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160"/>
  </bookViews>
  <sheets>
    <sheet name="Índice" sheetId="1" r:id="rId1"/>
    <sheet name="Presentación" sheetId="18" r:id="rId2"/>
    <sheet name="Informantes" sheetId="3" r:id="rId3"/>
    <sheet name="Participantes" sheetId="16" r:id="rId4"/>
    <sheet name="CNGE_2024_M1_Secc1_Sub1" sheetId="5" r:id="rId5"/>
    <sheet name="CNGE_2024_M1_Secc1_Sub2" sheetId="6" r:id="rId6"/>
    <sheet name="CNGE_2024_M1_Secc1_Sub3" sheetId="24" r:id="rId7"/>
    <sheet name="CNGE_2024_M1_Secc1_Sub4" sheetId="21" r:id="rId8"/>
    <sheet name="CNGE_2024_M1_Secc1_Sub5" sheetId="22" r:id="rId9"/>
    <sheet name="CNGE_2024_M1_Secc1_Sub6" sheetId="29" r:id="rId10"/>
    <sheet name="Adición" sheetId="14" r:id="rId11"/>
    <sheet name="Complemento 1" sheetId="30" r:id="rId12"/>
    <sheet name="Complemento 2" sheetId="17" r:id="rId13"/>
    <sheet name="Anexo" sheetId="9" r:id="rId14"/>
    <sheet name="Glosario" sheetId="10" r:id="rId15"/>
  </sheets>
  <definedNames>
    <definedName name="_xlnm.Print_Area" localSheetId="10">Adición!$A$1:$AE$682</definedName>
    <definedName name="_xlnm.Print_Area" localSheetId="13">Anexo!$A$1:$AE$296</definedName>
    <definedName name="_xlnm.Print_Area" localSheetId="4">CNGE_2024_M1_Secc1_Sub1!$A$1:$AE$335</definedName>
    <definedName name="_xlnm.Print_Area" localSheetId="5">CNGE_2024_M1_Secc1_Sub2!$A$1:$AE$2335</definedName>
    <definedName name="_xlnm.Print_Area" localSheetId="6">CNGE_2024_M1_Secc1_Sub3!$A$1:$AE$188</definedName>
    <definedName name="_xlnm.Print_Area" localSheetId="7">CNGE_2024_M1_Secc1_Sub4!$A$1:$AE$436</definedName>
    <definedName name="_xlnm.Print_Area" localSheetId="8">CNGE_2024_M1_Secc1_Sub5!$A$1:$AE$173</definedName>
    <definedName name="_xlnm.Print_Area" localSheetId="9">CNGE_2024_M1_Secc1_Sub6!$A$1:$AE$342</definedName>
    <definedName name="_xlnm.Print_Area" localSheetId="11">'Complemento 1'!$A$1:$DY$154</definedName>
    <definedName name="_xlnm.Print_Area" localSheetId="12">'Complemento 2'!$A$1:$EA$55</definedName>
    <definedName name="_xlnm.Print_Area" localSheetId="14">Glosario!$A$1:$AE$189</definedName>
    <definedName name="_xlnm.Print_Area" localSheetId="0">Índice!$A$1:$AE$45</definedName>
    <definedName name="_xlnm.Print_Area" localSheetId="2">Informantes!$A$1:$AE$58</definedName>
    <definedName name="_xlnm.Print_Area" localSheetId="3">Participantes!$A$1:$BJ$73</definedName>
    <definedName name="_xlnm.Print_Area" localSheetId="1">Presentación!$A$1:$AE$132</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8" i="29" l="1"/>
  <c r="AK46" i="14"/>
  <c r="B47" i="14" s="1"/>
  <c r="AM215" i="29"/>
  <c r="AM216" i="29"/>
  <c r="AM217" i="29"/>
  <c r="AM218" i="29"/>
  <c r="AM219" i="29"/>
  <c r="AM220" i="29"/>
  <c r="AM221" i="29"/>
  <c r="AM222" i="29"/>
  <c r="AM223" i="29"/>
  <c r="AM224" i="29"/>
  <c r="AM225" i="29"/>
  <c r="AM226" i="29"/>
  <c r="AM227" i="29"/>
  <c r="AM228" i="29"/>
  <c r="AM229" i="29"/>
  <c r="AM230" i="29"/>
  <c r="AM231" i="29"/>
  <c r="AM232" i="29"/>
  <c r="AM233" i="29"/>
  <c r="AM234" i="29"/>
  <c r="AM235" i="29"/>
  <c r="AM236" i="29"/>
  <c r="AM237" i="29"/>
  <c r="AM238" i="29"/>
  <c r="AM239" i="29"/>
  <c r="AM240" i="29"/>
  <c r="AM241" i="29"/>
  <c r="AM242" i="29"/>
  <c r="AM243" i="29"/>
  <c r="AM244" i="29"/>
  <c r="AM245" i="29"/>
  <c r="AM246" i="29"/>
  <c r="AM247" i="29"/>
  <c r="AM248" i="29"/>
  <c r="AM249" i="29"/>
  <c r="AM250" i="29"/>
  <c r="AM251" i="29"/>
  <c r="AM252" i="29"/>
  <c r="AM253" i="29"/>
  <c r="AM254" i="29"/>
  <c r="AM255" i="29"/>
  <c r="AM256" i="29"/>
  <c r="AM257" i="29"/>
  <c r="AM258" i="29"/>
  <c r="AM259" i="29"/>
  <c r="AM260" i="29"/>
  <c r="AM261" i="29"/>
  <c r="AM262" i="29"/>
  <c r="AM263" i="29"/>
  <c r="AM264" i="29"/>
  <c r="AM265" i="29"/>
  <c r="AM266" i="29"/>
  <c r="AM267" i="29"/>
  <c r="AM268" i="29"/>
  <c r="AM269" i="29"/>
  <c r="AM270" i="29"/>
  <c r="AM271" i="29"/>
  <c r="AM272" i="29"/>
  <c r="AM273" i="29"/>
  <c r="AM274" i="29"/>
  <c r="AM275" i="29"/>
  <c r="AM276" i="29"/>
  <c r="AM277" i="29"/>
  <c r="AM278" i="29"/>
  <c r="AM279" i="29"/>
  <c r="AM280" i="29"/>
  <c r="AM281" i="29"/>
  <c r="AM282" i="29"/>
  <c r="AM283" i="29"/>
  <c r="AM284" i="29"/>
  <c r="AM285" i="29"/>
  <c r="AM286" i="29"/>
  <c r="AM287" i="29"/>
  <c r="AM288" i="29"/>
  <c r="AM289" i="29"/>
  <c r="AM290" i="29"/>
  <c r="AM291" i="29"/>
  <c r="AM292" i="29"/>
  <c r="AM293" i="29"/>
  <c r="AM294" i="29"/>
  <c r="AM295" i="29"/>
  <c r="AM296" i="29"/>
  <c r="AM297" i="29"/>
  <c r="AM298" i="29"/>
  <c r="AM299" i="29"/>
  <c r="AM300" i="29"/>
  <c r="AM301" i="29"/>
  <c r="AM302" i="29"/>
  <c r="AM303" i="29"/>
  <c r="AM304" i="29"/>
  <c r="AM305" i="29"/>
  <c r="AM306" i="29"/>
  <c r="AM307" i="29"/>
  <c r="AM308" i="29"/>
  <c r="AM309" i="29"/>
  <c r="AM310" i="29"/>
  <c r="AM311" i="29"/>
  <c r="AM312" i="29"/>
  <c r="AM313" i="29"/>
  <c r="AM314" i="29"/>
  <c r="AM315" i="29"/>
  <c r="AM316" i="29"/>
  <c r="AM317" i="29"/>
  <c r="AM318" i="29"/>
  <c r="AM319" i="29"/>
  <c r="AM320" i="29"/>
  <c r="AM321" i="29"/>
  <c r="AM322" i="29"/>
  <c r="AM323" i="29"/>
  <c r="AM324" i="29"/>
  <c r="AM325" i="29"/>
  <c r="AM326" i="29"/>
  <c r="AM327" i="29"/>
  <c r="AM328" i="29"/>
  <c r="AM329" i="29"/>
  <c r="AM330" i="29"/>
  <c r="AM331" i="29"/>
  <c r="AM332" i="29"/>
  <c r="AM333" i="29"/>
  <c r="AM334" i="29" s="1"/>
  <c r="B339" i="29" s="1"/>
  <c r="AM214" i="29"/>
  <c r="AX64" i="29"/>
  <c r="AX65" i="29"/>
  <c r="AX66" i="29"/>
  <c r="AX67" i="29"/>
  <c r="AX68" i="29"/>
  <c r="AX69" i="29"/>
  <c r="AX70" i="29"/>
  <c r="AX71" i="29"/>
  <c r="AX72" i="29"/>
  <c r="AX73" i="29"/>
  <c r="AX74" i="29"/>
  <c r="AX75" i="29"/>
  <c r="AX76" i="29"/>
  <c r="AX77" i="29"/>
  <c r="AX78" i="29"/>
  <c r="AX79" i="29"/>
  <c r="AX80" i="29"/>
  <c r="AX81" i="29"/>
  <c r="AX82" i="29"/>
  <c r="AX83" i="29"/>
  <c r="AX84" i="29"/>
  <c r="AX85" i="29"/>
  <c r="AX86" i="29"/>
  <c r="AX87" i="29"/>
  <c r="AX88" i="29"/>
  <c r="AX89" i="29"/>
  <c r="AX90" i="29"/>
  <c r="AX91" i="29"/>
  <c r="AX92" i="29"/>
  <c r="AX93" i="29"/>
  <c r="AX94" i="29"/>
  <c r="AX95" i="29"/>
  <c r="AX96" i="29"/>
  <c r="AX97" i="29"/>
  <c r="AX98" i="29"/>
  <c r="AX99" i="29"/>
  <c r="AX100" i="29"/>
  <c r="AX101" i="29"/>
  <c r="AX102" i="29"/>
  <c r="AX103" i="29"/>
  <c r="AX104" i="29"/>
  <c r="AX105" i="29"/>
  <c r="AX106" i="29"/>
  <c r="AX107" i="29"/>
  <c r="AX108" i="29"/>
  <c r="AX109" i="29"/>
  <c r="AX110" i="29"/>
  <c r="AX111" i="29"/>
  <c r="AX112" i="29"/>
  <c r="AX113" i="29"/>
  <c r="AX114" i="29"/>
  <c r="AX115" i="29"/>
  <c r="AX116" i="29"/>
  <c r="AX117" i="29"/>
  <c r="AX118" i="29"/>
  <c r="AX119" i="29"/>
  <c r="AX120" i="29"/>
  <c r="AX121" i="29"/>
  <c r="AX122" i="29"/>
  <c r="AX123" i="29"/>
  <c r="AX124" i="29"/>
  <c r="AX125" i="29"/>
  <c r="AX126" i="29"/>
  <c r="AX127" i="29"/>
  <c r="AX128" i="29"/>
  <c r="AX129" i="29"/>
  <c r="AX130" i="29"/>
  <c r="AX131" i="29"/>
  <c r="AX132" i="29"/>
  <c r="AX133" i="29"/>
  <c r="AX134" i="29"/>
  <c r="AX135" i="29"/>
  <c r="AX136" i="29"/>
  <c r="AX137" i="29"/>
  <c r="AX138" i="29"/>
  <c r="AX139" i="29"/>
  <c r="AX140" i="29"/>
  <c r="AX141" i="29"/>
  <c r="AX142" i="29"/>
  <c r="AX143" i="29"/>
  <c r="AX144" i="29"/>
  <c r="AX145" i="29"/>
  <c r="AX146" i="29"/>
  <c r="AX147" i="29"/>
  <c r="AX148" i="29"/>
  <c r="AX149" i="29"/>
  <c r="AX150" i="29"/>
  <c r="AX151" i="29"/>
  <c r="AX152" i="29"/>
  <c r="AX153" i="29"/>
  <c r="AX154" i="29"/>
  <c r="AX155" i="29"/>
  <c r="AX156" i="29"/>
  <c r="AX157" i="29"/>
  <c r="AX158" i="29"/>
  <c r="AX159" i="29"/>
  <c r="AX160" i="29"/>
  <c r="AX161" i="29"/>
  <c r="AX162" i="29"/>
  <c r="AX163" i="29"/>
  <c r="AX164" i="29"/>
  <c r="AX165" i="29"/>
  <c r="AX166" i="29"/>
  <c r="AX167" i="29"/>
  <c r="AX168" i="29"/>
  <c r="AX169" i="29"/>
  <c r="AX170" i="29"/>
  <c r="AX171" i="29"/>
  <c r="AX172" i="29"/>
  <c r="AX173" i="29"/>
  <c r="AX174" i="29"/>
  <c r="AX175" i="29"/>
  <c r="AX176" i="29"/>
  <c r="AX177" i="29"/>
  <c r="AX178" i="29"/>
  <c r="AX179" i="29"/>
  <c r="AX180" i="29"/>
  <c r="AX181" i="29"/>
  <c r="AX182" i="29"/>
  <c r="AX63" i="29"/>
  <c r="AJ40" i="29"/>
  <c r="B41" i="29" s="1"/>
  <c r="D307" i="21"/>
  <c r="BU308" i="21"/>
  <c r="BU309" i="21"/>
  <c r="BU310" i="21"/>
  <c r="BU311" i="21"/>
  <c r="BU312" i="21"/>
  <c r="BU313" i="21"/>
  <c r="BU314" i="21"/>
  <c r="BU315" i="21"/>
  <c r="BU316" i="21"/>
  <c r="BU317" i="21"/>
  <c r="BU318" i="21"/>
  <c r="BU319" i="21"/>
  <c r="BU320" i="21"/>
  <c r="BU321" i="21"/>
  <c r="BU322" i="21"/>
  <c r="BU323" i="21"/>
  <c r="BU324" i="21"/>
  <c r="BU325" i="21"/>
  <c r="BU326" i="21"/>
  <c r="BU327" i="21"/>
  <c r="BU328" i="21"/>
  <c r="BU329" i="21"/>
  <c r="BU330" i="21"/>
  <c r="BU331" i="21"/>
  <c r="BU332" i="21"/>
  <c r="BU333" i="21"/>
  <c r="BU334" i="21"/>
  <c r="BU335" i="21"/>
  <c r="BU336" i="21"/>
  <c r="BU337" i="21"/>
  <c r="BU338" i="21"/>
  <c r="BU339" i="21"/>
  <c r="BU340" i="21"/>
  <c r="BU341" i="21"/>
  <c r="BU342" i="21"/>
  <c r="BU343" i="21"/>
  <c r="BU344" i="21"/>
  <c r="BU345" i="21"/>
  <c r="BU346" i="21"/>
  <c r="BU347" i="21"/>
  <c r="BU348" i="21"/>
  <c r="BU349" i="21"/>
  <c r="BU350" i="21"/>
  <c r="BU351" i="21"/>
  <c r="BU352" i="21"/>
  <c r="BU353" i="21"/>
  <c r="BU354" i="21"/>
  <c r="BU355" i="21"/>
  <c r="BU356" i="21"/>
  <c r="BU357" i="21"/>
  <c r="BU358" i="21"/>
  <c r="BU359" i="21"/>
  <c r="BU360" i="21"/>
  <c r="BU361" i="21"/>
  <c r="BU362" i="21"/>
  <c r="BU363" i="21"/>
  <c r="BU364" i="21"/>
  <c r="BU365" i="21"/>
  <c r="BU366" i="21"/>
  <c r="BU367" i="21"/>
  <c r="BU368" i="21"/>
  <c r="BU369" i="21"/>
  <c r="BU370" i="21"/>
  <c r="BU371" i="21"/>
  <c r="BU372" i="21"/>
  <c r="BU373" i="21"/>
  <c r="BU374" i="21"/>
  <c r="BU375" i="21"/>
  <c r="BU376" i="21"/>
  <c r="BU377" i="21"/>
  <c r="BU378" i="21"/>
  <c r="BU379" i="21"/>
  <c r="BU380" i="21"/>
  <c r="BU381" i="21"/>
  <c r="BU382" i="21"/>
  <c r="BU383" i="21"/>
  <c r="BU384" i="21"/>
  <c r="BU385" i="21"/>
  <c r="BU386" i="21"/>
  <c r="BU387" i="21"/>
  <c r="BU388" i="21"/>
  <c r="BU389" i="21"/>
  <c r="BU390" i="21"/>
  <c r="BU391" i="21"/>
  <c r="BU392" i="21"/>
  <c r="BU393" i="21"/>
  <c r="BU394" i="21"/>
  <c r="BU395" i="21"/>
  <c r="BU396" i="21"/>
  <c r="BU397" i="21"/>
  <c r="BU398" i="21"/>
  <c r="BU399" i="21"/>
  <c r="BU400" i="21"/>
  <c r="BU401" i="21"/>
  <c r="BU402" i="21"/>
  <c r="BU403" i="21"/>
  <c r="BU404" i="21"/>
  <c r="BU405" i="21"/>
  <c r="BU406" i="21"/>
  <c r="BU407" i="21"/>
  <c r="BU408" i="21"/>
  <c r="BU409" i="21"/>
  <c r="BU410" i="21"/>
  <c r="BU411" i="21"/>
  <c r="BU412" i="21"/>
  <c r="BU413" i="21"/>
  <c r="BU414" i="21"/>
  <c r="BU415" i="21"/>
  <c r="BU416" i="21"/>
  <c r="BU417" i="21"/>
  <c r="BU418" i="21"/>
  <c r="BU419" i="21"/>
  <c r="BU420" i="21"/>
  <c r="BU421" i="21"/>
  <c r="BU422" i="21"/>
  <c r="BU423" i="21"/>
  <c r="BU424" i="21"/>
  <c r="BU425" i="21"/>
  <c r="BU426" i="21"/>
  <c r="BU307" i="21"/>
  <c r="BE65" i="24"/>
  <c r="BE66" i="24"/>
  <c r="BE67" i="24"/>
  <c r="BE68" i="24"/>
  <c r="BE69" i="24"/>
  <c r="BE70" i="24"/>
  <c r="BE71" i="24"/>
  <c r="BE72" i="24"/>
  <c r="BE73" i="24"/>
  <c r="BE74" i="24"/>
  <c r="BE75" i="24"/>
  <c r="BE76" i="24"/>
  <c r="BE77" i="24"/>
  <c r="BE78" i="24"/>
  <c r="BE79" i="24"/>
  <c r="BE80" i="24"/>
  <c r="BE81" i="24"/>
  <c r="BE82" i="24"/>
  <c r="BE83" i="24"/>
  <c r="BE84" i="24"/>
  <c r="BE85" i="24"/>
  <c r="BE86" i="24"/>
  <c r="BE87" i="24"/>
  <c r="BE88" i="24"/>
  <c r="BE89" i="24"/>
  <c r="BE90" i="24"/>
  <c r="BE91" i="24"/>
  <c r="BE92" i="24"/>
  <c r="BE93" i="24"/>
  <c r="BE94" i="24"/>
  <c r="BE95" i="24"/>
  <c r="BE96" i="24"/>
  <c r="BE97" i="24"/>
  <c r="BE98" i="24"/>
  <c r="BE99" i="24"/>
  <c r="BE100" i="24"/>
  <c r="BE101" i="24"/>
  <c r="BE102" i="24"/>
  <c r="BE103" i="24"/>
  <c r="BE104" i="24"/>
  <c r="BE105" i="24"/>
  <c r="BE106" i="24"/>
  <c r="BE107" i="24"/>
  <c r="BE108" i="24"/>
  <c r="BE109" i="24"/>
  <c r="BE110" i="24"/>
  <c r="BE111" i="24"/>
  <c r="BE112" i="24"/>
  <c r="BE113" i="24"/>
  <c r="BE114" i="24"/>
  <c r="BE115" i="24"/>
  <c r="BE116" i="24"/>
  <c r="BE117" i="24"/>
  <c r="BE118" i="24"/>
  <c r="BE119" i="24"/>
  <c r="BE120" i="24"/>
  <c r="BE121" i="24"/>
  <c r="BE122" i="24"/>
  <c r="BE123" i="24"/>
  <c r="BE124" i="24"/>
  <c r="BE125" i="24"/>
  <c r="BE126" i="24"/>
  <c r="BE127" i="24"/>
  <c r="BE128" i="24"/>
  <c r="BE129" i="24"/>
  <c r="BE130" i="24"/>
  <c r="BE131" i="24"/>
  <c r="BE132" i="24"/>
  <c r="BE133" i="24"/>
  <c r="BE134" i="24"/>
  <c r="BE135" i="24"/>
  <c r="BE136" i="24"/>
  <c r="BE137" i="24"/>
  <c r="BE138" i="24"/>
  <c r="BE139" i="24"/>
  <c r="BE140" i="24"/>
  <c r="BE141" i="24"/>
  <c r="BE142" i="24"/>
  <c r="BE143" i="24"/>
  <c r="BE144" i="24"/>
  <c r="BE145" i="24"/>
  <c r="BE146" i="24"/>
  <c r="BE147" i="24"/>
  <c r="BE148" i="24"/>
  <c r="BE149" i="24"/>
  <c r="BE150" i="24"/>
  <c r="BE151" i="24"/>
  <c r="BE152" i="24"/>
  <c r="BE153" i="24"/>
  <c r="BE154" i="24"/>
  <c r="BE155" i="24"/>
  <c r="BE156" i="24"/>
  <c r="BE157" i="24"/>
  <c r="BE158" i="24"/>
  <c r="BE159" i="24"/>
  <c r="BE160" i="24"/>
  <c r="BE161" i="24"/>
  <c r="BE162" i="24"/>
  <c r="BE163" i="24"/>
  <c r="BE164" i="24"/>
  <c r="BE165" i="24"/>
  <c r="BE166" i="24"/>
  <c r="BE167" i="24"/>
  <c r="BE168" i="24"/>
  <c r="BE169" i="24"/>
  <c r="BE170" i="24"/>
  <c r="BE171" i="24"/>
  <c r="BE172" i="24"/>
  <c r="BE173" i="24"/>
  <c r="BE174" i="24"/>
  <c r="BE175" i="24"/>
  <c r="BE176" i="24"/>
  <c r="BE177" i="24"/>
  <c r="BE178" i="24"/>
  <c r="BE179" i="24"/>
  <c r="BE180" i="24"/>
  <c r="BE181" i="24"/>
  <c r="BE182" i="24"/>
  <c r="BE183" i="24"/>
  <c r="BE64" i="24"/>
  <c r="AW45" i="24"/>
  <c r="B46" i="24" s="1"/>
  <c r="AG63" i="29"/>
  <c r="AX183" i="29" l="1"/>
  <c r="BU427" i="21"/>
  <c r="B435" i="21" s="1"/>
  <c r="BE184" i="24"/>
  <c r="B185" i="24" s="1"/>
  <c r="AG51" i="29"/>
  <c r="AI40" i="29"/>
  <c r="AW63" i="29"/>
  <c r="AV127" i="5" l="1"/>
  <c r="AV43" i="5"/>
  <c r="AV44" i="5"/>
  <c r="AV45" i="5"/>
  <c r="AV46" i="5"/>
  <c r="AV47" i="5"/>
  <c r="AV48" i="5"/>
  <c r="AV49" i="5"/>
  <c r="AV50" i="5"/>
  <c r="AV51" i="5"/>
  <c r="AV52" i="5"/>
  <c r="AV53" i="5"/>
  <c r="AV54" i="5"/>
  <c r="AV55" i="5"/>
  <c r="AV56" i="5"/>
  <c r="AV57" i="5"/>
  <c r="AV58" i="5"/>
  <c r="AV59" i="5"/>
  <c r="AV60" i="5"/>
  <c r="AV61" i="5"/>
  <c r="AV62" i="5"/>
  <c r="AV63" i="5"/>
  <c r="AV64" i="5"/>
  <c r="AV65" i="5"/>
  <c r="AV66" i="5"/>
  <c r="AV67" i="5"/>
  <c r="AV68" i="5"/>
  <c r="AV69" i="5"/>
  <c r="AV70" i="5"/>
  <c r="AV71" i="5"/>
  <c r="AV72" i="5"/>
  <c r="AV73" i="5"/>
  <c r="AV74" i="5"/>
  <c r="AV75" i="5"/>
  <c r="AV76" i="5"/>
  <c r="AV77" i="5"/>
  <c r="AV78" i="5"/>
  <c r="AV79" i="5"/>
  <c r="AV80" i="5"/>
  <c r="AV81" i="5"/>
  <c r="AV82" i="5"/>
  <c r="AV83" i="5"/>
  <c r="AV84" i="5"/>
  <c r="AV85" i="5"/>
  <c r="AV86" i="5"/>
  <c r="AV87" i="5"/>
  <c r="AV88" i="5"/>
  <c r="AV89" i="5"/>
  <c r="AV90" i="5"/>
  <c r="AV91" i="5"/>
  <c r="AV92" i="5"/>
  <c r="AV93" i="5"/>
  <c r="AV94" i="5"/>
  <c r="AV95" i="5"/>
  <c r="AV96" i="5"/>
  <c r="AV97" i="5"/>
  <c r="AV98" i="5"/>
  <c r="AV99" i="5"/>
  <c r="AV100" i="5"/>
  <c r="AV101" i="5"/>
  <c r="AV102" i="5"/>
  <c r="AV103" i="5"/>
  <c r="AV104" i="5"/>
  <c r="AV105" i="5"/>
  <c r="AV106" i="5"/>
  <c r="AV107" i="5"/>
  <c r="AV108" i="5"/>
  <c r="AV109" i="5"/>
  <c r="AV110" i="5"/>
  <c r="AV111" i="5"/>
  <c r="AV112" i="5"/>
  <c r="AV113" i="5"/>
  <c r="AV114" i="5"/>
  <c r="AV115" i="5"/>
  <c r="AV116" i="5"/>
  <c r="AV117" i="5"/>
  <c r="AV118" i="5"/>
  <c r="AV119" i="5"/>
  <c r="AV120" i="5"/>
  <c r="AV121" i="5"/>
  <c r="AV122" i="5"/>
  <c r="AV123" i="5"/>
  <c r="AV124" i="5"/>
  <c r="AV125" i="5"/>
  <c r="AV126" i="5"/>
  <c r="AV128" i="5"/>
  <c r="AV129" i="5"/>
  <c r="AV130" i="5"/>
  <c r="AV131" i="5"/>
  <c r="AV132" i="5"/>
  <c r="AV133" i="5"/>
  <c r="AV134" i="5"/>
  <c r="AV135" i="5"/>
  <c r="AV136" i="5"/>
  <c r="AV137" i="5"/>
  <c r="AV138" i="5"/>
  <c r="AV139" i="5"/>
  <c r="AV140" i="5"/>
  <c r="AV141" i="5"/>
  <c r="AV142" i="5"/>
  <c r="AV143" i="5"/>
  <c r="AV144" i="5"/>
  <c r="AV145" i="5"/>
  <c r="AV146" i="5"/>
  <c r="AV147" i="5"/>
  <c r="AV148" i="5"/>
  <c r="AV149" i="5"/>
  <c r="AV150" i="5"/>
  <c r="AV151" i="5"/>
  <c r="AV152" i="5"/>
  <c r="AV153" i="5"/>
  <c r="AV154" i="5"/>
  <c r="AV155" i="5"/>
  <c r="AV156" i="5"/>
  <c r="AV157" i="5"/>
  <c r="AV158" i="5"/>
  <c r="AV159" i="5"/>
  <c r="AV160" i="5"/>
  <c r="AV161" i="5"/>
  <c r="AV42" i="5"/>
  <c r="AV162" i="5" l="1"/>
  <c r="B184" i="5" s="1"/>
  <c r="AJ352" i="14" l="1"/>
  <c r="AH352" i="14" s="1"/>
  <c r="BA122" i="14"/>
  <c r="BA123" i="14"/>
  <c r="BA124" i="14"/>
  <c r="BA125" i="14"/>
  <c r="BA126" i="14"/>
  <c r="BA127" i="14"/>
  <c r="BA128" i="14"/>
  <c r="BA129" i="14"/>
  <c r="BA130" i="14"/>
  <c r="BA131" i="14"/>
  <c r="BA132" i="14"/>
  <c r="BA133" i="14"/>
  <c r="BA134" i="14"/>
  <c r="BA135" i="14"/>
  <c r="BA136" i="14"/>
  <c r="BA137" i="14"/>
  <c r="BA138" i="14"/>
  <c r="BA139" i="14"/>
  <c r="BA140" i="14"/>
  <c r="BA141" i="14"/>
  <c r="AG123" i="14"/>
  <c r="AG124" i="14"/>
  <c r="AG125" i="14"/>
  <c r="AG126" i="14"/>
  <c r="AG127" i="14"/>
  <c r="AG128" i="14"/>
  <c r="AG129" i="14"/>
  <c r="AG130" i="14"/>
  <c r="AG131" i="14"/>
  <c r="AG132" i="14"/>
  <c r="AG133" i="14"/>
  <c r="AG134" i="14"/>
  <c r="AG135" i="14"/>
  <c r="AG136" i="14"/>
  <c r="AG137" i="14"/>
  <c r="AG138" i="14"/>
  <c r="AG139" i="14"/>
  <c r="AG140" i="14"/>
  <c r="AG141" i="14"/>
  <c r="AG122" i="14"/>
  <c r="AP45" i="24" l="1"/>
  <c r="AQ45" i="24" s="1"/>
  <c r="AO45" i="24"/>
  <c r="AN45" i="24"/>
  <c r="AM45" i="24"/>
  <c r="AL45" i="24"/>
  <c r="AJ45" i="24"/>
  <c r="AI45" i="24"/>
  <c r="AK45" i="24" s="1"/>
  <c r="AH45" i="24"/>
  <c r="AG45" i="24"/>
  <c r="AQ2278" i="6"/>
  <c r="AO2280" i="6"/>
  <c r="AQ2163" i="6"/>
  <c r="AP2163" i="6"/>
  <c r="AO2163" i="6"/>
  <c r="AM2163" i="6"/>
  <c r="AL2163" i="6"/>
  <c r="AK2163" i="6"/>
  <c r="AJ2163" i="6"/>
  <c r="AI2163" i="6"/>
  <c r="AH2163" i="6"/>
  <c r="AG2163" i="6"/>
  <c r="BG1873" i="6"/>
  <c r="BF1873" i="6"/>
  <c r="BE1873" i="6"/>
  <c r="BE1874" i="6"/>
  <c r="BF1874" i="6"/>
  <c r="BG1874" i="6"/>
  <c r="BE1875" i="6"/>
  <c r="BF1875" i="6"/>
  <c r="BG1875" i="6"/>
  <c r="BE1876" i="6"/>
  <c r="BF1876" i="6"/>
  <c r="BG1876" i="6"/>
  <c r="BE1877" i="6"/>
  <c r="BF1877" i="6"/>
  <c r="BG1877" i="6"/>
  <c r="BE1878" i="6"/>
  <c r="BF1878" i="6"/>
  <c r="BG1878" i="6"/>
  <c r="BE1879" i="6"/>
  <c r="BF1879" i="6"/>
  <c r="BG1879" i="6"/>
  <c r="BE1880" i="6"/>
  <c r="BF1880" i="6"/>
  <c r="BG1880" i="6"/>
  <c r="BE1881" i="6"/>
  <c r="BF1881" i="6"/>
  <c r="BG1881" i="6"/>
  <c r="BE1882" i="6"/>
  <c r="BF1882" i="6"/>
  <c r="BG1882" i="6"/>
  <c r="BE1883" i="6"/>
  <c r="BF1883" i="6"/>
  <c r="BG1883" i="6"/>
  <c r="BE1884" i="6"/>
  <c r="BF1884" i="6"/>
  <c r="BG1884" i="6"/>
  <c r="BE1885" i="6"/>
  <c r="BF1885" i="6"/>
  <c r="BG1885" i="6"/>
  <c r="BE1886" i="6"/>
  <c r="BF1886" i="6"/>
  <c r="BG1886" i="6"/>
  <c r="BE1887" i="6"/>
  <c r="BF1887" i="6"/>
  <c r="BG1887" i="6"/>
  <c r="BE1888" i="6"/>
  <c r="BF1888" i="6"/>
  <c r="BG1888" i="6"/>
  <c r="BE1889" i="6"/>
  <c r="BF1889" i="6"/>
  <c r="BG1889" i="6"/>
  <c r="BE1890" i="6"/>
  <c r="BF1890" i="6"/>
  <c r="BG1890" i="6"/>
  <c r="BE1891" i="6"/>
  <c r="BF1891" i="6"/>
  <c r="BG1891" i="6"/>
  <c r="BE1892" i="6"/>
  <c r="BF1892" i="6"/>
  <c r="BG1892" i="6"/>
  <c r="BE1893" i="6"/>
  <c r="BF1893" i="6"/>
  <c r="BG1893" i="6"/>
  <c r="BE1894" i="6"/>
  <c r="BF1894" i="6"/>
  <c r="BG1894" i="6"/>
  <c r="BE1895" i="6"/>
  <c r="BF1895" i="6"/>
  <c r="BG1895" i="6"/>
  <c r="BE1896" i="6"/>
  <c r="BF1896" i="6"/>
  <c r="BG1896" i="6"/>
  <c r="BE1897" i="6"/>
  <c r="BF1897" i="6"/>
  <c r="BG1897" i="6"/>
  <c r="BE1898" i="6"/>
  <c r="BF1898" i="6"/>
  <c r="BG1898" i="6"/>
  <c r="BE1899" i="6"/>
  <c r="BF1899" i="6"/>
  <c r="BG1899" i="6"/>
  <c r="BE1900" i="6"/>
  <c r="BF1900" i="6"/>
  <c r="BG1900" i="6"/>
  <c r="BE1901" i="6"/>
  <c r="BF1901" i="6"/>
  <c r="BG1901" i="6"/>
  <c r="BE1902" i="6"/>
  <c r="BF1902" i="6"/>
  <c r="BG1902" i="6"/>
  <c r="BE1903" i="6"/>
  <c r="BF1903" i="6"/>
  <c r="BG1903" i="6"/>
  <c r="BE1904" i="6"/>
  <c r="BF1904" i="6"/>
  <c r="BG1904" i="6"/>
  <c r="BE1905" i="6"/>
  <c r="BF1905" i="6"/>
  <c r="BG1905" i="6"/>
  <c r="BE1906" i="6"/>
  <c r="BF1906" i="6"/>
  <c r="BG1906" i="6"/>
  <c r="BE1907" i="6"/>
  <c r="BF1907" i="6"/>
  <c r="BG1907" i="6"/>
  <c r="BE1908" i="6"/>
  <c r="BF1908" i="6"/>
  <c r="BG1908" i="6"/>
  <c r="BE1909" i="6"/>
  <c r="BF1909" i="6"/>
  <c r="BG1909" i="6"/>
  <c r="BE1910" i="6"/>
  <c r="BF1910" i="6"/>
  <c r="BG1910" i="6"/>
  <c r="BE1911" i="6"/>
  <c r="BF1911" i="6"/>
  <c r="BG1911" i="6"/>
  <c r="BE1912" i="6"/>
  <c r="BF1912" i="6"/>
  <c r="BG1912" i="6"/>
  <c r="BE1913" i="6"/>
  <c r="BF1913" i="6"/>
  <c r="BG1913" i="6"/>
  <c r="BE1914" i="6"/>
  <c r="BF1914" i="6"/>
  <c r="BG1914" i="6"/>
  <c r="BE1915" i="6"/>
  <c r="BF1915" i="6"/>
  <c r="BG1915" i="6"/>
  <c r="BE1916" i="6"/>
  <c r="BF1916" i="6"/>
  <c r="BG1916" i="6"/>
  <c r="BE1917" i="6"/>
  <c r="BF1917" i="6"/>
  <c r="BG1917" i="6"/>
  <c r="BE1918" i="6"/>
  <c r="BF1918" i="6"/>
  <c r="BG1918" i="6"/>
  <c r="BE1919" i="6"/>
  <c r="BF1919" i="6"/>
  <c r="BG1919" i="6"/>
  <c r="BE1920" i="6"/>
  <c r="BF1920" i="6"/>
  <c r="BG1920" i="6"/>
  <c r="BE1921" i="6"/>
  <c r="BF1921" i="6"/>
  <c r="BG1921" i="6"/>
  <c r="BE1922" i="6"/>
  <c r="BF1922" i="6"/>
  <c r="BG1922" i="6"/>
  <c r="BE1923" i="6"/>
  <c r="BF1923" i="6"/>
  <c r="BG1923" i="6"/>
  <c r="BE1924" i="6"/>
  <c r="BF1924" i="6"/>
  <c r="BG1924" i="6"/>
  <c r="BE1925" i="6"/>
  <c r="BF1925" i="6"/>
  <c r="BG1925" i="6"/>
  <c r="BE1926" i="6"/>
  <c r="BF1926" i="6"/>
  <c r="BG1926" i="6"/>
  <c r="BE1927" i="6"/>
  <c r="BF1927" i="6"/>
  <c r="BG1927" i="6"/>
  <c r="BE1928" i="6"/>
  <c r="BF1928" i="6"/>
  <c r="BG1928" i="6"/>
  <c r="BE1929" i="6"/>
  <c r="BF1929" i="6"/>
  <c r="BG1929" i="6"/>
  <c r="BE1930" i="6"/>
  <c r="BF1930" i="6"/>
  <c r="BG1930" i="6"/>
  <c r="BE1931" i="6"/>
  <c r="BF1931" i="6"/>
  <c r="BG1931" i="6"/>
  <c r="BE1932" i="6"/>
  <c r="BF1932" i="6"/>
  <c r="BG1932" i="6"/>
  <c r="BE1933" i="6"/>
  <c r="BF1933" i="6"/>
  <c r="BG1933" i="6"/>
  <c r="BE1934" i="6"/>
  <c r="BF1934" i="6"/>
  <c r="BG1934" i="6"/>
  <c r="BE1935" i="6"/>
  <c r="BF1935" i="6"/>
  <c r="BG1935" i="6"/>
  <c r="BE1936" i="6"/>
  <c r="BF1936" i="6"/>
  <c r="BG1936" i="6"/>
  <c r="BE1937" i="6"/>
  <c r="BF1937" i="6"/>
  <c r="BG1937" i="6"/>
  <c r="BE1938" i="6"/>
  <c r="BF1938" i="6"/>
  <c r="BG1938" i="6"/>
  <c r="BE1939" i="6"/>
  <c r="BF1939" i="6"/>
  <c r="BG1939" i="6"/>
  <c r="BE1940" i="6"/>
  <c r="BF1940" i="6"/>
  <c r="BG1940" i="6"/>
  <c r="BE1941" i="6"/>
  <c r="BF1941" i="6"/>
  <c r="BG1941" i="6"/>
  <c r="BE1942" i="6"/>
  <c r="BF1942" i="6"/>
  <c r="BG1942" i="6"/>
  <c r="BE1943" i="6"/>
  <c r="BF1943" i="6"/>
  <c r="BG1943" i="6"/>
  <c r="BE1944" i="6"/>
  <c r="BF1944" i="6"/>
  <c r="BG1944" i="6"/>
  <c r="BE1945" i="6"/>
  <c r="BF1945" i="6"/>
  <c r="BG1945" i="6"/>
  <c r="BE1946" i="6"/>
  <c r="BF1946" i="6"/>
  <c r="BG1946" i="6"/>
  <c r="BE1947" i="6"/>
  <c r="BF1947" i="6"/>
  <c r="BG1947" i="6"/>
  <c r="BE1948" i="6"/>
  <c r="BF1948" i="6"/>
  <c r="BG1948" i="6"/>
  <c r="BE1949" i="6"/>
  <c r="BF1949" i="6"/>
  <c r="BG1949" i="6"/>
  <c r="BE1950" i="6"/>
  <c r="BF1950" i="6"/>
  <c r="BG1950" i="6"/>
  <c r="BE1951" i="6"/>
  <c r="BF1951" i="6"/>
  <c r="BG1951" i="6"/>
  <c r="BE1952" i="6"/>
  <c r="BF1952" i="6"/>
  <c r="BG1952" i="6"/>
  <c r="BE1953" i="6"/>
  <c r="BF1953" i="6"/>
  <c r="BG1953" i="6"/>
  <c r="BE1954" i="6"/>
  <c r="BF1954" i="6"/>
  <c r="BG1954" i="6"/>
  <c r="BE1955" i="6"/>
  <c r="BF1955" i="6"/>
  <c r="BG1955" i="6"/>
  <c r="BE1956" i="6"/>
  <c r="BF1956" i="6"/>
  <c r="BG1956" i="6"/>
  <c r="BE1957" i="6"/>
  <c r="BF1957" i="6"/>
  <c r="BG1957" i="6"/>
  <c r="BE1958" i="6"/>
  <c r="BF1958" i="6"/>
  <c r="BG1958" i="6"/>
  <c r="BE1959" i="6"/>
  <c r="BF1959" i="6"/>
  <c r="BG1959" i="6"/>
  <c r="BE1960" i="6"/>
  <c r="BF1960" i="6"/>
  <c r="BG1960" i="6"/>
  <c r="BE1961" i="6"/>
  <c r="BF1961" i="6"/>
  <c r="BG1961" i="6"/>
  <c r="BE1962" i="6"/>
  <c r="BF1962" i="6"/>
  <c r="BG1962" i="6"/>
  <c r="BE1963" i="6"/>
  <c r="BF1963" i="6"/>
  <c r="BG1963" i="6"/>
  <c r="BE1964" i="6"/>
  <c r="BF1964" i="6"/>
  <c r="BG1964" i="6"/>
  <c r="BE1965" i="6"/>
  <c r="BF1965" i="6"/>
  <c r="BG1965" i="6"/>
  <c r="BE1966" i="6"/>
  <c r="BF1966" i="6"/>
  <c r="BG1966" i="6"/>
  <c r="BE1967" i="6"/>
  <c r="BF1967" i="6"/>
  <c r="BG1967" i="6"/>
  <c r="BE1968" i="6"/>
  <c r="BF1968" i="6"/>
  <c r="BG1968" i="6"/>
  <c r="BE1969" i="6"/>
  <c r="BF1969" i="6"/>
  <c r="BG1969" i="6"/>
  <c r="BE1970" i="6"/>
  <c r="BF1970" i="6"/>
  <c r="BG1970" i="6"/>
  <c r="BE1971" i="6"/>
  <c r="BF1971" i="6"/>
  <c r="BG1971" i="6"/>
  <c r="BE1972" i="6"/>
  <c r="BF1972" i="6"/>
  <c r="BG1972" i="6"/>
  <c r="BE1973" i="6"/>
  <c r="BF1973" i="6"/>
  <c r="BG1973" i="6"/>
  <c r="BE1974" i="6"/>
  <c r="BF1974" i="6"/>
  <c r="BG1974" i="6"/>
  <c r="BE1975" i="6"/>
  <c r="BF1975" i="6"/>
  <c r="BG1975" i="6"/>
  <c r="BE1976" i="6"/>
  <c r="BF1976" i="6"/>
  <c r="BG1976" i="6"/>
  <c r="BE1977" i="6"/>
  <c r="BF1977" i="6"/>
  <c r="BG1977" i="6"/>
  <c r="BE1978" i="6"/>
  <c r="BF1978" i="6"/>
  <c r="BG1978" i="6"/>
  <c r="BE1979" i="6"/>
  <c r="BF1979" i="6"/>
  <c r="BG1979" i="6"/>
  <c r="BE1980" i="6"/>
  <c r="BF1980" i="6"/>
  <c r="BG1980" i="6"/>
  <c r="BE1981" i="6"/>
  <c r="BF1981" i="6"/>
  <c r="BG1981" i="6"/>
  <c r="BE1982" i="6"/>
  <c r="BF1982" i="6"/>
  <c r="BG1982" i="6"/>
  <c r="BE1983" i="6"/>
  <c r="BF1983" i="6"/>
  <c r="BG1983" i="6"/>
  <c r="BE1984" i="6"/>
  <c r="BF1984" i="6"/>
  <c r="BG1984" i="6"/>
  <c r="BE1985" i="6"/>
  <c r="BF1985" i="6"/>
  <c r="BG1985" i="6"/>
  <c r="BE1986" i="6"/>
  <c r="BF1986" i="6"/>
  <c r="BG1986" i="6"/>
  <c r="BE1987" i="6"/>
  <c r="BF1987" i="6"/>
  <c r="BG1987" i="6"/>
  <c r="BE1988" i="6"/>
  <c r="BF1988" i="6"/>
  <c r="BG1988" i="6"/>
  <c r="BE1989" i="6"/>
  <c r="BF1989" i="6"/>
  <c r="BG1989" i="6"/>
  <c r="BE1990" i="6"/>
  <c r="BF1990" i="6"/>
  <c r="BG1990" i="6"/>
  <c r="BE1991" i="6"/>
  <c r="BF1991" i="6"/>
  <c r="BG1991" i="6"/>
  <c r="BE1992" i="6"/>
  <c r="BF1992" i="6"/>
  <c r="BG1992" i="6"/>
  <c r="AL1858" i="6"/>
  <c r="B1863" i="6" s="1"/>
  <c r="AL1833" i="6"/>
  <c r="BJ1697" i="6" l="1"/>
  <c r="BE1698" i="6"/>
  <c r="BF1698" i="6"/>
  <c r="BG1698" i="6"/>
  <c r="BE1699" i="6"/>
  <c r="BF1699" i="6"/>
  <c r="BG1699" i="6"/>
  <c r="BE1700" i="6"/>
  <c r="BF1700" i="6"/>
  <c r="BG1700" i="6"/>
  <c r="BE1701" i="6"/>
  <c r="BF1701" i="6"/>
  <c r="BG1701" i="6"/>
  <c r="BE1702" i="6"/>
  <c r="BF1702" i="6"/>
  <c r="BG1702" i="6"/>
  <c r="BE1703" i="6"/>
  <c r="BF1703" i="6"/>
  <c r="BG1703" i="6"/>
  <c r="BE1704" i="6"/>
  <c r="BF1704" i="6"/>
  <c r="BG1704" i="6"/>
  <c r="BE1705" i="6"/>
  <c r="BF1705" i="6"/>
  <c r="BG1705" i="6"/>
  <c r="BE1706" i="6"/>
  <c r="BF1706" i="6"/>
  <c r="BG1706" i="6"/>
  <c r="BE1707" i="6"/>
  <c r="BF1707" i="6"/>
  <c r="BG1707" i="6"/>
  <c r="BE1708" i="6"/>
  <c r="BF1708" i="6"/>
  <c r="BG1708" i="6"/>
  <c r="BE1709" i="6"/>
  <c r="BF1709" i="6"/>
  <c r="BG1709" i="6"/>
  <c r="BE1710" i="6"/>
  <c r="BF1710" i="6"/>
  <c r="BG1710" i="6"/>
  <c r="BE1711" i="6"/>
  <c r="BF1711" i="6"/>
  <c r="BG1711" i="6"/>
  <c r="BE1712" i="6"/>
  <c r="BF1712" i="6"/>
  <c r="BG1712" i="6"/>
  <c r="BE1713" i="6"/>
  <c r="BF1713" i="6"/>
  <c r="BG1713" i="6"/>
  <c r="BE1714" i="6"/>
  <c r="BF1714" i="6"/>
  <c r="BG1714" i="6"/>
  <c r="BE1715" i="6"/>
  <c r="BF1715" i="6"/>
  <c r="BG1715" i="6"/>
  <c r="BE1716" i="6"/>
  <c r="BF1716" i="6"/>
  <c r="BG1716" i="6"/>
  <c r="BE1717" i="6"/>
  <c r="BF1717" i="6"/>
  <c r="BG1717" i="6"/>
  <c r="BE1718" i="6"/>
  <c r="BF1718" i="6"/>
  <c r="BG1718" i="6"/>
  <c r="BE1719" i="6"/>
  <c r="BF1719" i="6"/>
  <c r="BG1719" i="6"/>
  <c r="BE1720" i="6"/>
  <c r="BF1720" i="6"/>
  <c r="BG1720" i="6"/>
  <c r="BE1721" i="6"/>
  <c r="BF1721" i="6"/>
  <c r="BG1721" i="6"/>
  <c r="BE1722" i="6"/>
  <c r="BF1722" i="6"/>
  <c r="BG1722" i="6"/>
  <c r="BE1723" i="6"/>
  <c r="BF1723" i="6"/>
  <c r="BG1723" i="6"/>
  <c r="BE1724" i="6"/>
  <c r="BF1724" i="6"/>
  <c r="BG1724" i="6"/>
  <c r="BE1725" i="6"/>
  <c r="BF1725" i="6"/>
  <c r="BG1725" i="6"/>
  <c r="BE1726" i="6"/>
  <c r="BF1726" i="6"/>
  <c r="BG1726" i="6"/>
  <c r="BE1727" i="6"/>
  <c r="BF1727" i="6"/>
  <c r="BG1727" i="6"/>
  <c r="BE1728" i="6"/>
  <c r="BF1728" i="6"/>
  <c r="BG1728" i="6"/>
  <c r="BE1729" i="6"/>
  <c r="BF1729" i="6"/>
  <c r="BG1729" i="6"/>
  <c r="BE1730" i="6"/>
  <c r="BF1730" i="6"/>
  <c r="BG1730" i="6"/>
  <c r="BE1731" i="6"/>
  <c r="BF1731" i="6"/>
  <c r="BG1731" i="6"/>
  <c r="BE1732" i="6"/>
  <c r="BF1732" i="6"/>
  <c r="BG1732" i="6"/>
  <c r="BE1733" i="6"/>
  <c r="BF1733" i="6"/>
  <c r="BG1733" i="6"/>
  <c r="BE1734" i="6"/>
  <c r="BF1734" i="6"/>
  <c r="BG1734" i="6"/>
  <c r="BE1735" i="6"/>
  <c r="BF1735" i="6"/>
  <c r="BG1735" i="6"/>
  <c r="BE1736" i="6"/>
  <c r="BF1736" i="6"/>
  <c r="BG1736" i="6"/>
  <c r="BE1737" i="6"/>
  <c r="BF1737" i="6"/>
  <c r="BG1737" i="6"/>
  <c r="BE1738" i="6"/>
  <c r="BF1738" i="6"/>
  <c r="BG1738" i="6"/>
  <c r="BE1739" i="6"/>
  <c r="BF1739" i="6"/>
  <c r="BG1739" i="6"/>
  <c r="BE1740" i="6"/>
  <c r="BF1740" i="6"/>
  <c r="BG1740" i="6"/>
  <c r="BE1741" i="6"/>
  <c r="BF1741" i="6"/>
  <c r="BG1741" i="6"/>
  <c r="BE1742" i="6"/>
  <c r="BF1742" i="6"/>
  <c r="BG1742" i="6"/>
  <c r="BE1743" i="6"/>
  <c r="BF1743" i="6"/>
  <c r="BG1743" i="6"/>
  <c r="BE1744" i="6"/>
  <c r="BF1744" i="6"/>
  <c r="BG1744" i="6"/>
  <c r="BE1745" i="6"/>
  <c r="BF1745" i="6"/>
  <c r="BG1745" i="6"/>
  <c r="BE1746" i="6"/>
  <c r="BF1746" i="6"/>
  <c r="BG1746" i="6"/>
  <c r="BE1747" i="6"/>
  <c r="BF1747" i="6"/>
  <c r="BG1747" i="6"/>
  <c r="BE1748" i="6"/>
  <c r="BF1748" i="6"/>
  <c r="BG1748" i="6"/>
  <c r="BE1749" i="6"/>
  <c r="BF1749" i="6"/>
  <c r="BG1749" i="6"/>
  <c r="BE1750" i="6"/>
  <c r="BF1750" i="6"/>
  <c r="BG1750" i="6"/>
  <c r="BE1751" i="6"/>
  <c r="BF1751" i="6"/>
  <c r="BG1751" i="6"/>
  <c r="BE1752" i="6"/>
  <c r="BF1752" i="6"/>
  <c r="BG1752" i="6"/>
  <c r="BE1753" i="6"/>
  <c r="BF1753" i="6"/>
  <c r="BG1753" i="6"/>
  <c r="BE1754" i="6"/>
  <c r="BF1754" i="6"/>
  <c r="BG1754" i="6"/>
  <c r="BE1755" i="6"/>
  <c r="BF1755" i="6"/>
  <c r="BG1755" i="6"/>
  <c r="BE1756" i="6"/>
  <c r="BF1756" i="6"/>
  <c r="BG1756" i="6"/>
  <c r="BE1757" i="6"/>
  <c r="BF1757" i="6"/>
  <c r="BG1757" i="6"/>
  <c r="BE1758" i="6"/>
  <c r="BF1758" i="6"/>
  <c r="BG1758" i="6"/>
  <c r="BE1759" i="6"/>
  <c r="BF1759" i="6"/>
  <c r="BG1759" i="6"/>
  <c r="BE1760" i="6"/>
  <c r="BF1760" i="6"/>
  <c r="BG1760" i="6"/>
  <c r="BE1761" i="6"/>
  <c r="BF1761" i="6"/>
  <c r="BG1761" i="6"/>
  <c r="BE1762" i="6"/>
  <c r="BF1762" i="6"/>
  <c r="BG1762" i="6"/>
  <c r="BE1763" i="6"/>
  <c r="BF1763" i="6"/>
  <c r="BG1763" i="6"/>
  <c r="BE1764" i="6"/>
  <c r="BF1764" i="6"/>
  <c r="BG1764" i="6"/>
  <c r="BE1765" i="6"/>
  <c r="BF1765" i="6"/>
  <c r="BG1765" i="6"/>
  <c r="BE1766" i="6"/>
  <c r="BF1766" i="6"/>
  <c r="BG1766" i="6"/>
  <c r="BE1767" i="6"/>
  <c r="BF1767" i="6"/>
  <c r="BG1767" i="6"/>
  <c r="BE1768" i="6"/>
  <c r="BF1768" i="6"/>
  <c r="BG1768" i="6"/>
  <c r="BE1769" i="6"/>
  <c r="BF1769" i="6"/>
  <c r="BG1769" i="6"/>
  <c r="BE1770" i="6"/>
  <c r="BF1770" i="6"/>
  <c r="BG1770" i="6"/>
  <c r="BE1771" i="6"/>
  <c r="BF1771" i="6"/>
  <c r="BG1771" i="6"/>
  <c r="BE1772" i="6"/>
  <c r="BF1772" i="6"/>
  <c r="BG1772" i="6"/>
  <c r="BE1773" i="6"/>
  <c r="BF1773" i="6"/>
  <c r="BG1773" i="6"/>
  <c r="BE1774" i="6"/>
  <c r="BF1774" i="6"/>
  <c r="BG1774" i="6"/>
  <c r="BE1775" i="6"/>
  <c r="BF1775" i="6"/>
  <c r="BG1775" i="6"/>
  <c r="BE1776" i="6"/>
  <c r="BF1776" i="6"/>
  <c r="BG1776" i="6"/>
  <c r="BE1777" i="6"/>
  <c r="BF1777" i="6"/>
  <c r="BG1777" i="6"/>
  <c r="BE1778" i="6"/>
  <c r="BF1778" i="6"/>
  <c r="BG1778" i="6"/>
  <c r="BE1779" i="6"/>
  <c r="BF1779" i="6"/>
  <c r="BG1779" i="6"/>
  <c r="BE1780" i="6"/>
  <c r="BF1780" i="6"/>
  <c r="BG1780" i="6"/>
  <c r="BE1781" i="6"/>
  <c r="BF1781" i="6"/>
  <c r="BG1781" i="6"/>
  <c r="BE1782" i="6"/>
  <c r="BF1782" i="6"/>
  <c r="BG1782" i="6"/>
  <c r="BE1783" i="6"/>
  <c r="BF1783" i="6"/>
  <c r="BG1783" i="6"/>
  <c r="BE1784" i="6"/>
  <c r="BF1784" i="6"/>
  <c r="BG1784" i="6"/>
  <c r="BE1785" i="6"/>
  <c r="BF1785" i="6"/>
  <c r="BG1785" i="6"/>
  <c r="BE1786" i="6"/>
  <c r="BF1786" i="6"/>
  <c r="BG1786" i="6"/>
  <c r="BE1787" i="6"/>
  <c r="BF1787" i="6"/>
  <c r="BG1787" i="6"/>
  <c r="BE1788" i="6"/>
  <c r="BF1788" i="6"/>
  <c r="BG1788" i="6"/>
  <c r="BE1789" i="6"/>
  <c r="BF1789" i="6"/>
  <c r="BG1789" i="6"/>
  <c r="BE1790" i="6"/>
  <c r="BF1790" i="6"/>
  <c r="BG1790" i="6"/>
  <c r="BE1791" i="6"/>
  <c r="BF1791" i="6"/>
  <c r="BG1791" i="6"/>
  <c r="BE1792" i="6"/>
  <c r="BF1792" i="6"/>
  <c r="BG1792" i="6"/>
  <c r="BE1793" i="6"/>
  <c r="BF1793" i="6"/>
  <c r="BG1793" i="6"/>
  <c r="BE1794" i="6"/>
  <c r="BF1794" i="6"/>
  <c r="BG1794" i="6"/>
  <c r="BE1795" i="6"/>
  <c r="BF1795" i="6"/>
  <c r="BG1795" i="6"/>
  <c r="BE1796" i="6"/>
  <c r="BF1796" i="6"/>
  <c r="BG1796" i="6"/>
  <c r="BE1797" i="6"/>
  <c r="BF1797" i="6"/>
  <c r="BG1797" i="6"/>
  <c r="BE1798" i="6"/>
  <c r="BF1798" i="6"/>
  <c r="BG1798" i="6"/>
  <c r="BE1799" i="6"/>
  <c r="BF1799" i="6"/>
  <c r="BG1799" i="6"/>
  <c r="BE1800" i="6"/>
  <c r="BF1800" i="6"/>
  <c r="BG1800" i="6"/>
  <c r="BE1801" i="6"/>
  <c r="BF1801" i="6"/>
  <c r="BG1801" i="6"/>
  <c r="BE1802" i="6"/>
  <c r="BF1802" i="6"/>
  <c r="BG1802" i="6"/>
  <c r="BE1803" i="6"/>
  <c r="BF1803" i="6"/>
  <c r="BG1803" i="6"/>
  <c r="BE1804" i="6"/>
  <c r="BF1804" i="6"/>
  <c r="BG1804" i="6"/>
  <c r="BE1805" i="6"/>
  <c r="BF1805" i="6"/>
  <c r="BG1805" i="6"/>
  <c r="BE1806" i="6"/>
  <c r="BF1806" i="6"/>
  <c r="BG1806" i="6"/>
  <c r="BE1807" i="6"/>
  <c r="BF1807" i="6"/>
  <c r="BG1807" i="6"/>
  <c r="BE1808" i="6"/>
  <c r="BF1808" i="6"/>
  <c r="BG1808" i="6"/>
  <c r="BE1809" i="6"/>
  <c r="BF1809" i="6"/>
  <c r="BG1809" i="6"/>
  <c r="BE1810" i="6"/>
  <c r="BF1810" i="6"/>
  <c r="BG1810" i="6"/>
  <c r="BE1811" i="6"/>
  <c r="BF1811" i="6"/>
  <c r="BG1811" i="6"/>
  <c r="BE1812" i="6"/>
  <c r="BF1812" i="6"/>
  <c r="BG1812" i="6"/>
  <c r="BE1813" i="6"/>
  <c r="BF1813" i="6"/>
  <c r="BG1813" i="6"/>
  <c r="BE1814" i="6"/>
  <c r="BF1814" i="6"/>
  <c r="BG1814" i="6"/>
  <c r="BE1815" i="6"/>
  <c r="BF1815" i="6"/>
  <c r="BG1815" i="6"/>
  <c r="BE1816" i="6"/>
  <c r="BF1816" i="6"/>
  <c r="BG1816" i="6"/>
  <c r="BG1697" i="6"/>
  <c r="BF1697" i="6"/>
  <c r="BE1697" i="6"/>
  <c r="CC1437" i="6"/>
  <c r="CD1437" i="6"/>
  <c r="CE1437" i="6"/>
  <c r="CC1438" i="6"/>
  <c r="CD1438" i="6"/>
  <c r="CE1438" i="6"/>
  <c r="CC1439" i="6"/>
  <c r="CD1439" i="6"/>
  <c r="CE1439" i="6"/>
  <c r="CC1440" i="6"/>
  <c r="CD1440" i="6"/>
  <c r="CE1440" i="6"/>
  <c r="CC1441" i="6"/>
  <c r="CD1441" i="6"/>
  <c r="CE1441" i="6"/>
  <c r="CC1442" i="6"/>
  <c r="CD1442" i="6"/>
  <c r="CE1442" i="6"/>
  <c r="CC1443" i="6"/>
  <c r="CD1443" i="6"/>
  <c r="CE1443" i="6"/>
  <c r="CC1444" i="6"/>
  <c r="CD1444" i="6"/>
  <c r="CE1444" i="6"/>
  <c r="CC1445" i="6"/>
  <c r="CD1445" i="6"/>
  <c r="CE1445" i="6"/>
  <c r="CC1446" i="6"/>
  <c r="CD1446" i="6"/>
  <c r="CE1446" i="6"/>
  <c r="CC1447" i="6"/>
  <c r="CD1447" i="6"/>
  <c r="CE1447" i="6"/>
  <c r="CC1448" i="6"/>
  <c r="CD1448" i="6"/>
  <c r="CE1448" i="6"/>
  <c r="CC1449" i="6"/>
  <c r="CD1449" i="6"/>
  <c r="CE1449" i="6"/>
  <c r="CC1450" i="6"/>
  <c r="CD1450" i="6"/>
  <c r="CE1450" i="6"/>
  <c r="CC1451" i="6"/>
  <c r="CD1451" i="6"/>
  <c r="CE1451" i="6"/>
  <c r="CC1452" i="6"/>
  <c r="CD1452" i="6"/>
  <c r="CE1452" i="6"/>
  <c r="CC1453" i="6"/>
  <c r="CD1453" i="6"/>
  <c r="CE1453" i="6"/>
  <c r="CC1454" i="6"/>
  <c r="CD1454" i="6"/>
  <c r="CE1454" i="6"/>
  <c r="CC1455" i="6"/>
  <c r="CD1455" i="6"/>
  <c r="CE1455" i="6"/>
  <c r="CC1456" i="6"/>
  <c r="CD1456" i="6"/>
  <c r="CE1456" i="6"/>
  <c r="CC1457" i="6"/>
  <c r="CD1457" i="6"/>
  <c r="CE1457" i="6"/>
  <c r="CC1458" i="6"/>
  <c r="CD1458" i="6"/>
  <c r="CE1458" i="6"/>
  <c r="CC1459" i="6"/>
  <c r="CD1459" i="6"/>
  <c r="CE1459" i="6"/>
  <c r="CC1460" i="6"/>
  <c r="CD1460" i="6"/>
  <c r="CE1460" i="6"/>
  <c r="CC1461" i="6"/>
  <c r="CD1461" i="6"/>
  <c r="CE1461" i="6"/>
  <c r="CC1462" i="6"/>
  <c r="CD1462" i="6"/>
  <c r="CE1462" i="6"/>
  <c r="CC1463" i="6"/>
  <c r="CD1463" i="6"/>
  <c r="CE1463" i="6"/>
  <c r="CC1464" i="6"/>
  <c r="CD1464" i="6"/>
  <c r="CE1464" i="6"/>
  <c r="CC1465" i="6"/>
  <c r="CD1465" i="6"/>
  <c r="CE1465" i="6"/>
  <c r="CC1466" i="6"/>
  <c r="CD1466" i="6"/>
  <c r="CE1466" i="6"/>
  <c r="CC1467" i="6"/>
  <c r="CD1467" i="6"/>
  <c r="CE1467" i="6"/>
  <c r="CC1468" i="6"/>
  <c r="CD1468" i="6"/>
  <c r="CE1468" i="6"/>
  <c r="CC1469" i="6"/>
  <c r="CD1469" i="6"/>
  <c r="CE1469" i="6"/>
  <c r="CC1470" i="6"/>
  <c r="CD1470" i="6"/>
  <c r="CE1470" i="6"/>
  <c r="CC1471" i="6"/>
  <c r="CD1471" i="6"/>
  <c r="CE1471" i="6"/>
  <c r="CC1472" i="6"/>
  <c r="CD1472" i="6"/>
  <c r="CE1472" i="6"/>
  <c r="CC1473" i="6"/>
  <c r="CD1473" i="6"/>
  <c r="CE1473" i="6"/>
  <c r="CC1474" i="6"/>
  <c r="CD1474" i="6"/>
  <c r="CE1474" i="6"/>
  <c r="CC1475" i="6"/>
  <c r="CD1475" i="6"/>
  <c r="CE1475" i="6"/>
  <c r="CC1476" i="6"/>
  <c r="CD1476" i="6"/>
  <c r="CE1476" i="6"/>
  <c r="CC1477" i="6"/>
  <c r="CD1477" i="6"/>
  <c r="CE1477" i="6"/>
  <c r="CC1478" i="6"/>
  <c r="CD1478" i="6"/>
  <c r="CE1478" i="6"/>
  <c r="CC1479" i="6"/>
  <c r="CD1479" i="6"/>
  <c r="CE1479" i="6"/>
  <c r="CC1480" i="6"/>
  <c r="CD1480" i="6"/>
  <c r="CE1480" i="6"/>
  <c r="CC1481" i="6"/>
  <c r="CD1481" i="6"/>
  <c r="CE1481" i="6"/>
  <c r="CC1482" i="6"/>
  <c r="CD1482" i="6"/>
  <c r="CE1482" i="6"/>
  <c r="CC1483" i="6"/>
  <c r="CD1483" i="6"/>
  <c r="CE1483" i="6"/>
  <c r="CC1484" i="6"/>
  <c r="CD1484" i="6"/>
  <c r="CE1484" i="6"/>
  <c r="CC1485" i="6"/>
  <c r="CD1485" i="6"/>
  <c r="CE1485" i="6"/>
  <c r="CC1486" i="6"/>
  <c r="CD1486" i="6"/>
  <c r="CE1486" i="6"/>
  <c r="CC1487" i="6"/>
  <c r="CD1487" i="6"/>
  <c r="CE1487" i="6"/>
  <c r="CC1488" i="6"/>
  <c r="CD1488" i="6"/>
  <c r="CE1488" i="6"/>
  <c r="CC1489" i="6"/>
  <c r="CD1489" i="6"/>
  <c r="CE1489" i="6"/>
  <c r="CC1490" i="6"/>
  <c r="CD1490" i="6"/>
  <c r="CE1490" i="6"/>
  <c r="CC1491" i="6"/>
  <c r="CD1491" i="6"/>
  <c r="CE1491" i="6"/>
  <c r="CC1492" i="6"/>
  <c r="CD1492" i="6"/>
  <c r="CE1492" i="6"/>
  <c r="CC1493" i="6"/>
  <c r="CD1493" i="6"/>
  <c r="CE1493" i="6"/>
  <c r="CC1494" i="6"/>
  <c r="CD1494" i="6"/>
  <c r="CE1494" i="6"/>
  <c r="CC1495" i="6"/>
  <c r="CD1495" i="6"/>
  <c r="CE1495" i="6"/>
  <c r="CC1496" i="6"/>
  <c r="CD1496" i="6"/>
  <c r="CE1496" i="6"/>
  <c r="CC1497" i="6"/>
  <c r="CD1497" i="6"/>
  <c r="CE1497" i="6"/>
  <c r="CC1498" i="6"/>
  <c r="CD1498" i="6"/>
  <c r="CE1498" i="6"/>
  <c r="CC1499" i="6"/>
  <c r="CD1499" i="6"/>
  <c r="CE1499" i="6"/>
  <c r="CC1500" i="6"/>
  <c r="CD1500" i="6"/>
  <c r="CE1500" i="6"/>
  <c r="CC1501" i="6"/>
  <c r="CD1501" i="6"/>
  <c r="CE1501" i="6"/>
  <c r="CC1502" i="6"/>
  <c r="CD1502" i="6"/>
  <c r="CE1502" i="6"/>
  <c r="CC1503" i="6"/>
  <c r="CD1503" i="6"/>
  <c r="CE1503" i="6"/>
  <c r="CC1504" i="6"/>
  <c r="CD1504" i="6"/>
  <c r="CE1504" i="6"/>
  <c r="CC1505" i="6"/>
  <c r="CD1505" i="6"/>
  <c r="CE1505" i="6"/>
  <c r="CC1506" i="6"/>
  <c r="CD1506" i="6"/>
  <c r="CE1506" i="6"/>
  <c r="CC1507" i="6"/>
  <c r="CD1507" i="6"/>
  <c r="CE1507" i="6"/>
  <c r="CC1508" i="6"/>
  <c r="CD1508" i="6"/>
  <c r="CE1508" i="6"/>
  <c r="CC1509" i="6"/>
  <c r="CD1509" i="6"/>
  <c r="CE1509" i="6"/>
  <c r="CC1510" i="6"/>
  <c r="CD1510" i="6"/>
  <c r="CE1510" i="6"/>
  <c r="CC1511" i="6"/>
  <c r="CD1511" i="6"/>
  <c r="CE1511" i="6"/>
  <c r="CC1512" i="6"/>
  <c r="CD1512" i="6"/>
  <c r="CE1512" i="6"/>
  <c r="CC1513" i="6"/>
  <c r="CD1513" i="6"/>
  <c r="CE1513" i="6"/>
  <c r="CC1514" i="6"/>
  <c r="CD1514" i="6"/>
  <c r="CE1514" i="6"/>
  <c r="CC1515" i="6"/>
  <c r="CD1515" i="6"/>
  <c r="CE1515" i="6"/>
  <c r="CC1516" i="6"/>
  <c r="CD1516" i="6"/>
  <c r="CE1516" i="6"/>
  <c r="CC1517" i="6"/>
  <c r="CD1517" i="6"/>
  <c r="CE1517" i="6"/>
  <c r="CC1518" i="6"/>
  <c r="CD1518" i="6"/>
  <c r="CE1518" i="6"/>
  <c r="CC1519" i="6"/>
  <c r="CD1519" i="6"/>
  <c r="CE1519" i="6"/>
  <c r="CC1520" i="6"/>
  <c r="CD1520" i="6"/>
  <c r="CE1520" i="6"/>
  <c r="CC1521" i="6"/>
  <c r="CD1521" i="6"/>
  <c r="CE1521" i="6"/>
  <c r="CC1522" i="6"/>
  <c r="CD1522" i="6"/>
  <c r="CE1522" i="6"/>
  <c r="CC1523" i="6"/>
  <c r="CD1523" i="6"/>
  <c r="CE1523" i="6"/>
  <c r="CC1524" i="6"/>
  <c r="CD1524" i="6"/>
  <c r="CE1524" i="6"/>
  <c r="CC1525" i="6"/>
  <c r="CD1525" i="6"/>
  <c r="CE1525" i="6"/>
  <c r="CC1526" i="6"/>
  <c r="CD1526" i="6"/>
  <c r="CE1526" i="6"/>
  <c r="CC1527" i="6"/>
  <c r="CD1527" i="6"/>
  <c r="CE1527" i="6"/>
  <c r="CC1528" i="6"/>
  <c r="CD1528" i="6"/>
  <c r="CE1528" i="6"/>
  <c r="CC1529" i="6"/>
  <c r="CD1529" i="6"/>
  <c r="CE1529" i="6"/>
  <c r="CC1530" i="6"/>
  <c r="CD1530" i="6"/>
  <c r="CE1530" i="6"/>
  <c r="CC1531" i="6"/>
  <c r="CD1531" i="6"/>
  <c r="CE1531" i="6"/>
  <c r="CC1532" i="6"/>
  <c r="CD1532" i="6"/>
  <c r="CE1532" i="6"/>
  <c r="CC1533" i="6"/>
  <c r="CD1533" i="6"/>
  <c r="CE1533" i="6"/>
  <c r="CC1534" i="6"/>
  <c r="CD1534" i="6"/>
  <c r="CE1534" i="6"/>
  <c r="CC1535" i="6"/>
  <c r="CD1535" i="6"/>
  <c r="CE1535" i="6"/>
  <c r="CC1536" i="6"/>
  <c r="CD1536" i="6"/>
  <c r="CE1536" i="6"/>
  <c r="CC1537" i="6"/>
  <c r="CD1537" i="6"/>
  <c r="CE1537" i="6"/>
  <c r="CC1538" i="6"/>
  <c r="CD1538" i="6"/>
  <c r="CE1538" i="6"/>
  <c r="CC1539" i="6"/>
  <c r="CD1539" i="6"/>
  <c r="CE1539" i="6"/>
  <c r="CC1540" i="6"/>
  <c r="CD1540" i="6"/>
  <c r="CE1540" i="6"/>
  <c r="CC1541" i="6"/>
  <c r="CD1541" i="6"/>
  <c r="CE1541" i="6"/>
  <c r="CC1542" i="6"/>
  <c r="CD1542" i="6"/>
  <c r="CE1542" i="6"/>
  <c r="CC1543" i="6"/>
  <c r="CD1543" i="6"/>
  <c r="CE1543" i="6"/>
  <c r="CC1544" i="6"/>
  <c r="CD1544" i="6"/>
  <c r="CE1544" i="6"/>
  <c r="CC1545" i="6"/>
  <c r="CD1545" i="6"/>
  <c r="CE1545" i="6"/>
  <c r="CC1546" i="6"/>
  <c r="CD1546" i="6"/>
  <c r="CE1546" i="6"/>
  <c r="CC1547" i="6"/>
  <c r="CD1547" i="6"/>
  <c r="CE1547" i="6"/>
  <c r="CC1548" i="6"/>
  <c r="CD1548" i="6"/>
  <c r="CE1548" i="6"/>
  <c r="CC1549" i="6"/>
  <c r="CD1549" i="6"/>
  <c r="CE1549" i="6"/>
  <c r="CC1550" i="6"/>
  <c r="CD1550" i="6"/>
  <c r="CE1550" i="6"/>
  <c r="CC1551" i="6"/>
  <c r="CD1551" i="6"/>
  <c r="CE1551" i="6"/>
  <c r="CC1552" i="6"/>
  <c r="CD1552" i="6"/>
  <c r="CE1552" i="6"/>
  <c r="CC1553" i="6"/>
  <c r="CD1553" i="6"/>
  <c r="CE1553" i="6"/>
  <c r="CC1554" i="6"/>
  <c r="CD1554" i="6"/>
  <c r="CE1554" i="6"/>
  <c r="CC1555" i="6"/>
  <c r="CD1555" i="6"/>
  <c r="CE1555" i="6"/>
  <c r="CE1436" i="6"/>
  <c r="CD1436" i="6"/>
  <c r="CC1436" i="6"/>
  <c r="AG1563" i="6"/>
  <c r="AJ1563" i="6" s="1"/>
  <c r="AH1563" i="6"/>
  <c r="AI1563" i="6"/>
  <c r="AK1563" i="6"/>
  <c r="AL1563" i="6"/>
  <c r="AM1563" i="6"/>
  <c r="AN1563" i="6"/>
  <c r="AO1563" i="6"/>
  <c r="AR1563" i="6" s="1"/>
  <c r="AP1563" i="6"/>
  <c r="AQ1563" i="6"/>
  <c r="AG1564" i="6"/>
  <c r="AH1564" i="6"/>
  <c r="AJ1564" i="6" s="1"/>
  <c r="AI1564" i="6"/>
  <c r="AK1564" i="6"/>
  <c r="AL1564" i="6"/>
  <c r="AM1564" i="6"/>
  <c r="AO1564" i="6"/>
  <c r="AP1564" i="6"/>
  <c r="AQ1564" i="6"/>
  <c r="AR1564" i="6"/>
  <c r="AG1565" i="6"/>
  <c r="AH1565" i="6"/>
  <c r="AI1565" i="6"/>
  <c r="AK1565" i="6"/>
  <c r="AL1565" i="6"/>
  <c r="AN1565" i="6" s="1"/>
  <c r="AM1565" i="6"/>
  <c r="AO1565" i="6"/>
  <c r="AR1565" i="6" s="1"/>
  <c r="AP1565" i="6"/>
  <c r="AQ1565" i="6"/>
  <c r="AG1566" i="6"/>
  <c r="AH1566" i="6"/>
  <c r="AJ1566" i="6" s="1"/>
  <c r="AI1566" i="6"/>
  <c r="AK1566" i="6"/>
  <c r="AL1566" i="6"/>
  <c r="AN1566" i="6" s="1"/>
  <c r="AM1566" i="6"/>
  <c r="AO1566" i="6"/>
  <c r="AP1566" i="6"/>
  <c r="AR1566" i="6" s="1"/>
  <c r="AQ1566" i="6"/>
  <c r="AG1567" i="6"/>
  <c r="AH1567" i="6"/>
  <c r="AI1567" i="6"/>
  <c r="AK1567" i="6"/>
  <c r="AL1567" i="6"/>
  <c r="AN1567" i="6" s="1"/>
  <c r="AM1567" i="6"/>
  <c r="AO1567" i="6"/>
  <c r="AP1567" i="6"/>
  <c r="AQ1567" i="6"/>
  <c r="AG1568" i="6"/>
  <c r="AH1568" i="6"/>
  <c r="AI1568" i="6"/>
  <c r="AJ1568" i="6"/>
  <c r="AK1568" i="6"/>
  <c r="AL1568" i="6"/>
  <c r="AN1568" i="6" s="1"/>
  <c r="AM1568" i="6"/>
  <c r="AO1568" i="6"/>
  <c r="AP1568" i="6"/>
  <c r="AQ1568" i="6"/>
  <c r="AR1568" i="6"/>
  <c r="AG1569" i="6"/>
  <c r="AH1569" i="6"/>
  <c r="AJ1569" i="6" s="1"/>
  <c r="AI1569" i="6"/>
  <c r="AK1569" i="6"/>
  <c r="AL1569" i="6"/>
  <c r="AN1569" i="6" s="1"/>
  <c r="AM1569" i="6"/>
  <c r="AO1569" i="6"/>
  <c r="AP1569" i="6"/>
  <c r="AR1569" i="6" s="1"/>
  <c r="AQ1569" i="6"/>
  <c r="AG1570" i="6"/>
  <c r="AH1570" i="6"/>
  <c r="AI1570" i="6"/>
  <c r="AJ1570" i="6"/>
  <c r="AK1570" i="6"/>
  <c r="AL1570" i="6"/>
  <c r="AN1570" i="6" s="1"/>
  <c r="AM1570" i="6"/>
  <c r="AO1570" i="6"/>
  <c r="AP1570" i="6"/>
  <c r="AR1570" i="6" s="1"/>
  <c r="AQ1570" i="6"/>
  <c r="AG1571" i="6"/>
  <c r="AJ1571" i="6" s="1"/>
  <c r="AH1571" i="6"/>
  <c r="AI1571" i="6"/>
  <c r="AK1571" i="6"/>
  <c r="AL1571" i="6"/>
  <c r="AN1571" i="6" s="1"/>
  <c r="AM1571" i="6"/>
  <c r="AO1571" i="6"/>
  <c r="AP1571" i="6"/>
  <c r="AR1571" i="6" s="1"/>
  <c r="AQ1571" i="6"/>
  <c r="AG1572" i="6"/>
  <c r="AH1572" i="6"/>
  <c r="AJ1572" i="6" s="1"/>
  <c r="AI1572" i="6"/>
  <c r="AK1572" i="6"/>
  <c r="AL1572" i="6"/>
  <c r="AN1572" i="6" s="1"/>
  <c r="AM1572" i="6"/>
  <c r="AO1572" i="6"/>
  <c r="AP1572" i="6"/>
  <c r="AR1572" i="6" s="1"/>
  <c r="AQ1572" i="6"/>
  <c r="AG1573" i="6"/>
  <c r="AH1573" i="6"/>
  <c r="AJ1573" i="6" s="1"/>
  <c r="AI1573" i="6"/>
  <c r="AK1573" i="6"/>
  <c r="AL1573" i="6"/>
  <c r="AM1573" i="6"/>
  <c r="AN1573" i="6"/>
  <c r="AO1573" i="6"/>
  <c r="AP1573" i="6"/>
  <c r="AQ1573" i="6"/>
  <c r="AG1574" i="6"/>
  <c r="AH1574" i="6"/>
  <c r="AI1574" i="6"/>
  <c r="AJ1574" i="6"/>
  <c r="AK1574" i="6"/>
  <c r="AL1574" i="6"/>
  <c r="AN1574" i="6" s="1"/>
  <c r="AM1574" i="6"/>
  <c r="AO1574" i="6"/>
  <c r="AP1574" i="6"/>
  <c r="AR1574" i="6" s="1"/>
  <c r="AQ1574" i="6"/>
  <c r="AG1575" i="6"/>
  <c r="AH1575" i="6"/>
  <c r="AJ1575" i="6" s="1"/>
  <c r="AI1575" i="6"/>
  <c r="AK1575" i="6"/>
  <c r="AL1575" i="6"/>
  <c r="AM1575" i="6"/>
  <c r="AN1575" i="6"/>
  <c r="AO1575" i="6"/>
  <c r="AP1575" i="6"/>
  <c r="AR1575" i="6" s="1"/>
  <c r="AQ1575" i="6"/>
  <c r="AG1576" i="6"/>
  <c r="AH1576" i="6"/>
  <c r="AJ1576" i="6" s="1"/>
  <c r="AI1576" i="6"/>
  <c r="AK1576" i="6"/>
  <c r="AL1576" i="6"/>
  <c r="AN1576" i="6" s="1"/>
  <c r="AM1576" i="6"/>
  <c r="AO1576" i="6"/>
  <c r="AP1576" i="6"/>
  <c r="AR1576" i="6" s="1"/>
  <c r="AQ1576" i="6"/>
  <c r="AG1577" i="6"/>
  <c r="AH1577" i="6"/>
  <c r="AJ1577" i="6" s="1"/>
  <c r="AI1577" i="6"/>
  <c r="AK1577" i="6"/>
  <c r="AL1577" i="6"/>
  <c r="AN1577" i="6" s="1"/>
  <c r="AM1577" i="6"/>
  <c r="AO1577" i="6"/>
  <c r="AP1577" i="6"/>
  <c r="AR1577" i="6" s="1"/>
  <c r="AQ1577" i="6"/>
  <c r="AG1578" i="6"/>
  <c r="AH1578" i="6"/>
  <c r="AJ1578" i="6" s="1"/>
  <c r="AI1578" i="6"/>
  <c r="AK1578" i="6"/>
  <c r="AL1578" i="6"/>
  <c r="AN1578" i="6" s="1"/>
  <c r="AM1578" i="6"/>
  <c r="AO1578" i="6"/>
  <c r="AP1578" i="6"/>
  <c r="AQ1578" i="6"/>
  <c r="AR1578" i="6"/>
  <c r="AG1579" i="6"/>
  <c r="AH1579" i="6"/>
  <c r="AI1579" i="6"/>
  <c r="AK1579" i="6"/>
  <c r="AL1579" i="6"/>
  <c r="AM1579" i="6"/>
  <c r="AN1579" i="6"/>
  <c r="AO1579" i="6"/>
  <c r="AP1579" i="6"/>
  <c r="AR1579" i="6" s="1"/>
  <c r="AQ1579" i="6"/>
  <c r="AG1580" i="6"/>
  <c r="AH1580" i="6"/>
  <c r="AJ1580" i="6" s="1"/>
  <c r="AI1580" i="6"/>
  <c r="AK1580" i="6"/>
  <c r="AL1580" i="6"/>
  <c r="AN1580" i="6" s="1"/>
  <c r="AM1580" i="6"/>
  <c r="AO1580" i="6"/>
  <c r="AP1580" i="6"/>
  <c r="AQ1580" i="6"/>
  <c r="AR1580" i="6"/>
  <c r="AG1581" i="6"/>
  <c r="AH1581" i="6"/>
  <c r="AJ1581" i="6" s="1"/>
  <c r="AI1581" i="6"/>
  <c r="AK1581" i="6"/>
  <c r="AL1581" i="6"/>
  <c r="AN1581" i="6" s="1"/>
  <c r="AM1581" i="6"/>
  <c r="AO1581" i="6"/>
  <c r="AP1581" i="6"/>
  <c r="AR1581" i="6" s="1"/>
  <c r="AQ1581" i="6"/>
  <c r="AG1582" i="6"/>
  <c r="AH1582" i="6"/>
  <c r="AJ1582" i="6" s="1"/>
  <c r="AI1582" i="6"/>
  <c r="AK1582" i="6"/>
  <c r="AL1582" i="6"/>
  <c r="AM1582" i="6"/>
  <c r="AO1582" i="6"/>
  <c r="AP1582" i="6"/>
  <c r="AR1582" i="6" s="1"/>
  <c r="AQ1582" i="6"/>
  <c r="AG1583" i="6"/>
  <c r="AH1583" i="6"/>
  <c r="AI1583" i="6"/>
  <c r="AK1583" i="6"/>
  <c r="AL1583" i="6"/>
  <c r="AN1583" i="6" s="1"/>
  <c r="AM1583" i="6"/>
  <c r="AO1583" i="6"/>
  <c r="AR1583" i="6" s="1"/>
  <c r="AP1583" i="6"/>
  <c r="AQ1583" i="6"/>
  <c r="AG1584" i="6"/>
  <c r="AH1584" i="6"/>
  <c r="AI1584" i="6"/>
  <c r="AJ1584" i="6"/>
  <c r="AK1584" i="6"/>
  <c r="AL1584" i="6"/>
  <c r="AM1584" i="6"/>
  <c r="AO1584" i="6"/>
  <c r="AP1584" i="6"/>
  <c r="AQ1584" i="6"/>
  <c r="AR1584" i="6"/>
  <c r="AG1585" i="6"/>
  <c r="AH1585" i="6"/>
  <c r="AJ1585" i="6" s="1"/>
  <c r="AI1585" i="6"/>
  <c r="AK1585" i="6"/>
  <c r="AL1585" i="6"/>
  <c r="AN1585" i="6" s="1"/>
  <c r="AM1585" i="6"/>
  <c r="AO1585" i="6"/>
  <c r="AP1585" i="6"/>
  <c r="AR1585" i="6" s="1"/>
  <c r="AQ1585" i="6"/>
  <c r="AG1586" i="6"/>
  <c r="AH1586" i="6"/>
  <c r="AI1586" i="6"/>
  <c r="AJ1586" i="6"/>
  <c r="AK1586" i="6"/>
  <c r="AL1586" i="6"/>
  <c r="AN1586" i="6" s="1"/>
  <c r="AM1586" i="6"/>
  <c r="AO1586" i="6"/>
  <c r="AP1586" i="6"/>
  <c r="AR1586" i="6" s="1"/>
  <c r="AQ1586" i="6"/>
  <c r="AG1587" i="6"/>
  <c r="AH1587" i="6"/>
  <c r="AJ1587" i="6" s="1"/>
  <c r="AI1587" i="6"/>
  <c r="AK1587" i="6"/>
  <c r="AL1587" i="6"/>
  <c r="AN1587" i="6" s="1"/>
  <c r="AM1587" i="6"/>
  <c r="AO1587" i="6"/>
  <c r="AP1587" i="6"/>
  <c r="AR1587" i="6" s="1"/>
  <c r="AQ1587" i="6"/>
  <c r="AG1588" i="6"/>
  <c r="AH1588" i="6"/>
  <c r="AJ1588" i="6" s="1"/>
  <c r="AI1588" i="6"/>
  <c r="AK1588" i="6"/>
  <c r="AL1588" i="6"/>
  <c r="AN1588" i="6" s="1"/>
  <c r="AM1588" i="6"/>
  <c r="AO1588" i="6"/>
  <c r="AP1588" i="6"/>
  <c r="AR1588" i="6" s="1"/>
  <c r="AQ1588" i="6"/>
  <c r="AG1589" i="6"/>
  <c r="AH1589" i="6"/>
  <c r="AJ1589" i="6" s="1"/>
  <c r="AI1589" i="6"/>
  <c r="AK1589" i="6"/>
  <c r="AL1589" i="6"/>
  <c r="AM1589" i="6"/>
  <c r="AN1589" i="6"/>
  <c r="AO1589" i="6"/>
  <c r="AP1589" i="6"/>
  <c r="AR1589" i="6" s="1"/>
  <c r="AQ1589" i="6"/>
  <c r="AG1590" i="6"/>
  <c r="AH1590" i="6"/>
  <c r="AI1590" i="6"/>
  <c r="AJ1590" i="6"/>
  <c r="AK1590" i="6"/>
  <c r="AL1590" i="6"/>
  <c r="AN1590" i="6" s="1"/>
  <c r="AM1590" i="6"/>
  <c r="AO1590" i="6"/>
  <c r="AP1590" i="6"/>
  <c r="AR1590" i="6" s="1"/>
  <c r="AQ1590" i="6"/>
  <c r="AG1591" i="6"/>
  <c r="AH1591" i="6"/>
  <c r="AJ1591" i="6" s="1"/>
  <c r="AI1591" i="6"/>
  <c r="AK1591" i="6"/>
  <c r="AL1591" i="6"/>
  <c r="AM1591" i="6"/>
  <c r="AN1591" i="6"/>
  <c r="AO1591" i="6"/>
  <c r="AP1591" i="6"/>
  <c r="AR1591" i="6" s="1"/>
  <c r="AQ1591" i="6"/>
  <c r="AG1592" i="6"/>
  <c r="AH1592" i="6"/>
  <c r="AJ1592" i="6" s="1"/>
  <c r="AI1592" i="6"/>
  <c r="AK1592" i="6"/>
  <c r="AL1592" i="6"/>
  <c r="AN1592" i="6" s="1"/>
  <c r="AM1592" i="6"/>
  <c r="AO1592" i="6"/>
  <c r="AP1592" i="6"/>
  <c r="AR1592" i="6" s="1"/>
  <c r="AQ1592" i="6"/>
  <c r="AG1593" i="6"/>
  <c r="AH1593" i="6"/>
  <c r="AJ1593" i="6" s="1"/>
  <c r="AI1593" i="6"/>
  <c r="AK1593" i="6"/>
  <c r="AL1593" i="6"/>
  <c r="AM1593" i="6"/>
  <c r="AN1593" i="6"/>
  <c r="AO1593" i="6"/>
  <c r="AP1593" i="6"/>
  <c r="AR1593" i="6" s="1"/>
  <c r="AQ1593" i="6"/>
  <c r="AG1594" i="6"/>
  <c r="AH1594" i="6"/>
  <c r="AJ1594" i="6" s="1"/>
  <c r="AI1594" i="6"/>
  <c r="AK1594" i="6"/>
  <c r="AL1594" i="6"/>
  <c r="AN1594" i="6" s="1"/>
  <c r="AM1594" i="6"/>
  <c r="AO1594" i="6"/>
  <c r="AP1594" i="6"/>
  <c r="AQ1594" i="6"/>
  <c r="AR1594" i="6"/>
  <c r="AG1595" i="6"/>
  <c r="AH1595" i="6"/>
  <c r="AJ1595" i="6" s="1"/>
  <c r="AI1595" i="6"/>
  <c r="AK1595" i="6"/>
  <c r="AL1595" i="6"/>
  <c r="AN1595" i="6" s="1"/>
  <c r="AM1595" i="6"/>
  <c r="AO1595" i="6"/>
  <c r="AP1595" i="6"/>
  <c r="AR1595" i="6" s="1"/>
  <c r="AQ1595" i="6"/>
  <c r="AG1596" i="6"/>
  <c r="AH1596" i="6"/>
  <c r="AJ1596" i="6" s="1"/>
  <c r="AI1596" i="6"/>
  <c r="AK1596" i="6"/>
  <c r="AL1596" i="6"/>
  <c r="AN1596" i="6" s="1"/>
  <c r="AM1596" i="6"/>
  <c r="AO1596" i="6"/>
  <c r="AP1596" i="6"/>
  <c r="AQ1596" i="6"/>
  <c r="AR1596" i="6"/>
  <c r="AG1597" i="6"/>
  <c r="AH1597" i="6"/>
  <c r="AJ1597" i="6" s="1"/>
  <c r="AI1597" i="6"/>
  <c r="AK1597" i="6"/>
  <c r="AL1597" i="6"/>
  <c r="AN1597" i="6" s="1"/>
  <c r="AM1597" i="6"/>
  <c r="AO1597" i="6"/>
  <c r="AP1597" i="6"/>
  <c r="AR1597" i="6" s="1"/>
  <c r="AQ1597" i="6"/>
  <c r="AG1598" i="6"/>
  <c r="AH1598" i="6"/>
  <c r="AJ1598" i="6" s="1"/>
  <c r="AI1598" i="6"/>
  <c r="AK1598" i="6"/>
  <c r="AL1598" i="6"/>
  <c r="AN1598" i="6" s="1"/>
  <c r="AM1598" i="6"/>
  <c r="AO1598" i="6"/>
  <c r="AP1598" i="6"/>
  <c r="AR1598" i="6" s="1"/>
  <c r="AQ1598" i="6"/>
  <c r="AG1599" i="6"/>
  <c r="AH1599" i="6"/>
  <c r="AJ1599" i="6" s="1"/>
  <c r="AI1599" i="6"/>
  <c r="AK1599" i="6"/>
  <c r="AL1599" i="6"/>
  <c r="AN1599" i="6" s="1"/>
  <c r="AM1599" i="6"/>
  <c r="AO1599" i="6"/>
  <c r="AP1599" i="6"/>
  <c r="AR1599" i="6" s="1"/>
  <c r="AQ1599" i="6"/>
  <c r="AG1600" i="6"/>
  <c r="AH1600" i="6"/>
  <c r="AI1600" i="6"/>
  <c r="AJ1600" i="6"/>
  <c r="AK1600" i="6"/>
  <c r="AL1600" i="6"/>
  <c r="AN1600" i="6" s="1"/>
  <c r="AM1600" i="6"/>
  <c r="AO1600" i="6"/>
  <c r="AP1600" i="6"/>
  <c r="AQ1600" i="6"/>
  <c r="AR1600" i="6"/>
  <c r="AG1601" i="6"/>
  <c r="AH1601" i="6"/>
  <c r="AJ1601" i="6" s="1"/>
  <c r="AI1601" i="6"/>
  <c r="AK1601" i="6"/>
  <c r="AL1601" i="6"/>
  <c r="AN1601" i="6" s="1"/>
  <c r="AM1601" i="6"/>
  <c r="AO1601" i="6"/>
  <c r="AP1601" i="6"/>
  <c r="AR1601" i="6" s="1"/>
  <c r="AQ1601" i="6"/>
  <c r="AG1602" i="6"/>
  <c r="AH1602" i="6"/>
  <c r="AI1602" i="6"/>
  <c r="AJ1602" i="6"/>
  <c r="AK1602" i="6"/>
  <c r="AL1602" i="6"/>
  <c r="AN1602" i="6" s="1"/>
  <c r="AM1602" i="6"/>
  <c r="AO1602" i="6"/>
  <c r="AP1602" i="6"/>
  <c r="AR1602" i="6" s="1"/>
  <c r="AQ1602" i="6"/>
  <c r="AG1603" i="6"/>
  <c r="AH1603" i="6"/>
  <c r="AJ1603" i="6" s="1"/>
  <c r="AI1603" i="6"/>
  <c r="AK1603" i="6"/>
  <c r="AL1603" i="6"/>
  <c r="AN1603" i="6" s="1"/>
  <c r="AM1603" i="6"/>
  <c r="AO1603" i="6"/>
  <c r="AP1603" i="6"/>
  <c r="AR1603" i="6" s="1"/>
  <c r="AQ1603" i="6"/>
  <c r="AG1604" i="6"/>
  <c r="AH1604" i="6"/>
  <c r="AI1604" i="6"/>
  <c r="AJ1604" i="6"/>
  <c r="AK1604" i="6"/>
  <c r="AL1604" i="6"/>
  <c r="AN1604" i="6" s="1"/>
  <c r="AM1604" i="6"/>
  <c r="AO1604" i="6"/>
  <c r="AP1604" i="6"/>
  <c r="AR1604" i="6" s="1"/>
  <c r="AQ1604" i="6"/>
  <c r="AG1605" i="6"/>
  <c r="AH1605" i="6"/>
  <c r="AI1605" i="6"/>
  <c r="AK1605" i="6"/>
  <c r="AL1605" i="6"/>
  <c r="AM1605" i="6"/>
  <c r="AN1605" i="6"/>
  <c r="AO1605" i="6"/>
  <c r="AP1605" i="6"/>
  <c r="AR1605" i="6" s="1"/>
  <c r="AQ1605" i="6"/>
  <c r="AG1606" i="6"/>
  <c r="AH1606" i="6"/>
  <c r="AI1606" i="6"/>
  <c r="AJ1606" i="6"/>
  <c r="AK1606" i="6"/>
  <c r="AL1606" i="6"/>
  <c r="AM1606" i="6"/>
  <c r="AO1606" i="6"/>
  <c r="AP1606" i="6"/>
  <c r="AR1606" i="6" s="1"/>
  <c r="AQ1606" i="6"/>
  <c r="AG1607" i="6"/>
  <c r="AH1607" i="6"/>
  <c r="AI1607" i="6"/>
  <c r="AK1607" i="6"/>
  <c r="AL1607" i="6"/>
  <c r="AM1607" i="6"/>
  <c r="AN1607" i="6"/>
  <c r="AO1607" i="6"/>
  <c r="AP1607" i="6"/>
  <c r="AQ1607" i="6"/>
  <c r="AG1608" i="6"/>
  <c r="AH1608" i="6"/>
  <c r="AJ1608" i="6" s="1"/>
  <c r="AI1608" i="6"/>
  <c r="AK1608" i="6"/>
  <c r="AL1608" i="6"/>
  <c r="AM1608" i="6"/>
  <c r="AO1608" i="6"/>
  <c r="AP1608" i="6"/>
  <c r="AR1608" i="6" s="1"/>
  <c r="AQ1608" i="6"/>
  <c r="AG1609" i="6"/>
  <c r="AH1609" i="6"/>
  <c r="AJ1609" i="6" s="1"/>
  <c r="AI1609" i="6"/>
  <c r="AK1609" i="6"/>
  <c r="AL1609" i="6"/>
  <c r="AM1609" i="6"/>
  <c r="AN1609" i="6"/>
  <c r="AO1609" i="6"/>
  <c r="AP1609" i="6"/>
  <c r="AQ1609" i="6"/>
  <c r="AG1610" i="6"/>
  <c r="AH1610" i="6"/>
  <c r="AJ1610" i="6" s="1"/>
  <c r="AI1610" i="6"/>
  <c r="AK1610" i="6"/>
  <c r="AL1610" i="6"/>
  <c r="AM1610" i="6"/>
  <c r="AO1610" i="6"/>
  <c r="AP1610" i="6"/>
  <c r="AQ1610" i="6"/>
  <c r="AR1610" i="6" s="1"/>
  <c r="AG1611" i="6"/>
  <c r="AH1611" i="6"/>
  <c r="AJ1611" i="6" s="1"/>
  <c r="AI1611" i="6"/>
  <c r="AK1611" i="6"/>
  <c r="AL1611" i="6"/>
  <c r="AN1611" i="6" s="1"/>
  <c r="AM1611" i="6"/>
  <c r="AO1611" i="6"/>
  <c r="AP1611" i="6"/>
  <c r="AQ1611" i="6"/>
  <c r="AG1612" i="6"/>
  <c r="AH1612" i="6"/>
  <c r="AI1612" i="6"/>
  <c r="AK1612" i="6"/>
  <c r="AL1612" i="6"/>
  <c r="AN1612" i="6" s="1"/>
  <c r="AM1612" i="6"/>
  <c r="AO1612" i="6"/>
  <c r="AP1612" i="6"/>
  <c r="AQ1612" i="6"/>
  <c r="AR1612" i="6"/>
  <c r="AG1613" i="6"/>
  <c r="AH1613" i="6"/>
  <c r="AI1613" i="6"/>
  <c r="AK1613" i="6"/>
  <c r="AL1613" i="6"/>
  <c r="AN1613" i="6" s="1"/>
  <c r="AM1613" i="6"/>
  <c r="AO1613" i="6"/>
  <c r="AP1613" i="6"/>
  <c r="AQ1613" i="6"/>
  <c r="AG1614" i="6"/>
  <c r="AH1614" i="6"/>
  <c r="AJ1614" i="6" s="1"/>
  <c r="AI1614" i="6"/>
  <c r="AK1614" i="6"/>
  <c r="AL1614" i="6"/>
  <c r="AN1614" i="6" s="1"/>
  <c r="AM1614" i="6"/>
  <c r="AO1614" i="6"/>
  <c r="AP1614" i="6"/>
  <c r="AR1614" i="6" s="1"/>
  <c r="AQ1614" i="6"/>
  <c r="AG1615" i="6"/>
  <c r="AH1615" i="6"/>
  <c r="AI1615" i="6"/>
  <c r="AK1615" i="6"/>
  <c r="AL1615" i="6"/>
  <c r="AN1615" i="6" s="1"/>
  <c r="AM1615" i="6"/>
  <c r="AO1615" i="6"/>
  <c r="AP1615" i="6"/>
  <c r="AQ1615" i="6"/>
  <c r="AG1616" i="6"/>
  <c r="AH1616" i="6"/>
  <c r="AI1616" i="6"/>
  <c r="AJ1616" i="6"/>
  <c r="AK1616" i="6"/>
  <c r="AL1616" i="6"/>
  <c r="AN1616" i="6" s="1"/>
  <c r="AM1616" i="6"/>
  <c r="AO1616" i="6"/>
  <c r="AP1616" i="6"/>
  <c r="AR1616" i="6" s="1"/>
  <c r="AQ1616" i="6"/>
  <c r="AG1617" i="6"/>
  <c r="AH1617" i="6"/>
  <c r="AI1617" i="6"/>
  <c r="AK1617" i="6"/>
  <c r="AL1617" i="6"/>
  <c r="AM1617" i="6"/>
  <c r="AO1617" i="6"/>
  <c r="AP1617" i="6"/>
  <c r="AQ1617" i="6"/>
  <c r="AG1618" i="6"/>
  <c r="AH1618" i="6"/>
  <c r="AI1618" i="6"/>
  <c r="AJ1618" i="6"/>
  <c r="AK1618" i="6"/>
  <c r="AL1618" i="6"/>
  <c r="AN1618" i="6" s="1"/>
  <c r="AM1618" i="6"/>
  <c r="AO1618" i="6"/>
  <c r="AP1618" i="6"/>
  <c r="AR1618" i="6" s="1"/>
  <c r="AQ1618" i="6"/>
  <c r="AG1619" i="6"/>
  <c r="AH1619" i="6"/>
  <c r="AI1619" i="6"/>
  <c r="AK1619" i="6"/>
  <c r="AL1619" i="6"/>
  <c r="AM1619" i="6"/>
  <c r="AO1619" i="6"/>
  <c r="AP1619" i="6"/>
  <c r="AR1619" i="6" s="1"/>
  <c r="AQ1619" i="6"/>
  <c r="AG1620" i="6"/>
  <c r="AH1620" i="6"/>
  <c r="AJ1620" i="6" s="1"/>
  <c r="AI1620" i="6"/>
  <c r="AK1620" i="6"/>
  <c r="AL1620" i="6"/>
  <c r="AN1620" i="6" s="1"/>
  <c r="AM1620" i="6"/>
  <c r="AO1620" i="6"/>
  <c r="AP1620" i="6"/>
  <c r="AQ1620" i="6"/>
  <c r="AG1621" i="6"/>
  <c r="AH1621" i="6"/>
  <c r="AJ1621" i="6" s="1"/>
  <c r="AI1621" i="6"/>
  <c r="AK1621" i="6"/>
  <c r="AL1621" i="6"/>
  <c r="AM1621" i="6"/>
  <c r="AO1621" i="6"/>
  <c r="AP1621" i="6"/>
  <c r="AR1621" i="6" s="1"/>
  <c r="AQ1621" i="6"/>
  <c r="AG1622" i="6"/>
  <c r="AH1622" i="6"/>
  <c r="AI1622" i="6"/>
  <c r="AK1622" i="6"/>
  <c r="AL1622" i="6"/>
  <c r="AM1622" i="6"/>
  <c r="AN1622" i="6"/>
  <c r="AO1622" i="6"/>
  <c r="AP1622" i="6"/>
  <c r="AR1622" i="6" s="1"/>
  <c r="AQ1622" i="6"/>
  <c r="AG1623" i="6"/>
  <c r="AH1623" i="6"/>
  <c r="AJ1623" i="6" s="1"/>
  <c r="AI1623" i="6"/>
  <c r="AK1623" i="6"/>
  <c r="AL1623" i="6"/>
  <c r="AM1623" i="6"/>
  <c r="AO1623" i="6"/>
  <c r="AP1623" i="6"/>
  <c r="AQ1623" i="6"/>
  <c r="AR1623" i="6"/>
  <c r="AG1624" i="6"/>
  <c r="AH1624" i="6"/>
  <c r="AJ1624" i="6" s="1"/>
  <c r="AI1624" i="6"/>
  <c r="AK1624" i="6"/>
  <c r="AL1624" i="6"/>
  <c r="AM1624" i="6"/>
  <c r="AN1624" i="6"/>
  <c r="AO1624" i="6"/>
  <c r="AP1624" i="6"/>
  <c r="AQ1624" i="6"/>
  <c r="AG1625" i="6"/>
  <c r="AH1625" i="6"/>
  <c r="AJ1625" i="6" s="1"/>
  <c r="AI1625" i="6"/>
  <c r="AK1625" i="6"/>
  <c r="AL1625" i="6"/>
  <c r="AN1625" i="6" s="1"/>
  <c r="AM1625" i="6"/>
  <c r="AO1625" i="6"/>
  <c r="AP1625" i="6"/>
  <c r="AR1625" i="6" s="1"/>
  <c r="AQ1625" i="6"/>
  <c r="AG1626" i="6"/>
  <c r="AH1626" i="6"/>
  <c r="AI1626" i="6"/>
  <c r="AK1626" i="6"/>
  <c r="AL1626" i="6"/>
  <c r="AN1626" i="6" s="1"/>
  <c r="AM1626" i="6"/>
  <c r="AO1626" i="6"/>
  <c r="AP1626" i="6"/>
  <c r="AQ1626" i="6"/>
  <c r="AG1627" i="6"/>
  <c r="AH1627" i="6"/>
  <c r="AJ1627" i="6" s="1"/>
  <c r="AI1627" i="6"/>
  <c r="AK1627" i="6"/>
  <c r="AL1627" i="6"/>
  <c r="AM1627" i="6"/>
  <c r="AO1627" i="6"/>
  <c r="AP1627" i="6"/>
  <c r="AQ1627" i="6"/>
  <c r="AR1627" i="6"/>
  <c r="AG1628" i="6"/>
  <c r="AH1628" i="6"/>
  <c r="AJ1628" i="6" s="1"/>
  <c r="AI1628" i="6"/>
  <c r="AK1628" i="6"/>
  <c r="AL1628" i="6"/>
  <c r="AN1628" i="6" s="1"/>
  <c r="AM1628" i="6"/>
  <c r="AO1628" i="6"/>
  <c r="AP1628" i="6"/>
  <c r="AQ1628" i="6"/>
  <c r="AG1629" i="6"/>
  <c r="AH1629" i="6"/>
  <c r="AI1629" i="6"/>
  <c r="AJ1629" i="6"/>
  <c r="AK1629" i="6"/>
  <c r="AL1629" i="6"/>
  <c r="AN1629" i="6" s="1"/>
  <c r="AM1629" i="6"/>
  <c r="AO1629" i="6"/>
  <c r="AP1629" i="6"/>
  <c r="AQ1629" i="6"/>
  <c r="AR1629" i="6"/>
  <c r="AG1630" i="6"/>
  <c r="AH1630" i="6"/>
  <c r="AI1630" i="6"/>
  <c r="AK1630" i="6"/>
  <c r="AL1630" i="6"/>
  <c r="AN1630" i="6" s="1"/>
  <c r="AM1630" i="6"/>
  <c r="AO1630" i="6"/>
  <c r="AP1630" i="6"/>
  <c r="AQ1630" i="6"/>
  <c r="AG1631" i="6"/>
  <c r="AH1631" i="6"/>
  <c r="AJ1631" i="6" s="1"/>
  <c r="AI1631" i="6"/>
  <c r="AK1631" i="6"/>
  <c r="AL1631" i="6"/>
  <c r="AM1631" i="6"/>
  <c r="AO1631" i="6"/>
  <c r="AP1631" i="6"/>
  <c r="AR1631" i="6" s="1"/>
  <c r="AQ1631" i="6"/>
  <c r="AG1632" i="6"/>
  <c r="AH1632" i="6"/>
  <c r="AI1632" i="6"/>
  <c r="AK1632" i="6"/>
  <c r="AL1632" i="6"/>
  <c r="AN1632" i="6" s="1"/>
  <c r="AM1632" i="6"/>
  <c r="AO1632" i="6"/>
  <c r="AR1632" i="6" s="1"/>
  <c r="AP1632" i="6"/>
  <c r="AQ1632" i="6"/>
  <c r="AG1633" i="6"/>
  <c r="AH1633" i="6"/>
  <c r="AI1633" i="6"/>
  <c r="AJ1633" i="6"/>
  <c r="AK1633" i="6"/>
  <c r="AL1633" i="6"/>
  <c r="AM1633" i="6"/>
  <c r="AO1633" i="6"/>
  <c r="AP1633" i="6"/>
  <c r="AR1633" i="6" s="1"/>
  <c r="AQ1633" i="6"/>
  <c r="AG1634" i="6"/>
  <c r="AH1634" i="6"/>
  <c r="AI1634" i="6"/>
  <c r="AK1634" i="6"/>
  <c r="AL1634" i="6"/>
  <c r="AN1634" i="6" s="1"/>
  <c r="AM1634" i="6"/>
  <c r="AO1634" i="6"/>
  <c r="AP1634" i="6"/>
  <c r="AQ1634" i="6"/>
  <c r="AG1635" i="6"/>
  <c r="AH1635" i="6"/>
  <c r="AJ1635" i="6" s="1"/>
  <c r="AI1635" i="6"/>
  <c r="AK1635" i="6"/>
  <c r="AL1635" i="6"/>
  <c r="AM1635" i="6"/>
  <c r="AO1635" i="6"/>
  <c r="AP1635" i="6"/>
  <c r="AQ1635" i="6"/>
  <c r="AG1636" i="6"/>
  <c r="AH1636" i="6"/>
  <c r="AI1636" i="6"/>
  <c r="AK1636" i="6"/>
  <c r="AL1636" i="6"/>
  <c r="AM1636" i="6"/>
  <c r="AO1636" i="6"/>
  <c r="AP1636" i="6"/>
  <c r="AQ1636" i="6"/>
  <c r="AG1637" i="6"/>
  <c r="AH1637" i="6"/>
  <c r="AI1637" i="6"/>
  <c r="AK1637" i="6"/>
  <c r="AL1637" i="6"/>
  <c r="AM1637" i="6"/>
  <c r="AO1637" i="6"/>
  <c r="AP1637" i="6"/>
  <c r="AQ1637" i="6"/>
  <c r="AG1638" i="6"/>
  <c r="AH1638" i="6"/>
  <c r="AI1638" i="6"/>
  <c r="AK1638" i="6"/>
  <c r="AL1638" i="6"/>
  <c r="AM1638" i="6"/>
  <c r="AO1638" i="6"/>
  <c r="AP1638" i="6"/>
  <c r="AQ1638" i="6"/>
  <c r="AG1639" i="6"/>
  <c r="AH1639" i="6"/>
  <c r="AJ1639" i="6" s="1"/>
  <c r="AI1639" i="6"/>
  <c r="AK1639" i="6"/>
  <c r="AL1639" i="6"/>
  <c r="AM1639" i="6"/>
  <c r="AO1639" i="6"/>
  <c r="AP1639" i="6"/>
  <c r="AR1639" i="6" s="1"/>
  <c r="AQ1639" i="6"/>
  <c r="AG1640" i="6"/>
  <c r="AH1640" i="6"/>
  <c r="AI1640" i="6"/>
  <c r="AK1640" i="6"/>
  <c r="AL1640" i="6"/>
  <c r="AM1640" i="6"/>
  <c r="AO1640" i="6"/>
  <c r="AP1640" i="6"/>
  <c r="AQ1640" i="6"/>
  <c r="AG1641" i="6"/>
  <c r="AH1641" i="6"/>
  <c r="AI1641" i="6"/>
  <c r="AK1641" i="6"/>
  <c r="AL1641" i="6"/>
  <c r="AM1641" i="6"/>
  <c r="AO1641" i="6"/>
  <c r="AP1641" i="6"/>
  <c r="AQ1641" i="6"/>
  <c r="AG1642" i="6"/>
  <c r="AH1642" i="6"/>
  <c r="AI1642" i="6"/>
  <c r="AK1642" i="6"/>
  <c r="AL1642" i="6"/>
  <c r="AM1642" i="6"/>
  <c r="AO1642" i="6"/>
  <c r="AP1642" i="6"/>
  <c r="AQ1642" i="6"/>
  <c r="AG1643" i="6"/>
  <c r="AH1643" i="6"/>
  <c r="AI1643" i="6"/>
  <c r="AK1643" i="6"/>
  <c r="AL1643" i="6"/>
  <c r="AM1643" i="6"/>
  <c r="AO1643" i="6"/>
  <c r="AR1643" i="6" s="1"/>
  <c r="AP1643" i="6"/>
  <c r="AQ1643" i="6"/>
  <c r="AG1644" i="6"/>
  <c r="AH1644" i="6"/>
  <c r="AI1644" i="6"/>
  <c r="AK1644" i="6"/>
  <c r="AL1644" i="6"/>
  <c r="AM1644" i="6"/>
  <c r="AO1644" i="6"/>
  <c r="AP1644" i="6"/>
  <c r="AQ1644" i="6"/>
  <c r="AG1645" i="6"/>
  <c r="AJ1645" i="6" s="1"/>
  <c r="AH1645" i="6"/>
  <c r="AI1645" i="6"/>
  <c r="AK1645" i="6"/>
  <c r="AL1645" i="6"/>
  <c r="AM1645" i="6"/>
  <c r="AO1645" i="6"/>
  <c r="AP1645" i="6"/>
  <c r="AQ1645" i="6"/>
  <c r="AG1646" i="6"/>
  <c r="AH1646" i="6"/>
  <c r="AI1646" i="6"/>
  <c r="AK1646" i="6"/>
  <c r="AL1646" i="6"/>
  <c r="AM1646" i="6"/>
  <c r="AO1646" i="6"/>
  <c r="AP1646" i="6"/>
  <c r="AQ1646" i="6"/>
  <c r="AG1647" i="6"/>
  <c r="AH1647" i="6"/>
  <c r="AI1647" i="6"/>
  <c r="AK1647" i="6"/>
  <c r="AL1647" i="6"/>
  <c r="AM1647" i="6"/>
  <c r="AO1647" i="6"/>
  <c r="AP1647" i="6"/>
  <c r="AQ1647" i="6"/>
  <c r="AG1648" i="6"/>
  <c r="AH1648" i="6"/>
  <c r="AI1648" i="6"/>
  <c r="AK1648" i="6"/>
  <c r="AL1648" i="6"/>
  <c r="AM1648" i="6"/>
  <c r="AO1648" i="6"/>
  <c r="AP1648" i="6"/>
  <c r="AQ1648" i="6"/>
  <c r="AG1649" i="6"/>
  <c r="AH1649" i="6"/>
  <c r="AI1649" i="6"/>
  <c r="AK1649" i="6"/>
  <c r="AL1649" i="6"/>
  <c r="AM1649" i="6"/>
  <c r="AO1649" i="6"/>
  <c r="AP1649" i="6"/>
  <c r="AQ1649" i="6"/>
  <c r="AG1650" i="6"/>
  <c r="AJ1650" i="6" s="1"/>
  <c r="AH1650" i="6"/>
  <c r="AI1650" i="6"/>
  <c r="AK1650" i="6"/>
  <c r="AN1650" i="6" s="1"/>
  <c r="AL1650" i="6"/>
  <c r="AM1650" i="6"/>
  <c r="AO1650" i="6"/>
  <c r="AP1650" i="6"/>
  <c r="AQ1650" i="6"/>
  <c r="AG1651" i="6"/>
  <c r="AH1651" i="6"/>
  <c r="AI1651" i="6"/>
  <c r="AK1651" i="6"/>
  <c r="AL1651" i="6"/>
  <c r="AM1651" i="6"/>
  <c r="AO1651" i="6"/>
  <c r="AP1651" i="6"/>
  <c r="AQ1651" i="6"/>
  <c r="AG1652" i="6"/>
  <c r="AH1652" i="6"/>
  <c r="AI1652" i="6"/>
  <c r="AK1652" i="6"/>
  <c r="AL1652" i="6"/>
  <c r="AM1652" i="6"/>
  <c r="AO1652" i="6"/>
  <c r="AP1652" i="6"/>
  <c r="AQ1652" i="6"/>
  <c r="AG1653" i="6"/>
  <c r="AH1653" i="6"/>
  <c r="AI1653" i="6"/>
  <c r="AK1653" i="6"/>
  <c r="AL1653" i="6"/>
  <c r="AM1653" i="6"/>
  <c r="AO1653" i="6"/>
  <c r="AP1653" i="6"/>
  <c r="AQ1653" i="6"/>
  <c r="AG1654" i="6"/>
  <c r="AH1654" i="6"/>
  <c r="AI1654" i="6"/>
  <c r="AK1654" i="6"/>
  <c r="AL1654" i="6"/>
  <c r="AM1654" i="6"/>
  <c r="AO1654" i="6"/>
  <c r="AP1654" i="6"/>
  <c r="AQ1654" i="6"/>
  <c r="AG1655" i="6"/>
  <c r="AH1655" i="6"/>
  <c r="AI1655" i="6"/>
  <c r="AK1655" i="6"/>
  <c r="AL1655" i="6"/>
  <c r="AM1655" i="6"/>
  <c r="AO1655" i="6"/>
  <c r="AR1655" i="6" s="1"/>
  <c r="AP1655" i="6"/>
  <c r="AQ1655" i="6"/>
  <c r="AG1656" i="6"/>
  <c r="AH1656" i="6"/>
  <c r="AI1656" i="6"/>
  <c r="AK1656" i="6"/>
  <c r="AL1656" i="6"/>
  <c r="AM1656" i="6"/>
  <c r="AN1656" i="6" s="1"/>
  <c r="AO1656" i="6"/>
  <c r="AP1656" i="6"/>
  <c r="AQ1656" i="6"/>
  <c r="AG1657" i="6"/>
  <c r="AJ1657" i="6" s="1"/>
  <c r="AH1657" i="6"/>
  <c r="AI1657" i="6"/>
  <c r="AK1657" i="6"/>
  <c r="AL1657" i="6"/>
  <c r="AM1657" i="6"/>
  <c r="AO1657" i="6"/>
  <c r="AP1657" i="6"/>
  <c r="AQ1657" i="6"/>
  <c r="AG1658" i="6"/>
  <c r="AH1658" i="6"/>
  <c r="AI1658" i="6"/>
  <c r="AK1658" i="6"/>
  <c r="AL1658" i="6"/>
  <c r="AM1658" i="6"/>
  <c r="AO1658" i="6"/>
  <c r="AP1658" i="6"/>
  <c r="AQ1658" i="6"/>
  <c r="AG1659" i="6"/>
  <c r="AH1659" i="6"/>
  <c r="AI1659" i="6"/>
  <c r="AK1659" i="6"/>
  <c r="AL1659" i="6"/>
  <c r="AM1659" i="6"/>
  <c r="AO1659" i="6"/>
  <c r="AR1659" i="6" s="1"/>
  <c r="AP1659" i="6"/>
  <c r="AQ1659" i="6"/>
  <c r="AG1660" i="6"/>
  <c r="AH1660" i="6"/>
  <c r="AI1660" i="6"/>
  <c r="AK1660" i="6"/>
  <c r="AL1660" i="6"/>
  <c r="AN1660" i="6" s="1"/>
  <c r="AM1660" i="6"/>
  <c r="AO1660" i="6"/>
  <c r="AP1660" i="6"/>
  <c r="AQ1660" i="6"/>
  <c r="AG1661" i="6"/>
  <c r="AH1661" i="6"/>
  <c r="AI1661" i="6"/>
  <c r="AJ1661" i="6"/>
  <c r="AK1661" i="6"/>
  <c r="AL1661" i="6"/>
  <c r="AM1661" i="6"/>
  <c r="AO1661" i="6"/>
  <c r="AR1661" i="6" s="1"/>
  <c r="AP1661" i="6"/>
  <c r="AQ1661" i="6"/>
  <c r="AG1662" i="6"/>
  <c r="AH1662" i="6"/>
  <c r="AI1662" i="6"/>
  <c r="AK1662" i="6"/>
  <c r="AL1662" i="6"/>
  <c r="AM1662" i="6"/>
  <c r="AO1662" i="6"/>
  <c r="AP1662" i="6"/>
  <c r="AQ1662" i="6"/>
  <c r="AG1663" i="6"/>
  <c r="AJ1663" i="6" s="1"/>
  <c r="AH1663" i="6"/>
  <c r="AI1663" i="6"/>
  <c r="AK1663" i="6"/>
  <c r="AL1663" i="6"/>
  <c r="AM1663" i="6"/>
  <c r="AO1663" i="6"/>
  <c r="AP1663" i="6"/>
  <c r="AQ1663" i="6"/>
  <c r="AG1664" i="6"/>
  <c r="AH1664" i="6"/>
  <c r="AI1664" i="6"/>
  <c r="AK1664" i="6"/>
  <c r="AN1664" i="6" s="1"/>
  <c r="AL1664" i="6"/>
  <c r="AM1664" i="6"/>
  <c r="AO1664" i="6"/>
  <c r="AP1664" i="6"/>
  <c r="AQ1664" i="6"/>
  <c r="AG1665" i="6"/>
  <c r="AH1665" i="6"/>
  <c r="AI1665" i="6"/>
  <c r="AK1665" i="6"/>
  <c r="AL1665" i="6"/>
  <c r="AM1665" i="6"/>
  <c r="AO1665" i="6"/>
  <c r="AP1665" i="6"/>
  <c r="AR1665" i="6" s="1"/>
  <c r="AQ1665" i="6"/>
  <c r="AG1666" i="6"/>
  <c r="AH1666" i="6"/>
  <c r="AI1666" i="6"/>
  <c r="AK1666" i="6"/>
  <c r="AL1666" i="6"/>
  <c r="AM1666" i="6"/>
  <c r="AO1666" i="6"/>
  <c r="AP1666" i="6"/>
  <c r="AQ1666" i="6"/>
  <c r="AG1667" i="6"/>
  <c r="AH1667" i="6"/>
  <c r="AI1667" i="6"/>
  <c r="AK1667" i="6"/>
  <c r="AL1667" i="6"/>
  <c r="AM1667" i="6"/>
  <c r="AO1667" i="6"/>
  <c r="AP1667" i="6"/>
  <c r="AQ1667" i="6"/>
  <c r="AG1668" i="6"/>
  <c r="AH1668" i="6"/>
  <c r="AI1668" i="6"/>
  <c r="AK1668" i="6"/>
  <c r="AL1668" i="6"/>
  <c r="AN1668" i="6" s="1"/>
  <c r="AM1668" i="6"/>
  <c r="AO1668" i="6"/>
  <c r="AP1668" i="6"/>
  <c r="AQ1668" i="6"/>
  <c r="AG1669" i="6"/>
  <c r="AH1669" i="6"/>
  <c r="AI1669" i="6"/>
  <c r="AK1669" i="6"/>
  <c r="AL1669" i="6"/>
  <c r="AM1669" i="6"/>
  <c r="AO1669" i="6"/>
  <c r="AP1669" i="6"/>
  <c r="AQ1669" i="6"/>
  <c r="AG1670" i="6"/>
  <c r="AH1670" i="6"/>
  <c r="AI1670" i="6"/>
  <c r="AK1670" i="6"/>
  <c r="AL1670" i="6"/>
  <c r="AM1670" i="6"/>
  <c r="AO1670" i="6"/>
  <c r="AP1670" i="6"/>
  <c r="AQ1670" i="6"/>
  <c r="AG1671" i="6"/>
  <c r="AH1671" i="6"/>
  <c r="AJ1671" i="6" s="1"/>
  <c r="AI1671" i="6"/>
  <c r="AK1671" i="6"/>
  <c r="AL1671" i="6"/>
  <c r="AM1671" i="6"/>
  <c r="AO1671" i="6"/>
  <c r="AP1671" i="6"/>
  <c r="AQ1671" i="6"/>
  <c r="AG1672" i="6"/>
  <c r="AH1672" i="6"/>
  <c r="AI1672" i="6"/>
  <c r="AK1672" i="6"/>
  <c r="AL1672" i="6"/>
  <c r="AM1672" i="6"/>
  <c r="AO1672" i="6"/>
  <c r="AP1672" i="6"/>
  <c r="AQ1672" i="6"/>
  <c r="AG1673" i="6"/>
  <c r="AH1673" i="6"/>
  <c r="AI1673" i="6"/>
  <c r="AK1673" i="6"/>
  <c r="AL1673" i="6"/>
  <c r="AM1673" i="6"/>
  <c r="AO1673" i="6"/>
  <c r="AP1673" i="6"/>
  <c r="AR1673" i="6" s="1"/>
  <c r="AQ1673" i="6"/>
  <c r="AG1674" i="6"/>
  <c r="AH1674" i="6"/>
  <c r="AI1674" i="6"/>
  <c r="AK1674" i="6"/>
  <c r="AL1674" i="6"/>
  <c r="AM1674" i="6"/>
  <c r="AO1674" i="6"/>
  <c r="AP1674" i="6"/>
  <c r="AQ1674" i="6"/>
  <c r="AG1675" i="6"/>
  <c r="AH1675" i="6"/>
  <c r="AI1675" i="6"/>
  <c r="AK1675" i="6"/>
  <c r="AL1675" i="6"/>
  <c r="AM1675" i="6"/>
  <c r="AO1675" i="6"/>
  <c r="AP1675" i="6"/>
  <c r="AQ1675" i="6"/>
  <c r="AG1676" i="6"/>
  <c r="AH1676" i="6"/>
  <c r="AI1676" i="6"/>
  <c r="AK1676" i="6"/>
  <c r="AL1676" i="6"/>
  <c r="AN1676" i="6" s="1"/>
  <c r="AM1676" i="6"/>
  <c r="AO1676" i="6"/>
  <c r="AP1676" i="6"/>
  <c r="AQ1676" i="6"/>
  <c r="AG1677" i="6"/>
  <c r="AH1677" i="6"/>
  <c r="AI1677" i="6"/>
  <c r="AK1677" i="6"/>
  <c r="AL1677" i="6"/>
  <c r="AM1677" i="6"/>
  <c r="AO1677" i="6"/>
  <c r="AP1677" i="6"/>
  <c r="AQ1677" i="6"/>
  <c r="AG1678" i="6"/>
  <c r="AH1678" i="6"/>
  <c r="AI1678" i="6"/>
  <c r="AK1678" i="6"/>
  <c r="AL1678" i="6"/>
  <c r="AM1678" i="6"/>
  <c r="AO1678" i="6"/>
  <c r="AP1678" i="6"/>
  <c r="AQ1678" i="6"/>
  <c r="AG1679" i="6"/>
  <c r="AH1679" i="6"/>
  <c r="AJ1679" i="6" s="1"/>
  <c r="AI1679" i="6"/>
  <c r="AK1679" i="6"/>
  <c r="AL1679" i="6"/>
  <c r="AM1679" i="6"/>
  <c r="AO1679" i="6"/>
  <c r="AP1679" i="6"/>
  <c r="AQ1679" i="6"/>
  <c r="AG1680" i="6"/>
  <c r="AH1680" i="6"/>
  <c r="AI1680" i="6"/>
  <c r="AK1680" i="6"/>
  <c r="AL1680" i="6"/>
  <c r="AM1680" i="6"/>
  <c r="AO1680" i="6"/>
  <c r="AP1680" i="6"/>
  <c r="AQ1680" i="6"/>
  <c r="AG1681" i="6"/>
  <c r="AH1681" i="6"/>
  <c r="AI1681" i="6"/>
  <c r="AK1681" i="6"/>
  <c r="AL1681" i="6"/>
  <c r="AM1681" i="6"/>
  <c r="AO1681" i="6"/>
  <c r="AP1681" i="6"/>
  <c r="AR1681" i="6" s="1"/>
  <c r="AQ1681" i="6"/>
  <c r="AQ1562" i="6"/>
  <c r="AM1562" i="6"/>
  <c r="AI1562" i="6"/>
  <c r="DI1048" i="6"/>
  <c r="DJ1048" i="6"/>
  <c r="DK1048" i="6"/>
  <c r="DI1049" i="6"/>
  <c r="DJ1049" i="6"/>
  <c r="DK1049" i="6"/>
  <c r="DI1050" i="6"/>
  <c r="DJ1050" i="6"/>
  <c r="DK1050" i="6"/>
  <c r="DI1051" i="6"/>
  <c r="DJ1051" i="6"/>
  <c r="DK1051" i="6"/>
  <c r="DI1052" i="6"/>
  <c r="DJ1052" i="6"/>
  <c r="DK1052" i="6"/>
  <c r="DI1053" i="6"/>
  <c r="DJ1053" i="6"/>
  <c r="DK1053" i="6"/>
  <c r="DI1054" i="6"/>
  <c r="DJ1054" i="6"/>
  <c r="DK1054" i="6"/>
  <c r="DI1055" i="6"/>
  <c r="DJ1055" i="6"/>
  <c r="DK1055" i="6"/>
  <c r="DI1056" i="6"/>
  <c r="DJ1056" i="6"/>
  <c r="DK1056" i="6"/>
  <c r="DI1057" i="6"/>
  <c r="DJ1057" i="6"/>
  <c r="DK1057" i="6"/>
  <c r="DI1058" i="6"/>
  <c r="DJ1058" i="6"/>
  <c r="DK1058" i="6"/>
  <c r="DI1059" i="6"/>
  <c r="DJ1059" i="6"/>
  <c r="DK1059" i="6"/>
  <c r="DI1060" i="6"/>
  <c r="DJ1060" i="6"/>
  <c r="DK1060" i="6"/>
  <c r="DI1061" i="6"/>
  <c r="DJ1061" i="6"/>
  <c r="DK1061" i="6"/>
  <c r="DI1062" i="6"/>
  <c r="DJ1062" i="6"/>
  <c r="DK1062" i="6"/>
  <c r="DI1063" i="6"/>
  <c r="DJ1063" i="6"/>
  <c r="DK1063" i="6"/>
  <c r="DI1064" i="6"/>
  <c r="DJ1064" i="6"/>
  <c r="DK1064" i="6"/>
  <c r="DI1065" i="6"/>
  <c r="DJ1065" i="6"/>
  <c r="DK1065" i="6"/>
  <c r="DI1066" i="6"/>
  <c r="DJ1066" i="6"/>
  <c r="DK1066" i="6"/>
  <c r="DI1067" i="6"/>
  <c r="DJ1067" i="6"/>
  <c r="DK1067" i="6"/>
  <c r="DI1068" i="6"/>
  <c r="DJ1068" i="6"/>
  <c r="DK1068" i="6"/>
  <c r="DI1069" i="6"/>
  <c r="DJ1069" i="6"/>
  <c r="DK1069" i="6"/>
  <c r="DI1070" i="6"/>
  <c r="DJ1070" i="6"/>
  <c r="DK1070" i="6"/>
  <c r="DI1071" i="6"/>
  <c r="DJ1071" i="6"/>
  <c r="DK1071" i="6"/>
  <c r="DI1072" i="6"/>
  <c r="DJ1072" i="6"/>
  <c r="DK1072" i="6"/>
  <c r="DI1073" i="6"/>
  <c r="DJ1073" i="6"/>
  <c r="DK1073" i="6"/>
  <c r="DI1074" i="6"/>
  <c r="DJ1074" i="6"/>
  <c r="DK1074" i="6"/>
  <c r="DI1075" i="6"/>
  <c r="DJ1075" i="6"/>
  <c r="DK1075" i="6"/>
  <c r="DI1076" i="6"/>
  <c r="DJ1076" i="6"/>
  <c r="DK1076" i="6"/>
  <c r="DI1077" i="6"/>
  <c r="DJ1077" i="6"/>
  <c r="DK1077" i="6"/>
  <c r="DI1078" i="6"/>
  <c r="DJ1078" i="6"/>
  <c r="DK1078" i="6"/>
  <c r="DI1079" i="6"/>
  <c r="DJ1079" i="6"/>
  <c r="DK1079" i="6"/>
  <c r="DI1080" i="6"/>
  <c r="DJ1080" i="6"/>
  <c r="DK1080" i="6"/>
  <c r="DI1081" i="6"/>
  <c r="DJ1081" i="6"/>
  <c r="DK1081" i="6"/>
  <c r="DI1082" i="6"/>
  <c r="DJ1082" i="6"/>
  <c r="DK1082" i="6"/>
  <c r="DI1083" i="6"/>
  <c r="DJ1083" i="6"/>
  <c r="DK1083" i="6"/>
  <c r="DI1084" i="6"/>
  <c r="DJ1084" i="6"/>
  <c r="DK1084" i="6"/>
  <c r="DI1085" i="6"/>
  <c r="DJ1085" i="6"/>
  <c r="DK1085" i="6"/>
  <c r="DI1086" i="6"/>
  <c r="DJ1086" i="6"/>
  <c r="DK1086" i="6"/>
  <c r="DI1087" i="6"/>
  <c r="DJ1087" i="6"/>
  <c r="DK1087" i="6"/>
  <c r="DI1088" i="6"/>
  <c r="DJ1088" i="6"/>
  <c r="DK1088" i="6"/>
  <c r="DI1089" i="6"/>
  <c r="DJ1089" i="6"/>
  <c r="DK1089" i="6"/>
  <c r="DI1090" i="6"/>
  <c r="DJ1090" i="6"/>
  <c r="DK1090" i="6"/>
  <c r="DI1091" i="6"/>
  <c r="DJ1091" i="6"/>
  <c r="DK1091" i="6"/>
  <c r="DI1092" i="6"/>
  <c r="DJ1092" i="6"/>
  <c r="DK1092" i="6"/>
  <c r="DI1093" i="6"/>
  <c r="DJ1093" i="6"/>
  <c r="DK1093" i="6"/>
  <c r="DI1094" i="6"/>
  <c r="DJ1094" i="6"/>
  <c r="DK1094" i="6"/>
  <c r="DI1095" i="6"/>
  <c r="DJ1095" i="6"/>
  <c r="DK1095" i="6"/>
  <c r="DI1096" i="6"/>
  <c r="DJ1096" i="6"/>
  <c r="DK1096" i="6"/>
  <c r="DI1097" i="6"/>
  <c r="DJ1097" i="6"/>
  <c r="DK1097" i="6"/>
  <c r="DI1098" i="6"/>
  <c r="DJ1098" i="6"/>
  <c r="DK1098" i="6"/>
  <c r="DI1099" i="6"/>
  <c r="DJ1099" i="6"/>
  <c r="DK1099" i="6"/>
  <c r="DI1100" i="6"/>
  <c r="DJ1100" i="6"/>
  <c r="DK1100" i="6"/>
  <c r="DI1101" i="6"/>
  <c r="DJ1101" i="6"/>
  <c r="DK1101" i="6"/>
  <c r="DI1102" i="6"/>
  <c r="DJ1102" i="6"/>
  <c r="DK1102" i="6"/>
  <c r="DI1103" i="6"/>
  <c r="DJ1103" i="6"/>
  <c r="DK1103" i="6"/>
  <c r="DI1104" i="6"/>
  <c r="DJ1104" i="6"/>
  <c r="DK1104" i="6"/>
  <c r="DI1105" i="6"/>
  <c r="DJ1105" i="6"/>
  <c r="DK1105" i="6"/>
  <c r="DI1106" i="6"/>
  <c r="DJ1106" i="6"/>
  <c r="DK1106" i="6"/>
  <c r="DI1107" i="6"/>
  <c r="DJ1107" i="6"/>
  <c r="DK1107" i="6"/>
  <c r="DI1108" i="6"/>
  <c r="DJ1108" i="6"/>
  <c r="DK1108" i="6"/>
  <c r="DI1109" i="6"/>
  <c r="DJ1109" i="6"/>
  <c r="DK1109" i="6"/>
  <c r="DI1110" i="6"/>
  <c r="DJ1110" i="6"/>
  <c r="DK1110" i="6"/>
  <c r="DI1111" i="6"/>
  <c r="DJ1111" i="6"/>
  <c r="DK1111" i="6"/>
  <c r="DI1112" i="6"/>
  <c r="DJ1112" i="6"/>
  <c r="DK1112" i="6"/>
  <c r="DI1113" i="6"/>
  <c r="DJ1113" i="6"/>
  <c r="DK1113" i="6"/>
  <c r="DI1114" i="6"/>
  <c r="DJ1114" i="6"/>
  <c r="DK1114" i="6"/>
  <c r="DI1115" i="6"/>
  <c r="DJ1115" i="6"/>
  <c r="DK1115" i="6"/>
  <c r="DI1116" i="6"/>
  <c r="DJ1116" i="6"/>
  <c r="DK1116" i="6"/>
  <c r="DI1117" i="6"/>
  <c r="DJ1117" i="6"/>
  <c r="DK1117" i="6"/>
  <c r="DI1118" i="6"/>
  <c r="DJ1118" i="6"/>
  <c r="DK1118" i="6"/>
  <c r="DI1119" i="6"/>
  <c r="DJ1119" i="6"/>
  <c r="DK1119" i="6"/>
  <c r="DI1120" i="6"/>
  <c r="DJ1120" i="6"/>
  <c r="DK1120" i="6"/>
  <c r="DI1121" i="6"/>
  <c r="DJ1121" i="6"/>
  <c r="DK1121" i="6"/>
  <c r="DI1122" i="6"/>
  <c r="DJ1122" i="6"/>
  <c r="DK1122" i="6"/>
  <c r="DI1123" i="6"/>
  <c r="DJ1123" i="6"/>
  <c r="DK1123" i="6"/>
  <c r="DI1124" i="6"/>
  <c r="DJ1124" i="6"/>
  <c r="DK1124" i="6"/>
  <c r="DI1125" i="6"/>
  <c r="DJ1125" i="6"/>
  <c r="DK1125" i="6"/>
  <c r="DI1126" i="6"/>
  <c r="DJ1126" i="6"/>
  <c r="DK1126" i="6"/>
  <c r="DI1127" i="6"/>
  <c r="DJ1127" i="6"/>
  <c r="DK1127" i="6"/>
  <c r="DI1128" i="6"/>
  <c r="DJ1128" i="6"/>
  <c r="DK1128" i="6"/>
  <c r="DI1129" i="6"/>
  <c r="DJ1129" i="6"/>
  <c r="DK1129" i="6"/>
  <c r="DI1130" i="6"/>
  <c r="DJ1130" i="6"/>
  <c r="DK1130" i="6"/>
  <c r="DI1131" i="6"/>
  <c r="DJ1131" i="6"/>
  <c r="DK1131" i="6"/>
  <c r="DI1132" i="6"/>
  <c r="DJ1132" i="6"/>
  <c r="DK1132" i="6"/>
  <c r="DI1133" i="6"/>
  <c r="DJ1133" i="6"/>
  <c r="DK1133" i="6"/>
  <c r="DI1134" i="6"/>
  <c r="DJ1134" i="6"/>
  <c r="DK1134" i="6"/>
  <c r="DI1135" i="6"/>
  <c r="DJ1135" i="6"/>
  <c r="DK1135" i="6"/>
  <c r="DI1136" i="6"/>
  <c r="DJ1136" i="6"/>
  <c r="DK1136" i="6"/>
  <c r="DI1137" i="6"/>
  <c r="DJ1137" i="6"/>
  <c r="DK1137" i="6"/>
  <c r="DI1138" i="6"/>
  <c r="DJ1138" i="6"/>
  <c r="DK1138" i="6"/>
  <c r="DI1139" i="6"/>
  <c r="DJ1139" i="6"/>
  <c r="DK1139" i="6"/>
  <c r="DI1140" i="6"/>
  <c r="DJ1140" i="6"/>
  <c r="DK1140" i="6"/>
  <c r="DI1141" i="6"/>
  <c r="DJ1141" i="6"/>
  <c r="DK1141" i="6"/>
  <c r="DI1142" i="6"/>
  <c r="DJ1142" i="6"/>
  <c r="DK1142" i="6"/>
  <c r="DI1143" i="6"/>
  <c r="DJ1143" i="6"/>
  <c r="DK1143" i="6"/>
  <c r="DI1144" i="6"/>
  <c r="DJ1144" i="6"/>
  <c r="DK1144" i="6"/>
  <c r="DI1145" i="6"/>
  <c r="DJ1145" i="6"/>
  <c r="DK1145" i="6"/>
  <c r="DI1146" i="6"/>
  <c r="DJ1146" i="6"/>
  <c r="DK1146" i="6"/>
  <c r="DI1147" i="6"/>
  <c r="DJ1147" i="6"/>
  <c r="DK1147" i="6"/>
  <c r="DI1148" i="6"/>
  <c r="DJ1148" i="6"/>
  <c r="DK1148" i="6"/>
  <c r="DI1149" i="6"/>
  <c r="DJ1149" i="6"/>
  <c r="DK1149" i="6"/>
  <c r="DI1150" i="6"/>
  <c r="DJ1150" i="6"/>
  <c r="DK1150" i="6"/>
  <c r="DI1151" i="6"/>
  <c r="DJ1151" i="6"/>
  <c r="DK1151" i="6"/>
  <c r="DI1152" i="6"/>
  <c r="DJ1152" i="6"/>
  <c r="DK1152" i="6"/>
  <c r="DI1153" i="6"/>
  <c r="DJ1153" i="6"/>
  <c r="DK1153" i="6"/>
  <c r="DI1154" i="6"/>
  <c r="DJ1154" i="6"/>
  <c r="DK1154" i="6"/>
  <c r="DI1155" i="6"/>
  <c r="DJ1155" i="6"/>
  <c r="DK1155" i="6"/>
  <c r="DI1156" i="6"/>
  <c r="DJ1156" i="6"/>
  <c r="DK1156" i="6"/>
  <c r="DI1157" i="6"/>
  <c r="DJ1157" i="6"/>
  <c r="DK1157" i="6"/>
  <c r="DI1158" i="6"/>
  <c r="DJ1158" i="6"/>
  <c r="DK1158" i="6"/>
  <c r="DI1159" i="6"/>
  <c r="DJ1159" i="6"/>
  <c r="DK1159" i="6"/>
  <c r="DI1160" i="6"/>
  <c r="DJ1160" i="6"/>
  <c r="DK1160" i="6"/>
  <c r="DI1161" i="6"/>
  <c r="DJ1161" i="6"/>
  <c r="DK1161" i="6"/>
  <c r="DI1162" i="6"/>
  <c r="DJ1162" i="6"/>
  <c r="DK1162" i="6"/>
  <c r="DI1163" i="6"/>
  <c r="DJ1163" i="6"/>
  <c r="DK1163" i="6"/>
  <c r="DI1164" i="6"/>
  <c r="DJ1164" i="6"/>
  <c r="DK1164" i="6"/>
  <c r="DI1165" i="6"/>
  <c r="DJ1165" i="6"/>
  <c r="DK1165" i="6"/>
  <c r="DI1166" i="6"/>
  <c r="DJ1166" i="6"/>
  <c r="DK1166" i="6"/>
  <c r="DI1047" i="6"/>
  <c r="DK1047" i="6"/>
  <c r="DJ1047" i="6"/>
  <c r="CG785" i="6"/>
  <c r="CH785" i="6"/>
  <c r="CI785" i="6"/>
  <c r="CG786" i="6"/>
  <c r="CH786" i="6"/>
  <c r="CI786" i="6"/>
  <c r="CG787" i="6"/>
  <c r="CH787" i="6"/>
  <c r="CI787" i="6"/>
  <c r="CG788" i="6"/>
  <c r="CH788" i="6"/>
  <c r="CI788" i="6"/>
  <c r="CG789" i="6"/>
  <c r="CH789" i="6"/>
  <c r="CI789" i="6"/>
  <c r="CG790" i="6"/>
  <c r="CH790" i="6"/>
  <c r="CI790" i="6"/>
  <c r="CG791" i="6"/>
  <c r="CH791" i="6"/>
  <c r="CI791" i="6"/>
  <c r="CG792" i="6"/>
  <c r="CH792" i="6"/>
  <c r="CI792" i="6"/>
  <c r="CG793" i="6"/>
  <c r="CH793" i="6"/>
  <c r="CI793" i="6"/>
  <c r="CG794" i="6"/>
  <c r="CH794" i="6"/>
  <c r="CI794" i="6"/>
  <c r="CG795" i="6"/>
  <c r="CH795" i="6"/>
  <c r="CI795" i="6"/>
  <c r="CG796" i="6"/>
  <c r="CH796" i="6"/>
  <c r="CI796" i="6"/>
  <c r="CG797" i="6"/>
  <c r="CH797" i="6"/>
  <c r="CI797" i="6"/>
  <c r="CG798" i="6"/>
  <c r="CH798" i="6"/>
  <c r="CI798" i="6"/>
  <c r="CG799" i="6"/>
  <c r="CH799" i="6"/>
  <c r="CI799" i="6"/>
  <c r="CG800" i="6"/>
  <c r="CH800" i="6"/>
  <c r="CI800" i="6"/>
  <c r="CG801" i="6"/>
  <c r="CH801" i="6"/>
  <c r="CI801" i="6"/>
  <c r="CG802" i="6"/>
  <c r="CH802" i="6"/>
  <c r="CI802" i="6"/>
  <c r="CG803" i="6"/>
  <c r="CH803" i="6"/>
  <c r="CI803" i="6"/>
  <c r="CG804" i="6"/>
  <c r="CH804" i="6"/>
  <c r="CI804" i="6"/>
  <c r="CG805" i="6"/>
  <c r="CH805" i="6"/>
  <c r="CI805" i="6"/>
  <c r="CG806" i="6"/>
  <c r="CH806" i="6"/>
  <c r="CI806" i="6"/>
  <c r="CG807" i="6"/>
  <c r="CH807" i="6"/>
  <c r="CI807" i="6"/>
  <c r="CG808" i="6"/>
  <c r="CH808" i="6"/>
  <c r="CI808" i="6"/>
  <c r="CG809" i="6"/>
  <c r="CH809" i="6"/>
  <c r="CI809" i="6"/>
  <c r="CG810" i="6"/>
  <c r="CH810" i="6"/>
  <c r="CI810" i="6"/>
  <c r="CG811" i="6"/>
  <c r="CH811" i="6"/>
  <c r="CI811" i="6"/>
  <c r="CG812" i="6"/>
  <c r="CH812" i="6"/>
  <c r="CI812" i="6"/>
  <c r="CG813" i="6"/>
  <c r="CH813" i="6"/>
  <c r="CI813" i="6"/>
  <c r="CG814" i="6"/>
  <c r="CH814" i="6"/>
  <c r="CI814" i="6"/>
  <c r="CG815" i="6"/>
  <c r="CH815" i="6"/>
  <c r="CI815" i="6"/>
  <c r="CG816" i="6"/>
  <c r="CH816" i="6"/>
  <c r="CI816" i="6"/>
  <c r="CG817" i="6"/>
  <c r="CH817" i="6"/>
  <c r="CI817" i="6"/>
  <c r="CG818" i="6"/>
  <c r="CH818" i="6"/>
  <c r="CI818" i="6"/>
  <c r="CG819" i="6"/>
  <c r="CH819" i="6"/>
  <c r="CI819" i="6"/>
  <c r="CG820" i="6"/>
  <c r="CH820" i="6"/>
  <c r="CI820" i="6"/>
  <c r="CG821" i="6"/>
  <c r="CH821" i="6"/>
  <c r="CI821" i="6"/>
  <c r="CG822" i="6"/>
  <c r="CH822" i="6"/>
  <c r="CI822" i="6"/>
  <c r="CG823" i="6"/>
  <c r="CH823" i="6"/>
  <c r="CI823" i="6"/>
  <c r="CG824" i="6"/>
  <c r="CH824" i="6"/>
  <c r="CI824" i="6"/>
  <c r="CG825" i="6"/>
  <c r="CH825" i="6"/>
  <c r="CI825" i="6"/>
  <c r="CG826" i="6"/>
  <c r="CH826" i="6"/>
  <c r="CI826" i="6"/>
  <c r="CG827" i="6"/>
  <c r="CH827" i="6"/>
  <c r="CI827" i="6"/>
  <c r="CG828" i="6"/>
  <c r="CH828" i="6"/>
  <c r="CI828" i="6"/>
  <c r="CG829" i="6"/>
  <c r="CH829" i="6"/>
  <c r="CI829" i="6"/>
  <c r="CG830" i="6"/>
  <c r="CH830" i="6"/>
  <c r="CI830" i="6"/>
  <c r="CG831" i="6"/>
  <c r="CH831" i="6"/>
  <c r="CI831" i="6"/>
  <c r="CG832" i="6"/>
  <c r="CH832" i="6"/>
  <c r="CI832" i="6"/>
  <c r="CG833" i="6"/>
  <c r="CH833" i="6"/>
  <c r="CI833" i="6"/>
  <c r="CG834" i="6"/>
  <c r="CH834" i="6"/>
  <c r="CI834" i="6"/>
  <c r="CG835" i="6"/>
  <c r="CH835" i="6"/>
  <c r="CI835" i="6"/>
  <c r="CG836" i="6"/>
  <c r="CH836" i="6"/>
  <c r="CI836" i="6"/>
  <c r="CG837" i="6"/>
  <c r="CH837" i="6"/>
  <c r="CI837" i="6"/>
  <c r="CG838" i="6"/>
  <c r="CH838" i="6"/>
  <c r="CI838" i="6"/>
  <c r="CG839" i="6"/>
  <c r="CH839" i="6"/>
  <c r="CI839" i="6"/>
  <c r="CG840" i="6"/>
  <c r="CH840" i="6"/>
  <c r="CI840" i="6"/>
  <c r="CG841" i="6"/>
  <c r="CH841" i="6"/>
  <c r="CI841" i="6"/>
  <c r="CG842" i="6"/>
  <c r="CH842" i="6"/>
  <c r="CI842" i="6"/>
  <c r="CG843" i="6"/>
  <c r="CH843" i="6"/>
  <c r="CI843" i="6"/>
  <c r="CG844" i="6"/>
  <c r="CH844" i="6"/>
  <c r="CI844" i="6"/>
  <c r="CG845" i="6"/>
  <c r="CH845" i="6"/>
  <c r="CI845" i="6"/>
  <c r="CG846" i="6"/>
  <c r="CH846" i="6"/>
  <c r="CI846" i="6"/>
  <c r="CG847" i="6"/>
  <c r="CH847" i="6"/>
  <c r="CI847" i="6"/>
  <c r="CG848" i="6"/>
  <c r="CH848" i="6"/>
  <c r="CI848" i="6"/>
  <c r="CG849" i="6"/>
  <c r="CH849" i="6"/>
  <c r="CI849" i="6"/>
  <c r="CG850" i="6"/>
  <c r="CH850" i="6"/>
  <c r="CI850" i="6"/>
  <c r="CG851" i="6"/>
  <c r="CH851" i="6"/>
  <c r="CI851" i="6"/>
  <c r="CG852" i="6"/>
  <c r="CH852" i="6"/>
  <c r="CI852" i="6"/>
  <c r="CG853" i="6"/>
  <c r="CH853" i="6"/>
  <c r="CI853" i="6"/>
  <c r="CG854" i="6"/>
  <c r="CH854" i="6"/>
  <c r="CI854" i="6"/>
  <c r="CG855" i="6"/>
  <c r="CH855" i="6"/>
  <c r="CI855" i="6"/>
  <c r="CG856" i="6"/>
  <c r="CH856" i="6"/>
  <c r="CI856" i="6"/>
  <c r="CG857" i="6"/>
  <c r="CH857" i="6"/>
  <c r="CI857" i="6"/>
  <c r="CG858" i="6"/>
  <c r="CH858" i="6"/>
  <c r="CI858" i="6"/>
  <c r="CG859" i="6"/>
  <c r="CH859" i="6"/>
  <c r="CI859" i="6"/>
  <c r="CG860" i="6"/>
  <c r="CH860" i="6"/>
  <c r="CI860" i="6"/>
  <c r="CG861" i="6"/>
  <c r="CH861" i="6"/>
  <c r="CI861" i="6"/>
  <c r="CG862" i="6"/>
  <c r="CH862" i="6"/>
  <c r="CI862" i="6"/>
  <c r="CG863" i="6"/>
  <c r="CH863" i="6"/>
  <c r="CI863" i="6"/>
  <c r="CG864" i="6"/>
  <c r="CH864" i="6"/>
  <c r="CI864" i="6"/>
  <c r="CG865" i="6"/>
  <c r="CH865" i="6"/>
  <c r="CI865" i="6"/>
  <c r="CG866" i="6"/>
  <c r="CH866" i="6"/>
  <c r="CI866" i="6"/>
  <c r="CG867" i="6"/>
  <c r="CH867" i="6"/>
  <c r="CI867" i="6"/>
  <c r="CG868" i="6"/>
  <c r="CH868" i="6"/>
  <c r="CI868" i="6"/>
  <c r="CG869" i="6"/>
  <c r="CH869" i="6"/>
  <c r="CI869" i="6"/>
  <c r="CG870" i="6"/>
  <c r="CH870" i="6"/>
  <c r="CI870" i="6"/>
  <c r="CG871" i="6"/>
  <c r="CH871" i="6"/>
  <c r="CI871" i="6"/>
  <c r="CG872" i="6"/>
  <c r="CH872" i="6"/>
  <c r="CI872" i="6"/>
  <c r="CG873" i="6"/>
  <c r="CH873" i="6"/>
  <c r="CI873" i="6"/>
  <c r="CG874" i="6"/>
  <c r="CH874" i="6"/>
  <c r="CI874" i="6"/>
  <c r="CG875" i="6"/>
  <c r="CH875" i="6"/>
  <c r="CI875" i="6"/>
  <c r="CG876" i="6"/>
  <c r="CH876" i="6"/>
  <c r="CI876" i="6"/>
  <c r="CG877" i="6"/>
  <c r="CH877" i="6"/>
  <c r="CI877" i="6"/>
  <c r="CG878" i="6"/>
  <c r="CH878" i="6"/>
  <c r="CI878" i="6"/>
  <c r="CG879" i="6"/>
  <c r="CH879" i="6"/>
  <c r="CI879" i="6"/>
  <c r="CG880" i="6"/>
  <c r="CH880" i="6"/>
  <c r="CI880" i="6"/>
  <c r="CG881" i="6"/>
  <c r="CH881" i="6"/>
  <c r="CI881" i="6"/>
  <c r="CG882" i="6"/>
  <c r="CH882" i="6"/>
  <c r="CI882" i="6"/>
  <c r="CG883" i="6"/>
  <c r="CH883" i="6"/>
  <c r="CI883" i="6"/>
  <c r="CG884" i="6"/>
  <c r="CH884" i="6"/>
  <c r="CI884" i="6"/>
  <c r="CG885" i="6"/>
  <c r="CH885" i="6"/>
  <c r="CI885" i="6"/>
  <c r="CG886" i="6"/>
  <c r="CH886" i="6"/>
  <c r="CI886" i="6"/>
  <c r="CG887" i="6"/>
  <c r="CH887" i="6"/>
  <c r="CI887" i="6"/>
  <c r="CG888" i="6"/>
  <c r="CH888" i="6"/>
  <c r="CI888" i="6"/>
  <c r="CG889" i="6"/>
  <c r="CH889" i="6"/>
  <c r="CI889" i="6"/>
  <c r="CG890" i="6"/>
  <c r="CH890" i="6"/>
  <c r="CI890" i="6"/>
  <c r="CG891" i="6"/>
  <c r="CH891" i="6"/>
  <c r="CI891" i="6"/>
  <c r="CG892" i="6"/>
  <c r="CH892" i="6"/>
  <c r="CI892" i="6"/>
  <c r="CG893" i="6"/>
  <c r="CH893" i="6"/>
  <c r="CI893" i="6"/>
  <c r="CG894" i="6"/>
  <c r="CH894" i="6"/>
  <c r="CI894" i="6"/>
  <c r="CG895" i="6"/>
  <c r="CH895" i="6"/>
  <c r="CI895" i="6"/>
  <c r="CG896" i="6"/>
  <c r="CH896" i="6"/>
  <c r="CI896" i="6"/>
  <c r="CG897" i="6"/>
  <c r="CH897" i="6"/>
  <c r="CI897" i="6"/>
  <c r="CG898" i="6"/>
  <c r="CH898" i="6"/>
  <c r="CI898" i="6"/>
  <c r="CG899" i="6"/>
  <c r="CH899" i="6"/>
  <c r="CI899" i="6"/>
  <c r="CG900" i="6"/>
  <c r="CH900" i="6"/>
  <c r="CI900" i="6"/>
  <c r="CG901" i="6"/>
  <c r="CH901" i="6"/>
  <c r="CI901" i="6"/>
  <c r="CG902" i="6"/>
  <c r="CH902" i="6"/>
  <c r="CI902" i="6"/>
  <c r="CG903" i="6"/>
  <c r="CH903" i="6"/>
  <c r="CI903" i="6"/>
  <c r="CI784" i="6"/>
  <c r="CH784" i="6"/>
  <c r="CG784" i="6"/>
  <c r="BQ648" i="6"/>
  <c r="BR648" i="6"/>
  <c r="BS648" i="6"/>
  <c r="BQ649" i="6"/>
  <c r="BR649" i="6"/>
  <c r="BS649" i="6"/>
  <c r="BQ650" i="6"/>
  <c r="BR650" i="6"/>
  <c r="BS650" i="6"/>
  <c r="BQ651" i="6"/>
  <c r="BR651" i="6"/>
  <c r="BS651" i="6"/>
  <c r="BQ652" i="6"/>
  <c r="BR652" i="6"/>
  <c r="BS652" i="6"/>
  <c r="BQ653" i="6"/>
  <c r="BR653" i="6"/>
  <c r="BS653" i="6"/>
  <c r="BQ654" i="6"/>
  <c r="BR654" i="6"/>
  <c r="BS654" i="6"/>
  <c r="BQ655" i="6"/>
  <c r="BR655" i="6"/>
  <c r="BS655" i="6"/>
  <c r="BQ656" i="6"/>
  <c r="BR656" i="6"/>
  <c r="BS656" i="6"/>
  <c r="BQ657" i="6"/>
  <c r="BR657" i="6"/>
  <c r="BS657" i="6"/>
  <c r="BQ658" i="6"/>
  <c r="BR658" i="6"/>
  <c r="BS658" i="6"/>
  <c r="BQ659" i="6"/>
  <c r="BR659" i="6"/>
  <c r="BS659" i="6"/>
  <c r="BQ660" i="6"/>
  <c r="BR660" i="6"/>
  <c r="BS660" i="6"/>
  <c r="BQ661" i="6"/>
  <c r="BR661" i="6"/>
  <c r="BS661" i="6"/>
  <c r="BQ662" i="6"/>
  <c r="BR662" i="6"/>
  <c r="BS662" i="6"/>
  <c r="BQ663" i="6"/>
  <c r="BR663" i="6"/>
  <c r="BS663" i="6"/>
  <c r="BQ664" i="6"/>
  <c r="BR664" i="6"/>
  <c r="BS664" i="6"/>
  <c r="BQ665" i="6"/>
  <c r="BR665" i="6"/>
  <c r="BS665" i="6"/>
  <c r="BQ666" i="6"/>
  <c r="BR666" i="6"/>
  <c r="BS666" i="6"/>
  <c r="BQ667" i="6"/>
  <c r="BR667" i="6"/>
  <c r="BS667" i="6"/>
  <c r="BQ668" i="6"/>
  <c r="BR668" i="6"/>
  <c r="BS668" i="6"/>
  <c r="BQ669" i="6"/>
  <c r="BR669" i="6"/>
  <c r="BS669" i="6"/>
  <c r="BQ670" i="6"/>
  <c r="BR670" i="6"/>
  <c r="BS670" i="6"/>
  <c r="BQ671" i="6"/>
  <c r="BR671" i="6"/>
  <c r="BS671" i="6"/>
  <c r="BQ672" i="6"/>
  <c r="BR672" i="6"/>
  <c r="BS672" i="6"/>
  <c r="BQ673" i="6"/>
  <c r="BR673" i="6"/>
  <c r="BS673" i="6"/>
  <c r="BQ674" i="6"/>
  <c r="BR674" i="6"/>
  <c r="BS674" i="6"/>
  <c r="BQ675" i="6"/>
  <c r="BR675" i="6"/>
  <c r="BS675" i="6"/>
  <c r="BQ676" i="6"/>
  <c r="BR676" i="6"/>
  <c r="BS676" i="6"/>
  <c r="BQ677" i="6"/>
  <c r="BR677" i="6"/>
  <c r="BS677" i="6"/>
  <c r="BQ678" i="6"/>
  <c r="BR678" i="6"/>
  <c r="BS678" i="6"/>
  <c r="BQ679" i="6"/>
  <c r="BR679" i="6"/>
  <c r="BS679" i="6"/>
  <c r="BQ680" i="6"/>
  <c r="BR680" i="6"/>
  <c r="BS680" i="6"/>
  <c r="BQ681" i="6"/>
  <c r="BR681" i="6"/>
  <c r="BS681" i="6"/>
  <c r="BQ682" i="6"/>
  <c r="BR682" i="6"/>
  <c r="BS682" i="6"/>
  <c r="BQ683" i="6"/>
  <c r="BR683" i="6"/>
  <c r="BS683" i="6"/>
  <c r="BQ684" i="6"/>
  <c r="BR684" i="6"/>
  <c r="BS684" i="6"/>
  <c r="BQ685" i="6"/>
  <c r="BR685" i="6"/>
  <c r="BS685" i="6"/>
  <c r="BQ686" i="6"/>
  <c r="BR686" i="6"/>
  <c r="BS686" i="6"/>
  <c r="BQ687" i="6"/>
  <c r="BR687" i="6"/>
  <c r="BS687" i="6"/>
  <c r="BQ688" i="6"/>
  <c r="BR688" i="6"/>
  <c r="BS688" i="6"/>
  <c r="BQ689" i="6"/>
  <c r="BR689" i="6"/>
  <c r="BS689" i="6"/>
  <c r="BQ690" i="6"/>
  <c r="BR690" i="6"/>
  <c r="BS690" i="6"/>
  <c r="BQ691" i="6"/>
  <c r="BR691" i="6"/>
  <c r="BS691" i="6"/>
  <c r="BQ692" i="6"/>
  <c r="BR692" i="6"/>
  <c r="BS692" i="6"/>
  <c r="BQ693" i="6"/>
  <c r="BR693" i="6"/>
  <c r="BS693" i="6"/>
  <c r="BQ694" i="6"/>
  <c r="BR694" i="6"/>
  <c r="BS694" i="6"/>
  <c r="BQ695" i="6"/>
  <c r="BR695" i="6"/>
  <c r="BS695" i="6"/>
  <c r="BQ696" i="6"/>
  <c r="BR696" i="6"/>
  <c r="BS696" i="6"/>
  <c r="BQ697" i="6"/>
  <c r="BR697" i="6"/>
  <c r="BS697" i="6"/>
  <c r="BQ698" i="6"/>
  <c r="BR698" i="6"/>
  <c r="BS698" i="6"/>
  <c r="BQ699" i="6"/>
  <c r="BR699" i="6"/>
  <c r="BS699" i="6"/>
  <c r="BQ700" i="6"/>
  <c r="BR700" i="6"/>
  <c r="BS700" i="6"/>
  <c r="BQ701" i="6"/>
  <c r="BR701" i="6"/>
  <c r="BS701" i="6"/>
  <c r="BQ702" i="6"/>
  <c r="BR702" i="6"/>
  <c r="BS702" i="6"/>
  <c r="BQ703" i="6"/>
  <c r="BR703" i="6"/>
  <c r="BS703" i="6"/>
  <c r="BQ704" i="6"/>
  <c r="BR704" i="6"/>
  <c r="BS704" i="6"/>
  <c r="BQ705" i="6"/>
  <c r="BR705" i="6"/>
  <c r="BS705" i="6"/>
  <c r="BQ706" i="6"/>
  <c r="BR706" i="6"/>
  <c r="BS706" i="6"/>
  <c r="BQ707" i="6"/>
  <c r="BR707" i="6"/>
  <c r="BS707" i="6"/>
  <c r="BQ708" i="6"/>
  <c r="BR708" i="6"/>
  <c r="BS708" i="6"/>
  <c r="BQ709" i="6"/>
  <c r="BR709" i="6"/>
  <c r="BS709" i="6"/>
  <c r="BQ710" i="6"/>
  <c r="BR710" i="6"/>
  <c r="BS710" i="6"/>
  <c r="BQ711" i="6"/>
  <c r="BR711" i="6"/>
  <c r="BS711" i="6"/>
  <c r="BQ712" i="6"/>
  <c r="BR712" i="6"/>
  <c r="BS712" i="6"/>
  <c r="BQ713" i="6"/>
  <c r="BR713" i="6"/>
  <c r="BS713" i="6"/>
  <c r="BQ714" i="6"/>
  <c r="BR714" i="6"/>
  <c r="BS714" i="6"/>
  <c r="BQ715" i="6"/>
  <c r="BR715" i="6"/>
  <c r="BS715" i="6"/>
  <c r="BQ716" i="6"/>
  <c r="BR716" i="6"/>
  <c r="BS716" i="6"/>
  <c r="BQ717" i="6"/>
  <c r="BR717" i="6"/>
  <c r="BS717" i="6"/>
  <c r="BQ718" i="6"/>
  <c r="BR718" i="6"/>
  <c r="BS718" i="6"/>
  <c r="BQ719" i="6"/>
  <c r="BR719" i="6"/>
  <c r="BS719" i="6"/>
  <c r="BQ720" i="6"/>
  <c r="BR720" i="6"/>
  <c r="BS720" i="6"/>
  <c r="BQ721" i="6"/>
  <c r="BR721" i="6"/>
  <c r="BS721" i="6"/>
  <c r="BQ722" i="6"/>
  <c r="BR722" i="6"/>
  <c r="BS722" i="6"/>
  <c r="BQ723" i="6"/>
  <c r="BR723" i="6"/>
  <c r="BS723" i="6"/>
  <c r="BQ724" i="6"/>
  <c r="BR724" i="6"/>
  <c r="BS724" i="6"/>
  <c r="BQ725" i="6"/>
  <c r="BR725" i="6"/>
  <c r="BS725" i="6"/>
  <c r="BQ726" i="6"/>
  <c r="BR726" i="6"/>
  <c r="BS726" i="6"/>
  <c r="BQ727" i="6"/>
  <c r="BR727" i="6"/>
  <c r="BS727" i="6"/>
  <c r="BQ728" i="6"/>
  <c r="BR728" i="6"/>
  <c r="BS728" i="6"/>
  <c r="BQ729" i="6"/>
  <c r="BR729" i="6"/>
  <c r="BS729" i="6"/>
  <c r="BQ730" i="6"/>
  <c r="BR730" i="6"/>
  <c r="BS730" i="6"/>
  <c r="BQ731" i="6"/>
  <c r="BR731" i="6"/>
  <c r="BS731" i="6"/>
  <c r="BQ732" i="6"/>
  <c r="BR732" i="6"/>
  <c r="BS732" i="6"/>
  <c r="BQ733" i="6"/>
  <c r="BR733" i="6"/>
  <c r="BS733" i="6"/>
  <c r="BQ734" i="6"/>
  <c r="BR734" i="6"/>
  <c r="BS734" i="6"/>
  <c r="BQ735" i="6"/>
  <c r="BR735" i="6"/>
  <c r="BS735" i="6"/>
  <c r="BQ736" i="6"/>
  <c r="BR736" i="6"/>
  <c r="BS736" i="6"/>
  <c r="BQ737" i="6"/>
  <c r="BR737" i="6"/>
  <c r="BS737" i="6"/>
  <c r="BQ738" i="6"/>
  <c r="BR738" i="6"/>
  <c r="BS738" i="6"/>
  <c r="BQ739" i="6"/>
  <c r="BR739" i="6"/>
  <c r="BS739" i="6"/>
  <c r="BQ740" i="6"/>
  <c r="BR740" i="6"/>
  <c r="BS740" i="6"/>
  <c r="BQ741" i="6"/>
  <c r="BR741" i="6"/>
  <c r="BS741" i="6"/>
  <c r="BQ742" i="6"/>
  <c r="BR742" i="6"/>
  <c r="BS742" i="6"/>
  <c r="BQ743" i="6"/>
  <c r="BR743" i="6"/>
  <c r="BS743" i="6"/>
  <c r="BQ744" i="6"/>
  <c r="BR744" i="6"/>
  <c r="BS744" i="6"/>
  <c r="BQ745" i="6"/>
  <c r="BR745" i="6"/>
  <c r="BS745" i="6"/>
  <c r="BQ746" i="6"/>
  <c r="BR746" i="6"/>
  <c r="BS746" i="6"/>
  <c r="BQ747" i="6"/>
  <c r="BR747" i="6"/>
  <c r="BS747" i="6"/>
  <c r="BQ748" i="6"/>
  <c r="BR748" i="6"/>
  <c r="BS748" i="6"/>
  <c r="BQ749" i="6"/>
  <c r="BR749" i="6"/>
  <c r="BS749" i="6"/>
  <c r="BQ750" i="6"/>
  <c r="BR750" i="6"/>
  <c r="BS750" i="6"/>
  <c r="BQ751" i="6"/>
  <c r="BR751" i="6"/>
  <c r="BS751" i="6"/>
  <c r="BQ752" i="6"/>
  <c r="BR752" i="6"/>
  <c r="BS752" i="6"/>
  <c r="BQ753" i="6"/>
  <c r="BR753" i="6"/>
  <c r="BS753" i="6"/>
  <c r="BQ754" i="6"/>
  <c r="BR754" i="6"/>
  <c r="BS754" i="6"/>
  <c r="BQ755" i="6"/>
  <c r="BR755" i="6"/>
  <c r="BS755" i="6"/>
  <c r="BQ756" i="6"/>
  <c r="BR756" i="6"/>
  <c r="BS756" i="6"/>
  <c r="BQ757" i="6"/>
  <c r="BR757" i="6"/>
  <c r="BS757" i="6"/>
  <c r="BQ758" i="6"/>
  <c r="BR758" i="6"/>
  <c r="BS758" i="6"/>
  <c r="BQ759" i="6"/>
  <c r="BR759" i="6"/>
  <c r="BS759" i="6"/>
  <c r="BQ760" i="6"/>
  <c r="BR760" i="6"/>
  <c r="BS760" i="6"/>
  <c r="BQ761" i="6"/>
  <c r="BR761" i="6"/>
  <c r="BS761" i="6"/>
  <c r="BQ762" i="6"/>
  <c r="BR762" i="6"/>
  <c r="BS762" i="6"/>
  <c r="BQ763" i="6"/>
  <c r="BR763" i="6"/>
  <c r="BS763" i="6"/>
  <c r="BQ764" i="6"/>
  <c r="BR764" i="6"/>
  <c r="BS764" i="6"/>
  <c r="BQ765" i="6"/>
  <c r="BR765" i="6"/>
  <c r="BS765" i="6"/>
  <c r="BQ766" i="6"/>
  <c r="BR766" i="6"/>
  <c r="BS766" i="6"/>
  <c r="BS647" i="6"/>
  <c r="BR647" i="6"/>
  <c r="BQ647" i="6"/>
  <c r="BR629" i="6"/>
  <c r="BR511" i="6"/>
  <c r="BS511" i="6"/>
  <c r="BT511" i="6"/>
  <c r="BR512" i="6"/>
  <c r="BS512" i="6"/>
  <c r="BT512" i="6"/>
  <c r="BR513" i="6"/>
  <c r="BS513" i="6"/>
  <c r="BT513" i="6"/>
  <c r="BR514" i="6"/>
  <c r="BS514" i="6"/>
  <c r="BT514" i="6"/>
  <c r="BR515" i="6"/>
  <c r="BS515" i="6"/>
  <c r="BT515" i="6"/>
  <c r="BR516" i="6"/>
  <c r="BS516" i="6"/>
  <c r="BT516" i="6"/>
  <c r="BR517" i="6"/>
  <c r="BS517" i="6"/>
  <c r="BT517" i="6"/>
  <c r="BR518" i="6"/>
  <c r="BS518" i="6"/>
  <c r="BT518" i="6"/>
  <c r="BR519" i="6"/>
  <c r="BS519" i="6"/>
  <c r="BT519" i="6"/>
  <c r="BR520" i="6"/>
  <c r="BS520" i="6"/>
  <c r="BT520" i="6"/>
  <c r="BR521" i="6"/>
  <c r="BS521" i="6"/>
  <c r="BT521" i="6"/>
  <c r="BR522" i="6"/>
  <c r="BS522" i="6"/>
  <c r="BT522" i="6"/>
  <c r="BR523" i="6"/>
  <c r="BS523" i="6"/>
  <c r="BT523" i="6"/>
  <c r="BR524" i="6"/>
  <c r="BS524" i="6"/>
  <c r="BT524" i="6"/>
  <c r="BR525" i="6"/>
  <c r="BS525" i="6"/>
  <c r="BT525" i="6"/>
  <c r="BR526" i="6"/>
  <c r="BS526" i="6"/>
  <c r="BT526" i="6"/>
  <c r="BR527" i="6"/>
  <c r="BS527" i="6"/>
  <c r="BT527" i="6"/>
  <c r="BR528" i="6"/>
  <c r="BS528" i="6"/>
  <c r="BT528" i="6"/>
  <c r="BR529" i="6"/>
  <c r="BS529" i="6"/>
  <c r="BT529" i="6"/>
  <c r="BR530" i="6"/>
  <c r="BS530" i="6"/>
  <c r="BT530" i="6"/>
  <c r="BR531" i="6"/>
  <c r="BS531" i="6"/>
  <c r="BT531" i="6"/>
  <c r="BR532" i="6"/>
  <c r="BS532" i="6"/>
  <c r="BT532" i="6"/>
  <c r="BR533" i="6"/>
  <c r="BS533" i="6"/>
  <c r="BT533" i="6"/>
  <c r="BR534" i="6"/>
  <c r="BS534" i="6"/>
  <c r="BT534" i="6"/>
  <c r="BR535" i="6"/>
  <c r="BS535" i="6"/>
  <c r="BT535" i="6"/>
  <c r="BR536" i="6"/>
  <c r="BS536" i="6"/>
  <c r="BT536" i="6"/>
  <c r="BR537" i="6"/>
  <c r="BS537" i="6"/>
  <c r="BT537" i="6"/>
  <c r="BR538" i="6"/>
  <c r="BS538" i="6"/>
  <c r="BT538" i="6"/>
  <c r="BR539" i="6"/>
  <c r="BS539" i="6"/>
  <c r="BT539" i="6"/>
  <c r="BR540" i="6"/>
  <c r="BS540" i="6"/>
  <c r="BT540" i="6"/>
  <c r="BR541" i="6"/>
  <c r="BS541" i="6"/>
  <c r="BT541" i="6"/>
  <c r="BR542" i="6"/>
  <c r="BS542" i="6"/>
  <c r="BT542" i="6"/>
  <c r="BR543" i="6"/>
  <c r="BS543" i="6"/>
  <c r="BT543" i="6"/>
  <c r="BR544" i="6"/>
  <c r="BS544" i="6"/>
  <c r="BT544" i="6"/>
  <c r="BR545" i="6"/>
  <c r="BS545" i="6"/>
  <c r="BT545" i="6"/>
  <c r="BR546" i="6"/>
  <c r="BS546" i="6"/>
  <c r="BT546" i="6"/>
  <c r="BR547" i="6"/>
  <c r="BS547" i="6"/>
  <c r="BT547" i="6"/>
  <c r="BR548" i="6"/>
  <c r="BS548" i="6"/>
  <c r="BT548" i="6"/>
  <c r="BR549" i="6"/>
  <c r="BS549" i="6"/>
  <c r="BT549" i="6"/>
  <c r="BR550" i="6"/>
  <c r="BS550" i="6"/>
  <c r="BT550" i="6"/>
  <c r="BR551" i="6"/>
  <c r="BS551" i="6"/>
  <c r="BT551" i="6"/>
  <c r="BR552" i="6"/>
  <c r="BS552" i="6"/>
  <c r="BT552" i="6"/>
  <c r="BR553" i="6"/>
  <c r="BS553" i="6"/>
  <c r="BT553" i="6"/>
  <c r="BR554" i="6"/>
  <c r="BS554" i="6"/>
  <c r="BT554" i="6"/>
  <c r="BR555" i="6"/>
  <c r="BS555" i="6"/>
  <c r="BT555" i="6"/>
  <c r="BR556" i="6"/>
  <c r="BS556" i="6"/>
  <c r="BT556" i="6"/>
  <c r="BR557" i="6"/>
  <c r="BS557" i="6"/>
  <c r="BT557" i="6"/>
  <c r="BR558" i="6"/>
  <c r="BS558" i="6"/>
  <c r="BT558" i="6"/>
  <c r="BR559" i="6"/>
  <c r="BS559" i="6"/>
  <c r="BT559" i="6"/>
  <c r="BR560" i="6"/>
  <c r="BS560" i="6"/>
  <c r="BT560" i="6"/>
  <c r="BR561" i="6"/>
  <c r="BS561" i="6"/>
  <c r="BT561" i="6"/>
  <c r="BR562" i="6"/>
  <c r="BS562" i="6"/>
  <c r="BT562" i="6"/>
  <c r="BR563" i="6"/>
  <c r="BS563" i="6"/>
  <c r="BT563" i="6"/>
  <c r="BR564" i="6"/>
  <c r="BS564" i="6"/>
  <c r="BT564" i="6"/>
  <c r="BR565" i="6"/>
  <c r="BS565" i="6"/>
  <c r="BT565" i="6"/>
  <c r="BR566" i="6"/>
  <c r="BS566" i="6"/>
  <c r="BT566" i="6"/>
  <c r="BR567" i="6"/>
  <c r="BS567" i="6"/>
  <c r="BT567" i="6"/>
  <c r="BR568" i="6"/>
  <c r="BS568" i="6"/>
  <c r="BT568" i="6"/>
  <c r="BR569" i="6"/>
  <c r="BS569" i="6"/>
  <c r="BT569" i="6"/>
  <c r="BR570" i="6"/>
  <c r="BS570" i="6"/>
  <c r="BT570" i="6"/>
  <c r="BR571" i="6"/>
  <c r="BS571" i="6"/>
  <c r="BT571" i="6"/>
  <c r="BR572" i="6"/>
  <c r="BS572" i="6"/>
  <c r="BT572" i="6"/>
  <c r="BR573" i="6"/>
  <c r="BS573" i="6"/>
  <c r="BT573" i="6"/>
  <c r="BR574" i="6"/>
  <c r="BS574" i="6"/>
  <c r="BT574" i="6"/>
  <c r="BR575" i="6"/>
  <c r="BS575" i="6"/>
  <c r="BT575" i="6"/>
  <c r="BR576" i="6"/>
  <c r="BS576" i="6"/>
  <c r="BT576" i="6"/>
  <c r="BR577" i="6"/>
  <c r="BS577" i="6"/>
  <c r="BT577" i="6"/>
  <c r="BR578" i="6"/>
  <c r="BS578" i="6"/>
  <c r="BT578" i="6"/>
  <c r="BR579" i="6"/>
  <c r="BS579" i="6"/>
  <c r="BT579" i="6"/>
  <c r="BR580" i="6"/>
  <c r="BS580" i="6"/>
  <c r="BT580" i="6"/>
  <c r="BR581" i="6"/>
  <c r="BS581" i="6"/>
  <c r="BT581" i="6"/>
  <c r="BR582" i="6"/>
  <c r="BS582" i="6"/>
  <c r="BT582" i="6"/>
  <c r="BR583" i="6"/>
  <c r="BS583" i="6"/>
  <c r="BT583" i="6"/>
  <c r="BR584" i="6"/>
  <c r="BS584" i="6"/>
  <c r="BT584" i="6"/>
  <c r="BR585" i="6"/>
  <c r="BS585" i="6"/>
  <c r="BT585" i="6"/>
  <c r="BR586" i="6"/>
  <c r="BS586" i="6"/>
  <c r="BT586" i="6"/>
  <c r="BR587" i="6"/>
  <c r="BS587" i="6"/>
  <c r="BT587" i="6"/>
  <c r="BR588" i="6"/>
  <c r="BS588" i="6"/>
  <c r="BT588" i="6"/>
  <c r="BR589" i="6"/>
  <c r="BS589" i="6"/>
  <c r="BT589" i="6"/>
  <c r="BR590" i="6"/>
  <c r="BS590" i="6"/>
  <c r="BT590" i="6"/>
  <c r="BR591" i="6"/>
  <c r="BS591" i="6"/>
  <c r="BT591" i="6"/>
  <c r="BR592" i="6"/>
  <c r="BS592" i="6"/>
  <c r="BT592" i="6"/>
  <c r="BR593" i="6"/>
  <c r="BS593" i="6"/>
  <c r="BT593" i="6"/>
  <c r="BR594" i="6"/>
  <c r="BS594" i="6"/>
  <c r="BT594" i="6"/>
  <c r="BR595" i="6"/>
  <c r="BS595" i="6"/>
  <c r="BT595" i="6"/>
  <c r="BR596" i="6"/>
  <c r="BS596" i="6"/>
  <c r="BT596" i="6"/>
  <c r="BR597" i="6"/>
  <c r="BS597" i="6"/>
  <c r="BT597" i="6"/>
  <c r="BR598" i="6"/>
  <c r="BS598" i="6"/>
  <c r="BT598" i="6"/>
  <c r="BR599" i="6"/>
  <c r="BS599" i="6"/>
  <c r="BT599" i="6"/>
  <c r="BR600" i="6"/>
  <c r="BS600" i="6"/>
  <c r="BT600" i="6"/>
  <c r="BR601" i="6"/>
  <c r="BS601" i="6"/>
  <c r="BT601" i="6"/>
  <c r="BR602" i="6"/>
  <c r="BS602" i="6"/>
  <c r="BT602" i="6"/>
  <c r="BR603" i="6"/>
  <c r="BS603" i="6"/>
  <c r="BT603" i="6"/>
  <c r="BR604" i="6"/>
  <c r="BS604" i="6"/>
  <c r="BT604" i="6"/>
  <c r="BR605" i="6"/>
  <c r="BS605" i="6"/>
  <c r="BT605" i="6"/>
  <c r="BR606" i="6"/>
  <c r="BS606" i="6"/>
  <c r="BT606" i="6"/>
  <c r="BR607" i="6"/>
  <c r="BS607" i="6"/>
  <c r="BT607" i="6"/>
  <c r="BR608" i="6"/>
  <c r="BS608" i="6"/>
  <c r="BT608" i="6"/>
  <c r="BR609" i="6"/>
  <c r="BS609" i="6"/>
  <c r="BT609" i="6"/>
  <c r="BR610" i="6"/>
  <c r="BS610" i="6"/>
  <c r="BT610" i="6"/>
  <c r="BR611" i="6"/>
  <c r="BS611" i="6"/>
  <c r="BT611" i="6"/>
  <c r="BR612" i="6"/>
  <c r="BS612" i="6"/>
  <c r="BT612" i="6"/>
  <c r="BR613" i="6"/>
  <c r="BS613" i="6"/>
  <c r="BT613" i="6"/>
  <c r="BR614" i="6"/>
  <c r="BS614" i="6"/>
  <c r="BT614" i="6"/>
  <c r="BR615" i="6"/>
  <c r="BS615" i="6"/>
  <c r="BT615" i="6"/>
  <c r="BR616" i="6"/>
  <c r="BS616" i="6"/>
  <c r="BT616" i="6"/>
  <c r="BR617" i="6"/>
  <c r="BS617" i="6"/>
  <c r="BT617" i="6"/>
  <c r="BR618" i="6"/>
  <c r="BS618" i="6"/>
  <c r="BT618" i="6"/>
  <c r="BR619" i="6"/>
  <c r="BS619" i="6"/>
  <c r="BT619" i="6"/>
  <c r="BR620" i="6"/>
  <c r="BS620" i="6"/>
  <c r="BT620" i="6"/>
  <c r="BR621" i="6"/>
  <c r="BS621" i="6"/>
  <c r="BT621" i="6"/>
  <c r="BR622" i="6"/>
  <c r="BS622" i="6"/>
  <c r="BT622" i="6"/>
  <c r="BR623" i="6"/>
  <c r="BS623" i="6"/>
  <c r="BT623" i="6"/>
  <c r="BR624" i="6"/>
  <c r="BS624" i="6"/>
  <c r="BT624" i="6"/>
  <c r="BR625" i="6"/>
  <c r="BS625" i="6"/>
  <c r="BT625" i="6"/>
  <c r="BR626" i="6"/>
  <c r="BS626" i="6"/>
  <c r="BT626" i="6"/>
  <c r="BR627" i="6"/>
  <c r="BS627" i="6"/>
  <c r="BT627" i="6"/>
  <c r="BR628" i="6"/>
  <c r="BS628" i="6"/>
  <c r="BT628" i="6"/>
  <c r="BS629" i="6"/>
  <c r="BT629" i="6"/>
  <c r="BT510" i="6"/>
  <c r="BS510" i="6"/>
  <c r="BR510" i="6"/>
  <c r="AR1680" i="6" l="1"/>
  <c r="AR1679" i="6"/>
  <c r="AJ1678" i="6"/>
  <c r="AJ1677" i="6"/>
  <c r="AN1675" i="6"/>
  <c r="AN1674" i="6"/>
  <c r="AR1672" i="6"/>
  <c r="AR1671" i="6"/>
  <c r="AJ1670" i="6"/>
  <c r="AJ1669" i="6"/>
  <c r="AN1667" i="6"/>
  <c r="AN1666" i="6"/>
  <c r="AN1652" i="6"/>
  <c r="AR1649" i="6"/>
  <c r="AJ1647" i="6"/>
  <c r="AN1644" i="6"/>
  <c r="AR1641" i="6"/>
  <c r="AN1638" i="6"/>
  <c r="AJ1653" i="6"/>
  <c r="AR1647" i="6"/>
  <c r="AN1643" i="6"/>
  <c r="AN1642" i="6"/>
  <c r="AJ1681" i="6"/>
  <c r="AN1679" i="6"/>
  <c r="AN1678" i="6"/>
  <c r="AR1676" i="6"/>
  <c r="AR1675" i="6"/>
  <c r="AJ1674" i="6"/>
  <c r="AJ1673" i="6"/>
  <c r="AN1671" i="6"/>
  <c r="AN1670" i="6"/>
  <c r="AR1668" i="6"/>
  <c r="AR1667" i="6"/>
  <c r="AJ1666" i="6"/>
  <c r="AJ1651" i="6"/>
  <c r="AR1645" i="6"/>
  <c r="AN1640" i="6"/>
  <c r="AJ1665" i="6"/>
  <c r="AN1654" i="6"/>
  <c r="AJ1649" i="6"/>
  <c r="AN1646" i="6"/>
  <c r="AJ1643" i="6"/>
  <c r="AN1636" i="6"/>
  <c r="AJ1634" i="6"/>
  <c r="AR1674" i="6"/>
  <c r="AJ1672" i="6"/>
  <c r="AN1669" i="6"/>
  <c r="AR1666" i="6"/>
  <c r="AN1662" i="6"/>
  <c r="AR1660" i="6"/>
  <c r="AJ1659" i="6"/>
  <c r="AJ1654" i="6"/>
  <c r="AJ1680" i="6"/>
  <c r="AN1677" i="6"/>
  <c r="AR1653" i="6"/>
  <c r="AR1644" i="6"/>
  <c r="AJ1638" i="6"/>
  <c r="AJ1637" i="6"/>
  <c r="AJ1641" i="6"/>
  <c r="AR1637" i="6"/>
  <c r="AR1664" i="6"/>
  <c r="AR1663" i="6"/>
  <c r="AN1655" i="6"/>
  <c r="AR1648" i="6"/>
  <c r="AN1681" i="6"/>
  <c r="AN1680" i="6"/>
  <c r="AR1678" i="6"/>
  <c r="AR1677" i="6"/>
  <c r="AJ1676" i="6"/>
  <c r="AJ1675" i="6"/>
  <c r="AN1673" i="6"/>
  <c r="AN1672" i="6"/>
  <c r="AR1670" i="6"/>
  <c r="AR1669" i="6"/>
  <c r="AJ1668" i="6"/>
  <c r="AJ1667" i="6"/>
  <c r="AR1657" i="6"/>
  <c r="AR1651" i="6"/>
  <c r="AN1648" i="6"/>
  <c r="AN1639" i="6"/>
  <c r="AN1659" i="6"/>
  <c r="AN1658" i="6"/>
  <c r="AJ1655" i="6"/>
  <c r="AR1635" i="6"/>
  <c r="AN1661" i="6"/>
  <c r="AJ1656" i="6"/>
  <c r="AR1650" i="6"/>
  <c r="AN1645" i="6"/>
  <c r="AJ1640" i="6"/>
  <c r="AR1634" i="6"/>
  <c r="AR1624" i="6"/>
  <c r="AN1619" i="6"/>
  <c r="AR1617" i="6"/>
  <c r="AJ1612" i="6"/>
  <c r="AN1606" i="6"/>
  <c r="AJ1646" i="6"/>
  <c r="AR1640" i="6"/>
  <c r="AN1635" i="6"/>
  <c r="AJ1630" i="6"/>
  <c r="AR1656" i="6"/>
  <c r="AN1651" i="6"/>
  <c r="AR1662" i="6"/>
  <c r="AR1630" i="6"/>
  <c r="AJ1626" i="6"/>
  <c r="AR1620" i="6"/>
  <c r="AJ1607" i="6"/>
  <c r="AJ1662" i="6"/>
  <c r="AJ1652" i="6"/>
  <c r="AR1646" i="6"/>
  <c r="AN1663" i="6"/>
  <c r="AJ1658" i="6"/>
  <c r="AR1652" i="6"/>
  <c r="AN1647" i="6"/>
  <c r="AJ1642" i="6"/>
  <c r="AR1636" i="6"/>
  <c r="AN1631" i="6"/>
  <c r="AR1626" i="6"/>
  <c r="AN1621" i="6"/>
  <c r="AN1617" i="6"/>
  <c r="AR1611" i="6"/>
  <c r="AR1607" i="6"/>
  <c r="AN1657" i="6"/>
  <c r="AN1641" i="6"/>
  <c r="AJ1636" i="6"/>
  <c r="AJ1664" i="6"/>
  <c r="AR1658" i="6"/>
  <c r="AN1653" i="6"/>
  <c r="AJ1648" i="6"/>
  <c r="AR1642" i="6"/>
  <c r="AN1637" i="6"/>
  <c r="AJ1632" i="6"/>
  <c r="AN1627" i="6"/>
  <c r="AJ1622" i="6"/>
  <c r="AN1665" i="6"/>
  <c r="AJ1660" i="6"/>
  <c r="AR1654" i="6"/>
  <c r="AN1649" i="6"/>
  <c r="AJ1644" i="6"/>
  <c r="AR1638" i="6"/>
  <c r="AN1633" i="6"/>
  <c r="AR1628" i="6"/>
  <c r="AN1623" i="6"/>
  <c r="AJ1617" i="6"/>
  <c r="AJ1613" i="6"/>
  <c r="AN1564" i="6"/>
  <c r="AJ1619" i="6"/>
  <c r="AR1613" i="6"/>
  <c r="AN1608" i="6"/>
  <c r="AJ1565" i="6"/>
  <c r="AJ1615" i="6"/>
  <c r="AR1609" i="6"/>
  <c r="AN1582" i="6"/>
  <c r="AR1615" i="6"/>
  <c r="AN1610" i="6"/>
  <c r="AJ1605" i="6"/>
  <c r="AJ1583" i="6"/>
  <c r="AJ1567" i="6"/>
  <c r="AR1567" i="6"/>
  <c r="AN1584" i="6"/>
  <c r="AJ1579" i="6"/>
  <c r="AR1573" i="6"/>
  <c r="AG54" i="6" l="1"/>
  <c r="AG55" i="6"/>
  <c r="AO166" i="6" a="1"/>
  <c r="AO166" i="6" s="1"/>
  <c r="AO54" i="6" a="1"/>
  <c r="AO54" i="6" s="1"/>
  <c r="AO55" i="6" a="1"/>
  <c r="AO55" i="6" s="1"/>
  <c r="AO56" i="6" a="1"/>
  <c r="AO56" i="6"/>
  <c r="AO57" i="6" a="1"/>
  <c r="AO57" i="6" s="1"/>
  <c r="AO58" i="6" a="1"/>
  <c r="AO58" i="6"/>
  <c r="AO59" i="6" a="1"/>
  <c r="AO59" i="6" s="1"/>
  <c r="AO60" i="6" a="1"/>
  <c r="AO60" i="6"/>
  <c r="AO61" i="6" a="1"/>
  <c r="AO61" i="6" s="1"/>
  <c r="AO62" i="6" a="1"/>
  <c r="AO62" i="6"/>
  <c r="AO63" i="6" a="1"/>
  <c r="AO63" i="6" s="1"/>
  <c r="AO64" i="6" a="1"/>
  <c r="AO64" i="6"/>
  <c r="AO65" i="6" a="1"/>
  <c r="AO65" i="6" s="1"/>
  <c r="AO66" i="6" a="1"/>
  <c r="AO66" i="6"/>
  <c r="AO67" i="6" a="1"/>
  <c r="AO67" i="6" s="1"/>
  <c r="AO68" i="6" a="1"/>
  <c r="AO68" i="6"/>
  <c r="AO69" i="6" a="1"/>
  <c r="AO69" i="6" s="1"/>
  <c r="AO70" i="6" a="1"/>
  <c r="AO70" i="6"/>
  <c r="AO71" i="6" a="1"/>
  <c r="AO71" i="6" s="1"/>
  <c r="AO72" i="6" a="1"/>
  <c r="AO72" i="6"/>
  <c r="AO73" i="6" a="1"/>
  <c r="AO73" i="6" s="1"/>
  <c r="AO74" i="6" a="1"/>
  <c r="AO74" i="6"/>
  <c r="AO75" i="6" a="1"/>
  <c r="AO75" i="6" s="1"/>
  <c r="AO76" i="6" a="1"/>
  <c r="AO76" i="6"/>
  <c r="AO77" i="6" a="1"/>
  <c r="AO77" i="6" s="1"/>
  <c r="AO78" i="6" a="1"/>
  <c r="AO78" i="6"/>
  <c r="AO79" i="6" a="1"/>
  <c r="AO79" i="6" s="1"/>
  <c r="AO80" i="6" a="1"/>
  <c r="AO80" i="6"/>
  <c r="AO81" i="6" a="1"/>
  <c r="AO81" i="6" s="1"/>
  <c r="AO82" i="6" a="1"/>
  <c r="AO82" i="6"/>
  <c r="AO83" i="6" a="1"/>
  <c r="AO83" i="6" s="1"/>
  <c r="AO84" i="6" a="1"/>
  <c r="AO84" i="6"/>
  <c r="AO85" i="6" a="1"/>
  <c r="AO85" i="6" s="1"/>
  <c r="AO86" i="6" a="1"/>
  <c r="AO86" i="6"/>
  <c r="AO87" i="6" a="1"/>
  <c r="AO87" i="6" s="1"/>
  <c r="AO88" i="6" a="1"/>
  <c r="AO88" i="6"/>
  <c r="AO89" i="6" a="1"/>
  <c r="AO89" i="6" s="1"/>
  <c r="AO90" i="6" a="1"/>
  <c r="AO90" i="6"/>
  <c r="AO91" i="6" a="1"/>
  <c r="AO91" i="6" s="1"/>
  <c r="AO92" i="6" a="1"/>
  <c r="AO92" i="6"/>
  <c r="AO93" i="6" a="1"/>
  <c r="AO93" i="6" s="1"/>
  <c r="AO94" i="6" a="1"/>
  <c r="AO94" i="6"/>
  <c r="AO95" i="6" a="1"/>
  <c r="AO95" i="6" s="1"/>
  <c r="AO96" i="6" a="1"/>
  <c r="AO96" i="6"/>
  <c r="AO97" i="6" a="1"/>
  <c r="AO97" i="6" s="1"/>
  <c r="AO98" i="6" a="1"/>
  <c r="AO98" i="6"/>
  <c r="AO99" i="6" a="1"/>
  <c r="AO99" i="6" s="1"/>
  <c r="AO100" i="6" a="1"/>
  <c r="AO100" i="6"/>
  <c r="AO101" i="6" a="1"/>
  <c r="AO101" i="6" s="1"/>
  <c r="AO102" i="6" a="1"/>
  <c r="AO102" i="6"/>
  <c r="AO103" i="6" a="1"/>
  <c r="AO103" i="6" s="1"/>
  <c r="AO104" i="6" a="1"/>
  <c r="AO104" i="6"/>
  <c r="AO105" i="6" a="1"/>
  <c r="AO105" i="6" s="1"/>
  <c r="AO106" i="6" a="1"/>
  <c r="AO106" i="6"/>
  <c r="AO107" i="6" a="1"/>
  <c r="AO107" i="6" s="1"/>
  <c r="AO108" i="6" a="1"/>
  <c r="AO108" i="6"/>
  <c r="AO109" i="6" a="1"/>
  <c r="AO109" i="6" s="1"/>
  <c r="AO110" i="6" a="1"/>
  <c r="AO110" i="6"/>
  <c r="AO111" i="6" a="1"/>
  <c r="AO111" i="6" s="1"/>
  <c r="AO112" i="6" a="1"/>
  <c r="AO112" i="6"/>
  <c r="AO113" i="6" a="1"/>
  <c r="AO113" i="6" s="1"/>
  <c r="AO114" i="6" a="1"/>
  <c r="AO114" i="6"/>
  <c r="AO115" i="6" a="1"/>
  <c r="AO115" i="6" s="1"/>
  <c r="AO116" i="6" a="1"/>
  <c r="AO116" i="6"/>
  <c r="AO117" i="6" a="1"/>
  <c r="AO117" i="6" s="1"/>
  <c r="AO118" i="6" a="1"/>
  <c r="AO118" i="6"/>
  <c r="AO119" i="6" a="1"/>
  <c r="AO119" i="6" s="1"/>
  <c r="AO120" i="6" a="1"/>
  <c r="AO120" i="6"/>
  <c r="AO121" i="6" a="1"/>
  <c r="AO121" i="6" s="1"/>
  <c r="AO122" i="6" a="1"/>
  <c r="AO122" i="6"/>
  <c r="AO123" i="6" a="1"/>
  <c r="AO123" i="6" s="1"/>
  <c r="AO124" i="6" a="1"/>
  <c r="AO124" i="6"/>
  <c r="AO125" i="6" a="1"/>
  <c r="AO125" i="6" s="1"/>
  <c r="AO126" i="6" a="1"/>
  <c r="AO126" i="6"/>
  <c r="AO127" i="6" a="1"/>
  <c r="AO127" i="6" s="1"/>
  <c r="AO128" i="6" a="1"/>
  <c r="AO128" i="6"/>
  <c r="AO129" i="6" a="1"/>
  <c r="AO129" i="6" s="1"/>
  <c r="AO130" i="6" a="1"/>
  <c r="AO130" i="6" s="1"/>
  <c r="AO131" i="6" a="1"/>
  <c r="AO131" i="6" s="1"/>
  <c r="AO132" i="6" a="1"/>
  <c r="AO132" i="6" s="1"/>
  <c r="AO133" i="6" a="1"/>
  <c r="AO133" i="6" s="1"/>
  <c r="AO134" i="6" a="1"/>
  <c r="AO134" i="6" s="1"/>
  <c r="AO135" i="6" a="1"/>
  <c r="AO135" i="6" s="1"/>
  <c r="AO136" i="6" a="1"/>
  <c r="AO136" i="6"/>
  <c r="AO137" i="6" a="1"/>
  <c r="AO137" i="6" s="1"/>
  <c r="AO138" i="6" a="1"/>
  <c r="AO138" i="6"/>
  <c r="AO139" i="6" a="1"/>
  <c r="AO139" i="6" s="1"/>
  <c r="AO140" i="6" a="1"/>
  <c r="AO140" i="6" s="1"/>
  <c r="AO141" i="6" a="1"/>
  <c r="AO141" i="6" s="1"/>
  <c r="AO142" i="6" a="1"/>
  <c r="AO142" i="6"/>
  <c r="AO143" i="6" a="1"/>
  <c r="AO143" i="6" s="1"/>
  <c r="AO144" i="6" a="1"/>
  <c r="AO144" i="6"/>
  <c r="AO145" i="6" a="1"/>
  <c r="AO145" i="6" s="1"/>
  <c r="AO146" i="6" a="1"/>
  <c r="AO146" i="6" s="1"/>
  <c r="AO147" i="6" a="1"/>
  <c r="AO147" i="6" s="1"/>
  <c r="AO148" i="6" a="1"/>
  <c r="AO148" i="6" s="1"/>
  <c r="AO149" i="6" a="1"/>
  <c r="AO149" i="6" s="1"/>
  <c r="AO150" i="6" a="1"/>
  <c r="AO150" i="6" s="1"/>
  <c r="AO151" i="6" a="1"/>
  <c r="AO151" i="6" s="1"/>
  <c r="AO152" i="6" a="1"/>
  <c r="AO152" i="6"/>
  <c r="AO153" i="6" a="1"/>
  <c r="AO153" i="6" s="1"/>
  <c r="AO154" i="6" a="1"/>
  <c r="AO154" i="6"/>
  <c r="AO155" i="6" a="1"/>
  <c r="AO155" i="6" s="1"/>
  <c r="AO156" i="6" a="1"/>
  <c r="AO156" i="6" s="1"/>
  <c r="AO157" i="6" a="1"/>
  <c r="AO157" i="6" s="1"/>
  <c r="AO158" i="6" a="1"/>
  <c r="AO158" i="6"/>
  <c r="AO159" i="6" a="1"/>
  <c r="AO159" i="6" s="1"/>
  <c r="AO160" i="6" a="1"/>
  <c r="AO160" i="6" s="1"/>
  <c r="AO161" i="6" a="1"/>
  <c r="AO161" i="6" s="1"/>
  <c r="AO162" i="6" a="1"/>
  <c r="AO162" i="6" s="1"/>
  <c r="AO163" i="6" a="1"/>
  <c r="AO163" i="6" s="1"/>
  <c r="AO164" i="6" a="1"/>
  <c r="AO164" i="6"/>
  <c r="AO165" i="6" a="1"/>
  <c r="AO165" i="6" s="1"/>
  <c r="AO167" i="6" a="1"/>
  <c r="AO167" i="6" s="1"/>
  <c r="AO168" i="6" a="1"/>
  <c r="AO168" i="6" s="1"/>
  <c r="AO169" i="6" a="1"/>
  <c r="AO169" i="6" s="1"/>
  <c r="AO170" i="6" a="1"/>
  <c r="AO170" i="6" s="1"/>
  <c r="AO171" i="6" a="1"/>
  <c r="AO171" i="6" s="1"/>
  <c r="AO172" i="6" a="1"/>
  <c r="AO172" i="6" s="1"/>
  <c r="AO173" i="6" a="1"/>
  <c r="AO173" i="6" s="1"/>
  <c r="AO174" i="6" a="1"/>
  <c r="AO174" i="6"/>
  <c r="AN54" i="6"/>
  <c r="AN56" i="6"/>
  <c r="AT207" i="5"/>
  <c r="AT208" i="5"/>
  <c r="AT209" i="5"/>
  <c r="AT210" i="5"/>
  <c r="AT211" i="5"/>
  <c r="AT212" i="5"/>
  <c r="AT213" i="5"/>
  <c r="AT214" i="5"/>
  <c r="AT215" i="5"/>
  <c r="AT216" i="5"/>
  <c r="AT217" i="5"/>
  <c r="AT218" i="5"/>
  <c r="AT219" i="5"/>
  <c r="AT220" i="5"/>
  <c r="AT221" i="5"/>
  <c r="AT222" i="5"/>
  <c r="AT223" i="5"/>
  <c r="AT224" i="5"/>
  <c r="AT225" i="5"/>
  <c r="AT226" i="5"/>
  <c r="AT227" i="5"/>
  <c r="AT228" i="5"/>
  <c r="AT229" i="5"/>
  <c r="AT230" i="5"/>
  <c r="AT231" i="5"/>
  <c r="AT232" i="5"/>
  <c r="AT233" i="5"/>
  <c r="AT234" i="5"/>
  <c r="AT235" i="5"/>
  <c r="AT236" i="5"/>
  <c r="AT237" i="5"/>
  <c r="AT238" i="5"/>
  <c r="AT239" i="5"/>
  <c r="AT240" i="5"/>
  <c r="AT241" i="5"/>
  <c r="AT242" i="5"/>
  <c r="AT243" i="5"/>
  <c r="AT244" i="5"/>
  <c r="AT245" i="5"/>
  <c r="AT246" i="5"/>
  <c r="AT247" i="5"/>
  <c r="AT248" i="5"/>
  <c r="AT249" i="5"/>
  <c r="AT250" i="5"/>
  <c r="AT251" i="5"/>
  <c r="AT252" i="5"/>
  <c r="AT253" i="5"/>
  <c r="AT254" i="5"/>
  <c r="AT255" i="5"/>
  <c r="AT256" i="5"/>
  <c r="AT257" i="5"/>
  <c r="AT258" i="5"/>
  <c r="AT259" i="5"/>
  <c r="AT260" i="5"/>
  <c r="AT261" i="5"/>
  <c r="AT262" i="5"/>
  <c r="AT263" i="5"/>
  <c r="AT264" i="5"/>
  <c r="AT265" i="5"/>
  <c r="AT266" i="5"/>
  <c r="AT267" i="5"/>
  <c r="AT268" i="5"/>
  <c r="AT269" i="5"/>
  <c r="AT270" i="5"/>
  <c r="AT206" i="5"/>
  <c r="B47" i="17" l="1"/>
  <c r="EG38" i="17"/>
  <c r="ED45" i="17"/>
  <c r="EB26" i="17"/>
  <c r="EF26" i="17" s="1"/>
  <c r="EG26" i="17" s="1"/>
  <c r="EC26" i="17"/>
  <c r="ED26" i="17"/>
  <c r="EB27" i="17"/>
  <c r="EF27" i="17" s="1"/>
  <c r="EG27" i="17" s="1"/>
  <c r="EC27" i="17"/>
  <c r="ED27" i="17"/>
  <c r="EB28" i="17"/>
  <c r="EF28" i="17" s="1"/>
  <c r="EG28" i="17" s="1"/>
  <c r="EC28" i="17"/>
  <c r="ED28" i="17"/>
  <c r="EB29" i="17"/>
  <c r="EC29" i="17"/>
  <c r="ED29" i="17"/>
  <c r="EF29" i="17"/>
  <c r="EG29" i="17" s="1"/>
  <c r="EB30" i="17"/>
  <c r="EF30" i="17" s="1"/>
  <c r="EG30" i="17" s="1"/>
  <c r="EC30" i="17"/>
  <c r="ED30" i="17"/>
  <c r="EB31" i="17"/>
  <c r="EF31" i="17" s="1"/>
  <c r="EG31" i="17" s="1"/>
  <c r="EC31" i="17"/>
  <c r="ED31" i="17"/>
  <c r="EB32" i="17"/>
  <c r="EF32" i="17" s="1"/>
  <c r="EG32" i="17" s="1"/>
  <c r="EC32" i="17"/>
  <c r="ED32" i="17"/>
  <c r="EB33" i="17"/>
  <c r="EF33" i="17" s="1"/>
  <c r="EG33" i="17" s="1"/>
  <c r="EC33" i="17"/>
  <c r="ED33" i="17"/>
  <c r="EB34" i="17"/>
  <c r="EF34" i="17" s="1"/>
  <c r="EG34" i="17" s="1"/>
  <c r="EC34" i="17"/>
  <c r="ED34" i="17"/>
  <c r="EB35" i="17"/>
  <c r="EF35" i="17" s="1"/>
  <c r="EG35" i="17" s="1"/>
  <c r="EC35" i="17"/>
  <c r="ED35" i="17"/>
  <c r="EB36" i="17"/>
  <c r="EF36" i="17" s="1"/>
  <c r="EG36" i="17" s="1"/>
  <c r="EC36" i="17"/>
  <c r="ED36" i="17"/>
  <c r="EB37" i="17"/>
  <c r="EF37" i="17" s="1"/>
  <c r="EG37" i="17" s="1"/>
  <c r="EC37" i="17"/>
  <c r="ED37" i="17"/>
  <c r="EB38" i="17"/>
  <c r="EC38" i="17"/>
  <c r="ED38" i="17"/>
  <c r="EF38" i="17"/>
  <c r="EB39" i="17"/>
  <c r="EF39" i="17" s="1"/>
  <c r="EG39" i="17" s="1"/>
  <c r="EC39" i="17"/>
  <c r="ED39" i="17"/>
  <c r="EB40" i="17"/>
  <c r="EF40" i="17" s="1"/>
  <c r="EG40" i="17" s="1"/>
  <c r="EC40" i="17"/>
  <c r="ED40" i="17"/>
  <c r="EB41" i="17"/>
  <c r="EC41" i="17"/>
  <c r="ED41" i="17"/>
  <c r="EF41" i="17"/>
  <c r="EG41" i="17" s="1"/>
  <c r="EB42" i="17"/>
  <c r="EC42" i="17"/>
  <c r="ED42" i="17"/>
  <c r="EF42" i="17"/>
  <c r="EG42" i="17" s="1"/>
  <c r="EB43" i="17"/>
  <c r="EF43" i="17" s="1"/>
  <c r="EG43" i="17" s="1"/>
  <c r="EC43" i="17"/>
  <c r="ED43" i="17"/>
  <c r="EB44" i="17"/>
  <c r="EF44" i="17" s="1"/>
  <c r="EG44" i="17" s="1"/>
  <c r="EC44" i="17"/>
  <c r="ED44" i="17"/>
  <c r="ED25" i="17"/>
  <c r="EC25" i="17"/>
  <c r="EC45" i="17" s="1"/>
  <c r="EB25" i="17"/>
  <c r="DZ25" i="30"/>
  <c r="EC25" i="30" s="1"/>
  <c r="ED25" i="30" s="1"/>
  <c r="EA25" i="30"/>
  <c r="DZ26" i="30"/>
  <c r="EC26" i="30" s="1"/>
  <c r="ED26" i="30" s="1"/>
  <c r="EA26" i="30"/>
  <c r="DZ27" i="30"/>
  <c r="EC27" i="30" s="1"/>
  <c r="ED27" i="30" s="1"/>
  <c r="EA27" i="30"/>
  <c r="DZ28" i="30"/>
  <c r="EC28" i="30" s="1"/>
  <c r="ED28" i="30" s="1"/>
  <c r="EA28" i="30"/>
  <c r="DZ29" i="30"/>
  <c r="EC29" i="30" s="1"/>
  <c r="ED29" i="30" s="1"/>
  <c r="EA29" i="30"/>
  <c r="DZ30" i="30"/>
  <c r="EC30" i="30" s="1"/>
  <c r="ED30" i="30" s="1"/>
  <c r="EA30" i="30"/>
  <c r="DZ31" i="30"/>
  <c r="EC31" i="30" s="1"/>
  <c r="ED31" i="30" s="1"/>
  <c r="EA31" i="30"/>
  <c r="DZ32" i="30"/>
  <c r="EC32" i="30" s="1"/>
  <c r="ED32" i="30" s="1"/>
  <c r="EA32" i="30"/>
  <c r="DZ33" i="30"/>
  <c r="EC33" i="30" s="1"/>
  <c r="ED33" i="30" s="1"/>
  <c r="EA33" i="30"/>
  <c r="DZ34" i="30"/>
  <c r="EC34" i="30" s="1"/>
  <c r="ED34" i="30" s="1"/>
  <c r="EA34" i="30"/>
  <c r="DZ35" i="30"/>
  <c r="EC35" i="30" s="1"/>
  <c r="ED35" i="30" s="1"/>
  <c r="EA35" i="30"/>
  <c r="DZ36" i="30"/>
  <c r="EC36" i="30" s="1"/>
  <c r="ED36" i="30" s="1"/>
  <c r="EA36" i="30"/>
  <c r="DZ37" i="30"/>
  <c r="EC37" i="30" s="1"/>
  <c r="ED37" i="30" s="1"/>
  <c r="EA37" i="30"/>
  <c r="DZ38" i="30"/>
  <c r="EC38" i="30" s="1"/>
  <c r="ED38" i="30" s="1"/>
  <c r="EA38" i="30"/>
  <c r="DZ39" i="30"/>
  <c r="EC39" i="30" s="1"/>
  <c r="ED39" i="30" s="1"/>
  <c r="EA39" i="30"/>
  <c r="DZ40" i="30"/>
  <c r="EA40" i="30"/>
  <c r="EC40" i="30"/>
  <c r="ED40" i="30" s="1"/>
  <c r="DZ41" i="30"/>
  <c r="EC41" i="30" s="1"/>
  <c r="ED41" i="30" s="1"/>
  <c r="EA41" i="30"/>
  <c r="DZ42" i="30"/>
  <c r="EC42" i="30" s="1"/>
  <c r="ED42" i="30" s="1"/>
  <c r="EA42" i="30"/>
  <c r="DZ43" i="30"/>
  <c r="EC43" i="30" s="1"/>
  <c r="ED43" i="30" s="1"/>
  <c r="EA43" i="30"/>
  <c r="DZ44" i="30"/>
  <c r="EC44" i="30" s="1"/>
  <c r="ED44" i="30" s="1"/>
  <c r="EA44" i="30"/>
  <c r="DZ45" i="30"/>
  <c r="EC45" i="30" s="1"/>
  <c r="ED45" i="30" s="1"/>
  <c r="EA45" i="30"/>
  <c r="DZ46" i="30"/>
  <c r="EC46" i="30" s="1"/>
  <c r="ED46" i="30" s="1"/>
  <c r="EA46" i="30"/>
  <c r="DZ47" i="30"/>
  <c r="EC47" i="30" s="1"/>
  <c r="ED47" i="30" s="1"/>
  <c r="EA47" i="30"/>
  <c r="DZ48" i="30"/>
  <c r="EC48" i="30" s="1"/>
  <c r="ED48" i="30" s="1"/>
  <c r="EA48" i="30"/>
  <c r="DZ49" i="30"/>
  <c r="EC49" i="30" s="1"/>
  <c r="ED49" i="30" s="1"/>
  <c r="EA49" i="30"/>
  <c r="DZ50" i="30"/>
  <c r="EC50" i="30" s="1"/>
  <c r="ED50" i="30" s="1"/>
  <c r="EA50" i="30"/>
  <c r="DZ51" i="30"/>
  <c r="EC51" i="30" s="1"/>
  <c r="ED51" i="30" s="1"/>
  <c r="EA51" i="30"/>
  <c r="DZ52" i="30"/>
  <c r="EC52" i="30" s="1"/>
  <c r="ED52" i="30" s="1"/>
  <c r="EA52" i="30"/>
  <c r="DZ53" i="30"/>
  <c r="EC53" i="30" s="1"/>
  <c r="ED53" i="30" s="1"/>
  <c r="EA53" i="30"/>
  <c r="DZ54" i="30"/>
  <c r="EC54" i="30" s="1"/>
  <c r="ED54" i="30" s="1"/>
  <c r="EA54" i="30"/>
  <c r="DZ55" i="30"/>
  <c r="EC55" i="30" s="1"/>
  <c r="ED55" i="30" s="1"/>
  <c r="EA55" i="30"/>
  <c r="DZ56" i="30"/>
  <c r="EC56" i="30" s="1"/>
  <c r="ED56" i="30" s="1"/>
  <c r="EA56" i="30"/>
  <c r="DZ57" i="30"/>
  <c r="EC57" i="30" s="1"/>
  <c r="ED57" i="30" s="1"/>
  <c r="EA57" i="30"/>
  <c r="DZ58" i="30"/>
  <c r="EC58" i="30" s="1"/>
  <c r="ED58" i="30" s="1"/>
  <c r="EA58" i="30"/>
  <c r="DZ59" i="30"/>
  <c r="EC59" i="30" s="1"/>
  <c r="ED59" i="30" s="1"/>
  <c r="EA59" i="30"/>
  <c r="DZ60" i="30"/>
  <c r="EC60" i="30" s="1"/>
  <c r="ED60" i="30" s="1"/>
  <c r="EA60" i="30"/>
  <c r="DZ61" i="30"/>
  <c r="EC61" i="30" s="1"/>
  <c r="ED61" i="30" s="1"/>
  <c r="EA61" i="30"/>
  <c r="DZ62" i="30"/>
  <c r="EC62" i="30" s="1"/>
  <c r="ED62" i="30" s="1"/>
  <c r="EA62" i="30"/>
  <c r="DZ63" i="30"/>
  <c r="EC63" i="30" s="1"/>
  <c r="ED63" i="30" s="1"/>
  <c r="EA63" i="30"/>
  <c r="DZ64" i="30"/>
  <c r="EC64" i="30" s="1"/>
  <c r="ED64" i="30" s="1"/>
  <c r="EA64" i="30"/>
  <c r="DZ65" i="30"/>
  <c r="EC65" i="30" s="1"/>
  <c r="ED65" i="30" s="1"/>
  <c r="EA65" i="30"/>
  <c r="DZ66" i="30"/>
  <c r="EC66" i="30" s="1"/>
  <c r="ED66" i="30" s="1"/>
  <c r="EA66" i="30"/>
  <c r="DZ67" i="30"/>
  <c r="EC67" i="30" s="1"/>
  <c r="ED67" i="30" s="1"/>
  <c r="EA67" i="30"/>
  <c r="DZ68" i="30"/>
  <c r="EC68" i="30" s="1"/>
  <c r="ED68" i="30" s="1"/>
  <c r="EA68" i="30"/>
  <c r="DZ69" i="30"/>
  <c r="EC69" i="30" s="1"/>
  <c r="ED69" i="30" s="1"/>
  <c r="EA69" i="30"/>
  <c r="DZ70" i="30"/>
  <c r="EC70" i="30" s="1"/>
  <c r="ED70" i="30" s="1"/>
  <c r="EA70" i="30"/>
  <c r="DZ71" i="30"/>
  <c r="EC71" i="30" s="1"/>
  <c r="ED71" i="30" s="1"/>
  <c r="EA71" i="30"/>
  <c r="DZ72" i="30"/>
  <c r="EC72" i="30" s="1"/>
  <c r="ED72" i="30" s="1"/>
  <c r="EA72" i="30"/>
  <c r="DZ73" i="30"/>
  <c r="EC73" i="30" s="1"/>
  <c r="ED73" i="30" s="1"/>
  <c r="EA73" i="30"/>
  <c r="DZ74" i="30"/>
  <c r="EC74" i="30" s="1"/>
  <c r="ED74" i="30" s="1"/>
  <c r="EA74" i="30"/>
  <c r="DZ75" i="30"/>
  <c r="EC75" i="30" s="1"/>
  <c r="ED75" i="30" s="1"/>
  <c r="EA75" i="30"/>
  <c r="DZ76" i="30"/>
  <c r="EC76" i="30" s="1"/>
  <c r="ED76" i="30" s="1"/>
  <c r="EA76" i="30"/>
  <c r="DZ77" i="30"/>
  <c r="EC77" i="30" s="1"/>
  <c r="ED77" i="30" s="1"/>
  <c r="EA77" i="30"/>
  <c r="DZ78" i="30"/>
  <c r="EC78" i="30" s="1"/>
  <c r="ED78" i="30" s="1"/>
  <c r="EA78" i="30"/>
  <c r="DZ79" i="30"/>
  <c r="EC79" i="30" s="1"/>
  <c r="ED79" i="30" s="1"/>
  <c r="EA79" i="30"/>
  <c r="DZ80" i="30"/>
  <c r="EC80" i="30" s="1"/>
  <c r="ED80" i="30" s="1"/>
  <c r="EA80" i="30"/>
  <c r="DZ81" i="30"/>
  <c r="EC81" i="30" s="1"/>
  <c r="ED81" i="30" s="1"/>
  <c r="EA81" i="30"/>
  <c r="DZ82" i="30"/>
  <c r="EC82" i="30" s="1"/>
  <c r="ED82" i="30" s="1"/>
  <c r="EA82" i="30"/>
  <c r="DZ83" i="30"/>
  <c r="EC83" i="30" s="1"/>
  <c r="ED83" i="30" s="1"/>
  <c r="EA83" i="30"/>
  <c r="DZ84" i="30"/>
  <c r="EC84" i="30" s="1"/>
  <c r="ED84" i="30" s="1"/>
  <c r="EA84" i="30"/>
  <c r="DZ85" i="30"/>
  <c r="EC85" i="30" s="1"/>
  <c r="ED85" i="30" s="1"/>
  <c r="EA85" i="30"/>
  <c r="DZ86" i="30"/>
  <c r="EC86" i="30" s="1"/>
  <c r="ED86" i="30" s="1"/>
  <c r="EA86" i="30"/>
  <c r="DZ87" i="30"/>
  <c r="EC87" i="30" s="1"/>
  <c r="ED87" i="30" s="1"/>
  <c r="EA87" i="30"/>
  <c r="DZ88" i="30"/>
  <c r="EC88" i="30" s="1"/>
  <c r="ED88" i="30" s="1"/>
  <c r="EA88" i="30"/>
  <c r="DZ89" i="30"/>
  <c r="EC89" i="30" s="1"/>
  <c r="ED89" i="30" s="1"/>
  <c r="EA89" i="30"/>
  <c r="DZ90" i="30"/>
  <c r="EC90" i="30" s="1"/>
  <c r="ED90" i="30" s="1"/>
  <c r="EA90" i="30"/>
  <c r="DZ91" i="30"/>
  <c r="EC91" i="30" s="1"/>
  <c r="ED91" i="30" s="1"/>
  <c r="EA91" i="30"/>
  <c r="DZ92" i="30"/>
  <c r="EC92" i="30" s="1"/>
  <c r="ED92" i="30" s="1"/>
  <c r="EA92" i="30"/>
  <c r="DZ93" i="30"/>
  <c r="EC93" i="30" s="1"/>
  <c r="ED93" i="30" s="1"/>
  <c r="EA93" i="30"/>
  <c r="DZ94" i="30"/>
  <c r="EC94" i="30" s="1"/>
  <c r="ED94" i="30" s="1"/>
  <c r="EA94" i="30"/>
  <c r="DZ95" i="30"/>
  <c r="EC95" i="30" s="1"/>
  <c r="ED95" i="30" s="1"/>
  <c r="EA95" i="30"/>
  <c r="DZ96" i="30"/>
  <c r="EC96" i="30" s="1"/>
  <c r="ED96" i="30" s="1"/>
  <c r="EA96" i="30"/>
  <c r="DZ97" i="30"/>
  <c r="EC97" i="30" s="1"/>
  <c r="ED97" i="30" s="1"/>
  <c r="EA97" i="30"/>
  <c r="DZ98" i="30"/>
  <c r="EC98" i="30" s="1"/>
  <c r="ED98" i="30" s="1"/>
  <c r="EA98" i="30"/>
  <c r="DZ99" i="30"/>
  <c r="EC99" i="30" s="1"/>
  <c r="ED99" i="30" s="1"/>
  <c r="EA99" i="30"/>
  <c r="DZ100" i="30"/>
  <c r="EC100" i="30" s="1"/>
  <c r="ED100" i="30" s="1"/>
  <c r="EA100" i="30"/>
  <c r="DZ101" i="30"/>
  <c r="EC101" i="30" s="1"/>
  <c r="ED101" i="30" s="1"/>
  <c r="EA101" i="30"/>
  <c r="DZ102" i="30"/>
  <c r="EC102" i="30" s="1"/>
  <c r="ED102" i="30" s="1"/>
  <c r="EA102" i="30"/>
  <c r="DZ103" i="30"/>
  <c r="EC103" i="30" s="1"/>
  <c r="ED103" i="30" s="1"/>
  <c r="EA103" i="30"/>
  <c r="DZ104" i="30"/>
  <c r="EC104" i="30" s="1"/>
  <c r="ED104" i="30" s="1"/>
  <c r="EA104" i="30"/>
  <c r="DZ105" i="30"/>
  <c r="EC105" i="30" s="1"/>
  <c r="ED105" i="30" s="1"/>
  <c r="EA105" i="30"/>
  <c r="DZ106" i="30"/>
  <c r="EC106" i="30" s="1"/>
  <c r="ED106" i="30" s="1"/>
  <c r="EA106" i="30"/>
  <c r="DZ107" i="30"/>
  <c r="EC107" i="30" s="1"/>
  <c r="ED107" i="30" s="1"/>
  <c r="EA107" i="30"/>
  <c r="DZ108" i="30"/>
  <c r="EC108" i="30" s="1"/>
  <c r="ED108" i="30" s="1"/>
  <c r="EA108" i="30"/>
  <c r="DZ109" i="30"/>
  <c r="EC109" i="30" s="1"/>
  <c r="ED109" i="30" s="1"/>
  <c r="EA109" i="30"/>
  <c r="DZ110" i="30"/>
  <c r="EC110" i="30" s="1"/>
  <c r="ED110" i="30" s="1"/>
  <c r="EA110" i="30"/>
  <c r="DZ111" i="30"/>
  <c r="EC111" i="30" s="1"/>
  <c r="ED111" i="30" s="1"/>
  <c r="EA111" i="30"/>
  <c r="DZ112" i="30"/>
  <c r="EC112" i="30" s="1"/>
  <c r="ED112" i="30" s="1"/>
  <c r="EA112" i="30"/>
  <c r="DZ113" i="30"/>
  <c r="EC113" i="30" s="1"/>
  <c r="ED113" i="30" s="1"/>
  <c r="EA113" i="30"/>
  <c r="DZ114" i="30"/>
  <c r="EC114" i="30" s="1"/>
  <c r="ED114" i="30" s="1"/>
  <c r="EA114" i="30"/>
  <c r="DZ115" i="30"/>
  <c r="EC115" i="30" s="1"/>
  <c r="ED115" i="30" s="1"/>
  <c r="EA115" i="30"/>
  <c r="DZ116" i="30"/>
  <c r="EC116" i="30" s="1"/>
  <c r="ED116" i="30" s="1"/>
  <c r="EA116" i="30"/>
  <c r="DZ117" i="30"/>
  <c r="EC117" i="30" s="1"/>
  <c r="ED117" i="30" s="1"/>
  <c r="EA117" i="30"/>
  <c r="DZ118" i="30"/>
  <c r="EC118" i="30" s="1"/>
  <c r="ED118" i="30" s="1"/>
  <c r="EA118" i="30"/>
  <c r="DZ119" i="30"/>
  <c r="EC119" i="30" s="1"/>
  <c r="ED119" i="30" s="1"/>
  <c r="EA119" i="30"/>
  <c r="DZ120" i="30"/>
  <c r="EC120" i="30" s="1"/>
  <c r="ED120" i="30" s="1"/>
  <c r="EA120" i="30"/>
  <c r="DZ121" i="30"/>
  <c r="EC121" i="30" s="1"/>
  <c r="ED121" i="30" s="1"/>
  <c r="EA121" i="30"/>
  <c r="DZ122" i="30"/>
  <c r="EC122" i="30" s="1"/>
  <c r="ED122" i="30" s="1"/>
  <c r="EA122" i="30"/>
  <c r="DZ123" i="30"/>
  <c r="EC123" i="30" s="1"/>
  <c r="ED123" i="30" s="1"/>
  <c r="EA123" i="30"/>
  <c r="DZ124" i="30"/>
  <c r="EC124" i="30" s="1"/>
  <c r="ED124" i="30" s="1"/>
  <c r="EA124" i="30"/>
  <c r="DZ125" i="30"/>
  <c r="EC125" i="30" s="1"/>
  <c r="ED125" i="30" s="1"/>
  <c r="EA125" i="30"/>
  <c r="DZ126" i="30"/>
  <c r="EC126" i="30" s="1"/>
  <c r="ED126" i="30" s="1"/>
  <c r="EA126" i="30"/>
  <c r="DZ127" i="30"/>
  <c r="EC127" i="30" s="1"/>
  <c r="ED127" i="30" s="1"/>
  <c r="EA127" i="30"/>
  <c r="DZ128" i="30"/>
  <c r="EC128" i="30" s="1"/>
  <c r="ED128" i="30" s="1"/>
  <c r="EA128" i="30"/>
  <c r="DZ129" i="30"/>
  <c r="EC129" i="30" s="1"/>
  <c r="ED129" i="30" s="1"/>
  <c r="EA129" i="30"/>
  <c r="DZ130" i="30"/>
  <c r="EC130" i="30" s="1"/>
  <c r="ED130" i="30" s="1"/>
  <c r="EA130" i="30"/>
  <c r="DZ131" i="30"/>
  <c r="EA131" i="30"/>
  <c r="EC131" i="30"/>
  <c r="ED131" i="30" s="1"/>
  <c r="DZ132" i="30"/>
  <c r="EC132" i="30" s="1"/>
  <c r="ED132" i="30" s="1"/>
  <c r="EA132" i="30"/>
  <c r="DZ133" i="30"/>
  <c r="EC133" i="30" s="1"/>
  <c r="ED133" i="30" s="1"/>
  <c r="EA133" i="30"/>
  <c r="DZ134" i="30"/>
  <c r="EC134" i="30" s="1"/>
  <c r="ED134" i="30" s="1"/>
  <c r="EA134" i="30"/>
  <c r="DZ135" i="30"/>
  <c r="EC135" i="30" s="1"/>
  <c r="ED135" i="30" s="1"/>
  <c r="EA135" i="30"/>
  <c r="DZ136" i="30"/>
  <c r="EC136" i="30" s="1"/>
  <c r="ED136" i="30" s="1"/>
  <c r="EA136" i="30"/>
  <c r="DZ137" i="30"/>
  <c r="EC137" i="30" s="1"/>
  <c r="ED137" i="30" s="1"/>
  <c r="EA137" i="30"/>
  <c r="DZ138" i="30"/>
  <c r="EC138" i="30" s="1"/>
  <c r="ED138" i="30" s="1"/>
  <c r="EA138" i="30"/>
  <c r="DZ139" i="30"/>
  <c r="EC139" i="30" s="1"/>
  <c r="ED139" i="30" s="1"/>
  <c r="EA139" i="30"/>
  <c r="DZ140" i="30"/>
  <c r="EC140" i="30" s="1"/>
  <c r="ED140" i="30" s="1"/>
  <c r="EA140" i="30"/>
  <c r="DZ141" i="30"/>
  <c r="EC141" i="30" s="1"/>
  <c r="ED141" i="30" s="1"/>
  <c r="EA141" i="30"/>
  <c r="DZ142" i="30"/>
  <c r="EC142" i="30" s="1"/>
  <c r="ED142" i="30" s="1"/>
  <c r="EA142" i="30"/>
  <c r="DZ143" i="30"/>
  <c r="EC143" i="30" s="1"/>
  <c r="ED143" i="30" s="1"/>
  <c r="EA143" i="30"/>
  <c r="EA24" i="30"/>
  <c r="DZ24" i="30"/>
  <c r="EB45" i="17" l="1"/>
  <c r="EF25" i="17"/>
  <c r="EA144" i="30"/>
  <c r="B146" i="30" s="1"/>
  <c r="DZ144" i="30"/>
  <c r="EC24" i="30"/>
  <c r="EF45" i="17" l="1"/>
  <c r="EG45" i="17" s="1"/>
  <c r="EH45" i="17" s="1"/>
  <c r="B50" i="17" s="1"/>
  <c r="EG25" i="17"/>
  <c r="ED24" i="30"/>
  <c r="EC144" i="30"/>
  <c r="EE144" i="30" l="1"/>
  <c r="B149" i="30" s="1"/>
  <c r="ED144" i="30"/>
  <c r="AG394" i="14" l="1"/>
  <c r="AG379" i="14"/>
  <c r="BC555" i="14"/>
  <c r="BC556" i="14"/>
  <c r="BC557" i="14"/>
  <c r="BC558" i="14"/>
  <c r="BC559" i="14"/>
  <c r="BC560" i="14"/>
  <c r="BC561" i="14"/>
  <c r="BC562" i="14"/>
  <c r="BC563" i="14"/>
  <c r="BC564" i="14"/>
  <c r="BC565" i="14"/>
  <c r="BC566" i="14"/>
  <c r="BC567" i="14"/>
  <c r="BC568" i="14"/>
  <c r="BC569" i="14"/>
  <c r="BC570" i="14"/>
  <c r="BC571" i="14"/>
  <c r="BC572" i="14"/>
  <c r="BC573" i="14"/>
  <c r="BC574" i="14"/>
  <c r="BC575" i="14"/>
  <c r="BC576" i="14"/>
  <c r="BC577" i="14"/>
  <c r="BC578" i="14"/>
  <c r="BC579" i="14"/>
  <c r="BC580" i="14"/>
  <c r="BC581" i="14"/>
  <c r="BC582" i="14"/>
  <c r="BC583" i="14"/>
  <c r="BC584" i="14"/>
  <c r="BC585" i="14"/>
  <c r="BC586" i="14"/>
  <c r="BC587" i="14"/>
  <c r="BC588" i="14"/>
  <c r="BC589" i="14"/>
  <c r="BC590" i="14"/>
  <c r="BC591" i="14"/>
  <c r="BC592" i="14"/>
  <c r="BC593" i="14"/>
  <c r="BC594" i="14"/>
  <c r="BC595" i="14"/>
  <c r="BC596" i="14"/>
  <c r="BC597" i="14"/>
  <c r="BC598" i="14"/>
  <c r="BC599" i="14"/>
  <c r="BC600" i="14"/>
  <c r="BC601" i="14"/>
  <c r="BC602" i="14"/>
  <c r="BC603" i="14"/>
  <c r="BC604" i="14"/>
  <c r="BC605" i="14"/>
  <c r="BC606" i="14"/>
  <c r="BC607" i="14"/>
  <c r="BC608" i="14"/>
  <c r="BC609" i="14"/>
  <c r="BC610" i="14"/>
  <c r="BC611" i="14"/>
  <c r="BC612" i="14"/>
  <c r="BC613" i="14"/>
  <c r="BC614" i="14"/>
  <c r="BC615" i="14"/>
  <c r="BC616" i="14"/>
  <c r="BC617" i="14"/>
  <c r="BC618" i="14"/>
  <c r="BC619" i="14"/>
  <c r="BC620" i="14"/>
  <c r="BC621" i="14"/>
  <c r="BC622" i="14"/>
  <c r="BC623" i="14"/>
  <c r="BC624" i="14"/>
  <c r="BC625" i="14"/>
  <c r="BC626" i="14"/>
  <c r="BC627" i="14"/>
  <c r="BC628" i="14"/>
  <c r="BC629" i="14"/>
  <c r="BC630" i="14"/>
  <c r="BC631" i="14"/>
  <c r="BC632" i="14"/>
  <c r="BC633" i="14"/>
  <c r="BC634" i="14"/>
  <c r="BC635" i="14"/>
  <c r="BC636" i="14"/>
  <c r="BC637" i="14"/>
  <c r="BC638" i="14"/>
  <c r="BC639" i="14"/>
  <c r="BC640" i="14"/>
  <c r="BC641" i="14"/>
  <c r="BC642" i="14"/>
  <c r="BC643" i="14"/>
  <c r="BC644" i="14"/>
  <c r="BC645" i="14"/>
  <c r="BC646" i="14"/>
  <c r="BC647" i="14"/>
  <c r="BC648" i="14"/>
  <c r="BC649" i="14"/>
  <c r="BC650" i="14"/>
  <c r="BC651" i="14"/>
  <c r="BC652" i="14"/>
  <c r="BC653" i="14"/>
  <c r="BC654" i="14"/>
  <c r="BC655" i="14"/>
  <c r="BC656" i="14"/>
  <c r="BC657" i="14"/>
  <c r="BC658" i="14"/>
  <c r="BC659" i="14"/>
  <c r="BC660" i="14"/>
  <c r="BC661" i="14"/>
  <c r="BC662" i="14"/>
  <c r="BC663" i="14"/>
  <c r="BC664" i="14"/>
  <c r="BC665" i="14"/>
  <c r="BC666" i="14"/>
  <c r="BC667" i="14"/>
  <c r="BC668" i="14"/>
  <c r="BC669" i="14"/>
  <c r="BC670" i="14"/>
  <c r="BC671" i="14"/>
  <c r="BC672" i="14"/>
  <c r="BC673" i="14"/>
  <c r="BC554" i="14"/>
  <c r="AH555" i="14"/>
  <c r="AI555" i="14"/>
  <c r="AJ555" i="14" s="1"/>
  <c r="AK555" i="14"/>
  <c r="AL555" i="14" s="1"/>
  <c r="AM555" i="14"/>
  <c r="AN555" i="14" s="1"/>
  <c r="AO555" i="14"/>
  <c r="AP555" i="14" s="1"/>
  <c r="AQ555" i="14"/>
  <c r="AR555" i="14" s="1"/>
  <c r="AS555" i="14"/>
  <c r="AT555" i="14" s="1"/>
  <c r="AU555" i="14"/>
  <c r="AV555" i="14" s="1"/>
  <c r="AW555" i="14"/>
  <c r="AX555" i="14" s="1"/>
  <c r="AY555" i="14"/>
  <c r="AZ555" i="14"/>
  <c r="BA555" i="14"/>
  <c r="BB555" i="14"/>
  <c r="AH556" i="14"/>
  <c r="AI556" i="14"/>
  <c r="AJ556" i="14" s="1"/>
  <c r="AK556" i="14"/>
  <c r="AL556" i="14" s="1"/>
  <c r="AM556" i="14"/>
  <c r="AN556" i="14" s="1"/>
  <c r="AO556" i="14"/>
  <c r="AP556" i="14" s="1"/>
  <c r="AQ556" i="14"/>
  <c r="AR556" i="14" s="1"/>
  <c r="AS556" i="14"/>
  <c r="AT556" i="14" s="1"/>
  <c r="AU556" i="14"/>
  <c r="AV556" i="14" s="1"/>
  <c r="AW556" i="14"/>
  <c r="AX556" i="14" s="1"/>
  <c r="AY556" i="14"/>
  <c r="AZ556" i="14"/>
  <c r="BA556" i="14"/>
  <c r="BB556" i="14"/>
  <c r="AH557" i="14"/>
  <c r="AI557" i="14"/>
  <c r="AJ557" i="14" s="1"/>
  <c r="AK557" i="14"/>
  <c r="AL557" i="14" s="1"/>
  <c r="AM557" i="14"/>
  <c r="AN557" i="14" s="1"/>
  <c r="AO557" i="14"/>
  <c r="AP557" i="14" s="1"/>
  <c r="AQ557" i="14"/>
  <c r="AR557" i="14" s="1"/>
  <c r="AS557" i="14"/>
  <c r="AT557" i="14" s="1"/>
  <c r="AU557" i="14"/>
  <c r="AV557" i="14" s="1"/>
  <c r="AW557" i="14"/>
  <c r="AX557" i="14" s="1"/>
  <c r="AY557" i="14"/>
  <c r="AZ557" i="14"/>
  <c r="BA557" i="14"/>
  <c r="BB557" i="14"/>
  <c r="AH558" i="14"/>
  <c r="AI558" i="14"/>
  <c r="AJ558" i="14" s="1"/>
  <c r="AK558" i="14"/>
  <c r="AL558" i="14" s="1"/>
  <c r="AM558" i="14"/>
  <c r="AN558" i="14" s="1"/>
  <c r="AO558" i="14"/>
  <c r="AP558" i="14" s="1"/>
  <c r="AQ558" i="14"/>
  <c r="AR558" i="14" s="1"/>
  <c r="AS558" i="14"/>
  <c r="AT558" i="14" s="1"/>
  <c r="AU558" i="14"/>
  <c r="AV558" i="14" s="1"/>
  <c r="AW558" i="14"/>
  <c r="AX558" i="14" s="1"/>
  <c r="AY558" i="14"/>
  <c r="AZ558" i="14"/>
  <c r="BA558" i="14"/>
  <c r="BB558" i="14"/>
  <c r="AH559" i="14"/>
  <c r="AI559" i="14"/>
  <c r="AJ559" i="14" s="1"/>
  <c r="AK559" i="14"/>
  <c r="AL559" i="14" s="1"/>
  <c r="AM559" i="14"/>
  <c r="AN559" i="14" s="1"/>
  <c r="AO559" i="14"/>
  <c r="AP559" i="14" s="1"/>
  <c r="AQ559" i="14"/>
  <c r="AR559" i="14" s="1"/>
  <c r="AS559" i="14"/>
  <c r="AT559" i="14" s="1"/>
  <c r="AU559" i="14"/>
  <c r="AV559" i="14" s="1"/>
  <c r="AW559" i="14"/>
  <c r="AX559" i="14" s="1"/>
  <c r="AY559" i="14"/>
  <c r="AZ559" i="14"/>
  <c r="BA559" i="14"/>
  <c r="BB559" i="14"/>
  <c r="AH560" i="14"/>
  <c r="AI560" i="14"/>
  <c r="AJ560" i="14" s="1"/>
  <c r="AK560" i="14"/>
  <c r="AL560" i="14" s="1"/>
  <c r="AM560" i="14"/>
  <c r="AN560" i="14" s="1"/>
  <c r="AO560" i="14"/>
  <c r="AP560" i="14" s="1"/>
  <c r="AQ560" i="14"/>
  <c r="AR560" i="14" s="1"/>
  <c r="AS560" i="14"/>
  <c r="AT560" i="14" s="1"/>
  <c r="AU560" i="14"/>
  <c r="AV560" i="14" s="1"/>
  <c r="AW560" i="14"/>
  <c r="AX560" i="14" s="1"/>
  <c r="AY560" i="14"/>
  <c r="AZ560" i="14"/>
  <c r="BA560" i="14"/>
  <c r="BB560" i="14"/>
  <c r="AH561" i="14"/>
  <c r="AI561" i="14"/>
  <c r="AJ561" i="14" s="1"/>
  <c r="AK561" i="14"/>
  <c r="AL561" i="14" s="1"/>
  <c r="AM561" i="14"/>
  <c r="AN561" i="14" s="1"/>
  <c r="AO561" i="14"/>
  <c r="AP561" i="14" s="1"/>
  <c r="AQ561" i="14"/>
  <c r="AR561" i="14" s="1"/>
  <c r="AS561" i="14"/>
  <c r="AT561" i="14" s="1"/>
  <c r="AU561" i="14"/>
  <c r="AV561" i="14" s="1"/>
  <c r="AW561" i="14"/>
  <c r="AX561" i="14" s="1"/>
  <c r="AY561" i="14"/>
  <c r="AZ561" i="14"/>
  <c r="BA561" i="14"/>
  <c r="BB561" i="14"/>
  <c r="AH562" i="14"/>
  <c r="AI562" i="14"/>
  <c r="AJ562" i="14" s="1"/>
  <c r="AK562" i="14"/>
  <c r="AL562" i="14" s="1"/>
  <c r="AM562" i="14"/>
  <c r="AN562" i="14" s="1"/>
  <c r="AO562" i="14"/>
  <c r="AP562" i="14" s="1"/>
  <c r="AQ562" i="14"/>
  <c r="AR562" i="14" s="1"/>
  <c r="AS562" i="14"/>
  <c r="AT562" i="14" s="1"/>
  <c r="AU562" i="14"/>
  <c r="AV562" i="14" s="1"/>
  <c r="AW562" i="14"/>
  <c r="AX562" i="14" s="1"/>
  <c r="AY562" i="14"/>
  <c r="AZ562" i="14"/>
  <c r="BA562" i="14"/>
  <c r="BB562" i="14"/>
  <c r="AH563" i="14"/>
  <c r="AI563" i="14"/>
  <c r="AJ563" i="14" s="1"/>
  <c r="AK563" i="14"/>
  <c r="AL563" i="14" s="1"/>
  <c r="AM563" i="14"/>
  <c r="AN563" i="14" s="1"/>
  <c r="AO563" i="14"/>
  <c r="AP563" i="14" s="1"/>
  <c r="AQ563" i="14"/>
  <c r="AR563" i="14" s="1"/>
  <c r="AS563" i="14"/>
  <c r="AT563" i="14" s="1"/>
  <c r="AU563" i="14"/>
  <c r="AV563" i="14" s="1"/>
  <c r="AW563" i="14"/>
  <c r="AX563" i="14" s="1"/>
  <c r="AY563" i="14"/>
  <c r="AZ563" i="14"/>
  <c r="BA563" i="14"/>
  <c r="BB563" i="14"/>
  <c r="AH564" i="14"/>
  <c r="AI564" i="14"/>
  <c r="AJ564" i="14" s="1"/>
  <c r="AK564" i="14"/>
  <c r="AL564" i="14" s="1"/>
  <c r="AM564" i="14"/>
  <c r="AN564" i="14" s="1"/>
  <c r="AO564" i="14"/>
  <c r="AP564" i="14" s="1"/>
  <c r="AQ564" i="14"/>
  <c r="AR564" i="14" s="1"/>
  <c r="AS564" i="14"/>
  <c r="AT564" i="14" s="1"/>
  <c r="AU564" i="14"/>
  <c r="AV564" i="14" s="1"/>
  <c r="AW564" i="14"/>
  <c r="AX564" i="14" s="1"/>
  <c r="AY564" i="14"/>
  <c r="AZ564" i="14"/>
  <c r="BA564" i="14"/>
  <c r="BB564" i="14"/>
  <c r="AH565" i="14"/>
  <c r="AI565" i="14"/>
  <c r="AJ565" i="14" s="1"/>
  <c r="AK565" i="14"/>
  <c r="AL565" i="14" s="1"/>
  <c r="AM565" i="14"/>
  <c r="AN565" i="14" s="1"/>
  <c r="AO565" i="14"/>
  <c r="AP565" i="14" s="1"/>
  <c r="AQ565" i="14"/>
  <c r="AR565" i="14" s="1"/>
  <c r="AS565" i="14"/>
  <c r="AT565" i="14" s="1"/>
  <c r="AU565" i="14"/>
  <c r="AV565" i="14" s="1"/>
  <c r="AW565" i="14"/>
  <c r="AX565" i="14" s="1"/>
  <c r="AY565" i="14"/>
  <c r="AZ565" i="14"/>
  <c r="BA565" i="14"/>
  <c r="BB565" i="14"/>
  <c r="AH566" i="14"/>
  <c r="AI566" i="14"/>
  <c r="AJ566" i="14" s="1"/>
  <c r="AK566" i="14"/>
  <c r="AL566" i="14" s="1"/>
  <c r="AM566" i="14"/>
  <c r="AN566" i="14" s="1"/>
  <c r="AO566" i="14"/>
  <c r="AP566" i="14" s="1"/>
  <c r="AQ566" i="14"/>
  <c r="AR566" i="14" s="1"/>
  <c r="AS566" i="14"/>
  <c r="AT566" i="14" s="1"/>
  <c r="AU566" i="14"/>
  <c r="AV566" i="14" s="1"/>
  <c r="AW566" i="14"/>
  <c r="AX566" i="14" s="1"/>
  <c r="AY566" i="14"/>
  <c r="AZ566" i="14"/>
  <c r="BA566" i="14"/>
  <c r="BB566" i="14"/>
  <c r="AH567" i="14"/>
  <c r="AI567" i="14"/>
  <c r="AJ567" i="14" s="1"/>
  <c r="AK567" i="14"/>
  <c r="AL567" i="14" s="1"/>
  <c r="AM567" i="14"/>
  <c r="AN567" i="14" s="1"/>
  <c r="AO567" i="14"/>
  <c r="AP567" i="14" s="1"/>
  <c r="AQ567" i="14"/>
  <c r="AR567" i="14" s="1"/>
  <c r="AS567" i="14"/>
  <c r="AT567" i="14" s="1"/>
  <c r="AU567" i="14"/>
  <c r="AV567" i="14" s="1"/>
  <c r="AW567" i="14"/>
  <c r="AX567" i="14" s="1"/>
  <c r="AY567" i="14"/>
  <c r="AZ567" i="14"/>
  <c r="BA567" i="14"/>
  <c r="BB567" i="14"/>
  <c r="AH568" i="14"/>
  <c r="AI568" i="14"/>
  <c r="AJ568" i="14" s="1"/>
  <c r="AK568" i="14"/>
  <c r="AL568" i="14" s="1"/>
  <c r="AM568" i="14"/>
  <c r="AN568" i="14" s="1"/>
  <c r="AO568" i="14"/>
  <c r="AP568" i="14" s="1"/>
  <c r="AQ568" i="14"/>
  <c r="AR568" i="14" s="1"/>
  <c r="AS568" i="14"/>
  <c r="AT568" i="14" s="1"/>
  <c r="AU568" i="14"/>
  <c r="AV568" i="14" s="1"/>
  <c r="AW568" i="14"/>
  <c r="AX568" i="14" s="1"/>
  <c r="AY568" i="14"/>
  <c r="AZ568" i="14"/>
  <c r="BA568" i="14"/>
  <c r="BB568" i="14"/>
  <c r="AH569" i="14"/>
  <c r="AI569" i="14"/>
  <c r="AJ569" i="14" s="1"/>
  <c r="AK569" i="14"/>
  <c r="AL569" i="14" s="1"/>
  <c r="AM569" i="14"/>
  <c r="AN569" i="14" s="1"/>
  <c r="AO569" i="14"/>
  <c r="AP569" i="14" s="1"/>
  <c r="AQ569" i="14"/>
  <c r="AR569" i="14" s="1"/>
  <c r="AS569" i="14"/>
  <c r="AT569" i="14" s="1"/>
  <c r="AU569" i="14"/>
  <c r="AV569" i="14" s="1"/>
  <c r="AW569" i="14"/>
  <c r="AX569" i="14" s="1"/>
  <c r="AY569" i="14"/>
  <c r="AZ569" i="14"/>
  <c r="BA569" i="14"/>
  <c r="BB569" i="14"/>
  <c r="AH570" i="14"/>
  <c r="AI570" i="14"/>
  <c r="AJ570" i="14" s="1"/>
  <c r="AK570" i="14"/>
  <c r="AL570" i="14" s="1"/>
  <c r="AM570" i="14"/>
  <c r="AN570" i="14" s="1"/>
  <c r="AO570" i="14"/>
  <c r="AP570" i="14" s="1"/>
  <c r="AQ570" i="14"/>
  <c r="AR570" i="14" s="1"/>
  <c r="AS570" i="14"/>
  <c r="AT570" i="14" s="1"/>
  <c r="AU570" i="14"/>
  <c r="AV570" i="14" s="1"/>
  <c r="AW570" i="14"/>
  <c r="AX570" i="14" s="1"/>
  <c r="AY570" i="14"/>
  <c r="AZ570" i="14"/>
  <c r="BA570" i="14"/>
  <c r="BB570" i="14"/>
  <c r="AH571" i="14"/>
  <c r="AI571" i="14"/>
  <c r="AJ571" i="14" s="1"/>
  <c r="AK571" i="14"/>
  <c r="AL571" i="14" s="1"/>
  <c r="AM571" i="14"/>
  <c r="AN571" i="14" s="1"/>
  <c r="AO571" i="14"/>
  <c r="AP571" i="14" s="1"/>
  <c r="AQ571" i="14"/>
  <c r="AR571" i="14" s="1"/>
  <c r="AS571" i="14"/>
  <c r="AT571" i="14" s="1"/>
  <c r="AU571" i="14"/>
  <c r="AV571" i="14" s="1"/>
  <c r="AW571" i="14"/>
  <c r="AX571" i="14" s="1"/>
  <c r="AY571" i="14"/>
  <c r="AZ571" i="14"/>
  <c r="BA571" i="14"/>
  <c r="BB571" i="14"/>
  <c r="AH572" i="14"/>
  <c r="AI572" i="14"/>
  <c r="AJ572" i="14" s="1"/>
  <c r="AK572" i="14"/>
  <c r="AL572" i="14" s="1"/>
  <c r="AM572" i="14"/>
  <c r="AN572" i="14" s="1"/>
  <c r="AO572" i="14"/>
  <c r="AP572" i="14" s="1"/>
  <c r="AQ572" i="14"/>
  <c r="AR572" i="14" s="1"/>
  <c r="AS572" i="14"/>
  <c r="AT572" i="14" s="1"/>
  <c r="AU572" i="14"/>
  <c r="AV572" i="14" s="1"/>
  <c r="AW572" i="14"/>
  <c r="AX572" i="14" s="1"/>
  <c r="AY572" i="14"/>
  <c r="AZ572" i="14"/>
  <c r="BA572" i="14"/>
  <c r="BB572" i="14"/>
  <c r="AH573" i="14"/>
  <c r="AI573" i="14"/>
  <c r="AJ573" i="14" s="1"/>
  <c r="AK573" i="14"/>
  <c r="AL573" i="14" s="1"/>
  <c r="AM573" i="14"/>
  <c r="AN573" i="14" s="1"/>
  <c r="AO573" i="14"/>
  <c r="AP573" i="14" s="1"/>
  <c r="AQ573" i="14"/>
  <c r="AR573" i="14" s="1"/>
  <c r="AS573" i="14"/>
  <c r="AT573" i="14" s="1"/>
  <c r="AU573" i="14"/>
  <c r="AV573" i="14" s="1"/>
  <c r="AW573" i="14"/>
  <c r="AX573" i="14" s="1"/>
  <c r="AY573" i="14"/>
  <c r="AZ573" i="14"/>
  <c r="BA573" i="14"/>
  <c r="BB573" i="14"/>
  <c r="AH574" i="14"/>
  <c r="AI574" i="14"/>
  <c r="AJ574" i="14" s="1"/>
  <c r="AK574" i="14"/>
  <c r="AL574" i="14" s="1"/>
  <c r="AM574" i="14"/>
  <c r="AN574" i="14" s="1"/>
  <c r="AO574" i="14"/>
  <c r="AP574" i="14" s="1"/>
  <c r="AQ574" i="14"/>
  <c r="AR574" i="14" s="1"/>
  <c r="AS574" i="14"/>
  <c r="AT574" i="14" s="1"/>
  <c r="AU574" i="14"/>
  <c r="AV574" i="14" s="1"/>
  <c r="AW574" i="14"/>
  <c r="AX574" i="14" s="1"/>
  <c r="AY574" i="14"/>
  <c r="AZ574" i="14"/>
  <c r="BA574" i="14"/>
  <c r="BB574" i="14"/>
  <c r="AH575" i="14"/>
  <c r="AI575" i="14"/>
  <c r="AJ575" i="14" s="1"/>
  <c r="AK575" i="14"/>
  <c r="AL575" i="14" s="1"/>
  <c r="AM575" i="14"/>
  <c r="AN575" i="14" s="1"/>
  <c r="AO575" i="14"/>
  <c r="AP575" i="14" s="1"/>
  <c r="AQ575" i="14"/>
  <c r="AR575" i="14" s="1"/>
  <c r="AS575" i="14"/>
  <c r="AT575" i="14" s="1"/>
  <c r="AU575" i="14"/>
  <c r="AV575" i="14" s="1"/>
  <c r="AW575" i="14"/>
  <c r="AX575" i="14" s="1"/>
  <c r="AY575" i="14"/>
  <c r="AZ575" i="14"/>
  <c r="BA575" i="14"/>
  <c r="BB575" i="14"/>
  <c r="AH576" i="14"/>
  <c r="AI576" i="14"/>
  <c r="AJ576" i="14" s="1"/>
  <c r="AK576" i="14"/>
  <c r="AL576" i="14"/>
  <c r="AM576" i="14"/>
  <c r="AN576" i="14" s="1"/>
  <c r="AO576" i="14"/>
  <c r="AP576" i="14" s="1"/>
  <c r="AQ576" i="14"/>
  <c r="AR576" i="14" s="1"/>
  <c r="AS576" i="14"/>
  <c r="AT576" i="14" s="1"/>
  <c r="AU576" i="14"/>
  <c r="AV576" i="14" s="1"/>
  <c r="AW576" i="14"/>
  <c r="AX576" i="14" s="1"/>
  <c r="AY576" i="14"/>
  <c r="AZ576" i="14"/>
  <c r="BA576" i="14"/>
  <c r="BB576" i="14"/>
  <c r="AH577" i="14"/>
  <c r="AI577" i="14"/>
  <c r="AJ577" i="14" s="1"/>
  <c r="AK577" i="14"/>
  <c r="AL577" i="14" s="1"/>
  <c r="AM577" i="14"/>
  <c r="AN577" i="14" s="1"/>
  <c r="AO577" i="14"/>
  <c r="AP577" i="14" s="1"/>
  <c r="AQ577" i="14"/>
  <c r="AR577" i="14" s="1"/>
  <c r="AS577" i="14"/>
  <c r="AT577" i="14" s="1"/>
  <c r="AU577" i="14"/>
  <c r="AV577" i="14" s="1"/>
  <c r="AW577" i="14"/>
  <c r="AX577" i="14" s="1"/>
  <c r="AY577" i="14"/>
  <c r="AZ577" i="14"/>
  <c r="BA577" i="14"/>
  <c r="BB577" i="14"/>
  <c r="AH578" i="14"/>
  <c r="AI578" i="14"/>
  <c r="AJ578" i="14" s="1"/>
  <c r="AK578" i="14"/>
  <c r="AL578" i="14" s="1"/>
  <c r="AM578" i="14"/>
  <c r="AN578" i="14" s="1"/>
  <c r="AO578" i="14"/>
  <c r="AP578" i="14"/>
  <c r="AQ578" i="14"/>
  <c r="AR578" i="14" s="1"/>
  <c r="AS578" i="14"/>
  <c r="AT578" i="14" s="1"/>
  <c r="AU578" i="14"/>
  <c r="AV578" i="14" s="1"/>
  <c r="AW578" i="14"/>
  <c r="AX578" i="14" s="1"/>
  <c r="AY578" i="14"/>
  <c r="AZ578" i="14"/>
  <c r="BA578" i="14"/>
  <c r="BB578" i="14"/>
  <c r="AH579" i="14"/>
  <c r="AI579" i="14"/>
  <c r="AJ579" i="14" s="1"/>
  <c r="AK579" i="14"/>
  <c r="AL579" i="14" s="1"/>
  <c r="AM579" i="14"/>
  <c r="AN579" i="14" s="1"/>
  <c r="AO579" i="14"/>
  <c r="AP579" i="14" s="1"/>
  <c r="AQ579" i="14"/>
  <c r="AR579" i="14"/>
  <c r="AS579" i="14"/>
  <c r="AT579" i="14" s="1"/>
  <c r="AU579" i="14"/>
  <c r="AV579" i="14" s="1"/>
  <c r="AW579" i="14"/>
  <c r="AX579" i="14" s="1"/>
  <c r="AY579" i="14"/>
  <c r="AZ579" i="14"/>
  <c r="BA579" i="14"/>
  <c r="BB579" i="14"/>
  <c r="AH580" i="14"/>
  <c r="AI580" i="14"/>
  <c r="AJ580" i="14" s="1"/>
  <c r="AK580" i="14"/>
  <c r="AL580" i="14"/>
  <c r="AM580" i="14"/>
  <c r="AN580" i="14" s="1"/>
  <c r="AO580" i="14"/>
  <c r="AP580" i="14" s="1"/>
  <c r="AQ580" i="14"/>
  <c r="AR580" i="14" s="1"/>
  <c r="AS580" i="14"/>
  <c r="AT580" i="14" s="1"/>
  <c r="AU580" i="14"/>
  <c r="AV580" i="14" s="1"/>
  <c r="AW580" i="14"/>
  <c r="AX580" i="14" s="1"/>
  <c r="AY580" i="14"/>
  <c r="AZ580" i="14"/>
  <c r="BA580" i="14"/>
  <c r="BB580" i="14"/>
  <c r="AH581" i="14"/>
  <c r="AI581" i="14"/>
  <c r="AJ581" i="14" s="1"/>
  <c r="AK581" i="14"/>
  <c r="AL581" i="14" s="1"/>
  <c r="AM581" i="14"/>
  <c r="AN581" i="14" s="1"/>
  <c r="AO581" i="14"/>
  <c r="AP581" i="14" s="1"/>
  <c r="AQ581" i="14"/>
  <c r="AR581" i="14" s="1"/>
  <c r="AS581" i="14"/>
  <c r="AT581" i="14" s="1"/>
  <c r="AU581" i="14"/>
  <c r="AV581" i="14" s="1"/>
  <c r="AW581" i="14"/>
  <c r="AX581" i="14" s="1"/>
  <c r="AY581" i="14"/>
  <c r="AZ581" i="14"/>
  <c r="BA581" i="14"/>
  <c r="BB581" i="14"/>
  <c r="AH582" i="14"/>
  <c r="AI582" i="14"/>
  <c r="AJ582" i="14" s="1"/>
  <c r="AK582" i="14"/>
  <c r="AL582" i="14"/>
  <c r="AM582" i="14"/>
  <c r="AN582" i="14" s="1"/>
  <c r="AO582" i="14"/>
  <c r="AP582" i="14" s="1"/>
  <c r="AQ582" i="14"/>
  <c r="AR582" i="14" s="1"/>
  <c r="AS582" i="14"/>
  <c r="AT582" i="14" s="1"/>
  <c r="AU582" i="14"/>
  <c r="AV582" i="14" s="1"/>
  <c r="AW582" i="14"/>
  <c r="AX582" i="14" s="1"/>
  <c r="AY582" i="14"/>
  <c r="AZ582" i="14"/>
  <c r="BA582" i="14"/>
  <c r="BB582" i="14"/>
  <c r="AH583" i="14"/>
  <c r="AI583" i="14"/>
  <c r="AJ583" i="14" s="1"/>
  <c r="AK583" i="14"/>
  <c r="AL583" i="14" s="1"/>
  <c r="AM583" i="14"/>
  <c r="AN583" i="14"/>
  <c r="AO583" i="14"/>
  <c r="AP583" i="14" s="1"/>
  <c r="AQ583" i="14"/>
  <c r="AR583" i="14" s="1"/>
  <c r="AS583" i="14"/>
  <c r="AT583" i="14" s="1"/>
  <c r="AU583" i="14"/>
  <c r="AV583" i="14" s="1"/>
  <c r="AW583" i="14"/>
  <c r="AX583" i="14" s="1"/>
  <c r="AY583" i="14"/>
  <c r="AZ583" i="14"/>
  <c r="BA583" i="14"/>
  <c r="BB583" i="14"/>
  <c r="AH584" i="14"/>
  <c r="AI584" i="14"/>
  <c r="AJ584" i="14" s="1"/>
  <c r="AK584" i="14"/>
  <c r="AL584" i="14" s="1"/>
  <c r="AM584" i="14"/>
  <c r="AN584" i="14" s="1"/>
  <c r="AO584" i="14"/>
  <c r="AP584" i="14" s="1"/>
  <c r="AQ584" i="14"/>
  <c r="AR584" i="14" s="1"/>
  <c r="AS584" i="14"/>
  <c r="AT584" i="14"/>
  <c r="AU584" i="14"/>
  <c r="AV584" i="14" s="1"/>
  <c r="AW584" i="14"/>
  <c r="AX584" i="14" s="1"/>
  <c r="AY584" i="14"/>
  <c r="AZ584" i="14"/>
  <c r="BA584" i="14"/>
  <c r="BB584" i="14"/>
  <c r="AH585" i="14"/>
  <c r="AI585" i="14"/>
  <c r="AJ585" i="14" s="1"/>
  <c r="AK585" i="14"/>
  <c r="AL585" i="14" s="1"/>
  <c r="AM585" i="14"/>
  <c r="AN585" i="14"/>
  <c r="AO585" i="14"/>
  <c r="AP585" i="14" s="1"/>
  <c r="AQ585" i="14"/>
  <c r="AR585" i="14" s="1"/>
  <c r="AS585" i="14"/>
  <c r="AT585" i="14" s="1"/>
  <c r="AU585" i="14"/>
  <c r="AV585" i="14" s="1"/>
  <c r="AW585" i="14"/>
  <c r="AX585" i="14" s="1"/>
  <c r="AY585" i="14"/>
  <c r="AZ585" i="14"/>
  <c r="BA585" i="14"/>
  <c r="BB585" i="14"/>
  <c r="AH586" i="14"/>
  <c r="AI586" i="14"/>
  <c r="AJ586" i="14" s="1"/>
  <c r="AK586" i="14"/>
  <c r="AL586" i="14"/>
  <c r="AM586" i="14"/>
  <c r="AN586" i="14" s="1"/>
  <c r="AO586" i="14"/>
  <c r="AP586" i="14" s="1"/>
  <c r="AQ586" i="14"/>
  <c r="AR586" i="14" s="1"/>
  <c r="AS586" i="14"/>
  <c r="AT586" i="14" s="1"/>
  <c r="AU586" i="14"/>
  <c r="AV586" i="14" s="1"/>
  <c r="AW586" i="14"/>
  <c r="AX586" i="14" s="1"/>
  <c r="AY586" i="14"/>
  <c r="AZ586" i="14"/>
  <c r="BA586" i="14"/>
  <c r="BB586" i="14"/>
  <c r="AH587" i="14"/>
  <c r="AI587" i="14"/>
  <c r="AJ587" i="14" s="1"/>
  <c r="AK587" i="14"/>
  <c r="AL587" i="14" s="1"/>
  <c r="AM587" i="14"/>
  <c r="AN587" i="14"/>
  <c r="AO587" i="14"/>
  <c r="AP587" i="14" s="1"/>
  <c r="AQ587" i="14"/>
  <c r="AR587" i="14" s="1"/>
  <c r="AS587" i="14"/>
  <c r="AT587" i="14" s="1"/>
  <c r="AU587" i="14"/>
  <c r="AV587" i="14" s="1"/>
  <c r="AW587" i="14"/>
  <c r="AX587" i="14" s="1"/>
  <c r="AY587" i="14"/>
  <c r="AZ587" i="14"/>
  <c r="BA587" i="14"/>
  <c r="BB587" i="14"/>
  <c r="AH588" i="14"/>
  <c r="AI588" i="14"/>
  <c r="AJ588" i="14" s="1"/>
  <c r="AK588" i="14"/>
  <c r="AL588" i="14" s="1"/>
  <c r="AM588" i="14"/>
  <c r="AN588" i="14" s="1"/>
  <c r="AO588" i="14"/>
  <c r="AP588" i="14" s="1"/>
  <c r="AQ588" i="14"/>
  <c r="AR588" i="14" s="1"/>
  <c r="AS588" i="14"/>
  <c r="AT588" i="14" s="1"/>
  <c r="AU588" i="14"/>
  <c r="AV588" i="14" s="1"/>
  <c r="AW588" i="14"/>
  <c r="AX588" i="14" s="1"/>
  <c r="AY588" i="14"/>
  <c r="AZ588" i="14"/>
  <c r="BA588" i="14"/>
  <c r="BB588" i="14"/>
  <c r="AH589" i="14"/>
  <c r="AI589" i="14"/>
  <c r="AJ589" i="14" s="1"/>
  <c r="AK589" i="14"/>
  <c r="AL589" i="14" s="1"/>
  <c r="AM589" i="14"/>
  <c r="AN589" i="14"/>
  <c r="AO589" i="14"/>
  <c r="AP589" i="14" s="1"/>
  <c r="AQ589" i="14"/>
  <c r="AR589" i="14" s="1"/>
  <c r="AS589" i="14"/>
  <c r="AT589" i="14" s="1"/>
  <c r="AU589" i="14"/>
  <c r="AV589" i="14" s="1"/>
  <c r="AW589" i="14"/>
  <c r="AX589" i="14" s="1"/>
  <c r="AY589" i="14"/>
  <c r="AZ589" i="14"/>
  <c r="BA589" i="14"/>
  <c r="BB589" i="14"/>
  <c r="AH590" i="14"/>
  <c r="AI590" i="14"/>
  <c r="AJ590" i="14" s="1"/>
  <c r="AK590" i="14"/>
  <c r="AL590" i="14"/>
  <c r="AM590" i="14"/>
  <c r="AN590" i="14" s="1"/>
  <c r="AO590" i="14"/>
  <c r="AP590" i="14" s="1"/>
  <c r="AQ590" i="14"/>
  <c r="AR590" i="14" s="1"/>
  <c r="AS590" i="14"/>
  <c r="AT590" i="14" s="1"/>
  <c r="AU590" i="14"/>
  <c r="AV590" i="14" s="1"/>
  <c r="AW590" i="14"/>
  <c r="AX590" i="14" s="1"/>
  <c r="AY590" i="14"/>
  <c r="AZ590" i="14"/>
  <c r="BA590" i="14"/>
  <c r="BB590" i="14"/>
  <c r="AH591" i="14"/>
  <c r="AI591" i="14"/>
  <c r="AJ591" i="14" s="1"/>
  <c r="AK591" i="14"/>
  <c r="AL591" i="14" s="1"/>
  <c r="AM591" i="14"/>
  <c r="AN591" i="14"/>
  <c r="AO591" i="14"/>
  <c r="AP591" i="14" s="1"/>
  <c r="AQ591" i="14"/>
  <c r="AR591" i="14" s="1"/>
  <c r="AS591" i="14"/>
  <c r="AT591" i="14" s="1"/>
  <c r="AU591" i="14"/>
  <c r="AV591" i="14" s="1"/>
  <c r="AW591" i="14"/>
  <c r="AX591" i="14" s="1"/>
  <c r="AY591" i="14"/>
  <c r="AZ591" i="14"/>
  <c r="BA591" i="14"/>
  <c r="BB591" i="14"/>
  <c r="AH592" i="14"/>
  <c r="AI592" i="14"/>
  <c r="AJ592" i="14" s="1"/>
  <c r="AK592" i="14"/>
  <c r="AL592" i="14" s="1"/>
  <c r="AM592" i="14"/>
  <c r="AN592" i="14" s="1"/>
  <c r="AO592" i="14"/>
  <c r="AP592" i="14" s="1"/>
  <c r="AQ592" i="14"/>
  <c r="AR592" i="14" s="1"/>
  <c r="AS592" i="14"/>
  <c r="AT592" i="14" s="1"/>
  <c r="AU592" i="14"/>
  <c r="AV592" i="14" s="1"/>
  <c r="AW592" i="14"/>
  <c r="AX592" i="14" s="1"/>
  <c r="AY592" i="14"/>
  <c r="AZ592" i="14"/>
  <c r="BA592" i="14"/>
  <c r="BB592" i="14"/>
  <c r="AH593" i="14"/>
  <c r="AI593" i="14"/>
  <c r="AJ593" i="14" s="1"/>
  <c r="AK593" i="14"/>
  <c r="AL593" i="14" s="1"/>
  <c r="AM593" i="14"/>
  <c r="AN593" i="14"/>
  <c r="AO593" i="14"/>
  <c r="AP593" i="14" s="1"/>
  <c r="AQ593" i="14"/>
  <c r="AR593" i="14" s="1"/>
  <c r="AS593" i="14"/>
  <c r="AT593" i="14" s="1"/>
  <c r="AU593" i="14"/>
  <c r="AV593" i="14" s="1"/>
  <c r="AW593" i="14"/>
  <c r="AX593" i="14" s="1"/>
  <c r="AY593" i="14"/>
  <c r="AZ593" i="14"/>
  <c r="BA593" i="14"/>
  <c r="BB593" i="14"/>
  <c r="AH594" i="14"/>
  <c r="AI594" i="14"/>
  <c r="AJ594" i="14" s="1"/>
  <c r="AK594" i="14"/>
  <c r="AL594" i="14"/>
  <c r="AM594" i="14"/>
  <c r="AN594" i="14" s="1"/>
  <c r="AO594" i="14"/>
  <c r="AP594" i="14" s="1"/>
  <c r="AQ594" i="14"/>
  <c r="AR594" i="14" s="1"/>
  <c r="AS594" i="14"/>
  <c r="AT594" i="14" s="1"/>
  <c r="AU594" i="14"/>
  <c r="AV594" i="14" s="1"/>
  <c r="AW594" i="14"/>
  <c r="AX594" i="14" s="1"/>
  <c r="AY594" i="14"/>
  <c r="AZ594" i="14"/>
  <c r="BA594" i="14"/>
  <c r="BB594" i="14"/>
  <c r="AH595" i="14"/>
  <c r="AI595" i="14"/>
  <c r="AJ595" i="14" s="1"/>
  <c r="AK595" i="14"/>
  <c r="AL595" i="14" s="1"/>
  <c r="AM595" i="14"/>
  <c r="AN595" i="14"/>
  <c r="AO595" i="14"/>
  <c r="AP595" i="14" s="1"/>
  <c r="AQ595" i="14"/>
  <c r="AR595" i="14" s="1"/>
  <c r="AS595" i="14"/>
  <c r="AT595" i="14" s="1"/>
  <c r="AU595" i="14"/>
  <c r="AV595" i="14" s="1"/>
  <c r="AW595" i="14"/>
  <c r="AX595" i="14" s="1"/>
  <c r="AY595" i="14"/>
  <c r="AZ595" i="14"/>
  <c r="BA595" i="14"/>
  <c r="BB595" i="14"/>
  <c r="AH596" i="14"/>
  <c r="AI596" i="14"/>
  <c r="AJ596" i="14" s="1"/>
  <c r="AK596" i="14"/>
  <c r="AL596" i="14" s="1"/>
  <c r="AM596" i="14"/>
  <c r="AN596" i="14" s="1"/>
  <c r="AO596" i="14"/>
  <c r="AP596" i="14" s="1"/>
  <c r="AQ596" i="14"/>
  <c r="AR596" i="14" s="1"/>
  <c r="AS596" i="14"/>
  <c r="AT596" i="14" s="1"/>
  <c r="AU596" i="14"/>
  <c r="AV596" i="14" s="1"/>
  <c r="AW596" i="14"/>
  <c r="AX596" i="14" s="1"/>
  <c r="AY596" i="14"/>
  <c r="AZ596" i="14"/>
  <c r="BA596" i="14"/>
  <c r="BB596" i="14"/>
  <c r="AH597" i="14"/>
  <c r="AI597" i="14"/>
  <c r="AJ597" i="14" s="1"/>
  <c r="AK597" i="14"/>
  <c r="AL597" i="14" s="1"/>
  <c r="AM597" i="14"/>
  <c r="AN597" i="14" s="1"/>
  <c r="AO597" i="14"/>
  <c r="AP597" i="14" s="1"/>
  <c r="AQ597" i="14"/>
  <c r="AR597" i="14" s="1"/>
  <c r="AS597" i="14"/>
  <c r="AT597" i="14"/>
  <c r="AU597" i="14"/>
  <c r="AV597" i="14"/>
  <c r="AW597" i="14"/>
  <c r="AX597" i="14"/>
  <c r="AY597" i="14"/>
  <c r="AZ597" i="14"/>
  <c r="BA597" i="14"/>
  <c r="BB597" i="14"/>
  <c r="AH598" i="14"/>
  <c r="AI598" i="14"/>
  <c r="AJ598" i="14"/>
  <c r="AK598" i="14"/>
  <c r="AL598" i="14" s="1"/>
  <c r="AM598" i="14"/>
  <c r="AN598" i="14"/>
  <c r="AO598" i="14"/>
  <c r="AP598" i="14"/>
  <c r="AQ598" i="14"/>
  <c r="AR598" i="14"/>
  <c r="AS598" i="14"/>
  <c r="AT598" i="14" s="1"/>
  <c r="AU598" i="14"/>
  <c r="AV598" i="14"/>
  <c r="AW598" i="14"/>
  <c r="AX598" i="14"/>
  <c r="AY598" i="14"/>
  <c r="AZ598" i="14"/>
  <c r="BA598" i="14"/>
  <c r="BB598" i="14"/>
  <c r="AH599" i="14"/>
  <c r="AI599" i="14"/>
  <c r="AJ599" i="14"/>
  <c r="AK599" i="14"/>
  <c r="AL599" i="14"/>
  <c r="AM599" i="14"/>
  <c r="AN599" i="14" s="1"/>
  <c r="AO599" i="14"/>
  <c r="AP599" i="14"/>
  <c r="AQ599" i="14"/>
  <c r="AR599" i="14"/>
  <c r="AS599" i="14"/>
  <c r="AT599" i="14"/>
  <c r="AU599" i="14"/>
  <c r="AV599" i="14" s="1"/>
  <c r="AW599" i="14"/>
  <c r="AX599" i="14"/>
  <c r="AY599" i="14"/>
  <c r="AZ599" i="14"/>
  <c r="BA599" i="14"/>
  <c r="BB599" i="14"/>
  <c r="AH600" i="14"/>
  <c r="AI600" i="14"/>
  <c r="AJ600" i="14"/>
  <c r="AK600" i="14"/>
  <c r="AL600" i="14"/>
  <c r="AM600" i="14"/>
  <c r="AN600" i="14"/>
  <c r="AO600" i="14"/>
  <c r="AP600" i="14" s="1"/>
  <c r="AQ600" i="14"/>
  <c r="AR600" i="14"/>
  <c r="AS600" i="14"/>
  <c r="AT600" i="14"/>
  <c r="AU600" i="14"/>
  <c r="AV600" i="14"/>
  <c r="AW600" i="14"/>
  <c r="AX600" i="14" s="1"/>
  <c r="AY600" i="14"/>
  <c r="AZ600" i="14"/>
  <c r="BA600" i="14"/>
  <c r="BB600" i="14"/>
  <c r="AH601" i="14"/>
  <c r="AI601" i="14"/>
  <c r="AJ601" i="14" s="1"/>
  <c r="AK601" i="14"/>
  <c r="AL601" i="14"/>
  <c r="AM601" i="14"/>
  <c r="AN601" i="14"/>
  <c r="AO601" i="14"/>
  <c r="AP601" i="14"/>
  <c r="AQ601" i="14"/>
  <c r="AR601" i="14" s="1"/>
  <c r="AS601" i="14"/>
  <c r="AT601" i="14"/>
  <c r="AU601" i="14"/>
  <c r="AV601" i="14"/>
  <c r="AW601" i="14"/>
  <c r="AX601" i="14"/>
  <c r="AY601" i="14"/>
  <c r="AZ601" i="14"/>
  <c r="BA601" i="14"/>
  <c r="BB601" i="14"/>
  <c r="AH602" i="14"/>
  <c r="AI602" i="14"/>
  <c r="AJ602" i="14"/>
  <c r="AK602" i="14"/>
  <c r="AL602" i="14" s="1"/>
  <c r="AM602" i="14"/>
  <c r="AN602" i="14"/>
  <c r="AO602" i="14"/>
  <c r="AP602" i="14"/>
  <c r="AQ602" i="14"/>
  <c r="AR602" i="14"/>
  <c r="AS602" i="14"/>
  <c r="AT602" i="14" s="1"/>
  <c r="AU602" i="14"/>
  <c r="AV602" i="14"/>
  <c r="AW602" i="14"/>
  <c r="AX602" i="14"/>
  <c r="AY602" i="14"/>
  <c r="AZ602" i="14"/>
  <c r="BA602" i="14"/>
  <c r="BB602" i="14"/>
  <c r="AH603" i="14"/>
  <c r="AI603" i="14"/>
  <c r="AJ603" i="14"/>
  <c r="AK603" i="14"/>
  <c r="AL603" i="14"/>
  <c r="AM603" i="14"/>
  <c r="AN603" i="14" s="1"/>
  <c r="AO603" i="14"/>
  <c r="AP603" i="14"/>
  <c r="AQ603" i="14"/>
  <c r="AR603" i="14"/>
  <c r="AS603" i="14"/>
  <c r="AT603" i="14"/>
  <c r="AU603" i="14"/>
  <c r="AV603" i="14" s="1"/>
  <c r="AW603" i="14"/>
  <c r="AX603" i="14"/>
  <c r="AY603" i="14"/>
  <c r="AZ603" i="14"/>
  <c r="BA603" i="14"/>
  <c r="BB603" i="14"/>
  <c r="AH604" i="14"/>
  <c r="AI604" i="14"/>
  <c r="AJ604" i="14"/>
  <c r="AK604" i="14"/>
  <c r="AL604" i="14"/>
  <c r="AM604" i="14"/>
  <c r="AN604" i="14"/>
  <c r="AO604" i="14"/>
  <c r="AP604" i="14" s="1"/>
  <c r="AQ604" i="14"/>
  <c r="AR604" i="14"/>
  <c r="AS604" i="14"/>
  <c r="AT604" i="14"/>
  <c r="AU604" i="14"/>
  <c r="AV604" i="14"/>
  <c r="AW604" i="14"/>
  <c r="AX604" i="14" s="1"/>
  <c r="AY604" i="14"/>
  <c r="AZ604" i="14"/>
  <c r="BA604" i="14"/>
  <c r="BB604" i="14"/>
  <c r="AH605" i="14"/>
  <c r="AI605" i="14"/>
  <c r="AJ605" i="14" s="1"/>
  <c r="AK605" i="14"/>
  <c r="AL605" i="14"/>
  <c r="AM605" i="14"/>
  <c r="AN605" i="14"/>
  <c r="AO605" i="14"/>
  <c r="AP605" i="14"/>
  <c r="AQ605" i="14"/>
  <c r="AR605" i="14" s="1"/>
  <c r="AS605" i="14"/>
  <c r="AT605" i="14"/>
  <c r="AU605" i="14"/>
  <c r="AV605" i="14"/>
  <c r="AW605" i="14"/>
  <c r="AX605" i="14"/>
  <c r="AY605" i="14"/>
  <c r="AZ605" i="14"/>
  <c r="BA605" i="14"/>
  <c r="BB605" i="14"/>
  <c r="AH606" i="14"/>
  <c r="AI606" i="14"/>
  <c r="AJ606" i="14"/>
  <c r="AK606" i="14"/>
  <c r="AL606" i="14" s="1"/>
  <c r="AM606" i="14"/>
  <c r="AN606" i="14"/>
  <c r="AO606" i="14"/>
  <c r="AP606" i="14"/>
  <c r="AQ606" i="14"/>
  <c r="AR606" i="14"/>
  <c r="AS606" i="14"/>
  <c r="AT606" i="14" s="1"/>
  <c r="AU606" i="14"/>
  <c r="AV606" i="14"/>
  <c r="AW606" i="14"/>
  <c r="AX606" i="14"/>
  <c r="AY606" i="14"/>
  <c r="AZ606" i="14"/>
  <c r="BA606" i="14"/>
  <c r="BB606" i="14"/>
  <c r="AH607" i="14"/>
  <c r="AI607" i="14"/>
  <c r="AJ607" i="14" s="1"/>
  <c r="AK607" i="14"/>
  <c r="AL607" i="14" s="1"/>
  <c r="AM607" i="14"/>
  <c r="AN607" i="14"/>
  <c r="AO607" i="14"/>
  <c r="AP607" i="14" s="1"/>
  <c r="AQ607" i="14"/>
  <c r="AR607" i="14" s="1"/>
  <c r="AS607" i="14"/>
  <c r="AT607" i="14"/>
  <c r="AU607" i="14"/>
  <c r="AV607" i="14"/>
  <c r="AW607" i="14"/>
  <c r="AX607" i="14" s="1"/>
  <c r="AY607" i="14"/>
  <c r="AZ607" i="14"/>
  <c r="BA607" i="14"/>
  <c r="BB607" i="14"/>
  <c r="AH608" i="14"/>
  <c r="AI608" i="14"/>
  <c r="AJ608" i="14" s="1"/>
  <c r="AK608" i="14"/>
  <c r="AL608" i="14" s="1"/>
  <c r="AM608" i="14"/>
  <c r="AN608" i="14"/>
  <c r="AO608" i="14"/>
  <c r="AP608" i="14"/>
  <c r="AQ608" i="14"/>
  <c r="AR608" i="14" s="1"/>
  <c r="AS608" i="14"/>
  <c r="AT608" i="14" s="1"/>
  <c r="AU608" i="14"/>
  <c r="AV608" i="14" s="1"/>
  <c r="AW608" i="14"/>
  <c r="AX608" i="14"/>
  <c r="AY608" i="14"/>
  <c r="AZ608" i="14"/>
  <c r="BA608" i="14"/>
  <c r="BB608" i="14"/>
  <c r="AH609" i="14"/>
  <c r="AI609" i="14"/>
  <c r="AJ609" i="14"/>
  <c r="AK609" i="14"/>
  <c r="AL609" i="14"/>
  <c r="AM609" i="14"/>
  <c r="AN609" i="14" s="1"/>
  <c r="AO609" i="14"/>
  <c r="AP609" i="14"/>
  <c r="AQ609" i="14"/>
  <c r="AR609" i="14" s="1"/>
  <c r="AS609" i="14"/>
  <c r="AT609" i="14" s="1"/>
  <c r="AU609" i="14"/>
  <c r="AV609" i="14" s="1"/>
  <c r="AW609" i="14"/>
  <c r="AX609" i="14" s="1"/>
  <c r="AY609" i="14"/>
  <c r="AZ609" i="14"/>
  <c r="BA609" i="14"/>
  <c r="BB609" i="14"/>
  <c r="AH610" i="14"/>
  <c r="AI610" i="14"/>
  <c r="AJ610" i="14" s="1"/>
  <c r="AK610" i="14"/>
  <c r="AL610" i="14" s="1"/>
  <c r="AM610" i="14"/>
  <c r="AN610" i="14" s="1"/>
  <c r="AO610" i="14"/>
  <c r="AP610" i="14" s="1"/>
  <c r="AQ610" i="14"/>
  <c r="AR610" i="14"/>
  <c r="AS610" i="14"/>
  <c r="AT610" i="14" s="1"/>
  <c r="AU610" i="14"/>
  <c r="AV610" i="14" s="1"/>
  <c r="AW610" i="14"/>
  <c r="AX610" i="14" s="1"/>
  <c r="AY610" i="14"/>
  <c r="AZ610" i="14"/>
  <c r="BA610" i="14"/>
  <c r="BB610" i="14"/>
  <c r="AH611" i="14"/>
  <c r="AI611" i="14"/>
  <c r="AJ611" i="14" s="1"/>
  <c r="AK611" i="14"/>
  <c r="AL611" i="14"/>
  <c r="AM611" i="14"/>
  <c r="AN611" i="14" s="1"/>
  <c r="AO611" i="14"/>
  <c r="AP611" i="14"/>
  <c r="AQ611" i="14"/>
  <c r="AR611" i="14" s="1"/>
  <c r="AS611" i="14"/>
  <c r="AT611" i="14" s="1"/>
  <c r="AU611" i="14"/>
  <c r="AV611" i="14" s="1"/>
  <c r="AW611" i="14"/>
  <c r="AX611" i="14" s="1"/>
  <c r="AY611" i="14"/>
  <c r="AZ611" i="14"/>
  <c r="BA611" i="14"/>
  <c r="BB611" i="14"/>
  <c r="AH612" i="14"/>
  <c r="AI612" i="14"/>
  <c r="AJ612" i="14" s="1"/>
  <c r="AK612" i="14"/>
  <c r="AL612" i="14" s="1"/>
  <c r="AM612" i="14"/>
  <c r="AN612" i="14"/>
  <c r="AO612" i="14"/>
  <c r="AP612" i="14" s="1"/>
  <c r="AQ612" i="14"/>
  <c r="AR612" i="14" s="1"/>
  <c r="AS612" i="14"/>
  <c r="AT612" i="14" s="1"/>
  <c r="AU612" i="14"/>
  <c r="AV612" i="14" s="1"/>
  <c r="AW612" i="14"/>
  <c r="AX612" i="14" s="1"/>
  <c r="AY612" i="14"/>
  <c r="AZ612" i="14"/>
  <c r="BA612" i="14"/>
  <c r="BB612" i="14"/>
  <c r="AH613" i="14"/>
  <c r="AI613" i="14"/>
  <c r="AJ613" i="14" s="1"/>
  <c r="AK613" i="14"/>
  <c r="AL613" i="14" s="1"/>
  <c r="AM613" i="14"/>
  <c r="AN613" i="14" s="1"/>
  <c r="AO613" i="14"/>
  <c r="AP613" i="14"/>
  <c r="AQ613" i="14"/>
  <c r="AR613" i="14" s="1"/>
  <c r="AS613" i="14"/>
  <c r="AT613" i="14" s="1"/>
  <c r="AU613" i="14"/>
  <c r="AV613" i="14" s="1"/>
  <c r="AW613" i="14"/>
  <c r="AX613" i="14" s="1"/>
  <c r="AY613" i="14"/>
  <c r="AZ613" i="14"/>
  <c r="BA613" i="14"/>
  <c r="BB613" i="14"/>
  <c r="AH614" i="14"/>
  <c r="AI614" i="14"/>
  <c r="AJ614" i="14" s="1"/>
  <c r="AK614" i="14"/>
  <c r="AL614" i="14" s="1"/>
  <c r="AM614" i="14"/>
  <c r="AN614" i="14" s="1"/>
  <c r="AO614" i="14"/>
  <c r="AP614" i="14" s="1"/>
  <c r="AQ614" i="14"/>
  <c r="AR614" i="14"/>
  <c r="AS614" i="14"/>
  <c r="AT614" i="14" s="1"/>
  <c r="AU614" i="14"/>
  <c r="AV614" i="14" s="1"/>
  <c r="AW614" i="14"/>
  <c r="AX614" i="14" s="1"/>
  <c r="AY614" i="14"/>
  <c r="AZ614" i="14"/>
  <c r="BA614" i="14"/>
  <c r="BB614" i="14"/>
  <c r="AH615" i="14"/>
  <c r="AI615" i="14"/>
  <c r="AJ615" i="14" s="1"/>
  <c r="AK615" i="14"/>
  <c r="AL615" i="14" s="1"/>
  <c r="AM615" i="14"/>
  <c r="AN615" i="14" s="1"/>
  <c r="AO615" i="14"/>
  <c r="AP615" i="14"/>
  <c r="AQ615" i="14"/>
  <c r="AR615" i="14" s="1"/>
  <c r="AS615" i="14"/>
  <c r="AT615" i="14" s="1"/>
  <c r="AU615" i="14"/>
  <c r="AV615" i="14" s="1"/>
  <c r="AW615" i="14"/>
  <c r="AX615" i="14"/>
  <c r="AY615" i="14"/>
  <c r="AZ615" i="14"/>
  <c r="BA615" i="14"/>
  <c r="BB615" i="14"/>
  <c r="AH616" i="14"/>
  <c r="AI616" i="14"/>
  <c r="AJ616" i="14" s="1"/>
  <c r="AK616" i="14"/>
  <c r="AL616" i="14" s="1"/>
  <c r="AM616" i="14"/>
  <c r="AN616" i="14"/>
  <c r="AO616" i="14"/>
  <c r="AP616" i="14" s="1"/>
  <c r="AQ616" i="14"/>
  <c r="AR616" i="14" s="1"/>
  <c r="AS616" i="14"/>
  <c r="AT616" i="14" s="1"/>
  <c r="AU616" i="14"/>
  <c r="AV616" i="14"/>
  <c r="AW616" i="14"/>
  <c r="AX616" i="14" s="1"/>
  <c r="AY616" i="14"/>
  <c r="AZ616" i="14"/>
  <c r="BA616" i="14"/>
  <c r="BB616" i="14"/>
  <c r="AH617" i="14"/>
  <c r="AI617" i="14"/>
  <c r="AJ617" i="14" s="1"/>
  <c r="AK617" i="14"/>
  <c r="AL617" i="14" s="1"/>
  <c r="AM617" i="14"/>
  <c r="AN617" i="14" s="1"/>
  <c r="AO617" i="14"/>
  <c r="AP617" i="14" s="1"/>
  <c r="AQ617" i="14"/>
  <c r="AR617" i="14" s="1"/>
  <c r="AS617" i="14"/>
  <c r="AT617" i="14" s="1"/>
  <c r="AU617" i="14"/>
  <c r="AV617" i="14" s="1"/>
  <c r="AW617" i="14"/>
  <c r="AX617" i="14" s="1"/>
  <c r="AY617" i="14"/>
  <c r="AZ617" i="14"/>
  <c r="BA617" i="14"/>
  <c r="BB617" i="14"/>
  <c r="AH618" i="14"/>
  <c r="AI618" i="14"/>
  <c r="AJ618" i="14" s="1"/>
  <c r="AK618" i="14"/>
  <c r="AL618" i="14" s="1"/>
  <c r="AM618" i="14"/>
  <c r="AN618" i="14" s="1"/>
  <c r="AO618" i="14"/>
  <c r="AP618" i="14" s="1"/>
  <c r="AQ618" i="14"/>
  <c r="AR618" i="14"/>
  <c r="AS618" i="14"/>
  <c r="AT618" i="14" s="1"/>
  <c r="AU618" i="14"/>
  <c r="AV618" i="14" s="1"/>
  <c r="AW618" i="14"/>
  <c r="AX618" i="14" s="1"/>
  <c r="AY618" i="14"/>
  <c r="AZ618" i="14"/>
  <c r="BA618" i="14"/>
  <c r="BB618" i="14"/>
  <c r="AH619" i="14"/>
  <c r="AI619" i="14"/>
  <c r="AJ619" i="14" s="1"/>
  <c r="AK619" i="14"/>
  <c r="AL619" i="14"/>
  <c r="AM619" i="14"/>
  <c r="AN619" i="14" s="1"/>
  <c r="AO619" i="14"/>
  <c r="AP619" i="14"/>
  <c r="AQ619" i="14"/>
  <c r="AR619" i="14" s="1"/>
  <c r="AS619" i="14"/>
  <c r="AT619" i="14" s="1"/>
  <c r="AU619" i="14"/>
  <c r="AV619" i="14" s="1"/>
  <c r="AW619" i="14"/>
  <c r="AX619" i="14" s="1"/>
  <c r="AY619" i="14"/>
  <c r="AZ619" i="14"/>
  <c r="BA619" i="14"/>
  <c r="BB619" i="14"/>
  <c r="AH620" i="14"/>
  <c r="AI620" i="14"/>
  <c r="AJ620" i="14" s="1"/>
  <c r="AK620" i="14"/>
  <c r="AL620" i="14" s="1"/>
  <c r="AM620" i="14"/>
  <c r="AN620" i="14" s="1"/>
  <c r="AO620" i="14"/>
  <c r="AP620" i="14" s="1"/>
  <c r="AQ620" i="14"/>
  <c r="AR620" i="14" s="1"/>
  <c r="AS620" i="14"/>
  <c r="AT620" i="14" s="1"/>
  <c r="AU620" i="14"/>
  <c r="AV620" i="14" s="1"/>
  <c r="AW620" i="14"/>
  <c r="AX620" i="14" s="1"/>
  <c r="AY620" i="14"/>
  <c r="AZ620" i="14"/>
  <c r="BA620" i="14"/>
  <c r="BB620" i="14"/>
  <c r="AH621" i="14"/>
  <c r="AI621" i="14"/>
  <c r="AJ621" i="14" s="1"/>
  <c r="AK621" i="14"/>
  <c r="AL621" i="14" s="1"/>
  <c r="AM621" i="14"/>
  <c r="AN621" i="14" s="1"/>
  <c r="AO621" i="14"/>
  <c r="AP621" i="14" s="1"/>
  <c r="AQ621" i="14"/>
  <c r="AR621" i="14" s="1"/>
  <c r="AS621" i="14"/>
  <c r="AT621" i="14" s="1"/>
  <c r="AU621" i="14"/>
  <c r="AV621" i="14" s="1"/>
  <c r="AW621" i="14"/>
  <c r="AX621" i="14" s="1"/>
  <c r="AY621" i="14"/>
  <c r="AZ621" i="14"/>
  <c r="BA621" i="14"/>
  <c r="BB621" i="14"/>
  <c r="AH622" i="14"/>
  <c r="AI622" i="14"/>
  <c r="AJ622" i="14" s="1"/>
  <c r="AK622" i="14"/>
  <c r="AL622" i="14" s="1"/>
  <c r="AM622" i="14"/>
  <c r="AN622" i="14"/>
  <c r="AO622" i="14"/>
  <c r="AP622" i="14" s="1"/>
  <c r="AQ622" i="14"/>
  <c r="AR622" i="14"/>
  <c r="AS622" i="14"/>
  <c r="AT622" i="14" s="1"/>
  <c r="AU622" i="14"/>
  <c r="AV622" i="14" s="1"/>
  <c r="AW622" i="14"/>
  <c r="AX622" i="14" s="1"/>
  <c r="AY622" i="14"/>
  <c r="AZ622" i="14"/>
  <c r="BA622" i="14"/>
  <c r="BB622" i="14"/>
  <c r="AH623" i="14"/>
  <c r="AI623" i="14"/>
  <c r="AJ623" i="14" s="1"/>
  <c r="AK623" i="14"/>
  <c r="AL623" i="14"/>
  <c r="AM623" i="14"/>
  <c r="AN623" i="14" s="1"/>
  <c r="AO623" i="14"/>
  <c r="AP623" i="14"/>
  <c r="AQ623" i="14"/>
  <c r="AR623" i="14" s="1"/>
  <c r="AS623" i="14"/>
  <c r="AT623" i="14" s="1"/>
  <c r="AU623" i="14"/>
  <c r="AV623" i="14" s="1"/>
  <c r="AW623" i="14"/>
  <c r="AX623" i="14" s="1"/>
  <c r="AY623" i="14"/>
  <c r="AZ623" i="14"/>
  <c r="BA623" i="14"/>
  <c r="BB623" i="14"/>
  <c r="AH624" i="14"/>
  <c r="AI624" i="14"/>
  <c r="AJ624" i="14" s="1"/>
  <c r="AK624" i="14"/>
  <c r="AL624" i="14" s="1"/>
  <c r="AM624" i="14"/>
  <c r="AN624" i="14" s="1"/>
  <c r="AO624" i="14"/>
  <c r="AP624" i="14" s="1"/>
  <c r="AQ624" i="14"/>
  <c r="AR624" i="14" s="1"/>
  <c r="AS624" i="14"/>
  <c r="AT624" i="14" s="1"/>
  <c r="AU624" i="14"/>
  <c r="AV624" i="14" s="1"/>
  <c r="AW624" i="14"/>
  <c r="AX624" i="14" s="1"/>
  <c r="AY624" i="14"/>
  <c r="AZ624" i="14"/>
  <c r="BA624" i="14"/>
  <c r="BB624" i="14"/>
  <c r="AH625" i="14"/>
  <c r="AI625" i="14"/>
  <c r="AJ625" i="14" s="1"/>
  <c r="AK625" i="14"/>
  <c r="AL625" i="14" s="1"/>
  <c r="AM625" i="14"/>
  <c r="AN625" i="14" s="1"/>
  <c r="AO625" i="14"/>
  <c r="AP625" i="14" s="1"/>
  <c r="AQ625" i="14"/>
  <c r="AR625" i="14" s="1"/>
  <c r="AS625" i="14"/>
  <c r="AT625" i="14" s="1"/>
  <c r="AU625" i="14"/>
  <c r="AV625" i="14" s="1"/>
  <c r="AW625" i="14"/>
  <c r="AX625" i="14" s="1"/>
  <c r="AY625" i="14"/>
  <c r="AZ625" i="14"/>
  <c r="BA625" i="14"/>
  <c r="BB625" i="14"/>
  <c r="AH626" i="14"/>
  <c r="AI626" i="14"/>
  <c r="AJ626" i="14" s="1"/>
  <c r="AK626" i="14"/>
  <c r="AL626" i="14" s="1"/>
  <c r="AM626" i="14"/>
  <c r="AN626" i="14"/>
  <c r="AO626" i="14"/>
  <c r="AP626" i="14" s="1"/>
  <c r="AQ626" i="14"/>
  <c r="AR626" i="14"/>
  <c r="AS626" i="14"/>
  <c r="AT626" i="14" s="1"/>
  <c r="AU626" i="14"/>
  <c r="AV626" i="14" s="1"/>
  <c r="AW626" i="14"/>
  <c r="AX626" i="14" s="1"/>
  <c r="AY626" i="14"/>
  <c r="AZ626" i="14"/>
  <c r="BA626" i="14"/>
  <c r="BB626" i="14"/>
  <c r="AH627" i="14"/>
  <c r="AI627" i="14"/>
  <c r="AJ627" i="14" s="1"/>
  <c r="AK627" i="14"/>
  <c r="AL627" i="14"/>
  <c r="AM627" i="14"/>
  <c r="AN627" i="14" s="1"/>
  <c r="AO627" i="14"/>
  <c r="AP627" i="14" s="1"/>
  <c r="AQ627" i="14"/>
  <c r="AR627" i="14" s="1"/>
  <c r="AS627" i="14"/>
  <c r="AT627" i="14" s="1"/>
  <c r="AU627" i="14"/>
  <c r="AV627" i="14" s="1"/>
  <c r="AW627" i="14"/>
  <c r="AX627" i="14" s="1"/>
  <c r="AY627" i="14"/>
  <c r="AZ627" i="14"/>
  <c r="BA627" i="14"/>
  <c r="BB627" i="14"/>
  <c r="AH628" i="14"/>
  <c r="AI628" i="14"/>
  <c r="AJ628" i="14" s="1"/>
  <c r="AK628" i="14"/>
  <c r="AL628" i="14" s="1"/>
  <c r="AM628" i="14"/>
  <c r="AN628" i="14" s="1"/>
  <c r="AO628" i="14"/>
  <c r="AP628" i="14" s="1"/>
  <c r="AQ628" i="14"/>
  <c r="AR628" i="14" s="1"/>
  <c r="AS628" i="14"/>
  <c r="AT628" i="14" s="1"/>
  <c r="AU628" i="14"/>
  <c r="AV628" i="14" s="1"/>
  <c r="AW628" i="14"/>
  <c r="AX628" i="14" s="1"/>
  <c r="AY628" i="14"/>
  <c r="AZ628" i="14"/>
  <c r="BA628" i="14"/>
  <c r="BB628" i="14"/>
  <c r="AH629" i="14"/>
  <c r="AI629" i="14"/>
  <c r="AJ629" i="14" s="1"/>
  <c r="AK629" i="14"/>
  <c r="AL629" i="14" s="1"/>
  <c r="AM629" i="14"/>
  <c r="AN629" i="14" s="1"/>
  <c r="AO629" i="14"/>
  <c r="AP629" i="14" s="1"/>
  <c r="AQ629" i="14"/>
  <c r="AR629" i="14" s="1"/>
  <c r="AS629" i="14"/>
  <c r="AT629" i="14" s="1"/>
  <c r="AU629" i="14"/>
  <c r="AV629" i="14" s="1"/>
  <c r="AW629" i="14"/>
  <c r="AX629" i="14" s="1"/>
  <c r="AY629" i="14"/>
  <c r="AZ629" i="14"/>
  <c r="BA629" i="14"/>
  <c r="BB629" i="14"/>
  <c r="AH630" i="14"/>
  <c r="AI630" i="14"/>
  <c r="AJ630" i="14" s="1"/>
  <c r="AK630" i="14"/>
  <c r="AL630" i="14" s="1"/>
  <c r="AM630" i="14"/>
  <c r="AN630" i="14" s="1"/>
  <c r="AO630" i="14"/>
  <c r="AP630" i="14" s="1"/>
  <c r="AQ630" i="14"/>
  <c r="AR630" i="14" s="1"/>
  <c r="AS630" i="14"/>
  <c r="AT630" i="14" s="1"/>
  <c r="AU630" i="14"/>
  <c r="AV630" i="14" s="1"/>
  <c r="AW630" i="14"/>
  <c r="AX630" i="14" s="1"/>
  <c r="AY630" i="14"/>
  <c r="AZ630" i="14"/>
  <c r="BA630" i="14"/>
  <c r="BB630" i="14"/>
  <c r="AH631" i="14"/>
  <c r="AI631" i="14"/>
  <c r="AJ631" i="14" s="1"/>
  <c r="AK631" i="14"/>
  <c r="AL631" i="14" s="1"/>
  <c r="AM631" i="14"/>
  <c r="AN631" i="14" s="1"/>
  <c r="AO631" i="14"/>
  <c r="AP631" i="14" s="1"/>
  <c r="AQ631" i="14"/>
  <c r="AR631" i="14" s="1"/>
  <c r="AS631" i="14"/>
  <c r="AT631" i="14" s="1"/>
  <c r="AU631" i="14"/>
  <c r="AV631" i="14" s="1"/>
  <c r="AW631" i="14"/>
  <c r="AX631" i="14" s="1"/>
  <c r="AY631" i="14"/>
  <c r="AZ631" i="14"/>
  <c r="BA631" i="14"/>
  <c r="BB631" i="14"/>
  <c r="AH632" i="14"/>
  <c r="AI632" i="14"/>
  <c r="AJ632" i="14" s="1"/>
  <c r="AK632" i="14"/>
  <c r="AL632" i="14" s="1"/>
  <c r="AM632" i="14"/>
  <c r="AN632" i="14" s="1"/>
  <c r="AO632" i="14"/>
  <c r="AP632" i="14" s="1"/>
  <c r="AQ632" i="14"/>
  <c r="AR632" i="14" s="1"/>
  <c r="AS632" i="14"/>
  <c r="AT632" i="14" s="1"/>
  <c r="AU632" i="14"/>
  <c r="AV632" i="14" s="1"/>
  <c r="AW632" i="14"/>
  <c r="AX632" i="14" s="1"/>
  <c r="AY632" i="14"/>
  <c r="AZ632" i="14"/>
  <c r="BA632" i="14"/>
  <c r="BB632" i="14"/>
  <c r="AH633" i="14"/>
  <c r="AI633" i="14"/>
  <c r="AJ633" i="14" s="1"/>
  <c r="AK633" i="14"/>
  <c r="AL633" i="14"/>
  <c r="AM633" i="14"/>
  <c r="AN633" i="14" s="1"/>
  <c r="AO633" i="14"/>
  <c r="AP633" i="14" s="1"/>
  <c r="AQ633" i="14"/>
  <c r="AR633" i="14" s="1"/>
  <c r="AS633" i="14"/>
  <c r="AT633" i="14" s="1"/>
  <c r="AU633" i="14"/>
  <c r="AV633" i="14" s="1"/>
  <c r="AW633" i="14"/>
  <c r="AX633" i="14" s="1"/>
  <c r="AY633" i="14"/>
  <c r="AZ633" i="14"/>
  <c r="BA633" i="14"/>
  <c r="BB633" i="14"/>
  <c r="AH634" i="14"/>
  <c r="AI634" i="14"/>
  <c r="AJ634" i="14" s="1"/>
  <c r="AK634" i="14"/>
  <c r="AL634" i="14" s="1"/>
  <c r="AM634" i="14"/>
  <c r="AN634" i="14" s="1"/>
  <c r="AO634" i="14"/>
  <c r="AP634" i="14" s="1"/>
  <c r="AQ634" i="14"/>
  <c r="AR634" i="14" s="1"/>
  <c r="AS634" i="14"/>
  <c r="AT634" i="14" s="1"/>
  <c r="AU634" i="14"/>
  <c r="AV634" i="14" s="1"/>
  <c r="AW634" i="14"/>
  <c r="AX634" i="14" s="1"/>
  <c r="AY634" i="14"/>
  <c r="AZ634" i="14"/>
  <c r="BA634" i="14"/>
  <c r="BB634" i="14"/>
  <c r="AH635" i="14"/>
  <c r="AI635" i="14"/>
  <c r="AJ635" i="14" s="1"/>
  <c r="AK635" i="14"/>
  <c r="AL635" i="14" s="1"/>
  <c r="AM635" i="14"/>
  <c r="AN635" i="14" s="1"/>
  <c r="AO635" i="14"/>
  <c r="AP635" i="14" s="1"/>
  <c r="AQ635" i="14"/>
  <c r="AR635" i="14" s="1"/>
  <c r="AS635" i="14"/>
  <c r="AT635" i="14" s="1"/>
  <c r="AU635" i="14"/>
  <c r="AV635" i="14"/>
  <c r="AW635" i="14"/>
  <c r="AX635" i="14"/>
  <c r="AY635" i="14"/>
  <c r="AZ635" i="14"/>
  <c r="BA635" i="14"/>
  <c r="BB635" i="14"/>
  <c r="AH636" i="14"/>
  <c r="AI636" i="14"/>
  <c r="AJ636" i="14" s="1"/>
  <c r="AK636" i="14"/>
  <c r="AL636" i="14" s="1"/>
  <c r="AM636" i="14"/>
  <c r="AN636" i="14" s="1"/>
  <c r="AO636" i="14"/>
  <c r="AP636" i="14" s="1"/>
  <c r="AQ636" i="14"/>
  <c r="AR636" i="14"/>
  <c r="AS636" i="14"/>
  <c r="AT636" i="14" s="1"/>
  <c r="AU636" i="14"/>
  <c r="AV636" i="14" s="1"/>
  <c r="AW636" i="14"/>
  <c r="AX636" i="14" s="1"/>
  <c r="AY636" i="14"/>
  <c r="AZ636" i="14"/>
  <c r="BA636" i="14"/>
  <c r="BB636" i="14"/>
  <c r="AH637" i="14"/>
  <c r="AI637" i="14"/>
  <c r="AJ637" i="14" s="1"/>
  <c r="AK637" i="14"/>
  <c r="AL637" i="14"/>
  <c r="AM637" i="14"/>
  <c r="AN637" i="14" s="1"/>
  <c r="AO637" i="14"/>
  <c r="AP637" i="14" s="1"/>
  <c r="AQ637" i="14"/>
  <c r="AR637" i="14"/>
  <c r="AS637" i="14"/>
  <c r="AT637" i="14" s="1"/>
  <c r="AU637" i="14"/>
  <c r="AV637" i="14" s="1"/>
  <c r="AW637" i="14"/>
  <c r="AX637" i="14"/>
  <c r="AY637" i="14"/>
  <c r="AZ637" i="14"/>
  <c r="BA637" i="14"/>
  <c r="BB637" i="14"/>
  <c r="AH638" i="14"/>
  <c r="AI638" i="14"/>
  <c r="AJ638" i="14" s="1"/>
  <c r="AK638" i="14"/>
  <c r="AL638" i="14" s="1"/>
  <c r="AM638" i="14"/>
  <c r="AN638" i="14" s="1"/>
  <c r="AO638" i="14"/>
  <c r="AP638" i="14" s="1"/>
  <c r="AQ638" i="14"/>
  <c r="AR638" i="14" s="1"/>
  <c r="AS638" i="14"/>
  <c r="AT638" i="14" s="1"/>
  <c r="AU638" i="14"/>
  <c r="AV638" i="14"/>
  <c r="AW638" i="14"/>
  <c r="AX638" i="14" s="1"/>
  <c r="AY638" i="14"/>
  <c r="AZ638" i="14"/>
  <c r="BA638" i="14"/>
  <c r="BB638" i="14"/>
  <c r="AH639" i="14"/>
  <c r="AI639" i="14"/>
  <c r="AJ639" i="14" s="1"/>
  <c r="AK639" i="14"/>
  <c r="AL639" i="14" s="1"/>
  <c r="AM639" i="14"/>
  <c r="AN639" i="14" s="1"/>
  <c r="AO639" i="14"/>
  <c r="AP639" i="14" s="1"/>
  <c r="AQ639" i="14"/>
  <c r="AR639" i="14" s="1"/>
  <c r="AS639" i="14"/>
  <c r="AT639" i="14" s="1"/>
  <c r="AU639" i="14"/>
  <c r="AV639" i="14" s="1"/>
  <c r="AW639" i="14"/>
  <c r="AX639" i="14"/>
  <c r="AY639" i="14"/>
  <c r="AZ639" i="14"/>
  <c r="BA639" i="14"/>
  <c r="BB639" i="14"/>
  <c r="AH640" i="14"/>
  <c r="AI640" i="14"/>
  <c r="AJ640" i="14"/>
  <c r="AK640" i="14"/>
  <c r="AL640" i="14" s="1"/>
  <c r="AM640" i="14"/>
  <c r="AN640" i="14" s="1"/>
  <c r="AO640" i="14"/>
  <c r="AP640" i="14" s="1"/>
  <c r="AQ640" i="14"/>
  <c r="AR640" i="14" s="1"/>
  <c r="AS640" i="14"/>
  <c r="AT640" i="14" s="1"/>
  <c r="AU640" i="14"/>
  <c r="AV640" i="14" s="1"/>
  <c r="AW640" i="14"/>
  <c r="AX640" i="14" s="1"/>
  <c r="AY640" i="14"/>
  <c r="AZ640" i="14"/>
  <c r="BA640" i="14"/>
  <c r="BB640" i="14"/>
  <c r="AH641" i="14"/>
  <c r="AI641" i="14"/>
  <c r="AJ641" i="14" s="1"/>
  <c r="AK641" i="14"/>
  <c r="AL641" i="14" s="1"/>
  <c r="AM641" i="14"/>
  <c r="AN641" i="14" s="1"/>
  <c r="AO641" i="14"/>
  <c r="AP641" i="14" s="1"/>
  <c r="AQ641" i="14"/>
  <c r="AR641" i="14" s="1"/>
  <c r="AS641" i="14"/>
  <c r="AT641" i="14" s="1"/>
  <c r="AU641" i="14"/>
  <c r="AV641" i="14" s="1"/>
  <c r="AW641" i="14"/>
  <c r="AX641" i="14" s="1"/>
  <c r="AY641" i="14"/>
  <c r="AZ641" i="14"/>
  <c r="BA641" i="14"/>
  <c r="BB641" i="14"/>
  <c r="AH642" i="14"/>
  <c r="AI642" i="14"/>
  <c r="AJ642" i="14" s="1"/>
  <c r="AK642" i="14"/>
  <c r="AL642" i="14" s="1"/>
  <c r="AM642" i="14"/>
  <c r="AN642" i="14" s="1"/>
  <c r="AO642" i="14"/>
  <c r="AP642" i="14" s="1"/>
  <c r="AQ642" i="14"/>
  <c r="AR642" i="14" s="1"/>
  <c r="AS642" i="14"/>
  <c r="AT642" i="14" s="1"/>
  <c r="AU642" i="14"/>
  <c r="AV642" i="14" s="1"/>
  <c r="AW642" i="14"/>
  <c r="AX642" i="14" s="1"/>
  <c r="AY642" i="14"/>
  <c r="AZ642" i="14"/>
  <c r="BA642" i="14"/>
  <c r="BB642" i="14"/>
  <c r="AH643" i="14"/>
  <c r="AI643" i="14"/>
  <c r="AJ643" i="14" s="1"/>
  <c r="AK643" i="14"/>
  <c r="AL643" i="14" s="1"/>
  <c r="AM643" i="14"/>
  <c r="AN643" i="14" s="1"/>
  <c r="AO643" i="14"/>
  <c r="AP643" i="14" s="1"/>
  <c r="AQ643" i="14"/>
  <c r="AR643" i="14" s="1"/>
  <c r="AS643" i="14"/>
  <c r="AT643" i="14" s="1"/>
  <c r="AU643" i="14"/>
  <c r="AV643" i="14" s="1"/>
  <c r="AW643" i="14"/>
  <c r="AX643" i="14" s="1"/>
  <c r="AY643" i="14"/>
  <c r="AZ643" i="14"/>
  <c r="BA643" i="14"/>
  <c r="BB643" i="14"/>
  <c r="AH644" i="14"/>
  <c r="AI644" i="14"/>
  <c r="AJ644" i="14" s="1"/>
  <c r="AK644" i="14"/>
  <c r="AL644" i="14" s="1"/>
  <c r="AM644" i="14"/>
  <c r="AN644" i="14"/>
  <c r="AO644" i="14"/>
  <c r="AP644" i="14" s="1"/>
  <c r="AQ644" i="14"/>
  <c r="AR644" i="14"/>
  <c r="AS644" i="14"/>
  <c r="AT644" i="14" s="1"/>
  <c r="AU644" i="14"/>
  <c r="AV644" i="14" s="1"/>
  <c r="AW644" i="14"/>
  <c r="AX644" i="14" s="1"/>
  <c r="AY644" i="14"/>
  <c r="AZ644" i="14"/>
  <c r="BA644" i="14"/>
  <c r="BB644" i="14"/>
  <c r="AH645" i="14"/>
  <c r="AI645" i="14"/>
  <c r="AJ645" i="14" s="1"/>
  <c r="AK645" i="14"/>
  <c r="AL645" i="14" s="1"/>
  <c r="AM645" i="14"/>
  <c r="AN645" i="14" s="1"/>
  <c r="AO645" i="14"/>
  <c r="AP645" i="14" s="1"/>
  <c r="AQ645" i="14"/>
  <c r="AR645" i="14"/>
  <c r="AS645" i="14"/>
  <c r="AT645" i="14" s="1"/>
  <c r="AU645" i="14"/>
  <c r="AV645" i="14" s="1"/>
  <c r="AW645" i="14"/>
  <c r="AX645" i="14" s="1"/>
  <c r="AY645" i="14"/>
  <c r="AZ645" i="14"/>
  <c r="BA645" i="14"/>
  <c r="BB645" i="14"/>
  <c r="AH646" i="14"/>
  <c r="AI646" i="14"/>
  <c r="AJ646" i="14" s="1"/>
  <c r="AK646" i="14"/>
  <c r="AL646" i="14" s="1"/>
  <c r="AM646" i="14"/>
  <c r="AN646" i="14" s="1"/>
  <c r="AO646" i="14"/>
  <c r="AP646" i="14" s="1"/>
  <c r="AQ646" i="14"/>
  <c r="AR646" i="14" s="1"/>
  <c r="AS646" i="14"/>
  <c r="AT646" i="14"/>
  <c r="AU646" i="14"/>
  <c r="AV646" i="14" s="1"/>
  <c r="AW646" i="14"/>
  <c r="AX646" i="14" s="1"/>
  <c r="AY646" i="14"/>
  <c r="AZ646" i="14"/>
  <c r="BA646" i="14"/>
  <c r="BB646" i="14"/>
  <c r="AH647" i="14"/>
  <c r="AI647" i="14"/>
  <c r="AJ647" i="14" s="1"/>
  <c r="AK647" i="14"/>
  <c r="AL647" i="14" s="1"/>
  <c r="AM647" i="14"/>
  <c r="AN647" i="14"/>
  <c r="AO647" i="14"/>
  <c r="AP647" i="14" s="1"/>
  <c r="AQ647" i="14"/>
  <c r="AR647" i="14" s="1"/>
  <c r="AS647" i="14"/>
  <c r="AT647" i="14" s="1"/>
  <c r="AU647" i="14"/>
  <c r="AV647" i="14" s="1"/>
  <c r="AW647" i="14"/>
  <c r="AX647" i="14" s="1"/>
  <c r="AY647" i="14"/>
  <c r="AZ647" i="14"/>
  <c r="BA647" i="14"/>
  <c r="BB647" i="14"/>
  <c r="AH648" i="14"/>
  <c r="AI648" i="14"/>
  <c r="AJ648" i="14" s="1"/>
  <c r="AK648" i="14"/>
  <c r="AL648" i="14" s="1"/>
  <c r="AM648" i="14"/>
  <c r="AN648" i="14" s="1"/>
  <c r="AO648" i="14"/>
  <c r="AP648" i="14" s="1"/>
  <c r="AQ648" i="14"/>
  <c r="AR648" i="14"/>
  <c r="AS648" i="14"/>
  <c r="AT648" i="14" s="1"/>
  <c r="AU648" i="14"/>
  <c r="AV648" i="14" s="1"/>
  <c r="AW648" i="14"/>
  <c r="AX648" i="14" s="1"/>
  <c r="AY648" i="14"/>
  <c r="AZ648" i="14"/>
  <c r="BA648" i="14"/>
  <c r="BB648" i="14"/>
  <c r="AH649" i="14"/>
  <c r="AI649" i="14"/>
  <c r="AJ649" i="14" s="1"/>
  <c r="AK649" i="14"/>
  <c r="AL649" i="14" s="1"/>
  <c r="AM649" i="14"/>
  <c r="AN649" i="14" s="1"/>
  <c r="AO649" i="14"/>
  <c r="AP649" i="14"/>
  <c r="AQ649" i="14"/>
  <c r="AR649" i="14"/>
  <c r="AS649" i="14"/>
  <c r="AT649" i="14" s="1"/>
  <c r="AU649" i="14"/>
  <c r="AV649" i="14" s="1"/>
  <c r="AW649" i="14"/>
  <c r="AX649" i="14" s="1"/>
  <c r="AY649" i="14"/>
  <c r="AZ649" i="14"/>
  <c r="BA649" i="14"/>
  <c r="BB649" i="14"/>
  <c r="AH650" i="14"/>
  <c r="AI650" i="14"/>
  <c r="AJ650" i="14" s="1"/>
  <c r="AK650" i="14"/>
  <c r="AL650" i="14" s="1"/>
  <c r="AM650" i="14"/>
  <c r="AN650" i="14" s="1"/>
  <c r="AO650" i="14"/>
  <c r="AP650" i="14" s="1"/>
  <c r="AQ650" i="14"/>
  <c r="AR650" i="14" s="1"/>
  <c r="AS650" i="14"/>
  <c r="AT650" i="14"/>
  <c r="AU650" i="14"/>
  <c r="AV650" i="14" s="1"/>
  <c r="AW650" i="14"/>
  <c r="AX650" i="14" s="1"/>
  <c r="AY650" i="14"/>
  <c r="AZ650" i="14"/>
  <c r="BA650" i="14"/>
  <c r="BB650" i="14"/>
  <c r="AH651" i="14"/>
  <c r="AI651" i="14"/>
  <c r="AJ651" i="14" s="1"/>
  <c r="AK651" i="14"/>
  <c r="AL651" i="14"/>
  <c r="AM651" i="14"/>
  <c r="AN651" i="14" s="1"/>
  <c r="AO651" i="14"/>
  <c r="AP651" i="14" s="1"/>
  <c r="AQ651" i="14"/>
  <c r="AR651" i="14"/>
  <c r="AS651" i="14"/>
  <c r="AT651" i="14" s="1"/>
  <c r="AU651" i="14"/>
  <c r="AV651" i="14" s="1"/>
  <c r="AW651" i="14"/>
  <c r="AX651" i="14" s="1"/>
  <c r="AY651" i="14"/>
  <c r="AZ651" i="14"/>
  <c r="BA651" i="14"/>
  <c r="BB651" i="14"/>
  <c r="AH652" i="14"/>
  <c r="AI652" i="14"/>
  <c r="AJ652" i="14" s="1"/>
  <c r="AK652" i="14"/>
  <c r="AL652" i="14" s="1"/>
  <c r="AM652" i="14"/>
  <c r="AN652" i="14"/>
  <c r="AO652" i="14"/>
  <c r="AP652" i="14" s="1"/>
  <c r="AQ652" i="14"/>
  <c r="AR652" i="14" s="1"/>
  <c r="AS652" i="14"/>
  <c r="AT652" i="14" s="1"/>
  <c r="AU652" i="14"/>
  <c r="AV652" i="14" s="1"/>
  <c r="AW652" i="14"/>
  <c r="AX652" i="14"/>
  <c r="AY652" i="14"/>
  <c r="AZ652" i="14"/>
  <c r="BA652" i="14"/>
  <c r="BB652" i="14"/>
  <c r="AH653" i="14"/>
  <c r="AI653" i="14"/>
  <c r="AJ653" i="14" s="1"/>
  <c r="AK653" i="14"/>
  <c r="AL653" i="14" s="1"/>
  <c r="AM653" i="14"/>
  <c r="AN653" i="14" s="1"/>
  <c r="AO653" i="14"/>
  <c r="AP653" i="14" s="1"/>
  <c r="AQ653" i="14"/>
  <c r="AR653" i="14"/>
  <c r="AS653" i="14"/>
  <c r="AT653" i="14" s="1"/>
  <c r="AU653" i="14"/>
  <c r="AV653" i="14"/>
  <c r="AW653" i="14"/>
  <c r="AX653" i="14" s="1"/>
  <c r="AY653" i="14"/>
  <c r="AZ653" i="14"/>
  <c r="BA653" i="14"/>
  <c r="BB653" i="14"/>
  <c r="AH654" i="14"/>
  <c r="AI654" i="14"/>
  <c r="AJ654" i="14" s="1"/>
  <c r="AK654" i="14"/>
  <c r="AL654" i="14" s="1"/>
  <c r="AM654" i="14"/>
  <c r="AN654" i="14" s="1"/>
  <c r="AO654" i="14"/>
  <c r="AP654" i="14" s="1"/>
  <c r="AQ654" i="14"/>
  <c r="AR654" i="14" s="1"/>
  <c r="AS654" i="14"/>
  <c r="AT654" i="14" s="1"/>
  <c r="AU654" i="14"/>
  <c r="AV654" i="14" s="1"/>
  <c r="AW654" i="14"/>
  <c r="AX654" i="14"/>
  <c r="AY654" i="14"/>
  <c r="AZ654" i="14"/>
  <c r="BA654" i="14"/>
  <c r="BB654" i="14"/>
  <c r="AH655" i="14"/>
  <c r="AI655" i="14"/>
  <c r="AJ655" i="14"/>
  <c r="AK655" i="14"/>
  <c r="AL655" i="14"/>
  <c r="AM655" i="14"/>
  <c r="AN655" i="14" s="1"/>
  <c r="AO655" i="14"/>
  <c r="AP655" i="14" s="1"/>
  <c r="AQ655" i="14"/>
  <c r="AR655" i="14" s="1"/>
  <c r="AS655" i="14"/>
  <c r="AT655" i="14"/>
  <c r="AU655" i="14"/>
  <c r="AV655" i="14" s="1"/>
  <c r="AW655" i="14"/>
  <c r="AX655" i="14" s="1"/>
  <c r="AY655" i="14"/>
  <c r="AZ655" i="14"/>
  <c r="BA655" i="14"/>
  <c r="BB655" i="14"/>
  <c r="AH656" i="14"/>
  <c r="AI656" i="14"/>
  <c r="AJ656" i="14" s="1"/>
  <c r="AK656" i="14"/>
  <c r="AL656" i="14"/>
  <c r="AM656" i="14"/>
  <c r="AN656" i="14"/>
  <c r="AO656" i="14"/>
  <c r="AP656" i="14" s="1"/>
  <c r="AQ656" i="14"/>
  <c r="AR656" i="14" s="1"/>
  <c r="AS656" i="14"/>
  <c r="AT656" i="14" s="1"/>
  <c r="AU656" i="14"/>
  <c r="AV656" i="14" s="1"/>
  <c r="AW656" i="14"/>
  <c r="AX656" i="14" s="1"/>
  <c r="AY656" i="14"/>
  <c r="AZ656" i="14"/>
  <c r="BA656" i="14"/>
  <c r="BB656" i="14"/>
  <c r="AH657" i="14"/>
  <c r="AI657" i="14"/>
  <c r="AJ657" i="14"/>
  <c r="AK657" i="14"/>
  <c r="AL657" i="14" s="1"/>
  <c r="AM657" i="14"/>
  <c r="AN657" i="14" s="1"/>
  <c r="AO657" i="14"/>
  <c r="AP657" i="14" s="1"/>
  <c r="AQ657" i="14"/>
  <c r="AR657" i="14"/>
  <c r="AS657" i="14"/>
  <c r="AT657" i="14" s="1"/>
  <c r="AU657" i="14"/>
  <c r="AV657" i="14" s="1"/>
  <c r="AW657" i="14"/>
  <c r="AX657" i="14" s="1"/>
  <c r="AY657" i="14"/>
  <c r="AZ657" i="14"/>
  <c r="BA657" i="14"/>
  <c r="BB657" i="14"/>
  <c r="AH658" i="14"/>
  <c r="AI658" i="14"/>
  <c r="AJ658" i="14" s="1"/>
  <c r="AK658" i="14"/>
  <c r="AL658" i="14" s="1"/>
  <c r="AM658" i="14"/>
  <c r="AN658" i="14" s="1"/>
  <c r="AO658" i="14"/>
  <c r="AP658" i="14" s="1"/>
  <c r="AQ658" i="14"/>
  <c r="AR658" i="14" s="1"/>
  <c r="AS658" i="14"/>
  <c r="AT658" i="14"/>
  <c r="AU658" i="14"/>
  <c r="AV658" i="14" s="1"/>
  <c r="AW658" i="14"/>
  <c r="AX658" i="14"/>
  <c r="AY658" i="14"/>
  <c r="AZ658" i="14"/>
  <c r="BA658" i="14"/>
  <c r="BB658" i="14"/>
  <c r="AH659" i="14"/>
  <c r="AI659" i="14"/>
  <c r="AJ659" i="14" s="1"/>
  <c r="AK659" i="14"/>
  <c r="AL659" i="14"/>
  <c r="AM659" i="14"/>
  <c r="AN659" i="14" s="1"/>
  <c r="AO659" i="14"/>
  <c r="AP659" i="14" s="1"/>
  <c r="AQ659" i="14"/>
  <c r="AR659" i="14"/>
  <c r="AS659" i="14"/>
  <c r="AT659" i="14" s="1"/>
  <c r="AU659" i="14"/>
  <c r="AV659" i="14" s="1"/>
  <c r="AW659" i="14"/>
  <c r="AX659" i="14" s="1"/>
  <c r="AY659" i="14"/>
  <c r="AZ659" i="14"/>
  <c r="BA659" i="14"/>
  <c r="BB659" i="14"/>
  <c r="AH660" i="14"/>
  <c r="AI660" i="14"/>
  <c r="AJ660" i="14" s="1"/>
  <c r="AK660" i="14"/>
  <c r="AL660" i="14"/>
  <c r="AM660" i="14"/>
  <c r="AN660" i="14" s="1"/>
  <c r="AO660" i="14"/>
  <c r="AP660" i="14"/>
  <c r="AQ660" i="14"/>
  <c r="AR660" i="14" s="1"/>
  <c r="AS660" i="14"/>
  <c r="AT660" i="14" s="1"/>
  <c r="AU660" i="14"/>
  <c r="AV660" i="14" s="1"/>
  <c r="AW660" i="14"/>
  <c r="AX660" i="14" s="1"/>
  <c r="AY660" i="14"/>
  <c r="AZ660" i="14"/>
  <c r="BA660" i="14"/>
  <c r="BB660" i="14"/>
  <c r="AH661" i="14"/>
  <c r="AI661" i="14"/>
  <c r="AJ661" i="14"/>
  <c r="AK661" i="14"/>
  <c r="AL661" i="14" s="1"/>
  <c r="AM661" i="14"/>
  <c r="AN661" i="14" s="1"/>
  <c r="AO661" i="14"/>
  <c r="AP661" i="14"/>
  <c r="AQ661" i="14"/>
  <c r="AR661" i="14" s="1"/>
  <c r="AS661" i="14"/>
  <c r="AT661" i="14" s="1"/>
  <c r="AU661" i="14"/>
  <c r="AV661" i="14" s="1"/>
  <c r="AW661" i="14"/>
  <c r="AX661" i="14" s="1"/>
  <c r="AY661" i="14"/>
  <c r="AZ661" i="14"/>
  <c r="BA661" i="14"/>
  <c r="BB661" i="14"/>
  <c r="AH662" i="14"/>
  <c r="AI662" i="14"/>
  <c r="AJ662" i="14" s="1"/>
  <c r="AK662" i="14"/>
  <c r="AL662" i="14" s="1"/>
  <c r="AM662" i="14"/>
  <c r="AN662" i="14" s="1"/>
  <c r="AO662" i="14"/>
  <c r="AP662" i="14"/>
  <c r="AQ662" i="14"/>
  <c r="AR662" i="14" s="1"/>
  <c r="AS662" i="14"/>
  <c r="AT662" i="14"/>
  <c r="AU662" i="14"/>
  <c r="AV662" i="14" s="1"/>
  <c r="AW662" i="14"/>
  <c r="AX662" i="14" s="1"/>
  <c r="AY662" i="14"/>
  <c r="AZ662" i="14"/>
  <c r="BA662" i="14"/>
  <c r="BB662" i="14"/>
  <c r="AH663" i="14"/>
  <c r="AI663" i="14"/>
  <c r="AJ663" i="14" s="1"/>
  <c r="AK663" i="14"/>
  <c r="AL663" i="14"/>
  <c r="AM663" i="14"/>
  <c r="AN663" i="14" s="1"/>
  <c r="AO663" i="14"/>
  <c r="AP663" i="14" s="1"/>
  <c r="AQ663" i="14"/>
  <c r="AR663" i="14"/>
  <c r="AS663" i="14"/>
  <c r="AT663" i="14" s="1"/>
  <c r="AU663" i="14"/>
  <c r="AV663" i="14" s="1"/>
  <c r="AW663" i="14"/>
  <c r="AX663" i="14" s="1"/>
  <c r="AY663" i="14"/>
  <c r="AZ663" i="14"/>
  <c r="BA663" i="14"/>
  <c r="BB663" i="14"/>
  <c r="AH664" i="14"/>
  <c r="AI664" i="14"/>
  <c r="AJ664" i="14" s="1"/>
  <c r="AK664" i="14"/>
  <c r="AL664" i="14"/>
  <c r="AM664" i="14"/>
  <c r="AN664" i="14"/>
  <c r="AO664" i="14"/>
  <c r="AP664" i="14"/>
  <c r="AQ664" i="14"/>
  <c r="AR664" i="14" s="1"/>
  <c r="AS664" i="14"/>
  <c r="AT664" i="14" s="1"/>
  <c r="AU664" i="14"/>
  <c r="AV664" i="14" s="1"/>
  <c r="AW664" i="14"/>
  <c r="AX664" i="14"/>
  <c r="AY664" i="14"/>
  <c r="AZ664" i="14"/>
  <c r="BA664" i="14"/>
  <c r="BB664" i="14"/>
  <c r="AH665" i="14"/>
  <c r="AI665" i="14"/>
  <c r="AJ665" i="14"/>
  <c r="AK665" i="14"/>
  <c r="AL665" i="14" s="1"/>
  <c r="AM665" i="14"/>
  <c r="AN665" i="14" s="1"/>
  <c r="AO665" i="14"/>
  <c r="AP665" i="14"/>
  <c r="AQ665" i="14"/>
  <c r="AR665" i="14" s="1"/>
  <c r="AS665" i="14"/>
  <c r="AT665" i="14" s="1"/>
  <c r="AU665" i="14"/>
  <c r="AV665" i="14"/>
  <c r="AW665" i="14"/>
  <c r="AX665" i="14" s="1"/>
  <c r="AY665" i="14"/>
  <c r="AZ665" i="14"/>
  <c r="BA665" i="14"/>
  <c r="BB665" i="14"/>
  <c r="AH666" i="14"/>
  <c r="AI666" i="14"/>
  <c r="AJ666" i="14" s="1"/>
  <c r="AK666" i="14"/>
  <c r="AL666" i="14" s="1"/>
  <c r="AM666" i="14"/>
  <c r="AN666" i="14" s="1"/>
  <c r="AO666" i="14"/>
  <c r="AP666" i="14"/>
  <c r="AQ666" i="14"/>
  <c r="AR666" i="14" s="1"/>
  <c r="AS666" i="14"/>
  <c r="AT666" i="14" s="1"/>
  <c r="AU666" i="14"/>
  <c r="AV666" i="14" s="1"/>
  <c r="AW666" i="14"/>
  <c r="AX666" i="14"/>
  <c r="AY666" i="14"/>
  <c r="AZ666" i="14"/>
  <c r="BA666" i="14"/>
  <c r="BB666" i="14"/>
  <c r="AH667" i="14"/>
  <c r="AI667" i="14"/>
  <c r="AJ667" i="14"/>
  <c r="AK667" i="14"/>
  <c r="AL667" i="14" s="1"/>
  <c r="AM667" i="14"/>
  <c r="AN667" i="14" s="1"/>
  <c r="AO667" i="14"/>
  <c r="AP667" i="14" s="1"/>
  <c r="AQ667" i="14"/>
  <c r="AR667" i="14" s="1"/>
  <c r="AS667" i="14"/>
  <c r="AT667" i="14"/>
  <c r="AU667" i="14"/>
  <c r="AV667" i="14" s="1"/>
  <c r="AW667" i="14"/>
  <c r="AX667" i="14" s="1"/>
  <c r="AY667" i="14"/>
  <c r="AZ667" i="14"/>
  <c r="BA667" i="14"/>
  <c r="BB667" i="14"/>
  <c r="AH668" i="14"/>
  <c r="AI668" i="14"/>
  <c r="AJ668" i="14" s="1"/>
  <c r="AK668" i="14"/>
  <c r="AL668" i="14" s="1"/>
  <c r="AM668" i="14"/>
  <c r="AN668" i="14"/>
  <c r="AO668" i="14"/>
  <c r="AP668" i="14" s="1"/>
  <c r="AQ668" i="14"/>
  <c r="AR668" i="14" s="1"/>
  <c r="AS668" i="14"/>
  <c r="AT668" i="14" s="1"/>
  <c r="AU668" i="14"/>
  <c r="AV668" i="14" s="1"/>
  <c r="AW668" i="14"/>
  <c r="AX668" i="14"/>
  <c r="AY668" i="14"/>
  <c r="AZ668" i="14"/>
  <c r="BA668" i="14"/>
  <c r="BB668" i="14"/>
  <c r="AH669" i="14"/>
  <c r="AI669" i="14"/>
  <c r="AJ669" i="14" s="1"/>
  <c r="AK669" i="14"/>
  <c r="AL669" i="14" s="1"/>
  <c r="AM669" i="14"/>
  <c r="AN669" i="14" s="1"/>
  <c r="AO669" i="14"/>
  <c r="AP669" i="14" s="1"/>
  <c r="AQ669" i="14"/>
  <c r="AR669" i="14"/>
  <c r="AS669" i="14"/>
  <c r="AT669" i="14" s="1"/>
  <c r="AU669" i="14"/>
  <c r="AV669" i="14"/>
  <c r="AW669" i="14"/>
  <c r="AX669" i="14" s="1"/>
  <c r="AY669" i="14"/>
  <c r="AZ669" i="14"/>
  <c r="BA669" i="14"/>
  <c r="BB669" i="14"/>
  <c r="AH670" i="14"/>
  <c r="AI670" i="14"/>
  <c r="AJ670" i="14" s="1"/>
  <c r="AK670" i="14"/>
  <c r="AL670" i="14" s="1"/>
  <c r="AM670" i="14"/>
  <c r="AN670" i="14" s="1"/>
  <c r="AO670" i="14"/>
  <c r="AP670" i="14" s="1"/>
  <c r="AQ670" i="14"/>
  <c r="AR670" i="14" s="1"/>
  <c r="AS670" i="14"/>
  <c r="AT670" i="14"/>
  <c r="AU670" i="14"/>
  <c r="AV670" i="14" s="1"/>
  <c r="AW670" i="14"/>
  <c r="AX670" i="14"/>
  <c r="AY670" i="14"/>
  <c r="AZ670" i="14"/>
  <c r="BA670" i="14"/>
  <c r="BB670" i="14"/>
  <c r="AH671" i="14"/>
  <c r="AI671" i="14"/>
  <c r="AJ671" i="14"/>
  <c r="AK671" i="14"/>
  <c r="AL671" i="14" s="1"/>
  <c r="AM671" i="14"/>
  <c r="AN671" i="14" s="1"/>
  <c r="AO671" i="14"/>
  <c r="AP671" i="14" s="1"/>
  <c r="AQ671" i="14"/>
  <c r="AR671" i="14"/>
  <c r="AS671" i="14"/>
  <c r="AT671" i="14"/>
  <c r="AU671" i="14"/>
  <c r="AV671" i="14" s="1"/>
  <c r="AW671" i="14"/>
  <c r="AX671" i="14" s="1"/>
  <c r="AY671" i="14"/>
  <c r="AZ671" i="14"/>
  <c r="BA671" i="14"/>
  <c r="BB671" i="14"/>
  <c r="AH672" i="14"/>
  <c r="AI672" i="14"/>
  <c r="AJ672" i="14" s="1"/>
  <c r="AK672" i="14"/>
  <c r="AL672" i="14" s="1"/>
  <c r="AM672" i="14"/>
  <c r="AN672" i="14"/>
  <c r="AO672" i="14"/>
  <c r="AP672" i="14"/>
  <c r="AQ672" i="14"/>
  <c r="AR672" i="14" s="1"/>
  <c r="AS672" i="14"/>
  <c r="AT672" i="14" s="1"/>
  <c r="AU672" i="14"/>
  <c r="AV672" i="14" s="1"/>
  <c r="AW672" i="14"/>
  <c r="AX672" i="14" s="1"/>
  <c r="AY672" i="14"/>
  <c r="AZ672" i="14"/>
  <c r="BA672" i="14"/>
  <c r="BB672" i="14"/>
  <c r="AH673" i="14"/>
  <c r="AI673" i="14"/>
  <c r="AJ673" i="14" s="1"/>
  <c r="AK673" i="14"/>
  <c r="AL673" i="14" s="1"/>
  <c r="AM673" i="14"/>
  <c r="AN673" i="14"/>
  <c r="AO673" i="14"/>
  <c r="AP673" i="14" s="1"/>
  <c r="AQ673" i="14"/>
  <c r="AR673" i="14"/>
  <c r="AS673" i="14"/>
  <c r="AT673" i="14" s="1"/>
  <c r="AU673" i="14"/>
  <c r="AV673" i="14"/>
  <c r="AW673" i="14"/>
  <c r="AX673" i="14"/>
  <c r="AY673" i="14"/>
  <c r="AZ673" i="14"/>
  <c r="BA673" i="14"/>
  <c r="BB673" i="14"/>
  <c r="BB554" i="14"/>
  <c r="BA554" i="14"/>
  <c r="AY554" i="14"/>
  <c r="AZ554" i="14"/>
  <c r="AX554" i="14"/>
  <c r="AW554" i="14"/>
  <c r="AV554" i="14"/>
  <c r="AU554" i="14"/>
  <c r="AT554" i="14"/>
  <c r="AS554" i="14"/>
  <c r="AR554" i="14"/>
  <c r="AQ554" i="14"/>
  <c r="AP554" i="14"/>
  <c r="AO554" i="14"/>
  <c r="AN554" i="14"/>
  <c r="AM554" i="14"/>
  <c r="AL554" i="14"/>
  <c r="AK554" i="14"/>
  <c r="AJ554" i="14"/>
  <c r="AI554" i="14"/>
  <c r="AH554" i="14"/>
  <c r="AH401" i="14"/>
  <c r="AH402" i="14"/>
  <c r="AH403" i="14"/>
  <c r="AH404" i="14"/>
  <c r="AH405" i="14"/>
  <c r="AH406" i="14"/>
  <c r="AH407" i="14"/>
  <c r="AH408" i="14"/>
  <c r="AH409" i="14"/>
  <c r="AH410" i="14"/>
  <c r="AH411" i="14"/>
  <c r="AH412" i="14"/>
  <c r="AH413" i="14"/>
  <c r="AH414" i="14"/>
  <c r="AH415" i="14"/>
  <c r="AH416" i="14"/>
  <c r="AH417" i="14"/>
  <c r="AH418" i="14"/>
  <c r="AH419" i="14"/>
  <c r="AH420" i="14"/>
  <c r="AH421" i="14"/>
  <c r="AH422" i="14"/>
  <c r="AH423" i="14"/>
  <c r="AH424" i="14"/>
  <c r="AH425" i="14"/>
  <c r="AH426" i="14"/>
  <c r="AH427" i="14"/>
  <c r="AH428" i="14"/>
  <c r="AH429" i="14"/>
  <c r="AH430" i="14"/>
  <c r="AH431" i="14"/>
  <c r="AH432" i="14"/>
  <c r="AH433" i="14"/>
  <c r="AH434" i="14"/>
  <c r="AH435" i="14"/>
  <c r="AH436" i="14"/>
  <c r="AH437" i="14"/>
  <c r="AH438" i="14"/>
  <c r="AH439" i="14"/>
  <c r="AH440" i="14"/>
  <c r="AH441" i="14"/>
  <c r="AH442" i="14"/>
  <c r="AH443" i="14"/>
  <c r="AH444" i="14"/>
  <c r="AH445" i="14"/>
  <c r="AH446" i="14"/>
  <c r="AH447" i="14"/>
  <c r="AH448" i="14"/>
  <c r="AH449" i="14"/>
  <c r="AH450" i="14"/>
  <c r="AH451" i="14"/>
  <c r="AH452" i="14"/>
  <c r="AH453" i="14"/>
  <c r="AH454" i="14"/>
  <c r="AH455" i="14"/>
  <c r="AH456" i="14"/>
  <c r="AH457" i="14"/>
  <c r="AH458" i="14"/>
  <c r="AH459" i="14"/>
  <c r="AH460" i="14"/>
  <c r="AH461" i="14"/>
  <c r="AH462" i="14"/>
  <c r="AH463" i="14"/>
  <c r="AH464" i="14"/>
  <c r="AH465" i="14"/>
  <c r="AH466" i="14"/>
  <c r="AH467" i="14"/>
  <c r="AH468" i="14"/>
  <c r="AH469" i="14"/>
  <c r="AH470" i="14"/>
  <c r="AH471" i="14"/>
  <c r="AH472" i="14"/>
  <c r="AH473" i="14"/>
  <c r="AH474" i="14"/>
  <c r="AH475" i="14"/>
  <c r="AH476" i="14"/>
  <c r="AH477" i="14"/>
  <c r="AH478" i="14"/>
  <c r="AH479" i="14"/>
  <c r="AH480" i="14"/>
  <c r="AH481" i="14"/>
  <c r="AH482" i="14"/>
  <c r="AH483" i="14"/>
  <c r="AH484" i="14"/>
  <c r="AH485" i="14"/>
  <c r="AH486" i="14"/>
  <c r="AH487" i="14"/>
  <c r="AH488" i="14"/>
  <c r="AH489" i="14"/>
  <c r="AH490" i="14"/>
  <c r="AH491" i="14"/>
  <c r="AH492" i="14"/>
  <c r="AH493" i="14"/>
  <c r="AH494" i="14"/>
  <c r="AH495" i="14"/>
  <c r="AH496" i="14"/>
  <c r="AH497" i="14"/>
  <c r="AH498" i="14"/>
  <c r="AH499" i="14"/>
  <c r="AH500" i="14"/>
  <c r="AH501" i="14"/>
  <c r="AH502" i="14"/>
  <c r="AH503" i="14"/>
  <c r="AH504" i="14"/>
  <c r="AH505" i="14"/>
  <c r="AH506" i="14"/>
  <c r="AH507" i="14"/>
  <c r="AH508" i="14"/>
  <c r="AH509" i="14"/>
  <c r="AH510" i="14"/>
  <c r="AH511" i="14"/>
  <c r="AH512" i="14"/>
  <c r="AH513" i="14"/>
  <c r="AH514" i="14"/>
  <c r="AH515" i="14"/>
  <c r="AH516" i="14"/>
  <c r="AH517" i="14"/>
  <c r="AH518" i="14"/>
  <c r="AH519" i="14"/>
  <c r="AH520" i="14"/>
  <c r="AJ401" i="14"/>
  <c r="B523" i="14" s="1"/>
  <c r="AI401" i="14"/>
  <c r="B391" i="14"/>
  <c r="B390" i="14"/>
  <c r="B389" i="14"/>
  <c r="B388" i="14"/>
  <c r="B149" i="14"/>
  <c r="AH674" i="14" l="1"/>
  <c r="AZ674" i="14"/>
  <c r="B680" i="14" s="1"/>
  <c r="AY674" i="14"/>
  <c r="BA674" i="14"/>
  <c r="BC674" i="14"/>
  <c r="B678" i="14" s="1"/>
  <c r="AV674" i="14"/>
  <c r="AX674" i="14"/>
  <c r="AT674" i="14"/>
  <c r="AJ674" i="14"/>
  <c r="AR674" i="14"/>
  <c r="AP674" i="14"/>
  <c r="AN674" i="14"/>
  <c r="AX675" i="14" s="1"/>
  <c r="B681" i="14" s="1"/>
  <c r="AL674" i="14"/>
  <c r="BB674" i="14"/>
  <c r="AH521" i="14"/>
  <c r="AL675" i="14" l="1"/>
  <c r="B679" i="14" s="1"/>
  <c r="AH379" i="14"/>
  <c r="AX385" i="14"/>
  <c r="AX384" i="14"/>
  <c r="AV384" i="14"/>
  <c r="AT384" i="14"/>
  <c r="AR384" i="14"/>
  <c r="AP384" i="14"/>
  <c r="AN384" i="14"/>
  <c r="AL384" i="14"/>
  <c r="AJ384" i="14"/>
  <c r="AH384" i="14"/>
  <c r="BB383" i="14"/>
  <c r="AG383" i="14"/>
  <c r="B387" i="14" s="1"/>
  <c r="B366" i="14"/>
  <c r="AY383" i="14"/>
  <c r="BA383" i="14"/>
  <c r="AZ383" i="14"/>
  <c r="AW383" i="14"/>
  <c r="AX383" i="14" s="1"/>
  <c r="AV383" i="14"/>
  <c r="AU383" i="14"/>
  <c r="AT383" i="14"/>
  <c r="AS383" i="14"/>
  <c r="AR383" i="14"/>
  <c r="AQ383" i="14"/>
  <c r="AP383" i="14"/>
  <c r="AO383" i="14"/>
  <c r="AN383" i="14"/>
  <c r="AM383" i="14"/>
  <c r="AL383" i="14"/>
  <c r="AK383" i="14"/>
  <c r="AJ383" i="14"/>
  <c r="AI383" i="14"/>
  <c r="AH383" i="14"/>
  <c r="AI334" i="14"/>
  <c r="AJ335" i="14"/>
  <c r="B345" i="14" s="1"/>
  <c r="AH334" i="14"/>
  <c r="B344" i="14" s="1"/>
  <c r="AM296" i="14"/>
  <c r="B303" i="14" s="1"/>
  <c r="AL385" i="14" l="1"/>
  <c r="AL295" i="14"/>
  <c r="AH296" i="14"/>
  <c r="AI296" i="14"/>
  <c r="AJ296" i="14"/>
  <c r="AK296" i="14"/>
  <c r="AL296" i="14"/>
  <c r="AH297" i="14"/>
  <c r="AI297" i="14"/>
  <c r="AL297" i="14" s="1"/>
  <c r="AJ297" i="14"/>
  <c r="AK297" i="14"/>
  <c r="AH298" i="14"/>
  <c r="AH300" i="14" s="1"/>
  <c r="B307" i="14" s="1"/>
  <c r="AI298" i="14"/>
  <c r="AL298" i="14" s="1"/>
  <c r="AL300" i="14" s="1"/>
  <c r="B308" i="14" s="1"/>
  <c r="AJ298" i="14"/>
  <c r="AK298" i="14"/>
  <c r="AH299" i="14"/>
  <c r="AI299" i="14"/>
  <c r="AL299" i="14" s="1"/>
  <c r="AJ299" i="14"/>
  <c r="AK299" i="14"/>
  <c r="AK295" i="14"/>
  <c r="AJ295" i="14"/>
  <c r="AI295" i="14"/>
  <c r="AH295" i="14"/>
  <c r="AG69" i="14"/>
  <c r="AG70" i="14"/>
  <c r="AG71" i="14"/>
  <c r="AG72" i="14"/>
  <c r="AG73" i="14"/>
  <c r="AG74" i="14"/>
  <c r="AG75" i="14"/>
  <c r="AG76" i="14"/>
  <c r="AG77" i="14"/>
  <c r="AG78" i="14"/>
  <c r="AG79" i="14"/>
  <c r="AG80" i="14"/>
  <c r="AG81" i="14"/>
  <c r="AG82" i="14"/>
  <c r="AG83" i="14"/>
  <c r="AG84" i="14"/>
  <c r="AG85" i="14"/>
  <c r="AG86" i="14"/>
  <c r="AG87" i="14"/>
  <c r="AG68" i="14"/>
  <c r="AP68" i="14"/>
  <c r="AY158" i="14"/>
  <c r="BE159" i="14"/>
  <c r="BH159" i="14" s="1"/>
  <c r="BF159" i="14"/>
  <c r="BG159" i="14"/>
  <c r="BI159" i="14"/>
  <c r="BJ159" i="14"/>
  <c r="BK159" i="14"/>
  <c r="BM159" i="14"/>
  <c r="BP159" i="14" s="1"/>
  <c r="BN159" i="14"/>
  <c r="BO159" i="14"/>
  <c r="BE160" i="14"/>
  <c r="BH160" i="14" s="1"/>
  <c r="BF160" i="14"/>
  <c r="BG160" i="14"/>
  <c r="BI160" i="14"/>
  <c r="BJ160" i="14"/>
  <c r="BK160" i="14"/>
  <c r="BM160" i="14"/>
  <c r="BN160" i="14"/>
  <c r="BO160" i="14"/>
  <c r="BE161" i="14"/>
  <c r="BF161" i="14"/>
  <c r="BG161" i="14"/>
  <c r="BI161" i="14"/>
  <c r="BL161" i="14" s="1"/>
  <c r="BJ161" i="14"/>
  <c r="BK161" i="14"/>
  <c r="BM161" i="14"/>
  <c r="BN161" i="14"/>
  <c r="BO161" i="14"/>
  <c r="BE162" i="14"/>
  <c r="BF162" i="14"/>
  <c r="BG162" i="14"/>
  <c r="BI162" i="14"/>
  <c r="BL162" i="14" s="1"/>
  <c r="BJ162" i="14"/>
  <c r="BK162" i="14"/>
  <c r="BM162" i="14"/>
  <c r="BP162" i="14" s="1"/>
  <c r="BN162" i="14"/>
  <c r="BO162" i="14"/>
  <c r="BE163" i="14"/>
  <c r="BF163" i="14"/>
  <c r="BG163" i="14"/>
  <c r="BI163" i="14"/>
  <c r="BJ163" i="14"/>
  <c r="BK163" i="14"/>
  <c r="BM163" i="14"/>
  <c r="BN163" i="14"/>
  <c r="BO163" i="14"/>
  <c r="BE164" i="14"/>
  <c r="BH164" i="14" s="1"/>
  <c r="BF164" i="14"/>
  <c r="BG164" i="14"/>
  <c r="BI164" i="14"/>
  <c r="BJ164" i="14"/>
  <c r="BK164" i="14"/>
  <c r="BM164" i="14"/>
  <c r="BN164" i="14"/>
  <c r="BO164" i="14"/>
  <c r="BE165" i="14"/>
  <c r="BH165" i="14" s="1"/>
  <c r="BF165" i="14"/>
  <c r="BG165" i="14"/>
  <c r="BI165" i="14"/>
  <c r="BL165" i="14" s="1"/>
  <c r="BJ165" i="14"/>
  <c r="BK165" i="14"/>
  <c r="BM165" i="14"/>
  <c r="BN165" i="14"/>
  <c r="BO165" i="14"/>
  <c r="BE166" i="14"/>
  <c r="BF166" i="14"/>
  <c r="BG166" i="14"/>
  <c r="BI166" i="14"/>
  <c r="BJ166" i="14"/>
  <c r="BK166" i="14"/>
  <c r="BM166" i="14"/>
  <c r="BP166" i="14" s="1"/>
  <c r="BN166" i="14"/>
  <c r="BO166" i="14"/>
  <c r="BE167" i="14"/>
  <c r="BF167" i="14"/>
  <c r="BG167" i="14"/>
  <c r="BI167" i="14"/>
  <c r="BJ167" i="14"/>
  <c r="BK167" i="14"/>
  <c r="BM167" i="14"/>
  <c r="BP167" i="14" s="1"/>
  <c r="BN167" i="14"/>
  <c r="BO167" i="14"/>
  <c r="BE168" i="14"/>
  <c r="BH168" i="14" s="1"/>
  <c r="BF168" i="14"/>
  <c r="BG168" i="14"/>
  <c r="BI168" i="14"/>
  <c r="BJ168" i="14"/>
  <c r="BK168" i="14"/>
  <c r="BM168" i="14"/>
  <c r="BN168" i="14"/>
  <c r="BO168" i="14"/>
  <c r="BE169" i="14"/>
  <c r="BF169" i="14"/>
  <c r="BG169" i="14"/>
  <c r="BI169" i="14"/>
  <c r="BL169" i="14" s="1"/>
  <c r="BJ169" i="14"/>
  <c r="BK169" i="14"/>
  <c r="BM169" i="14"/>
  <c r="BN169" i="14"/>
  <c r="BO169" i="14"/>
  <c r="BE170" i="14"/>
  <c r="BF170" i="14"/>
  <c r="BG170" i="14"/>
  <c r="BI170" i="14"/>
  <c r="BL170" i="14" s="1"/>
  <c r="BJ170" i="14"/>
  <c r="BK170" i="14"/>
  <c r="BM170" i="14"/>
  <c r="BP170" i="14" s="1"/>
  <c r="BN170" i="14"/>
  <c r="BO170" i="14"/>
  <c r="BE171" i="14"/>
  <c r="BF171" i="14"/>
  <c r="BG171" i="14"/>
  <c r="BI171" i="14"/>
  <c r="BJ171" i="14"/>
  <c r="BK171" i="14"/>
  <c r="BM171" i="14"/>
  <c r="BP171" i="14" s="1"/>
  <c r="BN171" i="14"/>
  <c r="BO171" i="14"/>
  <c r="BE172" i="14"/>
  <c r="BH172" i="14" s="1"/>
  <c r="BF172" i="14"/>
  <c r="BG172" i="14"/>
  <c r="BI172" i="14"/>
  <c r="BJ172" i="14"/>
  <c r="BK172" i="14"/>
  <c r="BM172" i="14"/>
  <c r="BN172" i="14"/>
  <c r="BO172" i="14"/>
  <c r="BE173" i="14"/>
  <c r="BH173" i="14" s="1"/>
  <c r="BF173" i="14"/>
  <c r="BG173" i="14"/>
  <c r="BI173" i="14"/>
  <c r="BL173" i="14" s="1"/>
  <c r="BJ173" i="14"/>
  <c r="BK173" i="14"/>
  <c r="BM173" i="14"/>
  <c r="BN173" i="14"/>
  <c r="BO173" i="14"/>
  <c r="BE174" i="14"/>
  <c r="BF174" i="14"/>
  <c r="BG174" i="14"/>
  <c r="BI174" i="14"/>
  <c r="BL174" i="14" s="1"/>
  <c r="BJ174" i="14"/>
  <c r="BK174" i="14"/>
  <c r="BM174" i="14"/>
  <c r="BP174" i="14" s="1"/>
  <c r="BN174" i="14"/>
  <c r="BO174" i="14"/>
  <c r="BE175" i="14"/>
  <c r="BF175" i="14"/>
  <c r="BG175" i="14"/>
  <c r="BI175" i="14"/>
  <c r="BJ175" i="14"/>
  <c r="BK175" i="14"/>
  <c r="BM175" i="14"/>
  <c r="BP175" i="14" s="1"/>
  <c r="BN175" i="14"/>
  <c r="BO175" i="14"/>
  <c r="BE176" i="14"/>
  <c r="BH176" i="14" s="1"/>
  <c r="BF176" i="14"/>
  <c r="BG176" i="14"/>
  <c r="BI176" i="14"/>
  <c r="BJ176" i="14"/>
  <c r="BK176" i="14"/>
  <c r="BM176" i="14"/>
  <c r="BN176" i="14"/>
  <c r="BO176" i="14"/>
  <c r="BE177" i="14"/>
  <c r="BH177" i="14" s="1"/>
  <c r="BF177" i="14"/>
  <c r="BG177" i="14"/>
  <c r="BI177" i="14"/>
  <c r="BL177" i="14" s="1"/>
  <c r="BJ177" i="14"/>
  <c r="BK177" i="14"/>
  <c r="BM177" i="14"/>
  <c r="BN177" i="14"/>
  <c r="BO177" i="14"/>
  <c r="BE178" i="14"/>
  <c r="BF178" i="14"/>
  <c r="BG178" i="14"/>
  <c r="BI178" i="14"/>
  <c r="BL178" i="14" s="1"/>
  <c r="BJ178" i="14"/>
  <c r="BK178" i="14"/>
  <c r="BM178" i="14"/>
  <c r="BP178" i="14" s="1"/>
  <c r="BN178" i="14"/>
  <c r="BO178" i="14"/>
  <c r="BE179" i="14"/>
  <c r="BF179" i="14"/>
  <c r="BG179" i="14"/>
  <c r="BI179" i="14"/>
  <c r="BJ179" i="14"/>
  <c r="BK179" i="14"/>
  <c r="BM179" i="14"/>
  <c r="BP179" i="14" s="1"/>
  <c r="BN179" i="14"/>
  <c r="BO179" i="14"/>
  <c r="BE180" i="14"/>
  <c r="BH180" i="14" s="1"/>
  <c r="BF180" i="14"/>
  <c r="BG180" i="14"/>
  <c r="BI180" i="14"/>
  <c r="BJ180" i="14"/>
  <c r="BK180" i="14"/>
  <c r="BM180" i="14"/>
  <c r="BN180" i="14"/>
  <c r="BO180" i="14"/>
  <c r="BE181" i="14"/>
  <c r="BH181" i="14" s="1"/>
  <c r="BF181" i="14"/>
  <c r="BG181" i="14"/>
  <c r="BI181" i="14"/>
  <c r="BL181" i="14" s="1"/>
  <c r="BJ181" i="14"/>
  <c r="BK181" i="14"/>
  <c r="BM181" i="14"/>
  <c r="BN181" i="14"/>
  <c r="BO181" i="14"/>
  <c r="BE182" i="14"/>
  <c r="BF182" i="14"/>
  <c r="BG182" i="14"/>
  <c r="BI182" i="14"/>
  <c r="BL182" i="14" s="1"/>
  <c r="BJ182" i="14"/>
  <c r="BK182" i="14"/>
  <c r="BM182" i="14"/>
  <c r="BP182" i="14" s="1"/>
  <c r="BN182" i="14"/>
  <c r="BO182" i="14"/>
  <c r="BE183" i="14"/>
  <c r="BF183" i="14"/>
  <c r="BG183" i="14"/>
  <c r="BI183" i="14"/>
  <c r="BJ183" i="14"/>
  <c r="BK183" i="14"/>
  <c r="BM183" i="14"/>
  <c r="BP183" i="14" s="1"/>
  <c r="BN183" i="14"/>
  <c r="BO183" i="14"/>
  <c r="BE184" i="14"/>
  <c r="BH184" i="14" s="1"/>
  <c r="BF184" i="14"/>
  <c r="BG184" i="14"/>
  <c r="BI184" i="14"/>
  <c r="BJ184" i="14"/>
  <c r="BK184" i="14"/>
  <c r="BM184" i="14"/>
  <c r="BN184" i="14"/>
  <c r="BO184" i="14"/>
  <c r="BE185" i="14"/>
  <c r="BH185" i="14" s="1"/>
  <c r="BF185" i="14"/>
  <c r="BG185" i="14"/>
  <c r="BI185" i="14"/>
  <c r="BL185" i="14" s="1"/>
  <c r="BJ185" i="14"/>
  <c r="BK185" i="14"/>
  <c r="BM185" i="14"/>
  <c r="BN185" i="14"/>
  <c r="BO185" i="14"/>
  <c r="BE186" i="14"/>
  <c r="BF186" i="14"/>
  <c r="BG186" i="14"/>
  <c r="BI186" i="14"/>
  <c r="BJ186" i="14"/>
  <c r="BK186" i="14"/>
  <c r="BM186" i="14"/>
  <c r="BP186" i="14" s="1"/>
  <c r="BN186" i="14"/>
  <c r="BO186" i="14"/>
  <c r="BE187" i="14"/>
  <c r="BF187" i="14"/>
  <c r="BG187" i="14"/>
  <c r="BI187" i="14"/>
  <c r="BJ187" i="14"/>
  <c r="BK187" i="14"/>
  <c r="BM187" i="14"/>
  <c r="BN187" i="14"/>
  <c r="BO187" i="14"/>
  <c r="BE188" i="14"/>
  <c r="BH188" i="14" s="1"/>
  <c r="BF188" i="14"/>
  <c r="BG188" i="14"/>
  <c r="BI188" i="14"/>
  <c r="BJ188" i="14"/>
  <c r="BK188" i="14"/>
  <c r="BM188" i="14"/>
  <c r="BN188" i="14"/>
  <c r="BO188" i="14"/>
  <c r="BE189" i="14"/>
  <c r="BF189" i="14"/>
  <c r="BG189" i="14"/>
  <c r="BI189" i="14"/>
  <c r="BL189" i="14" s="1"/>
  <c r="BJ189" i="14"/>
  <c r="BK189" i="14"/>
  <c r="BM189" i="14"/>
  <c r="BN189" i="14"/>
  <c r="BO189" i="14"/>
  <c r="BE190" i="14"/>
  <c r="BF190" i="14"/>
  <c r="BG190" i="14"/>
  <c r="BI190" i="14"/>
  <c r="BJ190" i="14"/>
  <c r="BK190" i="14"/>
  <c r="BM190" i="14"/>
  <c r="BP190" i="14" s="1"/>
  <c r="BN190" i="14"/>
  <c r="BO190" i="14"/>
  <c r="BE191" i="14"/>
  <c r="BF191" i="14"/>
  <c r="BG191" i="14"/>
  <c r="BI191" i="14"/>
  <c r="BJ191" i="14"/>
  <c r="BK191" i="14"/>
  <c r="BM191" i="14"/>
  <c r="BN191" i="14"/>
  <c r="BO191" i="14"/>
  <c r="BE192" i="14"/>
  <c r="BH192" i="14" s="1"/>
  <c r="BF192" i="14"/>
  <c r="BG192" i="14"/>
  <c r="BI192" i="14"/>
  <c r="BJ192" i="14"/>
  <c r="BK192" i="14"/>
  <c r="BM192" i="14"/>
  <c r="BN192" i="14"/>
  <c r="BO192" i="14"/>
  <c r="BE193" i="14"/>
  <c r="BF193" i="14"/>
  <c r="BG193" i="14"/>
  <c r="BI193" i="14"/>
  <c r="BL193" i="14" s="1"/>
  <c r="BJ193" i="14"/>
  <c r="BK193" i="14"/>
  <c r="BM193" i="14"/>
  <c r="BN193" i="14"/>
  <c r="BO193" i="14"/>
  <c r="BE194" i="14"/>
  <c r="BF194" i="14"/>
  <c r="BG194" i="14"/>
  <c r="BI194" i="14"/>
  <c r="BJ194" i="14"/>
  <c r="BK194" i="14"/>
  <c r="BM194" i="14"/>
  <c r="BP194" i="14" s="1"/>
  <c r="BN194" i="14"/>
  <c r="BO194" i="14"/>
  <c r="BE195" i="14"/>
  <c r="BF195" i="14"/>
  <c r="BG195" i="14"/>
  <c r="BI195" i="14"/>
  <c r="BJ195" i="14"/>
  <c r="BK195" i="14"/>
  <c r="BM195" i="14"/>
  <c r="BN195" i="14"/>
  <c r="BO195" i="14"/>
  <c r="BE196" i="14"/>
  <c r="BH196" i="14" s="1"/>
  <c r="BF196" i="14"/>
  <c r="BG196" i="14"/>
  <c r="BI196" i="14"/>
  <c r="BJ196" i="14"/>
  <c r="BK196" i="14"/>
  <c r="BM196" i="14"/>
  <c r="BN196" i="14"/>
  <c r="BO196" i="14"/>
  <c r="BE197" i="14"/>
  <c r="BF197" i="14"/>
  <c r="BG197" i="14"/>
  <c r="BI197" i="14"/>
  <c r="BL197" i="14" s="1"/>
  <c r="BJ197" i="14"/>
  <c r="BK197" i="14"/>
  <c r="BM197" i="14"/>
  <c r="BN197" i="14"/>
  <c r="BO197" i="14"/>
  <c r="BE198" i="14"/>
  <c r="BF198" i="14"/>
  <c r="BG198" i="14"/>
  <c r="BI198" i="14"/>
  <c r="BJ198" i="14"/>
  <c r="BK198" i="14"/>
  <c r="BM198" i="14"/>
  <c r="BP198" i="14" s="1"/>
  <c r="BN198" i="14"/>
  <c r="BO198" i="14"/>
  <c r="BE199" i="14"/>
  <c r="BF199" i="14"/>
  <c r="BG199" i="14"/>
  <c r="BI199" i="14"/>
  <c r="BJ199" i="14"/>
  <c r="BK199" i="14"/>
  <c r="BM199" i="14"/>
  <c r="BN199" i="14"/>
  <c r="BO199" i="14"/>
  <c r="BE200" i="14"/>
  <c r="BH200" i="14" s="1"/>
  <c r="BF200" i="14"/>
  <c r="BG200" i="14"/>
  <c r="BI200" i="14"/>
  <c r="BJ200" i="14"/>
  <c r="BK200" i="14"/>
  <c r="BM200" i="14"/>
  <c r="BN200" i="14"/>
  <c r="BO200" i="14"/>
  <c r="BE201" i="14"/>
  <c r="BF201" i="14"/>
  <c r="BG201" i="14"/>
  <c r="BI201" i="14"/>
  <c r="BL201" i="14" s="1"/>
  <c r="BJ201" i="14"/>
  <c r="BK201" i="14"/>
  <c r="BM201" i="14"/>
  <c r="BN201" i="14"/>
  <c r="BO201" i="14"/>
  <c r="BE202" i="14"/>
  <c r="BF202" i="14"/>
  <c r="BG202" i="14"/>
  <c r="BI202" i="14"/>
  <c r="BJ202" i="14"/>
  <c r="BK202" i="14"/>
  <c r="BM202" i="14"/>
  <c r="BP202" i="14" s="1"/>
  <c r="BN202" i="14"/>
  <c r="BO202" i="14"/>
  <c r="BE203" i="14"/>
  <c r="BF203" i="14"/>
  <c r="BG203" i="14"/>
  <c r="BI203" i="14"/>
  <c r="BJ203" i="14"/>
  <c r="BK203" i="14"/>
  <c r="BM203" i="14"/>
  <c r="BN203" i="14"/>
  <c r="BO203" i="14"/>
  <c r="BE204" i="14"/>
  <c r="BH204" i="14" s="1"/>
  <c r="BF204" i="14"/>
  <c r="BG204" i="14"/>
  <c r="BI204" i="14"/>
  <c r="BJ204" i="14"/>
  <c r="BK204" i="14"/>
  <c r="BM204" i="14"/>
  <c r="BN204" i="14"/>
  <c r="BO204" i="14"/>
  <c r="BE205" i="14"/>
  <c r="BF205" i="14"/>
  <c r="BG205" i="14"/>
  <c r="BI205" i="14"/>
  <c r="BL205" i="14" s="1"/>
  <c r="BJ205" i="14"/>
  <c r="BK205" i="14"/>
  <c r="BM205" i="14"/>
  <c r="BP205" i="14" s="1"/>
  <c r="BN205" i="14"/>
  <c r="BO205" i="14"/>
  <c r="BE206" i="14"/>
  <c r="BH206" i="14" s="1"/>
  <c r="BF206" i="14"/>
  <c r="BG206" i="14"/>
  <c r="BI206" i="14"/>
  <c r="BJ206" i="14"/>
  <c r="BK206" i="14"/>
  <c r="BM206" i="14"/>
  <c r="BN206" i="14"/>
  <c r="BP206" i="14" s="1"/>
  <c r="BO206" i="14"/>
  <c r="BE207" i="14"/>
  <c r="BF207" i="14"/>
  <c r="BG207" i="14"/>
  <c r="BI207" i="14"/>
  <c r="BJ207" i="14"/>
  <c r="BK207" i="14"/>
  <c r="BL207" i="14"/>
  <c r="BM207" i="14"/>
  <c r="BN207" i="14"/>
  <c r="BO207" i="14"/>
  <c r="BE208" i="14"/>
  <c r="BH208" i="14" s="1"/>
  <c r="BF208" i="14"/>
  <c r="BG208" i="14"/>
  <c r="BI208" i="14"/>
  <c r="BL208" i="14" s="1"/>
  <c r="BJ208" i="14"/>
  <c r="BK208" i="14"/>
  <c r="BM208" i="14"/>
  <c r="BP208" i="14" s="1"/>
  <c r="BN208" i="14"/>
  <c r="BO208" i="14"/>
  <c r="BE209" i="14"/>
  <c r="BF209" i="14"/>
  <c r="BG209" i="14"/>
  <c r="BI209" i="14"/>
  <c r="BJ209" i="14"/>
  <c r="BL209" i="14" s="1"/>
  <c r="BK209" i="14"/>
  <c r="BM209" i="14"/>
  <c r="BN209" i="14"/>
  <c r="BO209" i="14"/>
  <c r="BE210" i="14"/>
  <c r="BF210" i="14"/>
  <c r="BG210" i="14"/>
  <c r="BH210" i="14"/>
  <c r="BI210" i="14"/>
  <c r="BJ210" i="14"/>
  <c r="BK210" i="14"/>
  <c r="BM210" i="14"/>
  <c r="BP210" i="14" s="1"/>
  <c r="BN210" i="14"/>
  <c r="BO210" i="14"/>
  <c r="BE211" i="14"/>
  <c r="BH211" i="14" s="1"/>
  <c r="BF211" i="14"/>
  <c r="BG211" i="14"/>
  <c r="BI211" i="14"/>
  <c r="BL211" i="14" s="1"/>
  <c r="BJ211" i="14"/>
  <c r="BK211" i="14"/>
  <c r="BM211" i="14"/>
  <c r="BN211" i="14"/>
  <c r="BO211" i="14"/>
  <c r="BE212" i="14"/>
  <c r="BF212" i="14"/>
  <c r="BH212" i="14" s="1"/>
  <c r="BG212" i="14"/>
  <c r="BI212" i="14"/>
  <c r="BJ212" i="14"/>
  <c r="BK212" i="14"/>
  <c r="BM212" i="14"/>
  <c r="BN212" i="14"/>
  <c r="BO212" i="14"/>
  <c r="BP212" i="14"/>
  <c r="BE213" i="14"/>
  <c r="BF213" i="14"/>
  <c r="BG213" i="14"/>
  <c r="BI213" i="14"/>
  <c r="BL213" i="14" s="1"/>
  <c r="BJ213" i="14"/>
  <c r="BK213" i="14"/>
  <c r="BM213" i="14"/>
  <c r="BP213" i="14" s="1"/>
  <c r="BN213" i="14"/>
  <c r="BO213" i="14"/>
  <c r="BE214" i="14"/>
  <c r="BH214" i="14" s="1"/>
  <c r="BF214" i="14"/>
  <c r="BG214" i="14"/>
  <c r="BI214" i="14"/>
  <c r="BJ214" i="14"/>
  <c r="BK214" i="14"/>
  <c r="BM214" i="14"/>
  <c r="BN214" i="14"/>
  <c r="BP214" i="14" s="1"/>
  <c r="BO214" i="14"/>
  <c r="BE215" i="14"/>
  <c r="BF215" i="14"/>
  <c r="BG215" i="14"/>
  <c r="BI215" i="14"/>
  <c r="BJ215" i="14"/>
  <c r="BK215" i="14"/>
  <c r="BL215" i="14"/>
  <c r="BM215" i="14"/>
  <c r="BN215" i="14"/>
  <c r="BO215" i="14"/>
  <c r="BP215" i="14"/>
  <c r="BE216" i="14"/>
  <c r="BF216" i="14"/>
  <c r="BG216" i="14"/>
  <c r="BH216" i="14"/>
  <c r="BI216" i="14"/>
  <c r="BJ216" i="14"/>
  <c r="BK216" i="14"/>
  <c r="BL216" i="14"/>
  <c r="BM216" i="14"/>
  <c r="BN216" i="14"/>
  <c r="BO216" i="14"/>
  <c r="BP216" i="14"/>
  <c r="BE217" i="14"/>
  <c r="BF217" i="14"/>
  <c r="BG217" i="14"/>
  <c r="BH217" i="14"/>
  <c r="BI217" i="14"/>
  <c r="BJ217" i="14"/>
  <c r="BK217" i="14"/>
  <c r="BL217" i="14"/>
  <c r="BM217" i="14"/>
  <c r="BN217" i="14"/>
  <c r="BO217" i="14"/>
  <c r="BP217" i="14"/>
  <c r="BE218" i="14"/>
  <c r="BF218" i="14"/>
  <c r="BG218" i="14"/>
  <c r="BH218" i="14"/>
  <c r="BI218" i="14"/>
  <c r="BJ218" i="14"/>
  <c r="BK218" i="14"/>
  <c r="BL218" i="14"/>
  <c r="BM218" i="14"/>
  <c r="BN218" i="14"/>
  <c r="BO218" i="14"/>
  <c r="BP218" i="14"/>
  <c r="BE219" i="14"/>
  <c r="BF219" i="14"/>
  <c r="BG219" i="14"/>
  <c r="BH219" i="14"/>
  <c r="BI219" i="14"/>
  <c r="BJ219" i="14"/>
  <c r="BK219" i="14"/>
  <c r="BL219" i="14"/>
  <c r="BM219" i="14"/>
  <c r="BN219" i="14"/>
  <c r="BO219" i="14"/>
  <c r="BP219" i="14"/>
  <c r="BE220" i="14"/>
  <c r="BF220" i="14"/>
  <c r="BG220" i="14"/>
  <c r="BH220" i="14"/>
  <c r="BI220" i="14"/>
  <c r="BJ220" i="14"/>
  <c r="BK220" i="14"/>
  <c r="BL220" i="14"/>
  <c r="BM220" i="14"/>
  <c r="BN220" i="14"/>
  <c r="BO220" i="14"/>
  <c r="BP220" i="14"/>
  <c r="BE221" i="14"/>
  <c r="BF221" i="14"/>
  <c r="BG221" i="14"/>
  <c r="BH221" i="14"/>
  <c r="BI221" i="14"/>
  <c r="BJ221" i="14"/>
  <c r="BK221" i="14"/>
  <c r="BL221" i="14"/>
  <c r="BM221" i="14"/>
  <c r="BN221" i="14"/>
  <c r="BO221" i="14"/>
  <c r="BP221" i="14"/>
  <c r="BE222" i="14"/>
  <c r="BF222" i="14"/>
  <c r="BG222" i="14"/>
  <c r="BH222" i="14"/>
  <c r="BI222" i="14"/>
  <c r="BJ222" i="14"/>
  <c r="BK222" i="14"/>
  <c r="BL222" i="14"/>
  <c r="BM222" i="14"/>
  <c r="BN222" i="14"/>
  <c r="BO222" i="14"/>
  <c r="BP222" i="14"/>
  <c r="BE223" i="14"/>
  <c r="BF223" i="14"/>
  <c r="BG223" i="14"/>
  <c r="BH223" i="14"/>
  <c r="BI223" i="14"/>
  <c r="BJ223" i="14"/>
  <c r="BK223" i="14"/>
  <c r="BL223" i="14"/>
  <c r="BM223" i="14"/>
  <c r="BN223" i="14"/>
  <c r="BO223" i="14"/>
  <c r="BP223" i="14"/>
  <c r="BE224" i="14"/>
  <c r="BF224" i="14"/>
  <c r="BG224" i="14"/>
  <c r="BH224" i="14"/>
  <c r="BI224" i="14"/>
  <c r="BJ224" i="14"/>
  <c r="BK224" i="14"/>
  <c r="BL224" i="14"/>
  <c r="BM224" i="14"/>
  <c r="BN224" i="14"/>
  <c r="BO224" i="14"/>
  <c r="BP224" i="14"/>
  <c r="BE225" i="14"/>
  <c r="BF225" i="14"/>
  <c r="BG225" i="14"/>
  <c r="BH225" i="14"/>
  <c r="BI225" i="14"/>
  <c r="BJ225" i="14"/>
  <c r="BK225" i="14"/>
  <c r="BL225" i="14"/>
  <c r="BM225" i="14"/>
  <c r="BN225" i="14"/>
  <c r="BO225" i="14"/>
  <c r="BP225" i="14"/>
  <c r="BE226" i="14"/>
  <c r="BF226" i="14"/>
  <c r="BG226" i="14"/>
  <c r="BH226" i="14"/>
  <c r="BI226" i="14"/>
  <c r="BJ226" i="14"/>
  <c r="BK226" i="14"/>
  <c r="BL226" i="14"/>
  <c r="BM226" i="14"/>
  <c r="BN226" i="14"/>
  <c r="BO226" i="14"/>
  <c r="BP226" i="14"/>
  <c r="BE227" i="14"/>
  <c r="BF227" i="14"/>
  <c r="BG227" i="14"/>
  <c r="BH227" i="14"/>
  <c r="BI227" i="14"/>
  <c r="BJ227" i="14"/>
  <c r="BK227" i="14"/>
  <c r="BL227" i="14"/>
  <c r="BM227" i="14"/>
  <c r="BN227" i="14"/>
  <c r="BO227" i="14"/>
  <c r="BP227" i="14"/>
  <c r="BE228" i="14"/>
  <c r="BF228" i="14"/>
  <c r="BG228" i="14"/>
  <c r="BH228" i="14"/>
  <c r="BI228" i="14"/>
  <c r="BJ228" i="14"/>
  <c r="BK228" i="14"/>
  <c r="BL228" i="14"/>
  <c r="BM228" i="14"/>
  <c r="BN228" i="14"/>
  <c r="BO228" i="14"/>
  <c r="BP228" i="14"/>
  <c r="BE229" i="14"/>
  <c r="BF229" i="14"/>
  <c r="BG229" i="14"/>
  <c r="BH229" i="14"/>
  <c r="BI229" i="14"/>
  <c r="BJ229" i="14"/>
  <c r="BK229" i="14"/>
  <c r="BL229" i="14"/>
  <c r="BM229" i="14"/>
  <c r="BN229" i="14"/>
  <c r="BO229" i="14"/>
  <c r="BP229" i="14"/>
  <c r="BF230" i="14"/>
  <c r="BG230" i="14"/>
  <c r="BJ230" i="14"/>
  <c r="BK230" i="14"/>
  <c r="BN230" i="14"/>
  <c r="BO230" i="14"/>
  <c r="BF231" i="14"/>
  <c r="BG231" i="14"/>
  <c r="BJ231" i="14"/>
  <c r="BK231" i="14"/>
  <c r="BN231" i="14"/>
  <c r="BO231" i="14"/>
  <c r="BF232" i="14"/>
  <c r="BG232" i="14"/>
  <c r="BJ232" i="14"/>
  <c r="BK232" i="14"/>
  <c r="BN232" i="14"/>
  <c r="BO232" i="14"/>
  <c r="BF233" i="14"/>
  <c r="BG233" i="14"/>
  <c r="BJ233" i="14"/>
  <c r="BK233" i="14"/>
  <c r="BN233" i="14"/>
  <c r="BO233" i="14"/>
  <c r="BF234" i="14"/>
  <c r="BG234" i="14"/>
  <c r="BJ234" i="14"/>
  <c r="BK234" i="14"/>
  <c r="BN234" i="14"/>
  <c r="BO234" i="14"/>
  <c r="BF235" i="14"/>
  <c r="BG235" i="14"/>
  <c r="BJ235" i="14"/>
  <c r="BK235" i="14"/>
  <c r="BN235" i="14"/>
  <c r="BO235" i="14"/>
  <c r="BF236" i="14"/>
  <c r="BG236" i="14"/>
  <c r="BJ236" i="14"/>
  <c r="BK236" i="14"/>
  <c r="BN236" i="14"/>
  <c r="BO236" i="14"/>
  <c r="BF237" i="14"/>
  <c r="BG237" i="14"/>
  <c r="BJ237" i="14"/>
  <c r="BK237" i="14"/>
  <c r="BN237" i="14"/>
  <c r="BO237" i="14"/>
  <c r="BF238" i="14"/>
  <c r="BG238" i="14"/>
  <c r="BJ238" i="14"/>
  <c r="BK238" i="14"/>
  <c r="BN238" i="14"/>
  <c r="BO238" i="14"/>
  <c r="BF239" i="14"/>
  <c r="BG239" i="14"/>
  <c r="BJ239" i="14"/>
  <c r="BK239" i="14"/>
  <c r="BN239" i="14"/>
  <c r="BO239" i="14"/>
  <c r="BF240" i="14"/>
  <c r="BG240" i="14"/>
  <c r="BJ240" i="14"/>
  <c r="BK240" i="14"/>
  <c r="BN240" i="14"/>
  <c r="BO240" i="14"/>
  <c r="BF241" i="14"/>
  <c r="BG241" i="14"/>
  <c r="BJ241" i="14"/>
  <c r="BK241" i="14"/>
  <c r="BN241" i="14"/>
  <c r="BO241" i="14"/>
  <c r="BF242" i="14"/>
  <c r="BG242" i="14"/>
  <c r="BJ242" i="14"/>
  <c r="BK242" i="14"/>
  <c r="BN242" i="14"/>
  <c r="BO242" i="14"/>
  <c r="BF243" i="14"/>
  <c r="BG243" i="14"/>
  <c r="BJ243" i="14"/>
  <c r="BK243" i="14"/>
  <c r="BN243" i="14"/>
  <c r="BO243" i="14"/>
  <c r="BF244" i="14"/>
  <c r="BG244" i="14"/>
  <c r="BJ244" i="14"/>
  <c r="BK244" i="14"/>
  <c r="BN244" i="14"/>
  <c r="BO244" i="14"/>
  <c r="BF245" i="14"/>
  <c r="BG245" i="14"/>
  <c r="BJ245" i="14"/>
  <c r="BK245" i="14"/>
  <c r="BN245" i="14"/>
  <c r="BO245" i="14"/>
  <c r="BF246" i="14"/>
  <c r="BG246" i="14"/>
  <c r="BJ246" i="14"/>
  <c r="BK246" i="14"/>
  <c r="BN246" i="14"/>
  <c r="BO246" i="14"/>
  <c r="BF247" i="14"/>
  <c r="BG247" i="14"/>
  <c r="BJ247" i="14"/>
  <c r="BK247" i="14"/>
  <c r="BN247" i="14"/>
  <c r="BO247" i="14"/>
  <c r="BF248" i="14"/>
  <c r="BG248" i="14"/>
  <c r="BJ248" i="14"/>
  <c r="BK248" i="14"/>
  <c r="BN248" i="14"/>
  <c r="BO248" i="14"/>
  <c r="BF249" i="14"/>
  <c r="BG249" i="14"/>
  <c r="BJ249" i="14"/>
  <c r="BK249" i="14"/>
  <c r="BN249" i="14"/>
  <c r="BO249" i="14"/>
  <c r="BF250" i="14"/>
  <c r="BG250" i="14"/>
  <c r="BJ250" i="14"/>
  <c r="BK250" i="14"/>
  <c r="BN250" i="14"/>
  <c r="BO250" i="14"/>
  <c r="BF251" i="14"/>
  <c r="BG251" i="14"/>
  <c r="BJ251" i="14"/>
  <c r="BK251" i="14"/>
  <c r="BN251" i="14"/>
  <c r="BO251" i="14"/>
  <c r="BF252" i="14"/>
  <c r="BG252" i="14"/>
  <c r="BJ252" i="14"/>
  <c r="BK252" i="14"/>
  <c r="BN252" i="14"/>
  <c r="BO252" i="14"/>
  <c r="BF253" i="14"/>
  <c r="BG253" i="14"/>
  <c r="BJ253" i="14"/>
  <c r="BK253" i="14"/>
  <c r="BN253" i="14"/>
  <c r="BO253" i="14"/>
  <c r="BF254" i="14"/>
  <c r="BG254" i="14"/>
  <c r="BJ254" i="14"/>
  <c r="BK254" i="14"/>
  <c r="BN254" i="14"/>
  <c r="BO254" i="14"/>
  <c r="BF255" i="14"/>
  <c r="BG255" i="14"/>
  <c r="BJ255" i="14"/>
  <c r="BK255" i="14"/>
  <c r="BN255" i="14"/>
  <c r="BO255" i="14"/>
  <c r="BF256" i="14"/>
  <c r="BG256" i="14"/>
  <c r="BJ256" i="14"/>
  <c r="BK256" i="14"/>
  <c r="BN256" i="14"/>
  <c r="BO256" i="14"/>
  <c r="BF257" i="14"/>
  <c r="BG257" i="14"/>
  <c r="BJ257" i="14"/>
  <c r="BK257" i="14"/>
  <c r="BN257" i="14"/>
  <c r="BO257" i="14"/>
  <c r="BF258" i="14"/>
  <c r="BG258" i="14"/>
  <c r="BJ258" i="14"/>
  <c r="BK258" i="14"/>
  <c r="BN258" i="14"/>
  <c r="BO258" i="14"/>
  <c r="BF259" i="14"/>
  <c r="BG259" i="14"/>
  <c r="BJ259" i="14"/>
  <c r="BK259" i="14"/>
  <c r="BN259" i="14"/>
  <c r="BO259" i="14"/>
  <c r="BF260" i="14"/>
  <c r="BG260" i="14"/>
  <c r="BJ260" i="14"/>
  <c r="BK260" i="14"/>
  <c r="BN260" i="14"/>
  <c r="BO260" i="14"/>
  <c r="BF261" i="14"/>
  <c r="BG261" i="14"/>
  <c r="BJ261" i="14"/>
  <c r="BK261" i="14"/>
  <c r="BN261" i="14"/>
  <c r="BO261" i="14"/>
  <c r="BF262" i="14"/>
  <c r="BG262" i="14"/>
  <c r="BJ262" i="14"/>
  <c r="BK262" i="14"/>
  <c r="BN262" i="14"/>
  <c r="BO262" i="14"/>
  <c r="BF263" i="14"/>
  <c r="BG263" i="14"/>
  <c r="BJ263" i="14"/>
  <c r="BK263" i="14"/>
  <c r="BN263" i="14"/>
  <c r="BO263" i="14"/>
  <c r="BF264" i="14"/>
  <c r="BG264" i="14"/>
  <c r="BJ264" i="14"/>
  <c r="BK264" i="14"/>
  <c r="BN264" i="14"/>
  <c r="BO264" i="14"/>
  <c r="BF265" i="14"/>
  <c r="BG265" i="14"/>
  <c r="BJ265" i="14"/>
  <c r="BK265" i="14"/>
  <c r="BN265" i="14"/>
  <c r="BO265" i="14"/>
  <c r="BF266" i="14"/>
  <c r="BG266" i="14"/>
  <c r="BJ266" i="14"/>
  <c r="BK266" i="14"/>
  <c r="BN266" i="14"/>
  <c r="BO266" i="14"/>
  <c r="BF267" i="14"/>
  <c r="BG267" i="14"/>
  <c r="BJ267" i="14"/>
  <c r="BK267" i="14"/>
  <c r="BN267" i="14"/>
  <c r="BO267" i="14"/>
  <c r="BF268" i="14"/>
  <c r="BG268" i="14"/>
  <c r="BJ268" i="14"/>
  <c r="BK268" i="14"/>
  <c r="BN268" i="14"/>
  <c r="BO268" i="14"/>
  <c r="BF269" i="14"/>
  <c r="BG269" i="14"/>
  <c r="BJ269" i="14"/>
  <c r="BK269" i="14"/>
  <c r="BN269" i="14"/>
  <c r="BO269" i="14"/>
  <c r="BF270" i="14"/>
  <c r="BG270" i="14"/>
  <c r="BJ270" i="14"/>
  <c r="BK270" i="14"/>
  <c r="BN270" i="14"/>
  <c r="BO270" i="14"/>
  <c r="BF271" i="14"/>
  <c r="BG271" i="14"/>
  <c r="BJ271" i="14"/>
  <c r="BK271" i="14"/>
  <c r="BN271" i="14"/>
  <c r="BO271" i="14"/>
  <c r="BF272" i="14"/>
  <c r="BG272" i="14"/>
  <c r="BJ272" i="14"/>
  <c r="BK272" i="14"/>
  <c r="BN272" i="14"/>
  <c r="BO272" i="14"/>
  <c r="BF273" i="14"/>
  <c r="BG273" i="14"/>
  <c r="BJ273" i="14"/>
  <c r="BK273" i="14"/>
  <c r="BN273" i="14"/>
  <c r="BO273" i="14"/>
  <c r="BF274" i="14"/>
  <c r="BG274" i="14"/>
  <c r="BJ274" i="14"/>
  <c r="BK274" i="14"/>
  <c r="BN274" i="14"/>
  <c r="BO274" i="14"/>
  <c r="BF275" i="14"/>
  <c r="BG275" i="14"/>
  <c r="BJ275" i="14"/>
  <c r="BK275" i="14"/>
  <c r="BN275" i="14"/>
  <c r="BO275" i="14"/>
  <c r="BF276" i="14"/>
  <c r="BG276" i="14"/>
  <c r="BJ276" i="14"/>
  <c r="BK276" i="14"/>
  <c r="BN276" i="14"/>
  <c r="BO276" i="14"/>
  <c r="BF277" i="14"/>
  <c r="BG277" i="14"/>
  <c r="BJ277" i="14"/>
  <c r="BK277" i="14"/>
  <c r="BN277" i="14"/>
  <c r="BO277" i="14"/>
  <c r="BP158" i="14"/>
  <c r="BO158" i="14"/>
  <c r="BN158" i="14"/>
  <c r="BM158" i="14"/>
  <c r="BL158" i="14"/>
  <c r="BK158" i="14"/>
  <c r="BJ158" i="14"/>
  <c r="BI158" i="14"/>
  <c r="BH158" i="14"/>
  <c r="BG158" i="14"/>
  <c r="BF158" i="14"/>
  <c r="BE158" i="14"/>
  <c r="BW2038" i="6"/>
  <c r="BW2039" i="6"/>
  <c r="BW2040" i="6"/>
  <c r="BW2041" i="6"/>
  <c r="BW2042" i="6"/>
  <c r="BW2043" i="6"/>
  <c r="BW2044" i="6"/>
  <c r="BW2045" i="6"/>
  <c r="BW2046" i="6"/>
  <c r="BW2047" i="6"/>
  <c r="BW2048" i="6"/>
  <c r="BW2049" i="6"/>
  <c r="BW2050" i="6"/>
  <c r="BW2051" i="6"/>
  <c r="BW2052" i="6"/>
  <c r="BW2053" i="6"/>
  <c r="BW2054" i="6"/>
  <c r="BW2055" i="6"/>
  <c r="BW2056" i="6"/>
  <c r="BW2057" i="6"/>
  <c r="BW2058" i="6"/>
  <c r="BW2059" i="6"/>
  <c r="BW2060" i="6"/>
  <c r="BW2061" i="6"/>
  <c r="BW2062" i="6"/>
  <c r="BW2063" i="6"/>
  <c r="BW2064" i="6"/>
  <c r="BW2065" i="6"/>
  <c r="BW2066" i="6"/>
  <c r="BW2067" i="6"/>
  <c r="BW2068" i="6"/>
  <c r="BW2069" i="6"/>
  <c r="BW2070" i="6"/>
  <c r="BW2071" i="6"/>
  <c r="BW2072" i="6"/>
  <c r="BW2073" i="6"/>
  <c r="BW2074" i="6"/>
  <c r="BW2075" i="6"/>
  <c r="BW2076" i="6"/>
  <c r="BW2077" i="6"/>
  <c r="BW2078" i="6"/>
  <c r="BW2079" i="6"/>
  <c r="BW2080" i="6"/>
  <c r="BW2081" i="6"/>
  <c r="BW2082" i="6"/>
  <c r="BW2083" i="6"/>
  <c r="BW2084" i="6"/>
  <c r="BW2085" i="6"/>
  <c r="BW2086" i="6"/>
  <c r="BW2087" i="6"/>
  <c r="BW2088" i="6"/>
  <c r="BW2089" i="6"/>
  <c r="BW2090" i="6"/>
  <c r="BW2091" i="6"/>
  <c r="BW2092" i="6"/>
  <c r="BW2093" i="6"/>
  <c r="BW2094" i="6"/>
  <c r="BW2095" i="6"/>
  <c r="BW2096" i="6"/>
  <c r="BW2097" i="6"/>
  <c r="BW2098" i="6"/>
  <c r="BW2099" i="6"/>
  <c r="BW2100" i="6"/>
  <c r="BW2101" i="6"/>
  <c r="AG2164" i="6"/>
  <c r="AJ2164" i="6" s="1"/>
  <c r="AH2164" i="6"/>
  <c r="AI2164" i="6"/>
  <c r="AK2164" i="6"/>
  <c r="AL2164" i="6"/>
  <c r="AM2164" i="6"/>
  <c r="AN2164" i="6"/>
  <c r="AO2164" i="6"/>
  <c r="AR2164" i="6" s="1"/>
  <c r="AP2164" i="6"/>
  <c r="AQ2164" i="6"/>
  <c r="AG2165" i="6"/>
  <c r="AH2165" i="6"/>
  <c r="AJ2165" i="6" s="1"/>
  <c r="AI2165" i="6"/>
  <c r="AK2165" i="6"/>
  <c r="AL2165" i="6"/>
  <c r="AM2165" i="6"/>
  <c r="AO2165" i="6"/>
  <c r="AP2165" i="6"/>
  <c r="AR2165" i="6" s="1"/>
  <c r="AQ2165" i="6"/>
  <c r="AG2166" i="6"/>
  <c r="AH2166" i="6"/>
  <c r="AI2166" i="6"/>
  <c r="AK2166" i="6"/>
  <c r="AL2166" i="6"/>
  <c r="AM2166" i="6"/>
  <c r="AN2166" i="6"/>
  <c r="AO2166" i="6"/>
  <c r="AP2166" i="6"/>
  <c r="AQ2166" i="6"/>
  <c r="AG2167" i="6"/>
  <c r="AH2167" i="6"/>
  <c r="AJ2167" i="6" s="1"/>
  <c r="AI2167" i="6"/>
  <c r="AK2167" i="6"/>
  <c r="AN2167" i="6" s="1"/>
  <c r="AL2167" i="6"/>
  <c r="AM2167" i="6"/>
  <c r="AO2167" i="6"/>
  <c r="AP2167" i="6"/>
  <c r="AR2167" i="6" s="1"/>
  <c r="AQ2167" i="6"/>
  <c r="AG2168" i="6"/>
  <c r="AH2168" i="6"/>
  <c r="AI2168" i="6"/>
  <c r="AK2168" i="6"/>
  <c r="AL2168" i="6"/>
  <c r="AN2168" i="6" s="1"/>
  <c r="AM2168" i="6"/>
  <c r="AO2168" i="6"/>
  <c r="AP2168" i="6"/>
  <c r="AQ2168" i="6"/>
  <c r="AG2169" i="6"/>
  <c r="AH2169" i="6"/>
  <c r="AI2169" i="6"/>
  <c r="AJ2169" i="6"/>
  <c r="AK2169" i="6"/>
  <c r="AL2169" i="6"/>
  <c r="AM2169" i="6"/>
  <c r="AO2169" i="6"/>
  <c r="AP2169" i="6"/>
  <c r="AQ2169" i="6"/>
  <c r="AR2169" i="6"/>
  <c r="AG2170" i="6"/>
  <c r="AJ2170" i="6" s="1"/>
  <c r="AH2170" i="6"/>
  <c r="AI2170" i="6"/>
  <c r="AK2170" i="6"/>
  <c r="AL2170" i="6"/>
  <c r="AN2170" i="6" s="1"/>
  <c r="AM2170" i="6"/>
  <c r="AO2170" i="6"/>
  <c r="AP2170" i="6"/>
  <c r="AQ2170" i="6"/>
  <c r="AG2171" i="6"/>
  <c r="AH2171" i="6"/>
  <c r="AJ2171" i="6" s="1"/>
  <c r="AI2171" i="6"/>
  <c r="AK2171" i="6"/>
  <c r="AL2171" i="6"/>
  <c r="AM2171" i="6"/>
  <c r="AO2171" i="6"/>
  <c r="AP2171" i="6"/>
  <c r="AQ2171" i="6"/>
  <c r="AR2171" i="6"/>
  <c r="AG2172" i="6"/>
  <c r="AH2172" i="6"/>
  <c r="AI2172" i="6"/>
  <c r="AK2172" i="6"/>
  <c r="AL2172" i="6"/>
  <c r="AN2172" i="6" s="1"/>
  <c r="AM2172" i="6"/>
  <c r="AO2172" i="6"/>
  <c r="AR2172" i="6" s="1"/>
  <c r="AP2172" i="6"/>
  <c r="AQ2172" i="6"/>
  <c r="AG2173" i="6"/>
  <c r="AH2173" i="6"/>
  <c r="AJ2173" i="6" s="1"/>
  <c r="AI2173" i="6"/>
  <c r="AK2173" i="6"/>
  <c r="AL2173" i="6"/>
  <c r="AM2173" i="6"/>
  <c r="AO2173" i="6"/>
  <c r="AP2173" i="6"/>
  <c r="AR2173" i="6" s="1"/>
  <c r="AQ2173" i="6"/>
  <c r="AG2174" i="6"/>
  <c r="AJ2174" i="6" s="1"/>
  <c r="AH2174" i="6"/>
  <c r="AI2174" i="6"/>
  <c r="AK2174" i="6"/>
  <c r="AL2174" i="6"/>
  <c r="AM2174" i="6"/>
  <c r="AN2174" i="6"/>
  <c r="AO2174" i="6"/>
  <c r="AP2174" i="6"/>
  <c r="AQ2174" i="6"/>
  <c r="AG2175" i="6"/>
  <c r="AH2175" i="6"/>
  <c r="AI2175" i="6"/>
  <c r="AJ2175" i="6"/>
  <c r="AK2175" i="6"/>
  <c r="AN2175" i="6" s="1"/>
  <c r="AL2175" i="6"/>
  <c r="AM2175" i="6"/>
  <c r="AO2175" i="6"/>
  <c r="AP2175" i="6"/>
  <c r="AR2175" i="6" s="1"/>
  <c r="AQ2175" i="6"/>
  <c r="AG2176" i="6"/>
  <c r="AH2176" i="6"/>
  <c r="AI2176" i="6"/>
  <c r="AK2176" i="6"/>
  <c r="AL2176" i="6"/>
  <c r="AM2176" i="6"/>
  <c r="AN2176" i="6"/>
  <c r="AO2176" i="6"/>
  <c r="AP2176" i="6"/>
  <c r="AQ2176" i="6"/>
  <c r="AG2177" i="6"/>
  <c r="AH2177" i="6"/>
  <c r="AI2177" i="6"/>
  <c r="AJ2177" i="6"/>
  <c r="AK2177" i="6"/>
  <c r="AL2177" i="6"/>
  <c r="AM2177" i="6"/>
  <c r="AO2177" i="6"/>
  <c r="AP2177" i="6"/>
  <c r="AR2177" i="6" s="1"/>
  <c r="AQ2177" i="6"/>
  <c r="AG2178" i="6"/>
  <c r="AJ2178" i="6" s="1"/>
  <c r="AH2178" i="6"/>
  <c r="AI2178" i="6"/>
  <c r="AK2178" i="6"/>
  <c r="AL2178" i="6"/>
  <c r="AN2178" i="6" s="1"/>
  <c r="AM2178" i="6"/>
  <c r="AO2178" i="6"/>
  <c r="AP2178" i="6"/>
  <c r="AQ2178" i="6"/>
  <c r="AG2179" i="6"/>
  <c r="AH2179" i="6"/>
  <c r="AJ2179" i="6" s="1"/>
  <c r="AI2179" i="6"/>
  <c r="AK2179" i="6"/>
  <c r="AN2179" i="6" s="1"/>
  <c r="AL2179" i="6"/>
  <c r="AM2179" i="6"/>
  <c r="AO2179" i="6"/>
  <c r="AP2179" i="6"/>
  <c r="AQ2179" i="6"/>
  <c r="AR2179" i="6"/>
  <c r="AG2180" i="6"/>
  <c r="AH2180" i="6"/>
  <c r="AI2180" i="6"/>
  <c r="AK2180" i="6"/>
  <c r="AL2180" i="6"/>
  <c r="AM2180" i="6"/>
  <c r="AN2180" i="6"/>
  <c r="AO2180" i="6"/>
  <c r="AR2180" i="6" s="1"/>
  <c r="AP2180" i="6"/>
  <c r="AQ2180" i="6"/>
  <c r="AG2181" i="6"/>
  <c r="AH2181" i="6"/>
  <c r="AJ2181" i="6" s="1"/>
  <c r="AI2181" i="6"/>
  <c r="AK2181" i="6"/>
  <c r="AL2181" i="6"/>
  <c r="AM2181" i="6"/>
  <c r="AO2181" i="6"/>
  <c r="AP2181" i="6"/>
  <c r="AQ2181" i="6"/>
  <c r="AR2181" i="6"/>
  <c r="AG2182" i="6"/>
  <c r="AH2182" i="6"/>
  <c r="AI2182" i="6"/>
  <c r="AK2182" i="6"/>
  <c r="AL2182" i="6"/>
  <c r="AM2182" i="6"/>
  <c r="AN2182" i="6"/>
  <c r="AO2182" i="6"/>
  <c r="AP2182" i="6"/>
  <c r="AQ2182" i="6"/>
  <c r="AG2183" i="6"/>
  <c r="AH2183" i="6"/>
  <c r="AJ2183" i="6" s="1"/>
  <c r="AI2183" i="6"/>
  <c r="AK2183" i="6"/>
  <c r="AN2183" i="6" s="1"/>
  <c r="AL2183" i="6"/>
  <c r="AM2183" i="6"/>
  <c r="AO2183" i="6"/>
  <c r="AP2183" i="6"/>
  <c r="AR2183" i="6" s="1"/>
  <c r="AQ2183" i="6"/>
  <c r="AG2184" i="6"/>
  <c r="AH2184" i="6"/>
  <c r="AI2184" i="6"/>
  <c r="AK2184" i="6"/>
  <c r="AL2184" i="6"/>
  <c r="AM2184" i="6"/>
  <c r="AN2184" i="6"/>
  <c r="AO2184" i="6"/>
  <c r="AR2184" i="6" s="1"/>
  <c r="AP2184" i="6"/>
  <c r="AQ2184" i="6"/>
  <c r="AG2185" i="6"/>
  <c r="AH2185" i="6"/>
  <c r="AI2185" i="6"/>
  <c r="AJ2185" i="6"/>
  <c r="AK2185" i="6"/>
  <c r="AL2185" i="6"/>
  <c r="AM2185" i="6"/>
  <c r="AO2185" i="6"/>
  <c r="AP2185" i="6"/>
  <c r="AR2185" i="6" s="1"/>
  <c r="AQ2185" i="6"/>
  <c r="AG2186" i="6"/>
  <c r="AJ2186" i="6" s="1"/>
  <c r="AH2186" i="6"/>
  <c r="AI2186" i="6"/>
  <c r="AK2186" i="6"/>
  <c r="AL2186" i="6"/>
  <c r="AN2186" i="6" s="1"/>
  <c r="AM2186" i="6"/>
  <c r="AO2186" i="6"/>
  <c r="AP2186" i="6"/>
  <c r="AQ2186" i="6"/>
  <c r="AG2187" i="6"/>
  <c r="AH2187" i="6"/>
  <c r="AI2187" i="6"/>
  <c r="AJ2187" i="6"/>
  <c r="AK2187" i="6"/>
  <c r="AL2187" i="6"/>
  <c r="AM2187" i="6"/>
  <c r="AO2187" i="6"/>
  <c r="AP2187" i="6"/>
  <c r="AQ2187" i="6"/>
  <c r="AR2187" i="6"/>
  <c r="AG2188" i="6"/>
  <c r="AH2188" i="6"/>
  <c r="AI2188" i="6"/>
  <c r="AK2188" i="6"/>
  <c r="AL2188" i="6"/>
  <c r="AN2188" i="6" s="1"/>
  <c r="AM2188" i="6"/>
  <c r="AO2188" i="6"/>
  <c r="AR2188" i="6" s="1"/>
  <c r="AP2188" i="6"/>
  <c r="AQ2188" i="6"/>
  <c r="AG2189" i="6"/>
  <c r="AH2189" i="6"/>
  <c r="AJ2189" i="6" s="1"/>
  <c r="AI2189" i="6"/>
  <c r="AK2189" i="6"/>
  <c r="AL2189" i="6"/>
  <c r="AM2189" i="6"/>
  <c r="AO2189" i="6"/>
  <c r="AP2189" i="6"/>
  <c r="AQ2189" i="6"/>
  <c r="AR2189" i="6"/>
  <c r="AG2190" i="6"/>
  <c r="AJ2190" i="6" s="1"/>
  <c r="AH2190" i="6"/>
  <c r="AI2190" i="6"/>
  <c r="AK2190" i="6"/>
  <c r="AL2190" i="6"/>
  <c r="AM2190" i="6"/>
  <c r="AN2190" i="6"/>
  <c r="AO2190" i="6"/>
  <c r="AP2190" i="6"/>
  <c r="AQ2190" i="6"/>
  <c r="AG2191" i="6"/>
  <c r="AH2191" i="6"/>
  <c r="AJ2191" i="6" s="1"/>
  <c r="AI2191" i="6"/>
  <c r="AK2191" i="6"/>
  <c r="AN2191" i="6" s="1"/>
  <c r="AL2191" i="6"/>
  <c r="AM2191" i="6"/>
  <c r="AO2191" i="6"/>
  <c r="AP2191" i="6"/>
  <c r="AR2191" i="6" s="1"/>
  <c r="AQ2191" i="6"/>
  <c r="AG2192" i="6"/>
  <c r="AH2192" i="6"/>
  <c r="AI2192" i="6"/>
  <c r="AK2192" i="6"/>
  <c r="AL2192" i="6"/>
  <c r="AM2192" i="6"/>
  <c r="AN2192" i="6"/>
  <c r="AO2192" i="6"/>
  <c r="AR2192" i="6" s="1"/>
  <c r="AP2192" i="6"/>
  <c r="AQ2192" i="6"/>
  <c r="AG2193" i="6"/>
  <c r="AH2193" i="6"/>
  <c r="AI2193" i="6"/>
  <c r="AJ2193" i="6"/>
  <c r="AK2193" i="6"/>
  <c r="AL2193" i="6"/>
  <c r="AM2193" i="6"/>
  <c r="AO2193" i="6"/>
  <c r="AP2193" i="6"/>
  <c r="AR2193" i="6" s="1"/>
  <c r="AQ2193" i="6"/>
  <c r="AG2194" i="6"/>
  <c r="AJ2194" i="6" s="1"/>
  <c r="AH2194" i="6"/>
  <c r="AI2194" i="6"/>
  <c r="AK2194" i="6"/>
  <c r="AL2194" i="6"/>
  <c r="AN2194" i="6" s="1"/>
  <c r="AM2194" i="6"/>
  <c r="AO2194" i="6"/>
  <c r="AP2194" i="6"/>
  <c r="AQ2194" i="6"/>
  <c r="AG2195" i="6"/>
  <c r="AH2195" i="6"/>
  <c r="AI2195" i="6"/>
  <c r="AJ2195" i="6"/>
  <c r="AK2195" i="6"/>
  <c r="AN2195" i="6" s="1"/>
  <c r="AL2195" i="6"/>
  <c r="AM2195" i="6"/>
  <c r="AO2195" i="6"/>
  <c r="AP2195" i="6"/>
  <c r="AQ2195" i="6"/>
  <c r="AR2195" i="6"/>
  <c r="AG2196" i="6"/>
  <c r="AH2196" i="6"/>
  <c r="AI2196" i="6"/>
  <c r="AK2196" i="6"/>
  <c r="AL2196" i="6"/>
  <c r="AN2196" i="6" s="1"/>
  <c r="AM2196" i="6"/>
  <c r="AO2196" i="6"/>
  <c r="AR2196" i="6" s="1"/>
  <c r="AP2196" i="6"/>
  <c r="AQ2196" i="6"/>
  <c r="AG2197" i="6"/>
  <c r="AH2197" i="6"/>
  <c r="AJ2197" i="6" s="1"/>
  <c r="AI2197" i="6"/>
  <c r="AK2197" i="6"/>
  <c r="AL2197" i="6"/>
  <c r="AM2197" i="6"/>
  <c r="AO2197" i="6"/>
  <c r="AP2197" i="6"/>
  <c r="AQ2197" i="6"/>
  <c r="AR2197" i="6" s="1"/>
  <c r="AG2198" i="6"/>
  <c r="AH2198" i="6"/>
  <c r="AI2198" i="6"/>
  <c r="AK2198" i="6"/>
  <c r="AL2198" i="6"/>
  <c r="AN2198" i="6" s="1"/>
  <c r="AM2198" i="6"/>
  <c r="AO2198" i="6"/>
  <c r="AP2198" i="6"/>
  <c r="AQ2198" i="6"/>
  <c r="AG2199" i="6"/>
  <c r="AH2199" i="6"/>
  <c r="AI2199" i="6"/>
  <c r="AK2199" i="6"/>
  <c r="AN2199" i="6" s="1"/>
  <c r="AL2199" i="6"/>
  <c r="AM2199" i="6"/>
  <c r="AO2199" i="6"/>
  <c r="AP2199" i="6"/>
  <c r="AQ2199" i="6"/>
  <c r="AR2199" i="6"/>
  <c r="AG2200" i="6"/>
  <c r="AH2200" i="6"/>
  <c r="AI2200" i="6"/>
  <c r="AK2200" i="6"/>
  <c r="AL2200" i="6"/>
  <c r="AM2200" i="6"/>
  <c r="AN2200" i="6"/>
  <c r="AO2200" i="6"/>
  <c r="AR2200" i="6" s="1"/>
  <c r="AP2200" i="6"/>
  <c r="AQ2200" i="6"/>
  <c r="AG2201" i="6"/>
  <c r="AH2201" i="6"/>
  <c r="AI2201" i="6"/>
  <c r="AJ2201" i="6"/>
  <c r="AK2201" i="6"/>
  <c r="AL2201" i="6"/>
  <c r="AM2201" i="6"/>
  <c r="AO2201" i="6"/>
  <c r="AP2201" i="6"/>
  <c r="AR2201" i="6" s="1"/>
  <c r="AQ2201" i="6"/>
  <c r="AG2202" i="6"/>
  <c r="AJ2202" i="6" s="1"/>
  <c r="AH2202" i="6"/>
  <c r="AI2202" i="6"/>
  <c r="AK2202" i="6"/>
  <c r="AL2202" i="6"/>
  <c r="AN2202" i="6" s="1"/>
  <c r="AM2202" i="6"/>
  <c r="AO2202" i="6"/>
  <c r="AP2202" i="6"/>
  <c r="AQ2202" i="6"/>
  <c r="AG2203" i="6"/>
  <c r="AH2203" i="6"/>
  <c r="AI2203" i="6"/>
  <c r="AJ2203" i="6" s="1"/>
  <c r="AK2203" i="6"/>
  <c r="AN2203" i="6" s="1"/>
  <c r="AL2203" i="6"/>
  <c r="AM2203" i="6"/>
  <c r="AO2203" i="6"/>
  <c r="AP2203" i="6"/>
  <c r="AQ2203" i="6"/>
  <c r="AR2203" i="6"/>
  <c r="AG2204" i="6"/>
  <c r="AH2204" i="6"/>
  <c r="AI2204" i="6"/>
  <c r="AK2204" i="6"/>
  <c r="AL2204" i="6"/>
  <c r="AM2204" i="6"/>
  <c r="AO2204" i="6"/>
  <c r="AP2204" i="6"/>
  <c r="AQ2204" i="6"/>
  <c r="AG2205" i="6"/>
  <c r="AH2205" i="6"/>
  <c r="AJ2205" i="6" s="1"/>
  <c r="AI2205" i="6"/>
  <c r="AK2205" i="6"/>
  <c r="AL2205" i="6"/>
  <c r="AM2205" i="6"/>
  <c r="AO2205" i="6"/>
  <c r="AP2205" i="6"/>
  <c r="AQ2205" i="6"/>
  <c r="AR2205" i="6"/>
  <c r="AG2206" i="6"/>
  <c r="AH2206" i="6"/>
  <c r="AI2206" i="6"/>
  <c r="AK2206" i="6"/>
  <c r="AL2206" i="6"/>
  <c r="AM2206" i="6"/>
  <c r="AN2206" i="6"/>
  <c r="AO2206" i="6"/>
  <c r="AR2206" i="6" s="1"/>
  <c r="AP2206" i="6"/>
  <c r="AQ2206" i="6"/>
  <c r="AG2207" i="6"/>
  <c r="AH2207" i="6"/>
  <c r="AJ2207" i="6" s="1"/>
  <c r="AI2207" i="6"/>
  <c r="AK2207" i="6"/>
  <c r="AN2207" i="6" s="1"/>
  <c r="AL2207" i="6"/>
  <c r="AM2207" i="6"/>
  <c r="AO2207" i="6"/>
  <c r="AP2207" i="6"/>
  <c r="AQ2207" i="6"/>
  <c r="AR2207" i="6"/>
  <c r="AG2208" i="6"/>
  <c r="AH2208" i="6"/>
  <c r="AI2208" i="6"/>
  <c r="AK2208" i="6"/>
  <c r="AL2208" i="6"/>
  <c r="AM2208" i="6"/>
  <c r="AN2208" i="6"/>
  <c r="AO2208" i="6"/>
  <c r="AR2208" i="6" s="1"/>
  <c r="AP2208" i="6"/>
  <c r="AQ2208" i="6"/>
  <c r="AG2209" i="6"/>
  <c r="AH2209" i="6"/>
  <c r="AJ2209" i="6" s="1"/>
  <c r="AI2209" i="6"/>
  <c r="AK2209" i="6"/>
  <c r="AL2209" i="6"/>
  <c r="AM2209" i="6"/>
  <c r="AO2209" i="6"/>
  <c r="AP2209" i="6"/>
  <c r="AQ2209" i="6"/>
  <c r="AG2210" i="6"/>
  <c r="AH2210" i="6"/>
  <c r="AI2210" i="6"/>
  <c r="AK2210" i="6"/>
  <c r="AL2210" i="6"/>
  <c r="AM2210" i="6"/>
  <c r="AN2210" i="6" s="1"/>
  <c r="AO2210" i="6"/>
  <c r="AP2210" i="6"/>
  <c r="AQ2210" i="6"/>
  <c r="AG2211" i="6"/>
  <c r="AH2211" i="6"/>
  <c r="AI2211" i="6"/>
  <c r="AJ2211" i="6"/>
  <c r="AK2211" i="6"/>
  <c r="AN2211" i="6" s="1"/>
  <c r="AL2211" i="6"/>
  <c r="AM2211" i="6"/>
  <c r="AO2211" i="6"/>
  <c r="AP2211" i="6"/>
  <c r="AR2211" i="6" s="1"/>
  <c r="AQ2211" i="6"/>
  <c r="AG2212" i="6"/>
  <c r="AJ2212" i="6" s="1"/>
  <c r="AH2212" i="6"/>
  <c r="AI2212" i="6"/>
  <c r="AK2212" i="6"/>
  <c r="AL2212" i="6"/>
  <c r="AM2212" i="6"/>
  <c r="AN2212" i="6"/>
  <c r="AO2212" i="6"/>
  <c r="AP2212" i="6"/>
  <c r="AQ2212" i="6"/>
  <c r="AG2213" i="6"/>
  <c r="AH2213" i="6"/>
  <c r="AI2213" i="6"/>
  <c r="AJ2213" i="6"/>
  <c r="AK2213" i="6"/>
  <c r="AN2213" i="6" s="1"/>
  <c r="AL2213" i="6"/>
  <c r="AM2213" i="6"/>
  <c r="AO2213" i="6"/>
  <c r="AP2213" i="6"/>
  <c r="AQ2213" i="6"/>
  <c r="AR2213" i="6"/>
  <c r="AG2214" i="6"/>
  <c r="AH2214" i="6"/>
  <c r="AI2214" i="6"/>
  <c r="AK2214" i="6"/>
  <c r="AL2214" i="6"/>
  <c r="AN2214" i="6" s="1"/>
  <c r="AM2214" i="6"/>
  <c r="AO2214" i="6"/>
  <c r="AP2214" i="6"/>
  <c r="AQ2214" i="6"/>
  <c r="AG2215" i="6"/>
  <c r="AH2215" i="6"/>
  <c r="AJ2215" i="6" s="1"/>
  <c r="AI2215" i="6"/>
  <c r="AK2215" i="6"/>
  <c r="AL2215" i="6"/>
  <c r="AM2215" i="6"/>
  <c r="AO2215" i="6"/>
  <c r="AP2215" i="6"/>
  <c r="AR2215" i="6" s="1"/>
  <c r="AQ2215" i="6"/>
  <c r="AG2216" i="6"/>
  <c r="AH2216" i="6"/>
  <c r="AI2216" i="6"/>
  <c r="AK2216" i="6"/>
  <c r="AL2216" i="6"/>
  <c r="AN2216" i="6" s="1"/>
  <c r="AM2216" i="6"/>
  <c r="AO2216" i="6"/>
  <c r="AR2216" i="6" s="1"/>
  <c r="AP2216" i="6"/>
  <c r="AQ2216" i="6"/>
  <c r="AG2217" i="6"/>
  <c r="AH2217" i="6"/>
  <c r="AI2217" i="6"/>
  <c r="AJ2217" i="6"/>
  <c r="AK2217" i="6"/>
  <c r="AL2217" i="6"/>
  <c r="AM2217" i="6"/>
  <c r="AO2217" i="6"/>
  <c r="AP2217" i="6"/>
  <c r="AQ2217" i="6"/>
  <c r="AR2217" i="6"/>
  <c r="AG2218" i="6"/>
  <c r="AJ2218" i="6" s="1"/>
  <c r="AH2218" i="6"/>
  <c r="AI2218" i="6"/>
  <c r="AK2218" i="6"/>
  <c r="AL2218" i="6"/>
  <c r="AM2218" i="6"/>
  <c r="AN2218" i="6"/>
  <c r="AO2218" i="6"/>
  <c r="AP2218" i="6"/>
  <c r="AQ2218" i="6"/>
  <c r="AG2219" i="6"/>
  <c r="AH2219" i="6"/>
  <c r="AI2219" i="6"/>
  <c r="AJ2219" i="6" s="1"/>
  <c r="AK2219" i="6"/>
  <c r="AL2219" i="6"/>
  <c r="AM2219" i="6"/>
  <c r="AO2219" i="6"/>
  <c r="AP2219" i="6"/>
  <c r="AR2219" i="6" s="1"/>
  <c r="AQ2219" i="6"/>
  <c r="AG2220" i="6"/>
  <c r="AH2220" i="6"/>
  <c r="AI2220" i="6"/>
  <c r="AK2220" i="6"/>
  <c r="AL2220" i="6"/>
  <c r="AM2220" i="6"/>
  <c r="AO2220" i="6"/>
  <c r="AP2220" i="6"/>
  <c r="AQ2220" i="6"/>
  <c r="AR2220" i="6"/>
  <c r="AG2221" i="6"/>
  <c r="AH2221" i="6"/>
  <c r="AJ2221" i="6" s="1"/>
  <c r="AI2221" i="6"/>
  <c r="AK2221" i="6"/>
  <c r="AN2221" i="6" s="1"/>
  <c r="AL2221" i="6"/>
  <c r="AM2221" i="6"/>
  <c r="AO2221" i="6"/>
  <c r="AP2221" i="6"/>
  <c r="AQ2221" i="6"/>
  <c r="AG2222" i="6"/>
  <c r="AH2222" i="6"/>
  <c r="AJ2222" i="6" s="1"/>
  <c r="AI2222" i="6"/>
  <c r="AK2222" i="6"/>
  <c r="AL2222" i="6"/>
  <c r="AM2222" i="6"/>
  <c r="AO2222" i="6"/>
  <c r="AR2222" i="6" s="1"/>
  <c r="AP2222" i="6"/>
  <c r="AQ2222" i="6"/>
  <c r="AG2223" i="6"/>
  <c r="AH2223" i="6"/>
  <c r="AI2223" i="6"/>
  <c r="AK2223" i="6"/>
  <c r="AL2223" i="6"/>
  <c r="AN2223" i="6" s="1"/>
  <c r="AM2223" i="6"/>
  <c r="AO2223" i="6"/>
  <c r="AP2223" i="6"/>
  <c r="AQ2223" i="6"/>
  <c r="AG2224" i="6"/>
  <c r="AJ2224" i="6" s="1"/>
  <c r="AH2224" i="6"/>
  <c r="AI2224" i="6"/>
  <c r="AK2224" i="6"/>
  <c r="AN2224" i="6" s="1"/>
  <c r="AL2224" i="6"/>
  <c r="AM2224" i="6"/>
  <c r="AO2224" i="6"/>
  <c r="AP2224" i="6"/>
  <c r="AQ2224" i="6"/>
  <c r="AR2224" i="6"/>
  <c r="AG2225" i="6"/>
  <c r="AH2225" i="6"/>
  <c r="AI2225" i="6"/>
  <c r="AK2225" i="6"/>
  <c r="AL2225" i="6"/>
  <c r="AM2225" i="6"/>
  <c r="AN2225" i="6"/>
  <c r="AO2225" i="6"/>
  <c r="AR2225" i="6" s="1"/>
  <c r="AP2225" i="6"/>
  <c r="AQ2225" i="6"/>
  <c r="AG2226" i="6"/>
  <c r="AH2226" i="6"/>
  <c r="AI2226" i="6"/>
  <c r="AJ2226" i="6"/>
  <c r="AK2226" i="6"/>
  <c r="AL2226" i="6"/>
  <c r="AM2226" i="6"/>
  <c r="AO2226" i="6"/>
  <c r="AR2226" i="6" s="1"/>
  <c r="AP2226" i="6"/>
  <c r="AQ2226" i="6"/>
  <c r="AG2227" i="6"/>
  <c r="AH2227" i="6"/>
  <c r="AI2227" i="6"/>
  <c r="AK2227" i="6"/>
  <c r="AL2227" i="6"/>
  <c r="AN2227" i="6" s="1"/>
  <c r="AM2227" i="6"/>
  <c r="AO2227" i="6"/>
  <c r="AP2227" i="6"/>
  <c r="AQ2227" i="6"/>
  <c r="AG2228" i="6"/>
  <c r="AJ2228" i="6" s="1"/>
  <c r="AH2228" i="6"/>
  <c r="AI2228" i="6"/>
  <c r="AK2228" i="6"/>
  <c r="AL2228" i="6"/>
  <c r="AM2228" i="6"/>
  <c r="AO2228" i="6"/>
  <c r="AP2228" i="6"/>
  <c r="AR2228" i="6" s="1"/>
  <c r="AQ2228" i="6"/>
  <c r="AG2229" i="6"/>
  <c r="AH2229" i="6"/>
  <c r="AI2229" i="6"/>
  <c r="AK2229" i="6"/>
  <c r="AN2229" i="6" s="1"/>
  <c r="AL2229" i="6"/>
  <c r="AM2229" i="6"/>
  <c r="AO2229" i="6"/>
  <c r="AR2229" i="6" s="1"/>
  <c r="AP2229" i="6"/>
  <c r="AQ2229" i="6"/>
  <c r="AG2230" i="6"/>
  <c r="AH2230" i="6"/>
  <c r="AI2230" i="6"/>
  <c r="AJ2230" i="6"/>
  <c r="AK2230" i="6"/>
  <c r="AL2230" i="6"/>
  <c r="AM2230" i="6"/>
  <c r="AO2230" i="6"/>
  <c r="AP2230" i="6"/>
  <c r="AQ2230" i="6"/>
  <c r="AR2230" i="6"/>
  <c r="AG2231" i="6"/>
  <c r="AJ2231" i="6" s="1"/>
  <c r="AH2231" i="6"/>
  <c r="AI2231" i="6"/>
  <c r="AK2231" i="6"/>
  <c r="AL2231" i="6"/>
  <c r="AM2231" i="6"/>
  <c r="AN2231" i="6"/>
  <c r="AO2231" i="6"/>
  <c r="AP2231" i="6"/>
  <c r="AQ2231" i="6"/>
  <c r="AG2232" i="6"/>
  <c r="AJ2232" i="6" s="1"/>
  <c r="AH2232" i="6"/>
  <c r="AI2232" i="6"/>
  <c r="AK2232" i="6"/>
  <c r="AL2232" i="6"/>
  <c r="AM2232" i="6"/>
  <c r="AO2232" i="6"/>
  <c r="AP2232" i="6"/>
  <c r="AR2232" i="6" s="1"/>
  <c r="AQ2232" i="6"/>
  <c r="AG2233" i="6"/>
  <c r="AH2233" i="6"/>
  <c r="AI2233" i="6"/>
  <c r="AK2233" i="6"/>
  <c r="AN2233" i="6" s="1"/>
  <c r="AL2233" i="6"/>
  <c r="AM2233" i="6"/>
  <c r="AO2233" i="6"/>
  <c r="AP2233" i="6"/>
  <c r="AQ2233" i="6"/>
  <c r="AG2234" i="6"/>
  <c r="AH2234" i="6"/>
  <c r="AJ2234" i="6" s="1"/>
  <c r="AI2234" i="6"/>
  <c r="AK2234" i="6"/>
  <c r="AL2234" i="6"/>
  <c r="AM2234" i="6"/>
  <c r="AO2234" i="6"/>
  <c r="AR2234" i="6" s="1"/>
  <c r="AP2234" i="6"/>
  <c r="AQ2234" i="6"/>
  <c r="AG2235" i="6"/>
  <c r="AH2235" i="6"/>
  <c r="AI2235" i="6"/>
  <c r="AK2235" i="6"/>
  <c r="AN2235" i="6" s="1"/>
  <c r="AL2235" i="6"/>
  <c r="AM2235" i="6"/>
  <c r="AO2235" i="6"/>
  <c r="AP2235" i="6"/>
  <c r="AQ2235" i="6"/>
  <c r="AG2236" i="6"/>
  <c r="AH2236" i="6"/>
  <c r="AI2236" i="6"/>
  <c r="AK2236" i="6"/>
  <c r="AL2236" i="6"/>
  <c r="AM2236" i="6"/>
  <c r="AO2236" i="6"/>
  <c r="AP2236" i="6"/>
  <c r="AR2236" i="6" s="1"/>
  <c r="AQ2236" i="6"/>
  <c r="AG2237" i="6"/>
  <c r="AH2237" i="6"/>
  <c r="AI2237" i="6"/>
  <c r="AK2237" i="6"/>
  <c r="AL2237" i="6"/>
  <c r="AM2237" i="6"/>
  <c r="AO2237" i="6"/>
  <c r="AP2237" i="6"/>
  <c r="AQ2237" i="6"/>
  <c r="AG2238" i="6"/>
  <c r="AH2238" i="6"/>
  <c r="AJ2238" i="6" s="1"/>
  <c r="AI2238" i="6"/>
  <c r="AK2238" i="6"/>
  <c r="AL2238" i="6"/>
  <c r="AM2238" i="6"/>
  <c r="AO2238" i="6"/>
  <c r="AP2238" i="6"/>
  <c r="AQ2238" i="6"/>
  <c r="AG2239" i="6"/>
  <c r="AH2239" i="6"/>
  <c r="AI2239" i="6"/>
  <c r="AK2239" i="6"/>
  <c r="AL2239" i="6"/>
  <c r="AM2239" i="6"/>
  <c r="AO2239" i="6"/>
  <c r="AP2239" i="6"/>
  <c r="AQ2239" i="6"/>
  <c r="AG2240" i="6"/>
  <c r="AH2240" i="6"/>
  <c r="AI2240" i="6"/>
  <c r="AK2240" i="6"/>
  <c r="AL2240" i="6"/>
  <c r="AM2240" i="6"/>
  <c r="AO2240" i="6"/>
  <c r="AP2240" i="6"/>
  <c r="AR2240" i="6" s="1"/>
  <c r="AQ2240" i="6"/>
  <c r="AG2241" i="6"/>
  <c r="AH2241" i="6"/>
  <c r="AI2241" i="6"/>
  <c r="AK2241" i="6"/>
  <c r="AL2241" i="6"/>
  <c r="AN2241" i="6" s="1"/>
  <c r="AM2241" i="6"/>
  <c r="AO2241" i="6"/>
  <c r="AP2241" i="6"/>
  <c r="AQ2241" i="6"/>
  <c r="AG2242" i="6"/>
  <c r="AH2242" i="6"/>
  <c r="AI2242" i="6"/>
  <c r="AK2242" i="6"/>
  <c r="AL2242" i="6"/>
  <c r="AM2242" i="6"/>
  <c r="AO2242" i="6"/>
  <c r="AP2242" i="6"/>
  <c r="AQ2242" i="6"/>
  <c r="AG2243" i="6"/>
  <c r="AH2243" i="6"/>
  <c r="AI2243" i="6"/>
  <c r="AK2243" i="6"/>
  <c r="AL2243" i="6"/>
  <c r="AM2243" i="6"/>
  <c r="AO2243" i="6"/>
  <c r="AP2243" i="6"/>
  <c r="AQ2243" i="6"/>
  <c r="AG2244" i="6"/>
  <c r="AH2244" i="6"/>
  <c r="AI2244" i="6"/>
  <c r="AK2244" i="6"/>
  <c r="AL2244" i="6"/>
  <c r="AM2244" i="6"/>
  <c r="AO2244" i="6"/>
  <c r="AP2244" i="6"/>
  <c r="AQ2244" i="6"/>
  <c r="AG2245" i="6"/>
  <c r="AH2245" i="6"/>
  <c r="AI2245" i="6"/>
  <c r="AK2245" i="6"/>
  <c r="AL2245" i="6"/>
  <c r="AM2245" i="6"/>
  <c r="AO2245" i="6"/>
  <c r="AP2245" i="6"/>
  <c r="AQ2245" i="6"/>
  <c r="AG2246" i="6"/>
  <c r="AH2246" i="6"/>
  <c r="AI2246" i="6"/>
  <c r="AJ2246" i="6" s="1"/>
  <c r="AK2246" i="6"/>
  <c r="AL2246" i="6"/>
  <c r="AM2246" i="6"/>
  <c r="AO2246" i="6"/>
  <c r="AP2246" i="6"/>
  <c r="AQ2246" i="6"/>
  <c r="AG2247" i="6"/>
  <c r="AJ2247" i="6" s="1"/>
  <c r="AH2247" i="6"/>
  <c r="AI2247" i="6"/>
  <c r="AK2247" i="6"/>
  <c r="AL2247" i="6"/>
  <c r="AM2247" i="6"/>
  <c r="AO2247" i="6"/>
  <c r="AP2247" i="6"/>
  <c r="AQ2247" i="6"/>
  <c r="AG2248" i="6"/>
  <c r="AH2248" i="6"/>
  <c r="AI2248" i="6"/>
  <c r="AK2248" i="6"/>
  <c r="AL2248" i="6"/>
  <c r="AM2248" i="6"/>
  <c r="AO2248" i="6"/>
  <c r="AP2248" i="6"/>
  <c r="AQ2248" i="6"/>
  <c r="AG2249" i="6"/>
  <c r="AH2249" i="6"/>
  <c r="AI2249" i="6"/>
  <c r="AK2249" i="6"/>
  <c r="AL2249" i="6"/>
  <c r="AM2249" i="6"/>
  <c r="AO2249" i="6"/>
  <c r="AP2249" i="6"/>
  <c r="AQ2249" i="6"/>
  <c r="AG2250" i="6"/>
  <c r="AH2250" i="6"/>
  <c r="AI2250" i="6"/>
  <c r="AK2250" i="6"/>
  <c r="AL2250" i="6"/>
  <c r="AM2250" i="6"/>
  <c r="AO2250" i="6"/>
  <c r="AP2250" i="6"/>
  <c r="AQ2250" i="6"/>
  <c r="AG2251" i="6"/>
  <c r="AH2251" i="6"/>
  <c r="AI2251" i="6"/>
  <c r="AK2251" i="6"/>
  <c r="AL2251" i="6"/>
  <c r="AM2251" i="6"/>
  <c r="AO2251" i="6"/>
  <c r="AP2251" i="6"/>
  <c r="AQ2251" i="6"/>
  <c r="AG2252" i="6"/>
  <c r="AH2252" i="6"/>
  <c r="AJ2252" i="6" s="1"/>
  <c r="AI2252" i="6"/>
  <c r="AK2252" i="6"/>
  <c r="AL2252" i="6"/>
  <c r="AM2252" i="6"/>
  <c r="AO2252" i="6"/>
  <c r="AP2252" i="6"/>
  <c r="AQ2252" i="6"/>
  <c r="AG2253" i="6"/>
  <c r="AH2253" i="6"/>
  <c r="AI2253" i="6"/>
  <c r="AK2253" i="6"/>
  <c r="AL2253" i="6"/>
  <c r="AM2253" i="6"/>
  <c r="AO2253" i="6"/>
  <c r="AP2253" i="6"/>
  <c r="AQ2253" i="6"/>
  <c r="AG2254" i="6"/>
  <c r="AH2254" i="6"/>
  <c r="AJ2254" i="6" s="1"/>
  <c r="AI2254" i="6"/>
  <c r="AK2254" i="6"/>
  <c r="AL2254" i="6"/>
  <c r="AM2254" i="6"/>
  <c r="AO2254" i="6"/>
  <c r="AP2254" i="6"/>
  <c r="AQ2254" i="6"/>
  <c r="AG2255" i="6"/>
  <c r="AH2255" i="6"/>
  <c r="AI2255" i="6"/>
  <c r="AK2255" i="6"/>
  <c r="AL2255" i="6"/>
  <c r="AN2255" i="6" s="1"/>
  <c r="AM2255" i="6"/>
  <c r="AO2255" i="6"/>
  <c r="AP2255" i="6"/>
  <c r="AQ2255" i="6"/>
  <c r="AG2256" i="6"/>
  <c r="AH2256" i="6"/>
  <c r="AI2256" i="6"/>
  <c r="AK2256" i="6"/>
  <c r="AN2256" i="6" s="1"/>
  <c r="AL2256" i="6"/>
  <c r="AM2256" i="6"/>
  <c r="AO2256" i="6"/>
  <c r="AP2256" i="6"/>
  <c r="AR2256" i="6" s="1"/>
  <c r="AQ2256" i="6"/>
  <c r="AG2257" i="6"/>
  <c r="AH2257" i="6"/>
  <c r="AI2257" i="6"/>
  <c r="AK2257" i="6"/>
  <c r="AN2257" i="6" s="1"/>
  <c r="AL2257" i="6"/>
  <c r="AM2257" i="6"/>
  <c r="AO2257" i="6"/>
  <c r="AP2257" i="6"/>
  <c r="AQ2257" i="6"/>
  <c r="AG2258" i="6"/>
  <c r="AH2258" i="6"/>
  <c r="AJ2258" i="6" s="1"/>
  <c r="AI2258" i="6"/>
  <c r="AK2258" i="6"/>
  <c r="AL2258" i="6"/>
  <c r="AM2258" i="6"/>
  <c r="AO2258" i="6"/>
  <c r="AP2258" i="6"/>
  <c r="AQ2258" i="6"/>
  <c r="AG2259" i="6"/>
  <c r="AH2259" i="6"/>
  <c r="AI2259" i="6"/>
  <c r="AK2259" i="6"/>
  <c r="AL2259" i="6"/>
  <c r="AM2259" i="6"/>
  <c r="AO2259" i="6"/>
  <c r="AP2259" i="6"/>
  <c r="AQ2259" i="6"/>
  <c r="AG2260" i="6"/>
  <c r="AH2260" i="6"/>
  <c r="AI2260" i="6"/>
  <c r="AK2260" i="6"/>
  <c r="AL2260" i="6"/>
  <c r="AM2260" i="6"/>
  <c r="AO2260" i="6"/>
  <c r="AP2260" i="6"/>
  <c r="AQ2260" i="6"/>
  <c r="AG2261" i="6"/>
  <c r="AH2261" i="6"/>
  <c r="AI2261" i="6"/>
  <c r="AK2261" i="6"/>
  <c r="AL2261" i="6"/>
  <c r="AM2261" i="6"/>
  <c r="AO2261" i="6"/>
  <c r="AP2261" i="6"/>
  <c r="AQ2261" i="6"/>
  <c r="AG2262" i="6"/>
  <c r="AH2262" i="6"/>
  <c r="AI2262" i="6"/>
  <c r="AK2262" i="6"/>
  <c r="AL2262" i="6"/>
  <c r="AM2262" i="6"/>
  <c r="AO2262" i="6"/>
  <c r="AP2262" i="6"/>
  <c r="AR2262" i="6" s="1"/>
  <c r="AQ2262" i="6"/>
  <c r="AG2263" i="6"/>
  <c r="AH2263" i="6"/>
  <c r="AI2263" i="6"/>
  <c r="AK2263" i="6"/>
  <c r="AL2263" i="6"/>
  <c r="AM2263" i="6"/>
  <c r="AO2263" i="6"/>
  <c r="AP2263" i="6"/>
  <c r="AQ2263" i="6"/>
  <c r="AG2264" i="6"/>
  <c r="AH2264" i="6"/>
  <c r="AJ2264" i="6" s="1"/>
  <c r="AI2264" i="6"/>
  <c r="AK2264" i="6"/>
  <c r="AL2264" i="6"/>
  <c r="AN2264" i="6" s="1"/>
  <c r="AM2264" i="6"/>
  <c r="AO2264" i="6"/>
  <c r="AP2264" i="6"/>
  <c r="AQ2264" i="6"/>
  <c r="AG2265" i="6"/>
  <c r="AH2265" i="6"/>
  <c r="AI2265" i="6"/>
  <c r="AK2265" i="6"/>
  <c r="AL2265" i="6"/>
  <c r="AN2265" i="6" s="1"/>
  <c r="AM2265" i="6"/>
  <c r="AO2265" i="6"/>
  <c r="AP2265" i="6"/>
  <c r="AQ2265" i="6"/>
  <c r="AG2266" i="6"/>
  <c r="AH2266" i="6"/>
  <c r="AI2266" i="6"/>
  <c r="AK2266" i="6"/>
  <c r="AL2266" i="6"/>
  <c r="AM2266" i="6"/>
  <c r="AO2266" i="6"/>
  <c r="AP2266" i="6"/>
  <c r="AQ2266" i="6"/>
  <c r="AG2267" i="6"/>
  <c r="AH2267" i="6"/>
  <c r="AI2267" i="6"/>
  <c r="AK2267" i="6"/>
  <c r="AL2267" i="6"/>
  <c r="AM2267" i="6"/>
  <c r="AO2267" i="6"/>
  <c r="AP2267" i="6"/>
  <c r="AQ2267" i="6"/>
  <c r="AG2268" i="6"/>
  <c r="AH2268" i="6"/>
  <c r="AI2268" i="6"/>
  <c r="AK2268" i="6"/>
  <c r="AL2268" i="6"/>
  <c r="AM2268" i="6"/>
  <c r="AO2268" i="6"/>
  <c r="AP2268" i="6"/>
  <c r="AQ2268" i="6"/>
  <c r="AG2269" i="6"/>
  <c r="AH2269" i="6"/>
  <c r="AI2269" i="6"/>
  <c r="AK2269" i="6"/>
  <c r="AL2269" i="6"/>
  <c r="AM2269" i="6"/>
  <c r="AO2269" i="6"/>
  <c r="AP2269" i="6"/>
  <c r="AQ2269" i="6"/>
  <c r="AG2270" i="6"/>
  <c r="AH2270" i="6"/>
  <c r="AI2270" i="6"/>
  <c r="AK2270" i="6"/>
  <c r="AL2270" i="6"/>
  <c r="AM2270" i="6"/>
  <c r="AO2270" i="6"/>
  <c r="AP2270" i="6"/>
  <c r="AQ2270" i="6"/>
  <c r="AG2271" i="6"/>
  <c r="AH2271" i="6"/>
  <c r="AI2271" i="6"/>
  <c r="AK2271" i="6"/>
  <c r="AL2271" i="6"/>
  <c r="AM2271" i="6"/>
  <c r="AO2271" i="6"/>
  <c r="AP2271" i="6"/>
  <c r="AQ2271" i="6"/>
  <c r="AG2272" i="6"/>
  <c r="AH2272" i="6"/>
  <c r="AI2272" i="6"/>
  <c r="AK2272" i="6"/>
  <c r="AL2272" i="6"/>
  <c r="AM2272" i="6"/>
  <c r="AO2272" i="6"/>
  <c r="AP2272" i="6"/>
  <c r="AQ2272" i="6"/>
  <c r="AG2273" i="6"/>
  <c r="AH2273" i="6"/>
  <c r="AI2273" i="6"/>
  <c r="AK2273" i="6"/>
  <c r="AL2273" i="6"/>
  <c r="AM2273" i="6"/>
  <c r="AO2273" i="6"/>
  <c r="AP2273" i="6"/>
  <c r="AQ2273" i="6"/>
  <c r="AG2274" i="6"/>
  <c r="AH2274" i="6"/>
  <c r="AI2274" i="6"/>
  <c r="AK2274" i="6"/>
  <c r="AL2274" i="6"/>
  <c r="AM2274" i="6"/>
  <c r="AO2274" i="6"/>
  <c r="AP2274" i="6"/>
  <c r="AQ2274" i="6"/>
  <c r="AG2275" i="6"/>
  <c r="AH2275" i="6"/>
  <c r="AI2275" i="6"/>
  <c r="AK2275" i="6"/>
  <c r="AL2275" i="6"/>
  <c r="AM2275" i="6"/>
  <c r="AO2275" i="6"/>
  <c r="AP2275" i="6"/>
  <c r="AQ2275" i="6"/>
  <c r="AG2276" i="6"/>
  <c r="AH2276" i="6"/>
  <c r="AI2276" i="6"/>
  <c r="AK2276" i="6"/>
  <c r="AL2276" i="6"/>
  <c r="AM2276" i="6"/>
  <c r="AO2276" i="6"/>
  <c r="AP2276" i="6"/>
  <c r="AQ2276" i="6"/>
  <c r="AG2277" i="6"/>
  <c r="AH2277" i="6"/>
  <c r="AI2277" i="6"/>
  <c r="AK2277" i="6"/>
  <c r="AL2277" i="6"/>
  <c r="AM2277" i="6"/>
  <c r="AO2277" i="6"/>
  <c r="AP2277" i="6"/>
  <c r="AQ2277" i="6"/>
  <c r="AG2278" i="6"/>
  <c r="AH2278" i="6"/>
  <c r="AI2278" i="6"/>
  <c r="AK2278" i="6"/>
  <c r="AL2278" i="6"/>
  <c r="AM2278" i="6"/>
  <c r="AO2278" i="6"/>
  <c r="AP2278" i="6"/>
  <c r="AG2279" i="6"/>
  <c r="AH2279" i="6"/>
  <c r="AI2279" i="6"/>
  <c r="AK2279" i="6"/>
  <c r="AL2279" i="6"/>
  <c r="AM2279" i="6"/>
  <c r="AO2279" i="6"/>
  <c r="AP2279" i="6"/>
  <c r="AQ2279" i="6"/>
  <c r="AG2280" i="6"/>
  <c r="AH2280" i="6"/>
  <c r="AI2280" i="6"/>
  <c r="AK2280" i="6"/>
  <c r="AL2280" i="6"/>
  <c r="AM2280" i="6"/>
  <c r="AP2280" i="6"/>
  <c r="AQ2280" i="6"/>
  <c r="AG2281" i="6"/>
  <c r="AH2281" i="6"/>
  <c r="AI2281" i="6"/>
  <c r="AK2281" i="6"/>
  <c r="AL2281" i="6"/>
  <c r="AM2281" i="6"/>
  <c r="AO2281" i="6"/>
  <c r="AP2281" i="6"/>
  <c r="AQ2281" i="6"/>
  <c r="AG2282" i="6"/>
  <c r="AH2282" i="6"/>
  <c r="AI2282" i="6"/>
  <c r="AK2282" i="6"/>
  <c r="AL2282" i="6"/>
  <c r="AM2282" i="6"/>
  <c r="AO2282" i="6"/>
  <c r="AP2282" i="6"/>
  <c r="AQ2282" i="6"/>
  <c r="AR2163" i="6"/>
  <c r="AN2163" i="6"/>
  <c r="BH1874" i="6"/>
  <c r="BK1874" i="6" s="1"/>
  <c r="BI1874" i="6"/>
  <c r="BJ1874" i="6"/>
  <c r="BL1874" i="6"/>
  <c r="BM1874" i="6"/>
  <c r="BN1874" i="6"/>
  <c r="BP1874" i="6"/>
  <c r="BQ1874" i="6"/>
  <c r="BS1874" i="6" s="1"/>
  <c r="BR1874" i="6"/>
  <c r="BH1875" i="6"/>
  <c r="BI1875" i="6"/>
  <c r="BJ1875" i="6"/>
  <c r="BL1875" i="6"/>
  <c r="BM1875" i="6"/>
  <c r="BO1875" i="6" s="1"/>
  <c r="BN1875" i="6"/>
  <c r="BP1875" i="6"/>
  <c r="BQ1875" i="6"/>
  <c r="BS1875" i="6" s="1"/>
  <c r="BR1875" i="6"/>
  <c r="BH1876" i="6"/>
  <c r="BI1876" i="6"/>
  <c r="BK1876" i="6" s="1"/>
  <c r="BJ1876" i="6"/>
  <c r="BL1876" i="6"/>
  <c r="BM1876" i="6"/>
  <c r="BN1876" i="6"/>
  <c r="BP1876" i="6"/>
  <c r="BQ1876" i="6"/>
  <c r="BS1876" i="6" s="1"/>
  <c r="BR1876" i="6"/>
  <c r="BH1877" i="6"/>
  <c r="BI1877" i="6"/>
  <c r="BJ1877" i="6"/>
  <c r="BL1877" i="6"/>
  <c r="BM1877" i="6"/>
  <c r="BO1877" i="6" s="1"/>
  <c r="BN1877" i="6"/>
  <c r="BP1877" i="6"/>
  <c r="BQ1877" i="6"/>
  <c r="BR1877" i="6"/>
  <c r="BH1878" i="6"/>
  <c r="BI1878" i="6"/>
  <c r="BK1878" i="6" s="1"/>
  <c r="BJ1878" i="6"/>
  <c r="BL1878" i="6"/>
  <c r="BM1878" i="6"/>
  <c r="BO1878" i="6" s="1"/>
  <c r="BN1878" i="6"/>
  <c r="BP1878" i="6"/>
  <c r="BQ1878" i="6"/>
  <c r="BS1878" i="6" s="1"/>
  <c r="BR1878" i="6"/>
  <c r="BH1879" i="6"/>
  <c r="BI1879" i="6"/>
  <c r="BJ1879" i="6"/>
  <c r="BL1879" i="6"/>
  <c r="BM1879" i="6"/>
  <c r="BO1879" i="6" s="1"/>
  <c r="BN1879" i="6"/>
  <c r="BP1879" i="6"/>
  <c r="BQ1879" i="6"/>
  <c r="BS1879" i="6" s="1"/>
  <c r="BR1879" i="6"/>
  <c r="BH1880" i="6"/>
  <c r="BI1880" i="6"/>
  <c r="BK1880" i="6" s="1"/>
  <c r="BJ1880" i="6"/>
  <c r="BL1880" i="6"/>
  <c r="BM1880" i="6"/>
  <c r="BN1880" i="6"/>
  <c r="BP1880" i="6"/>
  <c r="BQ1880" i="6"/>
  <c r="BS1880" i="6" s="1"/>
  <c r="BR1880" i="6"/>
  <c r="BH1881" i="6"/>
  <c r="BI1881" i="6"/>
  <c r="BK1881" i="6" s="1"/>
  <c r="BJ1881" i="6"/>
  <c r="BL1881" i="6"/>
  <c r="BM1881" i="6"/>
  <c r="BO1881" i="6" s="1"/>
  <c r="BN1881" i="6"/>
  <c r="BP1881" i="6"/>
  <c r="BQ1881" i="6"/>
  <c r="BR1881" i="6"/>
  <c r="BH1882" i="6"/>
  <c r="BI1882" i="6"/>
  <c r="BK1882" i="6" s="1"/>
  <c r="BJ1882" i="6"/>
  <c r="BL1882" i="6"/>
  <c r="BM1882" i="6"/>
  <c r="BO1882" i="6" s="1"/>
  <c r="BN1882" i="6"/>
  <c r="BP1882" i="6"/>
  <c r="BQ1882" i="6"/>
  <c r="BS1882" i="6" s="1"/>
  <c r="AY1882" i="6" s="1"/>
  <c r="BR1882" i="6"/>
  <c r="BH1883" i="6"/>
  <c r="BI1883" i="6"/>
  <c r="BJ1883" i="6"/>
  <c r="BL1883" i="6"/>
  <c r="BM1883" i="6"/>
  <c r="BO1883" i="6" s="1"/>
  <c r="BN1883" i="6"/>
  <c r="BP1883" i="6"/>
  <c r="BQ1883" i="6"/>
  <c r="BS1883" i="6" s="1"/>
  <c r="BR1883" i="6"/>
  <c r="BH1884" i="6"/>
  <c r="BI1884" i="6"/>
  <c r="BK1884" i="6" s="1"/>
  <c r="BJ1884" i="6"/>
  <c r="BL1884" i="6"/>
  <c r="BM1884" i="6"/>
  <c r="BN1884" i="6"/>
  <c r="BP1884" i="6"/>
  <c r="BQ1884" i="6"/>
  <c r="BS1884" i="6" s="1"/>
  <c r="BR1884" i="6"/>
  <c r="BH1885" i="6"/>
  <c r="BI1885" i="6"/>
  <c r="BK1885" i="6" s="1"/>
  <c r="BJ1885" i="6"/>
  <c r="BL1885" i="6"/>
  <c r="BM1885" i="6"/>
  <c r="BO1885" i="6" s="1"/>
  <c r="BN1885" i="6"/>
  <c r="BP1885" i="6"/>
  <c r="BQ1885" i="6"/>
  <c r="BR1885" i="6"/>
  <c r="BH1886" i="6"/>
  <c r="BI1886" i="6"/>
  <c r="BK1886" i="6" s="1"/>
  <c r="BJ1886" i="6"/>
  <c r="BL1886" i="6"/>
  <c r="BM1886" i="6"/>
  <c r="BO1886" i="6" s="1"/>
  <c r="BN1886" i="6"/>
  <c r="BP1886" i="6"/>
  <c r="BQ1886" i="6"/>
  <c r="BS1886" i="6" s="1"/>
  <c r="BR1886" i="6"/>
  <c r="BH1887" i="6"/>
  <c r="BI1887" i="6"/>
  <c r="BJ1887" i="6"/>
  <c r="BL1887" i="6"/>
  <c r="BM1887" i="6"/>
  <c r="BO1887" i="6" s="1"/>
  <c r="BN1887" i="6"/>
  <c r="BP1887" i="6"/>
  <c r="BQ1887" i="6"/>
  <c r="BS1887" i="6" s="1"/>
  <c r="BR1887" i="6"/>
  <c r="BH1888" i="6"/>
  <c r="BI1888" i="6"/>
  <c r="BK1888" i="6" s="1"/>
  <c r="BJ1888" i="6"/>
  <c r="BL1888" i="6"/>
  <c r="BM1888" i="6"/>
  <c r="BN1888" i="6"/>
  <c r="BP1888" i="6"/>
  <c r="BQ1888" i="6"/>
  <c r="BS1888" i="6" s="1"/>
  <c r="BR1888" i="6"/>
  <c r="BH1889" i="6"/>
  <c r="BI1889" i="6"/>
  <c r="BK1889" i="6" s="1"/>
  <c r="BJ1889" i="6"/>
  <c r="BL1889" i="6"/>
  <c r="BM1889" i="6"/>
  <c r="BO1889" i="6" s="1"/>
  <c r="BN1889" i="6"/>
  <c r="BP1889" i="6"/>
  <c r="BQ1889" i="6"/>
  <c r="BR1889" i="6"/>
  <c r="BH1890" i="6"/>
  <c r="BI1890" i="6"/>
  <c r="BK1890" i="6" s="1"/>
  <c r="BJ1890" i="6"/>
  <c r="BL1890" i="6"/>
  <c r="BM1890" i="6"/>
  <c r="BO1890" i="6" s="1"/>
  <c r="BN1890" i="6"/>
  <c r="BP1890" i="6"/>
  <c r="BQ1890" i="6"/>
  <c r="BS1890" i="6" s="1"/>
  <c r="AY1890" i="6" s="1"/>
  <c r="BR1890" i="6"/>
  <c r="BH1891" i="6"/>
  <c r="BI1891" i="6"/>
  <c r="BJ1891" i="6"/>
  <c r="BL1891" i="6"/>
  <c r="BM1891" i="6"/>
  <c r="BO1891" i="6" s="1"/>
  <c r="BN1891" i="6"/>
  <c r="BP1891" i="6"/>
  <c r="BQ1891" i="6"/>
  <c r="BS1891" i="6" s="1"/>
  <c r="BR1891" i="6"/>
  <c r="BH1892" i="6"/>
  <c r="BI1892" i="6"/>
  <c r="BK1892" i="6" s="1"/>
  <c r="BJ1892" i="6"/>
  <c r="BL1892" i="6"/>
  <c r="BM1892" i="6"/>
  <c r="BN1892" i="6"/>
  <c r="BP1892" i="6"/>
  <c r="BQ1892" i="6"/>
  <c r="BS1892" i="6" s="1"/>
  <c r="BR1892" i="6"/>
  <c r="BH1893" i="6"/>
  <c r="BI1893" i="6"/>
  <c r="BK1893" i="6" s="1"/>
  <c r="BJ1893" i="6"/>
  <c r="BL1893" i="6"/>
  <c r="BM1893" i="6"/>
  <c r="BO1893" i="6" s="1"/>
  <c r="BN1893" i="6"/>
  <c r="BP1893" i="6"/>
  <c r="BQ1893" i="6"/>
  <c r="BR1893" i="6"/>
  <c r="BH1894" i="6"/>
  <c r="BI1894" i="6"/>
  <c r="BK1894" i="6" s="1"/>
  <c r="BJ1894" i="6"/>
  <c r="BL1894" i="6"/>
  <c r="BM1894" i="6"/>
  <c r="BO1894" i="6" s="1"/>
  <c r="BN1894" i="6"/>
  <c r="BP1894" i="6"/>
  <c r="BQ1894" i="6"/>
  <c r="BS1894" i="6" s="1"/>
  <c r="BR1894" i="6"/>
  <c r="BH1895" i="6"/>
  <c r="BI1895" i="6"/>
  <c r="BJ1895" i="6"/>
  <c r="BL1895" i="6"/>
  <c r="BM1895" i="6"/>
  <c r="BO1895" i="6" s="1"/>
  <c r="BN1895" i="6"/>
  <c r="BP1895" i="6"/>
  <c r="BQ1895" i="6"/>
  <c r="BS1895" i="6" s="1"/>
  <c r="BR1895" i="6"/>
  <c r="BH1896" i="6"/>
  <c r="BI1896" i="6"/>
  <c r="BK1896" i="6" s="1"/>
  <c r="BJ1896" i="6"/>
  <c r="BL1896" i="6"/>
  <c r="BM1896" i="6"/>
  <c r="BN1896" i="6"/>
  <c r="BP1896" i="6"/>
  <c r="BQ1896" i="6"/>
  <c r="BS1896" i="6" s="1"/>
  <c r="BR1896" i="6"/>
  <c r="BH1897" i="6"/>
  <c r="BI1897" i="6"/>
  <c r="BK1897" i="6" s="1"/>
  <c r="BJ1897" i="6"/>
  <c r="BL1897" i="6"/>
  <c r="BM1897" i="6"/>
  <c r="BO1897" i="6" s="1"/>
  <c r="BN1897" i="6"/>
  <c r="BP1897" i="6"/>
  <c r="BQ1897" i="6"/>
  <c r="BR1897" i="6"/>
  <c r="BH1898" i="6"/>
  <c r="BI1898" i="6"/>
  <c r="BK1898" i="6" s="1"/>
  <c r="BJ1898" i="6"/>
  <c r="BL1898" i="6"/>
  <c r="BM1898" i="6"/>
  <c r="BO1898" i="6" s="1"/>
  <c r="BN1898" i="6"/>
  <c r="BP1898" i="6"/>
  <c r="BQ1898" i="6"/>
  <c r="BS1898" i="6" s="1"/>
  <c r="BR1898" i="6"/>
  <c r="BH1899" i="6"/>
  <c r="BI1899" i="6"/>
  <c r="BJ1899" i="6"/>
  <c r="BL1899" i="6"/>
  <c r="BM1899" i="6"/>
  <c r="BO1899" i="6" s="1"/>
  <c r="BN1899" i="6"/>
  <c r="BP1899" i="6"/>
  <c r="BQ1899" i="6"/>
  <c r="BS1899" i="6" s="1"/>
  <c r="BR1899" i="6"/>
  <c r="BH1900" i="6"/>
  <c r="BI1900" i="6"/>
  <c r="BK1900" i="6" s="1"/>
  <c r="BJ1900" i="6"/>
  <c r="BL1900" i="6"/>
  <c r="BM1900" i="6"/>
  <c r="BN1900" i="6"/>
  <c r="BP1900" i="6"/>
  <c r="BQ1900" i="6"/>
  <c r="BS1900" i="6" s="1"/>
  <c r="BR1900" i="6"/>
  <c r="BH1901" i="6"/>
  <c r="BI1901" i="6"/>
  <c r="BK1901" i="6" s="1"/>
  <c r="BJ1901" i="6"/>
  <c r="BL1901" i="6"/>
  <c r="BM1901" i="6"/>
  <c r="BO1901" i="6" s="1"/>
  <c r="BN1901" i="6"/>
  <c r="BP1901" i="6"/>
  <c r="BQ1901" i="6"/>
  <c r="BR1901" i="6"/>
  <c r="BH1902" i="6"/>
  <c r="BI1902" i="6"/>
  <c r="BK1902" i="6" s="1"/>
  <c r="BJ1902" i="6"/>
  <c r="BL1902" i="6"/>
  <c r="BM1902" i="6"/>
  <c r="BN1902" i="6"/>
  <c r="BP1902" i="6"/>
  <c r="BQ1902" i="6"/>
  <c r="BS1902" i="6" s="1"/>
  <c r="BR1902" i="6"/>
  <c r="BH1903" i="6"/>
  <c r="BI1903" i="6"/>
  <c r="BJ1903" i="6"/>
  <c r="BL1903" i="6"/>
  <c r="BM1903" i="6"/>
  <c r="BO1903" i="6" s="1"/>
  <c r="BN1903" i="6"/>
  <c r="BP1903" i="6"/>
  <c r="BQ1903" i="6"/>
  <c r="BS1903" i="6" s="1"/>
  <c r="BR1903" i="6"/>
  <c r="BH1904" i="6"/>
  <c r="BI1904" i="6"/>
  <c r="BK1904" i="6" s="1"/>
  <c r="BJ1904" i="6"/>
  <c r="BL1904" i="6"/>
  <c r="BM1904" i="6"/>
  <c r="BN1904" i="6"/>
  <c r="BP1904" i="6"/>
  <c r="BQ1904" i="6"/>
  <c r="BS1904" i="6" s="1"/>
  <c r="BR1904" i="6"/>
  <c r="BH1905" i="6"/>
  <c r="BI1905" i="6"/>
  <c r="BJ1905" i="6"/>
  <c r="BL1905" i="6"/>
  <c r="BM1905" i="6"/>
  <c r="BO1905" i="6" s="1"/>
  <c r="BN1905" i="6"/>
  <c r="BP1905" i="6"/>
  <c r="BQ1905" i="6"/>
  <c r="BR1905" i="6"/>
  <c r="BH1906" i="6"/>
  <c r="BI1906" i="6"/>
  <c r="BK1906" i="6" s="1"/>
  <c r="BJ1906" i="6"/>
  <c r="BL1906" i="6"/>
  <c r="BM1906" i="6"/>
  <c r="BO1906" i="6" s="1"/>
  <c r="BN1906" i="6"/>
  <c r="BP1906" i="6"/>
  <c r="BQ1906" i="6"/>
  <c r="BS1906" i="6" s="1"/>
  <c r="BR1906" i="6"/>
  <c r="BH1907" i="6"/>
  <c r="BI1907" i="6"/>
  <c r="BJ1907" i="6"/>
  <c r="BL1907" i="6"/>
  <c r="BM1907" i="6"/>
  <c r="BO1907" i="6" s="1"/>
  <c r="BN1907" i="6"/>
  <c r="BP1907" i="6"/>
  <c r="BQ1907" i="6"/>
  <c r="BR1907" i="6"/>
  <c r="BH1908" i="6"/>
  <c r="BI1908" i="6"/>
  <c r="BK1908" i="6" s="1"/>
  <c r="BJ1908" i="6"/>
  <c r="BL1908" i="6"/>
  <c r="BM1908" i="6"/>
  <c r="BN1908" i="6"/>
  <c r="BP1908" i="6"/>
  <c r="BQ1908" i="6"/>
  <c r="BS1908" i="6" s="1"/>
  <c r="BR1908" i="6"/>
  <c r="BH1909" i="6"/>
  <c r="BI1909" i="6"/>
  <c r="BK1909" i="6" s="1"/>
  <c r="BJ1909" i="6"/>
  <c r="BL1909" i="6"/>
  <c r="BM1909" i="6"/>
  <c r="BO1909" i="6" s="1"/>
  <c r="BN1909" i="6"/>
  <c r="BP1909" i="6"/>
  <c r="BQ1909" i="6"/>
  <c r="BR1909" i="6"/>
  <c r="BH1910" i="6"/>
  <c r="BI1910" i="6"/>
  <c r="BK1910" i="6" s="1"/>
  <c r="BJ1910" i="6"/>
  <c r="BL1910" i="6"/>
  <c r="BM1910" i="6"/>
  <c r="BN1910" i="6"/>
  <c r="BP1910" i="6"/>
  <c r="BQ1910" i="6"/>
  <c r="BS1910" i="6" s="1"/>
  <c r="BR1910" i="6"/>
  <c r="BH1911" i="6"/>
  <c r="BI1911" i="6"/>
  <c r="BJ1911" i="6"/>
  <c r="BL1911" i="6"/>
  <c r="BM1911" i="6"/>
  <c r="BO1911" i="6" s="1"/>
  <c r="BN1911" i="6"/>
  <c r="BP1911" i="6"/>
  <c r="BQ1911" i="6"/>
  <c r="BS1911" i="6" s="1"/>
  <c r="BR1911" i="6"/>
  <c r="BH1912" i="6"/>
  <c r="BI1912" i="6"/>
  <c r="BK1912" i="6" s="1"/>
  <c r="BJ1912" i="6"/>
  <c r="BL1912" i="6"/>
  <c r="BM1912" i="6"/>
  <c r="BN1912" i="6"/>
  <c r="BP1912" i="6"/>
  <c r="BQ1912" i="6"/>
  <c r="BS1912" i="6" s="1"/>
  <c r="BR1912" i="6"/>
  <c r="BH1913" i="6"/>
  <c r="BI1913" i="6"/>
  <c r="BJ1913" i="6"/>
  <c r="BL1913" i="6"/>
  <c r="BM1913" i="6"/>
  <c r="BO1913" i="6" s="1"/>
  <c r="BN1913" i="6"/>
  <c r="BP1913" i="6"/>
  <c r="BQ1913" i="6"/>
  <c r="BR1913" i="6"/>
  <c r="BH1914" i="6"/>
  <c r="BI1914" i="6"/>
  <c r="BK1914" i="6" s="1"/>
  <c r="BJ1914" i="6"/>
  <c r="BL1914" i="6"/>
  <c r="BM1914" i="6"/>
  <c r="BO1914" i="6" s="1"/>
  <c r="BN1914" i="6"/>
  <c r="BP1914" i="6"/>
  <c r="BQ1914" i="6"/>
  <c r="BS1914" i="6" s="1"/>
  <c r="BR1914" i="6"/>
  <c r="BH1915" i="6"/>
  <c r="BI1915" i="6"/>
  <c r="BJ1915" i="6"/>
  <c r="BL1915" i="6"/>
  <c r="BM1915" i="6"/>
  <c r="BO1915" i="6" s="1"/>
  <c r="BN1915" i="6"/>
  <c r="BP1915" i="6"/>
  <c r="BQ1915" i="6"/>
  <c r="BR1915" i="6"/>
  <c r="BH1916" i="6"/>
  <c r="BI1916" i="6"/>
  <c r="BK1916" i="6" s="1"/>
  <c r="BJ1916" i="6"/>
  <c r="BL1916" i="6"/>
  <c r="BM1916" i="6"/>
  <c r="BN1916" i="6"/>
  <c r="BP1916" i="6"/>
  <c r="BQ1916" i="6"/>
  <c r="BS1916" i="6" s="1"/>
  <c r="BR1916" i="6"/>
  <c r="BH1917" i="6"/>
  <c r="BI1917" i="6"/>
  <c r="BK1917" i="6" s="1"/>
  <c r="BJ1917" i="6"/>
  <c r="BL1917" i="6"/>
  <c r="BM1917" i="6"/>
  <c r="BO1917" i="6" s="1"/>
  <c r="BN1917" i="6"/>
  <c r="BP1917" i="6"/>
  <c r="BQ1917" i="6"/>
  <c r="BR1917" i="6"/>
  <c r="BH1918" i="6"/>
  <c r="BI1918" i="6"/>
  <c r="BK1918" i="6" s="1"/>
  <c r="BJ1918" i="6"/>
  <c r="BL1918" i="6"/>
  <c r="BM1918" i="6"/>
  <c r="BN1918" i="6"/>
  <c r="BP1918" i="6"/>
  <c r="BQ1918" i="6"/>
  <c r="BS1918" i="6" s="1"/>
  <c r="BR1918" i="6"/>
  <c r="BH1919" i="6"/>
  <c r="BI1919" i="6"/>
  <c r="BJ1919" i="6"/>
  <c r="BL1919" i="6"/>
  <c r="BM1919" i="6"/>
  <c r="BO1919" i="6" s="1"/>
  <c r="BN1919" i="6"/>
  <c r="BP1919" i="6"/>
  <c r="BQ1919" i="6"/>
  <c r="BR1919" i="6"/>
  <c r="BH1920" i="6"/>
  <c r="BI1920" i="6"/>
  <c r="BK1920" i="6" s="1"/>
  <c r="BJ1920" i="6"/>
  <c r="BL1920" i="6"/>
  <c r="BM1920" i="6"/>
  <c r="BN1920" i="6"/>
  <c r="BP1920" i="6"/>
  <c r="BQ1920" i="6"/>
  <c r="BS1920" i="6" s="1"/>
  <c r="BR1920" i="6"/>
  <c r="BH1921" i="6"/>
  <c r="BI1921" i="6"/>
  <c r="BJ1921" i="6"/>
  <c r="BL1921" i="6"/>
  <c r="BM1921" i="6"/>
  <c r="BO1921" i="6" s="1"/>
  <c r="BN1921" i="6"/>
  <c r="BP1921" i="6"/>
  <c r="BQ1921" i="6"/>
  <c r="BR1921" i="6"/>
  <c r="BH1922" i="6"/>
  <c r="BI1922" i="6"/>
  <c r="BK1922" i="6" s="1"/>
  <c r="BJ1922" i="6"/>
  <c r="BL1922" i="6"/>
  <c r="BM1922" i="6"/>
  <c r="BN1922" i="6"/>
  <c r="BP1922" i="6"/>
  <c r="BQ1922" i="6"/>
  <c r="BS1922" i="6" s="1"/>
  <c r="BR1922" i="6"/>
  <c r="BH1923" i="6"/>
  <c r="BI1923" i="6"/>
  <c r="BJ1923" i="6"/>
  <c r="BL1923" i="6"/>
  <c r="BM1923" i="6"/>
  <c r="BO1923" i="6" s="1"/>
  <c r="BN1923" i="6"/>
  <c r="BP1923" i="6"/>
  <c r="BQ1923" i="6"/>
  <c r="BR1923" i="6"/>
  <c r="BH1924" i="6"/>
  <c r="BI1924" i="6"/>
  <c r="BK1924" i="6" s="1"/>
  <c r="BJ1924" i="6"/>
  <c r="BL1924" i="6"/>
  <c r="BM1924" i="6"/>
  <c r="BN1924" i="6"/>
  <c r="BP1924" i="6"/>
  <c r="BQ1924" i="6"/>
  <c r="BS1924" i="6" s="1"/>
  <c r="BR1924" i="6"/>
  <c r="BH1925" i="6"/>
  <c r="BI1925" i="6"/>
  <c r="BJ1925" i="6"/>
  <c r="BL1925" i="6"/>
  <c r="BM1925" i="6"/>
  <c r="BO1925" i="6" s="1"/>
  <c r="BN1925" i="6"/>
  <c r="BP1925" i="6"/>
  <c r="BQ1925" i="6"/>
  <c r="BR1925" i="6"/>
  <c r="BH1926" i="6"/>
  <c r="BI1926" i="6"/>
  <c r="BK1926" i="6" s="1"/>
  <c r="BJ1926" i="6"/>
  <c r="BL1926" i="6"/>
  <c r="BM1926" i="6"/>
  <c r="BN1926" i="6"/>
  <c r="BP1926" i="6"/>
  <c r="BQ1926" i="6"/>
  <c r="BS1926" i="6" s="1"/>
  <c r="BR1926" i="6"/>
  <c r="BH1927" i="6"/>
  <c r="BI1927" i="6"/>
  <c r="BJ1927" i="6"/>
  <c r="BL1927" i="6"/>
  <c r="BM1927" i="6"/>
  <c r="BO1927" i="6" s="1"/>
  <c r="BN1927" i="6"/>
  <c r="BP1927" i="6"/>
  <c r="BQ1927" i="6"/>
  <c r="BR1927" i="6"/>
  <c r="BH1928" i="6"/>
  <c r="BI1928" i="6"/>
  <c r="BK1928" i="6" s="1"/>
  <c r="BJ1928" i="6"/>
  <c r="BL1928" i="6"/>
  <c r="BM1928" i="6"/>
  <c r="BN1928" i="6"/>
  <c r="BP1928" i="6"/>
  <c r="BQ1928" i="6"/>
  <c r="BS1928" i="6" s="1"/>
  <c r="BR1928" i="6"/>
  <c r="BH1929" i="6"/>
  <c r="BI1929" i="6"/>
  <c r="BJ1929" i="6"/>
  <c r="BL1929" i="6"/>
  <c r="BM1929" i="6"/>
  <c r="BO1929" i="6" s="1"/>
  <c r="BN1929" i="6"/>
  <c r="BP1929" i="6"/>
  <c r="BQ1929" i="6"/>
  <c r="BR1929" i="6"/>
  <c r="BH1930" i="6"/>
  <c r="BI1930" i="6"/>
  <c r="BK1930" i="6" s="1"/>
  <c r="BJ1930" i="6"/>
  <c r="BL1930" i="6"/>
  <c r="BM1930" i="6"/>
  <c r="BN1930" i="6"/>
  <c r="BP1930" i="6"/>
  <c r="BQ1930" i="6"/>
  <c r="BS1930" i="6" s="1"/>
  <c r="BR1930" i="6"/>
  <c r="BH1931" i="6"/>
  <c r="BI1931" i="6"/>
  <c r="BK1931" i="6" s="1"/>
  <c r="BJ1931" i="6"/>
  <c r="BL1931" i="6"/>
  <c r="BM1931" i="6"/>
  <c r="BO1931" i="6" s="1"/>
  <c r="BN1931" i="6"/>
  <c r="BP1931" i="6"/>
  <c r="BQ1931" i="6"/>
  <c r="BS1931" i="6" s="1"/>
  <c r="BR1931" i="6"/>
  <c r="BH1932" i="6"/>
  <c r="BI1932" i="6"/>
  <c r="BK1932" i="6" s="1"/>
  <c r="BJ1932" i="6"/>
  <c r="BL1932" i="6"/>
  <c r="BM1932" i="6"/>
  <c r="BO1932" i="6" s="1"/>
  <c r="AY1932" i="6" s="1"/>
  <c r="BN1932" i="6"/>
  <c r="BP1932" i="6"/>
  <c r="BQ1932" i="6"/>
  <c r="BS1932" i="6" s="1"/>
  <c r="BR1932" i="6"/>
  <c r="BH1933" i="6"/>
  <c r="BI1933" i="6"/>
  <c r="BK1933" i="6" s="1"/>
  <c r="BJ1933" i="6"/>
  <c r="BL1933" i="6"/>
  <c r="BM1933" i="6"/>
  <c r="BO1933" i="6" s="1"/>
  <c r="AY1933" i="6" s="1"/>
  <c r="BN1933" i="6"/>
  <c r="BP1933" i="6"/>
  <c r="BQ1933" i="6"/>
  <c r="BS1933" i="6" s="1"/>
  <c r="BR1933" i="6"/>
  <c r="BH1934" i="6"/>
  <c r="BI1934" i="6"/>
  <c r="BK1934" i="6" s="1"/>
  <c r="AY1934" i="6" s="1"/>
  <c r="BJ1934" i="6"/>
  <c r="BL1934" i="6"/>
  <c r="BM1934" i="6"/>
  <c r="BO1934" i="6" s="1"/>
  <c r="BN1934" i="6"/>
  <c r="BP1934" i="6"/>
  <c r="BQ1934" i="6"/>
  <c r="BS1934" i="6" s="1"/>
  <c r="BR1934" i="6"/>
  <c r="BH1935" i="6"/>
  <c r="BI1935" i="6"/>
  <c r="BK1935" i="6" s="1"/>
  <c r="AY1935" i="6" s="1"/>
  <c r="BJ1935" i="6"/>
  <c r="BL1935" i="6"/>
  <c r="BM1935" i="6"/>
  <c r="BO1935" i="6" s="1"/>
  <c r="BN1935" i="6"/>
  <c r="BP1935" i="6"/>
  <c r="BQ1935" i="6"/>
  <c r="BS1935" i="6" s="1"/>
  <c r="BR1935" i="6"/>
  <c r="BH1936" i="6"/>
  <c r="BI1936" i="6"/>
  <c r="BK1936" i="6" s="1"/>
  <c r="AY1936" i="6" s="1"/>
  <c r="BJ1936" i="6"/>
  <c r="BL1936" i="6"/>
  <c r="BM1936" i="6"/>
  <c r="BO1936" i="6" s="1"/>
  <c r="BN1936" i="6"/>
  <c r="BP1936" i="6"/>
  <c r="BQ1936" i="6"/>
  <c r="BS1936" i="6" s="1"/>
  <c r="BR1936" i="6"/>
  <c r="BH1937" i="6"/>
  <c r="BI1937" i="6"/>
  <c r="BK1937" i="6" s="1"/>
  <c r="BJ1937" i="6"/>
  <c r="BL1937" i="6"/>
  <c r="BM1937" i="6"/>
  <c r="BO1937" i="6" s="1"/>
  <c r="BN1937" i="6"/>
  <c r="BP1937" i="6"/>
  <c r="BQ1937" i="6"/>
  <c r="BS1937" i="6" s="1"/>
  <c r="AY1937" i="6" s="1"/>
  <c r="BR1937" i="6"/>
  <c r="BH1938" i="6"/>
  <c r="BI1938" i="6"/>
  <c r="BK1938" i="6" s="1"/>
  <c r="BJ1938" i="6"/>
  <c r="BL1938" i="6"/>
  <c r="BM1938" i="6"/>
  <c r="BO1938" i="6" s="1"/>
  <c r="BN1938" i="6"/>
  <c r="BP1938" i="6"/>
  <c r="BQ1938" i="6"/>
  <c r="BS1938" i="6" s="1"/>
  <c r="BR1938" i="6"/>
  <c r="BH1939" i="6"/>
  <c r="BI1939" i="6"/>
  <c r="BK1939" i="6" s="1"/>
  <c r="BJ1939" i="6"/>
  <c r="BL1939" i="6"/>
  <c r="BM1939" i="6"/>
  <c r="BO1939" i="6" s="1"/>
  <c r="BN1939" i="6"/>
  <c r="BP1939" i="6"/>
  <c r="BQ1939" i="6"/>
  <c r="BS1939" i="6" s="1"/>
  <c r="BR1939" i="6"/>
  <c r="BH1940" i="6"/>
  <c r="BI1940" i="6"/>
  <c r="BK1940" i="6" s="1"/>
  <c r="BJ1940" i="6"/>
  <c r="BL1940" i="6"/>
  <c r="BM1940" i="6"/>
  <c r="BO1940" i="6" s="1"/>
  <c r="AY1940" i="6" s="1"/>
  <c r="BN1940" i="6"/>
  <c r="BP1940" i="6"/>
  <c r="BQ1940" i="6"/>
  <c r="BS1940" i="6" s="1"/>
  <c r="BR1940" i="6"/>
  <c r="BH1941" i="6"/>
  <c r="BI1941" i="6"/>
  <c r="BK1941" i="6" s="1"/>
  <c r="BJ1941" i="6"/>
  <c r="BL1941" i="6"/>
  <c r="BM1941" i="6"/>
  <c r="BO1941" i="6" s="1"/>
  <c r="BN1941" i="6"/>
  <c r="BP1941" i="6"/>
  <c r="BQ1941" i="6"/>
  <c r="BS1941" i="6" s="1"/>
  <c r="BR1941" i="6"/>
  <c r="BH1942" i="6"/>
  <c r="BI1942" i="6"/>
  <c r="BK1942" i="6" s="1"/>
  <c r="AY1942" i="6" s="1"/>
  <c r="BJ1942" i="6"/>
  <c r="BL1942" i="6"/>
  <c r="BM1942" i="6"/>
  <c r="BO1942" i="6" s="1"/>
  <c r="BN1942" i="6"/>
  <c r="BP1942" i="6"/>
  <c r="BQ1942" i="6"/>
  <c r="BS1942" i="6" s="1"/>
  <c r="BR1942" i="6"/>
  <c r="BH1943" i="6"/>
  <c r="BI1943" i="6"/>
  <c r="BK1943" i="6" s="1"/>
  <c r="BJ1943" i="6"/>
  <c r="BL1943" i="6"/>
  <c r="BM1943" i="6"/>
  <c r="BO1943" i="6" s="1"/>
  <c r="BN1943" i="6"/>
  <c r="BP1943" i="6"/>
  <c r="BQ1943" i="6"/>
  <c r="BS1943" i="6" s="1"/>
  <c r="BR1943" i="6"/>
  <c r="BH1944" i="6"/>
  <c r="BI1944" i="6"/>
  <c r="BK1944" i="6" s="1"/>
  <c r="BJ1944" i="6"/>
  <c r="BL1944" i="6"/>
  <c r="BM1944" i="6"/>
  <c r="BO1944" i="6" s="1"/>
  <c r="BN1944" i="6"/>
  <c r="BP1944" i="6"/>
  <c r="BQ1944" i="6"/>
  <c r="BS1944" i="6" s="1"/>
  <c r="BR1944" i="6"/>
  <c r="BH1945" i="6"/>
  <c r="BI1945" i="6"/>
  <c r="BK1945" i="6" s="1"/>
  <c r="BJ1945" i="6"/>
  <c r="BL1945" i="6"/>
  <c r="BM1945" i="6"/>
  <c r="BN1945" i="6"/>
  <c r="BP1945" i="6"/>
  <c r="BQ1945" i="6"/>
  <c r="BS1945" i="6" s="1"/>
  <c r="BR1945" i="6"/>
  <c r="BH1946" i="6"/>
  <c r="BI1946" i="6"/>
  <c r="BJ1946" i="6"/>
  <c r="BL1946" i="6"/>
  <c r="BM1946" i="6"/>
  <c r="BO1946" i="6" s="1"/>
  <c r="BN1946" i="6"/>
  <c r="BP1946" i="6"/>
  <c r="BQ1946" i="6"/>
  <c r="BR1946" i="6"/>
  <c r="BH1947" i="6"/>
  <c r="BI1947" i="6"/>
  <c r="BJ1947" i="6"/>
  <c r="BL1947" i="6"/>
  <c r="BM1947" i="6"/>
  <c r="BN1947" i="6"/>
  <c r="BP1947" i="6"/>
  <c r="BQ1947" i="6"/>
  <c r="BS1947" i="6" s="1"/>
  <c r="BR1947" i="6"/>
  <c r="BH1948" i="6"/>
  <c r="BI1948" i="6"/>
  <c r="BJ1948" i="6"/>
  <c r="BL1948" i="6"/>
  <c r="BM1948" i="6"/>
  <c r="BO1948" i="6" s="1"/>
  <c r="BN1948" i="6"/>
  <c r="BP1948" i="6"/>
  <c r="BQ1948" i="6"/>
  <c r="BR1948" i="6"/>
  <c r="BH1949" i="6"/>
  <c r="BI1949" i="6"/>
  <c r="BK1949" i="6" s="1"/>
  <c r="BJ1949" i="6"/>
  <c r="BL1949" i="6"/>
  <c r="BM1949" i="6"/>
  <c r="BN1949" i="6"/>
  <c r="BP1949" i="6"/>
  <c r="BQ1949" i="6"/>
  <c r="BR1949" i="6"/>
  <c r="BH1950" i="6"/>
  <c r="BI1950" i="6"/>
  <c r="BJ1950" i="6"/>
  <c r="BL1950" i="6"/>
  <c r="BM1950" i="6"/>
  <c r="BO1950" i="6" s="1"/>
  <c r="BN1950" i="6"/>
  <c r="BP1950" i="6"/>
  <c r="BQ1950" i="6"/>
  <c r="BR1950" i="6"/>
  <c r="BH1951" i="6"/>
  <c r="BI1951" i="6"/>
  <c r="BK1951" i="6" s="1"/>
  <c r="BJ1951" i="6"/>
  <c r="BL1951" i="6"/>
  <c r="BM1951" i="6"/>
  <c r="BN1951" i="6"/>
  <c r="BP1951" i="6"/>
  <c r="BQ1951" i="6"/>
  <c r="BS1951" i="6" s="1"/>
  <c r="BR1951" i="6"/>
  <c r="BH1952" i="6"/>
  <c r="BI1952" i="6"/>
  <c r="BJ1952" i="6"/>
  <c r="BL1952" i="6"/>
  <c r="BM1952" i="6"/>
  <c r="BN1952" i="6"/>
  <c r="BP1952" i="6"/>
  <c r="BQ1952" i="6"/>
  <c r="BR1952" i="6"/>
  <c r="BH1953" i="6"/>
  <c r="BI1953" i="6"/>
  <c r="BK1953" i="6" s="1"/>
  <c r="BJ1953" i="6"/>
  <c r="BL1953" i="6"/>
  <c r="BM1953" i="6"/>
  <c r="BN1953" i="6"/>
  <c r="BP1953" i="6"/>
  <c r="BQ1953" i="6"/>
  <c r="BS1953" i="6" s="1"/>
  <c r="BR1953" i="6"/>
  <c r="BH1954" i="6"/>
  <c r="BI1954" i="6"/>
  <c r="BJ1954" i="6"/>
  <c r="BL1954" i="6"/>
  <c r="BM1954" i="6"/>
  <c r="BO1954" i="6" s="1"/>
  <c r="BN1954" i="6"/>
  <c r="BP1954" i="6"/>
  <c r="BQ1954" i="6"/>
  <c r="BR1954" i="6"/>
  <c r="BH1955" i="6"/>
  <c r="BI1955" i="6"/>
  <c r="BJ1955" i="6"/>
  <c r="BL1955" i="6"/>
  <c r="BM1955" i="6"/>
  <c r="BN1955" i="6"/>
  <c r="BP1955" i="6"/>
  <c r="BQ1955" i="6"/>
  <c r="BS1955" i="6" s="1"/>
  <c r="BR1955" i="6"/>
  <c r="BH1956" i="6"/>
  <c r="BI1956" i="6"/>
  <c r="BJ1956" i="6"/>
  <c r="BL1956" i="6"/>
  <c r="BM1956" i="6"/>
  <c r="BO1956" i="6" s="1"/>
  <c r="BN1956" i="6"/>
  <c r="BP1956" i="6"/>
  <c r="BQ1956" i="6"/>
  <c r="BR1956" i="6"/>
  <c r="BH1957" i="6"/>
  <c r="BI1957" i="6"/>
  <c r="BK1957" i="6" s="1"/>
  <c r="BJ1957" i="6"/>
  <c r="BL1957" i="6"/>
  <c r="BM1957" i="6"/>
  <c r="BN1957" i="6"/>
  <c r="BP1957" i="6"/>
  <c r="BQ1957" i="6"/>
  <c r="BR1957" i="6"/>
  <c r="BH1958" i="6"/>
  <c r="BI1958" i="6"/>
  <c r="BJ1958" i="6"/>
  <c r="BL1958" i="6"/>
  <c r="BM1958" i="6"/>
  <c r="BO1958" i="6" s="1"/>
  <c r="BN1958" i="6"/>
  <c r="BP1958" i="6"/>
  <c r="BQ1958" i="6"/>
  <c r="BR1958" i="6"/>
  <c r="BH1959" i="6"/>
  <c r="BI1959" i="6"/>
  <c r="BK1959" i="6" s="1"/>
  <c r="BJ1959" i="6"/>
  <c r="BL1959" i="6"/>
  <c r="BM1959" i="6"/>
  <c r="BN1959" i="6"/>
  <c r="BP1959" i="6"/>
  <c r="BQ1959" i="6"/>
  <c r="BS1959" i="6" s="1"/>
  <c r="BR1959" i="6"/>
  <c r="BH1960" i="6"/>
  <c r="BI1960" i="6"/>
  <c r="BJ1960" i="6"/>
  <c r="BL1960" i="6"/>
  <c r="BM1960" i="6"/>
  <c r="BN1960" i="6"/>
  <c r="BP1960" i="6"/>
  <c r="BQ1960" i="6"/>
  <c r="BR1960" i="6"/>
  <c r="BH1961" i="6"/>
  <c r="BI1961" i="6"/>
  <c r="BK1961" i="6" s="1"/>
  <c r="BJ1961" i="6"/>
  <c r="BL1961" i="6"/>
  <c r="BM1961" i="6"/>
  <c r="BN1961" i="6"/>
  <c r="BP1961" i="6"/>
  <c r="BQ1961" i="6"/>
  <c r="BS1961" i="6" s="1"/>
  <c r="BR1961" i="6"/>
  <c r="BH1962" i="6"/>
  <c r="BI1962" i="6"/>
  <c r="BJ1962" i="6"/>
  <c r="BL1962" i="6"/>
  <c r="BM1962" i="6"/>
  <c r="BO1962" i="6" s="1"/>
  <c r="BN1962" i="6"/>
  <c r="BP1962" i="6"/>
  <c r="BQ1962" i="6"/>
  <c r="BR1962" i="6"/>
  <c r="BH1963" i="6"/>
  <c r="BI1963" i="6"/>
  <c r="BJ1963" i="6"/>
  <c r="BL1963" i="6"/>
  <c r="BM1963" i="6"/>
  <c r="BN1963" i="6"/>
  <c r="BP1963" i="6"/>
  <c r="BQ1963" i="6"/>
  <c r="BS1963" i="6" s="1"/>
  <c r="BR1963" i="6"/>
  <c r="BH1964" i="6"/>
  <c r="BI1964" i="6"/>
  <c r="BJ1964" i="6"/>
  <c r="BL1964" i="6"/>
  <c r="BM1964" i="6"/>
  <c r="BO1964" i="6" s="1"/>
  <c r="BN1964" i="6"/>
  <c r="BP1964" i="6"/>
  <c r="BQ1964" i="6"/>
  <c r="BR1964" i="6"/>
  <c r="BH1965" i="6"/>
  <c r="BI1965" i="6"/>
  <c r="BK1965" i="6" s="1"/>
  <c r="BJ1965" i="6"/>
  <c r="BL1965" i="6"/>
  <c r="BM1965" i="6"/>
  <c r="BN1965" i="6"/>
  <c r="BP1965" i="6"/>
  <c r="BQ1965" i="6"/>
  <c r="BR1965" i="6"/>
  <c r="BH1966" i="6"/>
  <c r="BI1966" i="6"/>
  <c r="BJ1966" i="6"/>
  <c r="BL1966" i="6"/>
  <c r="BM1966" i="6"/>
  <c r="BO1966" i="6" s="1"/>
  <c r="BN1966" i="6"/>
  <c r="BP1966" i="6"/>
  <c r="BQ1966" i="6"/>
  <c r="BR1966" i="6"/>
  <c r="BH1967" i="6"/>
  <c r="BI1967" i="6"/>
  <c r="BK1967" i="6" s="1"/>
  <c r="BJ1967" i="6"/>
  <c r="BL1967" i="6"/>
  <c r="BM1967" i="6"/>
  <c r="BN1967" i="6"/>
  <c r="BP1967" i="6"/>
  <c r="BQ1967" i="6"/>
  <c r="BS1967" i="6" s="1"/>
  <c r="BR1967" i="6"/>
  <c r="BH1968" i="6"/>
  <c r="BI1968" i="6"/>
  <c r="BJ1968" i="6"/>
  <c r="BL1968" i="6"/>
  <c r="BM1968" i="6"/>
  <c r="BN1968" i="6"/>
  <c r="BP1968" i="6"/>
  <c r="BQ1968" i="6"/>
  <c r="BR1968" i="6"/>
  <c r="BH1969" i="6"/>
  <c r="BI1969" i="6"/>
  <c r="BK1969" i="6" s="1"/>
  <c r="BJ1969" i="6"/>
  <c r="BL1969" i="6"/>
  <c r="BM1969" i="6"/>
  <c r="BN1969" i="6"/>
  <c r="BP1969" i="6"/>
  <c r="BQ1969" i="6"/>
  <c r="BS1969" i="6" s="1"/>
  <c r="BR1969" i="6"/>
  <c r="BH1970" i="6"/>
  <c r="BI1970" i="6"/>
  <c r="BJ1970" i="6"/>
  <c r="BL1970" i="6"/>
  <c r="BM1970" i="6"/>
  <c r="BO1970" i="6" s="1"/>
  <c r="BN1970" i="6"/>
  <c r="BP1970" i="6"/>
  <c r="BQ1970" i="6"/>
  <c r="BR1970" i="6"/>
  <c r="BH1971" i="6"/>
  <c r="BI1971" i="6"/>
  <c r="BJ1971" i="6"/>
  <c r="BL1971" i="6"/>
  <c r="BM1971" i="6"/>
  <c r="BN1971" i="6"/>
  <c r="BP1971" i="6"/>
  <c r="BQ1971" i="6"/>
  <c r="BS1971" i="6" s="1"/>
  <c r="BR1971" i="6"/>
  <c r="BH1972" i="6"/>
  <c r="BI1972" i="6"/>
  <c r="BJ1972" i="6"/>
  <c r="BL1972" i="6"/>
  <c r="BM1972" i="6"/>
  <c r="BO1972" i="6" s="1"/>
  <c r="BN1972" i="6"/>
  <c r="BP1972" i="6"/>
  <c r="BQ1972" i="6"/>
  <c r="BR1972" i="6"/>
  <c r="BH1973" i="6"/>
  <c r="BI1973" i="6"/>
  <c r="BK1973" i="6" s="1"/>
  <c r="BJ1973" i="6"/>
  <c r="BL1973" i="6"/>
  <c r="BM1973" i="6"/>
  <c r="BN1973" i="6"/>
  <c r="BP1973" i="6"/>
  <c r="BQ1973" i="6"/>
  <c r="BR1973" i="6"/>
  <c r="BH1974" i="6"/>
  <c r="BI1974" i="6"/>
  <c r="BJ1974" i="6"/>
  <c r="BL1974" i="6"/>
  <c r="BM1974" i="6"/>
  <c r="BO1974" i="6" s="1"/>
  <c r="BN1974" i="6"/>
  <c r="BP1974" i="6"/>
  <c r="BQ1974" i="6"/>
  <c r="BR1974" i="6"/>
  <c r="BH1975" i="6"/>
  <c r="BI1975" i="6"/>
  <c r="BK1975" i="6" s="1"/>
  <c r="BJ1975" i="6"/>
  <c r="BL1975" i="6"/>
  <c r="BM1975" i="6"/>
  <c r="BN1975" i="6"/>
  <c r="BP1975" i="6"/>
  <c r="BQ1975" i="6"/>
  <c r="BS1975" i="6" s="1"/>
  <c r="BR1975" i="6"/>
  <c r="BH1976" i="6"/>
  <c r="BI1976" i="6"/>
  <c r="BJ1976" i="6"/>
  <c r="BL1976" i="6"/>
  <c r="BM1976" i="6"/>
  <c r="BN1976" i="6"/>
  <c r="BP1976" i="6"/>
  <c r="BQ1976" i="6"/>
  <c r="BR1976" i="6"/>
  <c r="BH1977" i="6"/>
  <c r="BI1977" i="6"/>
  <c r="BK1977" i="6" s="1"/>
  <c r="BJ1977" i="6"/>
  <c r="BL1977" i="6"/>
  <c r="BM1977" i="6"/>
  <c r="BN1977" i="6"/>
  <c r="BP1977" i="6"/>
  <c r="BQ1977" i="6"/>
  <c r="BS1977" i="6" s="1"/>
  <c r="BR1977" i="6"/>
  <c r="BH1978" i="6"/>
  <c r="BI1978" i="6"/>
  <c r="BJ1978" i="6"/>
  <c r="BL1978" i="6"/>
  <c r="BM1978" i="6"/>
  <c r="BO1978" i="6" s="1"/>
  <c r="BN1978" i="6"/>
  <c r="BP1978" i="6"/>
  <c r="BQ1978" i="6"/>
  <c r="BR1978" i="6"/>
  <c r="BH1979" i="6"/>
  <c r="BI1979" i="6"/>
  <c r="BJ1979" i="6"/>
  <c r="BL1979" i="6"/>
  <c r="BM1979" i="6"/>
  <c r="BN1979" i="6"/>
  <c r="BP1979" i="6"/>
  <c r="BQ1979" i="6"/>
  <c r="BS1979" i="6" s="1"/>
  <c r="BR1979" i="6"/>
  <c r="BH1980" i="6"/>
  <c r="BI1980" i="6"/>
  <c r="BJ1980" i="6"/>
  <c r="BL1980" i="6"/>
  <c r="BM1980" i="6"/>
  <c r="BO1980" i="6" s="1"/>
  <c r="BN1980" i="6"/>
  <c r="BP1980" i="6"/>
  <c r="BQ1980" i="6"/>
  <c r="BR1980" i="6"/>
  <c r="BH1981" i="6"/>
  <c r="BI1981" i="6"/>
  <c r="BK1981" i="6" s="1"/>
  <c r="BJ1981" i="6"/>
  <c r="BL1981" i="6"/>
  <c r="BM1981" i="6"/>
  <c r="BN1981" i="6"/>
  <c r="BP1981" i="6"/>
  <c r="BQ1981" i="6"/>
  <c r="BR1981" i="6"/>
  <c r="BH1982" i="6"/>
  <c r="BI1982" i="6"/>
  <c r="BJ1982" i="6"/>
  <c r="BL1982" i="6"/>
  <c r="BM1982" i="6"/>
  <c r="BO1982" i="6" s="1"/>
  <c r="BN1982" i="6"/>
  <c r="BP1982" i="6"/>
  <c r="BQ1982" i="6"/>
  <c r="BS1982" i="6" s="1"/>
  <c r="BR1982" i="6"/>
  <c r="BH1983" i="6"/>
  <c r="BI1983" i="6"/>
  <c r="BJ1983" i="6"/>
  <c r="BL1983" i="6"/>
  <c r="BM1983" i="6"/>
  <c r="BN1983" i="6"/>
  <c r="BO1983" i="6"/>
  <c r="BP1983" i="6"/>
  <c r="BQ1983" i="6"/>
  <c r="BS1983" i="6" s="1"/>
  <c r="BR1983" i="6"/>
  <c r="BH1984" i="6"/>
  <c r="BK1984" i="6" s="1"/>
  <c r="BI1984" i="6"/>
  <c r="BJ1984" i="6"/>
  <c r="BL1984" i="6"/>
  <c r="BM1984" i="6"/>
  <c r="BN1984" i="6"/>
  <c r="BP1984" i="6"/>
  <c r="BS1984" i="6" s="1"/>
  <c r="BQ1984" i="6"/>
  <c r="BR1984" i="6"/>
  <c r="BH1985" i="6"/>
  <c r="BI1985" i="6"/>
  <c r="BJ1985" i="6"/>
  <c r="BL1985" i="6"/>
  <c r="BO1985" i="6" s="1"/>
  <c r="BM1985" i="6"/>
  <c r="BN1985" i="6"/>
  <c r="BP1985" i="6"/>
  <c r="BQ1985" i="6"/>
  <c r="BR1985" i="6"/>
  <c r="BH1986" i="6"/>
  <c r="BI1986" i="6"/>
  <c r="BK1986" i="6" s="1"/>
  <c r="BJ1986" i="6"/>
  <c r="BL1986" i="6"/>
  <c r="BM1986" i="6"/>
  <c r="BN1986" i="6"/>
  <c r="BP1986" i="6"/>
  <c r="BQ1986" i="6"/>
  <c r="BS1986" i="6" s="1"/>
  <c r="BR1986" i="6"/>
  <c r="BH1987" i="6"/>
  <c r="BI1987" i="6"/>
  <c r="BJ1987" i="6"/>
  <c r="BL1987" i="6"/>
  <c r="BM1987" i="6"/>
  <c r="BO1987" i="6" s="1"/>
  <c r="BN1987" i="6"/>
  <c r="BP1987" i="6"/>
  <c r="BS1987" i="6" s="1"/>
  <c r="BQ1987" i="6"/>
  <c r="BR1987" i="6"/>
  <c r="BH1988" i="6"/>
  <c r="BI1988" i="6"/>
  <c r="BJ1988" i="6"/>
  <c r="BL1988" i="6"/>
  <c r="BM1988" i="6"/>
  <c r="BO1988" i="6" s="1"/>
  <c r="BN1988" i="6"/>
  <c r="BP1988" i="6"/>
  <c r="BQ1988" i="6"/>
  <c r="BS1988" i="6" s="1"/>
  <c r="BR1988" i="6"/>
  <c r="BH1989" i="6"/>
  <c r="BK1989" i="6" s="1"/>
  <c r="BI1989" i="6"/>
  <c r="BJ1989" i="6"/>
  <c r="BL1989" i="6"/>
  <c r="BM1989" i="6"/>
  <c r="BN1989" i="6"/>
  <c r="BP1989" i="6"/>
  <c r="BQ1989" i="6"/>
  <c r="BR1989" i="6"/>
  <c r="BS1989" i="6"/>
  <c r="BH1990" i="6"/>
  <c r="BI1990" i="6"/>
  <c r="BK1990" i="6" s="1"/>
  <c r="BJ1990" i="6"/>
  <c r="BL1990" i="6"/>
  <c r="BO1990" i="6" s="1"/>
  <c r="BM1990" i="6"/>
  <c r="BN1990" i="6"/>
  <c r="BP1990" i="6"/>
  <c r="BQ1990" i="6"/>
  <c r="BR1990" i="6"/>
  <c r="BH1991" i="6"/>
  <c r="BI1991" i="6"/>
  <c r="BK1991" i="6" s="1"/>
  <c r="BJ1991" i="6"/>
  <c r="BL1991" i="6"/>
  <c r="BM1991" i="6"/>
  <c r="BO1991" i="6" s="1"/>
  <c r="BN1991" i="6"/>
  <c r="BP1991" i="6"/>
  <c r="BS1991" i="6" s="1"/>
  <c r="BQ1991" i="6"/>
  <c r="BR1991" i="6"/>
  <c r="BH1992" i="6"/>
  <c r="BI1992" i="6"/>
  <c r="BJ1992" i="6"/>
  <c r="BL1992" i="6"/>
  <c r="BM1992" i="6"/>
  <c r="BN1992" i="6"/>
  <c r="BO1992" i="6"/>
  <c r="BP1992" i="6"/>
  <c r="BQ1992" i="6"/>
  <c r="BR1992" i="6"/>
  <c r="AY1878" i="6"/>
  <c r="AY1886" i="6"/>
  <c r="AY1894" i="6"/>
  <c r="AY1931" i="6"/>
  <c r="AY1939" i="6"/>
  <c r="AY1941" i="6"/>
  <c r="AY1943" i="6"/>
  <c r="AY1873" i="6"/>
  <c r="BR1873" i="6"/>
  <c r="BQ1873" i="6"/>
  <c r="BP1873" i="6"/>
  <c r="BO1873" i="6"/>
  <c r="BN1873" i="6"/>
  <c r="BM1873" i="6"/>
  <c r="BL1873" i="6"/>
  <c r="BK1873" i="6"/>
  <c r="BJ1873" i="6"/>
  <c r="BI1873" i="6"/>
  <c r="BH1873" i="6"/>
  <c r="AY1698" i="6"/>
  <c r="AY1699" i="6"/>
  <c r="AY1700" i="6"/>
  <c r="AY1701" i="6"/>
  <c r="AY1702" i="6"/>
  <c r="AY1703" i="6"/>
  <c r="AY1704" i="6"/>
  <c r="AY1705" i="6"/>
  <c r="AY1706" i="6"/>
  <c r="AY1707" i="6"/>
  <c r="AY1708" i="6"/>
  <c r="AY1709" i="6"/>
  <c r="AY1710" i="6"/>
  <c r="AY1711" i="6"/>
  <c r="AY1712" i="6"/>
  <c r="AY1713" i="6"/>
  <c r="AY1714" i="6"/>
  <c r="AY1715" i="6"/>
  <c r="AY1716" i="6"/>
  <c r="AY1717" i="6"/>
  <c r="AY1718" i="6"/>
  <c r="AY1719" i="6"/>
  <c r="AY1720" i="6"/>
  <c r="AY1721" i="6"/>
  <c r="AY1722" i="6"/>
  <c r="AY1723" i="6"/>
  <c r="AY1724" i="6"/>
  <c r="AY1725" i="6"/>
  <c r="AY1726" i="6"/>
  <c r="AY1727" i="6"/>
  <c r="AY1728" i="6"/>
  <c r="AY1729" i="6"/>
  <c r="AY1730" i="6"/>
  <c r="AY1731" i="6"/>
  <c r="AY1732" i="6"/>
  <c r="AY1733" i="6"/>
  <c r="AY1734" i="6"/>
  <c r="AY1735" i="6"/>
  <c r="AY1736" i="6"/>
  <c r="AY1737" i="6"/>
  <c r="AY1738" i="6"/>
  <c r="AY1739" i="6"/>
  <c r="AY1740" i="6"/>
  <c r="AY1741" i="6"/>
  <c r="AY1742" i="6"/>
  <c r="AY1743" i="6"/>
  <c r="AY1744" i="6"/>
  <c r="AY1745" i="6"/>
  <c r="AY1746" i="6"/>
  <c r="AY1747" i="6"/>
  <c r="AY1748" i="6"/>
  <c r="AY1749" i="6"/>
  <c r="AY1750" i="6"/>
  <c r="AY1751" i="6"/>
  <c r="AY1752" i="6"/>
  <c r="AY1753" i="6"/>
  <c r="AY1754" i="6"/>
  <c r="AY1755" i="6"/>
  <c r="AY1756" i="6"/>
  <c r="AY1757" i="6"/>
  <c r="AY1758" i="6"/>
  <c r="AY1759" i="6"/>
  <c r="AY1760" i="6"/>
  <c r="AY1761" i="6"/>
  <c r="BH1698" i="6"/>
  <c r="BK1698" i="6" s="1"/>
  <c r="BI1698" i="6"/>
  <c r="BJ1698" i="6"/>
  <c r="BL1698" i="6"/>
  <c r="BM1698" i="6"/>
  <c r="BN1698" i="6"/>
  <c r="BP1698" i="6"/>
  <c r="BS1698" i="6" s="1"/>
  <c r="BQ1698" i="6"/>
  <c r="BR1698" i="6"/>
  <c r="BH1699" i="6"/>
  <c r="BI1699" i="6"/>
  <c r="BJ1699" i="6"/>
  <c r="BL1699" i="6"/>
  <c r="BO1699" i="6" s="1"/>
  <c r="BM1699" i="6"/>
  <c r="BN1699" i="6"/>
  <c r="BP1699" i="6"/>
  <c r="BQ1699" i="6"/>
  <c r="BS1699" i="6" s="1"/>
  <c r="BR1699" i="6"/>
  <c r="BH1700" i="6"/>
  <c r="BI1700" i="6"/>
  <c r="BK1700" i="6" s="1"/>
  <c r="BJ1700" i="6"/>
  <c r="BL1700" i="6"/>
  <c r="BM1700" i="6"/>
  <c r="BN1700" i="6"/>
  <c r="BP1700" i="6"/>
  <c r="BQ1700" i="6"/>
  <c r="BS1700" i="6" s="1"/>
  <c r="BR1700" i="6"/>
  <c r="BH1701" i="6"/>
  <c r="BI1701" i="6"/>
  <c r="BK1701" i="6" s="1"/>
  <c r="BJ1701" i="6"/>
  <c r="BL1701" i="6"/>
  <c r="BO1701" i="6" s="1"/>
  <c r="BM1701" i="6"/>
  <c r="BN1701" i="6"/>
  <c r="BP1701" i="6"/>
  <c r="BQ1701" i="6"/>
  <c r="BR1701" i="6"/>
  <c r="BH1702" i="6"/>
  <c r="BI1702" i="6"/>
  <c r="BK1702" i="6" s="1"/>
  <c r="BJ1702" i="6"/>
  <c r="BL1702" i="6"/>
  <c r="BM1702" i="6"/>
  <c r="BO1702" i="6" s="1"/>
  <c r="BN1702" i="6"/>
  <c r="BP1702" i="6"/>
  <c r="BQ1702" i="6"/>
  <c r="BS1702" i="6" s="1"/>
  <c r="BR1702" i="6"/>
  <c r="BH1703" i="6"/>
  <c r="BI1703" i="6"/>
  <c r="BJ1703" i="6"/>
  <c r="BL1703" i="6"/>
  <c r="BO1703" i="6" s="1"/>
  <c r="BM1703" i="6"/>
  <c r="BN1703" i="6"/>
  <c r="BP1703" i="6"/>
  <c r="BQ1703" i="6"/>
  <c r="BS1703" i="6" s="1"/>
  <c r="BR1703" i="6"/>
  <c r="BH1704" i="6"/>
  <c r="BI1704" i="6"/>
  <c r="BK1704" i="6" s="1"/>
  <c r="BJ1704" i="6"/>
  <c r="BL1704" i="6"/>
  <c r="BM1704" i="6"/>
  <c r="BN1704" i="6"/>
  <c r="BP1704" i="6"/>
  <c r="BQ1704" i="6"/>
  <c r="BS1704" i="6" s="1"/>
  <c r="BR1704" i="6"/>
  <c r="BH1705" i="6"/>
  <c r="BI1705" i="6"/>
  <c r="BK1705" i="6" s="1"/>
  <c r="BJ1705" i="6"/>
  <c r="BL1705" i="6"/>
  <c r="BM1705" i="6"/>
  <c r="BO1705" i="6" s="1"/>
  <c r="BN1705" i="6"/>
  <c r="BP1705" i="6"/>
  <c r="BQ1705" i="6"/>
  <c r="BR1705" i="6"/>
  <c r="BH1706" i="6"/>
  <c r="BI1706" i="6"/>
  <c r="BK1706" i="6" s="1"/>
  <c r="BJ1706" i="6"/>
  <c r="BL1706" i="6"/>
  <c r="BM1706" i="6"/>
  <c r="BO1706" i="6" s="1"/>
  <c r="BN1706" i="6"/>
  <c r="BP1706" i="6"/>
  <c r="BQ1706" i="6"/>
  <c r="BS1706" i="6" s="1"/>
  <c r="BR1706" i="6"/>
  <c r="BH1707" i="6"/>
  <c r="BI1707" i="6"/>
  <c r="BJ1707" i="6"/>
  <c r="BL1707" i="6"/>
  <c r="BM1707" i="6"/>
  <c r="BO1707" i="6" s="1"/>
  <c r="BN1707" i="6"/>
  <c r="BP1707" i="6"/>
  <c r="BQ1707" i="6"/>
  <c r="BS1707" i="6" s="1"/>
  <c r="BR1707" i="6"/>
  <c r="BH1708" i="6"/>
  <c r="BI1708" i="6"/>
  <c r="BK1708" i="6" s="1"/>
  <c r="BJ1708" i="6"/>
  <c r="BL1708" i="6"/>
  <c r="BM1708" i="6"/>
  <c r="BN1708" i="6"/>
  <c r="BP1708" i="6"/>
  <c r="BQ1708" i="6"/>
  <c r="BS1708" i="6" s="1"/>
  <c r="BR1708" i="6"/>
  <c r="BH1709" i="6"/>
  <c r="BI1709" i="6"/>
  <c r="BK1709" i="6" s="1"/>
  <c r="BJ1709" i="6"/>
  <c r="BL1709" i="6"/>
  <c r="BM1709" i="6"/>
  <c r="BO1709" i="6" s="1"/>
  <c r="BN1709" i="6"/>
  <c r="BP1709" i="6"/>
  <c r="BQ1709" i="6"/>
  <c r="BR1709" i="6"/>
  <c r="BH1710" i="6"/>
  <c r="BI1710" i="6"/>
  <c r="BK1710" i="6" s="1"/>
  <c r="BJ1710" i="6"/>
  <c r="BL1710" i="6"/>
  <c r="BM1710" i="6"/>
  <c r="BO1710" i="6" s="1"/>
  <c r="BN1710" i="6"/>
  <c r="BP1710" i="6"/>
  <c r="BQ1710" i="6"/>
  <c r="BS1710" i="6" s="1"/>
  <c r="BR1710" i="6"/>
  <c r="BH1711" i="6"/>
  <c r="BI1711" i="6"/>
  <c r="BJ1711" i="6"/>
  <c r="BL1711" i="6"/>
  <c r="BO1711" i="6" s="1"/>
  <c r="BM1711" i="6"/>
  <c r="BN1711" i="6"/>
  <c r="BP1711" i="6"/>
  <c r="BQ1711" i="6"/>
  <c r="BS1711" i="6" s="1"/>
  <c r="BR1711" i="6"/>
  <c r="BH1712" i="6"/>
  <c r="BI1712" i="6"/>
  <c r="BK1712" i="6" s="1"/>
  <c r="BJ1712" i="6"/>
  <c r="BL1712" i="6"/>
  <c r="BM1712" i="6"/>
  <c r="BN1712" i="6"/>
  <c r="BP1712" i="6"/>
  <c r="BQ1712" i="6"/>
  <c r="BS1712" i="6" s="1"/>
  <c r="BR1712" i="6"/>
  <c r="BH1713" i="6"/>
  <c r="BI1713" i="6"/>
  <c r="BK1713" i="6" s="1"/>
  <c r="BJ1713" i="6"/>
  <c r="BL1713" i="6"/>
  <c r="BM1713" i="6"/>
  <c r="BO1713" i="6" s="1"/>
  <c r="BN1713" i="6"/>
  <c r="BP1713" i="6"/>
  <c r="BQ1713" i="6"/>
  <c r="BR1713" i="6"/>
  <c r="BH1714" i="6"/>
  <c r="BK1714" i="6" s="1"/>
  <c r="BI1714" i="6"/>
  <c r="BJ1714" i="6"/>
  <c r="BL1714" i="6"/>
  <c r="BM1714" i="6"/>
  <c r="BO1714" i="6" s="1"/>
  <c r="BN1714" i="6"/>
  <c r="BP1714" i="6"/>
  <c r="BQ1714" i="6"/>
  <c r="BS1714" i="6" s="1"/>
  <c r="BR1714" i="6"/>
  <c r="BH1715" i="6"/>
  <c r="BI1715" i="6"/>
  <c r="BJ1715" i="6"/>
  <c r="BL1715" i="6"/>
  <c r="BM1715" i="6"/>
  <c r="BO1715" i="6" s="1"/>
  <c r="BN1715" i="6"/>
  <c r="BP1715" i="6"/>
  <c r="BQ1715" i="6"/>
  <c r="BS1715" i="6" s="1"/>
  <c r="BR1715" i="6"/>
  <c r="BH1716" i="6"/>
  <c r="BI1716" i="6"/>
  <c r="BJ1716" i="6"/>
  <c r="BL1716" i="6"/>
  <c r="BM1716" i="6"/>
  <c r="BN1716" i="6"/>
  <c r="BP1716" i="6"/>
  <c r="BQ1716" i="6"/>
  <c r="BS1716" i="6" s="1"/>
  <c r="BR1716" i="6"/>
  <c r="BH1717" i="6"/>
  <c r="BI1717" i="6"/>
  <c r="BK1717" i="6" s="1"/>
  <c r="BJ1717" i="6"/>
  <c r="BL1717" i="6"/>
  <c r="BM1717" i="6"/>
  <c r="BO1717" i="6" s="1"/>
  <c r="BN1717" i="6"/>
  <c r="BP1717" i="6"/>
  <c r="BQ1717" i="6"/>
  <c r="BR1717" i="6"/>
  <c r="BH1718" i="6"/>
  <c r="BI1718" i="6"/>
  <c r="BK1718" i="6" s="1"/>
  <c r="BJ1718" i="6"/>
  <c r="BL1718" i="6"/>
  <c r="BM1718" i="6"/>
  <c r="BO1718" i="6" s="1"/>
  <c r="BN1718" i="6"/>
  <c r="BP1718" i="6"/>
  <c r="BQ1718" i="6"/>
  <c r="BR1718" i="6"/>
  <c r="BH1719" i="6"/>
  <c r="BI1719" i="6"/>
  <c r="BK1719" i="6" s="1"/>
  <c r="BJ1719" i="6"/>
  <c r="BL1719" i="6"/>
  <c r="BO1719" i="6" s="1"/>
  <c r="BM1719" i="6"/>
  <c r="BN1719" i="6"/>
  <c r="BP1719" i="6"/>
  <c r="BQ1719" i="6"/>
  <c r="BS1719" i="6" s="1"/>
  <c r="BR1719" i="6"/>
  <c r="BH1720" i="6"/>
  <c r="BK1720" i="6" s="1"/>
  <c r="BI1720" i="6"/>
  <c r="BJ1720" i="6"/>
  <c r="BL1720" i="6"/>
  <c r="BM1720" i="6"/>
  <c r="BO1720" i="6" s="1"/>
  <c r="BN1720" i="6"/>
  <c r="BP1720" i="6"/>
  <c r="BS1720" i="6" s="1"/>
  <c r="BQ1720" i="6"/>
  <c r="BR1720" i="6"/>
  <c r="BH1721" i="6"/>
  <c r="BI1721" i="6"/>
  <c r="BK1721" i="6" s="1"/>
  <c r="BJ1721" i="6"/>
  <c r="BL1721" i="6"/>
  <c r="BO1721" i="6" s="1"/>
  <c r="BM1721" i="6"/>
  <c r="BN1721" i="6"/>
  <c r="BP1721" i="6"/>
  <c r="BQ1721" i="6"/>
  <c r="BS1721" i="6" s="1"/>
  <c r="BR1721" i="6"/>
  <c r="BH1722" i="6"/>
  <c r="BK1722" i="6" s="1"/>
  <c r="BI1722" i="6"/>
  <c r="BJ1722" i="6"/>
  <c r="BL1722" i="6"/>
  <c r="BM1722" i="6"/>
  <c r="BO1722" i="6" s="1"/>
  <c r="BN1722" i="6"/>
  <c r="BP1722" i="6"/>
  <c r="BS1722" i="6" s="1"/>
  <c r="BQ1722" i="6"/>
  <c r="BR1722" i="6"/>
  <c r="BH1723" i="6"/>
  <c r="BI1723" i="6"/>
  <c r="BK1723" i="6" s="1"/>
  <c r="BJ1723" i="6"/>
  <c r="BL1723" i="6"/>
  <c r="BM1723" i="6"/>
  <c r="BO1723" i="6" s="1"/>
  <c r="BN1723" i="6"/>
  <c r="BP1723" i="6"/>
  <c r="BQ1723" i="6"/>
  <c r="BS1723" i="6" s="1"/>
  <c r="BR1723" i="6"/>
  <c r="BH1724" i="6"/>
  <c r="BI1724" i="6"/>
  <c r="BK1724" i="6" s="1"/>
  <c r="BJ1724" i="6"/>
  <c r="BL1724" i="6"/>
  <c r="BM1724" i="6"/>
  <c r="BO1724" i="6" s="1"/>
  <c r="BN1724" i="6"/>
  <c r="BP1724" i="6"/>
  <c r="BQ1724" i="6"/>
  <c r="BS1724" i="6" s="1"/>
  <c r="BR1724" i="6"/>
  <c r="BH1725" i="6"/>
  <c r="BI1725" i="6"/>
  <c r="BK1725" i="6" s="1"/>
  <c r="BJ1725" i="6"/>
  <c r="BL1725" i="6"/>
  <c r="BM1725" i="6"/>
  <c r="BO1725" i="6" s="1"/>
  <c r="BN1725" i="6"/>
  <c r="BP1725" i="6"/>
  <c r="BQ1725" i="6"/>
  <c r="BS1725" i="6" s="1"/>
  <c r="BR1725" i="6"/>
  <c r="BH1726" i="6"/>
  <c r="BI1726" i="6"/>
  <c r="BK1726" i="6" s="1"/>
  <c r="BJ1726" i="6"/>
  <c r="BL1726" i="6"/>
  <c r="BM1726" i="6"/>
  <c r="BO1726" i="6" s="1"/>
  <c r="BN1726" i="6"/>
  <c r="BP1726" i="6"/>
  <c r="BQ1726" i="6"/>
  <c r="BS1726" i="6" s="1"/>
  <c r="BR1726" i="6"/>
  <c r="BH1727" i="6"/>
  <c r="BI1727" i="6"/>
  <c r="BK1727" i="6" s="1"/>
  <c r="BJ1727" i="6"/>
  <c r="BL1727" i="6"/>
  <c r="BM1727" i="6"/>
  <c r="BO1727" i="6" s="1"/>
  <c r="BN1727" i="6"/>
  <c r="BP1727" i="6"/>
  <c r="BQ1727" i="6"/>
  <c r="BS1727" i="6" s="1"/>
  <c r="BR1727" i="6"/>
  <c r="BH1728" i="6"/>
  <c r="BI1728" i="6"/>
  <c r="BK1728" i="6" s="1"/>
  <c r="BJ1728" i="6"/>
  <c r="BL1728" i="6"/>
  <c r="BM1728" i="6"/>
  <c r="BO1728" i="6" s="1"/>
  <c r="BN1728" i="6"/>
  <c r="BP1728" i="6"/>
  <c r="BQ1728" i="6"/>
  <c r="BS1728" i="6" s="1"/>
  <c r="BR1728" i="6"/>
  <c r="BH1729" i="6"/>
  <c r="BK1729" i="6" s="1"/>
  <c r="BI1729" i="6"/>
  <c r="BJ1729" i="6"/>
  <c r="BL1729" i="6"/>
  <c r="BM1729" i="6"/>
  <c r="BO1729" i="6" s="1"/>
  <c r="BN1729" i="6"/>
  <c r="BP1729" i="6"/>
  <c r="BQ1729" i="6"/>
  <c r="BR1729" i="6"/>
  <c r="BH1730" i="6"/>
  <c r="BK1730" i="6" s="1"/>
  <c r="BI1730" i="6"/>
  <c r="BJ1730" i="6"/>
  <c r="BL1730" i="6"/>
  <c r="BM1730" i="6"/>
  <c r="BN1730" i="6"/>
  <c r="BP1730" i="6"/>
  <c r="BS1730" i="6" s="1"/>
  <c r="BQ1730" i="6"/>
  <c r="BR1730" i="6"/>
  <c r="BH1731" i="6"/>
  <c r="BI1731" i="6"/>
  <c r="BJ1731" i="6"/>
  <c r="BL1731" i="6"/>
  <c r="BO1731" i="6" s="1"/>
  <c r="BM1731" i="6"/>
  <c r="BN1731" i="6"/>
  <c r="BP1731" i="6"/>
  <c r="BS1731" i="6" s="1"/>
  <c r="BQ1731" i="6"/>
  <c r="BR1731" i="6"/>
  <c r="BH1732" i="6"/>
  <c r="BI1732" i="6"/>
  <c r="BK1732" i="6" s="1"/>
  <c r="BJ1732" i="6"/>
  <c r="BL1732" i="6"/>
  <c r="BM1732" i="6"/>
  <c r="BO1732" i="6" s="1"/>
  <c r="BN1732" i="6"/>
  <c r="BP1732" i="6"/>
  <c r="BQ1732" i="6"/>
  <c r="BS1732" i="6" s="1"/>
  <c r="BR1732" i="6"/>
  <c r="BH1733" i="6"/>
  <c r="BI1733" i="6"/>
  <c r="BK1733" i="6" s="1"/>
  <c r="BJ1733" i="6"/>
  <c r="BL1733" i="6"/>
  <c r="BO1733" i="6" s="1"/>
  <c r="BM1733" i="6"/>
  <c r="BN1733" i="6"/>
  <c r="BP1733" i="6"/>
  <c r="BQ1733" i="6"/>
  <c r="BS1733" i="6" s="1"/>
  <c r="BR1733" i="6"/>
  <c r="BH1734" i="6"/>
  <c r="BK1734" i="6" s="1"/>
  <c r="BI1734" i="6"/>
  <c r="BJ1734" i="6"/>
  <c r="BL1734" i="6"/>
  <c r="BO1734" i="6" s="1"/>
  <c r="BM1734" i="6"/>
  <c r="BN1734" i="6"/>
  <c r="BP1734" i="6"/>
  <c r="BS1734" i="6" s="1"/>
  <c r="BQ1734" i="6"/>
  <c r="BR1734" i="6"/>
  <c r="BH1735" i="6"/>
  <c r="BI1735" i="6"/>
  <c r="BJ1735" i="6"/>
  <c r="BL1735" i="6"/>
  <c r="BO1735" i="6" s="1"/>
  <c r="BM1735" i="6"/>
  <c r="BN1735" i="6"/>
  <c r="BP1735" i="6"/>
  <c r="BQ1735" i="6"/>
  <c r="BR1735" i="6"/>
  <c r="BH1736" i="6"/>
  <c r="BK1736" i="6" s="1"/>
  <c r="BI1736" i="6"/>
  <c r="BJ1736" i="6"/>
  <c r="BL1736" i="6"/>
  <c r="BM1736" i="6"/>
  <c r="BN1736" i="6"/>
  <c r="BP1736" i="6"/>
  <c r="BS1736" i="6" s="1"/>
  <c r="BQ1736" i="6"/>
  <c r="BR1736" i="6"/>
  <c r="BH1737" i="6"/>
  <c r="BI1737" i="6"/>
  <c r="BK1737" i="6" s="1"/>
  <c r="BJ1737" i="6"/>
  <c r="BL1737" i="6"/>
  <c r="BM1737" i="6"/>
  <c r="BO1737" i="6" s="1"/>
  <c r="BN1737" i="6"/>
  <c r="BP1737" i="6"/>
  <c r="BQ1737" i="6"/>
  <c r="BS1737" i="6" s="1"/>
  <c r="BR1737" i="6"/>
  <c r="BH1738" i="6"/>
  <c r="BI1738" i="6"/>
  <c r="BK1738" i="6" s="1"/>
  <c r="BJ1738" i="6"/>
  <c r="BL1738" i="6"/>
  <c r="BM1738" i="6"/>
  <c r="BO1738" i="6" s="1"/>
  <c r="BN1738" i="6"/>
  <c r="BP1738" i="6"/>
  <c r="BQ1738" i="6"/>
  <c r="BS1738" i="6" s="1"/>
  <c r="BR1738" i="6"/>
  <c r="BH1739" i="6"/>
  <c r="BI1739" i="6"/>
  <c r="BK1739" i="6" s="1"/>
  <c r="BJ1739" i="6"/>
  <c r="BL1739" i="6"/>
  <c r="BM1739" i="6"/>
  <c r="BO1739" i="6" s="1"/>
  <c r="BN1739" i="6"/>
  <c r="BP1739" i="6"/>
  <c r="BQ1739" i="6"/>
  <c r="BS1739" i="6" s="1"/>
  <c r="BR1739" i="6"/>
  <c r="BH1740" i="6"/>
  <c r="BI1740" i="6"/>
  <c r="BK1740" i="6" s="1"/>
  <c r="BJ1740" i="6"/>
  <c r="BL1740" i="6"/>
  <c r="BM1740" i="6"/>
  <c r="BO1740" i="6" s="1"/>
  <c r="BN1740" i="6"/>
  <c r="BP1740" i="6"/>
  <c r="BQ1740" i="6"/>
  <c r="BS1740" i="6" s="1"/>
  <c r="BR1740" i="6"/>
  <c r="BH1741" i="6"/>
  <c r="BI1741" i="6"/>
  <c r="BK1741" i="6" s="1"/>
  <c r="BJ1741" i="6"/>
  <c r="BL1741" i="6"/>
  <c r="BM1741" i="6"/>
  <c r="BO1741" i="6" s="1"/>
  <c r="BN1741" i="6"/>
  <c r="BP1741" i="6"/>
  <c r="BQ1741" i="6"/>
  <c r="BS1741" i="6" s="1"/>
  <c r="BR1741" i="6"/>
  <c r="BH1742" i="6"/>
  <c r="BI1742" i="6"/>
  <c r="BK1742" i="6" s="1"/>
  <c r="BJ1742" i="6"/>
  <c r="BL1742" i="6"/>
  <c r="BM1742" i="6"/>
  <c r="BO1742" i="6" s="1"/>
  <c r="BN1742" i="6"/>
  <c r="BP1742" i="6"/>
  <c r="BQ1742" i="6"/>
  <c r="BS1742" i="6" s="1"/>
  <c r="BR1742" i="6"/>
  <c r="BH1743" i="6"/>
  <c r="BI1743" i="6"/>
  <c r="BK1743" i="6" s="1"/>
  <c r="BJ1743" i="6"/>
  <c r="BL1743" i="6"/>
  <c r="BM1743" i="6"/>
  <c r="BO1743" i="6" s="1"/>
  <c r="BN1743" i="6"/>
  <c r="BP1743" i="6"/>
  <c r="BQ1743" i="6"/>
  <c r="BS1743" i="6" s="1"/>
  <c r="BR1743" i="6"/>
  <c r="BH1744" i="6"/>
  <c r="BI1744" i="6"/>
  <c r="BK1744" i="6" s="1"/>
  <c r="BJ1744" i="6"/>
  <c r="BL1744" i="6"/>
  <c r="BM1744" i="6"/>
  <c r="BO1744" i="6" s="1"/>
  <c r="BN1744" i="6"/>
  <c r="BP1744" i="6"/>
  <c r="BQ1744" i="6"/>
  <c r="BS1744" i="6" s="1"/>
  <c r="BR1744" i="6"/>
  <c r="BH1745" i="6"/>
  <c r="BI1745" i="6"/>
  <c r="BK1745" i="6" s="1"/>
  <c r="BJ1745" i="6"/>
  <c r="BL1745" i="6"/>
  <c r="BM1745" i="6"/>
  <c r="BO1745" i="6" s="1"/>
  <c r="BN1745" i="6"/>
  <c r="BP1745" i="6"/>
  <c r="BQ1745" i="6"/>
  <c r="BS1745" i="6" s="1"/>
  <c r="BR1745" i="6"/>
  <c r="BH1746" i="6"/>
  <c r="BI1746" i="6"/>
  <c r="BK1746" i="6" s="1"/>
  <c r="BJ1746" i="6"/>
  <c r="BL1746" i="6"/>
  <c r="BM1746" i="6"/>
  <c r="BO1746" i="6" s="1"/>
  <c r="BN1746" i="6"/>
  <c r="BP1746" i="6"/>
  <c r="BQ1746" i="6"/>
  <c r="BS1746" i="6" s="1"/>
  <c r="BR1746" i="6"/>
  <c r="BH1747" i="6"/>
  <c r="BI1747" i="6"/>
  <c r="BK1747" i="6" s="1"/>
  <c r="BJ1747" i="6"/>
  <c r="BL1747" i="6"/>
  <c r="BM1747" i="6"/>
  <c r="BO1747" i="6" s="1"/>
  <c r="BN1747" i="6"/>
  <c r="BP1747" i="6"/>
  <c r="BQ1747" i="6"/>
  <c r="BS1747" i="6" s="1"/>
  <c r="BR1747" i="6"/>
  <c r="BH1748" i="6"/>
  <c r="BI1748" i="6"/>
  <c r="BK1748" i="6" s="1"/>
  <c r="BJ1748" i="6"/>
  <c r="BL1748" i="6"/>
  <c r="BM1748" i="6"/>
  <c r="BO1748" i="6" s="1"/>
  <c r="BN1748" i="6"/>
  <c r="BP1748" i="6"/>
  <c r="BQ1748" i="6"/>
  <c r="BS1748" i="6" s="1"/>
  <c r="BR1748" i="6"/>
  <c r="BH1749" i="6"/>
  <c r="BI1749" i="6"/>
  <c r="BK1749" i="6" s="1"/>
  <c r="BJ1749" i="6"/>
  <c r="BL1749" i="6"/>
  <c r="BM1749" i="6"/>
  <c r="BO1749" i="6" s="1"/>
  <c r="BN1749" i="6"/>
  <c r="BP1749" i="6"/>
  <c r="BQ1749" i="6"/>
  <c r="BS1749" i="6" s="1"/>
  <c r="BR1749" i="6"/>
  <c r="BH1750" i="6"/>
  <c r="BI1750" i="6"/>
  <c r="BK1750" i="6" s="1"/>
  <c r="BJ1750" i="6"/>
  <c r="BL1750" i="6"/>
  <c r="BM1750" i="6"/>
  <c r="BO1750" i="6" s="1"/>
  <c r="BN1750" i="6"/>
  <c r="BP1750" i="6"/>
  <c r="BQ1750" i="6"/>
  <c r="BS1750" i="6" s="1"/>
  <c r="BR1750" i="6"/>
  <c r="BH1751" i="6"/>
  <c r="BI1751" i="6"/>
  <c r="BK1751" i="6" s="1"/>
  <c r="BJ1751" i="6"/>
  <c r="BL1751" i="6"/>
  <c r="BM1751" i="6"/>
  <c r="BO1751" i="6" s="1"/>
  <c r="BN1751" i="6"/>
  <c r="BP1751" i="6"/>
  <c r="BQ1751" i="6"/>
  <c r="BS1751" i="6" s="1"/>
  <c r="BR1751" i="6"/>
  <c r="BH1752" i="6"/>
  <c r="BI1752" i="6"/>
  <c r="BK1752" i="6" s="1"/>
  <c r="BJ1752" i="6"/>
  <c r="BL1752" i="6"/>
  <c r="BM1752" i="6"/>
  <c r="BO1752" i="6" s="1"/>
  <c r="BN1752" i="6"/>
  <c r="BP1752" i="6"/>
  <c r="BQ1752" i="6"/>
  <c r="BR1752" i="6"/>
  <c r="BH1753" i="6"/>
  <c r="BI1753" i="6"/>
  <c r="BK1753" i="6" s="1"/>
  <c r="BJ1753" i="6"/>
  <c r="BL1753" i="6"/>
  <c r="BM1753" i="6"/>
  <c r="BN1753" i="6"/>
  <c r="BP1753" i="6"/>
  <c r="BQ1753" i="6"/>
  <c r="BS1753" i="6" s="1"/>
  <c r="BR1753" i="6"/>
  <c r="BH1754" i="6"/>
  <c r="BI1754" i="6"/>
  <c r="BJ1754" i="6"/>
  <c r="BL1754" i="6"/>
  <c r="BM1754" i="6"/>
  <c r="BO1754" i="6" s="1"/>
  <c r="BN1754" i="6"/>
  <c r="BP1754" i="6"/>
  <c r="BQ1754" i="6"/>
  <c r="BS1754" i="6" s="1"/>
  <c r="BR1754" i="6"/>
  <c r="BH1755" i="6"/>
  <c r="BI1755" i="6"/>
  <c r="BJ1755" i="6"/>
  <c r="BL1755" i="6"/>
  <c r="BM1755" i="6"/>
  <c r="BN1755" i="6"/>
  <c r="BP1755" i="6"/>
  <c r="BQ1755" i="6"/>
  <c r="BS1755" i="6" s="1"/>
  <c r="BR1755" i="6"/>
  <c r="BH1756" i="6"/>
  <c r="BI1756" i="6"/>
  <c r="BJ1756" i="6"/>
  <c r="BL1756" i="6"/>
  <c r="BM1756" i="6"/>
  <c r="BO1756" i="6" s="1"/>
  <c r="BN1756" i="6"/>
  <c r="BP1756" i="6"/>
  <c r="BQ1756" i="6"/>
  <c r="BR1756" i="6"/>
  <c r="BH1757" i="6"/>
  <c r="BI1757" i="6"/>
  <c r="BK1757" i="6" s="1"/>
  <c r="BJ1757" i="6"/>
  <c r="BL1757" i="6"/>
  <c r="BM1757" i="6"/>
  <c r="BO1757" i="6" s="1"/>
  <c r="BN1757" i="6"/>
  <c r="BP1757" i="6"/>
  <c r="BQ1757" i="6"/>
  <c r="BR1757" i="6"/>
  <c r="BH1758" i="6"/>
  <c r="BI1758" i="6"/>
  <c r="BJ1758" i="6"/>
  <c r="BL1758" i="6"/>
  <c r="BM1758" i="6"/>
  <c r="BO1758" i="6" s="1"/>
  <c r="BN1758" i="6"/>
  <c r="BP1758" i="6"/>
  <c r="BQ1758" i="6"/>
  <c r="BR1758" i="6"/>
  <c r="BH1759" i="6"/>
  <c r="BI1759" i="6"/>
  <c r="BJ1759" i="6"/>
  <c r="BL1759" i="6"/>
  <c r="BM1759" i="6"/>
  <c r="BN1759" i="6"/>
  <c r="BP1759" i="6"/>
  <c r="BQ1759" i="6"/>
  <c r="BR1759" i="6"/>
  <c r="BH1760" i="6"/>
  <c r="BI1760" i="6"/>
  <c r="BK1760" i="6" s="1"/>
  <c r="BJ1760" i="6"/>
  <c r="BL1760" i="6"/>
  <c r="BM1760" i="6"/>
  <c r="BN1760" i="6"/>
  <c r="BP1760" i="6"/>
  <c r="BQ1760" i="6"/>
  <c r="BR1760" i="6"/>
  <c r="BH1761" i="6"/>
  <c r="BK1761" i="6" s="1"/>
  <c r="BI1761" i="6"/>
  <c r="BJ1761" i="6"/>
  <c r="BL1761" i="6"/>
  <c r="BM1761" i="6"/>
  <c r="BN1761" i="6"/>
  <c r="BP1761" i="6"/>
  <c r="BQ1761" i="6"/>
  <c r="BR1761" i="6"/>
  <c r="BH1762" i="6"/>
  <c r="BK1762" i="6" s="1"/>
  <c r="BI1762" i="6"/>
  <c r="BJ1762" i="6"/>
  <c r="BL1762" i="6"/>
  <c r="BM1762" i="6"/>
  <c r="BN1762" i="6"/>
  <c r="BP1762" i="6"/>
  <c r="BS1762" i="6" s="1"/>
  <c r="BQ1762" i="6"/>
  <c r="BR1762" i="6"/>
  <c r="BH1763" i="6"/>
  <c r="BI1763" i="6"/>
  <c r="BJ1763" i="6"/>
  <c r="BL1763" i="6"/>
  <c r="BM1763" i="6"/>
  <c r="BN1763" i="6"/>
  <c r="BP1763" i="6"/>
  <c r="BS1763" i="6" s="1"/>
  <c r="BQ1763" i="6"/>
  <c r="BR1763" i="6"/>
  <c r="BH1764" i="6"/>
  <c r="BI1764" i="6"/>
  <c r="BJ1764" i="6"/>
  <c r="BL1764" i="6"/>
  <c r="BM1764" i="6"/>
  <c r="BN1764" i="6"/>
  <c r="BP1764" i="6"/>
  <c r="BS1764" i="6" s="1"/>
  <c r="BQ1764" i="6"/>
  <c r="BR1764" i="6"/>
  <c r="BH1765" i="6"/>
  <c r="BI1765" i="6"/>
  <c r="BJ1765" i="6"/>
  <c r="BL1765" i="6"/>
  <c r="BO1765" i="6" s="1"/>
  <c r="BM1765" i="6"/>
  <c r="BN1765" i="6"/>
  <c r="BP1765" i="6"/>
  <c r="BQ1765" i="6"/>
  <c r="BR1765" i="6"/>
  <c r="BH1766" i="6"/>
  <c r="BI1766" i="6"/>
  <c r="BJ1766" i="6"/>
  <c r="BL1766" i="6"/>
  <c r="BO1766" i="6" s="1"/>
  <c r="BM1766" i="6"/>
  <c r="BN1766" i="6"/>
  <c r="BP1766" i="6"/>
  <c r="BQ1766" i="6"/>
  <c r="BR1766" i="6"/>
  <c r="BH1767" i="6"/>
  <c r="BI1767" i="6"/>
  <c r="BJ1767" i="6"/>
  <c r="BL1767" i="6"/>
  <c r="BO1767" i="6" s="1"/>
  <c r="BM1767" i="6"/>
  <c r="BN1767" i="6"/>
  <c r="BP1767" i="6"/>
  <c r="BQ1767" i="6"/>
  <c r="BR1767" i="6"/>
  <c r="BH1768" i="6"/>
  <c r="BK1768" i="6" s="1"/>
  <c r="BI1768" i="6"/>
  <c r="BJ1768" i="6"/>
  <c r="BL1768" i="6"/>
  <c r="BM1768" i="6"/>
  <c r="BN1768" i="6"/>
  <c r="BP1768" i="6"/>
  <c r="BQ1768" i="6"/>
  <c r="BR1768" i="6"/>
  <c r="BH1769" i="6"/>
  <c r="BI1769" i="6"/>
  <c r="BJ1769" i="6"/>
  <c r="BL1769" i="6"/>
  <c r="BM1769" i="6"/>
  <c r="BN1769" i="6"/>
  <c r="BP1769" i="6"/>
  <c r="BQ1769" i="6"/>
  <c r="BR1769" i="6"/>
  <c r="BH1770" i="6"/>
  <c r="BI1770" i="6"/>
  <c r="BJ1770" i="6"/>
  <c r="BL1770" i="6"/>
  <c r="BM1770" i="6"/>
  <c r="BN1770" i="6"/>
  <c r="BP1770" i="6"/>
  <c r="BQ1770" i="6"/>
  <c r="BR1770" i="6"/>
  <c r="BH1771" i="6"/>
  <c r="BI1771" i="6"/>
  <c r="BJ1771" i="6"/>
  <c r="BL1771" i="6"/>
  <c r="BM1771" i="6"/>
  <c r="BN1771" i="6"/>
  <c r="BP1771" i="6"/>
  <c r="BQ1771" i="6"/>
  <c r="BR1771" i="6"/>
  <c r="BH1772" i="6"/>
  <c r="BI1772" i="6"/>
  <c r="BJ1772" i="6"/>
  <c r="BL1772" i="6"/>
  <c r="BM1772" i="6"/>
  <c r="BN1772" i="6"/>
  <c r="BP1772" i="6"/>
  <c r="BQ1772" i="6"/>
  <c r="BR1772" i="6"/>
  <c r="BH1773" i="6"/>
  <c r="BI1773" i="6"/>
  <c r="BJ1773" i="6"/>
  <c r="BL1773" i="6"/>
  <c r="BO1773" i="6" s="1"/>
  <c r="BM1773" i="6"/>
  <c r="BN1773" i="6"/>
  <c r="BP1773" i="6"/>
  <c r="BQ1773" i="6"/>
  <c r="BR1773" i="6"/>
  <c r="BH1774" i="6"/>
  <c r="BI1774" i="6"/>
  <c r="BJ1774" i="6"/>
  <c r="BL1774" i="6"/>
  <c r="BM1774" i="6"/>
  <c r="BN1774" i="6"/>
  <c r="BP1774" i="6"/>
  <c r="BQ1774" i="6"/>
  <c r="BR1774" i="6"/>
  <c r="BH1775" i="6"/>
  <c r="BI1775" i="6"/>
  <c r="BJ1775" i="6"/>
  <c r="BL1775" i="6"/>
  <c r="BM1775" i="6"/>
  <c r="BN1775" i="6"/>
  <c r="BP1775" i="6"/>
  <c r="BQ1775" i="6"/>
  <c r="BR1775" i="6"/>
  <c r="BH1776" i="6"/>
  <c r="BK1776" i="6" s="1"/>
  <c r="BI1776" i="6"/>
  <c r="BJ1776" i="6"/>
  <c r="BL1776" i="6"/>
  <c r="BM1776" i="6"/>
  <c r="BN1776" i="6"/>
  <c r="BP1776" i="6"/>
  <c r="BQ1776" i="6"/>
  <c r="BR1776" i="6"/>
  <c r="BH1777" i="6"/>
  <c r="BI1777" i="6"/>
  <c r="BJ1777" i="6"/>
  <c r="BL1777" i="6"/>
  <c r="BM1777" i="6"/>
  <c r="BN1777" i="6"/>
  <c r="BP1777" i="6"/>
  <c r="BQ1777" i="6"/>
  <c r="BR1777" i="6"/>
  <c r="BH1778" i="6"/>
  <c r="BI1778" i="6"/>
  <c r="BJ1778" i="6"/>
  <c r="BL1778" i="6"/>
  <c r="BM1778" i="6"/>
  <c r="BN1778" i="6"/>
  <c r="BP1778" i="6"/>
  <c r="BS1778" i="6" s="1"/>
  <c r="BQ1778" i="6"/>
  <c r="BR1778" i="6"/>
  <c r="BH1779" i="6"/>
  <c r="BI1779" i="6"/>
  <c r="BJ1779" i="6"/>
  <c r="BL1779" i="6"/>
  <c r="BM1779" i="6"/>
  <c r="BN1779" i="6"/>
  <c r="BP1779" i="6"/>
  <c r="BQ1779" i="6"/>
  <c r="BR1779" i="6"/>
  <c r="BH1780" i="6"/>
  <c r="BI1780" i="6"/>
  <c r="BJ1780" i="6"/>
  <c r="BL1780" i="6"/>
  <c r="BM1780" i="6"/>
  <c r="BN1780" i="6"/>
  <c r="BP1780" i="6"/>
  <c r="BQ1780" i="6"/>
  <c r="BR1780" i="6"/>
  <c r="BH1781" i="6"/>
  <c r="BI1781" i="6"/>
  <c r="BJ1781" i="6"/>
  <c r="BL1781" i="6"/>
  <c r="BO1781" i="6" s="1"/>
  <c r="BM1781" i="6"/>
  <c r="BN1781" i="6"/>
  <c r="BP1781" i="6"/>
  <c r="BQ1781" i="6"/>
  <c r="BR1781" i="6"/>
  <c r="BH1782" i="6"/>
  <c r="BI1782" i="6"/>
  <c r="BJ1782" i="6"/>
  <c r="BL1782" i="6"/>
  <c r="BM1782" i="6"/>
  <c r="BN1782" i="6"/>
  <c r="BP1782" i="6"/>
  <c r="BQ1782" i="6"/>
  <c r="BR1782" i="6"/>
  <c r="BH1783" i="6"/>
  <c r="BI1783" i="6"/>
  <c r="BJ1783" i="6"/>
  <c r="BL1783" i="6"/>
  <c r="BM1783" i="6"/>
  <c r="BN1783" i="6"/>
  <c r="BP1783" i="6"/>
  <c r="BQ1783" i="6"/>
  <c r="BR1783" i="6"/>
  <c r="BH1784" i="6"/>
  <c r="BK1784" i="6" s="1"/>
  <c r="BI1784" i="6"/>
  <c r="BJ1784" i="6"/>
  <c r="BL1784" i="6"/>
  <c r="BM1784" i="6"/>
  <c r="BN1784" i="6"/>
  <c r="BP1784" i="6"/>
  <c r="BQ1784" i="6"/>
  <c r="BR1784" i="6"/>
  <c r="BH1785" i="6"/>
  <c r="BI1785" i="6"/>
  <c r="BJ1785" i="6"/>
  <c r="BL1785" i="6"/>
  <c r="BM1785" i="6"/>
  <c r="BN1785" i="6"/>
  <c r="BP1785" i="6"/>
  <c r="BQ1785" i="6"/>
  <c r="BR1785" i="6"/>
  <c r="BH1786" i="6"/>
  <c r="BI1786" i="6"/>
  <c r="BJ1786" i="6"/>
  <c r="BL1786" i="6"/>
  <c r="BM1786" i="6"/>
  <c r="BN1786" i="6"/>
  <c r="BP1786" i="6"/>
  <c r="BS1786" i="6" s="1"/>
  <c r="BQ1786" i="6"/>
  <c r="BR1786" i="6"/>
  <c r="BH1787" i="6"/>
  <c r="BI1787" i="6"/>
  <c r="BJ1787" i="6"/>
  <c r="BL1787" i="6"/>
  <c r="BM1787" i="6"/>
  <c r="BN1787" i="6"/>
  <c r="BP1787" i="6"/>
  <c r="BQ1787" i="6"/>
  <c r="BR1787" i="6"/>
  <c r="BH1788" i="6"/>
  <c r="BI1788" i="6"/>
  <c r="BJ1788" i="6"/>
  <c r="BL1788" i="6"/>
  <c r="BM1788" i="6"/>
  <c r="BN1788" i="6"/>
  <c r="BP1788" i="6"/>
  <c r="BQ1788" i="6"/>
  <c r="BR1788" i="6"/>
  <c r="BH1789" i="6"/>
  <c r="BI1789" i="6"/>
  <c r="BJ1789" i="6"/>
  <c r="BL1789" i="6"/>
  <c r="BO1789" i="6" s="1"/>
  <c r="BM1789" i="6"/>
  <c r="BN1789" i="6"/>
  <c r="BP1789" i="6"/>
  <c r="BQ1789" i="6"/>
  <c r="BR1789" i="6"/>
  <c r="BH1790" i="6"/>
  <c r="BI1790" i="6"/>
  <c r="BJ1790" i="6"/>
  <c r="BL1790" i="6"/>
  <c r="BM1790" i="6"/>
  <c r="BN1790" i="6"/>
  <c r="BP1790" i="6"/>
  <c r="BQ1790" i="6"/>
  <c r="BR1790" i="6"/>
  <c r="BH1791" i="6"/>
  <c r="BI1791" i="6"/>
  <c r="BJ1791" i="6"/>
  <c r="BL1791" i="6"/>
  <c r="BM1791" i="6"/>
  <c r="BN1791" i="6"/>
  <c r="BP1791" i="6"/>
  <c r="BQ1791" i="6"/>
  <c r="BR1791" i="6"/>
  <c r="BH1792" i="6"/>
  <c r="BK1792" i="6" s="1"/>
  <c r="BI1792" i="6"/>
  <c r="BJ1792" i="6"/>
  <c r="BL1792" i="6"/>
  <c r="BM1792" i="6"/>
  <c r="BN1792" i="6"/>
  <c r="BP1792" i="6"/>
  <c r="BQ1792" i="6"/>
  <c r="BR1792" i="6"/>
  <c r="BH1793" i="6"/>
  <c r="BI1793" i="6"/>
  <c r="BJ1793" i="6"/>
  <c r="BL1793" i="6"/>
  <c r="BM1793" i="6"/>
  <c r="BN1793" i="6"/>
  <c r="BP1793" i="6"/>
  <c r="BQ1793" i="6"/>
  <c r="BR1793" i="6"/>
  <c r="BH1794" i="6"/>
  <c r="BI1794" i="6"/>
  <c r="BJ1794" i="6"/>
  <c r="BL1794" i="6"/>
  <c r="BM1794" i="6"/>
  <c r="BN1794" i="6"/>
  <c r="BP1794" i="6"/>
  <c r="BQ1794" i="6"/>
  <c r="BR1794" i="6"/>
  <c r="BH1795" i="6"/>
  <c r="BI1795" i="6"/>
  <c r="BJ1795" i="6"/>
  <c r="BL1795" i="6"/>
  <c r="BM1795" i="6"/>
  <c r="BN1795" i="6"/>
  <c r="BP1795" i="6"/>
  <c r="BQ1795" i="6"/>
  <c r="BR1795" i="6"/>
  <c r="BS1795" i="6" s="1"/>
  <c r="BH1796" i="6"/>
  <c r="BK1796" i="6" s="1"/>
  <c r="AY1796" i="6" s="1"/>
  <c r="BI1796" i="6"/>
  <c r="BJ1796" i="6"/>
  <c r="BL1796" i="6"/>
  <c r="BO1796" i="6" s="1"/>
  <c r="BM1796" i="6"/>
  <c r="BN1796" i="6"/>
  <c r="BP1796" i="6"/>
  <c r="BS1796" i="6" s="1"/>
  <c r="BQ1796" i="6"/>
  <c r="BR1796" i="6"/>
  <c r="BH1797" i="6"/>
  <c r="BI1797" i="6"/>
  <c r="BJ1797" i="6"/>
  <c r="BK1797" i="6" s="1"/>
  <c r="BL1797" i="6"/>
  <c r="BM1797" i="6"/>
  <c r="BN1797" i="6"/>
  <c r="BP1797" i="6"/>
  <c r="BS1797" i="6" s="1"/>
  <c r="BQ1797" i="6"/>
  <c r="BR1797" i="6"/>
  <c r="BH1798" i="6"/>
  <c r="BI1798" i="6"/>
  <c r="BJ1798" i="6"/>
  <c r="BL1798" i="6"/>
  <c r="BO1798" i="6" s="1"/>
  <c r="BM1798" i="6"/>
  <c r="BN1798" i="6"/>
  <c r="BP1798" i="6"/>
  <c r="BQ1798" i="6"/>
  <c r="BR1798" i="6"/>
  <c r="BH1799" i="6"/>
  <c r="BI1799" i="6"/>
  <c r="BJ1799" i="6"/>
  <c r="BL1799" i="6"/>
  <c r="BM1799" i="6"/>
  <c r="BN1799" i="6"/>
  <c r="BP1799" i="6"/>
  <c r="BQ1799" i="6"/>
  <c r="BS1799" i="6" s="1"/>
  <c r="BR1799" i="6"/>
  <c r="BH1800" i="6"/>
  <c r="BI1800" i="6"/>
  <c r="BJ1800" i="6"/>
  <c r="BL1800" i="6"/>
  <c r="BM1800" i="6"/>
  <c r="BN1800" i="6"/>
  <c r="BP1800" i="6"/>
  <c r="BS1800" i="6" s="1"/>
  <c r="BQ1800" i="6"/>
  <c r="BR1800" i="6"/>
  <c r="BH1801" i="6"/>
  <c r="BK1801" i="6" s="1"/>
  <c r="BI1801" i="6"/>
  <c r="BJ1801" i="6"/>
  <c r="BL1801" i="6"/>
  <c r="BM1801" i="6"/>
  <c r="BN1801" i="6"/>
  <c r="BP1801" i="6"/>
  <c r="BQ1801" i="6"/>
  <c r="BR1801" i="6"/>
  <c r="BH1802" i="6"/>
  <c r="BK1802" i="6" s="1"/>
  <c r="BI1802" i="6"/>
  <c r="BJ1802" i="6"/>
  <c r="BL1802" i="6"/>
  <c r="BM1802" i="6"/>
  <c r="BN1802" i="6"/>
  <c r="BO1802" i="6"/>
  <c r="BP1802" i="6"/>
  <c r="BQ1802" i="6"/>
  <c r="BR1802" i="6"/>
  <c r="BH1803" i="6"/>
  <c r="BI1803" i="6"/>
  <c r="BJ1803" i="6"/>
  <c r="BL1803" i="6"/>
  <c r="BM1803" i="6"/>
  <c r="BN1803" i="6"/>
  <c r="BP1803" i="6"/>
  <c r="BS1803" i="6" s="1"/>
  <c r="BQ1803" i="6"/>
  <c r="BR1803" i="6"/>
  <c r="BH1804" i="6"/>
  <c r="BI1804" i="6"/>
  <c r="BJ1804" i="6"/>
  <c r="BL1804" i="6"/>
  <c r="BO1804" i="6" s="1"/>
  <c r="BM1804" i="6"/>
  <c r="BN1804" i="6"/>
  <c r="BP1804" i="6"/>
  <c r="BQ1804" i="6"/>
  <c r="BR1804" i="6"/>
  <c r="BH1805" i="6"/>
  <c r="BI1805" i="6"/>
  <c r="BJ1805" i="6"/>
  <c r="BL1805" i="6"/>
  <c r="BM1805" i="6"/>
  <c r="BN1805" i="6"/>
  <c r="BP1805" i="6"/>
  <c r="BS1805" i="6" s="1"/>
  <c r="BQ1805" i="6"/>
  <c r="BR1805" i="6"/>
  <c r="BH1806" i="6"/>
  <c r="BK1806" i="6" s="1"/>
  <c r="BI1806" i="6"/>
  <c r="BJ1806" i="6"/>
  <c r="BL1806" i="6"/>
  <c r="BM1806" i="6"/>
  <c r="BN1806" i="6"/>
  <c r="BO1806" i="6" s="1"/>
  <c r="BP1806" i="6"/>
  <c r="BQ1806" i="6"/>
  <c r="BR1806" i="6"/>
  <c r="BH1807" i="6"/>
  <c r="BK1807" i="6" s="1"/>
  <c r="BI1807" i="6"/>
  <c r="BJ1807" i="6"/>
  <c r="BL1807" i="6"/>
  <c r="BM1807" i="6"/>
  <c r="BN1807" i="6"/>
  <c r="BP1807" i="6"/>
  <c r="BS1807" i="6" s="1"/>
  <c r="BQ1807" i="6"/>
  <c r="BR1807" i="6"/>
  <c r="BH1808" i="6"/>
  <c r="BI1808" i="6"/>
  <c r="BJ1808" i="6"/>
  <c r="BL1808" i="6"/>
  <c r="BM1808" i="6"/>
  <c r="BN1808" i="6"/>
  <c r="BP1808" i="6"/>
  <c r="BQ1808" i="6"/>
  <c r="BR1808" i="6"/>
  <c r="BH1809" i="6"/>
  <c r="BK1809" i="6" s="1"/>
  <c r="BI1809" i="6"/>
  <c r="BJ1809" i="6"/>
  <c r="BL1809" i="6"/>
  <c r="BO1809" i="6" s="1"/>
  <c r="BM1809" i="6"/>
  <c r="BN1809" i="6"/>
  <c r="BP1809" i="6"/>
  <c r="BQ1809" i="6"/>
  <c r="BR1809" i="6"/>
  <c r="BH1810" i="6"/>
  <c r="BI1810" i="6"/>
  <c r="BK1810" i="6" s="1"/>
  <c r="BJ1810" i="6"/>
  <c r="BL1810" i="6"/>
  <c r="BM1810" i="6"/>
  <c r="BN1810" i="6"/>
  <c r="BP1810" i="6"/>
  <c r="BQ1810" i="6"/>
  <c r="BR1810" i="6"/>
  <c r="BS1810" i="6" s="1"/>
  <c r="BH1811" i="6"/>
  <c r="BK1811" i="6" s="1"/>
  <c r="AY1811" i="6" s="1"/>
  <c r="BI1811" i="6"/>
  <c r="BJ1811" i="6"/>
  <c r="BL1811" i="6"/>
  <c r="BM1811" i="6"/>
  <c r="BN1811" i="6"/>
  <c r="BO1811" i="6"/>
  <c r="BP1811" i="6"/>
  <c r="BS1811" i="6" s="1"/>
  <c r="BQ1811" i="6"/>
  <c r="BR1811" i="6"/>
  <c r="BH1812" i="6"/>
  <c r="BK1812" i="6" s="1"/>
  <c r="BI1812" i="6"/>
  <c r="BJ1812" i="6"/>
  <c r="BL1812" i="6"/>
  <c r="BO1812" i="6" s="1"/>
  <c r="BM1812" i="6"/>
  <c r="BN1812" i="6"/>
  <c r="BP1812" i="6"/>
  <c r="BQ1812" i="6"/>
  <c r="BR1812" i="6"/>
  <c r="BS1812" i="6" s="1"/>
  <c r="BH1813" i="6"/>
  <c r="BI1813" i="6"/>
  <c r="BJ1813" i="6"/>
  <c r="BL1813" i="6"/>
  <c r="BM1813" i="6"/>
  <c r="BN1813" i="6"/>
  <c r="BO1813" i="6"/>
  <c r="BP1813" i="6"/>
  <c r="BQ1813" i="6"/>
  <c r="BR1813" i="6"/>
  <c r="BH1814" i="6"/>
  <c r="BK1814" i="6" s="1"/>
  <c r="BI1814" i="6"/>
  <c r="BJ1814" i="6"/>
  <c r="BL1814" i="6"/>
  <c r="BO1814" i="6" s="1"/>
  <c r="BM1814" i="6"/>
  <c r="BN1814" i="6"/>
  <c r="BP1814" i="6"/>
  <c r="BS1814" i="6" s="1"/>
  <c r="BQ1814" i="6"/>
  <c r="BR1814" i="6"/>
  <c r="BH1815" i="6"/>
  <c r="BI1815" i="6"/>
  <c r="BJ1815" i="6"/>
  <c r="BL1815" i="6"/>
  <c r="BM1815" i="6"/>
  <c r="BO1815" i="6" s="1"/>
  <c r="BN1815" i="6"/>
  <c r="BP1815" i="6"/>
  <c r="BQ1815" i="6"/>
  <c r="BR1815" i="6"/>
  <c r="BH1816" i="6"/>
  <c r="BI1816" i="6"/>
  <c r="BJ1816" i="6"/>
  <c r="BK1816" i="6" s="1"/>
  <c r="AY1816" i="6" s="1"/>
  <c r="BL1816" i="6"/>
  <c r="BO1816" i="6" s="1"/>
  <c r="BM1816" i="6"/>
  <c r="BN1816" i="6"/>
  <c r="BP1816" i="6"/>
  <c r="BQ1816" i="6"/>
  <c r="BR1816" i="6"/>
  <c r="BS1816" i="6"/>
  <c r="BS1697" i="6"/>
  <c r="BR1697" i="6"/>
  <c r="BQ1697" i="6"/>
  <c r="BP1697" i="6"/>
  <c r="BO1697" i="6"/>
  <c r="BN1697" i="6"/>
  <c r="BM1697" i="6"/>
  <c r="BL1697" i="6"/>
  <c r="BK1697" i="6"/>
  <c r="AY1697" i="6" s="1"/>
  <c r="BI1697" i="6"/>
  <c r="BH1697" i="6"/>
  <c r="BW1555" i="6"/>
  <c r="BW1437" i="6"/>
  <c r="BW1438" i="6"/>
  <c r="BW1439" i="6"/>
  <c r="BW1440" i="6"/>
  <c r="BW1441" i="6"/>
  <c r="BW1442" i="6"/>
  <c r="BW1443" i="6"/>
  <c r="BW1444" i="6"/>
  <c r="BW1445" i="6"/>
  <c r="BW1446" i="6"/>
  <c r="BW1447" i="6"/>
  <c r="BW1448" i="6"/>
  <c r="BW1449" i="6"/>
  <c r="BW1450" i="6"/>
  <c r="BW1451" i="6"/>
  <c r="BW1452" i="6"/>
  <c r="BW1453" i="6"/>
  <c r="BW1454" i="6"/>
  <c r="BW1455" i="6"/>
  <c r="BW1456" i="6"/>
  <c r="BW1457" i="6"/>
  <c r="BW1458" i="6"/>
  <c r="BW1459" i="6"/>
  <c r="BW1460" i="6"/>
  <c r="BW1461" i="6"/>
  <c r="BW1462" i="6"/>
  <c r="BW1463" i="6"/>
  <c r="BW1464" i="6"/>
  <c r="BW1465" i="6"/>
  <c r="BW1466" i="6"/>
  <c r="BW1467" i="6"/>
  <c r="BW1468" i="6"/>
  <c r="BW1469" i="6"/>
  <c r="BW1470" i="6"/>
  <c r="BW1471" i="6"/>
  <c r="BW1472" i="6"/>
  <c r="BW1473" i="6"/>
  <c r="BW1474" i="6"/>
  <c r="BW1475" i="6"/>
  <c r="BW1476" i="6"/>
  <c r="BW1477" i="6"/>
  <c r="BW1478" i="6"/>
  <c r="BW1479" i="6"/>
  <c r="BW1480" i="6"/>
  <c r="BW1481" i="6"/>
  <c r="BW1482" i="6"/>
  <c r="BW1483" i="6"/>
  <c r="BW1484" i="6"/>
  <c r="BW1485" i="6"/>
  <c r="BW1486" i="6"/>
  <c r="BW1487" i="6"/>
  <c r="BW1488" i="6"/>
  <c r="BW1489" i="6"/>
  <c r="BW1490" i="6"/>
  <c r="BW1491" i="6"/>
  <c r="BW1492" i="6"/>
  <c r="BW1493" i="6"/>
  <c r="BW1494" i="6"/>
  <c r="BW1495" i="6"/>
  <c r="BW1496" i="6"/>
  <c r="BW1497" i="6"/>
  <c r="BW1498" i="6"/>
  <c r="BW1499" i="6"/>
  <c r="BW1500" i="6"/>
  <c r="BW1501" i="6"/>
  <c r="BW1502" i="6"/>
  <c r="BW1503" i="6"/>
  <c r="BW1504" i="6"/>
  <c r="BW1505" i="6"/>
  <c r="BW1506" i="6"/>
  <c r="BW1507" i="6"/>
  <c r="BW1508" i="6"/>
  <c r="BW1509" i="6"/>
  <c r="BW1510" i="6"/>
  <c r="BW1511" i="6"/>
  <c r="BW1512" i="6"/>
  <c r="BW1513" i="6"/>
  <c r="BW1514" i="6"/>
  <c r="BW1515" i="6"/>
  <c r="BW1516" i="6"/>
  <c r="BW1517" i="6"/>
  <c r="BW1518" i="6"/>
  <c r="BW1519" i="6"/>
  <c r="BW1520" i="6"/>
  <c r="BW1521" i="6"/>
  <c r="BW1522" i="6"/>
  <c r="BW1523" i="6"/>
  <c r="BW1524" i="6"/>
  <c r="BW1525" i="6"/>
  <c r="BW1526" i="6"/>
  <c r="BW1527" i="6"/>
  <c r="BW1528" i="6"/>
  <c r="BW1529" i="6"/>
  <c r="BW1530" i="6"/>
  <c r="BW1531" i="6"/>
  <c r="BW1532" i="6"/>
  <c r="BW1533" i="6"/>
  <c r="BW1534" i="6"/>
  <c r="BW1535" i="6"/>
  <c r="BW1536" i="6"/>
  <c r="BW1537" i="6"/>
  <c r="BW1538" i="6"/>
  <c r="BW1539" i="6"/>
  <c r="BW1540" i="6"/>
  <c r="BW1541" i="6"/>
  <c r="BW1542" i="6"/>
  <c r="BW1543" i="6"/>
  <c r="BW1544" i="6"/>
  <c r="BW1545" i="6"/>
  <c r="BW1546" i="6"/>
  <c r="BW1547" i="6"/>
  <c r="BW1548" i="6"/>
  <c r="BW1549" i="6"/>
  <c r="BW1550" i="6"/>
  <c r="BW1551" i="6"/>
  <c r="BW1552" i="6"/>
  <c r="BW1553" i="6"/>
  <c r="BW1554" i="6"/>
  <c r="AR1562" i="6"/>
  <c r="AP1562" i="6"/>
  <c r="AO1562" i="6"/>
  <c r="AN1562" i="6"/>
  <c r="AL1562" i="6"/>
  <c r="AK1562" i="6"/>
  <c r="AH1562" i="6"/>
  <c r="AG1562" i="6"/>
  <c r="AG1174" i="6"/>
  <c r="AH1174" i="6"/>
  <c r="AI1174" i="6"/>
  <c r="AK1174" i="6"/>
  <c r="AL1174" i="6"/>
  <c r="AM1174" i="6"/>
  <c r="AO1174" i="6"/>
  <c r="AP1174" i="6"/>
  <c r="AQ1174" i="6"/>
  <c r="AG1175" i="6"/>
  <c r="AH1175" i="6"/>
  <c r="AI1175" i="6"/>
  <c r="AK1175" i="6"/>
  <c r="AL1175" i="6"/>
  <c r="AM1175" i="6"/>
  <c r="AO1175" i="6"/>
  <c r="AP1175" i="6"/>
  <c r="AQ1175" i="6"/>
  <c r="AG1176" i="6"/>
  <c r="AJ1176" i="6" s="1"/>
  <c r="AH1176" i="6"/>
  <c r="AI1176" i="6"/>
  <c r="AK1176" i="6"/>
  <c r="AL1176" i="6"/>
  <c r="AM1176" i="6"/>
  <c r="AO1176" i="6"/>
  <c r="AP1176" i="6"/>
  <c r="AQ1176" i="6"/>
  <c r="AG1177" i="6"/>
  <c r="AH1177" i="6"/>
  <c r="AI1177" i="6"/>
  <c r="AK1177" i="6"/>
  <c r="AL1177" i="6"/>
  <c r="AM1177" i="6"/>
  <c r="AO1177" i="6"/>
  <c r="AP1177" i="6"/>
  <c r="AQ1177" i="6"/>
  <c r="AG1178" i="6"/>
  <c r="AH1178" i="6"/>
  <c r="AI1178" i="6"/>
  <c r="AK1178" i="6"/>
  <c r="AL1178" i="6"/>
  <c r="AM1178" i="6"/>
  <c r="AO1178" i="6"/>
  <c r="AR1178" i="6" s="1"/>
  <c r="AP1178" i="6"/>
  <c r="AQ1178" i="6"/>
  <c r="AG1179" i="6"/>
  <c r="AH1179" i="6"/>
  <c r="AI1179" i="6"/>
  <c r="AK1179" i="6"/>
  <c r="AL1179" i="6"/>
  <c r="AM1179" i="6"/>
  <c r="AO1179" i="6"/>
  <c r="AP1179" i="6"/>
  <c r="AQ1179" i="6"/>
  <c r="AG1180" i="6"/>
  <c r="AH1180" i="6"/>
  <c r="AI1180" i="6"/>
  <c r="AK1180" i="6"/>
  <c r="AL1180" i="6"/>
  <c r="AM1180" i="6"/>
  <c r="AO1180" i="6"/>
  <c r="AP1180" i="6"/>
  <c r="AQ1180" i="6"/>
  <c r="AG1181" i="6"/>
  <c r="AH1181" i="6"/>
  <c r="AI1181" i="6"/>
  <c r="AK1181" i="6"/>
  <c r="AN1181" i="6" s="1"/>
  <c r="AL1181" i="6"/>
  <c r="AM1181" i="6"/>
  <c r="AO1181" i="6"/>
  <c r="AP1181" i="6"/>
  <c r="AQ1181" i="6"/>
  <c r="AG1182" i="6"/>
  <c r="AH1182" i="6"/>
  <c r="AI1182" i="6"/>
  <c r="AK1182" i="6"/>
  <c r="AL1182" i="6"/>
  <c r="AM1182" i="6"/>
  <c r="AO1182" i="6"/>
  <c r="AP1182" i="6"/>
  <c r="AQ1182" i="6"/>
  <c r="AG1183" i="6"/>
  <c r="AH1183" i="6"/>
  <c r="AI1183" i="6"/>
  <c r="AK1183" i="6"/>
  <c r="AL1183" i="6"/>
  <c r="AM1183" i="6"/>
  <c r="AO1183" i="6"/>
  <c r="AP1183" i="6"/>
  <c r="AQ1183" i="6"/>
  <c r="AG1184" i="6"/>
  <c r="AJ1184" i="6" s="1"/>
  <c r="AH1184" i="6"/>
  <c r="AI1184" i="6"/>
  <c r="AK1184" i="6"/>
  <c r="AL1184" i="6"/>
  <c r="AM1184" i="6"/>
  <c r="AO1184" i="6"/>
  <c r="AP1184" i="6"/>
  <c r="AQ1184" i="6"/>
  <c r="AG1185" i="6"/>
  <c r="AH1185" i="6"/>
  <c r="AI1185" i="6"/>
  <c r="AK1185" i="6"/>
  <c r="AL1185" i="6"/>
  <c r="AM1185" i="6"/>
  <c r="AO1185" i="6"/>
  <c r="AP1185" i="6"/>
  <c r="AR1185" i="6" s="1"/>
  <c r="AQ1185" i="6"/>
  <c r="AG1186" i="6"/>
  <c r="AH1186" i="6"/>
  <c r="AI1186" i="6"/>
  <c r="AK1186" i="6"/>
  <c r="AL1186" i="6"/>
  <c r="AN1186" i="6" s="1"/>
  <c r="AM1186" i="6"/>
  <c r="AO1186" i="6"/>
  <c r="AP1186" i="6"/>
  <c r="AQ1186" i="6"/>
  <c r="AG1187" i="6"/>
  <c r="AH1187" i="6"/>
  <c r="AI1187" i="6"/>
  <c r="AK1187" i="6"/>
  <c r="AL1187" i="6"/>
  <c r="AM1187" i="6"/>
  <c r="AO1187" i="6"/>
  <c r="AP1187" i="6"/>
  <c r="AQ1187" i="6"/>
  <c r="AG1188" i="6"/>
  <c r="AH1188" i="6"/>
  <c r="AI1188" i="6"/>
  <c r="AK1188" i="6"/>
  <c r="AL1188" i="6"/>
  <c r="AN1188" i="6" s="1"/>
  <c r="AM1188" i="6"/>
  <c r="AO1188" i="6"/>
  <c r="AP1188" i="6"/>
  <c r="AQ1188" i="6"/>
  <c r="AG1189" i="6"/>
  <c r="AH1189" i="6"/>
  <c r="AJ1189" i="6" s="1"/>
  <c r="AI1189" i="6"/>
  <c r="AK1189" i="6"/>
  <c r="AL1189" i="6"/>
  <c r="AM1189" i="6"/>
  <c r="AO1189" i="6"/>
  <c r="AP1189" i="6"/>
  <c r="AQ1189" i="6"/>
  <c r="AG1190" i="6"/>
  <c r="AH1190" i="6"/>
  <c r="AI1190" i="6"/>
  <c r="AK1190" i="6"/>
  <c r="AL1190" i="6"/>
  <c r="AM1190" i="6"/>
  <c r="AO1190" i="6"/>
  <c r="AP1190" i="6"/>
  <c r="AQ1190" i="6"/>
  <c r="AG1191" i="6"/>
  <c r="AH1191" i="6"/>
  <c r="AJ1191" i="6" s="1"/>
  <c r="AI1191" i="6"/>
  <c r="AK1191" i="6"/>
  <c r="AL1191" i="6"/>
  <c r="AM1191" i="6"/>
  <c r="AO1191" i="6"/>
  <c r="AP1191" i="6"/>
  <c r="AR1191" i="6" s="1"/>
  <c r="AQ1191" i="6"/>
  <c r="AG1192" i="6"/>
  <c r="AH1192" i="6"/>
  <c r="AI1192" i="6"/>
  <c r="AK1192" i="6"/>
  <c r="AL1192" i="6"/>
  <c r="AM1192" i="6"/>
  <c r="AO1192" i="6"/>
  <c r="AP1192" i="6"/>
  <c r="AQ1192" i="6"/>
  <c r="AG1193" i="6"/>
  <c r="AH1193" i="6"/>
  <c r="AI1193" i="6"/>
  <c r="AK1193" i="6"/>
  <c r="AL1193" i="6"/>
  <c r="AM1193" i="6"/>
  <c r="AO1193" i="6"/>
  <c r="AP1193" i="6"/>
  <c r="AR1193" i="6" s="1"/>
  <c r="AQ1193" i="6"/>
  <c r="AG1194" i="6"/>
  <c r="AH1194" i="6"/>
  <c r="AI1194" i="6"/>
  <c r="AK1194" i="6"/>
  <c r="AL1194" i="6"/>
  <c r="AN1194" i="6" s="1"/>
  <c r="AM1194" i="6"/>
  <c r="AO1194" i="6"/>
  <c r="AP1194" i="6"/>
  <c r="AQ1194" i="6"/>
  <c r="AG1195" i="6"/>
  <c r="AH1195" i="6"/>
  <c r="AI1195" i="6"/>
  <c r="AK1195" i="6"/>
  <c r="AL1195" i="6"/>
  <c r="AM1195" i="6"/>
  <c r="AO1195" i="6"/>
  <c r="AP1195" i="6"/>
  <c r="AQ1195" i="6"/>
  <c r="AG1196" i="6"/>
  <c r="AH1196" i="6"/>
  <c r="AI1196" i="6"/>
  <c r="AK1196" i="6"/>
  <c r="AL1196" i="6"/>
  <c r="AN1196" i="6" s="1"/>
  <c r="AM1196" i="6"/>
  <c r="AO1196" i="6"/>
  <c r="AP1196" i="6"/>
  <c r="AQ1196" i="6"/>
  <c r="AG1197" i="6"/>
  <c r="AH1197" i="6"/>
  <c r="AJ1197" i="6" s="1"/>
  <c r="AI1197" i="6"/>
  <c r="AK1197" i="6"/>
  <c r="AL1197" i="6"/>
  <c r="AM1197" i="6"/>
  <c r="AO1197" i="6"/>
  <c r="AP1197" i="6"/>
  <c r="AQ1197" i="6"/>
  <c r="AG1198" i="6"/>
  <c r="AH1198" i="6"/>
  <c r="AI1198" i="6"/>
  <c r="AK1198" i="6"/>
  <c r="AL1198" i="6"/>
  <c r="AM1198" i="6"/>
  <c r="AO1198" i="6"/>
  <c r="AP1198" i="6"/>
  <c r="AQ1198" i="6"/>
  <c r="AG1199" i="6"/>
  <c r="AH1199" i="6"/>
  <c r="AJ1199" i="6" s="1"/>
  <c r="AI1199" i="6"/>
  <c r="AK1199" i="6"/>
  <c r="AL1199" i="6"/>
  <c r="AM1199" i="6"/>
  <c r="AO1199" i="6"/>
  <c r="AP1199" i="6"/>
  <c r="AR1199" i="6" s="1"/>
  <c r="AQ1199" i="6"/>
  <c r="AG1200" i="6"/>
  <c r="AH1200" i="6"/>
  <c r="AI1200" i="6"/>
  <c r="AK1200" i="6"/>
  <c r="AL1200" i="6"/>
  <c r="AM1200" i="6"/>
  <c r="AO1200" i="6"/>
  <c r="AP1200" i="6"/>
  <c r="AQ1200" i="6"/>
  <c r="AG1201" i="6"/>
  <c r="AH1201" i="6"/>
  <c r="AI1201" i="6"/>
  <c r="AK1201" i="6"/>
  <c r="AL1201" i="6"/>
  <c r="AM1201" i="6"/>
  <c r="AO1201" i="6"/>
  <c r="AP1201" i="6"/>
  <c r="AR1201" i="6" s="1"/>
  <c r="AQ1201" i="6"/>
  <c r="AG1202" i="6"/>
  <c r="AH1202" i="6"/>
  <c r="AI1202" i="6"/>
  <c r="AK1202" i="6"/>
  <c r="AL1202" i="6"/>
  <c r="AN1202" i="6" s="1"/>
  <c r="AM1202" i="6"/>
  <c r="AO1202" i="6"/>
  <c r="AP1202" i="6"/>
  <c r="AQ1202" i="6"/>
  <c r="AG1203" i="6"/>
  <c r="AH1203" i="6"/>
  <c r="AI1203" i="6"/>
  <c r="AK1203" i="6"/>
  <c r="AL1203" i="6"/>
  <c r="AM1203" i="6"/>
  <c r="AO1203" i="6"/>
  <c r="AP1203" i="6"/>
  <c r="AQ1203" i="6"/>
  <c r="AG1204" i="6"/>
  <c r="AH1204" i="6"/>
  <c r="AI1204" i="6"/>
  <c r="AK1204" i="6"/>
  <c r="AL1204" i="6"/>
  <c r="AN1204" i="6" s="1"/>
  <c r="AM1204" i="6"/>
  <c r="AO1204" i="6"/>
  <c r="AP1204" i="6"/>
  <c r="AQ1204" i="6"/>
  <c r="AG1205" i="6"/>
  <c r="AH1205" i="6"/>
  <c r="AJ1205" i="6" s="1"/>
  <c r="AI1205" i="6"/>
  <c r="AK1205" i="6"/>
  <c r="AL1205" i="6"/>
  <c r="AM1205" i="6"/>
  <c r="AO1205" i="6"/>
  <c r="AP1205" i="6"/>
  <c r="AQ1205" i="6"/>
  <c r="AG1206" i="6"/>
  <c r="AH1206" i="6"/>
  <c r="AI1206" i="6"/>
  <c r="AK1206" i="6"/>
  <c r="AL1206" i="6"/>
  <c r="AM1206" i="6"/>
  <c r="AO1206" i="6"/>
  <c r="AP1206" i="6"/>
  <c r="AQ1206" i="6"/>
  <c r="AG1207" i="6"/>
  <c r="AH1207" i="6"/>
  <c r="AJ1207" i="6" s="1"/>
  <c r="AI1207" i="6"/>
  <c r="AK1207" i="6"/>
  <c r="AL1207" i="6"/>
  <c r="AM1207" i="6"/>
  <c r="AO1207" i="6"/>
  <c r="AP1207" i="6"/>
  <c r="AR1207" i="6" s="1"/>
  <c r="AQ1207" i="6"/>
  <c r="AG1208" i="6"/>
  <c r="AH1208" i="6"/>
  <c r="AI1208" i="6"/>
  <c r="AK1208" i="6"/>
  <c r="AL1208" i="6"/>
  <c r="AM1208" i="6"/>
  <c r="AO1208" i="6"/>
  <c r="AP1208" i="6"/>
  <c r="AQ1208" i="6"/>
  <c r="AG1209" i="6"/>
  <c r="AH1209" i="6"/>
  <c r="AI1209" i="6"/>
  <c r="AK1209" i="6"/>
  <c r="AL1209" i="6"/>
  <c r="AM1209" i="6"/>
  <c r="AO1209" i="6"/>
  <c r="AP1209" i="6"/>
  <c r="AR1209" i="6" s="1"/>
  <c r="AQ1209" i="6"/>
  <c r="AG1210" i="6"/>
  <c r="AH1210" i="6"/>
  <c r="AI1210" i="6"/>
  <c r="AK1210" i="6"/>
  <c r="AL1210" i="6"/>
  <c r="AN1210" i="6" s="1"/>
  <c r="AM1210" i="6"/>
  <c r="AO1210" i="6"/>
  <c r="AP1210" i="6"/>
  <c r="AQ1210" i="6"/>
  <c r="AG1211" i="6"/>
  <c r="AH1211" i="6"/>
  <c r="AI1211" i="6"/>
  <c r="AK1211" i="6"/>
  <c r="AL1211" i="6"/>
  <c r="AM1211" i="6"/>
  <c r="AO1211" i="6"/>
  <c r="AP1211" i="6"/>
  <c r="AQ1211" i="6"/>
  <c r="AG1212" i="6"/>
  <c r="AH1212" i="6"/>
  <c r="AI1212" i="6"/>
  <c r="AK1212" i="6"/>
  <c r="AL1212" i="6"/>
  <c r="AN1212" i="6" s="1"/>
  <c r="AM1212" i="6"/>
  <c r="AO1212" i="6"/>
  <c r="AP1212" i="6"/>
  <c r="AQ1212" i="6"/>
  <c r="AG1213" i="6"/>
  <c r="AH1213" i="6"/>
  <c r="AJ1213" i="6" s="1"/>
  <c r="AI1213" i="6"/>
  <c r="AK1213" i="6"/>
  <c r="AL1213" i="6"/>
  <c r="AM1213" i="6"/>
  <c r="AO1213" i="6"/>
  <c r="AP1213" i="6"/>
  <c r="AQ1213" i="6"/>
  <c r="AG1214" i="6"/>
  <c r="AH1214" i="6"/>
  <c r="AI1214" i="6"/>
  <c r="AK1214" i="6"/>
  <c r="AL1214" i="6"/>
  <c r="AM1214" i="6"/>
  <c r="AO1214" i="6"/>
  <c r="AP1214" i="6"/>
  <c r="AQ1214" i="6"/>
  <c r="AG1215" i="6"/>
  <c r="AH1215" i="6"/>
  <c r="AJ1215" i="6" s="1"/>
  <c r="AI1215" i="6"/>
  <c r="AK1215" i="6"/>
  <c r="AL1215" i="6"/>
  <c r="AM1215" i="6"/>
  <c r="AO1215" i="6"/>
  <c r="AP1215" i="6"/>
  <c r="AR1215" i="6" s="1"/>
  <c r="AQ1215" i="6"/>
  <c r="AG1216" i="6"/>
  <c r="AH1216" i="6"/>
  <c r="AI1216" i="6"/>
  <c r="AK1216" i="6"/>
  <c r="AL1216" i="6"/>
  <c r="AM1216" i="6"/>
  <c r="AO1216" i="6"/>
  <c r="AP1216" i="6"/>
  <c r="AQ1216" i="6"/>
  <c r="AG1217" i="6"/>
  <c r="AH1217" i="6"/>
  <c r="AI1217" i="6"/>
  <c r="AK1217" i="6"/>
  <c r="AL1217" i="6"/>
  <c r="AM1217" i="6"/>
  <c r="AO1217" i="6"/>
  <c r="AP1217" i="6"/>
  <c r="AR1217" i="6" s="1"/>
  <c r="AQ1217" i="6"/>
  <c r="AG1218" i="6"/>
  <c r="AH1218" i="6"/>
  <c r="AI1218" i="6"/>
  <c r="AK1218" i="6"/>
  <c r="AL1218" i="6"/>
  <c r="AN1218" i="6" s="1"/>
  <c r="AM1218" i="6"/>
  <c r="AO1218" i="6"/>
  <c r="AP1218" i="6"/>
  <c r="AQ1218" i="6"/>
  <c r="AG1219" i="6"/>
  <c r="AH1219" i="6"/>
  <c r="AI1219" i="6"/>
  <c r="AK1219" i="6"/>
  <c r="AL1219" i="6"/>
  <c r="AM1219" i="6"/>
  <c r="AO1219" i="6"/>
  <c r="AP1219" i="6"/>
  <c r="AQ1219" i="6"/>
  <c r="AG1220" i="6"/>
  <c r="AH1220" i="6"/>
  <c r="AI1220" i="6"/>
  <c r="AK1220" i="6"/>
  <c r="AL1220" i="6"/>
  <c r="AN1220" i="6" s="1"/>
  <c r="AM1220" i="6"/>
  <c r="AO1220" i="6"/>
  <c r="AP1220" i="6"/>
  <c r="AQ1220" i="6"/>
  <c r="AG1221" i="6"/>
  <c r="AH1221" i="6"/>
  <c r="AJ1221" i="6" s="1"/>
  <c r="AI1221" i="6"/>
  <c r="AK1221" i="6"/>
  <c r="AL1221" i="6"/>
  <c r="AM1221" i="6"/>
  <c r="AO1221" i="6"/>
  <c r="AP1221" i="6"/>
  <c r="AQ1221" i="6"/>
  <c r="AG1222" i="6"/>
  <c r="AH1222" i="6"/>
  <c r="AI1222" i="6"/>
  <c r="AK1222" i="6"/>
  <c r="AL1222" i="6"/>
  <c r="AM1222" i="6"/>
  <c r="AO1222" i="6"/>
  <c r="AP1222" i="6"/>
  <c r="AQ1222" i="6"/>
  <c r="AG1223" i="6"/>
  <c r="AH1223" i="6"/>
  <c r="AJ1223" i="6" s="1"/>
  <c r="AI1223" i="6"/>
  <c r="AK1223" i="6"/>
  <c r="AL1223" i="6"/>
  <c r="AM1223" i="6"/>
  <c r="AO1223" i="6"/>
  <c r="AP1223" i="6"/>
  <c r="AR1223" i="6" s="1"/>
  <c r="AQ1223" i="6"/>
  <c r="AG1224" i="6"/>
  <c r="AH1224" i="6"/>
  <c r="AI1224" i="6"/>
  <c r="AK1224" i="6"/>
  <c r="AL1224" i="6"/>
  <c r="AM1224" i="6"/>
  <c r="AO1224" i="6"/>
  <c r="AP1224" i="6"/>
  <c r="AQ1224" i="6"/>
  <c r="AG1225" i="6"/>
  <c r="AH1225" i="6"/>
  <c r="AI1225" i="6"/>
  <c r="AK1225" i="6"/>
  <c r="AL1225" i="6"/>
  <c r="AM1225" i="6"/>
  <c r="AO1225" i="6"/>
  <c r="AP1225" i="6"/>
  <c r="AR1225" i="6" s="1"/>
  <c r="AQ1225" i="6"/>
  <c r="AG1226" i="6"/>
  <c r="AH1226" i="6"/>
  <c r="AI1226" i="6"/>
  <c r="AK1226" i="6"/>
  <c r="AL1226" i="6"/>
  <c r="AN1226" i="6" s="1"/>
  <c r="AM1226" i="6"/>
  <c r="AO1226" i="6"/>
  <c r="AP1226" i="6"/>
  <c r="AQ1226" i="6"/>
  <c r="AG1227" i="6"/>
  <c r="AH1227" i="6"/>
  <c r="AI1227" i="6"/>
  <c r="AK1227" i="6"/>
  <c r="AL1227" i="6"/>
  <c r="AM1227" i="6"/>
  <c r="AO1227" i="6"/>
  <c r="AP1227" i="6"/>
  <c r="AQ1227" i="6"/>
  <c r="AG1228" i="6"/>
  <c r="AH1228" i="6"/>
  <c r="AI1228" i="6"/>
  <c r="AK1228" i="6"/>
  <c r="AL1228" i="6"/>
  <c r="AN1228" i="6" s="1"/>
  <c r="AM1228" i="6"/>
  <c r="AO1228" i="6"/>
  <c r="AP1228" i="6"/>
  <c r="AQ1228" i="6"/>
  <c r="AG1229" i="6"/>
  <c r="AH1229" i="6"/>
  <c r="AJ1229" i="6" s="1"/>
  <c r="AI1229" i="6"/>
  <c r="AK1229" i="6"/>
  <c r="AL1229" i="6"/>
  <c r="AM1229" i="6"/>
  <c r="AO1229" i="6"/>
  <c r="AP1229" i="6"/>
  <c r="AQ1229" i="6"/>
  <c r="AG1230" i="6"/>
  <c r="AH1230" i="6"/>
  <c r="AI1230" i="6"/>
  <c r="AK1230" i="6"/>
  <c r="AL1230" i="6"/>
  <c r="AM1230" i="6"/>
  <c r="AO1230" i="6"/>
  <c r="AP1230" i="6"/>
  <c r="AQ1230" i="6"/>
  <c r="AG1231" i="6"/>
  <c r="AJ1231" i="6" s="1"/>
  <c r="AH1231" i="6"/>
  <c r="AI1231" i="6"/>
  <c r="AK1231" i="6"/>
  <c r="AL1231" i="6"/>
  <c r="AM1231" i="6"/>
  <c r="AO1231" i="6"/>
  <c r="AP1231" i="6"/>
  <c r="AQ1231" i="6"/>
  <c r="AG1232" i="6"/>
  <c r="AH1232" i="6"/>
  <c r="AI1232" i="6"/>
  <c r="AK1232" i="6"/>
  <c r="AL1232" i="6"/>
  <c r="AM1232" i="6"/>
  <c r="AO1232" i="6"/>
  <c r="AP1232" i="6"/>
  <c r="AQ1232" i="6"/>
  <c r="AG1233" i="6"/>
  <c r="AH1233" i="6"/>
  <c r="AI1233" i="6"/>
  <c r="AK1233" i="6"/>
  <c r="AL1233" i="6"/>
  <c r="AM1233" i="6"/>
  <c r="AO1233" i="6"/>
  <c r="AP1233" i="6"/>
  <c r="AQ1233" i="6"/>
  <c r="AG1234" i="6"/>
  <c r="AH1234" i="6"/>
  <c r="AJ1234" i="6" s="1"/>
  <c r="AI1234" i="6"/>
  <c r="AK1234" i="6"/>
  <c r="AN1234" i="6" s="1"/>
  <c r="AL1234" i="6"/>
  <c r="AM1234" i="6"/>
  <c r="AO1234" i="6"/>
  <c r="AP1234" i="6"/>
  <c r="AQ1234" i="6"/>
  <c r="AG1235" i="6"/>
  <c r="AH1235" i="6"/>
  <c r="AJ1235" i="6" s="1"/>
  <c r="AI1235" i="6"/>
  <c r="AK1235" i="6"/>
  <c r="AL1235" i="6"/>
  <c r="AM1235" i="6"/>
  <c r="AO1235" i="6"/>
  <c r="AP1235" i="6"/>
  <c r="AQ1235" i="6"/>
  <c r="AR1235" i="6"/>
  <c r="AG1236" i="6"/>
  <c r="AH1236" i="6"/>
  <c r="AJ1236" i="6" s="1"/>
  <c r="AI1236" i="6"/>
  <c r="AK1236" i="6"/>
  <c r="AL1236" i="6"/>
  <c r="AM1236" i="6"/>
  <c r="AN1236" i="6" s="1"/>
  <c r="AO1236" i="6"/>
  <c r="AP1236" i="6"/>
  <c r="AQ1236" i="6"/>
  <c r="AG1237" i="6"/>
  <c r="AH1237" i="6"/>
  <c r="AI1237" i="6"/>
  <c r="AK1237" i="6"/>
  <c r="AL1237" i="6"/>
  <c r="AM1237" i="6"/>
  <c r="AO1237" i="6"/>
  <c r="AP1237" i="6"/>
  <c r="AR1237" i="6" s="1"/>
  <c r="AQ1237" i="6"/>
  <c r="AG1238" i="6"/>
  <c r="AH1238" i="6"/>
  <c r="AI1238" i="6"/>
  <c r="AK1238" i="6"/>
  <c r="AL1238" i="6"/>
  <c r="AN1238" i="6" s="1"/>
  <c r="AM1238" i="6"/>
  <c r="AO1238" i="6"/>
  <c r="AP1238" i="6"/>
  <c r="AQ1238" i="6"/>
  <c r="AG1239" i="6"/>
  <c r="AH1239" i="6"/>
  <c r="AI1239" i="6"/>
  <c r="AK1239" i="6"/>
  <c r="AL1239" i="6"/>
  <c r="AM1239" i="6"/>
  <c r="AO1239" i="6"/>
  <c r="AP1239" i="6"/>
  <c r="AQ1239" i="6"/>
  <c r="AR1239" i="6"/>
  <c r="AG1240" i="6"/>
  <c r="AH1240" i="6"/>
  <c r="AI1240" i="6"/>
  <c r="AK1240" i="6"/>
  <c r="AL1240" i="6"/>
  <c r="AM1240" i="6"/>
  <c r="AO1240" i="6"/>
  <c r="AP1240" i="6"/>
  <c r="AR1240" i="6" s="1"/>
  <c r="AQ1240" i="6"/>
  <c r="AG1241" i="6"/>
  <c r="AJ1241" i="6" s="1"/>
  <c r="AH1241" i="6"/>
  <c r="AI1241" i="6"/>
  <c r="AK1241" i="6"/>
  <c r="AL1241" i="6"/>
  <c r="AM1241" i="6"/>
  <c r="AO1241" i="6"/>
  <c r="AP1241" i="6"/>
  <c r="AQ1241" i="6"/>
  <c r="AR1241" i="6"/>
  <c r="AG1242" i="6"/>
  <c r="AH1242" i="6"/>
  <c r="AI1242" i="6"/>
  <c r="AK1242" i="6"/>
  <c r="AL1242" i="6"/>
  <c r="AM1242" i="6"/>
  <c r="AO1242" i="6"/>
  <c r="AP1242" i="6"/>
  <c r="AR1242" i="6" s="1"/>
  <c r="AQ1242" i="6"/>
  <c r="AG1243" i="6"/>
  <c r="AH1243" i="6"/>
  <c r="AI1243" i="6"/>
  <c r="AK1243" i="6"/>
  <c r="AL1243" i="6"/>
  <c r="AM1243" i="6"/>
  <c r="AO1243" i="6"/>
  <c r="AR1243" i="6" s="1"/>
  <c r="AP1243" i="6"/>
  <c r="AQ1243" i="6"/>
  <c r="AG1244" i="6"/>
  <c r="AH1244" i="6"/>
  <c r="AI1244" i="6"/>
  <c r="AK1244" i="6"/>
  <c r="AL1244" i="6"/>
  <c r="AM1244" i="6"/>
  <c r="AO1244" i="6"/>
  <c r="AP1244" i="6"/>
  <c r="AQ1244" i="6"/>
  <c r="AG1245" i="6"/>
  <c r="AH1245" i="6"/>
  <c r="AI1245" i="6"/>
  <c r="AK1245" i="6"/>
  <c r="AL1245" i="6"/>
  <c r="AM1245" i="6"/>
  <c r="AO1245" i="6"/>
  <c r="AP1245" i="6"/>
  <c r="AR1245" i="6" s="1"/>
  <c r="AQ1245" i="6"/>
  <c r="AG1246" i="6"/>
  <c r="AH1246" i="6"/>
  <c r="AI1246" i="6"/>
  <c r="AK1246" i="6"/>
  <c r="AL1246" i="6"/>
  <c r="AN1246" i="6" s="1"/>
  <c r="AM1246" i="6"/>
  <c r="AO1246" i="6"/>
  <c r="AP1246" i="6"/>
  <c r="AQ1246" i="6"/>
  <c r="AG1247" i="6"/>
  <c r="AH1247" i="6"/>
  <c r="AI1247" i="6"/>
  <c r="AK1247" i="6"/>
  <c r="AL1247" i="6"/>
  <c r="AM1247" i="6"/>
  <c r="AO1247" i="6"/>
  <c r="AP1247" i="6"/>
  <c r="AQ1247" i="6"/>
  <c r="AG1248" i="6"/>
  <c r="AH1248" i="6"/>
  <c r="AI1248" i="6"/>
  <c r="AK1248" i="6"/>
  <c r="AL1248" i="6"/>
  <c r="AM1248" i="6"/>
  <c r="AO1248" i="6"/>
  <c r="AP1248" i="6"/>
  <c r="AQ1248" i="6"/>
  <c r="AG1249" i="6"/>
  <c r="AH1249" i="6"/>
  <c r="AI1249" i="6"/>
  <c r="AK1249" i="6"/>
  <c r="AL1249" i="6"/>
  <c r="AM1249" i="6"/>
  <c r="AO1249" i="6"/>
  <c r="AP1249" i="6"/>
  <c r="AQ1249" i="6"/>
  <c r="AG1250" i="6"/>
  <c r="AH1250" i="6"/>
  <c r="AI1250" i="6"/>
  <c r="AK1250" i="6"/>
  <c r="AL1250" i="6"/>
  <c r="AM1250" i="6"/>
  <c r="AO1250" i="6"/>
  <c r="AP1250" i="6"/>
  <c r="AQ1250" i="6"/>
  <c r="AG1251" i="6"/>
  <c r="AH1251" i="6"/>
  <c r="AI1251" i="6"/>
  <c r="AK1251" i="6"/>
  <c r="AL1251" i="6"/>
  <c r="AM1251" i="6"/>
  <c r="AO1251" i="6"/>
  <c r="AP1251" i="6"/>
  <c r="AQ1251" i="6"/>
  <c r="AG1252" i="6"/>
  <c r="AH1252" i="6"/>
  <c r="AI1252" i="6"/>
  <c r="AK1252" i="6"/>
  <c r="AL1252" i="6"/>
  <c r="AM1252" i="6"/>
  <c r="AO1252" i="6"/>
  <c r="AP1252" i="6"/>
  <c r="AQ1252" i="6"/>
  <c r="AG1253" i="6"/>
  <c r="AH1253" i="6"/>
  <c r="AI1253" i="6"/>
  <c r="AK1253" i="6"/>
  <c r="AL1253" i="6"/>
  <c r="AM1253" i="6"/>
  <c r="AO1253" i="6"/>
  <c r="AP1253" i="6"/>
  <c r="AQ1253" i="6"/>
  <c r="AG1254" i="6"/>
  <c r="AH1254" i="6"/>
  <c r="AI1254" i="6"/>
  <c r="AK1254" i="6"/>
  <c r="AL1254" i="6"/>
  <c r="AM1254" i="6"/>
  <c r="AO1254" i="6"/>
  <c r="AP1254" i="6"/>
  <c r="AQ1254" i="6"/>
  <c r="AG1255" i="6"/>
  <c r="AH1255" i="6"/>
  <c r="AI1255" i="6"/>
  <c r="AK1255" i="6"/>
  <c r="AL1255" i="6"/>
  <c r="AM1255" i="6"/>
  <c r="AO1255" i="6"/>
  <c r="AP1255" i="6"/>
  <c r="AQ1255" i="6"/>
  <c r="AG1256" i="6"/>
  <c r="AH1256" i="6"/>
  <c r="AI1256" i="6"/>
  <c r="AK1256" i="6"/>
  <c r="AL1256" i="6"/>
  <c r="AM1256" i="6"/>
  <c r="AO1256" i="6"/>
  <c r="AP1256" i="6"/>
  <c r="AQ1256" i="6"/>
  <c r="AG1257" i="6"/>
  <c r="AH1257" i="6"/>
  <c r="AI1257" i="6"/>
  <c r="AK1257" i="6"/>
  <c r="AL1257" i="6"/>
  <c r="AM1257" i="6"/>
  <c r="AO1257" i="6"/>
  <c r="AP1257" i="6"/>
  <c r="AQ1257" i="6"/>
  <c r="AG1258" i="6"/>
  <c r="AH1258" i="6"/>
  <c r="AI1258" i="6"/>
  <c r="AK1258" i="6"/>
  <c r="AL1258" i="6"/>
  <c r="AM1258" i="6"/>
  <c r="AO1258" i="6"/>
  <c r="AP1258" i="6"/>
  <c r="AQ1258" i="6"/>
  <c r="AG1259" i="6"/>
  <c r="AH1259" i="6"/>
  <c r="AI1259" i="6"/>
  <c r="AK1259" i="6"/>
  <c r="AL1259" i="6"/>
  <c r="AM1259" i="6"/>
  <c r="AO1259" i="6"/>
  <c r="AP1259" i="6"/>
  <c r="AQ1259" i="6"/>
  <c r="AG1260" i="6"/>
  <c r="AH1260" i="6"/>
  <c r="AI1260" i="6"/>
  <c r="AK1260" i="6"/>
  <c r="AL1260" i="6"/>
  <c r="AM1260" i="6"/>
  <c r="AO1260" i="6"/>
  <c r="AP1260" i="6"/>
  <c r="AQ1260" i="6"/>
  <c r="AG1261" i="6"/>
  <c r="AH1261" i="6"/>
  <c r="AI1261" i="6"/>
  <c r="AK1261" i="6"/>
  <c r="AL1261" i="6"/>
  <c r="AM1261" i="6"/>
  <c r="AO1261" i="6"/>
  <c r="AP1261" i="6"/>
  <c r="AQ1261" i="6"/>
  <c r="AG1262" i="6"/>
  <c r="AH1262" i="6"/>
  <c r="AI1262" i="6"/>
  <c r="AK1262" i="6"/>
  <c r="AL1262" i="6"/>
  <c r="AN1262" i="6" s="1"/>
  <c r="AM1262" i="6"/>
  <c r="AO1262" i="6"/>
  <c r="AP1262" i="6"/>
  <c r="AQ1262" i="6"/>
  <c r="AG1263" i="6"/>
  <c r="AH1263" i="6"/>
  <c r="AJ1263" i="6" s="1"/>
  <c r="AI1263" i="6"/>
  <c r="AK1263" i="6"/>
  <c r="AL1263" i="6"/>
  <c r="AM1263" i="6"/>
  <c r="AO1263" i="6"/>
  <c r="AP1263" i="6"/>
  <c r="AQ1263" i="6"/>
  <c r="AG1264" i="6"/>
  <c r="AH1264" i="6"/>
  <c r="AI1264" i="6"/>
  <c r="AK1264" i="6"/>
  <c r="AL1264" i="6"/>
  <c r="AM1264" i="6"/>
  <c r="AO1264" i="6"/>
  <c r="AP1264" i="6"/>
  <c r="AQ1264" i="6"/>
  <c r="AG1265" i="6"/>
  <c r="AH1265" i="6"/>
  <c r="AI1265" i="6"/>
  <c r="AK1265" i="6"/>
  <c r="AL1265" i="6"/>
  <c r="AM1265" i="6"/>
  <c r="AO1265" i="6"/>
  <c r="AP1265" i="6"/>
  <c r="AQ1265" i="6"/>
  <c r="AG1266" i="6"/>
  <c r="AH1266" i="6"/>
  <c r="AI1266" i="6"/>
  <c r="AK1266" i="6"/>
  <c r="AL1266" i="6"/>
  <c r="AM1266" i="6"/>
  <c r="AO1266" i="6"/>
  <c r="AP1266" i="6"/>
  <c r="AQ1266" i="6"/>
  <c r="AG1267" i="6"/>
  <c r="AH1267" i="6"/>
  <c r="AJ1267" i="6" s="1"/>
  <c r="AI1267" i="6"/>
  <c r="AK1267" i="6"/>
  <c r="AL1267" i="6"/>
  <c r="AM1267" i="6"/>
  <c r="AO1267" i="6"/>
  <c r="AP1267" i="6"/>
  <c r="AQ1267" i="6"/>
  <c r="AG1268" i="6"/>
  <c r="AH1268" i="6"/>
  <c r="AI1268" i="6"/>
  <c r="AK1268" i="6"/>
  <c r="AL1268" i="6"/>
  <c r="AM1268" i="6"/>
  <c r="AO1268" i="6"/>
  <c r="AP1268" i="6"/>
  <c r="AQ1268" i="6"/>
  <c r="AG1269" i="6"/>
  <c r="AH1269" i="6"/>
  <c r="AI1269" i="6"/>
  <c r="AK1269" i="6"/>
  <c r="AL1269" i="6"/>
  <c r="AM1269" i="6"/>
  <c r="AO1269" i="6"/>
  <c r="AP1269" i="6"/>
  <c r="AQ1269" i="6"/>
  <c r="AG1270" i="6"/>
  <c r="AH1270" i="6"/>
  <c r="AI1270" i="6"/>
  <c r="AK1270" i="6"/>
  <c r="AL1270" i="6"/>
  <c r="AM1270" i="6"/>
  <c r="AO1270" i="6"/>
  <c r="AP1270" i="6"/>
  <c r="AQ1270" i="6"/>
  <c r="AG1271" i="6"/>
  <c r="AH1271" i="6"/>
  <c r="AI1271" i="6"/>
  <c r="AK1271" i="6"/>
  <c r="AL1271" i="6"/>
  <c r="AM1271" i="6"/>
  <c r="AO1271" i="6"/>
  <c r="AP1271" i="6"/>
  <c r="AQ1271" i="6"/>
  <c r="AG1272" i="6"/>
  <c r="AH1272" i="6"/>
  <c r="AI1272" i="6"/>
  <c r="AK1272" i="6"/>
  <c r="AL1272" i="6"/>
  <c r="AM1272" i="6"/>
  <c r="AO1272" i="6"/>
  <c r="AP1272" i="6"/>
  <c r="AQ1272" i="6"/>
  <c r="AG1273" i="6"/>
  <c r="AH1273" i="6"/>
  <c r="AI1273" i="6"/>
  <c r="AK1273" i="6"/>
  <c r="AL1273" i="6"/>
  <c r="AM1273" i="6"/>
  <c r="AO1273" i="6"/>
  <c r="AP1273" i="6"/>
  <c r="AQ1273" i="6"/>
  <c r="AG1274" i="6"/>
  <c r="AH1274" i="6"/>
  <c r="AI1274" i="6"/>
  <c r="AK1274" i="6"/>
  <c r="AL1274" i="6"/>
  <c r="AN1274" i="6" s="1"/>
  <c r="AM1274" i="6"/>
  <c r="AO1274" i="6"/>
  <c r="AP1274" i="6"/>
  <c r="AQ1274" i="6"/>
  <c r="AG1275" i="6"/>
  <c r="AH1275" i="6"/>
  <c r="AI1275" i="6"/>
  <c r="AK1275" i="6"/>
  <c r="AL1275" i="6"/>
  <c r="AM1275" i="6"/>
  <c r="AO1275" i="6"/>
  <c r="AP1275" i="6"/>
  <c r="AQ1275" i="6"/>
  <c r="AG1276" i="6"/>
  <c r="AH1276" i="6"/>
  <c r="AI1276" i="6"/>
  <c r="AK1276" i="6"/>
  <c r="AL1276" i="6"/>
  <c r="AM1276" i="6"/>
  <c r="AO1276" i="6"/>
  <c r="AP1276" i="6"/>
  <c r="AQ1276" i="6"/>
  <c r="AG1277" i="6"/>
  <c r="AH1277" i="6"/>
  <c r="AI1277" i="6"/>
  <c r="AK1277" i="6"/>
  <c r="AL1277" i="6"/>
  <c r="AM1277" i="6"/>
  <c r="AO1277" i="6"/>
  <c r="AP1277" i="6"/>
  <c r="AQ1277" i="6"/>
  <c r="AG1278" i="6"/>
  <c r="AH1278" i="6"/>
  <c r="AI1278" i="6"/>
  <c r="AK1278" i="6"/>
  <c r="AL1278" i="6"/>
  <c r="AM1278" i="6"/>
  <c r="AO1278" i="6"/>
  <c r="AP1278" i="6"/>
  <c r="AQ1278" i="6"/>
  <c r="AG1279" i="6"/>
  <c r="AH1279" i="6"/>
  <c r="AI1279" i="6"/>
  <c r="AK1279" i="6"/>
  <c r="AL1279" i="6"/>
  <c r="AM1279" i="6"/>
  <c r="AO1279" i="6"/>
  <c r="AP1279" i="6"/>
  <c r="AQ1279" i="6"/>
  <c r="AG1280" i="6"/>
  <c r="AH1280" i="6"/>
  <c r="AI1280" i="6"/>
  <c r="AK1280" i="6"/>
  <c r="AL1280" i="6"/>
  <c r="AM1280" i="6"/>
  <c r="AO1280" i="6"/>
  <c r="AP1280" i="6"/>
  <c r="AQ1280" i="6"/>
  <c r="AG1281" i="6"/>
  <c r="AH1281" i="6"/>
  <c r="AJ1281" i="6" s="1"/>
  <c r="AI1281" i="6"/>
  <c r="AK1281" i="6"/>
  <c r="AL1281" i="6"/>
  <c r="AM1281" i="6"/>
  <c r="AO1281" i="6"/>
  <c r="AP1281" i="6"/>
  <c r="AQ1281" i="6"/>
  <c r="AG1282" i="6"/>
  <c r="AH1282" i="6"/>
  <c r="AI1282" i="6"/>
  <c r="AK1282" i="6"/>
  <c r="AL1282" i="6"/>
  <c r="AM1282" i="6"/>
  <c r="AN1282" i="6"/>
  <c r="AO1282" i="6"/>
  <c r="AP1282" i="6"/>
  <c r="AQ1282" i="6"/>
  <c r="AG1283" i="6"/>
  <c r="AH1283" i="6"/>
  <c r="AI1283" i="6"/>
  <c r="AK1283" i="6"/>
  <c r="AL1283" i="6"/>
  <c r="AM1283" i="6"/>
  <c r="AO1283" i="6"/>
  <c r="AP1283" i="6"/>
  <c r="AQ1283" i="6"/>
  <c r="AG1284" i="6"/>
  <c r="AH1284" i="6"/>
  <c r="AI1284" i="6"/>
  <c r="AK1284" i="6"/>
  <c r="AN1284" i="6" s="1"/>
  <c r="AL1284" i="6"/>
  <c r="AM1284" i="6"/>
  <c r="AO1284" i="6"/>
  <c r="AP1284" i="6"/>
  <c r="AQ1284" i="6"/>
  <c r="AG1285" i="6"/>
  <c r="AH1285" i="6"/>
  <c r="AI1285" i="6"/>
  <c r="AJ1285" i="6" s="1"/>
  <c r="AK1285" i="6"/>
  <c r="AL1285" i="6"/>
  <c r="AM1285" i="6"/>
  <c r="AO1285" i="6"/>
  <c r="AP1285" i="6"/>
  <c r="AR1285" i="6" s="1"/>
  <c r="AQ1285" i="6"/>
  <c r="AG1286" i="6"/>
  <c r="AH1286" i="6"/>
  <c r="AI1286" i="6"/>
  <c r="AK1286" i="6"/>
  <c r="AL1286" i="6"/>
  <c r="AN1286" i="6" s="1"/>
  <c r="AM1286" i="6"/>
  <c r="AO1286" i="6"/>
  <c r="AP1286" i="6"/>
  <c r="AQ1286" i="6"/>
  <c r="AG1287" i="6"/>
  <c r="AH1287" i="6"/>
  <c r="AI1287" i="6"/>
  <c r="AK1287" i="6"/>
  <c r="AL1287" i="6"/>
  <c r="AM1287" i="6"/>
  <c r="AO1287" i="6"/>
  <c r="AP1287" i="6"/>
  <c r="AQ1287" i="6"/>
  <c r="AG1288" i="6"/>
  <c r="AH1288" i="6"/>
  <c r="AI1288" i="6"/>
  <c r="AK1288" i="6"/>
  <c r="AL1288" i="6"/>
  <c r="AM1288" i="6"/>
  <c r="AO1288" i="6"/>
  <c r="AP1288" i="6"/>
  <c r="AQ1288" i="6"/>
  <c r="AG1289" i="6"/>
  <c r="AH1289" i="6"/>
  <c r="AI1289" i="6"/>
  <c r="AK1289" i="6"/>
  <c r="AL1289" i="6"/>
  <c r="AM1289" i="6"/>
  <c r="AO1289" i="6"/>
  <c r="AP1289" i="6"/>
  <c r="AQ1289" i="6"/>
  <c r="AG1290" i="6"/>
  <c r="AH1290" i="6"/>
  <c r="AI1290" i="6"/>
  <c r="AK1290" i="6"/>
  <c r="AL1290" i="6"/>
  <c r="AM1290" i="6"/>
  <c r="AO1290" i="6"/>
  <c r="AP1290" i="6"/>
  <c r="AQ1290" i="6"/>
  <c r="AG1291" i="6"/>
  <c r="AH1291" i="6"/>
  <c r="AI1291" i="6"/>
  <c r="AK1291" i="6"/>
  <c r="AL1291" i="6"/>
  <c r="AM1291" i="6"/>
  <c r="AO1291" i="6"/>
  <c r="AP1291" i="6"/>
  <c r="AQ1291" i="6"/>
  <c r="AG1292" i="6"/>
  <c r="AH1292" i="6"/>
  <c r="AI1292" i="6"/>
  <c r="AK1292" i="6"/>
  <c r="AL1292" i="6"/>
  <c r="AM1292" i="6"/>
  <c r="AO1292" i="6"/>
  <c r="AP1292" i="6"/>
  <c r="AQ1292" i="6"/>
  <c r="AQ1173" i="6"/>
  <c r="AP1173" i="6"/>
  <c r="AO1173" i="6"/>
  <c r="AM1173" i="6"/>
  <c r="AL1173" i="6"/>
  <c r="AK1173" i="6"/>
  <c r="AI1173" i="6"/>
  <c r="AH1173" i="6"/>
  <c r="AG1173" i="6"/>
  <c r="CA785" i="6"/>
  <c r="CA786" i="6"/>
  <c r="CA787" i="6"/>
  <c r="CA788" i="6"/>
  <c r="CA789" i="6"/>
  <c r="CA790" i="6"/>
  <c r="CA791" i="6"/>
  <c r="CA792" i="6"/>
  <c r="CA793" i="6"/>
  <c r="CA794" i="6"/>
  <c r="CA795" i="6"/>
  <c r="CA796" i="6"/>
  <c r="CA797" i="6"/>
  <c r="CA798" i="6"/>
  <c r="CA799" i="6"/>
  <c r="CA800" i="6"/>
  <c r="CA801" i="6"/>
  <c r="CA802" i="6"/>
  <c r="CA803" i="6"/>
  <c r="CA804" i="6"/>
  <c r="CA805" i="6"/>
  <c r="CA806" i="6"/>
  <c r="CA807" i="6"/>
  <c r="CA808" i="6"/>
  <c r="CA809" i="6"/>
  <c r="CA810" i="6"/>
  <c r="CA811" i="6"/>
  <c r="CA812" i="6"/>
  <c r="CA813" i="6"/>
  <c r="CA814" i="6"/>
  <c r="CA815" i="6"/>
  <c r="CA816" i="6"/>
  <c r="CA817" i="6"/>
  <c r="CA818" i="6"/>
  <c r="CA819" i="6"/>
  <c r="CA820" i="6"/>
  <c r="CA821" i="6"/>
  <c r="CA822" i="6"/>
  <c r="CA823" i="6"/>
  <c r="CA824" i="6"/>
  <c r="CA825" i="6"/>
  <c r="CA826" i="6"/>
  <c r="CA827" i="6"/>
  <c r="CA828" i="6"/>
  <c r="CA829" i="6"/>
  <c r="CA830" i="6"/>
  <c r="CA831" i="6"/>
  <c r="CA832" i="6"/>
  <c r="CA833" i="6"/>
  <c r="CA834" i="6"/>
  <c r="CA835" i="6"/>
  <c r="CA836" i="6"/>
  <c r="CA837" i="6"/>
  <c r="CA838" i="6"/>
  <c r="CA839" i="6"/>
  <c r="CA840" i="6"/>
  <c r="CA841" i="6"/>
  <c r="CA842" i="6"/>
  <c r="CA843" i="6"/>
  <c r="CA844" i="6"/>
  <c r="CA845" i="6"/>
  <c r="CA846" i="6"/>
  <c r="CA847" i="6"/>
  <c r="CA848" i="6"/>
  <c r="CA784" i="6"/>
  <c r="AG911" i="6"/>
  <c r="AJ911" i="6" s="1"/>
  <c r="AH911" i="6"/>
  <c r="AI911" i="6"/>
  <c r="AK911" i="6"/>
  <c r="AL911" i="6"/>
  <c r="AM911" i="6"/>
  <c r="AN911" i="6"/>
  <c r="AO911" i="6"/>
  <c r="AR911" i="6" s="1"/>
  <c r="AP911" i="6"/>
  <c r="AQ911" i="6"/>
  <c r="AG912" i="6"/>
  <c r="AH912" i="6"/>
  <c r="AI912" i="6"/>
  <c r="AJ912" i="6"/>
  <c r="AK912" i="6"/>
  <c r="AN912" i="6" s="1"/>
  <c r="AL912" i="6"/>
  <c r="AM912" i="6"/>
  <c r="AO912" i="6"/>
  <c r="AP912" i="6"/>
  <c r="AQ912" i="6"/>
  <c r="AR912" i="6"/>
  <c r="AG913" i="6"/>
  <c r="AH913" i="6"/>
  <c r="AJ913" i="6" s="1"/>
  <c r="AI913" i="6"/>
  <c r="AK913" i="6"/>
  <c r="AL913" i="6"/>
  <c r="AN913" i="6" s="1"/>
  <c r="AM913" i="6"/>
  <c r="AO913" i="6"/>
  <c r="AP913" i="6"/>
  <c r="AR913" i="6" s="1"/>
  <c r="AQ913" i="6"/>
  <c r="AG914" i="6"/>
  <c r="AH914" i="6"/>
  <c r="AJ914" i="6" s="1"/>
  <c r="AI914" i="6"/>
  <c r="AK914" i="6"/>
  <c r="AL914" i="6"/>
  <c r="AN914" i="6" s="1"/>
  <c r="AM914" i="6"/>
  <c r="AO914" i="6"/>
  <c r="AP914" i="6"/>
  <c r="AR914" i="6" s="1"/>
  <c r="AQ914" i="6"/>
  <c r="AG915" i="6"/>
  <c r="AH915" i="6"/>
  <c r="AJ915" i="6" s="1"/>
  <c r="AI915" i="6"/>
  <c r="AK915" i="6"/>
  <c r="AL915" i="6"/>
  <c r="AN915" i="6" s="1"/>
  <c r="AM915" i="6"/>
  <c r="AO915" i="6"/>
  <c r="AP915" i="6"/>
  <c r="AR915" i="6" s="1"/>
  <c r="AQ915" i="6"/>
  <c r="AG916" i="6"/>
  <c r="AH916" i="6"/>
  <c r="AJ916" i="6" s="1"/>
  <c r="AI916" i="6"/>
  <c r="AK916" i="6"/>
  <c r="AL916" i="6"/>
  <c r="AN916" i="6" s="1"/>
  <c r="AM916" i="6"/>
  <c r="AO916" i="6"/>
  <c r="AP916" i="6"/>
  <c r="AQ916" i="6"/>
  <c r="AR916" i="6"/>
  <c r="AG917" i="6"/>
  <c r="AH917" i="6"/>
  <c r="AJ917" i="6" s="1"/>
  <c r="AI917" i="6"/>
  <c r="AK917" i="6"/>
  <c r="AL917" i="6"/>
  <c r="AM917" i="6"/>
  <c r="AN917" i="6"/>
  <c r="AO917" i="6"/>
  <c r="AP917" i="6"/>
  <c r="AR917" i="6" s="1"/>
  <c r="AQ917" i="6"/>
  <c r="AG918" i="6"/>
  <c r="AH918" i="6"/>
  <c r="AJ918" i="6" s="1"/>
  <c r="AI918" i="6"/>
  <c r="AK918" i="6"/>
  <c r="AL918" i="6"/>
  <c r="AN918" i="6" s="1"/>
  <c r="AM918" i="6"/>
  <c r="AO918" i="6"/>
  <c r="AP918" i="6"/>
  <c r="AR918" i="6" s="1"/>
  <c r="AQ918" i="6"/>
  <c r="AG919" i="6"/>
  <c r="AH919" i="6"/>
  <c r="AJ919" i="6" s="1"/>
  <c r="AI919" i="6"/>
  <c r="AK919" i="6"/>
  <c r="AL919" i="6"/>
  <c r="AM919" i="6"/>
  <c r="AN919" i="6"/>
  <c r="AO919" i="6"/>
  <c r="AP919" i="6"/>
  <c r="AR919" i="6" s="1"/>
  <c r="AQ919" i="6"/>
  <c r="AG920" i="6"/>
  <c r="AH920" i="6"/>
  <c r="AJ920" i="6" s="1"/>
  <c r="AI920" i="6"/>
  <c r="AK920" i="6"/>
  <c r="AL920" i="6"/>
  <c r="AN920" i="6" s="1"/>
  <c r="AM920" i="6"/>
  <c r="AO920" i="6"/>
  <c r="AP920" i="6"/>
  <c r="AR920" i="6" s="1"/>
  <c r="AQ920" i="6"/>
  <c r="AG921" i="6"/>
  <c r="AH921" i="6"/>
  <c r="AJ921" i="6" s="1"/>
  <c r="AI921" i="6"/>
  <c r="AK921" i="6"/>
  <c r="AL921" i="6"/>
  <c r="AN921" i="6" s="1"/>
  <c r="AM921" i="6"/>
  <c r="AO921" i="6"/>
  <c r="AP921" i="6"/>
  <c r="AR921" i="6" s="1"/>
  <c r="AQ921" i="6"/>
  <c r="AG922" i="6"/>
  <c r="AH922" i="6"/>
  <c r="AI922" i="6"/>
  <c r="AJ922" i="6"/>
  <c r="AK922" i="6"/>
  <c r="AL922" i="6"/>
  <c r="AN922" i="6" s="1"/>
  <c r="AM922" i="6"/>
  <c r="AO922" i="6"/>
  <c r="AP922" i="6"/>
  <c r="AQ922" i="6"/>
  <c r="AR922" i="6"/>
  <c r="AG923" i="6"/>
  <c r="AH923" i="6"/>
  <c r="AJ923" i="6" s="1"/>
  <c r="AI923" i="6"/>
  <c r="AK923" i="6"/>
  <c r="AL923" i="6"/>
  <c r="AN923" i="6" s="1"/>
  <c r="AM923" i="6"/>
  <c r="AO923" i="6"/>
  <c r="AP923" i="6"/>
  <c r="AR923" i="6" s="1"/>
  <c r="AQ923" i="6"/>
  <c r="AG924" i="6"/>
  <c r="AH924" i="6"/>
  <c r="AJ924" i="6" s="1"/>
  <c r="AI924" i="6"/>
  <c r="AK924" i="6"/>
  <c r="AL924" i="6"/>
  <c r="AN924" i="6" s="1"/>
  <c r="AM924" i="6"/>
  <c r="AO924" i="6"/>
  <c r="AP924" i="6"/>
  <c r="AQ924" i="6"/>
  <c r="AR924" i="6"/>
  <c r="AG925" i="6"/>
  <c r="AH925" i="6"/>
  <c r="AJ925" i="6" s="1"/>
  <c r="AI925" i="6"/>
  <c r="AK925" i="6"/>
  <c r="AL925" i="6"/>
  <c r="AN925" i="6" s="1"/>
  <c r="AM925" i="6"/>
  <c r="AO925" i="6"/>
  <c r="AP925" i="6"/>
  <c r="AR925" i="6" s="1"/>
  <c r="AQ925" i="6"/>
  <c r="AG926" i="6"/>
  <c r="AH926" i="6"/>
  <c r="AJ926" i="6" s="1"/>
  <c r="AI926" i="6"/>
  <c r="AK926" i="6"/>
  <c r="AL926" i="6"/>
  <c r="AN926" i="6" s="1"/>
  <c r="AM926" i="6"/>
  <c r="AO926" i="6"/>
  <c r="AP926" i="6"/>
  <c r="AR926" i="6" s="1"/>
  <c r="AQ926" i="6"/>
  <c r="AG927" i="6"/>
  <c r="AH927" i="6"/>
  <c r="AJ927" i="6" s="1"/>
  <c r="AI927" i="6"/>
  <c r="AK927" i="6"/>
  <c r="AL927" i="6"/>
  <c r="AM927" i="6"/>
  <c r="AN927" i="6"/>
  <c r="AO927" i="6"/>
  <c r="AP927" i="6"/>
  <c r="AR927" i="6" s="1"/>
  <c r="AQ927" i="6"/>
  <c r="AG928" i="6"/>
  <c r="AH928" i="6"/>
  <c r="AI928" i="6"/>
  <c r="AJ928" i="6"/>
  <c r="AK928" i="6"/>
  <c r="AL928" i="6"/>
  <c r="AN928" i="6" s="1"/>
  <c r="AM928" i="6"/>
  <c r="AO928" i="6"/>
  <c r="AP928" i="6"/>
  <c r="AR928" i="6" s="1"/>
  <c r="AQ928" i="6"/>
  <c r="AG929" i="6"/>
  <c r="AH929" i="6"/>
  <c r="AJ929" i="6" s="1"/>
  <c r="AI929" i="6"/>
  <c r="AK929" i="6"/>
  <c r="AL929" i="6"/>
  <c r="AN929" i="6" s="1"/>
  <c r="AM929" i="6"/>
  <c r="AO929" i="6"/>
  <c r="AP929" i="6"/>
  <c r="AR929" i="6" s="1"/>
  <c r="AQ929" i="6"/>
  <c r="AG930" i="6"/>
  <c r="AH930" i="6"/>
  <c r="AI930" i="6"/>
  <c r="AJ930" i="6"/>
  <c r="AK930" i="6"/>
  <c r="AL930" i="6"/>
  <c r="AN930" i="6" s="1"/>
  <c r="AM930" i="6"/>
  <c r="AO930" i="6"/>
  <c r="AP930" i="6"/>
  <c r="AR930" i="6" s="1"/>
  <c r="AQ930" i="6"/>
  <c r="AG931" i="6"/>
  <c r="AH931" i="6"/>
  <c r="AJ931" i="6" s="1"/>
  <c r="AI931" i="6"/>
  <c r="AK931" i="6"/>
  <c r="AL931" i="6"/>
  <c r="AN931" i="6" s="1"/>
  <c r="AM931" i="6"/>
  <c r="AO931" i="6"/>
  <c r="AP931" i="6"/>
  <c r="AR931" i="6" s="1"/>
  <c r="AQ931" i="6"/>
  <c r="AG932" i="6"/>
  <c r="AH932" i="6"/>
  <c r="AJ932" i="6" s="1"/>
  <c r="AI932" i="6"/>
  <c r="AK932" i="6"/>
  <c r="AL932" i="6"/>
  <c r="AN932" i="6" s="1"/>
  <c r="AM932" i="6"/>
  <c r="AO932" i="6"/>
  <c r="AP932" i="6"/>
  <c r="AQ932" i="6"/>
  <c r="AR932" i="6"/>
  <c r="AG933" i="6"/>
  <c r="AH933" i="6"/>
  <c r="AJ933" i="6" s="1"/>
  <c r="AI933" i="6"/>
  <c r="AK933" i="6"/>
  <c r="AL933" i="6"/>
  <c r="AM933" i="6"/>
  <c r="AN933" i="6"/>
  <c r="AO933" i="6"/>
  <c r="AP933" i="6"/>
  <c r="AQ933" i="6"/>
  <c r="AG934" i="6"/>
  <c r="AH934" i="6"/>
  <c r="AJ934" i="6" s="1"/>
  <c r="AI934" i="6"/>
  <c r="AK934" i="6"/>
  <c r="AL934" i="6"/>
  <c r="AN934" i="6" s="1"/>
  <c r="AM934" i="6"/>
  <c r="AO934" i="6"/>
  <c r="AP934" i="6"/>
  <c r="AR934" i="6" s="1"/>
  <c r="AQ934" i="6"/>
  <c r="AG935" i="6"/>
  <c r="AH935" i="6"/>
  <c r="AI935" i="6"/>
  <c r="AK935" i="6"/>
  <c r="AL935" i="6"/>
  <c r="AN935" i="6" s="1"/>
  <c r="AM935" i="6"/>
  <c r="AO935" i="6"/>
  <c r="AP935" i="6"/>
  <c r="AQ935" i="6"/>
  <c r="AG936" i="6"/>
  <c r="AH936" i="6"/>
  <c r="AJ936" i="6" s="1"/>
  <c r="AI936" i="6"/>
  <c r="AK936" i="6"/>
  <c r="AL936" i="6"/>
  <c r="AN936" i="6" s="1"/>
  <c r="AM936" i="6"/>
  <c r="AO936" i="6"/>
  <c r="AP936" i="6"/>
  <c r="AR936" i="6" s="1"/>
  <c r="AQ936" i="6"/>
  <c r="AG937" i="6"/>
  <c r="AH937" i="6"/>
  <c r="AJ937" i="6" s="1"/>
  <c r="AI937" i="6"/>
  <c r="AK937" i="6"/>
  <c r="AL937" i="6"/>
  <c r="AN937" i="6" s="1"/>
  <c r="AM937" i="6"/>
  <c r="AO937" i="6"/>
  <c r="AP937" i="6"/>
  <c r="AR937" i="6" s="1"/>
  <c r="AQ937" i="6"/>
  <c r="AG938" i="6"/>
  <c r="AH938" i="6"/>
  <c r="AI938" i="6"/>
  <c r="AJ938" i="6"/>
  <c r="AK938" i="6"/>
  <c r="AL938" i="6"/>
  <c r="AM938" i="6"/>
  <c r="AO938" i="6"/>
  <c r="AP938" i="6"/>
  <c r="AQ938" i="6"/>
  <c r="AR938" i="6"/>
  <c r="AG939" i="6"/>
  <c r="AH939" i="6"/>
  <c r="AJ939" i="6" s="1"/>
  <c r="AI939" i="6"/>
  <c r="AK939" i="6"/>
  <c r="AL939" i="6"/>
  <c r="AN939" i="6" s="1"/>
  <c r="AM939" i="6"/>
  <c r="AO939" i="6"/>
  <c r="AP939" i="6"/>
  <c r="AR939" i="6" s="1"/>
  <c r="AQ939" i="6"/>
  <c r="AG940" i="6"/>
  <c r="AH940" i="6"/>
  <c r="AJ940" i="6" s="1"/>
  <c r="AI940" i="6"/>
  <c r="AK940" i="6"/>
  <c r="AL940" i="6"/>
  <c r="AM940" i="6"/>
  <c r="AO940" i="6"/>
  <c r="AP940" i="6"/>
  <c r="AQ940" i="6"/>
  <c r="AR940" i="6" s="1"/>
  <c r="AG941" i="6"/>
  <c r="AH941" i="6"/>
  <c r="AI941" i="6"/>
  <c r="AK941" i="6"/>
  <c r="AL941" i="6"/>
  <c r="AN941" i="6" s="1"/>
  <c r="AM941" i="6"/>
  <c r="AO941" i="6"/>
  <c r="AP941" i="6"/>
  <c r="AR941" i="6" s="1"/>
  <c r="AQ941" i="6"/>
  <c r="AG942" i="6"/>
  <c r="AH942" i="6"/>
  <c r="AJ942" i="6" s="1"/>
  <c r="AI942" i="6"/>
  <c r="AK942" i="6"/>
  <c r="AL942" i="6"/>
  <c r="AN942" i="6" s="1"/>
  <c r="AM942" i="6"/>
  <c r="AO942" i="6"/>
  <c r="AP942" i="6"/>
  <c r="AQ942" i="6"/>
  <c r="AG943" i="6"/>
  <c r="AH943" i="6"/>
  <c r="AI943" i="6"/>
  <c r="AK943" i="6"/>
  <c r="AL943" i="6"/>
  <c r="AM943" i="6"/>
  <c r="AN943" i="6"/>
  <c r="AO943" i="6"/>
  <c r="AP943" i="6"/>
  <c r="AR943" i="6" s="1"/>
  <c r="AQ943" i="6"/>
  <c r="AG944" i="6"/>
  <c r="AH944" i="6"/>
  <c r="AI944" i="6"/>
  <c r="AJ944" i="6"/>
  <c r="AK944" i="6"/>
  <c r="AL944" i="6"/>
  <c r="AM944" i="6"/>
  <c r="AO944" i="6"/>
  <c r="AP944" i="6"/>
  <c r="AR944" i="6" s="1"/>
  <c r="AQ944" i="6"/>
  <c r="AG945" i="6"/>
  <c r="AH945" i="6"/>
  <c r="AJ945" i="6" s="1"/>
  <c r="AI945" i="6"/>
  <c r="AK945" i="6"/>
  <c r="AL945" i="6"/>
  <c r="AN945" i="6" s="1"/>
  <c r="AM945" i="6"/>
  <c r="AO945" i="6"/>
  <c r="AP945" i="6"/>
  <c r="AQ945" i="6"/>
  <c r="AG946" i="6"/>
  <c r="AH946" i="6"/>
  <c r="AJ946" i="6" s="1"/>
  <c r="AI946" i="6"/>
  <c r="AK946" i="6"/>
  <c r="AL946" i="6"/>
  <c r="AM946" i="6"/>
  <c r="AO946" i="6"/>
  <c r="AP946" i="6"/>
  <c r="AR946" i="6" s="1"/>
  <c r="AQ946" i="6"/>
  <c r="AG947" i="6"/>
  <c r="AH947" i="6"/>
  <c r="AJ947" i="6" s="1"/>
  <c r="AI947" i="6"/>
  <c r="AK947" i="6"/>
  <c r="AL947" i="6"/>
  <c r="AN947" i="6" s="1"/>
  <c r="AM947" i="6"/>
  <c r="AO947" i="6"/>
  <c r="AP947" i="6"/>
  <c r="AR947" i="6" s="1"/>
  <c r="AQ947" i="6"/>
  <c r="AG948" i="6"/>
  <c r="AH948" i="6"/>
  <c r="AJ948" i="6" s="1"/>
  <c r="AI948" i="6"/>
  <c r="AK948" i="6"/>
  <c r="AL948" i="6"/>
  <c r="AM948" i="6"/>
  <c r="AO948" i="6"/>
  <c r="AP948" i="6"/>
  <c r="AQ948" i="6"/>
  <c r="AR948" i="6"/>
  <c r="AG949" i="6"/>
  <c r="AH949" i="6"/>
  <c r="AJ949" i="6" s="1"/>
  <c r="AI949" i="6"/>
  <c r="AK949" i="6"/>
  <c r="AL949" i="6"/>
  <c r="AM949" i="6"/>
  <c r="AN949" i="6"/>
  <c r="AO949" i="6"/>
  <c r="AP949" i="6"/>
  <c r="AQ949" i="6"/>
  <c r="AG950" i="6"/>
  <c r="AH950" i="6"/>
  <c r="AJ950" i="6" s="1"/>
  <c r="AI950" i="6"/>
  <c r="AK950" i="6"/>
  <c r="AL950" i="6"/>
  <c r="AN950" i="6" s="1"/>
  <c r="AM950" i="6"/>
  <c r="AO950" i="6"/>
  <c r="AP950" i="6"/>
  <c r="AR950" i="6" s="1"/>
  <c r="AQ950" i="6"/>
  <c r="AG951" i="6"/>
  <c r="AH951" i="6"/>
  <c r="AI951" i="6"/>
  <c r="AK951" i="6"/>
  <c r="AL951" i="6"/>
  <c r="AN951" i="6" s="1"/>
  <c r="AM951" i="6"/>
  <c r="AO951" i="6"/>
  <c r="AP951" i="6"/>
  <c r="AQ951" i="6"/>
  <c r="AG952" i="6"/>
  <c r="AH952" i="6"/>
  <c r="AJ952" i="6" s="1"/>
  <c r="AI952" i="6"/>
  <c r="AK952" i="6"/>
  <c r="AL952" i="6"/>
  <c r="AN952" i="6" s="1"/>
  <c r="AM952" i="6"/>
  <c r="AO952" i="6"/>
  <c r="AP952" i="6"/>
  <c r="AR952" i="6" s="1"/>
  <c r="AQ952" i="6"/>
  <c r="AG953" i="6"/>
  <c r="AH953" i="6"/>
  <c r="AJ953" i="6" s="1"/>
  <c r="AI953" i="6"/>
  <c r="AK953" i="6"/>
  <c r="AL953" i="6"/>
  <c r="AM953" i="6"/>
  <c r="AO953" i="6"/>
  <c r="AP953" i="6"/>
  <c r="AQ953" i="6"/>
  <c r="AG954" i="6"/>
  <c r="AH954" i="6"/>
  <c r="AI954" i="6"/>
  <c r="AJ954" i="6"/>
  <c r="AK954" i="6"/>
  <c r="AL954" i="6"/>
  <c r="AN954" i="6" s="1"/>
  <c r="AM954" i="6"/>
  <c r="AO954" i="6"/>
  <c r="AP954" i="6"/>
  <c r="AQ954" i="6"/>
  <c r="AR954" i="6"/>
  <c r="AG955" i="6"/>
  <c r="AH955" i="6"/>
  <c r="AI955" i="6"/>
  <c r="AK955" i="6"/>
  <c r="AL955" i="6"/>
  <c r="AN955" i="6" s="1"/>
  <c r="AM955" i="6"/>
  <c r="AO955" i="6"/>
  <c r="AP955" i="6"/>
  <c r="AR955" i="6" s="1"/>
  <c r="AQ955" i="6"/>
  <c r="AG956" i="6"/>
  <c r="AH956" i="6"/>
  <c r="AJ956" i="6" s="1"/>
  <c r="AI956" i="6"/>
  <c r="AK956" i="6"/>
  <c r="AL956" i="6"/>
  <c r="AM956" i="6"/>
  <c r="AO956" i="6"/>
  <c r="AP956" i="6"/>
  <c r="AR956" i="6" s="1"/>
  <c r="AQ956" i="6"/>
  <c r="AG957" i="6"/>
  <c r="AH957" i="6"/>
  <c r="AI957" i="6"/>
  <c r="AK957" i="6"/>
  <c r="AL957" i="6"/>
  <c r="AN957" i="6" s="1"/>
  <c r="AM957" i="6"/>
  <c r="AO957" i="6"/>
  <c r="AP957" i="6"/>
  <c r="AR957" i="6" s="1"/>
  <c r="AQ957" i="6"/>
  <c r="AG958" i="6"/>
  <c r="AH958" i="6"/>
  <c r="AJ958" i="6" s="1"/>
  <c r="AI958" i="6"/>
  <c r="AK958" i="6"/>
  <c r="AL958" i="6"/>
  <c r="AN958" i="6" s="1"/>
  <c r="AM958" i="6"/>
  <c r="AO958" i="6"/>
  <c r="AP958" i="6"/>
  <c r="AR958" i="6" s="1"/>
  <c r="AQ958" i="6"/>
  <c r="AG959" i="6"/>
  <c r="AH959" i="6"/>
  <c r="AI959" i="6"/>
  <c r="AK959" i="6"/>
  <c r="AL959" i="6"/>
  <c r="AM959" i="6"/>
  <c r="AN959" i="6"/>
  <c r="AO959" i="6"/>
  <c r="AP959" i="6"/>
  <c r="AR959" i="6" s="1"/>
  <c r="AQ959" i="6"/>
  <c r="AG960" i="6"/>
  <c r="AH960" i="6"/>
  <c r="AI960" i="6"/>
  <c r="AJ960" i="6"/>
  <c r="AK960" i="6"/>
  <c r="AL960" i="6"/>
  <c r="AM960" i="6"/>
  <c r="AO960" i="6"/>
  <c r="AP960" i="6"/>
  <c r="AR960" i="6" s="1"/>
  <c r="AQ960" i="6"/>
  <c r="AG961" i="6"/>
  <c r="AH961" i="6"/>
  <c r="AJ961" i="6" s="1"/>
  <c r="AI961" i="6"/>
  <c r="AK961" i="6"/>
  <c r="AL961" i="6"/>
  <c r="AM961" i="6"/>
  <c r="AN961" i="6" s="1"/>
  <c r="AO961" i="6"/>
  <c r="AP961" i="6"/>
  <c r="AQ961" i="6"/>
  <c r="AG962" i="6"/>
  <c r="AH962" i="6"/>
  <c r="AJ962" i="6" s="1"/>
  <c r="AI962" i="6"/>
  <c r="AK962" i="6"/>
  <c r="AL962" i="6"/>
  <c r="AM962" i="6"/>
  <c r="AO962" i="6"/>
  <c r="AP962" i="6"/>
  <c r="AR962" i="6" s="1"/>
  <c r="AQ962" i="6"/>
  <c r="AG963" i="6"/>
  <c r="AH963" i="6"/>
  <c r="AJ963" i="6" s="1"/>
  <c r="AI963" i="6"/>
  <c r="AK963" i="6"/>
  <c r="AL963" i="6"/>
  <c r="AN963" i="6" s="1"/>
  <c r="AM963" i="6"/>
  <c r="AO963" i="6"/>
  <c r="AP963" i="6"/>
  <c r="AR963" i="6" s="1"/>
  <c r="AQ963" i="6"/>
  <c r="AG964" i="6"/>
  <c r="AH964" i="6"/>
  <c r="AI964" i="6"/>
  <c r="AK964" i="6"/>
  <c r="AL964" i="6"/>
  <c r="AM964" i="6"/>
  <c r="AO964" i="6"/>
  <c r="AP964" i="6"/>
  <c r="AQ964" i="6"/>
  <c r="AR964" i="6"/>
  <c r="AG965" i="6"/>
  <c r="AH965" i="6"/>
  <c r="AJ965" i="6" s="1"/>
  <c r="AI965" i="6"/>
  <c r="AK965" i="6"/>
  <c r="AL965" i="6"/>
  <c r="AM965" i="6"/>
  <c r="AN965" i="6"/>
  <c r="AO965" i="6"/>
  <c r="AP965" i="6"/>
  <c r="AQ965" i="6"/>
  <c r="AG966" i="6"/>
  <c r="AH966" i="6"/>
  <c r="AJ966" i="6" s="1"/>
  <c r="AI966" i="6"/>
  <c r="AK966" i="6"/>
  <c r="AL966" i="6"/>
  <c r="AN966" i="6" s="1"/>
  <c r="AM966" i="6"/>
  <c r="AO966" i="6"/>
  <c r="AP966" i="6"/>
  <c r="AQ966" i="6"/>
  <c r="AR966" i="6" s="1"/>
  <c r="AG967" i="6"/>
  <c r="AH967" i="6"/>
  <c r="AJ967" i="6" s="1"/>
  <c r="AI967" i="6"/>
  <c r="AK967" i="6"/>
  <c r="AL967" i="6"/>
  <c r="AN967" i="6" s="1"/>
  <c r="AM967" i="6"/>
  <c r="AO967" i="6"/>
  <c r="AP967" i="6"/>
  <c r="AQ967" i="6"/>
  <c r="AR967" i="6"/>
  <c r="AG968" i="6"/>
  <c r="AH968" i="6"/>
  <c r="AJ968" i="6" s="1"/>
  <c r="AI968" i="6"/>
  <c r="AK968" i="6"/>
  <c r="AL968" i="6"/>
  <c r="AM968" i="6"/>
  <c r="AN968" i="6"/>
  <c r="AO968" i="6"/>
  <c r="AP968" i="6"/>
  <c r="AR968" i="6" s="1"/>
  <c r="AQ968" i="6"/>
  <c r="AG969" i="6"/>
  <c r="AH969" i="6"/>
  <c r="AI969" i="6"/>
  <c r="AJ969" i="6" s="1"/>
  <c r="AK969" i="6"/>
  <c r="AL969" i="6"/>
  <c r="AN969" i="6" s="1"/>
  <c r="AM969" i="6"/>
  <c r="AO969" i="6"/>
  <c r="AP969" i="6"/>
  <c r="AQ969" i="6"/>
  <c r="AR969" i="6" s="1"/>
  <c r="AG970" i="6"/>
  <c r="AH970" i="6"/>
  <c r="AJ970" i="6" s="1"/>
  <c r="AI970" i="6"/>
  <c r="AK970" i="6"/>
  <c r="AL970" i="6"/>
  <c r="AM970" i="6"/>
  <c r="AN970" i="6"/>
  <c r="AO970" i="6"/>
  <c r="AP970" i="6"/>
  <c r="AR970" i="6" s="1"/>
  <c r="AQ970" i="6"/>
  <c r="AG971" i="6"/>
  <c r="AH971" i="6"/>
  <c r="AI971" i="6"/>
  <c r="AJ971" i="6"/>
  <c r="AK971" i="6"/>
  <c r="AL971" i="6"/>
  <c r="AN971" i="6" s="1"/>
  <c r="AM971" i="6"/>
  <c r="AO971" i="6"/>
  <c r="AP971" i="6"/>
  <c r="AQ971" i="6"/>
  <c r="AR971" i="6" s="1"/>
  <c r="AG972" i="6"/>
  <c r="AH972" i="6"/>
  <c r="AJ972" i="6" s="1"/>
  <c r="AI972" i="6"/>
  <c r="AK972" i="6"/>
  <c r="AL972" i="6"/>
  <c r="AM972" i="6"/>
  <c r="AN972" i="6" s="1"/>
  <c r="AO972" i="6"/>
  <c r="AP972" i="6"/>
  <c r="AR972" i="6" s="1"/>
  <c r="AQ972" i="6"/>
  <c r="AG973" i="6"/>
  <c r="AH973" i="6"/>
  <c r="AI973" i="6"/>
  <c r="AJ973" i="6"/>
  <c r="AK973" i="6"/>
  <c r="AL973" i="6"/>
  <c r="AN973" i="6" s="1"/>
  <c r="AM973" i="6"/>
  <c r="AO973" i="6"/>
  <c r="AP973" i="6"/>
  <c r="AQ973" i="6"/>
  <c r="AR973" i="6"/>
  <c r="AG974" i="6"/>
  <c r="AH974" i="6"/>
  <c r="AJ974" i="6" s="1"/>
  <c r="AI974" i="6"/>
  <c r="AK974" i="6"/>
  <c r="AL974" i="6"/>
  <c r="AM974" i="6"/>
  <c r="AN974" i="6" s="1"/>
  <c r="AO974" i="6"/>
  <c r="AP974" i="6"/>
  <c r="AR974" i="6" s="1"/>
  <c r="AQ974" i="6"/>
  <c r="AG975" i="6"/>
  <c r="AH975" i="6"/>
  <c r="AI975" i="6"/>
  <c r="AJ975" i="6" s="1"/>
  <c r="CA849" i="6" s="1"/>
  <c r="AK975" i="6"/>
  <c r="AL975" i="6"/>
  <c r="AN975" i="6" s="1"/>
  <c r="AM975" i="6"/>
  <c r="AO975" i="6"/>
  <c r="AP975" i="6"/>
  <c r="AQ975" i="6"/>
  <c r="AR975" i="6"/>
  <c r="AG976" i="6"/>
  <c r="AH976" i="6"/>
  <c r="AJ976" i="6" s="1"/>
  <c r="CA850" i="6" s="1"/>
  <c r="AI976" i="6"/>
  <c r="AK976" i="6"/>
  <c r="AL976" i="6"/>
  <c r="AM976" i="6"/>
  <c r="AN976" i="6"/>
  <c r="AO976" i="6"/>
  <c r="AP976" i="6"/>
  <c r="AR976" i="6" s="1"/>
  <c r="AQ976" i="6"/>
  <c r="AG977" i="6"/>
  <c r="AH977" i="6"/>
  <c r="AI977" i="6"/>
  <c r="AJ977" i="6" s="1"/>
  <c r="CA851" i="6" s="1"/>
  <c r="AK977" i="6"/>
  <c r="AL977" i="6"/>
  <c r="AN977" i="6" s="1"/>
  <c r="AM977" i="6"/>
  <c r="AO977" i="6"/>
  <c r="AP977" i="6"/>
  <c r="AQ977" i="6"/>
  <c r="AR977" i="6" s="1"/>
  <c r="AG978" i="6"/>
  <c r="AH978" i="6"/>
  <c r="AJ978" i="6" s="1"/>
  <c r="CA852" i="6" s="1"/>
  <c r="AI978" i="6"/>
  <c r="AK978" i="6"/>
  <c r="AL978" i="6"/>
  <c r="AM978" i="6"/>
  <c r="AN978" i="6"/>
  <c r="AO978" i="6"/>
  <c r="AP978" i="6"/>
  <c r="AR978" i="6" s="1"/>
  <c r="AQ978" i="6"/>
  <c r="AG979" i="6"/>
  <c r="AH979" i="6"/>
  <c r="AI979" i="6"/>
  <c r="AJ979" i="6"/>
  <c r="CA853" i="6" s="1"/>
  <c r="AK979" i="6"/>
  <c r="AL979" i="6"/>
  <c r="AN979" i="6" s="1"/>
  <c r="AM979" i="6"/>
  <c r="AO979" i="6"/>
  <c r="AP979" i="6"/>
  <c r="AQ979" i="6"/>
  <c r="AR979" i="6" s="1"/>
  <c r="AG980" i="6"/>
  <c r="AH980" i="6"/>
  <c r="AJ980" i="6" s="1"/>
  <c r="CA854" i="6" s="1"/>
  <c r="AI980" i="6"/>
  <c r="AK980" i="6"/>
  <c r="AL980" i="6"/>
  <c r="AM980" i="6"/>
  <c r="AN980" i="6" s="1"/>
  <c r="AO980" i="6"/>
  <c r="AP980" i="6"/>
  <c r="AR980" i="6" s="1"/>
  <c r="AQ980" i="6"/>
  <c r="AG981" i="6"/>
  <c r="AH981" i="6"/>
  <c r="AI981" i="6"/>
  <c r="AJ981" i="6"/>
  <c r="CA855" i="6" s="1"/>
  <c r="AK981" i="6"/>
  <c r="AL981" i="6"/>
  <c r="AN981" i="6" s="1"/>
  <c r="AM981" i="6"/>
  <c r="AO981" i="6"/>
  <c r="AP981" i="6"/>
  <c r="AQ981" i="6"/>
  <c r="AR981" i="6"/>
  <c r="AG982" i="6"/>
  <c r="AH982" i="6"/>
  <c r="AJ982" i="6" s="1"/>
  <c r="AI982" i="6"/>
  <c r="AK982" i="6"/>
  <c r="AL982" i="6"/>
  <c r="AM982" i="6"/>
  <c r="AO982" i="6"/>
  <c r="AP982" i="6"/>
  <c r="AR982" i="6" s="1"/>
  <c r="AQ982" i="6"/>
  <c r="AG983" i="6"/>
  <c r="AH983" i="6"/>
  <c r="AI983" i="6"/>
  <c r="AK983" i="6"/>
  <c r="AL983" i="6"/>
  <c r="AN983" i="6" s="1"/>
  <c r="AM983" i="6"/>
  <c r="AO983" i="6"/>
  <c r="AP983" i="6"/>
  <c r="AQ983" i="6"/>
  <c r="AG984" i="6"/>
  <c r="AH984" i="6"/>
  <c r="AI984" i="6"/>
  <c r="AK984" i="6"/>
  <c r="AL984" i="6"/>
  <c r="AM984" i="6"/>
  <c r="AO984" i="6"/>
  <c r="AP984" i="6"/>
  <c r="AQ984" i="6"/>
  <c r="AG985" i="6"/>
  <c r="AH985" i="6"/>
  <c r="AI985" i="6"/>
  <c r="AK985" i="6"/>
  <c r="AL985" i="6"/>
  <c r="AN985" i="6" s="1"/>
  <c r="AM985" i="6"/>
  <c r="AO985" i="6"/>
  <c r="AP985" i="6"/>
  <c r="AQ985" i="6"/>
  <c r="AG986" i="6"/>
  <c r="AH986" i="6"/>
  <c r="AI986" i="6"/>
  <c r="AK986" i="6"/>
  <c r="AL986" i="6"/>
  <c r="AM986" i="6"/>
  <c r="AO986" i="6"/>
  <c r="AP986" i="6"/>
  <c r="AQ986" i="6"/>
  <c r="AG987" i="6"/>
  <c r="AH987" i="6"/>
  <c r="AI987" i="6"/>
  <c r="AK987" i="6"/>
  <c r="AL987" i="6"/>
  <c r="AN987" i="6" s="1"/>
  <c r="AM987" i="6"/>
  <c r="AO987" i="6"/>
  <c r="AP987" i="6"/>
  <c r="AQ987" i="6"/>
  <c r="AG988" i="6"/>
  <c r="AH988" i="6"/>
  <c r="AI988" i="6"/>
  <c r="AK988" i="6"/>
  <c r="AL988" i="6"/>
  <c r="AM988" i="6"/>
  <c r="AO988" i="6"/>
  <c r="AP988" i="6"/>
  <c r="AQ988" i="6"/>
  <c r="AG989" i="6"/>
  <c r="AH989" i="6"/>
  <c r="AI989" i="6"/>
  <c r="AK989" i="6"/>
  <c r="AL989" i="6"/>
  <c r="AM989" i="6"/>
  <c r="AO989" i="6"/>
  <c r="AP989" i="6"/>
  <c r="AQ989" i="6"/>
  <c r="AG990" i="6"/>
  <c r="AH990" i="6"/>
  <c r="AI990" i="6"/>
  <c r="AK990" i="6"/>
  <c r="AL990" i="6"/>
  <c r="AN990" i="6" s="1"/>
  <c r="AM990" i="6"/>
  <c r="AO990" i="6"/>
  <c r="AP990" i="6"/>
  <c r="AR990" i="6" s="1"/>
  <c r="AQ990" i="6"/>
  <c r="AG991" i="6"/>
  <c r="AH991" i="6"/>
  <c r="AJ991" i="6" s="1"/>
  <c r="AI991" i="6"/>
  <c r="AK991" i="6"/>
  <c r="AL991" i="6"/>
  <c r="AM991" i="6"/>
  <c r="AO991" i="6"/>
  <c r="AP991" i="6"/>
  <c r="AQ991" i="6"/>
  <c r="AG992" i="6"/>
  <c r="AH992" i="6"/>
  <c r="AI992" i="6"/>
  <c r="AK992" i="6"/>
  <c r="AL992" i="6"/>
  <c r="AM992" i="6"/>
  <c r="AO992" i="6"/>
  <c r="AP992" i="6"/>
  <c r="AQ992" i="6"/>
  <c r="AG993" i="6"/>
  <c r="AH993" i="6"/>
  <c r="AI993" i="6"/>
  <c r="AK993" i="6"/>
  <c r="AL993" i="6"/>
  <c r="AM993" i="6"/>
  <c r="AO993" i="6"/>
  <c r="AP993" i="6"/>
  <c r="AQ993" i="6"/>
  <c r="AG994" i="6"/>
  <c r="AH994" i="6"/>
  <c r="AI994" i="6"/>
  <c r="AK994" i="6"/>
  <c r="AL994" i="6"/>
  <c r="AN994" i="6" s="1"/>
  <c r="AM994" i="6"/>
  <c r="AO994" i="6"/>
  <c r="AP994" i="6"/>
  <c r="AQ994" i="6"/>
  <c r="AG995" i="6"/>
  <c r="AH995" i="6"/>
  <c r="AI995" i="6"/>
  <c r="AK995" i="6"/>
  <c r="AL995" i="6"/>
  <c r="AN995" i="6" s="1"/>
  <c r="AM995" i="6"/>
  <c r="AO995" i="6"/>
  <c r="AP995" i="6"/>
  <c r="AR995" i="6" s="1"/>
  <c r="AQ995" i="6"/>
  <c r="AG996" i="6"/>
  <c r="AH996" i="6"/>
  <c r="AJ996" i="6" s="1"/>
  <c r="AI996" i="6"/>
  <c r="AK996" i="6"/>
  <c r="AL996" i="6"/>
  <c r="AM996" i="6"/>
  <c r="AO996" i="6"/>
  <c r="AP996" i="6"/>
  <c r="AQ996" i="6"/>
  <c r="AG997" i="6"/>
  <c r="AH997" i="6"/>
  <c r="AI997" i="6"/>
  <c r="AK997" i="6"/>
  <c r="AL997" i="6"/>
  <c r="AM997" i="6"/>
  <c r="AO997" i="6"/>
  <c r="AP997" i="6"/>
  <c r="AR997" i="6" s="1"/>
  <c r="AQ997" i="6"/>
  <c r="AG998" i="6"/>
  <c r="AH998" i="6"/>
  <c r="AI998" i="6"/>
  <c r="AK998" i="6"/>
  <c r="AL998" i="6"/>
  <c r="AM998" i="6"/>
  <c r="AO998" i="6"/>
  <c r="AP998" i="6"/>
  <c r="AR998" i="6" s="1"/>
  <c r="AQ998" i="6"/>
  <c r="AG999" i="6"/>
  <c r="AH999" i="6"/>
  <c r="AJ999" i="6" s="1"/>
  <c r="AI999" i="6"/>
  <c r="AK999" i="6"/>
  <c r="AL999" i="6"/>
  <c r="AM999" i="6"/>
  <c r="AO999" i="6"/>
  <c r="AR999" i="6" s="1"/>
  <c r="AP999" i="6"/>
  <c r="AQ999" i="6"/>
  <c r="AG1000" i="6"/>
  <c r="AH1000" i="6"/>
  <c r="AI1000" i="6"/>
  <c r="AK1000" i="6"/>
  <c r="AL1000" i="6"/>
  <c r="AM1000" i="6"/>
  <c r="AO1000" i="6"/>
  <c r="AP1000" i="6"/>
  <c r="AQ1000" i="6"/>
  <c r="AG1001" i="6"/>
  <c r="AH1001" i="6"/>
  <c r="AI1001" i="6"/>
  <c r="AK1001" i="6"/>
  <c r="AL1001" i="6"/>
  <c r="AM1001" i="6"/>
  <c r="AO1001" i="6"/>
  <c r="AP1001" i="6"/>
  <c r="AQ1001" i="6"/>
  <c r="AG1002" i="6"/>
  <c r="AH1002" i="6"/>
  <c r="AI1002" i="6"/>
  <c r="AK1002" i="6"/>
  <c r="AL1002" i="6"/>
  <c r="AM1002" i="6"/>
  <c r="AN1002" i="6" s="1"/>
  <c r="AO1002" i="6"/>
  <c r="AP1002" i="6"/>
  <c r="AQ1002" i="6"/>
  <c r="AG1003" i="6"/>
  <c r="AJ1003" i="6" s="1"/>
  <c r="AH1003" i="6"/>
  <c r="AI1003" i="6"/>
  <c r="AK1003" i="6"/>
  <c r="AL1003" i="6"/>
  <c r="AM1003" i="6"/>
  <c r="AO1003" i="6"/>
  <c r="AP1003" i="6"/>
  <c r="AQ1003" i="6"/>
  <c r="AG1004" i="6"/>
  <c r="AH1004" i="6"/>
  <c r="AJ1004" i="6" s="1"/>
  <c r="AI1004" i="6"/>
  <c r="AK1004" i="6"/>
  <c r="AL1004" i="6"/>
  <c r="AM1004" i="6"/>
  <c r="AO1004" i="6"/>
  <c r="AP1004" i="6"/>
  <c r="AQ1004" i="6"/>
  <c r="AG1005" i="6"/>
  <c r="AH1005" i="6"/>
  <c r="AI1005" i="6"/>
  <c r="AK1005" i="6"/>
  <c r="AL1005" i="6"/>
  <c r="AM1005" i="6"/>
  <c r="AO1005" i="6"/>
  <c r="AP1005" i="6"/>
  <c r="AQ1005" i="6"/>
  <c r="AG1006" i="6"/>
  <c r="AH1006" i="6"/>
  <c r="AI1006" i="6"/>
  <c r="AK1006" i="6"/>
  <c r="AL1006" i="6"/>
  <c r="AM1006" i="6"/>
  <c r="AO1006" i="6"/>
  <c r="AP1006" i="6"/>
  <c r="AQ1006" i="6"/>
  <c r="AG1007" i="6"/>
  <c r="AH1007" i="6"/>
  <c r="AI1007" i="6"/>
  <c r="AK1007" i="6"/>
  <c r="AL1007" i="6"/>
  <c r="AM1007" i="6"/>
  <c r="AO1007" i="6"/>
  <c r="AP1007" i="6"/>
  <c r="AQ1007" i="6"/>
  <c r="AG1008" i="6"/>
  <c r="AH1008" i="6"/>
  <c r="AI1008" i="6"/>
  <c r="AK1008" i="6"/>
  <c r="AN1008" i="6" s="1"/>
  <c r="AL1008" i="6"/>
  <c r="AM1008" i="6"/>
  <c r="AO1008" i="6"/>
  <c r="AP1008" i="6"/>
  <c r="AQ1008" i="6"/>
  <c r="AG1009" i="6"/>
  <c r="AH1009" i="6"/>
  <c r="AI1009" i="6"/>
  <c r="AK1009" i="6"/>
  <c r="AL1009" i="6"/>
  <c r="AN1009" i="6" s="1"/>
  <c r="AM1009" i="6"/>
  <c r="AO1009" i="6"/>
  <c r="AP1009" i="6"/>
  <c r="AQ1009" i="6"/>
  <c r="AG1010" i="6"/>
  <c r="AH1010" i="6"/>
  <c r="AI1010" i="6"/>
  <c r="AK1010" i="6"/>
  <c r="AL1010" i="6"/>
  <c r="AM1010" i="6"/>
  <c r="AO1010" i="6"/>
  <c r="AP1010" i="6"/>
  <c r="AQ1010" i="6"/>
  <c r="AG1011" i="6"/>
  <c r="AH1011" i="6"/>
  <c r="AI1011" i="6"/>
  <c r="AK1011" i="6"/>
  <c r="AL1011" i="6"/>
  <c r="AM1011" i="6"/>
  <c r="AO1011" i="6"/>
  <c r="AP1011" i="6"/>
  <c r="AQ1011" i="6"/>
  <c r="AG1012" i="6"/>
  <c r="AH1012" i="6"/>
  <c r="AI1012" i="6"/>
  <c r="AK1012" i="6"/>
  <c r="AL1012" i="6"/>
  <c r="AM1012" i="6"/>
  <c r="AO1012" i="6"/>
  <c r="AP1012" i="6"/>
  <c r="AQ1012" i="6"/>
  <c r="AG1013" i="6"/>
  <c r="AH1013" i="6"/>
  <c r="AI1013" i="6"/>
  <c r="AK1013" i="6"/>
  <c r="AL1013" i="6"/>
  <c r="AM1013" i="6"/>
  <c r="AO1013" i="6"/>
  <c r="AR1013" i="6" s="1"/>
  <c r="AP1013" i="6"/>
  <c r="AQ1013" i="6"/>
  <c r="AG1014" i="6"/>
  <c r="AH1014" i="6"/>
  <c r="AI1014" i="6"/>
  <c r="AK1014" i="6"/>
  <c r="AL1014" i="6"/>
  <c r="AM1014" i="6"/>
  <c r="AO1014" i="6"/>
  <c r="AP1014" i="6"/>
  <c r="AQ1014" i="6"/>
  <c r="AG1015" i="6"/>
  <c r="AH1015" i="6"/>
  <c r="AI1015" i="6"/>
  <c r="AK1015" i="6"/>
  <c r="AL1015" i="6"/>
  <c r="AM1015" i="6"/>
  <c r="AO1015" i="6"/>
  <c r="AP1015" i="6"/>
  <c r="AQ1015" i="6"/>
  <c r="AR1015" i="6"/>
  <c r="AG1016" i="6"/>
  <c r="AH1016" i="6"/>
  <c r="AI1016" i="6"/>
  <c r="AK1016" i="6"/>
  <c r="AL1016" i="6"/>
  <c r="AM1016" i="6"/>
  <c r="AO1016" i="6"/>
  <c r="AP1016" i="6"/>
  <c r="AR1016" i="6" s="1"/>
  <c r="AQ1016" i="6"/>
  <c r="AG1017" i="6"/>
  <c r="AH1017" i="6"/>
  <c r="AI1017" i="6"/>
  <c r="AK1017" i="6"/>
  <c r="AL1017" i="6"/>
  <c r="AM1017" i="6"/>
  <c r="AO1017" i="6"/>
  <c r="AP1017" i="6"/>
  <c r="AQ1017" i="6"/>
  <c r="AG1018" i="6"/>
  <c r="AH1018" i="6"/>
  <c r="AI1018" i="6"/>
  <c r="AK1018" i="6"/>
  <c r="AL1018" i="6"/>
  <c r="AM1018" i="6"/>
  <c r="AO1018" i="6"/>
  <c r="AP1018" i="6"/>
  <c r="AQ1018" i="6"/>
  <c r="AG1019" i="6"/>
  <c r="AH1019" i="6"/>
  <c r="AI1019" i="6"/>
  <c r="AJ1019" i="6"/>
  <c r="AK1019" i="6"/>
  <c r="AL1019" i="6"/>
  <c r="AM1019" i="6"/>
  <c r="AO1019" i="6"/>
  <c r="AP1019" i="6"/>
  <c r="AQ1019" i="6"/>
  <c r="AG1020" i="6"/>
  <c r="AH1020" i="6"/>
  <c r="AI1020" i="6"/>
  <c r="AK1020" i="6"/>
  <c r="AL1020" i="6"/>
  <c r="AM1020" i="6"/>
  <c r="AO1020" i="6"/>
  <c r="AP1020" i="6"/>
  <c r="AR1020" i="6" s="1"/>
  <c r="AQ1020" i="6"/>
  <c r="AG1021" i="6"/>
  <c r="AH1021" i="6"/>
  <c r="AI1021" i="6"/>
  <c r="AK1021" i="6"/>
  <c r="AL1021" i="6"/>
  <c r="AM1021" i="6"/>
  <c r="AO1021" i="6"/>
  <c r="AP1021" i="6"/>
  <c r="AQ1021" i="6"/>
  <c r="AR1021" i="6"/>
  <c r="AG1022" i="6"/>
  <c r="AH1022" i="6"/>
  <c r="AI1022" i="6"/>
  <c r="AK1022" i="6"/>
  <c r="AL1022" i="6"/>
  <c r="AM1022" i="6"/>
  <c r="AO1022" i="6"/>
  <c r="AP1022" i="6"/>
  <c r="AQ1022" i="6"/>
  <c r="AG1023" i="6"/>
  <c r="AH1023" i="6"/>
  <c r="AJ1023" i="6" s="1"/>
  <c r="AI1023" i="6"/>
  <c r="AK1023" i="6"/>
  <c r="AL1023" i="6"/>
  <c r="AM1023" i="6"/>
  <c r="AO1023" i="6"/>
  <c r="AP1023" i="6"/>
  <c r="AQ1023" i="6"/>
  <c r="AG1024" i="6"/>
  <c r="AH1024" i="6"/>
  <c r="AI1024" i="6"/>
  <c r="AK1024" i="6"/>
  <c r="AL1024" i="6"/>
  <c r="AN1024" i="6" s="1"/>
  <c r="AM1024" i="6"/>
  <c r="AO1024" i="6"/>
  <c r="AP1024" i="6"/>
  <c r="AR1024" i="6" s="1"/>
  <c r="AQ1024" i="6"/>
  <c r="AG1025" i="6"/>
  <c r="AJ1025" i="6" s="1"/>
  <c r="AH1025" i="6"/>
  <c r="AI1025" i="6"/>
  <c r="AK1025" i="6"/>
  <c r="AL1025" i="6"/>
  <c r="AM1025" i="6"/>
  <c r="AO1025" i="6"/>
  <c r="AP1025" i="6"/>
  <c r="AQ1025" i="6"/>
  <c r="AG1026" i="6"/>
  <c r="AH1026" i="6"/>
  <c r="AI1026" i="6"/>
  <c r="AK1026" i="6"/>
  <c r="AL1026" i="6"/>
  <c r="AM1026" i="6"/>
  <c r="AO1026" i="6"/>
  <c r="AP1026" i="6"/>
  <c r="AQ1026" i="6"/>
  <c r="AG1027" i="6"/>
  <c r="AH1027" i="6"/>
  <c r="AJ1027" i="6" s="1"/>
  <c r="AI1027" i="6"/>
  <c r="AK1027" i="6"/>
  <c r="AL1027" i="6"/>
  <c r="AM1027" i="6"/>
  <c r="AO1027" i="6"/>
  <c r="AP1027" i="6"/>
  <c r="AQ1027" i="6"/>
  <c r="AG1028" i="6"/>
  <c r="AH1028" i="6"/>
  <c r="AI1028" i="6"/>
  <c r="AK1028" i="6"/>
  <c r="AL1028" i="6"/>
  <c r="AM1028" i="6"/>
  <c r="AO1028" i="6"/>
  <c r="AP1028" i="6"/>
  <c r="AQ1028" i="6"/>
  <c r="AG1029" i="6"/>
  <c r="AH1029" i="6"/>
  <c r="AI1029" i="6"/>
  <c r="AK1029" i="6"/>
  <c r="AL1029" i="6"/>
  <c r="AM1029" i="6"/>
  <c r="AO1029" i="6"/>
  <c r="AP1029" i="6"/>
  <c r="AR1029" i="6" s="1"/>
  <c r="AQ1029" i="6"/>
  <c r="AQ910" i="6"/>
  <c r="AP910" i="6"/>
  <c r="AO910" i="6"/>
  <c r="AN910" i="6"/>
  <c r="AM910" i="6"/>
  <c r="AL910" i="6"/>
  <c r="AK910" i="6"/>
  <c r="AJ910" i="6"/>
  <c r="AI910" i="6"/>
  <c r="AH910" i="6"/>
  <c r="AG910" i="6"/>
  <c r="BK648" i="6"/>
  <c r="BK649" i="6"/>
  <c r="BK650" i="6"/>
  <c r="BK651" i="6"/>
  <c r="BK652" i="6"/>
  <c r="BK653" i="6"/>
  <c r="BK654" i="6"/>
  <c r="BK655" i="6"/>
  <c r="BK656" i="6"/>
  <c r="BK657" i="6"/>
  <c r="BK658" i="6"/>
  <c r="BK659" i="6"/>
  <c r="BK660" i="6"/>
  <c r="BK661" i="6"/>
  <c r="BK662" i="6"/>
  <c r="BK663" i="6"/>
  <c r="BK664" i="6"/>
  <c r="BK665" i="6"/>
  <c r="BK666" i="6"/>
  <c r="BK667" i="6"/>
  <c r="BK668" i="6"/>
  <c r="BK669" i="6"/>
  <c r="BK670" i="6"/>
  <c r="BK671" i="6"/>
  <c r="BK672" i="6"/>
  <c r="BK673" i="6"/>
  <c r="BK674" i="6"/>
  <c r="BK675" i="6"/>
  <c r="BK676" i="6"/>
  <c r="BK677" i="6"/>
  <c r="BK678" i="6"/>
  <c r="BK679" i="6"/>
  <c r="BK680" i="6"/>
  <c r="BK681" i="6"/>
  <c r="BK682" i="6"/>
  <c r="BK683" i="6"/>
  <c r="BK684" i="6"/>
  <c r="BK685" i="6"/>
  <c r="BK686" i="6"/>
  <c r="BK687" i="6"/>
  <c r="BK688" i="6"/>
  <c r="BK689" i="6"/>
  <c r="BK690" i="6"/>
  <c r="BK691" i="6"/>
  <c r="BK692" i="6"/>
  <c r="BK693" i="6"/>
  <c r="BK694" i="6"/>
  <c r="BK695" i="6"/>
  <c r="BK696" i="6"/>
  <c r="BK697" i="6"/>
  <c r="BK698" i="6"/>
  <c r="BK699" i="6"/>
  <c r="BK700" i="6"/>
  <c r="BK701" i="6"/>
  <c r="BK702" i="6"/>
  <c r="BK703" i="6"/>
  <c r="BK704" i="6"/>
  <c r="BK705" i="6"/>
  <c r="BK706" i="6"/>
  <c r="BK707" i="6"/>
  <c r="BK708" i="6"/>
  <c r="BK709" i="6"/>
  <c r="BK710" i="6"/>
  <c r="BK711" i="6"/>
  <c r="BK715" i="6"/>
  <c r="BK647" i="6"/>
  <c r="BT648" i="6"/>
  <c r="BW648" i="6" s="1"/>
  <c r="BU648" i="6"/>
  <c r="BV648" i="6"/>
  <c r="BX648" i="6"/>
  <c r="BY648" i="6"/>
  <c r="CA648" i="6" s="1"/>
  <c r="BZ648" i="6"/>
  <c r="CB648" i="6"/>
  <c r="CC648" i="6"/>
  <c r="CE648" i="6" s="1"/>
  <c r="CD648" i="6"/>
  <c r="BT649" i="6"/>
  <c r="BU649" i="6"/>
  <c r="BW649" i="6" s="1"/>
  <c r="BV649" i="6"/>
  <c r="BX649" i="6"/>
  <c r="BY649" i="6"/>
  <c r="CA649" i="6" s="1"/>
  <c r="BZ649" i="6"/>
  <c r="CB649" i="6"/>
  <c r="CC649" i="6"/>
  <c r="CE649" i="6" s="1"/>
  <c r="CD649" i="6"/>
  <c r="BT650" i="6"/>
  <c r="BU650" i="6"/>
  <c r="BW650" i="6" s="1"/>
  <c r="BV650" i="6"/>
  <c r="BX650" i="6"/>
  <c r="BY650" i="6"/>
  <c r="BZ650" i="6"/>
  <c r="CB650" i="6"/>
  <c r="CC650" i="6"/>
  <c r="CE650" i="6" s="1"/>
  <c r="CD650" i="6"/>
  <c r="BT651" i="6"/>
  <c r="BU651" i="6"/>
  <c r="BV651" i="6"/>
  <c r="BX651" i="6"/>
  <c r="BY651" i="6"/>
  <c r="CA651" i="6" s="1"/>
  <c r="BZ651" i="6"/>
  <c r="CB651" i="6"/>
  <c r="CC651" i="6"/>
  <c r="CD651" i="6"/>
  <c r="BT652" i="6"/>
  <c r="BU652" i="6"/>
  <c r="BW652" i="6" s="1"/>
  <c r="BV652" i="6"/>
  <c r="BX652" i="6"/>
  <c r="BY652" i="6"/>
  <c r="CA652" i="6" s="1"/>
  <c r="BZ652" i="6"/>
  <c r="CB652" i="6"/>
  <c r="CC652" i="6"/>
  <c r="CE652" i="6" s="1"/>
  <c r="CD652" i="6"/>
  <c r="BT653" i="6"/>
  <c r="BU653" i="6"/>
  <c r="BV653" i="6"/>
  <c r="BX653" i="6"/>
  <c r="BY653" i="6"/>
  <c r="CA653" i="6" s="1"/>
  <c r="BZ653" i="6"/>
  <c r="CB653" i="6"/>
  <c r="CC653" i="6"/>
  <c r="CD653" i="6"/>
  <c r="BT654" i="6"/>
  <c r="BU654" i="6"/>
  <c r="BW654" i="6" s="1"/>
  <c r="BV654" i="6"/>
  <c r="BX654" i="6"/>
  <c r="BY654" i="6"/>
  <c r="BZ654" i="6"/>
  <c r="CB654" i="6"/>
  <c r="CC654" i="6"/>
  <c r="CE654" i="6" s="1"/>
  <c r="CD654" i="6"/>
  <c r="BT655" i="6"/>
  <c r="BU655" i="6"/>
  <c r="BW655" i="6" s="1"/>
  <c r="BV655" i="6"/>
  <c r="BX655" i="6"/>
  <c r="BY655" i="6"/>
  <c r="CA655" i="6" s="1"/>
  <c r="BZ655" i="6"/>
  <c r="CB655" i="6"/>
  <c r="CC655" i="6"/>
  <c r="CD655" i="6"/>
  <c r="BT656" i="6"/>
  <c r="BU656" i="6"/>
  <c r="BW656" i="6" s="1"/>
  <c r="BV656" i="6"/>
  <c r="BX656" i="6"/>
  <c r="BY656" i="6"/>
  <c r="BZ656" i="6"/>
  <c r="CB656" i="6"/>
  <c r="CC656" i="6"/>
  <c r="CE656" i="6" s="1"/>
  <c r="CD656" i="6"/>
  <c r="BT657" i="6"/>
  <c r="BU657" i="6"/>
  <c r="BW657" i="6" s="1"/>
  <c r="BV657" i="6"/>
  <c r="BX657" i="6"/>
  <c r="BY657" i="6"/>
  <c r="CA657" i="6" s="1"/>
  <c r="BZ657" i="6"/>
  <c r="CB657" i="6"/>
  <c r="CC657" i="6"/>
  <c r="CE657" i="6" s="1"/>
  <c r="CD657" i="6"/>
  <c r="BT658" i="6"/>
  <c r="BU658" i="6"/>
  <c r="BW658" i="6" s="1"/>
  <c r="BV658" i="6"/>
  <c r="BX658" i="6"/>
  <c r="BY658" i="6"/>
  <c r="BZ658" i="6"/>
  <c r="CB658" i="6"/>
  <c r="CC658" i="6"/>
  <c r="CE658" i="6" s="1"/>
  <c r="CD658" i="6"/>
  <c r="BT659" i="6"/>
  <c r="BU659" i="6"/>
  <c r="BV659" i="6"/>
  <c r="BX659" i="6"/>
  <c r="BY659" i="6"/>
  <c r="CA659" i="6" s="1"/>
  <c r="BZ659" i="6"/>
  <c r="CB659" i="6"/>
  <c r="CC659" i="6"/>
  <c r="CE659" i="6" s="1"/>
  <c r="CD659" i="6"/>
  <c r="BT660" i="6"/>
  <c r="BU660" i="6"/>
  <c r="BW660" i="6" s="1"/>
  <c r="BV660" i="6"/>
  <c r="BX660" i="6"/>
  <c r="BY660" i="6"/>
  <c r="CA660" i="6" s="1"/>
  <c r="BZ660" i="6"/>
  <c r="CB660" i="6"/>
  <c r="CC660" i="6"/>
  <c r="CE660" i="6" s="1"/>
  <c r="CD660" i="6"/>
  <c r="BT661" i="6"/>
  <c r="BU661" i="6"/>
  <c r="BV661" i="6"/>
  <c r="BX661" i="6"/>
  <c r="BY661" i="6"/>
  <c r="CA661" i="6" s="1"/>
  <c r="BZ661" i="6"/>
  <c r="CB661" i="6"/>
  <c r="CC661" i="6"/>
  <c r="CD661" i="6"/>
  <c r="BT662" i="6"/>
  <c r="BU662" i="6"/>
  <c r="BW662" i="6" s="1"/>
  <c r="BV662" i="6"/>
  <c r="BX662" i="6"/>
  <c r="BY662" i="6"/>
  <c r="BZ662" i="6"/>
  <c r="CB662" i="6"/>
  <c r="CC662" i="6"/>
  <c r="CE662" i="6" s="1"/>
  <c r="CD662" i="6"/>
  <c r="BT663" i="6"/>
  <c r="BU663" i="6"/>
  <c r="BW663" i="6" s="1"/>
  <c r="BV663" i="6"/>
  <c r="BX663" i="6"/>
  <c r="BY663" i="6"/>
  <c r="CA663" i="6" s="1"/>
  <c r="BZ663" i="6"/>
  <c r="CB663" i="6"/>
  <c r="CC663" i="6"/>
  <c r="CD663" i="6"/>
  <c r="BT664" i="6"/>
  <c r="BU664" i="6"/>
  <c r="BW664" i="6" s="1"/>
  <c r="BV664" i="6"/>
  <c r="BX664" i="6"/>
  <c r="BY664" i="6"/>
  <c r="BZ664" i="6"/>
  <c r="CB664" i="6"/>
  <c r="CC664" i="6"/>
  <c r="CE664" i="6" s="1"/>
  <c r="CD664" i="6"/>
  <c r="BT665" i="6"/>
  <c r="BU665" i="6"/>
  <c r="BV665" i="6"/>
  <c r="BX665" i="6"/>
  <c r="BY665" i="6"/>
  <c r="CA665" i="6" s="1"/>
  <c r="BZ665" i="6"/>
  <c r="CB665" i="6"/>
  <c r="CC665" i="6"/>
  <c r="CE665" i="6" s="1"/>
  <c r="CD665" i="6"/>
  <c r="BT666" i="6"/>
  <c r="BU666" i="6"/>
  <c r="BW666" i="6" s="1"/>
  <c r="BV666" i="6"/>
  <c r="BX666" i="6"/>
  <c r="BY666" i="6"/>
  <c r="BZ666" i="6"/>
  <c r="CB666" i="6"/>
  <c r="CC666" i="6"/>
  <c r="CE666" i="6" s="1"/>
  <c r="CD666" i="6"/>
  <c r="BT667" i="6"/>
  <c r="BU667" i="6"/>
  <c r="BV667" i="6"/>
  <c r="BX667" i="6"/>
  <c r="BY667" i="6"/>
  <c r="CA667" i="6" s="1"/>
  <c r="BZ667" i="6"/>
  <c r="CB667" i="6"/>
  <c r="CC667" i="6"/>
  <c r="CD667" i="6"/>
  <c r="BT668" i="6"/>
  <c r="BU668" i="6"/>
  <c r="BW668" i="6" s="1"/>
  <c r="BV668" i="6"/>
  <c r="BX668" i="6"/>
  <c r="BY668" i="6"/>
  <c r="CA668" i="6" s="1"/>
  <c r="BZ668" i="6"/>
  <c r="CB668" i="6"/>
  <c r="CC668" i="6"/>
  <c r="CE668" i="6" s="1"/>
  <c r="CD668" i="6"/>
  <c r="BT669" i="6"/>
  <c r="BU669" i="6"/>
  <c r="BV669" i="6"/>
  <c r="BX669" i="6"/>
  <c r="BY669" i="6"/>
  <c r="CA669" i="6" s="1"/>
  <c r="BZ669" i="6"/>
  <c r="CB669" i="6"/>
  <c r="CC669" i="6"/>
  <c r="CD669" i="6"/>
  <c r="BT670" i="6"/>
  <c r="BU670" i="6"/>
  <c r="BW670" i="6" s="1"/>
  <c r="BV670" i="6"/>
  <c r="BX670" i="6"/>
  <c r="BY670" i="6"/>
  <c r="BZ670" i="6"/>
  <c r="CB670" i="6"/>
  <c r="CC670" i="6"/>
  <c r="CE670" i="6" s="1"/>
  <c r="CD670" i="6"/>
  <c r="BT671" i="6"/>
  <c r="BU671" i="6"/>
  <c r="BW671" i="6" s="1"/>
  <c r="BV671" i="6"/>
  <c r="BX671" i="6"/>
  <c r="BY671" i="6"/>
  <c r="CA671" i="6" s="1"/>
  <c r="BZ671" i="6"/>
  <c r="CB671" i="6"/>
  <c r="CC671" i="6"/>
  <c r="CD671" i="6"/>
  <c r="BT672" i="6"/>
  <c r="BU672" i="6"/>
  <c r="BW672" i="6" s="1"/>
  <c r="BV672" i="6"/>
  <c r="BX672" i="6"/>
  <c r="BY672" i="6"/>
  <c r="BZ672" i="6"/>
  <c r="CB672" i="6"/>
  <c r="CC672" i="6"/>
  <c r="CE672" i="6" s="1"/>
  <c r="CD672" i="6"/>
  <c r="BT673" i="6"/>
  <c r="BU673" i="6"/>
  <c r="BV673" i="6"/>
  <c r="BX673" i="6"/>
  <c r="BY673" i="6"/>
  <c r="CA673" i="6" s="1"/>
  <c r="BZ673" i="6"/>
  <c r="CB673" i="6"/>
  <c r="CC673" i="6"/>
  <c r="CE673" i="6" s="1"/>
  <c r="CD673" i="6"/>
  <c r="BT674" i="6"/>
  <c r="BU674" i="6"/>
  <c r="BW674" i="6" s="1"/>
  <c r="BV674" i="6"/>
  <c r="BX674" i="6"/>
  <c r="BY674" i="6"/>
  <c r="BZ674" i="6"/>
  <c r="CB674" i="6"/>
  <c r="CC674" i="6"/>
  <c r="CD674" i="6"/>
  <c r="BT675" i="6"/>
  <c r="BU675" i="6"/>
  <c r="BV675" i="6"/>
  <c r="BX675" i="6"/>
  <c r="BY675" i="6"/>
  <c r="CA675" i="6" s="1"/>
  <c r="BZ675" i="6"/>
  <c r="CB675" i="6"/>
  <c r="CC675" i="6"/>
  <c r="CD675" i="6"/>
  <c r="BT676" i="6"/>
  <c r="BU676" i="6"/>
  <c r="BV676" i="6"/>
  <c r="BX676" i="6"/>
  <c r="BY676" i="6"/>
  <c r="CA676" i="6" s="1"/>
  <c r="BZ676" i="6"/>
  <c r="CB676" i="6"/>
  <c r="CC676" i="6"/>
  <c r="CE676" i="6" s="1"/>
  <c r="CD676" i="6"/>
  <c r="BT677" i="6"/>
  <c r="BU677" i="6"/>
  <c r="BV677" i="6"/>
  <c r="BX677" i="6"/>
  <c r="BY677" i="6"/>
  <c r="BZ677" i="6"/>
  <c r="CB677" i="6"/>
  <c r="CC677" i="6"/>
  <c r="CD677" i="6"/>
  <c r="BT678" i="6"/>
  <c r="BU678" i="6"/>
  <c r="BW678" i="6" s="1"/>
  <c r="BV678" i="6"/>
  <c r="BX678" i="6"/>
  <c r="BY678" i="6"/>
  <c r="BZ678" i="6"/>
  <c r="CB678" i="6"/>
  <c r="CC678" i="6"/>
  <c r="CD678" i="6"/>
  <c r="BT679" i="6"/>
  <c r="BU679" i="6"/>
  <c r="BW679" i="6" s="1"/>
  <c r="BV679" i="6"/>
  <c r="BX679" i="6"/>
  <c r="BY679" i="6"/>
  <c r="CA679" i="6" s="1"/>
  <c r="BZ679" i="6"/>
  <c r="CB679" i="6"/>
  <c r="CC679" i="6"/>
  <c r="CD679" i="6"/>
  <c r="BT680" i="6"/>
  <c r="BU680" i="6"/>
  <c r="BV680" i="6"/>
  <c r="BX680" i="6"/>
  <c r="BY680" i="6"/>
  <c r="BZ680" i="6"/>
  <c r="CB680" i="6"/>
  <c r="CC680" i="6"/>
  <c r="CE680" i="6" s="1"/>
  <c r="CD680" i="6"/>
  <c r="BT681" i="6"/>
  <c r="BU681" i="6"/>
  <c r="BV681" i="6"/>
  <c r="BX681" i="6"/>
  <c r="BY681" i="6"/>
  <c r="BZ681" i="6"/>
  <c r="CB681" i="6"/>
  <c r="CC681" i="6"/>
  <c r="CE681" i="6" s="1"/>
  <c r="CD681" i="6"/>
  <c r="BT682" i="6"/>
  <c r="BU682" i="6"/>
  <c r="BW682" i="6" s="1"/>
  <c r="BV682" i="6"/>
  <c r="BX682" i="6"/>
  <c r="BY682" i="6"/>
  <c r="BZ682" i="6"/>
  <c r="CB682" i="6"/>
  <c r="CC682" i="6"/>
  <c r="CD682" i="6"/>
  <c r="BT683" i="6"/>
  <c r="BU683" i="6"/>
  <c r="BV683" i="6"/>
  <c r="BX683" i="6"/>
  <c r="BY683" i="6"/>
  <c r="CA683" i="6" s="1"/>
  <c r="BZ683" i="6"/>
  <c r="CB683" i="6"/>
  <c r="CC683" i="6"/>
  <c r="CD683" i="6"/>
  <c r="BT684" i="6"/>
  <c r="BU684" i="6"/>
  <c r="BV684" i="6"/>
  <c r="BX684" i="6"/>
  <c r="BY684" i="6"/>
  <c r="CA684" i="6" s="1"/>
  <c r="BZ684" i="6"/>
  <c r="CB684" i="6"/>
  <c r="CC684" i="6"/>
  <c r="CE684" i="6" s="1"/>
  <c r="CD684" i="6"/>
  <c r="BT685" i="6"/>
  <c r="BU685" i="6"/>
  <c r="BV685" i="6"/>
  <c r="BX685" i="6"/>
  <c r="BY685" i="6"/>
  <c r="BZ685" i="6"/>
  <c r="CB685" i="6"/>
  <c r="CC685" i="6"/>
  <c r="CD685" i="6"/>
  <c r="BT686" i="6"/>
  <c r="BU686" i="6"/>
  <c r="BW686" i="6" s="1"/>
  <c r="BV686" i="6"/>
  <c r="BX686" i="6"/>
  <c r="BY686" i="6"/>
  <c r="BZ686" i="6"/>
  <c r="CB686" i="6"/>
  <c r="CC686" i="6"/>
  <c r="CD686" i="6"/>
  <c r="BT687" i="6"/>
  <c r="BU687" i="6"/>
  <c r="BW687" i="6" s="1"/>
  <c r="BV687" i="6"/>
  <c r="BX687" i="6"/>
  <c r="BY687" i="6"/>
  <c r="CA687" i="6" s="1"/>
  <c r="BZ687" i="6"/>
  <c r="CB687" i="6"/>
  <c r="CC687" i="6"/>
  <c r="CD687" i="6"/>
  <c r="BT688" i="6"/>
  <c r="BU688" i="6"/>
  <c r="BV688" i="6"/>
  <c r="BX688" i="6"/>
  <c r="BY688" i="6"/>
  <c r="BZ688" i="6"/>
  <c r="CB688" i="6"/>
  <c r="CC688" i="6"/>
  <c r="CE688" i="6" s="1"/>
  <c r="CD688" i="6"/>
  <c r="BT689" i="6"/>
  <c r="BU689" i="6"/>
  <c r="BV689" i="6"/>
  <c r="BX689" i="6"/>
  <c r="BY689" i="6"/>
  <c r="BZ689" i="6"/>
  <c r="CB689" i="6"/>
  <c r="CC689" i="6"/>
  <c r="CE689" i="6" s="1"/>
  <c r="CD689" i="6"/>
  <c r="BT690" i="6"/>
  <c r="BU690" i="6"/>
  <c r="BW690" i="6" s="1"/>
  <c r="BV690" i="6"/>
  <c r="BX690" i="6"/>
  <c r="BY690" i="6"/>
  <c r="BZ690" i="6"/>
  <c r="CB690" i="6"/>
  <c r="CC690" i="6"/>
  <c r="CD690" i="6"/>
  <c r="BT691" i="6"/>
  <c r="BU691" i="6"/>
  <c r="BV691" i="6"/>
  <c r="BX691" i="6"/>
  <c r="BY691" i="6"/>
  <c r="CA691" i="6" s="1"/>
  <c r="BZ691" i="6"/>
  <c r="CB691" i="6"/>
  <c r="CC691" i="6"/>
  <c r="CD691" i="6"/>
  <c r="BT692" i="6"/>
  <c r="BU692" i="6"/>
  <c r="BV692" i="6"/>
  <c r="BX692" i="6"/>
  <c r="BY692" i="6"/>
  <c r="CA692" i="6" s="1"/>
  <c r="BZ692" i="6"/>
  <c r="CB692" i="6"/>
  <c r="CC692" i="6"/>
  <c r="CE692" i="6" s="1"/>
  <c r="CD692" i="6"/>
  <c r="BT693" i="6"/>
  <c r="BU693" i="6"/>
  <c r="BV693" i="6"/>
  <c r="BX693" i="6"/>
  <c r="BY693" i="6"/>
  <c r="BZ693" i="6"/>
  <c r="CB693" i="6"/>
  <c r="CC693" i="6"/>
  <c r="CD693" i="6"/>
  <c r="BT694" i="6"/>
  <c r="BU694" i="6"/>
  <c r="BW694" i="6" s="1"/>
  <c r="BV694" i="6"/>
  <c r="BX694" i="6"/>
  <c r="BY694" i="6"/>
  <c r="BZ694" i="6"/>
  <c r="CB694" i="6"/>
  <c r="CC694" i="6"/>
  <c r="CD694" i="6"/>
  <c r="BT695" i="6"/>
  <c r="BU695" i="6"/>
  <c r="BW695" i="6" s="1"/>
  <c r="BV695" i="6"/>
  <c r="BX695" i="6"/>
  <c r="BY695" i="6"/>
  <c r="CA695" i="6" s="1"/>
  <c r="BZ695" i="6"/>
  <c r="CB695" i="6"/>
  <c r="CC695" i="6"/>
  <c r="CD695" i="6"/>
  <c r="BT696" i="6"/>
  <c r="BU696" i="6"/>
  <c r="BV696" i="6"/>
  <c r="BX696" i="6"/>
  <c r="BY696" i="6"/>
  <c r="BZ696" i="6"/>
  <c r="CB696" i="6"/>
  <c r="CC696" i="6"/>
  <c r="CE696" i="6" s="1"/>
  <c r="CD696" i="6"/>
  <c r="BT697" i="6"/>
  <c r="BU697" i="6"/>
  <c r="BV697" i="6"/>
  <c r="BX697" i="6"/>
  <c r="BY697" i="6"/>
  <c r="BZ697" i="6"/>
  <c r="CB697" i="6"/>
  <c r="CC697" i="6"/>
  <c r="CE697" i="6" s="1"/>
  <c r="CD697" i="6"/>
  <c r="BT698" i="6"/>
  <c r="BU698" i="6"/>
  <c r="BW698" i="6" s="1"/>
  <c r="BV698" i="6"/>
  <c r="BX698" i="6"/>
  <c r="BY698" i="6"/>
  <c r="BZ698" i="6"/>
  <c r="CB698" i="6"/>
  <c r="CC698" i="6"/>
  <c r="CD698" i="6"/>
  <c r="BT699" i="6"/>
  <c r="BU699" i="6"/>
  <c r="BV699" i="6"/>
  <c r="BX699" i="6"/>
  <c r="BY699" i="6"/>
  <c r="CA699" i="6" s="1"/>
  <c r="BZ699" i="6"/>
  <c r="CB699" i="6"/>
  <c r="CC699" i="6"/>
  <c r="CD699" i="6"/>
  <c r="BT700" i="6"/>
  <c r="BU700" i="6"/>
  <c r="BV700" i="6"/>
  <c r="BW700" i="6"/>
  <c r="BX700" i="6"/>
  <c r="BY700" i="6"/>
  <c r="BZ700" i="6"/>
  <c r="CB700" i="6"/>
  <c r="CC700" i="6"/>
  <c r="CD700" i="6"/>
  <c r="CE700" i="6"/>
  <c r="BT701" i="6"/>
  <c r="BU701" i="6"/>
  <c r="BW701" i="6" s="1"/>
  <c r="BV701" i="6"/>
  <c r="BX701" i="6"/>
  <c r="BY701" i="6"/>
  <c r="CA701" i="6" s="1"/>
  <c r="BZ701" i="6"/>
  <c r="CB701" i="6"/>
  <c r="CC701" i="6"/>
  <c r="CE701" i="6" s="1"/>
  <c r="CD701" i="6"/>
  <c r="BT702" i="6"/>
  <c r="BU702" i="6"/>
  <c r="BV702" i="6"/>
  <c r="BX702" i="6"/>
  <c r="BY702" i="6"/>
  <c r="BZ702" i="6"/>
  <c r="CB702" i="6"/>
  <c r="CC702" i="6"/>
  <c r="CD702" i="6"/>
  <c r="CE702" i="6"/>
  <c r="BT703" i="6"/>
  <c r="BU703" i="6"/>
  <c r="BV703" i="6"/>
  <c r="BX703" i="6"/>
  <c r="BY703" i="6"/>
  <c r="CA703" i="6" s="1"/>
  <c r="BZ703" i="6"/>
  <c r="CB703" i="6"/>
  <c r="CC703" i="6"/>
  <c r="CD703" i="6"/>
  <c r="BT704" i="6"/>
  <c r="BU704" i="6"/>
  <c r="BV704" i="6"/>
  <c r="BX704" i="6"/>
  <c r="BY704" i="6"/>
  <c r="CA704" i="6" s="1"/>
  <c r="BZ704" i="6"/>
  <c r="CB704" i="6"/>
  <c r="CC704" i="6"/>
  <c r="CE704" i="6" s="1"/>
  <c r="CD704" i="6"/>
  <c r="BT705" i="6"/>
  <c r="BU705" i="6"/>
  <c r="BW705" i="6" s="1"/>
  <c r="BV705" i="6"/>
  <c r="BX705" i="6"/>
  <c r="BY705" i="6"/>
  <c r="CA705" i="6" s="1"/>
  <c r="BZ705" i="6"/>
  <c r="CB705" i="6"/>
  <c r="CC705" i="6"/>
  <c r="CD705" i="6"/>
  <c r="BT706" i="6"/>
  <c r="BU706" i="6"/>
  <c r="BV706" i="6"/>
  <c r="BW706" i="6"/>
  <c r="BX706" i="6"/>
  <c r="BY706" i="6"/>
  <c r="BZ706" i="6"/>
  <c r="CB706" i="6"/>
  <c r="CC706" i="6"/>
  <c r="CE706" i="6" s="1"/>
  <c r="CD706" i="6"/>
  <c r="BT707" i="6"/>
  <c r="BU707" i="6"/>
  <c r="BV707" i="6"/>
  <c r="BX707" i="6"/>
  <c r="BY707" i="6"/>
  <c r="CA707" i="6" s="1"/>
  <c r="BZ707" i="6"/>
  <c r="CB707" i="6"/>
  <c r="CC707" i="6"/>
  <c r="CE707" i="6" s="1"/>
  <c r="CD707" i="6"/>
  <c r="BT708" i="6"/>
  <c r="BU708" i="6"/>
  <c r="BW708" i="6" s="1"/>
  <c r="BV708" i="6"/>
  <c r="BX708" i="6"/>
  <c r="BY708" i="6"/>
  <c r="BZ708" i="6"/>
  <c r="CB708" i="6"/>
  <c r="CC708" i="6"/>
  <c r="CD708" i="6"/>
  <c r="CE708" i="6"/>
  <c r="BT709" i="6"/>
  <c r="BU709" i="6"/>
  <c r="BV709" i="6"/>
  <c r="BX709" i="6"/>
  <c r="BY709" i="6"/>
  <c r="BZ709" i="6"/>
  <c r="CA709" i="6"/>
  <c r="CB709" i="6"/>
  <c r="CC709" i="6"/>
  <c r="CE709" i="6" s="1"/>
  <c r="CD709" i="6"/>
  <c r="BT710" i="6"/>
  <c r="BU710" i="6"/>
  <c r="BW710" i="6" s="1"/>
  <c r="BV710" i="6"/>
  <c r="BX710" i="6"/>
  <c r="BY710" i="6"/>
  <c r="CA710" i="6" s="1"/>
  <c r="BZ710" i="6"/>
  <c r="CB710" i="6"/>
  <c r="CC710" i="6"/>
  <c r="CE710" i="6" s="1"/>
  <c r="CD710" i="6"/>
  <c r="BT711" i="6"/>
  <c r="BU711" i="6"/>
  <c r="BV711" i="6"/>
  <c r="BX711" i="6"/>
  <c r="BY711" i="6"/>
  <c r="BZ711" i="6"/>
  <c r="CA711" i="6"/>
  <c r="CB711" i="6"/>
  <c r="CC711" i="6"/>
  <c r="CD711" i="6"/>
  <c r="BT712" i="6"/>
  <c r="BU712" i="6"/>
  <c r="BW712" i="6" s="1"/>
  <c r="BV712" i="6"/>
  <c r="BX712" i="6"/>
  <c r="BY712" i="6"/>
  <c r="BZ712" i="6"/>
  <c r="CB712" i="6"/>
  <c r="CC712" i="6"/>
  <c r="CE712" i="6" s="1"/>
  <c r="CD712" i="6"/>
  <c r="BT713" i="6"/>
  <c r="BU713" i="6"/>
  <c r="BW713" i="6" s="1"/>
  <c r="BV713" i="6"/>
  <c r="BX713" i="6"/>
  <c r="BY713" i="6"/>
  <c r="CA713" i="6" s="1"/>
  <c r="BZ713" i="6"/>
  <c r="CB713" i="6"/>
  <c r="CC713" i="6"/>
  <c r="CD713" i="6"/>
  <c r="BT714" i="6"/>
  <c r="BU714" i="6"/>
  <c r="BV714" i="6"/>
  <c r="BW714" i="6"/>
  <c r="BX714" i="6"/>
  <c r="BY714" i="6"/>
  <c r="BZ714" i="6"/>
  <c r="CB714" i="6"/>
  <c r="CC714" i="6"/>
  <c r="CD714" i="6"/>
  <c r="CE714" i="6"/>
  <c r="BT715" i="6"/>
  <c r="BU715" i="6"/>
  <c r="BW715" i="6" s="1"/>
  <c r="BV715" i="6"/>
  <c r="BX715" i="6"/>
  <c r="BY715" i="6"/>
  <c r="CA715" i="6" s="1"/>
  <c r="BZ715" i="6"/>
  <c r="CB715" i="6"/>
  <c r="CC715" i="6"/>
  <c r="CE715" i="6" s="1"/>
  <c r="CD715" i="6"/>
  <c r="BT716" i="6"/>
  <c r="BU716" i="6"/>
  <c r="BW716" i="6" s="1"/>
  <c r="BV716" i="6"/>
  <c r="BX716" i="6"/>
  <c r="BY716" i="6"/>
  <c r="BZ716" i="6"/>
  <c r="CB716" i="6"/>
  <c r="CC716" i="6"/>
  <c r="CD716" i="6"/>
  <c r="CE716" i="6"/>
  <c r="BT717" i="6"/>
  <c r="BU717" i="6"/>
  <c r="BV717" i="6"/>
  <c r="BX717" i="6"/>
  <c r="BY717" i="6"/>
  <c r="CA717" i="6" s="1"/>
  <c r="BZ717" i="6"/>
  <c r="CB717" i="6"/>
  <c r="CC717" i="6"/>
  <c r="CD717" i="6"/>
  <c r="BT718" i="6"/>
  <c r="BU718" i="6"/>
  <c r="BW718" i="6" s="1"/>
  <c r="BK718" i="6" s="1"/>
  <c r="BV718" i="6"/>
  <c r="BX718" i="6"/>
  <c r="BY718" i="6"/>
  <c r="CA718" i="6" s="1"/>
  <c r="BZ718" i="6"/>
  <c r="CB718" i="6"/>
  <c r="CC718" i="6"/>
  <c r="CE718" i="6" s="1"/>
  <c r="CD718" i="6"/>
  <c r="BT719" i="6"/>
  <c r="BU719" i="6"/>
  <c r="BV719" i="6"/>
  <c r="BX719" i="6"/>
  <c r="CA719" i="6" s="1"/>
  <c r="BY719" i="6"/>
  <c r="BZ719" i="6"/>
  <c r="CB719" i="6"/>
  <c r="CC719" i="6"/>
  <c r="CD719" i="6"/>
  <c r="BT720" i="6"/>
  <c r="BW720" i="6" s="1"/>
  <c r="BU720" i="6"/>
  <c r="BV720" i="6"/>
  <c r="BX720" i="6"/>
  <c r="BY720" i="6"/>
  <c r="BZ720" i="6"/>
  <c r="CB720" i="6"/>
  <c r="CC720" i="6"/>
  <c r="CD720" i="6"/>
  <c r="BT721" i="6"/>
  <c r="BU721" i="6"/>
  <c r="BV721" i="6"/>
  <c r="BX721" i="6"/>
  <c r="BY721" i="6"/>
  <c r="CA721" i="6" s="1"/>
  <c r="BZ721" i="6"/>
  <c r="CB721" i="6"/>
  <c r="CC721" i="6"/>
  <c r="CD721" i="6"/>
  <c r="BT722" i="6"/>
  <c r="BU722" i="6"/>
  <c r="BV722" i="6"/>
  <c r="BW722" i="6"/>
  <c r="BX722" i="6"/>
  <c r="BY722" i="6"/>
  <c r="BZ722" i="6"/>
  <c r="CB722" i="6"/>
  <c r="CC722" i="6"/>
  <c r="CE722" i="6" s="1"/>
  <c r="CD722" i="6"/>
  <c r="BT723" i="6"/>
  <c r="BU723" i="6"/>
  <c r="BV723" i="6"/>
  <c r="BX723" i="6"/>
  <c r="BY723" i="6"/>
  <c r="CA723" i="6" s="1"/>
  <c r="BZ723" i="6"/>
  <c r="CB723" i="6"/>
  <c r="CC723" i="6"/>
  <c r="CE723" i="6" s="1"/>
  <c r="CD723" i="6"/>
  <c r="BT724" i="6"/>
  <c r="BU724" i="6"/>
  <c r="BV724" i="6"/>
  <c r="BX724" i="6"/>
  <c r="BY724" i="6"/>
  <c r="BZ724" i="6"/>
  <c r="CB724" i="6"/>
  <c r="CE724" i="6" s="1"/>
  <c r="CC724" i="6"/>
  <c r="CD724" i="6"/>
  <c r="BT725" i="6"/>
  <c r="BU725" i="6"/>
  <c r="BV725" i="6"/>
  <c r="BX725" i="6"/>
  <c r="BY725" i="6"/>
  <c r="BZ725" i="6"/>
  <c r="CA725" i="6"/>
  <c r="CB725" i="6"/>
  <c r="CC725" i="6"/>
  <c r="CD725" i="6"/>
  <c r="BT726" i="6"/>
  <c r="BU726" i="6"/>
  <c r="BV726" i="6"/>
  <c r="BX726" i="6"/>
  <c r="BY726" i="6"/>
  <c r="CA726" i="6" s="1"/>
  <c r="BZ726" i="6"/>
  <c r="CB726" i="6"/>
  <c r="CC726" i="6"/>
  <c r="CE726" i="6" s="1"/>
  <c r="CD726" i="6"/>
  <c r="BT727" i="6"/>
  <c r="BU727" i="6"/>
  <c r="BV727" i="6"/>
  <c r="BX727" i="6"/>
  <c r="BY727" i="6"/>
  <c r="BZ727" i="6"/>
  <c r="CA727" i="6"/>
  <c r="CB727" i="6"/>
  <c r="CC727" i="6"/>
  <c r="CD727" i="6"/>
  <c r="BT728" i="6"/>
  <c r="BU728" i="6"/>
  <c r="BW728" i="6" s="1"/>
  <c r="BV728" i="6"/>
  <c r="BX728" i="6"/>
  <c r="BY728" i="6"/>
  <c r="BZ728" i="6"/>
  <c r="CB728" i="6"/>
  <c r="CC728" i="6"/>
  <c r="CE728" i="6" s="1"/>
  <c r="CD728" i="6"/>
  <c r="BT729" i="6"/>
  <c r="BU729" i="6"/>
  <c r="BV729" i="6"/>
  <c r="BX729" i="6"/>
  <c r="BY729" i="6"/>
  <c r="BZ729" i="6"/>
  <c r="CB729" i="6"/>
  <c r="CC729" i="6"/>
  <c r="CD729" i="6"/>
  <c r="BT730" i="6"/>
  <c r="BW730" i="6" s="1"/>
  <c r="BU730" i="6"/>
  <c r="BV730" i="6"/>
  <c r="BX730" i="6"/>
  <c r="BY730" i="6"/>
  <c r="BZ730" i="6"/>
  <c r="CB730" i="6"/>
  <c r="CC730" i="6"/>
  <c r="CD730" i="6"/>
  <c r="CE730" i="6"/>
  <c r="BT731" i="6"/>
  <c r="BU731" i="6"/>
  <c r="BV731" i="6"/>
  <c r="BX731" i="6"/>
  <c r="BY731" i="6"/>
  <c r="CA731" i="6" s="1"/>
  <c r="BZ731" i="6"/>
  <c r="CB731" i="6"/>
  <c r="CC731" i="6"/>
  <c r="CE731" i="6" s="1"/>
  <c r="CD731" i="6"/>
  <c r="BT732" i="6"/>
  <c r="BU732" i="6"/>
  <c r="BW732" i="6" s="1"/>
  <c r="BV732" i="6"/>
  <c r="BX732" i="6"/>
  <c r="BY732" i="6"/>
  <c r="BZ732" i="6"/>
  <c r="CB732" i="6"/>
  <c r="CE732" i="6" s="1"/>
  <c r="CC732" i="6"/>
  <c r="CD732" i="6"/>
  <c r="BT733" i="6"/>
  <c r="BU733" i="6"/>
  <c r="BV733" i="6"/>
  <c r="BX733" i="6"/>
  <c r="BY733" i="6"/>
  <c r="CA733" i="6" s="1"/>
  <c r="BZ733" i="6"/>
  <c r="CB733" i="6"/>
  <c r="CC733" i="6"/>
  <c r="CD733" i="6"/>
  <c r="BT734" i="6"/>
  <c r="BU734" i="6"/>
  <c r="BV734" i="6"/>
  <c r="BX734" i="6"/>
  <c r="BY734" i="6"/>
  <c r="BZ734" i="6"/>
  <c r="CB734" i="6"/>
  <c r="CC734" i="6"/>
  <c r="CD734" i="6"/>
  <c r="BT735" i="6"/>
  <c r="BU735" i="6"/>
  <c r="BV735" i="6"/>
  <c r="BX735" i="6"/>
  <c r="CA735" i="6" s="1"/>
  <c r="BY735" i="6"/>
  <c r="BZ735" i="6"/>
  <c r="CB735" i="6"/>
  <c r="CC735" i="6"/>
  <c r="CD735" i="6"/>
  <c r="BT736" i="6"/>
  <c r="BW736" i="6" s="1"/>
  <c r="BK736" i="6" s="1"/>
  <c r="BU736" i="6"/>
  <c r="BV736" i="6"/>
  <c r="BX736" i="6"/>
  <c r="BY736" i="6"/>
  <c r="CA736" i="6" s="1"/>
  <c r="BZ736" i="6"/>
  <c r="CB736" i="6"/>
  <c r="CC736" i="6"/>
  <c r="CE736" i="6" s="1"/>
  <c r="CD736" i="6"/>
  <c r="BT737" i="6"/>
  <c r="BU737" i="6"/>
  <c r="BW737" i="6" s="1"/>
  <c r="BV737" i="6"/>
  <c r="BX737" i="6"/>
  <c r="BY737" i="6"/>
  <c r="BZ737" i="6"/>
  <c r="CB737" i="6"/>
  <c r="CC737" i="6"/>
  <c r="CD737" i="6"/>
  <c r="BT738" i="6"/>
  <c r="BW738" i="6" s="1"/>
  <c r="BU738" i="6"/>
  <c r="BV738" i="6"/>
  <c r="BX738" i="6"/>
  <c r="BY738" i="6"/>
  <c r="BZ738" i="6"/>
  <c r="CB738" i="6"/>
  <c r="CC738" i="6"/>
  <c r="CE738" i="6" s="1"/>
  <c r="CD738" i="6"/>
  <c r="BT739" i="6"/>
  <c r="BU739" i="6"/>
  <c r="BV739" i="6"/>
  <c r="BX739" i="6"/>
  <c r="BY739" i="6"/>
  <c r="BZ739" i="6"/>
  <c r="CB739" i="6"/>
  <c r="CC739" i="6"/>
  <c r="CD739" i="6"/>
  <c r="BT740" i="6"/>
  <c r="BU740" i="6"/>
  <c r="BV740" i="6"/>
  <c r="BX740" i="6"/>
  <c r="BY740" i="6"/>
  <c r="BZ740" i="6"/>
  <c r="CB740" i="6"/>
  <c r="CC740" i="6"/>
  <c r="CE740" i="6" s="1"/>
  <c r="CD740" i="6"/>
  <c r="BT741" i="6"/>
  <c r="BU741" i="6"/>
  <c r="BV741" i="6"/>
  <c r="BX741" i="6"/>
  <c r="CA741" i="6" s="1"/>
  <c r="BY741" i="6"/>
  <c r="BZ741" i="6"/>
  <c r="CB741" i="6"/>
  <c r="CC741" i="6"/>
  <c r="CE741" i="6" s="1"/>
  <c r="CD741" i="6"/>
  <c r="BT742" i="6"/>
  <c r="BU742" i="6"/>
  <c r="BW742" i="6" s="1"/>
  <c r="BV742" i="6"/>
  <c r="BX742" i="6"/>
  <c r="BY742" i="6"/>
  <c r="BZ742" i="6"/>
  <c r="CB742" i="6"/>
  <c r="CC742" i="6"/>
  <c r="CD742" i="6"/>
  <c r="BT743" i="6"/>
  <c r="BU743" i="6"/>
  <c r="BV743" i="6"/>
  <c r="BX743" i="6"/>
  <c r="BY743" i="6"/>
  <c r="BZ743" i="6"/>
  <c r="CA743" i="6" s="1"/>
  <c r="CB743" i="6"/>
  <c r="CC743" i="6"/>
  <c r="CD743" i="6"/>
  <c r="BT744" i="6"/>
  <c r="BU744" i="6"/>
  <c r="BV744" i="6"/>
  <c r="BX744" i="6"/>
  <c r="BY744" i="6"/>
  <c r="BZ744" i="6"/>
  <c r="CB744" i="6"/>
  <c r="CC744" i="6"/>
  <c r="CD744" i="6"/>
  <c r="BT745" i="6"/>
  <c r="BU745" i="6"/>
  <c r="BV745" i="6"/>
  <c r="BX745" i="6"/>
  <c r="BY745" i="6"/>
  <c r="BZ745" i="6"/>
  <c r="CB745" i="6"/>
  <c r="CC745" i="6"/>
  <c r="CD745" i="6"/>
  <c r="BT746" i="6"/>
  <c r="BW746" i="6" s="1"/>
  <c r="BU746" i="6"/>
  <c r="BV746" i="6"/>
  <c r="BX746" i="6"/>
  <c r="BY746" i="6"/>
  <c r="BZ746" i="6"/>
  <c r="CB746" i="6"/>
  <c r="CC746" i="6"/>
  <c r="CD746" i="6"/>
  <c r="CE746" i="6" s="1"/>
  <c r="BT747" i="6"/>
  <c r="BU747" i="6"/>
  <c r="BW747" i="6" s="1"/>
  <c r="BV747" i="6"/>
  <c r="BX747" i="6"/>
  <c r="BY747" i="6"/>
  <c r="BZ747" i="6"/>
  <c r="CB747" i="6"/>
  <c r="CC747" i="6"/>
  <c r="CD747" i="6"/>
  <c r="BT748" i="6"/>
  <c r="BU748" i="6"/>
  <c r="BV748" i="6"/>
  <c r="BX748" i="6"/>
  <c r="BY748" i="6"/>
  <c r="BZ748" i="6"/>
  <c r="CB748" i="6"/>
  <c r="CC748" i="6"/>
  <c r="CD748" i="6"/>
  <c r="BT749" i="6"/>
  <c r="BU749" i="6"/>
  <c r="BW749" i="6" s="1"/>
  <c r="BK749" i="6" s="1"/>
  <c r="BV749" i="6"/>
  <c r="BX749" i="6"/>
  <c r="BY749" i="6"/>
  <c r="CA749" i="6" s="1"/>
  <c r="BZ749" i="6"/>
  <c r="CB749" i="6"/>
  <c r="CC749" i="6"/>
  <c r="CE749" i="6" s="1"/>
  <c r="CD749" i="6"/>
  <c r="BT750" i="6"/>
  <c r="BU750" i="6"/>
  <c r="BV750" i="6"/>
  <c r="BX750" i="6"/>
  <c r="BY750" i="6"/>
  <c r="BZ750" i="6"/>
  <c r="CB750" i="6"/>
  <c r="CC750" i="6"/>
  <c r="CD750" i="6"/>
  <c r="BT751" i="6"/>
  <c r="BU751" i="6"/>
  <c r="BV751" i="6"/>
  <c r="BX751" i="6"/>
  <c r="BY751" i="6"/>
  <c r="BZ751" i="6"/>
  <c r="CB751" i="6"/>
  <c r="CC751" i="6"/>
  <c r="CE751" i="6" s="1"/>
  <c r="CD751" i="6"/>
  <c r="BT752" i="6"/>
  <c r="BU752" i="6"/>
  <c r="BW752" i="6" s="1"/>
  <c r="BV752" i="6"/>
  <c r="BX752" i="6"/>
  <c r="BY752" i="6"/>
  <c r="CA752" i="6" s="1"/>
  <c r="BZ752" i="6"/>
  <c r="CB752" i="6"/>
  <c r="CC752" i="6"/>
  <c r="CD752" i="6"/>
  <c r="BT753" i="6"/>
  <c r="BU753" i="6"/>
  <c r="BV753" i="6"/>
  <c r="BX753" i="6"/>
  <c r="BY753" i="6"/>
  <c r="BZ753" i="6"/>
  <c r="CB753" i="6"/>
  <c r="CC753" i="6"/>
  <c r="CD753" i="6"/>
  <c r="BT754" i="6"/>
  <c r="BU754" i="6"/>
  <c r="BV754" i="6"/>
  <c r="BX754" i="6"/>
  <c r="BY754" i="6"/>
  <c r="CA754" i="6" s="1"/>
  <c r="BZ754" i="6"/>
  <c r="CB754" i="6"/>
  <c r="CC754" i="6"/>
  <c r="CE754" i="6" s="1"/>
  <c r="CD754" i="6"/>
  <c r="BT755" i="6"/>
  <c r="BU755" i="6"/>
  <c r="BW755" i="6" s="1"/>
  <c r="BV755" i="6"/>
  <c r="BX755" i="6"/>
  <c r="BY755" i="6"/>
  <c r="BZ755" i="6"/>
  <c r="CB755" i="6"/>
  <c r="CC755" i="6"/>
  <c r="CD755" i="6"/>
  <c r="BT756" i="6"/>
  <c r="BU756" i="6"/>
  <c r="BV756" i="6"/>
  <c r="BX756" i="6"/>
  <c r="BY756" i="6"/>
  <c r="BZ756" i="6"/>
  <c r="CB756" i="6"/>
  <c r="CC756" i="6"/>
  <c r="CD756" i="6"/>
  <c r="BT757" i="6"/>
  <c r="BU757" i="6"/>
  <c r="BW757" i="6" s="1"/>
  <c r="BK757" i="6" s="1"/>
  <c r="BV757" i="6"/>
  <c r="BX757" i="6"/>
  <c r="BY757" i="6"/>
  <c r="CA757" i="6" s="1"/>
  <c r="BZ757" i="6"/>
  <c r="CB757" i="6"/>
  <c r="CC757" i="6"/>
  <c r="CE757" i="6" s="1"/>
  <c r="CD757" i="6"/>
  <c r="BT758" i="6"/>
  <c r="BU758" i="6"/>
  <c r="BV758" i="6"/>
  <c r="BX758" i="6"/>
  <c r="BY758" i="6"/>
  <c r="BZ758" i="6"/>
  <c r="CB758" i="6"/>
  <c r="CC758" i="6"/>
  <c r="CD758" i="6"/>
  <c r="BT759" i="6"/>
  <c r="BU759" i="6"/>
  <c r="BV759" i="6"/>
  <c r="BX759" i="6"/>
  <c r="BY759" i="6"/>
  <c r="BZ759" i="6"/>
  <c r="CB759" i="6"/>
  <c r="CC759" i="6"/>
  <c r="CE759" i="6" s="1"/>
  <c r="CD759" i="6"/>
  <c r="BT760" i="6"/>
  <c r="BU760" i="6"/>
  <c r="BW760" i="6" s="1"/>
  <c r="BK760" i="6" s="1"/>
  <c r="BV760" i="6"/>
  <c r="BX760" i="6"/>
  <c r="BY760" i="6"/>
  <c r="CA760" i="6" s="1"/>
  <c r="BZ760" i="6"/>
  <c r="CB760" i="6"/>
  <c r="CC760" i="6"/>
  <c r="CE760" i="6" s="1"/>
  <c r="CD760" i="6"/>
  <c r="BT761" i="6"/>
  <c r="BU761" i="6"/>
  <c r="BV761" i="6"/>
  <c r="BX761" i="6"/>
  <c r="BY761" i="6"/>
  <c r="BZ761" i="6"/>
  <c r="CB761" i="6"/>
  <c r="CC761" i="6"/>
  <c r="CD761" i="6"/>
  <c r="BT762" i="6"/>
  <c r="BU762" i="6"/>
  <c r="BV762" i="6"/>
  <c r="BX762" i="6"/>
  <c r="BY762" i="6"/>
  <c r="BZ762" i="6"/>
  <c r="CB762" i="6"/>
  <c r="CC762" i="6"/>
  <c r="CE762" i="6" s="1"/>
  <c r="CD762" i="6"/>
  <c r="BT763" i="6"/>
  <c r="BU763" i="6"/>
  <c r="BW763" i="6" s="1"/>
  <c r="BV763" i="6"/>
  <c r="BX763" i="6"/>
  <c r="BY763" i="6"/>
  <c r="CA763" i="6" s="1"/>
  <c r="BZ763" i="6"/>
  <c r="CB763" i="6"/>
  <c r="CC763" i="6"/>
  <c r="CD763" i="6"/>
  <c r="BT764" i="6"/>
  <c r="BU764" i="6"/>
  <c r="BV764" i="6"/>
  <c r="BX764" i="6"/>
  <c r="BY764" i="6"/>
  <c r="BZ764" i="6"/>
  <c r="CB764" i="6"/>
  <c r="CC764" i="6"/>
  <c r="CD764" i="6"/>
  <c r="BT765" i="6"/>
  <c r="BU765" i="6"/>
  <c r="BV765" i="6"/>
  <c r="BX765" i="6"/>
  <c r="BY765" i="6"/>
  <c r="CA765" i="6" s="1"/>
  <c r="BZ765" i="6"/>
  <c r="CB765" i="6"/>
  <c r="CC765" i="6"/>
  <c r="CE765" i="6" s="1"/>
  <c r="CD765" i="6"/>
  <c r="BT766" i="6"/>
  <c r="BU766" i="6"/>
  <c r="BW766" i="6" s="1"/>
  <c r="BV766" i="6"/>
  <c r="BX766" i="6"/>
  <c r="BY766" i="6"/>
  <c r="BZ766" i="6"/>
  <c r="CB766" i="6"/>
  <c r="CC766" i="6"/>
  <c r="CD766" i="6"/>
  <c r="CE647" i="6"/>
  <c r="CD647" i="6"/>
  <c r="CC647" i="6"/>
  <c r="CB647" i="6"/>
  <c r="CA647" i="6"/>
  <c r="BZ647" i="6"/>
  <c r="BY647" i="6"/>
  <c r="BX647" i="6"/>
  <c r="BW647" i="6"/>
  <c r="BV647" i="6"/>
  <c r="BU647" i="6"/>
  <c r="BT647" i="6"/>
  <c r="BU511" i="6"/>
  <c r="BV511" i="6"/>
  <c r="BW511" i="6"/>
  <c r="BY511" i="6"/>
  <c r="BZ511" i="6"/>
  <c r="CA511" i="6"/>
  <c r="CC511" i="6"/>
  <c r="CD511" i="6"/>
  <c r="CE511" i="6"/>
  <c r="BU512" i="6"/>
  <c r="BV512" i="6"/>
  <c r="BW512" i="6"/>
  <c r="BY512" i="6"/>
  <c r="BZ512" i="6"/>
  <c r="CA512" i="6"/>
  <c r="CC512" i="6"/>
  <c r="CD512" i="6"/>
  <c r="CE512" i="6"/>
  <c r="BU513" i="6"/>
  <c r="BV513" i="6"/>
  <c r="BW513" i="6"/>
  <c r="BY513" i="6"/>
  <c r="BZ513" i="6"/>
  <c r="CA513" i="6"/>
  <c r="CC513" i="6"/>
  <c r="CD513" i="6"/>
  <c r="CE513" i="6"/>
  <c r="BU514" i="6"/>
  <c r="BV514" i="6"/>
  <c r="BW514" i="6"/>
  <c r="BY514" i="6"/>
  <c r="BZ514" i="6"/>
  <c r="CA514" i="6"/>
  <c r="CC514" i="6"/>
  <c r="CD514" i="6"/>
  <c r="CE514" i="6"/>
  <c r="BU515" i="6"/>
  <c r="BV515" i="6"/>
  <c r="BW515" i="6"/>
  <c r="BY515" i="6"/>
  <c r="BZ515" i="6"/>
  <c r="CA515" i="6"/>
  <c r="CC515" i="6"/>
  <c r="CD515" i="6"/>
  <c r="CE515" i="6"/>
  <c r="BU516" i="6"/>
  <c r="BV516" i="6"/>
  <c r="BW516" i="6"/>
  <c r="BY516" i="6"/>
  <c r="BZ516" i="6"/>
  <c r="CA516" i="6"/>
  <c r="CC516" i="6"/>
  <c r="CD516" i="6"/>
  <c r="CE516" i="6"/>
  <c r="BU517" i="6"/>
  <c r="BV517" i="6"/>
  <c r="BW517" i="6"/>
  <c r="BY517" i="6"/>
  <c r="BZ517" i="6"/>
  <c r="CA517" i="6"/>
  <c r="CC517" i="6"/>
  <c r="CD517" i="6"/>
  <c r="CE517" i="6"/>
  <c r="BU518" i="6"/>
  <c r="BV518" i="6"/>
  <c r="BW518" i="6"/>
  <c r="BY518" i="6"/>
  <c r="BZ518" i="6"/>
  <c r="CA518" i="6"/>
  <c r="CC518" i="6"/>
  <c r="CD518" i="6"/>
  <c r="CE518" i="6"/>
  <c r="BU519" i="6"/>
  <c r="BV519" i="6"/>
  <c r="BW519" i="6"/>
  <c r="BY519" i="6"/>
  <c r="BZ519" i="6"/>
  <c r="CA519" i="6"/>
  <c r="CC519" i="6"/>
  <c r="CD519" i="6"/>
  <c r="CE519" i="6"/>
  <c r="BU520" i="6"/>
  <c r="BV520" i="6"/>
  <c r="BW520" i="6"/>
  <c r="BY520" i="6"/>
  <c r="BZ520" i="6"/>
  <c r="CA520" i="6"/>
  <c r="CC520" i="6"/>
  <c r="CD520" i="6"/>
  <c r="CE520" i="6"/>
  <c r="BU521" i="6"/>
  <c r="BV521" i="6"/>
  <c r="BW521" i="6"/>
  <c r="BY521" i="6"/>
  <c r="BZ521" i="6"/>
  <c r="CA521" i="6"/>
  <c r="CC521" i="6"/>
  <c r="CD521" i="6"/>
  <c r="CE521" i="6"/>
  <c r="BU522" i="6"/>
  <c r="BV522" i="6"/>
  <c r="BW522" i="6"/>
  <c r="BY522" i="6"/>
  <c r="BZ522" i="6"/>
  <c r="CA522" i="6"/>
  <c r="CC522" i="6"/>
  <c r="CD522" i="6"/>
  <c r="CE522" i="6"/>
  <c r="BU523" i="6"/>
  <c r="BV523" i="6"/>
  <c r="BW523" i="6"/>
  <c r="BY523" i="6"/>
  <c r="BZ523" i="6"/>
  <c r="CA523" i="6"/>
  <c r="CC523" i="6"/>
  <c r="CD523" i="6"/>
  <c r="CE523" i="6"/>
  <c r="BU524" i="6"/>
  <c r="BV524" i="6"/>
  <c r="BW524" i="6"/>
  <c r="BY524" i="6"/>
  <c r="BZ524" i="6"/>
  <c r="CA524" i="6"/>
  <c r="CC524" i="6"/>
  <c r="CD524" i="6"/>
  <c r="CE524" i="6"/>
  <c r="BU525" i="6"/>
  <c r="BV525" i="6"/>
  <c r="BW525" i="6"/>
  <c r="BY525" i="6"/>
  <c r="BZ525" i="6"/>
  <c r="CA525" i="6"/>
  <c r="CC525" i="6"/>
  <c r="CD525" i="6"/>
  <c r="CE525" i="6"/>
  <c r="BU526" i="6"/>
  <c r="BV526" i="6"/>
  <c r="BW526" i="6"/>
  <c r="BY526" i="6"/>
  <c r="BZ526" i="6"/>
  <c r="CA526" i="6"/>
  <c r="CC526" i="6"/>
  <c r="CD526" i="6"/>
  <c r="CE526" i="6"/>
  <c r="BU527" i="6"/>
  <c r="BV527" i="6"/>
  <c r="BW527" i="6"/>
  <c r="BY527" i="6"/>
  <c r="BZ527" i="6"/>
  <c r="CA527" i="6"/>
  <c r="CC527" i="6"/>
  <c r="CD527" i="6"/>
  <c r="CE527" i="6"/>
  <c r="BU528" i="6"/>
  <c r="BV528" i="6"/>
  <c r="BW528" i="6"/>
  <c r="BY528" i="6"/>
  <c r="BZ528" i="6"/>
  <c r="CA528" i="6"/>
  <c r="CC528" i="6"/>
  <c r="CD528" i="6"/>
  <c r="CE528" i="6"/>
  <c r="BU529" i="6"/>
  <c r="BV529" i="6"/>
  <c r="BW529" i="6"/>
  <c r="BY529" i="6"/>
  <c r="BZ529" i="6"/>
  <c r="CA529" i="6"/>
  <c r="CC529" i="6"/>
  <c r="CD529" i="6"/>
  <c r="CE529" i="6"/>
  <c r="BU530" i="6"/>
  <c r="BV530" i="6"/>
  <c r="BW530" i="6"/>
  <c r="BY530" i="6"/>
  <c r="BZ530" i="6"/>
  <c r="CA530" i="6"/>
  <c r="CC530" i="6"/>
  <c r="CD530" i="6"/>
  <c r="CE530" i="6"/>
  <c r="BU531" i="6"/>
  <c r="BV531" i="6"/>
  <c r="BW531" i="6"/>
  <c r="BY531" i="6"/>
  <c r="BZ531" i="6"/>
  <c r="CA531" i="6"/>
  <c r="CC531" i="6"/>
  <c r="CD531" i="6"/>
  <c r="CE531" i="6"/>
  <c r="BU532" i="6"/>
  <c r="BV532" i="6"/>
  <c r="BW532" i="6"/>
  <c r="BY532" i="6"/>
  <c r="BZ532" i="6"/>
  <c r="CA532" i="6"/>
  <c r="CC532" i="6"/>
  <c r="CD532" i="6"/>
  <c r="CE532" i="6"/>
  <c r="BU533" i="6"/>
  <c r="BV533" i="6"/>
  <c r="BW533" i="6"/>
  <c r="BY533" i="6"/>
  <c r="BZ533" i="6"/>
  <c r="CA533" i="6"/>
  <c r="CC533" i="6"/>
  <c r="CD533" i="6"/>
  <c r="CE533" i="6"/>
  <c r="BU534" i="6"/>
  <c r="BV534" i="6"/>
  <c r="BW534" i="6"/>
  <c r="BY534" i="6"/>
  <c r="BZ534" i="6"/>
  <c r="CA534" i="6"/>
  <c r="CC534" i="6"/>
  <c r="CD534" i="6"/>
  <c r="CE534" i="6"/>
  <c r="BU535" i="6"/>
  <c r="BV535" i="6"/>
  <c r="BW535" i="6"/>
  <c r="BY535" i="6"/>
  <c r="BZ535" i="6"/>
  <c r="CA535" i="6"/>
  <c r="CC535" i="6"/>
  <c r="CD535" i="6"/>
  <c r="CE535" i="6"/>
  <c r="BU536" i="6"/>
  <c r="BV536" i="6"/>
  <c r="BW536" i="6"/>
  <c r="BY536" i="6"/>
  <c r="BZ536" i="6"/>
  <c r="CA536" i="6"/>
  <c r="CC536" i="6"/>
  <c r="CD536" i="6"/>
  <c r="CE536" i="6"/>
  <c r="BU537" i="6"/>
  <c r="BV537" i="6"/>
  <c r="BW537" i="6"/>
  <c r="BY537" i="6"/>
  <c r="BZ537" i="6"/>
  <c r="CA537" i="6"/>
  <c r="CC537" i="6"/>
  <c r="CD537" i="6"/>
  <c r="CE537" i="6"/>
  <c r="BU538" i="6"/>
  <c r="BV538" i="6"/>
  <c r="BW538" i="6"/>
  <c r="BY538" i="6"/>
  <c r="BZ538" i="6"/>
  <c r="CA538" i="6"/>
  <c r="CC538" i="6"/>
  <c r="CD538" i="6"/>
  <c r="CE538" i="6"/>
  <c r="BU539" i="6"/>
  <c r="BV539" i="6"/>
  <c r="BW539" i="6"/>
  <c r="BY539" i="6"/>
  <c r="BZ539" i="6"/>
  <c r="CA539" i="6"/>
  <c r="CC539" i="6"/>
  <c r="CD539" i="6"/>
  <c r="CE539" i="6"/>
  <c r="BU540" i="6"/>
  <c r="BV540" i="6"/>
  <c r="BW540" i="6"/>
  <c r="BY540" i="6"/>
  <c r="BZ540" i="6"/>
  <c r="CA540" i="6"/>
  <c r="CC540" i="6"/>
  <c r="CD540" i="6"/>
  <c r="CE540" i="6"/>
  <c r="BU541" i="6"/>
  <c r="BV541" i="6"/>
  <c r="BW541" i="6"/>
  <c r="BY541" i="6"/>
  <c r="BZ541" i="6"/>
  <c r="CA541" i="6"/>
  <c r="CC541" i="6"/>
  <c r="CD541" i="6"/>
  <c r="CE541" i="6"/>
  <c r="BU542" i="6"/>
  <c r="BV542" i="6"/>
  <c r="BW542" i="6"/>
  <c r="BY542" i="6"/>
  <c r="BZ542" i="6"/>
  <c r="CA542" i="6"/>
  <c r="CC542" i="6"/>
  <c r="CD542" i="6"/>
  <c r="CE542" i="6"/>
  <c r="BU543" i="6"/>
  <c r="BV543" i="6"/>
  <c r="BW543" i="6"/>
  <c r="BY543" i="6"/>
  <c r="BZ543" i="6"/>
  <c r="CA543" i="6"/>
  <c r="CC543" i="6"/>
  <c r="CD543" i="6"/>
  <c r="CE543" i="6"/>
  <c r="BU544" i="6"/>
  <c r="BV544" i="6"/>
  <c r="BW544" i="6"/>
  <c r="BY544" i="6"/>
  <c r="BZ544" i="6"/>
  <c r="CA544" i="6"/>
  <c r="CC544" i="6"/>
  <c r="CD544" i="6"/>
  <c r="CE544" i="6"/>
  <c r="BU545" i="6"/>
  <c r="BV545" i="6"/>
  <c r="BW545" i="6"/>
  <c r="BY545" i="6"/>
  <c r="BZ545" i="6"/>
  <c r="CA545" i="6"/>
  <c r="CC545" i="6"/>
  <c r="CD545" i="6"/>
  <c r="CE545" i="6"/>
  <c r="BU546" i="6"/>
  <c r="BV546" i="6"/>
  <c r="BW546" i="6"/>
  <c r="BY546" i="6"/>
  <c r="BZ546" i="6"/>
  <c r="CA546" i="6"/>
  <c r="CC546" i="6"/>
  <c r="CD546" i="6"/>
  <c r="CE546" i="6"/>
  <c r="BU547" i="6"/>
  <c r="BV547" i="6"/>
  <c r="BW547" i="6"/>
  <c r="BY547" i="6"/>
  <c r="BZ547" i="6"/>
  <c r="CA547" i="6"/>
  <c r="CC547" i="6"/>
  <c r="CD547" i="6"/>
  <c r="CE547" i="6"/>
  <c r="BU548" i="6"/>
  <c r="BV548" i="6"/>
  <c r="BW548" i="6"/>
  <c r="BY548" i="6"/>
  <c r="BZ548" i="6"/>
  <c r="CA548" i="6"/>
  <c r="CC548" i="6"/>
  <c r="CD548" i="6"/>
  <c r="CE548" i="6"/>
  <c r="BU549" i="6"/>
  <c r="BV549" i="6"/>
  <c r="BW549" i="6"/>
  <c r="BY549" i="6"/>
  <c r="BZ549" i="6"/>
  <c r="CA549" i="6"/>
  <c r="CC549" i="6"/>
  <c r="CD549" i="6"/>
  <c r="CE549" i="6"/>
  <c r="BU550" i="6"/>
  <c r="BV550" i="6"/>
  <c r="BW550" i="6"/>
  <c r="BY550" i="6"/>
  <c r="BZ550" i="6"/>
  <c r="CA550" i="6"/>
  <c r="CC550" i="6"/>
  <c r="CD550" i="6"/>
  <c r="CE550" i="6"/>
  <c r="BU551" i="6"/>
  <c r="BV551" i="6"/>
  <c r="BW551" i="6"/>
  <c r="BY551" i="6"/>
  <c r="BZ551" i="6"/>
  <c r="CA551" i="6"/>
  <c r="CC551" i="6"/>
  <c r="CD551" i="6"/>
  <c r="CE551" i="6"/>
  <c r="BU552" i="6"/>
  <c r="BV552" i="6"/>
  <c r="BW552" i="6"/>
  <c r="BY552" i="6"/>
  <c r="BZ552" i="6"/>
  <c r="CA552" i="6"/>
  <c r="CC552" i="6"/>
  <c r="CD552" i="6"/>
  <c r="CE552" i="6"/>
  <c r="BU553" i="6"/>
  <c r="BV553" i="6"/>
  <c r="BW553" i="6"/>
  <c r="BY553" i="6"/>
  <c r="BZ553" i="6"/>
  <c r="CA553" i="6"/>
  <c r="CC553" i="6"/>
  <c r="CD553" i="6"/>
  <c r="CE553" i="6"/>
  <c r="BU554" i="6"/>
  <c r="BV554" i="6"/>
  <c r="BW554" i="6"/>
  <c r="BY554" i="6"/>
  <c r="BZ554" i="6"/>
  <c r="CA554" i="6"/>
  <c r="CC554" i="6"/>
  <c r="CD554" i="6"/>
  <c r="CE554" i="6"/>
  <c r="BU555" i="6"/>
  <c r="BV555" i="6"/>
  <c r="BW555" i="6"/>
  <c r="BY555" i="6"/>
  <c r="BZ555" i="6"/>
  <c r="CA555" i="6"/>
  <c r="CC555" i="6"/>
  <c r="CD555" i="6"/>
  <c r="CE555" i="6"/>
  <c r="BU556" i="6"/>
  <c r="BV556" i="6"/>
  <c r="BW556" i="6"/>
  <c r="BY556" i="6"/>
  <c r="BZ556" i="6"/>
  <c r="CA556" i="6"/>
  <c r="CC556" i="6"/>
  <c r="CD556" i="6"/>
  <c r="CE556" i="6"/>
  <c r="BU557" i="6"/>
  <c r="BV557" i="6"/>
  <c r="BW557" i="6"/>
  <c r="BY557" i="6"/>
  <c r="BZ557" i="6"/>
  <c r="CA557" i="6"/>
  <c r="CC557" i="6"/>
  <c r="CD557" i="6"/>
  <c r="CE557" i="6"/>
  <c r="BU558" i="6"/>
  <c r="BV558" i="6"/>
  <c r="BW558" i="6"/>
  <c r="BY558" i="6"/>
  <c r="BZ558" i="6"/>
  <c r="CA558" i="6"/>
  <c r="CC558" i="6"/>
  <c r="CD558" i="6"/>
  <c r="CE558" i="6"/>
  <c r="BU559" i="6"/>
  <c r="BV559" i="6"/>
  <c r="BW559" i="6"/>
  <c r="BY559" i="6"/>
  <c r="BZ559" i="6"/>
  <c r="CA559" i="6"/>
  <c r="CC559" i="6"/>
  <c r="CD559" i="6"/>
  <c r="CE559" i="6"/>
  <c r="BU560" i="6"/>
  <c r="BV560" i="6"/>
  <c r="BW560" i="6"/>
  <c r="BY560" i="6"/>
  <c r="BZ560" i="6"/>
  <c r="CA560" i="6"/>
  <c r="CC560" i="6"/>
  <c r="CD560" i="6"/>
  <c r="CE560" i="6"/>
  <c r="BU561" i="6"/>
  <c r="BV561" i="6"/>
  <c r="BW561" i="6"/>
  <c r="BY561" i="6"/>
  <c r="BZ561" i="6"/>
  <c r="CA561" i="6"/>
  <c r="CC561" i="6"/>
  <c r="CD561" i="6"/>
  <c r="CE561" i="6"/>
  <c r="BU562" i="6"/>
  <c r="BV562" i="6"/>
  <c r="BW562" i="6"/>
  <c r="BY562" i="6"/>
  <c r="BZ562" i="6"/>
  <c r="CA562" i="6"/>
  <c r="CC562" i="6"/>
  <c r="CD562" i="6"/>
  <c r="CE562" i="6"/>
  <c r="BU563" i="6"/>
  <c r="BV563" i="6"/>
  <c r="BW563" i="6"/>
  <c r="BY563" i="6"/>
  <c r="BZ563" i="6"/>
  <c r="CA563" i="6"/>
  <c r="CC563" i="6"/>
  <c r="CD563" i="6"/>
  <c r="CE563" i="6"/>
  <c r="BU564" i="6"/>
  <c r="BV564" i="6"/>
  <c r="BW564" i="6"/>
  <c r="BY564" i="6"/>
  <c r="BZ564" i="6"/>
  <c r="CA564" i="6"/>
  <c r="CC564" i="6"/>
  <c r="CD564" i="6"/>
  <c r="CE564" i="6"/>
  <c r="BU565" i="6"/>
  <c r="BV565" i="6"/>
  <c r="BW565" i="6"/>
  <c r="BY565" i="6"/>
  <c r="BZ565" i="6"/>
  <c r="CA565" i="6"/>
  <c r="CC565" i="6"/>
  <c r="CD565" i="6"/>
  <c r="CE565" i="6"/>
  <c r="BU566" i="6"/>
  <c r="BV566" i="6"/>
  <c r="BW566" i="6"/>
  <c r="BY566" i="6"/>
  <c r="BZ566" i="6"/>
  <c r="CA566" i="6"/>
  <c r="CC566" i="6"/>
  <c r="CD566" i="6"/>
  <c r="CE566" i="6"/>
  <c r="BU567" i="6"/>
  <c r="BV567" i="6"/>
  <c r="BW567" i="6"/>
  <c r="BY567" i="6"/>
  <c r="BZ567" i="6"/>
  <c r="CA567" i="6"/>
  <c r="CC567" i="6"/>
  <c r="CD567" i="6"/>
  <c r="CE567" i="6"/>
  <c r="BU568" i="6"/>
  <c r="BV568" i="6"/>
  <c r="BW568" i="6"/>
  <c r="BY568" i="6"/>
  <c r="BZ568" i="6"/>
  <c r="CA568" i="6"/>
  <c r="CC568" i="6"/>
  <c r="CD568" i="6"/>
  <c r="CE568" i="6"/>
  <c r="BU569" i="6"/>
  <c r="BV569" i="6"/>
  <c r="BW569" i="6"/>
  <c r="BY569" i="6"/>
  <c r="BZ569" i="6"/>
  <c r="CA569" i="6"/>
  <c r="CC569" i="6"/>
  <c r="CD569" i="6"/>
  <c r="CE569" i="6"/>
  <c r="BU570" i="6"/>
  <c r="BV570" i="6"/>
  <c r="BW570" i="6"/>
  <c r="BY570" i="6"/>
  <c r="BZ570" i="6"/>
  <c r="CA570" i="6"/>
  <c r="CC570" i="6"/>
  <c r="CD570" i="6"/>
  <c r="CE570" i="6"/>
  <c r="BU571" i="6"/>
  <c r="BV571" i="6"/>
  <c r="BW571" i="6"/>
  <c r="BY571" i="6"/>
  <c r="BZ571" i="6"/>
  <c r="CA571" i="6"/>
  <c r="CC571" i="6"/>
  <c r="CD571" i="6"/>
  <c r="CE571" i="6"/>
  <c r="BU572" i="6"/>
  <c r="BV572" i="6"/>
  <c r="BW572" i="6"/>
  <c r="BY572" i="6"/>
  <c r="BZ572" i="6"/>
  <c r="CA572" i="6"/>
  <c r="CC572" i="6"/>
  <c r="CD572" i="6"/>
  <c r="CE572" i="6"/>
  <c r="BU573" i="6"/>
  <c r="BV573" i="6"/>
  <c r="BW573" i="6"/>
  <c r="BY573" i="6"/>
  <c r="BZ573" i="6"/>
  <c r="CA573" i="6"/>
  <c r="CC573" i="6"/>
  <c r="CD573" i="6"/>
  <c r="CE573" i="6"/>
  <c r="BU574" i="6"/>
  <c r="BV574" i="6"/>
  <c r="BW574" i="6"/>
  <c r="BY574" i="6"/>
  <c r="BZ574" i="6"/>
  <c r="CA574" i="6"/>
  <c r="CC574" i="6"/>
  <c r="CD574" i="6"/>
  <c r="CE574" i="6"/>
  <c r="BU575" i="6"/>
  <c r="BV575" i="6"/>
  <c r="BW575" i="6"/>
  <c r="BY575" i="6"/>
  <c r="BZ575" i="6"/>
  <c r="CA575" i="6"/>
  <c r="CC575" i="6"/>
  <c r="CD575" i="6"/>
  <c r="CE575" i="6"/>
  <c r="BU576" i="6"/>
  <c r="BV576" i="6"/>
  <c r="BW576" i="6"/>
  <c r="BY576" i="6"/>
  <c r="BZ576" i="6"/>
  <c r="CA576" i="6"/>
  <c r="CC576" i="6"/>
  <c r="CD576" i="6"/>
  <c r="CE576" i="6"/>
  <c r="BU577" i="6"/>
  <c r="BV577" i="6"/>
  <c r="BW577" i="6"/>
  <c r="BY577" i="6"/>
  <c r="BZ577" i="6"/>
  <c r="CA577" i="6"/>
  <c r="CC577" i="6"/>
  <c r="CD577" i="6"/>
  <c r="CE577" i="6"/>
  <c r="BU578" i="6"/>
  <c r="BV578" i="6"/>
  <c r="BW578" i="6"/>
  <c r="BY578" i="6"/>
  <c r="BZ578" i="6"/>
  <c r="CA578" i="6"/>
  <c r="CC578" i="6"/>
  <c r="CD578" i="6"/>
  <c r="CE578" i="6"/>
  <c r="BU579" i="6"/>
  <c r="BV579" i="6"/>
  <c r="BW579" i="6"/>
  <c r="BY579" i="6"/>
  <c r="BZ579" i="6"/>
  <c r="CA579" i="6"/>
  <c r="CC579" i="6"/>
  <c r="CD579" i="6"/>
  <c r="CE579" i="6"/>
  <c r="BU580" i="6"/>
  <c r="BV580" i="6"/>
  <c r="BW580" i="6"/>
  <c r="BY580" i="6"/>
  <c r="BZ580" i="6"/>
  <c r="CA580" i="6"/>
  <c r="CC580" i="6"/>
  <c r="CD580" i="6"/>
  <c r="CE580" i="6"/>
  <c r="BU581" i="6"/>
  <c r="BV581" i="6"/>
  <c r="BW581" i="6"/>
  <c r="BY581" i="6"/>
  <c r="BZ581" i="6"/>
  <c r="CA581" i="6"/>
  <c r="CC581" i="6"/>
  <c r="CD581" i="6"/>
  <c r="CE581" i="6"/>
  <c r="BU582" i="6"/>
  <c r="BV582" i="6"/>
  <c r="BW582" i="6"/>
  <c r="BY582" i="6"/>
  <c r="BZ582" i="6"/>
  <c r="CA582" i="6"/>
  <c r="CC582" i="6"/>
  <c r="CD582" i="6"/>
  <c r="CE582" i="6"/>
  <c r="BU583" i="6"/>
  <c r="BV583" i="6"/>
  <c r="BW583" i="6"/>
  <c r="BY583" i="6"/>
  <c r="BZ583" i="6"/>
  <c r="CA583" i="6"/>
  <c r="CC583" i="6"/>
  <c r="CD583" i="6"/>
  <c r="CE583" i="6"/>
  <c r="BU584" i="6"/>
  <c r="BV584" i="6"/>
  <c r="BW584" i="6"/>
  <c r="BY584" i="6"/>
  <c r="BZ584" i="6"/>
  <c r="CA584" i="6"/>
  <c r="CC584" i="6"/>
  <c r="CD584" i="6"/>
  <c r="CE584" i="6"/>
  <c r="BU585" i="6"/>
  <c r="BV585" i="6"/>
  <c r="BW585" i="6"/>
  <c r="BY585" i="6"/>
  <c r="BZ585" i="6"/>
  <c r="CA585" i="6"/>
  <c r="CC585" i="6"/>
  <c r="CD585" i="6"/>
  <c r="CE585" i="6"/>
  <c r="BU586" i="6"/>
  <c r="BV586" i="6"/>
  <c r="BW586" i="6"/>
  <c r="BY586" i="6"/>
  <c r="BZ586" i="6"/>
  <c r="CA586" i="6"/>
  <c r="CC586" i="6"/>
  <c r="CD586" i="6"/>
  <c r="CE586" i="6"/>
  <c r="BU587" i="6"/>
  <c r="BV587" i="6"/>
  <c r="BW587" i="6"/>
  <c r="BY587" i="6"/>
  <c r="BZ587" i="6"/>
  <c r="CA587" i="6"/>
  <c r="CC587" i="6"/>
  <c r="CD587" i="6"/>
  <c r="CE587" i="6"/>
  <c r="BU588" i="6"/>
  <c r="BV588" i="6"/>
  <c r="BW588" i="6"/>
  <c r="BY588" i="6"/>
  <c r="BZ588" i="6"/>
  <c r="CA588" i="6"/>
  <c r="CC588" i="6"/>
  <c r="CD588" i="6"/>
  <c r="CE588" i="6"/>
  <c r="BU589" i="6"/>
  <c r="BV589" i="6"/>
  <c r="BW589" i="6"/>
  <c r="BY589" i="6"/>
  <c r="BZ589" i="6"/>
  <c r="CA589" i="6"/>
  <c r="CC589" i="6"/>
  <c r="CD589" i="6"/>
  <c r="CE589" i="6"/>
  <c r="BU590" i="6"/>
  <c r="BV590" i="6"/>
  <c r="BW590" i="6"/>
  <c r="BY590" i="6"/>
  <c r="BZ590" i="6"/>
  <c r="CA590" i="6"/>
  <c r="CC590" i="6"/>
  <c r="CD590" i="6"/>
  <c r="CE590" i="6"/>
  <c r="BU591" i="6"/>
  <c r="BV591" i="6"/>
  <c r="BW591" i="6"/>
  <c r="BY591" i="6"/>
  <c r="BZ591" i="6"/>
  <c r="CA591" i="6"/>
  <c r="CC591" i="6"/>
  <c r="CD591" i="6"/>
  <c r="CE591" i="6"/>
  <c r="BU592" i="6"/>
  <c r="BV592" i="6"/>
  <c r="BW592" i="6"/>
  <c r="BY592" i="6"/>
  <c r="BZ592" i="6"/>
  <c r="CA592" i="6"/>
  <c r="CC592" i="6"/>
  <c r="CD592" i="6"/>
  <c r="CE592" i="6"/>
  <c r="BU593" i="6"/>
  <c r="BV593" i="6"/>
  <c r="BW593" i="6"/>
  <c r="BY593" i="6"/>
  <c r="BZ593" i="6"/>
  <c r="CA593" i="6"/>
  <c r="CC593" i="6"/>
  <c r="CD593" i="6"/>
  <c r="CE593" i="6"/>
  <c r="BU594" i="6"/>
  <c r="BV594" i="6"/>
  <c r="BW594" i="6"/>
  <c r="BY594" i="6"/>
  <c r="BZ594" i="6"/>
  <c r="CA594" i="6"/>
  <c r="CC594" i="6"/>
  <c r="CD594" i="6"/>
  <c r="CE594" i="6"/>
  <c r="BU595" i="6"/>
  <c r="BV595" i="6"/>
  <c r="BW595" i="6"/>
  <c r="BY595" i="6"/>
  <c r="BZ595" i="6"/>
  <c r="CA595" i="6"/>
  <c r="CC595" i="6"/>
  <c r="CD595" i="6"/>
  <c r="CE595" i="6"/>
  <c r="BU596" i="6"/>
  <c r="BV596" i="6"/>
  <c r="BW596" i="6"/>
  <c r="BY596" i="6"/>
  <c r="BZ596" i="6"/>
  <c r="CA596" i="6"/>
  <c r="CC596" i="6"/>
  <c r="CD596" i="6"/>
  <c r="CE596" i="6"/>
  <c r="BU597" i="6"/>
  <c r="BV597" i="6"/>
  <c r="BW597" i="6"/>
  <c r="BY597" i="6"/>
  <c r="BZ597" i="6"/>
  <c r="CA597" i="6"/>
  <c r="CC597" i="6"/>
  <c r="CD597" i="6"/>
  <c r="CE597" i="6"/>
  <c r="BU598" i="6"/>
  <c r="BV598" i="6"/>
  <c r="BW598" i="6"/>
  <c r="BY598" i="6"/>
  <c r="BZ598" i="6"/>
  <c r="CA598" i="6"/>
  <c r="CC598" i="6"/>
  <c r="CD598" i="6"/>
  <c r="CE598" i="6"/>
  <c r="BU599" i="6"/>
  <c r="BV599" i="6"/>
  <c r="BW599" i="6"/>
  <c r="BY599" i="6"/>
  <c r="BZ599" i="6"/>
  <c r="CA599" i="6"/>
  <c r="CC599" i="6"/>
  <c r="CD599" i="6"/>
  <c r="CE599" i="6"/>
  <c r="BU600" i="6"/>
  <c r="BV600" i="6"/>
  <c r="BW600" i="6"/>
  <c r="BY600" i="6"/>
  <c r="BZ600" i="6"/>
  <c r="CA600" i="6"/>
  <c r="CC600" i="6"/>
  <c r="CD600" i="6"/>
  <c r="CE600" i="6"/>
  <c r="BU601" i="6"/>
  <c r="BV601" i="6"/>
  <c r="BW601" i="6"/>
  <c r="BY601" i="6"/>
  <c r="BZ601" i="6"/>
  <c r="CA601" i="6"/>
  <c r="CC601" i="6"/>
  <c r="CD601" i="6"/>
  <c r="CE601" i="6"/>
  <c r="BU602" i="6"/>
  <c r="BV602" i="6"/>
  <c r="BW602" i="6"/>
  <c r="BY602" i="6"/>
  <c r="BZ602" i="6"/>
  <c r="CA602" i="6"/>
  <c r="CC602" i="6"/>
  <c r="CD602" i="6"/>
  <c r="CE602" i="6"/>
  <c r="BU603" i="6"/>
  <c r="BV603" i="6"/>
  <c r="BW603" i="6"/>
  <c r="BY603" i="6"/>
  <c r="BZ603" i="6"/>
  <c r="CA603" i="6"/>
  <c r="CC603" i="6"/>
  <c r="CD603" i="6"/>
  <c r="CE603" i="6"/>
  <c r="BU604" i="6"/>
  <c r="BV604" i="6"/>
  <c r="BW604" i="6"/>
  <c r="BY604" i="6"/>
  <c r="BZ604" i="6"/>
  <c r="CA604" i="6"/>
  <c r="CC604" i="6"/>
  <c r="CD604" i="6"/>
  <c r="CE604" i="6"/>
  <c r="BU605" i="6"/>
  <c r="BV605" i="6"/>
  <c r="BW605" i="6"/>
  <c r="BY605" i="6"/>
  <c r="BZ605" i="6"/>
  <c r="CA605" i="6"/>
  <c r="CC605" i="6"/>
  <c r="CD605" i="6"/>
  <c r="CE605" i="6"/>
  <c r="BU606" i="6"/>
  <c r="BV606" i="6"/>
  <c r="BW606" i="6"/>
  <c r="BY606" i="6"/>
  <c r="BZ606" i="6"/>
  <c r="CA606" i="6"/>
  <c r="CC606" i="6"/>
  <c r="CD606" i="6"/>
  <c r="CE606" i="6"/>
  <c r="BU607" i="6"/>
  <c r="BV607" i="6"/>
  <c r="BW607" i="6"/>
  <c r="BY607" i="6"/>
  <c r="BZ607" i="6"/>
  <c r="CA607" i="6"/>
  <c r="CC607" i="6"/>
  <c r="CD607" i="6"/>
  <c r="CE607" i="6"/>
  <c r="BU608" i="6"/>
  <c r="BV608" i="6"/>
  <c r="BW608" i="6"/>
  <c r="BY608" i="6"/>
  <c r="BZ608" i="6"/>
  <c r="CA608" i="6"/>
  <c r="CC608" i="6"/>
  <c r="CD608" i="6"/>
  <c r="CE608" i="6"/>
  <c r="BU609" i="6"/>
  <c r="BV609" i="6"/>
  <c r="BW609" i="6"/>
  <c r="BY609" i="6"/>
  <c r="BZ609" i="6"/>
  <c r="CA609" i="6"/>
  <c r="CC609" i="6"/>
  <c r="CD609" i="6"/>
  <c r="CE609" i="6"/>
  <c r="BU610" i="6"/>
  <c r="BV610" i="6"/>
  <c r="BW610" i="6"/>
  <c r="BY610" i="6"/>
  <c r="BZ610" i="6"/>
  <c r="CA610" i="6"/>
  <c r="CC610" i="6"/>
  <c r="CD610" i="6"/>
  <c r="CE610" i="6"/>
  <c r="BU611" i="6"/>
  <c r="BV611" i="6"/>
  <c r="BW611" i="6"/>
  <c r="BY611" i="6"/>
  <c r="BZ611" i="6"/>
  <c r="CA611" i="6"/>
  <c r="CC611" i="6"/>
  <c r="CD611" i="6"/>
  <c r="CE611" i="6"/>
  <c r="BU612" i="6"/>
  <c r="BV612" i="6"/>
  <c r="BW612" i="6"/>
  <c r="BY612" i="6"/>
  <c r="BZ612" i="6"/>
  <c r="CA612" i="6"/>
  <c r="CC612" i="6"/>
  <c r="CD612" i="6"/>
  <c r="CE612" i="6"/>
  <c r="BU613" i="6"/>
  <c r="BV613" i="6"/>
  <c r="BW613" i="6"/>
  <c r="BY613" i="6"/>
  <c r="BZ613" i="6"/>
  <c r="CA613" i="6"/>
  <c r="CC613" i="6"/>
  <c r="CD613" i="6"/>
  <c r="CE613" i="6"/>
  <c r="BU614" i="6"/>
  <c r="BV614" i="6"/>
  <c r="BW614" i="6"/>
  <c r="BY614" i="6"/>
  <c r="BZ614" i="6"/>
  <c r="CA614" i="6"/>
  <c r="CC614" i="6"/>
  <c r="CD614" i="6"/>
  <c r="CE614" i="6"/>
  <c r="BU615" i="6"/>
  <c r="BV615" i="6"/>
  <c r="BW615" i="6"/>
  <c r="BY615" i="6"/>
  <c r="BZ615" i="6"/>
  <c r="CA615" i="6"/>
  <c r="CC615" i="6"/>
  <c r="CD615" i="6"/>
  <c r="CE615" i="6"/>
  <c r="BU616" i="6"/>
  <c r="BV616" i="6"/>
  <c r="BW616" i="6"/>
  <c r="BY616" i="6"/>
  <c r="BZ616" i="6"/>
  <c r="CA616" i="6"/>
  <c r="CC616" i="6"/>
  <c r="CD616" i="6"/>
  <c r="CE616" i="6"/>
  <c r="BU617" i="6"/>
  <c r="BV617" i="6"/>
  <c r="BW617" i="6"/>
  <c r="BY617" i="6"/>
  <c r="BZ617" i="6"/>
  <c r="CA617" i="6"/>
  <c r="CC617" i="6"/>
  <c r="CD617" i="6"/>
  <c r="CE617" i="6"/>
  <c r="BU618" i="6"/>
  <c r="BV618" i="6"/>
  <c r="BW618" i="6"/>
  <c r="BY618" i="6"/>
  <c r="BZ618" i="6"/>
  <c r="CA618" i="6"/>
  <c r="CC618" i="6"/>
  <c r="CD618" i="6"/>
  <c r="CE618" i="6"/>
  <c r="BU619" i="6"/>
  <c r="BV619" i="6"/>
  <c r="BW619" i="6"/>
  <c r="BY619" i="6"/>
  <c r="BZ619" i="6"/>
  <c r="CA619" i="6"/>
  <c r="CC619" i="6"/>
  <c r="CF619" i="6" s="1"/>
  <c r="CD619" i="6"/>
  <c r="CE619" i="6"/>
  <c r="BU620" i="6"/>
  <c r="BV620" i="6"/>
  <c r="BW620" i="6"/>
  <c r="BY620" i="6"/>
  <c r="BZ620" i="6"/>
  <c r="CA620" i="6"/>
  <c r="CC620" i="6"/>
  <c r="CD620" i="6"/>
  <c r="CE620" i="6"/>
  <c r="BU621" i="6"/>
  <c r="BV621" i="6"/>
  <c r="BW621" i="6"/>
  <c r="BY621" i="6"/>
  <c r="BZ621" i="6"/>
  <c r="CA621" i="6"/>
  <c r="CC621" i="6"/>
  <c r="CD621" i="6"/>
  <c r="CE621" i="6"/>
  <c r="BU622" i="6"/>
  <c r="BV622" i="6"/>
  <c r="BW622" i="6"/>
  <c r="BY622" i="6"/>
  <c r="CB622" i="6" s="1"/>
  <c r="BZ622" i="6"/>
  <c r="CA622" i="6"/>
  <c r="CC622" i="6"/>
  <c r="CD622" i="6"/>
  <c r="CE622" i="6"/>
  <c r="BU623" i="6"/>
  <c r="BV623" i="6"/>
  <c r="BW623" i="6"/>
  <c r="BY623" i="6"/>
  <c r="BZ623" i="6"/>
  <c r="CA623" i="6"/>
  <c r="CC623" i="6"/>
  <c r="CD623" i="6"/>
  <c r="CE623" i="6"/>
  <c r="BU624" i="6"/>
  <c r="BV624" i="6"/>
  <c r="BW624" i="6"/>
  <c r="BY624" i="6"/>
  <c r="BZ624" i="6"/>
  <c r="CA624" i="6"/>
  <c r="CC624" i="6"/>
  <c r="CD624" i="6"/>
  <c r="CE624" i="6"/>
  <c r="BU625" i="6"/>
  <c r="BX625" i="6" s="1"/>
  <c r="BV625" i="6"/>
  <c r="BW625" i="6"/>
  <c r="BY625" i="6"/>
  <c r="BZ625" i="6"/>
  <c r="CA625" i="6"/>
  <c r="CC625" i="6"/>
  <c r="CD625" i="6"/>
  <c r="CE625" i="6"/>
  <c r="BU626" i="6"/>
  <c r="BV626" i="6"/>
  <c r="BW626" i="6"/>
  <c r="BY626" i="6"/>
  <c r="BZ626" i="6"/>
  <c r="CA626" i="6"/>
  <c r="CC626" i="6"/>
  <c r="CD626" i="6"/>
  <c r="CE626" i="6"/>
  <c r="BU627" i="6"/>
  <c r="BV627" i="6"/>
  <c r="BW627" i="6"/>
  <c r="BY627" i="6"/>
  <c r="BZ627" i="6"/>
  <c r="CA627" i="6"/>
  <c r="CC627" i="6"/>
  <c r="CF627" i="6" s="1"/>
  <c r="CD627" i="6"/>
  <c r="CE627" i="6"/>
  <c r="BU628" i="6"/>
  <c r="BV628" i="6"/>
  <c r="BW628" i="6"/>
  <c r="BY628" i="6"/>
  <c r="BZ628" i="6"/>
  <c r="CA628" i="6"/>
  <c r="CC628" i="6"/>
  <c r="CD628" i="6"/>
  <c r="CE628" i="6"/>
  <c r="BU629" i="6"/>
  <c r="BX629" i="6" s="1"/>
  <c r="BV629" i="6"/>
  <c r="BW629" i="6"/>
  <c r="BY629" i="6"/>
  <c r="BZ629" i="6"/>
  <c r="CA629" i="6"/>
  <c r="CC629" i="6"/>
  <c r="CD629" i="6"/>
  <c r="CF629" i="6" s="1"/>
  <c r="CE629" i="6"/>
  <c r="CC510" i="6"/>
  <c r="CE510" i="6"/>
  <c r="CD510" i="6"/>
  <c r="CA510" i="6"/>
  <c r="BZ510" i="6"/>
  <c r="BY510" i="6"/>
  <c r="CB510" i="6" s="1"/>
  <c r="BX510" i="6"/>
  <c r="BW510" i="6"/>
  <c r="BV510" i="6"/>
  <c r="BU510" i="6"/>
  <c r="AL159" i="14"/>
  <c r="AM159" i="14"/>
  <c r="AO159" i="14" s="1"/>
  <c r="AN159" i="14"/>
  <c r="AP159" i="14"/>
  <c r="AQ159" i="14"/>
  <c r="AS159" i="14" s="1"/>
  <c r="AR159" i="14"/>
  <c r="AT159" i="14"/>
  <c r="AU159" i="14"/>
  <c r="AW159" i="14" s="1"/>
  <c r="AV159" i="14"/>
  <c r="AL160" i="14"/>
  <c r="AO160" i="14" s="1"/>
  <c r="AM160" i="14"/>
  <c r="AN160" i="14"/>
  <c r="AP160" i="14"/>
  <c r="AS160" i="14" s="1"/>
  <c r="AQ160" i="14"/>
  <c r="AR160" i="14"/>
  <c r="AT160" i="14"/>
  <c r="AU160" i="14"/>
  <c r="AV160" i="14"/>
  <c r="AL161" i="14"/>
  <c r="AO161" i="14" s="1"/>
  <c r="AM161" i="14"/>
  <c r="AN161" i="14"/>
  <c r="AP161" i="14"/>
  <c r="AQ161" i="14"/>
  <c r="AR161" i="14"/>
  <c r="AS161" i="14"/>
  <c r="AT161" i="14"/>
  <c r="AU161" i="14"/>
  <c r="AV161" i="14"/>
  <c r="AW161" i="14" s="1"/>
  <c r="AL162" i="14"/>
  <c r="AM162" i="14"/>
  <c r="AN162" i="14"/>
  <c r="AO162" i="14"/>
  <c r="AP162" i="14"/>
  <c r="AQ162" i="14"/>
  <c r="AR162" i="14"/>
  <c r="AT162" i="14"/>
  <c r="AW162" i="14" s="1"/>
  <c r="AU162" i="14"/>
  <c r="AV162" i="14"/>
  <c r="AL163" i="14"/>
  <c r="AM163" i="14"/>
  <c r="AN163" i="14"/>
  <c r="AP163" i="14"/>
  <c r="AS163" i="14" s="1"/>
  <c r="AQ163" i="14"/>
  <c r="AR163" i="14"/>
  <c r="AT163" i="14"/>
  <c r="AU163" i="14"/>
  <c r="AV163" i="14"/>
  <c r="AW163" i="14" s="1"/>
  <c r="AL164" i="14"/>
  <c r="AM164" i="14"/>
  <c r="AN164" i="14"/>
  <c r="AP164" i="14"/>
  <c r="AQ164" i="14"/>
  <c r="AR164" i="14"/>
  <c r="AT164" i="14"/>
  <c r="AU164" i="14"/>
  <c r="AV164" i="14"/>
  <c r="AL165" i="14"/>
  <c r="AO165" i="14" s="1"/>
  <c r="AM165" i="14"/>
  <c r="AN165" i="14"/>
  <c r="AP165" i="14"/>
  <c r="AQ165" i="14"/>
  <c r="AR165" i="14"/>
  <c r="AT165" i="14"/>
  <c r="AU165" i="14"/>
  <c r="AW165" i="14" s="1"/>
  <c r="AV165" i="14"/>
  <c r="AL166" i="14"/>
  <c r="AM166" i="14"/>
  <c r="AN166" i="14"/>
  <c r="AP166" i="14"/>
  <c r="AQ166" i="14"/>
  <c r="AR166" i="14"/>
  <c r="AS166" i="14"/>
  <c r="AT166" i="14"/>
  <c r="AU166" i="14"/>
  <c r="AV166" i="14"/>
  <c r="AL167" i="14"/>
  <c r="AM167" i="14"/>
  <c r="AO167" i="14" s="1"/>
  <c r="AN167" i="14"/>
  <c r="AP167" i="14"/>
  <c r="AQ167" i="14"/>
  <c r="AR167" i="14"/>
  <c r="AT167" i="14"/>
  <c r="AU167" i="14"/>
  <c r="AW167" i="14" s="1"/>
  <c r="AV167" i="14"/>
  <c r="AL168" i="14"/>
  <c r="AO168" i="14" s="1"/>
  <c r="AM168" i="14"/>
  <c r="AN168" i="14"/>
  <c r="AP168" i="14"/>
  <c r="AQ168" i="14"/>
  <c r="AR168" i="14"/>
  <c r="AT168" i="14"/>
  <c r="AU168" i="14"/>
  <c r="AV168" i="14"/>
  <c r="AL169" i="14"/>
  <c r="AM169" i="14"/>
  <c r="AN169" i="14"/>
  <c r="AP169" i="14"/>
  <c r="AQ169" i="14"/>
  <c r="AR169" i="14"/>
  <c r="AS169" i="14" s="1"/>
  <c r="AT169" i="14"/>
  <c r="AW169" i="14" s="1"/>
  <c r="AU169" i="14"/>
  <c r="AV169" i="14"/>
  <c r="AL170" i="14"/>
  <c r="AO170" i="14" s="1"/>
  <c r="AM170" i="14"/>
  <c r="AN170" i="14"/>
  <c r="AP170" i="14"/>
  <c r="AQ170" i="14"/>
  <c r="AR170" i="14"/>
  <c r="AT170" i="14"/>
  <c r="AW170" i="14" s="1"/>
  <c r="AU170" i="14"/>
  <c r="AV170" i="14"/>
  <c r="AL171" i="14"/>
  <c r="AM171" i="14"/>
  <c r="AN171" i="14"/>
  <c r="AO171" i="14" s="1"/>
  <c r="AP171" i="14"/>
  <c r="AQ171" i="14"/>
  <c r="AR171" i="14"/>
  <c r="AT171" i="14"/>
  <c r="AU171" i="14"/>
  <c r="AV171" i="14"/>
  <c r="AW171" i="14" s="1"/>
  <c r="AL172" i="14"/>
  <c r="AM172" i="14"/>
  <c r="AO172" i="14" s="1"/>
  <c r="AN172" i="14"/>
  <c r="AP172" i="14"/>
  <c r="AQ172" i="14"/>
  <c r="AR172" i="14"/>
  <c r="AT172" i="14"/>
  <c r="AU172" i="14"/>
  <c r="AW172" i="14" s="1"/>
  <c r="AV172" i="14"/>
  <c r="AL173" i="14"/>
  <c r="AM173" i="14"/>
  <c r="AN173" i="14"/>
  <c r="AO173" i="14"/>
  <c r="AP173" i="14"/>
  <c r="AQ173" i="14"/>
  <c r="AR173" i="14"/>
  <c r="AT173" i="14"/>
  <c r="AU173" i="14"/>
  <c r="AW173" i="14" s="1"/>
  <c r="AV173" i="14"/>
  <c r="AL174" i="14"/>
  <c r="AO174" i="14" s="1"/>
  <c r="AM174" i="14"/>
  <c r="AN174" i="14"/>
  <c r="AP174" i="14"/>
  <c r="AS174" i="14" s="1"/>
  <c r="AQ174" i="14"/>
  <c r="AR174" i="14"/>
  <c r="AT174" i="14"/>
  <c r="AU174" i="14"/>
  <c r="AV174" i="14"/>
  <c r="AL175" i="14"/>
  <c r="AM175" i="14"/>
  <c r="AO175" i="14" s="1"/>
  <c r="AN175" i="14"/>
  <c r="AP175" i="14"/>
  <c r="AQ175" i="14"/>
  <c r="AR175" i="14"/>
  <c r="AT175" i="14"/>
  <c r="AU175" i="14"/>
  <c r="AV175" i="14"/>
  <c r="AL176" i="14"/>
  <c r="AM176" i="14"/>
  <c r="AN176" i="14"/>
  <c r="AP176" i="14"/>
  <c r="AQ176" i="14"/>
  <c r="AR176" i="14"/>
  <c r="AT176" i="14"/>
  <c r="AU176" i="14"/>
  <c r="AV176" i="14"/>
  <c r="AL177" i="14"/>
  <c r="AM177" i="14"/>
  <c r="AN177" i="14"/>
  <c r="AP177" i="14"/>
  <c r="AS177" i="14" s="1"/>
  <c r="AQ177" i="14"/>
  <c r="AR177" i="14"/>
  <c r="AT177" i="14"/>
  <c r="AU177" i="14"/>
  <c r="AV177" i="14"/>
  <c r="AL178" i="14"/>
  <c r="AM178" i="14"/>
  <c r="AO178" i="14" s="1"/>
  <c r="AN178" i="14"/>
  <c r="AP178" i="14"/>
  <c r="AQ178" i="14"/>
  <c r="AR178" i="14"/>
  <c r="AT178" i="14"/>
  <c r="AU178" i="14"/>
  <c r="AV178" i="14"/>
  <c r="AW178" i="14"/>
  <c r="AL179" i="14"/>
  <c r="AM179" i="14"/>
  <c r="AN179" i="14"/>
  <c r="AO179" i="14" s="1"/>
  <c r="AP179" i="14"/>
  <c r="AQ179" i="14"/>
  <c r="AS179" i="14" s="1"/>
  <c r="AR179" i="14"/>
  <c r="AT179" i="14"/>
  <c r="AU179" i="14"/>
  <c r="AV179" i="14"/>
  <c r="AL180" i="14"/>
  <c r="AM180" i="14"/>
  <c r="AO180" i="14" s="1"/>
  <c r="AN180" i="14"/>
  <c r="AP180" i="14"/>
  <c r="AS180" i="14" s="1"/>
  <c r="AQ180" i="14"/>
  <c r="AR180" i="14"/>
  <c r="AT180" i="14"/>
  <c r="AU180" i="14"/>
  <c r="AV180" i="14"/>
  <c r="AL181" i="14"/>
  <c r="AO181" i="14" s="1"/>
  <c r="AM181" i="14"/>
  <c r="AN181" i="14"/>
  <c r="AP181" i="14"/>
  <c r="AQ181" i="14"/>
  <c r="AR181" i="14"/>
  <c r="AT181" i="14"/>
  <c r="AU181" i="14"/>
  <c r="AV181" i="14"/>
  <c r="AW181" i="14"/>
  <c r="AL182" i="14"/>
  <c r="AM182" i="14"/>
  <c r="AN182" i="14"/>
  <c r="AP182" i="14"/>
  <c r="AQ182" i="14"/>
  <c r="AR182" i="14"/>
  <c r="AS182" i="14" s="1"/>
  <c r="AT182" i="14"/>
  <c r="AW182" i="14" s="1"/>
  <c r="AU182" i="14"/>
  <c r="AV182" i="14"/>
  <c r="AL183" i="14"/>
  <c r="AM183" i="14"/>
  <c r="AN183" i="14"/>
  <c r="AP183" i="14"/>
  <c r="AQ183" i="14"/>
  <c r="AR183" i="14"/>
  <c r="AS183" i="14" s="1"/>
  <c r="AT183" i="14"/>
  <c r="AU183" i="14"/>
  <c r="AV183" i="14"/>
  <c r="AL184" i="14"/>
  <c r="AM184" i="14"/>
  <c r="AN184" i="14"/>
  <c r="AP184" i="14"/>
  <c r="AQ184" i="14"/>
  <c r="AS184" i="14" s="1"/>
  <c r="AR184" i="14"/>
  <c r="AT184" i="14"/>
  <c r="AU184" i="14"/>
  <c r="AV184" i="14"/>
  <c r="AL185" i="14"/>
  <c r="AM185" i="14"/>
  <c r="AN185" i="14"/>
  <c r="AP185" i="14"/>
  <c r="AQ185" i="14"/>
  <c r="AR185" i="14"/>
  <c r="AS185" i="14"/>
  <c r="AT185" i="14"/>
  <c r="AU185" i="14"/>
  <c r="AV185" i="14"/>
  <c r="AL186" i="14"/>
  <c r="AM186" i="14"/>
  <c r="AO186" i="14" s="1"/>
  <c r="AN186" i="14"/>
  <c r="AP186" i="14"/>
  <c r="AS186" i="14" s="1"/>
  <c r="AQ186" i="14"/>
  <c r="AR186" i="14"/>
  <c r="AT186" i="14"/>
  <c r="AW186" i="14" s="1"/>
  <c r="AU186" i="14"/>
  <c r="AV186" i="14"/>
  <c r="AL187" i="14"/>
  <c r="AM187" i="14"/>
  <c r="AN187" i="14"/>
  <c r="AP187" i="14"/>
  <c r="AQ187" i="14"/>
  <c r="AS187" i="14" s="1"/>
  <c r="AR187" i="14"/>
  <c r="AT187" i="14"/>
  <c r="AU187" i="14"/>
  <c r="AV187" i="14"/>
  <c r="AL188" i="14"/>
  <c r="AM188" i="14"/>
  <c r="AN188" i="14"/>
  <c r="AP188" i="14"/>
  <c r="AQ188" i="14"/>
  <c r="AR188" i="14"/>
  <c r="AT188" i="14"/>
  <c r="AU188" i="14"/>
  <c r="AV188" i="14"/>
  <c r="AL189" i="14"/>
  <c r="AM189" i="14"/>
  <c r="AO189" i="14" s="1"/>
  <c r="AN189" i="14"/>
  <c r="AP189" i="14"/>
  <c r="AS189" i="14" s="1"/>
  <c r="AQ189" i="14"/>
  <c r="AR189" i="14"/>
  <c r="AT189" i="14"/>
  <c r="AW189" i="14" s="1"/>
  <c r="AU189" i="14"/>
  <c r="AV189" i="14"/>
  <c r="AL190" i="14"/>
  <c r="AM190" i="14"/>
  <c r="AN190" i="14"/>
  <c r="AP190" i="14"/>
  <c r="AS190" i="14" s="1"/>
  <c r="AQ190" i="14"/>
  <c r="AR190" i="14"/>
  <c r="AT190" i="14"/>
  <c r="AU190" i="14"/>
  <c r="AV190" i="14"/>
  <c r="AL191" i="14"/>
  <c r="AM191" i="14"/>
  <c r="AN191" i="14"/>
  <c r="AP191" i="14"/>
  <c r="AQ191" i="14"/>
  <c r="AR191" i="14"/>
  <c r="AS191" i="14" s="1"/>
  <c r="AT191" i="14"/>
  <c r="AU191" i="14"/>
  <c r="AW191" i="14" s="1"/>
  <c r="AV191" i="14"/>
  <c r="AL192" i="14"/>
  <c r="AM192" i="14"/>
  <c r="AN192" i="14"/>
  <c r="AP192" i="14"/>
  <c r="AQ192" i="14"/>
  <c r="AS192" i="14" s="1"/>
  <c r="AR192" i="14"/>
  <c r="AT192" i="14"/>
  <c r="AW192" i="14" s="1"/>
  <c r="AU192" i="14"/>
  <c r="AV192" i="14"/>
  <c r="AL193" i="14"/>
  <c r="AO193" i="14" s="1"/>
  <c r="AM193" i="14"/>
  <c r="AN193" i="14"/>
  <c r="AP193" i="14"/>
  <c r="AS193" i="14" s="1"/>
  <c r="AQ193" i="14"/>
  <c r="AR193" i="14"/>
  <c r="AT193" i="14"/>
  <c r="AU193" i="14"/>
  <c r="AV193" i="14"/>
  <c r="AL194" i="14"/>
  <c r="AM194" i="14"/>
  <c r="AN194" i="14"/>
  <c r="AO194" i="14"/>
  <c r="AP194" i="14"/>
  <c r="AQ194" i="14"/>
  <c r="AR194" i="14"/>
  <c r="AT194" i="14"/>
  <c r="AU194" i="14"/>
  <c r="AV194" i="14"/>
  <c r="AW194" i="14" s="1"/>
  <c r="AL195" i="14"/>
  <c r="AM195" i="14"/>
  <c r="AN195" i="14"/>
  <c r="AP195" i="14"/>
  <c r="AQ195" i="14"/>
  <c r="AR195" i="14"/>
  <c r="AT195" i="14"/>
  <c r="AU195" i="14"/>
  <c r="AV195" i="14"/>
  <c r="AW195" i="14" s="1"/>
  <c r="AL196" i="14"/>
  <c r="AM196" i="14"/>
  <c r="AN196" i="14"/>
  <c r="AP196" i="14"/>
  <c r="AQ196" i="14"/>
  <c r="AR196" i="14"/>
  <c r="AT196" i="14"/>
  <c r="AU196" i="14"/>
  <c r="AW196" i="14" s="1"/>
  <c r="AV196" i="14"/>
  <c r="AL197" i="14"/>
  <c r="AO197" i="14" s="1"/>
  <c r="AM197" i="14"/>
  <c r="AN197" i="14"/>
  <c r="AP197" i="14"/>
  <c r="AQ197" i="14"/>
  <c r="AR197" i="14"/>
  <c r="AT197" i="14"/>
  <c r="AU197" i="14"/>
  <c r="AW197" i="14" s="1"/>
  <c r="AV197" i="14"/>
  <c r="AL198" i="14"/>
  <c r="AM198" i="14"/>
  <c r="AN198" i="14"/>
  <c r="AP198" i="14"/>
  <c r="AQ198" i="14"/>
  <c r="AR198" i="14"/>
  <c r="AS198" i="14"/>
  <c r="AT198" i="14"/>
  <c r="AU198" i="14"/>
  <c r="AV198" i="14"/>
  <c r="AL199" i="14"/>
  <c r="AM199" i="14"/>
  <c r="AO199" i="14" s="1"/>
  <c r="AN199" i="14"/>
  <c r="AP199" i="14"/>
  <c r="AQ199" i="14"/>
  <c r="AR199" i="14"/>
  <c r="AT199" i="14"/>
  <c r="AU199" i="14"/>
  <c r="AW199" i="14" s="1"/>
  <c r="AV199" i="14"/>
  <c r="AL200" i="14"/>
  <c r="AO200" i="14" s="1"/>
  <c r="AM200" i="14"/>
  <c r="AN200" i="14"/>
  <c r="AP200" i="14"/>
  <c r="AQ200" i="14"/>
  <c r="AR200" i="14"/>
  <c r="AT200" i="14"/>
  <c r="AU200" i="14"/>
  <c r="AV200" i="14"/>
  <c r="AL201" i="14"/>
  <c r="AM201" i="14"/>
  <c r="AN201" i="14"/>
  <c r="AP201" i="14"/>
  <c r="AQ201" i="14"/>
  <c r="AR201" i="14"/>
  <c r="AS201" i="14" s="1"/>
  <c r="AT201" i="14"/>
  <c r="AW201" i="14" s="1"/>
  <c r="AU201" i="14"/>
  <c r="AV201" i="14"/>
  <c r="AL202" i="14"/>
  <c r="AO202" i="14" s="1"/>
  <c r="AM202" i="14"/>
  <c r="AN202" i="14"/>
  <c r="AP202" i="14"/>
  <c r="AQ202" i="14"/>
  <c r="AR202" i="14"/>
  <c r="AT202" i="14"/>
  <c r="AW202" i="14" s="1"/>
  <c r="AU202" i="14"/>
  <c r="AV202" i="14"/>
  <c r="AL203" i="14"/>
  <c r="AM203" i="14"/>
  <c r="AN203" i="14"/>
  <c r="AO203" i="14" s="1"/>
  <c r="AP203" i="14"/>
  <c r="AQ203" i="14"/>
  <c r="AR203" i="14"/>
  <c r="AT203" i="14"/>
  <c r="AU203" i="14"/>
  <c r="AV203" i="14"/>
  <c r="AW203" i="14" s="1"/>
  <c r="AL204" i="14"/>
  <c r="AM204" i="14"/>
  <c r="AO204" i="14" s="1"/>
  <c r="AN204" i="14"/>
  <c r="AP204" i="14"/>
  <c r="AQ204" i="14"/>
  <c r="AR204" i="14"/>
  <c r="AT204" i="14"/>
  <c r="AU204" i="14"/>
  <c r="AW204" i="14" s="1"/>
  <c r="AV204" i="14"/>
  <c r="AL205" i="14"/>
  <c r="AM205" i="14"/>
  <c r="AN205" i="14"/>
  <c r="AO205" i="14"/>
  <c r="AP205" i="14"/>
  <c r="AQ205" i="14"/>
  <c r="AR205" i="14"/>
  <c r="AT205" i="14"/>
  <c r="AU205" i="14"/>
  <c r="AW205" i="14" s="1"/>
  <c r="AV205" i="14"/>
  <c r="AL206" i="14"/>
  <c r="AO206" i="14" s="1"/>
  <c r="AM206" i="14"/>
  <c r="AN206" i="14"/>
  <c r="AP206" i="14"/>
  <c r="AS206" i="14" s="1"/>
  <c r="AQ206" i="14"/>
  <c r="AR206" i="14"/>
  <c r="AT206" i="14"/>
  <c r="AU206" i="14"/>
  <c r="AV206" i="14"/>
  <c r="AL207" i="14"/>
  <c r="AM207" i="14"/>
  <c r="AN207" i="14"/>
  <c r="AP207" i="14"/>
  <c r="AQ207" i="14"/>
  <c r="AR207" i="14"/>
  <c r="AT207" i="14"/>
  <c r="AW207" i="14" s="1"/>
  <c r="AU207" i="14"/>
  <c r="AV207" i="14"/>
  <c r="AL208" i="14"/>
  <c r="AM208" i="14"/>
  <c r="AN208" i="14"/>
  <c r="AP208" i="14"/>
  <c r="AQ208" i="14"/>
  <c r="AR208" i="14"/>
  <c r="AT208" i="14"/>
  <c r="AU208" i="14"/>
  <c r="AV208" i="14"/>
  <c r="AL209" i="14"/>
  <c r="AM209" i="14"/>
  <c r="AN209" i="14"/>
  <c r="AP209" i="14"/>
  <c r="AS209" i="14" s="1"/>
  <c r="AQ209" i="14"/>
  <c r="AR209" i="14"/>
  <c r="AT209" i="14"/>
  <c r="AU209" i="14"/>
  <c r="AV209" i="14"/>
  <c r="AL210" i="14"/>
  <c r="AM210" i="14"/>
  <c r="AO210" i="14" s="1"/>
  <c r="AN210" i="14"/>
  <c r="AP210" i="14"/>
  <c r="AQ210" i="14"/>
  <c r="AR210" i="14"/>
  <c r="AT210" i="14"/>
  <c r="AU210" i="14"/>
  <c r="AV210" i="14"/>
  <c r="AW210" i="14"/>
  <c r="AL211" i="14"/>
  <c r="AM211" i="14"/>
  <c r="AN211" i="14"/>
  <c r="AO211" i="14" s="1"/>
  <c r="AP211" i="14"/>
  <c r="AQ211" i="14"/>
  <c r="AR211" i="14"/>
  <c r="AT211" i="14"/>
  <c r="AU211" i="14"/>
  <c r="AV211" i="14"/>
  <c r="AL212" i="14"/>
  <c r="AM212" i="14"/>
  <c r="AO212" i="14" s="1"/>
  <c r="AN212" i="14"/>
  <c r="AP212" i="14"/>
  <c r="AS212" i="14" s="1"/>
  <c r="AQ212" i="14"/>
  <c r="AR212" i="14"/>
  <c r="AT212" i="14"/>
  <c r="AU212" i="14"/>
  <c r="AV212" i="14"/>
  <c r="AL213" i="14"/>
  <c r="AO213" i="14" s="1"/>
  <c r="AM213" i="14"/>
  <c r="AN213" i="14"/>
  <c r="AP213" i="14"/>
  <c r="AQ213" i="14"/>
  <c r="AR213" i="14"/>
  <c r="AT213" i="14"/>
  <c r="AU213" i="14"/>
  <c r="AV213" i="14"/>
  <c r="AW213" i="14"/>
  <c r="AL214" i="14"/>
  <c r="AM214" i="14"/>
  <c r="AN214" i="14"/>
  <c r="AP214" i="14"/>
  <c r="AQ214" i="14"/>
  <c r="AR214" i="14"/>
  <c r="AS214" i="14" s="1"/>
  <c r="AT214" i="14"/>
  <c r="AW214" i="14" s="1"/>
  <c r="AU214" i="14"/>
  <c r="AV214" i="14"/>
  <c r="AL215" i="14"/>
  <c r="AO215" i="14" s="1"/>
  <c r="AM215" i="14"/>
  <c r="AN215" i="14"/>
  <c r="AP215" i="14"/>
  <c r="AQ215" i="14"/>
  <c r="AR215" i="14"/>
  <c r="AS215" i="14" s="1"/>
  <c r="AT215" i="14"/>
  <c r="AU215" i="14"/>
  <c r="AV215" i="14"/>
  <c r="AL216" i="14"/>
  <c r="AM216" i="14"/>
  <c r="AN216" i="14"/>
  <c r="AP216" i="14"/>
  <c r="AQ216" i="14"/>
  <c r="AS216" i="14" s="1"/>
  <c r="AR216" i="14"/>
  <c r="AT216" i="14"/>
  <c r="AU216" i="14"/>
  <c r="AV216" i="14"/>
  <c r="AL217" i="14"/>
  <c r="AM217" i="14"/>
  <c r="AN217" i="14"/>
  <c r="AP217" i="14"/>
  <c r="AQ217" i="14"/>
  <c r="AR217" i="14"/>
  <c r="AS217" i="14"/>
  <c r="AT217" i="14"/>
  <c r="AU217" i="14"/>
  <c r="AV217" i="14"/>
  <c r="AL218" i="14"/>
  <c r="AM218" i="14"/>
  <c r="AO218" i="14" s="1"/>
  <c r="AN218" i="14"/>
  <c r="AP218" i="14"/>
  <c r="AS218" i="14" s="1"/>
  <c r="AQ218" i="14"/>
  <c r="AR218" i="14"/>
  <c r="AT218" i="14"/>
  <c r="AW218" i="14" s="1"/>
  <c r="AU218" i="14"/>
  <c r="AV218" i="14"/>
  <c r="AL219" i="14"/>
  <c r="AM219" i="14"/>
  <c r="AN219" i="14"/>
  <c r="AP219" i="14"/>
  <c r="AQ219" i="14"/>
  <c r="AR219" i="14"/>
  <c r="AT219" i="14"/>
  <c r="AU219" i="14"/>
  <c r="AV219" i="14"/>
  <c r="AL220" i="14"/>
  <c r="AM220" i="14"/>
  <c r="AN220" i="14"/>
  <c r="AP220" i="14"/>
  <c r="AQ220" i="14"/>
  <c r="AR220" i="14"/>
  <c r="AT220" i="14"/>
  <c r="AU220" i="14"/>
  <c r="AV220" i="14"/>
  <c r="AL221" i="14"/>
  <c r="AM221" i="14"/>
  <c r="AO221" i="14" s="1"/>
  <c r="AN221" i="14"/>
  <c r="AP221" i="14"/>
  <c r="AS221" i="14" s="1"/>
  <c r="AQ221" i="14"/>
  <c r="AR221" i="14"/>
  <c r="AT221" i="14"/>
  <c r="AW221" i="14" s="1"/>
  <c r="AU221" i="14"/>
  <c r="AV221" i="14"/>
  <c r="AL222" i="14"/>
  <c r="AM222" i="14"/>
  <c r="AN222" i="14"/>
  <c r="AP222" i="14"/>
  <c r="AS222" i="14" s="1"/>
  <c r="AQ222" i="14"/>
  <c r="AR222" i="14"/>
  <c r="AT222" i="14"/>
  <c r="AU222" i="14"/>
  <c r="AV222" i="14"/>
  <c r="AL223" i="14"/>
  <c r="AM223" i="14"/>
  <c r="AN223" i="14"/>
  <c r="AP223" i="14"/>
  <c r="AQ223" i="14"/>
  <c r="AR223" i="14"/>
  <c r="AS223" i="14" s="1"/>
  <c r="AT223" i="14"/>
  <c r="AU223" i="14"/>
  <c r="AV223" i="14"/>
  <c r="AL224" i="14"/>
  <c r="AM224" i="14"/>
  <c r="AN224" i="14"/>
  <c r="AP224" i="14"/>
  <c r="AQ224" i="14"/>
  <c r="AS224" i="14" s="1"/>
  <c r="AR224" i="14"/>
  <c r="AT224" i="14"/>
  <c r="AW224" i="14" s="1"/>
  <c r="AU224" i="14"/>
  <c r="AV224" i="14"/>
  <c r="AL225" i="14"/>
  <c r="AO225" i="14" s="1"/>
  <c r="AM225" i="14"/>
  <c r="AN225" i="14"/>
  <c r="AP225" i="14"/>
  <c r="AS225" i="14" s="1"/>
  <c r="AQ225" i="14"/>
  <c r="AR225" i="14"/>
  <c r="AT225" i="14"/>
  <c r="AU225" i="14"/>
  <c r="AV225" i="14"/>
  <c r="AL226" i="14"/>
  <c r="AM226" i="14"/>
  <c r="AN226" i="14"/>
  <c r="AO226" i="14"/>
  <c r="AP226" i="14"/>
  <c r="AQ226" i="14"/>
  <c r="AR226" i="14"/>
  <c r="AT226" i="14"/>
  <c r="AU226" i="14"/>
  <c r="AV226" i="14"/>
  <c r="AW226" i="14" s="1"/>
  <c r="AL227" i="14"/>
  <c r="AM227" i="14"/>
  <c r="AN227" i="14"/>
  <c r="AP227" i="14"/>
  <c r="AS227" i="14" s="1"/>
  <c r="AQ227" i="14"/>
  <c r="AR227" i="14"/>
  <c r="AT227" i="14"/>
  <c r="AU227" i="14"/>
  <c r="AV227" i="14"/>
  <c r="AW227" i="14" s="1"/>
  <c r="AL228" i="14"/>
  <c r="AM228" i="14"/>
  <c r="AN228" i="14"/>
  <c r="AP228" i="14"/>
  <c r="AQ228" i="14"/>
  <c r="AR228" i="14"/>
  <c r="AT228" i="14"/>
  <c r="AU228" i="14"/>
  <c r="AW228" i="14" s="1"/>
  <c r="AV228" i="14"/>
  <c r="AL229" i="14"/>
  <c r="AO229" i="14" s="1"/>
  <c r="AM229" i="14"/>
  <c r="AN229" i="14"/>
  <c r="AP229" i="14"/>
  <c r="AQ229" i="14"/>
  <c r="AR229" i="14"/>
  <c r="AT229" i="14"/>
  <c r="AU229" i="14"/>
  <c r="AW229" i="14" s="1"/>
  <c r="AV229" i="14"/>
  <c r="AL230" i="14"/>
  <c r="AM230" i="14"/>
  <c r="AN230" i="14"/>
  <c r="AP230" i="14"/>
  <c r="AS230" i="14" s="1"/>
  <c r="AQ230" i="14"/>
  <c r="AR230" i="14"/>
  <c r="AT230" i="14"/>
  <c r="AU230" i="14"/>
  <c r="AV230" i="14"/>
  <c r="AL231" i="14"/>
  <c r="AM231" i="14"/>
  <c r="AN231" i="14"/>
  <c r="AP231" i="14"/>
  <c r="AQ231" i="14"/>
  <c r="AR231" i="14"/>
  <c r="AT231" i="14"/>
  <c r="AU231" i="14"/>
  <c r="AV231" i="14"/>
  <c r="AL232" i="14"/>
  <c r="AM232" i="14"/>
  <c r="AN232" i="14"/>
  <c r="AP232" i="14"/>
  <c r="AQ232" i="14"/>
  <c r="AR232" i="14"/>
  <c r="AT232" i="14"/>
  <c r="AU232" i="14"/>
  <c r="AV232" i="14"/>
  <c r="AL233" i="14"/>
  <c r="AM233" i="14"/>
  <c r="AN233" i="14"/>
  <c r="AP233" i="14"/>
  <c r="AS233" i="14" s="1"/>
  <c r="AQ233" i="14"/>
  <c r="AR233" i="14"/>
  <c r="AT233" i="14"/>
  <c r="AU233" i="14"/>
  <c r="AV233" i="14"/>
  <c r="AL234" i="14"/>
  <c r="AM234" i="14"/>
  <c r="AN234" i="14"/>
  <c r="AP234" i="14"/>
  <c r="AQ234" i="14"/>
  <c r="AR234" i="14"/>
  <c r="AT234" i="14"/>
  <c r="AU234" i="14"/>
  <c r="AV234" i="14"/>
  <c r="AL235" i="14"/>
  <c r="AM235" i="14"/>
  <c r="AN235" i="14"/>
  <c r="AP235" i="14"/>
  <c r="AQ235" i="14"/>
  <c r="AR235" i="14"/>
  <c r="AT235" i="14"/>
  <c r="AU235" i="14"/>
  <c r="AV235" i="14"/>
  <c r="AL236" i="14"/>
  <c r="AM236" i="14"/>
  <c r="AN236" i="14"/>
  <c r="AP236" i="14"/>
  <c r="AQ236" i="14"/>
  <c r="AR236" i="14"/>
  <c r="AT236" i="14"/>
  <c r="AU236" i="14"/>
  <c r="AV236" i="14"/>
  <c r="AL237" i="14"/>
  <c r="AO237" i="14" s="1"/>
  <c r="AM237" i="14"/>
  <c r="AN237" i="14"/>
  <c r="AP237" i="14"/>
  <c r="AQ237" i="14"/>
  <c r="AR237" i="14"/>
  <c r="AT237" i="14"/>
  <c r="AU237" i="14"/>
  <c r="AV237" i="14"/>
  <c r="AL238" i="14"/>
  <c r="AM238" i="14"/>
  <c r="AN238" i="14"/>
  <c r="AP238" i="14"/>
  <c r="AQ238" i="14"/>
  <c r="AR238" i="14"/>
  <c r="AT238" i="14"/>
  <c r="AU238" i="14"/>
  <c r="AV238" i="14"/>
  <c r="AL239" i="14"/>
  <c r="AM239" i="14"/>
  <c r="AN239" i="14"/>
  <c r="AP239" i="14"/>
  <c r="AQ239" i="14"/>
  <c r="AR239" i="14"/>
  <c r="AT239" i="14"/>
  <c r="AU239" i="14"/>
  <c r="AV239" i="14"/>
  <c r="AL240" i="14"/>
  <c r="AM240" i="14"/>
  <c r="AN240" i="14"/>
  <c r="AP240" i="14"/>
  <c r="AQ240" i="14"/>
  <c r="AR240" i="14"/>
  <c r="AT240" i="14"/>
  <c r="AU240" i="14"/>
  <c r="AV240" i="14"/>
  <c r="AL241" i="14"/>
  <c r="AM241" i="14"/>
  <c r="AN241" i="14"/>
  <c r="AP241" i="14"/>
  <c r="AS241" i="14" s="1"/>
  <c r="AQ241" i="14"/>
  <c r="AR241" i="14"/>
  <c r="AT241" i="14"/>
  <c r="AU241" i="14"/>
  <c r="AV241" i="14"/>
  <c r="AL242" i="14"/>
  <c r="AM242" i="14"/>
  <c r="AN242" i="14"/>
  <c r="AP242" i="14"/>
  <c r="AQ242" i="14"/>
  <c r="AR242" i="14"/>
  <c r="AT242" i="14"/>
  <c r="AW242" i="14" s="1"/>
  <c r="AU242" i="14"/>
  <c r="AV242" i="14"/>
  <c r="AL243" i="14"/>
  <c r="AM243" i="14"/>
  <c r="AN243" i="14"/>
  <c r="AP243" i="14"/>
  <c r="AQ243" i="14"/>
  <c r="AS243" i="14" s="1"/>
  <c r="AR243" i="14"/>
  <c r="AT243" i="14"/>
  <c r="AU243" i="14"/>
  <c r="AV243" i="14"/>
  <c r="AL244" i="14"/>
  <c r="AM244" i="14"/>
  <c r="AN244" i="14"/>
  <c r="AP244" i="14"/>
  <c r="AS244" i="14" s="1"/>
  <c r="AQ244" i="14"/>
  <c r="AR244" i="14"/>
  <c r="AT244" i="14"/>
  <c r="AU244" i="14"/>
  <c r="AV244" i="14"/>
  <c r="AL245" i="14"/>
  <c r="AM245" i="14"/>
  <c r="AN245" i="14"/>
  <c r="AP245" i="14"/>
  <c r="AQ245" i="14"/>
  <c r="AR245" i="14"/>
  <c r="AT245" i="14"/>
  <c r="AW245" i="14" s="1"/>
  <c r="AU245" i="14"/>
  <c r="AV245" i="14"/>
  <c r="AL246" i="14"/>
  <c r="AM246" i="14"/>
  <c r="AN246" i="14"/>
  <c r="AP246" i="14"/>
  <c r="AS246" i="14" s="1"/>
  <c r="AQ246" i="14"/>
  <c r="AR246" i="14"/>
  <c r="AT246" i="14"/>
  <c r="AU246" i="14"/>
  <c r="AV246" i="14"/>
  <c r="AL247" i="14"/>
  <c r="AM247" i="14"/>
  <c r="AN247" i="14"/>
  <c r="AP247" i="14"/>
  <c r="AQ247" i="14"/>
  <c r="AR247" i="14"/>
  <c r="AT247" i="14"/>
  <c r="AU247" i="14"/>
  <c r="AV247" i="14"/>
  <c r="AL248" i="14"/>
  <c r="AM248" i="14"/>
  <c r="AN248" i="14"/>
  <c r="AP248" i="14"/>
  <c r="AQ248" i="14"/>
  <c r="AR248" i="14"/>
  <c r="AT248" i="14"/>
  <c r="AU248" i="14"/>
  <c r="AV248" i="14"/>
  <c r="AL249" i="14"/>
  <c r="AM249" i="14"/>
  <c r="AN249" i="14"/>
  <c r="AP249" i="14"/>
  <c r="AQ249" i="14"/>
  <c r="AS249" i="14" s="1"/>
  <c r="AR249" i="14"/>
  <c r="AT249" i="14"/>
  <c r="AU249" i="14"/>
  <c r="AV249" i="14"/>
  <c r="AL250" i="14"/>
  <c r="AM250" i="14"/>
  <c r="AN250" i="14"/>
  <c r="AP250" i="14"/>
  <c r="AQ250" i="14"/>
  <c r="AR250" i="14"/>
  <c r="AT250" i="14"/>
  <c r="AW250" i="14" s="1"/>
  <c r="AU250" i="14"/>
  <c r="AV250" i="14"/>
  <c r="AL251" i="14"/>
  <c r="AM251" i="14"/>
  <c r="AN251" i="14"/>
  <c r="AP251" i="14"/>
  <c r="AQ251" i="14"/>
  <c r="AR251" i="14"/>
  <c r="AT251" i="14"/>
  <c r="AU251" i="14"/>
  <c r="AV251" i="14"/>
  <c r="AL252" i="14"/>
  <c r="AM252" i="14"/>
  <c r="AN252" i="14"/>
  <c r="AP252" i="14"/>
  <c r="AQ252" i="14"/>
  <c r="AR252" i="14"/>
  <c r="AT252" i="14"/>
  <c r="AU252" i="14"/>
  <c r="AV252" i="14"/>
  <c r="AL253" i="14"/>
  <c r="AM253" i="14"/>
  <c r="AN253" i="14"/>
  <c r="AO253" i="14" s="1"/>
  <c r="AP253" i="14"/>
  <c r="AQ253" i="14"/>
  <c r="AR253" i="14"/>
  <c r="AT253" i="14"/>
  <c r="AW253" i="14" s="1"/>
  <c r="AU253" i="14"/>
  <c r="AV253" i="14"/>
  <c r="AL254" i="14"/>
  <c r="AM254" i="14"/>
  <c r="AN254" i="14"/>
  <c r="AP254" i="14"/>
  <c r="AQ254" i="14"/>
  <c r="AR254" i="14"/>
  <c r="AT254" i="14"/>
  <c r="AU254" i="14"/>
  <c r="AV254" i="14"/>
  <c r="AL255" i="14"/>
  <c r="AM255" i="14"/>
  <c r="AN255" i="14"/>
  <c r="AP255" i="14"/>
  <c r="AQ255" i="14"/>
  <c r="AR255" i="14"/>
  <c r="AT255" i="14"/>
  <c r="AU255" i="14"/>
  <c r="AW255" i="14" s="1"/>
  <c r="AV255" i="14"/>
  <c r="AL256" i="14"/>
  <c r="AM256" i="14"/>
  <c r="AN256" i="14"/>
  <c r="AP256" i="14"/>
  <c r="AQ256" i="14"/>
  <c r="AR256" i="14"/>
  <c r="AT256" i="14"/>
  <c r="AW256" i="14" s="1"/>
  <c r="AU256" i="14"/>
  <c r="AV256" i="14"/>
  <c r="AL257" i="14"/>
  <c r="AM257" i="14"/>
  <c r="AN257" i="14"/>
  <c r="AP257" i="14"/>
  <c r="AQ257" i="14"/>
  <c r="AR257" i="14"/>
  <c r="AT257" i="14"/>
  <c r="AU257" i="14"/>
  <c r="AV257" i="14"/>
  <c r="AL258" i="14"/>
  <c r="AM258" i="14"/>
  <c r="AO258" i="14" s="1"/>
  <c r="AN258" i="14"/>
  <c r="AP258" i="14"/>
  <c r="AQ258" i="14"/>
  <c r="AR258" i="14"/>
  <c r="AT258" i="14"/>
  <c r="AW258" i="14" s="1"/>
  <c r="AU258" i="14"/>
  <c r="AV258" i="14"/>
  <c r="AL259" i="14"/>
  <c r="AM259" i="14"/>
  <c r="AN259" i="14"/>
  <c r="AP259" i="14"/>
  <c r="AQ259" i="14"/>
  <c r="AR259" i="14"/>
  <c r="AT259" i="14"/>
  <c r="AU259" i="14"/>
  <c r="AV259" i="14"/>
  <c r="AL260" i="14"/>
  <c r="AM260" i="14"/>
  <c r="AN260" i="14"/>
  <c r="AP260" i="14"/>
  <c r="AQ260" i="14"/>
  <c r="AR260" i="14"/>
  <c r="AT260" i="14"/>
  <c r="AU260" i="14"/>
  <c r="AV260" i="14"/>
  <c r="AL261" i="14"/>
  <c r="AO261" i="14" s="1"/>
  <c r="AM261" i="14"/>
  <c r="AN261" i="14"/>
  <c r="AP261" i="14"/>
  <c r="AQ261" i="14"/>
  <c r="AR261" i="14"/>
  <c r="AT261" i="14"/>
  <c r="AU261" i="14"/>
  <c r="AW261" i="14" s="1"/>
  <c r="AV261" i="14"/>
  <c r="AL262" i="14"/>
  <c r="AM262" i="14"/>
  <c r="AN262" i="14"/>
  <c r="AP262" i="14"/>
  <c r="AS262" i="14" s="1"/>
  <c r="AQ262" i="14"/>
  <c r="AR262" i="14"/>
  <c r="AT262" i="14"/>
  <c r="AU262" i="14"/>
  <c r="AV262" i="14"/>
  <c r="AL263" i="14"/>
  <c r="AM263" i="14"/>
  <c r="AO263" i="14" s="1"/>
  <c r="AN263" i="14"/>
  <c r="AP263" i="14"/>
  <c r="AQ263" i="14"/>
  <c r="AR263" i="14"/>
  <c r="AT263" i="14"/>
  <c r="AU263" i="14"/>
  <c r="AV263" i="14"/>
  <c r="AL264" i="14"/>
  <c r="AO264" i="14" s="1"/>
  <c r="AM264" i="14"/>
  <c r="AN264" i="14"/>
  <c r="AP264" i="14"/>
  <c r="AQ264" i="14"/>
  <c r="AR264" i="14"/>
  <c r="AT264" i="14"/>
  <c r="AU264" i="14"/>
  <c r="AV264" i="14"/>
  <c r="AL265" i="14"/>
  <c r="AM265" i="14"/>
  <c r="AN265" i="14"/>
  <c r="AP265" i="14"/>
  <c r="AS265" i="14" s="1"/>
  <c r="AQ265" i="14"/>
  <c r="AR265" i="14"/>
  <c r="AT265" i="14"/>
  <c r="AW265" i="14" s="1"/>
  <c r="AU265" i="14"/>
  <c r="AV265" i="14"/>
  <c r="AL266" i="14"/>
  <c r="AO266" i="14" s="1"/>
  <c r="AM266" i="14"/>
  <c r="AN266" i="14"/>
  <c r="AP266" i="14"/>
  <c r="AQ266" i="14"/>
  <c r="AR266" i="14"/>
  <c r="AT266" i="14"/>
  <c r="AU266" i="14"/>
  <c r="AV266" i="14"/>
  <c r="AL267" i="14"/>
  <c r="AM267" i="14"/>
  <c r="AN267" i="14"/>
  <c r="AP267" i="14"/>
  <c r="AQ267" i="14"/>
  <c r="AR267" i="14"/>
  <c r="AT267" i="14"/>
  <c r="AU267" i="14"/>
  <c r="AV267" i="14"/>
  <c r="AL268" i="14"/>
  <c r="AM268" i="14"/>
  <c r="AO268" i="14" s="1"/>
  <c r="AN268" i="14"/>
  <c r="AP268" i="14"/>
  <c r="AQ268" i="14"/>
  <c r="AR268" i="14"/>
  <c r="AT268" i="14"/>
  <c r="AU268" i="14"/>
  <c r="AV268" i="14"/>
  <c r="AL269" i="14"/>
  <c r="AO269" i="14" s="1"/>
  <c r="AM269" i="14"/>
  <c r="AN269" i="14"/>
  <c r="AP269" i="14"/>
  <c r="AQ269" i="14"/>
  <c r="AR269" i="14"/>
  <c r="AT269" i="14"/>
  <c r="AU269" i="14"/>
  <c r="AV269" i="14"/>
  <c r="AL270" i="14"/>
  <c r="AO270" i="14" s="1"/>
  <c r="AM270" i="14"/>
  <c r="AN270" i="14"/>
  <c r="AP270" i="14"/>
  <c r="AS270" i="14" s="1"/>
  <c r="AQ270" i="14"/>
  <c r="AR270" i="14"/>
  <c r="AT270" i="14"/>
  <c r="AU270" i="14"/>
  <c r="AV270" i="14"/>
  <c r="AL271" i="14"/>
  <c r="AM271" i="14"/>
  <c r="AN271" i="14"/>
  <c r="AP271" i="14"/>
  <c r="AQ271" i="14"/>
  <c r="AR271" i="14"/>
  <c r="AT271" i="14"/>
  <c r="AU271" i="14"/>
  <c r="AV271" i="14"/>
  <c r="AL272" i="14"/>
  <c r="AM272" i="14"/>
  <c r="AN272" i="14"/>
  <c r="AP272" i="14"/>
  <c r="AQ272" i="14"/>
  <c r="AR272" i="14"/>
  <c r="AT272" i="14"/>
  <c r="AU272" i="14"/>
  <c r="AV272" i="14"/>
  <c r="AL273" i="14"/>
  <c r="AM273" i="14"/>
  <c r="AN273" i="14"/>
  <c r="AP273" i="14"/>
  <c r="AQ273" i="14"/>
  <c r="AR273" i="14"/>
  <c r="AT273" i="14"/>
  <c r="AU273" i="14"/>
  <c r="AV273" i="14"/>
  <c r="AL274" i="14"/>
  <c r="AM274" i="14"/>
  <c r="AN274" i="14"/>
  <c r="AP274" i="14"/>
  <c r="AQ274" i="14"/>
  <c r="AR274" i="14"/>
  <c r="AT274" i="14"/>
  <c r="AW274" i="14" s="1"/>
  <c r="AU274" i="14"/>
  <c r="AV274" i="14"/>
  <c r="AL275" i="14"/>
  <c r="AM275" i="14"/>
  <c r="AN275" i="14"/>
  <c r="AP275" i="14"/>
  <c r="AQ275" i="14"/>
  <c r="AR275" i="14"/>
  <c r="AT275" i="14"/>
  <c r="AU275" i="14"/>
  <c r="AV275" i="14"/>
  <c r="AL276" i="14"/>
  <c r="AM276" i="14"/>
  <c r="AN276" i="14"/>
  <c r="AP276" i="14"/>
  <c r="AQ276" i="14"/>
  <c r="AR276" i="14"/>
  <c r="AT276" i="14"/>
  <c r="AU276" i="14"/>
  <c r="AV276" i="14"/>
  <c r="AL277" i="14"/>
  <c r="AO277" i="14" s="1"/>
  <c r="AM277" i="14"/>
  <c r="AN277" i="14"/>
  <c r="AP277" i="14"/>
  <c r="AS277" i="14" s="1"/>
  <c r="AQ277" i="14"/>
  <c r="AR277" i="14"/>
  <c r="AT277" i="14"/>
  <c r="AU277" i="14"/>
  <c r="AW277" i="14" s="1"/>
  <c r="AV277" i="14"/>
  <c r="S159" i="14"/>
  <c r="T159" i="14"/>
  <c r="AJ159" i="14" s="1"/>
  <c r="U159" i="14"/>
  <c r="S160" i="14"/>
  <c r="T160" i="14"/>
  <c r="U160" i="14"/>
  <c r="S161" i="14"/>
  <c r="AH161" i="14" s="1"/>
  <c r="T161" i="14"/>
  <c r="U161" i="14"/>
  <c r="S162" i="14"/>
  <c r="T162" i="14"/>
  <c r="U162" i="14"/>
  <c r="S163" i="14"/>
  <c r="T163" i="14"/>
  <c r="U163" i="14"/>
  <c r="S164" i="14"/>
  <c r="T164" i="14"/>
  <c r="U164" i="14"/>
  <c r="S165" i="14"/>
  <c r="T165" i="14"/>
  <c r="U165" i="14"/>
  <c r="S166" i="14"/>
  <c r="T166" i="14"/>
  <c r="U166" i="14"/>
  <c r="S167" i="14"/>
  <c r="T167" i="14"/>
  <c r="U167" i="14"/>
  <c r="S168" i="14"/>
  <c r="T168" i="14"/>
  <c r="AI168" i="14" s="1"/>
  <c r="U168" i="14"/>
  <c r="S169" i="14"/>
  <c r="AX169" i="14" s="1"/>
  <c r="T169" i="14"/>
  <c r="U169" i="14"/>
  <c r="S170" i="14"/>
  <c r="T170" i="14"/>
  <c r="U170" i="14"/>
  <c r="S171" i="14"/>
  <c r="T171" i="14"/>
  <c r="U171" i="14"/>
  <c r="S172" i="14"/>
  <c r="T172" i="14"/>
  <c r="U172" i="14"/>
  <c r="S173" i="14"/>
  <c r="T173" i="14"/>
  <c r="U173" i="14"/>
  <c r="S174" i="14"/>
  <c r="T174" i="14"/>
  <c r="U174" i="14"/>
  <c r="S175" i="14"/>
  <c r="T175" i="14"/>
  <c r="U175" i="14"/>
  <c r="S176" i="14"/>
  <c r="T176" i="14"/>
  <c r="AI176" i="14" s="1"/>
  <c r="U176" i="14"/>
  <c r="S177" i="14"/>
  <c r="AX177" i="14" s="1"/>
  <c r="T177" i="14"/>
  <c r="U177" i="14"/>
  <c r="S178" i="14"/>
  <c r="T178" i="14"/>
  <c r="U178" i="14"/>
  <c r="S179" i="14"/>
  <c r="T179" i="14"/>
  <c r="U179" i="14"/>
  <c r="S180" i="14"/>
  <c r="T180" i="14"/>
  <c r="U180" i="14"/>
  <c r="S181" i="14"/>
  <c r="T181" i="14"/>
  <c r="U181" i="14"/>
  <c r="S182" i="14"/>
  <c r="T182" i="14"/>
  <c r="U182" i="14"/>
  <c r="S183" i="14"/>
  <c r="T183" i="14"/>
  <c r="AI183" i="14" s="1"/>
  <c r="U183" i="14"/>
  <c r="S184" i="14"/>
  <c r="T184" i="14"/>
  <c r="AJ184" i="14" s="1"/>
  <c r="U184" i="14"/>
  <c r="S185" i="14"/>
  <c r="T185" i="14"/>
  <c r="U185" i="14"/>
  <c r="S186" i="14"/>
  <c r="T186" i="14"/>
  <c r="U186" i="14"/>
  <c r="S187" i="14"/>
  <c r="T187" i="14"/>
  <c r="U187" i="14"/>
  <c r="S188" i="14"/>
  <c r="T188" i="14"/>
  <c r="U188" i="14"/>
  <c r="S189" i="14"/>
  <c r="T189" i="14"/>
  <c r="U189" i="14"/>
  <c r="S190" i="14"/>
  <c r="AH190" i="14" s="1"/>
  <c r="T190" i="14"/>
  <c r="AI190" i="14" s="1"/>
  <c r="U190" i="14"/>
  <c r="S191" i="14"/>
  <c r="T191" i="14"/>
  <c r="AI191" i="14" s="1"/>
  <c r="U191" i="14"/>
  <c r="S192" i="14"/>
  <c r="T192" i="14"/>
  <c r="AI192" i="14" s="1"/>
  <c r="U192" i="14"/>
  <c r="S193" i="14"/>
  <c r="T193" i="14"/>
  <c r="U193" i="14"/>
  <c r="S194" i="14"/>
  <c r="T194" i="14"/>
  <c r="AI194" i="14" s="1"/>
  <c r="U194" i="14"/>
  <c r="S195" i="14"/>
  <c r="T195" i="14"/>
  <c r="U195" i="14"/>
  <c r="S196" i="14"/>
  <c r="T196" i="14"/>
  <c r="U196" i="14"/>
  <c r="S197" i="14"/>
  <c r="T197" i="14"/>
  <c r="U197" i="14"/>
  <c r="S198" i="14"/>
  <c r="T198" i="14"/>
  <c r="AI198" i="14" s="1"/>
  <c r="U198" i="14"/>
  <c r="S199" i="14"/>
  <c r="T199" i="14"/>
  <c r="AI199" i="14" s="1"/>
  <c r="U199" i="14"/>
  <c r="S200" i="14"/>
  <c r="T200" i="14"/>
  <c r="AI200" i="14" s="1"/>
  <c r="U200" i="14"/>
  <c r="S201" i="14"/>
  <c r="AX201" i="14" s="1"/>
  <c r="T201" i="14"/>
  <c r="U201" i="14"/>
  <c r="S202" i="14"/>
  <c r="T202" i="14"/>
  <c r="AI202" i="14" s="1"/>
  <c r="U202" i="14"/>
  <c r="S203" i="14"/>
  <c r="T203" i="14"/>
  <c r="U203" i="14"/>
  <c r="S204" i="14"/>
  <c r="T204" i="14"/>
  <c r="U204" i="14"/>
  <c r="S205" i="14"/>
  <c r="AH205" i="14" s="1"/>
  <c r="T205" i="14"/>
  <c r="U205" i="14"/>
  <c r="S206" i="14"/>
  <c r="AH206" i="14" s="1"/>
  <c r="T206" i="14"/>
  <c r="AI206" i="14" s="1"/>
  <c r="U206" i="14"/>
  <c r="S207" i="14"/>
  <c r="T207" i="14"/>
  <c r="AI207" i="14" s="1"/>
  <c r="U207" i="14"/>
  <c r="S208" i="14"/>
  <c r="T208" i="14"/>
  <c r="AI208" i="14" s="1"/>
  <c r="U208" i="14"/>
  <c r="S209" i="14"/>
  <c r="T209" i="14"/>
  <c r="U209" i="14"/>
  <c r="S210" i="14"/>
  <c r="T210" i="14"/>
  <c r="AI210" i="14" s="1"/>
  <c r="U210" i="14"/>
  <c r="S211" i="14"/>
  <c r="T211" i="14"/>
  <c r="U211" i="14"/>
  <c r="S212" i="14"/>
  <c r="T212" i="14"/>
  <c r="U212" i="14"/>
  <c r="S213" i="14"/>
  <c r="T213" i="14"/>
  <c r="U213" i="14"/>
  <c r="S214" i="14"/>
  <c r="T214" i="14"/>
  <c r="AI214" i="14" s="1"/>
  <c r="U214" i="14"/>
  <c r="S215" i="14"/>
  <c r="T215" i="14"/>
  <c r="AI215" i="14" s="1"/>
  <c r="U215" i="14"/>
  <c r="S216" i="14"/>
  <c r="T216" i="14"/>
  <c r="AI216" i="14" s="1"/>
  <c r="U216" i="14"/>
  <c r="S217" i="14"/>
  <c r="AX217" i="14" s="1"/>
  <c r="T217" i="14"/>
  <c r="U217" i="14"/>
  <c r="S218" i="14"/>
  <c r="T218" i="14"/>
  <c r="AI218" i="14" s="1"/>
  <c r="U218" i="14"/>
  <c r="S219" i="14"/>
  <c r="T219" i="14"/>
  <c r="U219" i="14"/>
  <c r="S220" i="14"/>
  <c r="T220" i="14"/>
  <c r="U220" i="14"/>
  <c r="S221" i="14"/>
  <c r="AH221" i="14" s="1"/>
  <c r="T221" i="14"/>
  <c r="U221" i="14"/>
  <c r="S222" i="14"/>
  <c r="AH222" i="14" s="1"/>
  <c r="T222" i="14"/>
  <c r="AI222" i="14" s="1"/>
  <c r="U222" i="14"/>
  <c r="S223" i="14"/>
  <c r="T223" i="14"/>
  <c r="AI223" i="14" s="1"/>
  <c r="U223" i="14"/>
  <c r="S224" i="14"/>
  <c r="T224" i="14"/>
  <c r="AI224" i="14" s="1"/>
  <c r="U224" i="14"/>
  <c r="S225" i="14"/>
  <c r="T225" i="14"/>
  <c r="U225" i="14"/>
  <c r="S226" i="14"/>
  <c r="T226" i="14"/>
  <c r="AI226" i="14" s="1"/>
  <c r="U226" i="14"/>
  <c r="S227" i="14"/>
  <c r="T227" i="14"/>
  <c r="U227" i="14"/>
  <c r="S228" i="14"/>
  <c r="T228" i="14"/>
  <c r="U228" i="14"/>
  <c r="S229" i="14"/>
  <c r="T229" i="14"/>
  <c r="U229" i="14"/>
  <c r="S230" i="14"/>
  <c r="BE230" i="14" s="1"/>
  <c r="BH230" i="14" s="1"/>
  <c r="T230" i="14"/>
  <c r="AI230" i="14" s="1"/>
  <c r="U230" i="14"/>
  <c r="BM230" i="14" s="1"/>
  <c r="BP230" i="14" s="1"/>
  <c r="S231" i="14"/>
  <c r="BE231" i="14" s="1"/>
  <c r="BH231" i="14" s="1"/>
  <c r="T231" i="14"/>
  <c r="AI231" i="14" s="1"/>
  <c r="U231" i="14"/>
  <c r="BM231" i="14" s="1"/>
  <c r="S232" i="14"/>
  <c r="BE232" i="14" s="1"/>
  <c r="BH232" i="14" s="1"/>
  <c r="T232" i="14"/>
  <c r="AI232" i="14" s="1"/>
  <c r="U232" i="14"/>
  <c r="BM232" i="14" s="1"/>
  <c r="BP232" i="14" s="1"/>
  <c r="S233" i="14"/>
  <c r="BE233" i="14" s="1"/>
  <c r="T233" i="14"/>
  <c r="BI233" i="14" s="1"/>
  <c r="BL233" i="14" s="1"/>
  <c r="U233" i="14"/>
  <c r="BM233" i="14" s="1"/>
  <c r="BP233" i="14" s="1"/>
  <c r="S234" i="14"/>
  <c r="BE234" i="14" s="1"/>
  <c r="BH234" i="14" s="1"/>
  <c r="T234" i="14"/>
  <c r="AI234" i="14" s="1"/>
  <c r="U234" i="14"/>
  <c r="BM234" i="14" s="1"/>
  <c r="BP234" i="14" s="1"/>
  <c r="S235" i="14"/>
  <c r="BE235" i="14" s="1"/>
  <c r="BH235" i="14" s="1"/>
  <c r="T235" i="14"/>
  <c r="U235" i="14"/>
  <c r="BM235" i="14" s="1"/>
  <c r="S236" i="14"/>
  <c r="BE236" i="14" s="1"/>
  <c r="BH236" i="14" s="1"/>
  <c r="T236" i="14"/>
  <c r="BI236" i="14" s="1"/>
  <c r="BL236" i="14" s="1"/>
  <c r="U236" i="14"/>
  <c r="BM236" i="14" s="1"/>
  <c r="BP236" i="14" s="1"/>
  <c r="S237" i="14"/>
  <c r="AH237" i="14" s="1"/>
  <c r="T237" i="14"/>
  <c r="BI237" i="14" s="1"/>
  <c r="BL237" i="14" s="1"/>
  <c r="U237" i="14"/>
  <c r="BM237" i="14" s="1"/>
  <c r="BP237" i="14" s="1"/>
  <c r="S238" i="14"/>
  <c r="AH238" i="14" s="1"/>
  <c r="T238" i="14"/>
  <c r="AI238" i="14" s="1"/>
  <c r="U238" i="14"/>
  <c r="BM238" i="14" s="1"/>
  <c r="BP238" i="14" s="1"/>
  <c r="S239" i="14"/>
  <c r="BE239" i="14" s="1"/>
  <c r="BH239" i="14" s="1"/>
  <c r="T239" i="14"/>
  <c r="BI239" i="14" s="1"/>
  <c r="BL239" i="14" s="1"/>
  <c r="U239" i="14"/>
  <c r="BM239" i="14" s="1"/>
  <c r="S240" i="14"/>
  <c r="BE240" i="14" s="1"/>
  <c r="BH240" i="14" s="1"/>
  <c r="T240" i="14"/>
  <c r="AI240" i="14" s="1"/>
  <c r="U240" i="14"/>
  <c r="BM240" i="14" s="1"/>
  <c r="BP240" i="14" s="1"/>
  <c r="S241" i="14"/>
  <c r="BE241" i="14" s="1"/>
  <c r="T241" i="14"/>
  <c r="BI241" i="14" s="1"/>
  <c r="BL241" i="14" s="1"/>
  <c r="U241" i="14"/>
  <c r="BM241" i="14" s="1"/>
  <c r="BP241" i="14" s="1"/>
  <c r="S242" i="14"/>
  <c r="BE242" i="14" s="1"/>
  <c r="BH242" i="14" s="1"/>
  <c r="T242" i="14"/>
  <c r="AI242" i="14" s="1"/>
  <c r="U242" i="14"/>
  <c r="BM242" i="14" s="1"/>
  <c r="BP242" i="14" s="1"/>
  <c r="S243" i="14"/>
  <c r="BE243" i="14" s="1"/>
  <c r="BH243" i="14" s="1"/>
  <c r="T243" i="14"/>
  <c r="BI243" i="14" s="1"/>
  <c r="BL243" i="14" s="1"/>
  <c r="U243" i="14"/>
  <c r="BM243" i="14" s="1"/>
  <c r="S244" i="14"/>
  <c r="BE244" i="14" s="1"/>
  <c r="BH244" i="14" s="1"/>
  <c r="T244" i="14"/>
  <c r="BI244" i="14" s="1"/>
  <c r="BL244" i="14" s="1"/>
  <c r="U244" i="14"/>
  <c r="BM244" i="14" s="1"/>
  <c r="BP244" i="14" s="1"/>
  <c r="S245" i="14"/>
  <c r="BE245" i="14" s="1"/>
  <c r="T245" i="14"/>
  <c r="BI245" i="14" s="1"/>
  <c r="BL245" i="14" s="1"/>
  <c r="U245" i="14"/>
  <c r="BM245" i="14" s="1"/>
  <c r="BP245" i="14" s="1"/>
  <c r="S246" i="14"/>
  <c r="BE246" i="14" s="1"/>
  <c r="BH246" i="14" s="1"/>
  <c r="T246" i="14"/>
  <c r="AI246" i="14" s="1"/>
  <c r="U246" i="14"/>
  <c r="BM246" i="14" s="1"/>
  <c r="BP246" i="14" s="1"/>
  <c r="S247" i="14"/>
  <c r="BE247" i="14" s="1"/>
  <c r="BH247" i="14" s="1"/>
  <c r="T247" i="14"/>
  <c r="BI247" i="14" s="1"/>
  <c r="U247" i="14"/>
  <c r="BM247" i="14" s="1"/>
  <c r="S248" i="14"/>
  <c r="BE248" i="14" s="1"/>
  <c r="BH248" i="14" s="1"/>
  <c r="T248" i="14"/>
  <c r="U248" i="14"/>
  <c r="BM248" i="14" s="1"/>
  <c r="BP248" i="14" s="1"/>
  <c r="S249" i="14"/>
  <c r="AX249" i="14" s="1"/>
  <c r="T249" i="14"/>
  <c r="BI249" i="14" s="1"/>
  <c r="BL249" i="14" s="1"/>
  <c r="U249" i="14"/>
  <c r="BM249" i="14" s="1"/>
  <c r="BP249" i="14" s="1"/>
  <c r="S250" i="14"/>
  <c r="BE250" i="14" s="1"/>
  <c r="T250" i="14"/>
  <c r="AI250" i="14" s="1"/>
  <c r="U250" i="14"/>
  <c r="BM250" i="14" s="1"/>
  <c r="BP250" i="14" s="1"/>
  <c r="S251" i="14"/>
  <c r="T251" i="14"/>
  <c r="BI251" i="14" s="1"/>
  <c r="BL251" i="14" s="1"/>
  <c r="U251" i="14"/>
  <c r="BM251" i="14" s="1"/>
  <c r="S252" i="14"/>
  <c r="BE252" i="14" s="1"/>
  <c r="BH252" i="14" s="1"/>
  <c r="T252" i="14"/>
  <c r="BI252" i="14" s="1"/>
  <c r="BL252" i="14" s="1"/>
  <c r="U252" i="14"/>
  <c r="BM252" i="14" s="1"/>
  <c r="BP252" i="14" s="1"/>
  <c r="S253" i="14"/>
  <c r="BE253" i="14" s="1"/>
  <c r="T253" i="14"/>
  <c r="BI253" i="14" s="1"/>
  <c r="BL253" i="14" s="1"/>
  <c r="U253" i="14"/>
  <c r="BM253" i="14" s="1"/>
  <c r="BP253" i="14" s="1"/>
  <c r="S254" i="14"/>
  <c r="BE254" i="14" s="1"/>
  <c r="BH254" i="14" s="1"/>
  <c r="T254" i="14"/>
  <c r="AI254" i="14" s="1"/>
  <c r="U254" i="14"/>
  <c r="BM254" i="14" s="1"/>
  <c r="BP254" i="14" s="1"/>
  <c r="S255" i="14"/>
  <c r="BE255" i="14" s="1"/>
  <c r="BH255" i="14" s="1"/>
  <c r="T255" i="14"/>
  <c r="BI255" i="14" s="1"/>
  <c r="BL255" i="14" s="1"/>
  <c r="U255" i="14"/>
  <c r="BM255" i="14" s="1"/>
  <c r="S256" i="14"/>
  <c r="BE256" i="14" s="1"/>
  <c r="BH256" i="14" s="1"/>
  <c r="T256" i="14"/>
  <c r="AI256" i="14" s="1"/>
  <c r="U256" i="14"/>
  <c r="BM256" i="14" s="1"/>
  <c r="BP256" i="14" s="1"/>
  <c r="S257" i="14"/>
  <c r="AX257" i="14" s="1"/>
  <c r="T257" i="14"/>
  <c r="AI257" i="14" s="1"/>
  <c r="U257" i="14"/>
  <c r="BM257" i="14" s="1"/>
  <c r="BP257" i="14" s="1"/>
  <c r="S258" i="14"/>
  <c r="BE258" i="14" s="1"/>
  <c r="BH258" i="14" s="1"/>
  <c r="T258" i="14"/>
  <c r="AI258" i="14" s="1"/>
  <c r="U258" i="14"/>
  <c r="BM258" i="14" s="1"/>
  <c r="BP258" i="14" s="1"/>
  <c r="S259" i="14"/>
  <c r="T259" i="14"/>
  <c r="BI259" i="14" s="1"/>
  <c r="BL259" i="14" s="1"/>
  <c r="U259" i="14"/>
  <c r="BM259" i="14" s="1"/>
  <c r="S260" i="14"/>
  <c r="BE260" i="14" s="1"/>
  <c r="BH260" i="14" s="1"/>
  <c r="T260" i="14"/>
  <c r="BI260" i="14" s="1"/>
  <c r="BL260" i="14" s="1"/>
  <c r="U260" i="14"/>
  <c r="BM260" i="14" s="1"/>
  <c r="S261" i="14"/>
  <c r="BE261" i="14" s="1"/>
  <c r="T261" i="14"/>
  <c r="BI261" i="14" s="1"/>
  <c r="BL261" i="14" s="1"/>
  <c r="U261" i="14"/>
  <c r="BM261" i="14" s="1"/>
  <c r="BP261" i="14" s="1"/>
  <c r="S262" i="14"/>
  <c r="BE262" i="14" s="1"/>
  <c r="BH262" i="14" s="1"/>
  <c r="T262" i="14"/>
  <c r="AI262" i="14" s="1"/>
  <c r="U262" i="14"/>
  <c r="BM262" i="14" s="1"/>
  <c r="BP262" i="14" s="1"/>
  <c r="S263" i="14"/>
  <c r="BE263" i="14" s="1"/>
  <c r="BH263" i="14" s="1"/>
  <c r="T263" i="14"/>
  <c r="BI263" i="14" s="1"/>
  <c r="U263" i="14"/>
  <c r="BM263" i="14" s="1"/>
  <c r="S264" i="14"/>
  <c r="BE264" i="14" s="1"/>
  <c r="BH264" i="14" s="1"/>
  <c r="T264" i="14"/>
  <c r="AI264" i="14" s="1"/>
  <c r="U264" i="14"/>
  <c r="BM264" i="14" s="1"/>
  <c r="BP264" i="14" s="1"/>
  <c r="S265" i="14"/>
  <c r="AX265" i="14" s="1"/>
  <c r="T265" i="14"/>
  <c r="AI265" i="14" s="1"/>
  <c r="U265" i="14"/>
  <c r="BM265" i="14" s="1"/>
  <c r="BP265" i="14" s="1"/>
  <c r="S266" i="14"/>
  <c r="BE266" i="14" s="1"/>
  <c r="T266" i="14"/>
  <c r="AI266" i="14" s="1"/>
  <c r="U266" i="14"/>
  <c r="BM266" i="14" s="1"/>
  <c r="BP266" i="14" s="1"/>
  <c r="S267" i="14"/>
  <c r="T267" i="14"/>
  <c r="BI267" i="14" s="1"/>
  <c r="BL267" i="14" s="1"/>
  <c r="U267" i="14"/>
  <c r="BM267" i="14" s="1"/>
  <c r="S268" i="14"/>
  <c r="BE268" i="14" s="1"/>
  <c r="BH268" i="14" s="1"/>
  <c r="T268" i="14"/>
  <c r="BI268" i="14" s="1"/>
  <c r="BL268" i="14" s="1"/>
  <c r="U268" i="14"/>
  <c r="BM268" i="14" s="1"/>
  <c r="S269" i="14"/>
  <c r="BE269" i="14" s="1"/>
  <c r="T269" i="14"/>
  <c r="BI269" i="14" s="1"/>
  <c r="BL269" i="14" s="1"/>
  <c r="U269" i="14"/>
  <c r="BM269" i="14" s="1"/>
  <c r="BP269" i="14" s="1"/>
  <c r="S270" i="14"/>
  <c r="BE270" i="14" s="1"/>
  <c r="BH270" i="14" s="1"/>
  <c r="T270" i="14"/>
  <c r="AI270" i="14" s="1"/>
  <c r="U270" i="14"/>
  <c r="BM270" i="14" s="1"/>
  <c r="BP270" i="14" s="1"/>
  <c r="S271" i="14"/>
  <c r="BE271" i="14" s="1"/>
  <c r="BH271" i="14" s="1"/>
  <c r="T271" i="14"/>
  <c r="BI271" i="14" s="1"/>
  <c r="U271" i="14"/>
  <c r="BM271" i="14" s="1"/>
  <c r="S272" i="14"/>
  <c r="BE272" i="14" s="1"/>
  <c r="BH272" i="14" s="1"/>
  <c r="T272" i="14"/>
  <c r="AI272" i="14" s="1"/>
  <c r="U272" i="14"/>
  <c r="BM272" i="14" s="1"/>
  <c r="BP272" i="14" s="1"/>
  <c r="S273" i="14"/>
  <c r="AX273" i="14" s="1"/>
  <c r="T273" i="14"/>
  <c r="AI273" i="14" s="1"/>
  <c r="U273" i="14"/>
  <c r="BM273" i="14" s="1"/>
  <c r="BP273" i="14" s="1"/>
  <c r="S274" i="14"/>
  <c r="BE274" i="14" s="1"/>
  <c r="T274" i="14"/>
  <c r="BI274" i="14" s="1"/>
  <c r="U274" i="14"/>
  <c r="BM274" i="14" s="1"/>
  <c r="BP274" i="14" s="1"/>
  <c r="S275" i="14"/>
  <c r="T275" i="14"/>
  <c r="BI275" i="14" s="1"/>
  <c r="BL275" i="14" s="1"/>
  <c r="U275" i="14"/>
  <c r="BM275" i="14" s="1"/>
  <c r="S276" i="14"/>
  <c r="BE276" i="14" s="1"/>
  <c r="BH276" i="14" s="1"/>
  <c r="T276" i="14"/>
  <c r="BI276" i="14" s="1"/>
  <c r="BL276" i="14" s="1"/>
  <c r="U276" i="14"/>
  <c r="BM276" i="14" s="1"/>
  <c r="S277" i="14"/>
  <c r="BE277" i="14" s="1"/>
  <c r="T277" i="14"/>
  <c r="BI277" i="14" s="1"/>
  <c r="BL277" i="14" s="1"/>
  <c r="U277" i="14"/>
  <c r="BM277" i="14" s="1"/>
  <c r="BP277" i="14" s="1"/>
  <c r="U158" i="14"/>
  <c r="T158" i="14"/>
  <c r="S158" i="14"/>
  <c r="D158" i="14"/>
  <c r="AG158" i="14" s="1"/>
  <c r="AV158" i="14"/>
  <c r="AW158" i="14"/>
  <c r="AU158" i="14"/>
  <c r="AT158" i="14"/>
  <c r="AR158" i="14"/>
  <c r="AQ158" i="14"/>
  <c r="AP158" i="14"/>
  <c r="AS158" i="14" s="1"/>
  <c r="AN158" i="14"/>
  <c r="AM158" i="14"/>
  <c r="AL158" i="14"/>
  <c r="AO158" i="14" s="1"/>
  <c r="AJ158" i="14"/>
  <c r="AS276" i="14" l="1"/>
  <c r="AW260" i="14"/>
  <c r="AW259" i="14"/>
  <c r="AO242" i="14"/>
  <c r="AS275" i="14"/>
  <c r="BP275" i="14"/>
  <c r="BP267" i="14"/>
  <c r="BP259" i="14"/>
  <c r="BP251" i="14"/>
  <c r="BP243" i="14"/>
  <c r="BH241" i="14"/>
  <c r="BP235" i="14"/>
  <c r="BH233" i="14"/>
  <c r="AW266" i="14"/>
  <c r="AS257" i="14"/>
  <c r="AS250" i="14"/>
  <c r="AS238" i="14"/>
  <c r="AO234" i="14"/>
  <c r="AO250" i="14"/>
  <c r="AS248" i="14"/>
  <c r="AS247" i="14"/>
  <c r="AW246" i="14"/>
  <c r="AW234" i="14"/>
  <c r="AO257" i="14"/>
  <c r="AO245" i="14"/>
  <c r="AO238" i="14"/>
  <c r="AW233" i="14"/>
  <c r="AO232" i="14"/>
  <c r="AS273" i="14"/>
  <c r="AO267" i="14"/>
  <c r="AS254" i="14"/>
  <c r="BH277" i="14"/>
  <c r="BL274" i="14"/>
  <c r="BP271" i="14"/>
  <c r="BH269" i="14"/>
  <c r="BP263" i="14"/>
  <c r="BH261" i="14"/>
  <c r="BP255" i="14"/>
  <c r="BH253" i="14"/>
  <c r="BP247" i="14"/>
  <c r="BH245" i="14"/>
  <c r="BP239" i="14"/>
  <c r="BP231" i="14"/>
  <c r="AO274" i="14"/>
  <c r="AW269" i="14"/>
  <c r="AS253" i="14"/>
  <c r="BP276" i="14"/>
  <c r="BH274" i="14"/>
  <c r="BL271" i="14"/>
  <c r="BP268" i="14"/>
  <c r="BH266" i="14"/>
  <c r="BL263" i="14"/>
  <c r="BP260" i="14"/>
  <c r="BH250" i="14"/>
  <c r="BL247" i="14"/>
  <c r="AW237" i="14"/>
  <c r="AO236" i="14"/>
  <c r="AO235" i="14"/>
  <c r="AJ2281" i="6"/>
  <c r="AJ2280" i="6"/>
  <c r="AN2276" i="6"/>
  <c r="AR2273" i="6"/>
  <c r="AJ2271" i="6"/>
  <c r="AN2268" i="6"/>
  <c r="AR2265" i="6"/>
  <c r="AN2247" i="6"/>
  <c r="AR2246" i="6"/>
  <c r="AR2281" i="6"/>
  <c r="AJ2277" i="6"/>
  <c r="AN2274" i="6"/>
  <c r="AR2271" i="6"/>
  <c r="AJ2269" i="6"/>
  <c r="AN2266" i="6"/>
  <c r="AN2261" i="6"/>
  <c r="AR2258" i="6"/>
  <c r="AR2252" i="6"/>
  <c r="AR2245" i="6"/>
  <c r="AR2244" i="6"/>
  <c r="AR2238" i="6"/>
  <c r="AR2264" i="6"/>
  <c r="BW2138" i="6" s="1"/>
  <c r="AJ2242" i="6"/>
  <c r="AJ2236" i="6"/>
  <c r="AJ2262" i="6"/>
  <c r="AR2250" i="6"/>
  <c r="AJ2248" i="6"/>
  <c r="AN2279" i="6"/>
  <c r="AN2278" i="6"/>
  <c r="AR2275" i="6"/>
  <c r="AJ2273" i="6"/>
  <c r="AN2270" i="6"/>
  <c r="AR2267" i="6"/>
  <c r="AJ2260" i="6"/>
  <c r="AN2251" i="6"/>
  <c r="AN2243" i="6"/>
  <c r="AN2263" i="6"/>
  <c r="AN2281" i="6"/>
  <c r="AN2280" i="6"/>
  <c r="AR2276" i="6"/>
  <c r="AJ2274" i="6"/>
  <c r="AN2271" i="6"/>
  <c r="BW2145" i="6" s="1"/>
  <c r="AR2268" i="6"/>
  <c r="AJ2266" i="6"/>
  <c r="AR2263" i="6"/>
  <c r="AJ2263" i="6"/>
  <c r="AR2254" i="6"/>
  <c r="AR2248" i="6"/>
  <c r="AJ2282" i="6"/>
  <c r="AN2277" i="6"/>
  <c r="AR2274" i="6"/>
  <c r="AJ2272" i="6"/>
  <c r="AN2269" i="6"/>
  <c r="AR2266" i="6"/>
  <c r="AJ2265" i="6"/>
  <c r="BW2139" i="6" s="1"/>
  <c r="AN2259" i="6"/>
  <c r="AN2245" i="6"/>
  <c r="AR2242" i="6"/>
  <c r="AN2240" i="6"/>
  <c r="AN2239" i="6"/>
  <c r="AR2257" i="6"/>
  <c r="AN2249" i="6"/>
  <c r="AR2282" i="6"/>
  <c r="AJ2279" i="6"/>
  <c r="AJ2278" i="6"/>
  <c r="AN2275" i="6"/>
  <c r="AR2272" i="6"/>
  <c r="AJ2270" i="6"/>
  <c r="AN2267" i="6"/>
  <c r="AJ2256" i="6"/>
  <c r="BW2130" i="6" s="1"/>
  <c r="AN2253" i="6"/>
  <c r="AJ2251" i="6"/>
  <c r="AJ2250" i="6"/>
  <c r="AR2241" i="6"/>
  <c r="AJ2240" i="6"/>
  <c r="BW2114" i="6" s="1"/>
  <c r="AN2237" i="6"/>
  <c r="AJ2235" i="6"/>
  <c r="AR2280" i="6"/>
  <c r="AR2279" i="6"/>
  <c r="AR2278" i="6"/>
  <c r="AJ2276" i="6"/>
  <c r="AN2273" i="6"/>
  <c r="AR2270" i="6"/>
  <c r="AJ2268" i="6"/>
  <c r="AR2261" i="6"/>
  <c r="AR2260" i="6"/>
  <c r="AN2252" i="6"/>
  <c r="AJ2244" i="6"/>
  <c r="AN2282" i="6"/>
  <c r="AR2277" i="6"/>
  <c r="AJ2275" i="6"/>
  <c r="BW2149" i="6" s="1"/>
  <c r="AN2272" i="6"/>
  <c r="AR2269" i="6"/>
  <c r="AJ2267" i="6"/>
  <c r="AN2236" i="6"/>
  <c r="BO1989" i="6"/>
  <c r="AY1989" i="6" s="1"/>
  <c r="BK1983" i="6"/>
  <c r="BO1981" i="6"/>
  <c r="BS1978" i="6"/>
  <c r="BK1976" i="6"/>
  <c r="BO1973" i="6"/>
  <c r="BS1970" i="6"/>
  <c r="BK1968" i="6"/>
  <c r="AY1968" i="6" s="1"/>
  <c r="BO1965" i="6"/>
  <c r="BS1962" i="6"/>
  <c r="BK1960" i="6"/>
  <c r="BO1957" i="6"/>
  <c r="BS1954" i="6"/>
  <c r="BK1952" i="6"/>
  <c r="BO1949" i="6"/>
  <c r="BS1946" i="6"/>
  <c r="AY1946" i="6" s="1"/>
  <c r="AY1944" i="6"/>
  <c r="AY1953" i="6"/>
  <c r="BS1990" i="6"/>
  <c r="AY1990" i="6" s="1"/>
  <c r="BO1984" i="6"/>
  <c r="BK1982" i="6"/>
  <c r="AY1982" i="6" s="1"/>
  <c r="BO1979" i="6"/>
  <c r="BS1976" i="6"/>
  <c r="BK1974" i="6"/>
  <c r="BO1971" i="6"/>
  <c r="BS1968" i="6"/>
  <c r="BK1966" i="6"/>
  <c r="BO1963" i="6"/>
  <c r="BS1960" i="6"/>
  <c r="BK1958" i="6"/>
  <c r="BO1955" i="6"/>
  <c r="BS1952" i="6"/>
  <c r="BK1950" i="6"/>
  <c r="BO1947" i="6"/>
  <c r="AY1983" i="6"/>
  <c r="BK1992" i="6"/>
  <c r="AY1992" i="6" s="1"/>
  <c r="BK1980" i="6"/>
  <c r="BO1977" i="6"/>
  <c r="AY1977" i="6" s="1"/>
  <c r="BS1974" i="6"/>
  <c r="BK1972" i="6"/>
  <c r="BO1969" i="6"/>
  <c r="AY1969" i="6" s="1"/>
  <c r="BS1966" i="6"/>
  <c r="BK1964" i="6"/>
  <c r="AY1964" i="6" s="1"/>
  <c r="BO1961" i="6"/>
  <c r="AY1961" i="6" s="1"/>
  <c r="BS1958" i="6"/>
  <c r="BK1956" i="6"/>
  <c r="AY1956" i="6" s="1"/>
  <c r="BO1953" i="6"/>
  <c r="BS1950" i="6"/>
  <c r="BK1948" i="6"/>
  <c r="AY1948" i="6" s="1"/>
  <c r="BO1945" i="6"/>
  <c r="AY1945" i="6" s="1"/>
  <c r="BS1992" i="6"/>
  <c r="BS1981" i="6"/>
  <c r="BK1979" i="6"/>
  <c r="AY1979" i="6" s="1"/>
  <c r="BO1976" i="6"/>
  <c r="BS1973" i="6"/>
  <c r="AY1973" i="6" s="1"/>
  <c r="BK1971" i="6"/>
  <c r="AY1971" i="6" s="1"/>
  <c r="BO1968" i="6"/>
  <c r="BS1965" i="6"/>
  <c r="BK1963" i="6"/>
  <c r="AY1963" i="6" s="1"/>
  <c r="BO1960" i="6"/>
  <c r="BS1957" i="6"/>
  <c r="BK1955" i="6"/>
  <c r="AY1955" i="6" s="1"/>
  <c r="BO1952" i="6"/>
  <c r="BS1949" i="6"/>
  <c r="BK1947" i="6"/>
  <c r="AY1947" i="6" s="1"/>
  <c r="BK1988" i="6"/>
  <c r="AY1988" i="6" s="1"/>
  <c r="BS1980" i="6"/>
  <c r="BK1978" i="6"/>
  <c r="BO1975" i="6"/>
  <c r="AY1975" i="6" s="1"/>
  <c r="BS1972" i="6"/>
  <c r="BK1970" i="6"/>
  <c r="BO1967" i="6"/>
  <c r="AY1967" i="6" s="1"/>
  <c r="BS1964" i="6"/>
  <c r="BK1962" i="6"/>
  <c r="BO1959" i="6"/>
  <c r="AY1959" i="6" s="1"/>
  <c r="BS1956" i="6"/>
  <c r="BK1954" i="6"/>
  <c r="BO1951" i="6"/>
  <c r="AY1951" i="6" s="1"/>
  <c r="BS1948" i="6"/>
  <c r="BK1946" i="6"/>
  <c r="AY1814" i="6"/>
  <c r="AY1812" i="6"/>
  <c r="BK1813" i="6"/>
  <c r="AY1813" i="6" s="1"/>
  <c r="BO1808" i="6"/>
  <c r="BS1806" i="6"/>
  <c r="AY1806" i="6" s="1"/>
  <c r="BK1805" i="6"/>
  <c r="BS1801" i="6"/>
  <c r="BO1791" i="6"/>
  <c r="BS1788" i="6"/>
  <c r="BK1786" i="6"/>
  <c r="BO1783" i="6"/>
  <c r="BS1780" i="6"/>
  <c r="BK1778" i="6"/>
  <c r="BO1775" i="6"/>
  <c r="BS1772" i="6"/>
  <c r="BK1770" i="6"/>
  <c r="BS1813" i="6"/>
  <c r="BK1799" i="6"/>
  <c r="BK1793" i="6"/>
  <c r="BO1790" i="6"/>
  <c r="BS1787" i="6"/>
  <c r="BK1785" i="6"/>
  <c r="BO1782" i="6"/>
  <c r="BS1779" i="6"/>
  <c r="BK1777" i="6"/>
  <c r="BO1774" i="6"/>
  <c r="BS1771" i="6"/>
  <c r="BK1769" i="6"/>
  <c r="AY1769" i="6" s="1"/>
  <c r="BS1770" i="6"/>
  <c r="BK1815" i="6"/>
  <c r="BS1809" i="6"/>
  <c r="AY1809" i="6" s="1"/>
  <c r="BK1803" i="6"/>
  <c r="BO1801" i="6"/>
  <c r="AY1801" i="6" s="1"/>
  <c r="BO1800" i="6"/>
  <c r="BS1793" i="6"/>
  <c r="BS1815" i="6"/>
  <c r="BO1810" i="6"/>
  <c r="AY1810" i="6" s="1"/>
  <c r="BO1795" i="6"/>
  <c r="BO1794" i="6"/>
  <c r="BK1795" i="6"/>
  <c r="AY1795" i="6" s="1"/>
  <c r="AR1271" i="6"/>
  <c r="AR1279" i="6"/>
  <c r="AJ1277" i="6"/>
  <c r="AJ1291" i="6"/>
  <c r="AR1289" i="6"/>
  <c r="AR1281" i="6"/>
  <c r="AR1275" i="6"/>
  <c r="AR1257" i="6"/>
  <c r="AN1252" i="6"/>
  <c r="AJ1247" i="6"/>
  <c r="AN1245" i="6"/>
  <c r="AJ1287" i="6"/>
  <c r="AJ1261" i="6"/>
  <c r="AN1276" i="6"/>
  <c r="AR1267" i="6"/>
  <c r="AR1265" i="6"/>
  <c r="AR1291" i="6"/>
  <c r="AJ1275" i="6"/>
  <c r="AR1287" i="6"/>
  <c r="AN1285" i="6"/>
  <c r="AR1283" i="6"/>
  <c r="AN1280" i="6"/>
  <c r="AN1250" i="6"/>
  <c r="AN1268" i="6"/>
  <c r="AR1253" i="6"/>
  <c r="AJ1245" i="6"/>
  <c r="DC1119" i="6" s="1"/>
  <c r="AR1277" i="6"/>
  <c r="AR1290" i="6"/>
  <c r="AJ1289" i="6"/>
  <c r="AN1278" i="6"/>
  <c r="AN1288" i="6"/>
  <c r="AN1275" i="6"/>
  <c r="DC1149" i="6" s="1"/>
  <c r="AR1273" i="6"/>
  <c r="AN1290" i="6"/>
  <c r="AJ1257" i="6"/>
  <c r="AJ1255" i="6"/>
  <c r="AR1280" i="6"/>
  <c r="AJ1279" i="6"/>
  <c r="AN1266" i="6"/>
  <c r="AR1263" i="6"/>
  <c r="AR1251" i="6"/>
  <c r="DC1159" i="6"/>
  <c r="AR1255" i="6"/>
  <c r="AR1019" i="6"/>
  <c r="AR991" i="6"/>
  <c r="AN986" i="6"/>
  <c r="AR983" i="6"/>
  <c r="AJ1029" i="6"/>
  <c r="AN1026" i="6"/>
  <c r="AN1014" i="6"/>
  <c r="AJ1009" i="6"/>
  <c r="AR1003" i="6"/>
  <c r="AJ1001" i="6"/>
  <c r="AN992" i="6"/>
  <c r="AJ987" i="6"/>
  <c r="AN984" i="6"/>
  <c r="AR1023" i="6"/>
  <c r="AN1020" i="6"/>
  <c r="AN1019" i="6"/>
  <c r="AJ985" i="6"/>
  <c r="AJ1021" i="6"/>
  <c r="AN1018" i="6"/>
  <c r="AJ1014" i="6"/>
  <c r="AR1008" i="6"/>
  <c r="AJ1006" i="6"/>
  <c r="AR1000" i="6"/>
  <c r="AJ984" i="6"/>
  <c r="AN1023" i="6"/>
  <c r="CA897" i="6" s="1"/>
  <c r="AJ1013" i="6"/>
  <c r="AN1010" i="6"/>
  <c r="AR1007" i="6"/>
  <c r="AJ1005" i="6"/>
  <c r="AN1028" i="6"/>
  <c r="AR1025" i="6"/>
  <c r="AN1022" i="6"/>
  <c r="AJ1011" i="6"/>
  <c r="AR1005" i="6"/>
  <c r="AN1000" i="6"/>
  <c r="AJ997" i="6"/>
  <c r="AJ989" i="6"/>
  <c r="CA893" i="6"/>
  <c r="CA899" i="6"/>
  <c r="AJ1028" i="6"/>
  <c r="AN1025" i="6"/>
  <c r="AJ1020" i="6"/>
  <c r="CA894" i="6" s="1"/>
  <c r="AR1017" i="6"/>
  <c r="AJ1015" i="6"/>
  <c r="AN1003" i="6"/>
  <c r="CA877" i="6" s="1"/>
  <c r="AN998" i="6"/>
  <c r="AJ995" i="6"/>
  <c r="CA869" i="6" s="1"/>
  <c r="AN993" i="6"/>
  <c r="AJ990" i="6"/>
  <c r="CA864" i="6" s="1"/>
  <c r="AN988" i="6"/>
  <c r="AR1011" i="6"/>
  <c r="AR1006" i="6"/>
  <c r="AR1001" i="6"/>
  <c r="AR985" i="6"/>
  <c r="CA859" i="6" s="1"/>
  <c r="AN982" i="6"/>
  <c r="CA856" i="6" s="1"/>
  <c r="AJ1026" i="6"/>
  <c r="AN1021" i="6"/>
  <c r="CA895" i="6" s="1"/>
  <c r="AR1028" i="6"/>
  <c r="AR1027" i="6"/>
  <c r="AJ1022" i="6"/>
  <c r="AN1017" i="6"/>
  <c r="AN1012" i="6"/>
  <c r="AR1009" i="6"/>
  <c r="CA883" i="6" s="1"/>
  <c r="AJ998" i="6"/>
  <c r="CA872" i="6" s="1"/>
  <c r="AJ993" i="6"/>
  <c r="AR989" i="6"/>
  <c r="AJ988" i="6"/>
  <c r="AR984" i="6"/>
  <c r="CA858" i="6" s="1"/>
  <c r="AJ983" i="6"/>
  <c r="CA857" i="6" s="1"/>
  <c r="AN1029" i="6"/>
  <c r="CA903" i="6" s="1"/>
  <c r="AR1026" i="6"/>
  <c r="AR1022" i="6"/>
  <c r="AN1016" i="6"/>
  <c r="AR1014" i="6"/>
  <c r="CA888" i="6" s="1"/>
  <c r="AN1011" i="6"/>
  <c r="CA885" i="6" s="1"/>
  <c r="AN1006" i="6"/>
  <c r="CA880" i="6" s="1"/>
  <c r="AN1001" i="6"/>
  <c r="CA875" i="6" s="1"/>
  <c r="AN996" i="6"/>
  <c r="AR993" i="6"/>
  <c r="AN1027" i="6"/>
  <c r="AJ1024" i="6"/>
  <c r="CA898" i="6" s="1"/>
  <c r="AJ1017" i="6"/>
  <c r="CA891" i="6" s="1"/>
  <c r="AJ1012" i="6"/>
  <c r="AJ1007" i="6"/>
  <c r="AN1004" i="6"/>
  <c r="AR992" i="6"/>
  <c r="AR987" i="6"/>
  <c r="CA861" i="6" s="1"/>
  <c r="CA764" i="6"/>
  <c r="CE761" i="6"/>
  <c r="BW759" i="6"/>
  <c r="CA756" i="6"/>
  <c r="CE753" i="6"/>
  <c r="BW751" i="6"/>
  <c r="CA748" i="6"/>
  <c r="BW745" i="6"/>
  <c r="BW740" i="6"/>
  <c r="CE725" i="6"/>
  <c r="CE720" i="6"/>
  <c r="BW758" i="6"/>
  <c r="CA755" i="6"/>
  <c r="CE752" i="6"/>
  <c r="BK752" i="6" s="1"/>
  <c r="BW750" i="6"/>
  <c r="CA747" i="6"/>
  <c r="BW744" i="6"/>
  <c r="CA742" i="6"/>
  <c r="BK742" i="6" s="1"/>
  <c r="CA737" i="6"/>
  <c r="BK737" i="6" s="1"/>
  <c r="BW734" i="6"/>
  <c r="BW729" i="6"/>
  <c r="BW724" i="6"/>
  <c r="BW765" i="6"/>
  <c r="BK765" i="6" s="1"/>
  <c r="CA762" i="6"/>
  <c r="CE766" i="6"/>
  <c r="BW764" i="6"/>
  <c r="CA761" i="6"/>
  <c r="CE758" i="6"/>
  <c r="BW756" i="6"/>
  <c r="BK756" i="6" s="1"/>
  <c r="CA753" i="6"/>
  <c r="CE750" i="6"/>
  <c r="BW748" i="6"/>
  <c r="CE744" i="6"/>
  <c r="CE739" i="6"/>
  <c r="CE734" i="6"/>
  <c r="CA720" i="6"/>
  <c r="BK720" i="6" s="1"/>
  <c r="CE764" i="6"/>
  <c r="BW762" i="6"/>
  <c r="BK762" i="6" s="1"/>
  <c r="CA759" i="6"/>
  <c r="CE756" i="6"/>
  <c r="BW754" i="6"/>
  <c r="BK754" i="6" s="1"/>
  <c r="CA751" i="6"/>
  <c r="CE748" i="6"/>
  <c r="CA745" i="6"/>
  <c r="BW731" i="6"/>
  <c r="BK731" i="6" s="1"/>
  <c r="BW726" i="6"/>
  <c r="BK726" i="6" s="1"/>
  <c r="BW721" i="6"/>
  <c r="CA766" i="6"/>
  <c r="BK766" i="6" s="1"/>
  <c r="CE763" i="6"/>
  <c r="BK763" i="6" s="1"/>
  <c r="BW761" i="6"/>
  <c r="BK761" i="6" s="1"/>
  <c r="CA758" i="6"/>
  <c r="CE755" i="6"/>
  <c r="BW753" i="6"/>
  <c r="BK753" i="6" s="1"/>
  <c r="CA750" i="6"/>
  <c r="CE747" i="6"/>
  <c r="CE742" i="6"/>
  <c r="CA739" i="6"/>
  <c r="CA734" i="6"/>
  <c r="CA729" i="6"/>
  <c r="CB616" i="6"/>
  <c r="CB629" i="6"/>
  <c r="AI235" i="14"/>
  <c r="AX267" i="14"/>
  <c r="AX259" i="14"/>
  <c r="AX251" i="14"/>
  <c r="AI248" i="14"/>
  <c r="AX275" i="14"/>
  <c r="BI273" i="14"/>
  <c r="BL273" i="14" s="1"/>
  <c r="BI265" i="14"/>
  <c r="BL265" i="14" s="1"/>
  <c r="BI257" i="14"/>
  <c r="BL257" i="14" s="1"/>
  <c r="BE238" i="14"/>
  <c r="BH238" i="14" s="1"/>
  <c r="BI235" i="14"/>
  <c r="BL235" i="14" s="1"/>
  <c r="BI231" i="14"/>
  <c r="BL231" i="14" s="1"/>
  <c r="AX274" i="14"/>
  <c r="AI271" i="14"/>
  <c r="AX266" i="14"/>
  <c r="AX258" i="14"/>
  <c r="AJ247" i="14"/>
  <c r="AI263" i="14"/>
  <c r="AI255" i="14"/>
  <c r="AI239" i="14"/>
  <c r="BE275" i="14"/>
  <c r="BH275" i="14" s="1"/>
  <c r="BE273" i="14"/>
  <c r="BH273" i="14" s="1"/>
  <c r="BI272" i="14"/>
  <c r="BL272" i="14" s="1"/>
  <c r="BI270" i="14"/>
  <c r="BL270" i="14" s="1"/>
  <c r="BE267" i="14"/>
  <c r="BH267" i="14" s="1"/>
  <c r="BI266" i="14"/>
  <c r="BL266" i="14" s="1"/>
  <c r="BE265" i="14"/>
  <c r="BH265" i="14" s="1"/>
  <c r="BI264" i="14"/>
  <c r="BL264" i="14" s="1"/>
  <c r="BI262" i="14"/>
  <c r="BL262" i="14" s="1"/>
  <c r="BE259" i="14"/>
  <c r="BH259" i="14" s="1"/>
  <c r="BI258" i="14"/>
  <c r="BL258" i="14" s="1"/>
  <c r="BE257" i="14"/>
  <c r="BH257" i="14" s="1"/>
  <c r="BI256" i="14"/>
  <c r="BL256" i="14" s="1"/>
  <c r="BI254" i="14"/>
  <c r="BL254" i="14" s="1"/>
  <c r="BE251" i="14"/>
  <c r="BH251" i="14" s="1"/>
  <c r="BI250" i="14"/>
  <c r="BL250" i="14" s="1"/>
  <c r="BE249" i="14"/>
  <c r="BH249" i="14" s="1"/>
  <c r="BI248" i="14"/>
  <c r="BL248" i="14" s="1"/>
  <c r="BI246" i="14"/>
  <c r="BL246" i="14" s="1"/>
  <c r="BI242" i="14"/>
  <c r="BL242" i="14" s="1"/>
  <c r="BI240" i="14"/>
  <c r="BL240" i="14" s="1"/>
  <c r="BI238" i="14"/>
  <c r="BL238" i="14" s="1"/>
  <c r="BE237" i="14"/>
  <c r="BH237" i="14" s="1"/>
  <c r="BI234" i="14"/>
  <c r="BL234" i="14" s="1"/>
  <c r="BI232" i="14"/>
  <c r="BL232" i="14" s="1"/>
  <c r="BI230" i="14"/>
  <c r="BL230" i="14" s="1"/>
  <c r="BW2037" i="6"/>
  <c r="BH215" i="14"/>
  <c r="BP209" i="14"/>
  <c r="BL203" i="14"/>
  <c r="BP200" i="14"/>
  <c r="BH198" i="14"/>
  <c r="BL195" i="14"/>
  <c r="BP192" i="14"/>
  <c r="BH190" i="14"/>
  <c r="BL187" i="14"/>
  <c r="BP184" i="14"/>
  <c r="BH182" i="14"/>
  <c r="BL179" i="14"/>
  <c r="BP176" i="14"/>
  <c r="BH174" i="14"/>
  <c r="BL171" i="14"/>
  <c r="BP168" i="14"/>
  <c r="BH166" i="14"/>
  <c r="BL163" i="14"/>
  <c r="BP160" i="14"/>
  <c r="BL210" i="14"/>
  <c r="BH205" i="14"/>
  <c r="BL202" i="14"/>
  <c r="BP199" i="14"/>
  <c r="BH197" i="14"/>
  <c r="BL194" i="14"/>
  <c r="BP191" i="14"/>
  <c r="BH189" i="14"/>
  <c r="BL186" i="14"/>
  <c r="BP211" i="14"/>
  <c r="BL206" i="14"/>
  <c r="BH203" i="14"/>
  <c r="BL200" i="14"/>
  <c r="BP197" i="14"/>
  <c r="BH195" i="14"/>
  <c r="BL192" i="14"/>
  <c r="BP189" i="14"/>
  <c r="BH187" i="14"/>
  <c r="BL184" i="14"/>
  <c r="BP181" i="14"/>
  <c r="BH179" i="14"/>
  <c r="BL176" i="14"/>
  <c r="BP173" i="14"/>
  <c r="BH171" i="14"/>
  <c r="BL168" i="14"/>
  <c r="BP165" i="14"/>
  <c r="BH163" i="14"/>
  <c r="BL160" i="14"/>
  <c r="BL212" i="14"/>
  <c r="BH207" i="14"/>
  <c r="BP204" i="14"/>
  <c r="BH202" i="14"/>
  <c r="BL199" i="14"/>
  <c r="BP196" i="14"/>
  <c r="BH194" i="14"/>
  <c r="BL191" i="14"/>
  <c r="BP188" i="14"/>
  <c r="BH186" i="14"/>
  <c r="BL183" i="14"/>
  <c r="BP180" i="14"/>
  <c r="BH178" i="14"/>
  <c r="BL175" i="14"/>
  <c r="BP172" i="14"/>
  <c r="BH170" i="14"/>
  <c r="BL167" i="14"/>
  <c r="BP164" i="14"/>
  <c r="BH162" i="14"/>
  <c r="BL159" i="14"/>
  <c r="BH213" i="14"/>
  <c r="BP207" i="14"/>
  <c r="BP203" i="14"/>
  <c r="BH201" i="14"/>
  <c r="BL198" i="14"/>
  <c r="BP195" i="14"/>
  <c r="BH193" i="14"/>
  <c r="BL190" i="14"/>
  <c r="BP187" i="14"/>
  <c r="BH169" i="14"/>
  <c r="BL166" i="14"/>
  <c r="BP163" i="14"/>
  <c r="BH161" i="14"/>
  <c r="BL214" i="14"/>
  <c r="BH209" i="14"/>
  <c r="BL204" i="14"/>
  <c r="BP201" i="14"/>
  <c r="BH199" i="14"/>
  <c r="BL196" i="14"/>
  <c r="BP193" i="14"/>
  <c r="BH191" i="14"/>
  <c r="BL188" i="14"/>
  <c r="BP185" i="14"/>
  <c r="BH183" i="14"/>
  <c r="BL180" i="14"/>
  <c r="BP177" i="14"/>
  <c r="BH175" i="14"/>
  <c r="BL172" i="14"/>
  <c r="BP169" i="14"/>
  <c r="BH167" i="14"/>
  <c r="BL164" i="14"/>
  <c r="BP161" i="14"/>
  <c r="AS274" i="14"/>
  <c r="AW276" i="14"/>
  <c r="AW275" i="14"/>
  <c r="AW272" i="14"/>
  <c r="AW271" i="14"/>
  <c r="AS269" i="14"/>
  <c r="AS264" i="14"/>
  <c r="AS263" i="14"/>
  <c r="AW262" i="14"/>
  <c r="AS260" i="14"/>
  <c r="AS259" i="14"/>
  <c r="AO252" i="14"/>
  <c r="AO251" i="14"/>
  <c r="AW249" i="14"/>
  <c r="AO248" i="14"/>
  <c r="AO247" i="14"/>
  <c r="AW244" i="14"/>
  <c r="AW243" i="14"/>
  <c r="AW240" i="14"/>
  <c r="AW239" i="14"/>
  <c r="AS237" i="14"/>
  <c r="AS232" i="14"/>
  <c r="AS231" i="14"/>
  <c r="AW230" i="14"/>
  <c r="AS228" i="14"/>
  <c r="AO220" i="14"/>
  <c r="AO219" i="14"/>
  <c r="AW217" i="14"/>
  <c r="AO216" i="14"/>
  <c r="AW212" i="14"/>
  <c r="AW211" i="14"/>
  <c r="AW208" i="14"/>
  <c r="AS205" i="14"/>
  <c r="AS200" i="14"/>
  <c r="AS199" i="14"/>
  <c r="AW198" i="14"/>
  <c r="AS196" i="14"/>
  <c r="AS195" i="14"/>
  <c r="AO188" i="14"/>
  <c r="AO187" i="14"/>
  <c r="AW185" i="14"/>
  <c r="AO184" i="14"/>
  <c r="AO183" i="14"/>
  <c r="AW180" i="14"/>
  <c r="AW179" i="14"/>
  <c r="AW176" i="14"/>
  <c r="AW175" i="14"/>
  <c r="AS173" i="14"/>
  <c r="AS168" i="14"/>
  <c r="AS167" i="14"/>
  <c r="AW166" i="14"/>
  <c r="AS164" i="14"/>
  <c r="AS271" i="14"/>
  <c r="AS268" i="14"/>
  <c r="AO260" i="14"/>
  <c r="AW257" i="14"/>
  <c r="AW252" i="14"/>
  <c r="AW247" i="14"/>
  <c r="AS245" i="14"/>
  <c r="AS240" i="14"/>
  <c r="AS239" i="14"/>
  <c r="AW238" i="14"/>
  <c r="AS236" i="14"/>
  <c r="AS235" i="14"/>
  <c r="AO228" i="14"/>
  <c r="AO227" i="14"/>
  <c r="AW225" i="14"/>
  <c r="AO224" i="14"/>
  <c r="AW220" i="14"/>
  <c r="AW219" i="14"/>
  <c r="AW216" i="14"/>
  <c r="AS213" i="14"/>
  <c r="AS208" i="14"/>
  <c r="AS207" i="14"/>
  <c r="AW206" i="14"/>
  <c r="AS204" i="14"/>
  <c r="AS203" i="14"/>
  <c r="AO196" i="14"/>
  <c r="AO195" i="14"/>
  <c r="AW193" i="14"/>
  <c r="AO192" i="14"/>
  <c r="AO191" i="14"/>
  <c r="AW188" i="14"/>
  <c r="AW187" i="14"/>
  <c r="AW184" i="14"/>
  <c r="AW183" i="14"/>
  <c r="AS181" i="14"/>
  <c r="AS176" i="14"/>
  <c r="AS175" i="14"/>
  <c r="AW174" i="14"/>
  <c r="AS172" i="14"/>
  <c r="AS171" i="14"/>
  <c r="AO163" i="14"/>
  <c r="AS272" i="14"/>
  <c r="AW270" i="14"/>
  <c r="AS267" i="14"/>
  <c r="AO259" i="14"/>
  <c r="AO256" i="14"/>
  <c r="AO255" i="14"/>
  <c r="AW251" i="14"/>
  <c r="AW248" i="14"/>
  <c r="AO265" i="14"/>
  <c r="AS258" i="14"/>
  <c r="AO246" i="14"/>
  <c r="AO233" i="14"/>
  <c r="AS226" i="14"/>
  <c r="AO223" i="14"/>
  <c r="AW215" i="14"/>
  <c r="AO214" i="14"/>
  <c r="AO201" i="14"/>
  <c r="AS194" i="14"/>
  <c r="AO182" i="14"/>
  <c r="AO169" i="14"/>
  <c r="AO164" i="14"/>
  <c r="AS162" i="14"/>
  <c r="AO273" i="14"/>
  <c r="AS266" i="14"/>
  <c r="AO254" i="14"/>
  <c r="AO241" i="14"/>
  <c r="AS234" i="14"/>
  <c r="AO231" i="14"/>
  <c r="AW223" i="14"/>
  <c r="AO222" i="14"/>
  <c r="AS211" i="14"/>
  <c r="AO209" i="14"/>
  <c r="AS202" i="14"/>
  <c r="AO190" i="14"/>
  <c r="AO177" i="14"/>
  <c r="AS170" i="14"/>
  <c r="AW164" i="14"/>
  <c r="AO276" i="14"/>
  <c r="AO275" i="14"/>
  <c r="AW273" i="14"/>
  <c r="AO272" i="14"/>
  <c r="AO271" i="14"/>
  <c r="AW268" i="14"/>
  <c r="AW267" i="14"/>
  <c r="AW264" i="14"/>
  <c r="AW263" i="14"/>
  <c r="AS261" i="14"/>
  <c r="AS256" i="14"/>
  <c r="AS255" i="14"/>
  <c r="AW254" i="14"/>
  <c r="AS252" i="14"/>
  <c r="AS251" i="14"/>
  <c r="AO244" i="14"/>
  <c r="AO243" i="14"/>
  <c r="AW241" i="14"/>
  <c r="AO240" i="14"/>
  <c r="AO239" i="14"/>
  <c r="AW236" i="14"/>
  <c r="AW235" i="14"/>
  <c r="AW232" i="14"/>
  <c r="AS229" i="14"/>
  <c r="AW222" i="14"/>
  <c r="AS220" i="14"/>
  <c r="AW209" i="14"/>
  <c r="AO208" i="14"/>
  <c r="AW200" i="14"/>
  <c r="AS197" i="14"/>
  <c r="AW190" i="14"/>
  <c r="AS188" i="14"/>
  <c r="AW177" i="14"/>
  <c r="AO176" i="14"/>
  <c r="AW168" i="14"/>
  <c r="AS165" i="14"/>
  <c r="AW160" i="14"/>
  <c r="AO262" i="14"/>
  <c r="AO249" i="14"/>
  <c r="AS242" i="14"/>
  <c r="AW231" i="14"/>
  <c r="AO230" i="14"/>
  <c r="AS219" i="14"/>
  <c r="AO217" i="14"/>
  <c r="AS210" i="14"/>
  <c r="AO207" i="14"/>
  <c r="AO198" i="14"/>
  <c r="AO185" i="14"/>
  <c r="AS178" i="14"/>
  <c r="AO166" i="14"/>
  <c r="AN2262" i="6"/>
  <c r="AJ2257" i="6"/>
  <c r="AR2251" i="6"/>
  <c r="AN2246" i="6"/>
  <c r="BW2120" i="6" s="1"/>
  <c r="AJ2241" i="6"/>
  <c r="AR2235" i="6"/>
  <c r="AN2230" i="6"/>
  <c r="BW2104" i="6" s="1"/>
  <c r="AJ2225" i="6"/>
  <c r="AN2220" i="6"/>
  <c r="AN2217" i="6"/>
  <c r="AR2212" i="6"/>
  <c r="AJ2204" i="6"/>
  <c r="AN2258" i="6"/>
  <c r="BW2132" i="6" s="1"/>
  <c r="AJ2253" i="6"/>
  <c r="AR2247" i="6"/>
  <c r="BW2121" i="6" s="1"/>
  <c r="AN2242" i="6"/>
  <c r="AJ2237" i="6"/>
  <c r="AR2231" i="6"/>
  <c r="BW2105" i="6" s="1"/>
  <c r="AN2226" i="6"/>
  <c r="AR2221" i="6"/>
  <c r="AR2218" i="6"/>
  <c r="AJ2214" i="6"/>
  <c r="AN2209" i="6"/>
  <c r="AR2204" i="6"/>
  <c r="AJ2199" i="6"/>
  <c r="AJ2259" i="6"/>
  <c r="AR2253" i="6"/>
  <c r="AN2248" i="6"/>
  <c r="AJ2243" i="6"/>
  <c r="BW2117" i="6" s="1"/>
  <c r="AR2237" i="6"/>
  <c r="AN2232" i="6"/>
  <c r="BW2106" i="6" s="1"/>
  <c r="AJ2227" i="6"/>
  <c r="AN2222" i="6"/>
  <c r="AN2219" i="6"/>
  <c r="AR2214" i="6"/>
  <c r="AN2201" i="6"/>
  <c r="AR2259" i="6"/>
  <c r="AN2254" i="6"/>
  <c r="BW2128" i="6" s="1"/>
  <c r="AJ2249" i="6"/>
  <c r="AR2243" i="6"/>
  <c r="AN2238" i="6"/>
  <c r="BW2112" i="6" s="1"/>
  <c r="AJ2233" i="6"/>
  <c r="AR2227" i="6"/>
  <c r="AJ2220" i="6"/>
  <c r="AJ2210" i="6"/>
  <c r="AJ2206" i="6"/>
  <c r="AN2204" i="6"/>
  <c r="AN2260" i="6"/>
  <c r="AJ2255" i="6"/>
  <c r="BW2129" i="6" s="1"/>
  <c r="AR2249" i="6"/>
  <c r="AN2244" i="6"/>
  <c r="AJ2239" i="6"/>
  <c r="AR2233" i="6"/>
  <c r="AN2228" i="6"/>
  <c r="BW2102" i="6" s="1"/>
  <c r="AJ2223" i="6"/>
  <c r="AN2215" i="6"/>
  <c r="AJ2261" i="6"/>
  <c r="AR2255" i="6"/>
  <c r="AN2250" i="6"/>
  <c r="AJ2245" i="6"/>
  <c r="AR2239" i="6"/>
  <c r="AN2234" i="6"/>
  <c r="BW2108" i="6" s="1"/>
  <c r="AJ2229" i="6"/>
  <c r="BW2103" i="6" s="1"/>
  <c r="AR2223" i="6"/>
  <c r="AR2209" i="6"/>
  <c r="AJ2208" i="6"/>
  <c r="AR2202" i="6"/>
  <c r="AN2197" i="6"/>
  <c r="AJ2192" i="6"/>
  <c r="AR2186" i="6"/>
  <c r="AN2181" i="6"/>
  <c r="AJ2176" i="6"/>
  <c r="AR2170" i="6"/>
  <c r="AN2165" i="6"/>
  <c r="AJ2198" i="6"/>
  <c r="AN2187" i="6"/>
  <c r="AJ2182" i="6"/>
  <c r="AR2176" i="6"/>
  <c r="AN2171" i="6"/>
  <c r="AJ2166" i="6"/>
  <c r="AR2198" i="6"/>
  <c r="AN2193" i="6"/>
  <c r="AJ2188" i="6"/>
  <c r="AR2182" i="6"/>
  <c r="AN2177" i="6"/>
  <c r="AJ2172" i="6"/>
  <c r="AR2166" i="6"/>
  <c r="AJ2216" i="6"/>
  <c r="AR2210" i="6"/>
  <c r="AN2205" i="6"/>
  <c r="AJ2200" i="6"/>
  <c r="AR2194" i="6"/>
  <c r="AN2189" i="6"/>
  <c r="AJ2184" i="6"/>
  <c r="AR2178" i="6"/>
  <c r="AN2173" i="6"/>
  <c r="AJ2168" i="6"/>
  <c r="AR2168" i="6"/>
  <c r="AJ2196" i="6"/>
  <c r="AR2190" i="6"/>
  <c r="AN2185" i="6"/>
  <c r="AJ2180" i="6"/>
  <c r="AR2174" i="6"/>
  <c r="AN2169" i="6"/>
  <c r="AY1991" i="6"/>
  <c r="AY1912" i="6"/>
  <c r="BS1985" i="6"/>
  <c r="AY1984" i="6"/>
  <c r="AY1918" i="6"/>
  <c r="BO1986" i="6"/>
  <c r="AY1986" i="6" s="1"/>
  <c r="BK1987" i="6"/>
  <c r="AY1987" i="6" s="1"/>
  <c r="BK1985" i="6"/>
  <c r="AY1985" i="6" s="1"/>
  <c r="AY1978" i="6"/>
  <c r="AY1970" i="6"/>
  <c r="AY1962" i="6"/>
  <c r="AY1954" i="6"/>
  <c r="AY1938" i="6"/>
  <c r="AY1914" i="6"/>
  <c r="AY1906" i="6"/>
  <c r="AY1898" i="6"/>
  <c r="BS1929" i="6"/>
  <c r="BK1927" i="6"/>
  <c r="BO1924" i="6"/>
  <c r="AY1924" i="6" s="1"/>
  <c r="BS1921" i="6"/>
  <c r="BK1919" i="6"/>
  <c r="AY1919" i="6" s="1"/>
  <c r="BO1916" i="6"/>
  <c r="AY1916" i="6" s="1"/>
  <c r="BS1913" i="6"/>
  <c r="BK1911" i="6"/>
  <c r="AY1911" i="6" s="1"/>
  <c r="BO1908" i="6"/>
  <c r="AY1908" i="6" s="1"/>
  <c r="BS1905" i="6"/>
  <c r="BK1903" i="6"/>
  <c r="AY1903" i="6" s="1"/>
  <c r="BO1900" i="6"/>
  <c r="AY1900" i="6" s="1"/>
  <c r="BS1897" i="6"/>
  <c r="AY1897" i="6" s="1"/>
  <c r="BK1895" i="6"/>
  <c r="AY1895" i="6" s="1"/>
  <c r="BO1892" i="6"/>
  <c r="AY1892" i="6" s="1"/>
  <c r="BS1889" i="6"/>
  <c r="AY1889" i="6" s="1"/>
  <c r="BK1887" i="6"/>
  <c r="AY1887" i="6" s="1"/>
  <c r="BO1884" i="6"/>
  <c r="AY1884" i="6" s="1"/>
  <c r="BS1881" i="6"/>
  <c r="AY1881" i="6" s="1"/>
  <c r="BK1879" i="6"/>
  <c r="AY1879" i="6" s="1"/>
  <c r="BO1876" i="6"/>
  <c r="AY1876" i="6" s="1"/>
  <c r="BO1930" i="6"/>
  <c r="AY1930" i="6" s="1"/>
  <c r="BS1927" i="6"/>
  <c r="BK1925" i="6"/>
  <c r="AY1925" i="6" s="1"/>
  <c r="BO1922" i="6"/>
  <c r="AY1922" i="6" s="1"/>
  <c r="BS1919" i="6"/>
  <c r="BK1877" i="6"/>
  <c r="BO1874" i="6"/>
  <c r="AY1874" i="6" s="1"/>
  <c r="BO1928" i="6"/>
  <c r="AY1928" i="6" s="1"/>
  <c r="BS1925" i="6"/>
  <c r="BK1923" i="6"/>
  <c r="BO1920" i="6"/>
  <c r="AY1920" i="6" s="1"/>
  <c r="BS1917" i="6"/>
  <c r="AY1917" i="6" s="1"/>
  <c r="BK1915" i="6"/>
  <c r="BO1912" i="6"/>
  <c r="BS1909" i="6"/>
  <c r="AY1909" i="6" s="1"/>
  <c r="BK1907" i="6"/>
  <c r="AY1907" i="6" s="1"/>
  <c r="BO1904" i="6"/>
  <c r="AY1904" i="6" s="1"/>
  <c r="BS1901" i="6"/>
  <c r="AY1901" i="6" s="1"/>
  <c r="BK1899" i="6"/>
  <c r="AY1899" i="6" s="1"/>
  <c r="BO1896" i="6"/>
  <c r="AY1896" i="6" s="1"/>
  <c r="BS1893" i="6"/>
  <c r="AY1893" i="6" s="1"/>
  <c r="BK1891" i="6"/>
  <c r="AY1891" i="6" s="1"/>
  <c r="BO1888" i="6"/>
  <c r="AY1888" i="6" s="1"/>
  <c r="BS1885" i="6"/>
  <c r="AY1885" i="6" s="1"/>
  <c r="BK1883" i="6"/>
  <c r="AY1883" i="6" s="1"/>
  <c r="BO1880" i="6"/>
  <c r="AY1880" i="6" s="1"/>
  <c r="BS1877" i="6"/>
  <c r="BK1875" i="6"/>
  <c r="AY1875" i="6" s="1"/>
  <c r="BK1929" i="6"/>
  <c r="AY1929" i="6" s="1"/>
  <c r="BO1926" i="6"/>
  <c r="AY1926" i="6" s="1"/>
  <c r="BS1923" i="6"/>
  <c r="BK1921" i="6"/>
  <c r="AY1921" i="6" s="1"/>
  <c r="BO1918" i="6"/>
  <c r="BS1915" i="6"/>
  <c r="BK1913" i="6"/>
  <c r="AY1913" i="6" s="1"/>
  <c r="BO1910" i="6"/>
  <c r="AY1910" i="6" s="1"/>
  <c r="BS1907" i="6"/>
  <c r="BK1905" i="6"/>
  <c r="AY1905" i="6" s="1"/>
  <c r="BO1902" i="6"/>
  <c r="AY1902" i="6" s="1"/>
  <c r="BS1873" i="6"/>
  <c r="BK1808" i="6"/>
  <c r="AY1808" i="6" s="1"/>
  <c r="BS1802" i="6"/>
  <c r="AY1802" i="6" s="1"/>
  <c r="BO1797" i="6"/>
  <c r="AY1797" i="6" s="1"/>
  <c r="BK1791" i="6"/>
  <c r="BO1788" i="6"/>
  <c r="BS1785" i="6"/>
  <c r="BK1783" i="6"/>
  <c r="BO1780" i="6"/>
  <c r="BS1777" i="6"/>
  <c r="BK1775" i="6"/>
  <c r="AY1775" i="6" s="1"/>
  <c r="BO1772" i="6"/>
  <c r="BS1769" i="6"/>
  <c r="BK1767" i="6"/>
  <c r="BO1764" i="6"/>
  <c r="BS1761" i="6"/>
  <c r="BK1759" i="6"/>
  <c r="BK1758" i="6"/>
  <c r="BO1755" i="6"/>
  <c r="BS1808" i="6"/>
  <c r="BO1803" i="6"/>
  <c r="BK1798" i="6"/>
  <c r="BS1792" i="6"/>
  <c r="BK1790" i="6"/>
  <c r="BO1787" i="6"/>
  <c r="BS1784" i="6"/>
  <c r="AY1784" i="6" s="1"/>
  <c r="BK1782" i="6"/>
  <c r="AY1782" i="6" s="1"/>
  <c r="BO1779" i="6"/>
  <c r="BS1776" i="6"/>
  <c r="BK1774" i="6"/>
  <c r="BO1771" i="6"/>
  <c r="BS1768" i="6"/>
  <c r="BK1766" i="6"/>
  <c r="AY1766" i="6" s="1"/>
  <c r="BO1763" i="6"/>
  <c r="BS1760" i="6"/>
  <c r="BO1807" i="6"/>
  <c r="AY1807" i="6" s="1"/>
  <c r="BK1804" i="6"/>
  <c r="BS1798" i="6"/>
  <c r="BO1793" i="6"/>
  <c r="BS1791" i="6"/>
  <c r="BK1789" i="6"/>
  <c r="AY1789" i="6" s="1"/>
  <c r="BO1786" i="6"/>
  <c r="BS1783" i="6"/>
  <c r="BK1781" i="6"/>
  <c r="AY1781" i="6" s="1"/>
  <c r="BO1778" i="6"/>
  <c r="BS1775" i="6"/>
  <c r="BK1773" i="6"/>
  <c r="BO1770" i="6"/>
  <c r="BS1767" i="6"/>
  <c r="BK1765" i="6"/>
  <c r="AY1765" i="6" s="1"/>
  <c r="BO1762" i="6"/>
  <c r="AY1762" i="6" s="1"/>
  <c r="BS1759" i="6"/>
  <c r="BS1758" i="6"/>
  <c r="BK1756" i="6"/>
  <c r="BO1753" i="6"/>
  <c r="BS1804" i="6"/>
  <c r="BO1799" i="6"/>
  <c r="BK1794" i="6"/>
  <c r="AY1794" i="6" s="1"/>
  <c r="BS1790" i="6"/>
  <c r="BK1788" i="6"/>
  <c r="AY1788" i="6" s="1"/>
  <c r="BO1785" i="6"/>
  <c r="BS1782" i="6"/>
  <c r="BK1780" i="6"/>
  <c r="BO1777" i="6"/>
  <c r="BS1774" i="6"/>
  <c r="BK1772" i="6"/>
  <c r="AY1772" i="6" s="1"/>
  <c r="BO1769" i="6"/>
  <c r="BS1766" i="6"/>
  <c r="BK1764" i="6"/>
  <c r="AY1764" i="6" s="1"/>
  <c r="BO1761" i="6"/>
  <c r="BS1757" i="6"/>
  <c r="BK1755" i="6"/>
  <c r="BO1805" i="6"/>
  <c r="BK1800" i="6"/>
  <c r="AY1800" i="6" s="1"/>
  <c r="BS1794" i="6"/>
  <c r="BO1792" i="6"/>
  <c r="AY1792" i="6" s="1"/>
  <c r="BS1789" i="6"/>
  <c r="BK1787" i="6"/>
  <c r="BO1784" i="6"/>
  <c r="BS1781" i="6"/>
  <c r="BK1779" i="6"/>
  <c r="AY1779" i="6" s="1"/>
  <c r="BO1776" i="6"/>
  <c r="AY1776" i="6" s="1"/>
  <c r="BS1773" i="6"/>
  <c r="BK1771" i="6"/>
  <c r="BO1768" i="6"/>
  <c r="AY1768" i="6" s="1"/>
  <c r="BS1765" i="6"/>
  <c r="BK1763" i="6"/>
  <c r="BO1760" i="6"/>
  <c r="BO1759" i="6"/>
  <c r="BS1756" i="6"/>
  <c r="BS1713" i="6"/>
  <c r="BK1711" i="6"/>
  <c r="BO1708" i="6"/>
  <c r="BS1705" i="6"/>
  <c r="BK1703" i="6"/>
  <c r="BO1700" i="6"/>
  <c r="BS1752" i="6"/>
  <c r="BK1735" i="6"/>
  <c r="BS1729" i="6"/>
  <c r="BO1716" i="6"/>
  <c r="BS1735" i="6"/>
  <c r="BO1730" i="6"/>
  <c r="BO1698" i="6"/>
  <c r="BS1718" i="6"/>
  <c r="BS1717" i="6"/>
  <c r="BK1716" i="6"/>
  <c r="BK1715" i="6"/>
  <c r="BO1712" i="6"/>
  <c r="BS1709" i="6"/>
  <c r="BK1707" i="6"/>
  <c r="BO1704" i="6"/>
  <c r="BS1701" i="6"/>
  <c r="BK1699" i="6"/>
  <c r="BK1754" i="6"/>
  <c r="BO1736" i="6"/>
  <c r="BK1731" i="6"/>
  <c r="AJ1562" i="6"/>
  <c r="BW1436" i="6" s="1"/>
  <c r="AN1291" i="6"/>
  <c r="DC1165" i="6" s="1"/>
  <c r="AJ1286" i="6"/>
  <c r="AN1281" i="6"/>
  <c r="DC1155" i="6" s="1"/>
  <c r="AJ1276" i="6"/>
  <c r="AJ1272" i="6"/>
  <c r="AJ1271" i="6"/>
  <c r="AN1270" i="6"/>
  <c r="AJ1262" i="6"/>
  <c r="AJ1251" i="6"/>
  <c r="AR1247" i="6"/>
  <c r="AN1239" i="6"/>
  <c r="AR1231" i="6"/>
  <c r="AN1264" i="6"/>
  <c r="AJ1256" i="6"/>
  <c r="AN1254" i="6"/>
  <c r="AJ1246" i="6"/>
  <c r="AN1244" i="6"/>
  <c r="AR1184" i="6"/>
  <c r="AJ1182" i="6"/>
  <c r="AN1179" i="6"/>
  <c r="AR1176" i="6"/>
  <c r="AJ1174" i="6"/>
  <c r="AN1287" i="6"/>
  <c r="DC1161" i="6" s="1"/>
  <c r="AN1277" i="6"/>
  <c r="DC1151" i="6" s="1"/>
  <c r="AR1261" i="6"/>
  <c r="AN1258" i="6"/>
  <c r="AN1248" i="6"/>
  <c r="AN1242" i="6"/>
  <c r="AJ1239" i="6"/>
  <c r="AN1237" i="6"/>
  <c r="AN1232" i="6"/>
  <c r="AR1230" i="6"/>
  <c r="AJ1228" i="6"/>
  <c r="AN1225" i="6"/>
  <c r="AR1222" i="6"/>
  <c r="AJ1220" i="6"/>
  <c r="AN1217" i="6"/>
  <c r="AR1214" i="6"/>
  <c r="AJ1212" i="6"/>
  <c r="AN1209" i="6"/>
  <c r="AR1206" i="6"/>
  <c r="AJ1204" i="6"/>
  <c r="AN1201" i="6"/>
  <c r="AR1198" i="6"/>
  <c r="AJ1196" i="6"/>
  <c r="AN1193" i="6"/>
  <c r="AR1190" i="6"/>
  <c r="AJ1188" i="6"/>
  <c r="AN1185" i="6"/>
  <c r="AR1183" i="6"/>
  <c r="AJ1181" i="6"/>
  <c r="AN1178" i="6"/>
  <c r="AR1175" i="6"/>
  <c r="AJ1288" i="6"/>
  <c r="AN1273" i="6"/>
  <c r="AJ1269" i="6"/>
  <c r="AJ1259" i="6"/>
  <c r="AR1250" i="6"/>
  <c r="AJ1249" i="6"/>
  <c r="AJ1243" i="6"/>
  <c r="AN1241" i="6"/>
  <c r="DC1115" i="6" s="1"/>
  <c r="AJ1233" i="6"/>
  <c r="AR1228" i="6"/>
  <c r="AJ1226" i="6"/>
  <c r="AN1223" i="6"/>
  <c r="DC1097" i="6" s="1"/>
  <c r="AR1220" i="6"/>
  <c r="AJ1218" i="6"/>
  <c r="AN1215" i="6"/>
  <c r="DC1089" i="6" s="1"/>
  <c r="AR1212" i="6"/>
  <c r="AJ1210" i="6"/>
  <c r="AN1207" i="6"/>
  <c r="DC1081" i="6" s="1"/>
  <c r="AR1204" i="6"/>
  <c r="AJ1202" i="6"/>
  <c r="AN1199" i="6"/>
  <c r="DC1073" i="6" s="1"/>
  <c r="AR1196" i="6"/>
  <c r="AJ1194" i="6"/>
  <c r="AN1191" i="6"/>
  <c r="DC1065" i="6" s="1"/>
  <c r="AR1188" i="6"/>
  <c r="AJ1186" i="6"/>
  <c r="AJ1292" i="6"/>
  <c r="AR1286" i="6"/>
  <c r="AR1276" i="6"/>
  <c r="AR1282" i="6"/>
  <c r="AR1272" i="6"/>
  <c r="AR1266" i="6"/>
  <c r="AJ1265" i="6"/>
  <c r="AN1283" i="6"/>
  <c r="AR1278" i="6"/>
  <c r="AN1292" i="6"/>
  <c r="AN1289" i="6"/>
  <c r="DC1163" i="6" s="1"/>
  <c r="AJ1284" i="6"/>
  <c r="AN1279" i="6"/>
  <c r="AJ1274" i="6"/>
  <c r="AJ1273" i="6"/>
  <c r="AN1267" i="6"/>
  <c r="DC1141" i="6" s="1"/>
  <c r="AN1256" i="6"/>
  <c r="AJ1253" i="6"/>
  <c r="AJ1237" i="6"/>
  <c r="DC1111" i="6" s="1"/>
  <c r="AR1233" i="6"/>
  <c r="AJ1232" i="6"/>
  <c r="AJ1282" i="6"/>
  <c r="DC1156" i="6" s="1"/>
  <c r="AJ1278" i="6"/>
  <c r="AR1256" i="6"/>
  <c r="AR1288" i="6"/>
  <c r="AN1272" i="6"/>
  <c r="AJ1290" i="6"/>
  <c r="DC1164" i="6" s="1"/>
  <c r="AR1284" i="6"/>
  <c r="AJ1283" i="6"/>
  <c r="AJ1280" i="6"/>
  <c r="AR1274" i="6"/>
  <c r="AR1269" i="6"/>
  <c r="AN1261" i="6"/>
  <c r="DC1135" i="6" s="1"/>
  <c r="AN1260" i="6"/>
  <c r="AR1259" i="6"/>
  <c r="AN1251" i="6"/>
  <c r="AR1249" i="6"/>
  <c r="AN1240" i="6"/>
  <c r="AN1235" i="6"/>
  <c r="DC1109" i="6" s="1"/>
  <c r="AR1292" i="6"/>
  <c r="DC1166" i="6" s="1"/>
  <c r="AJ1268" i="6"/>
  <c r="AR1262" i="6"/>
  <c r="AN1257" i="6"/>
  <c r="DC1131" i="6" s="1"/>
  <c r="AJ1252" i="6"/>
  <c r="AR1246" i="6"/>
  <c r="AJ1242" i="6"/>
  <c r="DC1116" i="6" s="1"/>
  <c r="AR1236" i="6"/>
  <c r="DC1110" i="6" s="1"/>
  <c r="AN1231" i="6"/>
  <c r="DC1105" i="6" s="1"/>
  <c r="AR1229" i="6"/>
  <c r="AJ1227" i="6"/>
  <c r="AN1224" i="6"/>
  <c r="AR1221" i="6"/>
  <c r="AJ1219" i="6"/>
  <c r="DC1093" i="6" s="1"/>
  <c r="AN1216" i="6"/>
  <c r="AR1213" i="6"/>
  <c r="AJ1211" i="6"/>
  <c r="AR1268" i="6"/>
  <c r="AN1263" i="6"/>
  <c r="DC1137" i="6" s="1"/>
  <c r="AJ1258" i="6"/>
  <c r="AR1252" i="6"/>
  <c r="AN1247" i="6"/>
  <c r="DC1121" i="6" s="1"/>
  <c r="AN1269" i="6"/>
  <c r="AJ1264" i="6"/>
  <c r="AR1258" i="6"/>
  <c r="AN1253" i="6"/>
  <c r="AJ1248" i="6"/>
  <c r="AN1243" i="6"/>
  <c r="AJ1238" i="6"/>
  <c r="AR1232" i="6"/>
  <c r="AN1230" i="6"/>
  <c r="AR1227" i="6"/>
  <c r="AJ1225" i="6"/>
  <c r="DC1099" i="6" s="1"/>
  <c r="AN1222" i="6"/>
  <c r="AR1219" i="6"/>
  <c r="AJ1217" i="6"/>
  <c r="DC1091" i="6" s="1"/>
  <c r="AN1214" i="6"/>
  <c r="AR1211" i="6"/>
  <c r="AJ1209" i="6"/>
  <c r="DC1083" i="6" s="1"/>
  <c r="AN1206" i="6"/>
  <c r="AJ1270" i="6"/>
  <c r="AR1264" i="6"/>
  <c r="AN1259" i="6"/>
  <c r="AJ1254" i="6"/>
  <c r="AR1248" i="6"/>
  <c r="AR1238" i="6"/>
  <c r="AN1233" i="6"/>
  <c r="AR1254" i="6"/>
  <c r="AN1249" i="6"/>
  <c r="AJ1244" i="6"/>
  <c r="AR1270" i="6"/>
  <c r="AN1265" i="6"/>
  <c r="AJ1260" i="6"/>
  <c r="AN1271" i="6"/>
  <c r="AJ1266" i="6"/>
  <c r="DC1140" i="6" s="1"/>
  <c r="AR1260" i="6"/>
  <c r="AN1255" i="6"/>
  <c r="DC1129" i="6" s="1"/>
  <c r="AJ1250" i="6"/>
  <c r="DC1124" i="6" s="1"/>
  <c r="AR1244" i="6"/>
  <c r="AJ1240" i="6"/>
  <c r="AR1234" i="6"/>
  <c r="DC1108" i="6" s="1"/>
  <c r="AN1208" i="6"/>
  <c r="AR1205" i="6"/>
  <c r="AJ1203" i="6"/>
  <c r="AN1200" i="6"/>
  <c r="AR1197" i="6"/>
  <c r="AJ1195" i="6"/>
  <c r="AN1192" i="6"/>
  <c r="AR1189" i="6"/>
  <c r="AJ1187" i="6"/>
  <c r="AR1182" i="6"/>
  <c r="AJ1180" i="6"/>
  <c r="AN1177" i="6"/>
  <c r="AR1174" i="6"/>
  <c r="AN1184" i="6"/>
  <c r="DC1058" i="6" s="1"/>
  <c r="AR1181" i="6"/>
  <c r="AJ1179" i="6"/>
  <c r="AN1176" i="6"/>
  <c r="DC1050" i="6" s="1"/>
  <c r="AR1203" i="6"/>
  <c r="AJ1201" i="6"/>
  <c r="DC1075" i="6" s="1"/>
  <c r="AN1198" i="6"/>
  <c r="AR1195" i="6"/>
  <c r="AJ1193" i="6"/>
  <c r="DC1067" i="6" s="1"/>
  <c r="AN1190" i="6"/>
  <c r="AR1187" i="6"/>
  <c r="AJ1185" i="6"/>
  <c r="DC1059" i="6" s="1"/>
  <c r="AN1183" i="6"/>
  <c r="AR1180" i="6"/>
  <c r="AJ1178" i="6"/>
  <c r="DC1052" i="6" s="1"/>
  <c r="AN1175" i="6"/>
  <c r="AN1229" i="6"/>
  <c r="DC1103" i="6" s="1"/>
  <c r="AR1226" i="6"/>
  <c r="AJ1224" i="6"/>
  <c r="AN1221" i="6"/>
  <c r="DC1095" i="6" s="1"/>
  <c r="AR1218" i="6"/>
  <c r="AJ1216" i="6"/>
  <c r="DC1090" i="6" s="1"/>
  <c r="AN1213" i="6"/>
  <c r="DC1087" i="6" s="1"/>
  <c r="AR1210" i="6"/>
  <c r="AJ1208" i="6"/>
  <c r="AN1205" i="6"/>
  <c r="DC1079" i="6" s="1"/>
  <c r="AR1202" i="6"/>
  <c r="AJ1200" i="6"/>
  <c r="DC1074" i="6" s="1"/>
  <c r="AN1197" i="6"/>
  <c r="DC1071" i="6" s="1"/>
  <c r="AR1194" i="6"/>
  <c r="AJ1192" i="6"/>
  <c r="DC1066" i="6" s="1"/>
  <c r="AN1189" i="6"/>
  <c r="DC1063" i="6" s="1"/>
  <c r="AR1186" i="6"/>
  <c r="AN1182" i="6"/>
  <c r="AR1179" i="6"/>
  <c r="AJ1177" i="6"/>
  <c r="DC1051" i="6" s="1"/>
  <c r="AN1174" i="6"/>
  <c r="AJ1230" i="6"/>
  <c r="DC1104" i="6" s="1"/>
  <c r="AN1227" i="6"/>
  <c r="AR1224" i="6"/>
  <c r="AJ1222" i="6"/>
  <c r="AN1219" i="6"/>
  <c r="AR1216" i="6"/>
  <c r="AJ1214" i="6"/>
  <c r="DC1088" i="6" s="1"/>
  <c r="AN1211" i="6"/>
  <c r="AR1208" i="6"/>
  <c r="AJ1206" i="6"/>
  <c r="DC1080" i="6" s="1"/>
  <c r="AN1203" i="6"/>
  <c r="AR1200" i="6"/>
  <c r="AJ1198" i="6"/>
  <c r="AN1195" i="6"/>
  <c r="AR1192" i="6"/>
  <c r="AJ1190" i="6"/>
  <c r="DC1064" i="6" s="1"/>
  <c r="AN1187" i="6"/>
  <c r="AJ1183" i="6"/>
  <c r="DC1057" i="6" s="1"/>
  <c r="AN1180" i="6"/>
  <c r="AR1177" i="6"/>
  <c r="AJ1175" i="6"/>
  <c r="AN1173" i="6"/>
  <c r="AJ1173" i="6"/>
  <c r="AN1015" i="6"/>
  <c r="AJ1010" i="6"/>
  <c r="AR1004" i="6"/>
  <c r="AN999" i="6"/>
  <c r="CA873" i="6" s="1"/>
  <c r="AJ994" i="6"/>
  <c r="AR988" i="6"/>
  <c r="AJ964" i="6"/>
  <c r="AR942" i="6"/>
  <c r="AJ1016" i="6"/>
  <c r="CA890" i="6" s="1"/>
  <c r="AR1010" i="6"/>
  <c r="AN1005" i="6"/>
  <c r="CA879" i="6" s="1"/>
  <c r="AJ1000" i="6"/>
  <c r="CA874" i="6" s="1"/>
  <c r="AR994" i="6"/>
  <c r="AN989" i="6"/>
  <c r="CA863" i="6" s="1"/>
  <c r="AJ1018" i="6"/>
  <c r="AR1012" i="6"/>
  <c r="AN1007" i="6"/>
  <c r="AJ1002" i="6"/>
  <c r="AR996" i="6"/>
  <c r="AN991" i="6"/>
  <c r="CA865" i="6" s="1"/>
  <c r="AJ986" i="6"/>
  <c r="AN953" i="6"/>
  <c r="AR1018" i="6"/>
  <c r="AN1013" i="6"/>
  <c r="CA887" i="6" s="1"/>
  <c r="AJ1008" i="6"/>
  <c r="CA882" i="6" s="1"/>
  <c r="AR1002" i="6"/>
  <c r="AN997" i="6"/>
  <c r="CA871" i="6" s="1"/>
  <c r="AJ992" i="6"/>
  <c r="CA866" i="6" s="1"/>
  <c r="AR986" i="6"/>
  <c r="AR961" i="6"/>
  <c r="AR965" i="6"/>
  <c r="AN960" i="6"/>
  <c r="AJ955" i="6"/>
  <c r="AR949" i="6"/>
  <c r="AN944" i="6"/>
  <c r="AR933" i="6"/>
  <c r="AN956" i="6"/>
  <c r="AJ951" i="6"/>
  <c r="AR945" i="6"/>
  <c r="AN940" i="6"/>
  <c r="AJ935" i="6"/>
  <c r="AN962" i="6"/>
  <c r="AJ957" i="6"/>
  <c r="AR951" i="6"/>
  <c r="AN946" i="6"/>
  <c r="AJ941" i="6"/>
  <c r="AR935" i="6"/>
  <c r="AN964" i="6"/>
  <c r="AJ959" i="6"/>
  <c r="AR953" i="6"/>
  <c r="AN948" i="6"/>
  <c r="AJ943" i="6"/>
  <c r="AN938" i="6"/>
  <c r="AR910" i="6"/>
  <c r="CA716" i="6"/>
  <c r="BK716" i="6" s="1"/>
  <c r="BW693" i="6"/>
  <c r="BW685" i="6"/>
  <c r="CE679" i="6"/>
  <c r="CA674" i="6"/>
  <c r="BW669" i="6"/>
  <c r="CE663" i="6"/>
  <c r="CA658" i="6"/>
  <c r="CE655" i="6"/>
  <c r="BW653" i="6"/>
  <c r="CA650" i="6"/>
  <c r="CE743" i="6"/>
  <c r="CA738" i="6"/>
  <c r="BK738" i="6" s="1"/>
  <c r="BW733" i="6"/>
  <c r="BK733" i="6" s="1"/>
  <c r="CE727" i="6"/>
  <c r="CA722" i="6"/>
  <c r="BK722" i="6" s="1"/>
  <c r="BW717" i="6"/>
  <c r="CE711" i="6"/>
  <c r="CA706" i="6"/>
  <c r="BW704" i="6"/>
  <c r="CA702" i="6"/>
  <c r="CA697" i="6"/>
  <c r="CE694" i="6"/>
  <c r="BW692" i="6"/>
  <c r="CE721" i="6"/>
  <c r="CA690" i="6"/>
  <c r="CA682" i="6"/>
  <c r="BW677" i="6"/>
  <c r="CA666" i="6"/>
  <c r="BW661" i="6"/>
  <c r="CA744" i="6"/>
  <c r="BW739" i="6"/>
  <c r="BK739" i="6" s="1"/>
  <c r="CE733" i="6"/>
  <c r="CA728" i="6"/>
  <c r="BK728" i="6" s="1"/>
  <c r="BW723" i="6"/>
  <c r="BK723" i="6" s="1"/>
  <c r="CE717" i="6"/>
  <c r="CA712" i="6"/>
  <c r="BK712" i="6" s="1"/>
  <c r="BW707" i="6"/>
  <c r="BW703" i="6"/>
  <c r="CE671" i="6"/>
  <c r="CA732" i="6"/>
  <c r="BK732" i="6" s="1"/>
  <c r="CA698" i="6"/>
  <c r="CE745" i="6"/>
  <c r="CA740" i="6"/>
  <c r="BW735" i="6"/>
  <c r="CE729" i="6"/>
  <c r="CA724" i="6"/>
  <c r="BW719" i="6"/>
  <c r="CE713" i="6"/>
  <c r="BK713" i="6" s="1"/>
  <c r="CA708" i="6"/>
  <c r="BW702" i="6"/>
  <c r="BW743" i="6"/>
  <c r="BK743" i="6" s="1"/>
  <c r="CE737" i="6"/>
  <c r="BW727" i="6"/>
  <c r="BK727" i="6" s="1"/>
  <c r="CE705" i="6"/>
  <c r="CE695" i="6"/>
  <c r="CE687" i="6"/>
  <c r="CA746" i="6"/>
  <c r="BK746" i="6" s="1"/>
  <c r="BW741" i="6"/>
  <c r="BK741" i="6" s="1"/>
  <c r="CE735" i="6"/>
  <c r="CA730" i="6"/>
  <c r="BK730" i="6" s="1"/>
  <c r="BW725" i="6"/>
  <c r="BK725" i="6" s="1"/>
  <c r="CE719" i="6"/>
  <c r="CA714" i="6"/>
  <c r="BK714" i="6" s="1"/>
  <c r="BW709" i="6"/>
  <c r="BW711" i="6"/>
  <c r="CA689" i="6"/>
  <c r="CE686" i="6"/>
  <c r="BW684" i="6"/>
  <c r="CA681" i="6"/>
  <c r="CE678" i="6"/>
  <c r="BW676" i="6"/>
  <c r="CE703" i="6"/>
  <c r="BW699" i="6"/>
  <c r="CA696" i="6"/>
  <c r="CE693" i="6"/>
  <c r="BW691" i="6"/>
  <c r="CA688" i="6"/>
  <c r="CE685" i="6"/>
  <c r="BW683" i="6"/>
  <c r="CA680" i="6"/>
  <c r="CE677" i="6"/>
  <c r="BW675" i="6"/>
  <c r="CA672" i="6"/>
  <c r="CE669" i="6"/>
  <c r="BW667" i="6"/>
  <c r="CA664" i="6"/>
  <c r="CE661" i="6"/>
  <c r="BW659" i="6"/>
  <c r="CA656" i="6"/>
  <c r="CE653" i="6"/>
  <c r="BW651" i="6"/>
  <c r="CE699" i="6"/>
  <c r="BW697" i="6"/>
  <c r="CA694" i="6"/>
  <c r="CE691" i="6"/>
  <c r="BW689" i="6"/>
  <c r="CA686" i="6"/>
  <c r="CE683" i="6"/>
  <c r="BW681" i="6"/>
  <c r="CA678" i="6"/>
  <c r="CE675" i="6"/>
  <c r="BW673" i="6"/>
  <c r="CA670" i="6"/>
  <c r="CE667" i="6"/>
  <c r="BW665" i="6"/>
  <c r="CA662" i="6"/>
  <c r="CA654" i="6"/>
  <c r="CE651" i="6"/>
  <c r="CA700" i="6"/>
  <c r="CE698" i="6"/>
  <c r="BW696" i="6"/>
  <c r="CA693" i="6"/>
  <c r="CE690" i="6"/>
  <c r="BW688" i="6"/>
  <c r="CA685" i="6"/>
  <c r="CE682" i="6"/>
  <c r="BW680" i="6"/>
  <c r="CA677" i="6"/>
  <c r="CE674" i="6"/>
  <c r="BX624" i="6"/>
  <c r="CB628" i="6"/>
  <c r="CF625" i="6"/>
  <c r="BX615" i="6"/>
  <c r="CB579" i="6"/>
  <c r="CF576" i="6"/>
  <c r="BX574" i="6"/>
  <c r="CB571" i="6"/>
  <c r="CF568" i="6"/>
  <c r="BX566" i="6"/>
  <c r="CB563" i="6"/>
  <c r="CF560" i="6"/>
  <c r="BX558" i="6"/>
  <c r="CB555" i="6"/>
  <c r="CF552" i="6"/>
  <c r="BX550" i="6"/>
  <c r="CB547" i="6"/>
  <c r="CF544" i="6"/>
  <c r="BX542" i="6"/>
  <c r="CB539" i="6"/>
  <c r="CF536" i="6"/>
  <c r="BX534" i="6"/>
  <c r="CB531" i="6"/>
  <c r="CF528" i="6"/>
  <c r="BX526" i="6"/>
  <c r="CB523" i="6"/>
  <c r="CF520" i="6"/>
  <c r="BX518" i="6"/>
  <c r="CF513" i="6"/>
  <c r="CB626" i="6"/>
  <c r="BX591" i="6"/>
  <c r="BX627" i="6"/>
  <c r="CB604" i="6"/>
  <c r="CB625" i="6"/>
  <c r="BL625" i="6" s="1"/>
  <c r="CF623" i="6"/>
  <c r="CB618" i="6"/>
  <c r="BX623" i="6"/>
  <c r="CF609" i="6"/>
  <c r="CF601" i="6"/>
  <c r="CB596" i="6"/>
  <c r="CF593" i="6"/>
  <c r="CB588" i="6"/>
  <c r="CF585" i="6"/>
  <c r="CF616" i="6"/>
  <c r="BX626" i="6"/>
  <c r="CB624" i="6"/>
  <c r="CF621" i="6"/>
  <c r="CF557" i="6"/>
  <c r="BX555" i="6"/>
  <c r="CB552" i="6"/>
  <c r="CF549" i="6"/>
  <c r="BX547" i="6"/>
  <c r="CB544" i="6"/>
  <c r="CF541" i="6"/>
  <c r="BX539" i="6"/>
  <c r="CB536" i="6"/>
  <c r="CF533" i="6"/>
  <c r="BX531" i="6"/>
  <c r="CB528" i="6"/>
  <c r="CF525" i="6"/>
  <c r="BX523" i="6"/>
  <c r="CB520" i="6"/>
  <c r="CF517" i="6"/>
  <c r="BX515" i="6"/>
  <c r="CB612" i="6"/>
  <c r="BX607" i="6"/>
  <c r="BX599" i="6"/>
  <c r="BX583" i="6"/>
  <c r="BL629" i="6"/>
  <c r="BX617" i="6"/>
  <c r="CF511" i="6"/>
  <c r="BX578" i="6"/>
  <c r="CB575" i="6"/>
  <c r="CF572" i="6"/>
  <c r="BX570" i="6"/>
  <c r="CB567" i="6"/>
  <c r="CF564" i="6"/>
  <c r="BX562" i="6"/>
  <c r="CB559" i="6"/>
  <c r="CF556" i="6"/>
  <c r="BX554" i="6"/>
  <c r="CB551" i="6"/>
  <c r="CF548" i="6"/>
  <c r="BX546" i="6"/>
  <c r="CB543" i="6"/>
  <c r="CF540" i="6"/>
  <c r="BX538" i="6"/>
  <c r="CB535" i="6"/>
  <c r="CF532" i="6"/>
  <c r="BX530" i="6"/>
  <c r="CB527" i="6"/>
  <c r="CF524" i="6"/>
  <c r="BX522" i="6"/>
  <c r="CB519" i="6"/>
  <c r="CF516" i="6"/>
  <c r="CB512" i="6"/>
  <c r="CF555" i="6"/>
  <c r="BX553" i="6"/>
  <c r="CB550" i="6"/>
  <c r="CF547" i="6"/>
  <c r="BL547" i="6" s="1"/>
  <c r="BX545" i="6"/>
  <c r="CB542" i="6"/>
  <c r="CF539" i="6"/>
  <c r="BL539" i="6" s="1"/>
  <c r="BX537" i="6"/>
  <c r="CB534" i="6"/>
  <c r="CF531" i="6"/>
  <c r="BX529" i="6"/>
  <c r="CB526" i="6"/>
  <c r="CF523" i="6"/>
  <c r="BL523" i="6" s="1"/>
  <c r="BX521" i="6"/>
  <c r="CB518" i="6"/>
  <c r="CF515" i="6"/>
  <c r="CF622" i="6"/>
  <c r="BX621" i="6"/>
  <c r="CF617" i="6"/>
  <c r="BX513" i="6"/>
  <c r="CF626" i="6"/>
  <c r="CB627" i="6"/>
  <c r="BL627" i="6" s="1"/>
  <c r="BX622" i="6"/>
  <c r="CB620" i="6"/>
  <c r="BX628" i="6"/>
  <c r="CF628" i="6"/>
  <c r="CB623" i="6"/>
  <c r="BL623" i="6" s="1"/>
  <c r="CB556" i="6"/>
  <c r="CF553" i="6"/>
  <c r="BX551" i="6"/>
  <c r="CB548" i="6"/>
  <c r="CF545" i="6"/>
  <c r="BX543" i="6"/>
  <c r="CB540" i="6"/>
  <c r="CF537" i="6"/>
  <c r="BX535" i="6"/>
  <c r="CB532" i="6"/>
  <c r="CF529" i="6"/>
  <c r="BX527" i="6"/>
  <c r="CB524" i="6"/>
  <c r="CF521" i="6"/>
  <c r="BX519" i="6"/>
  <c r="CB516" i="6"/>
  <c r="BX511" i="6"/>
  <c r="CF624" i="6"/>
  <c r="BX619" i="6"/>
  <c r="CB617" i="6"/>
  <c r="BL617" i="6" s="1"/>
  <c r="BX614" i="6"/>
  <c r="CB611" i="6"/>
  <c r="CF608" i="6"/>
  <c r="BX606" i="6"/>
  <c r="CB603" i="6"/>
  <c r="CF600" i="6"/>
  <c r="BX598" i="6"/>
  <c r="CB595" i="6"/>
  <c r="CF592" i="6"/>
  <c r="BX590" i="6"/>
  <c r="CB587" i="6"/>
  <c r="CF584" i="6"/>
  <c r="BX582" i="6"/>
  <c r="CB578" i="6"/>
  <c r="CF575" i="6"/>
  <c r="BX573" i="6"/>
  <c r="CB570" i="6"/>
  <c r="CF567" i="6"/>
  <c r="BX565" i="6"/>
  <c r="CB562" i="6"/>
  <c r="CF559" i="6"/>
  <c r="BX557" i="6"/>
  <c r="CB554" i="6"/>
  <c r="CF551" i="6"/>
  <c r="BX549" i="6"/>
  <c r="CB546" i="6"/>
  <c r="CF543" i="6"/>
  <c r="BX541" i="6"/>
  <c r="CB538" i="6"/>
  <c r="CF535" i="6"/>
  <c r="BX533" i="6"/>
  <c r="CB530" i="6"/>
  <c r="CF527" i="6"/>
  <c r="BX525" i="6"/>
  <c r="CB522" i="6"/>
  <c r="CF519" i="6"/>
  <c r="BX517" i="6"/>
  <c r="CB515" i="6"/>
  <c r="CF512" i="6"/>
  <c r="CB610" i="6"/>
  <c r="CB602" i="6"/>
  <c r="CF599" i="6"/>
  <c r="BX597" i="6"/>
  <c r="CB594" i="6"/>
  <c r="CF591" i="6"/>
  <c r="BX589" i="6"/>
  <c r="CB586" i="6"/>
  <c r="CF583" i="6"/>
  <c r="BX581" i="6"/>
  <c r="BX580" i="6"/>
  <c r="CB577" i="6"/>
  <c r="CF574" i="6"/>
  <c r="BX572" i="6"/>
  <c r="CB569" i="6"/>
  <c r="CF566" i="6"/>
  <c r="BX564" i="6"/>
  <c r="CB561" i="6"/>
  <c r="CF558" i="6"/>
  <c r="BX556" i="6"/>
  <c r="BL556" i="6" s="1"/>
  <c r="CB553" i="6"/>
  <c r="CF550" i="6"/>
  <c r="BX548" i="6"/>
  <c r="CB545" i="6"/>
  <c r="CF542" i="6"/>
  <c r="BX540" i="6"/>
  <c r="CB537" i="6"/>
  <c r="CF534" i="6"/>
  <c r="BX532" i="6"/>
  <c r="CF618" i="6"/>
  <c r="CF614" i="6"/>
  <c r="BX612" i="6"/>
  <c r="CB609" i="6"/>
  <c r="CF606" i="6"/>
  <c r="BX604" i="6"/>
  <c r="CB601" i="6"/>
  <c r="CF598" i="6"/>
  <c r="BX596" i="6"/>
  <c r="CB593" i="6"/>
  <c r="CF590" i="6"/>
  <c r="BX588" i="6"/>
  <c r="CB585" i="6"/>
  <c r="CF582" i="6"/>
  <c r="BX579" i="6"/>
  <c r="CB576" i="6"/>
  <c r="CF573" i="6"/>
  <c r="BX571" i="6"/>
  <c r="CB568" i="6"/>
  <c r="CF605" i="6"/>
  <c r="BX603" i="6"/>
  <c r="CB600" i="6"/>
  <c r="CF589" i="6"/>
  <c r="BX587" i="6"/>
  <c r="BX613" i="6"/>
  <c r="BX611" i="6"/>
  <c r="CB608" i="6"/>
  <c r="BX610" i="6"/>
  <c r="CB607" i="6"/>
  <c r="BX602" i="6"/>
  <c r="CB599" i="6"/>
  <c r="BL599" i="6" s="1"/>
  <c r="CF596" i="6"/>
  <c r="BX594" i="6"/>
  <c r="CB591" i="6"/>
  <c r="CF588" i="6"/>
  <c r="BX586" i="6"/>
  <c r="CB583" i="6"/>
  <c r="CF580" i="6"/>
  <c r="CF579" i="6"/>
  <c r="BX577" i="6"/>
  <c r="CB574" i="6"/>
  <c r="CF571" i="6"/>
  <c r="BX569" i="6"/>
  <c r="CB566" i="6"/>
  <c r="BL566" i="6" s="1"/>
  <c r="CF563" i="6"/>
  <c r="BX561" i="6"/>
  <c r="CB558" i="6"/>
  <c r="BL558" i="6" s="1"/>
  <c r="CF607" i="6"/>
  <c r="CF613" i="6"/>
  <c r="BX595" i="6"/>
  <c r="CB584" i="6"/>
  <c r="BX620" i="6"/>
  <c r="CF604" i="6"/>
  <c r="CF620" i="6"/>
  <c r="CB614" i="6"/>
  <c r="CF611" i="6"/>
  <c r="BX609" i="6"/>
  <c r="CB606" i="6"/>
  <c r="CF603" i="6"/>
  <c r="BX601" i="6"/>
  <c r="BL601" i="6" s="1"/>
  <c r="CB598" i="6"/>
  <c r="CF595" i="6"/>
  <c r="BX593" i="6"/>
  <c r="CB590" i="6"/>
  <c r="CF587" i="6"/>
  <c r="BX585" i="6"/>
  <c r="CB582" i="6"/>
  <c r="CF578" i="6"/>
  <c r="BX576" i="6"/>
  <c r="BL576" i="6" s="1"/>
  <c r="CB573" i="6"/>
  <c r="CF570" i="6"/>
  <c r="BX568" i="6"/>
  <c r="CB565" i="6"/>
  <c r="CF562" i="6"/>
  <c r="BX560" i="6"/>
  <c r="BL560" i="6" s="1"/>
  <c r="BX618" i="6"/>
  <c r="BL618" i="6" s="1"/>
  <c r="CF615" i="6"/>
  <c r="BX605" i="6"/>
  <c r="CB619" i="6"/>
  <c r="CF597" i="6"/>
  <c r="CF581" i="6"/>
  <c r="CB615" i="6"/>
  <c r="CF612" i="6"/>
  <c r="CB621" i="6"/>
  <c r="BX616" i="6"/>
  <c r="BL616" i="6" s="1"/>
  <c r="CB613" i="6"/>
  <c r="CF610" i="6"/>
  <c r="BX608" i="6"/>
  <c r="CB605" i="6"/>
  <c r="CF602" i="6"/>
  <c r="BX600" i="6"/>
  <c r="BL600" i="6" s="1"/>
  <c r="CB597" i="6"/>
  <c r="CF594" i="6"/>
  <c r="BX592" i="6"/>
  <c r="CB589" i="6"/>
  <c r="CF586" i="6"/>
  <c r="BX584" i="6"/>
  <c r="CB581" i="6"/>
  <c r="CB580" i="6"/>
  <c r="CF577" i="6"/>
  <c r="BX575" i="6"/>
  <c r="BL575" i="6" s="1"/>
  <c r="CB572" i="6"/>
  <c r="CF569" i="6"/>
  <c r="CB592" i="6"/>
  <c r="CB529" i="6"/>
  <c r="CF526" i="6"/>
  <c r="BX524" i="6"/>
  <c r="BL524" i="6" s="1"/>
  <c r="CB521" i="6"/>
  <c r="CF518" i="6"/>
  <c r="BX516" i="6"/>
  <c r="CB514" i="6"/>
  <c r="CF565" i="6"/>
  <c r="BX563" i="6"/>
  <c r="CB560" i="6"/>
  <c r="CB513" i="6"/>
  <c r="BX514" i="6"/>
  <c r="BL514" i="6" s="1"/>
  <c r="CB511" i="6"/>
  <c r="CB557" i="6"/>
  <c r="CF554" i="6"/>
  <c r="BX552" i="6"/>
  <c r="CB549" i="6"/>
  <c r="CF546" i="6"/>
  <c r="BX544" i="6"/>
  <c r="BL544" i="6" s="1"/>
  <c r="CB541" i="6"/>
  <c r="CF538" i="6"/>
  <c r="BX536" i="6"/>
  <c r="BL536" i="6" s="1"/>
  <c r="CB533" i="6"/>
  <c r="CF530" i="6"/>
  <c r="BX528" i="6"/>
  <c r="BL528" i="6" s="1"/>
  <c r="CB525" i="6"/>
  <c r="CF522" i="6"/>
  <c r="BX520" i="6"/>
  <c r="BL520" i="6" s="1"/>
  <c r="CB517" i="6"/>
  <c r="BX567" i="6"/>
  <c r="BL567" i="6" s="1"/>
  <c r="CB564" i="6"/>
  <c r="CF561" i="6"/>
  <c r="BX559" i="6"/>
  <c r="CF514" i="6"/>
  <c r="BX512" i="6"/>
  <c r="BL512" i="6" s="1"/>
  <c r="CF510" i="6"/>
  <c r="BL510" i="6" s="1"/>
  <c r="AI274" i="14"/>
  <c r="AI276" i="14"/>
  <c r="AI268" i="14"/>
  <c r="AI260" i="14"/>
  <c r="AI252" i="14"/>
  <c r="AJ244" i="14"/>
  <c r="AI236" i="14"/>
  <c r="AJ228" i="14"/>
  <c r="AI220" i="14"/>
  <c r="AJ212" i="14"/>
  <c r="AI204" i="14"/>
  <c r="AJ196" i="14"/>
  <c r="AI188" i="14"/>
  <c r="AJ180" i="14"/>
  <c r="AX158" i="14"/>
  <c r="AI249" i="14"/>
  <c r="AI233" i="14"/>
  <c r="AI217" i="14"/>
  <c r="AI201" i="14"/>
  <c r="AI275" i="14"/>
  <c r="AX270" i="14"/>
  <c r="AI267" i="14"/>
  <c r="AX262" i="14"/>
  <c r="AI259" i="14"/>
  <c r="AX254" i="14"/>
  <c r="AI251" i="14"/>
  <c r="AI243" i="14"/>
  <c r="AI227" i="14"/>
  <c r="AI219" i="14"/>
  <c r="AI211" i="14"/>
  <c r="AI203" i="14"/>
  <c r="AI195" i="14"/>
  <c r="AJ187" i="14"/>
  <c r="AI277" i="14"/>
  <c r="AI269" i="14"/>
  <c r="AI261" i="14"/>
  <c r="AI253" i="14"/>
  <c r="AX272" i="14"/>
  <c r="AX264" i="14"/>
  <c r="AX256" i="14"/>
  <c r="AH248" i="14"/>
  <c r="AX248" i="14"/>
  <c r="AJ245" i="14"/>
  <c r="AH240" i="14"/>
  <c r="AX240" i="14"/>
  <c r="AJ237" i="14"/>
  <c r="AH232" i="14"/>
  <c r="AX232" i="14"/>
  <c r="AJ229" i="14"/>
  <c r="AH224" i="14"/>
  <c r="AK224" i="14" s="1"/>
  <c r="AY224" i="14" s="1"/>
  <c r="AZ224" i="14" s="1"/>
  <c r="AX224" i="14"/>
  <c r="AJ221" i="14"/>
  <c r="AH216" i="14"/>
  <c r="AX216" i="14"/>
  <c r="AJ213" i="14"/>
  <c r="AH208" i="14"/>
  <c r="AK208" i="14" s="1"/>
  <c r="AY208" i="14" s="1"/>
  <c r="AZ208" i="14" s="1"/>
  <c r="AX208" i="14"/>
  <c r="AJ205" i="14"/>
  <c r="AH200" i="14"/>
  <c r="AX200" i="14"/>
  <c r="AJ197" i="14"/>
  <c r="AH192" i="14"/>
  <c r="AK192" i="14" s="1"/>
  <c r="AY192" i="14" s="1"/>
  <c r="AZ192" i="14" s="1"/>
  <c r="AX192" i="14"/>
  <c r="AI189" i="14"/>
  <c r="AJ189" i="14"/>
  <c r="AH184" i="14"/>
  <c r="AX184" i="14"/>
  <c r="AI181" i="14"/>
  <c r="AJ181" i="14"/>
  <c r="AH176" i="14"/>
  <c r="AX176" i="14"/>
  <c r="AI173" i="14"/>
  <c r="AJ173" i="14"/>
  <c r="AH168" i="14"/>
  <c r="AX168" i="14"/>
  <c r="AI165" i="14"/>
  <c r="AJ165" i="14"/>
  <c r="AH160" i="14"/>
  <c r="AX160" i="14"/>
  <c r="AH276" i="14"/>
  <c r="AH272" i="14"/>
  <c r="AH268" i="14"/>
  <c r="AH264" i="14"/>
  <c r="AH260" i="14"/>
  <c r="AH256" i="14"/>
  <c r="AH249" i="14"/>
  <c r="AI247" i="14"/>
  <c r="AI244" i="14"/>
  <c r="AJ242" i="14"/>
  <c r="AJ231" i="14"/>
  <c r="AI228" i="14"/>
  <c r="AJ226" i="14"/>
  <c r="AJ215" i="14"/>
  <c r="AI212" i="14"/>
  <c r="AJ210" i="14"/>
  <c r="AJ199" i="14"/>
  <c r="AI196" i="14"/>
  <c r="AJ194" i="14"/>
  <c r="AI184" i="14"/>
  <c r="AK184" i="14" s="1"/>
  <c r="AY184" i="14" s="1"/>
  <c r="AZ184" i="14" s="1"/>
  <c r="AX241" i="14"/>
  <c r="AX277" i="14"/>
  <c r="AX269" i="14"/>
  <c r="AX261" i="14"/>
  <c r="AX253" i="14"/>
  <c r="AX245" i="14"/>
  <c r="AX237" i="14"/>
  <c r="AX229" i="14"/>
  <c r="AX221" i="14"/>
  <c r="AX213" i="14"/>
  <c r="AX205" i="14"/>
  <c r="AX197" i="14"/>
  <c r="AX189" i="14"/>
  <c r="AJ186" i="14"/>
  <c r="AH181" i="14"/>
  <c r="AX181" i="14"/>
  <c r="AI178" i="14"/>
  <c r="AJ178" i="14"/>
  <c r="AH173" i="14"/>
  <c r="AX173" i="14"/>
  <c r="AI170" i="14"/>
  <c r="AJ170" i="14"/>
  <c r="AH165" i="14"/>
  <c r="AX165" i="14"/>
  <c r="AI162" i="14"/>
  <c r="AJ162" i="14"/>
  <c r="AJ277" i="14"/>
  <c r="AJ273" i="14"/>
  <c r="AJ269" i="14"/>
  <c r="AJ265" i="14"/>
  <c r="AJ261" i="14"/>
  <c r="AJ257" i="14"/>
  <c r="AJ253" i="14"/>
  <c r="AJ250" i="14"/>
  <c r="AJ240" i="14"/>
  <c r="AJ238" i="14"/>
  <c r="AK238" i="14" s="1"/>
  <c r="AJ224" i="14"/>
  <c r="AJ222" i="14"/>
  <c r="AK222" i="14" s="1"/>
  <c r="AY222" i="14" s="1"/>
  <c r="AZ222" i="14" s="1"/>
  <c r="AJ208" i="14"/>
  <c r="AJ206" i="14"/>
  <c r="AK206" i="14" s="1"/>
  <c r="AY206" i="14" s="1"/>
  <c r="AZ206" i="14" s="1"/>
  <c r="AJ192" i="14"/>
  <c r="AJ190" i="14"/>
  <c r="AK190" i="14" s="1"/>
  <c r="AX233" i="14"/>
  <c r="AX250" i="14"/>
  <c r="AX242" i="14"/>
  <c r="AX234" i="14"/>
  <c r="AX226" i="14"/>
  <c r="AX218" i="14"/>
  <c r="AX210" i="14"/>
  <c r="AX202" i="14"/>
  <c r="AX194" i="14"/>
  <c r="AH186" i="14"/>
  <c r="AX186" i="14"/>
  <c r="AH178" i="14"/>
  <c r="AX178" i="14"/>
  <c r="AI175" i="14"/>
  <c r="AJ175" i="14"/>
  <c r="AH170" i="14"/>
  <c r="AX170" i="14"/>
  <c r="AI167" i="14"/>
  <c r="AJ167" i="14"/>
  <c r="AH162" i="14"/>
  <c r="AX162" i="14"/>
  <c r="AJ274" i="14"/>
  <c r="AJ270" i="14"/>
  <c r="AJ266" i="14"/>
  <c r="AJ262" i="14"/>
  <c r="AJ258" i="14"/>
  <c r="AJ254" i="14"/>
  <c r="AJ251" i="14"/>
  <c r="AJ243" i="14"/>
  <c r="AH242" i="14"/>
  <c r="AK242" i="14" s="1"/>
  <c r="AY242" i="14" s="1"/>
  <c r="AZ242" i="14" s="1"/>
  <c r="AH233" i="14"/>
  <c r="AJ227" i="14"/>
  <c r="AH226" i="14"/>
  <c r="AK226" i="14" s="1"/>
  <c r="AY226" i="14" s="1"/>
  <c r="AZ226" i="14" s="1"/>
  <c r="AH217" i="14"/>
  <c r="AJ211" i="14"/>
  <c r="AH210" i="14"/>
  <c r="AH201" i="14"/>
  <c r="AJ195" i="14"/>
  <c r="AH194" i="14"/>
  <c r="AK194" i="14" s="1"/>
  <c r="AY194" i="14" s="1"/>
  <c r="AZ194" i="14" s="1"/>
  <c r="AJ188" i="14"/>
  <c r="AI186" i="14"/>
  <c r="AJ183" i="14"/>
  <c r="AX225" i="14"/>
  <c r="AX161" i="14"/>
  <c r="AX271" i="14"/>
  <c r="AX263" i="14"/>
  <c r="AX255" i="14"/>
  <c r="AX247" i="14"/>
  <c r="AH247" i="14"/>
  <c r="AX239" i="14"/>
  <c r="AH239" i="14"/>
  <c r="AX231" i="14"/>
  <c r="AH231" i="14"/>
  <c r="AX223" i="14"/>
  <c r="AH223" i="14"/>
  <c r="AX215" i="14"/>
  <c r="AH215" i="14"/>
  <c r="AX207" i="14"/>
  <c r="AH207" i="14"/>
  <c r="AX199" i="14"/>
  <c r="AH199" i="14"/>
  <c r="AX191" i="14"/>
  <c r="AH191" i="14"/>
  <c r="AX183" i="14"/>
  <c r="AH183" i="14"/>
  <c r="AI180" i="14"/>
  <c r="AX175" i="14"/>
  <c r="AH175" i="14"/>
  <c r="AI172" i="14"/>
  <c r="AX167" i="14"/>
  <c r="AH167" i="14"/>
  <c r="AI164" i="14"/>
  <c r="AX159" i="14"/>
  <c r="AH159" i="14"/>
  <c r="AH277" i="14"/>
  <c r="AJ275" i="14"/>
  <c r="AH273" i="14"/>
  <c r="AJ271" i="14"/>
  <c r="AH269" i="14"/>
  <c r="AJ267" i="14"/>
  <c r="AH265" i="14"/>
  <c r="AJ263" i="14"/>
  <c r="AH261" i="14"/>
  <c r="AK261" i="14" s="1"/>
  <c r="AY261" i="14" s="1"/>
  <c r="AZ261" i="14" s="1"/>
  <c r="AJ259" i="14"/>
  <c r="AH257" i="14"/>
  <c r="AK257" i="14" s="1"/>
  <c r="AJ255" i="14"/>
  <c r="AH253" i="14"/>
  <c r="AH250" i="14"/>
  <c r="AK250" i="14" s="1"/>
  <c r="AJ248" i="14"/>
  <c r="AI245" i="14"/>
  <c r="AJ236" i="14"/>
  <c r="AI229" i="14"/>
  <c r="AJ220" i="14"/>
  <c r="AI213" i="14"/>
  <c r="AJ204" i="14"/>
  <c r="AI197" i="14"/>
  <c r="AJ176" i="14"/>
  <c r="AI159" i="14"/>
  <c r="AX276" i="14"/>
  <c r="AX268" i="14"/>
  <c r="AX260" i="14"/>
  <c r="AX252" i="14"/>
  <c r="AH252" i="14"/>
  <c r="AX244" i="14"/>
  <c r="AH244" i="14"/>
  <c r="AJ241" i="14"/>
  <c r="AX236" i="14"/>
  <c r="AH236" i="14"/>
  <c r="AJ233" i="14"/>
  <c r="AX228" i="14"/>
  <c r="AH228" i="14"/>
  <c r="AJ225" i="14"/>
  <c r="AX220" i="14"/>
  <c r="AH220" i="14"/>
  <c r="AJ217" i="14"/>
  <c r="AX212" i="14"/>
  <c r="AH212" i="14"/>
  <c r="AK212" i="14" s="1"/>
  <c r="AY212" i="14" s="1"/>
  <c r="AZ212" i="14" s="1"/>
  <c r="AJ209" i="14"/>
  <c r="AX204" i="14"/>
  <c r="AH204" i="14"/>
  <c r="AJ201" i="14"/>
  <c r="AX196" i="14"/>
  <c r="AH196" i="14"/>
  <c r="AK196" i="14" s="1"/>
  <c r="AY196" i="14" s="1"/>
  <c r="AZ196" i="14" s="1"/>
  <c r="AJ193" i="14"/>
  <c r="AX188" i="14"/>
  <c r="AH188" i="14"/>
  <c r="AK188" i="14" s="1"/>
  <c r="AI185" i="14"/>
  <c r="AJ185" i="14"/>
  <c r="AX180" i="14"/>
  <c r="AH180" i="14"/>
  <c r="AK180" i="14" s="1"/>
  <c r="AY180" i="14" s="1"/>
  <c r="AZ180" i="14" s="1"/>
  <c r="AI177" i="14"/>
  <c r="AJ177" i="14"/>
  <c r="AX172" i="14"/>
  <c r="AH172" i="14"/>
  <c r="AI169" i="14"/>
  <c r="AJ169" i="14"/>
  <c r="AX164" i="14"/>
  <c r="AH164" i="14"/>
  <c r="AI161" i="14"/>
  <c r="AJ161" i="14"/>
  <c r="AH158" i="14"/>
  <c r="AH274" i="14"/>
  <c r="AK274" i="14" s="1"/>
  <c r="AY274" i="14" s="1"/>
  <c r="AZ274" i="14" s="1"/>
  <c r="AH270" i="14"/>
  <c r="AH266" i="14"/>
  <c r="AK266" i="14" s="1"/>
  <c r="AH262" i="14"/>
  <c r="AK262" i="14" s="1"/>
  <c r="AH258" i="14"/>
  <c r="AH254" i="14"/>
  <c r="AH251" i="14"/>
  <c r="AH245" i="14"/>
  <c r="AJ239" i="14"/>
  <c r="AJ234" i="14"/>
  <c r="AH229" i="14"/>
  <c r="AK229" i="14" s="1"/>
  <c r="AY229" i="14" s="1"/>
  <c r="AZ229" i="14" s="1"/>
  <c r="AJ223" i="14"/>
  <c r="AK223" i="14" s="1"/>
  <c r="AY223" i="14" s="1"/>
  <c r="AZ223" i="14" s="1"/>
  <c r="AJ218" i="14"/>
  <c r="AH213" i="14"/>
  <c r="AK213" i="14" s="1"/>
  <c r="AY213" i="14" s="1"/>
  <c r="AZ213" i="14" s="1"/>
  <c r="AJ207" i="14"/>
  <c r="AJ202" i="14"/>
  <c r="AH197" i="14"/>
  <c r="AJ191" i="14"/>
  <c r="AJ172" i="14"/>
  <c r="AX209" i="14"/>
  <c r="AI182" i="14"/>
  <c r="AJ182" i="14"/>
  <c r="AH177" i="14"/>
  <c r="AI174" i="14"/>
  <c r="AJ174" i="14"/>
  <c r="AH169" i="14"/>
  <c r="AI166" i="14"/>
  <c r="AJ166" i="14"/>
  <c r="AK161" i="14"/>
  <c r="AY161" i="14" s="1"/>
  <c r="AZ161" i="14" s="1"/>
  <c r="AH275" i="14"/>
  <c r="AK275" i="14" s="1"/>
  <c r="AY275" i="14" s="1"/>
  <c r="AZ275" i="14" s="1"/>
  <c r="AH271" i="14"/>
  <c r="AH267" i="14"/>
  <c r="AH263" i="14"/>
  <c r="AH259" i="14"/>
  <c r="AH255" i="14"/>
  <c r="AJ246" i="14"/>
  <c r="AI241" i="14"/>
  <c r="AJ232" i="14"/>
  <c r="AJ230" i="14"/>
  <c r="AI225" i="14"/>
  <c r="AJ216" i="14"/>
  <c r="AJ214" i="14"/>
  <c r="AI209" i="14"/>
  <c r="AJ200" i="14"/>
  <c r="AJ198" i="14"/>
  <c r="AI193" i="14"/>
  <c r="AH185" i="14"/>
  <c r="AJ168" i="14"/>
  <c r="AK168" i="14" s="1"/>
  <c r="AY168" i="14" s="1"/>
  <c r="AZ168" i="14" s="1"/>
  <c r="BB158" i="14"/>
  <c r="BC158" i="14" s="1"/>
  <c r="AX246" i="14"/>
  <c r="AX238" i="14"/>
  <c r="AX230" i="14"/>
  <c r="AX222" i="14"/>
  <c r="AX214" i="14"/>
  <c r="AX206" i="14"/>
  <c r="AX198" i="14"/>
  <c r="AX190" i="14"/>
  <c r="AI187" i="14"/>
  <c r="AH182" i="14"/>
  <c r="AX182" i="14"/>
  <c r="AI179" i="14"/>
  <c r="AJ179" i="14"/>
  <c r="AH174" i="14"/>
  <c r="AX174" i="14"/>
  <c r="AI171" i="14"/>
  <c r="AJ171" i="14"/>
  <c r="AH166" i="14"/>
  <c r="AX166" i="14"/>
  <c r="AI163" i="14"/>
  <c r="AJ163" i="14"/>
  <c r="AJ276" i="14"/>
  <c r="AJ272" i="14"/>
  <c r="AJ268" i="14"/>
  <c r="AJ264" i="14"/>
  <c r="AJ260" i="14"/>
  <c r="AJ256" i="14"/>
  <c r="AJ252" i="14"/>
  <c r="AJ249" i="14"/>
  <c r="AH241" i="14"/>
  <c r="AJ235" i="14"/>
  <c r="AH234" i="14"/>
  <c r="AK234" i="14" s="1"/>
  <c r="AY234" i="14" s="1"/>
  <c r="AZ234" i="14" s="1"/>
  <c r="AH225" i="14"/>
  <c r="AJ219" i="14"/>
  <c r="AH218" i="14"/>
  <c r="AH209" i="14"/>
  <c r="AJ203" i="14"/>
  <c r="AH202" i="14"/>
  <c r="AK202" i="14" s="1"/>
  <c r="AY202" i="14" s="1"/>
  <c r="AZ202" i="14" s="1"/>
  <c r="AH193" i="14"/>
  <c r="AJ164" i="14"/>
  <c r="AX193" i="14"/>
  <c r="AX243" i="14"/>
  <c r="AH243" i="14"/>
  <c r="AX235" i="14"/>
  <c r="AH235" i="14"/>
  <c r="AX227" i="14"/>
  <c r="AH227" i="14"/>
  <c r="AK227" i="14" s="1"/>
  <c r="AY227" i="14" s="1"/>
  <c r="AZ227" i="14" s="1"/>
  <c r="AX219" i="14"/>
  <c r="AH219" i="14"/>
  <c r="AX211" i="14"/>
  <c r="AH211" i="14"/>
  <c r="AX203" i="14"/>
  <c r="AH203" i="14"/>
  <c r="AX195" i="14"/>
  <c r="AH195" i="14"/>
  <c r="AX187" i="14"/>
  <c r="AH187" i="14"/>
  <c r="AX179" i="14"/>
  <c r="AH179" i="14"/>
  <c r="AK176" i="14"/>
  <c r="AY176" i="14" s="1"/>
  <c r="AZ176" i="14" s="1"/>
  <c r="AX171" i="14"/>
  <c r="AH171" i="14"/>
  <c r="AX163" i="14"/>
  <c r="AH163" i="14"/>
  <c r="AI160" i="14"/>
  <c r="AJ160" i="14"/>
  <c r="AH246" i="14"/>
  <c r="AI237" i="14"/>
  <c r="AH230" i="14"/>
  <c r="AK230" i="14" s="1"/>
  <c r="AY230" i="14" s="1"/>
  <c r="AZ230" i="14" s="1"/>
  <c r="AI221" i="14"/>
  <c r="AK221" i="14" s="1"/>
  <c r="AY221" i="14" s="1"/>
  <c r="AZ221" i="14" s="1"/>
  <c r="AH214" i="14"/>
  <c r="AI205" i="14"/>
  <c r="AK205" i="14" s="1"/>
  <c r="AY205" i="14" s="1"/>
  <c r="AZ205" i="14" s="1"/>
  <c r="AH198" i="14"/>
  <c r="AK198" i="14" s="1"/>
  <c r="AY198" i="14" s="1"/>
  <c r="AZ198" i="14" s="1"/>
  <c r="AH189" i="14"/>
  <c r="AK189" i="14" s="1"/>
  <c r="AY189" i="14" s="1"/>
  <c r="AZ189" i="14" s="1"/>
  <c r="AX185" i="14"/>
  <c r="AI158" i="14"/>
  <c r="AY238" i="14" l="1"/>
  <c r="AZ238" i="14" s="1"/>
  <c r="AK243" i="14"/>
  <c r="AY243" i="14" s="1"/>
  <c r="AZ243" i="14" s="1"/>
  <c r="AY262" i="14"/>
  <c r="AZ262" i="14" s="1"/>
  <c r="AY250" i="14"/>
  <c r="AZ250" i="14" s="1"/>
  <c r="AY266" i="14"/>
  <c r="AZ266" i="14" s="1"/>
  <c r="AK245" i="14"/>
  <c r="AY245" i="14" s="1"/>
  <c r="AZ245" i="14" s="1"/>
  <c r="AY257" i="14"/>
  <c r="AZ257" i="14" s="1"/>
  <c r="AK251" i="14"/>
  <c r="AY251" i="14" s="1"/>
  <c r="AZ251" i="14" s="1"/>
  <c r="BW2150" i="6"/>
  <c r="BW2151" i="6"/>
  <c r="BW2115" i="6"/>
  <c r="BW2119" i="6"/>
  <c r="BW2110" i="6"/>
  <c r="BW2126" i="6"/>
  <c r="BW2154" i="6"/>
  <c r="BW2107" i="6"/>
  <c r="BW2155" i="6"/>
  <c r="BW2147" i="6"/>
  <c r="BW2111" i="6"/>
  <c r="BW2136" i="6"/>
  <c r="BW2109" i="6"/>
  <c r="BW2143" i="6"/>
  <c r="BW2122" i="6"/>
  <c r="BW2134" i="6"/>
  <c r="BW2116" i="6"/>
  <c r="BW2142" i="6"/>
  <c r="BW2135" i="6"/>
  <c r="BW2144" i="6"/>
  <c r="BW2146" i="6"/>
  <c r="BW2140" i="6"/>
  <c r="BW2123" i="6"/>
  <c r="BW2127" i="6"/>
  <c r="BW2124" i="6"/>
  <c r="BW2156" i="6"/>
  <c r="BW2148" i="6"/>
  <c r="BW2113" i="6"/>
  <c r="BW2118" i="6"/>
  <c r="BW2152" i="6"/>
  <c r="BW2125" i="6"/>
  <c r="BW2153" i="6"/>
  <c r="BW2133" i="6"/>
  <c r="BW2131" i="6"/>
  <c r="BW2141" i="6"/>
  <c r="BW2137" i="6"/>
  <c r="AY1980" i="6"/>
  <c r="AY1958" i="6"/>
  <c r="AY1949" i="6"/>
  <c r="AY1952" i="6"/>
  <c r="AY1976" i="6"/>
  <c r="AY1966" i="6"/>
  <c r="AY1957" i="6"/>
  <c r="AY1960" i="6"/>
  <c r="AY1981" i="6"/>
  <c r="AY1972" i="6"/>
  <c r="AY1950" i="6"/>
  <c r="AY1974" i="6"/>
  <c r="AY1965" i="6"/>
  <c r="AY1793" i="6"/>
  <c r="AY1790" i="6"/>
  <c r="AY1783" i="6"/>
  <c r="AY1799" i="6"/>
  <c r="AY1786" i="6"/>
  <c r="AY1763" i="6"/>
  <c r="AY1780" i="6"/>
  <c r="AY1773" i="6"/>
  <c r="AY1777" i="6"/>
  <c r="AY1787" i="6"/>
  <c r="AY1774" i="6"/>
  <c r="AY1798" i="6"/>
  <c r="AY1767" i="6"/>
  <c r="AY1803" i="6"/>
  <c r="AY1770" i="6"/>
  <c r="AY1804" i="6"/>
  <c r="AY1791" i="6"/>
  <c r="AY1771" i="6"/>
  <c r="AY1815" i="6"/>
  <c r="AY1785" i="6"/>
  <c r="AY1805" i="6"/>
  <c r="AY1778" i="6"/>
  <c r="DC1118" i="6"/>
  <c r="DC1147" i="6"/>
  <c r="DC1154" i="6"/>
  <c r="DC1113" i="6"/>
  <c r="DC1157" i="6"/>
  <c r="DC1153" i="6"/>
  <c r="DC1112" i="6"/>
  <c r="DC1144" i="6"/>
  <c r="DC1152" i="6"/>
  <c r="DC1134" i="6"/>
  <c r="CA870" i="6"/>
  <c r="CA878" i="6"/>
  <c r="CA876" i="6"/>
  <c r="CA901" i="6"/>
  <c r="CA900" i="6"/>
  <c r="CA902" i="6"/>
  <c r="CA892" i="6"/>
  <c r="CA860" i="6"/>
  <c r="CA868" i="6"/>
  <c r="CA881" i="6"/>
  <c r="CA896" i="6"/>
  <c r="CA889" i="6"/>
  <c r="CA886" i="6"/>
  <c r="CA862" i="6"/>
  <c r="CA884" i="6"/>
  <c r="CA867" i="6"/>
  <c r="BK744" i="6"/>
  <c r="BK740" i="6"/>
  <c r="BK717" i="6"/>
  <c r="BK748" i="6"/>
  <c r="BK747" i="6"/>
  <c r="BK745" i="6"/>
  <c r="BK719" i="6"/>
  <c r="BK721" i="6"/>
  <c r="BK750" i="6"/>
  <c r="BK724" i="6"/>
  <c r="BK751" i="6"/>
  <c r="BK729" i="6"/>
  <c r="BK755" i="6"/>
  <c r="BK735" i="6"/>
  <c r="BK734" i="6"/>
  <c r="BK758" i="6"/>
  <c r="BK759" i="6"/>
  <c r="BK764" i="6"/>
  <c r="BL607" i="6"/>
  <c r="BL620" i="6"/>
  <c r="BL622" i="6"/>
  <c r="AK237" i="14"/>
  <c r="AY237" i="14" s="1"/>
  <c r="AZ237" i="14" s="1"/>
  <c r="AK259" i="14"/>
  <c r="AY259" i="14" s="1"/>
  <c r="AZ259" i="14" s="1"/>
  <c r="AK240" i="14"/>
  <c r="AY240" i="14" s="1"/>
  <c r="AZ240" i="14" s="1"/>
  <c r="AK235" i="14"/>
  <c r="AY235" i="14" s="1"/>
  <c r="AZ235" i="14" s="1"/>
  <c r="AY188" i="14"/>
  <c r="AZ188" i="14" s="1"/>
  <c r="AK179" i="14"/>
  <c r="AY179" i="14" s="1"/>
  <c r="AZ179" i="14" s="1"/>
  <c r="AK195" i="14"/>
  <c r="AY195" i="14" s="1"/>
  <c r="AZ195" i="14" s="1"/>
  <c r="AK267" i="14"/>
  <c r="AY267" i="14" s="1"/>
  <c r="AZ267" i="14" s="1"/>
  <c r="AK169" i="14"/>
  <c r="AY169" i="14" s="1"/>
  <c r="AZ169" i="14" s="1"/>
  <c r="AK254" i="14"/>
  <c r="AY254" i="14" s="1"/>
  <c r="AZ254" i="14" s="1"/>
  <c r="AK269" i="14"/>
  <c r="AY269" i="14" s="1"/>
  <c r="AZ269" i="14" s="1"/>
  <c r="AK246" i="14"/>
  <c r="AY246" i="14" s="1"/>
  <c r="AZ246" i="14" s="1"/>
  <c r="AK211" i="14"/>
  <c r="AY211" i="14" s="1"/>
  <c r="AZ211" i="14" s="1"/>
  <c r="AK197" i="14"/>
  <c r="AY197" i="14" s="1"/>
  <c r="AZ197" i="14" s="1"/>
  <c r="AK239" i="14"/>
  <c r="AY239" i="14" s="1"/>
  <c r="AZ239" i="14" s="1"/>
  <c r="AK210" i="14"/>
  <c r="AY210" i="14" s="1"/>
  <c r="AZ210" i="14" s="1"/>
  <c r="AY190" i="14"/>
  <c r="AZ190" i="14" s="1"/>
  <c r="AK207" i="14"/>
  <c r="AY207" i="14" s="1"/>
  <c r="AZ207" i="14" s="1"/>
  <c r="AK214" i="14"/>
  <c r="AY214" i="14" s="1"/>
  <c r="AZ214" i="14" s="1"/>
  <c r="AK185" i="14"/>
  <c r="AY185" i="14" s="1"/>
  <c r="AZ185" i="14" s="1"/>
  <c r="AK247" i="14"/>
  <c r="AY247" i="14" s="1"/>
  <c r="AZ247" i="14" s="1"/>
  <c r="AY1915" i="6"/>
  <c r="AY1927" i="6"/>
  <c r="AY1923" i="6"/>
  <c r="AY1877" i="6"/>
  <c r="DC1098" i="6"/>
  <c r="DC1049" i="6"/>
  <c r="DC1072" i="6"/>
  <c r="DC1114" i="6"/>
  <c r="DC1128" i="6"/>
  <c r="DC1132" i="6"/>
  <c r="DC1078" i="6"/>
  <c r="DC1160" i="6"/>
  <c r="DC1096" i="6"/>
  <c r="DC1082" i="6"/>
  <c r="DC1069" i="6"/>
  <c r="DC1122" i="6"/>
  <c r="DC1101" i="6"/>
  <c r="DC1127" i="6"/>
  <c r="DC1076" i="6"/>
  <c r="DC1133" i="6"/>
  <c r="DC1102" i="6"/>
  <c r="DC1125" i="6"/>
  <c r="DC1142" i="6"/>
  <c r="DC1100" i="6"/>
  <c r="DC1143" i="6"/>
  <c r="DC1062" i="6"/>
  <c r="DC1120" i="6"/>
  <c r="DC1136" i="6"/>
  <c r="DC1085" i="6"/>
  <c r="DC1060" i="6"/>
  <c r="DC1086" i="6"/>
  <c r="DC1054" i="6"/>
  <c r="DC1077" i="6"/>
  <c r="DC1138" i="6"/>
  <c r="DC1139" i="6"/>
  <c r="DC1084" i="6"/>
  <c r="DC1107" i="6"/>
  <c r="DC1162" i="6"/>
  <c r="DC1048" i="6"/>
  <c r="DC1130" i="6"/>
  <c r="DC1145" i="6"/>
  <c r="DC1148" i="6"/>
  <c r="DC1070" i="6"/>
  <c r="DC1146" i="6"/>
  <c r="DC1061" i="6"/>
  <c r="DC1106" i="6"/>
  <c r="DC1068" i="6"/>
  <c r="DC1117" i="6"/>
  <c r="DC1094" i="6"/>
  <c r="DC1150" i="6"/>
  <c r="DC1053" i="6"/>
  <c r="DC1126" i="6"/>
  <c r="DC1158" i="6"/>
  <c r="DC1092" i="6"/>
  <c r="DC1123" i="6"/>
  <c r="DC1055" i="6"/>
  <c r="DC1056" i="6"/>
  <c r="AR1173" i="6"/>
  <c r="DC1047" i="6" s="1"/>
  <c r="BL583" i="6"/>
  <c r="BL595" i="6"/>
  <c r="BL548" i="6"/>
  <c r="BL624" i="6"/>
  <c r="BL626" i="6"/>
  <c r="BL559" i="6"/>
  <c r="BL584" i="6"/>
  <c r="BL609" i="6"/>
  <c r="BL574" i="6"/>
  <c r="BL563" i="6"/>
  <c r="BL552" i="6"/>
  <c r="BL608" i="6"/>
  <c r="BL531" i="6"/>
  <c r="BL516" i="6"/>
  <c r="BL592" i="6"/>
  <c r="BL604" i="6"/>
  <c r="BL534" i="6"/>
  <c r="BL555" i="6"/>
  <c r="BL586" i="6"/>
  <c r="BL610" i="6"/>
  <c r="BL588" i="6"/>
  <c r="BL527" i="6"/>
  <c r="BL518" i="6"/>
  <c r="BL542" i="6"/>
  <c r="BL615" i="6"/>
  <c r="BL585" i="6"/>
  <c r="BL591" i="6"/>
  <c r="BL611" i="6"/>
  <c r="BL571" i="6"/>
  <c r="BL589" i="6"/>
  <c r="BL515" i="6"/>
  <c r="BL557" i="6"/>
  <c r="BL545" i="6"/>
  <c r="BL594" i="6"/>
  <c r="BL596" i="6"/>
  <c r="BL572" i="6"/>
  <c r="BL517" i="6"/>
  <c r="BL511" i="6"/>
  <c r="BL526" i="6"/>
  <c r="BL550" i="6"/>
  <c r="BL519" i="6"/>
  <c r="BL582" i="6"/>
  <c r="BL535" i="6"/>
  <c r="BL513" i="6"/>
  <c r="BL546" i="6"/>
  <c r="BL613" i="6"/>
  <c r="BL568" i="6"/>
  <c r="BL577" i="6"/>
  <c r="BL587" i="6"/>
  <c r="BL532" i="6"/>
  <c r="BL541" i="6"/>
  <c r="BL606" i="6"/>
  <c r="BL529" i="6"/>
  <c r="BL570" i="6"/>
  <c r="BL579" i="6"/>
  <c r="BL597" i="6"/>
  <c r="BL565" i="6"/>
  <c r="BL621" i="6"/>
  <c r="BL553" i="6"/>
  <c r="BL530" i="6"/>
  <c r="BL602" i="6"/>
  <c r="BL580" i="6"/>
  <c r="BL525" i="6"/>
  <c r="BL590" i="6"/>
  <c r="BL543" i="6"/>
  <c r="BL628" i="6"/>
  <c r="BL554" i="6"/>
  <c r="BL522" i="6"/>
  <c r="BL593" i="6"/>
  <c r="BL605" i="6"/>
  <c r="BL561" i="6"/>
  <c r="BL603" i="6"/>
  <c r="BL540" i="6"/>
  <c r="BL581" i="6"/>
  <c r="BL549" i="6"/>
  <c r="BL614" i="6"/>
  <c r="BL537" i="6"/>
  <c r="BL578" i="6"/>
  <c r="BL564" i="6"/>
  <c r="BL573" i="6"/>
  <c r="BL538" i="6"/>
  <c r="BL569" i="6"/>
  <c r="BL612" i="6"/>
  <c r="BL533" i="6"/>
  <c r="BL598" i="6"/>
  <c r="BL619" i="6"/>
  <c r="BL551" i="6"/>
  <c r="BL521" i="6"/>
  <c r="BL562" i="6"/>
  <c r="AK203" i="14"/>
  <c r="AY203" i="14" s="1"/>
  <c r="AZ203" i="14" s="1"/>
  <c r="AK228" i="14"/>
  <c r="AY228" i="14" s="1"/>
  <c r="AZ228" i="14" s="1"/>
  <c r="AK244" i="14"/>
  <c r="AY244" i="14" s="1"/>
  <c r="AZ244" i="14" s="1"/>
  <c r="AK273" i="14"/>
  <c r="AY273" i="14" s="1"/>
  <c r="AZ273" i="14" s="1"/>
  <c r="AK170" i="14"/>
  <c r="AY170" i="14" s="1"/>
  <c r="AZ170" i="14" s="1"/>
  <c r="AK187" i="14"/>
  <c r="AY187" i="14" s="1"/>
  <c r="AZ187" i="14" s="1"/>
  <c r="AK191" i="14"/>
  <c r="AY191" i="14" s="1"/>
  <c r="AZ191" i="14" s="1"/>
  <c r="AK272" i="14"/>
  <c r="AY272" i="14" s="1"/>
  <c r="AZ272" i="14" s="1"/>
  <c r="AK277" i="14"/>
  <c r="AY277" i="14" s="1"/>
  <c r="AZ277" i="14" s="1"/>
  <c r="AK264" i="14"/>
  <c r="AY264" i="14" s="1"/>
  <c r="AZ264" i="14" s="1"/>
  <c r="AK174" i="14"/>
  <c r="AY174" i="14" s="1"/>
  <c r="AZ174" i="14" s="1"/>
  <c r="AK217" i="14"/>
  <c r="AY217" i="14" s="1"/>
  <c r="AZ217" i="14" s="1"/>
  <c r="AK167" i="14"/>
  <c r="AY167" i="14" s="1"/>
  <c r="AZ167" i="14" s="1"/>
  <c r="AK165" i="14"/>
  <c r="AY165" i="14" s="1"/>
  <c r="AZ165" i="14" s="1"/>
  <c r="AK200" i="14"/>
  <c r="AY200" i="14" s="1"/>
  <c r="AZ200" i="14" s="1"/>
  <c r="AK216" i="14"/>
  <c r="AY216" i="14" s="1"/>
  <c r="AZ216" i="14" s="1"/>
  <c r="AK232" i="14"/>
  <c r="AY232" i="14" s="1"/>
  <c r="AZ232" i="14" s="1"/>
  <c r="AK248" i="14"/>
  <c r="AY248" i="14" s="1"/>
  <c r="AZ248" i="14" s="1"/>
  <c r="AX278" i="14"/>
  <c r="B283" i="14" s="1"/>
  <c r="AK256" i="14"/>
  <c r="AY256" i="14" s="1"/>
  <c r="AZ256" i="14" s="1"/>
  <c r="AK270" i="14"/>
  <c r="AY270" i="14" s="1"/>
  <c r="AZ270" i="14" s="1"/>
  <c r="AK253" i="14"/>
  <c r="AY253" i="14" s="1"/>
  <c r="AZ253" i="14" s="1"/>
  <c r="AK181" i="14"/>
  <c r="AY181" i="14" s="1"/>
  <c r="AZ181" i="14" s="1"/>
  <c r="AK209" i="14"/>
  <c r="AY209" i="14" s="1"/>
  <c r="AZ209" i="14" s="1"/>
  <c r="AK241" i="14"/>
  <c r="AY241" i="14" s="1"/>
  <c r="AZ241" i="14" s="1"/>
  <c r="AK163" i="14"/>
  <c r="AY163" i="14" s="1"/>
  <c r="AZ163" i="14" s="1"/>
  <c r="AK219" i="14"/>
  <c r="AY219" i="14" s="1"/>
  <c r="AZ219" i="14" s="1"/>
  <c r="AK218" i="14"/>
  <c r="AY218" i="14" s="1"/>
  <c r="AZ218" i="14" s="1"/>
  <c r="AK204" i="14"/>
  <c r="AY204" i="14" s="1"/>
  <c r="AZ204" i="14" s="1"/>
  <c r="AK220" i="14"/>
  <c r="AY220" i="14" s="1"/>
  <c r="AZ220" i="14" s="1"/>
  <c r="AK236" i="14"/>
  <c r="AY236" i="14" s="1"/>
  <c r="AZ236" i="14" s="1"/>
  <c r="AK265" i="14"/>
  <c r="AY265" i="14" s="1"/>
  <c r="AZ265" i="14" s="1"/>
  <c r="AK162" i="14"/>
  <c r="AY162" i="14" s="1"/>
  <c r="AZ162" i="14" s="1"/>
  <c r="AK164" i="14"/>
  <c r="AY164" i="14" s="1"/>
  <c r="AZ164" i="14" s="1"/>
  <c r="AK183" i="14"/>
  <c r="AY183" i="14" s="1"/>
  <c r="AZ183" i="14" s="1"/>
  <c r="AK249" i="14"/>
  <c r="AY249" i="14" s="1"/>
  <c r="AZ249" i="14" s="1"/>
  <c r="AK160" i="14"/>
  <c r="AY160" i="14" s="1"/>
  <c r="AZ160" i="14" s="1"/>
  <c r="AK178" i="14"/>
  <c r="AY178" i="14" s="1"/>
  <c r="AZ178" i="14" s="1"/>
  <c r="AK215" i="14"/>
  <c r="AY215" i="14" s="1"/>
  <c r="AZ215" i="14" s="1"/>
  <c r="AK193" i="14"/>
  <c r="AY193" i="14" s="1"/>
  <c r="AZ193" i="14" s="1"/>
  <c r="AK225" i="14"/>
  <c r="AY225" i="14" s="1"/>
  <c r="AZ225" i="14" s="1"/>
  <c r="AK255" i="14"/>
  <c r="AY255" i="14" s="1"/>
  <c r="AZ255" i="14" s="1"/>
  <c r="AK271" i="14"/>
  <c r="AY271" i="14" s="1"/>
  <c r="AZ271" i="14" s="1"/>
  <c r="AK260" i="14"/>
  <c r="AY260" i="14" s="1"/>
  <c r="AZ260" i="14" s="1"/>
  <c r="AK166" i="14"/>
  <c r="AY166" i="14" s="1"/>
  <c r="AZ166" i="14" s="1"/>
  <c r="AK171" i="14"/>
  <c r="AY171" i="14" s="1"/>
  <c r="AZ171" i="14" s="1"/>
  <c r="AK182" i="14"/>
  <c r="AY182" i="14" s="1"/>
  <c r="AZ182" i="14" s="1"/>
  <c r="AK258" i="14"/>
  <c r="AY258" i="14" s="1"/>
  <c r="AZ258" i="14" s="1"/>
  <c r="AK233" i="14"/>
  <c r="AY233" i="14" s="1"/>
  <c r="AZ233" i="14" s="1"/>
  <c r="AK186" i="14"/>
  <c r="AY186" i="14" s="1"/>
  <c r="AZ186" i="14" s="1"/>
  <c r="AK231" i="14"/>
  <c r="AY231" i="14" s="1"/>
  <c r="AZ231" i="14" s="1"/>
  <c r="AK268" i="14"/>
  <c r="AY268" i="14" s="1"/>
  <c r="AZ268" i="14" s="1"/>
  <c r="AK158" i="14"/>
  <c r="AK172" i="14"/>
  <c r="AY172" i="14" s="1"/>
  <c r="AZ172" i="14" s="1"/>
  <c r="AK201" i="14"/>
  <c r="AY201" i="14" s="1"/>
  <c r="AZ201" i="14" s="1"/>
  <c r="AK175" i="14"/>
  <c r="AY175" i="14" s="1"/>
  <c r="AZ175" i="14" s="1"/>
  <c r="AK173" i="14"/>
  <c r="AY173" i="14" s="1"/>
  <c r="AZ173" i="14" s="1"/>
  <c r="AK177" i="14"/>
  <c r="AY177" i="14" s="1"/>
  <c r="AZ177" i="14" s="1"/>
  <c r="AK252" i="14"/>
  <c r="AY252" i="14" s="1"/>
  <c r="AZ252" i="14" s="1"/>
  <c r="AK263" i="14"/>
  <c r="AY263" i="14" s="1"/>
  <c r="AZ263" i="14" s="1"/>
  <c r="AK159" i="14"/>
  <c r="AY159" i="14" s="1"/>
  <c r="AZ159" i="14" s="1"/>
  <c r="AK199" i="14"/>
  <c r="AY199" i="14" s="1"/>
  <c r="AZ199" i="14" s="1"/>
  <c r="AK276" i="14"/>
  <c r="AY276" i="14" s="1"/>
  <c r="AZ276" i="14" s="1"/>
  <c r="BL630" i="6" l="1"/>
  <c r="BN630" i="6" s="1"/>
  <c r="B638" i="6" s="1"/>
  <c r="AY278" i="14"/>
  <c r="AZ158" i="14"/>
  <c r="BM630" i="6" l="1"/>
  <c r="BA278" i="14"/>
  <c r="B284" i="14" s="1"/>
  <c r="AZ278" i="14"/>
  <c r="B147" i="14" l="1"/>
  <c r="B146" i="14"/>
  <c r="BA142" i="14"/>
  <c r="B148" i="14" s="1"/>
  <c r="AY143" i="14"/>
  <c r="AY142" i="14"/>
  <c r="AW142" i="14"/>
  <c r="AU142" i="14"/>
  <c r="AS142" i="14"/>
  <c r="AQ142" i="14"/>
  <c r="AO142" i="14"/>
  <c r="AM143" i="14"/>
  <c r="AM142" i="14"/>
  <c r="AK142" i="14"/>
  <c r="AI142" i="14"/>
  <c r="AH142" i="14"/>
  <c r="AH123" i="14"/>
  <c r="AI123" i="14"/>
  <c r="AJ123" i="14"/>
  <c r="AK123" i="14" s="1"/>
  <c r="AL123" i="14"/>
  <c r="AM123" i="14" s="1"/>
  <c r="AN123" i="14"/>
  <c r="AO123" i="14" s="1"/>
  <c r="AP123" i="14"/>
  <c r="AQ123" i="14"/>
  <c r="AR123" i="14"/>
  <c r="AS123" i="14" s="1"/>
  <c r="AT123" i="14"/>
  <c r="AU123" i="14" s="1"/>
  <c r="AV123" i="14"/>
  <c r="AW123" i="14" s="1"/>
  <c r="AX123" i="14"/>
  <c r="AY123" i="14"/>
  <c r="AZ123" i="14"/>
  <c r="AH124" i="14"/>
  <c r="AI124" i="14"/>
  <c r="AJ124" i="14"/>
  <c r="AK124" i="14" s="1"/>
  <c r="AL124" i="14"/>
  <c r="AM124" i="14" s="1"/>
  <c r="AN124" i="14"/>
  <c r="AO124" i="14"/>
  <c r="AP124" i="14"/>
  <c r="AQ124" i="14"/>
  <c r="AR124" i="14"/>
  <c r="AS124" i="14" s="1"/>
  <c r="AT124" i="14"/>
  <c r="AU124" i="14" s="1"/>
  <c r="AV124" i="14"/>
  <c r="AW124" i="14"/>
  <c r="AX124" i="14"/>
  <c r="AY124" i="14"/>
  <c r="AZ124" i="14"/>
  <c r="AH125" i="14"/>
  <c r="AI125" i="14"/>
  <c r="AJ125" i="14"/>
  <c r="AK125" i="14"/>
  <c r="AL125" i="14"/>
  <c r="AM125" i="14" s="1"/>
  <c r="AN125" i="14"/>
  <c r="AO125" i="14"/>
  <c r="AP125" i="14"/>
  <c r="AQ125" i="14" s="1"/>
  <c r="AR125" i="14"/>
  <c r="AS125" i="14"/>
  <c r="AT125" i="14"/>
  <c r="AU125" i="14" s="1"/>
  <c r="AV125" i="14"/>
  <c r="AW125" i="14"/>
  <c r="AX125" i="14"/>
  <c r="AY125" i="14" s="1"/>
  <c r="AZ125" i="14"/>
  <c r="AH126" i="14"/>
  <c r="AI126" i="14"/>
  <c r="AJ126" i="14"/>
  <c r="AK126" i="14" s="1"/>
  <c r="AL126" i="14"/>
  <c r="AM126" i="14"/>
  <c r="AN126" i="14"/>
  <c r="AO126" i="14"/>
  <c r="AP126" i="14"/>
  <c r="AQ126" i="14" s="1"/>
  <c r="AR126" i="14"/>
  <c r="AS126" i="14" s="1"/>
  <c r="AT126" i="14"/>
  <c r="AU126" i="14"/>
  <c r="AV126" i="14"/>
  <c r="AW126" i="14"/>
  <c r="AX126" i="14"/>
  <c r="AY126" i="14" s="1"/>
  <c r="AZ126" i="14"/>
  <c r="AG142" i="14"/>
  <c r="B145" i="14" s="1"/>
  <c r="AH127" i="14"/>
  <c r="AI127" i="14"/>
  <c r="AJ127" i="14"/>
  <c r="AK127" i="14" s="1"/>
  <c r="AL127" i="14"/>
  <c r="AM127" i="14"/>
  <c r="AN127" i="14"/>
  <c r="AO127" i="14" s="1"/>
  <c r="AP127" i="14"/>
  <c r="AQ127" i="14" s="1"/>
  <c r="AR127" i="14"/>
  <c r="AS127" i="14" s="1"/>
  <c r="AT127" i="14"/>
  <c r="AU127" i="14"/>
  <c r="AV127" i="14"/>
  <c r="AW127" i="14" s="1"/>
  <c r="AX127" i="14"/>
  <c r="AY127" i="14" s="1"/>
  <c r="AZ127" i="14"/>
  <c r="AH128" i="14"/>
  <c r="AI128" i="14"/>
  <c r="AJ128" i="14"/>
  <c r="AK128" i="14"/>
  <c r="AL128" i="14"/>
  <c r="AM128" i="14"/>
  <c r="AN128" i="14"/>
  <c r="AO128" i="14" s="1"/>
  <c r="AP128" i="14"/>
  <c r="AQ128" i="14" s="1"/>
  <c r="AR128" i="14"/>
  <c r="AS128" i="14"/>
  <c r="AT128" i="14"/>
  <c r="AU128" i="14"/>
  <c r="AV128" i="14"/>
  <c r="AW128" i="14" s="1"/>
  <c r="AX128" i="14"/>
  <c r="AY128" i="14" s="1"/>
  <c r="AZ128" i="14"/>
  <c r="AH129" i="14"/>
  <c r="AI129" i="14"/>
  <c r="AJ129" i="14"/>
  <c r="AK129" i="14"/>
  <c r="AL129" i="14"/>
  <c r="AM129" i="14"/>
  <c r="AN129" i="14"/>
  <c r="AO129" i="14" s="1"/>
  <c r="AP129" i="14"/>
  <c r="AQ129" i="14" s="1"/>
  <c r="AR129" i="14"/>
  <c r="AS129" i="14"/>
  <c r="AT129" i="14"/>
  <c r="AU129" i="14"/>
  <c r="AV129" i="14"/>
  <c r="AW129" i="14" s="1"/>
  <c r="AX129" i="14"/>
  <c r="AY129" i="14" s="1"/>
  <c r="AZ129" i="14"/>
  <c r="AH130" i="14"/>
  <c r="AI130" i="14"/>
  <c r="AJ130" i="14"/>
  <c r="AK130" i="14"/>
  <c r="AL130" i="14"/>
  <c r="AM130" i="14" s="1"/>
  <c r="AN130" i="14"/>
  <c r="AO130" i="14" s="1"/>
  <c r="AP130" i="14"/>
  <c r="AQ130" i="14" s="1"/>
  <c r="AR130" i="14"/>
  <c r="AS130" i="14"/>
  <c r="AT130" i="14"/>
  <c r="AU130" i="14" s="1"/>
  <c r="AV130" i="14"/>
  <c r="AW130" i="14" s="1"/>
  <c r="AX130" i="14"/>
  <c r="AY130" i="14" s="1"/>
  <c r="AZ130" i="14"/>
  <c r="AH131" i="14"/>
  <c r="AI131" i="14"/>
  <c r="AJ131" i="14"/>
  <c r="AK131" i="14"/>
  <c r="AL131" i="14"/>
  <c r="AM131" i="14" s="1"/>
  <c r="AN131" i="14"/>
  <c r="AO131" i="14" s="1"/>
  <c r="AP131" i="14"/>
  <c r="AQ131" i="14"/>
  <c r="AR131" i="14"/>
  <c r="AS131" i="14"/>
  <c r="AT131" i="14"/>
  <c r="AU131" i="14" s="1"/>
  <c r="AV131" i="14"/>
  <c r="AW131" i="14" s="1"/>
  <c r="AX131" i="14"/>
  <c r="AY131" i="14"/>
  <c r="AZ131" i="14"/>
  <c r="AH132" i="14"/>
  <c r="AI132" i="14"/>
  <c r="AJ132" i="14"/>
  <c r="AK132" i="14" s="1"/>
  <c r="AL132" i="14"/>
  <c r="AM132" i="14" s="1"/>
  <c r="AN132" i="14"/>
  <c r="AO132" i="14" s="1"/>
  <c r="AP132" i="14"/>
  <c r="AQ132" i="14"/>
  <c r="AR132" i="14"/>
  <c r="AS132" i="14" s="1"/>
  <c r="AT132" i="14"/>
  <c r="AU132" i="14" s="1"/>
  <c r="AV132" i="14"/>
  <c r="AW132" i="14" s="1"/>
  <c r="AX132" i="14"/>
  <c r="AY132" i="14"/>
  <c r="AZ132" i="14"/>
  <c r="AH133" i="14"/>
  <c r="AI133" i="14"/>
  <c r="AJ133" i="14"/>
  <c r="AK133" i="14" s="1"/>
  <c r="AL133" i="14"/>
  <c r="AM133" i="14" s="1"/>
  <c r="AN133" i="14"/>
  <c r="AO133" i="14"/>
  <c r="AP133" i="14"/>
  <c r="AQ133" i="14"/>
  <c r="AR133" i="14"/>
  <c r="AS133" i="14" s="1"/>
  <c r="AT133" i="14"/>
  <c r="AU133" i="14" s="1"/>
  <c r="AV133" i="14"/>
  <c r="AW133" i="14"/>
  <c r="AX133" i="14"/>
  <c r="AY133" i="14"/>
  <c r="AZ133" i="14"/>
  <c r="AH134" i="14"/>
  <c r="AI134" i="14"/>
  <c r="AJ134" i="14"/>
  <c r="AK134" i="14" s="1"/>
  <c r="AL134" i="14"/>
  <c r="AM134" i="14" s="1"/>
  <c r="AN134" i="14"/>
  <c r="AO134" i="14"/>
  <c r="AP134" i="14"/>
  <c r="AQ134" i="14" s="1"/>
  <c r="AR134" i="14"/>
  <c r="AS134" i="14" s="1"/>
  <c r="AT134" i="14"/>
  <c r="AU134" i="14" s="1"/>
  <c r="AV134" i="14"/>
  <c r="AW134" i="14"/>
  <c r="AX134" i="14"/>
  <c r="AY134" i="14" s="1"/>
  <c r="AZ134" i="14"/>
  <c r="AH135" i="14"/>
  <c r="AI135" i="14"/>
  <c r="AJ135" i="14"/>
  <c r="AK135" i="14" s="1"/>
  <c r="AL135" i="14"/>
  <c r="AM135" i="14"/>
  <c r="AN135" i="14"/>
  <c r="AO135" i="14"/>
  <c r="AP135" i="14"/>
  <c r="AQ135" i="14" s="1"/>
  <c r="AR135" i="14"/>
  <c r="AS135" i="14" s="1"/>
  <c r="AT135" i="14"/>
  <c r="AU135" i="14"/>
  <c r="AV135" i="14"/>
  <c r="AW135" i="14"/>
  <c r="AX135" i="14"/>
  <c r="AY135" i="14" s="1"/>
  <c r="AZ135" i="14"/>
  <c r="AH136" i="14"/>
  <c r="AI136" i="14"/>
  <c r="AJ136" i="14"/>
  <c r="AK136" i="14" s="1"/>
  <c r="AL136" i="14"/>
  <c r="AM136" i="14"/>
  <c r="AN136" i="14"/>
  <c r="AO136" i="14" s="1"/>
  <c r="AP136" i="14"/>
  <c r="AQ136" i="14" s="1"/>
  <c r="AR136" i="14"/>
  <c r="AS136" i="14" s="1"/>
  <c r="AT136" i="14"/>
  <c r="AU136" i="14"/>
  <c r="AV136" i="14"/>
  <c r="AW136" i="14" s="1"/>
  <c r="AX136" i="14"/>
  <c r="AY136" i="14" s="1"/>
  <c r="AZ136" i="14"/>
  <c r="AH137" i="14"/>
  <c r="AI137" i="14"/>
  <c r="AJ137" i="14"/>
  <c r="AK137" i="14"/>
  <c r="AL137" i="14"/>
  <c r="AM137" i="14"/>
  <c r="AN137" i="14"/>
  <c r="AO137" i="14" s="1"/>
  <c r="AP137" i="14"/>
  <c r="AQ137" i="14" s="1"/>
  <c r="AR137" i="14"/>
  <c r="AS137" i="14"/>
  <c r="AT137" i="14"/>
  <c r="AU137" i="14"/>
  <c r="AV137" i="14"/>
  <c r="AW137" i="14" s="1"/>
  <c r="AX137" i="14"/>
  <c r="AY137" i="14" s="1"/>
  <c r="AZ137" i="14"/>
  <c r="AH138" i="14"/>
  <c r="AI138" i="14"/>
  <c r="AJ138" i="14"/>
  <c r="AK138" i="14"/>
  <c r="AL138" i="14"/>
  <c r="AM138" i="14" s="1"/>
  <c r="AN138" i="14"/>
  <c r="AO138" i="14" s="1"/>
  <c r="AP138" i="14"/>
  <c r="AQ138" i="14" s="1"/>
  <c r="AR138" i="14"/>
  <c r="AS138" i="14"/>
  <c r="AT138" i="14"/>
  <c r="AU138" i="14" s="1"/>
  <c r="AV138" i="14"/>
  <c r="AW138" i="14" s="1"/>
  <c r="AX138" i="14"/>
  <c r="AY138" i="14" s="1"/>
  <c r="AZ138" i="14"/>
  <c r="AH139" i="14"/>
  <c r="AI139" i="14"/>
  <c r="AJ139" i="14"/>
  <c r="AK139" i="14"/>
  <c r="AL139" i="14"/>
  <c r="AM139" i="14" s="1"/>
  <c r="AN139" i="14"/>
  <c r="AO139" i="14" s="1"/>
  <c r="AP139" i="14"/>
  <c r="AQ139" i="14"/>
  <c r="AR139" i="14"/>
  <c r="AS139" i="14"/>
  <c r="AT139" i="14"/>
  <c r="AU139" i="14" s="1"/>
  <c r="AV139" i="14"/>
  <c r="AW139" i="14" s="1"/>
  <c r="AX139" i="14"/>
  <c r="AY139" i="14"/>
  <c r="AZ139" i="14"/>
  <c r="AH140" i="14"/>
  <c r="AI140" i="14"/>
  <c r="AJ140" i="14"/>
  <c r="AK140" i="14" s="1"/>
  <c r="AL140" i="14"/>
  <c r="AM140" i="14" s="1"/>
  <c r="AN140" i="14"/>
  <c r="AO140" i="14" s="1"/>
  <c r="AP140" i="14"/>
  <c r="AQ140" i="14"/>
  <c r="AR140" i="14"/>
  <c r="AS140" i="14" s="1"/>
  <c r="AT140" i="14"/>
  <c r="AU140" i="14" s="1"/>
  <c r="AV140" i="14"/>
  <c r="AW140" i="14" s="1"/>
  <c r="AX140" i="14"/>
  <c r="AY140" i="14"/>
  <c r="AZ140" i="14"/>
  <c r="AH141" i="14"/>
  <c r="AI141" i="14"/>
  <c r="AJ141" i="14"/>
  <c r="AK141" i="14" s="1"/>
  <c r="AL141" i="14"/>
  <c r="AM141" i="14" s="1"/>
  <c r="AN141" i="14"/>
  <c r="AO141" i="14"/>
  <c r="AP141" i="14"/>
  <c r="AQ141" i="14"/>
  <c r="AR141" i="14"/>
  <c r="AS141" i="14" s="1"/>
  <c r="AT141" i="14"/>
  <c r="AU141" i="14" s="1"/>
  <c r="AV141" i="14"/>
  <c r="AW141" i="14"/>
  <c r="AX141" i="14"/>
  <c r="AY141" i="14"/>
  <c r="AZ141" i="14"/>
  <c r="AH122" i="14"/>
  <c r="AZ122" i="14"/>
  <c r="AY122" i="14"/>
  <c r="AX122" i="14"/>
  <c r="AW122" i="14"/>
  <c r="AV122" i="14"/>
  <c r="AU122" i="14"/>
  <c r="AT122" i="14"/>
  <c r="AS122" i="14"/>
  <c r="AR122" i="14"/>
  <c r="AQ122" i="14"/>
  <c r="AP122" i="14"/>
  <c r="AO122" i="14"/>
  <c r="AN122" i="14"/>
  <c r="AM122" i="14"/>
  <c r="AK122" i="14"/>
  <c r="AI122" i="14"/>
  <c r="AN64" i="24"/>
  <c r="AL122" i="14"/>
  <c r="AJ122" i="14"/>
  <c r="B108" i="14"/>
  <c r="AL89" i="14"/>
  <c r="AJ88" i="14"/>
  <c r="AH88" i="14"/>
  <c r="AL88" i="14"/>
  <c r="AH69" i="14"/>
  <c r="AI69" i="14"/>
  <c r="AJ69" i="14" s="1"/>
  <c r="AK69" i="14"/>
  <c r="AL69" i="14" s="1"/>
  <c r="AM69" i="14"/>
  <c r="AH70" i="14"/>
  <c r="AI70" i="14"/>
  <c r="AJ70" i="14" s="1"/>
  <c r="AK70" i="14"/>
  <c r="AL70" i="14"/>
  <c r="AM70" i="14"/>
  <c r="AH71" i="14"/>
  <c r="AI71" i="14"/>
  <c r="AJ71" i="14" s="1"/>
  <c r="AK71" i="14"/>
  <c r="AL71" i="14" s="1"/>
  <c r="AM71" i="14"/>
  <c r="AH72" i="14"/>
  <c r="AI72" i="14"/>
  <c r="AJ72" i="14" s="1"/>
  <c r="AK72" i="14"/>
  <c r="AL72" i="14" s="1"/>
  <c r="AM72" i="14"/>
  <c r="AH73" i="14"/>
  <c r="AI73" i="14"/>
  <c r="AJ73" i="14"/>
  <c r="AK73" i="14"/>
  <c r="AL73" i="14" s="1"/>
  <c r="AM73" i="14"/>
  <c r="AH74" i="14"/>
  <c r="AI74" i="14"/>
  <c r="AJ74" i="14"/>
  <c r="AK74" i="14"/>
  <c r="AL74" i="14" s="1"/>
  <c r="AM74" i="14"/>
  <c r="AH75" i="14"/>
  <c r="AI75" i="14"/>
  <c r="AJ75" i="14" s="1"/>
  <c r="AK75" i="14"/>
  <c r="AL75" i="14"/>
  <c r="AM75" i="14"/>
  <c r="AH76" i="14"/>
  <c r="AI76" i="14"/>
  <c r="AJ76" i="14" s="1"/>
  <c r="AK76" i="14"/>
  <c r="AL76" i="14"/>
  <c r="AM76" i="14"/>
  <c r="AH77" i="14"/>
  <c r="AI77" i="14"/>
  <c r="AJ77" i="14"/>
  <c r="AK77" i="14"/>
  <c r="AL77" i="14" s="1"/>
  <c r="AM77" i="14"/>
  <c r="AH78" i="14"/>
  <c r="AI78" i="14"/>
  <c r="AJ78" i="14" s="1"/>
  <c r="AK78" i="14"/>
  <c r="AL78" i="14" s="1"/>
  <c r="AM78" i="14"/>
  <c r="AH79" i="14"/>
  <c r="AI79" i="14"/>
  <c r="AJ79" i="14" s="1"/>
  <c r="AK79" i="14"/>
  <c r="AL79" i="14"/>
  <c r="AM79" i="14"/>
  <c r="AH80" i="14"/>
  <c r="AI80" i="14"/>
  <c r="AJ80" i="14" s="1"/>
  <c r="AK80" i="14"/>
  <c r="AL80" i="14" s="1"/>
  <c r="AM80" i="14"/>
  <c r="AH81" i="14"/>
  <c r="AI81" i="14"/>
  <c r="AJ81" i="14"/>
  <c r="AK81" i="14"/>
  <c r="AL81" i="14" s="1"/>
  <c r="AM81" i="14"/>
  <c r="AH82" i="14"/>
  <c r="AI82" i="14"/>
  <c r="AJ82" i="14"/>
  <c r="AK82" i="14"/>
  <c r="AL82" i="14" s="1"/>
  <c r="AM82" i="14"/>
  <c r="AH83" i="14"/>
  <c r="AI83" i="14"/>
  <c r="AJ83" i="14" s="1"/>
  <c r="AK83" i="14"/>
  <c r="AL83" i="14"/>
  <c r="AM83" i="14"/>
  <c r="AH84" i="14"/>
  <c r="AI84" i="14"/>
  <c r="AJ84" i="14" s="1"/>
  <c r="AK84" i="14"/>
  <c r="AL84" i="14"/>
  <c r="AM84" i="14"/>
  <c r="AH85" i="14"/>
  <c r="AI85" i="14"/>
  <c r="AJ85" i="14"/>
  <c r="AK85" i="14"/>
  <c r="AL85" i="14" s="1"/>
  <c r="AM85" i="14"/>
  <c r="AH86" i="14"/>
  <c r="AI86" i="14"/>
  <c r="AJ86" i="14" s="1"/>
  <c r="AK86" i="14"/>
  <c r="AL86" i="14" s="1"/>
  <c r="AM86" i="14"/>
  <c r="AG88" i="14"/>
  <c r="B107" i="14" s="1"/>
  <c r="AH87" i="14"/>
  <c r="AI87" i="14"/>
  <c r="AJ87" i="14" s="1"/>
  <c r="AK87" i="14"/>
  <c r="AL87" i="14"/>
  <c r="AM87" i="14"/>
  <c r="AM88" i="14" s="1"/>
  <c r="AM68" i="14"/>
  <c r="AO68" i="14"/>
  <c r="B90" i="14" s="1"/>
  <c r="AQ63" i="29"/>
  <c r="B207" i="29" s="1"/>
  <c r="AN68" i="14"/>
  <c r="B109" i="14" s="1"/>
  <c r="AL68" i="14"/>
  <c r="AK68" i="14"/>
  <c r="AJ68" i="14"/>
  <c r="AI68" i="14"/>
  <c r="AH68" i="14"/>
  <c r="AJ46" i="14"/>
  <c r="AI46" i="14"/>
  <c r="B51" i="14" s="1"/>
  <c r="AH46" i="14"/>
  <c r="B50" i="14" s="1"/>
  <c r="AJ217" i="29"/>
  <c r="AK217" i="29" s="1"/>
  <c r="AJ223" i="29"/>
  <c r="AK223" i="29" s="1"/>
  <c r="AJ236" i="29"/>
  <c r="AK236" i="29" s="1"/>
  <c r="AJ242" i="29"/>
  <c r="AK242" i="29" s="1"/>
  <c r="AJ249" i="29"/>
  <c r="AK249" i="29" s="1"/>
  <c r="AJ255" i="29"/>
  <c r="AK255" i="29" s="1"/>
  <c r="AJ268" i="29"/>
  <c r="AK268" i="29" s="1"/>
  <c r="AJ274" i="29"/>
  <c r="AK274" i="29" s="1"/>
  <c r="AJ281" i="29"/>
  <c r="AK281" i="29" s="1"/>
  <c r="AJ287" i="29"/>
  <c r="AK287" i="29" s="1"/>
  <c r="AJ300" i="29"/>
  <c r="AK300" i="29" s="1"/>
  <c r="AJ306" i="29"/>
  <c r="AK306" i="29" s="1"/>
  <c r="AJ313" i="29"/>
  <c r="AK313" i="29" s="1"/>
  <c r="AJ319" i="29"/>
  <c r="AK319" i="29" s="1"/>
  <c r="AJ332" i="29"/>
  <c r="AK332" i="29" s="1"/>
  <c r="AI214" i="29"/>
  <c r="AG215" i="29"/>
  <c r="AJ215" i="29" s="1"/>
  <c r="AK215" i="29" s="1"/>
  <c r="AH215" i="29"/>
  <c r="AI215" i="29"/>
  <c r="AG216" i="29"/>
  <c r="AJ216" i="29" s="1"/>
  <c r="AK216" i="29" s="1"/>
  <c r="AH216" i="29"/>
  <c r="AI216" i="29"/>
  <c r="AG217" i="29"/>
  <c r="AH217" i="29"/>
  <c r="AI217" i="29"/>
  <c r="AG218" i="29"/>
  <c r="AJ218" i="29" s="1"/>
  <c r="AK218" i="29" s="1"/>
  <c r="AH218" i="29"/>
  <c r="AI218" i="29"/>
  <c r="AG219" i="29"/>
  <c r="AJ219" i="29" s="1"/>
  <c r="AK219" i="29" s="1"/>
  <c r="AH219" i="29"/>
  <c r="AI219" i="29"/>
  <c r="AG220" i="29"/>
  <c r="AJ220" i="29" s="1"/>
  <c r="AK220" i="29" s="1"/>
  <c r="AH220" i="29"/>
  <c r="AI220" i="29"/>
  <c r="AG221" i="29"/>
  <c r="AJ221" i="29" s="1"/>
  <c r="AK221" i="29" s="1"/>
  <c r="AH221" i="29"/>
  <c r="AI221" i="29"/>
  <c r="AG222" i="29"/>
  <c r="AJ222" i="29" s="1"/>
  <c r="AK222" i="29" s="1"/>
  <c r="AH222" i="29"/>
  <c r="AI222" i="29"/>
  <c r="AG223" i="29"/>
  <c r="AH223" i="29"/>
  <c r="AI223" i="29"/>
  <c r="AG224" i="29"/>
  <c r="AJ224" i="29" s="1"/>
  <c r="AK224" i="29" s="1"/>
  <c r="AH224" i="29"/>
  <c r="AI224" i="29"/>
  <c r="AG225" i="29"/>
  <c r="AJ225" i="29" s="1"/>
  <c r="AK225" i="29" s="1"/>
  <c r="AH225" i="29"/>
  <c r="AI225" i="29"/>
  <c r="AG226" i="29"/>
  <c r="AJ226" i="29" s="1"/>
  <c r="AK226" i="29" s="1"/>
  <c r="AH226" i="29"/>
  <c r="AI226" i="29"/>
  <c r="AG227" i="29"/>
  <c r="AJ227" i="29" s="1"/>
  <c r="AK227" i="29" s="1"/>
  <c r="AH227" i="29"/>
  <c r="AI227" i="29"/>
  <c r="AG228" i="29"/>
  <c r="AJ228" i="29" s="1"/>
  <c r="AK228" i="29" s="1"/>
  <c r="AH228" i="29"/>
  <c r="AI228" i="29"/>
  <c r="AG229" i="29"/>
  <c r="AJ229" i="29" s="1"/>
  <c r="AK229" i="29" s="1"/>
  <c r="AH229" i="29"/>
  <c r="AI229" i="29"/>
  <c r="AG230" i="29"/>
  <c r="AJ230" i="29" s="1"/>
  <c r="AK230" i="29" s="1"/>
  <c r="AH230" i="29"/>
  <c r="AI230" i="29"/>
  <c r="AG231" i="29"/>
  <c r="AJ231" i="29" s="1"/>
  <c r="AK231" i="29" s="1"/>
  <c r="AH231" i="29"/>
  <c r="AI231" i="29"/>
  <c r="AG232" i="29"/>
  <c r="AJ232" i="29" s="1"/>
  <c r="AK232" i="29" s="1"/>
  <c r="AH232" i="29"/>
  <c r="AI232" i="29"/>
  <c r="AG233" i="29"/>
  <c r="AJ233" i="29" s="1"/>
  <c r="AK233" i="29" s="1"/>
  <c r="AH233" i="29"/>
  <c r="AI233" i="29"/>
  <c r="AG234" i="29"/>
  <c r="AJ234" i="29" s="1"/>
  <c r="AK234" i="29" s="1"/>
  <c r="AH234" i="29"/>
  <c r="AI234" i="29"/>
  <c r="AG235" i="29"/>
  <c r="AJ235" i="29" s="1"/>
  <c r="AK235" i="29" s="1"/>
  <c r="AH235" i="29"/>
  <c r="AI235" i="29"/>
  <c r="AG236" i="29"/>
  <c r="AH236" i="29"/>
  <c r="AI236" i="29"/>
  <c r="AG237" i="29"/>
  <c r="AJ237" i="29" s="1"/>
  <c r="AK237" i="29" s="1"/>
  <c r="AH237" i="29"/>
  <c r="AI237" i="29"/>
  <c r="AG238" i="29"/>
  <c r="AJ238" i="29" s="1"/>
  <c r="AK238" i="29" s="1"/>
  <c r="AH238" i="29"/>
  <c r="AI238" i="29"/>
  <c r="AG239" i="29"/>
  <c r="AJ239" i="29" s="1"/>
  <c r="AK239" i="29" s="1"/>
  <c r="AH239" i="29"/>
  <c r="AI239" i="29"/>
  <c r="AG240" i="29"/>
  <c r="AJ240" i="29" s="1"/>
  <c r="AK240" i="29" s="1"/>
  <c r="AH240" i="29"/>
  <c r="AI240" i="29"/>
  <c r="AG241" i="29"/>
  <c r="AJ241" i="29" s="1"/>
  <c r="AK241" i="29" s="1"/>
  <c r="AH241" i="29"/>
  <c r="AI241" i="29"/>
  <c r="AG242" i="29"/>
  <c r="AH242" i="29"/>
  <c r="AI242" i="29"/>
  <c r="AG243" i="29"/>
  <c r="AJ243" i="29" s="1"/>
  <c r="AK243" i="29" s="1"/>
  <c r="AH243" i="29"/>
  <c r="AI243" i="29"/>
  <c r="AG244" i="29"/>
  <c r="AJ244" i="29" s="1"/>
  <c r="AK244" i="29" s="1"/>
  <c r="AH244" i="29"/>
  <c r="AI244" i="29"/>
  <c r="AG245" i="29"/>
  <c r="AJ245" i="29" s="1"/>
  <c r="AK245" i="29" s="1"/>
  <c r="AH245" i="29"/>
  <c r="AI245" i="29"/>
  <c r="AG246" i="29"/>
  <c r="AJ246" i="29" s="1"/>
  <c r="AK246" i="29" s="1"/>
  <c r="AH246" i="29"/>
  <c r="AI246" i="29"/>
  <c r="AG247" i="29"/>
  <c r="AJ247" i="29" s="1"/>
  <c r="AK247" i="29" s="1"/>
  <c r="AH247" i="29"/>
  <c r="AI247" i="29"/>
  <c r="AG248" i="29"/>
  <c r="AJ248" i="29" s="1"/>
  <c r="AK248" i="29" s="1"/>
  <c r="AH248" i="29"/>
  <c r="AI248" i="29"/>
  <c r="AG249" i="29"/>
  <c r="AH249" i="29"/>
  <c r="AI249" i="29"/>
  <c r="AG250" i="29"/>
  <c r="AJ250" i="29" s="1"/>
  <c r="AK250" i="29" s="1"/>
  <c r="AH250" i="29"/>
  <c r="AI250" i="29"/>
  <c r="AG251" i="29"/>
  <c r="AJ251" i="29" s="1"/>
  <c r="AK251" i="29" s="1"/>
  <c r="AH251" i="29"/>
  <c r="AI251" i="29"/>
  <c r="AG252" i="29"/>
  <c r="AJ252" i="29" s="1"/>
  <c r="AK252" i="29" s="1"/>
  <c r="AH252" i="29"/>
  <c r="AI252" i="29"/>
  <c r="AG253" i="29"/>
  <c r="AJ253" i="29" s="1"/>
  <c r="AK253" i="29" s="1"/>
  <c r="AH253" i="29"/>
  <c r="AI253" i="29"/>
  <c r="AG254" i="29"/>
  <c r="AJ254" i="29" s="1"/>
  <c r="AK254" i="29" s="1"/>
  <c r="AH254" i="29"/>
  <c r="AI254" i="29"/>
  <c r="AG255" i="29"/>
  <c r="AH255" i="29"/>
  <c r="AI255" i="29"/>
  <c r="AG256" i="29"/>
  <c r="AJ256" i="29" s="1"/>
  <c r="AK256" i="29" s="1"/>
  <c r="AH256" i="29"/>
  <c r="AI256" i="29"/>
  <c r="AG257" i="29"/>
  <c r="AJ257" i="29" s="1"/>
  <c r="AK257" i="29" s="1"/>
  <c r="AH257" i="29"/>
  <c r="AI257" i="29"/>
  <c r="AG258" i="29"/>
  <c r="AJ258" i="29" s="1"/>
  <c r="AK258" i="29" s="1"/>
  <c r="AH258" i="29"/>
  <c r="AI258" i="29"/>
  <c r="AG259" i="29"/>
  <c r="AJ259" i="29" s="1"/>
  <c r="AK259" i="29" s="1"/>
  <c r="AH259" i="29"/>
  <c r="AI259" i="29"/>
  <c r="AG260" i="29"/>
  <c r="AJ260" i="29" s="1"/>
  <c r="AK260" i="29" s="1"/>
  <c r="AH260" i="29"/>
  <c r="AI260" i="29"/>
  <c r="AG261" i="29"/>
  <c r="AJ261" i="29" s="1"/>
  <c r="AK261" i="29" s="1"/>
  <c r="AH261" i="29"/>
  <c r="AI261" i="29"/>
  <c r="AG262" i="29"/>
  <c r="AJ262" i="29" s="1"/>
  <c r="AK262" i="29" s="1"/>
  <c r="AH262" i="29"/>
  <c r="AI262" i="29"/>
  <c r="AG263" i="29"/>
  <c r="AJ263" i="29" s="1"/>
  <c r="AK263" i="29" s="1"/>
  <c r="AH263" i="29"/>
  <c r="AI263" i="29"/>
  <c r="AG264" i="29"/>
  <c r="AJ264" i="29" s="1"/>
  <c r="AK264" i="29" s="1"/>
  <c r="AH264" i="29"/>
  <c r="AI264" i="29"/>
  <c r="AG265" i="29"/>
  <c r="AJ265" i="29" s="1"/>
  <c r="AK265" i="29" s="1"/>
  <c r="AH265" i="29"/>
  <c r="AI265" i="29"/>
  <c r="AG266" i="29"/>
  <c r="AJ266" i="29" s="1"/>
  <c r="AK266" i="29" s="1"/>
  <c r="AH266" i="29"/>
  <c r="AI266" i="29"/>
  <c r="AG267" i="29"/>
  <c r="AJ267" i="29" s="1"/>
  <c r="AK267" i="29" s="1"/>
  <c r="AH267" i="29"/>
  <c r="AI267" i="29"/>
  <c r="AG268" i="29"/>
  <c r="AH268" i="29"/>
  <c r="AI268" i="29"/>
  <c r="AG269" i="29"/>
  <c r="AJ269" i="29" s="1"/>
  <c r="AK269" i="29" s="1"/>
  <c r="AH269" i="29"/>
  <c r="AI269" i="29"/>
  <c r="AG270" i="29"/>
  <c r="AJ270" i="29" s="1"/>
  <c r="AK270" i="29" s="1"/>
  <c r="AH270" i="29"/>
  <c r="AI270" i="29"/>
  <c r="AG271" i="29"/>
  <c r="AJ271" i="29" s="1"/>
  <c r="AK271" i="29" s="1"/>
  <c r="AH271" i="29"/>
  <c r="AI271" i="29"/>
  <c r="AG272" i="29"/>
  <c r="AJ272" i="29" s="1"/>
  <c r="AK272" i="29" s="1"/>
  <c r="AH272" i="29"/>
  <c r="AI272" i="29"/>
  <c r="AG273" i="29"/>
  <c r="AJ273" i="29" s="1"/>
  <c r="AK273" i="29" s="1"/>
  <c r="AH273" i="29"/>
  <c r="AI273" i="29"/>
  <c r="AG274" i="29"/>
  <c r="AH274" i="29"/>
  <c r="AI274" i="29"/>
  <c r="AG275" i="29"/>
  <c r="AJ275" i="29" s="1"/>
  <c r="AK275" i="29" s="1"/>
  <c r="AH275" i="29"/>
  <c r="AI275" i="29"/>
  <c r="AG276" i="29"/>
  <c r="AJ276" i="29" s="1"/>
  <c r="AK276" i="29" s="1"/>
  <c r="AH276" i="29"/>
  <c r="AI276" i="29"/>
  <c r="AG277" i="29"/>
  <c r="AJ277" i="29" s="1"/>
  <c r="AK277" i="29" s="1"/>
  <c r="AH277" i="29"/>
  <c r="AI277" i="29"/>
  <c r="AG278" i="29"/>
  <c r="AJ278" i="29" s="1"/>
  <c r="AK278" i="29" s="1"/>
  <c r="AH278" i="29"/>
  <c r="AI278" i="29"/>
  <c r="AG279" i="29"/>
  <c r="AJ279" i="29" s="1"/>
  <c r="AK279" i="29" s="1"/>
  <c r="AH279" i="29"/>
  <c r="AI279" i="29"/>
  <c r="AG280" i="29"/>
  <c r="AJ280" i="29" s="1"/>
  <c r="AK280" i="29" s="1"/>
  <c r="AH280" i="29"/>
  <c r="AI280" i="29"/>
  <c r="AG281" i="29"/>
  <c r="AH281" i="29"/>
  <c r="AI281" i="29"/>
  <c r="AG282" i="29"/>
  <c r="AJ282" i="29" s="1"/>
  <c r="AK282" i="29" s="1"/>
  <c r="AH282" i="29"/>
  <c r="AI282" i="29"/>
  <c r="AG283" i="29"/>
  <c r="AJ283" i="29" s="1"/>
  <c r="AK283" i="29" s="1"/>
  <c r="AH283" i="29"/>
  <c r="AI283" i="29"/>
  <c r="AG284" i="29"/>
  <c r="AJ284" i="29" s="1"/>
  <c r="AK284" i="29" s="1"/>
  <c r="AH284" i="29"/>
  <c r="AI284" i="29"/>
  <c r="AG285" i="29"/>
  <c r="AJ285" i="29" s="1"/>
  <c r="AK285" i="29" s="1"/>
  <c r="AH285" i="29"/>
  <c r="AI285" i="29"/>
  <c r="AG286" i="29"/>
  <c r="AJ286" i="29" s="1"/>
  <c r="AK286" i="29" s="1"/>
  <c r="AH286" i="29"/>
  <c r="AI286" i="29"/>
  <c r="AG287" i="29"/>
  <c r="AH287" i="29"/>
  <c r="AI287" i="29"/>
  <c r="AG288" i="29"/>
  <c r="AJ288" i="29" s="1"/>
  <c r="AK288" i="29" s="1"/>
  <c r="AH288" i="29"/>
  <c r="AI288" i="29"/>
  <c r="AG289" i="29"/>
  <c r="AJ289" i="29" s="1"/>
  <c r="AK289" i="29" s="1"/>
  <c r="AH289" i="29"/>
  <c r="AI289" i="29"/>
  <c r="AG290" i="29"/>
  <c r="AJ290" i="29" s="1"/>
  <c r="AK290" i="29" s="1"/>
  <c r="AH290" i="29"/>
  <c r="AI290" i="29"/>
  <c r="AG291" i="29"/>
  <c r="AJ291" i="29" s="1"/>
  <c r="AK291" i="29" s="1"/>
  <c r="AH291" i="29"/>
  <c r="AI291" i="29"/>
  <c r="AG292" i="29"/>
  <c r="AJ292" i="29" s="1"/>
  <c r="AK292" i="29" s="1"/>
  <c r="AH292" i="29"/>
  <c r="AI292" i="29"/>
  <c r="AG293" i="29"/>
  <c r="AJ293" i="29" s="1"/>
  <c r="AK293" i="29" s="1"/>
  <c r="AH293" i="29"/>
  <c r="AI293" i="29"/>
  <c r="AG294" i="29"/>
  <c r="AJ294" i="29" s="1"/>
  <c r="AK294" i="29" s="1"/>
  <c r="AH294" i="29"/>
  <c r="AI294" i="29"/>
  <c r="AG295" i="29"/>
  <c r="AJ295" i="29" s="1"/>
  <c r="AK295" i="29" s="1"/>
  <c r="AH295" i="29"/>
  <c r="AI295" i="29"/>
  <c r="AG296" i="29"/>
  <c r="AJ296" i="29" s="1"/>
  <c r="AK296" i="29" s="1"/>
  <c r="AH296" i="29"/>
  <c r="AI296" i="29"/>
  <c r="AG297" i="29"/>
  <c r="AJ297" i="29" s="1"/>
  <c r="AK297" i="29" s="1"/>
  <c r="AH297" i="29"/>
  <c r="AI297" i="29"/>
  <c r="AG298" i="29"/>
  <c r="AJ298" i="29" s="1"/>
  <c r="AK298" i="29" s="1"/>
  <c r="AH298" i="29"/>
  <c r="AI298" i="29"/>
  <c r="AG299" i="29"/>
  <c r="AJ299" i="29" s="1"/>
  <c r="AK299" i="29" s="1"/>
  <c r="AH299" i="29"/>
  <c r="AI299" i="29"/>
  <c r="AG300" i="29"/>
  <c r="AH300" i="29"/>
  <c r="AI300" i="29"/>
  <c r="AG301" i="29"/>
  <c r="AJ301" i="29" s="1"/>
  <c r="AK301" i="29" s="1"/>
  <c r="AH301" i="29"/>
  <c r="AI301" i="29"/>
  <c r="AG302" i="29"/>
  <c r="AJ302" i="29" s="1"/>
  <c r="AK302" i="29" s="1"/>
  <c r="AH302" i="29"/>
  <c r="AI302" i="29"/>
  <c r="AG303" i="29"/>
  <c r="AJ303" i="29" s="1"/>
  <c r="AK303" i="29" s="1"/>
  <c r="AH303" i="29"/>
  <c r="AI303" i="29"/>
  <c r="AG304" i="29"/>
  <c r="AJ304" i="29" s="1"/>
  <c r="AK304" i="29" s="1"/>
  <c r="AH304" i="29"/>
  <c r="AI304" i="29"/>
  <c r="AG305" i="29"/>
  <c r="AJ305" i="29" s="1"/>
  <c r="AK305" i="29" s="1"/>
  <c r="AH305" i="29"/>
  <c r="AI305" i="29"/>
  <c r="AG306" i="29"/>
  <c r="AH306" i="29"/>
  <c r="AI306" i="29"/>
  <c r="AG307" i="29"/>
  <c r="AJ307" i="29" s="1"/>
  <c r="AK307" i="29" s="1"/>
  <c r="AH307" i="29"/>
  <c r="AI307" i="29"/>
  <c r="AG308" i="29"/>
  <c r="AJ308" i="29" s="1"/>
  <c r="AK308" i="29" s="1"/>
  <c r="AH308" i="29"/>
  <c r="AI308" i="29"/>
  <c r="AG309" i="29"/>
  <c r="AJ309" i="29" s="1"/>
  <c r="AK309" i="29" s="1"/>
  <c r="AH309" i="29"/>
  <c r="AI309" i="29"/>
  <c r="AG310" i="29"/>
  <c r="AJ310" i="29" s="1"/>
  <c r="AK310" i="29" s="1"/>
  <c r="AH310" i="29"/>
  <c r="AI310" i="29"/>
  <c r="AG311" i="29"/>
  <c r="AJ311" i="29" s="1"/>
  <c r="AK311" i="29" s="1"/>
  <c r="AH311" i="29"/>
  <c r="AI311" i="29"/>
  <c r="AG312" i="29"/>
  <c r="AJ312" i="29" s="1"/>
  <c r="AK312" i="29" s="1"/>
  <c r="AH312" i="29"/>
  <c r="AI312" i="29"/>
  <c r="AG313" i="29"/>
  <c r="AH313" i="29"/>
  <c r="AI313" i="29"/>
  <c r="AG314" i="29"/>
  <c r="AJ314" i="29" s="1"/>
  <c r="AK314" i="29" s="1"/>
  <c r="AH314" i="29"/>
  <c r="AI314" i="29"/>
  <c r="AG315" i="29"/>
  <c r="AJ315" i="29" s="1"/>
  <c r="AK315" i="29" s="1"/>
  <c r="AH315" i="29"/>
  <c r="AI315" i="29"/>
  <c r="AG316" i="29"/>
  <c r="AJ316" i="29" s="1"/>
  <c r="AK316" i="29" s="1"/>
  <c r="AH316" i="29"/>
  <c r="AI316" i="29"/>
  <c r="AG317" i="29"/>
  <c r="AJ317" i="29" s="1"/>
  <c r="AK317" i="29" s="1"/>
  <c r="AH317" i="29"/>
  <c r="AI317" i="29"/>
  <c r="AG318" i="29"/>
  <c r="AJ318" i="29" s="1"/>
  <c r="AK318" i="29" s="1"/>
  <c r="AH318" i="29"/>
  <c r="AI318" i="29"/>
  <c r="AG319" i="29"/>
  <c r="AH319" i="29"/>
  <c r="AI319" i="29"/>
  <c r="AG320" i="29"/>
  <c r="AJ320" i="29" s="1"/>
  <c r="AK320" i="29" s="1"/>
  <c r="AH320" i="29"/>
  <c r="AI320" i="29"/>
  <c r="AG321" i="29"/>
  <c r="AJ321" i="29" s="1"/>
  <c r="AK321" i="29" s="1"/>
  <c r="AH321" i="29"/>
  <c r="AI321" i="29"/>
  <c r="AG322" i="29"/>
  <c r="AJ322" i="29" s="1"/>
  <c r="AK322" i="29" s="1"/>
  <c r="AH322" i="29"/>
  <c r="AI322" i="29"/>
  <c r="AG323" i="29"/>
  <c r="AJ323" i="29" s="1"/>
  <c r="AK323" i="29" s="1"/>
  <c r="AH323" i="29"/>
  <c r="AI323" i="29"/>
  <c r="AG324" i="29"/>
  <c r="AJ324" i="29" s="1"/>
  <c r="AK324" i="29" s="1"/>
  <c r="AH324" i="29"/>
  <c r="AI324" i="29"/>
  <c r="AG325" i="29"/>
  <c r="AJ325" i="29" s="1"/>
  <c r="AK325" i="29" s="1"/>
  <c r="AH325" i="29"/>
  <c r="AI325" i="29"/>
  <c r="AG326" i="29"/>
  <c r="AJ326" i="29" s="1"/>
  <c r="AK326" i="29" s="1"/>
  <c r="AH326" i="29"/>
  <c r="AI326" i="29"/>
  <c r="AG327" i="29"/>
  <c r="AJ327" i="29" s="1"/>
  <c r="AK327" i="29" s="1"/>
  <c r="AH327" i="29"/>
  <c r="AI327" i="29"/>
  <c r="AG328" i="29"/>
  <c r="AJ328" i="29" s="1"/>
  <c r="AK328" i="29" s="1"/>
  <c r="AH328" i="29"/>
  <c r="AI328" i="29"/>
  <c r="AG329" i="29"/>
  <c r="AJ329" i="29" s="1"/>
  <c r="AK329" i="29" s="1"/>
  <c r="AH329" i="29"/>
  <c r="AI329" i="29"/>
  <c r="AG330" i="29"/>
  <c r="AJ330" i="29" s="1"/>
  <c r="AK330" i="29" s="1"/>
  <c r="AH330" i="29"/>
  <c r="AI330" i="29"/>
  <c r="AG331" i="29"/>
  <c r="AJ331" i="29" s="1"/>
  <c r="AK331" i="29" s="1"/>
  <c r="AH331" i="29"/>
  <c r="AI331" i="29"/>
  <c r="AG332" i="29"/>
  <c r="AH332" i="29"/>
  <c r="AI332" i="29"/>
  <c r="AG333" i="29"/>
  <c r="AJ333" i="29" s="1"/>
  <c r="AK333" i="29" s="1"/>
  <c r="AH333" i="29"/>
  <c r="AH334" i="29" s="1"/>
  <c r="B338" i="29" s="1"/>
  <c r="AI333" i="29"/>
  <c r="AI334" i="29" s="1"/>
  <c r="AH214" i="29"/>
  <c r="AG214" i="29"/>
  <c r="AJ214" i="29" s="1"/>
  <c r="AG64" i="29"/>
  <c r="AG65" i="29"/>
  <c r="AG66" i="29"/>
  <c r="AG67" i="29"/>
  <c r="AG68" i="29"/>
  <c r="AG69" i="29"/>
  <c r="AG70" i="29"/>
  <c r="AG71" i="29"/>
  <c r="AT71" i="29" s="1"/>
  <c r="AU71" i="29" s="1"/>
  <c r="AG72" i="29"/>
  <c r="AG73" i="29"/>
  <c r="AG74" i="29"/>
  <c r="AG75" i="29"/>
  <c r="AG76" i="29"/>
  <c r="AG77" i="29"/>
  <c r="AG78" i="29"/>
  <c r="AG79" i="29"/>
  <c r="AG80" i="29"/>
  <c r="AG81" i="29"/>
  <c r="AG82" i="29"/>
  <c r="AG83" i="29"/>
  <c r="AG84" i="29"/>
  <c r="AG85" i="29"/>
  <c r="AG86" i="29"/>
  <c r="AG87" i="29"/>
  <c r="AT87" i="29" s="1"/>
  <c r="AU87" i="29" s="1"/>
  <c r="AG88" i="29"/>
  <c r="AG89" i="29"/>
  <c r="AG90" i="29"/>
  <c r="AG91" i="29"/>
  <c r="AG92" i="29"/>
  <c r="AG93" i="29"/>
  <c r="AG94" i="29"/>
  <c r="AG95" i="29"/>
  <c r="AT95" i="29" s="1"/>
  <c r="AU95" i="29" s="1"/>
  <c r="AG96" i="29"/>
  <c r="AG97" i="29"/>
  <c r="AG98" i="29"/>
  <c r="AG99" i="29"/>
  <c r="AG100" i="29"/>
  <c r="AG101" i="29"/>
  <c r="AG102" i="29"/>
  <c r="AG103" i="29"/>
  <c r="AT103" i="29" s="1"/>
  <c r="AU103" i="29" s="1"/>
  <c r="AG104" i="29"/>
  <c r="AG105" i="29"/>
  <c r="AG106" i="29"/>
  <c r="AG107" i="29"/>
  <c r="AG108" i="29"/>
  <c r="AG109" i="29"/>
  <c r="AG110" i="29"/>
  <c r="AG111" i="29"/>
  <c r="AT111" i="29" s="1"/>
  <c r="AU111" i="29" s="1"/>
  <c r="AG112" i="29"/>
  <c r="AG113" i="29"/>
  <c r="AG114" i="29"/>
  <c r="AG115" i="29"/>
  <c r="AG116" i="29"/>
  <c r="AG117" i="29"/>
  <c r="AG118" i="29"/>
  <c r="AG119" i="29"/>
  <c r="AT119" i="29" s="1"/>
  <c r="AU119" i="29" s="1"/>
  <c r="AG120" i="29"/>
  <c r="AG121" i="29"/>
  <c r="AG122" i="29"/>
  <c r="AG123" i="29"/>
  <c r="AG124" i="29"/>
  <c r="AG125" i="29"/>
  <c r="AG126" i="29"/>
  <c r="AG127" i="29"/>
  <c r="AT127" i="29" s="1"/>
  <c r="AU127" i="29" s="1"/>
  <c r="AG128" i="29"/>
  <c r="AG129" i="29"/>
  <c r="AG130" i="29"/>
  <c r="AG131" i="29"/>
  <c r="AG132" i="29"/>
  <c r="AG133" i="29"/>
  <c r="AG134" i="29"/>
  <c r="AG135" i="29"/>
  <c r="AT135" i="29" s="1"/>
  <c r="AU135" i="29" s="1"/>
  <c r="AG136" i="29"/>
  <c r="AG137" i="29"/>
  <c r="AG138" i="29"/>
  <c r="AG139" i="29"/>
  <c r="AG140" i="29"/>
  <c r="AG141" i="29"/>
  <c r="AG142" i="29"/>
  <c r="AG143" i="29"/>
  <c r="AT143" i="29" s="1"/>
  <c r="AU143" i="29" s="1"/>
  <c r="AG144" i="29"/>
  <c r="AG145" i="29"/>
  <c r="AG146" i="29"/>
  <c r="AG147" i="29"/>
  <c r="AG148" i="29"/>
  <c r="AG149" i="29"/>
  <c r="AG150" i="29"/>
  <c r="AG151" i="29"/>
  <c r="AT151" i="29" s="1"/>
  <c r="AU151" i="29" s="1"/>
  <c r="AG152" i="29"/>
  <c r="AG153" i="29"/>
  <c r="AG154" i="29"/>
  <c r="AG155" i="29"/>
  <c r="AG156" i="29"/>
  <c r="AG157" i="29"/>
  <c r="AG158" i="29"/>
  <c r="AG159" i="29"/>
  <c r="AT159" i="29" s="1"/>
  <c r="AU159" i="29" s="1"/>
  <c r="AG160" i="29"/>
  <c r="AG161" i="29"/>
  <c r="AG162" i="29"/>
  <c r="AG163" i="29"/>
  <c r="AG164" i="29"/>
  <c r="AG165" i="29"/>
  <c r="AG166" i="29"/>
  <c r="AG167" i="29"/>
  <c r="AT167" i="29" s="1"/>
  <c r="AU167" i="29" s="1"/>
  <c r="AG168" i="29"/>
  <c r="AG169" i="29"/>
  <c r="AG170" i="29"/>
  <c r="AG171" i="29"/>
  <c r="AG172" i="29"/>
  <c r="AG173" i="29"/>
  <c r="AG174" i="29"/>
  <c r="AG175" i="29"/>
  <c r="AT175" i="29" s="1"/>
  <c r="AU175" i="29" s="1"/>
  <c r="AG176" i="29"/>
  <c r="AG177" i="29"/>
  <c r="AG178" i="29"/>
  <c r="AG179" i="29"/>
  <c r="AG180" i="29"/>
  <c r="AG181" i="29"/>
  <c r="AT181" i="29" s="1"/>
  <c r="AU181" i="29" s="1"/>
  <c r="AG182" i="29"/>
  <c r="B205" i="29"/>
  <c r="AW182" i="29"/>
  <c r="AS63" i="29"/>
  <c r="B187" i="29" s="1"/>
  <c r="AW64" i="29"/>
  <c r="AW65" i="29"/>
  <c r="AW66" i="29"/>
  <c r="AW67" i="29"/>
  <c r="AW68" i="29"/>
  <c r="AW69" i="29"/>
  <c r="AW70" i="29"/>
  <c r="AW71" i="29"/>
  <c r="AW72" i="29"/>
  <c r="AW73" i="29"/>
  <c r="AW74" i="29"/>
  <c r="AW75" i="29"/>
  <c r="AW76" i="29"/>
  <c r="AW77" i="29"/>
  <c r="AW78" i="29"/>
  <c r="AW79" i="29"/>
  <c r="AW80" i="29"/>
  <c r="AW81" i="29"/>
  <c r="AW82" i="29"/>
  <c r="AW83" i="29"/>
  <c r="AW84" i="29"/>
  <c r="AW85" i="29"/>
  <c r="AW86" i="29"/>
  <c r="AW87" i="29"/>
  <c r="AW88" i="29"/>
  <c r="AW89" i="29"/>
  <c r="AW90" i="29"/>
  <c r="AW91" i="29"/>
  <c r="AW92" i="29"/>
  <c r="AW93" i="29"/>
  <c r="AW94" i="29"/>
  <c r="AW95" i="29"/>
  <c r="AW96" i="29"/>
  <c r="AW97" i="29"/>
  <c r="AW98" i="29"/>
  <c r="AW99" i="29"/>
  <c r="AW100" i="29"/>
  <c r="AW101" i="29"/>
  <c r="AW102" i="29"/>
  <c r="AW103" i="29"/>
  <c r="AW104" i="29"/>
  <c r="AW105" i="29"/>
  <c r="AW106" i="29"/>
  <c r="AW107" i="29"/>
  <c r="AW108" i="29"/>
  <c r="AW109" i="29"/>
  <c r="AW110" i="29"/>
  <c r="AW111" i="29"/>
  <c r="AW112" i="29"/>
  <c r="AW113" i="29"/>
  <c r="AW114" i="29"/>
  <c r="AW115" i="29"/>
  <c r="AW116" i="29"/>
  <c r="AW117" i="29"/>
  <c r="AW118" i="29"/>
  <c r="AW119" i="29"/>
  <c r="AW120" i="29"/>
  <c r="AW121" i="29"/>
  <c r="AW122" i="29"/>
  <c r="AW123" i="29"/>
  <c r="AW124" i="29"/>
  <c r="AW125" i="29"/>
  <c r="AW126" i="29"/>
  <c r="AW127" i="29"/>
  <c r="AW128" i="29"/>
  <c r="AW129" i="29"/>
  <c r="AW130" i="29"/>
  <c r="AW131" i="29"/>
  <c r="AW132" i="29"/>
  <c r="AW133" i="29"/>
  <c r="AW134" i="29"/>
  <c r="AW135" i="29"/>
  <c r="AW136" i="29"/>
  <c r="AW137" i="29"/>
  <c r="AW138" i="29"/>
  <c r="AW139" i="29"/>
  <c r="AW140" i="29"/>
  <c r="AW141" i="29"/>
  <c r="AW142" i="29"/>
  <c r="AW143" i="29"/>
  <c r="AW144" i="29"/>
  <c r="AW145" i="29"/>
  <c r="AW146" i="29"/>
  <c r="AW147" i="29"/>
  <c r="AW148" i="29"/>
  <c r="AW149" i="29"/>
  <c r="AW150" i="29"/>
  <c r="AW151" i="29"/>
  <c r="AW152" i="29"/>
  <c r="AW153" i="29"/>
  <c r="AW154" i="29"/>
  <c r="AW155" i="29"/>
  <c r="AW156" i="29"/>
  <c r="AW157" i="29"/>
  <c r="AW158" i="29"/>
  <c r="AW159" i="29"/>
  <c r="AW160" i="29"/>
  <c r="AW161" i="29"/>
  <c r="AW162" i="29"/>
  <c r="AW163" i="29"/>
  <c r="AW164" i="29"/>
  <c r="AW165" i="29"/>
  <c r="AW166" i="29"/>
  <c r="AW167" i="29"/>
  <c r="AW168" i="29"/>
  <c r="AW169" i="29"/>
  <c r="AW170" i="29"/>
  <c r="AW171" i="29"/>
  <c r="AW172" i="29"/>
  <c r="AW173" i="29"/>
  <c r="AW174" i="29"/>
  <c r="AW175" i="29"/>
  <c r="AW176" i="29"/>
  <c r="AW177" i="29"/>
  <c r="AW178" i="29"/>
  <c r="AW179" i="29"/>
  <c r="AW180" i="29"/>
  <c r="AW181" i="29"/>
  <c r="AM184" i="29"/>
  <c r="AM183" i="29"/>
  <c r="AK183" i="29"/>
  <c r="AI183" i="29"/>
  <c r="AT64" i="29"/>
  <c r="AU64" i="29" s="1"/>
  <c r="AT65" i="29"/>
  <c r="AU65" i="29" s="1"/>
  <c r="AT70" i="29"/>
  <c r="AU70" i="29" s="1"/>
  <c r="AT75" i="29"/>
  <c r="AU75" i="29" s="1"/>
  <c r="AT80" i="29"/>
  <c r="AU80" i="29" s="1"/>
  <c r="AT85" i="29"/>
  <c r="AU85" i="29" s="1"/>
  <c r="AT90" i="29"/>
  <c r="AU90" i="29" s="1"/>
  <c r="AT94" i="29"/>
  <c r="AU94" i="29" s="1"/>
  <c r="AT100" i="29"/>
  <c r="AU100" i="29" s="1"/>
  <c r="AT104" i="29"/>
  <c r="AU104" i="29" s="1"/>
  <c r="AT105" i="29"/>
  <c r="AU105" i="29" s="1"/>
  <c r="AT115" i="29"/>
  <c r="AU115" i="29" s="1"/>
  <c r="AT134" i="29"/>
  <c r="AU134" i="29" s="1"/>
  <c r="AT144" i="29"/>
  <c r="AU144" i="29" s="1"/>
  <c r="AT149" i="29"/>
  <c r="AU149" i="29" s="1"/>
  <c r="AT154" i="29"/>
  <c r="AU154" i="29" s="1"/>
  <c r="AT164" i="29"/>
  <c r="AU164" i="29" s="1"/>
  <c r="AT169" i="29"/>
  <c r="AU169" i="29" s="1"/>
  <c r="AH64" i="29"/>
  <c r="AI64" i="29"/>
  <c r="AJ64" i="29"/>
  <c r="AK64" i="29" s="1"/>
  <c r="AL64" i="29"/>
  <c r="AM64" i="29"/>
  <c r="AN64" i="29"/>
  <c r="AO64" i="29"/>
  <c r="AP64" i="29"/>
  <c r="AH65" i="29"/>
  <c r="AI65" i="29"/>
  <c r="AJ65" i="29"/>
  <c r="AK65" i="29"/>
  <c r="AL65" i="29"/>
  <c r="AM65" i="29" s="1"/>
  <c r="AN65" i="29"/>
  <c r="AO65" i="29"/>
  <c r="AP65" i="29"/>
  <c r="AT66" i="29"/>
  <c r="AU66" i="29" s="1"/>
  <c r="AH66" i="29"/>
  <c r="AI66" i="29"/>
  <c r="AJ66" i="29"/>
  <c r="AK66" i="29" s="1"/>
  <c r="AL66" i="29"/>
  <c r="AM66" i="29" s="1"/>
  <c r="AN66" i="29"/>
  <c r="AO66" i="29"/>
  <c r="AP66" i="29"/>
  <c r="AT67" i="29"/>
  <c r="AU67" i="29" s="1"/>
  <c r="AH67" i="29"/>
  <c r="AI67" i="29"/>
  <c r="AJ67" i="29"/>
  <c r="AK67" i="29" s="1"/>
  <c r="AL67" i="29"/>
  <c r="AM67" i="29" s="1"/>
  <c r="AN67" i="29"/>
  <c r="AO67" i="29"/>
  <c r="AP67" i="29"/>
  <c r="AT68" i="29"/>
  <c r="AU68" i="29" s="1"/>
  <c r="AH68" i="29"/>
  <c r="AI68" i="29"/>
  <c r="AJ68" i="29"/>
  <c r="AK68" i="29" s="1"/>
  <c r="AL68" i="29"/>
  <c r="AM68" i="29"/>
  <c r="AN68" i="29"/>
  <c r="AO68" i="29"/>
  <c r="AP68" i="29"/>
  <c r="AT69" i="29"/>
  <c r="AU69" i="29" s="1"/>
  <c r="AH69" i="29"/>
  <c r="AI69" i="29"/>
  <c r="AJ69" i="29"/>
  <c r="AK69" i="29"/>
  <c r="AL69" i="29"/>
  <c r="AM69" i="29" s="1"/>
  <c r="AN69" i="29"/>
  <c r="AO69" i="29"/>
  <c r="AP69" i="29"/>
  <c r="AH70" i="29"/>
  <c r="AI70" i="29"/>
  <c r="AJ70" i="29"/>
  <c r="AK70" i="29" s="1"/>
  <c r="AL70" i="29"/>
  <c r="AM70" i="29" s="1"/>
  <c r="AN70" i="29"/>
  <c r="AO70" i="29"/>
  <c r="AP70" i="29"/>
  <c r="AH71" i="29"/>
  <c r="AI71" i="29"/>
  <c r="AJ71" i="29"/>
  <c r="AK71" i="29" s="1"/>
  <c r="AL71" i="29"/>
  <c r="AM71" i="29" s="1"/>
  <c r="AN71" i="29"/>
  <c r="AO71" i="29"/>
  <c r="AP71" i="29"/>
  <c r="AT72" i="29"/>
  <c r="AU72" i="29" s="1"/>
  <c r="AH72" i="29"/>
  <c r="AI72" i="29"/>
  <c r="AJ72" i="29"/>
  <c r="AK72" i="29" s="1"/>
  <c r="AL72" i="29"/>
  <c r="AM72" i="29"/>
  <c r="AN72" i="29"/>
  <c r="AO72" i="29"/>
  <c r="AP72" i="29"/>
  <c r="AT73" i="29"/>
  <c r="AU73" i="29" s="1"/>
  <c r="AH73" i="29"/>
  <c r="AI73" i="29"/>
  <c r="AJ73" i="29"/>
  <c r="AK73" i="29"/>
  <c r="AL73" i="29"/>
  <c r="AM73" i="29" s="1"/>
  <c r="AN73" i="29"/>
  <c r="AO73" i="29"/>
  <c r="AP73" i="29"/>
  <c r="AT74" i="29"/>
  <c r="AU74" i="29" s="1"/>
  <c r="AH74" i="29"/>
  <c r="AI74" i="29"/>
  <c r="AJ74" i="29"/>
  <c r="AK74" i="29" s="1"/>
  <c r="AL74" i="29"/>
  <c r="AM74" i="29" s="1"/>
  <c r="AN74" i="29"/>
  <c r="AO74" i="29"/>
  <c r="AP74" i="29"/>
  <c r="AH75" i="29"/>
  <c r="AI75" i="29"/>
  <c r="AJ75" i="29"/>
  <c r="AK75" i="29" s="1"/>
  <c r="AL75" i="29"/>
  <c r="AM75" i="29" s="1"/>
  <c r="AN75" i="29"/>
  <c r="AO75" i="29"/>
  <c r="AP75" i="29"/>
  <c r="AT76" i="29"/>
  <c r="AU76" i="29" s="1"/>
  <c r="AH76" i="29"/>
  <c r="AI76" i="29"/>
  <c r="AJ76" i="29"/>
  <c r="AK76" i="29" s="1"/>
  <c r="AL76" i="29"/>
  <c r="AM76" i="29"/>
  <c r="AN76" i="29"/>
  <c r="AO76" i="29"/>
  <c r="AP76" i="29"/>
  <c r="AT77" i="29"/>
  <c r="AU77" i="29" s="1"/>
  <c r="AH77" i="29"/>
  <c r="AI77" i="29"/>
  <c r="AJ77" i="29"/>
  <c r="AK77" i="29"/>
  <c r="AL77" i="29"/>
  <c r="AM77" i="29" s="1"/>
  <c r="AN77" i="29"/>
  <c r="AO77" i="29"/>
  <c r="AP77" i="29"/>
  <c r="AT78" i="29"/>
  <c r="AU78" i="29" s="1"/>
  <c r="AH78" i="29"/>
  <c r="AI78" i="29"/>
  <c r="AJ78" i="29"/>
  <c r="AK78" i="29" s="1"/>
  <c r="AL78" i="29"/>
  <c r="AM78" i="29" s="1"/>
  <c r="AN78" i="29"/>
  <c r="AO78" i="29"/>
  <c r="AP78" i="29"/>
  <c r="AT79" i="29"/>
  <c r="AU79" i="29" s="1"/>
  <c r="AH79" i="29"/>
  <c r="AI79" i="29"/>
  <c r="AJ79" i="29"/>
  <c r="AK79" i="29" s="1"/>
  <c r="AL79" i="29"/>
  <c r="AM79" i="29" s="1"/>
  <c r="AN79" i="29"/>
  <c r="AO79" i="29"/>
  <c r="AP79" i="29"/>
  <c r="AH80" i="29"/>
  <c r="AI80" i="29"/>
  <c r="AJ80" i="29"/>
  <c r="AK80" i="29" s="1"/>
  <c r="AL80" i="29"/>
  <c r="AM80" i="29"/>
  <c r="AN80" i="29"/>
  <c r="AO80" i="29"/>
  <c r="AP80" i="29"/>
  <c r="AT81" i="29"/>
  <c r="AU81" i="29" s="1"/>
  <c r="AH81" i="29"/>
  <c r="AI81" i="29"/>
  <c r="AJ81" i="29"/>
  <c r="AK81" i="29"/>
  <c r="AL81" i="29"/>
  <c r="AM81" i="29" s="1"/>
  <c r="AN81" i="29"/>
  <c r="AO81" i="29"/>
  <c r="AP81" i="29"/>
  <c r="AT82" i="29"/>
  <c r="AU82" i="29" s="1"/>
  <c r="AH82" i="29"/>
  <c r="AI82" i="29"/>
  <c r="AJ82" i="29"/>
  <c r="AK82" i="29" s="1"/>
  <c r="AL82" i="29"/>
  <c r="AM82" i="29" s="1"/>
  <c r="AN82" i="29"/>
  <c r="AO82" i="29"/>
  <c r="AP82" i="29"/>
  <c r="AT83" i="29"/>
  <c r="AU83" i="29" s="1"/>
  <c r="AH83" i="29"/>
  <c r="AI83" i="29"/>
  <c r="AJ83" i="29"/>
  <c r="AK83" i="29" s="1"/>
  <c r="AL83" i="29"/>
  <c r="AM83" i="29" s="1"/>
  <c r="AN83" i="29"/>
  <c r="AO83" i="29"/>
  <c r="AP83" i="29"/>
  <c r="AT84" i="29"/>
  <c r="AU84" i="29" s="1"/>
  <c r="AH84" i="29"/>
  <c r="AI84" i="29"/>
  <c r="AJ84" i="29"/>
  <c r="AK84" i="29" s="1"/>
  <c r="AL84" i="29"/>
  <c r="AM84" i="29"/>
  <c r="AN84" i="29"/>
  <c r="AO84" i="29"/>
  <c r="AP84" i="29"/>
  <c r="AH85" i="29"/>
  <c r="AI85" i="29"/>
  <c r="AJ85" i="29"/>
  <c r="AK85" i="29"/>
  <c r="AL85" i="29"/>
  <c r="AM85" i="29" s="1"/>
  <c r="AN85" i="29"/>
  <c r="AO85" i="29"/>
  <c r="AP85" i="29"/>
  <c r="AT86" i="29"/>
  <c r="AU86" i="29" s="1"/>
  <c r="AH86" i="29"/>
  <c r="AI86" i="29"/>
  <c r="AJ86" i="29"/>
  <c r="AK86" i="29" s="1"/>
  <c r="AL86" i="29"/>
  <c r="AM86" i="29" s="1"/>
  <c r="AN86" i="29"/>
  <c r="AO86" i="29"/>
  <c r="AP86" i="29"/>
  <c r="AH87" i="29"/>
  <c r="AI87" i="29"/>
  <c r="AJ87" i="29"/>
  <c r="AK87" i="29" s="1"/>
  <c r="AL87" i="29"/>
  <c r="AM87" i="29" s="1"/>
  <c r="AN87" i="29"/>
  <c r="AO87" i="29"/>
  <c r="AP87" i="29"/>
  <c r="AT88" i="29"/>
  <c r="AU88" i="29" s="1"/>
  <c r="AH88" i="29"/>
  <c r="AI88" i="29"/>
  <c r="AJ88" i="29"/>
  <c r="AK88" i="29" s="1"/>
  <c r="AL88" i="29"/>
  <c r="AM88" i="29"/>
  <c r="AN88" i="29"/>
  <c r="AO88" i="29"/>
  <c r="AP88" i="29"/>
  <c r="AT89" i="29"/>
  <c r="AU89" i="29" s="1"/>
  <c r="AH89" i="29"/>
  <c r="AI89" i="29"/>
  <c r="AJ89" i="29"/>
  <c r="AK89" i="29" s="1"/>
  <c r="AL89" i="29"/>
  <c r="AM89" i="29" s="1"/>
  <c r="AN89" i="29"/>
  <c r="AO89" i="29"/>
  <c r="AP89" i="29"/>
  <c r="AH90" i="29"/>
  <c r="AI90" i="29"/>
  <c r="AJ90" i="29"/>
  <c r="AK90" i="29" s="1"/>
  <c r="AL90" i="29"/>
  <c r="AM90" i="29" s="1"/>
  <c r="AN90" i="29"/>
  <c r="AO90" i="29"/>
  <c r="AP90" i="29"/>
  <c r="AT91" i="29"/>
  <c r="AU91" i="29" s="1"/>
  <c r="AH91" i="29"/>
  <c r="AI91" i="29"/>
  <c r="AJ91" i="29"/>
  <c r="AK91" i="29" s="1"/>
  <c r="AL91" i="29"/>
  <c r="AM91" i="29" s="1"/>
  <c r="AN91" i="29"/>
  <c r="AO91" i="29"/>
  <c r="AP91" i="29"/>
  <c r="AT92" i="29"/>
  <c r="AU92" i="29" s="1"/>
  <c r="AH92" i="29"/>
  <c r="AI92" i="29"/>
  <c r="AJ92" i="29"/>
  <c r="AK92" i="29" s="1"/>
  <c r="AL92" i="29"/>
  <c r="AM92" i="29" s="1"/>
  <c r="AN92" i="29"/>
  <c r="AO92" i="29"/>
  <c r="AP92" i="29"/>
  <c r="AT93" i="29"/>
  <c r="AU93" i="29" s="1"/>
  <c r="AH93" i="29"/>
  <c r="AI93" i="29"/>
  <c r="AJ93" i="29"/>
  <c r="AK93" i="29" s="1"/>
  <c r="AL93" i="29"/>
  <c r="AM93" i="29" s="1"/>
  <c r="AN93" i="29"/>
  <c r="AO93" i="29"/>
  <c r="AP93" i="29"/>
  <c r="AH94" i="29"/>
  <c r="AI94" i="29"/>
  <c r="AJ94" i="29"/>
  <c r="AK94" i="29" s="1"/>
  <c r="AL94" i="29"/>
  <c r="AM94" i="29" s="1"/>
  <c r="AN94" i="29"/>
  <c r="AO94" i="29"/>
  <c r="AP94" i="29"/>
  <c r="AH95" i="29"/>
  <c r="AI95" i="29"/>
  <c r="AJ95" i="29"/>
  <c r="AK95" i="29" s="1"/>
  <c r="AL95" i="29"/>
  <c r="AM95" i="29" s="1"/>
  <c r="AN95" i="29"/>
  <c r="AO95" i="29"/>
  <c r="AP95" i="29"/>
  <c r="AT96" i="29"/>
  <c r="AU96" i="29" s="1"/>
  <c r="AH96" i="29"/>
  <c r="AI96" i="29"/>
  <c r="AJ96" i="29"/>
  <c r="AK96" i="29" s="1"/>
  <c r="AL96" i="29"/>
  <c r="AM96" i="29" s="1"/>
  <c r="AN96" i="29"/>
  <c r="AO96" i="29"/>
  <c r="AP96" i="29"/>
  <c r="AT97" i="29"/>
  <c r="AU97" i="29" s="1"/>
  <c r="AH97" i="29"/>
  <c r="AI97" i="29"/>
  <c r="AJ97" i="29"/>
  <c r="AK97" i="29" s="1"/>
  <c r="AL97" i="29"/>
  <c r="AM97" i="29" s="1"/>
  <c r="AN97" i="29"/>
  <c r="AO97" i="29"/>
  <c r="AP97" i="29"/>
  <c r="AT98" i="29"/>
  <c r="AU98" i="29" s="1"/>
  <c r="AH98" i="29"/>
  <c r="AI98" i="29"/>
  <c r="AJ98" i="29"/>
  <c r="AK98" i="29" s="1"/>
  <c r="AL98" i="29"/>
  <c r="AM98" i="29" s="1"/>
  <c r="AN98" i="29"/>
  <c r="AO98" i="29"/>
  <c r="AP98" i="29"/>
  <c r="AT99" i="29"/>
  <c r="AU99" i="29" s="1"/>
  <c r="AH99" i="29"/>
  <c r="AI99" i="29"/>
  <c r="AJ99" i="29"/>
  <c r="AK99" i="29" s="1"/>
  <c r="AL99" i="29"/>
  <c r="AM99" i="29" s="1"/>
  <c r="AN99" i="29"/>
  <c r="AO99" i="29"/>
  <c r="AP99" i="29"/>
  <c r="AH100" i="29"/>
  <c r="AI100" i="29"/>
  <c r="AJ100" i="29"/>
  <c r="AK100" i="29" s="1"/>
  <c r="AL100" i="29"/>
  <c r="AM100" i="29" s="1"/>
  <c r="AN100" i="29"/>
  <c r="AO100" i="29"/>
  <c r="AP100" i="29"/>
  <c r="AT101" i="29"/>
  <c r="AU101" i="29" s="1"/>
  <c r="AH101" i="29"/>
  <c r="AI101" i="29"/>
  <c r="AJ101" i="29"/>
  <c r="AK101" i="29" s="1"/>
  <c r="AL101" i="29"/>
  <c r="AM101" i="29" s="1"/>
  <c r="AN101" i="29"/>
  <c r="AO101" i="29"/>
  <c r="AP101" i="29"/>
  <c r="AT102" i="29"/>
  <c r="AU102" i="29" s="1"/>
  <c r="AH102" i="29"/>
  <c r="AI102" i="29"/>
  <c r="AJ102" i="29"/>
  <c r="AK102" i="29" s="1"/>
  <c r="AL102" i="29"/>
  <c r="AM102" i="29" s="1"/>
  <c r="AN102" i="29"/>
  <c r="AO102" i="29"/>
  <c r="AP102" i="29"/>
  <c r="AH103" i="29"/>
  <c r="AI103" i="29"/>
  <c r="AJ103" i="29"/>
  <c r="AK103" i="29" s="1"/>
  <c r="AL103" i="29"/>
  <c r="AM103" i="29" s="1"/>
  <c r="AN103" i="29"/>
  <c r="AO103" i="29"/>
  <c r="AP103" i="29"/>
  <c r="AH104" i="29"/>
  <c r="AI104" i="29"/>
  <c r="AJ104" i="29"/>
  <c r="AK104" i="29" s="1"/>
  <c r="AL104" i="29"/>
  <c r="AM104" i="29" s="1"/>
  <c r="AN104" i="29"/>
  <c r="AO104" i="29"/>
  <c r="AP104" i="29"/>
  <c r="AH105" i="29"/>
  <c r="AI105" i="29"/>
  <c r="AJ105" i="29"/>
  <c r="AK105" i="29" s="1"/>
  <c r="AL105" i="29"/>
  <c r="AM105" i="29" s="1"/>
  <c r="AN105" i="29"/>
  <c r="AO105" i="29"/>
  <c r="AP105" i="29"/>
  <c r="AT106" i="29"/>
  <c r="AU106" i="29" s="1"/>
  <c r="AH106" i="29"/>
  <c r="AI106" i="29"/>
  <c r="AJ106" i="29"/>
  <c r="AK106" i="29" s="1"/>
  <c r="AL106" i="29"/>
  <c r="AM106" i="29" s="1"/>
  <c r="AN106" i="29"/>
  <c r="AO106" i="29"/>
  <c r="AP106" i="29"/>
  <c r="AT107" i="29"/>
  <c r="AU107" i="29" s="1"/>
  <c r="AH107" i="29"/>
  <c r="AI107" i="29"/>
  <c r="AJ107" i="29"/>
  <c r="AK107" i="29" s="1"/>
  <c r="AL107" i="29"/>
  <c r="AM107" i="29" s="1"/>
  <c r="AN107" i="29"/>
  <c r="AO107" i="29"/>
  <c r="AP107" i="29"/>
  <c r="AT108" i="29"/>
  <c r="AU108" i="29" s="1"/>
  <c r="AH108" i="29"/>
  <c r="AI108" i="29"/>
  <c r="AJ108" i="29"/>
  <c r="AK108" i="29" s="1"/>
  <c r="AL108" i="29"/>
  <c r="AM108" i="29" s="1"/>
  <c r="AN108" i="29"/>
  <c r="AO108" i="29"/>
  <c r="AP108" i="29"/>
  <c r="AT109" i="29"/>
  <c r="AU109" i="29" s="1"/>
  <c r="AH109" i="29"/>
  <c r="AI109" i="29"/>
  <c r="AJ109" i="29"/>
  <c r="AK109" i="29" s="1"/>
  <c r="AL109" i="29"/>
  <c r="AM109" i="29" s="1"/>
  <c r="AN109" i="29"/>
  <c r="AO109" i="29"/>
  <c r="AP109" i="29"/>
  <c r="AT110" i="29"/>
  <c r="AU110" i="29" s="1"/>
  <c r="AH110" i="29"/>
  <c r="AI110" i="29"/>
  <c r="AJ110" i="29"/>
  <c r="AK110" i="29" s="1"/>
  <c r="AL110" i="29"/>
  <c r="AM110" i="29" s="1"/>
  <c r="AN110" i="29"/>
  <c r="AO110" i="29"/>
  <c r="AP110" i="29"/>
  <c r="AH111" i="29"/>
  <c r="AI111" i="29"/>
  <c r="AJ111" i="29"/>
  <c r="AK111" i="29" s="1"/>
  <c r="AL111" i="29"/>
  <c r="AM111" i="29" s="1"/>
  <c r="AN111" i="29"/>
  <c r="AO111" i="29"/>
  <c r="AP111" i="29"/>
  <c r="AT112" i="29"/>
  <c r="AU112" i="29" s="1"/>
  <c r="AH112" i="29"/>
  <c r="AI112" i="29"/>
  <c r="AJ112" i="29"/>
  <c r="AK112" i="29" s="1"/>
  <c r="AL112" i="29"/>
  <c r="AM112" i="29" s="1"/>
  <c r="AN112" i="29"/>
  <c r="AO112" i="29"/>
  <c r="AP112" i="29"/>
  <c r="AT113" i="29"/>
  <c r="AU113" i="29" s="1"/>
  <c r="AH113" i="29"/>
  <c r="AI113" i="29"/>
  <c r="AJ113" i="29"/>
  <c r="AK113" i="29" s="1"/>
  <c r="AL113" i="29"/>
  <c r="AM113" i="29" s="1"/>
  <c r="AN113" i="29"/>
  <c r="AO113" i="29"/>
  <c r="AP113" i="29"/>
  <c r="AT114" i="29"/>
  <c r="AU114" i="29" s="1"/>
  <c r="AH114" i="29"/>
  <c r="AI114" i="29"/>
  <c r="AJ114" i="29"/>
  <c r="AK114" i="29" s="1"/>
  <c r="AL114" i="29"/>
  <c r="AM114" i="29" s="1"/>
  <c r="AN114" i="29"/>
  <c r="AO114" i="29"/>
  <c r="AP114" i="29"/>
  <c r="AH115" i="29"/>
  <c r="AI115" i="29"/>
  <c r="AJ115" i="29"/>
  <c r="AK115" i="29" s="1"/>
  <c r="AL115" i="29"/>
  <c r="AM115" i="29" s="1"/>
  <c r="AN115" i="29"/>
  <c r="AO115" i="29"/>
  <c r="AP115" i="29"/>
  <c r="AT116" i="29"/>
  <c r="AU116" i="29" s="1"/>
  <c r="AH116" i="29"/>
  <c r="AI116" i="29"/>
  <c r="AJ116" i="29"/>
  <c r="AK116" i="29" s="1"/>
  <c r="AL116" i="29"/>
  <c r="AM116" i="29" s="1"/>
  <c r="AN116" i="29"/>
  <c r="AO116" i="29"/>
  <c r="AP116" i="29"/>
  <c r="AT117" i="29"/>
  <c r="AU117" i="29" s="1"/>
  <c r="AH117" i="29"/>
  <c r="AI117" i="29"/>
  <c r="AJ117" i="29"/>
  <c r="AK117" i="29" s="1"/>
  <c r="AL117" i="29"/>
  <c r="AM117" i="29" s="1"/>
  <c r="AN117" i="29"/>
  <c r="AO117" i="29"/>
  <c r="AP117" i="29"/>
  <c r="AT118" i="29"/>
  <c r="AU118" i="29" s="1"/>
  <c r="AH118" i="29"/>
  <c r="AI118" i="29"/>
  <c r="AJ118" i="29"/>
  <c r="AK118" i="29" s="1"/>
  <c r="AL118" i="29"/>
  <c r="AM118" i="29" s="1"/>
  <c r="AN118" i="29"/>
  <c r="AO118" i="29"/>
  <c r="AP118" i="29"/>
  <c r="AH119" i="29"/>
  <c r="AI119" i="29"/>
  <c r="AJ119" i="29"/>
  <c r="AK119" i="29" s="1"/>
  <c r="AL119" i="29"/>
  <c r="AM119" i="29" s="1"/>
  <c r="AN119" i="29"/>
  <c r="AO119" i="29"/>
  <c r="AP119" i="29"/>
  <c r="AT120" i="29"/>
  <c r="AU120" i="29" s="1"/>
  <c r="AH120" i="29"/>
  <c r="AI120" i="29"/>
  <c r="AJ120" i="29"/>
  <c r="AK120" i="29" s="1"/>
  <c r="AL120" i="29"/>
  <c r="AM120" i="29" s="1"/>
  <c r="AN120" i="29"/>
  <c r="AO120" i="29"/>
  <c r="AP120" i="29"/>
  <c r="AT121" i="29"/>
  <c r="AU121" i="29" s="1"/>
  <c r="AH121" i="29"/>
  <c r="AI121" i="29"/>
  <c r="AJ121" i="29"/>
  <c r="AK121" i="29" s="1"/>
  <c r="AL121" i="29"/>
  <c r="AM121" i="29" s="1"/>
  <c r="AN121" i="29"/>
  <c r="AO121" i="29"/>
  <c r="AP121" i="29"/>
  <c r="AT122" i="29"/>
  <c r="AU122" i="29" s="1"/>
  <c r="AH122" i="29"/>
  <c r="AI122" i="29"/>
  <c r="AJ122" i="29"/>
  <c r="AK122" i="29" s="1"/>
  <c r="AL122" i="29"/>
  <c r="AM122" i="29" s="1"/>
  <c r="AN122" i="29"/>
  <c r="AO122" i="29"/>
  <c r="AP122" i="29"/>
  <c r="AT123" i="29"/>
  <c r="AU123" i="29" s="1"/>
  <c r="AH123" i="29"/>
  <c r="AI123" i="29"/>
  <c r="AJ123" i="29"/>
  <c r="AK123" i="29" s="1"/>
  <c r="AL123" i="29"/>
  <c r="AM123" i="29" s="1"/>
  <c r="AN123" i="29"/>
  <c r="AO123" i="29"/>
  <c r="AP123" i="29"/>
  <c r="AT124" i="29"/>
  <c r="AU124" i="29" s="1"/>
  <c r="AH124" i="29"/>
  <c r="AI124" i="29"/>
  <c r="AJ124" i="29"/>
  <c r="AK124" i="29" s="1"/>
  <c r="AL124" i="29"/>
  <c r="AM124" i="29" s="1"/>
  <c r="AN124" i="29"/>
  <c r="AO124" i="29"/>
  <c r="AP124" i="29"/>
  <c r="AT125" i="29"/>
  <c r="AU125" i="29" s="1"/>
  <c r="AH125" i="29"/>
  <c r="AI125" i="29"/>
  <c r="AJ125" i="29"/>
  <c r="AK125" i="29" s="1"/>
  <c r="AL125" i="29"/>
  <c r="AM125" i="29" s="1"/>
  <c r="AN125" i="29"/>
  <c r="AO125" i="29"/>
  <c r="AP125" i="29"/>
  <c r="AT126" i="29"/>
  <c r="AU126" i="29" s="1"/>
  <c r="AH126" i="29"/>
  <c r="AI126" i="29"/>
  <c r="AJ126" i="29"/>
  <c r="AK126" i="29" s="1"/>
  <c r="AL126" i="29"/>
  <c r="AM126" i="29" s="1"/>
  <c r="AN126" i="29"/>
  <c r="AO126" i="29"/>
  <c r="AP126" i="29"/>
  <c r="AH127" i="29"/>
  <c r="AI127" i="29"/>
  <c r="AJ127" i="29"/>
  <c r="AK127" i="29" s="1"/>
  <c r="AL127" i="29"/>
  <c r="AM127" i="29" s="1"/>
  <c r="AN127" i="29"/>
  <c r="AO127" i="29"/>
  <c r="AP127" i="29"/>
  <c r="AT128" i="29"/>
  <c r="AU128" i="29" s="1"/>
  <c r="AH128" i="29"/>
  <c r="AI128" i="29"/>
  <c r="AJ128" i="29"/>
  <c r="AK128" i="29" s="1"/>
  <c r="AL128" i="29"/>
  <c r="AM128" i="29" s="1"/>
  <c r="AN128" i="29"/>
  <c r="AO128" i="29"/>
  <c r="AP128" i="29"/>
  <c r="AT129" i="29"/>
  <c r="AU129" i="29" s="1"/>
  <c r="AH129" i="29"/>
  <c r="AI129" i="29"/>
  <c r="AJ129" i="29"/>
  <c r="AK129" i="29" s="1"/>
  <c r="AL129" i="29"/>
  <c r="AM129" i="29" s="1"/>
  <c r="AN129" i="29"/>
  <c r="AO129" i="29"/>
  <c r="AP129" i="29"/>
  <c r="AT130" i="29"/>
  <c r="AU130" i="29" s="1"/>
  <c r="AH130" i="29"/>
  <c r="AI130" i="29"/>
  <c r="AJ130" i="29"/>
  <c r="AK130" i="29" s="1"/>
  <c r="AL130" i="29"/>
  <c r="AM130" i="29" s="1"/>
  <c r="AN130" i="29"/>
  <c r="AO130" i="29"/>
  <c r="AP130" i="29"/>
  <c r="AT131" i="29"/>
  <c r="AU131" i="29" s="1"/>
  <c r="AH131" i="29"/>
  <c r="AI131" i="29"/>
  <c r="AJ131" i="29"/>
  <c r="AK131" i="29" s="1"/>
  <c r="AL131" i="29"/>
  <c r="AM131" i="29" s="1"/>
  <c r="AN131" i="29"/>
  <c r="AO131" i="29"/>
  <c r="AP131" i="29"/>
  <c r="AT132" i="29"/>
  <c r="AU132" i="29" s="1"/>
  <c r="AH132" i="29"/>
  <c r="AI132" i="29"/>
  <c r="AJ132" i="29"/>
  <c r="AK132" i="29" s="1"/>
  <c r="AL132" i="29"/>
  <c r="AM132" i="29" s="1"/>
  <c r="AN132" i="29"/>
  <c r="AO132" i="29"/>
  <c r="AP132" i="29"/>
  <c r="AT133" i="29"/>
  <c r="AU133" i="29" s="1"/>
  <c r="AH133" i="29"/>
  <c r="AI133" i="29"/>
  <c r="AJ133" i="29"/>
  <c r="AK133" i="29" s="1"/>
  <c r="AL133" i="29"/>
  <c r="AM133" i="29" s="1"/>
  <c r="AN133" i="29"/>
  <c r="AO133" i="29"/>
  <c r="AP133" i="29"/>
  <c r="AH134" i="29"/>
  <c r="AI134" i="29"/>
  <c r="AJ134" i="29"/>
  <c r="AK134" i="29" s="1"/>
  <c r="AL134" i="29"/>
  <c r="AM134" i="29" s="1"/>
  <c r="AN134" i="29"/>
  <c r="AO134" i="29"/>
  <c r="AP134" i="29"/>
  <c r="AH135" i="29"/>
  <c r="AI135" i="29"/>
  <c r="AJ135" i="29"/>
  <c r="AK135" i="29" s="1"/>
  <c r="AL135" i="29"/>
  <c r="AM135" i="29" s="1"/>
  <c r="AN135" i="29"/>
  <c r="AO135" i="29"/>
  <c r="AP135" i="29"/>
  <c r="AT136" i="29"/>
  <c r="AU136" i="29" s="1"/>
  <c r="AH136" i="29"/>
  <c r="AI136" i="29"/>
  <c r="AJ136" i="29"/>
  <c r="AK136" i="29" s="1"/>
  <c r="AL136" i="29"/>
  <c r="AM136" i="29" s="1"/>
  <c r="AN136" i="29"/>
  <c r="AO136" i="29"/>
  <c r="AP136" i="29"/>
  <c r="AT137" i="29"/>
  <c r="AU137" i="29" s="1"/>
  <c r="AH137" i="29"/>
  <c r="AI137" i="29"/>
  <c r="AJ137" i="29"/>
  <c r="AK137" i="29" s="1"/>
  <c r="AL137" i="29"/>
  <c r="AM137" i="29" s="1"/>
  <c r="AN137" i="29"/>
  <c r="AO137" i="29"/>
  <c r="AP137" i="29"/>
  <c r="AT138" i="29"/>
  <c r="AU138" i="29" s="1"/>
  <c r="AH138" i="29"/>
  <c r="AI138" i="29"/>
  <c r="AJ138" i="29"/>
  <c r="AK138" i="29" s="1"/>
  <c r="AL138" i="29"/>
  <c r="AM138" i="29" s="1"/>
  <c r="AN138" i="29"/>
  <c r="AO138" i="29"/>
  <c r="AP138" i="29"/>
  <c r="AT139" i="29"/>
  <c r="AU139" i="29" s="1"/>
  <c r="AH139" i="29"/>
  <c r="AI139" i="29"/>
  <c r="AJ139" i="29"/>
  <c r="AK139" i="29" s="1"/>
  <c r="AL139" i="29"/>
  <c r="AM139" i="29" s="1"/>
  <c r="AN139" i="29"/>
  <c r="AO139" i="29"/>
  <c r="AP139" i="29"/>
  <c r="AT140" i="29"/>
  <c r="AU140" i="29" s="1"/>
  <c r="AH140" i="29"/>
  <c r="AI140" i="29"/>
  <c r="AJ140" i="29"/>
  <c r="AK140" i="29" s="1"/>
  <c r="AL140" i="29"/>
  <c r="AM140" i="29" s="1"/>
  <c r="AN140" i="29"/>
  <c r="AO140" i="29"/>
  <c r="AP140" i="29"/>
  <c r="AT141" i="29"/>
  <c r="AU141" i="29" s="1"/>
  <c r="AH141" i="29"/>
  <c r="AI141" i="29"/>
  <c r="AJ141" i="29"/>
  <c r="AK141" i="29" s="1"/>
  <c r="AL141" i="29"/>
  <c r="AM141" i="29" s="1"/>
  <c r="AN141" i="29"/>
  <c r="AO141" i="29"/>
  <c r="AP141" i="29"/>
  <c r="AT142" i="29"/>
  <c r="AU142" i="29" s="1"/>
  <c r="AH142" i="29"/>
  <c r="AI142" i="29"/>
  <c r="AJ142" i="29"/>
  <c r="AK142" i="29" s="1"/>
  <c r="AL142" i="29"/>
  <c r="AM142" i="29" s="1"/>
  <c r="AN142" i="29"/>
  <c r="AO142" i="29"/>
  <c r="AP142" i="29"/>
  <c r="AH143" i="29"/>
  <c r="AI143" i="29"/>
  <c r="AJ143" i="29"/>
  <c r="AK143" i="29" s="1"/>
  <c r="AL143" i="29"/>
  <c r="AM143" i="29" s="1"/>
  <c r="AN143" i="29"/>
  <c r="AO143" i="29"/>
  <c r="AP143" i="29"/>
  <c r="AH144" i="29"/>
  <c r="AI144" i="29"/>
  <c r="AJ144" i="29"/>
  <c r="AK144" i="29" s="1"/>
  <c r="AL144" i="29"/>
  <c r="AM144" i="29" s="1"/>
  <c r="AN144" i="29"/>
  <c r="AO144" i="29"/>
  <c r="AP144" i="29"/>
  <c r="AT145" i="29"/>
  <c r="AU145" i="29" s="1"/>
  <c r="AH145" i="29"/>
  <c r="AI145" i="29"/>
  <c r="AJ145" i="29"/>
  <c r="AK145" i="29" s="1"/>
  <c r="AL145" i="29"/>
  <c r="AM145" i="29" s="1"/>
  <c r="AN145" i="29"/>
  <c r="AO145" i="29"/>
  <c r="AP145" i="29"/>
  <c r="AT146" i="29"/>
  <c r="AU146" i="29" s="1"/>
  <c r="AH146" i="29"/>
  <c r="AI146" i="29"/>
  <c r="AJ146" i="29"/>
  <c r="AK146" i="29" s="1"/>
  <c r="AL146" i="29"/>
  <c r="AM146" i="29" s="1"/>
  <c r="AN146" i="29"/>
  <c r="AO146" i="29"/>
  <c r="AP146" i="29"/>
  <c r="AT147" i="29"/>
  <c r="AU147" i="29" s="1"/>
  <c r="AH147" i="29"/>
  <c r="AI147" i="29"/>
  <c r="AJ147" i="29"/>
  <c r="AK147" i="29" s="1"/>
  <c r="AL147" i="29"/>
  <c r="AM147" i="29" s="1"/>
  <c r="AN147" i="29"/>
  <c r="AO147" i="29"/>
  <c r="AP147" i="29"/>
  <c r="AT148" i="29"/>
  <c r="AU148" i="29" s="1"/>
  <c r="AH148" i="29"/>
  <c r="AI148" i="29"/>
  <c r="AJ148" i="29"/>
  <c r="AK148" i="29" s="1"/>
  <c r="AL148" i="29"/>
  <c r="AM148" i="29" s="1"/>
  <c r="AN148" i="29"/>
  <c r="AO148" i="29"/>
  <c r="AP148" i="29"/>
  <c r="AH149" i="29"/>
  <c r="AI149" i="29"/>
  <c r="AJ149" i="29"/>
  <c r="AK149" i="29" s="1"/>
  <c r="AL149" i="29"/>
  <c r="AM149" i="29" s="1"/>
  <c r="AN149" i="29"/>
  <c r="AO149" i="29"/>
  <c r="AP149" i="29"/>
  <c r="AT150" i="29"/>
  <c r="AU150" i="29" s="1"/>
  <c r="AH150" i="29"/>
  <c r="AI150" i="29"/>
  <c r="AJ150" i="29"/>
  <c r="AK150" i="29" s="1"/>
  <c r="AL150" i="29"/>
  <c r="AM150" i="29" s="1"/>
  <c r="AN150" i="29"/>
  <c r="AO150" i="29"/>
  <c r="AP150" i="29"/>
  <c r="AH151" i="29"/>
  <c r="AI151" i="29"/>
  <c r="AJ151" i="29"/>
  <c r="AK151" i="29" s="1"/>
  <c r="AL151" i="29"/>
  <c r="AM151" i="29" s="1"/>
  <c r="AN151" i="29"/>
  <c r="AO151" i="29"/>
  <c r="AP151" i="29"/>
  <c r="AT152" i="29"/>
  <c r="AU152" i="29" s="1"/>
  <c r="AH152" i="29"/>
  <c r="AI152" i="29"/>
  <c r="AJ152" i="29"/>
  <c r="AK152" i="29" s="1"/>
  <c r="AL152" i="29"/>
  <c r="AM152" i="29" s="1"/>
  <c r="AN152" i="29"/>
  <c r="AO152" i="29"/>
  <c r="AP152" i="29"/>
  <c r="AT153" i="29"/>
  <c r="AU153" i="29" s="1"/>
  <c r="AH153" i="29"/>
  <c r="AI153" i="29"/>
  <c r="AJ153" i="29"/>
  <c r="AK153" i="29" s="1"/>
  <c r="AL153" i="29"/>
  <c r="AM153" i="29" s="1"/>
  <c r="AN153" i="29"/>
  <c r="AO153" i="29"/>
  <c r="AP153" i="29"/>
  <c r="AH154" i="29"/>
  <c r="AI154" i="29"/>
  <c r="AJ154" i="29"/>
  <c r="AK154" i="29" s="1"/>
  <c r="AL154" i="29"/>
  <c r="AM154" i="29" s="1"/>
  <c r="AN154" i="29"/>
  <c r="AO154" i="29"/>
  <c r="AP154" i="29"/>
  <c r="AT155" i="29"/>
  <c r="AU155" i="29" s="1"/>
  <c r="AH155" i="29"/>
  <c r="AI155" i="29"/>
  <c r="AJ155" i="29"/>
  <c r="AK155" i="29" s="1"/>
  <c r="AL155" i="29"/>
  <c r="AM155" i="29" s="1"/>
  <c r="AN155" i="29"/>
  <c r="AO155" i="29"/>
  <c r="AP155" i="29"/>
  <c r="AT156" i="29"/>
  <c r="AU156" i="29" s="1"/>
  <c r="AH156" i="29"/>
  <c r="AI156" i="29"/>
  <c r="AJ156" i="29"/>
  <c r="AK156" i="29" s="1"/>
  <c r="AL156" i="29"/>
  <c r="AM156" i="29" s="1"/>
  <c r="AN156" i="29"/>
  <c r="AO156" i="29"/>
  <c r="AP156" i="29"/>
  <c r="AT157" i="29"/>
  <c r="AU157" i="29" s="1"/>
  <c r="AH157" i="29"/>
  <c r="AI157" i="29"/>
  <c r="AJ157" i="29"/>
  <c r="AK157" i="29" s="1"/>
  <c r="AL157" i="29"/>
  <c r="AM157" i="29" s="1"/>
  <c r="AN157" i="29"/>
  <c r="AO157" i="29"/>
  <c r="AP157" i="29"/>
  <c r="AT158" i="29"/>
  <c r="AU158" i="29" s="1"/>
  <c r="AH158" i="29"/>
  <c r="AI158" i="29"/>
  <c r="AJ158" i="29"/>
  <c r="AK158" i="29" s="1"/>
  <c r="AL158" i="29"/>
  <c r="AM158" i="29" s="1"/>
  <c r="AN158" i="29"/>
  <c r="AO158" i="29"/>
  <c r="AP158" i="29"/>
  <c r="AH159" i="29"/>
  <c r="AI159" i="29"/>
  <c r="AJ159" i="29"/>
  <c r="AK159" i="29" s="1"/>
  <c r="AL159" i="29"/>
  <c r="AM159" i="29" s="1"/>
  <c r="AN159" i="29"/>
  <c r="AO159" i="29"/>
  <c r="AP159" i="29"/>
  <c r="AT160" i="29"/>
  <c r="AU160" i="29" s="1"/>
  <c r="AH160" i="29"/>
  <c r="AI160" i="29"/>
  <c r="AJ160" i="29"/>
  <c r="AK160" i="29" s="1"/>
  <c r="AL160" i="29"/>
  <c r="AM160" i="29" s="1"/>
  <c r="AN160" i="29"/>
  <c r="AO160" i="29"/>
  <c r="AP160" i="29"/>
  <c r="AT161" i="29"/>
  <c r="AU161" i="29" s="1"/>
  <c r="AH161" i="29"/>
  <c r="AI161" i="29"/>
  <c r="AJ161" i="29"/>
  <c r="AK161" i="29" s="1"/>
  <c r="AL161" i="29"/>
  <c r="AM161" i="29" s="1"/>
  <c r="AN161" i="29"/>
  <c r="AO161" i="29"/>
  <c r="AP161" i="29"/>
  <c r="AT162" i="29"/>
  <c r="AU162" i="29" s="1"/>
  <c r="AH162" i="29"/>
  <c r="AI162" i="29"/>
  <c r="AJ162" i="29"/>
  <c r="AK162" i="29" s="1"/>
  <c r="AL162" i="29"/>
  <c r="AM162" i="29" s="1"/>
  <c r="AN162" i="29"/>
  <c r="AO162" i="29"/>
  <c r="AP162" i="29"/>
  <c r="AT163" i="29"/>
  <c r="AU163" i="29" s="1"/>
  <c r="AH163" i="29"/>
  <c r="AI163" i="29"/>
  <c r="AJ163" i="29"/>
  <c r="AK163" i="29" s="1"/>
  <c r="AL163" i="29"/>
  <c r="AM163" i="29" s="1"/>
  <c r="AN163" i="29"/>
  <c r="AO163" i="29"/>
  <c r="AP163" i="29"/>
  <c r="AH164" i="29"/>
  <c r="AI164" i="29"/>
  <c r="AJ164" i="29"/>
  <c r="AK164" i="29" s="1"/>
  <c r="AL164" i="29"/>
  <c r="AM164" i="29" s="1"/>
  <c r="AN164" i="29"/>
  <c r="AO164" i="29"/>
  <c r="AP164" i="29"/>
  <c r="AT165" i="29"/>
  <c r="AU165" i="29" s="1"/>
  <c r="AH165" i="29"/>
  <c r="AI165" i="29"/>
  <c r="AJ165" i="29"/>
  <c r="AK165" i="29" s="1"/>
  <c r="AL165" i="29"/>
  <c r="AM165" i="29" s="1"/>
  <c r="AN165" i="29"/>
  <c r="AO165" i="29"/>
  <c r="AP165" i="29"/>
  <c r="AT166" i="29"/>
  <c r="AU166" i="29" s="1"/>
  <c r="AH166" i="29"/>
  <c r="AI166" i="29"/>
  <c r="AJ166" i="29"/>
  <c r="AK166" i="29" s="1"/>
  <c r="AL166" i="29"/>
  <c r="AM166" i="29" s="1"/>
  <c r="AN166" i="29"/>
  <c r="AO166" i="29"/>
  <c r="AP166" i="29"/>
  <c r="AH167" i="29"/>
  <c r="AI167" i="29"/>
  <c r="AJ167" i="29"/>
  <c r="AK167" i="29" s="1"/>
  <c r="AL167" i="29"/>
  <c r="AM167" i="29" s="1"/>
  <c r="AN167" i="29"/>
  <c r="AO167" i="29"/>
  <c r="AP167" i="29"/>
  <c r="AT168" i="29"/>
  <c r="AU168" i="29" s="1"/>
  <c r="AH168" i="29"/>
  <c r="AI168" i="29"/>
  <c r="AJ168" i="29"/>
  <c r="AK168" i="29" s="1"/>
  <c r="AL168" i="29"/>
  <c r="AM168" i="29" s="1"/>
  <c r="AN168" i="29"/>
  <c r="AO168" i="29"/>
  <c r="AP168" i="29"/>
  <c r="AH169" i="29"/>
  <c r="AI169" i="29"/>
  <c r="AJ169" i="29"/>
  <c r="AK169" i="29" s="1"/>
  <c r="AL169" i="29"/>
  <c r="AM169" i="29" s="1"/>
  <c r="AN169" i="29"/>
  <c r="AO169" i="29"/>
  <c r="AP169" i="29"/>
  <c r="AT170" i="29"/>
  <c r="AU170" i="29" s="1"/>
  <c r="AH170" i="29"/>
  <c r="AI170" i="29"/>
  <c r="AJ170" i="29"/>
  <c r="AK170" i="29" s="1"/>
  <c r="AL170" i="29"/>
  <c r="AM170" i="29" s="1"/>
  <c r="AN170" i="29"/>
  <c r="AO170" i="29"/>
  <c r="AP170" i="29"/>
  <c r="AT171" i="29"/>
  <c r="AU171" i="29" s="1"/>
  <c r="AH171" i="29"/>
  <c r="AI171" i="29"/>
  <c r="AJ171" i="29"/>
  <c r="AK171" i="29" s="1"/>
  <c r="AL171" i="29"/>
  <c r="AM171" i="29" s="1"/>
  <c r="AN171" i="29"/>
  <c r="AO171" i="29"/>
  <c r="AP171" i="29"/>
  <c r="AT172" i="29"/>
  <c r="AU172" i="29" s="1"/>
  <c r="AH172" i="29"/>
  <c r="AI172" i="29"/>
  <c r="AJ172" i="29"/>
  <c r="AK172" i="29" s="1"/>
  <c r="AL172" i="29"/>
  <c r="AM172" i="29" s="1"/>
  <c r="AN172" i="29"/>
  <c r="AO172" i="29"/>
  <c r="AP172" i="29"/>
  <c r="AT173" i="29"/>
  <c r="AU173" i="29" s="1"/>
  <c r="AH173" i="29"/>
  <c r="AI173" i="29"/>
  <c r="AJ173" i="29"/>
  <c r="AK173" i="29" s="1"/>
  <c r="AL173" i="29"/>
  <c r="AM173" i="29" s="1"/>
  <c r="AN173" i="29"/>
  <c r="AO173" i="29"/>
  <c r="AP173" i="29"/>
  <c r="AT174" i="29"/>
  <c r="AU174" i="29" s="1"/>
  <c r="AH174" i="29"/>
  <c r="AI174" i="29"/>
  <c r="AJ174" i="29"/>
  <c r="AK174" i="29" s="1"/>
  <c r="AL174" i="29"/>
  <c r="AM174" i="29" s="1"/>
  <c r="AN174" i="29"/>
  <c r="AO174" i="29"/>
  <c r="AP174" i="29"/>
  <c r="AH175" i="29"/>
  <c r="AI175" i="29"/>
  <c r="AJ175" i="29"/>
  <c r="AK175" i="29" s="1"/>
  <c r="AL175" i="29"/>
  <c r="AM175" i="29" s="1"/>
  <c r="AN175" i="29"/>
  <c r="AO175" i="29"/>
  <c r="AP175" i="29"/>
  <c r="AT176" i="29"/>
  <c r="AU176" i="29" s="1"/>
  <c r="AH176" i="29"/>
  <c r="AI176" i="29"/>
  <c r="AJ176" i="29"/>
  <c r="AK176" i="29" s="1"/>
  <c r="AL176" i="29"/>
  <c r="AM176" i="29" s="1"/>
  <c r="AN176" i="29"/>
  <c r="AO176" i="29"/>
  <c r="AP176" i="29"/>
  <c r="AT177" i="29"/>
  <c r="AU177" i="29" s="1"/>
  <c r="AH177" i="29"/>
  <c r="AI177" i="29"/>
  <c r="AJ177" i="29"/>
  <c r="AK177" i="29" s="1"/>
  <c r="AL177" i="29"/>
  <c r="AM177" i="29" s="1"/>
  <c r="AN177" i="29"/>
  <c r="AO177" i="29"/>
  <c r="AP177" i="29"/>
  <c r="AT178" i="29"/>
  <c r="AU178" i="29" s="1"/>
  <c r="AH178" i="29"/>
  <c r="AI178" i="29"/>
  <c r="AJ178" i="29"/>
  <c r="AK178" i="29" s="1"/>
  <c r="AL178" i="29"/>
  <c r="AM178" i="29" s="1"/>
  <c r="AN178" i="29"/>
  <c r="AO178" i="29"/>
  <c r="AP178" i="29"/>
  <c r="AT179" i="29"/>
  <c r="AU179" i="29" s="1"/>
  <c r="AH179" i="29"/>
  <c r="AI179" i="29"/>
  <c r="AJ179" i="29"/>
  <c r="AK179" i="29" s="1"/>
  <c r="AL179" i="29"/>
  <c r="AM179" i="29" s="1"/>
  <c r="AN179" i="29"/>
  <c r="AO179" i="29"/>
  <c r="AP179" i="29"/>
  <c r="AT180" i="29"/>
  <c r="AU180" i="29" s="1"/>
  <c r="AH180" i="29"/>
  <c r="AI180" i="29"/>
  <c r="AJ180" i="29"/>
  <c r="AK180" i="29" s="1"/>
  <c r="AL180" i="29"/>
  <c r="AM180" i="29" s="1"/>
  <c r="AN180" i="29"/>
  <c r="AO180" i="29"/>
  <c r="AP180" i="29" s="1"/>
  <c r="AH181" i="29"/>
  <c r="AH183" i="29" s="1"/>
  <c r="B204" i="29" s="1"/>
  <c r="AI181" i="29"/>
  <c r="AJ181" i="29"/>
  <c r="AK181" i="29" s="1"/>
  <c r="AL181" i="29"/>
  <c r="AM181" i="29" s="1"/>
  <c r="AN181" i="29"/>
  <c r="AN183" i="29" s="1"/>
  <c r="AO181" i="29"/>
  <c r="AP181" i="29"/>
  <c r="AT182" i="29"/>
  <c r="AH182" i="29"/>
  <c r="AI182" i="29"/>
  <c r="AJ182" i="29"/>
  <c r="AK182" i="29" s="1"/>
  <c r="AL182" i="29"/>
  <c r="AM182" i="29" s="1"/>
  <c r="AN182" i="29"/>
  <c r="AO182" i="29"/>
  <c r="AP182" i="29"/>
  <c r="AL63" i="29"/>
  <c r="AM63" i="29" s="1"/>
  <c r="AJ63" i="29"/>
  <c r="AI63" i="29"/>
  <c r="AR63" i="29"/>
  <c r="B185" i="29" s="1"/>
  <c r="AP63" i="29"/>
  <c r="AO63" i="29"/>
  <c r="AN63" i="29"/>
  <c r="AK63" i="29"/>
  <c r="AH63" i="29"/>
  <c r="AT63" i="29"/>
  <c r="AU63" i="29" s="1"/>
  <c r="AH40" i="29"/>
  <c r="B45" i="29" s="1"/>
  <c r="AG40" i="29"/>
  <c r="B44" i="29" s="1"/>
  <c r="B169" i="22"/>
  <c r="AJ164" i="22"/>
  <c r="AI164" i="22"/>
  <c r="B170" i="22" s="1"/>
  <c r="AH164" i="22"/>
  <c r="AG164" i="22"/>
  <c r="B168" i="22" s="1"/>
  <c r="AH30" i="22"/>
  <c r="AL30" i="22"/>
  <c r="AH31" i="22"/>
  <c r="AL31" i="22"/>
  <c r="AH32" i="22"/>
  <c r="AL32" i="22"/>
  <c r="AH33" i="22"/>
  <c r="AL33" i="22"/>
  <c r="AH34" i="22"/>
  <c r="AL34" i="22"/>
  <c r="AH35" i="22"/>
  <c r="AL35" i="22"/>
  <c r="AH36" i="22"/>
  <c r="AL36" i="22"/>
  <c r="AH37" i="22"/>
  <c r="AL37" i="22"/>
  <c r="AH38" i="22"/>
  <c r="AL38" i="22"/>
  <c r="AH39" i="22"/>
  <c r="AL39" i="22"/>
  <c r="AH40" i="22"/>
  <c r="AL40" i="22"/>
  <c r="AH41" i="22"/>
  <c r="AL41" i="22"/>
  <c r="AH42" i="22"/>
  <c r="AL42" i="22"/>
  <c r="AH43" i="22"/>
  <c r="AL43" i="22"/>
  <c r="AH44" i="22"/>
  <c r="AL44" i="22"/>
  <c r="AH45" i="22"/>
  <c r="AL45" i="22"/>
  <c r="AH46" i="22"/>
  <c r="AL46" i="22"/>
  <c r="AH47" i="22"/>
  <c r="AL47" i="22"/>
  <c r="AH48" i="22"/>
  <c r="AL48" i="22"/>
  <c r="AH49" i="22"/>
  <c r="AL49" i="22"/>
  <c r="AH50" i="22"/>
  <c r="AL50" i="22"/>
  <c r="AH51" i="22"/>
  <c r="AL51" i="22"/>
  <c r="AH52" i="22"/>
  <c r="AL52" i="22"/>
  <c r="AH53" i="22"/>
  <c r="AL53" i="22"/>
  <c r="AH54" i="22"/>
  <c r="AL54" i="22"/>
  <c r="AH55" i="22"/>
  <c r="AL55" i="22"/>
  <c r="AH56" i="22"/>
  <c r="AL56" i="22"/>
  <c r="AH57" i="22"/>
  <c r="AL57" i="22"/>
  <c r="AH58" i="22"/>
  <c r="AL58" i="22"/>
  <c r="AH59" i="22"/>
  <c r="AL59" i="22"/>
  <c r="AH60" i="22"/>
  <c r="AL60" i="22"/>
  <c r="AH61" i="22"/>
  <c r="AL61" i="22"/>
  <c r="AH62" i="22"/>
  <c r="AL62" i="22"/>
  <c r="AH63" i="22"/>
  <c r="AL63" i="22"/>
  <c r="AH64" i="22"/>
  <c r="AL64" i="22"/>
  <c r="AH65" i="22"/>
  <c r="AL65" i="22"/>
  <c r="AH66" i="22"/>
  <c r="AL66" i="22"/>
  <c r="AH67" i="22"/>
  <c r="AL67" i="22"/>
  <c r="AH68" i="22"/>
  <c r="AL68" i="22"/>
  <c r="AH69" i="22"/>
  <c r="AL69" i="22"/>
  <c r="AH70" i="22"/>
  <c r="AL70" i="22"/>
  <c r="AH71" i="22"/>
  <c r="AL71" i="22"/>
  <c r="AH72" i="22"/>
  <c r="AL72" i="22"/>
  <c r="AH73" i="22"/>
  <c r="AL73" i="22"/>
  <c r="AH74" i="22"/>
  <c r="AL74" i="22"/>
  <c r="AH75" i="22"/>
  <c r="AL75" i="22"/>
  <c r="AH76" i="22"/>
  <c r="AL76" i="22"/>
  <c r="AH77" i="22"/>
  <c r="AL77" i="22"/>
  <c r="AH78" i="22"/>
  <c r="AL78" i="22"/>
  <c r="AH79" i="22"/>
  <c r="AL79" i="22"/>
  <c r="AH80" i="22"/>
  <c r="AL80" i="22"/>
  <c r="AH81" i="22"/>
  <c r="AL81" i="22"/>
  <c r="AH82" i="22"/>
  <c r="AL82" i="22"/>
  <c r="AH83" i="22"/>
  <c r="AL83" i="22"/>
  <c r="AH84" i="22"/>
  <c r="AL84" i="22"/>
  <c r="AH85" i="22"/>
  <c r="AL85" i="22"/>
  <c r="AH86" i="22"/>
  <c r="AL86" i="22"/>
  <c r="AH87" i="22"/>
  <c r="AL87" i="22"/>
  <c r="AH88" i="22"/>
  <c r="AL88" i="22"/>
  <c r="AH89" i="22"/>
  <c r="AL89" i="22"/>
  <c r="AH90" i="22"/>
  <c r="AL90" i="22"/>
  <c r="AH91" i="22"/>
  <c r="AL91" i="22"/>
  <c r="AH92" i="22"/>
  <c r="AL92" i="22"/>
  <c r="AH93" i="22"/>
  <c r="AL93" i="22"/>
  <c r="AH94" i="22"/>
  <c r="AL94" i="22"/>
  <c r="AH95" i="22"/>
  <c r="AL95" i="22"/>
  <c r="AH96" i="22"/>
  <c r="AL96" i="22"/>
  <c r="AH97" i="22"/>
  <c r="AL97" i="22"/>
  <c r="AH98" i="22"/>
  <c r="AL98" i="22"/>
  <c r="AH99" i="22"/>
  <c r="AL99" i="22"/>
  <c r="AH100" i="22"/>
  <c r="AL100" i="22"/>
  <c r="AH101" i="22"/>
  <c r="AL101" i="22"/>
  <c r="AH102" i="22"/>
  <c r="AL102" i="22"/>
  <c r="AH103" i="22"/>
  <c r="AL103" i="22"/>
  <c r="AH104" i="22"/>
  <c r="AH149" i="22" s="1"/>
  <c r="B153" i="22" s="1"/>
  <c r="AL104" i="22"/>
  <c r="AH105" i="22"/>
  <c r="AL105" i="22"/>
  <c r="AH106" i="22"/>
  <c r="AL106" i="22"/>
  <c r="AH107" i="22"/>
  <c r="AL107" i="22"/>
  <c r="AH108" i="22"/>
  <c r="AL108" i="22"/>
  <c r="AH109" i="22"/>
  <c r="AL109" i="22"/>
  <c r="AH110" i="22"/>
  <c r="AL110" i="22"/>
  <c r="AH111" i="22"/>
  <c r="AL111" i="22"/>
  <c r="AH112" i="22"/>
  <c r="AL112" i="22"/>
  <c r="AH113" i="22"/>
  <c r="AL113" i="22"/>
  <c r="AH114" i="22"/>
  <c r="AL114" i="22"/>
  <c r="AH115" i="22"/>
  <c r="AL115" i="22"/>
  <c r="AH116" i="22"/>
  <c r="AL116" i="22"/>
  <c r="AH117" i="22"/>
  <c r="AL117" i="22"/>
  <c r="AH118" i="22"/>
  <c r="AL118" i="22"/>
  <c r="AH119" i="22"/>
  <c r="AL119" i="22"/>
  <c r="AH120" i="22"/>
  <c r="AL120" i="22"/>
  <c r="AH121" i="22"/>
  <c r="AL121" i="22"/>
  <c r="AH122" i="22"/>
  <c r="AL122" i="22"/>
  <c r="AH123" i="22"/>
  <c r="AL123" i="22"/>
  <c r="AH124" i="22"/>
  <c r="AL124" i="22"/>
  <c r="AH125" i="22"/>
  <c r="AL125" i="22"/>
  <c r="AH126" i="22"/>
  <c r="AL126" i="22"/>
  <c r="AH127" i="22"/>
  <c r="AL127" i="22"/>
  <c r="AH128" i="22"/>
  <c r="AL128" i="22"/>
  <c r="AH129" i="22"/>
  <c r="AL129" i="22"/>
  <c r="AH130" i="22"/>
  <c r="AL130" i="22"/>
  <c r="AH131" i="22"/>
  <c r="AL131" i="22"/>
  <c r="AH132" i="22"/>
  <c r="AL132" i="22"/>
  <c r="AH133" i="22"/>
  <c r="AL133" i="22"/>
  <c r="AH134" i="22"/>
  <c r="AL134" i="22"/>
  <c r="AH135" i="22"/>
  <c r="AL135" i="22"/>
  <c r="AH136" i="22"/>
  <c r="AL136" i="22"/>
  <c r="AH137" i="22"/>
  <c r="AL137" i="22"/>
  <c r="AH138" i="22"/>
  <c r="AL138" i="22"/>
  <c r="AH139" i="22"/>
  <c r="AL139" i="22"/>
  <c r="AH140" i="22"/>
  <c r="AL140" i="22"/>
  <c r="AH141" i="22"/>
  <c r="AL141" i="22"/>
  <c r="AH142" i="22"/>
  <c r="AL142" i="22"/>
  <c r="AH143" i="22"/>
  <c r="AL143" i="22"/>
  <c r="AH144" i="22"/>
  <c r="AL144" i="22"/>
  <c r="AH145" i="22"/>
  <c r="AL145" i="22"/>
  <c r="AH146" i="22"/>
  <c r="AL146" i="22"/>
  <c r="AH147" i="22"/>
  <c r="AL147" i="22"/>
  <c r="AH148" i="22"/>
  <c r="AL148" i="22"/>
  <c r="AL29" i="22"/>
  <c r="AH29" i="22"/>
  <c r="AH308" i="21"/>
  <c r="AI308" i="21"/>
  <c r="AL308" i="21" s="1"/>
  <c r="AJ308" i="21"/>
  <c r="AK308" i="21"/>
  <c r="AM308" i="21"/>
  <c r="AN308" i="21"/>
  <c r="AO308" i="21"/>
  <c r="AP308" i="21"/>
  <c r="AQ308" i="21"/>
  <c r="AR308" i="21"/>
  <c r="AS308" i="21"/>
  <c r="AT308" i="21"/>
  <c r="AU308" i="21"/>
  <c r="AV308" i="21"/>
  <c r="AW308" i="21"/>
  <c r="AX308" i="21"/>
  <c r="AY308" i="21"/>
  <c r="AZ308" i="21" s="1"/>
  <c r="BA308" i="21"/>
  <c r="BB308" i="21" s="1"/>
  <c r="BC308" i="21"/>
  <c r="BD308" i="21" s="1"/>
  <c r="BE308" i="21"/>
  <c r="BF308" i="21" s="1"/>
  <c r="BG308" i="21"/>
  <c r="BH308" i="21"/>
  <c r="BI308" i="21"/>
  <c r="BJ308" i="21" s="1"/>
  <c r="BK308" i="21"/>
  <c r="BL308" i="21" s="1"/>
  <c r="BM308" i="21"/>
  <c r="BN308" i="21"/>
  <c r="BO308" i="21"/>
  <c r="BP308" i="21"/>
  <c r="BT308" i="21"/>
  <c r="AH309" i="21"/>
  <c r="AI309" i="21"/>
  <c r="AJ309" i="21"/>
  <c r="AK309" i="21"/>
  <c r="AM309" i="21"/>
  <c r="AN309" i="21"/>
  <c r="AO309" i="21"/>
  <c r="AP309" i="21"/>
  <c r="AQ309" i="21"/>
  <c r="AR309" i="21"/>
  <c r="AS309" i="21"/>
  <c r="AT309" i="21"/>
  <c r="AU309" i="21"/>
  <c r="AV309" i="21"/>
  <c r="AW309" i="21"/>
  <c r="AX309" i="21" s="1"/>
  <c r="AY309" i="21"/>
  <c r="AZ309" i="21" s="1"/>
  <c r="BA309" i="21"/>
  <c r="BB309" i="21" s="1"/>
  <c r="BC309" i="21"/>
  <c r="BD309" i="21" s="1"/>
  <c r="BE309" i="21"/>
  <c r="BF309" i="21"/>
  <c r="BG309" i="21"/>
  <c r="BH309" i="21" s="1"/>
  <c r="BI309" i="21"/>
  <c r="BJ309" i="21" s="1"/>
  <c r="BK309" i="21"/>
  <c r="BL309" i="21" s="1"/>
  <c r="BM309" i="21"/>
  <c r="BN309" i="21" s="1"/>
  <c r="BO309" i="21"/>
  <c r="BP309" i="21" s="1"/>
  <c r="BT309" i="21"/>
  <c r="AH310" i="21"/>
  <c r="AI310" i="21"/>
  <c r="AJ310" i="21"/>
  <c r="AK310" i="21"/>
  <c r="AM310" i="21"/>
  <c r="AN310" i="21"/>
  <c r="AO310" i="21"/>
  <c r="AP310" i="21"/>
  <c r="AQ310" i="21"/>
  <c r="AR310" i="21"/>
  <c r="AS310" i="21"/>
  <c r="AT310" i="21"/>
  <c r="AU310" i="21"/>
  <c r="AV310" i="21"/>
  <c r="AW310" i="21"/>
  <c r="AX310" i="21" s="1"/>
  <c r="AY310" i="21"/>
  <c r="AZ310" i="21" s="1"/>
  <c r="BA310" i="21"/>
  <c r="BB310" i="21" s="1"/>
  <c r="BC310" i="21"/>
  <c r="BD310" i="21" s="1"/>
  <c r="BE310" i="21"/>
  <c r="BF310" i="21" s="1"/>
  <c r="BG310" i="21"/>
  <c r="BH310" i="21" s="1"/>
  <c r="BI310" i="21"/>
  <c r="BJ310" i="21"/>
  <c r="BK310" i="21"/>
  <c r="BL310" i="21"/>
  <c r="BM310" i="21"/>
  <c r="BN310" i="21" s="1"/>
  <c r="BO310" i="21"/>
  <c r="BP310" i="21" s="1"/>
  <c r="BT310" i="21"/>
  <c r="AH311" i="21"/>
  <c r="AI311" i="21"/>
  <c r="AJ311" i="21"/>
  <c r="AL311" i="21" s="1"/>
  <c r="AK311" i="21"/>
  <c r="AM311" i="21"/>
  <c r="AN311" i="21"/>
  <c r="AO311" i="21"/>
  <c r="AP311" i="21"/>
  <c r="AQ311" i="21"/>
  <c r="AR311" i="21"/>
  <c r="AS311" i="21"/>
  <c r="AT311" i="21"/>
  <c r="AU311" i="21"/>
  <c r="AV311" i="21"/>
  <c r="AW311" i="21"/>
  <c r="AX311" i="21" s="1"/>
  <c r="AY311" i="21"/>
  <c r="AZ311" i="21" s="1"/>
  <c r="BA311" i="21"/>
  <c r="BB311" i="21" s="1"/>
  <c r="BC311" i="21"/>
  <c r="BD311" i="21"/>
  <c r="BE311" i="21"/>
  <c r="BF311" i="21" s="1"/>
  <c r="BG311" i="21"/>
  <c r="BH311" i="21"/>
  <c r="BI311" i="21"/>
  <c r="BJ311" i="21" s="1"/>
  <c r="BK311" i="21"/>
  <c r="BL311" i="21" s="1"/>
  <c r="BM311" i="21"/>
  <c r="BN311" i="21" s="1"/>
  <c r="BO311" i="21"/>
  <c r="BP311" i="21" s="1"/>
  <c r="BT311" i="21"/>
  <c r="AH312" i="21"/>
  <c r="AI312" i="21"/>
  <c r="AL312" i="21" s="1"/>
  <c r="AJ312" i="21"/>
  <c r="AK312" i="21"/>
  <c r="AM312" i="21"/>
  <c r="AN312" i="21"/>
  <c r="AO312" i="21"/>
  <c r="AP312" i="21"/>
  <c r="AQ312" i="21"/>
  <c r="AR312" i="21"/>
  <c r="AS312" i="21"/>
  <c r="AT312" i="21"/>
  <c r="AU312" i="21"/>
  <c r="AV312" i="21"/>
  <c r="AW312" i="21"/>
  <c r="AX312" i="21"/>
  <c r="AY312" i="21"/>
  <c r="AZ312" i="21" s="1"/>
  <c r="BA312" i="21"/>
  <c r="BB312" i="21" s="1"/>
  <c r="BC312" i="21"/>
  <c r="BD312" i="21" s="1"/>
  <c r="BE312" i="21"/>
  <c r="BF312" i="21" s="1"/>
  <c r="BG312" i="21"/>
  <c r="BH312" i="21" s="1"/>
  <c r="BI312" i="21"/>
  <c r="BJ312" i="21"/>
  <c r="BK312" i="21"/>
  <c r="BL312" i="21"/>
  <c r="BM312" i="21"/>
  <c r="BN312" i="21" s="1"/>
  <c r="BO312" i="21"/>
  <c r="BP312" i="21" s="1"/>
  <c r="BT312" i="21"/>
  <c r="AH313" i="21"/>
  <c r="AI313" i="21"/>
  <c r="AJ313" i="21"/>
  <c r="AK313" i="21"/>
  <c r="AM313" i="21"/>
  <c r="AN313" i="21"/>
  <c r="AO313" i="21"/>
  <c r="AP313" i="21"/>
  <c r="AQ313" i="21"/>
  <c r="AR313" i="21"/>
  <c r="AS313" i="21"/>
  <c r="AT313" i="21"/>
  <c r="AU313" i="21"/>
  <c r="AV313" i="21"/>
  <c r="AW313" i="21"/>
  <c r="AX313" i="21" s="1"/>
  <c r="AY313" i="21"/>
  <c r="AZ313" i="21" s="1"/>
  <c r="BA313" i="21"/>
  <c r="BB313" i="21" s="1"/>
  <c r="BC313" i="21"/>
  <c r="BD313" i="21" s="1"/>
  <c r="BE313" i="21"/>
  <c r="BF313" i="21" s="1"/>
  <c r="BG313" i="21"/>
  <c r="BH313" i="21" s="1"/>
  <c r="BI313" i="21"/>
  <c r="BJ313" i="21" s="1"/>
  <c r="BK313" i="21"/>
  <c r="BL313" i="21" s="1"/>
  <c r="BM313" i="21"/>
  <c r="BN313" i="21" s="1"/>
  <c r="BO313" i="21"/>
  <c r="BP313" i="21" s="1"/>
  <c r="BT313" i="21"/>
  <c r="AH314" i="21"/>
  <c r="AI314" i="21"/>
  <c r="AJ314" i="21"/>
  <c r="AK314" i="21"/>
  <c r="AM314" i="21"/>
  <c r="AN314" i="21"/>
  <c r="AO314" i="21"/>
  <c r="AP314" i="21"/>
  <c r="AQ314" i="21"/>
  <c r="AR314" i="21"/>
  <c r="AS314" i="21"/>
  <c r="AT314" i="21"/>
  <c r="AU314" i="21"/>
  <c r="AV314" i="21"/>
  <c r="AW314" i="21"/>
  <c r="AX314" i="21" s="1"/>
  <c r="AY314" i="21"/>
  <c r="AZ314" i="21" s="1"/>
  <c r="BA314" i="21"/>
  <c r="BB314" i="21" s="1"/>
  <c r="BC314" i="21"/>
  <c r="BD314" i="21" s="1"/>
  <c r="BE314" i="21"/>
  <c r="BF314" i="21"/>
  <c r="BG314" i="21"/>
  <c r="BH314" i="21"/>
  <c r="BI314" i="21"/>
  <c r="BJ314" i="21" s="1"/>
  <c r="BK314" i="21"/>
  <c r="BL314" i="21" s="1"/>
  <c r="BM314" i="21"/>
  <c r="BN314" i="21" s="1"/>
  <c r="BO314" i="21"/>
  <c r="BP314" i="21" s="1"/>
  <c r="BT314" i="21"/>
  <c r="AH315" i="21"/>
  <c r="AI315" i="21"/>
  <c r="AJ315" i="21"/>
  <c r="AK315" i="21"/>
  <c r="AM315" i="21"/>
  <c r="AN315" i="21"/>
  <c r="AO315" i="21"/>
  <c r="AP315" i="21"/>
  <c r="AQ315" i="21"/>
  <c r="AR315" i="21"/>
  <c r="AS315" i="21"/>
  <c r="AT315" i="21"/>
  <c r="AU315" i="21"/>
  <c r="AV315" i="21"/>
  <c r="AW315" i="21"/>
  <c r="AX315" i="21" s="1"/>
  <c r="AY315" i="21"/>
  <c r="AZ315" i="21"/>
  <c r="BA315" i="21"/>
  <c r="BB315" i="21" s="1"/>
  <c r="BC315" i="21"/>
  <c r="BD315" i="21" s="1"/>
  <c r="BE315" i="21"/>
  <c r="BF315" i="21" s="1"/>
  <c r="BG315" i="21"/>
  <c r="BH315" i="21"/>
  <c r="BI315" i="21"/>
  <c r="BJ315" i="21" s="1"/>
  <c r="BK315" i="21"/>
  <c r="BL315" i="21" s="1"/>
  <c r="BM315" i="21"/>
  <c r="BN315" i="21" s="1"/>
  <c r="BO315" i="21"/>
  <c r="BP315" i="21" s="1"/>
  <c r="BT315" i="21"/>
  <c r="AH316" i="21"/>
  <c r="AI316" i="21"/>
  <c r="AL316" i="21" s="1"/>
  <c r="AJ316" i="21"/>
  <c r="AK316" i="21"/>
  <c r="AM316" i="21"/>
  <c r="AN316" i="21"/>
  <c r="AO316" i="21"/>
  <c r="AP316" i="21"/>
  <c r="AQ316" i="21"/>
  <c r="AR316" i="21"/>
  <c r="AS316" i="21"/>
  <c r="AT316" i="21"/>
  <c r="AU316" i="21"/>
  <c r="AV316" i="21"/>
  <c r="AW316" i="21"/>
  <c r="AX316" i="21" s="1"/>
  <c r="AY316" i="21"/>
  <c r="AZ316" i="21" s="1"/>
  <c r="BA316" i="21"/>
  <c r="BB316" i="21" s="1"/>
  <c r="BC316" i="21"/>
  <c r="BD316" i="21" s="1"/>
  <c r="BE316" i="21"/>
  <c r="BF316" i="21"/>
  <c r="BG316" i="21"/>
  <c r="BH316" i="21"/>
  <c r="BI316" i="21"/>
  <c r="BJ316" i="21" s="1"/>
  <c r="BK316" i="21"/>
  <c r="BL316" i="21" s="1"/>
  <c r="BM316" i="21"/>
  <c r="BN316" i="21" s="1"/>
  <c r="BO316" i="21"/>
  <c r="BP316" i="21" s="1"/>
  <c r="BT316" i="21"/>
  <c r="AH317" i="21"/>
  <c r="AI317" i="21"/>
  <c r="AJ317" i="21"/>
  <c r="AK317" i="21"/>
  <c r="AM317" i="21"/>
  <c r="AN317" i="21"/>
  <c r="AO317" i="21"/>
  <c r="AP317" i="21"/>
  <c r="AQ317" i="21"/>
  <c r="AR317" i="21"/>
  <c r="AS317" i="21"/>
  <c r="AT317" i="21"/>
  <c r="AU317" i="21"/>
  <c r="AV317" i="21"/>
  <c r="AW317" i="21"/>
  <c r="AX317" i="21" s="1"/>
  <c r="AY317" i="21"/>
  <c r="AZ317" i="21" s="1"/>
  <c r="BA317" i="21"/>
  <c r="BB317" i="21"/>
  <c r="BC317" i="21"/>
  <c r="BD317" i="21" s="1"/>
  <c r="BE317" i="21"/>
  <c r="BF317" i="21" s="1"/>
  <c r="BG317" i="21"/>
  <c r="BH317" i="21" s="1"/>
  <c r="BI317" i="21"/>
  <c r="BJ317" i="21"/>
  <c r="BK317" i="21"/>
  <c r="BL317" i="21" s="1"/>
  <c r="BM317" i="21"/>
  <c r="BN317" i="21" s="1"/>
  <c r="BO317" i="21"/>
  <c r="BP317" i="21" s="1"/>
  <c r="BT317" i="21"/>
  <c r="AH318" i="21"/>
  <c r="AI318" i="21"/>
  <c r="AJ318" i="21"/>
  <c r="AL318" i="21" s="1"/>
  <c r="AK318" i="21"/>
  <c r="AM318" i="21"/>
  <c r="AN318" i="21"/>
  <c r="AO318" i="21"/>
  <c r="AP318" i="21"/>
  <c r="AQ318" i="21"/>
  <c r="AR318" i="21"/>
  <c r="AS318" i="21"/>
  <c r="AT318" i="21"/>
  <c r="AU318" i="21"/>
  <c r="AV318" i="21"/>
  <c r="AW318" i="21"/>
  <c r="AX318" i="21" s="1"/>
  <c r="AY318" i="21"/>
  <c r="AZ318" i="21" s="1"/>
  <c r="BA318" i="21"/>
  <c r="BB318" i="21"/>
  <c r="BC318" i="21"/>
  <c r="BD318" i="21" s="1"/>
  <c r="BE318" i="21"/>
  <c r="BF318" i="21" s="1"/>
  <c r="BG318" i="21"/>
  <c r="BH318" i="21"/>
  <c r="BI318" i="21"/>
  <c r="BJ318" i="21"/>
  <c r="BK318" i="21"/>
  <c r="BL318" i="21" s="1"/>
  <c r="BM318" i="21"/>
  <c r="BN318" i="21" s="1"/>
  <c r="BO318" i="21"/>
  <c r="BP318" i="21" s="1"/>
  <c r="BT318" i="21"/>
  <c r="AH319" i="21"/>
  <c r="AI319" i="21"/>
  <c r="AL319" i="21" s="1"/>
  <c r="AJ319" i="21"/>
  <c r="AK319" i="21"/>
  <c r="AM319" i="21"/>
  <c r="AN319" i="21"/>
  <c r="AO319" i="21"/>
  <c r="AP319" i="21"/>
  <c r="AQ319" i="21"/>
  <c r="AR319" i="21"/>
  <c r="AS319" i="21"/>
  <c r="AT319" i="21"/>
  <c r="AU319" i="21"/>
  <c r="AV319" i="21"/>
  <c r="AW319" i="21"/>
  <c r="AX319" i="21" s="1"/>
  <c r="AY319" i="21"/>
  <c r="AZ319" i="21" s="1"/>
  <c r="BA319" i="21"/>
  <c r="BB319" i="21" s="1"/>
  <c r="BC319" i="21"/>
  <c r="BD319" i="21" s="1"/>
  <c r="BE319" i="21"/>
  <c r="BF319" i="21" s="1"/>
  <c r="BG319" i="21"/>
  <c r="BH319" i="21" s="1"/>
  <c r="BI319" i="21"/>
  <c r="BJ319" i="21" s="1"/>
  <c r="BK319" i="21"/>
  <c r="BL319" i="21"/>
  <c r="BM319" i="21"/>
  <c r="BN319" i="21" s="1"/>
  <c r="BO319" i="21"/>
  <c r="BP319" i="21" s="1"/>
  <c r="BT319" i="21"/>
  <c r="AH320" i="21"/>
  <c r="AI320" i="21"/>
  <c r="AJ320" i="21"/>
  <c r="AK320" i="21"/>
  <c r="AM320" i="21"/>
  <c r="AN320" i="21"/>
  <c r="AO320" i="21"/>
  <c r="AP320" i="21"/>
  <c r="AQ320" i="21"/>
  <c r="AR320" i="21"/>
  <c r="AS320" i="21"/>
  <c r="AT320" i="21"/>
  <c r="AU320" i="21"/>
  <c r="AV320" i="21"/>
  <c r="AW320" i="21"/>
  <c r="AX320" i="21" s="1"/>
  <c r="AY320" i="21"/>
  <c r="AZ320" i="21" s="1"/>
  <c r="BA320" i="21"/>
  <c r="BB320" i="21"/>
  <c r="BC320" i="21"/>
  <c r="BD320" i="21" s="1"/>
  <c r="BE320" i="21"/>
  <c r="BF320" i="21"/>
  <c r="BG320" i="21"/>
  <c r="BH320" i="21" s="1"/>
  <c r="BI320" i="21"/>
  <c r="BJ320" i="21" s="1"/>
  <c r="BK320" i="21"/>
  <c r="BL320" i="21"/>
  <c r="BM320" i="21"/>
  <c r="BN320" i="21" s="1"/>
  <c r="BO320" i="21"/>
  <c r="BP320" i="21" s="1"/>
  <c r="BT320" i="21"/>
  <c r="AH321" i="21"/>
  <c r="AI321" i="21"/>
  <c r="AJ321" i="21"/>
  <c r="AK321" i="21"/>
  <c r="AM321" i="21"/>
  <c r="AN321" i="21"/>
  <c r="AO321" i="21"/>
  <c r="AP321" i="21"/>
  <c r="AQ321" i="21"/>
  <c r="AR321" i="21"/>
  <c r="AS321" i="21"/>
  <c r="AT321" i="21"/>
  <c r="AU321" i="21"/>
  <c r="AV321" i="21"/>
  <c r="AW321" i="21"/>
  <c r="AX321" i="21"/>
  <c r="AY321" i="21"/>
  <c r="AZ321" i="21" s="1"/>
  <c r="BA321" i="21"/>
  <c r="BB321" i="21" s="1"/>
  <c r="BC321" i="21"/>
  <c r="BD321" i="21" s="1"/>
  <c r="BE321" i="21"/>
  <c r="BF321" i="21" s="1"/>
  <c r="BG321" i="21"/>
  <c r="BH321" i="21" s="1"/>
  <c r="BI321" i="21"/>
  <c r="BJ321" i="21" s="1"/>
  <c r="BK321" i="21"/>
  <c r="BL321" i="21" s="1"/>
  <c r="BM321" i="21"/>
  <c r="BN321" i="21"/>
  <c r="BO321" i="21"/>
  <c r="BP321" i="21" s="1"/>
  <c r="BT321" i="21"/>
  <c r="AH322" i="21"/>
  <c r="AI322" i="21"/>
  <c r="AJ322" i="21"/>
  <c r="AK322" i="21"/>
  <c r="AM322" i="21"/>
  <c r="AN322" i="21"/>
  <c r="AO322" i="21"/>
  <c r="AP322" i="21"/>
  <c r="AQ322" i="21"/>
  <c r="AR322" i="21"/>
  <c r="AS322" i="21"/>
  <c r="AT322" i="21"/>
  <c r="AU322" i="21"/>
  <c r="AV322" i="21"/>
  <c r="AW322" i="21"/>
  <c r="AX322" i="21"/>
  <c r="AY322" i="21"/>
  <c r="AZ322" i="21"/>
  <c r="BA322" i="21"/>
  <c r="BB322" i="21" s="1"/>
  <c r="BC322" i="21"/>
  <c r="BD322" i="21"/>
  <c r="BE322" i="21"/>
  <c r="BF322" i="21" s="1"/>
  <c r="BG322" i="21"/>
  <c r="BH322" i="21" s="1"/>
  <c r="BI322" i="21"/>
  <c r="BJ322" i="21" s="1"/>
  <c r="BK322" i="21"/>
  <c r="BL322" i="21"/>
  <c r="BM322" i="21"/>
  <c r="BN322" i="21" s="1"/>
  <c r="BO322" i="21"/>
  <c r="BP322" i="21"/>
  <c r="BT322" i="21"/>
  <c r="AH323" i="21"/>
  <c r="AI323" i="21"/>
  <c r="AL323" i="21" s="1"/>
  <c r="AJ323" i="21"/>
  <c r="AK323" i="21"/>
  <c r="AM323" i="21"/>
  <c r="AN323" i="21"/>
  <c r="AO323" i="21"/>
  <c r="AP323" i="21"/>
  <c r="AQ323" i="21"/>
  <c r="AR323" i="21"/>
  <c r="AS323" i="21"/>
  <c r="AT323" i="21"/>
  <c r="AU323" i="21"/>
  <c r="AV323" i="21"/>
  <c r="AW323" i="21"/>
  <c r="AX323" i="21" s="1"/>
  <c r="AY323" i="21"/>
  <c r="AZ323" i="21"/>
  <c r="BA323" i="21"/>
  <c r="BB323" i="21" s="1"/>
  <c r="BC323" i="21"/>
  <c r="BD323" i="21" s="1"/>
  <c r="BE323" i="21"/>
  <c r="BF323" i="21" s="1"/>
  <c r="BG323" i="21"/>
  <c r="BH323" i="21"/>
  <c r="BI323" i="21"/>
  <c r="BJ323" i="21" s="1"/>
  <c r="BK323" i="21"/>
  <c r="BL323" i="21" s="1"/>
  <c r="BM323" i="21"/>
  <c r="BN323" i="21" s="1"/>
  <c r="BO323" i="21"/>
  <c r="BP323" i="21" s="1"/>
  <c r="BT323" i="21"/>
  <c r="AH324" i="21"/>
  <c r="AI324" i="21"/>
  <c r="AJ324" i="21"/>
  <c r="AL324" i="21" s="1"/>
  <c r="AK324" i="21"/>
  <c r="AM324" i="21"/>
  <c r="AN324" i="21"/>
  <c r="AO324" i="21"/>
  <c r="AP324" i="21"/>
  <c r="AQ324" i="21"/>
  <c r="AR324" i="21"/>
  <c r="AS324" i="21"/>
  <c r="AT324" i="21"/>
  <c r="AU324" i="21"/>
  <c r="AV324" i="21"/>
  <c r="AW324" i="21"/>
  <c r="AX324" i="21"/>
  <c r="AY324" i="21"/>
  <c r="AZ324" i="21"/>
  <c r="BA324" i="21"/>
  <c r="BB324" i="21" s="1"/>
  <c r="BC324" i="21"/>
  <c r="BD324" i="21" s="1"/>
  <c r="BE324" i="21"/>
  <c r="BF324" i="21" s="1"/>
  <c r="BG324" i="21"/>
  <c r="BH324" i="21" s="1"/>
  <c r="BI324" i="21"/>
  <c r="BJ324" i="21"/>
  <c r="BK324" i="21"/>
  <c r="BL324" i="21" s="1"/>
  <c r="BM324" i="21"/>
  <c r="BN324" i="21"/>
  <c r="BO324" i="21"/>
  <c r="BP324" i="21"/>
  <c r="BT324" i="21"/>
  <c r="AH325" i="21"/>
  <c r="AI325" i="21"/>
  <c r="AJ325" i="21"/>
  <c r="AK325" i="21"/>
  <c r="AM325" i="21"/>
  <c r="AN325" i="21"/>
  <c r="AO325" i="21"/>
  <c r="AP325" i="21"/>
  <c r="AQ325" i="21"/>
  <c r="AR325" i="21"/>
  <c r="AS325" i="21"/>
  <c r="AT325" i="21"/>
  <c r="AU325" i="21"/>
  <c r="AV325" i="21"/>
  <c r="AW325" i="21"/>
  <c r="AX325" i="21" s="1"/>
  <c r="AY325" i="21"/>
  <c r="AZ325" i="21" s="1"/>
  <c r="BA325" i="21"/>
  <c r="BB325" i="21" s="1"/>
  <c r="BC325" i="21"/>
  <c r="BD325" i="21" s="1"/>
  <c r="BE325" i="21"/>
  <c r="BF325" i="21" s="1"/>
  <c r="BG325" i="21"/>
  <c r="BH325" i="21" s="1"/>
  <c r="BI325" i="21"/>
  <c r="BJ325" i="21" s="1"/>
  <c r="BK325" i="21"/>
  <c r="BL325" i="21"/>
  <c r="BM325" i="21"/>
  <c r="BN325" i="21" s="1"/>
  <c r="BO325" i="21"/>
  <c r="BP325" i="21" s="1"/>
  <c r="BT325" i="21"/>
  <c r="AH326" i="21"/>
  <c r="AI326" i="21"/>
  <c r="AJ326" i="21"/>
  <c r="AK326" i="21"/>
  <c r="AM326" i="21"/>
  <c r="AN326" i="21"/>
  <c r="AO326" i="21"/>
  <c r="AP326" i="21"/>
  <c r="AQ326" i="21"/>
  <c r="AR326" i="21"/>
  <c r="AS326" i="21"/>
  <c r="AT326" i="21"/>
  <c r="AU326" i="21"/>
  <c r="AV326" i="21"/>
  <c r="AW326" i="21"/>
  <c r="AX326" i="21" s="1"/>
  <c r="AY326" i="21"/>
  <c r="AZ326" i="21"/>
  <c r="BA326" i="21"/>
  <c r="BB326" i="21" s="1"/>
  <c r="BC326" i="21"/>
  <c r="BD326" i="21"/>
  <c r="BE326" i="21"/>
  <c r="BF326" i="21" s="1"/>
  <c r="BG326" i="21"/>
  <c r="BH326" i="21" s="1"/>
  <c r="BI326" i="21"/>
  <c r="BJ326" i="21"/>
  <c r="BK326" i="21"/>
  <c r="BL326" i="21" s="1"/>
  <c r="BM326" i="21"/>
  <c r="BN326" i="21" s="1"/>
  <c r="BO326" i="21"/>
  <c r="BP326" i="21"/>
  <c r="BT326" i="21"/>
  <c r="AH327" i="21"/>
  <c r="AI327" i="21"/>
  <c r="AJ327" i="21"/>
  <c r="AK327" i="21"/>
  <c r="AM327" i="21"/>
  <c r="AN327" i="21"/>
  <c r="AO327" i="21"/>
  <c r="AP327" i="21"/>
  <c r="AQ327" i="21"/>
  <c r="AR327" i="21"/>
  <c r="AS327" i="21"/>
  <c r="AT327" i="21"/>
  <c r="AU327" i="21"/>
  <c r="AV327" i="21"/>
  <c r="AW327" i="21"/>
  <c r="AX327" i="21" s="1"/>
  <c r="AY327" i="21"/>
  <c r="AZ327" i="21" s="1"/>
  <c r="BA327" i="21"/>
  <c r="BB327" i="21" s="1"/>
  <c r="BC327" i="21"/>
  <c r="BD327" i="21" s="1"/>
  <c r="BE327" i="21"/>
  <c r="BF327" i="21" s="1"/>
  <c r="BG327" i="21"/>
  <c r="BH327" i="21" s="1"/>
  <c r="BI327" i="21"/>
  <c r="BJ327" i="21" s="1"/>
  <c r="BK327" i="21"/>
  <c r="BL327" i="21"/>
  <c r="BM327" i="21"/>
  <c r="BN327" i="21" s="1"/>
  <c r="BO327" i="21"/>
  <c r="BP327" i="21" s="1"/>
  <c r="BT327" i="21"/>
  <c r="AH328" i="21"/>
  <c r="AI328" i="21"/>
  <c r="AJ328" i="21"/>
  <c r="AK328" i="21"/>
  <c r="AM328" i="21"/>
  <c r="AN328" i="21"/>
  <c r="AO328" i="21"/>
  <c r="AP328" i="21"/>
  <c r="AQ328" i="21"/>
  <c r="AR328" i="21"/>
  <c r="AS328" i="21"/>
  <c r="AT328" i="21"/>
  <c r="AU328" i="21"/>
  <c r="AV328" i="21"/>
  <c r="AW328" i="21"/>
  <c r="AX328" i="21" s="1"/>
  <c r="AY328" i="21"/>
  <c r="AZ328" i="21" s="1"/>
  <c r="BA328" i="21"/>
  <c r="BB328" i="21"/>
  <c r="BC328" i="21"/>
  <c r="BD328" i="21" s="1"/>
  <c r="BE328" i="21"/>
  <c r="BF328" i="21"/>
  <c r="BG328" i="21"/>
  <c r="BH328" i="21" s="1"/>
  <c r="BI328" i="21"/>
  <c r="BJ328" i="21" s="1"/>
  <c r="BK328" i="21"/>
  <c r="BL328" i="21"/>
  <c r="BM328" i="21"/>
  <c r="BN328" i="21" s="1"/>
  <c r="BO328" i="21"/>
  <c r="BP328" i="21" s="1"/>
  <c r="BT328" i="21"/>
  <c r="AH329" i="21"/>
  <c r="AI329" i="21"/>
  <c r="AJ329" i="21"/>
  <c r="AK329" i="21"/>
  <c r="AM329" i="21"/>
  <c r="AN329" i="21"/>
  <c r="AO329" i="21"/>
  <c r="AP329" i="21"/>
  <c r="AQ329" i="21"/>
  <c r="AR329" i="21"/>
  <c r="AS329" i="21"/>
  <c r="AT329" i="21"/>
  <c r="AU329" i="21"/>
  <c r="AV329" i="21"/>
  <c r="AW329" i="21"/>
  <c r="AX329" i="21"/>
  <c r="AY329" i="21"/>
  <c r="AZ329" i="21" s="1"/>
  <c r="BA329" i="21"/>
  <c r="BB329" i="21" s="1"/>
  <c r="BC329" i="21"/>
  <c r="BD329" i="21" s="1"/>
  <c r="BE329" i="21"/>
  <c r="BF329" i="21" s="1"/>
  <c r="BG329" i="21"/>
  <c r="BH329" i="21" s="1"/>
  <c r="BI329" i="21"/>
  <c r="BJ329" i="21" s="1"/>
  <c r="BK329" i="21"/>
  <c r="BL329" i="21" s="1"/>
  <c r="BM329" i="21"/>
  <c r="BN329" i="21"/>
  <c r="BO329" i="21"/>
  <c r="BP329" i="21" s="1"/>
  <c r="BT329" i="21"/>
  <c r="AH330" i="21"/>
  <c r="AI330" i="21"/>
  <c r="AJ330" i="21"/>
  <c r="AK330" i="21"/>
  <c r="AM330" i="21"/>
  <c r="AN330" i="21"/>
  <c r="AO330" i="21"/>
  <c r="AP330" i="21"/>
  <c r="AQ330" i="21"/>
  <c r="AR330" i="21"/>
  <c r="AS330" i="21"/>
  <c r="AT330" i="21"/>
  <c r="AU330" i="21"/>
  <c r="AV330" i="21"/>
  <c r="AW330" i="21"/>
  <c r="AX330" i="21" s="1"/>
  <c r="AY330" i="21"/>
  <c r="AZ330" i="21" s="1"/>
  <c r="BA330" i="21"/>
  <c r="BB330" i="21" s="1"/>
  <c r="BC330" i="21"/>
  <c r="BD330" i="21"/>
  <c r="BE330" i="21"/>
  <c r="BF330" i="21" s="1"/>
  <c r="BG330" i="21"/>
  <c r="BH330" i="21"/>
  <c r="BI330" i="21"/>
  <c r="BJ330" i="21" s="1"/>
  <c r="BK330" i="21"/>
  <c r="BL330" i="21" s="1"/>
  <c r="BM330" i="21"/>
  <c r="BN330" i="21"/>
  <c r="BO330" i="21"/>
  <c r="BP330" i="21" s="1"/>
  <c r="BT330" i="21"/>
  <c r="AH331" i="21"/>
  <c r="AI331" i="21"/>
  <c r="AJ331" i="21"/>
  <c r="AK331" i="21"/>
  <c r="AL331" i="21" s="1"/>
  <c r="AM331" i="21"/>
  <c r="AN331" i="21"/>
  <c r="AO331" i="21"/>
  <c r="AP331" i="21"/>
  <c r="AQ331" i="21"/>
  <c r="AR331" i="21"/>
  <c r="AS331" i="21"/>
  <c r="AT331" i="21"/>
  <c r="AU331" i="21"/>
  <c r="AV331" i="21"/>
  <c r="AW331" i="21"/>
  <c r="AX331" i="21" s="1"/>
  <c r="AY331" i="21"/>
  <c r="AZ331" i="21"/>
  <c r="BA331" i="21"/>
  <c r="BB331" i="21"/>
  <c r="BC331" i="21"/>
  <c r="BD331" i="21" s="1"/>
  <c r="BE331" i="21"/>
  <c r="BF331" i="21" s="1"/>
  <c r="BG331" i="21"/>
  <c r="BH331" i="21"/>
  <c r="BI331" i="21"/>
  <c r="BJ331" i="21" s="1"/>
  <c r="BK331" i="21"/>
  <c r="BL331" i="21" s="1"/>
  <c r="BM331" i="21"/>
  <c r="BN331" i="21" s="1"/>
  <c r="BO331" i="21"/>
  <c r="BP331" i="21"/>
  <c r="BT331" i="21"/>
  <c r="AH332" i="21"/>
  <c r="AI332" i="21"/>
  <c r="AJ332" i="21"/>
  <c r="AK332" i="21"/>
  <c r="AM332" i="21"/>
  <c r="AN332" i="21"/>
  <c r="AO332" i="21"/>
  <c r="AP332" i="21"/>
  <c r="AQ332" i="21"/>
  <c r="AR332" i="21"/>
  <c r="AS332" i="21"/>
  <c r="AT332" i="21"/>
  <c r="AU332" i="21"/>
  <c r="AV332" i="21"/>
  <c r="AW332" i="21"/>
  <c r="AX332" i="21" s="1"/>
  <c r="AY332" i="21"/>
  <c r="AZ332" i="21" s="1"/>
  <c r="BA332" i="21"/>
  <c r="BB332" i="21" s="1"/>
  <c r="BC332" i="21"/>
  <c r="BD332" i="21" s="1"/>
  <c r="BE332" i="21"/>
  <c r="BF332" i="21"/>
  <c r="BG332" i="21"/>
  <c r="BH332" i="21" s="1"/>
  <c r="BI332" i="21"/>
  <c r="BJ332" i="21" s="1"/>
  <c r="BK332" i="21"/>
  <c r="BL332" i="21" s="1"/>
  <c r="BM332" i="21"/>
  <c r="BN332" i="21" s="1"/>
  <c r="BO332" i="21"/>
  <c r="BP332" i="21"/>
  <c r="BT332" i="21"/>
  <c r="AH333" i="21"/>
  <c r="AI333" i="21"/>
  <c r="AJ333" i="21"/>
  <c r="AL333" i="21" s="1"/>
  <c r="AK333" i="21"/>
  <c r="AM333" i="21"/>
  <c r="AN333" i="21"/>
  <c r="AO333" i="21"/>
  <c r="AP333" i="21"/>
  <c r="AQ333" i="21"/>
  <c r="AR333" i="21"/>
  <c r="AS333" i="21"/>
  <c r="AT333" i="21"/>
  <c r="AU333" i="21"/>
  <c r="AV333" i="21"/>
  <c r="AW333" i="21"/>
  <c r="AX333" i="21" s="1"/>
  <c r="AY333" i="21"/>
  <c r="AZ333" i="21" s="1"/>
  <c r="BA333" i="21"/>
  <c r="BB333" i="21"/>
  <c r="BC333" i="21"/>
  <c r="BD333" i="21"/>
  <c r="BE333" i="21"/>
  <c r="BF333" i="21" s="1"/>
  <c r="BG333" i="21"/>
  <c r="BH333" i="21" s="1"/>
  <c r="BI333" i="21"/>
  <c r="BJ333" i="21"/>
  <c r="BK333" i="21"/>
  <c r="BL333" i="21" s="1"/>
  <c r="BM333" i="21"/>
  <c r="BN333" i="21" s="1"/>
  <c r="BO333" i="21"/>
  <c r="BP333" i="21" s="1"/>
  <c r="BT333" i="21"/>
  <c r="AH334" i="21"/>
  <c r="AI334" i="21"/>
  <c r="AJ334" i="21"/>
  <c r="AL334" i="21" s="1"/>
  <c r="AK334" i="21"/>
  <c r="AM334" i="21"/>
  <c r="AN334" i="21"/>
  <c r="AO334" i="21"/>
  <c r="AP334" i="21"/>
  <c r="AQ334" i="21"/>
  <c r="AR334" i="21"/>
  <c r="AS334" i="21"/>
  <c r="AT334" i="21"/>
  <c r="AU334" i="21"/>
  <c r="AV334" i="21"/>
  <c r="AW334" i="21"/>
  <c r="AX334" i="21" s="1"/>
  <c r="AY334" i="21"/>
  <c r="AZ334" i="21" s="1"/>
  <c r="BA334" i="21"/>
  <c r="BB334" i="21"/>
  <c r="BC334" i="21"/>
  <c r="BD334" i="21" s="1"/>
  <c r="BE334" i="21"/>
  <c r="BF334" i="21" s="1"/>
  <c r="BG334" i="21"/>
  <c r="BH334" i="21"/>
  <c r="BI334" i="21"/>
  <c r="BJ334" i="21" s="1"/>
  <c r="BK334" i="21"/>
  <c r="BL334" i="21"/>
  <c r="BM334" i="21"/>
  <c r="BN334" i="21" s="1"/>
  <c r="BO334" i="21"/>
  <c r="BP334" i="21" s="1"/>
  <c r="BT334" i="21"/>
  <c r="AH335" i="21"/>
  <c r="AI335" i="21"/>
  <c r="AJ335" i="21"/>
  <c r="AK335" i="21"/>
  <c r="AM335" i="21"/>
  <c r="AN335" i="21"/>
  <c r="AO335" i="21"/>
  <c r="AP335" i="21"/>
  <c r="AQ335" i="21"/>
  <c r="AR335" i="21"/>
  <c r="AS335" i="21"/>
  <c r="AT335" i="21"/>
  <c r="AU335" i="21"/>
  <c r="AV335" i="21"/>
  <c r="AW335" i="21"/>
  <c r="AX335" i="21" s="1"/>
  <c r="AY335" i="21"/>
  <c r="AZ335" i="21" s="1"/>
  <c r="BA335" i="21"/>
  <c r="BB335" i="21" s="1"/>
  <c r="BC335" i="21"/>
  <c r="BD335" i="21"/>
  <c r="BE335" i="21"/>
  <c r="BF335" i="21" s="1"/>
  <c r="BG335" i="21"/>
  <c r="BH335" i="21" s="1"/>
  <c r="BI335" i="21"/>
  <c r="BJ335" i="21" s="1"/>
  <c r="BK335" i="21"/>
  <c r="BL335" i="21"/>
  <c r="BM335" i="21"/>
  <c r="BN335" i="21" s="1"/>
  <c r="BO335" i="21"/>
  <c r="BP335" i="21" s="1"/>
  <c r="BT335" i="21"/>
  <c r="AH336" i="21"/>
  <c r="AI336" i="21"/>
  <c r="AJ336" i="21"/>
  <c r="AL336" i="21" s="1"/>
  <c r="AK336" i="21"/>
  <c r="AM336" i="21"/>
  <c r="AN336" i="21"/>
  <c r="AO336" i="21"/>
  <c r="AP336" i="21"/>
  <c r="AQ336" i="21"/>
  <c r="AR336" i="21"/>
  <c r="AS336" i="21"/>
  <c r="AT336" i="21"/>
  <c r="AU336" i="21"/>
  <c r="AV336" i="21"/>
  <c r="AW336" i="21"/>
  <c r="AX336" i="21" s="1"/>
  <c r="AY336" i="21"/>
  <c r="AZ336" i="21" s="1"/>
  <c r="BA336" i="21"/>
  <c r="BB336" i="21"/>
  <c r="BC336" i="21"/>
  <c r="BD336" i="21" s="1"/>
  <c r="BE336" i="21"/>
  <c r="BF336" i="21" s="1"/>
  <c r="BG336" i="21"/>
  <c r="BH336" i="21" s="1"/>
  <c r="BI336" i="21"/>
  <c r="BJ336" i="21"/>
  <c r="BK336" i="21"/>
  <c r="BL336" i="21"/>
  <c r="BM336" i="21"/>
  <c r="BN336" i="21" s="1"/>
  <c r="BO336" i="21"/>
  <c r="BP336" i="21" s="1"/>
  <c r="BT336" i="21"/>
  <c r="AH337" i="21"/>
  <c r="AI337" i="21"/>
  <c r="AJ337" i="21"/>
  <c r="AK337" i="21"/>
  <c r="AM337" i="21"/>
  <c r="AN337" i="21"/>
  <c r="AO337" i="21"/>
  <c r="AP337" i="21"/>
  <c r="AQ337" i="21"/>
  <c r="AR337" i="21"/>
  <c r="AS337" i="21"/>
  <c r="AT337" i="21"/>
  <c r="AU337" i="21"/>
  <c r="AV337" i="21"/>
  <c r="AW337" i="21"/>
  <c r="AX337" i="21" s="1"/>
  <c r="AY337" i="21"/>
  <c r="AZ337" i="21" s="1"/>
  <c r="BA337" i="21"/>
  <c r="BB337" i="21" s="1"/>
  <c r="BC337" i="21"/>
  <c r="BD337" i="21" s="1"/>
  <c r="BE337" i="21"/>
  <c r="BF337" i="21" s="1"/>
  <c r="BG337" i="21"/>
  <c r="BH337" i="21"/>
  <c r="BI337" i="21"/>
  <c r="BJ337" i="21" s="1"/>
  <c r="BK337" i="21"/>
  <c r="BL337" i="21" s="1"/>
  <c r="BM337" i="21"/>
  <c r="BN337" i="21"/>
  <c r="BO337" i="21"/>
  <c r="BP337" i="21" s="1"/>
  <c r="BT337" i="21"/>
  <c r="AH338" i="21"/>
  <c r="AI338" i="21"/>
  <c r="AJ338" i="21"/>
  <c r="AK338" i="21"/>
  <c r="AM338" i="21"/>
  <c r="AN338" i="21"/>
  <c r="AO338" i="21"/>
  <c r="AP338" i="21"/>
  <c r="AQ338" i="21"/>
  <c r="AR338" i="21"/>
  <c r="AS338" i="21"/>
  <c r="AT338" i="21"/>
  <c r="AU338" i="21"/>
  <c r="AV338" i="21"/>
  <c r="AW338" i="21"/>
  <c r="AX338" i="21" s="1"/>
  <c r="AY338" i="21"/>
  <c r="AZ338" i="21" s="1"/>
  <c r="BA338" i="21"/>
  <c r="BB338" i="21" s="1"/>
  <c r="BC338" i="21"/>
  <c r="BD338" i="21"/>
  <c r="BE338" i="21"/>
  <c r="BF338" i="21" s="1"/>
  <c r="BG338" i="21"/>
  <c r="BH338" i="21" s="1"/>
  <c r="BI338" i="21"/>
  <c r="BJ338" i="21" s="1"/>
  <c r="BK338" i="21"/>
  <c r="BL338" i="21"/>
  <c r="BM338" i="21"/>
  <c r="BN338" i="21"/>
  <c r="BO338" i="21"/>
  <c r="BP338" i="21" s="1"/>
  <c r="BT338" i="21"/>
  <c r="AH339" i="21"/>
  <c r="AI339" i="21"/>
  <c r="AJ339" i="21"/>
  <c r="AL339" i="21" s="1"/>
  <c r="AK339" i="21"/>
  <c r="AM339" i="21"/>
  <c r="AN339" i="21"/>
  <c r="AO339" i="21"/>
  <c r="AP339" i="21"/>
  <c r="AQ339" i="21"/>
  <c r="AR339" i="21"/>
  <c r="AS339" i="21"/>
  <c r="AT339" i="21"/>
  <c r="AU339" i="21"/>
  <c r="AV339" i="21"/>
  <c r="AW339" i="21"/>
  <c r="AX339" i="21" s="1"/>
  <c r="AY339" i="21"/>
  <c r="AZ339" i="21" s="1"/>
  <c r="BA339" i="21"/>
  <c r="BB339" i="21" s="1"/>
  <c r="BC339" i="21"/>
  <c r="BD339" i="21" s="1"/>
  <c r="BE339" i="21"/>
  <c r="BF339" i="21" s="1"/>
  <c r="BG339" i="21"/>
  <c r="BH339" i="21" s="1"/>
  <c r="BI339" i="21"/>
  <c r="BJ339" i="21" s="1"/>
  <c r="BK339" i="21"/>
  <c r="BL339" i="21" s="1"/>
  <c r="BM339" i="21"/>
  <c r="BN339" i="21" s="1"/>
  <c r="BO339" i="21"/>
  <c r="BP339" i="21" s="1"/>
  <c r="BT339" i="21"/>
  <c r="AH340" i="21"/>
  <c r="AI340" i="21"/>
  <c r="AJ340" i="21"/>
  <c r="AK340" i="21"/>
  <c r="AM340" i="21"/>
  <c r="AN340" i="21"/>
  <c r="AO340" i="21"/>
  <c r="AP340" i="21"/>
  <c r="AQ340" i="21"/>
  <c r="AR340" i="21"/>
  <c r="AS340" i="21"/>
  <c r="AT340" i="21"/>
  <c r="AU340" i="21"/>
  <c r="AV340" i="21"/>
  <c r="AW340" i="21"/>
  <c r="AX340" i="21" s="1"/>
  <c r="AY340" i="21"/>
  <c r="AZ340" i="21"/>
  <c r="BA340" i="21"/>
  <c r="BB340" i="21" s="1"/>
  <c r="BC340" i="21"/>
  <c r="BD340" i="21" s="1"/>
  <c r="BE340" i="21"/>
  <c r="BF340" i="21"/>
  <c r="BG340" i="21"/>
  <c r="BH340" i="21" s="1"/>
  <c r="BI340" i="21"/>
  <c r="BJ340" i="21" s="1"/>
  <c r="BK340" i="21"/>
  <c r="BL340" i="21" s="1"/>
  <c r="BM340" i="21"/>
  <c r="BN340" i="21"/>
  <c r="BO340" i="21"/>
  <c r="BP340" i="21"/>
  <c r="BT340" i="21"/>
  <c r="AH341" i="21"/>
  <c r="AI341" i="21"/>
  <c r="AJ341" i="21"/>
  <c r="AK341" i="21"/>
  <c r="AM341" i="21"/>
  <c r="AN341" i="21"/>
  <c r="AO341" i="21"/>
  <c r="AP341" i="21"/>
  <c r="AQ341" i="21"/>
  <c r="AR341" i="21"/>
  <c r="AS341" i="21"/>
  <c r="AT341" i="21"/>
  <c r="AU341" i="21"/>
  <c r="AV341" i="21"/>
  <c r="AW341" i="21"/>
  <c r="AX341" i="21" s="1"/>
  <c r="AY341" i="21"/>
  <c r="AZ341" i="21" s="1"/>
  <c r="BA341" i="21"/>
  <c r="BB341" i="21" s="1"/>
  <c r="BC341" i="21"/>
  <c r="BD341" i="21" s="1"/>
  <c r="BE341" i="21"/>
  <c r="BF341" i="21" s="1"/>
  <c r="BG341" i="21"/>
  <c r="BH341" i="21" s="1"/>
  <c r="BI341" i="21"/>
  <c r="BJ341" i="21" s="1"/>
  <c r="BK341" i="21"/>
  <c r="BL341" i="21" s="1"/>
  <c r="BM341" i="21"/>
  <c r="BN341" i="21" s="1"/>
  <c r="BO341" i="21"/>
  <c r="BP341" i="21" s="1"/>
  <c r="BT341" i="21"/>
  <c r="AH342" i="21"/>
  <c r="AI342" i="21"/>
  <c r="AL342" i="21" s="1"/>
  <c r="AJ342" i="21"/>
  <c r="AK342" i="21"/>
  <c r="AM342" i="21"/>
  <c r="AN342" i="21"/>
  <c r="AO342" i="21"/>
  <c r="AP342" i="21"/>
  <c r="AQ342" i="21"/>
  <c r="AR342" i="21"/>
  <c r="AS342" i="21"/>
  <c r="AT342" i="21"/>
  <c r="AU342" i="21"/>
  <c r="AV342" i="21"/>
  <c r="AW342" i="21"/>
  <c r="AX342" i="21" s="1"/>
  <c r="AY342" i="21"/>
  <c r="AZ342" i="21" s="1"/>
  <c r="BA342" i="21"/>
  <c r="BB342" i="21"/>
  <c r="BC342" i="21"/>
  <c r="BD342" i="21" s="1"/>
  <c r="BE342" i="21"/>
  <c r="BF342" i="21"/>
  <c r="BG342" i="21"/>
  <c r="BH342" i="21"/>
  <c r="BI342" i="21"/>
  <c r="BJ342" i="21"/>
  <c r="BK342" i="21"/>
  <c r="BL342" i="21" s="1"/>
  <c r="BM342" i="21"/>
  <c r="BN342" i="21" s="1"/>
  <c r="BO342" i="21"/>
  <c r="BP342" i="21" s="1"/>
  <c r="BT342" i="21"/>
  <c r="AH343" i="21"/>
  <c r="AI343" i="21"/>
  <c r="AJ343" i="21"/>
  <c r="AK343" i="21"/>
  <c r="AM343" i="21"/>
  <c r="AN343" i="21"/>
  <c r="AO343" i="21"/>
  <c r="AP343" i="21"/>
  <c r="AQ343" i="21"/>
  <c r="AR343" i="21"/>
  <c r="AS343" i="21"/>
  <c r="AT343" i="21"/>
  <c r="AU343" i="21"/>
  <c r="AV343" i="21"/>
  <c r="AW343" i="21"/>
  <c r="AX343" i="21" s="1"/>
  <c r="AY343" i="21"/>
  <c r="AZ343" i="21" s="1"/>
  <c r="BA343" i="21"/>
  <c r="BB343" i="21" s="1"/>
  <c r="BC343" i="21"/>
  <c r="BD343" i="21" s="1"/>
  <c r="BE343" i="21"/>
  <c r="BF343" i="21" s="1"/>
  <c r="BG343" i="21"/>
  <c r="BH343" i="21" s="1"/>
  <c r="BI343" i="21"/>
  <c r="BJ343" i="21" s="1"/>
  <c r="BK343" i="21"/>
  <c r="BL343" i="21" s="1"/>
  <c r="BM343" i="21"/>
  <c r="BN343" i="21" s="1"/>
  <c r="BO343" i="21"/>
  <c r="BP343" i="21" s="1"/>
  <c r="BT343" i="21"/>
  <c r="AH344" i="21"/>
  <c r="AI344" i="21"/>
  <c r="AJ344" i="21"/>
  <c r="AK344" i="21"/>
  <c r="AM344" i="21"/>
  <c r="AN344" i="21"/>
  <c r="AO344" i="21"/>
  <c r="AP344" i="21"/>
  <c r="AQ344" i="21"/>
  <c r="AR344" i="21"/>
  <c r="AS344" i="21"/>
  <c r="AT344" i="21"/>
  <c r="AU344" i="21"/>
  <c r="AV344" i="21"/>
  <c r="AW344" i="21"/>
  <c r="AX344" i="21" s="1"/>
  <c r="AY344" i="21"/>
  <c r="AZ344" i="21" s="1"/>
  <c r="BA344" i="21"/>
  <c r="BB344" i="21" s="1"/>
  <c r="BC344" i="21"/>
  <c r="BD344" i="21" s="1"/>
  <c r="BE344" i="21"/>
  <c r="BF344" i="21" s="1"/>
  <c r="BG344" i="21"/>
  <c r="BH344" i="21" s="1"/>
  <c r="BI344" i="21"/>
  <c r="BJ344" i="21"/>
  <c r="BK344" i="21"/>
  <c r="BL344" i="21"/>
  <c r="BM344" i="21"/>
  <c r="BN344" i="21" s="1"/>
  <c r="BO344" i="21"/>
  <c r="BP344" i="21"/>
  <c r="BT344" i="21"/>
  <c r="AH345" i="21"/>
  <c r="AI345" i="21"/>
  <c r="AJ345" i="21"/>
  <c r="AK345" i="21"/>
  <c r="AM345" i="21"/>
  <c r="AN345" i="21"/>
  <c r="AO345" i="21"/>
  <c r="AP345" i="21"/>
  <c r="AQ345" i="21"/>
  <c r="AR345" i="21"/>
  <c r="AS345" i="21"/>
  <c r="AT345" i="21"/>
  <c r="AU345" i="21"/>
  <c r="AV345" i="21"/>
  <c r="AW345" i="21"/>
  <c r="AX345" i="21" s="1"/>
  <c r="AY345" i="21"/>
  <c r="AZ345" i="21" s="1"/>
  <c r="BA345" i="21"/>
  <c r="BB345" i="21" s="1"/>
  <c r="BC345" i="21"/>
  <c r="BD345" i="21" s="1"/>
  <c r="BE345" i="21"/>
  <c r="BF345" i="21" s="1"/>
  <c r="BG345" i="21"/>
  <c r="BH345" i="21" s="1"/>
  <c r="BI345" i="21"/>
  <c r="BJ345" i="21" s="1"/>
  <c r="BK345" i="21"/>
  <c r="BL345" i="21" s="1"/>
  <c r="BM345" i="21"/>
  <c r="BN345" i="21" s="1"/>
  <c r="BO345" i="21"/>
  <c r="BP345" i="21" s="1"/>
  <c r="BT345" i="21"/>
  <c r="AH346" i="21"/>
  <c r="AI346" i="21"/>
  <c r="AJ346" i="21"/>
  <c r="AK346" i="21"/>
  <c r="AM346" i="21"/>
  <c r="AN346" i="21"/>
  <c r="AO346" i="21"/>
  <c r="AP346" i="21"/>
  <c r="AQ346" i="21"/>
  <c r="AR346" i="21"/>
  <c r="AS346" i="21"/>
  <c r="AT346" i="21"/>
  <c r="AU346" i="21"/>
  <c r="AV346" i="21"/>
  <c r="AW346" i="21"/>
  <c r="AX346" i="21"/>
  <c r="AY346" i="21"/>
  <c r="AZ346" i="21" s="1"/>
  <c r="BA346" i="21"/>
  <c r="BB346" i="21" s="1"/>
  <c r="BC346" i="21"/>
  <c r="BD346" i="21" s="1"/>
  <c r="BE346" i="21"/>
  <c r="BF346" i="21"/>
  <c r="BG346" i="21"/>
  <c r="BH346" i="21" s="1"/>
  <c r="BI346" i="21"/>
  <c r="BJ346" i="21" s="1"/>
  <c r="BK346" i="21"/>
  <c r="BL346" i="21"/>
  <c r="BM346" i="21"/>
  <c r="BN346" i="21" s="1"/>
  <c r="BO346" i="21"/>
  <c r="BP346" i="21" s="1"/>
  <c r="BT346" i="21"/>
  <c r="AH347" i="21"/>
  <c r="AI347" i="21"/>
  <c r="AJ347" i="21"/>
  <c r="AK347" i="21"/>
  <c r="AM347" i="21"/>
  <c r="AN347" i="21"/>
  <c r="AO347" i="21"/>
  <c r="AP347" i="21"/>
  <c r="AQ347" i="21"/>
  <c r="AR347" i="21"/>
  <c r="AS347" i="21"/>
  <c r="AT347" i="21"/>
  <c r="AU347" i="21"/>
  <c r="AV347" i="21"/>
  <c r="AW347" i="21"/>
  <c r="AX347" i="21" s="1"/>
  <c r="AY347" i="21"/>
  <c r="AZ347" i="21" s="1"/>
  <c r="BA347" i="21"/>
  <c r="BB347" i="21" s="1"/>
  <c r="BC347" i="21"/>
  <c r="BD347" i="21" s="1"/>
  <c r="BE347" i="21"/>
  <c r="BF347" i="21" s="1"/>
  <c r="BG347" i="21"/>
  <c r="BH347" i="21" s="1"/>
  <c r="BI347" i="21"/>
  <c r="BJ347" i="21" s="1"/>
  <c r="BK347" i="21"/>
  <c r="BL347" i="21" s="1"/>
  <c r="BM347" i="21"/>
  <c r="BN347" i="21" s="1"/>
  <c r="BO347" i="21"/>
  <c r="BP347" i="21" s="1"/>
  <c r="BT347" i="21"/>
  <c r="AH348" i="21"/>
  <c r="AI348" i="21"/>
  <c r="AJ348" i="21"/>
  <c r="AK348" i="21"/>
  <c r="AM348" i="21"/>
  <c r="AN348" i="21"/>
  <c r="AO348" i="21"/>
  <c r="AP348" i="21"/>
  <c r="AQ348" i="21"/>
  <c r="AR348" i="21"/>
  <c r="AS348" i="21"/>
  <c r="AT348" i="21"/>
  <c r="AU348" i="21"/>
  <c r="AV348" i="21"/>
  <c r="AW348" i="21"/>
  <c r="AX348" i="21"/>
  <c r="AY348" i="21"/>
  <c r="AZ348" i="21" s="1"/>
  <c r="BA348" i="21"/>
  <c r="BB348" i="21"/>
  <c r="BC348" i="21"/>
  <c r="BD348" i="21"/>
  <c r="BE348" i="21"/>
  <c r="BF348" i="21"/>
  <c r="BG348" i="21"/>
  <c r="BH348" i="21" s="1"/>
  <c r="BI348" i="21"/>
  <c r="BJ348" i="21"/>
  <c r="BK348" i="21"/>
  <c r="BL348" i="21"/>
  <c r="BM348" i="21"/>
  <c r="BN348" i="21"/>
  <c r="BO348" i="21"/>
  <c r="BP348" i="21" s="1"/>
  <c r="BT348" i="21"/>
  <c r="AH349" i="21"/>
  <c r="AI349" i="21"/>
  <c r="AL349" i="21" s="1"/>
  <c r="AJ349" i="21"/>
  <c r="AK349" i="21"/>
  <c r="AM349" i="21"/>
  <c r="AN349" i="21"/>
  <c r="AO349" i="21"/>
  <c r="AP349" i="21"/>
  <c r="AQ349" i="21"/>
  <c r="AR349" i="21"/>
  <c r="AS349" i="21"/>
  <c r="AT349" i="21"/>
  <c r="AU349" i="21"/>
  <c r="AV349" i="21"/>
  <c r="AW349" i="21"/>
  <c r="AX349" i="21" s="1"/>
  <c r="AY349" i="21"/>
  <c r="AZ349" i="21" s="1"/>
  <c r="BA349" i="21"/>
  <c r="BB349" i="21" s="1"/>
  <c r="BC349" i="21"/>
  <c r="BD349" i="21" s="1"/>
  <c r="BE349" i="21"/>
  <c r="BF349" i="21" s="1"/>
  <c r="BG349" i="21"/>
  <c r="BH349" i="21" s="1"/>
  <c r="BI349" i="21"/>
  <c r="BJ349" i="21" s="1"/>
  <c r="BK349" i="21"/>
  <c r="BL349" i="21" s="1"/>
  <c r="BM349" i="21"/>
  <c r="BN349" i="21" s="1"/>
  <c r="BO349" i="21"/>
  <c r="BP349" i="21" s="1"/>
  <c r="BT349" i="21"/>
  <c r="AH350" i="21"/>
  <c r="AI350" i="21"/>
  <c r="AJ350" i="21"/>
  <c r="AL350" i="21" s="1"/>
  <c r="AK350" i="21"/>
  <c r="AM350" i="21"/>
  <c r="AN350" i="21"/>
  <c r="AO350" i="21"/>
  <c r="AP350" i="21"/>
  <c r="AQ350" i="21"/>
  <c r="AR350" i="21"/>
  <c r="AS350" i="21"/>
  <c r="AT350" i="21"/>
  <c r="AU350" i="21"/>
  <c r="AV350" i="21"/>
  <c r="AW350" i="21"/>
  <c r="AX350" i="21" s="1"/>
  <c r="AY350" i="21"/>
  <c r="AZ350" i="21" s="1"/>
  <c r="BA350" i="21"/>
  <c r="BB350" i="21"/>
  <c r="BC350" i="21"/>
  <c r="BD350" i="21" s="1"/>
  <c r="BE350" i="21"/>
  <c r="BF350" i="21" s="1"/>
  <c r="BG350" i="21"/>
  <c r="BH350" i="21"/>
  <c r="BI350" i="21"/>
  <c r="BJ350" i="21"/>
  <c r="BK350" i="21"/>
  <c r="BL350" i="21" s="1"/>
  <c r="BM350" i="21"/>
  <c r="BN350" i="21" s="1"/>
  <c r="BO350" i="21"/>
  <c r="BP350" i="21" s="1"/>
  <c r="BT350" i="21"/>
  <c r="AH351" i="21"/>
  <c r="AI351" i="21"/>
  <c r="AL351" i="21" s="1"/>
  <c r="AJ351" i="21"/>
  <c r="AK351" i="21"/>
  <c r="AM351" i="21"/>
  <c r="AN351" i="21"/>
  <c r="AO351" i="21"/>
  <c r="AP351" i="21"/>
  <c r="AQ351" i="21"/>
  <c r="AR351" i="21"/>
  <c r="AS351" i="21"/>
  <c r="AT351" i="21"/>
  <c r="AU351" i="21"/>
  <c r="AV351" i="21"/>
  <c r="AW351" i="21"/>
  <c r="AX351" i="21" s="1"/>
  <c r="AY351" i="21"/>
  <c r="AZ351" i="21" s="1"/>
  <c r="BA351" i="21"/>
  <c r="BB351" i="21" s="1"/>
  <c r="BC351" i="21"/>
  <c r="BD351" i="21" s="1"/>
  <c r="BE351" i="21"/>
  <c r="BF351" i="21" s="1"/>
  <c r="BG351" i="21"/>
  <c r="BH351" i="21" s="1"/>
  <c r="BI351" i="21"/>
  <c r="BJ351" i="21" s="1"/>
  <c r="BK351" i="21"/>
  <c r="BL351" i="21" s="1"/>
  <c r="BM351" i="21"/>
  <c r="BN351" i="21" s="1"/>
  <c r="BO351" i="21"/>
  <c r="BP351" i="21" s="1"/>
  <c r="BT351" i="21"/>
  <c r="AH352" i="21"/>
  <c r="AI352" i="21"/>
  <c r="AJ352" i="21"/>
  <c r="AK352" i="21"/>
  <c r="AL352" i="21"/>
  <c r="AM352" i="21"/>
  <c r="AN352" i="21"/>
  <c r="AO352" i="21"/>
  <c r="AP352" i="21"/>
  <c r="AQ352" i="21"/>
  <c r="AR352" i="21"/>
  <c r="AS352" i="21"/>
  <c r="AT352" i="21"/>
  <c r="AU352" i="21"/>
  <c r="AV352" i="21"/>
  <c r="AW352" i="21"/>
  <c r="AX352" i="21" s="1"/>
  <c r="AY352" i="21"/>
  <c r="AZ352" i="21" s="1"/>
  <c r="BA352" i="21"/>
  <c r="BB352" i="21" s="1"/>
  <c r="BC352" i="21"/>
  <c r="BD352" i="21" s="1"/>
  <c r="BE352" i="21"/>
  <c r="BF352" i="21"/>
  <c r="BG352" i="21"/>
  <c r="BH352" i="21" s="1"/>
  <c r="BI352" i="21"/>
  <c r="BJ352" i="21"/>
  <c r="BK352" i="21"/>
  <c r="BL352" i="21"/>
  <c r="BM352" i="21"/>
  <c r="BN352" i="21"/>
  <c r="BO352" i="21"/>
  <c r="BP352" i="21" s="1"/>
  <c r="BT352" i="21"/>
  <c r="AH353" i="21"/>
  <c r="AI353" i="21"/>
  <c r="AJ353" i="21"/>
  <c r="AK353" i="21"/>
  <c r="AM353" i="21"/>
  <c r="AN353" i="21"/>
  <c r="AO353" i="21"/>
  <c r="AP353" i="21"/>
  <c r="AQ353" i="21"/>
  <c r="AR353" i="21"/>
  <c r="AS353" i="21"/>
  <c r="AT353" i="21"/>
  <c r="AU353" i="21"/>
  <c r="AV353" i="21"/>
  <c r="AW353" i="21"/>
  <c r="AX353" i="21" s="1"/>
  <c r="AY353" i="21"/>
  <c r="AZ353" i="21" s="1"/>
  <c r="BA353" i="21"/>
  <c r="BB353" i="21" s="1"/>
  <c r="BC353" i="21"/>
  <c r="BD353" i="21" s="1"/>
  <c r="BE353" i="21"/>
  <c r="BF353" i="21" s="1"/>
  <c r="BG353" i="21"/>
  <c r="BH353" i="21" s="1"/>
  <c r="BI353" i="21"/>
  <c r="BJ353" i="21" s="1"/>
  <c r="BK353" i="21"/>
  <c r="BL353" i="21" s="1"/>
  <c r="BM353" i="21"/>
  <c r="BN353" i="21" s="1"/>
  <c r="BO353" i="21"/>
  <c r="BP353" i="21" s="1"/>
  <c r="BT353" i="21"/>
  <c r="AH354" i="21"/>
  <c r="AI354" i="21"/>
  <c r="AJ354" i="21"/>
  <c r="AK354" i="21"/>
  <c r="AM354" i="21"/>
  <c r="AN354" i="21"/>
  <c r="AO354" i="21"/>
  <c r="AP354" i="21"/>
  <c r="AQ354" i="21"/>
  <c r="AR354" i="21"/>
  <c r="AS354" i="21"/>
  <c r="AT354" i="21"/>
  <c r="AU354" i="21"/>
  <c r="AV354" i="21"/>
  <c r="AW354" i="21"/>
  <c r="AX354" i="21" s="1"/>
  <c r="AY354" i="21"/>
  <c r="AZ354" i="21" s="1"/>
  <c r="BA354" i="21"/>
  <c r="BB354" i="21" s="1"/>
  <c r="BC354" i="21"/>
  <c r="BD354" i="21"/>
  <c r="BE354" i="21"/>
  <c r="BF354" i="21" s="1"/>
  <c r="BG354" i="21"/>
  <c r="BH354" i="21" s="1"/>
  <c r="BI354" i="21"/>
  <c r="BJ354" i="21" s="1"/>
  <c r="BK354" i="21"/>
  <c r="BL354" i="21" s="1"/>
  <c r="BM354" i="21"/>
  <c r="BN354" i="21"/>
  <c r="BO354" i="21"/>
  <c r="BP354" i="21" s="1"/>
  <c r="BT354" i="21"/>
  <c r="AH355" i="21"/>
  <c r="AI355" i="21"/>
  <c r="AJ355" i="21"/>
  <c r="AK355" i="21"/>
  <c r="AM355" i="21"/>
  <c r="AN355" i="21"/>
  <c r="AO355" i="21"/>
  <c r="AP355" i="21"/>
  <c r="AQ355" i="21"/>
  <c r="AR355" i="21"/>
  <c r="AS355" i="21"/>
  <c r="AT355" i="21"/>
  <c r="AU355" i="21"/>
  <c r="AV355" i="21"/>
  <c r="AW355" i="21"/>
  <c r="AX355" i="21" s="1"/>
  <c r="AY355" i="21"/>
  <c r="AZ355" i="21" s="1"/>
  <c r="BA355" i="21"/>
  <c r="BB355" i="21" s="1"/>
  <c r="BC355" i="21"/>
  <c r="BD355" i="21" s="1"/>
  <c r="BE355" i="21"/>
  <c r="BF355" i="21" s="1"/>
  <c r="BG355" i="21"/>
  <c r="BH355" i="21" s="1"/>
  <c r="BI355" i="21"/>
  <c r="BJ355" i="21" s="1"/>
  <c r="BK355" i="21"/>
  <c r="BL355" i="21" s="1"/>
  <c r="BM355" i="21"/>
  <c r="BN355" i="21" s="1"/>
  <c r="BO355" i="21"/>
  <c r="BP355" i="21" s="1"/>
  <c r="BT355" i="21"/>
  <c r="AH356" i="21"/>
  <c r="AI356" i="21"/>
  <c r="AJ356" i="21"/>
  <c r="AK356" i="21"/>
  <c r="AM356" i="21"/>
  <c r="AN356" i="21"/>
  <c r="AO356" i="21"/>
  <c r="AP356" i="21"/>
  <c r="AQ356" i="21"/>
  <c r="AR356" i="21"/>
  <c r="AS356" i="21"/>
  <c r="AT356" i="21"/>
  <c r="AU356" i="21"/>
  <c r="AV356" i="21"/>
  <c r="AW356" i="21"/>
  <c r="AX356" i="21" s="1"/>
  <c r="AY356" i="21"/>
  <c r="AZ356" i="21"/>
  <c r="BA356" i="21"/>
  <c r="BB356" i="21" s="1"/>
  <c r="BC356" i="21"/>
  <c r="BD356" i="21" s="1"/>
  <c r="BE356" i="21"/>
  <c r="BF356" i="21" s="1"/>
  <c r="BG356" i="21"/>
  <c r="BH356" i="21"/>
  <c r="BI356" i="21"/>
  <c r="BJ356" i="21" s="1"/>
  <c r="BK356" i="21"/>
  <c r="BL356" i="21" s="1"/>
  <c r="BM356" i="21"/>
  <c r="BN356" i="21" s="1"/>
  <c r="BO356" i="21"/>
  <c r="BP356" i="21"/>
  <c r="BT356" i="21"/>
  <c r="AH357" i="21"/>
  <c r="AI357" i="21"/>
  <c r="AL357" i="21" s="1"/>
  <c r="AJ357" i="21"/>
  <c r="AK357" i="21"/>
  <c r="AM357" i="21"/>
  <c r="AN357" i="21"/>
  <c r="AO357" i="21"/>
  <c r="AP357" i="21"/>
  <c r="AQ357" i="21"/>
  <c r="AR357" i="21"/>
  <c r="AS357" i="21"/>
  <c r="AT357" i="21"/>
  <c r="AU357" i="21"/>
  <c r="AV357" i="21"/>
  <c r="AW357" i="21"/>
  <c r="AX357" i="21" s="1"/>
  <c r="AY357" i="21"/>
  <c r="AZ357" i="21" s="1"/>
  <c r="BA357" i="21"/>
  <c r="BB357" i="21" s="1"/>
  <c r="BC357" i="21"/>
  <c r="BD357" i="21" s="1"/>
  <c r="BE357" i="21"/>
  <c r="BF357" i="21" s="1"/>
  <c r="BG357" i="21"/>
  <c r="BH357" i="21" s="1"/>
  <c r="BI357" i="21"/>
  <c r="BJ357" i="21" s="1"/>
  <c r="BK357" i="21"/>
  <c r="BL357" i="21" s="1"/>
  <c r="BM357" i="21"/>
  <c r="BN357" i="21" s="1"/>
  <c r="BO357" i="21"/>
  <c r="BP357" i="21" s="1"/>
  <c r="BT357" i="21"/>
  <c r="AH358" i="21"/>
  <c r="AI358" i="21"/>
  <c r="AL358" i="21" s="1"/>
  <c r="AJ358" i="21"/>
  <c r="AK358" i="21"/>
  <c r="AM358" i="21"/>
  <c r="AN358" i="21"/>
  <c r="AO358" i="21"/>
  <c r="AP358" i="21"/>
  <c r="AQ358" i="21"/>
  <c r="AR358" i="21"/>
  <c r="AS358" i="21"/>
  <c r="AT358" i="21"/>
  <c r="AU358" i="21"/>
  <c r="AV358" i="21"/>
  <c r="AW358" i="21"/>
  <c r="AX358" i="21"/>
  <c r="AY358" i="21"/>
  <c r="AZ358" i="21" s="1"/>
  <c r="BA358" i="21"/>
  <c r="BB358" i="21"/>
  <c r="BC358" i="21"/>
  <c r="BD358" i="21"/>
  <c r="BE358" i="21"/>
  <c r="BF358" i="21"/>
  <c r="BG358" i="21"/>
  <c r="BH358" i="21" s="1"/>
  <c r="BI358" i="21"/>
  <c r="BJ358" i="21"/>
  <c r="BK358" i="21"/>
  <c r="BL358" i="21"/>
  <c r="BM358" i="21"/>
  <c r="BN358" i="21"/>
  <c r="BO358" i="21"/>
  <c r="BP358" i="21" s="1"/>
  <c r="BT358" i="21"/>
  <c r="AH359" i="21"/>
  <c r="AI359" i="21"/>
  <c r="AJ359" i="21"/>
  <c r="AK359" i="21"/>
  <c r="AM359" i="21"/>
  <c r="AN359" i="21"/>
  <c r="AO359" i="21"/>
  <c r="AP359" i="21"/>
  <c r="AQ359" i="21"/>
  <c r="AR359" i="21"/>
  <c r="AS359" i="21"/>
  <c r="AT359" i="21"/>
  <c r="AU359" i="21"/>
  <c r="AV359" i="21"/>
  <c r="AW359" i="21"/>
  <c r="AX359" i="21" s="1"/>
  <c r="AY359" i="21"/>
  <c r="AZ359" i="21" s="1"/>
  <c r="BA359" i="21"/>
  <c r="BB359" i="21" s="1"/>
  <c r="BC359" i="21"/>
  <c r="BD359" i="21" s="1"/>
  <c r="BE359" i="21"/>
  <c r="BF359" i="21" s="1"/>
  <c r="BG359" i="21"/>
  <c r="BH359" i="21" s="1"/>
  <c r="BI359" i="21"/>
  <c r="BJ359" i="21" s="1"/>
  <c r="BK359" i="21"/>
  <c r="BL359" i="21" s="1"/>
  <c r="BM359" i="21"/>
  <c r="BN359" i="21" s="1"/>
  <c r="BO359" i="21"/>
  <c r="BP359" i="21" s="1"/>
  <c r="BT359" i="21"/>
  <c r="AH360" i="21"/>
  <c r="AI360" i="21"/>
  <c r="AJ360" i="21"/>
  <c r="AL360" i="21" s="1"/>
  <c r="AK360" i="21"/>
  <c r="AM360" i="21"/>
  <c r="AN360" i="21"/>
  <c r="AO360" i="21"/>
  <c r="AP360" i="21"/>
  <c r="AQ360" i="21"/>
  <c r="AR360" i="21"/>
  <c r="AS360" i="21"/>
  <c r="AT360" i="21"/>
  <c r="AU360" i="21"/>
  <c r="AV360" i="21"/>
  <c r="AW360" i="21"/>
  <c r="AX360" i="21" s="1"/>
  <c r="AY360" i="21"/>
  <c r="AZ360" i="21" s="1"/>
  <c r="BA360" i="21"/>
  <c r="BB360" i="21" s="1"/>
  <c r="BC360" i="21"/>
  <c r="BD360" i="21" s="1"/>
  <c r="BE360" i="21"/>
  <c r="BF360" i="21"/>
  <c r="BG360" i="21"/>
  <c r="BH360" i="21" s="1"/>
  <c r="BI360" i="21"/>
  <c r="BJ360" i="21" s="1"/>
  <c r="BK360" i="21"/>
  <c r="BL360" i="21" s="1"/>
  <c r="BM360" i="21"/>
  <c r="BN360" i="21"/>
  <c r="BO360" i="21"/>
  <c r="BP360" i="21" s="1"/>
  <c r="BT360" i="21"/>
  <c r="AH361" i="21"/>
  <c r="AI361" i="21"/>
  <c r="AJ361" i="21"/>
  <c r="AK361" i="21"/>
  <c r="AM361" i="21"/>
  <c r="AN361" i="21"/>
  <c r="AO361" i="21"/>
  <c r="AP361" i="21"/>
  <c r="AQ361" i="21"/>
  <c r="AR361" i="21"/>
  <c r="AS361" i="21"/>
  <c r="AT361" i="21"/>
  <c r="AU361" i="21"/>
  <c r="AV361" i="21"/>
  <c r="AW361" i="21"/>
  <c r="AX361" i="21" s="1"/>
  <c r="AY361" i="21"/>
  <c r="AZ361" i="21" s="1"/>
  <c r="BA361" i="21"/>
  <c r="BB361" i="21" s="1"/>
  <c r="BC361" i="21"/>
  <c r="BD361" i="21" s="1"/>
  <c r="BE361" i="21"/>
  <c r="BF361" i="21" s="1"/>
  <c r="BG361" i="21"/>
  <c r="BH361" i="21" s="1"/>
  <c r="BI361" i="21"/>
  <c r="BJ361" i="21" s="1"/>
  <c r="BK361" i="21"/>
  <c r="BL361" i="21" s="1"/>
  <c r="BM361" i="21"/>
  <c r="BN361" i="21" s="1"/>
  <c r="BO361" i="21"/>
  <c r="BP361" i="21" s="1"/>
  <c r="BT361" i="21"/>
  <c r="AH362" i="21"/>
  <c r="AI362" i="21"/>
  <c r="AL362" i="21" s="1"/>
  <c r="AJ362" i="21"/>
  <c r="AK362" i="21"/>
  <c r="AM362" i="21"/>
  <c r="AN362" i="21"/>
  <c r="AO362" i="21"/>
  <c r="AP362" i="21"/>
  <c r="AQ362" i="21"/>
  <c r="AR362" i="21"/>
  <c r="AS362" i="21"/>
  <c r="AT362" i="21"/>
  <c r="AU362" i="21"/>
  <c r="AV362" i="21"/>
  <c r="AW362" i="21"/>
  <c r="AX362" i="21"/>
  <c r="AY362" i="21"/>
  <c r="AZ362" i="21" s="1"/>
  <c r="BA362" i="21"/>
  <c r="BB362" i="21"/>
  <c r="BC362" i="21"/>
  <c r="BD362" i="21"/>
  <c r="BE362" i="21"/>
  <c r="BF362" i="21"/>
  <c r="BG362" i="21"/>
  <c r="BH362" i="21" s="1"/>
  <c r="BI362" i="21"/>
  <c r="BJ362" i="21"/>
  <c r="BK362" i="21"/>
  <c r="BL362" i="21"/>
  <c r="BM362" i="21"/>
  <c r="BN362" i="21"/>
  <c r="BO362" i="21"/>
  <c r="BP362" i="21" s="1"/>
  <c r="BT362" i="21"/>
  <c r="AH363" i="21"/>
  <c r="AI363" i="21"/>
  <c r="AL363" i="21" s="1"/>
  <c r="AJ363" i="21"/>
  <c r="AK363" i="21"/>
  <c r="AM363" i="21"/>
  <c r="AN363" i="21"/>
  <c r="AO363" i="21"/>
  <c r="AP363" i="21"/>
  <c r="AQ363" i="21"/>
  <c r="AR363" i="21"/>
  <c r="AS363" i="21"/>
  <c r="AT363" i="21"/>
  <c r="AU363" i="21"/>
  <c r="AV363" i="21"/>
  <c r="AW363" i="21"/>
  <c r="AX363" i="21" s="1"/>
  <c r="AY363" i="21"/>
  <c r="AZ363" i="21" s="1"/>
  <c r="BA363" i="21"/>
  <c r="BB363" i="21" s="1"/>
  <c r="BC363" i="21"/>
  <c r="BD363" i="21" s="1"/>
  <c r="BE363" i="21"/>
  <c r="BF363" i="21" s="1"/>
  <c r="BG363" i="21"/>
  <c r="BH363" i="21" s="1"/>
  <c r="BI363" i="21"/>
  <c r="BJ363" i="21" s="1"/>
  <c r="BK363" i="21"/>
  <c r="BL363" i="21" s="1"/>
  <c r="BM363" i="21"/>
  <c r="BN363" i="21" s="1"/>
  <c r="BO363" i="21"/>
  <c r="BP363" i="21" s="1"/>
  <c r="BT363" i="21"/>
  <c r="AH364" i="21"/>
  <c r="AI364" i="21"/>
  <c r="AJ364" i="21"/>
  <c r="AL364" i="21" s="1"/>
  <c r="AK364" i="21"/>
  <c r="AM364" i="21"/>
  <c r="AN364" i="21"/>
  <c r="AO364" i="21"/>
  <c r="AP364" i="21"/>
  <c r="AQ364" i="21"/>
  <c r="AR364" i="21"/>
  <c r="AS364" i="21"/>
  <c r="AT364" i="21"/>
  <c r="AU364" i="21"/>
  <c r="AV364" i="21"/>
  <c r="AW364" i="21"/>
  <c r="AX364" i="21"/>
  <c r="AY364" i="21"/>
  <c r="AZ364" i="21"/>
  <c r="BA364" i="21"/>
  <c r="BB364" i="21" s="1"/>
  <c r="BC364" i="21"/>
  <c r="BD364" i="21"/>
  <c r="BE364" i="21"/>
  <c r="BF364" i="21"/>
  <c r="BG364" i="21"/>
  <c r="BH364" i="21"/>
  <c r="BI364" i="21"/>
  <c r="BJ364" i="21" s="1"/>
  <c r="BK364" i="21"/>
  <c r="BL364" i="21" s="1"/>
  <c r="BM364" i="21"/>
  <c r="BN364" i="21" s="1"/>
  <c r="BO364" i="21"/>
  <c r="BP364" i="21" s="1"/>
  <c r="BT364" i="21"/>
  <c r="AH365" i="21"/>
  <c r="AI365" i="21"/>
  <c r="AJ365" i="21"/>
  <c r="AK365" i="21"/>
  <c r="AM365" i="21"/>
  <c r="AN365" i="21"/>
  <c r="AO365" i="21"/>
  <c r="AP365" i="21"/>
  <c r="AQ365" i="21"/>
  <c r="AR365" i="21"/>
  <c r="AS365" i="21"/>
  <c r="AT365" i="21"/>
  <c r="AU365" i="21"/>
  <c r="AV365" i="21"/>
  <c r="AW365" i="21"/>
  <c r="AX365" i="21" s="1"/>
  <c r="AY365" i="21"/>
  <c r="AZ365" i="21" s="1"/>
  <c r="BA365" i="21"/>
  <c r="BB365" i="21" s="1"/>
  <c r="BC365" i="21"/>
  <c r="BD365" i="21" s="1"/>
  <c r="BE365" i="21"/>
  <c r="BF365" i="21" s="1"/>
  <c r="BG365" i="21"/>
  <c r="BH365" i="21" s="1"/>
  <c r="BI365" i="21"/>
  <c r="BJ365" i="21" s="1"/>
  <c r="BK365" i="21"/>
  <c r="BL365" i="21" s="1"/>
  <c r="BM365" i="21"/>
  <c r="BN365" i="21" s="1"/>
  <c r="BO365" i="21"/>
  <c r="BP365" i="21" s="1"/>
  <c r="BT365" i="21"/>
  <c r="AH366" i="21"/>
  <c r="AI366" i="21"/>
  <c r="AJ366" i="21"/>
  <c r="AK366" i="21"/>
  <c r="AM366" i="21"/>
  <c r="AN366" i="21"/>
  <c r="AO366" i="21"/>
  <c r="AP366" i="21"/>
  <c r="AQ366" i="21"/>
  <c r="AR366" i="21"/>
  <c r="AS366" i="21"/>
  <c r="AT366" i="21"/>
  <c r="AU366" i="21"/>
  <c r="AV366" i="21"/>
  <c r="AW366" i="21"/>
  <c r="AX366" i="21"/>
  <c r="AY366" i="21"/>
  <c r="AZ366" i="21"/>
  <c r="BA366" i="21"/>
  <c r="BB366" i="21" s="1"/>
  <c r="BC366" i="21"/>
  <c r="BD366" i="21"/>
  <c r="BE366" i="21"/>
  <c r="BF366" i="21"/>
  <c r="BG366" i="21"/>
  <c r="BH366" i="21"/>
  <c r="BI366" i="21"/>
  <c r="BJ366" i="21" s="1"/>
  <c r="BK366" i="21"/>
  <c r="BL366" i="21" s="1"/>
  <c r="BM366" i="21"/>
  <c r="BN366" i="21" s="1"/>
  <c r="BO366" i="21"/>
  <c r="BP366" i="21" s="1"/>
  <c r="BT366" i="21"/>
  <c r="AH367" i="21"/>
  <c r="AI367" i="21"/>
  <c r="AJ367" i="21"/>
  <c r="AK367" i="21"/>
  <c r="AM367" i="21"/>
  <c r="AN367" i="21"/>
  <c r="AO367" i="21"/>
  <c r="AP367" i="21"/>
  <c r="AQ367" i="21"/>
  <c r="AR367" i="21"/>
  <c r="AS367" i="21"/>
  <c r="AT367" i="21"/>
  <c r="AU367" i="21"/>
  <c r="AV367" i="21"/>
  <c r="AW367" i="21"/>
  <c r="AX367" i="21" s="1"/>
  <c r="AY367" i="21"/>
  <c r="AZ367" i="21" s="1"/>
  <c r="BA367" i="21"/>
  <c r="BB367" i="21" s="1"/>
  <c r="BC367" i="21"/>
  <c r="BD367" i="21" s="1"/>
  <c r="BE367" i="21"/>
  <c r="BF367" i="21" s="1"/>
  <c r="BG367" i="21"/>
  <c r="BH367" i="21" s="1"/>
  <c r="BI367" i="21"/>
  <c r="BJ367" i="21" s="1"/>
  <c r="BK367" i="21"/>
  <c r="BL367" i="21" s="1"/>
  <c r="BM367" i="21"/>
  <c r="BN367" i="21" s="1"/>
  <c r="BO367" i="21"/>
  <c r="BP367" i="21" s="1"/>
  <c r="BT367" i="21"/>
  <c r="AH368" i="21"/>
  <c r="AI368" i="21"/>
  <c r="AJ368" i="21"/>
  <c r="AL368" i="21" s="1"/>
  <c r="AK368" i="21"/>
  <c r="AM368" i="21"/>
  <c r="AN368" i="21"/>
  <c r="AO368" i="21"/>
  <c r="AP368" i="21"/>
  <c r="AQ368" i="21"/>
  <c r="AR368" i="21"/>
  <c r="AS368" i="21"/>
  <c r="AT368" i="21"/>
  <c r="AU368" i="21"/>
  <c r="AV368" i="21"/>
  <c r="AW368" i="21"/>
  <c r="AX368" i="21"/>
  <c r="AY368" i="21"/>
  <c r="AZ368" i="21"/>
  <c r="BA368" i="21"/>
  <c r="BB368" i="21"/>
  <c r="BC368" i="21"/>
  <c r="BD368" i="21" s="1"/>
  <c r="BE368" i="21"/>
  <c r="BF368" i="21" s="1"/>
  <c r="BG368" i="21"/>
  <c r="BH368" i="21" s="1"/>
  <c r="BI368" i="21"/>
  <c r="BJ368" i="21" s="1"/>
  <c r="BK368" i="21"/>
  <c r="BL368" i="21"/>
  <c r="BM368" i="21"/>
  <c r="BN368" i="21" s="1"/>
  <c r="BO368" i="21"/>
  <c r="BP368" i="21"/>
  <c r="BT368" i="21"/>
  <c r="AH369" i="21"/>
  <c r="AI369" i="21"/>
  <c r="AJ369" i="21"/>
  <c r="AK369" i="21"/>
  <c r="AM369" i="21"/>
  <c r="AN369" i="21"/>
  <c r="AO369" i="21"/>
  <c r="AP369" i="21"/>
  <c r="AQ369" i="21"/>
  <c r="AR369" i="21"/>
  <c r="AS369" i="21"/>
  <c r="AT369" i="21"/>
  <c r="AU369" i="21"/>
  <c r="AV369" i="21"/>
  <c r="AW369" i="21"/>
  <c r="AX369" i="21" s="1"/>
  <c r="AY369" i="21"/>
  <c r="AZ369" i="21" s="1"/>
  <c r="BA369" i="21"/>
  <c r="BB369" i="21" s="1"/>
  <c r="BC369" i="21"/>
  <c r="BD369" i="21" s="1"/>
  <c r="BE369" i="21"/>
  <c r="BF369" i="21" s="1"/>
  <c r="BG369" i="21"/>
  <c r="BH369" i="21" s="1"/>
  <c r="BI369" i="21"/>
  <c r="BJ369" i="21" s="1"/>
  <c r="BK369" i="21"/>
  <c r="BL369" i="21" s="1"/>
  <c r="BM369" i="21"/>
  <c r="BN369" i="21" s="1"/>
  <c r="BO369" i="21"/>
  <c r="BP369" i="21" s="1"/>
  <c r="BT369" i="21"/>
  <c r="AH370" i="21"/>
  <c r="AI370" i="21"/>
  <c r="AJ370" i="21"/>
  <c r="AK370" i="21"/>
  <c r="AM370" i="21"/>
  <c r="AN370" i="21"/>
  <c r="AO370" i="21"/>
  <c r="AP370" i="21"/>
  <c r="AQ370" i="21"/>
  <c r="AR370" i="21"/>
  <c r="AS370" i="21"/>
  <c r="AT370" i="21"/>
  <c r="AU370" i="21"/>
  <c r="AV370" i="21"/>
  <c r="AW370" i="21"/>
  <c r="AX370" i="21" s="1"/>
  <c r="AY370" i="21"/>
  <c r="AZ370" i="21" s="1"/>
  <c r="BA370" i="21"/>
  <c r="BB370" i="21" s="1"/>
  <c r="BC370" i="21"/>
  <c r="BD370" i="21" s="1"/>
  <c r="BE370" i="21"/>
  <c r="BF370" i="21" s="1"/>
  <c r="BG370" i="21"/>
  <c r="BH370" i="21" s="1"/>
  <c r="BI370" i="21"/>
  <c r="BJ370" i="21"/>
  <c r="BK370" i="21"/>
  <c r="BL370" i="21"/>
  <c r="BM370" i="21"/>
  <c r="BN370" i="21"/>
  <c r="BO370" i="21"/>
  <c r="BP370" i="21" s="1"/>
  <c r="BT370" i="21"/>
  <c r="AH371" i="21"/>
  <c r="AI371" i="21"/>
  <c r="AJ371" i="21"/>
  <c r="AK371" i="21"/>
  <c r="AM371" i="21"/>
  <c r="AN371" i="21"/>
  <c r="AO371" i="21"/>
  <c r="AP371" i="21"/>
  <c r="AQ371" i="21"/>
  <c r="AR371" i="21"/>
  <c r="AS371" i="21"/>
  <c r="AT371" i="21"/>
  <c r="AU371" i="21"/>
  <c r="AV371" i="21"/>
  <c r="AW371" i="21"/>
  <c r="AX371" i="21" s="1"/>
  <c r="AY371" i="21"/>
  <c r="AZ371" i="21"/>
  <c r="BA371" i="21"/>
  <c r="BB371" i="21" s="1"/>
  <c r="BC371" i="21"/>
  <c r="BD371" i="21" s="1"/>
  <c r="BE371" i="21"/>
  <c r="BF371" i="21" s="1"/>
  <c r="BG371" i="21"/>
  <c r="BH371" i="21"/>
  <c r="BI371" i="21"/>
  <c r="BJ371" i="21" s="1"/>
  <c r="BK371" i="21"/>
  <c r="BL371" i="21" s="1"/>
  <c r="BM371" i="21"/>
  <c r="BN371" i="21" s="1"/>
  <c r="BO371" i="21"/>
  <c r="BP371" i="21" s="1"/>
  <c r="BT371" i="21"/>
  <c r="AH372" i="21"/>
  <c r="AI372" i="21"/>
  <c r="AJ372" i="21"/>
  <c r="AK372" i="21"/>
  <c r="AM372" i="21"/>
  <c r="AN372" i="21"/>
  <c r="AO372" i="21"/>
  <c r="AP372" i="21"/>
  <c r="AQ372" i="21"/>
  <c r="AR372" i="21"/>
  <c r="AS372" i="21"/>
  <c r="AT372" i="21"/>
  <c r="AU372" i="21"/>
  <c r="AV372" i="21"/>
  <c r="AW372" i="21"/>
  <c r="AX372" i="21" s="1"/>
  <c r="AY372" i="21"/>
  <c r="AZ372" i="21" s="1"/>
  <c r="BA372" i="21"/>
  <c r="BB372" i="21" s="1"/>
  <c r="BC372" i="21"/>
  <c r="BD372" i="21"/>
  <c r="BE372" i="21"/>
  <c r="BF372" i="21"/>
  <c r="BG372" i="21"/>
  <c r="BH372" i="21"/>
  <c r="BI372" i="21"/>
  <c r="BJ372" i="21" s="1"/>
  <c r="BK372" i="21"/>
  <c r="BL372" i="21" s="1"/>
  <c r="BM372" i="21"/>
  <c r="BN372" i="21" s="1"/>
  <c r="BO372" i="21"/>
  <c r="BP372" i="21" s="1"/>
  <c r="BT372" i="21"/>
  <c r="AH373" i="21"/>
  <c r="AI373" i="21"/>
  <c r="AL373" i="21" s="1"/>
  <c r="AJ373" i="21"/>
  <c r="AK373" i="21"/>
  <c r="AM373" i="21"/>
  <c r="AN373" i="21"/>
  <c r="AO373" i="21"/>
  <c r="AP373" i="21"/>
  <c r="AQ373" i="21"/>
  <c r="AR373" i="21"/>
  <c r="AS373" i="21"/>
  <c r="AT373" i="21"/>
  <c r="AU373" i="21"/>
  <c r="AV373" i="21"/>
  <c r="AW373" i="21"/>
  <c r="AX373" i="21" s="1"/>
  <c r="AY373" i="21"/>
  <c r="AZ373" i="21" s="1"/>
  <c r="BA373" i="21"/>
  <c r="BB373" i="21" s="1"/>
  <c r="BC373" i="21"/>
  <c r="BD373" i="21" s="1"/>
  <c r="BE373" i="21"/>
  <c r="BF373" i="21" s="1"/>
  <c r="BG373" i="21"/>
  <c r="BH373" i="21" s="1"/>
  <c r="BI373" i="21"/>
  <c r="BJ373" i="21" s="1"/>
  <c r="BK373" i="21"/>
  <c r="BL373" i="21" s="1"/>
  <c r="BM373" i="21"/>
  <c r="BN373" i="21" s="1"/>
  <c r="BO373" i="21"/>
  <c r="BP373" i="21" s="1"/>
  <c r="BT373" i="21"/>
  <c r="AH374" i="21"/>
  <c r="AI374" i="21"/>
  <c r="AL374" i="21" s="1"/>
  <c r="AJ374" i="21"/>
  <c r="AK374" i="21"/>
  <c r="AM374" i="21"/>
  <c r="AN374" i="21"/>
  <c r="AO374" i="21"/>
  <c r="AP374" i="21"/>
  <c r="AQ374" i="21"/>
  <c r="AR374" i="21"/>
  <c r="AS374" i="21"/>
  <c r="AT374" i="21"/>
  <c r="AU374" i="21"/>
  <c r="AV374" i="21"/>
  <c r="AW374" i="21"/>
  <c r="AX374" i="21" s="1"/>
  <c r="AY374" i="21"/>
  <c r="AZ374" i="21" s="1"/>
  <c r="BA374" i="21"/>
  <c r="BB374" i="21" s="1"/>
  <c r="BC374" i="21"/>
  <c r="BD374" i="21"/>
  <c r="BE374" i="21"/>
  <c r="BF374" i="21"/>
  <c r="BG374" i="21"/>
  <c r="BH374" i="21" s="1"/>
  <c r="BI374" i="21"/>
  <c r="BJ374" i="21" s="1"/>
  <c r="BK374" i="21"/>
  <c r="BL374" i="21" s="1"/>
  <c r="BM374" i="21"/>
  <c r="BN374" i="21" s="1"/>
  <c r="BO374" i="21"/>
  <c r="BP374" i="21" s="1"/>
  <c r="BT374" i="21"/>
  <c r="AH375" i="21"/>
  <c r="AI375" i="21"/>
  <c r="AJ375" i="21"/>
  <c r="AK375" i="21"/>
  <c r="AM375" i="21"/>
  <c r="AN375" i="21"/>
  <c r="AO375" i="21"/>
  <c r="AP375" i="21"/>
  <c r="AQ375" i="21"/>
  <c r="AR375" i="21"/>
  <c r="AS375" i="21"/>
  <c r="AT375" i="21"/>
  <c r="AU375" i="21"/>
  <c r="AV375" i="21"/>
  <c r="AW375" i="21"/>
  <c r="AX375" i="21" s="1"/>
  <c r="AY375" i="21"/>
  <c r="AZ375" i="21" s="1"/>
  <c r="BA375" i="21"/>
  <c r="BB375" i="21" s="1"/>
  <c r="BC375" i="21"/>
  <c r="BD375" i="21" s="1"/>
  <c r="BE375" i="21"/>
  <c r="BF375" i="21" s="1"/>
  <c r="BG375" i="21"/>
  <c r="BH375" i="21"/>
  <c r="BI375" i="21"/>
  <c r="BJ375" i="21" s="1"/>
  <c r="BK375" i="21"/>
  <c r="BL375" i="21" s="1"/>
  <c r="BM375" i="21"/>
  <c r="BN375" i="21" s="1"/>
  <c r="BO375" i="21"/>
  <c r="BP375" i="21" s="1"/>
  <c r="BT375" i="21"/>
  <c r="AH376" i="21"/>
  <c r="AI376" i="21"/>
  <c r="AJ376" i="21"/>
  <c r="AL376" i="21" s="1"/>
  <c r="AK376" i="21"/>
  <c r="AM376" i="21"/>
  <c r="AN376" i="21"/>
  <c r="AO376" i="21"/>
  <c r="AP376" i="21"/>
  <c r="AQ376" i="21"/>
  <c r="AR376" i="21"/>
  <c r="AS376" i="21"/>
  <c r="AT376" i="21"/>
  <c r="AU376" i="21"/>
  <c r="AV376" i="21"/>
  <c r="AW376" i="21"/>
  <c r="AX376" i="21"/>
  <c r="AY376" i="21"/>
  <c r="AZ376" i="21"/>
  <c r="BA376" i="21"/>
  <c r="BB376" i="21" s="1"/>
  <c r="BC376" i="21"/>
  <c r="BD376" i="21" s="1"/>
  <c r="BE376" i="21"/>
  <c r="BF376" i="21" s="1"/>
  <c r="BG376" i="21"/>
  <c r="BH376" i="21" s="1"/>
  <c r="BI376" i="21"/>
  <c r="BJ376" i="21" s="1"/>
  <c r="BK376" i="21"/>
  <c r="BL376" i="21" s="1"/>
  <c r="BM376" i="21"/>
  <c r="BN376" i="21"/>
  <c r="BO376" i="21"/>
  <c r="BP376" i="21"/>
  <c r="BT376" i="21"/>
  <c r="AH377" i="21"/>
  <c r="AI377" i="21"/>
  <c r="AJ377" i="21"/>
  <c r="AK377" i="21"/>
  <c r="AM377" i="21"/>
  <c r="AN377" i="21"/>
  <c r="AO377" i="21"/>
  <c r="AP377" i="21"/>
  <c r="AQ377" i="21"/>
  <c r="AR377" i="21"/>
  <c r="AS377" i="21"/>
  <c r="AT377" i="21"/>
  <c r="AU377" i="21"/>
  <c r="AV377" i="21"/>
  <c r="AW377" i="21"/>
  <c r="AX377" i="21" s="1"/>
  <c r="AY377" i="21"/>
  <c r="AZ377" i="21" s="1"/>
  <c r="BA377" i="21"/>
  <c r="BB377" i="21"/>
  <c r="BC377" i="21"/>
  <c r="BD377" i="21" s="1"/>
  <c r="BE377" i="21"/>
  <c r="BF377" i="21" s="1"/>
  <c r="BG377" i="21"/>
  <c r="BH377" i="21" s="1"/>
  <c r="BI377" i="21"/>
  <c r="BJ377" i="21" s="1"/>
  <c r="BK377" i="21"/>
  <c r="BL377" i="21" s="1"/>
  <c r="BM377" i="21"/>
  <c r="BN377" i="21" s="1"/>
  <c r="BO377" i="21"/>
  <c r="BP377" i="21" s="1"/>
  <c r="BT377" i="21"/>
  <c r="AH378" i="21"/>
  <c r="AI378" i="21"/>
  <c r="AL378" i="21" s="1"/>
  <c r="AJ378" i="21"/>
  <c r="AK378" i="21"/>
  <c r="AM378" i="21"/>
  <c r="AN378" i="21"/>
  <c r="AO378" i="21"/>
  <c r="AP378" i="21"/>
  <c r="AQ378" i="21"/>
  <c r="AR378" i="21"/>
  <c r="AS378" i="21"/>
  <c r="AT378" i="21"/>
  <c r="AU378" i="21"/>
  <c r="AV378" i="21"/>
  <c r="AW378" i="21"/>
  <c r="AX378" i="21"/>
  <c r="AY378" i="21"/>
  <c r="AZ378" i="21" s="1"/>
  <c r="BA378" i="21"/>
  <c r="BB378" i="21" s="1"/>
  <c r="BC378" i="21"/>
  <c r="BD378" i="21" s="1"/>
  <c r="BE378" i="21"/>
  <c r="BF378" i="21" s="1"/>
  <c r="BG378" i="21"/>
  <c r="BH378" i="21" s="1"/>
  <c r="BI378" i="21"/>
  <c r="BJ378" i="21"/>
  <c r="BK378" i="21"/>
  <c r="BL378" i="21" s="1"/>
  <c r="BM378" i="21"/>
  <c r="BN378" i="21"/>
  <c r="BO378" i="21"/>
  <c r="BP378" i="21" s="1"/>
  <c r="BT378" i="21"/>
  <c r="AH379" i="21"/>
  <c r="AI379" i="21"/>
  <c r="AJ379" i="21"/>
  <c r="AK379" i="21"/>
  <c r="AM379" i="21"/>
  <c r="AN379" i="21"/>
  <c r="AO379" i="21"/>
  <c r="AP379" i="21"/>
  <c r="AQ379" i="21"/>
  <c r="AR379" i="21"/>
  <c r="AS379" i="21"/>
  <c r="AT379" i="21"/>
  <c r="AU379" i="21"/>
  <c r="AV379" i="21"/>
  <c r="AW379" i="21"/>
  <c r="AX379" i="21" s="1"/>
  <c r="AY379" i="21"/>
  <c r="AZ379" i="21" s="1"/>
  <c r="BA379" i="21"/>
  <c r="BB379" i="21" s="1"/>
  <c r="BC379" i="21"/>
  <c r="BD379" i="21" s="1"/>
  <c r="BE379" i="21"/>
  <c r="BF379" i="21" s="1"/>
  <c r="BG379" i="21"/>
  <c r="BH379" i="21" s="1"/>
  <c r="BI379" i="21"/>
  <c r="BJ379" i="21" s="1"/>
  <c r="BK379" i="21"/>
  <c r="BL379" i="21"/>
  <c r="BM379" i="21"/>
  <c r="BN379" i="21" s="1"/>
  <c r="BO379" i="21"/>
  <c r="BP379" i="21" s="1"/>
  <c r="BT379" i="21"/>
  <c r="AH380" i="21"/>
  <c r="AI380" i="21"/>
  <c r="AJ380" i="21"/>
  <c r="AK380" i="21"/>
  <c r="AM380" i="21"/>
  <c r="AN380" i="21"/>
  <c r="AO380" i="21"/>
  <c r="AP380" i="21"/>
  <c r="AQ380" i="21"/>
  <c r="AR380" i="21"/>
  <c r="AS380" i="21"/>
  <c r="AT380" i="21"/>
  <c r="AU380" i="21"/>
  <c r="AV380" i="21"/>
  <c r="AW380" i="21"/>
  <c r="AX380" i="21" s="1"/>
  <c r="AY380" i="21"/>
  <c r="AZ380" i="21" s="1"/>
  <c r="BA380" i="21"/>
  <c r="BB380" i="21" s="1"/>
  <c r="BC380" i="21"/>
  <c r="BD380" i="21"/>
  <c r="BE380" i="21"/>
  <c r="BF380" i="21" s="1"/>
  <c r="BG380" i="21"/>
  <c r="BH380" i="21" s="1"/>
  <c r="BI380" i="21"/>
  <c r="BJ380" i="21" s="1"/>
  <c r="BK380" i="21"/>
  <c r="BL380" i="21" s="1"/>
  <c r="BM380" i="21"/>
  <c r="BN380" i="21" s="1"/>
  <c r="BO380" i="21"/>
  <c r="BP380" i="21"/>
  <c r="BT380" i="21"/>
  <c r="AH381" i="21"/>
  <c r="AI381" i="21"/>
  <c r="AJ381" i="21"/>
  <c r="AK381" i="21"/>
  <c r="AM381" i="21"/>
  <c r="AN381" i="21"/>
  <c r="AO381" i="21"/>
  <c r="AP381" i="21"/>
  <c r="AQ381" i="21"/>
  <c r="AR381" i="21"/>
  <c r="AS381" i="21"/>
  <c r="AT381" i="21"/>
  <c r="AU381" i="21"/>
  <c r="AV381" i="21"/>
  <c r="AW381" i="21"/>
  <c r="AX381" i="21" s="1"/>
  <c r="AY381" i="21"/>
  <c r="AZ381" i="21" s="1"/>
  <c r="BA381" i="21"/>
  <c r="BB381" i="21" s="1"/>
  <c r="BC381" i="21"/>
  <c r="BD381" i="21" s="1"/>
  <c r="BE381" i="21"/>
  <c r="BF381" i="21" s="1"/>
  <c r="BG381" i="21"/>
  <c r="BH381" i="21" s="1"/>
  <c r="BI381" i="21"/>
  <c r="BJ381" i="21"/>
  <c r="BK381" i="21"/>
  <c r="BL381" i="21" s="1"/>
  <c r="BM381" i="21"/>
  <c r="BN381" i="21" s="1"/>
  <c r="BO381" i="21"/>
  <c r="BP381" i="21" s="1"/>
  <c r="BT381" i="21"/>
  <c r="AH382" i="21"/>
  <c r="AI382" i="21"/>
  <c r="AJ382" i="21"/>
  <c r="AK382" i="21"/>
  <c r="AM382" i="21"/>
  <c r="AN382" i="21"/>
  <c r="AO382" i="21"/>
  <c r="AP382" i="21"/>
  <c r="AQ382" i="21"/>
  <c r="AR382" i="21"/>
  <c r="AS382" i="21"/>
  <c r="AT382" i="21"/>
  <c r="AU382" i="21"/>
  <c r="AV382" i="21"/>
  <c r="AW382" i="21"/>
  <c r="AX382" i="21" s="1"/>
  <c r="AY382" i="21"/>
  <c r="AZ382" i="21" s="1"/>
  <c r="BA382" i="21"/>
  <c r="BB382" i="21"/>
  <c r="BC382" i="21"/>
  <c r="BD382" i="21" s="1"/>
  <c r="BE382" i="21"/>
  <c r="BF382" i="21" s="1"/>
  <c r="BG382" i="21"/>
  <c r="BH382" i="21"/>
  <c r="BI382" i="21"/>
  <c r="BJ382" i="21"/>
  <c r="BK382" i="21"/>
  <c r="BL382" i="21" s="1"/>
  <c r="BM382" i="21"/>
  <c r="BN382" i="21" s="1"/>
  <c r="BO382" i="21"/>
  <c r="BP382" i="21" s="1"/>
  <c r="BT382" i="21"/>
  <c r="AH383" i="21"/>
  <c r="AI383" i="21"/>
  <c r="AJ383" i="21"/>
  <c r="AK383" i="21"/>
  <c r="AM383" i="21"/>
  <c r="AN383" i="21"/>
  <c r="AO383" i="21"/>
  <c r="AP383" i="21"/>
  <c r="AQ383" i="21"/>
  <c r="AR383" i="21"/>
  <c r="AS383" i="21"/>
  <c r="AT383" i="21"/>
  <c r="AU383" i="21"/>
  <c r="AV383" i="21"/>
  <c r="AW383" i="21"/>
  <c r="AX383" i="21" s="1"/>
  <c r="AY383" i="21"/>
  <c r="AZ383" i="21" s="1"/>
  <c r="BA383" i="21"/>
  <c r="BB383" i="21" s="1"/>
  <c r="BC383" i="21"/>
  <c r="BD383" i="21" s="1"/>
  <c r="BE383" i="21"/>
  <c r="BF383" i="21" s="1"/>
  <c r="BG383" i="21"/>
  <c r="BH383" i="21" s="1"/>
  <c r="BI383" i="21"/>
  <c r="BJ383" i="21" s="1"/>
  <c r="BK383" i="21"/>
  <c r="BL383" i="21" s="1"/>
  <c r="BM383" i="21"/>
  <c r="BN383" i="21" s="1"/>
  <c r="BO383" i="21"/>
  <c r="BP383" i="21" s="1"/>
  <c r="BT383" i="21"/>
  <c r="AH384" i="21"/>
  <c r="AI384" i="21"/>
  <c r="AJ384" i="21"/>
  <c r="AK384" i="21"/>
  <c r="AM384" i="21"/>
  <c r="AN384" i="21"/>
  <c r="AO384" i="21"/>
  <c r="AP384" i="21"/>
  <c r="AQ384" i="21"/>
  <c r="AR384" i="21"/>
  <c r="AS384" i="21"/>
  <c r="AT384" i="21"/>
  <c r="AU384" i="21"/>
  <c r="AV384" i="21"/>
  <c r="AW384" i="21"/>
  <c r="AX384" i="21" s="1"/>
  <c r="AY384" i="21"/>
  <c r="AZ384" i="21"/>
  <c r="BA384" i="21"/>
  <c r="BB384" i="21" s="1"/>
  <c r="BC384" i="21"/>
  <c r="BD384" i="21" s="1"/>
  <c r="BE384" i="21"/>
  <c r="BF384" i="21" s="1"/>
  <c r="BG384" i="21"/>
  <c r="BH384" i="21" s="1"/>
  <c r="BI384" i="21"/>
  <c r="BJ384" i="21" s="1"/>
  <c r="BK384" i="21"/>
  <c r="BL384" i="21" s="1"/>
  <c r="BM384" i="21"/>
  <c r="BN384" i="21"/>
  <c r="BO384" i="21"/>
  <c r="BP384" i="21" s="1"/>
  <c r="BT384" i="21"/>
  <c r="AH385" i="21"/>
  <c r="AI385" i="21"/>
  <c r="AJ385" i="21"/>
  <c r="AK385" i="21"/>
  <c r="AM385" i="21"/>
  <c r="AN385" i="21"/>
  <c r="AO385" i="21"/>
  <c r="AP385" i="21"/>
  <c r="AQ385" i="21"/>
  <c r="AR385" i="21"/>
  <c r="AS385" i="21"/>
  <c r="AT385" i="21"/>
  <c r="AU385" i="21"/>
  <c r="AV385" i="21"/>
  <c r="AW385" i="21"/>
  <c r="AX385" i="21" s="1"/>
  <c r="AY385" i="21"/>
  <c r="AZ385" i="21" s="1"/>
  <c r="BA385" i="21"/>
  <c r="BB385" i="21" s="1"/>
  <c r="BC385" i="21"/>
  <c r="BD385" i="21" s="1"/>
  <c r="BE385" i="21"/>
  <c r="BF385" i="21" s="1"/>
  <c r="BG385" i="21"/>
  <c r="BH385" i="21" s="1"/>
  <c r="BI385" i="21"/>
  <c r="BJ385" i="21" s="1"/>
  <c r="BK385" i="21"/>
  <c r="BL385" i="21" s="1"/>
  <c r="BM385" i="21"/>
  <c r="BN385" i="21"/>
  <c r="BO385" i="21"/>
  <c r="BP385" i="21" s="1"/>
  <c r="BT385" i="21"/>
  <c r="AH386" i="21"/>
  <c r="AI386" i="21"/>
  <c r="AJ386" i="21"/>
  <c r="AK386" i="21"/>
  <c r="AM386" i="21"/>
  <c r="AN386" i="21"/>
  <c r="AO386" i="21"/>
  <c r="AP386" i="21"/>
  <c r="AQ386" i="21"/>
  <c r="AR386" i="21"/>
  <c r="AS386" i="21"/>
  <c r="AT386" i="21"/>
  <c r="AU386" i="21"/>
  <c r="AV386" i="21"/>
  <c r="AW386" i="21"/>
  <c r="AX386" i="21"/>
  <c r="AY386" i="21"/>
  <c r="AZ386" i="21" s="1"/>
  <c r="BA386" i="21"/>
  <c r="BB386" i="21"/>
  <c r="BC386" i="21"/>
  <c r="BD386" i="21" s="1"/>
  <c r="BE386" i="21"/>
  <c r="BF386" i="21" s="1"/>
  <c r="BG386" i="21"/>
  <c r="BH386" i="21" s="1"/>
  <c r="BI386" i="21"/>
  <c r="BJ386" i="21" s="1"/>
  <c r="BK386" i="21"/>
  <c r="BL386" i="21"/>
  <c r="BM386" i="21"/>
  <c r="BN386" i="21"/>
  <c r="BO386" i="21"/>
  <c r="BP386" i="21" s="1"/>
  <c r="BT386" i="21"/>
  <c r="AH387" i="21"/>
  <c r="AI387" i="21"/>
  <c r="AJ387" i="21"/>
  <c r="AK387" i="21"/>
  <c r="AM387" i="21"/>
  <c r="AN387" i="21"/>
  <c r="AO387" i="21"/>
  <c r="AP387" i="21"/>
  <c r="AQ387" i="21"/>
  <c r="AR387" i="21"/>
  <c r="AS387" i="21"/>
  <c r="AT387" i="21"/>
  <c r="AU387" i="21"/>
  <c r="AV387" i="21"/>
  <c r="AW387" i="21"/>
  <c r="AX387" i="21" s="1"/>
  <c r="AY387" i="21"/>
  <c r="AZ387" i="21"/>
  <c r="BA387" i="21"/>
  <c r="BB387" i="21" s="1"/>
  <c r="BC387" i="21"/>
  <c r="BD387" i="21" s="1"/>
  <c r="BE387" i="21"/>
  <c r="BF387" i="21" s="1"/>
  <c r="BG387" i="21"/>
  <c r="BH387" i="21" s="1"/>
  <c r="BI387" i="21"/>
  <c r="BJ387" i="21" s="1"/>
  <c r="BK387" i="21"/>
  <c r="BL387" i="21" s="1"/>
  <c r="BM387" i="21"/>
  <c r="BN387" i="21" s="1"/>
  <c r="BO387" i="21"/>
  <c r="BP387" i="21" s="1"/>
  <c r="BT387" i="21"/>
  <c r="AH388" i="21"/>
  <c r="AI388" i="21"/>
  <c r="AJ388" i="21"/>
  <c r="AK388" i="21"/>
  <c r="AM388" i="21"/>
  <c r="AN388" i="21"/>
  <c r="AO388" i="21"/>
  <c r="AP388" i="21"/>
  <c r="AQ388" i="21"/>
  <c r="AR388" i="21"/>
  <c r="AS388" i="21"/>
  <c r="AT388" i="21"/>
  <c r="AU388" i="21"/>
  <c r="AV388" i="21"/>
  <c r="AW388" i="21"/>
  <c r="AX388" i="21" s="1"/>
  <c r="AY388" i="21"/>
  <c r="AZ388" i="21" s="1"/>
  <c r="BA388" i="21"/>
  <c r="BB388" i="21" s="1"/>
  <c r="BC388" i="21"/>
  <c r="BD388" i="21"/>
  <c r="BE388" i="21"/>
  <c r="BF388" i="21" s="1"/>
  <c r="BG388" i="21"/>
  <c r="BH388" i="21" s="1"/>
  <c r="BI388" i="21"/>
  <c r="BJ388" i="21" s="1"/>
  <c r="BK388" i="21"/>
  <c r="BL388" i="21"/>
  <c r="BM388" i="21"/>
  <c r="BN388" i="21" s="1"/>
  <c r="BO388" i="21"/>
  <c r="BP388" i="21" s="1"/>
  <c r="BT388" i="21"/>
  <c r="AH389" i="21"/>
  <c r="AI389" i="21"/>
  <c r="AJ389" i="21"/>
  <c r="AK389" i="21"/>
  <c r="AM389" i="21"/>
  <c r="AN389" i="21"/>
  <c r="AO389" i="21"/>
  <c r="AP389" i="21"/>
  <c r="AQ389" i="21"/>
  <c r="AR389" i="21"/>
  <c r="AS389" i="21"/>
  <c r="AT389" i="21"/>
  <c r="AU389" i="21"/>
  <c r="AV389" i="21"/>
  <c r="AW389" i="21"/>
  <c r="AX389" i="21" s="1"/>
  <c r="AY389" i="21"/>
  <c r="AZ389" i="21" s="1"/>
  <c r="BA389" i="21"/>
  <c r="BB389" i="21" s="1"/>
  <c r="BC389" i="21"/>
  <c r="BD389" i="21" s="1"/>
  <c r="BE389" i="21"/>
  <c r="BF389" i="21" s="1"/>
  <c r="BG389" i="21"/>
  <c r="BH389" i="21" s="1"/>
  <c r="BI389" i="21"/>
  <c r="BJ389" i="21" s="1"/>
  <c r="BK389" i="21"/>
  <c r="BL389" i="21" s="1"/>
  <c r="BM389" i="21"/>
  <c r="BN389" i="21" s="1"/>
  <c r="BO389" i="21"/>
  <c r="BP389" i="21" s="1"/>
  <c r="BT389" i="21"/>
  <c r="AH390" i="21"/>
  <c r="AI390" i="21"/>
  <c r="AJ390" i="21"/>
  <c r="AK390" i="21"/>
  <c r="AM390" i="21"/>
  <c r="AN390" i="21"/>
  <c r="AO390" i="21"/>
  <c r="AP390" i="21"/>
  <c r="AQ390" i="21"/>
  <c r="AR390" i="21"/>
  <c r="AS390" i="21"/>
  <c r="AT390" i="21"/>
  <c r="AU390" i="21"/>
  <c r="AV390" i="21"/>
  <c r="AW390" i="21"/>
  <c r="AX390" i="21" s="1"/>
  <c r="AY390" i="21"/>
  <c r="AZ390" i="21" s="1"/>
  <c r="BA390" i="21"/>
  <c r="BB390" i="21" s="1"/>
  <c r="BC390" i="21"/>
  <c r="BD390" i="21" s="1"/>
  <c r="BE390" i="21"/>
  <c r="BF390" i="21" s="1"/>
  <c r="BG390" i="21"/>
  <c r="BH390" i="21" s="1"/>
  <c r="BI390" i="21"/>
  <c r="BJ390" i="21"/>
  <c r="BK390" i="21"/>
  <c r="BL390" i="21" s="1"/>
  <c r="BM390" i="21"/>
  <c r="BN390" i="21" s="1"/>
  <c r="BO390" i="21"/>
  <c r="BP390" i="21" s="1"/>
  <c r="BT390" i="21"/>
  <c r="AH391" i="21"/>
  <c r="AI391" i="21"/>
  <c r="AJ391" i="21"/>
  <c r="AK391" i="21"/>
  <c r="AM391" i="21"/>
  <c r="AN391" i="21"/>
  <c r="AO391" i="21"/>
  <c r="AP391" i="21"/>
  <c r="AQ391" i="21"/>
  <c r="AR391" i="21"/>
  <c r="AS391" i="21"/>
  <c r="AT391" i="21"/>
  <c r="AU391" i="21"/>
  <c r="AV391" i="21"/>
  <c r="AW391" i="21"/>
  <c r="AX391" i="21" s="1"/>
  <c r="AY391" i="21"/>
  <c r="AZ391" i="21" s="1"/>
  <c r="BA391" i="21"/>
  <c r="BB391" i="21" s="1"/>
  <c r="BC391" i="21"/>
  <c r="BD391" i="21" s="1"/>
  <c r="BE391" i="21"/>
  <c r="BF391" i="21" s="1"/>
  <c r="BG391" i="21"/>
  <c r="BH391" i="21" s="1"/>
  <c r="BI391" i="21"/>
  <c r="BJ391" i="21" s="1"/>
  <c r="BK391" i="21"/>
  <c r="BL391" i="21" s="1"/>
  <c r="BM391" i="21"/>
  <c r="BN391" i="21" s="1"/>
  <c r="BO391" i="21"/>
  <c r="BP391" i="21" s="1"/>
  <c r="BT391" i="21"/>
  <c r="AH392" i="21"/>
  <c r="AI392" i="21"/>
  <c r="AJ392" i="21"/>
  <c r="AK392" i="21"/>
  <c r="AL392" i="21"/>
  <c r="AM392" i="21"/>
  <c r="AN392" i="21"/>
  <c r="AO392" i="21"/>
  <c r="AP392" i="21"/>
  <c r="AQ392" i="21"/>
  <c r="AR392" i="21"/>
  <c r="AS392" i="21"/>
  <c r="AT392" i="21"/>
  <c r="AU392" i="21"/>
  <c r="AV392" i="21"/>
  <c r="AW392" i="21"/>
  <c r="AX392" i="21" s="1"/>
  <c r="AY392" i="21"/>
  <c r="AZ392" i="21"/>
  <c r="BA392" i="21"/>
  <c r="BB392" i="21" s="1"/>
  <c r="BC392" i="21"/>
  <c r="BD392" i="21"/>
  <c r="BE392" i="21"/>
  <c r="BF392" i="21"/>
  <c r="BG392" i="21"/>
  <c r="BH392" i="21"/>
  <c r="BI392" i="21"/>
  <c r="BJ392" i="21" s="1"/>
  <c r="BK392" i="21"/>
  <c r="BL392" i="21"/>
  <c r="BM392" i="21"/>
  <c r="BN392" i="21"/>
  <c r="BO392" i="21"/>
  <c r="BP392" i="21"/>
  <c r="BT392" i="21"/>
  <c r="AH393" i="21"/>
  <c r="AI393" i="21"/>
  <c r="AJ393" i="21"/>
  <c r="AK393" i="21"/>
  <c r="AM393" i="21"/>
  <c r="AN393" i="21"/>
  <c r="AO393" i="21"/>
  <c r="AP393" i="21"/>
  <c r="AQ393" i="21"/>
  <c r="AR393" i="21"/>
  <c r="AS393" i="21"/>
  <c r="AT393" i="21"/>
  <c r="AU393" i="21"/>
  <c r="AV393" i="21"/>
  <c r="AW393" i="21"/>
  <c r="AX393" i="21" s="1"/>
  <c r="AY393" i="21"/>
  <c r="AZ393" i="21" s="1"/>
  <c r="BA393" i="21"/>
  <c r="BB393" i="21" s="1"/>
  <c r="BC393" i="21"/>
  <c r="BD393" i="21" s="1"/>
  <c r="BE393" i="21"/>
  <c r="BF393" i="21" s="1"/>
  <c r="BG393" i="21"/>
  <c r="BH393" i="21" s="1"/>
  <c r="BI393" i="21"/>
  <c r="BJ393" i="21" s="1"/>
  <c r="BK393" i="21"/>
  <c r="BL393" i="21" s="1"/>
  <c r="BM393" i="21"/>
  <c r="BN393" i="21" s="1"/>
  <c r="BO393" i="21"/>
  <c r="BP393" i="21" s="1"/>
  <c r="BT393" i="21"/>
  <c r="AH394" i="21"/>
  <c r="AI394" i="21"/>
  <c r="AJ394" i="21"/>
  <c r="AK394" i="21"/>
  <c r="AM394" i="21"/>
  <c r="AN394" i="21"/>
  <c r="AO394" i="21"/>
  <c r="AP394" i="21"/>
  <c r="AQ394" i="21"/>
  <c r="AR394" i="21"/>
  <c r="AS394" i="21"/>
  <c r="AT394" i="21"/>
  <c r="AU394" i="21"/>
  <c r="AV394" i="21"/>
  <c r="AW394" i="21"/>
  <c r="AX394" i="21"/>
  <c r="AY394" i="21"/>
  <c r="AZ394" i="21" s="1"/>
  <c r="BA394" i="21"/>
  <c r="BB394" i="21"/>
  <c r="BC394" i="21"/>
  <c r="BD394" i="21" s="1"/>
  <c r="BE394" i="21"/>
  <c r="BF394" i="21" s="1"/>
  <c r="BG394" i="21"/>
  <c r="BH394" i="21" s="1"/>
  <c r="BI394" i="21"/>
  <c r="BJ394" i="21" s="1"/>
  <c r="BK394" i="21"/>
  <c r="BL394" i="21" s="1"/>
  <c r="BM394" i="21"/>
  <c r="BN394" i="21" s="1"/>
  <c r="BO394" i="21"/>
  <c r="BP394" i="21" s="1"/>
  <c r="BT394" i="21"/>
  <c r="AH395" i="21"/>
  <c r="AI395" i="21"/>
  <c r="AJ395" i="21"/>
  <c r="AK395" i="21"/>
  <c r="AM395" i="21"/>
  <c r="AN395" i="21"/>
  <c r="AO395" i="21"/>
  <c r="AP395" i="21"/>
  <c r="AQ395" i="21"/>
  <c r="AR395" i="21"/>
  <c r="AS395" i="21"/>
  <c r="AT395" i="21"/>
  <c r="AU395" i="21"/>
  <c r="AV395" i="21"/>
  <c r="AW395" i="21"/>
  <c r="AX395" i="21" s="1"/>
  <c r="AY395" i="21"/>
  <c r="AZ395" i="21" s="1"/>
  <c r="BA395" i="21"/>
  <c r="BB395" i="21" s="1"/>
  <c r="BC395" i="21"/>
  <c r="BD395" i="21" s="1"/>
  <c r="BE395" i="21"/>
  <c r="BF395" i="21" s="1"/>
  <c r="BG395" i="21"/>
  <c r="BH395" i="21" s="1"/>
  <c r="BI395" i="21"/>
  <c r="BJ395" i="21" s="1"/>
  <c r="BK395" i="21"/>
  <c r="BL395" i="21" s="1"/>
  <c r="BM395" i="21"/>
  <c r="BN395" i="21" s="1"/>
  <c r="BO395" i="21"/>
  <c r="BP395" i="21" s="1"/>
  <c r="BT395" i="21"/>
  <c r="AH396" i="21"/>
  <c r="AI396" i="21"/>
  <c r="AJ396" i="21"/>
  <c r="AK396" i="21"/>
  <c r="AM396" i="21"/>
  <c r="AN396" i="21"/>
  <c r="AO396" i="21"/>
  <c r="AP396" i="21"/>
  <c r="AQ396" i="21"/>
  <c r="AR396" i="21"/>
  <c r="AS396" i="21"/>
  <c r="AT396" i="21"/>
  <c r="AU396" i="21"/>
  <c r="AV396" i="21"/>
  <c r="AW396" i="21"/>
  <c r="AX396" i="21" s="1"/>
  <c r="AY396" i="21"/>
  <c r="AZ396" i="21" s="1"/>
  <c r="BA396" i="21"/>
  <c r="BB396" i="21" s="1"/>
  <c r="BC396" i="21"/>
  <c r="BD396" i="21" s="1"/>
  <c r="BE396" i="21"/>
  <c r="BF396" i="21" s="1"/>
  <c r="BG396" i="21"/>
  <c r="BH396" i="21"/>
  <c r="BI396" i="21"/>
  <c r="BJ396" i="21" s="1"/>
  <c r="BK396" i="21"/>
  <c r="BL396" i="21" s="1"/>
  <c r="BM396" i="21"/>
  <c r="BN396" i="21" s="1"/>
  <c r="BO396" i="21"/>
  <c r="BP396" i="21"/>
  <c r="BT396" i="21"/>
  <c r="AH397" i="21"/>
  <c r="AI397" i="21"/>
  <c r="AL397" i="21" s="1"/>
  <c r="AJ397" i="21"/>
  <c r="AK397" i="21"/>
  <c r="AM397" i="21"/>
  <c r="AN397" i="21"/>
  <c r="AO397" i="21"/>
  <c r="AP397" i="21"/>
  <c r="AQ397" i="21"/>
  <c r="AR397" i="21"/>
  <c r="AS397" i="21"/>
  <c r="AT397" i="21"/>
  <c r="AU397" i="21"/>
  <c r="AV397" i="21"/>
  <c r="AW397" i="21"/>
  <c r="AX397" i="21" s="1"/>
  <c r="AY397" i="21"/>
  <c r="AZ397" i="21" s="1"/>
  <c r="BA397" i="21"/>
  <c r="BB397" i="21" s="1"/>
  <c r="BC397" i="21"/>
  <c r="BD397" i="21" s="1"/>
  <c r="BE397" i="21"/>
  <c r="BF397" i="21" s="1"/>
  <c r="BG397" i="21"/>
  <c r="BH397" i="21" s="1"/>
  <c r="BI397" i="21"/>
  <c r="BJ397" i="21" s="1"/>
  <c r="BK397" i="21"/>
  <c r="BL397" i="21" s="1"/>
  <c r="BM397" i="21"/>
  <c r="BN397" i="21"/>
  <c r="BO397" i="21"/>
  <c r="BP397" i="21" s="1"/>
  <c r="BT397" i="21"/>
  <c r="AH398" i="21"/>
  <c r="AI398" i="21"/>
  <c r="AJ398" i="21"/>
  <c r="AK398" i="21"/>
  <c r="AL398" i="21"/>
  <c r="AM398" i="21"/>
  <c r="AN398" i="21"/>
  <c r="AO398" i="21"/>
  <c r="AP398" i="21"/>
  <c r="AQ398" i="21"/>
  <c r="AR398" i="21"/>
  <c r="AS398" i="21"/>
  <c r="AT398" i="21"/>
  <c r="AU398" i="21"/>
  <c r="AV398" i="21"/>
  <c r="AW398" i="21"/>
  <c r="AX398" i="21" s="1"/>
  <c r="AY398" i="21"/>
  <c r="AZ398" i="21" s="1"/>
  <c r="BA398" i="21"/>
  <c r="BB398" i="21"/>
  <c r="BC398" i="21"/>
  <c r="BD398" i="21" s="1"/>
  <c r="BE398" i="21"/>
  <c r="BF398" i="21" s="1"/>
  <c r="BG398" i="21"/>
  <c r="BH398" i="21" s="1"/>
  <c r="BI398" i="21"/>
  <c r="BJ398" i="21"/>
  <c r="BK398" i="21"/>
  <c r="BL398" i="21" s="1"/>
  <c r="BM398" i="21"/>
  <c r="BN398" i="21" s="1"/>
  <c r="BO398" i="21"/>
  <c r="BP398" i="21" s="1"/>
  <c r="BT398" i="21"/>
  <c r="AH399" i="21"/>
  <c r="AI399" i="21"/>
  <c r="AJ399" i="21"/>
  <c r="AK399" i="21"/>
  <c r="AM399" i="21"/>
  <c r="AN399" i="21"/>
  <c r="AO399" i="21"/>
  <c r="AP399" i="21"/>
  <c r="AQ399" i="21"/>
  <c r="AR399" i="21"/>
  <c r="AS399" i="21"/>
  <c r="AT399" i="21"/>
  <c r="AU399" i="21"/>
  <c r="AV399" i="21"/>
  <c r="AW399" i="21"/>
  <c r="AX399" i="21" s="1"/>
  <c r="AY399" i="21"/>
  <c r="AZ399" i="21" s="1"/>
  <c r="BA399" i="21"/>
  <c r="BB399" i="21" s="1"/>
  <c r="BC399" i="21"/>
  <c r="BD399" i="21" s="1"/>
  <c r="BE399" i="21"/>
  <c r="BF399" i="21" s="1"/>
  <c r="BG399" i="21"/>
  <c r="BH399" i="21" s="1"/>
  <c r="BI399" i="21"/>
  <c r="BJ399" i="21" s="1"/>
  <c r="BK399" i="21"/>
  <c r="BL399" i="21" s="1"/>
  <c r="BM399" i="21"/>
  <c r="BN399" i="21" s="1"/>
  <c r="BO399" i="21"/>
  <c r="BP399" i="21" s="1"/>
  <c r="BT399" i="21"/>
  <c r="AH400" i="21"/>
  <c r="AI400" i="21"/>
  <c r="AJ400" i="21"/>
  <c r="AK400" i="21"/>
  <c r="AM400" i="21"/>
  <c r="AN400" i="21"/>
  <c r="AO400" i="21"/>
  <c r="AP400" i="21"/>
  <c r="AQ400" i="21"/>
  <c r="AR400" i="21"/>
  <c r="AS400" i="21"/>
  <c r="AT400" i="21"/>
  <c r="AU400" i="21"/>
  <c r="AV400" i="21"/>
  <c r="AW400" i="21"/>
  <c r="AX400" i="21" s="1"/>
  <c r="AY400" i="21"/>
  <c r="AZ400" i="21"/>
  <c r="BA400" i="21"/>
  <c r="BB400" i="21" s="1"/>
  <c r="BC400" i="21"/>
  <c r="BD400" i="21" s="1"/>
  <c r="BE400" i="21"/>
  <c r="BF400" i="21" s="1"/>
  <c r="BG400" i="21"/>
  <c r="BH400" i="21" s="1"/>
  <c r="BI400" i="21"/>
  <c r="BJ400" i="21" s="1"/>
  <c r="BK400" i="21"/>
  <c r="BL400" i="21" s="1"/>
  <c r="BM400" i="21"/>
  <c r="BN400" i="21" s="1"/>
  <c r="BO400" i="21"/>
  <c r="BP400" i="21"/>
  <c r="BT400" i="21"/>
  <c r="AH401" i="21"/>
  <c r="AI401" i="21"/>
  <c r="AJ401" i="21"/>
  <c r="AK401" i="21"/>
  <c r="AL401" i="21"/>
  <c r="AM401" i="21"/>
  <c r="AN401" i="21"/>
  <c r="AO401" i="21"/>
  <c r="AP401" i="21"/>
  <c r="AQ401" i="21"/>
  <c r="AR401" i="21"/>
  <c r="AS401" i="21"/>
  <c r="AT401" i="21"/>
  <c r="AU401" i="21"/>
  <c r="AV401" i="21"/>
  <c r="AW401" i="21"/>
  <c r="AX401" i="21" s="1"/>
  <c r="AY401" i="21"/>
  <c r="AZ401" i="21" s="1"/>
  <c r="BA401" i="21"/>
  <c r="BB401" i="21" s="1"/>
  <c r="BC401" i="21"/>
  <c r="BD401" i="21" s="1"/>
  <c r="BE401" i="21"/>
  <c r="BF401" i="21" s="1"/>
  <c r="BG401" i="21"/>
  <c r="BH401" i="21" s="1"/>
  <c r="BI401" i="21"/>
  <c r="BJ401" i="21" s="1"/>
  <c r="BK401" i="21"/>
  <c r="BL401" i="21" s="1"/>
  <c r="BM401" i="21"/>
  <c r="BN401" i="21" s="1"/>
  <c r="BO401" i="21"/>
  <c r="BP401" i="21" s="1"/>
  <c r="BT401" i="21"/>
  <c r="AH402" i="21"/>
  <c r="AI402" i="21"/>
  <c r="AJ402" i="21"/>
  <c r="AK402" i="21"/>
  <c r="AM402" i="21"/>
  <c r="AN402" i="21"/>
  <c r="AO402" i="21"/>
  <c r="AP402" i="21"/>
  <c r="AQ402" i="21"/>
  <c r="AR402" i="21"/>
  <c r="AS402" i="21"/>
  <c r="AT402" i="21"/>
  <c r="AU402" i="21"/>
  <c r="AV402" i="21"/>
  <c r="AW402" i="21"/>
  <c r="AX402" i="21" s="1"/>
  <c r="AY402" i="21"/>
  <c r="AZ402" i="21"/>
  <c r="BA402" i="21"/>
  <c r="BB402" i="21" s="1"/>
  <c r="BC402" i="21"/>
  <c r="BD402" i="21" s="1"/>
  <c r="BE402" i="21"/>
  <c r="BF402" i="21" s="1"/>
  <c r="BG402" i="21"/>
  <c r="BH402" i="21" s="1"/>
  <c r="BI402" i="21"/>
  <c r="BJ402" i="21" s="1"/>
  <c r="BK402" i="21"/>
  <c r="BL402" i="21" s="1"/>
  <c r="BM402" i="21"/>
  <c r="BN402" i="21" s="1"/>
  <c r="BO402" i="21"/>
  <c r="BP402" i="21"/>
  <c r="BT402" i="21"/>
  <c r="AH403" i="21"/>
  <c r="AI403" i="21"/>
  <c r="AJ403" i="21"/>
  <c r="AK403" i="21"/>
  <c r="AM403" i="21"/>
  <c r="AN403" i="21"/>
  <c r="AO403" i="21"/>
  <c r="AP403" i="21"/>
  <c r="AQ403" i="21"/>
  <c r="AR403" i="21"/>
  <c r="AS403" i="21"/>
  <c r="AT403" i="21"/>
  <c r="AU403" i="21"/>
  <c r="AV403" i="21"/>
  <c r="AW403" i="21"/>
  <c r="AX403" i="21" s="1"/>
  <c r="AY403" i="21"/>
  <c r="AZ403" i="21"/>
  <c r="BA403" i="21"/>
  <c r="BB403" i="21" s="1"/>
  <c r="BC403" i="21"/>
  <c r="BD403" i="21" s="1"/>
  <c r="BE403" i="21"/>
  <c r="BF403" i="21"/>
  <c r="BG403" i="21"/>
  <c r="BH403" i="21" s="1"/>
  <c r="BI403" i="21"/>
  <c r="BJ403" i="21" s="1"/>
  <c r="BK403" i="21"/>
  <c r="BL403" i="21" s="1"/>
  <c r="BM403" i="21"/>
  <c r="BN403" i="21" s="1"/>
  <c r="BO403" i="21"/>
  <c r="BP403" i="21" s="1"/>
  <c r="BT403" i="21"/>
  <c r="AH404" i="21"/>
  <c r="AI404" i="21"/>
  <c r="AJ404" i="21"/>
  <c r="AK404" i="21"/>
  <c r="AM404" i="21"/>
  <c r="AN404" i="21"/>
  <c r="AO404" i="21"/>
  <c r="AP404" i="21"/>
  <c r="AQ404" i="21"/>
  <c r="AR404" i="21"/>
  <c r="AS404" i="21"/>
  <c r="AT404" i="21"/>
  <c r="AU404" i="21"/>
  <c r="AV404" i="21"/>
  <c r="AW404" i="21"/>
  <c r="AX404" i="21" s="1"/>
  <c r="AY404" i="21"/>
  <c r="AZ404" i="21"/>
  <c r="BA404" i="21"/>
  <c r="BB404" i="21" s="1"/>
  <c r="BC404" i="21"/>
  <c r="BD404" i="21" s="1"/>
  <c r="BE404" i="21"/>
  <c r="BF404" i="21" s="1"/>
  <c r="BG404" i="21"/>
  <c r="BH404" i="21" s="1"/>
  <c r="BI404" i="21"/>
  <c r="BJ404" i="21"/>
  <c r="BK404" i="21"/>
  <c r="BL404" i="21"/>
  <c r="BM404" i="21"/>
  <c r="BN404" i="21" s="1"/>
  <c r="BO404" i="21"/>
  <c r="BP404" i="21" s="1"/>
  <c r="BT404" i="21"/>
  <c r="AH405" i="21"/>
  <c r="AI405" i="21"/>
  <c r="AJ405" i="21"/>
  <c r="AK405" i="21"/>
  <c r="AM405" i="21"/>
  <c r="AN405" i="21"/>
  <c r="AO405" i="21"/>
  <c r="AP405" i="21"/>
  <c r="AQ405" i="21"/>
  <c r="AR405" i="21"/>
  <c r="AS405" i="21"/>
  <c r="AT405" i="21"/>
  <c r="AU405" i="21"/>
  <c r="AV405" i="21"/>
  <c r="AW405" i="21"/>
  <c r="AX405" i="21" s="1"/>
  <c r="AY405" i="21"/>
  <c r="AZ405" i="21" s="1"/>
  <c r="BA405" i="21"/>
  <c r="BB405" i="21" s="1"/>
  <c r="BC405" i="21"/>
  <c r="BD405" i="21" s="1"/>
  <c r="BE405" i="21"/>
  <c r="BF405" i="21" s="1"/>
  <c r="BG405" i="21"/>
  <c r="BH405" i="21" s="1"/>
  <c r="BI405" i="21"/>
  <c r="BJ405" i="21" s="1"/>
  <c r="BK405" i="21"/>
  <c r="BL405" i="21" s="1"/>
  <c r="BM405" i="21"/>
  <c r="BN405" i="21" s="1"/>
  <c r="BO405" i="21"/>
  <c r="BP405" i="21" s="1"/>
  <c r="BT405" i="21"/>
  <c r="AH406" i="21"/>
  <c r="AI406" i="21"/>
  <c r="AJ406" i="21"/>
  <c r="AK406" i="21"/>
  <c r="AM406" i="21"/>
  <c r="AN406" i="21"/>
  <c r="AO406" i="21"/>
  <c r="AP406" i="21"/>
  <c r="AQ406" i="21"/>
  <c r="AR406" i="21"/>
  <c r="AS406" i="21"/>
  <c r="AT406" i="21"/>
  <c r="AU406" i="21"/>
  <c r="AV406" i="21"/>
  <c r="AW406" i="21"/>
  <c r="AX406" i="21" s="1"/>
  <c r="AY406" i="21"/>
  <c r="AZ406" i="21"/>
  <c r="BA406" i="21"/>
  <c r="BB406" i="21"/>
  <c r="BC406" i="21"/>
  <c r="BD406" i="21" s="1"/>
  <c r="BE406" i="21"/>
  <c r="BF406" i="21" s="1"/>
  <c r="BG406" i="21"/>
  <c r="BH406" i="21" s="1"/>
  <c r="BI406" i="21"/>
  <c r="BJ406" i="21" s="1"/>
  <c r="BK406" i="21"/>
  <c r="BL406" i="21" s="1"/>
  <c r="BM406" i="21"/>
  <c r="BN406" i="21" s="1"/>
  <c r="BO406" i="21"/>
  <c r="BP406" i="21"/>
  <c r="BT406" i="21"/>
  <c r="AH407" i="21"/>
  <c r="AI407" i="21"/>
  <c r="AJ407" i="21"/>
  <c r="AK407" i="21"/>
  <c r="AM407" i="21"/>
  <c r="AN407" i="21"/>
  <c r="AO407" i="21"/>
  <c r="AP407" i="21"/>
  <c r="AQ407" i="21"/>
  <c r="AR407" i="21"/>
  <c r="AS407" i="21"/>
  <c r="AT407" i="21"/>
  <c r="AU407" i="21"/>
  <c r="AV407" i="21"/>
  <c r="AW407" i="21"/>
  <c r="AX407" i="21" s="1"/>
  <c r="AY407" i="21"/>
  <c r="AZ407" i="21" s="1"/>
  <c r="BA407" i="21"/>
  <c r="BB407" i="21" s="1"/>
  <c r="BC407" i="21"/>
  <c r="BD407" i="21" s="1"/>
  <c r="BE407" i="21"/>
  <c r="BF407" i="21" s="1"/>
  <c r="BG407" i="21"/>
  <c r="BH407" i="21" s="1"/>
  <c r="BI407" i="21"/>
  <c r="BJ407" i="21" s="1"/>
  <c r="BK407" i="21"/>
  <c r="BL407" i="21" s="1"/>
  <c r="BM407" i="21"/>
  <c r="BN407" i="21"/>
  <c r="BO407" i="21"/>
  <c r="BP407" i="21" s="1"/>
  <c r="BT407" i="21"/>
  <c r="AH408" i="21"/>
  <c r="AI408" i="21"/>
  <c r="AJ408" i="21"/>
  <c r="AK408" i="21"/>
  <c r="AM408" i="21"/>
  <c r="AN408" i="21"/>
  <c r="AO408" i="21"/>
  <c r="AP408" i="21"/>
  <c r="AQ408" i="21"/>
  <c r="AR408" i="21"/>
  <c r="AS408" i="21"/>
  <c r="AT408" i="21"/>
  <c r="AU408" i="21"/>
  <c r="AV408" i="21"/>
  <c r="AW408" i="21"/>
  <c r="AX408" i="21"/>
  <c r="AY408" i="21"/>
  <c r="AZ408" i="21" s="1"/>
  <c r="BA408" i="21"/>
  <c r="BB408" i="21" s="1"/>
  <c r="BC408" i="21"/>
  <c r="BD408" i="21" s="1"/>
  <c r="BE408" i="21"/>
  <c r="BF408" i="21" s="1"/>
  <c r="BG408" i="21"/>
  <c r="BH408" i="21" s="1"/>
  <c r="BI408" i="21"/>
  <c r="BJ408" i="21" s="1"/>
  <c r="BK408" i="21"/>
  <c r="BL408" i="21"/>
  <c r="BM408" i="21"/>
  <c r="BN408" i="21"/>
  <c r="BO408" i="21"/>
  <c r="BP408" i="21"/>
  <c r="BT408" i="21"/>
  <c r="AH409" i="21"/>
  <c r="AI409" i="21"/>
  <c r="AJ409" i="21"/>
  <c r="AK409" i="21"/>
  <c r="AM409" i="21"/>
  <c r="AN409" i="21"/>
  <c r="AO409" i="21"/>
  <c r="AP409" i="21"/>
  <c r="AQ409" i="21"/>
  <c r="AR409" i="21"/>
  <c r="AS409" i="21"/>
  <c r="AT409" i="21"/>
  <c r="AU409" i="21"/>
  <c r="AV409" i="21"/>
  <c r="AW409" i="21"/>
  <c r="AX409" i="21" s="1"/>
  <c r="AY409" i="21"/>
  <c r="AZ409" i="21" s="1"/>
  <c r="BA409" i="21"/>
  <c r="BB409" i="21" s="1"/>
  <c r="BC409" i="21"/>
  <c r="BD409" i="21" s="1"/>
  <c r="BE409" i="21"/>
  <c r="BF409" i="21" s="1"/>
  <c r="BG409" i="21"/>
  <c r="BH409" i="21" s="1"/>
  <c r="BI409" i="21"/>
  <c r="BJ409" i="21" s="1"/>
  <c r="BK409" i="21"/>
  <c r="BL409" i="21" s="1"/>
  <c r="BM409" i="21"/>
  <c r="BN409" i="21" s="1"/>
  <c r="BO409" i="21"/>
  <c r="BP409" i="21"/>
  <c r="BT409" i="21"/>
  <c r="AH410" i="21"/>
  <c r="AI410" i="21"/>
  <c r="AJ410" i="21"/>
  <c r="AL410" i="21" s="1"/>
  <c r="AK410" i="21"/>
  <c r="AM410" i="21"/>
  <c r="AN410" i="21"/>
  <c r="AO410" i="21"/>
  <c r="AP410" i="21"/>
  <c r="AQ410" i="21"/>
  <c r="AR410" i="21"/>
  <c r="AS410" i="21"/>
  <c r="AT410" i="21"/>
  <c r="AU410" i="21"/>
  <c r="AV410" i="21"/>
  <c r="AW410" i="21"/>
  <c r="AX410" i="21" s="1"/>
  <c r="AY410" i="21"/>
  <c r="AZ410" i="21" s="1"/>
  <c r="BA410" i="21"/>
  <c r="BB410" i="21" s="1"/>
  <c r="BC410" i="21"/>
  <c r="BD410" i="21"/>
  <c r="BE410" i="21"/>
  <c r="BF410" i="21" s="1"/>
  <c r="BG410" i="21"/>
  <c r="BH410" i="21"/>
  <c r="BI410" i="21"/>
  <c r="BJ410" i="21"/>
  <c r="BK410" i="21"/>
  <c r="BL410" i="21" s="1"/>
  <c r="BM410" i="21"/>
  <c r="BN410" i="21" s="1"/>
  <c r="BO410" i="21"/>
  <c r="BP410" i="21" s="1"/>
  <c r="BT410" i="21"/>
  <c r="AH411" i="21"/>
  <c r="AI411" i="21"/>
  <c r="AL411" i="21" s="1"/>
  <c r="AJ411" i="21"/>
  <c r="AK411" i="21"/>
  <c r="AM411" i="21"/>
  <c r="AN411" i="21"/>
  <c r="AO411" i="21"/>
  <c r="AP411" i="21"/>
  <c r="AQ411" i="21"/>
  <c r="AR411" i="21"/>
  <c r="AS411" i="21"/>
  <c r="AT411" i="21"/>
  <c r="AU411" i="21"/>
  <c r="AV411" i="21"/>
  <c r="AW411" i="21"/>
  <c r="AX411" i="21" s="1"/>
  <c r="AY411" i="21"/>
  <c r="AZ411" i="21" s="1"/>
  <c r="BA411" i="21"/>
  <c r="BB411" i="21"/>
  <c r="BC411" i="21"/>
  <c r="BD411" i="21" s="1"/>
  <c r="BE411" i="21"/>
  <c r="BF411" i="21" s="1"/>
  <c r="BG411" i="21"/>
  <c r="BH411" i="21" s="1"/>
  <c r="BI411" i="21"/>
  <c r="BJ411" i="21" s="1"/>
  <c r="BK411" i="21"/>
  <c r="BL411" i="21" s="1"/>
  <c r="BM411" i="21"/>
  <c r="BN411" i="21" s="1"/>
  <c r="BO411" i="21"/>
  <c r="BP411" i="21" s="1"/>
  <c r="BT411" i="21"/>
  <c r="AH412" i="21"/>
  <c r="AI412" i="21"/>
  <c r="AJ412" i="21"/>
  <c r="AK412" i="21"/>
  <c r="AM412" i="21"/>
  <c r="AN412" i="21"/>
  <c r="AO412" i="21"/>
  <c r="AP412" i="21"/>
  <c r="AQ412" i="21"/>
  <c r="AR412" i="21"/>
  <c r="AS412" i="21"/>
  <c r="AT412" i="21"/>
  <c r="AU412" i="21"/>
  <c r="AV412" i="21"/>
  <c r="AW412" i="21"/>
  <c r="AX412" i="21" s="1"/>
  <c r="AY412" i="21"/>
  <c r="AZ412" i="21" s="1"/>
  <c r="BA412" i="21"/>
  <c r="BB412" i="21" s="1"/>
  <c r="BC412" i="21"/>
  <c r="BD412" i="21" s="1"/>
  <c r="BE412" i="21"/>
  <c r="BF412" i="21" s="1"/>
  <c r="BG412" i="21"/>
  <c r="BH412" i="21"/>
  <c r="BI412" i="21"/>
  <c r="BJ412" i="21" s="1"/>
  <c r="BK412" i="21"/>
  <c r="BL412" i="21"/>
  <c r="BM412" i="21"/>
  <c r="BN412" i="21" s="1"/>
  <c r="BO412" i="21"/>
  <c r="BP412" i="21"/>
  <c r="BT412" i="21"/>
  <c r="AH413" i="21"/>
  <c r="AI413" i="21"/>
  <c r="AJ413" i="21"/>
  <c r="AK413" i="21"/>
  <c r="AM413" i="21"/>
  <c r="AN413" i="21"/>
  <c r="AO413" i="21"/>
  <c r="AP413" i="21"/>
  <c r="AQ413" i="21"/>
  <c r="AR413" i="21"/>
  <c r="AS413" i="21"/>
  <c r="AT413" i="21"/>
  <c r="AU413" i="21"/>
  <c r="AV413" i="21"/>
  <c r="AW413" i="21"/>
  <c r="AX413" i="21" s="1"/>
  <c r="AY413" i="21"/>
  <c r="AZ413" i="21" s="1"/>
  <c r="BA413" i="21"/>
  <c r="BB413" i="21" s="1"/>
  <c r="BC413" i="21"/>
  <c r="BD413" i="21" s="1"/>
  <c r="BE413" i="21"/>
  <c r="BF413" i="21" s="1"/>
  <c r="BG413" i="21"/>
  <c r="BH413" i="21" s="1"/>
  <c r="BI413" i="21"/>
  <c r="BJ413" i="21" s="1"/>
  <c r="BK413" i="21"/>
  <c r="BL413" i="21" s="1"/>
  <c r="BM413" i="21"/>
  <c r="BN413" i="21" s="1"/>
  <c r="BO413" i="21"/>
  <c r="BP413" i="21" s="1"/>
  <c r="BT413" i="21"/>
  <c r="AH414" i="21"/>
  <c r="AI414" i="21"/>
  <c r="AJ414" i="21"/>
  <c r="AK414" i="21"/>
  <c r="AM414" i="21"/>
  <c r="AN414" i="21"/>
  <c r="AO414" i="21"/>
  <c r="AP414" i="21"/>
  <c r="AQ414" i="21"/>
  <c r="AR414" i="21"/>
  <c r="AS414" i="21"/>
  <c r="AT414" i="21"/>
  <c r="AU414" i="21"/>
  <c r="AV414" i="21"/>
  <c r="AW414" i="21"/>
  <c r="AX414" i="21" s="1"/>
  <c r="AY414" i="21"/>
  <c r="AZ414" i="21" s="1"/>
  <c r="BA414" i="21"/>
  <c r="BB414" i="21" s="1"/>
  <c r="BC414" i="21"/>
  <c r="BD414" i="21"/>
  <c r="BE414" i="21"/>
  <c r="BF414" i="21" s="1"/>
  <c r="BG414" i="21"/>
  <c r="BH414" i="21" s="1"/>
  <c r="BI414" i="21"/>
  <c r="BJ414" i="21" s="1"/>
  <c r="BK414" i="21"/>
  <c r="BL414" i="21" s="1"/>
  <c r="BM414" i="21"/>
  <c r="BN414" i="21" s="1"/>
  <c r="BO414" i="21"/>
  <c r="BP414" i="21" s="1"/>
  <c r="BT414" i="21"/>
  <c r="AH415" i="21"/>
  <c r="AI415" i="21"/>
  <c r="AL415" i="21" s="1"/>
  <c r="AJ415" i="21"/>
  <c r="AK415" i="21"/>
  <c r="AM415" i="21"/>
  <c r="AN415" i="21"/>
  <c r="AO415" i="21"/>
  <c r="AP415" i="21"/>
  <c r="AQ415" i="21"/>
  <c r="AR415" i="21"/>
  <c r="AS415" i="21"/>
  <c r="AT415" i="21"/>
  <c r="AU415" i="21"/>
  <c r="AV415" i="21"/>
  <c r="AW415" i="21"/>
  <c r="AX415" i="21"/>
  <c r="AY415" i="21"/>
  <c r="AZ415" i="21" s="1"/>
  <c r="BA415" i="21"/>
  <c r="BB415" i="21" s="1"/>
  <c r="BC415" i="21"/>
  <c r="BD415" i="21" s="1"/>
  <c r="BE415" i="21"/>
  <c r="BF415" i="21"/>
  <c r="BG415" i="21"/>
  <c r="BH415" i="21" s="1"/>
  <c r="BI415" i="21"/>
  <c r="BJ415" i="21" s="1"/>
  <c r="BK415" i="21"/>
  <c r="BL415" i="21" s="1"/>
  <c r="BM415" i="21"/>
  <c r="BN415" i="21" s="1"/>
  <c r="BO415" i="21"/>
  <c r="BP415" i="21" s="1"/>
  <c r="BT415" i="21"/>
  <c r="AH416" i="21"/>
  <c r="AI416" i="21"/>
  <c r="AJ416" i="21"/>
  <c r="AL416" i="21" s="1"/>
  <c r="AK416" i="21"/>
  <c r="AM416" i="21"/>
  <c r="AN416" i="21"/>
  <c r="AO416" i="21"/>
  <c r="AP416" i="21"/>
  <c r="AQ416" i="21"/>
  <c r="AR416" i="21"/>
  <c r="AS416" i="21"/>
  <c r="AT416" i="21"/>
  <c r="AU416" i="21"/>
  <c r="AV416" i="21"/>
  <c r="AW416" i="21"/>
  <c r="AX416" i="21" s="1"/>
  <c r="AY416" i="21"/>
  <c r="AZ416" i="21"/>
  <c r="BA416" i="21"/>
  <c r="BB416" i="21" s="1"/>
  <c r="BC416" i="21"/>
  <c r="BD416" i="21"/>
  <c r="BE416" i="21"/>
  <c r="BF416" i="21"/>
  <c r="BG416" i="21"/>
  <c r="BH416" i="21" s="1"/>
  <c r="BI416" i="21"/>
  <c r="BJ416" i="21" s="1"/>
  <c r="BK416" i="21"/>
  <c r="BL416" i="21" s="1"/>
  <c r="BM416" i="21"/>
  <c r="BN416" i="21" s="1"/>
  <c r="BO416" i="21"/>
  <c r="BP416" i="21" s="1"/>
  <c r="BT416" i="21"/>
  <c r="AH417" i="21"/>
  <c r="AI417" i="21"/>
  <c r="AJ417" i="21"/>
  <c r="AK417" i="21"/>
  <c r="AM417" i="21"/>
  <c r="AN417" i="21"/>
  <c r="AO417" i="21"/>
  <c r="AP417" i="21"/>
  <c r="AQ417" i="21"/>
  <c r="AR417" i="21"/>
  <c r="AS417" i="21"/>
  <c r="AT417" i="21"/>
  <c r="AU417" i="21"/>
  <c r="AV417" i="21"/>
  <c r="AW417" i="21"/>
  <c r="AX417" i="21" s="1"/>
  <c r="AY417" i="21"/>
  <c r="AZ417" i="21" s="1"/>
  <c r="BA417" i="21"/>
  <c r="BB417" i="21" s="1"/>
  <c r="BC417" i="21"/>
  <c r="BD417" i="21" s="1"/>
  <c r="BE417" i="21"/>
  <c r="BF417" i="21" s="1"/>
  <c r="BG417" i="21"/>
  <c r="BH417" i="21" s="1"/>
  <c r="BI417" i="21"/>
  <c r="BJ417" i="21" s="1"/>
  <c r="BK417" i="21"/>
  <c r="BL417" i="21" s="1"/>
  <c r="BM417" i="21"/>
  <c r="BN417" i="21" s="1"/>
  <c r="BO417" i="21"/>
  <c r="BP417" i="21"/>
  <c r="BT417" i="21"/>
  <c r="AH418" i="21"/>
  <c r="AI418" i="21"/>
  <c r="AJ418" i="21"/>
  <c r="AK418" i="21"/>
  <c r="AM418" i="21"/>
  <c r="AN418" i="21"/>
  <c r="AO418" i="21"/>
  <c r="AP418" i="21"/>
  <c r="AQ418" i="21"/>
  <c r="AR418" i="21"/>
  <c r="AS418" i="21"/>
  <c r="AT418" i="21"/>
  <c r="AU418" i="21"/>
  <c r="AV418" i="21"/>
  <c r="AW418" i="21"/>
  <c r="AX418" i="21" s="1"/>
  <c r="AY418" i="21"/>
  <c r="AZ418" i="21" s="1"/>
  <c r="BA418" i="21"/>
  <c r="BB418" i="21"/>
  <c r="BC418" i="21"/>
  <c r="BD418" i="21" s="1"/>
  <c r="BE418" i="21"/>
  <c r="BF418" i="21"/>
  <c r="BG418" i="21"/>
  <c r="BH418" i="21" s="1"/>
  <c r="BI418" i="21"/>
  <c r="BJ418" i="21" s="1"/>
  <c r="BK418" i="21"/>
  <c r="BL418" i="21" s="1"/>
  <c r="BM418" i="21"/>
  <c r="BN418" i="21"/>
  <c r="BO418" i="21"/>
  <c r="BP418" i="21" s="1"/>
  <c r="BT418" i="21"/>
  <c r="AH419" i="21"/>
  <c r="AI419" i="21"/>
  <c r="AJ419" i="21"/>
  <c r="AK419" i="21"/>
  <c r="AM419" i="21"/>
  <c r="AN419" i="21"/>
  <c r="AO419" i="21"/>
  <c r="AP419" i="21"/>
  <c r="AQ419" i="21"/>
  <c r="AR419" i="21"/>
  <c r="AS419" i="21"/>
  <c r="AT419" i="21"/>
  <c r="AU419" i="21"/>
  <c r="AV419" i="21"/>
  <c r="AW419" i="21"/>
  <c r="AX419" i="21" s="1"/>
  <c r="AY419" i="21"/>
  <c r="AZ419" i="21" s="1"/>
  <c r="BA419" i="21"/>
  <c r="BB419" i="21" s="1"/>
  <c r="BC419" i="21"/>
  <c r="BD419" i="21" s="1"/>
  <c r="BE419" i="21"/>
  <c r="BF419" i="21" s="1"/>
  <c r="BG419" i="21"/>
  <c r="BH419" i="21" s="1"/>
  <c r="BI419" i="21"/>
  <c r="BJ419" i="21" s="1"/>
  <c r="BK419" i="21"/>
  <c r="BL419" i="21" s="1"/>
  <c r="BM419" i="21"/>
  <c r="BN419" i="21" s="1"/>
  <c r="BO419" i="21"/>
  <c r="BP419" i="21" s="1"/>
  <c r="BT419" i="21"/>
  <c r="AH420" i="21"/>
  <c r="AI420" i="21"/>
  <c r="AJ420" i="21"/>
  <c r="AK420" i="21"/>
  <c r="AM420" i="21"/>
  <c r="AN420" i="21"/>
  <c r="AO420" i="21"/>
  <c r="AP420" i="21"/>
  <c r="AQ420" i="21"/>
  <c r="AR420" i="21"/>
  <c r="AS420" i="21"/>
  <c r="AT420" i="21"/>
  <c r="AU420" i="21"/>
  <c r="AV420" i="21"/>
  <c r="AW420" i="21"/>
  <c r="AX420" i="21" s="1"/>
  <c r="AY420" i="21"/>
  <c r="AZ420" i="21" s="1"/>
  <c r="BA420" i="21"/>
  <c r="BB420" i="21" s="1"/>
  <c r="BC420" i="21"/>
  <c r="BD420" i="21"/>
  <c r="BE420" i="21"/>
  <c r="BF420" i="21"/>
  <c r="BG420" i="21"/>
  <c r="BH420" i="21" s="1"/>
  <c r="BI420" i="21"/>
  <c r="BJ420" i="21" s="1"/>
  <c r="BK420" i="21"/>
  <c r="BL420" i="21"/>
  <c r="BM420" i="21"/>
  <c r="BN420" i="21" s="1"/>
  <c r="BO420" i="21"/>
  <c r="BP420" i="21" s="1"/>
  <c r="BT420" i="21"/>
  <c r="AH421" i="21"/>
  <c r="AI421" i="21"/>
  <c r="AJ421" i="21"/>
  <c r="AK421" i="21"/>
  <c r="AM421" i="21"/>
  <c r="AN421" i="21"/>
  <c r="AO421" i="21"/>
  <c r="AP421" i="21"/>
  <c r="AQ421" i="21"/>
  <c r="AR421" i="21"/>
  <c r="AS421" i="21"/>
  <c r="AT421" i="21"/>
  <c r="AU421" i="21"/>
  <c r="AV421" i="21"/>
  <c r="AW421" i="21"/>
  <c r="AX421" i="21" s="1"/>
  <c r="AY421" i="21"/>
  <c r="AZ421" i="21" s="1"/>
  <c r="BA421" i="21"/>
  <c r="BB421" i="21" s="1"/>
  <c r="BC421" i="21"/>
  <c r="BD421" i="21" s="1"/>
  <c r="BE421" i="21"/>
  <c r="BF421" i="21" s="1"/>
  <c r="BG421" i="21"/>
  <c r="BH421" i="21" s="1"/>
  <c r="BI421" i="21"/>
  <c r="BJ421" i="21" s="1"/>
  <c r="BK421" i="21"/>
  <c r="BL421" i="21"/>
  <c r="BM421" i="21"/>
  <c r="BN421" i="21" s="1"/>
  <c r="BO421" i="21"/>
  <c r="BP421" i="21" s="1"/>
  <c r="BT421" i="21"/>
  <c r="AH422" i="21"/>
  <c r="AI422" i="21"/>
  <c r="AJ422" i="21"/>
  <c r="AK422" i="21"/>
  <c r="AM422" i="21"/>
  <c r="AN422" i="21"/>
  <c r="AO422" i="21"/>
  <c r="AP422" i="21"/>
  <c r="AQ422" i="21"/>
  <c r="AR422" i="21"/>
  <c r="AS422" i="21"/>
  <c r="AT422" i="21"/>
  <c r="AU422" i="21"/>
  <c r="AV422" i="21"/>
  <c r="AW422" i="21"/>
  <c r="AX422" i="21" s="1"/>
  <c r="AY422" i="21"/>
  <c r="AZ422" i="21" s="1"/>
  <c r="BA422" i="21"/>
  <c r="BB422" i="21"/>
  <c r="BC422" i="21"/>
  <c r="BD422" i="21"/>
  <c r="BE422" i="21"/>
  <c r="BF422" i="21"/>
  <c r="BG422" i="21"/>
  <c r="BH422" i="21" s="1"/>
  <c r="BI422" i="21"/>
  <c r="BJ422" i="21"/>
  <c r="BK422" i="21"/>
  <c r="BL422" i="21" s="1"/>
  <c r="BM422" i="21"/>
  <c r="BN422" i="21" s="1"/>
  <c r="BO422" i="21"/>
  <c r="BP422" i="21" s="1"/>
  <c r="BT422" i="21"/>
  <c r="AH423" i="21"/>
  <c r="AI423" i="21"/>
  <c r="AJ423" i="21"/>
  <c r="AK423" i="21"/>
  <c r="AM423" i="21"/>
  <c r="AN423" i="21"/>
  <c r="AO423" i="21"/>
  <c r="AP423" i="21"/>
  <c r="AQ423" i="21"/>
  <c r="AR423" i="21"/>
  <c r="AS423" i="21"/>
  <c r="AT423" i="21"/>
  <c r="AU423" i="21"/>
  <c r="AV423" i="21"/>
  <c r="AW423" i="21"/>
  <c r="AX423" i="21" s="1"/>
  <c r="AY423" i="21"/>
  <c r="AZ423" i="21" s="1"/>
  <c r="BA423" i="21"/>
  <c r="BB423" i="21" s="1"/>
  <c r="BC423" i="21"/>
  <c r="BD423" i="21" s="1"/>
  <c r="BE423" i="21"/>
  <c r="BF423" i="21" s="1"/>
  <c r="BG423" i="21"/>
  <c r="BH423" i="21" s="1"/>
  <c r="BI423" i="21"/>
  <c r="BJ423" i="21" s="1"/>
  <c r="BK423" i="21"/>
  <c r="BL423" i="21" s="1"/>
  <c r="BM423" i="21"/>
  <c r="BN423" i="21" s="1"/>
  <c r="BO423" i="21"/>
  <c r="BP423" i="21" s="1"/>
  <c r="BT423" i="21"/>
  <c r="AH424" i="21"/>
  <c r="AI424" i="21"/>
  <c r="AJ424" i="21"/>
  <c r="AL424" i="21" s="1"/>
  <c r="AK424" i="21"/>
  <c r="AM424" i="21"/>
  <c r="AN424" i="21"/>
  <c r="AO424" i="21"/>
  <c r="AP424" i="21"/>
  <c r="AQ424" i="21"/>
  <c r="AR424" i="21"/>
  <c r="AS424" i="21"/>
  <c r="AT424" i="21"/>
  <c r="AU424" i="21"/>
  <c r="AV424" i="21"/>
  <c r="AW424" i="21"/>
  <c r="AX424" i="21"/>
  <c r="AY424" i="21"/>
  <c r="AZ424" i="21" s="1"/>
  <c r="BA424" i="21"/>
  <c r="BB424" i="21" s="1"/>
  <c r="BC424" i="21"/>
  <c r="BD424" i="21" s="1"/>
  <c r="BE424" i="21"/>
  <c r="BF424" i="21" s="1"/>
  <c r="BG424" i="21"/>
  <c r="BH424" i="21"/>
  <c r="BI424" i="21"/>
  <c r="BJ424" i="21"/>
  <c r="BK424" i="21"/>
  <c r="BL424" i="21" s="1"/>
  <c r="BM424" i="21"/>
  <c r="BN424" i="21" s="1"/>
  <c r="BO424" i="21"/>
  <c r="BP424" i="21"/>
  <c r="BT424" i="21"/>
  <c r="AH425" i="21"/>
  <c r="AI425" i="21"/>
  <c r="AL425" i="21" s="1"/>
  <c r="AJ425" i="21"/>
  <c r="AK425" i="21"/>
  <c r="AM425" i="21"/>
  <c r="AN425" i="21"/>
  <c r="AO425" i="21"/>
  <c r="AP425" i="21"/>
  <c r="AQ425" i="21"/>
  <c r="AR425" i="21"/>
  <c r="AS425" i="21"/>
  <c r="AT425" i="21"/>
  <c r="AU425" i="21"/>
  <c r="AV425" i="21"/>
  <c r="AW425" i="21"/>
  <c r="AX425" i="21" s="1"/>
  <c r="AY425" i="21"/>
  <c r="AZ425" i="21" s="1"/>
  <c r="BA425" i="21"/>
  <c r="BB425" i="21" s="1"/>
  <c r="BC425" i="21"/>
  <c r="BD425" i="21" s="1"/>
  <c r="BE425" i="21"/>
  <c r="BF425" i="21" s="1"/>
  <c r="BG425" i="21"/>
  <c r="BH425" i="21"/>
  <c r="BI425" i="21"/>
  <c r="BJ425" i="21" s="1"/>
  <c r="BK425" i="21"/>
  <c r="BL425" i="21" s="1"/>
  <c r="BM425" i="21"/>
  <c r="BN425" i="21" s="1"/>
  <c r="BO425" i="21"/>
  <c r="BP425" i="21" s="1"/>
  <c r="BT425" i="21"/>
  <c r="AH426" i="21"/>
  <c r="AI426" i="21"/>
  <c r="AJ426" i="21"/>
  <c r="AL426" i="21" s="1"/>
  <c r="AK426" i="21"/>
  <c r="AM426" i="21"/>
  <c r="AN426" i="21"/>
  <c r="AO426" i="21"/>
  <c r="AP426" i="21"/>
  <c r="AQ426" i="21"/>
  <c r="AR426" i="21"/>
  <c r="AS426" i="21"/>
  <c r="AT426" i="21"/>
  <c r="AU426" i="21"/>
  <c r="AV426" i="21"/>
  <c r="AW426" i="21"/>
  <c r="AX426" i="21" s="1"/>
  <c r="AY426" i="21"/>
  <c r="AZ426" i="21" s="1"/>
  <c r="BA426" i="21"/>
  <c r="BB426" i="21"/>
  <c r="BC426" i="21"/>
  <c r="BD426" i="21"/>
  <c r="BE426" i="21"/>
  <c r="BF426" i="21" s="1"/>
  <c r="BG426" i="21"/>
  <c r="BH426" i="21" s="1"/>
  <c r="BI426" i="21"/>
  <c r="BJ426" i="21"/>
  <c r="BK426" i="21"/>
  <c r="BL426" i="21" s="1"/>
  <c r="BM426" i="21"/>
  <c r="BN426" i="21" s="1"/>
  <c r="BO426" i="21"/>
  <c r="BP426" i="21"/>
  <c r="BT426" i="21"/>
  <c r="BT307" i="21"/>
  <c r="BO307" i="21"/>
  <c r="BP307" i="21" s="1"/>
  <c r="BM307" i="21"/>
  <c r="BN307" i="21" s="1"/>
  <c r="BK307" i="21"/>
  <c r="BL307" i="21" s="1"/>
  <c r="BI307" i="21"/>
  <c r="BJ307" i="21" s="1"/>
  <c r="BG307" i="21"/>
  <c r="BH307" i="21" s="1"/>
  <c r="BE307" i="21"/>
  <c r="BF307" i="21" s="1"/>
  <c r="BC307" i="21"/>
  <c r="BD307" i="21" s="1"/>
  <c r="BA307" i="21"/>
  <c r="BB307" i="21" s="1"/>
  <c r="AY307" i="21"/>
  <c r="AZ307" i="21" s="1"/>
  <c r="AW307" i="21"/>
  <c r="AX307" i="21" s="1"/>
  <c r="AV307" i="21"/>
  <c r="AU307" i="21"/>
  <c r="AT307" i="21"/>
  <c r="AS307" i="21"/>
  <c r="AR307" i="21"/>
  <c r="AQ307" i="21"/>
  <c r="AP307" i="21"/>
  <c r="AO307" i="21"/>
  <c r="AN307" i="21"/>
  <c r="AM307" i="21"/>
  <c r="AH307" i="21"/>
  <c r="AK307" i="21"/>
  <c r="AJ307" i="21"/>
  <c r="AI307" i="21"/>
  <c r="AH169" i="21"/>
  <c r="AI169" i="21"/>
  <c r="AJ169" i="21"/>
  <c r="AK169" i="21"/>
  <c r="AL169" i="21"/>
  <c r="AM169" i="21"/>
  <c r="AN169" i="21"/>
  <c r="AO169" i="21"/>
  <c r="AP169" i="21"/>
  <c r="AQ169" i="21"/>
  <c r="AR169" i="21"/>
  <c r="AS169" i="21" s="1"/>
  <c r="AT169" i="21"/>
  <c r="AU169" i="21"/>
  <c r="AV169" i="21"/>
  <c r="AW169" i="21" s="1"/>
  <c r="AX169" i="21"/>
  <c r="AY169" i="21" s="1"/>
  <c r="AZ169" i="21"/>
  <c r="BA169" i="21" s="1"/>
  <c r="BB169" i="21"/>
  <c r="BC169" i="21"/>
  <c r="BD169" i="21"/>
  <c r="BE169" i="21" s="1"/>
  <c r="BF169" i="21"/>
  <c r="BG169" i="21" s="1"/>
  <c r="BH169" i="21"/>
  <c r="BI169" i="21" s="1"/>
  <c r="BJ169" i="21"/>
  <c r="AH170" i="21"/>
  <c r="AI170" i="21"/>
  <c r="AJ170" i="21"/>
  <c r="AK170" i="21"/>
  <c r="AL170" i="21"/>
  <c r="AM170" i="21"/>
  <c r="AN170" i="21"/>
  <c r="AO170" i="21"/>
  <c r="AP170" i="21"/>
  <c r="AQ170" i="21"/>
  <c r="AR170" i="21"/>
  <c r="AS170" i="21" s="1"/>
  <c r="AT170" i="21"/>
  <c r="AU170" i="21"/>
  <c r="AV170" i="21"/>
  <c r="AW170" i="21" s="1"/>
  <c r="AX170" i="21"/>
  <c r="AY170" i="21" s="1"/>
  <c r="AZ170" i="21"/>
  <c r="BA170" i="21" s="1"/>
  <c r="BB170" i="21"/>
  <c r="BC170" i="21"/>
  <c r="BD170" i="21"/>
  <c r="BE170" i="21" s="1"/>
  <c r="BF170" i="21"/>
  <c r="BG170" i="21" s="1"/>
  <c r="BH170" i="21"/>
  <c r="BI170" i="21" s="1"/>
  <c r="BJ170" i="21"/>
  <c r="AH171" i="21"/>
  <c r="AI171" i="21"/>
  <c r="AJ171" i="21"/>
  <c r="AK171" i="21"/>
  <c r="AL171" i="21"/>
  <c r="AM171" i="21"/>
  <c r="AN171" i="21"/>
  <c r="AO171" i="21"/>
  <c r="AP171" i="21"/>
  <c r="AQ171" i="21"/>
  <c r="AR171" i="21"/>
  <c r="AS171" i="21" s="1"/>
  <c r="AT171" i="21"/>
  <c r="AU171" i="21"/>
  <c r="AV171" i="21"/>
  <c r="AW171" i="21" s="1"/>
  <c r="AX171" i="21"/>
  <c r="AY171" i="21" s="1"/>
  <c r="AZ171" i="21"/>
  <c r="BA171" i="21" s="1"/>
  <c r="BB171" i="21"/>
  <c r="BC171" i="21"/>
  <c r="BD171" i="21"/>
  <c r="BE171" i="21" s="1"/>
  <c r="BF171" i="21"/>
  <c r="BG171" i="21" s="1"/>
  <c r="BH171" i="21"/>
  <c r="BI171" i="21" s="1"/>
  <c r="BJ171" i="21"/>
  <c r="AH172" i="21"/>
  <c r="AI172" i="21"/>
  <c r="AJ172" i="21"/>
  <c r="AK172" i="21"/>
  <c r="AL172" i="21"/>
  <c r="AM172" i="21"/>
  <c r="AN172" i="21"/>
  <c r="AO172" i="21"/>
  <c r="AP172" i="21"/>
  <c r="AQ172" i="21"/>
  <c r="AR172" i="21"/>
  <c r="AS172" i="21" s="1"/>
  <c r="AT172" i="21"/>
  <c r="AU172" i="21"/>
  <c r="AV172" i="21"/>
  <c r="AW172" i="21" s="1"/>
  <c r="AX172" i="21"/>
  <c r="AY172" i="21" s="1"/>
  <c r="AZ172" i="21"/>
  <c r="BA172" i="21" s="1"/>
  <c r="BB172" i="21"/>
  <c r="BC172" i="21"/>
  <c r="BD172" i="21"/>
  <c r="BE172" i="21" s="1"/>
  <c r="BF172" i="21"/>
  <c r="BG172" i="21" s="1"/>
  <c r="BH172" i="21"/>
  <c r="BI172" i="21" s="1"/>
  <c r="BJ172" i="21"/>
  <c r="AH173" i="21"/>
  <c r="AI173" i="21"/>
  <c r="AJ173" i="21"/>
  <c r="AK173" i="21"/>
  <c r="AL173" i="21"/>
  <c r="AM173" i="21"/>
  <c r="AN173" i="21"/>
  <c r="AO173" i="21"/>
  <c r="AP173" i="21"/>
  <c r="AQ173" i="21"/>
  <c r="AR173" i="21"/>
  <c r="AS173" i="21" s="1"/>
  <c r="AT173" i="21"/>
  <c r="AU173" i="21"/>
  <c r="AV173" i="21"/>
  <c r="AW173" i="21" s="1"/>
  <c r="AX173" i="21"/>
  <c r="AY173" i="21" s="1"/>
  <c r="AZ173" i="21"/>
  <c r="BA173" i="21" s="1"/>
  <c r="BB173" i="21"/>
  <c r="BC173" i="21" s="1"/>
  <c r="BD173" i="21"/>
  <c r="BE173" i="21" s="1"/>
  <c r="BF173" i="21"/>
  <c r="BG173" i="21" s="1"/>
  <c r="BH173" i="21"/>
  <c r="BI173" i="21" s="1"/>
  <c r="BJ173" i="21"/>
  <c r="AH174" i="21"/>
  <c r="AI174" i="21"/>
  <c r="AJ174" i="21"/>
  <c r="AK174" i="21"/>
  <c r="AL174" i="21"/>
  <c r="AM174" i="21"/>
  <c r="AN174" i="21"/>
  <c r="AO174" i="21"/>
  <c r="AP174" i="21"/>
  <c r="AQ174" i="21"/>
  <c r="AR174" i="21"/>
  <c r="AS174" i="21" s="1"/>
  <c r="AT174" i="21"/>
  <c r="AU174" i="21" s="1"/>
  <c r="AV174" i="21"/>
  <c r="AW174" i="21" s="1"/>
  <c r="AX174" i="21"/>
  <c r="AY174" i="21" s="1"/>
  <c r="AZ174" i="21"/>
  <c r="BA174" i="21" s="1"/>
  <c r="BB174" i="21"/>
  <c r="BC174" i="21" s="1"/>
  <c r="BD174" i="21"/>
  <c r="BE174" i="21" s="1"/>
  <c r="BF174" i="21"/>
  <c r="BG174" i="21" s="1"/>
  <c r="BH174" i="21"/>
  <c r="BI174" i="21" s="1"/>
  <c r="BJ174" i="21"/>
  <c r="AH175" i="21"/>
  <c r="AI175" i="21"/>
  <c r="AJ175" i="21"/>
  <c r="AK175" i="21"/>
  <c r="AL175" i="21"/>
  <c r="AM175" i="21"/>
  <c r="AN175" i="21"/>
  <c r="AO175" i="21"/>
  <c r="AP175" i="21"/>
  <c r="AQ175" i="21"/>
  <c r="AR175" i="21"/>
  <c r="AS175" i="21" s="1"/>
  <c r="AT175" i="21"/>
  <c r="AU175" i="21" s="1"/>
  <c r="AV175" i="21"/>
  <c r="AW175" i="21" s="1"/>
  <c r="AX175" i="21"/>
  <c r="AY175" i="21" s="1"/>
  <c r="AZ175" i="21"/>
  <c r="BA175" i="21" s="1"/>
  <c r="BB175" i="21"/>
  <c r="BC175" i="21" s="1"/>
  <c r="BD175" i="21"/>
  <c r="BE175" i="21" s="1"/>
  <c r="BF175" i="21"/>
  <c r="BG175" i="21" s="1"/>
  <c r="BH175" i="21"/>
  <c r="BI175" i="21" s="1"/>
  <c r="BJ175" i="21"/>
  <c r="AH176" i="21"/>
  <c r="AI176" i="21"/>
  <c r="AJ176" i="21"/>
  <c r="AK176" i="21"/>
  <c r="AL176" i="21"/>
  <c r="AM176" i="21"/>
  <c r="AN176" i="21"/>
  <c r="AO176" i="21"/>
  <c r="AP176" i="21"/>
  <c r="AQ176" i="21"/>
  <c r="AR176" i="21"/>
  <c r="AS176" i="21" s="1"/>
  <c r="AT176" i="21"/>
  <c r="AU176" i="21" s="1"/>
  <c r="AV176" i="21"/>
  <c r="AW176" i="21" s="1"/>
  <c r="AX176" i="21"/>
  <c r="AY176" i="21" s="1"/>
  <c r="AZ176" i="21"/>
  <c r="BA176" i="21" s="1"/>
  <c r="BB176" i="21"/>
  <c r="BC176" i="21" s="1"/>
  <c r="BD176" i="21"/>
  <c r="BE176" i="21" s="1"/>
  <c r="BF176" i="21"/>
  <c r="BG176" i="21" s="1"/>
  <c r="BH176" i="21"/>
  <c r="BI176" i="21" s="1"/>
  <c r="BJ176" i="21"/>
  <c r="AH177" i="21"/>
  <c r="AI177" i="21"/>
  <c r="AJ177" i="21"/>
  <c r="AK177" i="21"/>
  <c r="AL177" i="21"/>
  <c r="AM177" i="21"/>
  <c r="AN177" i="21"/>
  <c r="AO177" i="21"/>
  <c r="AP177" i="21"/>
  <c r="AQ177" i="21"/>
  <c r="AR177" i="21"/>
  <c r="AS177" i="21" s="1"/>
  <c r="AT177" i="21"/>
  <c r="AU177" i="21" s="1"/>
  <c r="AV177" i="21"/>
  <c r="AW177" i="21" s="1"/>
  <c r="AX177" i="21"/>
  <c r="AY177" i="21" s="1"/>
  <c r="AZ177" i="21"/>
  <c r="BA177" i="21" s="1"/>
  <c r="BB177" i="21"/>
  <c r="BC177" i="21" s="1"/>
  <c r="BD177" i="21"/>
  <c r="BE177" i="21" s="1"/>
  <c r="BF177" i="21"/>
  <c r="BG177" i="21" s="1"/>
  <c r="BH177" i="21"/>
  <c r="BI177" i="21" s="1"/>
  <c r="BJ177" i="21"/>
  <c r="AH178" i="21"/>
  <c r="AI178" i="21"/>
  <c r="AJ178" i="21"/>
  <c r="AK178" i="21"/>
  <c r="AL178" i="21"/>
  <c r="AM178" i="21"/>
  <c r="AN178" i="21"/>
  <c r="AO178" i="21"/>
  <c r="AP178" i="21"/>
  <c r="AQ178" i="21"/>
  <c r="AR178" i="21"/>
  <c r="AS178" i="21" s="1"/>
  <c r="AT178" i="21"/>
  <c r="AU178" i="21" s="1"/>
  <c r="AV178" i="21"/>
  <c r="AW178" i="21" s="1"/>
  <c r="AX178" i="21"/>
  <c r="AY178" i="21" s="1"/>
  <c r="AZ178" i="21"/>
  <c r="BA178" i="21" s="1"/>
  <c r="BB178" i="21"/>
  <c r="BC178" i="21" s="1"/>
  <c r="BD178" i="21"/>
  <c r="BE178" i="21" s="1"/>
  <c r="BF178" i="21"/>
  <c r="BG178" i="21" s="1"/>
  <c r="BH178" i="21"/>
  <c r="BI178" i="21" s="1"/>
  <c r="BJ178" i="21"/>
  <c r="AH179" i="21"/>
  <c r="AI179" i="21"/>
  <c r="AJ179" i="21"/>
  <c r="AK179" i="21"/>
  <c r="AL179" i="21"/>
  <c r="AM179" i="21"/>
  <c r="AN179" i="21"/>
  <c r="AO179" i="21"/>
  <c r="AP179" i="21"/>
  <c r="AQ179" i="21"/>
  <c r="AR179" i="21"/>
  <c r="AS179" i="21" s="1"/>
  <c r="AT179" i="21"/>
  <c r="AU179" i="21" s="1"/>
  <c r="AV179" i="21"/>
  <c r="AW179" i="21" s="1"/>
  <c r="AX179" i="21"/>
  <c r="AY179" i="21" s="1"/>
  <c r="AZ179" i="21"/>
  <c r="BA179" i="21" s="1"/>
  <c r="BB179" i="21"/>
  <c r="BC179" i="21" s="1"/>
  <c r="BD179" i="21"/>
  <c r="BE179" i="21" s="1"/>
  <c r="BF179" i="21"/>
  <c r="BG179" i="21" s="1"/>
  <c r="BH179" i="21"/>
  <c r="BI179" i="21" s="1"/>
  <c r="BJ179" i="21"/>
  <c r="AH180" i="21"/>
  <c r="AI180" i="21"/>
  <c r="AJ180" i="21"/>
  <c r="AK180" i="21"/>
  <c r="AL180" i="21"/>
  <c r="AM180" i="21"/>
  <c r="AN180" i="21"/>
  <c r="AO180" i="21"/>
  <c r="AP180" i="21"/>
  <c r="AQ180" i="21"/>
  <c r="AR180" i="21"/>
  <c r="AS180" i="21" s="1"/>
  <c r="AT180" i="21"/>
  <c r="AU180" i="21" s="1"/>
  <c r="AV180" i="21"/>
  <c r="AW180" i="21" s="1"/>
  <c r="AX180" i="21"/>
  <c r="AY180" i="21" s="1"/>
  <c r="AZ180" i="21"/>
  <c r="BA180" i="21" s="1"/>
  <c r="BB180" i="21"/>
  <c r="BC180" i="21" s="1"/>
  <c r="BD180" i="21"/>
  <c r="BE180" i="21" s="1"/>
  <c r="BF180" i="21"/>
  <c r="BG180" i="21" s="1"/>
  <c r="BH180" i="21"/>
  <c r="BI180" i="21" s="1"/>
  <c r="BJ180" i="21"/>
  <c r="AH181" i="21"/>
  <c r="AI181" i="21"/>
  <c r="AJ181" i="21"/>
  <c r="AK181" i="21"/>
  <c r="AL181" i="21"/>
  <c r="AM181" i="21"/>
  <c r="AN181" i="21"/>
  <c r="AO181" i="21"/>
  <c r="AP181" i="21"/>
  <c r="AQ181" i="21"/>
  <c r="AR181" i="21"/>
  <c r="AS181" i="21" s="1"/>
  <c r="AT181" i="21"/>
  <c r="AU181" i="21" s="1"/>
  <c r="AV181" i="21"/>
  <c r="AW181" i="21" s="1"/>
  <c r="AX181" i="21"/>
  <c r="AY181" i="21" s="1"/>
  <c r="AZ181" i="21"/>
  <c r="BA181" i="21" s="1"/>
  <c r="BB181" i="21"/>
  <c r="BC181" i="21" s="1"/>
  <c r="BD181" i="21"/>
  <c r="BE181" i="21" s="1"/>
  <c r="BF181" i="21"/>
  <c r="BG181" i="21" s="1"/>
  <c r="BH181" i="21"/>
  <c r="BI181" i="21" s="1"/>
  <c r="BJ181" i="21"/>
  <c r="AH182" i="21"/>
  <c r="AI182" i="21"/>
  <c r="AJ182" i="21"/>
  <c r="AK182" i="21"/>
  <c r="AL182" i="21"/>
  <c r="AM182" i="21"/>
  <c r="AN182" i="21"/>
  <c r="AO182" i="21"/>
  <c r="AP182" i="21"/>
  <c r="AQ182" i="21"/>
  <c r="AR182" i="21"/>
  <c r="AS182" i="21" s="1"/>
  <c r="AT182" i="21"/>
  <c r="AU182" i="21" s="1"/>
  <c r="AV182" i="21"/>
  <c r="AW182" i="21" s="1"/>
  <c r="AX182" i="21"/>
  <c r="AY182" i="21" s="1"/>
  <c r="AZ182" i="21"/>
  <c r="BA182" i="21" s="1"/>
  <c r="BB182" i="21"/>
  <c r="BC182" i="21"/>
  <c r="BD182" i="21"/>
  <c r="BE182" i="21" s="1"/>
  <c r="BF182" i="21"/>
  <c r="BG182" i="21" s="1"/>
  <c r="BH182" i="21"/>
  <c r="BI182" i="21" s="1"/>
  <c r="BJ182" i="21"/>
  <c r="AH183" i="21"/>
  <c r="AI183" i="21"/>
  <c r="AJ183" i="21"/>
  <c r="AK183" i="21"/>
  <c r="AL183" i="21"/>
  <c r="AM183" i="21"/>
  <c r="AN183" i="21"/>
  <c r="AO183" i="21"/>
  <c r="AP183" i="21"/>
  <c r="AQ183" i="21"/>
  <c r="AR183" i="21"/>
  <c r="AS183" i="21" s="1"/>
  <c r="AT183" i="21"/>
  <c r="AU183" i="21"/>
  <c r="AV183" i="21"/>
  <c r="AW183" i="21" s="1"/>
  <c r="AX183" i="21"/>
  <c r="AY183" i="21" s="1"/>
  <c r="AZ183" i="21"/>
  <c r="BA183" i="21" s="1"/>
  <c r="BB183" i="21"/>
  <c r="BC183" i="21"/>
  <c r="BD183" i="21"/>
  <c r="BE183" i="21" s="1"/>
  <c r="BF183" i="21"/>
  <c r="BG183" i="21" s="1"/>
  <c r="BH183" i="21"/>
  <c r="BI183" i="21" s="1"/>
  <c r="BJ183" i="21"/>
  <c r="AH184" i="21"/>
  <c r="AI184" i="21"/>
  <c r="AJ184" i="21"/>
  <c r="AK184" i="21"/>
  <c r="AL184" i="21"/>
  <c r="AM184" i="21"/>
  <c r="AN184" i="21"/>
  <c r="AO184" i="21"/>
  <c r="AP184" i="21"/>
  <c r="AQ184" i="21"/>
  <c r="AR184" i="21"/>
  <c r="AS184" i="21" s="1"/>
  <c r="AT184" i="21"/>
  <c r="AU184" i="21"/>
  <c r="AV184" i="21"/>
  <c r="AW184" i="21" s="1"/>
  <c r="AX184" i="21"/>
  <c r="AY184" i="21" s="1"/>
  <c r="AZ184" i="21"/>
  <c r="BA184" i="21" s="1"/>
  <c r="BB184" i="21"/>
  <c r="BC184" i="21" s="1"/>
  <c r="BD184" i="21"/>
  <c r="BE184" i="21" s="1"/>
  <c r="BF184" i="21"/>
  <c r="BG184" i="21" s="1"/>
  <c r="BH184" i="21"/>
  <c r="BI184" i="21" s="1"/>
  <c r="BJ184" i="21"/>
  <c r="AH185" i="21"/>
  <c r="AI185" i="21"/>
  <c r="AJ185" i="21"/>
  <c r="AK185" i="21"/>
  <c r="AL185" i="21"/>
  <c r="AM185" i="21"/>
  <c r="AN185" i="21"/>
  <c r="AO185" i="21"/>
  <c r="AP185" i="21"/>
  <c r="AQ185" i="21"/>
  <c r="AR185" i="21"/>
  <c r="AS185" i="21" s="1"/>
  <c r="AT185" i="21"/>
  <c r="AU185" i="21"/>
  <c r="AV185" i="21"/>
  <c r="AW185" i="21"/>
  <c r="AX185" i="21"/>
  <c r="AY185" i="21" s="1"/>
  <c r="AZ185" i="21"/>
  <c r="BA185" i="21" s="1"/>
  <c r="BB185" i="21"/>
  <c r="BC185" i="21" s="1"/>
  <c r="BD185" i="21"/>
  <c r="BE185" i="21" s="1"/>
  <c r="BF185" i="21"/>
  <c r="BG185" i="21" s="1"/>
  <c r="BH185" i="21"/>
  <c r="BI185" i="21" s="1"/>
  <c r="BJ185" i="21"/>
  <c r="AH186" i="21"/>
  <c r="AI186" i="21"/>
  <c r="AJ186" i="21"/>
  <c r="AK186" i="21"/>
  <c r="AL186" i="21"/>
  <c r="AM186" i="21"/>
  <c r="AN186" i="21"/>
  <c r="AO186" i="21"/>
  <c r="AP186" i="21"/>
  <c r="AQ186" i="21"/>
  <c r="AR186" i="21"/>
  <c r="AS186" i="21" s="1"/>
  <c r="AT186" i="21"/>
  <c r="AU186" i="21" s="1"/>
  <c r="AV186" i="21"/>
  <c r="AW186" i="21"/>
  <c r="AX186" i="21"/>
  <c r="AY186" i="21" s="1"/>
  <c r="AZ186" i="21"/>
  <c r="BA186" i="21" s="1"/>
  <c r="BB186" i="21"/>
  <c r="BC186" i="21" s="1"/>
  <c r="BD186" i="21"/>
  <c r="BE186" i="21" s="1"/>
  <c r="BF186" i="21"/>
  <c r="BG186" i="21" s="1"/>
  <c r="BH186" i="21"/>
  <c r="BI186" i="21" s="1"/>
  <c r="BJ186" i="21"/>
  <c r="AH187" i="21"/>
  <c r="AI187" i="21"/>
  <c r="AJ187" i="21"/>
  <c r="AK187" i="21"/>
  <c r="AL187" i="21"/>
  <c r="AM187" i="21"/>
  <c r="AN187" i="21"/>
  <c r="AO187" i="21"/>
  <c r="AP187" i="21"/>
  <c r="AQ187" i="21"/>
  <c r="AR187" i="21"/>
  <c r="AS187" i="21" s="1"/>
  <c r="AT187" i="21"/>
  <c r="AU187" i="21" s="1"/>
  <c r="AV187" i="21"/>
  <c r="AW187" i="21"/>
  <c r="AX187" i="21"/>
  <c r="AY187" i="21" s="1"/>
  <c r="AZ187" i="21"/>
  <c r="BA187" i="21" s="1"/>
  <c r="BB187" i="21"/>
  <c r="BC187" i="21" s="1"/>
  <c r="BD187" i="21"/>
  <c r="BE187" i="21"/>
  <c r="BF187" i="21"/>
  <c r="BG187" i="21" s="1"/>
  <c r="BH187" i="21"/>
  <c r="BI187" i="21" s="1"/>
  <c r="BJ187" i="21"/>
  <c r="AH188" i="21"/>
  <c r="AI188" i="21"/>
  <c r="AJ188" i="21"/>
  <c r="AK188" i="21"/>
  <c r="AL188" i="21"/>
  <c r="AM188" i="21"/>
  <c r="AN188" i="21"/>
  <c r="AO188" i="21"/>
  <c r="AP188" i="21"/>
  <c r="AQ188" i="21"/>
  <c r="AR188" i="21"/>
  <c r="AS188" i="21" s="1"/>
  <c r="AT188" i="21"/>
  <c r="AU188" i="21" s="1"/>
  <c r="AV188" i="21"/>
  <c r="AW188" i="21" s="1"/>
  <c r="AX188" i="21"/>
  <c r="AY188" i="21" s="1"/>
  <c r="AZ188" i="21"/>
  <c r="BA188" i="21" s="1"/>
  <c r="BB188" i="21"/>
  <c r="BC188" i="21" s="1"/>
  <c r="BD188" i="21"/>
  <c r="BE188" i="21" s="1"/>
  <c r="BF188" i="21"/>
  <c r="BG188" i="21" s="1"/>
  <c r="BH188" i="21"/>
  <c r="BI188" i="21" s="1"/>
  <c r="BJ188" i="21"/>
  <c r="AH189" i="21"/>
  <c r="AI189" i="21"/>
  <c r="AJ189" i="21"/>
  <c r="AK189" i="21"/>
  <c r="AL189" i="21"/>
  <c r="AM189" i="21"/>
  <c r="AN189" i="21"/>
  <c r="AO189" i="21"/>
  <c r="AP189" i="21"/>
  <c r="AQ189" i="21"/>
  <c r="AR189" i="21"/>
  <c r="AS189" i="21" s="1"/>
  <c r="AT189" i="21"/>
  <c r="AU189" i="21" s="1"/>
  <c r="AV189" i="21"/>
  <c r="AW189" i="21" s="1"/>
  <c r="AX189" i="21"/>
  <c r="AY189" i="21" s="1"/>
  <c r="AZ189" i="21"/>
  <c r="BA189" i="21" s="1"/>
  <c r="BB189" i="21"/>
  <c r="BC189" i="21"/>
  <c r="BD189" i="21"/>
  <c r="BE189" i="21" s="1"/>
  <c r="BF189" i="21"/>
  <c r="BG189" i="21" s="1"/>
  <c r="BH189" i="21"/>
  <c r="BI189" i="21" s="1"/>
  <c r="BJ189" i="21"/>
  <c r="AH190" i="21"/>
  <c r="AI190" i="21"/>
  <c r="AJ190" i="21"/>
  <c r="AK190" i="21"/>
  <c r="AL190" i="21"/>
  <c r="AM190" i="21"/>
  <c r="AN190" i="21"/>
  <c r="AO190" i="21"/>
  <c r="AP190" i="21"/>
  <c r="AQ190" i="21"/>
  <c r="AR190" i="21"/>
  <c r="AS190" i="21" s="1"/>
  <c r="AT190" i="21"/>
  <c r="AU190" i="21" s="1"/>
  <c r="AV190" i="21"/>
  <c r="AW190" i="21" s="1"/>
  <c r="AX190" i="21"/>
  <c r="AY190" i="21" s="1"/>
  <c r="AZ190" i="21"/>
  <c r="BA190" i="21" s="1"/>
  <c r="BB190" i="21"/>
  <c r="BC190" i="21"/>
  <c r="BD190" i="21"/>
  <c r="BE190" i="21" s="1"/>
  <c r="BF190" i="21"/>
  <c r="BG190" i="21" s="1"/>
  <c r="BH190" i="21"/>
  <c r="BI190" i="21" s="1"/>
  <c r="BJ190" i="21"/>
  <c r="AH191" i="21"/>
  <c r="AI191" i="21"/>
  <c r="AJ191" i="21"/>
  <c r="AK191" i="21"/>
  <c r="AL191" i="21"/>
  <c r="AM191" i="21"/>
  <c r="AN191" i="21"/>
  <c r="AO191" i="21"/>
  <c r="AP191" i="21"/>
  <c r="AQ191" i="21"/>
  <c r="AR191" i="21"/>
  <c r="AS191" i="21" s="1"/>
  <c r="AT191" i="21"/>
  <c r="AU191" i="21" s="1"/>
  <c r="AV191" i="21"/>
  <c r="AW191" i="21" s="1"/>
  <c r="AX191" i="21"/>
  <c r="AY191" i="21" s="1"/>
  <c r="AZ191" i="21"/>
  <c r="BA191" i="21" s="1"/>
  <c r="BB191" i="21"/>
  <c r="BC191" i="21"/>
  <c r="BD191" i="21"/>
  <c r="BE191" i="21"/>
  <c r="BF191" i="21"/>
  <c r="BG191" i="21" s="1"/>
  <c r="BH191" i="21"/>
  <c r="BI191" i="21" s="1"/>
  <c r="BJ191" i="21"/>
  <c r="AH192" i="21"/>
  <c r="AI192" i="21"/>
  <c r="AJ192" i="21"/>
  <c r="AK192" i="21"/>
  <c r="AL192" i="21"/>
  <c r="AM192" i="21"/>
  <c r="AN192" i="21"/>
  <c r="AO192" i="21"/>
  <c r="AP192" i="21"/>
  <c r="AQ192" i="21"/>
  <c r="AR192" i="21"/>
  <c r="AS192" i="21" s="1"/>
  <c r="AT192" i="21"/>
  <c r="AU192" i="21"/>
  <c r="AV192" i="21"/>
  <c r="AW192" i="21" s="1"/>
  <c r="AX192" i="21"/>
  <c r="AY192" i="21" s="1"/>
  <c r="AZ192" i="21"/>
  <c r="BA192" i="21" s="1"/>
  <c r="BB192" i="21"/>
  <c r="BC192" i="21" s="1"/>
  <c r="BD192" i="21"/>
  <c r="BE192" i="21"/>
  <c r="BF192" i="21"/>
  <c r="BG192" i="21" s="1"/>
  <c r="BH192" i="21"/>
  <c r="BI192" i="21" s="1"/>
  <c r="BJ192" i="21"/>
  <c r="AH193" i="21"/>
  <c r="AI193" i="21"/>
  <c r="AJ193" i="21"/>
  <c r="AK193" i="21"/>
  <c r="AL193" i="21"/>
  <c r="AM193" i="21"/>
  <c r="AN193" i="21"/>
  <c r="AO193" i="21"/>
  <c r="AP193" i="21"/>
  <c r="AQ193" i="21"/>
  <c r="AR193" i="21"/>
  <c r="AS193" i="21" s="1"/>
  <c r="AT193" i="21"/>
  <c r="AU193" i="21" s="1"/>
  <c r="AV193" i="21"/>
  <c r="AW193" i="21"/>
  <c r="AX193" i="21"/>
  <c r="AY193" i="21" s="1"/>
  <c r="AZ193" i="21"/>
  <c r="BA193" i="21" s="1"/>
  <c r="BB193" i="21"/>
  <c r="BC193" i="21" s="1"/>
  <c r="BD193" i="21"/>
  <c r="BE193" i="21"/>
  <c r="BF193" i="21"/>
  <c r="BG193" i="21" s="1"/>
  <c r="BH193" i="21"/>
  <c r="BI193" i="21" s="1"/>
  <c r="BJ193" i="21"/>
  <c r="AH194" i="21"/>
  <c r="AI194" i="21"/>
  <c r="AJ194" i="21"/>
  <c r="AK194" i="21"/>
  <c r="AL194" i="21"/>
  <c r="AM194" i="21"/>
  <c r="AN194" i="21"/>
  <c r="AO194" i="21"/>
  <c r="AP194" i="21"/>
  <c r="AQ194" i="21"/>
  <c r="AR194" i="21"/>
  <c r="AS194" i="21" s="1"/>
  <c r="AT194" i="21"/>
  <c r="AU194" i="21" s="1"/>
  <c r="AV194" i="21"/>
  <c r="AW194" i="21"/>
  <c r="AX194" i="21"/>
  <c r="AY194" i="21" s="1"/>
  <c r="AZ194" i="21"/>
  <c r="BA194" i="21" s="1"/>
  <c r="BB194" i="21"/>
  <c r="BC194" i="21" s="1"/>
  <c r="BD194" i="21"/>
  <c r="BE194" i="21" s="1"/>
  <c r="BF194" i="21"/>
  <c r="BG194" i="21" s="1"/>
  <c r="BH194" i="21"/>
  <c r="BI194" i="21" s="1"/>
  <c r="BJ194" i="21"/>
  <c r="AH195" i="21"/>
  <c r="AI195" i="21"/>
  <c r="AJ195" i="21"/>
  <c r="AK195" i="21"/>
  <c r="AL195" i="21"/>
  <c r="AM195" i="21"/>
  <c r="AN195" i="21"/>
  <c r="AO195" i="21"/>
  <c r="AP195" i="21"/>
  <c r="AQ195" i="21"/>
  <c r="AR195" i="21"/>
  <c r="AS195" i="21" s="1"/>
  <c r="AT195" i="21"/>
  <c r="AU195" i="21" s="1"/>
  <c r="AV195" i="21"/>
  <c r="AW195" i="21"/>
  <c r="AX195" i="21"/>
  <c r="AY195" i="21" s="1"/>
  <c r="AZ195" i="21"/>
  <c r="BA195" i="21" s="1"/>
  <c r="BB195" i="21"/>
  <c r="BC195" i="21" s="1"/>
  <c r="BD195" i="21"/>
  <c r="BE195" i="21" s="1"/>
  <c r="BF195" i="21"/>
  <c r="BG195" i="21" s="1"/>
  <c r="BH195" i="21"/>
  <c r="BI195" i="21" s="1"/>
  <c r="BJ195" i="21"/>
  <c r="AH196" i="21"/>
  <c r="AI196" i="21"/>
  <c r="AJ196" i="21"/>
  <c r="AK196" i="21"/>
  <c r="AL196" i="21"/>
  <c r="AM196" i="21"/>
  <c r="AN196" i="21"/>
  <c r="AO196" i="21"/>
  <c r="AP196" i="21"/>
  <c r="AQ196" i="21"/>
  <c r="AR196" i="21"/>
  <c r="AS196" i="21" s="1"/>
  <c r="AT196" i="21"/>
  <c r="AU196" i="21" s="1"/>
  <c r="AV196" i="21"/>
  <c r="AW196" i="21" s="1"/>
  <c r="AX196" i="21"/>
  <c r="AY196" i="21" s="1"/>
  <c r="AZ196" i="21"/>
  <c r="BA196" i="21" s="1"/>
  <c r="BB196" i="21"/>
  <c r="BC196" i="21" s="1"/>
  <c r="BD196" i="21"/>
  <c r="BE196" i="21" s="1"/>
  <c r="BF196" i="21"/>
  <c r="BG196" i="21" s="1"/>
  <c r="BH196" i="21"/>
  <c r="BI196" i="21" s="1"/>
  <c r="BJ196" i="21"/>
  <c r="AH197" i="21"/>
  <c r="AI197" i="21"/>
  <c r="AJ197" i="21"/>
  <c r="AK197" i="21"/>
  <c r="AL197" i="21"/>
  <c r="AM197" i="21"/>
  <c r="AN197" i="21"/>
  <c r="AO197" i="21"/>
  <c r="AP197" i="21"/>
  <c r="AQ197" i="21"/>
  <c r="AR197" i="21"/>
  <c r="AS197" i="21" s="1"/>
  <c r="AT197" i="21"/>
  <c r="AU197" i="21" s="1"/>
  <c r="AV197" i="21"/>
  <c r="AW197" i="21"/>
  <c r="AX197" i="21"/>
  <c r="AY197" i="21" s="1"/>
  <c r="AZ197" i="21"/>
  <c r="BA197" i="21" s="1"/>
  <c r="BB197" i="21"/>
  <c r="BC197" i="21" s="1"/>
  <c r="BD197" i="21"/>
  <c r="BE197" i="21" s="1"/>
  <c r="BF197" i="21"/>
  <c r="BG197" i="21" s="1"/>
  <c r="BH197" i="21"/>
  <c r="BI197" i="21"/>
  <c r="BJ197" i="21"/>
  <c r="AH198" i="21"/>
  <c r="AI198" i="21"/>
  <c r="AJ198" i="21"/>
  <c r="AK198" i="21"/>
  <c r="AL198" i="21"/>
  <c r="AM198" i="21"/>
  <c r="AN198" i="21"/>
  <c r="AO198" i="21"/>
  <c r="AP198" i="21"/>
  <c r="AQ198" i="21"/>
  <c r="AR198" i="21"/>
  <c r="AS198" i="21"/>
  <c r="AT198" i="21"/>
  <c r="AU198" i="21"/>
  <c r="AV198" i="21"/>
  <c r="AW198" i="21" s="1"/>
  <c r="AX198" i="21"/>
  <c r="AY198" i="21" s="1"/>
  <c r="AZ198" i="21"/>
  <c r="BA198" i="21" s="1"/>
  <c r="BB198" i="21"/>
  <c r="BC198" i="21" s="1"/>
  <c r="BD198" i="21"/>
  <c r="BE198" i="21" s="1"/>
  <c r="BF198" i="21"/>
  <c r="BG198" i="21" s="1"/>
  <c r="BH198" i="21"/>
  <c r="BI198" i="21"/>
  <c r="BJ198" i="21"/>
  <c r="AH199" i="21"/>
  <c r="AI199" i="21"/>
  <c r="AJ199" i="21"/>
  <c r="AK199" i="21"/>
  <c r="AL199" i="21"/>
  <c r="AM199" i="21"/>
  <c r="AN199" i="21"/>
  <c r="AO199" i="21"/>
  <c r="AP199" i="21"/>
  <c r="AQ199" i="21"/>
  <c r="AR199" i="21"/>
  <c r="AS199" i="21"/>
  <c r="AT199" i="21"/>
  <c r="AU199" i="21" s="1"/>
  <c r="AV199" i="21"/>
  <c r="AW199" i="21"/>
  <c r="AX199" i="21"/>
  <c r="AY199" i="21" s="1"/>
  <c r="AZ199" i="21"/>
  <c r="BA199" i="21"/>
  <c r="BB199" i="21"/>
  <c r="BC199" i="21" s="1"/>
  <c r="BD199" i="21"/>
  <c r="BE199" i="21" s="1"/>
  <c r="BF199" i="21"/>
  <c r="BG199" i="21" s="1"/>
  <c r="BH199" i="21"/>
  <c r="BI199" i="21" s="1"/>
  <c r="BJ199" i="21"/>
  <c r="AH200" i="21"/>
  <c r="AI200" i="21"/>
  <c r="AJ200" i="21"/>
  <c r="AK200" i="21"/>
  <c r="AL200" i="21"/>
  <c r="AM200" i="21"/>
  <c r="AN200" i="21"/>
  <c r="AO200" i="21"/>
  <c r="AP200" i="21"/>
  <c r="AQ200" i="21"/>
  <c r="AR200" i="21"/>
  <c r="AS200" i="21" s="1"/>
  <c r="AT200" i="21"/>
  <c r="AU200" i="21" s="1"/>
  <c r="AV200" i="21"/>
  <c r="AW200" i="21"/>
  <c r="AX200" i="21"/>
  <c r="AY200" i="21" s="1"/>
  <c r="AZ200" i="21"/>
  <c r="BA200" i="21" s="1"/>
  <c r="BB200" i="21"/>
  <c r="BC200" i="21"/>
  <c r="BD200" i="21"/>
  <c r="BE200" i="21" s="1"/>
  <c r="BF200" i="21"/>
  <c r="BG200" i="21"/>
  <c r="BH200" i="21"/>
  <c r="BI200" i="21" s="1"/>
  <c r="BJ200" i="21"/>
  <c r="AH201" i="21"/>
  <c r="AI201" i="21"/>
  <c r="AJ201" i="21"/>
  <c r="AK201" i="21"/>
  <c r="AL201" i="21"/>
  <c r="AM201" i="21"/>
  <c r="AN201" i="21"/>
  <c r="AO201" i="21"/>
  <c r="AP201" i="21"/>
  <c r="AQ201" i="21"/>
  <c r="AR201" i="21"/>
  <c r="AS201" i="21" s="1"/>
  <c r="AT201" i="21"/>
  <c r="AU201" i="21"/>
  <c r="AV201" i="21"/>
  <c r="AW201" i="21" s="1"/>
  <c r="AX201" i="21"/>
  <c r="AY201" i="21"/>
  <c r="AZ201" i="21"/>
  <c r="BA201" i="21" s="1"/>
  <c r="BB201" i="21"/>
  <c r="BC201" i="21" s="1"/>
  <c r="BD201" i="21"/>
  <c r="BE201" i="21" s="1"/>
  <c r="BF201" i="21"/>
  <c r="BG201" i="21" s="1"/>
  <c r="BH201" i="21"/>
  <c r="BI201" i="21" s="1"/>
  <c r="BJ201" i="21"/>
  <c r="AH202" i="21"/>
  <c r="AI202" i="21"/>
  <c r="AJ202" i="21"/>
  <c r="AK202" i="21"/>
  <c r="AL202" i="21"/>
  <c r="AM202" i="21"/>
  <c r="AN202" i="21"/>
  <c r="AO202" i="21"/>
  <c r="AP202" i="21"/>
  <c r="AQ202" i="21"/>
  <c r="AR202" i="21"/>
  <c r="AS202" i="21" s="1"/>
  <c r="AT202" i="21"/>
  <c r="AU202" i="21" s="1"/>
  <c r="AV202" i="21"/>
  <c r="AW202" i="21" s="1"/>
  <c r="AX202" i="21"/>
  <c r="AY202" i="21"/>
  <c r="AZ202" i="21"/>
  <c r="BA202" i="21" s="1"/>
  <c r="BB202" i="21"/>
  <c r="BC202" i="21"/>
  <c r="BD202" i="21"/>
  <c r="BE202" i="21" s="1"/>
  <c r="BF202" i="21"/>
  <c r="BG202" i="21" s="1"/>
  <c r="BH202" i="21"/>
  <c r="BI202" i="21" s="1"/>
  <c r="BJ202" i="21"/>
  <c r="AH203" i="21"/>
  <c r="AI203" i="21"/>
  <c r="AJ203" i="21"/>
  <c r="AK203" i="21"/>
  <c r="AL203" i="21"/>
  <c r="AM203" i="21"/>
  <c r="AN203" i="21"/>
  <c r="AO203" i="21"/>
  <c r="AP203" i="21"/>
  <c r="AQ203" i="21"/>
  <c r="AR203" i="21"/>
  <c r="AS203" i="21" s="1"/>
  <c r="AT203" i="21"/>
  <c r="AU203" i="21" s="1"/>
  <c r="AV203" i="21"/>
  <c r="AW203" i="21" s="1"/>
  <c r="AX203" i="21"/>
  <c r="AY203" i="21"/>
  <c r="AZ203" i="21"/>
  <c r="BA203" i="21" s="1"/>
  <c r="BB203" i="21"/>
  <c r="BC203" i="21" s="1"/>
  <c r="BD203" i="21"/>
  <c r="BE203" i="21" s="1"/>
  <c r="BF203" i="21"/>
  <c r="BG203" i="21" s="1"/>
  <c r="BH203" i="21"/>
  <c r="BI203" i="21" s="1"/>
  <c r="BJ203" i="21"/>
  <c r="AH204" i="21"/>
  <c r="AI204" i="21"/>
  <c r="AJ204" i="21"/>
  <c r="AK204" i="21"/>
  <c r="AL204" i="21"/>
  <c r="AM204" i="21"/>
  <c r="AN204" i="21"/>
  <c r="AO204" i="21"/>
  <c r="AP204" i="21"/>
  <c r="AQ204" i="21"/>
  <c r="AR204" i="21"/>
  <c r="AS204" i="21" s="1"/>
  <c r="AT204" i="21"/>
  <c r="AU204" i="21" s="1"/>
  <c r="AV204" i="21"/>
  <c r="AW204" i="21" s="1"/>
  <c r="AX204" i="21"/>
  <c r="AY204" i="21"/>
  <c r="AZ204" i="21"/>
  <c r="BA204" i="21" s="1"/>
  <c r="BB204" i="21"/>
  <c r="BC204" i="21"/>
  <c r="BD204" i="21"/>
  <c r="BE204" i="21" s="1"/>
  <c r="BF204" i="21"/>
  <c r="BG204" i="21"/>
  <c r="BH204" i="21"/>
  <c r="BI204" i="21" s="1"/>
  <c r="BJ204" i="21"/>
  <c r="AH205" i="21"/>
  <c r="AI205" i="21"/>
  <c r="AJ205" i="21"/>
  <c r="AK205" i="21"/>
  <c r="AL205" i="21"/>
  <c r="AM205" i="21"/>
  <c r="AN205" i="21"/>
  <c r="AO205" i="21"/>
  <c r="AP205" i="21"/>
  <c r="AQ205" i="21"/>
  <c r="AR205" i="21"/>
  <c r="AS205" i="21" s="1"/>
  <c r="AT205" i="21"/>
  <c r="AU205" i="21"/>
  <c r="AV205" i="21"/>
  <c r="AW205" i="21" s="1"/>
  <c r="AX205" i="21"/>
  <c r="AY205" i="21"/>
  <c r="AZ205" i="21"/>
  <c r="BA205" i="21" s="1"/>
  <c r="BB205" i="21"/>
  <c r="BC205" i="21" s="1"/>
  <c r="BD205" i="21"/>
  <c r="BE205" i="21" s="1"/>
  <c r="BF205" i="21"/>
  <c r="BG205" i="21"/>
  <c r="BH205" i="21"/>
  <c r="BI205" i="21" s="1"/>
  <c r="BJ205" i="21"/>
  <c r="AH206" i="21"/>
  <c r="AI206" i="21"/>
  <c r="AJ206" i="21"/>
  <c r="AK206" i="21"/>
  <c r="AL206" i="21"/>
  <c r="AM206" i="21"/>
  <c r="AN206" i="21"/>
  <c r="AO206" i="21"/>
  <c r="AP206" i="21"/>
  <c r="AQ206" i="21"/>
  <c r="AR206" i="21"/>
  <c r="AS206" i="21" s="1"/>
  <c r="AT206" i="21"/>
  <c r="AU206" i="21"/>
  <c r="AV206" i="21"/>
  <c r="AW206" i="21" s="1"/>
  <c r="AX206" i="21"/>
  <c r="AY206" i="21"/>
  <c r="AZ206" i="21"/>
  <c r="BA206" i="21" s="1"/>
  <c r="BB206" i="21"/>
  <c r="BC206" i="21" s="1"/>
  <c r="BD206" i="21"/>
  <c r="BE206" i="21" s="1"/>
  <c r="BF206" i="21"/>
  <c r="BG206" i="21"/>
  <c r="BH206" i="21"/>
  <c r="BI206" i="21" s="1"/>
  <c r="BJ206" i="21"/>
  <c r="AH207" i="21"/>
  <c r="AI207" i="21"/>
  <c r="AJ207" i="21"/>
  <c r="AK207" i="21"/>
  <c r="AL207" i="21"/>
  <c r="AM207" i="21"/>
  <c r="AN207" i="21"/>
  <c r="AO207" i="21"/>
  <c r="AP207" i="21"/>
  <c r="AQ207" i="21"/>
  <c r="AR207" i="21"/>
  <c r="AS207" i="21" s="1"/>
  <c r="AT207" i="21"/>
  <c r="AU207" i="21" s="1"/>
  <c r="AV207" i="21"/>
  <c r="AW207" i="21" s="1"/>
  <c r="AX207" i="21"/>
  <c r="AY207" i="21" s="1"/>
  <c r="AZ207" i="21"/>
  <c r="BA207" i="21" s="1"/>
  <c r="BB207" i="21"/>
  <c r="BC207" i="21"/>
  <c r="BD207" i="21"/>
  <c r="BE207" i="21" s="1"/>
  <c r="BF207" i="21"/>
  <c r="BG207" i="21" s="1"/>
  <c r="BH207" i="21"/>
  <c r="BI207" i="21" s="1"/>
  <c r="BJ207" i="21"/>
  <c r="AH208" i="21"/>
  <c r="AI208" i="21"/>
  <c r="AJ208" i="21"/>
  <c r="AK208" i="21"/>
  <c r="AL208" i="21"/>
  <c r="AM208" i="21"/>
  <c r="AN208" i="21"/>
  <c r="AO208" i="21"/>
  <c r="AP208" i="21"/>
  <c r="AQ208" i="21"/>
  <c r="AR208" i="21"/>
  <c r="AS208" i="21" s="1"/>
  <c r="AT208" i="21"/>
  <c r="AU208" i="21" s="1"/>
  <c r="AV208" i="21"/>
  <c r="AW208" i="21" s="1"/>
  <c r="AX208" i="21"/>
  <c r="AY208" i="21" s="1"/>
  <c r="AZ208" i="21"/>
  <c r="BA208" i="21" s="1"/>
  <c r="BB208" i="21"/>
  <c r="BC208" i="21" s="1"/>
  <c r="BD208" i="21"/>
  <c r="BE208" i="21" s="1"/>
  <c r="BF208" i="21"/>
  <c r="BG208" i="21" s="1"/>
  <c r="BH208" i="21"/>
  <c r="BI208" i="21" s="1"/>
  <c r="BJ208" i="21"/>
  <c r="AH209" i="21"/>
  <c r="AI209" i="21"/>
  <c r="AJ209" i="21"/>
  <c r="AK209" i="21"/>
  <c r="AL209" i="21"/>
  <c r="AM209" i="21"/>
  <c r="AN209" i="21"/>
  <c r="AO209" i="21"/>
  <c r="AP209" i="21"/>
  <c r="AQ209" i="21"/>
  <c r="AR209" i="21"/>
  <c r="AS209" i="21" s="1"/>
  <c r="AT209" i="21"/>
  <c r="AU209" i="21" s="1"/>
  <c r="AV209" i="21"/>
  <c r="AW209" i="21" s="1"/>
  <c r="AX209" i="21"/>
  <c r="AY209" i="21" s="1"/>
  <c r="AZ209" i="21"/>
  <c r="BA209" i="21" s="1"/>
  <c r="BB209" i="21"/>
  <c r="BC209" i="21" s="1"/>
  <c r="BD209" i="21"/>
  <c r="BE209" i="21" s="1"/>
  <c r="BF209" i="21"/>
  <c r="BG209" i="21" s="1"/>
  <c r="BH209" i="21"/>
  <c r="BI209" i="21" s="1"/>
  <c r="BJ209" i="21"/>
  <c r="AH210" i="21"/>
  <c r="AI210" i="21"/>
  <c r="AJ210" i="21"/>
  <c r="AK210" i="21"/>
  <c r="AL210" i="21"/>
  <c r="AM210" i="21"/>
  <c r="AN210" i="21"/>
  <c r="AO210" i="21"/>
  <c r="AP210" i="21"/>
  <c r="AQ210" i="21"/>
  <c r="AR210" i="21"/>
  <c r="AS210" i="21" s="1"/>
  <c r="AT210" i="21"/>
  <c r="AU210" i="21" s="1"/>
  <c r="AV210" i="21"/>
  <c r="AW210" i="21" s="1"/>
  <c r="AX210" i="21"/>
  <c r="AY210" i="21"/>
  <c r="AZ210" i="21"/>
  <c r="BA210" i="21" s="1"/>
  <c r="BB210" i="21"/>
  <c r="BC210" i="21" s="1"/>
  <c r="BD210" i="21"/>
  <c r="BE210" i="21"/>
  <c r="BF210" i="21"/>
  <c r="BG210" i="21" s="1"/>
  <c r="BH210" i="21"/>
  <c r="BI210" i="21" s="1"/>
  <c r="BJ210" i="21"/>
  <c r="AH211" i="21"/>
  <c r="AI211" i="21"/>
  <c r="AJ211" i="21"/>
  <c r="AK211" i="21"/>
  <c r="AL211" i="21"/>
  <c r="AM211" i="21"/>
  <c r="AN211" i="21"/>
  <c r="AO211" i="21"/>
  <c r="AP211" i="21"/>
  <c r="AQ211" i="21"/>
  <c r="AR211" i="21"/>
  <c r="AS211" i="21" s="1"/>
  <c r="AT211" i="21"/>
  <c r="AU211" i="21" s="1"/>
  <c r="AV211" i="21"/>
  <c r="AW211" i="21" s="1"/>
  <c r="AX211" i="21"/>
  <c r="AY211" i="21"/>
  <c r="AZ211" i="21"/>
  <c r="BA211" i="21" s="1"/>
  <c r="BB211" i="21"/>
  <c r="BC211" i="21" s="1"/>
  <c r="BD211" i="21"/>
  <c r="BE211" i="21" s="1"/>
  <c r="BF211" i="21"/>
  <c r="BG211" i="21" s="1"/>
  <c r="BH211" i="21"/>
  <c r="BI211" i="21" s="1"/>
  <c r="BJ211" i="21"/>
  <c r="AH212" i="21"/>
  <c r="AI212" i="21"/>
  <c r="AJ212" i="21"/>
  <c r="AK212" i="21"/>
  <c r="AL212" i="21"/>
  <c r="AM212" i="21"/>
  <c r="AN212" i="21"/>
  <c r="AO212" i="21"/>
  <c r="AP212" i="21"/>
  <c r="AQ212" i="21"/>
  <c r="AR212" i="21"/>
  <c r="AS212" i="21" s="1"/>
  <c r="AT212" i="21"/>
  <c r="AU212" i="21" s="1"/>
  <c r="AV212" i="21"/>
  <c r="AW212" i="21"/>
  <c r="AX212" i="21"/>
  <c r="AY212" i="21" s="1"/>
  <c r="AZ212" i="21"/>
  <c r="BA212" i="21" s="1"/>
  <c r="BB212" i="21"/>
  <c r="BC212" i="21"/>
  <c r="BD212" i="21"/>
  <c r="BE212" i="21" s="1"/>
  <c r="BF212" i="21"/>
  <c r="BG212" i="21" s="1"/>
  <c r="BH212" i="21"/>
  <c r="BI212" i="21" s="1"/>
  <c r="BJ212" i="21"/>
  <c r="AH213" i="21"/>
  <c r="AI213" i="21"/>
  <c r="AJ213" i="21"/>
  <c r="AK213" i="21"/>
  <c r="AL213" i="21"/>
  <c r="AM213" i="21"/>
  <c r="AN213" i="21"/>
  <c r="AO213" i="21"/>
  <c r="AP213" i="21"/>
  <c r="AQ213" i="21"/>
  <c r="AR213" i="21"/>
  <c r="AS213" i="21" s="1"/>
  <c r="AT213" i="21"/>
  <c r="AU213" i="21" s="1"/>
  <c r="AV213" i="21"/>
  <c r="AW213" i="21"/>
  <c r="AX213" i="21"/>
  <c r="AY213" i="21" s="1"/>
  <c r="AZ213" i="21"/>
  <c r="BA213" i="21" s="1"/>
  <c r="BB213" i="21"/>
  <c r="BC213" i="21" s="1"/>
  <c r="BD213" i="21"/>
  <c r="BE213" i="21" s="1"/>
  <c r="BF213" i="21"/>
  <c r="BG213" i="21" s="1"/>
  <c r="BH213" i="21"/>
  <c r="BI213" i="21" s="1"/>
  <c r="BJ213" i="21"/>
  <c r="AH214" i="21"/>
  <c r="AI214" i="21"/>
  <c r="AJ214" i="21"/>
  <c r="AK214" i="21"/>
  <c r="AL214" i="21"/>
  <c r="AM214" i="21"/>
  <c r="AN214" i="21"/>
  <c r="AO214" i="21"/>
  <c r="AP214" i="21"/>
  <c r="AQ214" i="21"/>
  <c r="AR214" i="21"/>
  <c r="AS214" i="21" s="1"/>
  <c r="AT214" i="21"/>
  <c r="AU214" i="21" s="1"/>
  <c r="AV214" i="21"/>
  <c r="AW214" i="21" s="1"/>
  <c r="AX214" i="21"/>
  <c r="AY214" i="21" s="1"/>
  <c r="AZ214" i="21"/>
  <c r="BA214" i="21" s="1"/>
  <c r="BB214" i="21"/>
  <c r="BC214" i="21" s="1"/>
  <c r="BD214" i="21"/>
  <c r="BE214" i="21" s="1"/>
  <c r="BF214" i="21"/>
  <c r="BG214" i="21" s="1"/>
  <c r="BH214" i="21"/>
  <c r="BI214" i="21" s="1"/>
  <c r="BJ214" i="21"/>
  <c r="AH215" i="21"/>
  <c r="AI215" i="21"/>
  <c r="AJ215" i="21"/>
  <c r="AK215" i="21"/>
  <c r="AL215" i="21"/>
  <c r="AM215" i="21"/>
  <c r="AN215" i="21"/>
  <c r="AO215" i="21"/>
  <c r="AP215" i="21"/>
  <c r="AQ215" i="21"/>
  <c r="AR215" i="21"/>
  <c r="AS215" i="21" s="1"/>
  <c r="AT215" i="21"/>
  <c r="AU215" i="21"/>
  <c r="AV215" i="21"/>
  <c r="AW215" i="21" s="1"/>
  <c r="AX215" i="21"/>
  <c r="AY215" i="21" s="1"/>
  <c r="AZ215" i="21"/>
  <c r="BA215" i="21" s="1"/>
  <c r="BB215" i="21"/>
  <c r="BC215" i="21" s="1"/>
  <c r="BD215" i="21"/>
  <c r="BE215" i="21" s="1"/>
  <c r="BF215" i="21"/>
  <c r="BG215" i="21"/>
  <c r="BH215" i="21"/>
  <c r="BI215" i="21" s="1"/>
  <c r="BJ215" i="21"/>
  <c r="AH216" i="21"/>
  <c r="AI216" i="21"/>
  <c r="AJ216" i="21"/>
  <c r="AK216" i="21"/>
  <c r="AL216" i="21"/>
  <c r="AM216" i="21"/>
  <c r="AN216" i="21"/>
  <c r="AO216" i="21"/>
  <c r="AP216" i="21"/>
  <c r="AQ216" i="21"/>
  <c r="AR216" i="21"/>
  <c r="AS216" i="21" s="1"/>
  <c r="AT216" i="21"/>
  <c r="AU216" i="21" s="1"/>
  <c r="AV216" i="21"/>
  <c r="AW216" i="21" s="1"/>
  <c r="AX216" i="21"/>
  <c r="AY216" i="21" s="1"/>
  <c r="AZ216" i="21"/>
  <c r="BA216" i="21" s="1"/>
  <c r="BB216" i="21"/>
  <c r="BC216" i="21"/>
  <c r="BD216" i="21"/>
  <c r="BE216" i="21" s="1"/>
  <c r="BF216" i="21"/>
  <c r="BG216" i="21" s="1"/>
  <c r="BH216" i="21"/>
  <c r="BI216" i="21" s="1"/>
  <c r="BJ216" i="21"/>
  <c r="AH217" i="21"/>
  <c r="AI217" i="21"/>
  <c r="AJ217" i="21"/>
  <c r="AK217" i="21"/>
  <c r="AL217" i="21"/>
  <c r="AM217" i="21"/>
  <c r="AN217" i="21"/>
  <c r="AO217" i="21"/>
  <c r="AP217" i="21"/>
  <c r="AQ217" i="21"/>
  <c r="AR217" i="21"/>
  <c r="AS217" i="21" s="1"/>
  <c r="AT217" i="21"/>
  <c r="AU217" i="21" s="1"/>
  <c r="AV217" i="21"/>
  <c r="AW217" i="21"/>
  <c r="AX217" i="21"/>
  <c r="AY217" i="21" s="1"/>
  <c r="AZ217" i="21"/>
  <c r="BA217" i="21" s="1"/>
  <c r="BB217" i="21"/>
  <c r="BC217" i="21" s="1"/>
  <c r="BD217" i="21"/>
  <c r="BE217" i="21"/>
  <c r="BF217" i="21"/>
  <c r="BG217" i="21" s="1"/>
  <c r="BH217" i="21"/>
  <c r="BI217" i="21" s="1"/>
  <c r="BJ217" i="21"/>
  <c r="AH218" i="21"/>
  <c r="AI218" i="21"/>
  <c r="AJ218" i="21"/>
  <c r="AK218" i="21"/>
  <c r="AL218" i="21"/>
  <c r="AM218" i="21"/>
  <c r="AN218" i="21"/>
  <c r="AO218" i="21"/>
  <c r="AP218" i="21"/>
  <c r="AQ218" i="21"/>
  <c r="AR218" i="21"/>
  <c r="AS218" i="21" s="1"/>
  <c r="AT218" i="21"/>
  <c r="AU218" i="21" s="1"/>
  <c r="AV218" i="21"/>
  <c r="AW218" i="21" s="1"/>
  <c r="AX218" i="21"/>
  <c r="AY218" i="21" s="1"/>
  <c r="AZ218" i="21"/>
  <c r="BA218" i="21" s="1"/>
  <c r="BB218" i="21"/>
  <c r="BC218" i="21" s="1"/>
  <c r="BD218" i="21"/>
  <c r="BE218" i="21" s="1"/>
  <c r="BF218" i="21"/>
  <c r="BG218" i="21" s="1"/>
  <c r="BH218" i="21"/>
  <c r="BI218" i="21" s="1"/>
  <c r="BJ218" i="21"/>
  <c r="AH219" i="21"/>
  <c r="AI219" i="21"/>
  <c r="AJ219" i="21"/>
  <c r="AK219" i="21"/>
  <c r="AL219" i="21"/>
  <c r="AM219" i="21"/>
  <c r="AN219" i="21"/>
  <c r="AO219" i="21"/>
  <c r="AP219" i="21"/>
  <c r="AQ219" i="21"/>
  <c r="AR219" i="21"/>
  <c r="AS219" i="21" s="1"/>
  <c r="AT219" i="21"/>
  <c r="AU219" i="21"/>
  <c r="AV219" i="21"/>
  <c r="AW219" i="21" s="1"/>
  <c r="AX219" i="21"/>
  <c r="AY219" i="21" s="1"/>
  <c r="AZ219" i="21"/>
  <c r="BA219" i="21" s="1"/>
  <c r="BB219" i="21"/>
  <c r="BC219" i="21"/>
  <c r="BD219" i="21"/>
  <c r="BE219" i="21" s="1"/>
  <c r="BF219" i="21"/>
  <c r="BG219" i="21" s="1"/>
  <c r="BH219" i="21"/>
  <c r="BI219" i="21" s="1"/>
  <c r="BJ219" i="21"/>
  <c r="AH220" i="21"/>
  <c r="AI220" i="21"/>
  <c r="AJ220" i="21"/>
  <c r="AK220" i="21"/>
  <c r="AL220" i="21"/>
  <c r="AM220" i="21"/>
  <c r="AN220" i="21"/>
  <c r="AO220" i="21"/>
  <c r="AP220" i="21"/>
  <c r="AQ220" i="21"/>
  <c r="AR220" i="21"/>
  <c r="AS220" i="21" s="1"/>
  <c r="AT220" i="21"/>
  <c r="AU220" i="21" s="1"/>
  <c r="AV220" i="21"/>
  <c r="AW220" i="21" s="1"/>
  <c r="AX220" i="21"/>
  <c r="AY220" i="21" s="1"/>
  <c r="AZ220" i="21"/>
  <c r="BA220" i="21" s="1"/>
  <c r="BB220" i="21"/>
  <c r="BC220" i="21" s="1"/>
  <c r="BD220" i="21"/>
  <c r="BE220" i="21" s="1"/>
  <c r="BF220" i="21"/>
  <c r="BG220" i="21" s="1"/>
  <c r="BH220" i="21"/>
  <c r="BI220" i="21" s="1"/>
  <c r="BJ220" i="21"/>
  <c r="AH221" i="21"/>
  <c r="AI221" i="21"/>
  <c r="AJ221" i="21"/>
  <c r="AK221" i="21"/>
  <c r="AL221" i="21"/>
  <c r="AM221" i="21"/>
  <c r="AN221" i="21"/>
  <c r="AO221" i="21"/>
  <c r="AP221" i="21"/>
  <c r="AQ221" i="21"/>
  <c r="AR221" i="21"/>
  <c r="AS221" i="21" s="1"/>
  <c r="AT221" i="21"/>
  <c r="AU221" i="21" s="1"/>
  <c r="AV221" i="21"/>
  <c r="AW221" i="21" s="1"/>
  <c r="AX221" i="21"/>
  <c r="AY221" i="21" s="1"/>
  <c r="AZ221" i="21"/>
  <c r="BA221" i="21" s="1"/>
  <c r="BB221" i="21"/>
  <c r="BC221" i="21" s="1"/>
  <c r="BD221" i="21"/>
  <c r="BE221" i="21" s="1"/>
  <c r="BF221" i="21"/>
  <c r="BG221" i="21" s="1"/>
  <c r="BH221" i="21"/>
  <c r="BI221" i="21" s="1"/>
  <c r="BJ221" i="21"/>
  <c r="AH222" i="21"/>
  <c r="AI222" i="21"/>
  <c r="AJ222" i="21"/>
  <c r="AK222" i="21"/>
  <c r="AL222" i="21"/>
  <c r="AM222" i="21"/>
  <c r="AN222" i="21"/>
  <c r="AO222" i="21"/>
  <c r="AP222" i="21"/>
  <c r="AQ222" i="21"/>
  <c r="AR222" i="21"/>
  <c r="AS222" i="21" s="1"/>
  <c r="AT222" i="21"/>
  <c r="AU222" i="21"/>
  <c r="AV222" i="21"/>
  <c r="AW222" i="21" s="1"/>
  <c r="AX222" i="21"/>
  <c r="AY222" i="21" s="1"/>
  <c r="AZ222" i="21"/>
  <c r="BA222" i="21" s="1"/>
  <c r="BB222" i="21"/>
  <c r="BC222" i="21"/>
  <c r="BD222" i="21"/>
  <c r="BE222" i="21" s="1"/>
  <c r="BF222" i="21"/>
  <c r="BG222" i="21" s="1"/>
  <c r="BH222" i="21"/>
  <c r="BI222" i="21" s="1"/>
  <c r="BJ222" i="21"/>
  <c r="AH223" i="21"/>
  <c r="AI223" i="21"/>
  <c r="AJ223" i="21"/>
  <c r="AK223" i="21"/>
  <c r="AL223" i="21"/>
  <c r="AM223" i="21"/>
  <c r="AN223" i="21"/>
  <c r="AO223" i="21"/>
  <c r="AP223" i="21"/>
  <c r="AQ223" i="21"/>
  <c r="AR223" i="21"/>
  <c r="AS223" i="21" s="1"/>
  <c r="AT223" i="21"/>
  <c r="AU223" i="21"/>
  <c r="AV223" i="21"/>
  <c r="AW223" i="21" s="1"/>
  <c r="AX223" i="21"/>
  <c r="AY223" i="21" s="1"/>
  <c r="AZ223" i="21"/>
  <c r="BA223" i="21" s="1"/>
  <c r="BB223" i="21"/>
  <c r="BC223" i="21"/>
  <c r="BD223" i="21"/>
  <c r="BE223" i="21" s="1"/>
  <c r="BF223" i="21"/>
  <c r="BG223" i="21" s="1"/>
  <c r="BH223" i="21"/>
  <c r="BI223" i="21" s="1"/>
  <c r="BJ223" i="21"/>
  <c r="AH224" i="21"/>
  <c r="AI224" i="21"/>
  <c r="AJ224" i="21"/>
  <c r="AK224" i="21"/>
  <c r="AL224" i="21"/>
  <c r="AM224" i="21"/>
  <c r="AN224" i="21"/>
  <c r="AO224" i="21"/>
  <c r="AP224" i="21"/>
  <c r="AQ224" i="21"/>
  <c r="AR224" i="21"/>
  <c r="AS224" i="21" s="1"/>
  <c r="AT224" i="21"/>
  <c r="AU224" i="21" s="1"/>
  <c r="AV224" i="21"/>
  <c r="AW224" i="21" s="1"/>
  <c r="AX224" i="21"/>
  <c r="AY224" i="21" s="1"/>
  <c r="AZ224" i="21"/>
  <c r="BA224" i="21" s="1"/>
  <c r="BB224" i="21"/>
  <c r="BC224" i="21" s="1"/>
  <c r="BD224" i="21"/>
  <c r="BE224" i="21" s="1"/>
  <c r="BF224" i="21"/>
  <c r="BG224" i="21"/>
  <c r="BH224" i="21"/>
  <c r="BI224" i="21" s="1"/>
  <c r="BJ224" i="21"/>
  <c r="AH225" i="21"/>
  <c r="AI225" i="21"/>
  <c r="AJ225" i="21"/>
  <c r="AK225" i="21"/>
  <c r="AL225" i="21"/>
  <c r="AM225" i="21"/>
  <c r="AN225" i="21"/>
  <c r="AO225" i="21"/>
  <c r="AP225" i="21"/>
  <c r="AQ225" i="21"/>
  <c r="AR225" i="21"/>
  <c r="AS225" i="21" s="1"/>
  <c r="AT225" i="21"/>
  <c r="AU225" i="21"/>
  <c r="AV225" i="21"/>
  <c r="AW225" i="21" s="1"/>
  <c r="AX225" i="21"/>
  <c r="AY225" i="21"/>
  <c r="AZ225" i="21"/>
  <c r="BA225" i="21" s="1"/>
  <c r="BB225" i="21"/>
  <c r="BC225" i="21" s="1"/>
  <c r="BD225" i="21"/>
  <c r="BE225" i="21" s="1"/>
  <c r="BF225" i="21"/>
  <c r="BG225" i="21"/>
  <c r="BH225" i="21"/>
  <c r="BI225" i="21" s="1"/>
  <c r="BJ225" i="21"/>
  <c r="AH226" i="21"/>
  <c r="AI226" i="21"/>
  <c r="AJ226" i="21"/>
  <c r="AK226" i="21"/>
  <c r="AL226" i="21"/>
  <c r="AM226" i="21"/>
  <c r="AN226" i="21"/>
  <c r="AO226" i="21"/>
  <c r="AP226" i="21"/>
  <c r="AQ226" i="21"/>
  <c r="AR226" i="21"/>
  <c r="AS226" i="21" s="1"/>
  <c r="AT226" i="21"/>
  <c r="AU226" i="21"/>
  <c r="AV226" i="21"/>
  <c r="AW226" i="21" s="1"/>
  <c r="AX226" i="21"/>
  <c r="AY226" i="21"/>
  <c r="AZ226" i="21"/>
  <c r="BA226" i="21" s="1"/>
  <c r="BB226" i="21"/>
  <c r="BC226" i="21"/>
  <c r="BD226" i="21"/>
  <c r="BE226" i="21" s="1"/>
  <c r="BF226" i="21"/>
  <c r="BG226" i="21" s="1"/>
  <c r="BH226" i="21"/>
  <c r="BI226" i="21" s="1"/>
  <c r="BJ226" i="21"/>
  <c r="AH227" i="21"/>
  <c r="AI227" i="21"/>
  <c r="AJ227" i="21"/>
  <c r="AK227" i="21"/>
  <c r="AL227" i="21"/>
  <c r="AM227" i="21"/>
  <c r="AN227" i="21"/>
  <c r="AO227" i="21"/>
  <c r="AP227" i="21"/>
  <c r="AQ227" i="21"/>
  <c r="AR227" i="21"/>
  <c r="AS227" i="21" s="1"/>
  <c r="AT227" i="21"/>
  <c r="AU227" i="21"/>
  <c r="AV227" i="21"/>
  <c r="AW227" i="21" s="1"/>
  <c r="AX227" i="21"/>
  <c r="AY227" i="21" s="1"/>
  <c r="AZ227" i="21"/>
  <c r="BA227" i="21" s="1"/>
  <c r="BB227" i="21"/>
  <c r="BC227" i="21"/>
  <c r="BD227" i="21"/>
  <c r="BE227" i="21" s="1"/>
  <c r="BF227" i="21"/>
  <c r="BG227" i="21"/>
  <c r="BH227" i="21"/>
  <c r="BI227" i="21" s="1"/>
  <c r="BJ227" i="21"/>
  <c r="AH228" i="21"/>
  <c r="AI228" i="21"/>
  <c r="AJ228" i="21"/>
  <c r="AK228" i="21"/>
  <c r="AL228" i="21"/>
  <c r="AM228" i="21"/>
  <c r="AN228" i="21"/>
  <c r="AO228" i="21"/>
  <c r="AP228" i="21"/>
  <c r="AQ228" i="21"/>
  <c r="AR228" i="21"/>
  <c r="AS228" i="21" s="1"/>
  <c r="AT228" i="21"/>
  <c r="AU228" i="21" s="1"/>
  <c r="AV228" i="21"/>
  <c r="AW228" i="21" s="1"/>
  <c r="AX228" i="21"/>
  <c r="AY228" i="21"/>
  <c r="AZ228" i="21"/>
  <c r="BA228" i="21" s="1"/>
  <c r="BB228" i="21"/>
  <c r="BC228" i="21" s="1"/>
  <c r="BD228" i="21"/>
  <c r="BE228" i="21" s="1"/>
  <c r="BF228" i="21"/>
  <c r="BG228" i="21"/>
  <c r="BH228" i="21"/>
  <c r="BI228" i="21" s="1"/>
  <c r="BJ228" i="21"/>
  <c r="AH229" i="21"/>
  <c r="AI229" i="21"/>
  <c r="AJ229" i="21"/>
  <c r="AK229" i="21"/>
  <c r="AL229" i="21"/>
  <c r="AM229" i="21"/>
  <c r="AN229" i="21"/>
  <c r="AO229" i="21"/>
  <c r="AP229" i="21"/>
  <c r="AQ229" i="21"/>
  <c r="AR229" i="21"/>
  <c r="AS229" i="21" s="1"/>
  <c r="AT229" i="21"/>
  <c r="AU229" i="21" s="1"/>
  <c r="AV229" i="21"/>
  <c r="AW229" i="21" s="1"/>
  <c r="AX229" i="21"/>
  <c r="AY229" i="21"/>
  <c r="AZ229" i="21"/>
  <c r="BA229" i="21" s="1"/>
  <c r="BB229" i="21"/>
  <c r="BC229" i="21" s="1"/>
  <c r="BD229" i="21"/>
  <c r="BE229" i="21" s="1"/>
  <c r="BF229" i="21"/>
  <c r="BG229" i="21" s="1"/>
  <c r="BH229" i="21"/>
  <c r="BI229" i="21" s="1"/>
  <c r="BJ229" i="21"/>
  <c r="AH230" i="21"/>
  <c r="AI230" i="21"/>
  <c r="AJ230" i="21"/>
  <c r="AK230" i="21"/>
  <c r="AL230" i="21"/>
  <c r="AM230" i="21"/>
  <c r="AN230" i="21"/>
  <c r="AO230" i="21"/>
  <c r="AP230" i="21"/>
  <c r="AQ230" i="21"/>
  <c r="AR230" i="21"/>
  <c r="AS230" i="21" s="1"/>
  <c r="AT230" i="21"/>
  <c r="AU230" i="21"/>
  <c r="AV230" i="21"/>
  <c r="AW230" i="21" s="1"/>
  <c r="AX230" i="21"/>
  <c r="AY230" i="21" s="1"/>
  <c r="AZ230" i="21"/>
  <c r="BA230" i="21" s="1"/>
  <c r="BB230" i="21"/>
  <c r="BC230" i="21"/>
  <c r="BD230" i="21"/>
  <c r="BE230" i="21" s="1"/>
  <c r="BF230" i="21"/>
  <c r="BG230" i="21"/>
  <c r="BH230" i="21"/>
  <c r="BI230" i="21" s="1"/>
  <c r="BJ230" i="21"/>
  <c r="AH231" i="21"/>
  <c r="AI231" i="21"/>
  <c r="AJ231" i="21"/>
  <c r="AK231" i="21"/>
  <c r="AL231" i="21"/>
  <c r="AM231" i="21"/>
  <c r="AN231" i="21"/>
  <c r="AO231" i="21"/>
  <c r="AP231" i="21"/>
  <c r="AQ231" i="21"/>
  <c r="AR231" i="21"/>
  <c r="AS231" i="21" s="1"/>
  <c r="AT231" i="21"/>
  <c r="AU231" i="21"/>
  <c r="AV231" i="21"/>
  <c r="AW231" i="21" s="1"/>
  <c r="AX231" i="21"/>
  <c r="AY231" i="21"/>
  <c r="AZ231" i="21"/>
  <c r="BA231" i="21" s="1"/>
  <c r="BB231" i="21"/>
  <c r="BC231" i="21"/>
  <c r="BD231" i="21"/>
  <c r="BE231" i="21" s="1"/>
  <c r="BF231" i="21"/>
  <c r="BG231" i="21" s="1"/>
  <c r="BH231" i="21"/>
  <c r="BI231" i="21" s="1"/>
  <c r="BJ231" i="21"/>
  <c r="AH232" i="21"/>
  <c r="AI232" i="21"/>
  <c r="AJ232" i="21"/>
  <c r="AK232" i="21"/>
  <c r="AL232" i="21"/>
  <c r="AM232" i="21"/>
  <c r="AN232" i="21"/>
  <c r="AO232" i="21"/>
  <c r="AP232" i="21"/>
  <c r="AQ232" i="21"/>
  <c r="AR232" i="21"/>
  <c r="AS232" i="21" s="1"/>
  <c r="AT232" i="21"/>
  <c r="AU232" i="21" s="1"/>
  <c r="AV232" i="21"/>
  <c r="AW232" i="21" s="1"/>
  <c r="AX232" i="21"/>
  <c r="AY232" i="21" s="1"/>
  <c r="AZ232" i="21"/>
  <c r="BA232" i="21" s="1"/>
  <c r="BB232" i="21"/>
  <c r="BC232" i="21" s="1"/>
  <c r="BD232" i="21"/>
  <c r="BE232" i="21" s="1"/>
  <c r="BF232" i="21"/>
  <c r="BG232" i="21"/>
  <c r="BH232" i="21"/>
  <c r="BI232" i="21" s="1"/>
  <c r="BJ232" i="21"/>
  <c r="AH233" i="21"/>
  <c r="AI233" i="21"/>
  <c r="AJ233" i="21"/>
  <c r="AK233" i="21"/>
  <c r="AL233" i="21"/>
  <c r="AM233" i="21"/>
  <c r="AN233" i="21"/>
  <c r="AO233" i="21"/>
  <c r="AP233" i="21"/>
  <c r="AQ233" i="21"/>
  <c r="AR233" i="21"/>
  <c r="AS233" i="21" s="1"/>
  <c r="AT233" i="21"/>
  <c r="AU233" i="21" s="1"/>
  <c r="AV233" i="21"/>
  <c r="AW233" i="21" s="1"/>
  <c r="AX233" i="21"/>
  <c r="AY233" i="21" s="1"/>
  <c r="AZ233" i="21"/>
  <c r="BA233" i="21" s="1"/>
  <c r="BB233" i="21"/>
  <c r="BC233" i="21" s="1"/>
  <c r="BD233" i="21"/>
  <c r="BE233" i="21" s="1"/>
  <c r="BF233" i="21"/>
  <c r="BG233" i="21" s="1"/>
  <c r="BH233" i="21"/>
  <c r="BI233" i="21" s="1"/>
  <c r="BJ233" i="21"/>
  <c r="AH234" i="21"/>
  <c r="AI234" i="21"/>
  <c r="AJ234" i="21"/>
  <c r="AK234" i="21"/>
  <c r="AL234" i="21"/>
  <c r="AM234" i="21"/>
  <c r="AN234" i="21"/>
  <c r="AO234" i="21"/>
  <c r="AP234" i="21"/>
  <c r="AQ234" i="21"/>
  <c r="AR234" i="21"/>
  <c r="AS234" i="21" s="1"/>
  <c r="AT234" i="21"/>
  <c r="AU234" i="21"/>
  <c r="AV234" i="21"/>
  <c r="AW234" i="21" s="1"/>
  <c r="AX234" i="21"/>
  <c r="AY234" i="21" s="1"/>
  <c r="AZ234" i="21"/>
  <c r="BA234" i="21" s="1"/>
  <c r="BB234" i="21"/>
  <c r="BC234" i="21" s="1"/>
  <c r="BD234" i="21"/>
  <c r="BE234" i="21" s="1"/>
  <c r="BF234" i="21"/>
  <c r="BG234" i="21"/>
  <c r="BH234" i="21"/>
  <c r="BI234" i="21" s="1"/>
  <c r="BJ234" i="21"/>
  <c r="AH235" i="21"/>
  <c r="AI235" i="21"/>
  <c r="AJ235" i="21"/>
  <c r="AK235" i="21"/>
  <c r="AL235" i="21"/>
  <c r="AM235" i="21"/>
  <c r="AN235" i="21"/>
  <c r="AO235" i="21"/>
  <c r="AP235" i="21"/>
  <c r="AQ235" i="21"/>
  <c r="AR235" i="21"/>
  <c r="AS235" i="21" s="1"/>
  <c r="AT235" i="21"/>
  <c r="AU235" i="21"/>
  <c r="AV235" i="21"/>
  <c r="AW235" i="21" s="1"/>
  <c r="AX235" i="21"/>
  <c r="AY235" i="21"/>
  <c r="AZ235" i="21"/>
  <c r="BA235" i="21" s="1"/>
  <c r="BB235" i="21"/>
  <c r="BC235" i="21" s="1"/>
  <c r="BD235" i="21"/>
  <c r="BE235" i="21" s="1"/>
  <c r="BF235" i="21"/>
  <c r="BG235" i="21" s="1"/>
  <c r="BH235" i="21"/>
  <c r="BI235" i="21" s="1"/>
  <c r="BJ235" i="21"/>
  <c r="AH236" i="21"/>
  <c r="AI236" i="21"/>
  <c r="AJ236" i="21"/>
  <c r="AK236" i="21"/>
  <c r="AL236" i="21"/>
  <c r="AM236" i="21"/>
  <c r="AN236" i="21"/>
  <c r="AO236" i="21"/>
  <c r="AP236" i="21"/>
  <c r="AQ236" i="21"/>
  <c r="AR236" i="21"/>
  <c r="AS236" i="21" s="1"/>
  <c r="AT236" i="21"/>
  <c r="AU236" i="21" s="1"/>
  <c r="AV236" i="21"/>
  <c r="AW236" i="21" s="1"/>
  <c r="AX236" i="21"/>
  <c r="AY236" i="21"/>
  <c r="AZ236" i="21"/>
  <c r="BA236" i="21" s="1"/>
  <c r="BB236" i="21"/>
  <c r="BC236" i="21"/>
  <c r="BD236" i="21"/>
  <c r="BE236" i="21" s="1"/>
  <c r="BF236" i="21"/>
  <c r="BG236" i="21" s="1"/>
  <c r="BH236" i="21"/>
  <c r="BI236" i="21" s="1"/>
  <c r="BJ236" i="21"/>
  <c r="AH237" i="21"/>
  <c r="AI237" i="21"/>
  <c r="AJ237" i="21"/>
  <c r="AK237" i="21"/>
  <c r="AL237" i="21"/>
  <c r="AM237" i="21"/>
  <c r="AN237" i="21"/>
  <c r="AO237" i="21"/>
  <c r="AP237" i="21"/>
  <c r="AQ237" i="21"/>
  <c r="AR237" i="21"/>
  <c r="AS237" i="21" s="1"/>
  <c r="AT237" i="21"/>
  <c r="AU237" i="21" s="1"/>
  <c r="AV237" i="21"/>
  <c r="AW237" i="21" s="1"/>
  <c r="AX237" i="21"/>
  <c r="AY237" i="21" s="1"/>
  <c r="AZ237" i="21"/>
  <c r="BA237" i="21" s="1"/>
  <c r="BB237" i="21"/>
  <c r="BC237" i="21" s="1"/>
  <c r="BD237" i="21"/>
  <c r="BE237" i="21" s="1"/>
  <c r="BF237" i="21"/>
  <c r="BG237" i="21" s="1"/>
  <c r="BH237" i="21"/>
  <c r="BI237" i="21" s="1"/>
  <c r="BJ237" i="21"/>
  <c r="AH238" i="21"/>
  <c r="AI238" i="21"/>
  <c r="AJ238" i="21"/>
  <c r="AK238" i="21"/>
  <c r="AL238" i="21"/>
  <c r="AM238" i="21"/>
  <c r="AN238" i="21"/>
  <c r="AO238" i="21"/>
  <c r="AP238" i="21"/>
  <c r="AQ238" i="21"/>
  <c r="AR238" i="21"/>
  <c r="AS238" i="21" s="1"/>
  <c r="AT238" i="21"/>
  <c r="AU238" i="21"/>
  <c r="AV238" i="21"/>
  <c r="AW238" i="21" s="1"/>
  <c r="AX238" i="21"/>
  <c r="AY238" i="21" s="1"/>
  <c r="AZ238" i="21"/>
  <c r="BA238" i="21" s="1"/>
  <c r="BB238" i="21"/>
  <c r="BC238" i="21" s="1"/>
  <c r="BD238" i="21"/>
  <c r="BE238" i="21" s="1"/>
  <c r="BF238" i="21"/>
  <c r="BG238" i="21"/>
  <c r="BH238" i="21"/>
  <c r="BI238" i="21" s="1"/>
  <c r="BJ238" i="21"/>
  <c r="AH239" i="21"/>
  <c r="AI239" i="21"/>
  <c r="AJ239" i="21"/>
  <c r="AK239" i="21"/>
  <c r="AL239" i="21"/>
  <c r="AM239" i="21"/>
  <c r="AN239" i="21"/>
  <c r="AO239" i="21"/>
  <c r="AP239" i="21"/>
  <c r="AQ239" i="21"/>
  <c r="AR239" i="21"/>
  <c r="AS239" i="21" s="1"/>
  <c r="AT239" i="21"/>
  <c r="AU239" i="21"/>
  <c r="AV239" i="21"/>
  <c r="AW239" i="21" s="1"/>
  <c r="AX239" i="21"/>
  <c r="AY239" i="21"/>
  <c r="AZ239" i="21"/>
  <c r="BA239" i="21" s="1"/>
  <c r="BB239" i="21"/>
  <c r="BC239" i="21" s="1"/>
  <c r="BD239" i="21"/>
  <c r="BE239" i="21" s="1"/>
  <c r="BF239" i="21"/>
  <c r="BG239" i="21"/>
  <c r="BH239" i="21"/>
  <c r="BI239" i="21" s="1"/>
  <c r="BJ239" i="21"/>
  <c r="AH240" i="21"/>
  <c r="AI240" i="21"/>
  <c r="AJ240" i="21"/>
  <c r="AK240" i="21"/>
  <c r="AL240" i="21"/>
  <c r="AM240" i="21"/>
  <c r="AN240" i="21"/>
  <c r="AO240" i="21"/>
  <c r="AP240" i="21"/>
  <c r="AQ240" i="21"/>
  <c r="AR240" i="21"/>
  <c r="AS240" i="21" s="1"/>
  <c r="AT240" i="21"/>
  <c r="AU240" i="21" s="1"/>
  <c r="AV240" i="21"/>
  <c r="AW240" i="21" s="1"/>
  <c r="AX240" i="21"/>
  <c r="AY240" i="21"/>
  <c r="AZ240" i="21"/>
  <c r="BA240" i="21" s="1"/>
  <c r="BB240" i="21"/>
  <c r="BC240" i="21" s="1"/>
  <c r="BD240" i="21"/>
  <c r="BE240" i="21" s="1"/>
  <c r="BF240" i="21"/>
  <c r="BG240" i="21" s="1"/>
  <c r="BH240" i="21"/>
  <c r="BI240" i="21" s="1"/>
  <c r="BJ240" i="21"/>
  <c r="AH241" i="21"/>
  <c r="AI241" i="21"/>
  <c r="AJ241" i="21"/>
  <c r="AK241" i="21"/>
  <c r="AL241" i="21"/>
  <c r="AM241" i="21"/>
  <c r="AN241" i="21"/>
  <c r="AO241" i="21"/>
  <c r="AP241" i="21"/>
  <c r="AQ241" i="21"/>
  <c r="AR241" i="21"/>
  <c r="AS241" i="21" s="1"/>
  <c r="AT241" i="21"/>
  <c r="AU241" i="21" s="1"/>
  <c r="AV241" i="21"/>
  <c r="AW241" i="21" s="1"/>
  <c r="AX241" i="21"/>
  <c r="AY241" i="21" s="1"/>
  <c r="AZ241" i="21"/>
  <c r="BA241" i="21" s="1"/>
  <c r="BB241" i="21"/>
  <c r="BC241" i="21"/>
  <c r="BD241" i="21"/>
  <c r="BE241" i="21" s="1"/>
  <c r="BF241" i="21"/>
  <c r="BG241" i="21"/>
  <c r="BH241" i="21"/>
  <c r="BI241" i="21" s="1"/>
  <c r="BJ241" i="21"/>
  <c r="AH242" i="21"/>
  <c r="AI242" i="21"/>
  <c r="AJ242" i="21"/>
  <c r="AK242" i="21"/>
  <c r="AL242" i="21"/>
  <c r="AM242" i="21"/>
  <c r="AN242" i="21"/>
  <c r="AO242" i="21"/>
  <c r="AP242" i="21"/>
  <c r="AQ242" i="21"/>
  <c r="AR242" i="21"/>
  <c r="AS242" i="21" s="1"/>
  <c r="AT242" i="21"/>
  <c r="AU242" i="21" s="1"/>
  <c r="AV242" i="21"/>
  <c r="AW242" i="21" s="1"/>
  <c r="AX242" i="21"/>
  <c r="AY242" i="21" s="1"/>
  <c r="AZ242" i="21"/>
  <c r="BA242" i="21" s="1"/>
  <c r="BB242" i="21"/>
  <c r="BC242" i="21" s="1"/>
  <c r="BD242" i="21"/>
  <c r="BE242" i="21" s="1"/>
  <c r="BF242" i="21"/>
  <c r="BG242" i="21"/>
  <c r="BH242" i="21"/>
  <c r="BI242" i="21" s="1"/>
  <c r="BJ242" i="21"/>
  <c r="AH243" i="21"/>
  <c r="AI243" i="21"/>
  <c r="AJ243" i="21"/>
  <c r="AK243" i="21"/>
  <c r="AL243" i="21"/>
  <c r="AM243" i="21"/>
  <c r="AN243" i="21"/>
  <c r="AO243" i="21"/>
  <c r="AP243" i="21"/>
  <c r="AQ243" i="21"/>
  <c r="AR243" i="21"/>
  <c r="AS243" i="21" s="1"/>
  <c r="AT243" i="21"/>
  <c r="AU243" i="21" s="1"/>
  <c r="AV243" i="21"/>
  <c r="AW243" i="21" s="1"/>
  <c r="AX243" i="21"/>
  <c r="AY243" i="21"/>
  <c r="AZ243" i="21"/>
  <c r="BA243" i="21" s="1"/>
  <c r="BB243" i="21"/>
  <c r="BC243" i="21" s="1"/>
  <c r="BD243" i="21"/>
  <c r="BE243" i="21" s="1"/>
  <c r="BF243" i="21"/>
  <c r="BG243" i="21" s="1"/>
  <c r="BH243" i="21"/>
  <c r="BI243" i="21" s="1"/>
  <c r="BJ243" i="21"/>
  <c r="AH244" i="21"/>
  <c r="AI244" i="21"/>
  <c r="AJ244" i="21"/>
  <c r="AK244" i="21"/>
  <c r="AL244" i="21"/>
  <c r="AM244" i="21"/>
  <c r="AN244" i="21"/>
  <c r="AO244" i="21"/>
  <c r="AP244" i="21"/>
  <c r="AQ244" i="21"/>
  <c r="AR244" i="21"/>
  <c r="AS244" i="21" s="1"/>
  <c r="AT244" i="21"/>
  <c r="AU244" i="21" s="1"/>
  <c r="AV244" i="21"/>
  <c r="AW244" i="21" s="1"/>
  <c r="AX244" i="21"/>
  <c r="AY244" i="21" s="1"/>
  <c r="AZ244" i="21"/>
  <c r="BA244" i="21" s="1"/>
  <c r="BB244" i="21"/>
  <c r="BC244" i="21"/>
  <c r="BD244" i="21"/>
  <c r="BE244" i="21" s="1"/>
  <c r="BF244" i="21"/>
  <c r="BG244" i="21" s="1"/>
  <c r="BH244" i="21"/>
  <c r="BI244" i="21" s="1"/>
  <c r="BJ244" i="21"/>
  <c r="AH245" i="21"/>
  <c r="AI245" i="21"/>
  <c r="AJ245" i="21"/>
  <c r="AK245" i="21"/>
  <c r="AL245" i="21"/>
  <c r="AM245" i="21"/>
  <c r="AN245" i="21"/>
  <c r="AO245" i="21"/>
  <c r="AP245" i="21"/>
  <c r="AQ245" i="21"/>
  <c r="AR245" i="21"/>
  <c r="AS245" i="21" s="1"/>
  <c r="AT245" i="21"/>
  <c r="AU245" i="21" s="1"/>
  <c r="AV245" i="21"/>
  <c r="AW245" i="21" s="1"/>
  <c r="AX245" i="21"/>
  <c r="AY245" i="21" s="1"/>
  <c r="AZ245" i="21"/>
  <c r="BA245" i="21" s="1"/>
  <c r="BB245" i="21"/>
  <c r="BC245" i="21" s="1"/>
  <c r="BD245" i="21"/>
  <c r="BE245" i="21" s="1"/>
  <c r="BF245" i="21"/>
  <c r="BG245" i="21" s="1"/>
  <c r="BH245" i="21"/>
  <c r="BI245" i="21" s="1"/>
  <c r="BJ245" i="21"/>
  <c r="AH246" i="21"/>
  <c r="AI246" i="21"/>
  <c r="AJ246" i="21"/>
  <c r="AK246" i="21"/>
  <c r="AL246" i="21"/>
  <c r="AM246" i="21"/>
  <c r="AN246" i="21"/>
  <c r="AO246" i="21"/>
  <c r="AP246" i="21"/>
  <c r="AQ246" i="21"/>
  <c r="AR246" i="21"/>
  <c r="AS246" i="21" s="1"/>
  <c r="AT246" i="21"/>
  <c r="AU246" i="21" s="1"/>
  <c r="AV246" i="21"/>
  <c r="AW246" i="21" s="1"/>
  <c r="AX246" i="21"/>
  <c r="AY246" i="21" s="1"/>
  <c r="AZ246" i="21"/>
  <c r="BA246" i="21" s="1"/>
  <c r="BB246" i="21"/>
  <c r="BC246" i="21" s="1"/>
  <c r="BD246" i="21"/>
  <c r="BE246" i="21" s="1"/>
  <c r="BF246" i="21"/>
  <c r="BG246" i="21" s="1"/>
  <c r="BH246" i="21"/>
  <c r="BI246" i="21" s="1"/>
  <c r="BJ246" i="21"/>
  <c r="AH247" i="21"/>
  <c r="AI247" i="21"/>
  <c r="AJ247" i="21"/>
  <c r="AK247" i="21"/>
  <c r="AL247" i="21"/>
  <c r="AM247" i="21"/>
  <c r="AN247" i="21"/>
  <c r="AO247" i="21"/>
  <c r="AP247" i="21"/>
  <c r="AQ247" i="21"/>
  <c r="AR247" i="21"/>
  <c r="AS247" i="21" s="1"/>
  <c r="AT247" i="21"/>
  <c r="AU247" i="21" s="1"/>
  <c r="AV247" i="21"/>
  <c r="AW247" i="21" s="1"/>
  <c r="AX247" i="21"/>
  <c r="AY247" i="21" s="1"/>
  <c r="AZ247" i="21"/>
  <c r="BA247" i="21" s="1"/>
  <c r="BB247" i="21"/>
  <c r="BC247" i="21" s="1"/>
  <c r="BD247" i="21"/>
  <c r="BE247" i="21" s="1"/>
  <c r="BF247" i="21"/>
  <c r="BG247" i="21" s="1"/>
  <c r="BH247" i="21"/>
  <c r="BI247" i="21" s="1"/>
  <c r="BJ247" i="21"/>
  <c r="AH248" i="21"/>
  <c r="AI248" i="21"/>
  <c r="AJ248" i="21"/>
  <c r="AK248" i="21"/>
  <c r="AL248" i="21"/>
  <c r="AM248" i="21"/>
  <c r="AN248" i="21"/>
  <c r="AO248" i="21"/>
  <c r="AP248" i="21"/>
  <c r="AQ248" i="21"/>
  <c r="AR248" i="21"/>
  <c r="AS248" i="21" s="1"/>
  <c r="AT248" i="21"/>
  <c r="AU248" i="21" s="1"/>
  <c r="AV248" i="21"/>
  <c r="AW248" i="21" s="1"/>
  <c r="AX248" i="21"/>
  <c r="AY248" i="21" s="1"/>
  <c r="AZ248" i="21"/>
  <c r="BA248" i="21" s="1"/>
  <c r="BB248" i="21"/>
  <c r="BC248" i="21" s="1"/>
  <c r="BD248" i="21"/>
  <c r="BE248" i="21" s="1"/>
  <c r="BF248" i="21"/>
  <c r="BG248" i="21"/>
  <c r="BH248" i="21"/>
  <c r="BI248" i="21" s="1"/>
  <c r="BJ248" i="21"/>
  <c r="AH249" i="21"/>
  <c r="AI249" i="21"/>
  <c r="AJ249" i="21"/>
  <c r="AK249" i="21"/>
  <c r="AL249" i="21"/>
  <c r="AM249" i="21"/>
  <c r="AN249" i="21"/>
  <c r="AO249" i="21"/>
  <c r="AP249" i="21"/>
  <c r="AQ249" i="21"/>
  <c r="AR249" i="21"/>
  <c r="AS249" i="21" s="1"/>
  <c r="AT249" i="21"/>
  <c r="AU249" i="21" s="1"/>
  <c r="AV249" i="21"/>
  <c r="AW249" i="21" s="1"/>
  <c r="AX249" i="21"/>
  <c r="AY249" i="21" s="1"/>
  <c r="AZ249" i="21"/>
  <c r="BA249" i="21" s="1"/>
  <c r="BB249" i="21"/>
  <c r="BC249" i="21" s="1"/>
  <c r="BD249" i="21"/>
  <c r="BE249" i="21" s="1"/>
  <c r="BF249" i="21"/>
  <c r="BG249" i="21"/>
  <c r="BH249" i="21"/>
  <c r="BI249" i="21" s="1"/>
  <c r="BJ249" i="21"/>
  <c r="AH250" i="21"/>
  <c r="AI250" i="21"/>
  <c r="AJ250" i="21"/>
  <c r="AK250" i="21"/>
  <c r="AL250" i="21"/>
  <c r="AM250" i="21"/>
  <c r="AN250" i="21"/>
  <c r="AO250" i="21"/>
  <c r="AP250" i="21"/>
  <c r="AQ250" i="21"/>
  <c r="AR250" i="21"/>
  <c r="AS250" i="21" s="1"/>
  <c r="AT250" i="21"/>
  <c r="AU250" i="21" s="1"/>
  <c r="AV250" i="21"/>
  <c r="AW250" i="21" s="1"/>
  <c r="AX250" i="21"/>
  <c r="AY250" i="21" s="1"/>
  <c r="AZ250" i="21"/>
  <c r="BA250" i="21" s="1"/>
  <c r="BB250" i="21"/>
  <c r="BC250" i="21" s="1"/>
  <c r="BD250" i="21"/>
  <c r="BE250" i="21" s="1"/>
  <c r="BF250" i="21"/>
  <c r="BG250" i="21" s="1"/>
  <c r="BH250" i="21"/>
  <c r="BI250" i="21" s="1"/>
  <c r="BJ250" i="21"/>
  <c r="AH251" i="21"/>
  <c r="AI251" i="21"/>
  <c r="AJ251" i="21"/>
  <c r="AK251" i="21"/>
  <c r="AL251" i="21"/>
  <c r="AM251" i="21"/>
  <c r="AN251" i="21"/>
  <c r="AO251" i="21"/>
  <c r="AP251" i="21"/>
  <c r="AQ251" i="21"/>
  <c r="AR251" i="21"/>
  <c r="AS251" i="21" s="1"/>
  <c r="AT251" i="21"/>
  <c r="AU251" i="21" s="1"/>
  <c r="AV251" i="21"/>
  <c r="AW251" i="21" s="1"/>
  <c r="AX251" i="21"/>
  <c r="AY251" i="21" s="1"/>
  <c r="AZ251" i="21"/>
  <c r="BA251" i="21" s="1"/>
  <c r="BB251" i="21"/>
  <c r="BC251" i="21" s="1"/>
  <c r="BD251" i="21"/>
  <c r="BE251" i="21" s="1"/>
  <c r="BF251" i="21"/>
  <c r="BG251" i="21" s="1"/>
  <c r="BH251" i="21"/>
  <c r="BI251" i="21" s="1"/>
  <c r="BJ251" i="21"/>
  <c r="AH252" i="21"/>
  <c r="AI252" i="21"/>
  <c r="AJ252" i="21"/>
  <c r="AK252" i="21"/>
  <c r="AL252" i="21"/>
  <c r="AM252" i="21"/>
  <c r="AN252" i="21"/>
  <c r="AO252" i="21"/>
  <c r="AP252" i="21"/>
  <c r="AQ252" i="21"/>
  <c r="AR252" i="21"/>
  <c r="AS252" i="21" s="1"/>
  <c r="AT252" i="21"/>
  <c r="AU252" i="21" s="1"/>
  <c r="AV252" i="21"/>
  <c r="AW252" i="21" s="1"/>
  <c r="AX252" i="21"/>
  <c r="AY252" i="21" s="1"/>
  <c r="AZ252" i="21"/>
  <c r="BA252" i="21" s="1"/>
  <c r="BB252" i="21"/>
  <c r="BC252" i="21"/>
  <c r="BD252" i="21"/>
  <c r="BE252" i="21" s="1"/>
  <c r="BF252" i="21"/>
  <c r="BG252" i="21" s="1"/>
  <c r="BH252" i="21"/>
  <c r="BI252" i="21" s="1"/>
  <c r="BJ252" i="21"/>
  <c r="AH253" i="21"/>
  <c r="AI253" i="21"/>
  <c r="AJ253" i="21"/>
  <c r="AK253" i="21"/>
  <c r="AL253" i="21"/>
  <c r="AM253" i="21"/>
  <c r="AN253" i="21"/>
  <c r="AO253" i="21"/>
  <c r="AP253" i="21"/>
  <c r="AQ253" i="21"/>
  <c r="AR253" i="21"/>
  <c r="AS253" i="21" s="1"/>
  <c r="AT253" i="21"/>
  <c r="AU253" i="21" s="1"/>
  <c r="AV253" i="21"/>
  <c r="AW253" i="21" s="1"/>
  <c r="AX253" i="21"/>
  <c r="AY253" i="21" s="1"/>
  <c r="AZ253" i="21"/>
  <c r="BA253" i="21" s="1"/>
  <c r="BB253" i="21"/>
  <c r="BC253" i="21" s="1"/>
  <c r="BD253" i="21"/>
  <c r="BE253" i="21" s="1"/>
  <c r="BF253" i="21"/>
  <c r="BG253" i="21" s="1"/>
  <c r="BH253" i="21"/>
  <c r="BI253" i="21" s="1"/>
  <c r="BJ253" i="21"/>
  <c r="AH254" i="21"/>
  <c r="AI254" i="21"/>
  <c r="AJ254" i="21"/>
  <c r="AK254" i="21"/>
  <c r="AL254" i="21"/>
  <c r="AM254" i="21"/>
  <c r="AN254" i="21"/>
  <c r="AO254" i="21"/>
  <c r="AP254" i="21"/>
  <c r="AQ254" i="21"/>
  <c r="AR254" i="21"/>
  <c r="AS254" i="21" s="1"/>
  <c r="AT254" i="21"/>
  <c r="AU254" i="21" s="1"/>
  <c r="AV254" i="21"/>
  <c r="AW254" i="21" s="1"/>
  <c r="AX254" i="21"/>
  <c r="AY254" i="21"/>
  <c r="AZ254" i="21"/>
  <c r="BA254" i="21" s="1"/>
  <c r="BB254" i="21"/>
  <c r="BC254" i="21" s="1"/>
  <c r="BD254" i="21"/>
  <c r="BE254" i="21" s="1"/>
  <c r="BF254" i="21"/>
  <c r="BG254" i="21" s="1"/>
  <c r="BH254" i="21"/>
  <c r="BI254" i="21" s="1"/>
  <c r="BJ254" i="21"/>
  <c r="AH255" i="21"/>
  <c r="AI255" i="21"/>
  <c r="AJ255" i="21"/>
  <c r="AK255" i="21"/>
  <c r="AL255" i="21"/>
  <c r="AM255" i="21"/>
  <c r="AN255" i="21"/>
  <c r="AO255" i="21"/>
  <c r="AP255" i="21"/>
  <c r="AQ255" i="21"/>
  <c r="AR255" i="21"/>
  <c r="AS255" i="21" s="1"/>
  <c r="AT255" i="21"/>
  <c r="AU255" i="21" s="1"/>
  <c r="AV255" i="21"/>
  <c r="AW255" i="21" s="1"/>
  <c r="AX255" i="21"/>
  <c r="AY255" i="21" s="1"/>
  <c r="AZ255" i="21"/>
  <c r="BA255" i="21" s="1"/>
  <c r="BB255" i="21"/>
  <c r="BC255" i="21"/>
  <c r="BD255" i="21"/>
  <c r="BE255" i="21" s="1"/>
  <c r="BF255" i="21"/>
  <c r="BG255" i="21" s="1"/>
  <c r="BH255" i="21"/>
  <c r="BI255" i="21" s="1"/>
  <c r="BJ255" i="21"/>
  <c r="AH256" i="21"/>
  <c r="AI256" i="21"/>
  <c r="AJ256" i="21"/>
  <c r="AK256" i="21"/>
  <c r="AL256" i="21"/>
  <c r="AM256" i="21"/>
  <c r="AN256" i="21"/>
  <c r="AO256" i="21"/>
  <c r="AP256" i="21"/>
  <c r="AQ256" i="21"/>
  <c r="AR256" i="21"/>
  <c r="AS256" i="21" s="1"/>
  <c r="AT256" i="21"/>
  <c r="AU256" i="21"/>
  <c r="AV256" i="21"/>
  <c r="AW256" i="21" s="1"/>
  <c r="AX256" i="21"/>
  <c r="AY256" i="21" s="1"/>
  <c r="AZ256" i="21"/>
  <c r="BA256" i="21" s="1"/>
  <c r="BB256" i="21"/>
  <c r="BC256" i="21" s="1"/>
  <c r="BD256" i="21"/>
  <c r="BE256" i="21" s="1"/>
  <c r="BF256" i="21"/>
  <c r="BG256" i="21"/>
  <c r="BH256" i="21"/>
  <c r="BI256" i="21" s="1"/>
  <c r="BJ256" i="21"/>
  <c r="AH257" i="21"/>
  <c r="AI257" i="21"/>
  <c r="AJ257" i="21"/>
  <c r="AK257" i="21"/>
  <c r="AL257" i="21"/>
  <c r="AM257" i="21"/>
  <c r="AN257" i="21"/>
  <c r="AO257" i="21"/>
  <c r="AP257" i="21"/>
  <c r="AQ257" i="21"/>
  <c r="AR257" i="21"/>
  <c r="AS257" i="21" s="1"/>
  <c r="AT257" i="21"/>
  <c r="AU257" i="21" s="1"/>
  <c r="AV257" i="21"/>
  <c r="AW257" i="21" s="1"/>
  <c r="AX257" i="21"/>
  <c r="AY257" i="21" s="1"/>
  <c r="AZ257" i="21"/>
  <c r="BA257" i="21" s="1"/>
  <c r="BB257" i="21"/>
  <c r="BC257" i="21" s="1"/>
  <c r="BD257" i="21"/>
  <c r="BE257" i="21" s="1"/>
  <c r="BF257" i="21"/>
  <c r="BG257" i="21" s="1"/>
  <c r="BH257" i="21"/>
  <c r="BI257" i="21" s="1"/>
  <c r="BJ257" i="21"/>
  <c r="AH258" i="21"/>
  <c r="AI258" i="21"/>
  <c r="AJ258" i="21"/>
  <c r="AK258" i="21"/>
  <c r="AL258" i="21"/>
  <c r="AM258" i="21"/>
  <c r="AN258" i="21"/>
  <c r="AO258" i="21"/>
  <c r="AP258" i="21"/>
  <c r="AQ258" i="21"/>
  <c r="AR258" i="21"/>
  <c r="AS258" i="21" s="1"/>
  <c r="AT258" i="21"/>
  <c r="AU258" i="21"/>
  <c r="AV258" i="21"/>
  <c r="AW258" i="21" s="1"/>
  <c r="AX258" i="21"/>
  <c r="AY258" i="21" s="1"/>
  <c r="AZ258" i="21"/>
  <c r="BA258" i="21" s="1"/>
  <c r="BB258" i="21"/>
  <c r="BC258" i="21" s="1"/>
  <c r="BD258" i="21"/>
  <c r="BE258" i="21" s="1"/>
  <c r="BF258" i="21"/>
  <c r="BG258" i="21" s="1"/>
  <c r="BH258" i="21"/>
  <c r="BI258" i="21" s="1"/>
  <c r="BJ258" i="21"/>
  <c r="AH259" i="21"/>
  <c r="AI259" i="21"/>
  <c r="AJ259" i="21"/>
  <c r="AK259" i="21"/>
  <c r="AL259" i="21"/>
  <c r="AM259" i="21"/>
  <c r="AN259" i="21"/>
  <c r="AO259" i="21"/>
  <c r="AP259" i="21"/>
  <c r="AQ259" i="21"/>
  <c r="AR259" i="21"/>
  <c r="AS259" i="21" s="1"/>
  <c r="AT259" i="21"/>
  <c r="AU259" i="21"/>
  <c r="AV259" i="21"/>
  <c r="AW259" i="21" s="1"/>
  <c r="AX259" i="21"/>
  <c r="AY259" i="21"/>
  <c r="AZ259" i="21"/>
  <c r="BA259" i="21" s="1"/>
  <c r="BB259" i="21"/>
  <c r="BC259" i="21" s="1"/>
  <c r="BD259" i="21"/>
  <c r="BE259" i="21"/>
  <c r="BF259" i="21"/>
  <c r="BG259" i="21" s="1"/>
  <c r="BH259" i="21"/>
  <c r="BI259" i="21" s="1"/>
  <c r="BJ259" i="21"/>
  <c r="AH260" i="21"/>
  <c r="AI260" i="21"/>
  <c r="AJ260" i="21"/>
  <c r="AK260" i="21"/>
  <c r="AL260" i="21"/>
  <c r="AM260" i="21"/>
  <c r="AN260" i="21"/>
  <c r="AO260" i="21"/>
  <c r="AP260" i="21"/>
  <c r="AQ260" i="21"/>
  <c r="AR260" i="21"/>
  <c r="AS260" i="21" s="1"/>
  <c r="AT260" i="21"/>
  <c r="AU260" i="21" s="1"/>
  <c r="AV260" i="21"/>
  <c r="AW260" i="21" s="1"/>
  <c r="AX260" i="21"/>
  <c r="AY260" i="21"/>
  <c r="AZ260" i="21"/>
  <c r="BA260" i="21" s="1"/>
  <c r="BB260" i="21"/>
  <c r="BC260" i="21" s="1"/>
  <c r="BD260" i="21"/>
  <c r="BE260" i="21" s="1"/>
  <c r="BF260" i="21"/>
  <c r="BG260" i="21"/>
  <c r="BH260" i="21"/>
  <c r="BI260" i="21" s="1"/>
  <c r="BJ260" i="21"/>
  <c r="AH261" i="21"/>
  <c r="AI261" i="21"/>
  <c r="AJ261" i="21"/>
  <c r="AK261" i="21"/>
  <c r="AL261" i="21"/>
  <c r="AM261" i="21"/>
  <c r="AN261" i="21"/>
  <c r="AO261" i="21"/>
  <c r="AP261" i="21"/>
  <c r="AQ261" i="21"/>
  <c r="AR261" i="21"/>
  <c r="AS261" i="21" s="1"/>
  <c r="AT261" i="21"/>
  <c r="AU261" i="21" s="1"/>
  <c r="AV261" i="21"/>
  <c r="AW261" i="21" s="1"/>
  <c r="AX261" i="21"/>
  <c r="AY261" i="21" s="1"/>
  <c r="AZ261" i="21"/>
  <c r="BA261" i="21" s="1"/>
  <c r="BB261" i="21"/>
  <c r="BC261" i="21"/>
  <c r="BD261" i="21"/>
  <c r="BE261" i="21" s="1"/>
  <c r="BF261" i="21"/>
  <c r="BG261" i="21" s="1"/>
  <c r="BH261" i="21"/>
  <c r="BI261" i="21" s="1"/>
  <c r="BJ261" i="21"/>
  <c r="AH262" i="21"/>
  <c r="AI262" i="21"/>
  <c r="AJ262" i="21"/>
  <c r="AK262" i="21"/>
  <c r="AL262" i="21"/>
  <c r="AM262" i="21"/>
  <c r="AN262" i="21"/>
  <c r="AO262" i="21"/>
  <c r="AP262" i="21"/>
  <c r="AQ262" i="21"/>
  <c r="AR262" i="21"/>
  <c r="AS262" i="21" s="1"/>
  <c r="AT262" i="21"/>
  <c r="AU262" i="21" s="1"/>
  <c r="AV262" i="21"/>
  <c r="AW262" i="21" s="1"/>
  <c r="AX262" i="21"/>
  <c r="AY262" i="21"/>
  <c r="AZ262" i="21"/>
  <c r="BA262" i="21" s="1"/>
  <c r="BB262" i="21"/>
  <c r="BC262" i="21" s="1"/>
  <c r="BD262" i="21"/>
  <c r="BE262" i="21"/>
  <c r="BF262" i="21"/>
  <c r="BG262" i="21" s="1"/>
  <c r="BH262" i="21"/>
  <c r="BI262" i="21" s="1"/>
  <c r="BJ262" i="21"/>
  <c r="AH263" i="21"/>
  <c r="AI263" i="21"/>
  <c r="AJ263" i="21"/>
  <c r="AK263" i="21"/>
  <c r="AL263" i="21"/>
  <c r="AM263" i="21"/>
  <c r="AN263" i="21"/>
  <c r="AO263" i="21"/>
  <c r="AP263" i="21"/>
  <c r="AQ263" i="21"/>
  <c r="AR263" i="21"/>
  <c r="AS263" i="21" s="1"/>
  <c r="AT263" i="21"/>
  <c r="AU263" i="21" s="1"/>
  <c r="AV263" i="21"/>
  <c r="AW263" i="21" s="1"/>
  <c r="AX263" i="21"/>
  <c r="AY263" i="21" s="1"/>
  <c r="AZ263" i="21"/>
  <c r="BA263" i="21" s="1"/>
  <c r="BB263" i="21"/>
  <c r="BC263" i="21"/>
  <c r="BD263" i="21"/>
  <c r="BE263" i="21" s="1"/>
  <c r="BF263" i="21"/>
  <c r="BG263" i="21" s="1"/>
  <c r="BH263" i="21"/>
  <c r="BI263" i="21" s="1"/>
  <c r="BJ263" i="21"/>
  <c r="AH264" i="21"/>
  <c r="AI264" i="21"/>
  <c r="AJ264" i="21"/>
  <c r="AK264" i="21"/>
  <c r="AL264" i="21"/>
  <c r="AM264" i="21"/>
  <c r="AN264" i="21"/>
  <c r="AO264" i="21"/>
  <c r="AP264" i="21"/>
  <c r="AQ264" i="21"/>
  <c r="AR264" i="21"/>
  <c r="AS264" i="21" s="1"/>
  <c r="AT264" i="21"/>
  <c r="AU264" i="21"/>
  <c r="AV264" i="21"/>
  <c r="AW264" i="21" s="1"/>
  <c r="AX264" i="21"/>
  <c r="AY264" i="21" s="1"/>
  <c r="AZ264" i="21"/>
  <c r="BA264" i="21" s="1"/>
  <c r="BB264" i="21"/>
  <c r="BC264" i="21" s="1"/>
  <c r="BD264" i="21"/>
  <c r="BE264" i="21" s="1"/>
  <c r="BF264" i="21"/>
  <c r="BG264" i="21" s="1"/>
  <c r="BH264" i="21"/>
  <c r="BI264" i="21" s="1"/>
  <c r="BJ264" i="21"/>
  <c r="AH265" i="21"/>
  <c r="AI265" i="21"/>
  <c r="AJ265" i="21"/>
  <c r="AK265" i="21"/>
  <c r="AL265" i="21"/>
  <c r="AM265" i="21"/>
  <c r="AN265" i="21"/>
  <c r="AO265" i="21"/>
  <c r="AP265" i="21"/>
  <c r="AQ265" i="21"/>
  <c r="AR265" i="21"/>
  <c r="AS265" i="21" s="1"/>
  <c r="AT265" i="21"/>
  <c r="AU265" i="21" s="1"/>
  <c r="AV265" i="21"/>
  <c r="AW265" i="21"/>
  <c r="AX265" i="21"/>
  <c r="AY265" i="21" s="1"/>
  <c r="AZ265" i="21"/>
  <c r="BA265" i="21" s="1"/>
  <c r="BB265" i="21"/>
  <c r="BC265" i="21" s="1"/>
  <c r="BD265" i="21"/>
  <c r="BE265" i="21" s="1"/>
  <c r="BF265" i="21"/>
  <c r="BG265" i="21" s="1"/>
  <c r="BH265" i="21"/>
  <c r="BI265" i="21" s="1"/>
  <c r="BJ265" i="21"/>
  <c r="AH266" i="21"/>
  <c r="AI266" i="21"/>
  <c r="AJ266" i="21"/>
  <c r="AK266" i="21"/>
  <c r="AL266" i="21"/>
  <c r="AM266" i="21"/>
  <c r="AN266" i="21"/>
  <c r="AO266" i="21"/>
  <c r="AP266" i="21"/>
  <c r="AQ266" i="21"/>
  <c r="AR266" i="21"/>
  <c r="AS266" i="21" s="1"/>
  <c r="AT266" i="21"/>
  <c r="AU266" i="21" s="1"/>
  <c r="AV266" i="21"/>
  <c r="AW266" i="21" s="1"/>
  <c r="AX266" i="21"/>
  <c r="AY266" i="21" s="1"/>
  <c r="AZ266" i="21"/>
  <c r="BA266" i="21" s="1"/>
  <c r="BB266" i="21"/>
  <c r="BC266" i="21" s="1"/>
  <c r="BD266" i="21"/>
  <c r="BE266" i="21" s="1"/>
  <c r="BF266" i="21"/>
  <c r="BG266" i="21" s="1"/>
  <c r="BH266" i="21"/>
  <c r="BI266" i="21" s="1"/>
  <c r="BJ266" i="21"/>
  <c r="AH267" i="21"/>
  <c r="AI267" i="21"/>
  <c r="AJ267" i="21"/>
  <c r="AK267" i="21"/>
  <c r="AL267" i="21"/>
  <c r="AM267" i="21"/>
  <c r="AN267" i="21"/>
  <c r="AO267" i="21"/>
  <c r="AP267" i="21"/>
  <c r="AQ267" i="21"/>
  <c r="AR267" i="21"/>
  <c r="AS267" i="21" s="1"/>
  <c r="AT267" i="21"/>
  <c r="AU267" i="21" s="1"/>
  <c r="AV267" i="21"/>
  <c r="AW267" i="21" s="1"/>
  <c r="AX267" i="21"/>
  <c r="AY267" i="21" s="1"/>
  <c r="AZ267" i="21"/>
  <c r="BA267" i="21" s="1"/>
  <c r="BB267" i="21"/>
  <c r="BC267" i="21" s="1"/>
  <c r="BD267" i="21"/>
  <c r="BE267" i="21" s="1"/>
  <c r="BF267" i="21"/>
  <c r="BG267" i="21"/>
  <c r="BH267" i="21"/>
  <c r="BI267" i="21" s="1"/>
  <c r="BJ267" i="21"/>
  <c r="AH268" i="21"/>
  <c r="AI268" i="21"/>
  <c r="AJ268" i="21"/>
  <c r="AK268" i="21"/>
  <c r="AL268" i="21"/>
  <c r="AM268" i="21"/>
  <c r="AN268" i="21"/>
  <c r="AO268" i="21"/>
  <c r="AP268" i="21"/>
  <c r="AQ268" i="21"/>
  <c r="AR268" i="21"/>
  <c r="AS268" i="21" s="1"/>
  <c r="AT268" i="21"/>
  <c r="AU268" i="21" s="1"/>
  <c r="AV268" i="21"/>
  <c r="AW268" i="21" s="1"/>
  <c r="AX268" i="21"/>
  <c r="AY268" i="21"/>
  <c r="AZ268" i="21"/>
  <c r="BA268" i="21" s="1"/>
  <c r="BB268" i="21"/>
  <c r="BC268" i="21" s="1"/>
  <c r="BD268" i="21"/>
  <c r="BE268" i="21" s="1"/>
  <c r="BF268" i="21"/>
  <c r="BG268" i="21" s="1"/>
  <c r="BH268" i="21"/>
  <c r="BI268" i="21" s="1"/>
  <c r="BJ268" i="21"/>
  <c r="AH269" i="21"/>
  <c r="AI269" i="21"/>
  <c r="AJ269" i="21"/>
  <c r="AK269" i="21"/>
  <c r="AL269" i="21"/>
  <c r="AM269" i="21"/>
  <c r="AN269" i="21"/>
  <c r="AO269" i="21"/>
  <c r="AP269" i="21"/>
  <c r="AQ269" i="21"/>
  <c r="AR269" i="21"/>
  <c r="AS269" i="21" s="1"/>
  <c r="AT269" i="21"/>
  <c r="AU269" i="21" s="1"/>
  <c r="AV269" i="21"/>
  <c r="AW269" i="21" s="1"/>
  <c r="AX269" i="21"/>
  <c r="AY269" i="21" s="1"/>
  <c r="AZ269" i="21"/>
  <c r="BA269" i="21" s="1"/>
  <c r="BB269" i="21"/>
  <c r="BC269" i="21" s="1"/>
  <c r="BD269" i="21"/>
  <c r="BE269" i="21" s="1"/>
  <c r="BF269" i="21"/>
  <c r="BG269" i="21" s="1"/>
  <c r="BH269" i="21"/>
  <c r="BI269" i="21" s="1"/>
  <c r="BJ269" i="21"/>
  <c r="AH270" i="21"/>
  <c r="AI270" i="21"/>
  <c r="AJ270" i="21"/>
  <c r="AK270" i="21"/>
  <c r="AL270" i="21"/>
  <c r="AM270" i="21"/>
  <c r="AN270" i="21"/>
  <c r="AO270" i="21"/>
  <c r="AP270" i="21"/>
  <c r="AQ270" i="21"/>
  <c r="AR270" i="21"/>
  <c r="AS270" i="21" s="1"/>
  <c r="AT270" i="21"/>
  <c r="AU270" i="21" s="1"/>
  <c r="AV270" i="21"/>
  <c r="AW270" i="21" s="1"/>
  <c r="AX270" i="21"/>
  <c r="AY270" i="21" s="1"/>
  <c r="AZ270" i="21"/>
  <c r="BA270" i="21" s="1"/>
  <c r="BB270" i="21"/>
  <c r="BC270" i="21" s="1"/>
  <c r="BD270" i="21"/>
  <c r="BE270" i="21"/>
  <c r="BF270" i="21"/>
  <c r="BG270" i="21" s="1"/>
  <c r="BH270" i="21"/>
  <c r="BI270" i="21" s="1"/>
  <c r="BJ270" i="21"/>
  <c r="AH271" i="21"/>
  <c r="AI271" i="21"/>
  <c r="AJ271" i="21"/>
  <c r="AK271" i="21"/>
  <c r="AL271" i="21"/>
  <c r="AM271" i="21"/>
  <c r="AN271" i="21"/>
  <c r="AO271" i="21"/>
  <c r="AP271" i="21"/>
  <c r="AQ271" i="21"/>
  <c r="AR271" i="21"/>
  <c r="AS271" i="21" s="1"/>
  <c r="AT271" i="21"/>
  <c r="AU271" i="21" s="1"/>
  <c r="AV271" i="21"/>
  <c r="AW271" i="21" s="1"/>
  <c r="AX271" i="21"/>
  <c r="AY271" i="21"/>
  <c r="AZ271" i="21"/>
  <c r="BA271" i="21" s="1"/>
  <c r="BB271" i="21"/>
  <c r="BC271" i="21"/>
  <c r="BD271" i="21"/>
  <c r="BE271" i="21" s="1"/>
  <c r="BF271" i="21"/>
  <c r="BG271" i="21" s="1"/>
  <c r="BH271" i="21"/>
  <c r="BI271" i="21" s="1"/>
  <c r="BJ271" i="21"/>
  <c r="AH272" i="21"/>
  <c r="AI272" i="21"/>
  <c r="AJ272" i="21"/>
  <c r="AK272" i="21"/>
  <c r="AL272" i="21"/>
  <c r="AM272" i="21"/>
  <c r="AN272" i="21"/>
  <c r="AO272" i="21"/>
  <c r="AP272" i="21"/>
  <c r="AQ272" i="21"/>
  <c r="AR272" i="21"/>
  <c r="AS272" i="21" s="1"/>
  <c r="AT272" i="21"/>
  <c r="AU272" i="21" s="1"/>
  <c r="AV272" i="21"/>
  <c r="AW272" i="21" s="1"/>
  <c r="AX272" i="21"/>
  <c r="AY272" i="21" s="1"/>
  <c r="AZ272" i="21"/>
  <c r="BA272" i="21" s="1"/>
  <c r="BB272" i="21"/>
  <c r="BC272" i="21" s="1"/>
  <c r="BD272" i="21"/>
  <c r="BE272" i="21" s="1"/>
  <c r="BF272" i="21"/>
  <c r="BG272" i="21"/>
  <c r="BH272" i="21"/>
  <c r="BI272" i="21" s="1"/>
  <c r="BJ272" i="21"/>
  <c r="AH273" i="21"/>
  <c r="AI273" i="21"/>
  <c r="AJ273" i="21"/>
  <c r="AK273" i="21"/>
  <c r="AL273" i="21"/>
  <c r="AM273" i="21"/>
  <c r="AN273" i="21"/>
  <c r="AO273" i="21"/>
  <c r="AP273" i="21"/>
  <c r="AQ273" i="21"/>
  <c r="AR273" i="21"/>
  <c r="AS273" i="21" s="1"/>
  <c r="AT273" i="21"/>
  <c r="AU273" i="21" s="1"/>
  <c r="AV273" i="21"/>
  <c r="AW273" i="21" s="1"/>
  <c r="AX273" i="21"/>
  <c r="AY273" i="21" s="1"/>
  <c r="AZ273" i="21"/>
  <c r="BA273" i="21" s="1"/>
  <c r="BB273" i="21"/>
  <c r="BC273" i="21" s="1"/>
  <c r="BD273" i="21"/>
  <c r="BE273" i="21" s="1"/>
  <c r="BF273" i="21"/>
  <c r="BG273" i="21" s="1"/>
  <c r="BH273" i="21"/>
  <c r="BI273" i="21" s="1"/>
  <c r="BJ273" i="21"/>
  <c r="AH274" i="21"/>
  <c r="AI274" i="21"/>
  <c r="AJ274" i="21"/>
  <c r="AK274" i="21"/>
  <c r="AL274" i="21"/>
  <c r="AM274" i="21"/>
  <c r="AN274" i="21"/>
  <c r="AO274" i="21"/>
  <c r="AP274" i="21"/>
  <c r="AQ274" i="21"/>
  <c r="AR274" i="21"/>
  <c r="AS274" i="21" s="1"/>
  <c r="AT274" i="21"/>
  <c r="AU274" i="21" s="1"/>
  <c r="AV274" i="21"/>
  <c r="AW274" i="21" s="1"/>
  <c r="AX274" i="21"/>
  <c r="AY274" i="21"/>
  <c r="AZ274" i="21"/>
  <c r="BA274" i="21" s="1"/>
  <c r="BB274" i="21"/>
  <c r="BC274" i="21"/>
  <c r="BD274" i="21"/>
  <c r="BE274" i="21" s="1"/>
  <c r="BF274" i="21"/>
  <c r="BG274" i="21" s="1"/>
  <c r="BH274" i="21"/>
  <c r="BI274" i="21" s="1"/>
  <c r="BJ274" i="21"/>
  <c r="AH275" i="21"/>
  <c r="AI275" i="21"/>
  <c r="AJ275" i="21"/>
  <c r="AK275" i="21"/>
  <c r="AL275" i="21"/>
  <c r="AM275" i="21"/>
  <c r="AN275" i="21"/>
  <c r="AO275" i="21"/>
  <c r="AP275" i="21"/>
  <c r="AQ275" i="21"/>
  <c r="AR275" i="21"/>
  <c r="AS275" i="21" s="1"/>
  <c r="AT275" i="21"/>
  <c r="AU275" i="21" s="1"/>
  <c r="AV275" i="21"/>
  <c r="AW275" i="21" s="1"/>
  <c r="AX275" i="21"/>
  <c r="AY275" i="21" s="1"/>
  <c r="AZ275" i="21"/>
  <c r="BA275" i="21" s="1"/>
  <c r="BB275" i="21"/>
  <c r="BC275" i="21" s="1"/>
  <c r="BD275" i="21"/>
  <c r="BE275" i="21" s="1"/>
  <c r="BF275" i="21"/>
  <c r="BG275" i="21" s="1"/>
  <c r="BH275" i="21"/>
  <c r="BI275" i="21" s="1"/>
  <c r="BJ275" i="21"/>
  <c r="AH276" i="21"/>
  <c r="AI276" i="21"/>
  <c r="AJ276" i="21"/>
  <c r="AK276" i="21"/>
  <c r="AL276" i="21"/>
  <c r="AM276" i="21"/>
  <c r="AN276" i="21"/>
  <c r="AO276" i="21"/>
  <c r="AP276" i="21"/>
  <c r="AQ276" i="21"/>
  <c r="AR276" i="21"/>
  <c r="AS276" i="21" s="1"/>
  <c r="AT276" i="21"/>
  <c r="AU276" i="21" s="1"/>
  <c r="AV276" i="21"/>
  <c r="AW276" i="21" s="1"/>
  <c r="AX276" i="21"/>
  <c r="AY276" i="21" s="1"/>
  <c r="AZ276" i="21"/>
  <c r="BA276" i="21" s="1"/>
  <c r="BB276" i="21"/>
  <c r="BC276" i="21"/>
  <c r="BD276" i="21"/>
  <c r="BE276" i="21" s="1"/>
  <c r="BF276" i="21"/>
  <c r="BG276" i="21" s="1"/>
  <c r="BH276" i="21"/>
  <c r="BI276" i="21" s="1"/>
  <c r="BJ276" i="21"/>
  <c r="AH277" i="21"/>
  <c r="AI277" i="21"/>
  <c r="AJ277" i="21"/>
  <c r="AK277" i="21"/>
  <c r="AL277" i="21"/>
  <c r="AM277" i="21"/>
  <c r="AN277" i="21"/>
  <c r="AO277" i="21"/>
  <c r="AP277" i="21"/>
  <c r="AQ277" i="21"/>
  <c r="AR277" i="21"/>
  <c r="AS277" i="21" s="1"/>
  <c r="AT277" i="21"/>
  <c r="AU277" i="21"/>
  <c r="AV277" i="21"/>
  <c r="AW277" i="21" s="1"/>
  <c r="AX277" i="21"/>
  <c r="AY277" i="21" s="1"/>
  <c r="AZ277" i="21"/>
  <c r="BA277" i="21" s="1"/>
  <c r="BB277" i="21"/>
  <c r="BC277" i="21" s="1"/>
  <c r="BD277" i="21"/>
  <c r="BE277" i="21" s="1"/>
  <c r="BF277" i="21"/>
  <c r="BG277" i="21" s="1"/>
  <c r="BH277" i="21"/>
  <c r="BI277" i="21" s="1"/>
  <c r="BJ277" i="21"/>
  <c r="AH278" i="21"/>
  <c r="AI278" i="21"/>
  <c r="AJ278" i="21"/>
  <c r="AK278" i="21"/>
  <c r="AL278" i="21"/>
  <c r="AM278" i="21"/>
  <c r="AN278" i="21"/>
  <c r="AO278" i="21"/>
  <c r="AP278" i="21"/>
  <c r="AQ278" i="21"/>
  <c r="AR278" i="21"/>
  <c r="AS278" i="21" s="1"/>
  <c r="AT278" i="21"/>
  <c r="AU278" i="21" s="1"/>
  <c r="AV278" i="21"/>
  <c r="AW278" i="21" s="1"/>
  <c r="AX278" i="21"/>
  <c r="AY278" i="21"/>
  <c r="AZ278" i="21"/>
  <c r="BA278" i="21" s="1"/>
  <c r="BB278" i="21"/>
  <c r="BC278" i="21"/>
  <c r="BD278" i="21"/>
  <c r="BE278" i="21" s="1"/>
  <c r="BF278" i="21"/>
  <c r="BG278" i="21" s="1"/>
  <c r="BH278" i="21"/>
  <c r="BI278" i="21" s="1"/>
  <c r="BJ278" i="21"/>
  <c r="AH279" i="21"/>
  <c r="AI279" i="21"/>
  <c r="AJ279" i="21"/>
  <c r="AK279" i="21"/>
  <c r="AL279" i="21"/>
  <c r="AM279" i="21"/>
  <c r="AN279" i="21"/>
  <c r="AO279" i="21"/>
  <c r="AP279" i="21"/>
  <c r="AQ279" i="21"/>
  <c r="AR279" i="21"/>
  <c r="AS279" i="21" s="1"/>
  <c r="AT279" i="21"/>
  <c r="AU279" i="21" s="1"/>
  <c r="AV279" i="21"/>
  <c r="AW279" i="21" s="1"/>
  <c r="AX279" i="21"/>
  <c r="AY279" i="21" s="1"/>
  <c r="AZ279" i="21"/>
  <c r="BA279" i="21" s="1"/>
  <c r="BB279" i="21"/>
  <c r="BC279" i="21" s="1"/>
  <c r="BD279" i="21"/>
  <c r="BE279" i="21" s="1"/>
  <c r="BF279" i="21"/>
  <c r="BG279" i="21" s="1"/>
  <c r="BH279" i="21"/>
  <c r="BI279" i="21" s="1"/>
  <c r="BJ279" i="21"/>
  <c r="AH280" i="21"/>
  <c r="AI280" i="21"/>
  <c r="AJ280" i="21"/>
  <c r="AK280" i="21"/>
  <c r="AL280" i="21"/>
  <c r="AM280" i="21"/>
  <c r="AN280" i="21"/>
  <c r="AO280" i="21"/>
  <c r="AP280" i="21"/>
  <c r="AQ280" i="21"/>
  <c r="AR280" i="21"/>
  <c r="AS280" i="21" s="1"/>
  <c r="AT280" i="21"/>
  <c r="AU280" i="21" s="1"/>
  <c r="AV280" i="21"/>
  <c r="AW280" i="21" s="1"/>
  <c r="AX280" i="21"/>
  <c r="AY280" i="21" s="1"/>
  <c r="AZ280" i="21"/>
  <c r="BA280" i="21" s="1"/>
  <c r="BB280" i="21"/>
  <c r="BC280" i="21"/>
  <c r="BD280" i="21"/>
  <c r="BE280" i="21" s="1"/>
  <c r="BF280" i="21"/>
  <c r="BG280" i="21" s="1"/>
  <c r="BH280" i="21"/>
  <c r="BI280" i="21" s="1"/>
  <c r="BJ280" i="21"/>
  <c r="AH281" i="21"/>
  <c r="AI281" i="21"/>
  <c r="AJ281" i="21"/>
  <c r="AK281" i="21"/>
  <c r="AL281" i="21"/>
  <c r="AM281" i="21"/>
  <c r="AN281" i="21"/>
  <c r="AO281" i="21"/>
  <c r="AP281" i="21"/>
  <c r="AQ281" i="21"/>
  <c r="AR281" i="21"/>
  <c r="AS281" i="21" s="1"/>
  <c r="AT281" i="21"/>
  <c r="AU281" i="21"/>
  <c r="AV281" i="21"/>
  <c r="AW281" i="21" s="1"/>
  <c r="AX281" i="21"/>
  <c r="AY281" i="21" s="1"/>
  <c r="AZ281" i="21"/>
  <c r="BA281" i="21" s="1"/>
  <c r="BB281" i="21"/>
  <c r="BC281" i="21" s="1"/>
  <c r="BD281" i="21"/>
  <c r="BE281" i="21" s="1"/>
  <c r="BF281" i="21"/>
  <c r="BG281" i="21" s="1"/>
  <c r="BH281" i="21"/>
  <c r="BI281" i="21" s="1"/>
  <c r="BJ281" i="21"/>
  <c r="AH282" i="21"/>
  <c r="AI282" i="21"/>
  <c r="AJ282" i="21"/>
  <c r="AK282" i="21"/>
  <c r="AL282" i="21"/>
  <c r="AM282" i="21"/>
  <c r="AN282" i="21"/>
  <c r="AO282" i="21"/>
  <c r="AP282" i="21"/>
  <c r="AQ282" i="21"/>
  <c r="AR282" i="21"/>
  <c r="AS282" i="21" s="1"/>
  <c r="AT282" i="21"/>
  <c r="AU282" i="21" s="1"/>
  <c r="AV282" i="21"/>
  <c r="AW282" i="21" s="1"/>
  <c r="AX282" i="21"/>
  <c r="AY282" i="21"/>
  <c r="AZ282" i="21"/>
  <c r="BA282" i="21" s="1"/>
  <c r="BB282" i="21"/>
  <c r="BC282" i="21"/>
  <c r="BD282" i="21"/>
  <c r="BE282" i="21" s="1"/>
  <c r="BF282" i="21"/>
  <c r="BG282" i="21" s="1"/>
  <c r="BH282" i="21"/>
  <c r="BI282" i="21" s="1"/>
  <c r="BJ282" i="21"/>
  <c r="AH283" i="21"/>
  <c r="AI283" i="21"/>
  <c r="AJ283" i="21"/>
  <c r="AK283" i="21"/>
  <c r="AL283" i="21"/>
  <c r="AM283" i="21"/>
  <c r="AN283" i="21"/>
  <c r="AO283" i="21"/>
  <c r="AP283" i="21"/>
  <c r="AQ283" i="21"/>
  <c r="AR283" i="21"/>
  <c r="AS283" i="21" s="1"/>
  <c r="AT283" i="21"/>
  <c r="AU283" i="21" s="1"/>
  <c r="AV283" i="21"/>
  <c r="AW283" i="21" s="1"/>
  <c r="AX283" i="21"/>
  <c r="AY283" i="21" s="1"/>
  <c r="AZ283" i="21"/>
  <c r="BA283" i="21" s="1"/>
  <c r="BB283" i="21"/>
  <c r="BC283" i="21" s="1"/>
  <c r="BD283" i="21"/>
  <c r="BE283" i="21" s="1"/>
  <c r="BF283" i="21"/>
  <c r="BG283" i="21" s="1"/>
  <c r="BH283" i="21"/>
  <c r="BI283" i="21" s="1"/>
  <c r="BJ283" i="21"/>
  <c r="AH284" i="21"/>
  <c r="AI284" i="21"/>
  <c r="AJ284" i="21"/>
  <c r="AK284" i="21"/>
  <c r="AL284" i="21"/>
  <c r="AM284" i="21"/>
  <c r="AN284" i="21"/>
  <c r="AO284" i="21"/>
  <c r="AP284" i="21"/>
  <c r="AQ284" i="21"/>
  <c r="AR284" i="21"/>
  <c r="AS284" i="21" s="1"/>
  <c r="AT284" i="21"/>
  <c r="AU284" i="21" s="1"/>
  <c r="AV284" i="21"/>
  <c r="AW284" i="21" s="1"/>
  <c r="AX284" i="21"/>
  <c r="AY284" i="21" s="1"/>
  <c r="AZ284" i="21"/>
  <c r="BA284" i="21" s="1"/>
  <c r="BB284" i="21"/>
  <c r="BC284" i="21"/>
  <c r="BD284" i="21"/>
  <c r="BE284" i="21" s="1"/>
  <c r="BF284" i="21"/>
  <c r="BG284" i="21" s="1"/>
  <c r="BH284" i="21"/>
  <c r="BI284" i="21" s="1"/>
  <c r="BJ284" i="21"/>
  <c r="AH285" i="21"/>
  <c r="AI285" i="21"/>
  <c r="AJ285" i="21"/>
  <c r="AK285" i="21"/>
  <c r="AL285" i="21"/>
  <c r="AM285" i="21"/>
  <c r="AN285" i="21"/>
  <c r="AO285" i="21"/>
  <c r="AP285" i="21"/>
  <c r="AQ285" i="21"/>
  <c r="AR285" i="21"/>
  <c r="AS285" i="21" s="1"/>
  <c r="AT285" i="21"/>
  <c r="AU285" i="21" s="1"/>
  <c r="AV285" i="21"/>
  <c r="AW285" i="21" s="1"/>
  <c r="AX285" i="21"/>
  <c r="AY285" i="21" s="1"/>
  <c r="AZ285" i="21"/>
  <c r="BA285" i="21" s="1"/>
  <c r="BB285" i="21"/>
  <c r="BC285" i="21" s="1"/>
  <c r="BD285" i="21"/>
  <c r="BE285" i="21" s="1"/>
  <c r="BF285" i="21"/>
  <c r="BG285" i="21" s="1"/>
  <c r="BH285" i="21"/>
  <c r="BI285" i="21" s="1"/>
  <c r="BJ285" i="21"/>
  <c r="AH286" i="21"/>
  <c r="AI286" i="21"/>
  <c r="AJ286" i="21"/>
  <c r="AK286" i="21"/>
  <c r="AL286" i="21"/>
  <c r="AM286" i="21"/>
  <c r="AN286" i="21"/>
  <c r="AO286" i="21"/>
  <c r="AP286" i="21"/>
  <c r="AQ286" i="21"/>
  <c r="AR286" i="21"/>
  <c r="AS286" i="21" s="1"/>
  <c r="AT286" i="21"/>
  <c r="AU286" i="21" s="1"/>
  <c r="AV286" i="21"/>
  <c r="AW286" i="21" s="1"/>
  <c r="AX286" i="21"/>
  <c r="AY286" i="21" s="1"/>
  <c r="AZ286" i="21"/>
  <c r="BA286" i="21" s="1"/>
  <c r="BB286" i="21"/>
  <c r="BC286" i="21"/>
  <c r="BD286" i="21"/>
  <c r="BE286" i="21" s="1"/>
  <c r="BF286" i="21"/>
  <c r="BG286" i="21" s="1"/>
  <c r="BH286" i="21"/>
  <c r="BI286" i="21" s="1"/>
  <c r="BJ286" i="21"/>
  <c r="AH287" i="21"/>
  <c r="AI287" i="21"/>
  <c r="AJ287" i="21"/>
  <c r="AK287" i="21"/>
  <c r="AL287" i="21"/>
  <c r="AM287" i="21"/>
  <c r="AN287" i="21"/>
  <c r="AO287" i="21"/>
  <c r="AP287" i="21"/>
  <c r="AQ287" i="21"/>
  <c r="AR287" i="21"/>
  <c r="AS287" i="21" s="1"/>
  <c r="AT287" i="21"/>
  <c r="AU287" i="21" s="1"/>
  <c r="AV287" i="21"/>
  <c r="AW287" i="21" s="1"/>
  <c r="AX287" i="21"/>
  <c r="AY287" i="21" s="1"/>
  <c r="AZ287" i="21"/>
  <c r="BA287" i="21" s="1"/>
  <c r="BB287" i="21"/>
  <c r="BC287" i="21" s="1"/>
  <c r="BD287" i="21"/>
  <c r="BE287" i="21" s="1"/>
  <c r="BF287" i="21"/>
  <c r="BG287" i="21" s="1"/>
  <c r="BH287" i="21"/>
  <c r="BI287" i="21" s="1"/>
  <c r="BJ287" i="21"/>
  <c r="BJ168" i="21"/>
  <c r="AH168" i="21"/>
  <c r="BH168" i="21"/>
  <c r="BI168" i="21" s="1"/>
  <c r="BF168" i="21"/>
  <c r="BG168" i="21" s="1"/>
  <c r="BD168" i="21"/>
  <c r="BE168" i="21" s="1"/>
  <c r="BB168" i="21"/>
  <c r="BC168" i="21" s="1"/>
  <c r="AZ168" i="21"/>
  <c r="BA168" i="21" s="1"/>
  <c r="AX168" i="21"/>
  <c r="AY168" i="21" s="1"/>
  <c r="AV168" i="21"/>
  <c r="AW168" i="21" s="1"/>
  <c r="AT168" i="21"/>
  <c r="AU168" i="21" s="1"/>
  <c r="AR168" i="21"/>
  <c r="AS168" i="21" s="1"/>
  <c r="AQ168" i="21"/>
  <c r="AP168" i="21"/>
  <c r="AO168" i="21"/>
  <c r="AN168" i="21"/>
  <c r="AM168" i="21"/>
  <c r="AL168" i="21"/>
  <c r="AK168" i="21"/>
  <c r="AJ168" i="21"/>
  <c r="AI168" i="21"/>
  <c r="AY65" i="24"/>
  <c r="AZ65" i="24" s="1"/>
  <c r="AY66" i="24"/>
  <c r="AZ66" i="24" s="1"/>
  <c r="AY67" i="24"/>
  <c r="AZ67" i="24" s="1"/>
  <c r="AY68" i="24"/>
  <c r="AZ68" i="24" s="1"/>
  <c r="AY69" i="24"/>
  <c r="AZ69" i="24" s="1"/>
  <c r="AY70" i="24"/>
  <c r="AZ70" i="24" s="1"/>
  <c r="AY71" i="24"/>
  <c r="AZ71" i="24" s="1"/>
  <c r="AY72" i="24"/>
  <c r="AZ72" i="24" s="1"/>
  <c r="AY73" i="24"/>
  <c r="AZ73" i="24" s="1"/>
  <c r="AY74" i="24"/>
  <c r="AZ74" i="24" s="1"/>
  <c r="AY75" i="24"/>
  <c r="AZ75" i="24" s="1"/>
  <c r="AY76" i="24"/>
  <c r="AZ76" i="24" s="1"/>
  <c r="AY77" i="24"/>
  <c r="AZ77" i="24" s="1"/>
  <c r="AY78" i="24"/>
  <c r="AZ78" i="24" s="1"/>
  <c r="AY79" i="24"/>
  <c r="AZ79" i="24" s="1"/>
  <c r="AY80" i="24"/>
  <c r="AZ80" i="24" s="1"/>
  <c r="AY81" i="24"/>
  <c r="AZ81" i="24" s="1"/>
  <c r="AY82" i="24"/>
  <c r="AZ82" i="24" s="1"/>
  <c r="AY83" i="24"/>
  <c r="AZ83" i="24" s="1"/>
  <c r="AY84" i="24"/>
  <c r="AZ84" i="24" s="1"/>
  <c r="AY85" i="24"/>
  <c r="AZ85" i="24" s="1"/>
  <c r="AY86" i="24"/>
  <c r="AZ86" i="24" s="1"/>
  <c r="AY87" i="24"/>
  <c r="AZ87" i="24" s="1"/>
  <c r="AY88" i="24"/>
  <c r="AZ88" i="24" s="1"/>
  <c r="AY89" i="24"/>
  <c r="AZ89" i="24" s="1"/>
  <c r="AY90" i="24"/>
  <c r="AZ90" i="24" s="1"/>
  <c r="AY91" i="24"/>
  <c r="AZ91" i="24" s="1"/>
  <c r="AY92" i="24"/>
  <c r="AZ92" i="24" s="1"/>
  <c r="AY93" i="24"/>
  <c r="AZ93" i="24" s="1"/>
  <c r="AY94" i="24"/>
  <c r="AZ94" i="24" s="1"/>
  <c r="AY95" i="24"/>
  <c r="AZ95" i="24" s="1"/>
  <c r="AY96" i="24"/>
  <c r="AZ96" i="24" s="1"/>
  <c r="AY97" i="24"/>
  <c r="AZ97" i="24" s="1"/>
  <c r="AY98" i="24"/>
  <c r="AZ98" i="24" s="1"/>
  <c r="AY99" i="24"/>
  <c r="AZ99" i="24" s="1"/>
  <c r="AY100" i="24"/>
  <c r="AZ100" i="24" s="1"/>
  <c r="AY101" i="24"/>
  <c r="AZ101" i="24" s="1"/>
  <c r="AY102" i="24"/>
  <c r="AZ102" i="24" s="1"/>
  <c r="AY103" i="24"/>
  <c r="AZ103" i="24" s="1"/>
  <c r="AY104" i="24"/>
  <c r="AZ104" i="24" s="1"/>
  <c r="AY105" i="24"/>
  <c r="AZ105" i="24" s="1"/>
  <c r="AY106" i="24"/>
  <c r="AZ106" i="24" s="1"/>
  <c r="AY107" i="24"/>
  <c r="AZ107" i="24" s="1"/>
  <c r="AY108" i="24"/>
  <c r="AZ108" i="24" s="1"/>
  <c r="AY109" i="24"/>
  <c r="AZ109" i="24" s="1"/>
  <c r="AY110" i="24"/>
  <c r="AZ110" i="24" s="1"/>
  <c r="AY111" i="24"/>
  <c r="AZ111" i="24" s="1"/>
  <c r="AY112" i="24"/>
  <c r="AZ112" i="24" s="1"/>
  <c r="AY113" i="24"/>
  <c r="AZ113" i="24" s="1"/>
  <c r="AY114" i="24"/>
  <c r="AZ114" i="24" s="1"/>
  <c r="AY115" i="24"/>
  <c r="AZ115" i="24" s="1"/>
  <c r="AY116" i="24"/>
  <c r="AZ116" i="24" s="1"/>
  <c r="AY117" i="24"/>
  <c r="AZ117" i="24" s="1"/>
  <c r="AY118" i="24"/>
  <c r="AZ118" i="24" s="1"/>
  <c r="AY119" i="24"/>
  <c r="AZ119" i="24" s="1"/>
  <c r="AY120" i="24"/>
  <c r="AZ120" i="24" s="1"/>
  <c r="AY121" i="24"/>
  <c r="AZ121" i="24" s="1"/>
  <c r="AY122" i="24"/>
  <c r="AZ122" i="24" s="1"/>
  <c r="AY123" i="24"/>
  <c r="AZ123" i="24" s="1"/>
  <c r="AY124" i="24"/>
  <c r="AZ124" i="24" s="1"/>
  <c r="AY125" i="24"/>
  <c r="AZ125" i="24" s="1"/>
  <c r="AY126" i="24"/>
  <c r="AZ126" i="24" s="1"/>
  <c r="AY127" i="24"/>
  <c r="AZ127" i="24" s="1"/>
  <c r="AY128" i="24"/>
  <c r="AZ128" i="24" s="1"/>
  <c r="AY154" i="24"/>
  <c r="AZ154" i="24" s="1"/>
  <c r="AZ64" i="24"/>
  <c r="AH34" i="21"/>
  <c r="AI34" i="21"/>
  <c r="AJ34" i="21"/>
  <c r="AK34" i="21"/>
  <c r="AL34" i="21"/>
  <c r="AM34" i="21" s="1"/>
  <c r="AN34" i="21"/>
  <c r="AO34" i="21" s="1"/>
  <c r="AP34" i="21"/>
  <c r="AQ34" i="21" s="1"/>
  <c r="AR34" i="21"/>
  <c r="AH35" i="21"/>
  <c r="AI35" i="21"/>
  <c r="AJ35" i="21"/>
  <c r="AK35" i="21"/>
  <c r="AL35" i="21"/>
  <c r="AM35" i="21" s="1"/>
  <c r="AN35" i="21"/>
  <c r="AO35" i="21" s="1"/>
  <c r="AP35" i="21"/>
  <c r="AQ35" i="21" s="1"/>
  <c r="AR35" i="21"/>
  <c r="AH36" i="21"/>
  <c r="AI36" i="21"/>
  <c r="AJ36" i="21"/>
  <c r="AK36" i="21"/>
  <c r="AL36" i="21"/>
  <c r="AM36" i="21" s="1"/>
  <c r="AN36" i="21"/>
  <c r="AO36" i="21" s="1"/>
  <c r="AP36" i="21"/>
  <c r="AQ36" i="21" s="1"/>
  <c r="AR36" i="21"/>
  <c r="AH37" i="21"/>
  <c r="AI37" i="21"/>
  <c r="AJ37" i="21"/>
  <c r="AK37" i="21"/>
  <c r="AL37" i="21"/>
  <c r="AM37" i="21" s="1"/>
  <c r="AN37" i="21"/>
  <c r="AO37" i="21" s="1"/>
  <c r="AP37" i="21"/>
  <c r="AQ37" i="21" s="1"/>
  <c r="AR37" i="21"/>
  <c r="AH38" i="21"/>
  <c r="AI38" i="21"/>
  <c r="AJ38" i="21"/>
  <c r="AK38" i="21"/>
  <c r="AL38" i="21"/>
  <c r="AM38" i="21" s="1"/>
  <c r="AN38" i="21"/>
  <c r="AO38" i="21" s="1"/>
  <c r="AP38" i="21"/>
  <c r="AQ38" i="21" s="1"/>
  <c r="AR38" i="21"/>
  <c r="AH39" i="21"/>
  <c r="AI39" i="21"/>
  <c r="AJ39" i="21"/>
  <c r="AK39" i="21"/>
  <c r="AL39" i="21"/>
  <c r="AM39" i="21" s="1"/>
  <c r="AN39" i="21"/>
  <c r="AO39" i="21" s="1"/>
  <c r="AP39" i="21"/>
  <c r="AQ39" i="21" s="1"/>
  <c r="AR39" i="21"/>
  <c r="AH40" i="21"/>
  <c r="AI40" i="21"/>
  <c r="AJ40" i="21"/>
  <c r="AK40" i="21"/>
  <c r="AL40" i="21"/>
  <c r="AM40" i="21" s="1"/>
  <c r="AN40" i="21"/>
  <c r="AO40" i="21" s="1"/>
  <c r="AP40" i="21"/>
  <c r="AQ40" i="21" s="1"/>
  <c r="AR40" i="21"/>
  <c r="AH41" i="21"/>
  <c r="AI41" i="21"/>
  <c r="AJ41" i="21"/>
  <c r="AK41" i="21"/>
  <c r="AL41" i="21"/>
  <c r="AM41" i="21" s="1"/>
  <c r="AN41" i="21"/>
  <c r="AO41" i="21" s="1"/>
  <c r="AP41" i="21"/>
  <c r="AQ41" i="21" s="1"/>
  <c r="AR41" i="21"/>
  <c r="AH42" i="21"/>
  <c r="AI42" i="21"/>
  <c r="AJ42" i="21"/>
  <c r="AK42" i="21"/>
  <c r="AL42" i="21"/>
  <c r="AM42" i="21" s="1"/>
  <c r="AN42" i="21"/>
  <c r="AO42" i="21" s="1"/>
  <c r="AP42" i="21"/>
  <c r="AQ42" i="21" s="1"/>
  <c r="AR42" i="21"/>
  <c r="AH43" i="21"/>
  <c r="AI43" i="21"/>
  <c r="AJ43" i="21"/>
  <c r="AK43" i="21"/>
  <c r="AL43" i="21"/>
  <c r="AM43" i="21" s="1"/>
  <c r="AN43" i="21"/>
  <c r="AO43" i="21" s="1"/>
  <c r="AP43" i="21"/>
  <c r="AQ43" i="21" s="1"/>
  <c r="AR43" i="21"/>
  <c r="AH44" i="21"/>
  <c r="AI44" i="21"/>
  <c r="AJ44" i="21"/>
  <c r="AK44" i="21"/>
  <c r="AL44" i="21"/>
  <c r="AM44" i="21" s="1"/>
  <c r="AN44" i="21"/>
  <c r="AO44" i="21" s="1"/>
  <c r="AP44" i="21"/>
  <c r="AQ44" i="21" s="1"/>
  <c r="AR44" i="21"/>
  <c r="AH45" i="21"/>
  <c r="AI45" i="21"/>
  <c r="AJ45" i="21"/>
  <c r="AK45" i="21"/>
  <c r="AL45" i="21"/>
  <c r="AM45" i="21" s="1"/>
  <c r="AN45" i="21"/>
  <c r="AO45" i="21" s="1"/>
  <c r="AP45" i="21"/>
  <c r="AQ45" i="21" s="1"/>
  <c r="AR45" i="21"/>
  <c r="AH46" i="21"/>
  <c r="AI46" i="21"/>
  <c r="AJ46" i="21"/>
  <c r="AK46" i="21"/>
  <c r="AL46" i="21"/>
  <c r="AM46" i="21" s="1"/>
  <c r="AN46" i="21"/>
  <c r="AO46" i="21" s="1"/>
  <c r="AP46" i="21"/>
  <c r="AQ46" i="21" s="1"/>
  <c r="AR46" i="21"/>
  <c r="AH47" i="21"/>
  <c r="AI47" i="21"/>
  <c r="AJ47" i="21"/>
  <c r="AK47" i="21"/>
  <c r="AL47" i="21"/>
  <c r="AM47" i="21" s="1"/>
  <c r="AN47" i="21"/>
  <c r="AO47" i="21" s="1"/>
  <c r="AP47" i="21"/>
  <c r="AQ47" i="21" s="1"/>
  <c r="AR47" i="21"/>
  <c r="AH48" i="21"/>
  <c r="AI48" i="21"/>
  <c r="AJ48" i="21"/>
  <c r="AK48" i="21"/>
  <c r="AL48" i="21"/>
  <c r="AM48" i="21" s="1"/>
  <c r="AN48" i="21"/>
  <c r="AO48" i="21" s="1"/>
  <c r="AP48" i="21"/>
  <c r="AQ48" i="21" s="1"/>
  <c r="AR48" i="21"/>
  <c r="AH49" i="21"/>
  <c r="AI49" i="21"/>
  <c r="AJ49" i="21"/>
  <c r="AK49" i="21"/>
  <c r="AL49" i="21"/>
  <c r="AM49" i="21" s="1"/>
  <c r="AN49" i="21"/>
  <c r="AO49" i="21" s="1"/>
  <c r="AP49" i="21"/>
  <c r="AQ49" i="21" s="1"/>
  <c r="AR49" i="21"/>
  <c r="AH50" i="21"/>
  <c r="AI50" i="21"/>
  <c r="AJ50" i="21"/>
  <c r="AK50" i="21"/>
  <c r="AL50" i="21"/>
  <c r="AM50" i="21" s="1"/>
  <c r="AN50" i="21"/>
  <c r="AO50" i="21" s="1"/>
  <c r="AP50" i="21"/>
  <c r="AQ50" i="21" s="1"/>
  <c r="AR50" i="21"/>
  <c r="AH51" i="21"/>
  <c r="AI51" i="21"/>
  <c r="AJ51" i="21"/>
  <c r="AK51" i="21"/>
  <c r="AL51" i="21"/>
  <c r="AM51" i="21" s="1"/>
  <c r="AN51" i="21"/>
  <c r="AO51" i="21" s="1"/>
  <c r="AP51" i="21"/>
  <c r="AQ51" i="21" s="1"/>
  <c r="AR51" i="21"/>
  <c r="AH52" i="21"/>
  <c r="AI52" i="21"/>
  <c r="AJ52" i="21"/>
  <c r="AK52" i="21"/>
  <c r="AL52" i="21"/>
  <c r="AM52" i="21" s="1"/>
  <c r="AN52" i="21"/>
  <c r="AO52" i="21" s="1"/>
  <c r="AP52" i="21"/>
  <c r="AQ52" i="21" s="1"/>
  <c r="AR52" i="21"/>
  <c r="AH53" i="21"/>
  <c r="AI53" i="21"/>
  <c r="AJ53" i="21"/>
  <c r="AK53" i="21"/>
  <c r="AL53" i="21"/>
  <c r="AM53" i="21" s="1"/>
  <c r="AN53" i="21"/>
  <c r="AO53" i="21" s="1"/>
  <c r="AP53" i="21"/>
  <c r="AQ53" i="21"/>
  <c r="AR53" i="21"/>
  <c r="AH54" i="21"/>
  <c r="AI54" i="21"/>
  <c r="AJ54" i="21"/>
  <c r="AK54" i="21"/>
  <c r="AL54" i="21"/>
  <c r="AM54" i="21" s="1"/>
  <c r="AN54" i="21"/>
  <c r="AO54" i="21" s="1"/>
  <c r="AP54" i="21"/>
  <c r="AQ54" i="21" s="1"/>
  <c r="AR54" i="21"/>
  <c r="AH55" i="21"/>
  <c r="AI55" i="21"/>
  <c r="AJ55" i="21"/>
  <c r="AK55" i="21"/>
  <c r="AL55" i="21"/>
  <c r="AM55" i="21" s="1"/>
  <c r="AN55" i="21"/>
  <c r="AO55" i="21" s="1"/>
  <c r="AP55" i="21"/>
  <c r="AQ55" i="21" s="1"/>
  <c r="AR55" i="21"/>
  <c r="AH56" i="21"/>
  <c r="AI56" i="21"/>
  <c r="AJ56" i="21"/>
  <c r="AK56" i="21"/>
  <c r="AL56" i="21"/>
  <c r="AM56" i="21" s="1"/>
  <c r="AN56" i="21"/>
  <c r="AO56" i="21" s="1"/>
  <c r="AP56" i="21"/>
  <c r="AQ56" i="21" s="1"/>
  <c r="AR56" i="21"/>
  <c r="AH57" i="21"/>
  <c r="AI57" i="21"/>
  <c r="AJ57" i="21"/>
  <c r="AK57" i="21"/>
  <c r="AL57" i="21"/>
  <c r="AM57" i="21" s="1"/>
  <c r="AN57" i="21"/>
  <c r="AO57" i="21" s="1"/>
  <c r="AP57" i="21"/>
  <c r="AQ57" i="21" s="1"/>
  <c r="AR57" i="21"/>
  <c r="AH58" i="21"/>
  <c r="AI58" i="21"/>
  <c r="AJ58" i="21"/>
  <c r="AK58" i="21"/>
  <c r="AL58" i="21"/>
  <c r="AM58" i="21" s="1"/>
  <c r="AN58" i="21"/>
  <c r="AO58" i="21" s="1"/>
  <c r="AP58" i="21"/>
  <c r="AQ58" i="21" s="1"/>
  <c r="AR58" i="21"/>
  <c r="AH59" i="21"/>
  <c r="AI59" i="21"/>
  <c r="AJ59" i="21"/>
  <c r="AK59" i="21"/>
  <c r="AL59" i="21"/>
  <c r="AM59" i="21" s="1"/>
  <c r="AN59" i="21"/>
  <c r="AO59" i="21" s="1"/>
  <c r="AP59" i="21"/>
  <c r="AQ59" i="21" s="1"/>
  <c r="AR59" i="21"/>
  <c r="AH60" i="21"/>
  <c r="AI60" i="21"/>
  <c r="AJ60" i="21"/>
  <c r="AK60" i="21"/>
  <c r="AL60" i="21"/>
  <c r="AM60" i="21" s="1"/>
  <c r="AN60" i="21"/>
  <c r="AO60" i="21" s="1"/>
  <c r="AP60" i="21"/>
  <c r="AQ60" i="21" s="1"/>
  <c r="AR60" i="21"/>
  <c r="AH61" i="21"/>
  <c r="AI61" i="21"/>
  <c r="AJ61" i="21"/>
  <c r="AK61" i="21"/>
  <c r="AL61" i="21"/>
  <c r="AM61" i="21" s="1"/>
  <c r="AN61" i="21"/>
  <c r="AO61" i="21" s="1"/>
  <c r="AP61" i="21"/>
  <c r="AQ61" i="21" s="1"/>
  <c r="AR61" i="21"/>
  <c r="AH62" i="21"/>
  <c r="AI62" i="21"/>
  <c r="AJ62" i="21"/>
  <c r="AK62" i="21"/>
  <c r="AL62" i="21"/>
  <c r="AM62" i="21" s="1"/>
  <c r="AN62" i="21"/>
  <c r="AO62" i="21" s="1"/>
  <c r="AP62" i="21"/>
  <c r="AQ62" i="21" s="1"/>
  <c r="AR62" i="21"/>
  <c r="AH63" i="21"/>
  <c r="AI63" i="21"/>
  <c r="AJ63" i="21"/>
  <c r="AK63" i="21"/>
  <c r="AL63" i="21"/>
  <c r="AM63" i="21" s="1"/>
  <c r="AN63" i="21"/>
  <c r="AO63" i="21" s="1"/>
  <c r="AP63" i="21"/>
  <c r="AQ63" i="21" s="1"/>
  <c r="AR63" i="21"/>
  <c r="AH64" i="21"/>
  <c r="AI64" i="21"/>
  <c r="AJ64" i="21"/>
  <c r="AK64" i="21"/>
  <c r="AL64" i="21"/>
  <c r="AM64" i="21" s="1"/>
  <c r="AN64" i="21"/>
  <c r="AO64" i="21" s="1"/>
  <c r="AP64" i="21"/>
  <c r="AQ64" i="21" s="1"/>
  <c r="AR64" i="21"/>
  <c r="AH65" i="21"/>
  <c r="AI65" i="21"/>
  <c r="AJ65" i="21"/>
  <c r="AK65" i="21"/>
  <c r="AL65" i="21"/>
  <c r="AM65" i="21" s="1"/>
  <c r="AN65" i="21"/>
  <c r="AO65" i="21" s="1"/>
  <c r="AP65" i="21"/>
  <c r="AQ65" i="21" s="1"/>
  <c r="AR65" i="21"/>
  <c r="AH66" i="21"/>
  <c r="AI66" i="21"/>
  <c r="AJ66" i="21"/>
  <c r="AK66" i="21"/>
  <c r="AL66" i="21"/>
  <c r="AM66" i="21" s="1"/>
  <c r="AN66" i="21"/>
  <c r="AO66" i="21" s="1"/>
  <c r="AP66" i="21"/>
  <c r="AQ66" i="21" s="1"/>
  <c r="AR66" i="21"/>
  <c r="AH67" i="21"/>
  <c r="AI67" i="21"/>
  <c r="AJ67" i="21"/>
  <c r="AK67" i="21"/>
  <c r="AL67" i="21"/>
  <c r="AM67" i="21" s="1"/>
  <c r="AN67" i="21"/>
  <c r="AO67" i="21" s="1"/>
  <c r="AP67" i="21"/>
  <c r="AQ67" i="21" s="1"/>
  <c r="AR67" i="21"/>
  <c r="AH68" i="21"/>
  <c r="AI68" i="21"/>
  <c r="AJ68" i="21"/>
  <c r="AK68" i="21"/>
  <c r="AL68" i="21"/>
  <c r="AM68" i="21" s="1"/>
  <c r="AN68" i="21"/>
  <c r="AO68" i="21" s="1"/>
  <c r="AP68" i="21"/>
  <c r="AQ68" i="21" s="1"/>
  <c r="AR68" i="21"/>
  <c r="AH69" i="21"/>
  <c r="AI69" i="21"/>
  <c r="AJ69" i="21"/>
  <c r="AK69" i="21"/>
  <c r="AL69" i="21"/>
  <c r="AM69" i="21" s="1"/>
  <c r="AN69" i="21"/>
  <c r="AO69" i="21"/>
  <c r="AP69" i="21"/>
  <c r="AQ69" i="21" s="1"/>
  <c r="AR69" i="21"/>
  <c r="AH70" i="21"/>
  <c r="AI70" i="21"/>
  <c r="AJ70" i="21"/>
  <c r="AK70" i="21"/>
  <c r="AL70" i="21"/>
  <c r="AM70" i="21" s="1"/>
  <c r="AN70" i="21"/>
  <c r="AO70" i="21" s="1"/>
  <c r="AP70" i="21"/>
  <c r="AQ70" i="21" s="1"/>
  <c r="AR70" i="21"/>
  <c r="AH71" i="21"/>
  <c r="AI71" i="21"/>
  <c r="AJ71" i="21"/>
  <c r="AK71" i="21"/>
  <c r="AL71" i="21"/>
  <c r="AM71" i="21" s="1"/>
  <c r="AN71" i="21"/>
  <c r="AO71" i="21" s="1"/>
  <c r="AP71" i="21"/>
  <c r="AQ71" i="21" s="1"/>
  <c r="AR71" i="21"/>
  <c r="AH72" i="21"/>
  <c r="AI72" i="21"/>
  <c r="AJ72" i="21"/>
  <c r="AK72" i="21"/>
  <c r="AL72" i="21"/>
  <c r="AM72" i="21" s="1"/>
  <c r="AN72" i="21"/>
  <c r="AO72" i="21" s="1"/>
  <c r="AP72" i="21"/>
  <c r="AQ72" i="21" s="1"/>
  <c r="AR72" i="21"/>
  <c r="AH73" i="21"/>
  <c r="AI73" i="21"/>
  <c r="AJ73" i="21"/>
  <c r="AK73" i="21"/>
  <c r="AL73" i="21"/>
  <c r="AM73" i="21" s="1"/>
  <c r="AN73" i="21"/>
  <c r="AO73" i="21" s="1"/>
  <c r="AP73" i="21"/>
  <c r="AQ73" i="21" s="1"/>
  <c r="AR73" i="21"/>
  <c r="AH74" i="21"/>
  <c r="AI74" i="21"/>
  <c r="AJ74" i="21"/>
  <c r="AK74" i="21"/>
  <c r="AL74" i="21"/>
  <c r="AM74" i="21" s="1"/>
  <c r="AN74" i="21"/>
  <c r="AO74" i="21"/>
  <c r="AP74" i="21"/>
  <c r="AQ74" i="21" s="1"/>
  <c r="AR74" i="21"/>
  <c r="AH75" i="21"/>
  <c r="AI75" i="21"/>
  <c r="AJ75" i="21"/>
  <c r="AK75" i="21"/>
  <c r="AL75" i="21"/>
  <c r="AM75" i="21" s="1"/>
  <c r="AN75" i="21"/>
  <c r="AO75" i="21" s="1"/>
  <c r="AP75" i="21"/>
  <c r="AQ75" i="21" s="1"/>
  <c r="AR75" i="21"/>
  <c r="AH76" i="21"/>
  <c r="AI76" i="21"/>
  <c r="AJ76" i="21"/>
  <c r="AK76" i="21"/>
  <c r="AL76" i="21"/>
  <c r="AM76" i="21" s="1"/>
  <c r="AN76" i="21"/>
  <c r="AO76" i="21" s="1"/>
  <c r="AP76" i="21"/>
  <c r="AQ76" i="21" s="1"/>
  <c r="AR76" i="21"/>
  <c r="AH77" i="21"/>
  <c r="AI77" i="21"/>
  <c r="AJ77" i="21"/>
  <c r="AK77" i="21"/>
  <c r="AL77" i="21"/>
  <c r="AM77" i="21" s="1"/>
  <c r="AN77" i="21"/>
  <c r="AO77" i="21" s="1"/>
  <c r="AP77" i="21"/>
  <c r="AQ77" i="21" s="1"/>
  <c r="AR77" i="21"/>
  <c r="AH78" i="21"/>
  <c r="AI78" i="21"/>
  <c r="AJ78" i="21"/>
  <c r="AK78" i="21"/>
  <c r="AL78" i="21"/>
  <c r="AM78" i="21" s="1"/>
  <c r="AN78" i="21"/>
  <c r="AO78" i="21" s="1"/>
  <c r="AP78" i="21"/>
  <c r="AQ78" i="21" s="1"/>
  <c r="AR78" i="21"/>
  <c r="AH79" i="21"/>
  <c r="AI79" i="21"/>
  <c r="AJ79" i="21"/>
  <c r="AK79" i="21"/>
  <c r="AL79" i="21"/>
  <c r="AM79" i="21" s="1"/>
  <c r="AN79" i="21"/>
  <c r="AO79" i="21" s="1"/>
  <c r="AP79" i="21"/>
  <c r="AQ79" i="21" s="1"/>
  <c r="AR79" i="21"/>
  <c r="AH80" i="21"/>
  <c r="AI80" i="21"/>
  <c r="AJ80" i="21"/>
  <c r="AK80" i="21"/>
  <c r="AL80" i="21"/>
  <c r="AM80" i="21" s="1"/>
  <c r="AN80" i="21"/>
  <c r="AO80" i="21" s="1"/>
  <c r="AP80" i="21"/>
  <c r="AQ80" i="21" s="1"/>
  <c r="AR80" i="21"/>
  <c r="AH81" i="21"/>
  <c r="AI81" i="21"/>
  <c r="AJ81" i="21"/>
  <c r="AK81" i="21"/>
  <c r="AL81" i="21"/>
  <c r="AM81" i="21" s="1"/>
  <c r="AN81" i="21"/>
  <c r="AO81" i="21" s="1"/>
  <c r="AP81" i="21"/>
  <c r="AQ81" i="21" s="1"/>
  <c r="AR81" i="21"/>
  <c r="AH82" i="21"/>
  <c r="AI82" i="21"/>
  <c r="AJ82" i="21"/>
  <c r="AK82" i="21"/>
  <c r="AL82" i="21"/>
  <c r="AM82" i="21" s="1"/>
  <c r="AN82" i="21"/>
  <c r="AO82" i="21" s="1"/>
  <c r="AP82" i="21"/>
  <c r="AQ82" i="21" s="1"/>
  <c r="AR82" i="21"/>
  <c r="AH83" i="21"/>
  <c r="AI83" i="21"/>
  <c r="AJ83" i="21"/>
  <c r="AK83" i="21"/>
  <c r="AL83" i="21"/>
  <c r="AM83" i="21" s="1"/>
  <c r="AN83" i="21"/>
  <c r="AO83" i="21" s="1"/>
  <c r="AP83" i="21"/>
  <c r="AQ83" i="21" s="1"/>
  <c r="AR83" i="21"/>
  <c r="AH84" i="21"/>
  <c r="AI84" i="21"/>
  <c r="AJ84" i="21"/>
  <c r="AK84" i="21"/>
  <c r="AL84" i="21"/>
  <c r="AM84" i="21" s="1"/>
  <c r="AN84" i="21"/>
  <c r="AO84" i="21" s="1"/>
  <c r="AP84" i="21"/>
  <c r="AQ84" i="21" s="1"/>
  <c r="AR84" i="21"/>
  <c r="AH85" i="21"/>
  <c r="AI85" i="21"/>
  <c r="AJ85" i="21"/>
  <c r="AK85" i="21"/>
  <c r="AL85" i="21"/>
  <c r="AM85" i="21" s="1"/>
  <c r="AN85" i="21"/>
  <c r="AO85" i="21" s="1"/>
  <c r="AP85" i="21"/>
  <c r="AQ85" i="21" s="1"/>
  <c r="AR85" i="21"/>
  <c r="AH86" i="21"/>
  <c r="AI86" i="21"/>
  <c r="AJ86" i="21"/>
  <c r="AK86" i="21"/>
  <c r="AL86" i="21"/>
  <c r="AM86" i="21" s="1"/>
  <c r="AN86" i="21"/>
  <c r="AO86" i="21" s="1"/>
  <c r="AP86" i="21"/>
  <c r="AQ86" i="21" s="1"/>
  <c r="AR86" i="21"/>
  <c r="AH87" i="21"/>
  <c r="AI87" i="21"/>
  <c r="AJ87" i="21"/>
  <c r="AK87" i="21"/>
  <c r="AL87" i="21"/>
  <c r="AM87" i="21" s="1"/>
  <c r="AN87" i="21"/>
  <c r="AO87" i="21" s="1"/>
  <c r="AP87" i="21"/>
  <c r="AQ87" i="21" s="1"/>
  <c r="AR87" i="21"/>
  <c r="AH88" i="21"/>
  <c r="AI88" i="21"/>
  <c r="AJ88" i="21"/>
  <c r="AK88" i="21"/>
  <c r="AL88" i="21"/>
  <c r="AM88" i="21" s="1"/>
  <c r="AN88" i="21"/>
  <c r="AO88" i="21" s="1"/>
  <c r="AP88" i="21"/>
  <c r="AQ88" i="21" s="1"/>
  <c r="AR88" i="21"/>
  <c r="AH89" i="21"/>
  <c r="AI89" i="21"/>
  <c r="AJ89" i="21"/>
  <c r="AK89" i="21"/>
  <c r="AL89" i="21"/>
  <c r="AM89" i="21" s="1"/>
  <c r="AN89" i="21"/>
  <c r="AO89" i="21" s="1"/>
  <c r="AP89" i="21"/>
  <c r="AQ89" i="21" s="1"/>
  <c r="AR89" i="21"/>
  <c r="AH90" i="21"/>
  <c r="AI90" i="21"/>
  <c r="AJ90" i="21"/>
  <c r="AK90" i="21"/>
  <c r="AL90" i="21"/>
  <c r="AM90" i="21" s="1"/>
  <c r="AN90" i="21"/>
  <c r="AO90" i="21" s="1"/>
  <c r="AP90" i="21"/>
  <c r="AQ90" i="21" s="1"/>
  <c r="AR90" i="21"/>
  <c r="AH91" i="21"/>
  <c r="AI91" i="21"/>
  <c r="AJ91" i="21"/>
  <c r="AK91" i="21"/>
  <c r="AL91" i="21"/>
  <c r="AM91" i="21" s="1"/>
  <c r="AN91" i="21"/>
  <c r="AO91" i="21" s="1"/>
  <c r="AP91" i="21"/>
  <c r="AQ91" i="21" s="1"/>
  <c r="AR91" i="21"/>
  <c r="AH92" i="21"/>
  <c r="AI92" i="21"/>
  <c r="AJ92" i="21"/>
  <c r="AK92" i="21"/>
  <c r="AL92" i="21"/>
  <c r="AM92" i="21" s="1"/>
  <c r="AN92" i="21"/>
  <c r="AO92" i="21" s="1"/>
  <c r="AP92" i="21"/>
  <c r="AQ92" i="21" s="1"/>
  <c r="AR92" i="21"/>
  <c r="AH93" i="21"/>
  <c r="AI93" i="21"/>
  <c r="AJ93" i="21"/>
  <c r="AK93" i="21"/>
  <c r="AL93" i="21"/>
  <c r="AM93" i="21" s="1"/>
  <c r="AN93" i="21"/>
  <c r="AO93" i="21" s="1"/>
  <c r="AP93" i="21"/>
  <c r="AQ93" i="21" s="1"/>
  <c r="AR93" i="21"/>
  <c r="AH94" i="21"/>
  <c r="AI94" i="21"/>
  <c r="AJ94" i="21"/>
  <c r="AK94" i="21"/>
  <c r="AL94" i="21"/>
  <c r="AM94" i="21" s="1"/>
  <c r="AN94" i="21"/>
  <c r="AO94" i="21" s="1"/>
  <c r="AP94" i="21"/>
  <c r="AQ94" i="21" s="1"/>
  <c r="AR94" i="21"/>
  <c r="AH95" i="21"/>
  <c r="AI95" i="21"/>
  <c r="AJ95" i="21"/>
  <c r="AK95" i="21"/>
  <c r="AL95" i="21"/>
  <c r="AM95" i="21" s="1"/>
  <c r="AN95" i="21"/>
  <c r="AO95" i="21" s="1"/>
  <c r="AP95" i="21"/>
  <c r="AQ95" i="21" s="1"/>
  <c r="AR95" i="21"/>
  <c r="AH96" i="21"/>
  <c r="AI96" i="21"/>
  <c r="AJ96" i="21"/>
  <c r="AK96" i="21"/>
  <c r="AL96" i="21"/>
  <c r="AM96" i="21" s="1"/>
  <c r="AN96" i="21"/>
  <c r="AO96" i="21" s="1"/>
  <c r="AP96" i="21"/>
  <c r="AQ96" i="21" s="1"/>
  <c r="AR96" i="21"/>
  <c r="AH97" i="21"/>
  <c r="AI97" i="21"/>
  <c r="AJ97" i="21"/>
  <c r="AK97" i="21"/>
  <c r="AL97" i="21"/>
  <c r="AM97" i="21" s="1"/>
  <c r="AN97" i="21"/>
  <c r="AO97" i="21" s="1"/>
  <c r="AP97" i="21"/>
  <c r="AQ97" i="21" s="1"/>
  <c r="AR97" i="21"/>
  <c r="AH98" i="21"/>
  <c r="AI98" i="21"/>
  <c r="AJ98" i="21"/>
  <c r="AK98" i="21"/>
  <c r="AL98" i="21"/>
  <c r="AM98" i="21" s="1"/>
  <c r="AN98" i="21"/>
  <c r="AO98" i="21" s="1"/>
  <c r="AP98" i="21"/>
  <c r="AQ98" i="21" s="1"/>
  <c r="AR98" i="21"/>
  <c r="AH99" i="21"/>
  <c r="AI99" i="21"/>
  <c r="AJ99" i="21"/>
  <c r="AK99" i="21"/>
  <c r="AL99" i="21"/>
  <c r="AM99" i="21" s="1"/>
  <c r="AN99" i="21"/>
  <c r="AO99" i="21" s="1"/>
  <c r="AP99" i="21"/>
  <c r="AQ99" i="21" s="1"/>
  <c r="AR99" i="21"/>
  <c r="AH100" i="21"/>
  <c r="AI100" i="21"/>
  <c r="AJ100" i="21"/>
  <c r="AK100" i="21"/>
  <c r="AL100" i="21"/>
  <c r="AM100" i="21" s="1"/>
  <c r="AN100" i="21"/>
  <c r="AO100" i="21" s="1"/>
  <c r="AP100" i="21"/>
  <c r="AQ100" i="21" s="1"/>
  <c r="AR100" i="21"/>
  <c r="AH101" i="21"/>
  <c r="AI101" i="21"/>
  <c r="AJ101" i="21"/>
  <c r="AK101" i="21"/>
  <c r="AL101" i="21"/>
  <c r="AM101" i="21" s="1"/>
  <c r="AN101" i="21"/>
  <c r="AO101" i="21" s="1"/>
  <c r="AP101" i="21"/>
  <c r="AQ101" i="21" s="1"/>
  <c r="AR101" i="21"/>
  <c r="AH102" i="21"/>
  <c r="AI102" i="21"/>
  <c r="AJ102" i="21"/>
  <c r="AK102" i="21"/>
  <c r="AL102" i="21"/>
  <c r="AM102" i="21" s="1"/>
  <c r="AN102" i="21"/>
  <c r="AO102" i="21" s="1"/>
  <c r="AP102" i="21"/>
  <c r="AQ102" i="21" s="1"/>
  <c r="AR102" i="21"/>
  <c r="AH103" i="21"/>
  <c r="AI103" i="21"/>
  <c r="AJ103" i="21"/>
  <c r="AK103" i="21"/>
  <c r="AL103" i="21"/>
  <c r="AM103" i="21" s="1"/>
  <c r="AN103" i="21"/>
  <c r="AO103" i="21" s="1"/>
  <c r="AP103" i="21"/>
  <c r="AQ103" i="21" s="1"/>
  <c r="AR103" i="21"/>
  <c r="AH104" i="21"/>
  <c r="AI104" i="21"/>
  <c r="AJ104" i="21"/>
  <c r="AK104" i="21"/>
  <c r="AL104" i="21"/>
  <c r="AM104" i="21" s="1"/>
  <c r="AN104" i="21"/>
  <c r="AO104" i="21" s="1"/>
  <c r="AP104" i="21"/>
  <c r="AQ104" i="21" s="1"/>
  <c r="AR104" i="21"/>
  <c r="AH105" i="21"/>
  <c r="AI105" i="21"/>
  <c r="AJ105" i="21"/>
  <c r="AK105" i="21"/>
  <c r="AL105" i="21"/>
  <c r="AM105" i="21" s="1"/>
  <c r="AN105" i="21"/>
  <c r="AO105" i="21" s="1"/>
  <c r="AP105" i="21"/>
  <c r="AQ105" i="21" s="1"/>
  <c r="AR105" i="21"/>
  <c r="AH106" i="21"/>
  <c r="AI106" i="21"/>
  <c r="AJ106" i="21"/>
  <c r="AK106" i="21"/>
  <c r="AL106" i="21"/>
  <c r="AM106" i="21" s="1"/>
  <c r="AN106" i="21"/>
  <c r="AO106" i="21" s="1"/>
  <c r="AP106" i="21"/>
  <c r="AQ106" i="21" s="1"/>
  <c r="AR106" i="21"/>
  <c r="AH107" i="21"/>
  <c r="AI107" i="21"/>
  <c r="AJ107" i="21"/>
  <c r="AK107" i="21"/>
  <c r="AL107" i="21"/>
  <c r="AM107" i="21" s="1"/>
  <c r="AN107" i="21"/>
  <c r="AO107" i="21" s="1"/>
  <c r="AP107" i="21"/>
  <c r="AQ107" i="21" s="1"/>
  <c r="AR107" i="21"/>
  <c r="AH108" i="21"/>
  <c r="AI108" i="21"/>
  <c r="AJ108" i="21"/>
  <c r="AK108" i="21"/>
  <c r="AL108" i="21"/>
  <c r="AM108" i="21" s="1"/>
  <c r="AN108" i="21"/>
  <c r="AO108" i="21" s="1"/>
  <c r="AP108" i="21"/>
  <c r="AQ108" i="21" s="1"/>
  <c r="AR108" i="21"/>
  <c r="AH109" i="21"/>
  <c r="AI109" i="21"/>
  <c r="AJ109" i="21"/>
  <c r="AK109" i="21"/>
  <c r="AL109" i="21"/>
  <c r="AM109" i="21" s="1"/>
  <c r="AN109" i="21"/>
  <c r="AO109" i="21" s="1"/>
  <c r="AP109" i="21"/>
  <c r="AQ109" i="21" s="1"/>
  <c r="AR109" i="21"/>
  <c r="AH110" i="21"/>
  <c r="AI110" i="21"/>
  <c r="AJ110" i="21"/>
  <c r="AK110" i="21"/>
  <c r="AL110" i="21"/>
  <c r="AM110" i="21" s="1"/>
  <c r="AN110" i="21"/>
  <c r="AO110" i="21" s="1"/>
  <c r="AP110" i="21"/>
  <c r="AQ110" i="21" s="1"/>
  <c r="AR110" i="21"/>
  <c r="AH111" i="21"/>
  <c r="AI111" i="21"/>
  <c r="AJ111" i="21"/>
  <c r="AK111" i="21"/>
  <c r="AL111" i="21"/>
  <c r="AM111" i="21" s="1"/>
  <c r="AN111" i="21"/>
  <c r="AO111" i="21" s="1"/>
  <c r="AP111" i="21"/>
  <c r="AQ111" i="21" s="1"/>
  <c r="AR111" i="21"/>
  <c r="AH112" i="21"/>
  <c r="AI112" i="21"/>
  <c r="AJ112" i="21"/>
  <c r="AK112" i="21"/>
  <c r="AL112" i="21"/>
  <c r="AM112" i="21" s="1"/>
  <c r="AN112" i="21"/>
  <c r="AO112" i="21" s="1"/>
  <c r="AP112" i="21"/>
  <c r="AQ112" i="21" s="1"/>
  <c r="AR112" i="21"/>
  <c r="AH113" i="21"/>
  <c r="AI113" i="21"/>
  <c r="AJ113" i="21"/>
  <c r="AK113" i="21"/>
  <c r="AL113" i="21"/>
  <c r="AM113" i="21" s="1"/>
  <c r="AN113" i="21"/>
  <c r="AO113" i="21" s="1"/>
  <c r="AP113" i="21"/>
  <c r="AQ113" i="21" s="1"/>
  <c r="AR113" i="21"/>
  <c r="AH114" i="21"/>
  <c r="AI114" i="21"/>
  <c r="AJ114" i="21"/>
  <c r="AK114" i="21"/>
  <c r="AL114" i="21"/>
  <c r="AM114" i="21" s="1"/>
  <c r="AN114" i="21"/>
  <c r="AO114" i="21" s="1"/>
  <c r="AP114" i="21"/>
  <c r="AQ114" i="21" s="1"/>
  <c r="AR114" i="21"/>
  <c r="AH115" i="21"/>
  <c r="AI115" i="21"/>
  <c r="AJ115" i="21"/>
  <c r="AK115" i="21"/>
  <c r="AL115" i="21"/>
  <c r="AM115" i="21" s="1"/>
  <c r="AN115" i="21"/>
  <c r="AO115" i="21" s="1"/>
  <c r="AP115" i="21"/>
  <c r="AQ115" i="21" s="1"/>
  <c r="AR115" i="21"/>
  <c r="AH116" i="21"/>
  <c r="AI116" i="21"/>
  <c r="AJ116" i="21"/>
  <c r="AK116" i="21"/>
  <c r="AL116" i="21"/>
  <c r="AM116" i="21" s="1"/>
  <c r="AN116" i="21"/>
  <c r="AO116" i="21" s="1"/>
  <c r="AP116" i="21"/>
  <c r="AQ116" i="21" s="1"/>
  <c r="AR116" i="21"/>
  <c r="AH117" i="21"/>
  <c r="AI117" i="21"/>
  <c r="AJ117" i="21"/>
  <c r="AK117" i="21"/>
  <c r="AL117" i="21"/>
  <c r="AM117" i="21" s="1"/>
  <c r="AN117" i="21"/>
  <c r="AO117" i="21" s="1"/>
  <c r="AP117" i="21"/>
  <c r="AQ117" i="21" s="1"/>
  <c r="AR117" i="21"/>
  <c r="AH118" i="21"/>
  <c r="AI118" i="21"/>
  <c r="AJ118" i="21"/>
  <c r="AK118" i="21"/>
  <c r="AL118" i="21"/>
  <c r="AM118" i="21" s="1"/>
  <c r="AN118" i="21"/>
  <c r="AO118" i="21" s="1"/>
  <c r="AP118" i="21"/>
  <c r="AQ118" i="21" s="1"/>
  <c r="AR118" i="21"/>
  <c r="AH119" i="21"/>
  <c r="AI119" i="21"/>
  <c r="AJ119" i="21"/>
  <c r="AK119" i="21"/>
  <c r="AL119" i="21"/>
  <c r="AM119" i="21" s="1"/>
  <c r="AN119" i="21"/>
  <c r="AO119" i="21" s="1"/>
  <c r="AP119" i="21"/>
  <c r="AQ119" i="21" s="1"/>
  <c r="AR119" i="21"/>
  <c r="AH120" i="21"/>
  <c r="AI120" i="21"/>
  <c r="AJ120" i="21"/>
  <c r="AK120" i="21"/>
  <c r="AL120" i="21"/>
  <c r="AM120" i="21" s="1"/>
  <c r="AN120" i="21"/>
  <c r="AO120" i="21" s="1"/>
  <c r="AP120" i="21"/>
  <c r="AQ120" i="21" s="1"/>
  <c r="AR120" i="21"/>
  <c r="AH121" i="21"/>
  <c r="AI121" i="21"/>
  <c r="AJ121" i="21"/>
  <c r="AK121" i="21"/>
  <c r="AL121" i="21"/>
  <c r="AM121" i="21" s="1"/>
  <c r="AN121" i="21"/>
  <c r="AO121" i="21" s="1"/>
  <c r="AP121" i="21"/>
  <c r="AQ121" i="21" s="1"/>
  <c r="AR121" i="21"/>
  <c r="AH122" i="21"/>
  <c r="AI122" i="21"/>
  <c r="AJ122" i="21"/>
  <c r="AK122" i="21"/>
  <c r="AL122" i="21"/>
  <c r="AM122" i="21" s="1"/>
  <c r="AN122" i="21"/>
  <c r="AO122" i="21" s="1"/>
  <c r="AP122" i="21"/>
  <c r="AQ122" i="21" s="1"/>
  <c r="AR122" i="21"/>
  <c r="AH123" i="21"/>
  <c r="AI123" i="21"/>
  <c r="AJ123" i="21"/>
  <c r="AK123" i="21"/>
  <c r="AL123" i="21"/>
  <c r="AM123" i="21" s="1"/>
  <c r="AN123" i="21"/>
  <c r="AO123" i="21" s="1"/>
  <c r="AP123" i="21"/>
  <c r="AQ123" i="21" s="1"/>
  <c r="AR123" i="21"/>
  <c r="AH124" i="21"/>
  <c r="AI124" i="21"/>
  <c r="AJ124" i="21"/>
  <c r="AK124" i="21"/>
  <c r="AL124" i="21"/>
  <c r="AM124" i="21" s="1"/>
  <c r="AN124" i="21"/>
  <c r="AO124" i="21" s="1"/>
  <c r="AP124" i="21"/>
  <c r="AQ124" i="21" s="1"/>
  <c r="AR124" i="21"/>
  <c r="AH125" i="21"/>
  <c r="AI125" i="21"/>
  <c r="AJ125" i="21"/>
  <c r="AK125" i="21"/>
  <c r="AL125" i="21"/>
  <c r="AM125" i="21" s="1"/>
  <c r="AN125" i="21"/>
  <c r="AO125" i="21" s="1"/>
  <c r="AP125" i="21"/>
  <c r="AQ125" i="21" s="1"/>
  <c r="AR125" i="21"/>
  <c r="AH126" i="21"/>
  <c r="AI126" i="21"/>
  <c r="AJ126" i="21"/>
  <c r="AK126" i="21"/>
  <c r="AL126" i="21"/>
  <c r="AM126" i="21" s="1"/>
  <c r="AN126" i="21"/>
  <c r="AO126" i="21" s="1"/>
  <c r="AP126" i="21"/>
  <c r="AQ126" i="21" s="1"/>
  <c r="AR126" i="21"/>
  <c r="AH127" i="21"/>
  <c r="AI127" i="21"/>
  <c r="AJ127" i="21"/>
  <c r="AK127" i="21"/>
  <c r="AL127" i="21"/>
  <c r="AM127" i="21" s="1"/>
  <c r="AN127" i="21"/>
  <c r="AO127" i="21" s="1"/>
  <c r="AP127" i="21"/>
  <c r="AQ127" i="21" s="1"/>
  <c r="AR127" i="21"/>
  <c r="AH128" i="21"/>
  <c r="AI128" i="21"/>
  <c r="AJ128" i="21"/>
  <c r="AK128" i="21"/>
  <c r="AL128" i="21"/>
  <c r="AM128" i="21" s="1"/>
  <c r="AN128" i="21"/>
  <c r="AO128" i="21" s="1"/>
  <c r="AP128" i="21"/>
  <c r="AQ128" i="21" s="1"/>
  <c r="AR128" i="21"/>
  <c r="AH129" i="21"/>
  <c r="AI129" i="21"/>
  <c r="AJ129" i="21"/>
  <c r="AK129" i="21"/>
  <c r="AL129" i="21"/>
  <c r="AM129" i="21" s="1"/>
  <c r="AN129" i="21"/>
  <c r="AO129" i="21" s="1"/>
  <c r="AP129" i="21"/>
  <c r="AQ129" i="21" s="1"/>
  <c r="AR129" i="21"/>
  <c r="AH130" i="21"/>
  <c r="AI130" i="21"/>
  <c r="AJ130" i="21"/>
  <c r="AK130" i="21"/>
  <c r="AL130" i="21"/>
  <c r="AM130" i="21" s="1"/>
  <c r="AN130" i="21"/>
  <c r="AO130" i="21" s="1"/>
  <c r="AP130" i="21"/>
  <c r="AQ130" i="21" s="1"/>
  <c r="AR130" i="21"/>
  <c r="AH131" i="21"/>
  <c r="AI131" i="21"/>
  <c r="AJ131" i="21"/>
  <c r="AK131" i="21"/>
  <c r="AL131" i="21"/>
  <c r="AM131" i="21" s="1"/>
  <c r="AN131" i="21"/>
  <c r="AO131" i="21" s="1"/>
  <c r="AP131" i="21"/>
  <c r="AQ131" i="21" s="1"/>
  <c r="AR131" i="21"/>
  <c r="AH132" i="21"/>
  <c r="AI132" i="21"/>
  <c r="AJ132" i="21"/>
  <c r="AK132" i="21"/>
  <c r="AL132" i="21"/>
  <c r="AM132" i="21" s="1"/>
  <c r="AN132" i="21"/>
  <c r="AO132" i="21" s="1"/>
  <c r="AP132" i="21"/>
  <c r="AQ132" i="21" s="1"/>
  <c r="AR132" i="21"/>
  <c r="AH133" i="21"/>
  <c r="AI133" i="21"/>
  <c r="AJ133" i="21"/>
  <c r="AK133" i="21"/>
  <c r="AL133" i="21"/>
  <c r="AM133" i="21" s="1"/>
  <c r="AN133" i="21"/>
  <c r="AO133" i="21" s="1"/>
  <c r="AP133" i="21"/>
  <c r="AQ133" i="21" s="1"/>
  <c r="AR133" i="21"/>
  <c r="AH134" i="21"/>
  <c r="AI134" i="21"/>
  <c r="AJ134" i="21"/>
  <c r="AK134" i="21"/>
  <c r="AL134" i="21"/>
  <c r="AM134" i="21" s="1"/>
  <c r="AN134" i="21"/>
  <c r="AO134" i="21" s="1"/>
  <c r="AP134" i="21"/>
  <c r="AQ134" i="21" s="1"/>
  <c r="AR134" i="21"/>
  <c r="AH135" i="21"/>
  <c r="AI135" i="21"/>
  <c r="AJ135" i="21"/>
  <c r="AK135" i="21"/>
  <c r="AL135" i="21"/>
  <c r="AM135" i="21" s="1"/>
  <c r="AN135" i="21"/>
  <c r="AO135" i="21" s="1"/>
  <c r="AP135" i="21"/>
  <c r="AQ135" i="21" s="1"/>
  <c r="AR135" i="21"/>
  <c r="AH136" i="21"/>
  <c r="AI136" i="21"/>
  <c r="AJ136" i="21"/>
  <c r="AK136" i="21"/>
  <c r="AL136" i="21"/>
  <c r="AM136" i="21" s="1"/>
  <c r="AN136" i="21"/>
  <c r="AO136" i="21" s="1"/>
  <c r="AP136" i="21"/>
  <c r="AQ136" i="21" s="1"/>
  <c r="AR136" i="21"/>
  <c r="AH137" i="21"/>
  <c r="AI137" i="21"/>
  <c r="AJ137" i="21"/>
  <c r="AK137" i="21"/>
  <c r="AL137" i="21"/>
  <c r="AM137" i="21" s="1"/>
  <c r="AN137" i="21"/>
  <c r="AO137" i="21" s="1"/>
  <c r="AP137" i="21"/>
  <c r="AQ137" i="21" s="1"/>
  <c r="AR137" i="21"/>
  <c r="AH138" i="21"/>
  <c r="AI138" i="21"/>
  <c r="AJ138" i="21"/>
  <c r="AK138" i="21"/>
  <c r="AL138" i="21"/>
  <c r="AM138" i="21" s="1"/>
  <c r="AN138" i="21"/>
  <c r="AO138" i="21" s="1"/>
  <c r="AP138" i="21"/>
  <c r="AQ138" i="21" s="1"/>
  <c r="AR138" i="21"/>
  <c r="AH139" i="21"/>
  <c r="AI139" i="21"/>
  <c r="AJ139" i="21"/>
  <c r="AK139" i="21"/>
  <c r="AL139" i="21"/>
  <c r="AM139" i="21" s="1"/>
  <c r="AN139" i="21"/>
  <c r="AO139" i="21" s="1"/>
  <c r="AP139" i="21"/>
  <c r="AQ139" i="21" s="1"/>
  <c r="AR139" i="21"/>
  <c r="AH140" i="21"/>
  <c r="AI140" i="21"/>
  <c r="AJ140" i="21"/>
  <c r="AK140" i="21"/>
  <c r="AL140" i="21"/>
  <c r="AM140" i="21" s="1"/>
  <c r="AN140" i="21"/>
  <c r="AO140" i="21" s="1"/>
  <c r="AP140" i="21"/>
  <c r="AQ140" i="21" s="1"/>
  <c r="AR140" i="21"/>
  <c r="AH141" i="21"/>
  <c r="AI141" i="21"/>
  <c r="AJ141" i="21"/>
  <c r="AK141" i="21"/>
  <c r="AL141" i="21"/>
  <c r="AM141" i="21" s="1"/>
  <c r="AN141" i="21"/>
  <c r="AO141" i="21" s="1"/>
  <c r="AP141" i="21"/>
  <c r="AQ141" i="21" s="1"/>
  <c r="AR141" i="21"/>
  <c r="AH142" i="21"/>
  <c r="AI142" i="21"/>
  <c r="AJ142" i="21"/>
  <c r="AK142" i="21"/>
  <c r="AL142" i="21"/>
  <c r="AM142" i="21" s="1"/>
  <c r="AN142" i="21"/>
  <c r="AO142" i="21" s="1"/>
  <c r="AP142" i="21"/>
  <c r="AQ142" i="21" s="1"/>
  <c r="AR142" i="21"/>
  <c r="AH143" i="21"/>
  <c r="AI143" i="21"/>
  <c r="AJ143" i="21"/>
  <c r="AK143" i="21"/>
  <c r="AL143" i="21"/>
  <c r="AM143" i="21" s="1"/>
  <c r="AN143" i="21"/>
  <c r="AO143" i="21" s="1"/>
  <c r="AP143" i="21"/>
  <c r="AQ143" i="21" s="1"/>
  <c r="AR143" i="21"/>
  <c r="AH144" i="21"/>
  <c r="AI144" i="21"/>
  <c r="AJ144" i="21"/>
  <c r="AK144" i="21"/>
  <c r="AL144" i="21"/>
  <c r="AM144" i="21" s="1"/>
  <c r="AN144" i="21"/>
  <c r="AO144" i="21" s="1"/>
  <c r="AP144" i="21"/>
  <c r="AQ144" i="21" s="1"/>
  <c r="AR144" i="21"/>
  <c r="AH145" i="21"/>
  <c r="AI145" i="21"/>
  <c r="AJ145" i="21"/>
  <c r="AK145" i="21"/>
  <c r="AL145" i="21"/>
  <c r="AM145" i="21" s="1"/>
  <c r="AN145" i="21"/>
  <c r="AO145" i="21" s="1"/>
  <c r="AP145" i="21"/>
  <c r="AQ145" i="21" s="1"/>
  <c r="AR145" i="21"/>
  <c r="AH146" i="21"/>
  <c r="AI146" i="21"/>
  <c r="AJ146" i="21"/>
  <c r="AK146" i="21"/>
  <c r="AL146" i="21"/>
  <c r="AM146" i="21" s="1"/>
  <c r="AN146" i="21"/>
  <c r="AO146" i="21" s="1"/>
  <c r="AP146" i="21"/>
  <c r="AQ146" i="21" s="1"/>
  <c r="AR146" i="21"/>
  <c r="AH147" i="21"/>
  <c r="AI147" i="21"/>
  <c r="AJ147" i="21"/>
  <c r="AK147" i="21"/>
  <c r="AL147" i="21"/>
  <c r="AM147" i="21" s="1"/>
  <c r="AN147" i="21"/>
  <c r="AO147" i="21" s="1"/>
  <c r="AP147" i="21"/>
  <c r="AQ147" i="21" s="1"/>
  <c r="AR147" i="21"/>
  <c r="AH148" i="21"/>
  <c r="AI148" i="21"/>
  <c r="AJ148" i="21"/>
  <c r="AK148" i="21"/>
  <c r="AL148" i="21"/>
  <c r="AM148" i="21" s="1"/>
  <c r="AN148" i="21"/>
  <c r="AO148" i="21" s="1"/>
  <c r="AP148" i="21"/>
  <c r="AQ148" i="21" s="1"/>
  <c r="AR148" i="21"/>
  <c r="AH149" i="21"/>
  <c r="AI149" i="21"/>
  <c r="AJ149" i="21"/>
  <c r="AK149" i="21"/>
  <c r="AL149" i="21"/>
  <c r="AM149" i="21" s="1"/>
  <c r="AN149" i="21"/>
  <c r="AO149" i="21" s="1"/>
  <c r="AP149" i="21"/>
  <c r="AQ149" i="21" s="1"/>
  <c r="AR149" i="21"/>
  <c r="AH150" i="21"/>
  <c r="AI150" i="21"/>
  <c r="AJ150" i="21"/>
  <c r="AK150" i="21"/>
  <c r="AL150" i="21"/>
  <c r="AM150" i="21" s="1"/>
  <c r="AN150" i="21"/>
  <c r="AO150" i="21" s="1"/>
  <c r="AP150" i="21"/>
  <c r="AQ150" i="21" s="1"/>
  <c r="AR150" i="21"/>
  <c r="AH151" i="21"/>
  <c r="AI151" i="21"/>
  <c r="AJ151" i="21"/>
  <c r="AK151" i="21"/>
  <c r="AL151" i="21"/>
  <c r="AM151" i="21" s="1"/>
  <c r="AN151" i="21"/>
  <c r="AO151" i="21" s="1"/>
  <c r="AP151" i="21"/>
  <c r="AQ151" i="21" s="1"/>
  <c r="AR151" i="21"/>
  <c r="AH152" i="21"/>
  <c r="AI152" i="21"/>
  <c r="AJ152" i="21"/>
  <c r="AK152" i="21"/>
  <c r="AL152" i="21"/>
  <c r="AM152" i="21" s="1"/>
  <c r="AN152" i="21"/>
  <c r="AO152" i="21" s="1"/>
  <c r="AP152" i="21"/>
  <c r="AQ152" i="21" s="1"/>
  <c r="AR152" i="21"/>
  <c r="AR33" i="21"/>
  <c r="AP33" i="21"/>
  <c r="AQ33" i="21" s="1"/>
  <c r="AN33" i="21"/>
  <c r="AO33" i="21" s="1"/>
  <c r="AL33" i="21"/>
  <c r="AM33" i="21" s="1"/>
  <c r="AK33" i="21"/>
  <c r="AJ33" i="21"/>
  <c r="AI33" i="21"/>
  <c r="AH33" i="21"/>
  <c r="AU64" i="24"/>
  <c r="AY64" i="24"/>
  <c r="AU65" i="24"/>
  <c r="AV65" i="24"/>
  <c r="AW65" i="24"/>
  <c r="AX65" i="24"/>
  <c r="AU66" i="24"/>
  <c r="AV66" i="24"/>
  <c r="AW66" i="24"/>
  <c r="AX66" i="24"/>
  <c r="AU67" i="24"/>
  <c r="AV67" i="24"/>
  <c r="AW67" i="24"/>
  <c r="AX67" i="24"/>
  <c r="AU68" i="24"/>
  <c r="AV68" i="24"/>
  <c r="AW68" i="24"/>
  <c r="AX68" i="24"/>
  <c r="AU69" i="24"/>
  <c r="AV69" i="24"/>
  <c r="AW69" i="24"/>
  <c r="AX69" i="24"/>
  <c r="AU70" i="24"/>
  <c r="AV70" i="24"/>
  <c r="AW70" i="24"/>
  <c r="AX70" i="24"/>
  <c r="AU71" i="24"/>
  <c r="AV71" i="24"/>
  <c r="AW71" i="24"/>
  <c r="AX71" i="24"/>
  <c r="AU72" i="24"/>
  <c r="AV72" i="24"/>
  <c r="AW72" i="24"/>
  <c r="AX72" i="24"/>
  <c r="AU73" i="24"/>
  <c r="AV73" i="24"/>
  <c r="AW73" i="24"/>
  <c r="AX73" i="24"/>
  <c r="AU74" i="24"/>
  <c r="AV74" i="24"/>
  <c r="AW74" i="24"/>
  <c r="AX74" i="24"/>
  <c r="AU75" i="24"/>
  <c r="AV75" i="24"/>
  <c r="AW75" i="24"/>
  <c r="AX75" i="24"/>
  <c r="AU76" i="24"/>
  <c r="AV76" i="24"/>
  <c r="AW76" i="24"/>
  <c r="AX76" i="24"/>
  <c r="AU77" i="24"/>
  <c r="AV77" i="24"/>
  <c r="AW77" i="24"/>
  <c r="AX77" i="24"/>
  <c r="AU78" i="24"/>
  <c r="AV78" i="24"/>
  <c r="AW78" i="24"/>
  <c r="AX78" i="24"/>
  <c r="AU79" i="24"/>
  <c r="AV79" i="24"/>
  <c r="AW79" i="24"/>
  <c r="AX79" i="24"/>
  <c r="AU80" i="24"/>
  <c r="AV80" i="24"/>
  <c r="AW80" i="24"/>
  <c r="AX80" i="24"/>
  <c r="AU81" i="24"/>
  <c r="AV81" i="24"/>
  <c r="AW81" i="24"/>
  <c r="AX81" i="24"/>
  <c r="AU82" i="24"/>
  <c r="AV82" i="24"/>
  <c r="AW82" i="24"/>
  <c r="AX82" i="24"/>
  <c r="AU83" i="24"/>
  <c r="AV83" i="24"/>
  <c r="AW83" i="24"/>
  <c r="AX83" i="24"/>
  <c r="AU84" i="24"/>
  <c r="AV84" i="24"/>
  <c r="AW84" i="24"/>
  <c r="AX84" i="24"/>
  <c r="AU85" i="24"/>
  <c r="AV85" i="24"/>
  <c r="AW85" i="24"/>
  <c r="AX85" i="24"/>
  <c r="AU86" i="24"/>
  <c r="AV86" i="24"/>
  <c r="AW86" i="24"/>
  <c r="AX86" i="24"/>
  <c r="AU87" i="24"/>
  <c r="AV87" i="24"/>
  <c r="AW87" i="24"/>
  <c r="AX87" i="24"/>
  <c r="AU88" i="24"/>
  <c r="AV88" i="24"/>
  <c r="AW88" i="24"/>
  <c r="AX88" i="24"/>
  <c r="AU89" i="24"/>
  <c r="AV89" i="24"/>
  <c r="AW89" i="24"/>
  <c r="AX89" i="24"/>
  <c r="AU90" i="24"/>
  <c r="AV90" i="24"/>
  <c r="AW90" i="24"/>
  <c r="AX90" i="24"/>
  <c r="AU91" i="24"/>
  <c r="AV91" i="24"/>
  <c r="AW91" i="24"/>
  <c r="AX91" i="24"/>
  <c r="AU92" i="24"/>
  <c r="AV92" i="24"/>
  <c r="AW92" i="24"/>
  <c r="AX92" i="24"/>
  <c r="AU93" i="24"/>
  <c r="AV93" i="24"/>
  <c r="AW93" i="24"/>
  <c r="AX93" i="24"/>
  <c r="AU94" i="24"/>
  <c r="AV94" i="24"/>
  <c r="AW94" i="24"/>
  <c r="AX94" i="24"/>
  <c r="AU95" i="24"/>
  <c r="AV95" i="24"/>
  <c r="AW95" i="24"/>
  <c r="AX95" i="24"/>
  <c r="AU96" i="24"/>
  <c r="AV96" i="24"/>
  <c r="AW96" i="24"/>
  <c r="AX96" i="24"/>
  <c r="AU97" i="24"/>
  <c r="AV97" i="24"/>
  <c r="AW97" i="24"/>
  <c r="AX97" i="24"/>
  <c r="AU98" i="24"/>
  <c r="AV98" i="24"/>
  <c r="AW98" i="24"/>
  <c r="AX98" i="24"/>
  <c r="AU99" i="24"/>
  <c r="AV99" i="24"/>
  <c r="AW99" i="24"/>
  <c r="AX99" i="24"/>
  <c r="AU100" i="24"/>
  <c r="AV100" i="24"/>
  <c r="AW100" i="24"/>
  <c r="AX100" i="24"/>
  <c r="AU101" i="24"/>
  <c r="AV101" i="24"/>
  <c r="AW101" i="24"/>
  <c r="AX101" i="24"/>
  <c r="AU102" i="24"/>
  <c r="AV102" i="24"/>
  <c r="AW102" i="24"/>
  <c r="AX102" i="24"/>
  <c r="AU103" i="24"/>
  <c r="AV103" i="24"/>
  <c r="AW103" i="24"/>
  <c r="AX103" i="24"/>
  <c r="AU104" i="24"/>
  <c r="AV104" i="24"/>
  <c r="AW104" i="24"/>
  <c r="AX104" i="24"/>
  <c r="AU105" i="24"/>
  <c r="AV105" i="24"/>
  <c r="AW105" i="24"/>
  <c r="AX105" i="24"/>
  <c r="AU106" i="24"/>
  <c r="AV106" i="24"/>
  <c r="AW106" i="24"/>
  <c r="AX106" i="24"/>
  <c r="AU107" i="24"/>
  <c r="AV107" i="24"/>
  <c r="AW107" i="24"/>
  <c r="AX107" i="24"/>
  <c r="AU108" i="24"/>
  <c r="AV108" i="24"/>
  <c r="AW108" i="24"/>
  <c r="AX108" i="24"/>
  <c r="AU109" i="24"/>
  <c r="AV109" i="24"/>
  <c r="AW109" i="24"/>
  <c r="AX109" i="24"/>
  <c r="AU110" i="24"/>
  <c r="AV110" i="24"/>
  <c r="AW110" i="24"/>
  <c r="AX110" i="24"/>
  <c r="AU111" i="24"/>
  <c r="AV111" i="24"/>
  <c r="AW111" i="24"/>
  <c r="AX111" i="24"/>
  <c r="AU112" i="24"/>
  <c r="AV112" i="24"/>
  <c r="AW112" i="24"/>
  <c r="AX112" i="24"/>
  <c r="AU113" i="24"/>
  <c r="AV113" i="24"/>
  <c r="AW113" i="24"/>
  <c r="AX113" i="24"/>
  <c r="AU114" i="24"/>
  <c r="AV114" i="24"/>
  <c r="AW114" i="24"/>
  <c r="AX114" i="24"/>
  <c r="AU115" i="24"/>
  <c r="AV115" i="24"/>
  <c r="AW115" i="24"/>
  <c r="AX115" i="24"/>
  <c r="AU116" i="24"/>
  <c r="AV116" i="24"/>
  <c r="AW116" i="24"/>
  <c r="AX116" i="24"/>
  <c r="AU117" i="24"/>
  <c r="AV117" i="24"/>
  <c r="AW117" i="24"/>
  <c r="AX117" i="24"/>
  <c r="AU118" i="24"/>
  <c r="AV118" i="24"/>
  <c r="AW118" i="24"/>
  <c r="AX118" i="24"/>
  <c r="AU119" i="24"/>
  <c r="AV119" i="24"/>
  <c r="AW119" i="24"/>
  <c r="AX119" i="24"/>
  <c r="AU120" i="24"/>
  <c r="AV120" i="24"/>
  <c r="AW120" i="24"/>
  <c r="AX120" i="24"/>
  <c r="AU121" i="24"/>
  <c r="AV121" i="24"/>
  <c r="AW121" i="24"/>
  <c r="AX121" i="24"/>
  <c r="AU122" i="24"/>
  <c r="AV122" i="24"/>
  <c r="AW122" i="24"/>
  <c r="AX122" i="24"/>
  <c r="AU123" i="24"/>
  <c r="AV123" i="24"/>
  <c r="AW123" i="24"/>
  <c r="AX123" i="24"/>
  <c r="AU124" i="24"/>
  <c r="AV124" i="24"/>
  <c r="AW124" i="24"/>
  <c r="AX124" i="24"/>
  <c r="AU125" i="24"/>
  <c r="AV125" i="24"/>
  <c r="AW125" i="24"/>
  <c r="AX125" i="24"/>
  <c r="AU126" i="24"/>
  <c r="AV126" i="24"/>
  <c r="AW126" i="24"/>
  <c r="AX126" i="24"/>
  <c r="AU127" i="24"/>
  <c r="AV127" i="24"/>
  <c r="AW127" i="24"/>
  <c r="AX127" i="24"/>
  <c r="AU128" i="24"/>
  <c r="AV128" i="24"/>
  <c r="AW128" i="24"/>
  <c r="AX128" i="24"/>
  <c r="AU129" i="24"/>
  <c r="AV129" i="24"/>
  <c r="AW129" i="24"/>
  <c r="AX129" i="24"/>
  <c r="AU130" i="24"/>
  <c r="AV130" i="24"/>
  <c r="AW130" i="24"/>
  <c r="AX130" i="24"/>
  <c r="AU131" i="24"/>
  <c r="AV131" i="24"/>
  <c r="AW131" i="24"/>
  <c r="AX131" i="24"/>
  <c r="AU132" i="24"/>
  <c r="AV132" i="24"/>
  <c r="AW132" i="24"/>
  <c r="AX132" i="24"/>
  <c r="AU133" i="24"/>
  <c r="AV133" i="24"/>
  <c r="AW133" i="24"/>
  <c r="AX133" i="24"/>
  <c r="AU134" i="24"/>
  <c r="AV134" i="24"/>
  <c r="AW134" i="24"/>
  <c r="AX134" i="24"/>
  <c r="AU135" i="24"/>
  <c r="AV135" i="24"/>
  <c r="AW135" i="24"/>
  <c r="AX135" i="24"/>
  <c r="AU136" i="24"/>
  <c r="AV136" i="24"/>
  <c r="AW136" i="24"/>
  <c r="AX136" i="24"/>
  <c r="AU137" i="24"/>
  <c r="AV137" i="24"/>
  <c r="AW137" i="24"/>
  <c r="AX137" i="24"/>
  <c r="AU138" i="24"/>
  <c r="AV138" i="24"/>
  <c r="AW138" i="24"/>
  <c r="AX138" i="24"/>
  <c r="AU139" i="24"/>
  <c r="AV139" i="24"/>
  <c r="AW139" i="24"/>
  <c r="AX139" i="24"/>
  <c r="AU140" i="24"/>
  <c r="AV140" i="24"/>
  <c r="AW140" i="24"/>
  <c r="AX140" i="24"/>
  <c r="AU141" i="24"/>
  <c r="AV141" i="24"/>
  <c r="AW141" i="24"/>
  <c r="AX141" i="24"/>
  <c r="AU142" i="24"/>
  <c r="AV142" i="24"/>
  <c r="AW142" i="24"/>
  <c r="AX142" i="24"/>
  <c r="AU143" i="24"/>
  <c r="AV143" i="24"/>
  <c r="AW143" i="24"/>
  <c r="AX143" i="24"/>
  <c r="AU144" i="24"/>
  <c r="AV144" i="24"/>
  <c r="AW144" i="24"/>
  <c r="AX144" i="24"/>
  <c r="AU145" i="24"/>
  <c r="AV145" i="24"/>
  <c r="AW145" i="24"/>
  <c r="AX145" i="24"/>
  <c r="AU146" i="24"/>
  <c r="AV146" i="24"/>
  <c r="AW146" i="24"/>
  <c r="AX146" i="24"/>
  <c r="AU147" i="24"/>
  <c r="AV147" i="24"/>
  <c r="AW147" i="24"/>
  <c r="AX147" i="24"/>
  <c r="AU148" i="24"/>
  <c r="AV148" i="24"/>
  <c r="AW148" i="24"/>
  <c r="AX148" i="24"/>
  <c r="AU149" i="24"/>
  <c r="AV149" i="24"/>
  <c r="AW149" i="24"/>
  <c r="AX149" i="24"/>
  <c r="AU150" i="24"/>
  <c r="AV150" i="24"/>
  <c r="AW150" i="24"/>
  <c r="AX150" i="24"/>
  <c r="AU151" i="24"/>
  <c r="AV151" i="24"/>
  <c r="AW151" i="24"/>
  <c r="AX151" i="24"/>
  <c r="AU152" i="24"/>
  <c r="AV152" i="24"/>
  <c r="AW152" i="24"/>
  <c r="AX152" i="24"/>
  <c r="AU153" i="24"/>
  <c r="AV153" i="24"/>
  <c r="AW153" i="24"/>
  <c r="AX153" i="24"/>
  <c r="AU154" i="24"/>
  <c r="AV154" i="24"/>
  <c r="AW154" i="24"/>
  <c r="AX154" i="24"/>
  <c r="AU155" i="24"/>
  <c r="AV155" i="24"/>
  <c r="AW155" i="24"/>
  <c r="AX155" i="24"/>
  <c r="AU156" i="24"/>
  <c r="AV156" i="24"/>
  <c r="AW156" i="24"/>
  <c r="AX156" i="24"/>
  <c r="AU157" i="24"/>
  <c r="AV157" i="24"/>
  <c r="AW157" i="24"/>
  <c r="AX157" i="24"/>
  <c r="AU158" i="24"/>
  <c r="AV158" i="24"/>
  <c r="AW158" i="24"/>
  <c r="AX158" i="24"/>
  <c r="AU159" i="24"/>
  <c r="AV159" i="24"/>
  <c r="AW159" i="24"/>
  <c r="AX159" i="24"/>
  <c r="AU160" i="24"/>
  <c r="AV160" i="24"/>
  <c r="AW160" i="24"/>
  <c r="AX160" i="24"/>
  <c r="AU161" i="24"/>
  <c r="AV161" i="24"/>
  <c r="AW161" i="24"/>
  <c r="AX161" i="24"/>
  <c r="AU162" i="24"/>
  <c r="AV162" i="24"/>
  <c r="AW162" i="24"/>
  <c r="AX162" i="24"/>
  <c r="AU163" i="24"/>
  <c r="AV163" i="24"/>
  <c r="AW163" i="24"/>
  <c r="AX163" i="24"/>
  <c r="AU164" i="24"/>
  <c r="AV164" i="24"/>
  <c r="AW164" i="24"/>
  <c r="AX164" i="24"/>
  <c r="AU165" i="24"/>
  <c r="AV165" i="24"/>
  <c r="AW165" i="24"/>
  <c r="AX165" i="24"/>
  <c r="AU166" i="24"/>
  <c r="AV166" i="24"/>
  <c r="AW166" i="24"/>
  <c r="AX166" i="24"/>
  <c r="AU167" i="24"/>
  <c r="AV167" i="24"/>
  <c r="AW167" i="24"/>
  <c r="AX167" i="24"/>
  <c r="AU168" i="24"/>
  <c r="AV168" i="24"/>
  <c r="AW168" i="24"/>
  <c r="AX168" i="24"/>
  <c r="AU169" i="24"/>
  <c r="AV169" i="24"/>
  <c r="AW169" i="24"/>
  <c r="AX169" i="24"/>
  <c r="AU170" i="24"/>
  <c r="AV170" i="24"/>
  <c r="AW170" i="24"/>
  <c r="AX170" i="24"/>
  <c r="AU171" i="24"/>
  <c r="AV171" i="24"/>
  <c r="AW171" i="24"/>
  <c r="AX171" i="24"/>
  <c r="AU172" i="24"/>
  <c r="AV172" i="24"/>
  <c r="AW172" i="24"/>
  <c r="AX172" i="24"/>
  <c r="AU173" i="24"/>
  <c r="AV173" i="24"/>
  <c r="AW173" i="24"/>
  <c r="AX173" i="24"/>
  <c r="AU174" i="24"/>
  <c r="AV174" i="24"/>
  <c r="AW174" i="24"/>
  <c r="AX174" i="24"/>
  <c r="AU175" i="24"/>
  <c r="AV175" i="24"/>
  <c r="AW175" i="24"/>
  <c r="AX175" i="24"/>
  <c r="AU176" i="24"/>
  <c r="AV176" i="24"/>
  <c r="AW176" i="24"/>
  <c r="AX176" i="24"/>
  <c r="AU177" i="24"/>
  <c r="AV177" i="24"/>
  <c r="AW177" i="24"/>
  <c r="AX177" i="24"/>
  <c r="AU178" i="24"/>
  <c r="AV178" i="24"/>
  <c r="AW178" i="24"/>
  <c r="AX178" i="24"/>
  <c r="AU179" i="24"/>
  <c r="AV179" i="24"/>
  <c r="AW179" i="24"/>
  <c r="AX179" i="24"/>
  <c r="AU180" i="24"/>
  <c r="AV180" i="24"/>
  <c r="AW180" i="24"/>
  <c r="AX180" i="24"/>
  <c r="AU181" i="24"/>
  <c r="AV181" i="24"/>
  <c r="AW181" i="24"/>
  <c r="AX181" i="24"/>
  <c r="AU182" i="24"/>
  <c r="AV182" i="24"/>
  <c r="AW182" i="24"/>
  <c r="AX182" i="24"/>
  <c r="AU183" i="24"/>
  <c r="AV183" i="24"/>
  <c r="AW183" i="24"/>
  <c r="AX183" i="24"/>
  <c r="AH65" i="24"/>
  <c r="AI65" i="24"/>
  <c r="AK65" i="24" s="1"/>
  <c r="AJ65" i="24"/>
  <c r="AL65" i="24"/>
  <c r="AM65" i="24"/>
  <c r="AN65" i="24"/>
  <c r="AO65" i="24"/>
  <c r="AP65" i="24"/>
  <c r="AQ65" i="24"/>
  <c r="AR65" i="24"/>
  <c r="AS65" i="24" s="1"/>
  <c r="AH66" i="24"/>
  <c r="AK66" i="24" s="1"/>
  <c r="AI66" i="24"/>
  <c r="AJ66" i="24"/>
  <c r="AL66" i="24"/>
  <c r="AM66" i="24"/>
  <c r="AN66" i="24" s="1"/>
  <c r="AO66" i="24"/>
  <c r="AP66" i="24"/>
  <c r="AQ66" i="24"/>
  <c r="AR66" i="24"/>
  <c r="AS66" i="24" s="1"/>
  <c r="AH67" i="24"/>
  <c r="AI67" i="24"/>
  <c r="AJ67" i="24"/>
  <c r="AK67" i="24" s="1"/>
  <c r="AL67" i="24"/>
  <c r="AM67" i="24"/>
  <c r="AN67" i="24" s="1"/>
  <c r="AO67" i="24"/>
  <c r="AP67" i="24"/>
  <c r="AQ67" i="24"/>
  <c r="AR67" i="24"/>
  <c r="AS67" i="24" s="1"/>
  <c r="AH68" i="24"/>
  <c r="AK68" i="24" s="1"/>
  <c r="AI68" i="24"/>
  <c r="AJ68" i="24"/>
  <c r="AL68" i="24"/>
  <c r="AM68" i="24"/>
  <c r="AN68" i="24" s="1"/>
  <c r="AO68" i="24"/>
  <c r="AP68" i="24"/>
  <c r="AQ68" i="24" s="1"/>
  <c r="AR68" i="24"/>
  <c r="AS68" i="24" s="1"/>
  <c r="AH69" i="24"/>
  <c r="AK69" i="24" s="1"/>
  <c r="AI69" i="24"/>
  <c r="AJ69" i="24"/>
  <c r="AL69" i="24"/>
  <c r="AM69" i="24"/>
  <c r="AN69" i="24" s="1"/>
  <c r="AO69" i="24"/>
  <c r="AP69" i="24"/>
  <c r="AQ69" i="24" s="1"/>
  <c r="AR69" i="24"/>
  <c r="AS69" i="24" s="1"/>
  <c r="AH70" i="24"/>
  <c r="AI70" i="24"/>
  <c r="AJ70" i="24"/>
  <c r="AK70" i="24"/>
  <c r="AL70" i="24"/>
  <c r="AM70" i="24"/>
  <c r="AN70" i="24" s="1"/>
  <c r="AO70" i="24"/>
  <c r="AP70" i="24"/>
  <c r="AQ70" i="24" s="1"/>
  <c r="AR70" i="24"/>
  <c r="AS70" i="24"/>
  <c r="AH71" i="24"/>
  <c r="AK71" i="24" s="1"/>
  <c r="AI71" i="24"/>
  <c r="AJ71" i="24"/>
  <c r="AL71" i="24"/>
  <c r="AM71" i="24"/>
  <c r="AN71" i="24"/>
  <c r="AO71" i="24"/>
  <c r="AP71" i="24"/>
  <c r="AQ71" i="24" s="1"/>
  <c r="AR71" i="24"/>
  <c r="AS71" i="24"/>
  <c r="AH72" i="24"/>
  <c r="AI72" i="24"/>
  <c r="AJ72" i="24"/>
  <c r="AK72" i="24"/>
  <c r="AL72" i="24"/>
  <c r="AM72" i="24"/>
  <c r="AN72" i="24"/>
  <c r="AO72" i="24"/>
  <c r="AP72" i="24"/>
  <c r="AQ72" i="24"/>
  <c r="AR72" i="24"/>
  <c r="AS72" i="24"/>
  <c r="AH73" i="24"/>
  <c r="AI73" i="24"/>
  <c r="AJ73" i="24"/>
  <c r="AK73" i="24"/>
  <c r="AL73" i="24"/>
  <c r="AM73" i="24"/>
  <c r="AN73" i="24"/>
  <c r="AO73" i="24"/>
  <c r="AP73" i="24"/>
  <c r="AQ73" i="24"/>
  <c r="AR73" i="24"/>
  <c r="AS73" i="24"/>
  <c r="AH74" i="24"/>
  <c r="AK74" i="24" s="1"/>
  <c r="AI74" i="24"/>
  <c r="AJ74" i="24"/>
  <c r="AL74" i="24"/>
  <c r="AM74" i="24"/>
  <c r="AN74" i="24"/>
  <c r="AO74" i="24"/>
  <c r="AP74" i="24"/>
  <c r="AQ74" i="24"/>
  <c r="AR74" i="24"/>
  <c r="AS74" i="24" s="1"/>
  <c r="AH75" i="24"/>
  <c r="AI75" i="24"/>
  <c r="AK75" i="24" s="1"/>
  <c r="AJ75" i="24"/>
  <c r="AL75" i="24"/>
  <c r="AM75" i="24"/>
  <c r="AN75" i="24" s="1"/>
  <c r="AO75" i="24"/>
  <c r="AP75" i="24"/>
  <c r="AQ75" i="24"/>
  <c r="AR75" i="24"/>
  <c r="AS75" i="24" s="1"/>
  <c r="AH76" i="24"/>
  <c r="AK76" i="24" s="1"/>
  <c r="AI76" i="24"/>
  <c r="AJ76" i="24"/>
  <c r="AL76" i="24"/>
  <c r="AM76" i="24"/>
  <c r="AN76" i="24" s="1"/>
  <c r="AO76" i="24"/>
  <c r="AP76" i="24"/>
  <c r="AQ76" i="24" s="1"/>
  <c r="AR76" i="24"/>
  <c r="AS76" i="24" s="1"/>
  <c r="AH77" i="24"/>
  <c r="AK77" i="24" s="1"/>
  <c r="AI77" i="24"/>
  <c r="AJ77" i="24"/>
  <c r="AL77" i="24"/>
  <c r="AM77" i="24"/>
  <c r="AN77" i="24" s="1"/>
  <c r="AO77" i="24"/>
  <c r="AP77" i="24"/>
  <c r="AQ77" i="24" s="1"/>
  <c r="AR77" i="24"/>
  <c r="AS77" i="24" s="1"/>
  <c r="AH78" i="24"/>
  <c r="AI78" i="24"/>
  <c r="AJ78" i="24"/>
  <c r="AK78" i="24"/>
  <c r="AL78" i="24"/>
  <c r="AM78" i="24"/>
  <c r="AN78" i="24" s="1"/>
  <c r="AO78" i="24"/>
  <c r="AP78" i="24"/>
  <c r="AQ78" i="24" s="1"/>
  <c r="AR78" i="24"/>
  <c r="AS78" i="24"/>
  <c r="AH79" i="24"/>
  <c r="AK79" i="24" s="1"/>
  <c r="AI79" i="24"/>
  <c r="AJ79" i="24"/>
  <c r="AL79" i="24"/>
  <c r="AM79" i="24"/>
  <c r="AN79" i="24"/>
  <c r="AO79" i="24"/>
  <c r="AP79" i="24"/>
  <c r="AQ79" i="24" s="1"/>
  <c r="AR79" i="24"/>
  <c r="AS79" i="24"/>
  <c r="AH80" i="24"/>
  <c r="AI80" i="24"/>
  <c r="AJ80" i="24"/>
  <c r="AK80" i="24"/>
  <c r="AL80" i="24"/>
  <c r="AM80" i="24"/>
  <c r="AN80" i="24"/>
  <c r="AO80" i="24"/>
  <c r="AP80" i="24"/>
  <c r="AQ80" i="24"/>
  <c r="AR80" i="24"/>
  <c r="AS80" i="24"/>
  <c r="AH81" i="24"/>
  <c r="AI81" i="24"/>
  <c r="AJ81" i="24"/>
  <c r="AK81" i="24"/>
  <c r="AL81" i="24"/>
  <c r="AM81" i="24"/>
  <c r="AN81" i="24"/>
  <c r="AO81" i="24"/>
  <c r="AP81" i="24"/>
  <c r="AQ81" i="24"/>
  <c r="AR81" i="24"/>
  <c r="AS81" i="24"/>
  <c r="AH82" i="24"/>
  <c r="AK82" i="24" s="1"/>
  <c r="AI82" i="24"/>
  <c r="AJ82" i="24"/>
  <c r="AL82" i="24"/>
  <c r="AM82" i="24"/>
  <c r="AN82" i="24"/>
  <c r="AO82" i="24"/>
  <c r="AP82" i="24"/>
  <c r="AQ82" i="24"/>
  <c r="AR82" i="24"/>
  <c r="AS82" i="24" s="1"/>
  <c r="AH83" i="24"/>
  <c r="AI83" i="24"/>
  <c r="AK83" i="24" s="1"/>
  <c r="AJ83" i="24"/>
  <c r="AL83" i="24"/>
  <c r="AM83" i="24"/>
  <c r="AN83" i="24" s="1"/>
  <c r="AO83" i="24"/>
  <c r="AP83" i="24"/>
  <c r="AQ83" i="24"/>
  <c r="AR83" i="24"/>
  <c r="AS83" i="24" s="1"/>
  <c r="AH84" i="24"/>
  <c r="AK84" i="24" s="1"/>
  <c r="AI84" i="24"/>
  <c r="AJ84" i="24"/>
  <c r="AL84" i="24"/>
  <c r="AM84" i="24"/>
  <c r="AN84" i="24" s="1"/>
  <c r="AO84" i="24"/>
  <c r="AP84" i="24"/>
  <c r="AQ84" i="24" s="1"/>
  <c r="AR84" i="24"/>
  <c r="AS84" i="24" s="1"/>
  <c r="AH85" i="24"/>
  <c r="AK85" i="24" s="1"/>
  <c r="AI85" i="24"/>
  <c r="AJ85" i="24"/>
  <c r="AL85" i="24"/>
  <c r="AM85" i="24"/>
  <c r="AN85" i="24" s="1"/>
  <c r="AO85" i="24"/>
  <c r="AP85" i="24"/>
  <c r="AQ85" i="24" s="1"/>
  <c r="AR85" i="24"/>
  <c r="AS85" i="24" s="1"/>
  <c r="AH86" i="24"/>
  <c r="AI86" i="24"/>
  <c r="AJ86" i="24"/>
  <c r="AK86" i="24"/>
  <c r="AL86" i="24"/>
  <c r="AM86" i="24"/>
  <c r="AN86" i="24" s="1"/>
  <c r="AO86" i="24"/>
  <c r="AP86" i="24"/>
  <c r="AQ86" i="24" s="1"/>
  <c r="AR86" i="24"/>
  <c r="AS86" i="24"/>
  <c r="AH87" i="24"/>
  <c r="AK87" i="24" s="1"/>
  <c r="AI87" i="24"/>
  <c r="AJ87" i="24"/>
  <c r="AL87" i="24"/>
  <c r="AM87" i="24"/>
  <c r="AN87" i="24"/>
  <c r="AO87" i="24"/>
  <c r="AP87" i="24"/>
  <c r="AQ87" i="24" s="1"/>
  <c r="AR87" i="24"/>
  <c r="AS87" i="24"/>
  <c r="AH88" i="24"/>
  <c r="AI88" i="24"/>
  <c r="AJ88" i="24"/>
  <c r="AK88" i="24"/>
  <c r="AL88" i="24"/>
  <c r="AM88" i="24"/>
  <c r="AN88" i="24"/>
  <c r="AO88" i="24"/>
  <c r="AP88" i="24"/>
  <c r="AQ88" i="24"/>
  <c r="AR88" i="24"/>
  <c r="AS88" i="24"/>
  <c r="AH89" i="24"/>
  <c r="AI89" i="24"/>
  <c r="AJ89" i="24"/>
  <c r="AK89" i="24"/>
  <c r="AL89" i="24"/>
  <c r="AM89" i="24"/>
  <c r="AN89" i="24"/>
  <c r="AO89" i="24"/>
  <c r="AP89" i="24"/>
  <c r="AQ89" i="24"/>
  <c r="AR89" i="24"/>
  <c r="AS89" i="24"/>
  <c r="AH90" i="24"/>
  <c r="AK90" i="24" s="1"/>
  <c r="AI90" i="24"/>
  <c r="AJ90" i="24"/>
  <c r="AL90" i="24"/>
  <c r="AM90" i="24"/>
  <c r="AN90" i="24"/>
  <c r="AO90" i="24"/>
  <c r="AP90" i="24"/>
  <c r="AQ90" i="24"/>
  <c r="AR90" i="24"/>
  <c r="AS90" i="24" s="1"/>
  <c r="AH91" i="24"/>
  <c r="AI91" i="24"/>
  <c r="AK91" i="24" s="1"/>
  <c r="AJ91" i="24"/>
  <c r="AL91" i="24"/>
  <c r="AM91" i="24"/>
  <c r="AN91" i="24" s="1"/>
  <c r="AO91" i="24"/>
  <c r="AP91" i="24"/>
  <c r="AQ91" i="24"/>
  <c r="AR91" i="24"/>
  <c r="AS91" i="24" s="1"/>
  <c r="AH92" i="24"/>
  <c r="AK92" i="24" s="1"/>
  <c r="AI92" i="24"/>
  <c r="AJ92" i="24"/>
  <c r="AL92" i="24"/>
  <c r="AM92" i="24"/>
  <c r="AN92" i="24" s="1"/>
  <c r="AO92" i="24"/>
  <c r="AP92" i="24"/>
  <c r="AQ92" i="24" s="1"/>
  <c r="AR92" i="24"/>
  <c r="AS92" i="24" s="1"/>
  <c r="AH93" i="24"/>
  <c r="AK93" i="24" s="1"/>
  <c r="AI93" i="24"/>
  <c r="AJ93" i="24"/>
  <c r="AL93" i="24"/>
  <c r="AM93" i="24"/>
  <c r="AN93" i="24" s="1"/>
  <c r="AO93" i="24"/>
  <c r="AP93" i="24"/>
  <c r="AQ93" i="24" s="1"/>
  <c r="AR93" i="24"/>
  <c r="AS93" i="24" s="1"/>
  <c r="AH94" i="24"/>
  <c r="AI94" i="24"/>
  <c r="AJ94" i="24"/>
  <c r="AK94" i="24"/>
  <c r="AL94" i="24"/>
  <c r="AM94" i="24"/>
  <c r="AN94" i="24" s="1"/>
  <c r="AO94" i="24"/>
  <c r="AP94" i="24"/>
  <c r="AQ94" i="24" s="1"/>
  <c r="AR94" i="24"/>
  <c r="AS94" i="24"/>
  <c r="AH95" i="24"/>
  <c r="AK95" i="24" s="1"/>
  <c r="AI95" i="24"/>
  <c r="AJ95" i="24"/>
  <c r="AL95" i="24"/>
  <c r="AM95" i="24"/>
  <c r="AN95" i="24"/>
  <c r="AO95" i="24"/>
  <c r="AP95" i="24"/>
  <c r="AQ95" i="24" s="1"/>
  <c r="AR95" i="24"/>
  <c r="AS95" i="24"/>
  <c r="AH96" i="24"/>
  <c r="AI96" i="24"/>
  <c r="AJ96" i="24"/>
  <c r="AK96" i="24"/>
  <c r="AL96" i="24"/>
  <c r="AM96" i="24"/>
  <c r="AN96" i="24"/>
  <c r="AO96" i="24"/>
  <c r="AP96" i="24"/>
  <c r="AQ96" i="24"/>
  <c r="AR96" i="24"/>
  <c r="AS96" i="24"/>
  <c r="AH97" i="24"/>
  <c r="AI97" i="24"/>
  <c r="AJ97" i="24"/>
  <c r="AK97" i="24"/>
  <c r="AL97" i="24"/>
  <c r="AM97" i="24"/>
  <c r="AN97" i="24"/>
  <c r="AO97" i="24"/>
  <c r="AP97" i="24"/>
  <c r="AQ97" i="24"/>
  <c r="AR97" i="24"/>
  <c r="AS97" i="24"/>
  <c r="AH98" i="24"/>
  <c r="AK98" i="24" s="1"/>
  <c r="AI98" i="24"/>
  <c r="AJ98" i="24"/>
  <c r="AL98" i="24"/>
  <c r="AM98" i="24"/>
  <c r="AN98" i="24"/>
  <c r="AO98" i="24"/>
  <c r="AP98" i="24"/>
  <c r="AQ98" i="24"/>
  <c r="AR98" i="24"/>
  <c r="AS98" i="24" s="1"/>
  <c r="AH99" i="24"/>
  <c r="AI99" i="24"/>
  <c r="AK99" i="24" s="1"/>
  <c r="AJ99" i="24"/>
  <c r="AL99" i="24"/>
  <c r="AM99" i="24"/>
  <c r="AN99" i="24" s="1"/>
  <c r="AO99" i="24"/>
  <c r="AP99" i="24"/>
  <c r="AQ99" i="24"/>
  <c r="AR99" i="24"/>
  <c r="AS99" i="24" s="1"/>
  <c r="AH100" i="24"/>
  <c r="AK100" i="24" s="1"/>
  <c r="AI100" i="24"/>
  <c r="AJ100" i="24"/>
  <c r="AL100" i="24"/>
  <c r="AM100" i="24"/>
  <c r="AN100" i="24" s="1"/>
  <c r="AO100" i="24"/>
  <c r="AP100" i="24"/>
  <c r="AQ100" i="24" s="1"/>
  <c r="AR100" i="24"/>
  <c r="AS100" i="24" s="1"/>
  <c r="AH101" i="24"/>
  <c r="AK101" i="24" s="1"/>
  <c r="AI101" i="24"/>
  <c r="AJ101" i="24"/>
  <c r="AL101" i="24"/>
  <c r="AM101" i="24"/>
  <c r="AN101" i="24" s="1"/>
  <c r="AO101" i="24"/>
  <c r="AP101" i="24"/>
  <c r="AQ101" i="24" s="1"/>
  <c r="AR101" i="24"/>
  <c r="AS101" i="24" s="1"/>
  <c r="AH102" i="24"/>
  <c r="AI102" i="24"/>
  <c r="AJ102" i="24"/>
  <c r="AK102" i="24"/>
  <c r="AL102" i="24"/>
  <c r="AM102" i="24"/>
  <c r="AN102" i="24" s="1"/>
  <c r="AO102" i="24"/>
  <c r="AP102" i="24"/>
  <c r="AQ102" i="24" s="1"/>
  <c r="AR102" i="24"/>
  <c r="AS102" i="24"/>
  <c r="AH103" i="24"/>
  <c r="AK103" i="24" s="1"/>
  <c r="AI103" i="24"/>
  <c r="AJ103" i="24"/>
  <c r="AL103" i="24"/>
  <c r="AM103" i="24"/>
  <c r="AN103" i="24"/>
  <c r="AO103" i="24"/>
  <c r="AP103" i="24"/>
  <c r="AQ103" i="24" s="1"/>
  <c r="AR103" i="24"/>
  <c r="AS103" i="24"/>
  <c r="AH104" i="24"/>
  <c r="AI104" i="24"/>
  <c r="AJ104" i="24"/>
  <c r="AK104" i="24"/>
  <c r="AL104" i="24"/>
  <c r="AM104" i="24"/>
  <c r="AN104" i="24"/>
  <c r="AO104" i="24"/>
  <c r="AP104" i="24"/>
  <c r="AQ104" i="24"/>
  <c r="AR104" i="24"/>
  <c r="AS104" i="24"/>
  <c r="AH105" i="24"/>
  <c r="AI105" i="24"/>
  <c r="AJ105" i="24"/>
  <c r="AK105" i="24"/>
  <c r="AL105" i="24"/>
  <c r="AM105" i="24"/>
  <c r="AN105" i="24"/>
  <c r="AO105" i="24"/>
  <c r="AP105" i="24"/>
  <c r="AQ105" i="24"/>
  <c r="AR105" i="24"/>
  <c r="AS105" i="24"/>
  <c r="AH106" i="24"/>
  <c r="AK106" i="24" s="1"/>
  <c r="AI106" i="24"/>
  <c r="AJ106" i="24"/>
  <c r="AL106" i="24"/>
  <c r="AM106" i="24"/>
  <c r="AN106" i="24"/>
  <c r="AO106" i="24"/>
  <c r="AP106" i="24"/>
  <c r="AQ106" i="24"/>
  <c r="AR106" i="24"/>
  <c r="AS106" i="24" s="1"/>
  <c r="AH107" i="24"/>
  <c r="AI107" i="24"/>
  <c r="AJ107" i="24"/>
  <c r="AK107" i="24"/>
  <c r="AL107" i="24"/>
  <c r="AM107" i="24"/>
  <c r="AN107" i="24" s="1"/>
  <c r="AO107" i="24"/>
  <c r="AP107" i="24"/>
  <c r="AQ107" i="24"/>
  <c r="AR107" i="24"/>
  <c r="AS107" i="24"/>
  <c r="AH108" i="24"/>
  <c r="AK108" i="24" s="1"/>
  <c r="AI108" i="24"/>
  <c r="AJ108" i="24"/>
  <c r="AL108" i="24"/>
  <c r="AM108" i="24"/>
  <c r="AN108" i="24"/>
  <c r="AO108" i="24"/>
  <c r="AP108" i="24"/>
  <c r="AQ108" i="24" s="1"/>
  <c r="AR108" i="24"/>
  <c r="AS108" i="24" s="1"/>
  <c r="AH109" i="24"/>
  <c r="AK109" i="24" s="1"/>
  <c r="AI109" i="24"/>
  <c r="AJ109" i="24"/>
  <c r="AL109" i="24"/>
  <c r="AM109" i="24"/>
  <c r="AN109" i="24" s="1"/>
  <c r="AO109" i="24"/>
  <c r="AP109" i="24"/>
  <c r="AQ109" i="24"/>
  <c r="AR109" i="24"/>
  <c r="AS109" i="24" s="1"/>
  <c r="AH110" i="24"/>
  <c r="AI110" i="24"/>
  <c r="AJ110" i="24"/>
  <c r="AK110" i="24"/>
  <c r="AL110" i="24"/>
  <c r="AM110" i="24"/>
  <c r="AN110" i="24" s="1"/>
  <c r="AO110" i="24"/>
  <c r="AP110" i="24"/>
  <c r="AQ110" i="24" s="1"/>
  <c r="AR110" i="24"/>
  <c r="AS110" i="24"/>
  <c r="AH111" i="24"/>
  <c r="AK111" i="24" s="1"/>
  <c r="AI111" i="24"/>
  <c r="AJ111" i="24"/>
  <c r="AL111" i="24"/>
  <c r="AM111" i="24"/>
  <c r="AN111" i="24"/>
  <c r="AO111" i="24"/>
  <c r="AP111" i="24"/>
  <c r="AQ111" i="24" s="1"/>
  <c r="AR111" i="24"/>
  <c r="AS111" i="24"/>
  <c r="AH112" i="24"/>
  <c r="AI112" i="24"/>
  <c r="AJ112" i="24"/>
  <c r="AK112" i="24"/>
  <c r="AL112" i="24"/>
  <c r="AM112" i="24"/>
  <c r="AN112" i="24"/>
  <c r="AO112" i="24"/>
  <c r="AP112" i="24"/>
  <c r="AQ112" i="24"/>
  <c r="AR112" i="24"/>
  <c r="AS112" i="24"/>
  <c r="AH113" i="24"/>
  <c r="AI113" i="24"/>
  <c r="AJ113" i="24"/>
  <c r="AK113" i="24"/>
  <c r="AL113" i="24"/>
  <c r="AM113" i="24"/>
  <c r="AN113" i="24"/>
  <c r="AO113" i="24"/>
  <c r="AP113" i="24"/>
  <c r="AQ113" i="24"/>
  <c r="AR113" i="24"/>
  <c r="AS113" i="24"/>
  <c r="AH114" i="24"/>
  <c r="AK114" i="24" s="1"/>
  <c r="AI114" i="24"/>
  <c r="AJ114" i="24"/>
  <c r="AL114" i="24"/>
  <c r="AM114" i="24"/>
  <c r="AN114" i="24"/>
  <c r="AO114" i="24"/>
  <c r="AP114" i="24"/>
  <c r="AQ114" i="24"/>
  <c r="AR114" i="24"/>
  <c r="AS114" i="24" s="1"/>
  <c r="AH115" i="24"/>
  <c r="AI115" i="24"/>
  <c r="AJ115" i="24"/>
  <c r="AK115" i="24"/>
  <c r="AL115" i="24"/>
  <c r="AM115" i="24"/>
  <c r="AN115" i="24" s="1"/>
  <c r="AO115" i="24"/>
  <c r="AP115" i="24"/>
  <c r="AQ115" i="24"/>
  <c r="AR115" i="24"/>
  <c r="AS115" i="24"/>
  <c r="AH116" i="24"/>
  <c r="AK116" i="24" s="1"/>
  <c r="AI116" i="24"/>
  <c r="AJ116" i="24"/>
  <c r="AL116" i="24"/>
  <c r="AM116" i="24"/>
  <c r="AN116" i="24"/>
  <c r="AO116" i="24"/>
  <c r="AP116" i="24"/>
  <c r="AQ116" i="24" s="1"/>
  <c r="AR116" i="24"/>
  <c r="AS116" i="24" s="1"/>
  <c r="AH117" i="24"/>
  <c r="AK117" i="24" s="1"/>
  <c r="AI117" i="24"/>
  <c r="AJ117" i="24"/>
  <c r="AL117" i="24"/>
  <c r="AM117" i="24"/>
  <c r="AN117" i="24" s="1"/>
  <c r="AO117" i="24"/>
  <c r="AP117" i="24"/>
  <c r="AQ117" i="24"/>
  <c r="AR117" i="24"/>
  <c r="AS117" i="24" s="1"/>
  <c r="AH118" i="24"/>
  <c r="AI118" i="24"/>
  <c r="AJ118" i="24"/>
  <c r="AK118" i="24"/>
  <c r="AL118" i="24"/>
  <c r="AM118" i="24"/>
  <c r="AN118" i="24" s="1"/>
  <c r="AO118" i="24"/>
  <c r="AP118" i="24"/>
  <c r="AQ118" i="24" s="1"/>
  <c r="AR118" i="24"/>
  <c r="AS118" i="24"/>
  <c r="AH119" i="24"/>
  <c r="AK119" i="24" s="1"/>
  <c r="AI119" i="24"/>
  <c r="AJ119" i="24"/>
  <c r="AL119" i="24"/>
  <c r="AM119" i="24"/>
  <c r="AN119" i="24"/>
  <c r="AO119" i="24"/>
  <c r="AP119" i="24"/>
  <c r="AQ119" i="24" s="1"/>
  <c r="AR119" i="24"/>
  <c r="AS119" i="24"/>
  <c r="AH120" i="24"/>
  <c r="AI120" i="24"/>
  <c r="AJ120" i="24"/>
  <c r="AK120" i="24"/>
  <c r="AL120" i="24"/>
  <c r="AM120" i="24"/>
  <c r="AN120" i="24"/>
  <c r="AO120" i="24"/>
  <c r="AP120" i="24"/>
  <c r="AQ120" i="24"/>
  <c r="AR120" i="24"/>
  <c r="AS120" i="24"/>
  <c r="AH121" i="24"/>
  <c r="AI121" i="24"/>
  <c r="AJ121" i="24"/>
  <c r="AK121" i="24"/>
  <c r="AL121" i="24"/>
  <c r="AM121" i="24"/>
  <c r="AN121" i="24"/>
  <c r="AO121" i="24"/>
  <c r="AP121" i="24"/>
  <c r="AQ121" i="24"/>
  <c r="AR121" i="24"/>
  <c r="AS121" i="24"/>
  <c r="AH122" i="24"/>
  <c r="AK122" i="24" s="1"/>
  <c r="AI122" i="24"/>
  <c r="AJ122" i="24"/>
  <c r="AL122" i="24"/>
  <c r="AM122" i="24"/>
  <c r="AN122" i="24"/>
  <c r="AO122" i="24"/>
  <c r="AP122" i="24"/>
  <c r="AQ122" i="24"/>
  <c r="AR122" i="24"/>
  <c r="AS122" i="24" s="1"/>
  <c r="AH123" i="24"/>
  <c r="AI123" i="24"/>
  <c r="AJ123" i="24"/>
  <c r="AK123" i="24"/>
  <c r="AL123" i="24"/>
  <c r="AM123" i="24"/>
  <c r="AN123" i="24" s="1"/>
  <c r="AO123" i="24"/>
  <c r="AP123" i="24"/>
  <c r="AQ123" i="24"/>
  <c r="AR123" i="24"/>
  <c r="AS123" i="24"/>
  <c r="AH124" i="24"/>
  <c r="AK124" i="24" s="1"/>
  <c r="AI124" i="24"/>
  <c r="AJ124" i="24"/>
  <c r="AL124" i="24"/>
  <c r="AM124" i="24"/>
  <c r="AN124" i="24"/>
  <c r="AO124" i="24"/>
  <c r="AP124" i="24"/>
  <c r="AQ124" i="24" s="1"/>
  <c r="AR124" i="24"/>
  <c r="AS124" i="24"/>
  <c r="AH125" i="24"/>
  <c r="AK125" i="24" s="1"/>
  <c r="AI125" i="24"/>
  <c r="AJ125" i="24"/>
  <c r="AL125" i="24"/>
  <c r="AM125" i="24"/>
  <c r="AN125" i="24"/>
  <c r="AO125" i="24"/>
  <c r="AP125" i="24"/>
  <c r="AQ125" i="24"/>
  <c r="AR125" i="24"/>
  <c r="AS125" i="24" s="1"/>
  <c r="AH126" i="24"/>
  <c r="AI126" i="24"/>
  <c r="AJ126" i="24"/>
  <c r="AK126" i="24"/>
  <c r="AL126" i="24"/>
  <c r="AM126" i="24"/>
  <c r="AN126" i="24" s="1"/>
  <c r="AO126" i="24"/>
  <c r="AP126" i="24"/>
  <c r="AQ126" i="24"/>
  <c r="AR126" i="24"/>
  <c r="AS126" i="24"/>
  <c r="AH127" i="24"/>
  <c r="AK127" i="24" s="1"/>
  <c r="AI127" i="24"/>
  <c r="AJ127" i="24"/>
  <c r="AL127" i="24"/>
  <c r="AM127" i="24"/>
  <c r="AN127" i="24"/>
  <c r="AO127" i="24"/>
  <c r="AP127" i="24"/>
  <c r="AQ127" i="24" s="1"/>
  <c r="AR127" i="24"/>
  <c r="AS127" i="24"/>
  <c r="AH128" i="24"/>
  <c r="AI128" i="24"/>
  <c r="AJ128" i="24"/>
  <c r="AK128" i="24"/>
  <c r="AL128" i="24"/>
  <c r="AM128" i="24"/>
  <c r="AN128" i="24"/>
  <c r="AO128" i="24"/>
  <c r="AP128" i="24"/>
  <c r="AQ128" i="24"/>
  <c r="AR128" i="24"/>
  <c r="AS128" i="24"/>
  <c r="AH129" i="24"/>
  <c r="AI129" i="24"/>
  <c r="AJ129" i="24"/>
  <c r="AK129" i="24"/>
  <c r="AY129" i="24" s="1"/>
  <c r="AZ129" i="24" s="1"/>
  <c r="AL129" i="24"/>
  <c r="AM129" i="24"/>
  <c r="AN129" i="24"/>
  <c r="AO129" i="24"/>
  <c r="AP129" i="24"/>
  <c r="AQ129" i="24"/>
  <c r="AR129" i="24"/>
  <c r="AS129" i="24"/>
  <c r="AH130" i="24"/>
  <c r="AK130" i="24" s="1"/>
  <c r="AY130" i="24" s="1"/>
  <c r="AZ130" i="24" s="1"/>
  <c r="AI130" i="24"/>
  <c r="AJ130" i="24"/>
  <c r="AL130" i="24"/>
  <c r="AM130" i="24"/>
  <c r="AN130" i="24"/>
  <c r="AO130" i="24"/>
  <c r="AP130" i="24"/>
  <c r="AQ130" i="24"/>
  <c r="AR130" i="24"/>
  <c r="AS130" i="24" s="1"/>
  <c r="AH131" i="24"/>
  <c r="AI131" i="24"/>
  <c r="AJ131" i="24"/>
  <c r="AK131" i="24"/>
  <c r="AY131" i="24" s="1"/>
  <c r="AZ131" i="24" s="1"/>
  <c r="AL131" i="24"/>
  <c r="AM131" i="24"/>
  <c r="AN131" i="24" s="1"/>
  <c r="AO131" i="24"/>
  <c r="AP131" i="24"/>
  <c r="AQ131" i="24"/>
  <c r="AR131" i="24"/>
  <c r="AS131" i="24"/>
  <c r="AH132" i="24"/>
  <c r="AK132" i="24" s="1"/>
  <c r="AY132" i="24" s="1"/>
  <c r="AZ132" i="24" s="1"/>
  <c r="AI132" i="24"/>
  <c r="AJ132" i="24"/>
  <c r="AL132" i="24"/>
  <c r="AM132" i="24"/>
  <c r="AN132" i="24"/>
  <c r="AO132" i="24"/>
  <c r="AP132" i="24"/>
  <c r="AQ132" i="24" s="1"/>
  <c r="AR132" i="24"/>
  <c r="AS132" i="24"/>
  <c r="AH133" i="24"/>
  <c r="AK133" i="24" s="1"/>
  <c r="AY133" i="24" s="1"/>
  <c r="AZ133" i="24" s="1"/>
  <c r="AI133" i="24"/>
  <c r="AJ133" i="24"/>
  <c r="AL133" i="24"/>
  <c r="AM133" i="24"/>
  <c r="AN133" i="24"/>
  <c r="AO133" i="24"/>
  <c r="AP133" i="24"/>
  <c r="AQ133" i="24"/>
  <c r="AR133" i="24"/>
  <c r="AS133" i="24" s="1"/>
  <c r="AH134" i="24"/>
  <c r="AI134" i="24"/>
  <c r="AJ134" i="24"/>
  <c r="AK134" i="24"/>
  <c r="AY134" i="24" s="1"/>
  <c r="AZ134" i="24" s="1"/>
  <c r="AL134" i="24"/>
  <c r="AM134" i="24"/>
  <c r="AN134" i="24" s="1"/>
  <c r="AO134" i="24"/>
  <c r="AP134" i="24"/>
  <c r="AQ134" i="24"/>
  <c r="AR134" i="24"/>
  <c r="AS134" i="24"/>
  <c r="AH135" i="24"/>
  <c r="AK135" i="24" s="1"/>
  <c r="AY135" i="24" s="1"/>
  <c r="AZ135" i="24" s="1"/>
  <c r="AI135" i="24"/>
  <c r="AJ135" i="24"/>
  <c r="AL135" i="24"/>
  <c r="AM135" i="24"/>
  <c r="AN135" i="24"/>
  <c r="AO135" i="24"/>
  <c r="AP135" i="24"/>
  <c r="AQ135" i="24" s="1"/>
  <c r="AR135" i="24"/>
  <c r="AS135" i="24"/>
  <c r="AH136" i="24"/>
  <c r="AK136" i="24" s="1"/>
  <c r="AY136" i="24" s="1"/>
  <c r="AZ136" i="24" s="1"/>
  <c r="AI136" i="24"/>
  <c r="AJ136" i="24"/>
  <c r="AL136" i="24"/>
  <c r="AM136" i="24"/>
  <c r="AN136" i="24"/>
  <c r="AO136" i="24"/>
  <c r="AP136" i="24"/>
  <c r="AQ136" i="24" s="1"/>
  <c r="AR136" i="24"/>
  <c r="AS136" i="24" s="1"/>
  <c r="AH137" i="24"/>
  <c r="AK137" i="24" s="1"/>
  <c r="AY137" i="24" s="1"/>
  <c r="AZ137" i="24" s="1"/>
  <c r="AI137" i="24"/>
  <c r="AJ137" i="24"/>
  <c r="AL137" i="24"/>
  <c r="AM137" i="24"/>
  <c r="AN137" i="24"/>
  <c r="AO137" i="24"/>
  <c r="AP137" i="24"/>
  <c r="AQ137" i="24" s="1"/>
  <c r="AR137" i="24"/>
  <c r="AS137" i="24"/>
  <c r="AH138" i="24"/>
  <c r="AI138" i="24"/>
  <c r="AJ138" i="24"/>
  <c r="AL138" i="24"/>
  <c r="AM138" i="24"/>
  <c r="AN138" i="24" s="1"/>
  <c r="AO138" i="24"/>
  <c r="AP138" i="24"/>
  <c r="AQ138" i="24"/>
  <c r="AR138" i="24"/>
  <c r="AS138" i="24" s="1"/>
  <c r="AH139" i="24"/>
  <c r="AK139" i="24" s="1"/>
  <c r="AY139" i="24" s="1"/>
  <c r="AZ139" i="24" s="1"/>
  <c r="AI139" i="24"/>
  <c r="AJ139" i="24"/>
  <c r="AL139" i="24"/>
  <c r="AM139" i="24"/>
  <c r="AN139" i="24" s="1"/>
  <c r="AO139" i="24"/>
  <c r="AP139" i="24"/>
  <c r="AQ139" i="24"/>
  <c r="AR139" i="24"/>
  <c r="AS139" i="24"/>
  <c r="AH140" i="24"/>
  <c r="AK140" i="24" s="1"/>
  <c r="AY140" i="24" s="1"/>
  <c r="AZ140" i="24" s="1"/>
  <c r="AI140" i="24"/>
  <c r="AJ140" i="24"/>
  <c r="AL140" i="24"/>
  <c r="AM140" i="24"/>
  <c r="AN140" i="24"/>
  <c r="AO140" i="24"/>
  <c r="AP140" i="24"/>
  <c r="AQ140" i="24" s="1"/>
  <c r="AR140" i="24"/>
  <c r="AS140" i="24" s="1"/>
  <c r="AH141" i="24"/>
  <c r="AI141" i="24"/>
  <c r="AJ141" i="24"/>
  <c r="AL141" i="24"/>
  <c r="AM141" i="24"/>
  <c r="AN141" i="24"/>
  <c r="AO141" i="24"/>
  <c r="AP141" i="24"/>
  <c r="AQ141" i="24" s="1"/>
  <c r="AR141" i="24"/>
  <c r="AS141" i="24" s="1"/>
  <c r="AH142" i="24"/>
  <c r="AI142" i="24"/>
  <c r="AK142" i="24" s="1"/>
  <c r="AY142" i="24" s="1"/>
  <c r="AZ142" i="24" s="1"/>
  <c r="AJ142" i="24"/>
  <c r="AL142" i="24"/>
  <c r="AM142" i="24"/>
  <c r="AN142" i="24" s="1"/>
  <c r="AO142" i="24"/>
  <c r="AP142" i="24"/>
  <c r="AQ142" i="24" s="1"/>
  <c r="AR142" i="24"/>
  <c r="AS142" i="24" s="1"/>
  <c r="AH143" i="24"/>
  <c r="AK143" i="24" s="1"/>
  <c r="AY143" i="24" s="1"/>
  <c r="AZ143" i="24" s="1"/>
  <c r="AI143" i="24"/>
  <c r="AJ143" i="24"/>
  <c r="AL143" i="24"/>
  <c r="AM143" i="24"/>
  <c r="AN143" i="24" s="1"/>
  <c r="AO143" i="24"/>
  <c r="AP143" i="24"/>
  <c r="AQ143" i="24" s="1"/>
  <c r="AR143" i="24"/>
  <c r="AS143" i="24" s="1"/>
  <c r="AH144" i="24"/>
  <c r="AI144" i="24"/>
  <c r="AJ144" i="24"/>
  <c r="AK144" i="24" s="1"/>
  <c r="AY144" i="24" s="1"/>
  <c r="AZ144" i="24" s="1"/>
  <c r="AL144" i="24"/>
  <c r="AM144" i="24"/>
  <c r="AN144" i="24"/>
  <c r="AO144" i="24"/>
  <c r="AP144" i="24"/>
  <c r="AQ144" i="24"/>
  <c r="AR144" i="24"/>
  <c r="AS144" i="24" s="1"/>
  <c r="AH145" i="24"/>
  <c r="AK145" i="24" s="1"/>
  <c r="AY145" i="24" s="1"/>
  <c r="AZ145" i="24" s="1"/>
  <c r="AI145" i="24"/>
  <c r="AJ145" i="24"/>
  <c r="AL145" i="24"/>
  <c r="AM145" i="24"/>
  <c r="AN145" i="24"/>
  <c r="AO145" i="24"/>
  <c r="AP145" i="24"/>
  <c r="AQ145" i="24" s="1"/>
  <c r="AR145" i="24"/>
  <c r="AS145" i="24" s="1"/>
  <c r="AH146" i="24"/>
  <c r="AI146" i="24"/>
  <c r="AJ146" i="24"/>
  <c r="AL146" i="24"/>
  <c r="AM146" i="24"/>
  <c r="AN146" i="24" s="1"/>
  <c r="AO146" i="24"/>
  <c r="AP146" i="24"/>
  <c r="AQ146" i="24" s="1"/>
  <c r="AR146" i="24"/>
  <c r="AS146" i="24" s="1"/>
  <c r="AH147" i="24"/>
  <c r="AK147" i="24" s="1"/>
  <c r="AY147" i="24" s="1"/>
  <c r="AZ147" i="24" s="1"/>
  <c r="AI147" i="24"/>
  <c r="AJ147" i="24"/>
  <c r="AL147" i="24"/>
  <c r="AM147" i="24"/>
  <c r="AN147" i="24" s="1"/>
  <c r="AO147" i="24"/>
  <c r="AP147" i="24"/>
  <c r="AQ147" i="24"/>
  <c r="AR147" i="24"/>
  <c r="AS147" i="24"/>
  <c r="AH148" i="24"/>
  <c r="AI148" i="24"/>
  <c r="AJ148" i="24"/>
  <c r="AL148" i="24"/>
  <c r="AM148" i="24"/>
  <c r="AN148" i="24"/>
  <c r="AO148" i="24"/>
  <c r="AP148" i="24"/>
  <c r="AQ148" i="24" s="1"/>
  <c r="AR148" i="24"/>
  <c r="AS148" i="24"/>
  <c r="AH149" i="24"/>
  <c r="AI149" i="24"/>
  <c r="AJ149" i="24"/>
  <c r="AL149" i="24"/>
  <c r="AM149" i="24"/>
  <c r="AN149" i="24"/>
  <c r="AO149" i="24"/>
  <c r="AP149" i="24"/>
  <c r="AQ149" i="24" s="1"/>
  <c r="AR149" i="24"/>
  <c r="AS149" i="24" s="1"/>
  <c r="AH150" i="24"/>
  <c r="AI150" i="24"/>
  <c r="AJ150" i="24"/>
  <c r="AK150" i="24"/>
  <c r="AY150" i="24" s="1"/>
  <c r="AZ150" i="24" s="1"/>
  <c r="AL150" i="24"/>
  <c r="AM150" i="24"/>
  <c r="AN150" i="24" s="1"/>
  <c r="AO150" i="24"/>
  <c r="AP150" i="24"/>
  <c r="AQ150" i="24" s="1"/>
  <c r="AR150" i="24"/>
  <c r="AS150" i="24" s="1"/>
  <c r="AH151" i="24"/>
  <c r="AK151" i="24" s="1"/>
  <c r="AY151" i="24" s="1"/>
  <c r="AZ151" i="24" s="1"/>
  <c r="AI151" i="24"/>
  <c r="AJ151" i="24"/>
  <c r="AL151" i="24"/>
  <c r="AM151" i="24"/>
  <c r="AN151" i="24" s="1"/>
  <c r="AO151" i="24"/>
  <c r="AP151" i="24"/>
  <c r="AQ151" i="24" s="1"/>
  <c r="AR151" i="24"/>
  <c r="AS151" i="24" s="1"/>
  <c r="AH152" i="24"/>
  <c r="AK152" i="24" s="1"/>
  <c r="AY152" i="24" s="1"/>
  <c r="AZ152" i="24" s="1"/>
  <c r="AI152" i="24"/>
  <c r="AJ152" i="24"/>
  <c r="AL152" i="24"/>
  <c r="AM152" i="24"/>
  <c r="AN152" i="24"/>
  <c r="AO152" i="24"/>
  <c r="AP152" i="24"/>
  <c r="AQ152" i="24" s="1"/>
  <c r="AR152" i="24"/>
  <c r="AS152" i="24" s="1"/>
  <c r="AH153" i="24"/>
  <c r="AK153" i="24" s="1"/>
  <c r="AY153" i="24" s="1"/>
  <c r="AZ153" i="24" s="1"/>
  <c r="AI153" i="24"/>
  <c r="AJ153" i="24"/>
  <c r="AL153" i="24"/>
  <c r="AM153" i="24"/>
  <c r="AN153" i="24" s="1"/>
  <c r="AO153" i="24"/>
  <c r="AP153" i="24"/>
  <c r="AQ153" i="24" s="1"/>
  <c r="AR153" i="24"/>
  <c r="AS153" i="24" s="1"/>
  <c r="AH154" i="24"/>
  <c r="AK154" i="24" s="1"/>
  <c r="AI154" i="24"/>
  <c r="AJ154" i="24"/>
  <c r="AL154" i="24"/>
  <c r="AM154" i="24"/>
  <c r="AN154" i="24" s="1"/>
  <c r="AO154" i="24"/>
  <c r="AP154" i="24"/>
  <c r="AQ154" i="24"/>
  <c r="AR154" i="24"/>
  <c r="AS154" i="24" s="1"/>
  <c r="AH155" i="24"/>
  <c r="AI155" i="24"/>
  <c r="AJ155" i="24"/>
  <c r="AK155" i="24" s="1"/>
  <c r="AY155" i="24" s="1"/>
  <c r="AZ155" i="24" s="1"/>
  <c r="AL155" i="24"/>
  <c r="AM155" i="24"/>
  <c r="AN155" i="24" s="1"/>
  <c r="AO155" i="24"/>
  <c r="AP155" i="24"/>
  <c r="AQ155" i="24" s="1"/>
  <c r="AR155" i="24"/>
  <c r="AS155" i="24"/>
  <c r="AH156" i="24"/>
  <c r="AI156" i="24"/>
  <c r="AJ156" i="24"/>
  <c r="AL156" i="24"/>
  <c r="AM156" i="24"/>
  <c r="AN156" i="24" s="1"/>
  <c r="AO156" i="24"/>
  <c r="AP156" i="24"/>
  <c r="AQ156" i="24" s="1"/>
  <c r="AR156" i="24"/>
  <c r="AS156" i="24"/>
  <c r="AH157" i="24"/>
  <c r="AI157" i="24"/>
  <c r="AK157" i="24" s="1"/>
  <c r="AY157" i="24" s="1"/>
  <c r="AZ157" i="24" s="1"/>
  <c r="AJ157" i="24"/>
  <c r="AL157" i="24"/>
  <c r="AM157" i="24"/>
  <c r="AN157" i="24"/>
  <c r="AO157" i="24"/>
  <c r="AP157" i="24"/>
  <c r="AQ157" i="24" s="1"/>
  <c r="AR157" i="24"/>
  <c r="AS157" i="24" s="1"/>
  <c r="AH158" i="24"/>
  <c r="AI158" i="24"/>
  <c r="AJ158" i="24"/>
  <c r="AK158" i="24"/>
  <c r="AY158" i="24" s="1"/>
  <c r="AZ158" i="24" s="1"/>
  <c r="AL158" i="24"/>
  <c r="AM158" i="24"/>
  <c r="AN158" i="24" s="1"/>
  <c r="AO158" i="24"/>
  <c r="AP158" i="24"/>
  <c r="AQ158" i="24" s="1"/>
  <c r="AR158" i="24"/>
  <c r="AS158" i="24"/>
  <c r="AH159" i="24"/>
  <c r="AI159" i="24"/>
  <c r="AJ159" i="24"/>
  <c r="AL159" i="24"/>
  <c r="AM159" i="24"/>
  <c r="AN159" i="24" s="1"/>
  <c r="AO159" i="24"/>
  <c r="AP159" i="24"/>
  <c r="AQ159" i="24" s="1"/>
  <c r="AR159" i="24"/>
  <c r="AS159" i="24" s="1"/>
  <c r="AH160" i="24"/>
  <c r="AK160" i="24" s="1"/>
  <c r="AY160" i="24" s="1"/>
  <c r="AZ160" i="24" s="1"/>
  <c r="AI160" i="24"/>
  <c r="AJ160" i="24"/>
  <c r="AL160" i="24"/>
  <c r="AM160" i="24"/>
  <c r="AN160" i="24"/>
  <c r="AO160" i="24"/>
  <c r="AP160" i="24"/>
  <c r="AQ160" i="24" s="1"/>
  <c r="AR160" i="24"/>
  <c r="AS160" i="24" s="1"/>
  <c r="AH161" i="24"/>
  <c r="AI161" i="24"/>
  <c r="AK161" i="24" s="1"/>
  <c r="AY161" i="24" s="1"/>
  <c r="AZ161" i="24" s="1"/>
  <c r="AJ161" i="24"/>
  <c r="AL161" i="24"/>
  <c r="AM161" i="24"/>
  <c r="AN161" i="24"/>
  <c r="AO161" i="24"/>
  <c r="AP161" i="24"/>
  <c r="AQ161" i="24"/>
  <c r="AR161" i="24"/>
  <c r="AS161" i="24" s="1"/>
  <c r="AH162" i="24"/>
  <c r="AK162" i="24" s="1"/>
  <c r="AY162" i="24" s="1"/>
  <c r="AZ162" i="24" s="1"/>
  <c r="AI162" i="24"/>
  <c r="AJ162" i="24"/>
  <c r="AL162" i="24"/>
  <c r="AM162" i="24"/>
  <c r="AN162" i="24"/>
  <c r="AO162" i="24"/>
  <c r="AP162" i="24"/>
  <c r="AQ162" i="24"/>
  <c r="AR162" i="24"/>
  <c r="AS162" i="24" s="1"/>
  <c r="AH163" i="24"/>
  <c r="AK163" i="24" s="1"/>
  <c r="AY163" i="24" s="1"/>
  <c r="AZ163" i="24" s="1"/>
  <c r="AI163" i="24"/>
  <c r="AJ163" i="24"/>
  <c r="AL163" i="24"/>
  <c r="AM163" i="24"/>
  <c r="AN163" i="24" s="1"/>
  <c r="AO163" i="24"/>
  <c r="AP163" i="24"/>
  <c r="AQ163" i="24"/>
  <c r="AR163" i="24"/>
  <c r="AS163" i="24" s="1"/>
  <c r="AH164" i="24"/>
  <c r="AI164" i="24"/>
  <c r="AJ164" i="24"/>
  <c r="AL164" i="24"/>
  <c r="AM164" i="24"/>
  <c r="AN164" i="24"/>
  <c r="AO164" i="24"/>
  <c r="AP164" i="24"/>
  <c r="AQ164" i="24" s="1"/>
  <c r="AR164" i="24"/>
  <c r="AS164" i="24"/>
  <c r="AH165" i="24"/>
  <c r="AI165" i="24"/>
  <c r="AJ165" i="24"/>
  <c r="AL165" i="24"/>
  <c r="AM165" i="24"/>
  <c r="AN165" i="24" s="1"/>
  <c r="AO165" i="24"/>
  <c r="AP165" i="24"/>
  <c r="AQ165" i="24" s="1"/>
  <c r="AR165" i="24"/>
  <c r="AS165" i="24" s="1"/>
  <c r="AH166" i="24"/>
  <c r="AK166" i="24" s="1"/>
  <c r="AY166" i="24" s="1"/>
  <c r="AZ166" i="24" s="1"/>
  <c r="AI166" i="24"/>
  <c r="AJ166" i="24"/>
  <c r="AL166" i="24"/>
  <c r="AM166" i="24"/>
  <c r="AN166" i="24" s="1"/>
  <c r="AO166" i="24"/>
  <c r="AP166" i="24"/>
  <c r="AQ166" i="24" s="1"/>
  <c r="AR166" i="24"/>
  <c r="AS166" i="24" s="1"/>
  <c r="AH167" i="24"/>
  <c r="AI167" i="24"/>
  <c r="AJ167" i="24"/>
  <c r="AL167" i="24"/>
  <c r="AM167" i="24"/>
  <c r="AN167" i="24" s="1"/>
  <c r="AO167" i="24"/>
  <c r="AP167" i="24"/>
  <c r="AQ167" i="24" s="1"/>
  <c r="AR167" i="24"/>
  <c r="AS167" i="24"/>
  <c r="AH168" i="24"/>
  <c r="AK168" i="24" s="1"/>
  <c r="AY168" i="24" s="1"/>
  <c r="AZ168" i="24" s="1"/>
  <c r="AI168" i="24"/>
  <c r="AJ168" i="24"/>
  <c r="AL168" i="24"/>
  <c r="AM168" i="24"/>
  <c r="AN168" i="24" s="1"/>
  <c r="AO168" i="24"/>
  <c r="AP168" i="24"/>
  <c r="AQ168" i="24" s="1"/>
  <c r="AR168" i="24"/>
  <c r="AS168" i="24" s="1"/>
  <c r="AH169" i="24"/>
  <c r="AK169" i="24" s="1"/>
  <c r="AY169" i="24" s="1"/>
  <c r="AZ169" i="24" s="1"/>
  <c r="AI169" i="24"/>
  <c r="AJ169" i="24"/>
  <c r="AL169" i="24"/>
  <c r="AM169" i="24"/>
  <c r="AN169" i="24"/>
  <c r="AO169" i="24"/>
  <c r="AP169" i="24"/>
  <c r="AQ169" i="24" s="1"/>
  <c r="AR169" i="24"/>
  <c r="AS169" i="24"/>
  <c r="AH170" i="24"/>
  <c r="AI170" i="24"/>
  <c r="AJ170" i="24"/>
  <c r="AL170" i="24"/>
  <c r="AM170" i="24"/>
  <c r="AN170" i="24" s="1"/>
  <c r="AO170" i="24"/>
  <c r="AP170" i="24"/>
  <c r="AQ170" i="24"/>
  <c r="AR170" i="24"/>
  <c r="AS170" i="24" s="1"/>
  <c r="AH171" i="24"/>
  <c r="AK171" i="24" s="1"/>
  <c r="AY171" i="24" s="1"/>
  <c r="AZ171" i="24" s="1"/>
  <c r="AI171" i="24"/>
  <c r="AJ171" i="24"/>
  <c r="AL171" i="24"/>
  <c r="AM171" i="24"/>
  <c r="AN171" i="24" s="1"/>
  <c r="AO171" i="24"/>
  <c r="AP171" i="24"/>
  <c r="AQ171" i="24"/>
  <c r="AR171" i="24"/>
  <c r="AS171" i="24"/>
  <c r="AH172" i="24"/>
  <c r="AI172" i="24"/>
  <c r="AJ172" i="24"/>
  <c r="AL172" i="24"/>
  <c r="AM172" i="24"/>
  <c r="AN172" i="24"/>
  <c r="AO172" i="24"/>
  <c r="AP172" i="24"/>
  <c r="AQ172" i="24" s="1"/>
  <c r="AR172" i="24"/>
  <c r="AS172" i="24" s="1"/>
  <c r="AH173" i="24"/>
  <c r="AI173" i="24"/>
  <c r="AJ173" i="24"/>
  <c r="AL173" i="24"/>
  <c r="AM173" i="24"/>
  <c r="AN173" i="24"/>
  <c r="AO173" i="24"/>
  <c r="AP173" i="24"/>
  <c r="AQ173" i="24"/>
  <c r="AR173" i="24"/>
  <c r="AS173" i="24" s="1"/>
  <c r="AH174" i="24"/>
  <c r="AI174" i="24"/>
  <c r="AK174" i="24" s="1"/>
  <c r="AY174" i="24" s="1"/>
  <c r="AZ174" i="24" s="1"/>
  <c r="AJ174" i="24"/>
  <c r="AL174" i="24"/>
  <c r="AM174" i="24"/>
  <c r="AN174" i="24" s="1"/>
  <c r="AO174" i="24"/>
  <c r="AP174" i="24"/>
  <c r="AQ174" i="24" s="1"/>
  <c r="AR174" i="24"/>
  <c r="AS174" i="24" s="1"/>
  <c r="AH175" i="24"/>
  <c r="AK175" i="24" s="1"/>
  <c r="AY175" i="24" s="1"/>
  <c r="AZ175" i="24" s="1"/>
  <c r="AI175" i="24"/>
  <c r="AJ175" i="24"/>
  <c r="AL175" i="24"/>
  <c r="AM175" i="24"/>
  <c r="AN175" i="24" s="1"/>
  <c r="AO175" i="24"/>
  <c r="AP175" i="24"/>
  <c r="AQ175" i="24" s="1"/>
  <c r="AR175" i="24"/>
  <c r="AS175" i="24" s="1"/>
  <c r="AH176" i="24"/>
  <c r="AI176" i="24"/>
  <c r="AK176" i="24" s="1"/>
  <c r="AY176" i="24" s="1"/>
  <c r="AZ176" i="24" s="1"/>
  <c r="AJ176" i="24"/>
  <c r="AL176" i="24"/>
  <c r="AM176" i="24"/>
  <c r="AN176" i="24"/>
  <c r="AO176" i="24"/>
  <c r="AP176" i="24"/>
  <c r="AQ176" i="24"/>
  <c r="AR176" i="24"/>
  <c r="AS176" i="24" s="1"/>
  <c r="AH177" i="24"/>
  <c r="AK177" i="24" s="1"/>
  <c r="AY177" i="24" s="1"/>
  <c r="AZ177" i="24" s="1"/>
  <c r="AI177" i="24"/>
  <c r="AJ177" i="24"/>
  <c r="AL177" i="24"/>
  <c r="AM177" i="24"/>
  <c r="AN177" i="24"/>
  <c r="AO177" i="24"/>
  <c r="AP177" i="24"/>
  <c r="AQ177" i="24" s="1"/>
  <c r="AR177" i="24"/>
  <c r="AS177" i="24" s="1"/>
  <c r="AH178" i="24"/>
  <c r="AI178" i="24"/>
  <c r="AJ178" i="24"/>
  <c r="AL178" i="24"/>
  <c r="AM178" i="24"/>
  <c r="AN178" i="24" s="1"/>
  <c r="AO178" i="24"/>
  <c r="AP178" i="24"/>
  <c r="AQ178" i="24" s="1"/>
  <c r="AR178" i="24"/>
  <c r="AS178" i="24" s="1"/>
  <c r="AH179" i="24"/>
  <c r="AK179" i="24" s="1"/>
  <c r="AY179" i="24" s="1"/>
  <c r="AZ179" i="24" s="1"/>
  <c r="AI179" i="24"/>
  <c r="AJ179" i="24"/>
  <c r="AL179" i="24"/>
  <c r="AM179" i="24"/>
  <c r="AN179" i="24" s="1"/>
  <c r="AO179" i="24"/>
  <c r="AP179" i="24"/>
  <c r="AQ179" i="24"/>
  <c r="AR179" i="24"/>
  <c r="AS179" i="24"/>
  <c r="AH180" i="24"/>
  <c r="AI180" i="24"/>
  <c r="AJ180" i="24"/>
  <c r="AL180" i="24"/>
  <c r="AM180" i="24"/>
  <c r="AN180" i="24"/>
  <c r="AO180" i="24"/>
  <c r="AP180" i="24"/>
  <c r="AQ180" i="24" s="1"/>
  <c r="AR180" i="24"/>
  <c r="AS180" i="24"/>
  <c r="AH181" i="24"/>
  <c r="AI181" i="24"/>
  <c r="AJ181" i="24"/>
  <c r="AK181" i="24" s="1"/>
  <c r="AY181" i="24" s="1"/>
  <c r="AZ181" i="24" s="1"/>
  <c r="AL181" i="24"/>
  <c r="AM181" i="24"/>
  <c r="AN181" i="24"/>
  <c r="AO181" i="24"/>
  <c r="AP181" i="24"/>
  <c r="AQ181" i="24" s="1"/>
  <c r="AR181" i="24"/>
  <c r="AS181" i="24" s="1"/>
  <c r="AH182" i="24"/>
  <c r="AI182" i="24"/>
  <c r="AJ182" i="24"/>
  <c r="AK182" i="24"/>
  <c r="AY182" i="24" s="1"/>
  <c r="AZ182" i="24" s="1"/>
  <c r="AL182" i="24"/>
  <c r="AM182" i="24"/>
  <c r="AN182" i="24" s="1"/>
  <c r="AO182" i="24"/>
  <c r="AP182" i="24"/>
  <c r="AQ182" i="24"/>
  <c r="AR182" i="24"/>
  <c r="AS182" i="24" s="1"/>
  <c r="AH183" i="24"/>
  <c r="AI183" i="24"/>
  <c r="AJ183" i="24"/>
  <c r="AL183" i="24"/>
  <c r="AM183" i="24"/>
  <c r="AN183" i="24"/>
  <c r="AO183" i="24"/>
  <c r="AP183" i="24"/>
  <c r="AQ183" i="24" s="1"/>
  <c r="AR183" i="24"/>
  <c r="AS183" i="24" s="1"/>
  <c r="AV64" i="24"/>
  <c r="AX64" i="24"/>
  <c r="AW64" i="24"/>
  <c r="AT64" i="24"/>
  <c r="AS64" i="24"/>
  <c r="AR64" i="24"/>
  <c r="AQ64" i="24"/>
  <c r="AP64" i="24"/>
  <c r="AO64" i="24"/>
  <c r="AM64" i="24"/>
  <c r="AL64" i="24"/>
  <c r="AK64" i="24"/>
  <c r="AJ64" i="24"/>
  <c r="AI64" i="24"/>
  <c r="AH64" i="24"/>
  <c r="B50" i="24"/>
  <c r="B49" i="24"/>
  <c r="AO46" i="24"/>
  <c r="AR45" i="24"/>
  <c r="AS45" i="24" s="1"/>
  <c r="AS46" i="24" s="1"/>
  <c r="AQ46" i="24"/>
  <c r="B52" i="24"/>
  <c r="B51" i="24"/>
  <c r="B34" i="24"/>
  <c r="AG27" i="24"/>
  <c r="AG26" i="24"/>
  <c r="AG25" i="24"/>
  <c r="AG24" i="24"/>
  <c r="AG23" i="24"/>
  <c r="AG22" i="24"/>
  <c r="BB2332" i="6"/>
  <c r="B2340" i="6" s="1"/>
  <c r="BA2332" i="6"/>
  <c r="AZ2332" i="6"/>
  <c r="AY2332" i="6"/>
  <c r="AW2332" i="6"/>
  <c r="AX2332" i="6"/>
  <c r="AV2332" i="6"/>
  <c r="AU2332" i="6"/>
  <c r="AS2332" i="6"/>
  <c r="AR2332" i="6"/>
  <c r="AQ2332" i="6"/>
  <c r="AO2332" i="6"/>
  <c r="AN2332" i="6"/>
  <c r="AM2332" i="6"/>
  <c r="AL2332" i="6"/>
  <c r="AK2332" i="6"/>
  <c r="AJ2332" i="6"/>
  <c r="AI2332" i="6"/>
  <c r="AH2332" i="6"/>
  <c r="B2337" i="6" s="1"/>
  <c r="AG2332" i="6"/>
  <c r="B2336" i="6" s="1"/>
  <c r="AN2308" i="6"/>
  <c r="AG2308" i="6"/>
  <c r="B2312" i="6" s="1"/>
  <c r="AL2308" i="6"/>
  <c r="AM2308" i="6" s="1"/>
  <c r="AM2309" i="6" s="1"/>
  <c r="B2314" i="6" s="1"/>
  <c r="AJ2308" i="6"/>
  <c r="AK2308" i="6" s="1"/>
  <c r="AK2309" i="6" s="1"/>
  <c r="AI2308" i="6"/>
  <c r="AI2309" i="6" s="1"/>
  <c r="AH2308" i="6"/>
  <c r="B2313" i="6" s="1"/>
  <c r="AP427" i="21" l="1"/>
  <c r="AL414" i="21"/>
  <c r="AL408" i="21"/>
  <c r="AQ427" i="21"/>
  <c r="AL389" i="21"/>
  <c r="AL421" i="21"/>
  <c r="AL420" i="21"/>
  <c r="AL413" i="21"/>
  <c r="AL385" i="21"/>
  <c r="AL382" i="21"/>
  <c r="AL419" i="21"/>
  <c r="AL418" i="21"/>
  <c r="AL407" i="21"/>
  <c r="AL381" i="21"/>
  <c r="AL417" i="21"/>
  <c r="AL393" i="21"/>
  <c r="AO288" i="21"/>
  <c r="AI288" i="21"/>
  <c r="AQ288" i="21"/>
  <c r="AJ288" i="21"/>
  <c r="AS288" i="21"/>
  <c r="BI288" i="21"/>
  <c r="AK288" i="21"/>
  <c r="AH288" i="21"/>
  <c r="B293" i="21" s="1"/>
  <c r="AS184" i="24"/>
  <c r="AQ184" i="24"/>
  <c r="AK173" i="24"/>
  <c r="AY173" i="24" s="1"/>
  <c r="AZ173" i="24" s="1"/>
  <c r="AK156" i="24"/>
  <c r="AY156" i="24" s="1"/>
  <c r="AZ156" i="24" s="1"/>
  <c r="AK138" i="24"/>
  <c r="AY138" i="24" s="1"/>
  <c r="AZ138" i="24" s="1"/>
  <c r="AK164" i="24"/>
  <c r="AY164" i="24" s="1"/>
  <c r="AZ164" i="24" s="1"/>
  <c r="AK141" i="24"/>
  <c r="AY141" i="24" s="1"/>
  <c r="AZ141" i="24" s="1"/>
  <c r="AO184" i="24"/>
  <c r="AN184" i="24"/>
  <c r="B191" i="24" s="1"/>
  <c r="AK178" i="24"/>
  <c r="AY178" i="24" s="1"/>
  <c r="AZ178" i="24" s="1"/>
  <c r="AK167" i="24"/>
  <c r="AY167" i="24" s="1"/>
  <c r="AZ167" i="24" s="1"/>
  <c r="AK149" i="24"/>
  <c r="AY149" i="24" s="1"/>
  <c r="AZ149" i="24" s="1"/>
  <c r="AK146" i="24"/>
  <c r="AY146" i="24" s="1"/>
  <c r="AZ146" i="24" s="1"/>
  <c r="AK170" i="24"/>
  <c r="AY170" i="24" s="1"/>
  <c r="AZ170" i="24" s="1"/>
  <c r="AL184" i="24"/>
  <c r="B189" i="24" s="1"/>
  <c r="AK172" i="24"/>
  <c r="AY172" i="24" s="1"/>
  <c r="AZ172" i="24" s="1"/>
  <c r="AK159" i="24"/>
  <c r="AY159" i="24" s="1"/>
  <c r="AZ159" i="24" s="1"/>
  <c r="AK180" i="24"/>
  <c r="AY180" i="24" s="1"/>
  <c r="AZ180" i="24" s="1"/>
  <c r="AK165" i="24"/>
  <c r="AY165" i="24" s="1"/>
  <c r="AZ165" i="24" s="1"/>
  <c r="AK148" i="24"/>
  <c r="AY148" i="24" s="1"/>
  <c r="AZ148" i="24" s="1"/>
  <c r="AS185" i="24"/>
  <c r="B192" i="24" s="1"/>
  <c r="AP183" i="29"/>
  <c r="B206" i="29" s="1"/>
  <c r="AL307" i="21"/>
  <c r="AK183" i="24"/>
  <c r="AY183" i="24" s="1"/>
  <c r="AZ183" i="24" s="1"/>
  <c r="AS47" i="24"/>
  <c r="B53" i="24" s="1"/>
  <c r="AZ142" i="14"/>
  <c r="AX184" i="24"/>
  <c r="B190" i="24" s="1"/>
  <c r="AU288" i="21"/>
  <c r="AL288" i="21"/>
  <c r="AW288" i="21"/>
  <c r="BJ288" i="21"/>
  <c r="B295" i="21" s="1"/>
  <c r="AM288" i="21"/>
  <c r="AY288" i="21"/>
  <c r="AN288" i="21"/>
  <c r="BA288" i="21"/>
  <c r="BC288" i="21"/>
  <c r="AP288" i="21"/>
  <c r="BE288" i="21"/>
  <c r="BG288" i="21"/>
  <c r="AO427" i="21"/>
  <c r="BL427" i="21"/>
  <c r="AL422" i="21"/>
  <c r="AL394" i="21"/>
  <c r="AL388" i="21"/>
  <c r="AL356" i="21"/>
  <c r="AX427" i="21"/>
  <c r="BN427" i="21"/>
  <c r="AL402" i="21"/>
  <c r="AL366" i="21"/>
  <c r="AZ427" i="21"/>
  <c r="BP427" i="21"/>
  <c r="AR427" i="21"/>
  <c r="BB427" i="21"/>
  <c r="AL405" i="21"/>
  <c r="AS427" i="21"/>
  <c r="BD427" i="21"/>
  <c r="AL423" i="21"/>
  <c r="AL409" i="21"/>
  <c r="AL400" i="21"/>
  <c r="AL380" i="21"/>
  <c r="AH427" i="21"/>
  <c r="B432" i="21" s="1"/>
  <c r="AT427" i="21"/>
  <c r="BF427" i="21"/>
  <c r="BT427" i="21"/>
  <c r="AM427" i="21"/>
  <c r="AU427" i="21"/>
  <c r="BH427" i="21"/>
  <c r="AL412" i="21"/>
  <c r="AL406" i="21"/>
  <c r="AN427" i="21"/>
  <c r="AV427" i="21"/>
  <c r="BJ427" i="21"/>
  <c r="AL404" i="21"/>
  <c r="AL346" i="21"/>
  <c r="AL321" i="21"/>
  <c r="AL390" i="21"/>
  <c r="AL361" i="21"/>
  <c r="AL355" i="21"/>
  <c r="AL354" i="21"/>
  <c r="AL347" i="21"/>
  <c r="AL337" i="21"/>
  <c r="AL332" i="21"/>
  <c r="AL328" i="21"/>
  <c r="AL320" i="21"/>
  <c r="AL345" i="21"/>
  <c r="AL344" i="21"/>
  <c r="AL340" i="21"/>
  <c r="AL310" i="21"/>
  <c r="AL309" i="21"/>
  <c r="AL370" i="21"/>
  <c r="AL365" i="21"/>
  <c r="AL341" i="21"/>
  <c r="AL317" i="21"/>
  <c r="AL396" i="21"/>
  <c r="AL377" i="21"/>
  <c r="AL367" i="21"/>
  <c r="AL348" i="21"/>
  <c r="AL315" i="21"/>
  <c r="AL386" i="21"/>
  <c r="AL384" i="21"/>
  <c r="AL372" i="21"/>
  <c r="AL327" i="21"/>
  <c r="AL326" i="21"/>
  <c r="AL325" i="21"/>
  <c r="AJ334" i="29"/>
  <c r="AK214" i="29"/>
  <c r="AW183" i="29"/>
  <c r="AU182" i="29"/>
  <c r="AT183" i="29"/>
  <c r="AL149" i="22"/>
  <c r="AL375" i="21"/>
  <c r="AL371" i="21"/>
  <c r="AL383" i="21"/>
  <c r="AL379" i="21"/>
  <c r="AL403" i="21"/>
  <c r="AL391" i="21"/>
  <c r="AL387" i="21"/>
  <c r="AL399" i="21"/>
  <c r="AL395" i="21"/>
  <c r="AL369" i="21"/>
  <c r="AL359" i="21"/>
  <c r="AL353" i="21"/>
  <c r="AL335" i="21"/>
  <c r="AL322" i="21"/>
  <c r="AL343" i="21"/>
  <c r="AL330" i="21"/>
  <c r="AL329" i="21"/>
  <c r="AL314" i="21"/>
  <c r="AL313" i="21"/>
  <c r="AL338" i="21"/>
  <c r="AM153" i="21"/>
  <c r="AQ153" i="21"/>
  <c r="AR153" i="21"/>
  <c r="B160" i="21" s="1"/>
  <c r="AH153" i="21"/>
  <c r="B158" i="21" s="1"/>
  <c r="AI153" i="21"/>
  <c r="AJ153" i="21"/>
  <c r="AK153" i="21"/>
  <c r="AO153" i="21"/>
  <c r="AU184" i="24"/>
  <c r="AM2310" i="6"/>
  <c r="AG28" i="24"/>
  <c r="B33" i="24" s="1"/>
  <c r="AU2333" i="6"/>
  <c r="B2339" i="6" s="1"/>
  <c r="AT2332" i="6"/>
  <c r="AP2332" i="6"/>
  <c r="AL427" i="21" l="1"/>
  <c r="B434" i="21" s="1"/>
  <c r="BI289" i="21"/>
  <c r="AQ289" i="21"/>
  <c r="AY184" i="24"/>
  <c r="AM2334" i="6"/>
  <c r="B2338" i="6" s="1"/>
  <c r="B193" i="24"/>
  <c r="B294" i="21"/>
  <c r="AV428" i="21"/>
  <c r="AQ154" i="21"/>
  <c r="BP428" i="21"/>
  <c r="AK334" i="29"/>
  <c r="AL334" i="29" s="1"/>
  <c r="B337" i="29" s="1"/>
  <c r="AU183" i="29"/>
  <c r="AV183" i="29" s="1"/>
  <c r="B203" i="29" s="1"/>
  <c r="AK154" i="21"/>
  <c r="AZ184" i="24" l="1"/>
  <c r="BA184" i="24" s="1"/>
  <c r="B159" i="21"/>
  <c r="B433" i="21"/>
  <c r="AH2038" i="6" l="1"/>
  <c r="AI2038" i="6"/>
  <c r="AK2038" i="6" s="1"/>
  <c r="AJ2038" i="6"/>
  <c r="AL2038" i="6"/>
  <c r="AM2038" i="6"/>
  <c r="AO2038" i="6" s="1"/>
  <c r="AN2038" i="6"/>
  <c r="AP2038" i="6"/>
  <c r="AQ2038" i="6"/>
  <c r="AS2038" i="6" s="1"/>
  <c r="AR2038" i="6"/>
  <c r="AT2038" i="6"/>
  <c r="AU2038" i="6"/>
  <c r="AV2038" i="6"/>
  <c r="AX2038" i="6"/>
  <c r="AY2038" i="6"/>
  <c r="AZ2038" i="6"/>
  <c r="BB2038" i="6"/>
  <c r="BC2038" i="6"/>
  <c r="BD2038" i="6"/>
  <c r="BF2038" i="6"/>
  <c r="BG2038" i="6"/>
  <c r="BH2038" i="6"/>
  <c r="BJ2038" i="6"/>
  <c r="BK2038" i="6"/>
  <c r="BL2038" i="6"/>
  <c r="BN2038" i="6"/>
  <c r="BO2038" i="6"/>
  <c r="BP2038" i="6"/>
  <c r="BR2038" i="6"/>
  <c r="BS2038" i="6"/>
  <c r="BT2038" i="6"/>
  <c r="BV2038" i="6"/>
  <c r="AH2039" i="6"/>
  <c r="AI2039" i="6"/>
  <c r="AJ2039" i="6"/>
  <c r="AL2039" i="6"/>
  <c r="AM2039" i="6"/>
  <c r="AN2039" i="6"/>
  <c r="AP2039" i="6"/>
  <c r="AQ2039" i="6"/>
  <c r="AR2039" i="6"/>
  <c r="AT2039" i="6"/>
  <c r="AU2039" i="6"/>
  <c r="AV2039" i="6"/>
  <c r="AX2039" i="6"/>
  <c r="AY2039" i="6"/>
  <c r="AZ2039" i="6"/>
  <c r="BB2039" i="6"/>
  <c r="BC2039" i="6"/>
  <c r="BD2039" i="6"/>
  <c r="BF2039" i="6"/>
  <c r="BI2039" i="6" s="1"/>
  <c r="BG2039" i="6"/>
  <c r="BH2039" i="6"/>
  <c r="BJ2039" i="6"/>
  <c r="BK2039" i="6"/>
  <c r="BL2039" i="6"/>
  <c r="BN2039" i="6"/>
  <c r="BO2039" i="6"/>
  <c r="BP2039" i="6"/>
  <c r="BR2039" i="6"/>
  <c r="BS2039" i="6"/>
  <c r="BU2039" i="6" s="1"/>
  <c r="BT2039" i="6"/>
  <c r="BV2039" i="6"/>
  <c r="AH2040" i="6"/>
  <c r="AI2040" i="6"/>
  <c r="AJ2040" i="6"/>
  <c r="AL2040" i="6"/>
  <c r="AM2040" i="6"/>
  <c r="AN2040" i="6"/>
  <c r="AP2040" i="6"/>
  <c r="AQ2040" i="6"/>
  <c r="AR2040" i="6"/>
  <c r="AT2040" i="6"/>
  <c r="AU2040" i="6"/>
  <c r="AV2040" i="6"/>
  <c r="AX2040" i="6"/>
  <c r="AY2040" i="6"/>
  <c r="AZ2040" i="6"/>
  <c r="BB2040" i="6"/>
  <c r="BC2040" i="6"/>
  <c r="BE2040" i="6" s="1"/>
  <c r="BD2040" i="6"/>
  <c r="BF2040" i="6"/>
  <c r="BG2040" i="6"/>
  <c r="BH2040" i="6"/>
  <c r="BJ2040" i="6"/>
  <c r="BK2040" i="6"/>
  <c r="BL2040" i="6"/>
  <c r="BN2040" i="6"/>
  <c r="BO2040" i="6"/>
  <c r="BP2040" i="6"/>
  <c r="BR2040" i="6"/>
  <c r="BS2040" i="6"/>
  <c r="BT2040" i="6"/>
  <c r="BV2040" i="6"/>
  <c r="AH2041" i="6"/>
  <c r="AI2041" i="6"/>
  <c r="AJ2041" i="6"/>
  <c r="AL2041" i="6"/>
  <c r="AM2041" i="6"/>
  <c r="AN2041" i="6"/>
  <c r="AP2041" i="6"/>
  <c r="AS2041" i="6" s="1"/>
  <c r="AQ2041" i="6"/>
  <c r="AR2041" i="6"/>
  <c r="AT2041" i="6"/>
  <c r="AU2041" i="6"/>
  <c r="AV2041" i="6"/>
  <c r="AX2041" i="6"/>
  <c r="AY2041" i="6"/>
  <c r="AZ2041" i="6"/>
  <c r="BB2041" i="6"/>
  <c r="BC2041" i="6"/>
  <c r="BD2041" i="6"/>
  <c r="BF2041" i="6"/>
  <c r="BI2041" i="6" s="1"/>
  <c r="BG2041" i="6"/>
  <c r="BH2041" i="6"/>
  <c r="BJ2041" i="6"/>
  <c r="BK2041" i="6"/>
  <c r="BL2041" i="6"/>
  <c r="BN2041" i="6"/>
  <c r="BO2041" i="6"/>
  <c r="BP2041" i="6"/>
  <c r="BR2041" i="6"/>
  <c r="BU2041" i="6" s="1"/>
  <c r="BS2041" i="6"/>
  <c r="BT2041" i="6"/>
  <c r="BV2041" i="6"/>
  <c r="AH2042" i="6"/>
  <c r="AI2042" i="6"/>
  <c r="AK2042" i="6" s="1"/>
  <c r="AJ2042" i="6"/>
  <c r="AL2042" i="6"/>
  <c r="AM2042" i="6"/>
  <c r="AN2042" i="6"/>
  <c r="AP2042" i="6"/>
  <c r="AQ2042" i="6"/>
  <c r="AR2042" i="6"/>
  <c r="AT2042" i="6"/>
  <c r="AU2042" i="6"/>
  <c r="AV2042" i="6"/>
  <c r="AX2042" i="6"/>
  <c r="AY2042" i="6"/>
  <c r="AZ2042" i="6"/>
  <c r="BB2042" i="6"/>
  <c r="BC2042" i="6"/>
  <c r="BD2042" i="6"/>
  <c r="BF2042" i="6"/>
  <c r="BG2042" i="6"/>
  <c r="BH2042" i="6"/>
  <c r="BJ2042" i="6"/>
  <c r="BK2042" i="6"/>
  <c r="BL2042" i="6"/>
  <c r="BN2042" i="6"/>
  <c r="BO2042" i="6"/>
  <c r="BP2042" i="6"/>
  <c r="BR2042" i="6"/>
  <c r="BS2042" i="6"/>
  <c r="BT2042" i="6"/>
  <c r="BV2042" i="6"/>
  <c r="AH2043" i="6"/>
  <c r="AI2043" i="6"/>
  <c r="AJ2043" i="6"/>
  <c r="AL2043" i="6"/>
  <c r="AM2043" i="6"/>
  <c r="AN2043" i="6"/>
  <c r="AP2043" i="6"/>
  <c r="AQ2043" i="6"/>
  <c r="AR2043" i="6"/>
  <c r="AT2043" i="6"/>
  <c r="AU2043" i="6"/>
  <c r="AW2043" i="6" s="1"/>
  <c r="AV2043" i="6"/>
  <c r="AX2043" i="6"/>
  <c r="AY2043" i="6"/>
  <c r="AZ2043" i="6"/>
  <c r="BB2043" i="6"/>
  <c r="BC2043" i="6"/>
  <c r="BD2043" i="6"/>
  <c r="BF2043" i="6"/>
  <c r="BG2043" i="6"/>
  <c r="BH2043" i="6"/>
  <c r="BJ2043" i="6"/>
  <c r="BM2043" i="6" s="1"/>
  <c r="BK2043" i="6"/>
  <c r="BL2043" i="6"/>
  <c r="BN2043" i="6"/>
  <c r="BO2043" i="6"/>
  <c r="BP2043" i="6"/>
  <c r="BR2043" i="6"/>
  <c r="BS2043" i="6"/>
  <c r="BT2043" i="6"/>
  <c r="BV2043" i="6"/>
  <c r="AH2044" i="6"/>
  <c r="AI2044" i="6"/>
  <c r="AJ2044" i="6"/>
  <c r="AL2044" i="6"/>
  <c r="AM2044" i="6"/>
  <c r="AN2044" i="6"/>
  <c r="AP2044" i="6"/>
  <c r="AQ2044" i="6"/>
  <c r="AR2044" i="6"/>
  <c r="AT2044" i="6"/>
  <c r="AU2044" i="6"/>
  <c r="AV2044" i="6"/>
  <c r="AX2044" i="6"/>
  <c r="AY2044" i="6"/>
  <c r="AZ2044" i="6"/>
  <c r="BB2044" i="6"/>
  <c r="BC2044" i="6"/>
  <c r="BD2044" i="6"/>
  <c r="BF2044" i="6"/>
  <c r="BG2044" i="6"/>
  <c r="BH2044" i="6"/>
  <c r="BJ2044" i="6"/>
  <c r="BK2044" i="6"/>
  <c r="BM2044" i="6" s="1"/>
  <c r="BL2044" i="6"/>
  <c r="BN2044" i="6"/>
  <c r="BO2044" i="6"/>
  <c r="BP2044" i="6"/>
  <c r="BR2044" i="6"/>
  <c r="BS2044" i="6"/>
  <c r="BT2044" i="6"/>
  <c r="BV2044" i="6"/>
  <c r="AH2045" i="6"/>
  <c r="AI2045" i="6"/>
  <c r="AJ2045" i="6"/>
  <c r="AL2045" i="6"/>
  <c r="AM2045" i="6"/>
  <c r="AN2045" i="6"/>
  <c r="AP2045" i="6"/>
  <c r="AQ2045" i="6"/>
  <c r="AR2045" i="6"/>
  <c r="AT2045" i="6"/>
  <c r="AU2045" i="6"/>
  <c r="AV2045" i="6"/>
  <c r="AX2045" i="6"/>
  <c r="AY2045" i="6"/>
  <c r="AZ2045" i="6"/>
  <c r="BA2045" i="6"/>
  <c r="BB2045" i="6"/>
  <c r="BC2045" i="6"/>
  <c r="BD2045" i="6"/>
  <c r="BF2045" i="6"/>
  <c r="BG2045" i="6"/>
  <c r="BH2045" i="6"/>
  <c r="BJ2045" i="6"/>
  <c r="BK2045" i="6"/>
  <c r="BL2045" i="6"/>
  <c r="BN2045" i="6"/>
  <c r="BO2045" i="6"/>
  <c r="BP2045" i="6"/>
  <c r="BR2045" i="6"/>
  <c r="BS2045" i="6"/>
  <c r="BT2045" i="6"/>
  <c r="BV2045" i="6"/>
  <c r="AH2046" i="6"/>
  <c r="AI2046" i="6"/>
  <c r="AJ2046" i="6"/>
  <c r="AL2046" i="6"/>
  <c r="AM2046" i="6"/>
  <c r="AN2046" i="6"/>
  <c r="AP2046" i="6"/>
  <c r="AQ2046" i="6"/>
  <c r="AR2046" i="6"/>
  <c r="AT2046" i="6"/>
  <c r="AU2046" i="6"/>
  <c r="AV2046" i="6"/>
  <c r="AX2046" i="6"/>
  <c r="AY2046" i="6"/>
  <c r="AZ2046" i="6"/>
  <c r="BB2046" i="6"/>
  <c r="BC2046" i="6"/>
  <c r="BD2046" i="6"/>
  <c r="BF2046" i="6"/>
  <c r="BG2046" i="6"/>
  <c r="BH2046" i="6"/>
  <c r="BJ2046" i="6"/>
  <c r="BK2046" i="6"/>
  <c r="BL2046" i="6"/>
  <c r="BN2046" i="6"/>
  <c r="BO2046" i="6"/>
  <c r="BP2046" i="6"/>
  <c r="BR2046" i="6"/>
  <c r="BS2046" i="6"/>
  <c r="BT2046" i="6"/>
  <c r="BV2046" i="6"/>
  <c r="AH2047" i="6"/>
  <c r="AI2047" i="6"/>
  <c r="AJ2047" i="6"/>
  <c r="AL2047" i="6"/>
  <c r="AM2047" i="6"/>
  <c r="AN2047" i="6"/>
  <c r="AP2047" i="6"/>
  <c r="AQ2047" i="6"/>
  <c r="AR2047" i="6"/>
  <c r="AT2047" i="6"/>
  <c r="AU2047" i="6"/>
  <c r="AV2047" i="6"/>
  <c r="AX2047" i="6"/>
  <c r="AY2047" i="6"/>
  <c r="AZ2047" i="6"/>
  <c r="BB2047" i="6"/>
  <c r="BC2047" i="6"/>
  <c r="BD2047" i="6"/>
  <c r="BF2047" i="6"/>
  <c r="BG2047" i="6"/>
  <c r="BH2047" i="6"/>
  <c r="BJ2047" i="6"/>
  <c r="BK2047" i="6"/>
  <c r="BL2047" i="6"/>
  <c r="BN2047" i="6"/>
  <c r="BQ2047" i="6" s="1"/>
  <c r="BO2047" i="6"/>
  <c r="BP2047" i="6"/>
  <c r="BR2047" i="6"/>
  <c r="BU2047" i="6" s="1"/>
  <c r="BS2047" i="6"/>
  <c r="BT2047" i="6"/>
  <c r="BV2047" i="6"/>
  <c r="AH2048" i="6"/>
  <c r="AI2048" i="6"/>
  <c r="AJ2048" i="6"/>
  <c r="AL2048" i="6"/>
  <c r="AM2048" i="6"/>
  <c r="AN2048" i="6"/>
  <c r="AP2048" i="6"/>
  <c r="AQ2048" i="6"/>
  <c r="AR2048" i="6"/>
  <c r="AT2048" i="6"/>
  <c r="AU2048" i="6"/>
  <c r="AV2048" i="6"/>
  <c r="AX2048" i="6"/>
  <c r="AY2048" i="6"/>
  <c r="AZ2048" i="6"/>
  <c r="BB2048" i="6"/>
  <c r="BC2048" i="6"/>
  <c r="BD2048" i="6"/>
  <c r="BF2048" i="6"/>
  <c r="BG2048" i="6"/>
  <c r="BH2048" i="6"/>
  <c r="BJ2048" i="6"/>
  <c r="BK2048" i="6"/>
  <c r="BL2048" i="6"/>
  <c r="BN2048" i="6"/>
  <c r="BO2048" i="6"/>
  <c r="BP2048" i="6"/>
  <c r="BR2048" i="6"/>
  <c r="BS2048" i="6"/>
  <c r="BT2048" i="6"/>
  <c r="BV2048" i="6"/>
  <c r="AH2049" i="6"/>
  <c r="AI2049" i="6"/>
  <c r="AJ2049" i="6"/>
  <c r="AL2049" i="6"/>
  <c r="AM2049" i="6"/>
  <c r="AN2049" i="6"/>
  <c r="AP2049" i="6"/>
  <c r="AQ2049" i="6"/>
  <c r="AR2049" i="6"/>
  <c r="AT2049" i="6"/>
  <c r="AU2049" i="6"/>
  <c r="AV2049" i="6"/>
  <c r="AX2049" i="6"/>
  <c r="AY2049" i="6"/>
  <c r="BA2049" i="6" s="1"/>
  <c r="AZ2049" i="6"/>
  <c r="BB2049" i="6"/>
  <c r="BC2049" i="6"/>
  <c r="BD2049" i="6"/>
  <c r="BF2049" i="6"/>
  <c r="BI2049" i="6" s="1"/>
  <c r="BG2049" i="6"/>
  <c r="BH2049" i="6"/>
  <c r="BJ2049" i="6"/>
  <c r="BK2049" i="6"/>
  <c r="BL2049" i="6"/>
  <c r="BM2049" i="6" s="1"/>
  <c r="BN2049" i="6"/>
  <c r="BO2049" i="6"/>
  <c r="BP2049" i="6"/>
  <c r="BR2049" i="6"/>
  <c r="BS2049" i="6"/>
  <c r="BT2049" i="6"/>
  <c r="BV2049" i="6"/>
  <c r="AH2050" i="6"/>
  <c r="AI2050" i="6"/>
  <c r="AJ2050" i="6"/>
  <c r="AL2050" i="6"/>
  <c r="AM2050" i="6"/>
  <c r="AN2050" i="6"/>
  <c r="AP2050" i="6"/>
  <c r="AQ2050" i="6"/>
  <c r="AR2050" i="6"/>
  <c r="AT2050" i="6"/>
  <c r="AU2050" i="6"/>
  <c r="AV2050" i="6"/>
  <c r="AX2050" i="6"/>
  <c r="AY2050" i="6"/>
  <c r="AZ2050" i="6"/>
  <c r="BB2050" i="6"/>
  <c r="BC2050" i="6"/>
  <c r="BD2050" i="6"/>
  <c r="BF2050" i="6"/>
  <c r="BG2050" i="6"/>
  <c r="BH2050" i="6"/>
  <c r="BJ2050" i="6"/>
  <c r="BK2050" i="6"/>
  <c r="BL2050" i="6"/>
  <c r="BN2050" i="6"/>
  <c r="BO2050" i="6"/>
  <c r="BP2050" i="6"/>
  <c r="BR2050" i="6"/>
  <c r="BS2050" i="6"/>
  <c r="BT2050" i="6"/>
  <c r="BV2050" i="6"/>
  <c r="AH2051" i="6"/>
  <c r="AK2051" i="6" s="1"/>
  <c r="AI2051" i="6"/>
  <c r="AJ2051" i="6"/>
  <c r="AL2051" i="6"/>
  <c r="AM2051" i="6"/>
  <c r="AN2051" i="6"/>
  <c r="AP2051" i="6"/>
  <c r="AQ2051" i="6"/>
  <c r="AR2051" i="6"/>
  <c r="AT2051" i="6"/>
  <c r="AU2051" i="6"/>
  <c r="AV2051" i="6"/>
  <c r="AX2051" i="6"/>
  <c r="AY2051" i="6"/>
  <c r="AZ2051" i="6"/>
  <c r="BB2051" i="6"/>
  <c r="BC2051" i="6"/>
  <c r="BD2051" i="6"/>
  <c r="BF2051" i="6"/>
  <c r="BG2051" i="6"/>
  <c r="BH2051" i="6"/>
  <c r="BJ2051" i="6"/>
  <c r="BK2051" i="6"/>
  <c r="BL2051" i="6"/>
  <c r="BN2051" i="6"/>
  <c r="BO2051" i="6"/>
  <c r="BP2051" i="6"/>
  <c r="BR2051" i="6"/>
  <c r="BS2051" i="6"/>
  <c r="BT2051" i="6"/>
  <c r="BV2051" i="6"/>
  <c r="AH2052" i="6"/>
  <c r="AI2052" i="6"/>
  <c r="AJ2052" i="6"/>
  <c r="AL2052" i="6"/>
  <c r="AM2052" i="6"/>
  <c r="AN2052" i="6"/>
  <c r="AP2052" i="6"/>
  <c r="AQ2052" i="6"/>
  <c r="AR2052" i="6"/>
  <c r="AT2052" i="6"/>
  <c r="AU2052" i="6"/>
  <c r="AV2052" i="6"/>
  <c r="AX2052" i="6"/>
  <c r="AY2052" i="6"/>
  <c r="AZ2052" i="6"/>
  <c r="BB2052" i="6"/>
  <c r="BC2052" i="6"/>
  <c r="BD2052" i="6"/>
  <c r="BF2052" i="6"/>
  <c r="BG2052" i="6"/>
  <c r="BH2052" i="6"/>
  <c r="BJ2052" i="6"/>
  <c r="BK2052" i="6"/>
  <c r="BL2052" i="6"/>
  <c r="BN2052" i="6"/>
  <c r="BO2052" i="6"/>
  <c r="BP2052" i="6"/>
  <c r="BR2052" i="6"/>
  <c r="BS2052" i="6"/>
  <c r="BT2052" i="6"/>
  <c r="BV2052" i="6"/>
  <c r="AH2053" i="6"/>
  <c r="AI2053" i="6"/>
  <c r="AJ2053" i="6"/>
  <c r="AL2053" i="6"/>
  <c r="AM2053" i="6"/>
  <c r="AN2053" i="6"/>
  <c r="AP2053" i="6"/>
  <c r="AQ2053" i="6"/>
  <c r="AR2053" i="6"/>
  <c r="AT2053" i="6"/>
  <c r="AU2053" i="6"/>
  <c r="AV2053" i="6"/>
  <c r="AX2053" i="6"/>
  <c r="AY2053" i="6"/>
  <c r="AZ2053" i="6"/>
  <c r="BB2053" i="6"/>
  <c r="BC2053" i="6"/>
  <c r="BD2053" i="6"/>
  <c r="BF2053" i="6"/>
  <c r="BG2053" i="6"/>
  <c r="BH2053" i="6"/>
  <c r="BJ2053" i="6"/>
  <c r="BK2053" i="6"/>
  <c r="BL2053" i="6"/>
  <c r="BN2053" i="6"/>
  <c r="BO2053" i="6"/>
  <c r="BP2053" i="6"/>
  <c r="BR2053" i="6"/>
  <c r="BU2053" i="6" s="1"/>
  <c r="BS2053" i="6"/>
  <c r="BT2053" i="6"/>
  <c r="BV2053" i="6"/>
  <c r="AH2054" i="6"/>
  <c r="AI2054" i="6"/>
  <c r="AJ2054" i="6"/>
  <c r="AL2054" i="6"/>
  <c r="AM2054" i="6"/>
  <c r="AN2054" i="6"/>
  <c r="AP2054" i="6"/>
  <c r="AQ2054" i="6"/>
  <c r="AR2054" i="6"/>
  <c r="AT2054" i="6"/>
  <c r="AU2054" i="6"/>
  <c r="AV2054" i="6"/>
  <c r="AX2054" i="6"/>
  <c r="AY2054" i="6"/>
  <c r="AZ2054" i="6"/>
  <c r="BB2054" i="6"/>
  <c r="BC2054" i="6"/>
  <c r="BD2054" i="6"/>
  <c r="BF2054" i="6"/>
  <c r="BG2054" i="6"/>
  <c r="BH2054" i="6"/>
  <c r="BJ2054" i="6"/>
  <c r="BK2054" i="6"/>
  <c r="BL2054" i="6"/>
  <c r="BN2054" i="6"/>
  <c r="BO2054" i="6"/>
  <c r="BP2054" i="6"/>
  <c r="BR2054" i="6"/>
  <c r="BS2054" i="6"/>
  <c r="BT2054" i="6"/>
  <c r="BV2054" i="6"/>
  <c r="AH2055" i="6"/>
  <c r="AI2055" i="6"/>
  <c r="AJ2055" i="6"/>
  <c r="AL2055" i="6"/>
  <c r="AM2055" i="6"/>
  <c r="AN2055" i="6"/>
  <c r="AP2055" i="6"/>
  <c r="AQ2055" i="6"/>
  <c r="AR2055" i="6"/>
  <c r="AT2055" i="6"/>
  <c r="AU2055" i="6"/>
  <c r="AV2055" i="6"/>
  <c r="AX2055" i="6"/>
  <c r="AY2055" i="6"/>
  <c r="AZ2055" i="6"/>
  <c r="BA2055" i="6"/>
  <c r="BB2055" i="6"/>
  <c r="BC2055" i="6"/>
  <c r="BD2055" i="6"/>
  <c r="BF2055" i="6"/>
  <c r="BG2055" i="6"/>
  <c r="BH2055" i="6"/>
  <c r="BJ2055" i="6"/>
  <c r="BK2055" i="6"/>
  <c r="BL2055" i="6"/>
  <c r="BN2055" i="6"/>
  <c r="BO2055" i="6"/>
  <c r="BP2055" i="6"/>
  <c r="BR2055" i="6"/>
  <c r="BS2055" i="6"/>
  <c r="BU2055" i="6" s="1"/>
  <c r="BT2055" i="6"/>
  <c r="BV2055" i="6"/>
  <c r="AH2056" i="6"/>
  <c r="AI2056" i="6"/>
  <c r="AJ2056" i="6"/>
  <c r="AL2056" i="6"/>
  <c r="AM2056" i="6"/>
  <c r="AN2056" i="6"/>
  <c r="AP2056" i="6"/>
  <c r="AQ2056" i="6"/>
  <c r="AR2056" i="6"/>
  <c r="AT2056" i="6"/>
  <c r="AU2056" i="6"/>
  <c r="AV2056" i="6"/>
  <c r="AX2056" i="6"/>
  <c r="AY2056" i="6"/>
  <c r="AZ2056" i="6"/>
  <c r="BB2056" i="6"/>
  <c r="BC2056" i="6"/>
  <c r="BD2056" i="6"/>
  <c r="BF2056" i="6"/>
  <c r="BG2056" i="6"/>
  <c r="BH2056" i="6"/>
  <c r="BJ2056" i="6"/>
  <c r="BM2056" i="6" s="1"/>
  <c r="BK2056" i="6"/>
  <c r="BL2056" i="6"/>
  <c r="BN2056" i="6"/>
  <c r="BO2056" i="6"/>
  <c r="BP2056" i="6"/>
  <c r="BR2056" i="6"/>
  <c r="BS2056" i="6"/>
  <c r="BT2056" i="6"/>
  <c r="BV2056" i="6"/>
  <c r="AH2057" i="6"/>
  <c r="AI2057" i="6"/>
  <c r="AJ2057" i="6"/>
  <c r="AL2057" i="6"/>
  <c r="AM2057" i="6"/>
  <c r="AN2057" i="6"/>
  <c r="AP2057" i="6"/>
  <c r="AQ2057" i="6"/>
  <c r="AR2057" i="6"/>
  <c r="AT2057" i="6"/>
  <c r="AU2057" i="6"/>
  <c r="AV2057" i="6"/>
  <c r="AX2057" i="6"/>
  <c r="AY2057" i="6"/>
  <c r="AZ2057" i="6"/>
  <c r="BB2057" i="6"/>
  <c r="BC2057" i="6"/>
  <c r="BD2057" i="6"/>
  <c r="BF2057" i="6"/>
  <c r="BG2057" i="6"/>
  <c r="BH2057" i="6"/>
  <c r="BJ2057" i="6"/>
  <c r="BK2057" i="6"/>
  <c r="BL2057" i="6"/>
  <c r="BN2057" i="6"/>
  <c r="BO2057" i="6"/>
  <c r="BP2057" i="6"/>
  <c r="BR2057" i="6"/>
  <c r="BS2057" i="6"/>
  <c r="BT2057" i="6"/>
  <c r="BV2057" i="6"/>
  <c r="AH2058" i="6"/>
  <c r="AI2058" i="6"/>
  <c r="AJ2058" i="6"/>
  <c r="AL2058" i="6"/>
  <c r="AM2058" i="6"/>
  <c r="AN2058" i="6"/>
  <c r="AP2058" i="6"/>
  <c r="AQ2058" i="6"/>
  <c r="AR2058" i="6"/>
  <c r="AS2058" i="6"/>
  <c r="AT2058" i="6"/>
  <c r="AU2058" i="6"/>
  <c r="AV2058" i="6"/>
  <c r="AX2058" i="6"/>
  <c r="AY2058" i="6"/>
  <c r="AZ2058" i="6"/>
  <c r="BB2058" i="6"/>
  <c r="BC2058" i="6"/>
  <c r="BD2058" i="6"/>
  <c r="BF2058" i="6"/>
  <c r="BG2058" i="6"/>
  <c r="BH2058" i="6"/>
  <c r="BJ2058" i="6"/>
  <c r="BK2058" i="6"/>
  <c r="BM2058" i="6" s="1"/>
  <c r="BL2058" i="6"/>
  <c r="BN2058" i="6"/>
  <c r="BO2058" i="6"/>
  <c r="BP2058" i="6"/>
  <c r="BR2058" i="6"/>
  <c r="BS2058" i="6"/>
  <c r="BT2058" i="6"/>
  <c r="BV2058" i="6"/>
  <c r="AH2059" i="6"/>
  <c r="AI2059" i="6"/>
  <c r="AJ2059" i="6"/>
  <c r="AL2059" i="6"/>
  <c r="AM2059" i="6"/>
  <c r="AN2059" i="6"/>
  <c r="AP2059" i="6"/>
  <c r="AQ2059" i="6"/>
  <c r="AR2059" i="6"/>
  <c r="AT2059" i="6"/>
  <c r="AU2059" i="6"/>
  <c r="AV2059" i="6"/>
  <c r="AX2059" i="6"/>
  <c r="AY2059" i="6"/>
  <c r="AZ2059" i="6"/>
  <c r="BB2059" i="6"/>
  <c r="BC2059" i="6"/>
  <c r="BD2059" i="6"/>
  <c r="BF2059" i="6"/>
  <c r="BG2059" i="6"/>
  <c r="BH2059" i="6"/>
  <c r="BJ2059" i="6"/>
  <c r="BK2059" i="6"/>
  <c r="BL2059" i="6"/>
  <c r="BN2059" i="6"/>
  <c r="BO2059" i="6"/>
  <c r="BP2059" i="6"/>
  <c r="BR2059" i="6"/>
  <c r="BS2059" i="6"/>
  <c r="BT2059" i="6"/>
  <c r="BV2059" i="6"/>
  <c r="AH2060" i="6"/>
  <c r="AI2060" i="6"/>
  <c r="AJ2060" i="6"/>
  <c r="AL2060" i="6"/>
  <c r="AM2060" i="6"/>
  <c r="AN2060" i="6"/>
  <c r="AP2060" i="6"/>
  <c r="AQ2060" i="6"/>
  <c r="AR2060" i="6"/>
  <c r="AT2060" i="6"/>
  <c r="AU2060" i="6"/>
  <c r="AV2060" i="6"/>
  <c r="AX2060" i="6"/>
  <c r="AY2060" i="6"/>
  <c r="AZ2060" i="6"/>
  <c r="BB2060" i="6"/>
  <c r="BC2060" i="6"/>
  <c r="BE2060" i="6" s="1"/>
  <c r="BD2060" i="6"/>
  <c r="BF2060" i="6"/>
  <c r="BG2060" i="6"/>
  <c r="BH2060" i="6"/>
  <c r="BJ2060" i="6"/>
  <c r="BK2060" i="6"/>
  <c r="BL2060" i="6"/>
  <c r="BN2060" i="6"/>
  <c r="BO2060" i="6"/>
  <c r="BP2060" i="6"/>
  <c r="BR2060" i="6"/>
  <c r="BS2060" i="6"/>
  <c r="BT2060" i="6"/>
  <c r="BV2060" i="6"/>
  <c r="AH2061" i="6"/>
  <c r="AI2061" i="6"/>
  <c r="AJ2061" i="6"/>
  <c r="AL2061" i="6"/>
  <c r="AM2061" i="6"/>
  <c r="AN2061" i="6"/>
  <c r="AP2061" i="6"/>
  <c r="AQ2061" i="6"/>
  <c r="AR2061" i="6"/>
  <c r="AT2061" i="6"/>
  <c r="AU2061" i="6"/>
  <c r="AV2061" i="6"/>
  <c r="AX2061" i="6"/>
  <c r="AY2061" i="6"/>
  <c r="AZ2061" i="6"/>
  <c r="BB2061" i="6"/>
  <c r="BC2061" i="6"/>
  <c r="BD2061" i="6"/>
  <c r="BF2061" i="6"/>
  <c r="BG2061" i="6"/>
  <c r="BH2061" i="6"/>
  <c r="BJ2061" i="6"/>
  <c r="BK2061" i="6"/>
  <c r="BL2061" i="6"/>
  <c r="BN2061" i="6"/>
  <c r="BO2061" i="6"/>
  <c r="BP2061" i="6"/>
  <c r="BR2061" i="6"/>
  <c r="BS2061" i="6"/>
  <c r="BT2061" i="6"/>
  <c r="BV2061" i="6"/>
  <c r="AH2062" i="6"/>
  <c r="AI2062" i="6"/>
  <c r="AJ2062" i="6"/>
  <c r="AL2062" i="6"/>
  <c r="AM2062" i="6"/>
  <c r="AN2062" i="6"/>
  <c r="AP2062" i="6"/>
  <c r="AQ2062" i="6"/>
  <c r="AR2062" i="6"/>
  <c r="AT2062" i="6"/>
  <c r="AU2062" i="6"/>
  <c r="AV2062" i="6"/>
  <c r="AX2062" i="6"/>
  <c r="AY2062" i="6"/>
  <c r="AZ2062" i="6"/>
  <c r="BB2062" i="6"/>
  <c r="BC2062" i="6"/>
  <c r="BD2062" i="6"/>
  <c r="BF2062" i="6"/>
  <c r="BG2062" i="6"/>
  <c r="BH2062" i="6"/>
  <c r="BJ2062" i="6"/>
  <c r="BK2062" i="6"/>
  <c r="BL2062" i="6"/>
  <c r="BN2062" i="6"/>
  <c r="BO2062" i="6"/>
  <c r="BP2062" i="6"/>
  <c r="BR2062" i="6"/>
  <c r="BS2062" i="6"/>
  <c r="BT2062" i="6"/>
  <c r="BV2062" i="6"/>
  <c r="AH2063" i="6"/>
  <c r="AI2063" i="6"/>
  <c r="AJ2063" i="6"/>
  <c r="AL2063" i="6"/>
  <c r="AM2063" i="6"/>
  <c r="AN2063" i="6"/>
  <c r="AP2063" i="6"/>
  <c r="AQ2063" i="6"/>
  <c r="AR2063" i="6"/>
  <c r="AT2063" i="6"/>
  <c r="AU2063" i="6"/>
  <c r="AV2063" i="6"/>
  <c r="AX2063" i="6"/>
  <c r="AY2063" i="6"/>
  <c r="AZ2063" i="6"/>
  <c r="BB2063" i="6"/>
  <c r="BC2063" i="6"/>
  <c r="BD2063" i="6"/>
  <c r="BF2063" i="6"/>
  <c r="BG2063" i="6"/>
  <c r="BH2063" i="6"/>
  <c r="BJ2063" i="6"/>
  <c r="BK2063" i="6"/>
  <c r="BL2063" i="6"/>
  <c r="BN2063" i="6"/>
  <c r="BO2063" i="6"/>
  <c r="BP2063" i="6"/>
  <c r="BR2063" i="6"/>
  <c r="BU2063" i="6" s="1"/>
  <c r="BS2063" i="6"/>
  <c r="BT2063" i="6"/>
  <c r="BV2063" i="6"/>
  <c r="AH2064" i="6"/>
  <c r="AI2064" i="6"/>
  <c r="AJ2064" i="6"/>
  <c r="AL2064" i="6"/>
  <c r="AM2064" i="6"/>
  <c r="AN2064" i="6"/>
  <c r="AP2064" i="6"/>
  <c r="AQ2064" i="6"/>
  <c r="AR2064" i="6"/>
  <c r="AT2064" i="6"/>
  <c r="AU2064" i="6"/>
  <c r="AV2064" i="6"/>
  <c r="AX2064" i="6"/>
  <c r="AY2064" i="6"/>
  <c r="AZ2064" i="6"/>
  <c r="BB2064" i="6"/>
  <c r="BC2064" i="6"/>
  <c r="BD2064" i="6"/>
  <c r="BF2064" i="6"/>
  <c r="BG2064" i="6"/>
  <c r="BH2064" i="6"/>
  <c r="BJ2064" i="6"/>
  <c r="BK2064" i="6"/>
  <c r="BL2064" i="6"/>
  <c r="BN2064" i="6"/>
  <c r="BO2064" i="6"/>
  <c r="BP2064" i="6"/>
  <c r="BR2064" i="6"/>
  <c r="BS2064" i="6"/>
  <c r="BT2064" i="6"/>
  <c r="BV2064" i="6"/>
  <c r="AH2065" i="6"/>
  <c r="AI2065" i="6"/>
  <c r="AJ2065" i="6"/>
  <c r="AL2065" i="6"/>
  <c r="AM2065" i="6"/>
  <c r="AN2065" i="6"/>
  <c r="AP2065" i="6"/>
  <c r="AQ2065" i="6"/>
  <c r="AR2065" i="6"/>
  <c r="AT2065" i="6"/>
  <c r="AU2065" i="6"/>
  <c r="AV2065" i="6"/>
  <c r="AX2065" i="6"/>
  <c r="AY2065" i="6"/>
  <c r="AZ2065" i="6"/>
  <c r="BB2065" i="6"/>
  <c r="BC2065" i="6"/>
  <c r="BD2065" i="6"/>
  <c r="BF2065" i="6"/>
  <c r="BG2065" i="6"/>
  <c r="BH2065" i="6"/>
  <c r="BJ2065" i="6"/>
  <c r="BM2065" i="6" s="1"/>
  <c r="BK2065" i="6"/>
  <c r="BL2065" i="6"/>
  <c r="BN2065" i="6"/>
  <c r="BO2065" i="6"/>
  <c r="BP2065" i="6"/>
  <c r="BR2065" i="6"/>
  <c r="BS2065" i="6"/>
  <c r="BT2065" i="6"/>
  <c r="BV2065" i="6"/>
  <c r="AH2066" i="6"/>
  <c r="AI2066" i="6"/>
  <c r="AJ2066" i="6"/>
  <c r="AL2066" i="6"/>
  <c r="AM2066" i="6"/>
  <c r="AN2066" i="6"/>
  <c r="AP2066" i="6"/>
  <c r="AQ2066" i="6"/>
  <c r="AR2066" i="6"/>
  <c r="AT2066" i="6"/>
  <c r="AU2066" i="6"/>
  <c r="AV2066" i="6"/>
  <c r="AX2066" i="6"/>
  <c r="AY2066" i="6"/>
  <c r="AZ2066" i="6"/>
  <c r="BB2066" i="6"/>
  <c r="BC2066" i="6"/>
  <c r="BD2066" i="6"/>
  <c r="BF2066" i="6"/>
  <c r="BG2066" i="6"/>
  <c r="BH2066" i="6"/>
  <c r="BJ2066" i="6"/>
  <c r="BK2066" i="6"/>
  <c r="BL2066" i="6"/>
  <c r="BN2066" i="6"/>
  <c r="BO2066" i="6"/>
  <c r="BP2066" i="6"/>
  <c r="BR2066" i="6"/>
  <c r="BS2066" i="6"/>
  <c r="BT2066" i="6"/>
  <c r="BU2066" i="6"/>
  <c r="BV2066" i="6"/>
  <c r="AH2067" i="6"/>
  <c r="AI2067" i="6"/>
  <c r="AJ2067" i="6"/>
  <c r="AL2067" i="6"/>
  <c r="AM2067" i="6"/>
  <c r="AN2067" i="6"/>
  <c r="AP2067" i="6"/>
  <c r="AQ2067" i="6"/>
  <c r="AR2067" i="6"/>
  <c r="AT2067" i="6"/>
  <c r="AU2067" i="6"/>
  <c r="AV2067" i="6"/>
  <c r="AX2067" i="6"/>
  <c r="AY2067" i="6"/>
  <c r="AZ2067" i="6"/>
  <c r="BB2067" i="6"/>
  <c r="BC2067" i="6"/>
  <c r="BD2067" i="6"/>
  <c r="BF2067" i="6"/>
  <c r="BG2067" i="6"/>
  <c r="BH2067" i="6"/>
  <c r="BJ2067" i="6"/>
  <c r="BK2067" i="6"/>
  <c r="BM2067" i="6" s="1"/>
  <c r="BL2067" i="6"/>
  <c r="BN2067" i="6"/>
  <c r="BO2067" i="6"/>
  <c r="BP2067" i="6"/>
  <c r="BR2067" i="6"/>
  <c r="BS2067" i="6"/>
  <c r="BT2067" i="6"/>
  <c r="BV2067" i="6"/>
  <c r="AH2068" i="6"/>
  <c r="AI2068" i="6"/>
  <c r="AJ2068" i="6"/>
  <c r="AL2068" i="6"/>
  <c r="AM2068" i="6"/>
  <c r="AN2068" i="6"/>
  <c r="AP2068" i="6"/>
  <c r="AQ2068" i="6"/>
  <c r="AR2068" i="6"/>
  <c r="AT2068" i="6"/>
  <c r="AU2068" i="6"/>
  <c r="AV2068" i="6"/>
  <c r="AX2068" i="6"/>
  <c r="AY2068" i="6"/>
  <c r="AZ2068" i="6"/>
  <c r="BB2068" i="6"/>
  <c r="BC2068" i="6"/>
  <c r="BD2068" i="6"/>
  <c r="BF2068" i="6"/>
  <c r="BG2068" i="6"/>
  <c r="BH2068" i="6"/>
  <c r="BJ2068" i="6"/>
  <c r="BK2068" i="6"/>
  <c r="BL2068" i="6"/>
  <c r="BM2068" i="6" s="1"/>
  <c r="BN2068" i="6"/>
  <c r="BO2068" i="6"/>
  <c r="BP2068" i="6"/>
  <c r="BR2068" i="6"/>
  <c r="BS2068" i="6"/>
  <c r="BT2068" i="6"/>
  <c r="BV2068" i="6"/>
  <c r="AH2069" i="6"/>
  <c r="AI2069" i="6"/>
  <c r="AJ2069" i="6"/>
  <c r="AL2069" i="6"/>
  <c r="AM2069" i="6"/>
  <c r="AN2069" i="6"/>
  <c r="AP2069" i="6"/>
  <c r="AQ2069" i="6"/>
  <c r="AR2069" i="6"/>
  <c r="AT2069" i="6"/>
  <c r="AU2069" i="6"/>
  <c r="AV2069" i="6"/>
  <c r="AX2069" i="6"/>
  <c r="AY2069" i="6"/>
  <c r="AZ2069" i="6"/>
  <c r="BB2069" i="6"/>
  <c r="BC2069" i="6"/>
  <c r="BD2069" i="6"/>
  <c r="BF2069" i="6"/>
  <c r="BG2069" i="6"/>
  <c r="BH2069" i="6"/>
  <c r="BJ2069" i="6"/>
  <c r="BK2069" i="6"/>
  <c r="BL2069" i="6"/>
  <c r="BN2069" i="6"/>
  <c r="BO2069" i="6"/>
  <c r="BP2069" i="6"/>
  <c r="BR2069" i="6"/>
  <c r="BS2069" i="6"/>
  <c r="BT2069" i="6"/>
  <c r="BV2069" i="6"/>
  <c r="AH2070" i="6"/>
  <c r="AI2070" i="6"/>
  <c r="AJ2070" i="6"/>
  <c r="AL2070" i="6"/>
  <c r="AM2070" i="6"/>
  <c r="AN2070" i="6"/>
  <c r="AP2070" i="6"/>
  <c r="AQ2070" i="6"/>
  <c r="AR2070" i="6"/>
  <c r="AT2070" i="6"/>
  <c r="AU2070" i="6"/>
  <c r="AV2070" i="6"/>
  <c r="AX2070" i="6"/>
  <c r="AY2070" i="6"/>
  <c r="AZ2070" i="6"/>
  <c r="BB2070" i="6"/>
  <c r="BC2070" i="6"/>
  <c r="BD2070" i="6"/>
  <c r="BE2070" i="6" s="1"/>
  <c r="BF2070" i="6"/>
  <c r="BG2070" i="6"/>
  <c r="BH2070" i="6"/>
  <c r="BJ2070" i="6"/>
  <c r="BK2070" i="6"/>
  <c r="BL2070" i="6"/>
  <c r="BN2070" i="6"/>
  <c r="BO2070" i="6"/>
  <c r="BP2070" i="6"/>
  <c r="BR2070" i="6"/>
  <c r="BS2070" i="6"/>
  <c r="BT2070" i="6"/>
  <c r="BV2070" i="6"/>
  <c r="AH2071" i="6"/>
  <c r="AI2071" i="6"/>
  <c r="AJ2071" i="6"/>
  <c r="AL2071" i="6"/>
  <c r="AM2071" i="6"/>
  <c r="AN2071" i="6"/>
  <c r="AP2071" i="6"/>
  <c r="AQ2071" i="6"/>
  <c r="AR2071" i="6"/>
  <c r="AT2071" i="6"/>
  <c r="AU2071" i="6"/>
  <c r="AV2071" i="6"/>
  <c r="AX2071" i="6"/>
  <c r="BA2071" i="6" s="1"/>
  <c r="AY2071" i="6"/>
  <c r="AZ2071" i="6"/>
  <c r="BB2071" i="6"/>
  <c r="BC2071" i="6"/>
  <c r="BD2071" i="6"/>
  <c r="BF2071" i="6"/>
  <c r="BG2071" i="6"/>
  <c r="BH2071" i="6"/>
  <c r="BJ2071" i="6"/>
  <c r="BK2071" i="6"/>
  <c r="BL2071" i="6"/>
  <c r="BN2071" i="6"/>
  <c r="BO2071" i="6"/>
  <c r="BP2071" i="6"/>
  <c r="BQ2071" i="6" s="1"/>
  <c r="BR2071" i="6"/>
  <c r="BS2071" i="6"/>
  <c r="BT2071" i="6"/>
  <c r="BV2071" i="6"/>
  <c r="AH2072" i="6"/>
  <c r="AI2072" i="6"/>
  <c r="AJ2072" i="6"/>
  <c r="AL2072" i="6"/>
  <c r="AM2072" i="6"/>
  <c r="AN2072" i="6"/>
  <c r="AP2072" i="6"/>
  <c r="AQ2072" i="6"/>
  <c r="AR2072" i="6"/>
  <c r="AT2072" i="6"/>
  <c r="AU2072" i="6"/>
  <c r="AV2072" i="6"/>
  <c r="AX2072" i="6"/>
  <c r="AY2072" i="6"/>
  <c r="AZ2072" i="6"/>
  <c r="BB2072" i="6"/>
  <c r="BC2072" i="6"/>
  <c r="BD2072" i="6"/>
  <c r="BF2072" i="6"/>
  <c r="BG2072" i="6"/>
  <c r="BI2072" i="6" s="1"/>
  <c r="BH2072" i="6"/>
  <c r="BJ2072" i="6"/>
  <c r="BK2072" i="6"/>
  <c r="BL2072" i="6"/>
  <c r="BN2072" i="6"/>
  <c r="BO2072" i="6"/>
  <c r="BP2072" i="6"/>
  <c r="BR2072" i="6"/>
  <c r="BS2072" i="6"/>
  <c r="BT2072" i="6"/>
  <c r="BV2072" i="6"/>
  <c r="AH2073" i="6"/>
  <c r="AI2073" i="6"/>
  <c r="AJ2073" i="6"/>
  <c r="AL2073" i="6"/>
  <c r="AM2073" i="6"/>
  <c r="AN2073" i="6"/>
  <c r="AP2073" i="6"/>
  <c r="AQ2073" i="6"/>
  <c r="AR2073" i="6"/>
  <c r="AT2073" i="6"/>
  <c r="AU2073" i="6"/>
  <c r="AV2073" i="6"/>
  <c r="AX2073" i="6"/>
  <c r="AY2073" i="6"/>
  <c r="AZ2073" i="6"/>
  <c r="BB2073" i="6"/>
  <c r="BC2073" i="6"/>
  <c r="BD2073" i="6"/>
  <c r="BF2073" i="6"/>
  <c r="BG2073" i="6"/>
  <c r="BH2073" i="6"/>
  <c r="BJ2073" i="6"/>
  <c r="BK2073" i="6"/>
  <c r="BL2073" i="6"/>
  <c r="BN2073" i="6"/>
  <c r="BO2073" i="6"/>
  <c r="BP2073" i="6"/>
  <c r="BR2073" i="6"/>
  <c r="BS2073" i="6"/>
  <c r="BT2073" i="6"/>
  <c r="BV2073" i="6"/>
  <c r="AH2074" i="6"/>
  <c r="AI2074" i="6"/>
  <c r="AJ2074" i="6"/>
  <c r="AL2074" i="6"/>
  <c r="AM2074" i="6"/>
  <c r="AN2074" i="6"/>
  <c r="AP2074" i="6"/>
  <c r="AQ2074" i="6"/>
  <c r="AR2074" i="6"/>
  <c r="AT2074" i="6"/>
  <c r="AU2074" i="6"/>
  <c r="AV2074" i="6"/>
  <c r="AX2074" i="6"/>
  <c r="AY2074" i="6"/>
  <c r="AZ2074" i="6"/>
  <c r="BB2074" i="6"/>
  <c r="BC2074" i="6"/>
  <c r="BD2074" i="6"/>
  <c r="BF2074" i="6"/>
  <c r="BG2074" i="6"/>
  <c r="BH2074" i="6"/>
  <c r="BJ2074" i="6"/>
  <c r="BK2074" i="6"/>
  <c r="BL2074" i="6"/>
  <c r="BN2074" i="6"/>
  <c r="BO2074" i="6"/>
  <c r="BP2074" i="6"/>
  <c r="BR2074" i="6"/>
  <c r="BS2074" i="6"/>
  <c r="BT2074" i="6"/>
  <c r="BV2074" i="6"/>
  <c r="AH2075" i="6"/>
  <c r="AI2075" i="6"/>
  <c r="AJ2075" i="6"/>
  <c r="AL2075" i="6"/>
  <c r="AO2075" i="6" s="1"/>
  <c r="AM2075" i="6"/>
  <c r="AN2075" i="6"/>
  <c r="AP2075" i="6"/>
  <c r="AQ2075" i="6"/>
  <c r="AR2075" i="6"/>
  <c r="AT2075" i="6"/>
  <c r="AU2075" i="6"/>
  <c r="AV2075" i="6"/>
  <c r="AX2075" i="6"/>
  <c r="AY2075" i="6"/>
  <c r="AZ2075" i="6"/>
  <c r="BB2075" i="6"/>
  <c r="BC2075" i="6"/>
  <c r="BD2075" i="6"/>
  <c r="BF2075" i="6"/>
  <c r="BG2075" i="6"/>
  <c r="BH2075" i="6"/>
  <c r="BJ2075" i="6"/>
  <c r="BK2075" i="6"/>
  <c r="BM2075" i="6" s="1"/>
  <c r="BL2075" i="6"/>
  <c r="BN2075" i="6"/>
  <c r="BO2075" i="6"/>
  <c r="BP2075" i="6"/>
  <c r="BR2075" i="6"/>
  <c r="BS2075" i="6"/>
  <c r="BT2075" i="6"/>
  <c r="BV2075" i="6"/>
  <c r="AH2076" i="6"/>
  <c r="AI2076" i="6"/>
  <c r="AJ2076" i="6"/>
  <c r="AL2076" i="6"/>
  <c r="AM2076" i="6"/>
  <c r="AN2076" i="6"/>
  <c r="AP2076" i="6"/>
  <c r="AQ2076" i="6"/>
  <c r="AR2076" i="6"/>
  <c r="AT2076" i="6"/>
  <c r="AU2076" i="6"/>
  <c r="AV2076" i="6"/>
  <c r="AX2076" i="6"/>
  <c r="BA2076" i="6" s="1"/>
  <c r="AY2076" i="6"/>
  <c r="AZ2076" i="6"/>
  <c r="BB2076" i="6"/>
  <c r="BC2076" i="6"/>
  <c r="BD2076" i="6"/>
  <c r="BF2076" i="6"/>
  <c r="BG2076" i="6"/>
  <c r="BH2076" i="6"/>
  <c r="BJ2076" i="6"/>
  <c r="BK2076" i="6"/>
  <c r="BL2076" i="6"/>
  <c r="BN2076" i="6"/>
  <c r="BO2076" i="6"/>
  <c r="BP2076" i="6"/>
  <c r="BR2076" i="6"/>
  <c r="BS2076" i="6"/>
  <c r="BT2076" i="6"/>
  <c r="BV2076" i="6"/>
  <c r="AH2077" i="6"/>
  <c r="AI2077" i="6"/>
  <c r="AJ2077" i="6"/>
  <c r="AL2077" i="6"/>
  <c r="AM2077" i="6"/>
  <c r="AN2077" i="6"/>
  <c r="AP2077" i="6"/>
  <c r="AQ2077" i="6"/>
  <c r="AR2077" i="6"/>
  <c r="AT2077" i="6"/>
  <c r="AU2077" i="6"/>
  <c r="AV2077" i="6"/>
  <c r="AX2077" i="6"/>
  <c r="AY2077" i="6"/>
  <c r="AZ2077" i="6"/>
  <c r="BB2077" i="6"/>
  <c r="BC2077" i="6"/>
  <c r="BD2077" i="6"/>
  <c r="BF2077" i="6"/>
  <c r="BG2077" i="6"/>
  <c r="BH2077" i="6"/>
  <c r="BJ2077" i="6"/>
  <c r="BK2077" i="6"/>
  <c r="BL2077" i="6"/>
  <c r="BN2077" i="6"/>
  <c r="BO2077" i="6"/>
  <c r="BP2077" i="6"/>
  <c r="BR2077" i="6"/>
  <c r="BS2077" i="6"/>
  <c r="BT2077" i="6"/>
  <c r="BV2077" i="6"/>
  <c r="AH2078" i="6"/>
  <c r="AI2078" i="6"/>
  <c r="AJ2078" i="6"/>
  <c r="AL2078" i="6"/>
  <c r="AM2078" i="6"/>
  <c r="AN2078" i="6"/>
  <c r="AP2078" i="6"/>
  <c r="AQ2078" i="6"/>
  <c r="AR2078" i="6"/>
  <c r="AT2078" i="6"/>
  <c r="AU2078" i="6"/>
  <c r="AV2078" i="6"/>
  <c r="AX2078" i="6"/>
  <c r="AY2078" i="6"/>
  <c r="AZ2078" i="6"/>
  <c r="BB2078" i="6"/>
  <c r="BC2078" i="6"/>
  <c r="BD2078" i="6"/>
  <c r="BF2078" i="6"/>
  <c r="BG2078" i="6"/>
  <c r="BH2078" i="6"/>
  <c r="BJ2078" i="6"/>
  <c r="BK2078" i="6"/>
  <c r="BL2078" i="6"/>
  <c r="BN2078" i="6"/>
  <c r="BO2078" i="6"/>
  <c r="BQ2078" i="6" s="1"/>
  <c r="BP2078" i="6"/>
  <c r="BR2078" i="6"/>
  <c r="BS2078" i="6"/>
  <c r="BT2078" i="6"/>
  <c r="BV2078" i="6"/>
  <c r="AH2079" i="6"/>
  <c r="AI2079" i="6"/>
  <c r="AJ2079" i="6"/>
  <c r="AL2079" i="6"/>
  <c r="AM2079" i="6"/>
  <c r="AN2079" i="6"/>
  <c r="AP2079" i="6"/>
  <c r="AQ2079" i="6"/>
  <c r="AR2079" i="6"/>
  <c r="AT2079" i="6"/>
  <c r="AU2079" i="6"/>
  <c r="AV2079" i="6"/>
  <c r="AX2079" i="6"/>
  <c r="AY2079" i="6"/>
  <c r="AZ2079" i="6"/>
  <c r="BB2079" i="6"/>
  <c r="BC2079" i="6"/>
  <c r="BD2079" i="6"/>
  <c r="BF2079" i="6"/>
  <c r="BG2079" i="6"/>
  <c r="BH2079" i="6"/>
  <c r="BJ2079" i="6"/>
  <c r="BK2079" i="6"/>
  <c r="BL2079" i="6"/>
  <c r="BN2079" i="6"/>
  <c r="BO2079" i="6"/>
  <c r="BP2079" i="6"/>
  <c r="BR2079" i="6"/>
  <c r="BS2079" i="6"/>
  <c r="BT2079" i="6"/>
  <c r="BV2079" i="6"/>
  <c r="AH2080" i="6"/>
  <c r="AI2080" i="6"/>
  <c r="AJ2080" i="6"/>
  <c r="AL2080" i="6"/>
  <c r="AM2080" i="6"/>
  <c r="AN2080" i="6"/>
  <c r="AP2080" i="6"/>
  <c r="AQ2080" i="6"/>
  <c r="AR2080" i="6"/>
  <c r="AT2080" i="6"/>
  <c r="AU2080" i="6"/>
  <c r="AV2080" i="6"/>
  <c r="AX2080" i="6"/>
  <c r="AY2080" i="6"/>
  <c r="AZ2080" i="6"/>
  <c r="BB2080" i="6"/>
  <c r="BC2080" i="6"/>
  <c r="BD2080" i="6"/>
  <c r="BF2080" i="6"/>
  <c r="BG2080" i="6"/>
  <c r="BH2080" i="6"/>
  <c r="BJ2080" i="6"/>
  <c r="BK2080" i="6"/>
  <c r="BL2080" i="6"/>
  <c r="BN2080" i="6"/>
  <c r="BO2080" i="6"/>
  <c r="BP2080" i="6"/>
  <c r="BR2080" i="6"/>
  <c r="BS2080" i="6"/>
  <c r="BT2080" i="6"/>
  <c r="BV2080" i="6"/>
  <c r="AH2081" i="6"/>
  <c r="AI2081" i="6"/>
  <c r="AK2081" i="6" s="1"/>
  <c r="AJ2081" i="6"/>
  <c r="AL2081" i="6"/>
  <c r="AM2081" i="6"/>
  <c r="AN2081" i="6"/>
  <c r="AP2081" i="6"/>
  <c r="AQ2081" i="6"/>
  <c r="AR2081" i="6"/>
  <c r="AT2081" i="6"/>
  <c r="AU2081" i="6"/>
  <c r="AV2081" i="6"/>
  <c r="AX2081" i="6"/>
  <c r="AY2081" i="6"/>
  <c r="AZ2081" i="6"/>
  <c r="BB2081" i="6"/>
  <c r="BC2081" i="6"/>
  <c r="BD2081" i="6"/>
  <c r="BF2081" i="6"/>
  <c r="BG2081" i="6"/>
  <c r="BH2081" i="6"/>
  <c r="BJ2081" i="6"/>
  <c r="BK2081" i="6"/>
  <c r="BL2081" i="6"/>
  <c r="BN2081" i="6"/>
  <c r="BO2081" i="6"/>
  <c r="BQ2081" i="6" s="1"/>
  <c r="BP2081" i="6"/>
  <c r="BR2081" i="6"/>
  <c r="BS2081" i="6"/>
  <c r="BT2081" i="6"/>
  <c r="BV2081" i="6"/>
  <c r="AH2082" i="6"/>
  <c r="AI2082" i="6"/>
  <c r="AJ2082" i="6"/>
  <c r="AL2082" i="6"/>
  <c r="AM2082" i="6"/>
  <c r="AN2082" i="6"/>
  <c r="AP2082" i="6"/>
  <c r="AQ2082" i="6"/>
  <c r="AR2082" i="6"/>
  <c r="AT2082" i="6"/>
  <c r="AU2082" i="6"/>
  <c r="AW2082" i="6" s="1"/>
  <c r="AV2082" i="6"/>
  <c r="AX2082" i="6"/>
  <c r="AY2082" i="6"/>
  <c r="AZ2082" i="6"/>
  <c r="BB2082" i="6"/>
  <c r="BC2082" i="6"/>
  <c r="BD2082" i="6"/>
  <c r="BF2082" i="6"/>
  <c r="BG2082" i="6"/>
  <c r="BH2082" i="6"/>
  <c r="BJ2082" i="6"/>
  <c r="BK2082" i="6"/>
  <c r="BL2082" i="6"/>
  <c r="BN2082" i="6"/>
  <c r="BO2082" i="6"/>
  <c r="BP2082" i="6"/>
  <c r="BR2082" i="6"/>
  <c r="BS2082" i="6"/>
  <c r="BT2082" i="6"/>
  <c r="BV2082" i="6"/>
  <c r="AH2083" i="6"/>
  <c r="AI2083" i="6"/>
  <c r="AJ2083" i="6"/>
  <c r="AK2083" i="6"/>
  <c r="AL2083" i="6"/>
  <c r="AM2083" i="6"/>
  <c r="AN2083" i="6"/>
  <c r="AP2083" i="6"/>
  <c r="AQ2083" i="6"/>
  <c r="AR2083" i="6"/>
  <c r="AT2083" i="6"/>
  <c r="AU2083" i="6"/>
  <c r="AV2083" i="6"/>
  <c r="AX2083" i="6"/>
  <c r="AY2083" i="6"/>
  <c r="AZ2083" i="6"/>
  <c r="BB2083" i="6"/>
  <c r="BC2083" i="6"/>
  <c r="BD2083" i="6"/>
  <c r="BF2083" i="6"/>
  <c r="BI2083" i="6" s="1"/>
  <c r="BG2083" i="6"/>
  <c r="BH2083" i="6"/>
  <c r="BJ2083" i="6"/>
  <c r="BK2083" i="6"/>
  <c r="BL2083" i="6"/>
  <c r="BN2083" i="6"/>
  <c r="BO2083" i="6"/>
  <c r="BP2083" i="6"/>
  <c r="BR2083" i="6"/>
  <c r="BS2083" i="6"/>
  <c r="BT2083" i="6"/>
  <c r="BV2083" i="6"/>
  <c r="AH2084" i="6"/>
  <c r="AI2084" i="6"/>
  <c r="AJ2084" i="6"/>
  <c r="AL2084" i="6"/>
  <c r="AO2084" i="6" s="1"/>
  <c r="AM2084" i="6"/>
  <c r="AN2084" i="6"/>
  <c r="AP2084" i="6"/>
  <c r="AQ2084" i="6"/>
  <c r="AS2084" i="6" s="1"/>
  <c r="AR2084" i="6"/>
  <c r="AT2084" i="6"/>
  <c r="AU2084" i="6"/>
  <c r="AW2084" i="6" s="1"/>
  <c r="AV2084" i="6"/>
  <c r="AX2084" i="6"/>
  <c r="AY2084" i="6"/>
  <c r="AZ2084" i="6"/>
  <c r="BB2084" i="6"/>
  <c r="BE2084" i="6" s="1"/>
  <c r="BC2084" i="6"/>
  <c r="BD2084" i="6"/>
  <c r="BF2084" i="6"/>
  <c r="BG2084" i="6"/>
  <c r="BH2084" i="6"/>
  <c r="BJ2084" i="6"/>
  <c r="BM2084" i="6" s="1"/>
  <c r="BK2084" i="6"/>
  <c r="BL2084" i="6"/>
  <c r="BN2084" i="6"/>
  <c r="BO2084" i="6"/>
  <c r="BP2084" i="6"/>
  <c r="BR2084" i="6"/>
  <c r="BS2084" i="6"/>
  <c r="BT2084" i="6"/>
  <c r="BU2084" i="6" s="1"/>
  <c r="BV2084" i="6"/>
  <c r="AH2085" i="6"/>
  <c r="AI2085" i="6"/>
  <c r="AJ2085" i="6"/>
  <c r="AL2085" i="6"/>
  <c r="AM2085" i="6"/>
  <c r="AN2085" i="6"/>
  <c r="AP2085" i="6"/>
  <c r="AQ2085" i="6"/>
  <c r="AR2085" i="6"/>
  <c r="AT2085" i="6"/>
  <c r="AU2085" i="6"/>
  <c r="AV2085" i="6"/>
  <c r="AX2085" i="6"/>
  <c r="AY2085" i="6"/>
  <c r="AZ2085" i="6"/>
  <c r="BB2085" i="6"/>
  <c r="BC2085" i="6"/>
  <c r="BD2085" i="6"/>
  <c r="BF2085" i="6"/>
  <c r="BG2085" i="6"/>
  <c r="BH2085" i="6"/>
  <c r="BJ2085" i="6"/>
  <c r="BK2085" i="6"/>
  <c r="BL2085" i="6"/>
  <c r="BN2085" i="6"/>
  <c r="BO2085" i="6"/>
  <c r="BP2085" i="6"/>
  <c r="BR2085" i="6"/>
  <c r="BS2085" i="6"/>
  <c r="BT2085" i="6"/>
  <c r="BV2085" i="6"/>
  <c r="AH2086" i="6"/>
  <c r="AI2086" i="6"/>
  <c r="AJ2086" i="6"/>
  <c r="AL2086" i="6"/>
  <c r="AM2086" i="6"/>
  <c r="AN2086" i="6"/>
  <c r="AP2086" i="6"/>
  <c r="AQ2086" i="6"/>
  <c r="AR2086" i="6"/>
  <c r="AT2086" i="6"/>
  <c r="AU2086" i="6"/>
  <c r="AV2086" i="6"/>
  <c r="AX2086" i="6"/>
  <c r="AY2086" i="6"/>
  <c r="AZ2086" i="6"/>
  <c r="BB2086" i="6"/>
  <c r="BC2086" i="6"/>
  <c r="BD2086" i="6"/>
  <c r="BF2086" i="6"/>
  <c r="BG2086" i="6"/>
  <c r="BH2086" i="6"/>
  <c r="BJ2086" i="6"/>
  <c r="BK2086" i="6"/>
  <c r="BL2086" i="6"/>
  <c r="BN2086" i="6"/>
  <c r="BO2086" i="6"/>
  <c r="BP2086" i="6"/>
  <c r="BR2086" i="6"/>
  <c r="BS2086" i="6"/>
  <c r="BT2086" i="6"/>
  <c r="BV2086" i="6"/>
  <c r="AH2087" i="6"/>
  <c r="AI2087" i="6"/>
  <c r="AJ2087" i="6"/>
  <c r="AL2087" i="6"/>
  <c r="AM2087" i="6"/>
  <c r="AN2087" i="6"/>
  <c r="AP2087" i="6"/>
  <c r="AQ2087" i="6"/>
  <c r="AR2087" i="6"/>
  <c r="AT2087" i="6"/>
  <c r="AU2087" i="6"/>
  <c r="AV2087" i="6"/>
  <c r="AX2087" i="6"/>
  <c r="AY2087" i="6"/>
  <c r="AZ2087" i="6"/>
  <c r="BB2087" i="6"/>
  <c r="BC2087" i="6"/>
  <c r="BD2087" i="6"/>
  <c r="BF2087" i="6"/>
  <c r="BG2087" i="6"/>
  <c r="BH2087" i="6"/>
  <c r="BJ2087" i="6"/>
  <c r="BK2087" i="6"/>
  <c r="BL2087" i="6"/>
  <c r="BN2087" i="6"/>
  <c r="BO2087" i="6"/>
  <c r="BP2087" i="6"/>
  <c r="BR2087" i="6"/>
  <c r="BS2087" i="6"/>
  <c r="BT2087" i="6"/>
  <c r="BV2087" i="6"/>
  <c r="AH2088" i="6"/>
  <c r="AI2088" i="6"/>
  <c r="AJ2088" i="6"/>
  <c r="AL2088" i="6"/>
  <c r="AM2088" i="6"/>
  <c r="AN2088" i="6"/>
  <c r="AP2088" i="6"/>
  <c r="AS2088" i="6" s="1"/>
  <c r="AQ2088" i="6"/>
  <c r="AR2088" i="6"/>
  <c r="AT2088" i="6"/>
  <c r="AU2088" i="6"/>
  <c r="AV2088" i="6"/>
  <c r="AX2088" i="6"/>
  <c r="AY2088" i="6"/>
  <c r="AZ2088" i="6"/>
  <c r="BB2088" i="6"/>
  <c r="BC2088" i="6"/>
  <c r="BD2088" i="6"/>
  <c r="BF2088" i="6"/>
  <c r="BI2088" i="6" s="1"/>
  <c r="BG2088" i="6"/>
  <c r="BH2088" i="6"/>
  <c r="BJ2088" i="6"/>
  <c r="BM2088" i="6" s="1"/>
  <c r="BK2088" i="6"/>
  <c r="BL2088" i="6"/>
  <c r="BN2088" i="6"/>
  <c r="BO2088" i="6"/>
  <c r="BP2088" i="6"/>
  <c r="BR2088" i="6"/>
  <c r="BS2088" i="6"/>
  <c r="BT2088" i="6"/>
  <c r="BV2088" i="6"/>
  <c r="AH2089" i="6"/>
  <c r="AI2089" i="6"/>
  <c r="AJ2089" i="6"/>
  <c r="AL2089" i="6"/>
  <c r="AM2089" i="6"/>
  <c r="AN2089" i="6"/>
  <c r="AP2089" i="6"/>
  <c r="AQ2089" i="6"/>
  <c r="AR2089" i="6"/>
  <c r="AT2089" i="6"/>
  <c r="AU2089" i="6"/>
  <c r="AV2089" i="6"/>
  <c r="AX2089" i="6"/>
  <c r="AY2089" i="6"/>
  <c r="AZ2089" i="6"/>
  <c r="BB2089" i="6"/>
  <c r="BC2089" i="6"/>
  <c r="BD2089" i="6"/>
  <c r="BF2089" i="6"/>
  <c r="BG2089" i="6"/>
  <c r="BH2089" i="6"/>
  <c r="BJ2089" i="6"/>
  <c r="BK2089" i="6"/>
  <c r="BL2089" i="6"/>
  <c r="BN2089" i="6"/>
  <c r="BO2089" i="6"/>
  <c r="BP2089" i="6"/>
  <c r="BR2089" i="6"/>
  <c r="BS2089" i="6"/>
  <c r="BT2089" i="6"/>
  <c r="BV2089" i="6"/>
  <c r="AH2090" i="6"/>
  <c r="AI2090" i="6"/>
  <c r="AJ2090" i="6"/>
  <c r="AL2090" i="6"/>
  <c r="AM2090" i="6"/>
  <c r="AN2090" i="6"/>
  <c r="AP2090" i="6"/>
  <c r="AQ2090" i="6"/>
  <c r="AR2090" i="6"/>
  <c r="AT2090" i="6"/>
  <c r="AU2090" i="6"/>
  <c r="AV2090" i="6"/>
  <c r="AX2090" i="6"/>
  <c r="AY2090" i="6"/>
  <c r="AZ2090" i="6"/>
  <c r="BB2090" i="6"/>
  <c r="BC2090" i="6"/>
  <c r="BD2090" i="6"/>
  <c r="BF2090" i="6"/>
  <c r="BG2090" i="6"/>
  <c r="BH2090" i="6"/>
  <c r="BJ2090" i="6"/>
  <c r="BK2090" i="6"/>
  <c r="BL2090" i="6"/>
  <c r="BN2090" i="6"/>
  <c r="BO2090" i="6"/>
  <c r="BP2090" i="6"/>
  <c r="BR2090" i="6"/>
  <c r="BS2090" i="6"/>
  <c r="BT2090" i="6"/>
  <c r="BV2090" i="6"/>
  <c r="AH2091" i="6"/>
  <c r="AI2091" i="6"/>
  <c r="AJ2091" i="6"/>
  <c r="AL2091" i="6"/>
  <c r="AM2091" i="6"/>
  <c r="AN2091" i="6"/>
  <c r="AP2091" i="6"/>
  <c r="AQ2091" i="6"/>
  <c r="AR2091" i="6"/>
  <c r="AT2091" i="6"/>
  <c r="AU2091" i="6"/>
  <c r="AW2091" i="6" s="1"/>
  <c r="AV2091" i="6"/>
  <c r="AX2091" i="6"/>
  <c r="AY2091" i="6"/>
  <c r="AZ2091" i="6"/>
  <c r="BB2091" i="6"/>
  <c r="BC2091" i="6"/>
  <c r="BD2091" i="6"/>
  <c r="BF2091" i="6"/>
  <c r="BG2091" i="6"/>
  <c r="BH2091" i="6"/>
  <c r="BJ2091" i="6"/>
  <c r="BK2091" i="6"/>
  <c r="BL2091" i="6"/>
  <c r="BN2091" i="6"/>
  <c r="BO2091" i="6"/>
  <c r="BP2091" i="6"/>
  <c r="BR2091" i="6"/>
  <c r="BS2091" i="6"/>
  <c r="BT2091" i="6"/>
  <c r="BV2091" i="6"/>
  <c r="AH2092" i="6"/>
  <c r="AI2092" i="6"/>
  <c r="AJ2092" i="6"/>
  <c r="AL2092" i="6"/>
  <c r="AM2092" i="6"/>
  <c r="AN2092" i="6"/>
  <c r="AP2092" i="6"/>
  <c r="AQ2092" i="6"/>
  <c r="AR2092" i="6"/>
  <c r="AT2092" i="6"/>
  <c r="AU2092" i="6"/>
  <c r="AV2092" i="6"/>
  <c r="AX2092" i="6"/>
  <c r="AY2092" i="6"/>
  <c r="AZ2092" i="6"/>
  <c r="BB2092" i="6"/>
  <c r="BC2092" i="6"/>
  <c r="BD2092" i="6"/>
  <c r="BF2092" i="6"/>
  <c r="BG2092" i="6"/>
  <c r="BH2092" i="6"/>
  <c r="BJ2092" i="6"/>
  <c r="BK2092" i="6"/>
  <c r="BL2092" i="6"/>
  <c r="BN2092" i="6"/>
  <c r="BO2092" i="6"/>
  <c r="BP2092" i="6"/>
  <c r="BR2092" i="6"/>
  <c r="BS2092" i="6"/>
  <c r="BT2092" i="6"/>
  <c r="BV2092" i="6"/>
  <c r="AH2093" i="6"/>
  <c r="AI2093" i="6"/>
  <c r="AJ2093" i="6"/>
  <c r="AL2093" i="6"/>
  <c r="AM2093" i="6"/>
  <c r="AN2093" i="6"/>
  <c r="AP2093" i="6"/>
  <c r="AQ2093" i="6"/>
  <c r="AR2093" i="6"/>
  <c r="AT2093" i="6"/>
  <c r="AU2093" i="6"/>
  <c r="AW2093" i="6" s="1"/>
  <c r="AV2093" i="6"/>
  <c r="AX2093" i="6"/>
  <c r="AY2093" i="6"/>
  <c r="AZ2093" i="6"/>
  <c r="BB2093" i="6"/>
  <c r="BC2093" i="6"/>
  <c r="BD2093" i="6"/>
  <c r="BF2093" i="6"/>
  <c r="BG2093" i="6"/>
  <c r="BH2093" i="6"/>
  <c r="BJ2093" i="6"/>
  <c r="BK2093" i="6"/>
  <c r="BL2093" i="6"/>
  <c r="BN2093" i="6"/>
  <c r="BO2093" i="6"/>
  <c r="BP2093" i="6"/>
  <c r="BR2093" i="6"/>
  <c r="BS2093" i="6"/>
  <c r="BT2093" i="6"/>
  <c r="BV2093" i="6"/>
  <c r="AH2094" i="6"/>
  <c r="AI2094" i="6"/>
  <c r="AJ2094" i="6"/>
  <c r="AL2094" i="6"/>
  <c r="AM2094" i="6"/>
  <c r="AN2094" i="6"/>
  <c r="AP2094" i="6"/>
  <c r="AQ2094" i="6"/>
  <c r="AR2094" i="6"/>
  <c r="AT2094" i="6"/>
  <c r="AU2094" i="6"/>
  <c r="AV2094" i="6"/>
  <c r="AX2094" i="6"/>
  <c r="AY2094" i="6"/>
  <c r="AZ2094" i="6"/>
  <c r="BB2094" i="6"/>
  <c r="BC2094" i="6"/>
  <c r="BD2094" i="6"/>
  <c r="BF2094" i="6"/>
  <c r="BG2094" i="6"/>
  <c r="BH2094" i="6"/>
  <c r="BJ2094" i="6"/>
  <c r="BK2094" i="6"/>
  <c r="BM2094" i="6" s="1"/>
  <c r="BL2094" i="6"/>
  <c r="BN2094" i="6"/>
  <c r="BO2094" i="6"/>
  <c r="BP2094" i="6"/>
  <c r="BR2094" i="6"/>
  <c r="BS2094" i="6"/>
  <c r="BT2094" i="6"/>
  <c r="BV2094" i="6"/>
  <c r="AH2095" i="6"/>
  <c r="AI2095" i="6"/>
  <c r="AJ2095" i="6"/>
  <c r="AL2095" i="6"/>
  <c r="AM2095" i="6"/>
  <c r="AN2095" i="6"/>
  <c r="AP2095" i="6"/>
  <c r="AQ2095" i="6"/>
  <c r="AR2095" i="6"/>
  <c r="AT2095" i="6"/>
  <c r="AU2095" i="6"/>
  <c r="AV2095" i="6"/>
  <c r="AX2095" i="6"/>
  <c r="AY2095" i="6"/>
  <c r="AZ2095" i="6"/>
  <c r="BB2095" i="6"/>
  <c r="BC2095" i="6"/>
  <c r="BD2095" i="6"/>
  <c r="BF2095" i="6"/>
  <c r="BG2095" i="6"/>
  <c r="BH2095" i="6"/>
  <c r="BJ2095" i="6"/>
  <c r="BK2095" i="6"/>
  <c r="BL2095" i="6"/>
  <c r="BN2095" i="6"/>
  <c r="BO2095" i="6"/>
  <c r="BP2095" i="6"/>
  <c r="BR2095" i="6"/>
  <c r="BS2095" i="6"/>
  <c r="BT2095" i="6"/>
  <c r="BV2095" i="6"/>
  <c r="AH2096" i="6"/>
  <c r="AI2096" i="6"/>
  <c r="AJ2096" i="6"/>
  <c r="AL2096" i="6"/>
  <c r="AM2096" i="6"/>
  <c r="AN2096" i="6"/>
  <c r="AP2096" i="6"/>
  <c r="AQ2096" i="6"/>
  <c r="AS2096" i="6" s="1"/>
  <c r="AR2096" i="6"/>
  <c r="AT2096" i="6"/>
  <c r="AU2096" i="6"/>
  <c r="AV2096" i="6"/>
  <c r="AX2096" i="6"/>
  <c r="AY2096" i="6"/>
  <c r="AZ2096" i="6"/>
  <c r="BB2096" i="6"/>
  <c r="BC2096" i="6"/>
  <c r="BD2096" i="6"/>
  <c r="BF2096" i="6"/>
  <c r="BG2096" i="6"/>
  <c r="BH2096" i="6"/>
  <c r="BJ2096" i="6"/>
  <c r="BK2096" i="6"/>
  <c r="BL2096" i="6"/>
  <c r="BN2096" i="6"/>
  <c r="BO2096" i="6"/>
  <c r="BP2096" i="6"/>
  <c r="BR2096" i="6"/>
  <c r="BS2096" i="6"/>
  <c r="BT2096" i="6"/>
  <c r="BV2096" i="6"/>
  <c r="AH2097" i="6"/>
  <c r="AI2097" i="6"/>
  <c r="AJ2097" i="6"/>
  <c r="AL2097" i="6"/>
  <c r="AM2097" i="6"/>
  <c r="AN2097" i="6"/>
  <c r="AP2097" i="6"/>
  <c r="AQ2097" i="6"/>
  <c r="AR2097" i="6"/>
  <c r="AT2097" i="6"/>
  <c r="AU2097" i="6"/>
  <c r="AV2097" i="6"/>
  <c r="AX2097" i="6"/>
  <c r="AY2097" i="6"/>
  <c r="AZ2097" i="6"/>
  <c r="BB2097" i="6"/>
  <c r="BC2097" i="6"/>
  <c r="BD2097" i="6"/>
  <c r="BF2097" i="6"/>
  <c r="BG2097" i="6"/>
  <c r="BH2097" i="6"/>
  <c r="BJ2097" i="6"/>
  <c r="BK2097" i="6"/>
  <c r="BL2097" i="6"/>
  <c r="BN2097" i="6"/>
  <c r="BO2097" i="6"/>
  <c r="BP2097" i="6"/>
  <c r="BR2097" i="6"/>
  <c r="BS2097" i="6"/>
  <c r="BT2097" i="6"/>
  <c r="BV2097" i="6"/>
  <c r="AH2098" i="6"/>
  <c r="AI2098" i="6"/>
  <c r="AJ2098" i="6"/>
  <c r="AL2098" i="6"/>
  <c r="AM2098" i="6"/>
  <c r="AN2098" i="6"/>
  <c r="AP2098" i="6"/>
  <c r="AQ2098" i="6"/>
  <c r="AR2098" i="6"/>
  <c r="AT2098" i="6"/>
  <c r="AW2098" i="6" s="1"/>
  <c r="AU2098" i="6"/>
  <c r="AV2098" i="6"/>
  <c r="AX2098" i="6"/>
  <c r="AY2098" i="6"/>
  <c r="AZ2098" i="6"/>
  <c r="BB2098" i="6"/>
  <c r="BE2098" i="6" s="1"/>
  <c r="BC2098" i="6"/>
  <c r="BD2098" i="6"/>
  <c r="BF2098" i="6"/>
  <c r="BG2098" i="6"/>
  <c r="BH2098" i="6"/>
  <c r="BJ2098" i="6"/>
  <c r="BK2098" i="6"/>
  <c r="BL2098" i="6"/>
  <c r="BN2098" i="6"/>
  <c r="BO2098" i="6"/>
  <c r="BP2098" i="6"/>
  <c r="BR2098" i="6"/>
  <c r="BS2098" i="6"/>
  <c r="BT2098" i="6"/>
  <c r="BV2098" i="6"/>
  <c r="AH2099" i="6"/>
  <c r="AI2099" i="6"/>
  <c r="AJ2099" i="6"/>
  <c r="AK2099" i="6" s="1"/>
  <c r="AL2099" i="6"/>
  <c r="AM2099" i="6"/>
  <c r="AN2099" i="6"/>
  <c r="AP2099" i="6"/>
  <c r="AQ2099" i="6"/>
  <c r="AR2099" i="6"/>
  <c r="AT2099" i="6"/>
  <c r="AU2099" i="6"/>
  <c r="AW2099" i="6" s="1"/>
  <c r="AV2099" i="6"/>
  <c r="AX2099" i="6"/>
  <c r="AY2099" i="6"/>
  <c r="AZ2099" i="6"/>
  <c r="BB2099" i="6"/>
  <c r="BC2099" i="6"/>
  <c r="BE2099" i="6" s="1"/>
  <c r="BD2099" i="6"/>
  <c r="BF2099" i="6"/>
  <c r="BG2099" i="6"/>
  <c r="BH2099" i="6"/>
  <c r="BJ2099" i="6"/>
  <c r="BK2099" i="6"/>
  <c r="BL2099" i="6"/>
  <c r="BN2099" i="6"/>
  <c r="BO2099" i="6"/>
  <c r="BP2099" i="6"/>
  <c r="BR2099" i="6"/>
  <c r="BS2099" i="6"/>
  <c r="BT2099" i="6"/>
  <c r="BV2099" i="6"/>
  <c r="AH2100" i="6"/>
  <c r="AI2100" i="6"/>
  <c r="AJ2100" i="6"/>
  <c r="AL2100" i="6"/>
  <c r="AO2100" i="6" s="1"/>
  <c r="AM2100" i="6"/>
  <c r="AN2100" i="6"/>
  <c r="AP2100" i="6"/>
  <c r="AQ2100" i="6"/>
  <c r="AR2100" i="6"/>
  <c r="AT2100" i="6"/>
  <c r="AU2100" i="6"/>
  <c r="AV2100" i="6"/>
  <c r="AX2100" i="6"/>
  <c r="AY2100" i="6"/>
  <c r="AZ2100" i="6"/>
  <c r="BA2100" i="6" s="1"/>
  <c r="BB2100" i="6"/>
  <c r="BC2100" i="6"/>
  <c r="BD2100" i="6"/>
  <c r="BF2100" i="6"/>
  <c r="BG2100" i="6"/>
  <c r="BH2100" i="6"/>
  <c r="BJ2100" i="6"/>
  <c r="BK2100" i="6"/>
  <c r="BL2100" i="6"/>
  <c r="BN2100" i="6"/>
  <c r="BO2100" i="6"/>
  <c r="BP2100" i="6"/>
  <c r="BR2100" i="6"/>
  <c r="BS2100" i="6"/>
  <c r="BU2100" i="6" s="1"/>
  <c r="BT2100" i="6"/>
  <c r="BV2100" i="6"/>
  <c r="AH2101" i="6"/>
  <c r="AI2101" i="6"/>
  <c r="AJ2101" i="6"/>
  <c r="AL2101" i="6"/>
  <c r="AM2101" i="6"/>
  <c r="AN2101" i="6"/>
  <c r="AP2101" i="6"/>
  <c r="AQ2101" i="6"/>
  <c r="AS2101" i="6" s="1"/>
  <c r="AR2101" i="6"/>
  <c r="AT2101" i="6"/>
  <c r="AU2101" i="6"/>
  <c r="AV2101" i="6"/>
  <c r="AW2101" i="6"/>
  <c r="AX2101" i="6"/>
  <c r="AY2101" i="6"/>
  <c r="AZ2101" i="6"/>
  <c r="BB2101" i="6"/>
  <c r="BC2101" i="6"/>
  <c r="BD2101" i="6"/>
  <c r="BF2101" i="6"/>
  <c r="BG2101" i="6"/>
  <c r="BH2101" i="6"/>
  <c r="BJ2101" i="6"/>
  <c r="BK2101" i="6"/>
  <c r="BL2101" i="6"/>
  <c r="BN2101" i="6"/>
  <c r="BO2101" i="6"/>
  <c r="BQ2101" i="6" s="1"/>
  <c r="BP2101" i="6"/>
  <c r="BR2101" i="6"/>
  <c r="BS2101" i="6"/>
  <c r="BT2101" i="6"/>
  <c r="BV2101" i="6"/>
  <c r="AH2102" i="6"/>
  <c r="AI2102" i="6"/>
  <c r="AJ2102" i="6"/>
  <c r="AL2102" i="6"/>
  <c r="AM2102" i="6"/>
  <c r="AN2102" i="6"/>
  <c r="AP2102" i="6"/>
  <c r="AQ2102" i="6"/>
  <c r="AR2102" i="6"/>
  <c r="AT2102" i="6"/>
  <c r="AU2102" i="6"/>
  <c r="AV2102" i="6"/>
  <c r="AX2102" i="6"/>
  <c r="AY2102" i="6"/>
  <c r="AZ2102" i="6"/>
  <c r="BB2102" i="6"/>
  <c r="BC2102" i="6"/>
  <c r="BD2102" i="6"/>
  <c r="BF2102" i="6"/>
  <c r="BG2102" i="6"/>
  <c r="BH2102" i="6"/>
  <c r="BJ2102" i="6"/>
  <c r="BK2102" i="6"/>
  <c r="BL2102" i="6"/>
  <c r="BN2102" i="6"/>
  <c r="BO2102" i="6"/>
  <c r="BP2102" i="6"/>
  <c r="BR2102" i="6"/>
  <c r="BS2102" i="6"/>
  <c r="BT2102" i="6"/>
  <c r="BV2102" i="6"/>
  <c r="AH2103" i="6"/>
  <c r="AI2103" i="6"/>
  <c r="AJ2103" i="6"/>
  <c r="AL2103" i="6"/>
  <c r="AM2103" i="6"/>
  <c r="AN2103" i="6"/>
  <c r="AP2103" i="6"/>
  <c r="AQ2103" i="6"/>
  <c r="AR2103" i="6"/>
  <c r="AT2103" i="6"/>
  <c r="AU2103" i="6"/>
  <c r="AV2103" i="6"/>
  <c r="AX2103" i="6"/>
  <c r="AY2103" i="6"/>
  <c r="AZ2103" i="6"/>
  <c r="BB2103" i="6"/>
  <c r="BC2103" i="6"/>
  <c r="BD2103" i="6"/>
  <c r="BF2103" i="6"/>
  <c r="BG2103" i="6"/>
  <c r="BH2103" i="6"/>
  <c r="BJ2103" i="6"/>
  <c r="BK2103" i="6"/>
  <c r="BL2103" i="6"/>
  <c r="BN2103" i="6"/>
  <c r="BO2103" i="6"/>
  <c r="BP2103" i="6"/>
  <c r="BR2103" i="6"/>
  <c r="BS2103" i="6"/>
  <c r="BT2103" i="6"/>
  <c r="BV2103" i="6"/>
  <c r="AH2104" i="6"/>
  <c r="AI2104" i="6"/>
  <c r="AJ2104" i="6"/>
  <c r="AL2104" i="6"/>
  <c r="AM2104" i="6"/>
  <c r="AN2104" i="6"/>
  <c r="AP2104" i="6"/>
  <c r="AQ2104" i="6"/>
  <c r="AR2104" i="6"/>
  <c r="AT2104" i="6"/>
  <c r="AU2104" i="6"/>
  <c r="AV2104" i="6"/>
  <c r="AX2104" i="6"/>
  <c r="AY2104" i="6"/>
  <c r="AZ2104" i="6"/>
  <c r="BB2104" i="6"/>
  <c r="BC2104" i="6"/>
  <c r="BD2104" i="6"/>
  <c r="BF2104" i="6"/>
  <c r="BG2104" i="6"/>
  <c r="BH2104" i="6"/>
  <c r="BJ2104" i="6"/>
  <c r="BK2104" i="6"/>
  <c r="BL2104" i="6"/>
  <c r="BN2104" i="6"/>
  <c r="BO2104" i="6"/>
  <c r="BP2104" i="6"/>
  <c r="BR2104" i="6"/>
  <c r="BS2104" i="6"/>
  <c r="BT2104" i="6"/>
  <c r="BV2104" i="6"/>
  <c r="AH2105" i="6"/>
  <c r="AI2105" i="6"/>
  <c r="AJ2105" i="6"/>
  <c r="AL2105" i="6"/>
  <c r="AM2105" i="6"/>
  <c r="AN2105" i="6"/>
  <c r="AO2105" i="6" s="1"/>
  <c r="AP2105" i="6"/>
  <c r="AQ2105" i="6"/>
  <c r="AS2105" i="6" s="1"/>
  <c r="AR2105" i="6"/>
  <c r="AT2105" i="6"/>
  <c r="AU2105" i="6"/>
  <c r="AV2105" i="6"/>
  <c r="AX2105" i="6"/>
  <c r="AY2105" i="6"/>
  <c r="AZ2105" i="6"/>
  <c r="BB2105" i="6"/>
  <c r="BC2105" i="6"/>
  <c r="BD2105" i="6"/>
  <c r="BF2105" i="6"/>
  <c r="BG2105" i="6"/>
  <c r="BH2105" i="6"/>
  <c r="BJ2105" i="6"/>
  <c r="BK2105" i="6"/>
  <c r="BL2105" i="6"/>
  <c r="BN2105" i="6"/>
  <c r="BO2105" i="6"/>
  <c r="BP2105" i="6"/>
  <c r="BR2105" i="6"/>
  <c r="BS2105" i="6"/>
  <c r="BT2105" i="6"/>
  <c r="BV2105" i="6"/>
  <c r="AH2106" i="6"/>
  <c r="AK2106" i="6" s="1"/>
  <c r="AI2106" i="6"/>
  <c r="AJ2106" i="6"/>
  <c r="AL2106" i="6"/>
  <c r="AO2106" i="6" s="1"/>
  <c r="AM2106" i="6"/>
  <c r="AN2106" i="6"/>
  <c r="AP2106" i="6"/>
  <c r="AQ2106" i="6"/>
  <c r="AR2106" i="6"/>
  <c r="AT2106" i="6"/>
  <c r="AU2106" i="6"/>
  <c r="AV2106" i="6"/>
  <c r="AX2106" i="6"/>
  <c r="AY2106" i="6"/>
  <c r="AZ2106" i="6"/>
  <c r="BB2106" i="6"/>
  <c r="BC2106" i="6"/>
  <c r="BD2106" i="6"/>
  <c r="BF2106" i="6"/>
  <c r="BG2106" i="6"/>
  <c r="BH2106" i="6"/>
  <c r="BJ2106" i="6"/>
  <c r="BK2106" i="6"/>
  <c r="BL2106" i="6"/>
  <c r="BN2106" i="6"/>
  <c r="BO2106" i="6"/>
  <c r="BP2106" i="6"/>
  <c r="BR2106" i="6"/>
  <c r="BU2106" i="6" s="1"/>
  <c r="BS2106" i="6"/>
  <c r="BT2106" i="6"/>
  <c r="BV2106" i="6"/>
  <c r="AH2107" i="6"/>
  <c r="AI2107" i="6"/>
  <c r="AJ2107" i="6"/>
  <c r="AL2107" i="6"/>
  <c r="AM2107" i="6"/>
  <c r="AN2107" i="6"/>
  <c r="AP2107" i="6"/>
  <c r="AQ2107" i="6"/>
  <c r="AR2107" i="6"/>
  <c r="AT2107" i="6"/>
  <c r="AW2107" i="6" s="1"/>
  <c r="AU2107" i="6"/>
  <c r="AV2107" i="6"/>
  <c r="AX2107" i="6"/>
  <c r="AY2107" i="6"/>
  <c r="AZ2107" i="6"/>
  <c r="BB2107" i="6"/>
  <c r="BC2107" i="6"/>
  <c r="BD2107" i="6"/>
  <c r="BF2107" i="6"/>
  <c r="BG2107" i="6"/>
  <c r="BH2107" i="6"/>
  <c r="BJ2107" i="6"/>
  <c r="BK2107" i="6"/>
  <c r="BL2107" i="6"/>
  <c r="BN2107" i="6"/>
  <c r="BO2107" i="6"/>
  <c r="BP2107" i="6"/>
  <c r="BR2107" i="6"/>
  <c r="BS2107" i="6"/>
  <c r="BT2107" i="6"/>
  <c r="BV2107" i="6"/>
  <c r="AH2108" i="6"/>
  <c r="AI2108" i="6"/>
  <c r="AJ2108" i="6"/>
  <c r="AK2108" i="6" s="1"/>
  <c r="AL2108" i="6"/>
  <c r="AM2108" i="6"/>
  <c r="AN2108" i="6"/>
  <c r="AP2108" i="6"/>
  <c r="AQ2108" i="6"/>
  <c r="AR2108" i="6"/>
  <c r="AS2108" i="6" s="1"/>
  <c r="AT2108" i="6"/>
  <c r="AU2108" i="6"/>
  <c r="AV2108" i="6"/>
  <c r="AX2108" i="6"/>
  <c r="AY2108" i="6"/>
  <c r="AZ2108" i="6"/>
  <c r="BB2108" i="6"/>
  <c r="BE2108" i="6" s="1"/>
  <c r="BC2108" i="6"/>
  <c r="BD2108" i="6"/>
  <c r="BF2108" i="6"/>
  <c r="BG2108" i="6"/>
  <c r="BH2108" i="6"/>
  <c r="BJ2108" i="6"/>
  <c r="BK2108" i="6"/>
  <c r="BL2108" i="6"/>
  <c r="BN2108" i="6"/>
  <c r="BO2108" i="6"/>
  <c r="BP2108" i="6"/>
  <c r="BR2108" i="6"/>
  <c r="BS2108" i="6"/>
  <c r="BT2108" i="6"/>
  <c r="BV2108" i="6"/>
  <c r="AH2109" i="6"/>
  <c r="AI2109" i="6"/>
  <c r="AJ2109" i="6"/>
  <c r="AL2109" i="6"/>
  <c r="AM2109" i="6"/>
  <c r="AN2109" i="6"/>
  <c r="AP2109" i="6"/>
  <c r="AQ2109" i="6"/>
  <c r="AR2109" i="6"/>
  <c r="AT2109" i="6"/>
  <c r="AU2109" i="6"/>
  <c r="AV2109" i="6"/>
  <c r="AX2109" i="6"/>
  <c r="AY2109" i="6"/>
  <c r="AZ2109" i="6"/>
  <c r="BB2109" i="6"/>
  <c r="BC2109" i="6"/>
  <c r="BD2109" i="6"/>
  <c r="BF2109" i="6"/>
  <c r="BG2109" i="6"/>
  <c r="BH2109" i="6"/>
  <c r="BJ2109" i="6"/>
  <c r="BK2109" i="6"/>
  <c r="BL2109" i="6"/>
  <c r="BN2109" i="6"/>
  <c r="BO2109" i="6"/>
  <c r="BP2109" i="6"/>
  <c r="BR2109" i="6"/>
  <c r="BS2109" i="6"/>
  <c r="BT2109" i="6"/>
  <c r="BV2109" i="6"/>
  <c r="AH2110" i="6"/>
  <c r="AI2110" i="6"/>
  <c r="AJ2110" i="6"/>
  <c r="AL2110" i="6"/>
  <c r="AM2110" i="6"/>
  <c r="AN2110" i="6"/>
  <c r="AP2110" i="6"/>
  <c r="AQ2110" i="6"/>
  <c r="AR2110" i="6"/>
  <c r="AT2110" i="6"/>
  <c r="AU2110" i="6"/>
  <c r="AV2110" i="6"/>
  <c r="AX2110" i="6"/>
  <c r="AY2110" i="6"/>
  <c r="AZ2110" i="6"/>
  <c r="BB2110" i="6"/>
  <c r="BC2110" i="6"/>
  <c r="BD2110" i="6"/>
  <c r="BF2110" i="6"/>
  <c r="BG2110" i="6"/>
  <c r="BH2110" i="6"/>
  <c r="BJ2110" i="6"/>
  <c r="BK2110" i="6"/>
  <c r="BL2110" i="6"/>
  <c r="BN2110" i="6"/>
  <c r="BO2110" i="6"/>
  <c r="BP2110" i="6"/>
  <c r="BR2110" i="6"/>
  <c r="BS2110" i="6"/>
  <c r="BT2110" i="6"/>
  <c r="BV2110" i="6"/>
  <c r="AH2111" i="6"/>
  <c r="AI2111" i="6"/>
  <c r="AJ2111" i="6"/>
  <c r="AL2111" i="6"/>
  <c r="AM2111" i="6"/>
  <c r="AN2111" i="6"/>
  <c r="AP2111" i="6"/>
  <c r="AQ2111" i="6"/>
  <c r="AR2111" i="6"/>
  <c r="AT2111" i="6"/>
  <c r="AU2111" i="6"/>
  <c r="AV2111" i="6"/>
  <c r="AX2111" i="6"/>
  <c r="AY2111" i="6"/>
  <c r="AZ2111" i="6"/>
  <c r="BB2111" i="6"/>
  <c r="BC2111" i="6"/>
  <c r="BD2111" i="6"/>
  <c r="BF2111" i="6"/>
  <c r="BG2111" i="6"/>
  <c r="BH2111" i="6"/>
  <c r="BJ2111" i="6"/>
  <c r="BK2111" i="6"/>
  <c r="BL2111" i="6"/>
  <c r="BN2111" i="6"/>
  <c r="BO2111" i="6"/>
  <c r="BP2111" i="6"/>
  <c r="BR2111" i="6"/>
  <c r="BS2111" i="6"/>
  <c r="BT2111" i="6"/>
  <c r="BV2111" i="6"/>
  <c r="AH2112" i="6"/>
  <c r="AI2112" i="6"/>
  <c r="AJ2112" i="6"/>
  <c r="AL2112" i="6"/>
  <c r="AM2112" i="6"/>
  <c r="AN2112" i="6"/>
  <c r="AP2112" i="6"/>
  <c r="AQ2112" i="6"/>
  <c r="AR2112" i="6"/>
  <c r="AT2112" i="6"/>
  <c r="AU2112" i="6"/>
  <c r="AV2112" i="6"/>
  <c r="AX2112" i="6"/>
  <c r="AY2112" i="6"/>
  <c r="AZ2112" i="6"/>
  <c r="BB2112" i="6"/>
  <c r="BC2112" i="6"/>
  <c r="BD2112" i="6"/>
  <c r="BF2112" i="6"/>
  <c r="BG2112" i="6"/>
  <c r="BH2112" i="6"/>
  <c r="BJ2112" i="6"/>
  <c r="BK2112" i="6"/>
  <c r="BM2112" i="6" s="1"/>
  <c r="BL2112" i="6"/>
  <c r="BN2112" i="6"/>
  <c r="BO2112" i="6"/>
  <c r="BP2112" i="6"/>
  <c r="BR2112" i="6"/>
  <c r="BS2112" i="6"/>
  <c r="BT2112" i="6"/>
  <c r="BV2112" i="6"/>
  <c r="AH2113" i="6"/>
  <c r="AI2113" i="6"/>
  <c r="AJ2113" i="6"/>
  <c r="AL2113" i="6"/>
  <c r="AM2113" i="6"/>
  <c r="AN2113" i="6"/>
  <c r="AP2113" i="6"/>
  <c r="AQ2113" i="6"/>
  <c r="AR2113" i="6"/>
  <c r="AT2113" i="6"/>
  <c r="AU2113" i="6"/>
  <c r="AV2113" i="6"/>
  <c r="AX2113" i="6"/>
  <c r="AY2113" i="6"/>
  <c r="AZ2113" i="6"/>
  <c r="BB2113" i="6"/>
  <c r="BC2113" i="6"/>
  <c r="BD2113" i="6"/>
  <c r="BF2113" i="6"/>
  <c r="BG2113" i="6"/>
  <c r="BH2113" i="6"/>
  <c r="BJ2113" i="6"/>
  <c r="BK2113" i="6"/>
  <c r="BL2113" i="6"/>
  <c r="BN2113" i="6"/>
  <c r="BO2113" i="6"/>
  <c r="BP2113" i="6"/>
  <c r="BR2113" i="6"/>
  <c r="BS2113" i="6"/>
  <c r="BT2113" i="6"/>
  <c r="BV2113" i="6"/>
  <c r="AH2114" i="6"/>
  <c r="AI2114" i="6"/>
  <c r="AJ2114" i="6"/>
  <c r="AL2114" i="6"/>
  <c r="AM2114" i="6"/>
  <c r="AN2114" i="6"/>
  <c r="AP2114" i="6"/>
  <c r="AQ2114" i="6"/>
  <c r="AR2114" i="6"/>
  <c r="AT2114" i="6"/>
  <c r="AU2114" i="6"/>
  <c r="AV2114" i="6"/>
  <c r="AX2114" i="6"/>
  <c r="AY2114" i="6"/>
  <c r="AZ2114" i="6"/>
  <c r="BB2114" i="6"/>
  <c r="BC2114" i="6"/>
  <c r="BD2114" i="6"/>
  <c r="BF2114" i="6"/>
  <c r="BG2114" i="6"/>
  <c r="BH2114" i="6"/>
  <c r="BJ2114" i="6"/>
  <c r="BK2114" i="6"/>
  <c r="BL2114" i="6"/>
  <c r="BN2114" i="6"/>
  <c r="BO2114" i="6"/>
  <c r="BP2114" i="6"/>
  <c r="BR2114" i="6"/>
  <c r="BS2114" i="6"/>
  <c r="BT2114" i="6"/>
  <c r="BV2114" i="6"/>
  <c r="AH2115" i="6"/>
  <c r="AI2115" i="6"/>
  <c r="AJ2115" i="6"/>
  <c r="AL2115" i="6"/>
  <c r="AM2115" i="6"/>
  <c r="AN2115" i="6"/>
  <c r="AP2115" i="6"/>
  <c r="AQ2115" i="6"/>
  <c r="AR2115" i="6"/>
  <c r="AT2115" i="6"/>
  <c r="AU2115" i="6"/>
  <c r="AV2115" i="6"/>
  <c r="AX2115" i="6"/>
  <c r="AY2115" i="6"/>
  <c r="AZ2115" i="6"/>
  <c r="BB2115" i="6"/>
  <c r="BC2115" i="6"/>
  <c r="BD2115" i="6"/>
  <c r="BF2115" i="6"/>
  <c r="BG2115" i="6"/>
  <c r="BH2115" i="6"/>
  <c r="BJ2115" i="6"/>
  <c r="BK2115" i="6"/>
  <c r="BL2115" i="6"/>
  <c r="BN2115" i="6"/>
  <c r="BO2115" i="6"/>
  <c r="BP2115" i="6"/>
  <c r="BR2115" i="6"/>
  <c r="BS2115" i="6"/>
  <c r="BT2115" i="6"/>
  <c r="BV2115" i="6"/>
  <c r="AH2116" i="6"/>
  <c r="AI2116" i="6"/>
  <c r="AJ2116" i="6"/>
  <c r="AL2116" i="6"/>
  <c r="AM2116" i="6"/>
  <c r="AN2116" i="6"/>
  <c r="AP2116" i="6"/>
  <c r="AQ2116" i="6"/>
  <c r="AR2116" i="6"/>
  <c r="AT2116" i="6"/>
  <c r="AU2116" i="6"/>
  <c r="AV2116" i="6"/>
  <c r="AX2116" i="6"/>
  <c r="AY2116" i="6"/>
  <c r="AZ2116" i="6"/>
  <c r="BB2116" i="6"/>
  <c r="BC2116" i="6"/>
  <c r="BD2116" i="6"/>
  <c r="BF2116" i="6"/>
  <c r="BG2116" i="6"/>
  <c r="BH2116" i="6"/>
  <c r="BJ2116" i="6"/>
  <c r="BK2116" i="6"/>
  <c r="BL2116" i="6"/>
  <c r="BN2116" i="6"/>
  <c r="BO2116" i="6"/>
  <c r="BP2116" i="6"/>
  <c r="BR2116" i="6"/>
  <c r="BS2116" i="6"/>
  <c r="BT2116" i="6"/>
  <c r="BV2116" i="6"/>
  <c r="AH2117" i="6"/>
  <c r="AI2117" i="6"/>
  <c r="AJ2117" i="6"/>
  <c r="AL2117" i="6"/>
  <c r="AM2117" i="6"/>
  <c r="AN2117" i="6"/>
  <c r="AP2117" i="6"/>
  <c r="AQ2117" i="6"/>
  <c r="AR2117" i="6"/>
  <c r="AT2117" i="6"/>
  <c r="AU2117" i="6"/>
  <c r="AV2117" i="6"/>
  <c r="AX2117" i="6"/>
  <c r="AY2117" i="6"/>
  <c r="AZ2117" i="6"/>
  <c r="BB2117" i="6"/>
  <c r="BC2117" i="6"/>
  <c r="BD2117" i="6"/>
  <c r="BF2117" i="6"/>
  <c r="BG2117" i="6"/>
  <c r="BH2117" i="6"/>
  <c r="BJ2117" i="6"/>
  <c r="BK2117" i="6"/>
  <c r="BL2117" i="6"/>
  <c r="BN2117" i="6"/>
  <c r="BO2117" i="6"/>
  <c r="BP2117" i="6"/>
  <c r="BR2117" i="6"/>
  <c r="BS2117" i="6"/>
  <c r="BT2117" i="6"/>
  <c r="BV2117" i="6"/>
  <c r="AH2118" i="6"/>
  <c r="AI2118" i="6"/>
  <c r="AJ2118" i="6"/>
  <c r="AL2118" i="6"/>
  <c r="AM2118" i="6"/>
  <c r="AN2118" i="6"/>
  <c r="AP2118" i="6"/>
  <c r="AQ2118" i="6"/>
  <c r="AR2118" i="6"/>
  <c r="AT2118" i="6"/>
  <c r="AU2118" i="6"/>
  <c r="AV2118" i="6"/>
  <c r="AX2118" i="6"/>
  <c r="AY2118" i="6"/>
  <c r="AZ2118" i="6"/>
  <c r="BB2118" i="6"/>
  <c r="BC2118" i="6"/>
  <c r="BD2118" i="6"/>
  <c r="BF2118" i="6"/>
  <c r="BG2118" i="6"/>
  <c r="BH2118" i="6"/>
  <c r="BJ2118" i="6"/>
  <c r="BK2118" i="6"/>
  <c r="BL2118" i="6"/>
  <c r="BN2118" i="6"/>
  <c r="BO2118" i="6"/>
  <c r="BP2118" i="6"/>
  <c r="BR2118" i="6"/>
  <c r="BS2118" i="6"/>
  <c r="BT2118" i="6"/>
  <c r="BV2118" i="6"/>
  <c r="AH2119" i="6"/>
  <c r="AI2119" i="6"/>
  <c r="AJ2119" i="6"/>
  <c r="AL2119" i="6"/>
  <c r="AM2119" i="6"/>
  <c r="AN2119" i="6"/>
  <c r="AP2119" i="6"/>
  <c r="AQ2119" i="6"/>
  <c r="AR2119" i="6"/>
  <c r="AT2119" i="6"/>
  <c r="AU2119" i="6"/>
  <c r="AV2119" i="6"/>
  <c r="AX2119" i="6"/>
  <c r="AY2119" i="6"/>
  <c r="AZ2119" i="6"/>
  <c r="BB2119" i="6"/>
  <c r="BC2119" i="6"/>
  <c r="BD2119" i="6"/>
  <c r="BF2119" i="6"/>
  <c r="BG2119" i="6"/>
  <c r="BH2119" i="6"/>
  <c r="BJ2119" i="6"/>
  <c r="BK2119" i="6"/>
  <c r="BL2119" i="6"/>
  <c r="BN2119" i="6"/>
  <c r="BO2119" i="6"/>
  <c r="BP2119" i="6"/>
  <c r="BR2119" i="6"/>
  <c r="BS2119" i="6"/>
  <c r="BT2119" i="6"/>
  <c r="BV2119" i="6"/>
  <c r="AH2120" i="6"/>
  <c r="AI2120" i="6"/>
  <c r="AJ2120" i="6"/>
  <c r="AL2120" i="6"/>
  <c r="AM2120" i="6"/>
  <c r="AN2120" i="6"/>
  <c r="AP2120" i="6"/>
  <c r="AQ2120" i="6"/>
  <c r="AR2120" i="6"/>
  <c r="AT2120" i="6"/>
  <c r="AU2120" i="6"/>
  <c r="AV2120" i="6"/>
  <c r="AX2120" i="6"/>
  <c r="AY2120" i="6"/>
  <c r="AZ2120" i="6"/>
  <c r="BB2120" i="6"/>
  <c r="BC2120" i="6"/>
  <c r="BD2120" i="6"/>
  <c r="BF2120" i="6"/>
  <c r="BG2120" i="6"/>
  <c r="BH2120" i="6"/>
  <c r="BJ2120" i="6"/>
  <c r="BK2120" i="6"/>
  <c r="BL2120" i="6"/>
  <c r="BN2120" i="6"/>
  <c r="BO2120" i="6"/>
  <c r="BP2120" i="6"/>
  <c r="BR2120" i="6"/>
  <c r="BS2120" i="6"/>
  <c r="BT2120" i="6"/>
  <c r="BV2120" i="6"/>
  <c r="AH2121" i="6"/>
  <c r="AI2121" i="6"/>
  <c r="AJ2121" i="6"/>
  <c r="AL2121" i="6"/>
  <c r="AM2121" i="6"/>
  <c r="AN2121" i="6"/>
  <c r="AP2121" i="6"/>
  <c r="AQ2121" i="6"/>
  <c r="AR2121" i="6"/>
  <c r="AT2121" i="6"/>
  <c r="AU2121" i="6"/>
  <c r="AV2121" i="6"/>
  <c r="AX2121" i="6"/>
  <c r="AY2121" i="6"/>
  <c r="AZ2121" i="6"/>
  <c r="BB2121" i="6"/>
  <c r="BC2121" i="6"/>
  <c r="BD2121" i="6"/>
  <c r="BF2121" i="6"/>
  <c r="BG2121" i="6"/>
  <c r="BH2121" i="6"/>
  <c r="BJ2121" i="6"/>
  <c r="BK2121" i="6"/>
  <c r="BL2121" i="6"/>
  <c r="BN2121" i="6"/>
  <c r="BO2121" i="6"/>
  <c r="BP2121" i="6"/>
  <c r="BR2121" i="6"/>
  <c r="BS2121" i="6"/>
  <c r="BT2121" i="6"/>
  <c r="BV2121" i="6"/>
  <c r="AH2122" i="6"/>
  <c r="AI2122" i="6"/>
  <c r="AJ2122" i="6"/>
  <c r="AL2122" i="6"/>
  <c r="AM2122" i="6"/>
  <c r="AN2122" i="6"/>
  <c r="AP2122" i="6"/>
  <c r="AQ2122" i="6"/>
  <c r="AR2122" i="6"/>
  <c r="AT2122" i="6"/>
  <c r="AU2122" i="6"/>
  <c r="AV2122" i="6"/>
  <c r="AX2122" i="6"/>
  <c r="AY2122" i="6"/>
  <c r="AZ2122" i="6"/>
  <c r="BB2122" i="6"/>
  <c r="BC2122" i="6"/>
  <c r="BD2122" i="6"/>
  <c r="BF2122" i="6"/>
  <c r="BG2122" i="6"/>
  <c r="BH2122" i="6"/>
  <c r="BJ2122" i="6"/>
  <c r="BK2122" i="6"/>
  <c r="BL2122" i="6"/>
  <c r="BN2122" i="6"/>
  <c r="BO2122" i="6"/>
  <c r="BP2122" i="6"/>
  <c r="BR2122" i="6"/>
  <c r="BS2122" i="6"/>
  <c r="BT2122" i="6"/>
  <c r="BV2122" i="6"/>
  <c r="AH2123" i="6"/>
  <c r="AI2123" i="6"/>
  <c r="AJ2123" i="6"/>
  <c r="AL2123" i="6"/>
  <c r="AM2123" i="6"/>
  <c r="AN2123" i="6"/>
  <c r="AP2123" i="6"/>
  <c r="AQ2123" i="6"/>
  <c r="AR2123" i="6"/>
  <c r="AT2123" i="6"/>
  <c r="AU2123" i="6"/>
  <c r="AV2123" i="6"/>
  <c r="AX2123" i="6"/>
  <c r="AY2123" i="6"/>
  <c r="AZ2123" i="6"/>
  <c r="BB2123" i="6"/>
  <c r="BC2123" i="6"/>
  <c r="BD2123" i="6"/>
  <c r="BF2123" i="6"/>
  <c r="BG2123" i="6"/>
  <c r="BH2123" i="6"/>
  <c r="BJ2123" i="6"/>
  <c r="BK2123" i="6"/>
  <c r="BL2123" i="6"/>
  <c r="BN2123" i="6"/>
  <c r="BO2123" i="6"/>
  <c r="BP2123" i="6"/>
  <c r="BR2123" i="6"/>
  <c r="BS2123" i="6"/>
  <c r="BT2123" i="6"/>
  <c r="BV2123" i="6"/>
  <c r="AH2124" i="6"/>
  <c r="AI2124" i="6"/>
  <c r="AJ2124" i="6"/>
  <c r="AL2124" i="6"/>
  <c r="AM2124" i="6"/>
  <c r="AN2124" i="6"/>
  <c r="AP2124" i="6"/>
  <c r="AQ2124" i="6"/>
  <c r="AR2124" i="6"/>
  <c r="AT2124" i="6"/>
  <c r="AU2124" i="6"/>
  <c r="AV2124" i="6"/>
  <c r="AX2124" i="6"/>
  <c r="AY2124" i="6"/>
  <c r="AZ2124" i="6"/>
  <c r="BB2124" i="6"/>
  <c r="BC2124" i="6"/>
  <c r="BD2124" i="6"/>
  <c r="BF2124" i="6"/>
  <c r="BG2124" i="6"/>
  <c r="BH2124" i="6"/>
  <c r="BJ2124" i="6"/>
  <c r="BK2124" i="6"/>
  <c r="BL2124" i="6"/>
  <c r="BN2124" i="6"/>
  <c r="BO2124" i="6"/>
  <c r="BP2124" i="6"/>
  <c r="BR2124" i="6"/>
  <c r="BS2124" i="6"/>
  <c r="BU2124" i="6" s="1"/>
  <c r="BT2124" i="6"/>
  <c r="BV2124" i="6"/>
  <c r="AH2125" i="6"/>
  <c r="AI2125" i="6"/>
  <c r="AJ2125" i="6"/>
  <c r="AL2125" i="6"/>
  <c r="AM2125" i="6"/>
  <c r="AN2125" i="6"/>
  <c r="AP2125" i="6"/>
  <c r="AQ2125" i="6"/>
  <c r="AR2125" i="6"/>
  <c r="AT2125" i="6"/>
  <c r="AU2125" i="6"/>
  <c r="AV2125" i="6"/>
  <c r="AX2125" i="6"/>
  <c r="AY2125" i="6"/>
  <c r="AZ2125" i="6"/>
  <c r="BB2125" i="6"/>
  <c r="BC2125" i="6"/>
  <c r="BD2125" i="6"/>
  <c r="BF2125" i="6"/>
  <c r="BG2125" i="6"/>
  <c r="BH2125" i="6"/>
  <c r="BJ2125" i="6"/>
  <c r="BK2125" i="6"/>
  <c r="BL2125" i="6"/>
  <c r="BN2125" i="6"/>
  <c r="BO2125" i="6"/>
  <c r="BP2125" i="6"/>
  <c r="BR2125" i="6"/>
  <c r="BS2125" i="6"/>
  <c r="BT2125" i="6"/>
  <c r="BV2125" i="6"/>
  <c r="AH2126" i="6"/>
  <c r="AI2126" i="6"/>
  <c r="AJ2126" i="6"/>
  <c r="AL2126" i="6"/>
  <c r="AM2126" i="6"/>
  <c r="AN2126" i="6"/>
  <c r="AP2126" i="6"/>
  <c r="AQ2126" i="6"/>
  <c r="AR2126" i="6"/>
  <c r="AT2126" i="6"/>
  <c r="AU2126" i="6"/>
  <c r="AV2126" i="6"/>
  <c r="AX2126" i="6"/>
  <c r="AY2126" i="6"/>
  <c r="AZ2126" i="6"/>
  <c r="BB2126" i="6"/>
  <c r="BC2126" i="6"/>
  <c r="BD2126" i="6"/>
  <c r="BF2126" i="6"/>
  <c r="BG2126" i="6"/>
  <c r="BH2126" i="6"/>
  <c r="BJ2126" i="6"/>
  <c r="BK2126" i="6"/>
  <c r="BL2126" i="6"/>
  <c r="BN2126" i="6"/>
  <c r="BO2126" i="6"/>
  <c r="BP2126" i="6"/>
  <c r="BR2126" i="6"/>
  <c r="BS2126" i="6"/>
  <c r="BT2126" i="6"/>
  <c r="BV2126" i="6"/>
  <c r="AH2127" i="6"/>
  <c r="AI2127" i="6"/>
  <c r="AJ2127" i="6"/>
  <c r="AL2127" i="6"/>
  <c r="AM2127" i="6"/>
  <c r="AN2127" i="6"/>
  <c r="AP2127" i="6"/>
  <c r="AQ2127" i="6"/>
  <c r="AR2127" i="6"/>
  <c r="AT2127" i="6"/>
  <c r="AU2127" i="6"/>
  <c r="AV2127" i="6"/>
  <c r="AX2127" i="6"/>
  <c r="AY2127" i="6"/>
  <c r="AZ2127" i="6"/>
  <c r="BB2127" i="6"/>
  <c r="BC2127" i="6"/>
  <c r="BD2127" i="6"/>
  <c r="BF2127" i="6"/>
  <c r="BG2127" i="6"/>
  <c r="BH2127" i="6"/>
  <c r="BJ2127" i="6"/>
  <c r="BK2127" i="6"/>
  <c r="BL2127" i="6"/>
  <c r="BN2127" i="6"/>
  <c r="BO2127" i="6"/>
  <c r="BP2127" i="6"/>
  <c r="BR2127" i="6"/>
  <c r="BS2127" i="6"/>
  <c r="BT2127" i="6"/>
  <c r="BV2127" i="6"/>
  <c r="AH2128" i="6"/>
  <c r="AI2128" i="6"/>
  <c r="AJ2128" i="6"/>
  <c r="AL2128" i="6"/>
  <c r="AM2128" i="6"/>
  <c r="AN2128" i="6"/>
  <c r="AP2128" i="6"/>
  <c r="AQ2128" i="6"/>
  <c r="AR2128" i="6"/>
  <c r="AT2128" i="6"/>
  <c r="AU2128" i="6"/>
  <c r="AV2128" i="6"/>
  <c r="AX2128" i="6"/>
  <c r="AY2128" i="6"/>
  <c r="AZ2128" i="6"/>
  <c r="BB2128" i="6"/>
  <c r="BC2128" i="6"/>
  <c r="BE2128" i="6" s="1"/>
  <c r="BD2128" i="6"/>
  <c r="BF2128" i="6"/>
  <c r="BG2128" i="6"/>
  <c r="BH2128" i="6"/>
  <c r="BJ2128" i="6"/>
  <c r="BK2128" i="6"/>
  <c r="BL2128" i="6"/>
  <c r="BN2128" i="6"/>
  <c r="BO2128" i="6"/>
  <c r="BP2128" i="6"/>
  <c r="BR2128" i="6"/>
  <c r="BS2128" i="6"/>
  <c r="BT2128" i="6"/>
  <c r="BV2128" i="6"/>
  <c r="AH2129" i="6"/>
  <c r="AI2129" i="6"/>
  <c r="AJ2129" i="6"/>
  <c r="AL2129" i="6"/>
  <c r="AM2129" i="6"/>
  <c r="AN2129" i="6"/>
  <c r="AP2129" i="6"/>
  <c r="AQ2129" i="6"/>
  <c r="AR2129" i="6"/>
  <c r="AT2129" i="6"/>
  <c r="AU2129" i="6"/>
  <c r="AV2129" i="6"/>
  <c r="AX2129" i="6"/>
  <c r="AY2129" i="6"/>
  <c r="AZ2129" i="6"/>
  <c r="BB2129" i="6"/>
  <c r="BC2129" i="6"/>
  <c r="BD2129" i="6"/>
  <c r="BF2129" i="6"/>
  <c r="BG2129" i="6"/>
  <c r="BH2129" i="6"/>
  <c r="BJ2129" i="6"/>
  <c r="BK2129" i="6"/>
  <c r="BL2129" i="6"/>
  <c r="BN2129" i="6"/>
  <c r="BO2129" i="6"/>
  <c r="BP2129" i="6"/>
  <c r="BR2129" i="6"/>
  <c r="BS2129" i="6"/>
  <c r="BT2129" i="6"/>
  <c r="BV2129" i="6"/>
  <c r="AH2130" i="6"/>
  <c r="AI2130" i="6"/>
  <c r="AJ2130" i="6"/>
  <c r="AL2130" i="6"/>
  <c r="AM2130" i="6"/>
  <c r="AN2130" i="6"/>
  <c r="AP2130" i="6"/>
  <c r="AQ2130" i="6"/>
  <c r="AR2130" i="6"/>
  <c r="AT2130" i="6"/>
  <c r="AU2130" i="6"/>
  <c r="AV2130" i="6"/>
  <c r="AX2130" i="6"/>
  <c r="AY2130" i="6"/>
  <c r="AZ2130" i="6"/>
  <c r="BB2130" i="6"/>
  <c r="BC2130" i="6"/>
  <c r="BD2130" i="6"/>
  <c r="BF2130" i="6"/>
  <c r="BG2130" i="6"/>
  <c r="BH2130" i="6"/>
  <c r="BJ2130" i="6"/>
  <c r="BK2130" i="6"/>
  <c r="BL2130" i="6"/>
  <c r="BN2130" i="6"/>
  <c r="BO2130" i="6"/>
  <c r="BP2130" i="6"/>
  <c r="BR2130" i="6"/>
  <c r="BS2130" i="6"/>
  <c r="BT2130" i="6"/>
  <c r="BV2130" i="6"/>
  <c r="AH2131" i="6"/>
  <c r="AI2131" i="6"/>
  <c r="AJ2131" i="6"/>
  <c r="AL2131" i="6"/>
  <c r="AM2131" i="6"/>
  <c r="AN2131" i="6"/>
  <c r="AP2131" i="6"/>
  <c r="AQ2131" i="6"/>
  <c r="AR2131" i="6"/>
  <c r="AT2131" i="6"/>
  <c r="AU2131" i="6"/>
  <c r="AV2131" i="6"/>
  <c r="AX2131" i="6"/>
  <c r="AY2131" i="6"/>
  <c r="AZ2131" i="6"/>
  <c r="BB2131" i="6"/>
  <c r="BC2131" i="6"/>
  <c r="BD2131" i="6"/>
  <c r="BF2131" i="6"/>
  <c r="BG2131" i="6"/>
  <c r="BH2131" i="6"/>
  <c r="BJ2131" i="6"/>
  <c r="BK2131" i="6"/>
  <c r="BL2131" i="6"/>
  <c r="BN2131" i="6"/>
  <c r="BO2131" i="6"/>
  <c r="BP2131" i="6"/>
  <c r="BR2131" i="6"/>
  <c r="BS2131" i="6"/>
  <c r="BT2131" i="6"/>
  <c r="BV2131" i="6"/>
  <c r="AH2132" i="6"/>
  <c r="AI2132" i="6"/>
  <c r="AJ2132" i="6"/>
  <c r="AL2132" i="6"/>
  <c r="AM2132" i="6"/>
  <c r="AN2132" i="6"/>
  <c r="AP2132" i="6"/>
  <c r="AQ2132" i="6"/>
  <c r="AR2132" i="6"/>
  <c r="AT2132" i="6"/>
  <c r="AU2132" i="6"/>
  <c r="AV2132" i="6"/>
  <c r="AX2132" i="6"/>
  <c r="AY2132" i="6"/>
  <c r="AZ2132" i="6"/>
  <c r="BB2132" i="6"/>
  <c r="BC2132" i="6"/>
  <c r="BD2132" i="6"/>
  <c r="BF2132" i="6"/>
  <c r="BG2132" i="6"/>
  <c r="BH2132" i="6"/>
  <c r="BJ2132" i="6"/>
  <c r="BK2132" i="6"/>
  <c r="BL2132" i="6"/>
  <c r="BN2132" i="6"/>
  <c r="BO2132" i="6"/>
  <c r="BP2132" i="6"/>
  <c r="BR2132" i="6"/>
  <c r="BS2132" i="6"/>
  <c r="BT2132" i="6"/>
  <c r="BV2132" i="6"/>
  <c r="AH2133" i="6"/>
  <c r="AI2133" i="6"/>
  <c r="AJ2133" i="6"/>
  <c r="AL2133" i="6"/>
  <c r="AM2133" i="6"/>
  <c r="AN2133" i="6"/>
  <c r="AP2133" i="6"/>
  <c r="AQ2133" i="6"/>
  <c r="AR2133" i="6"/>
  <c r="AT2133" i="6"/>
  <c r="AU2133" i="6"/>
  <c r="AV2133" i="6"/>
  <c r="AX2133" i="6"/>
  <c r="AY2133" i="6"/>
  <c r="AZ2133" i="6"/>
  <c r="BB2133" i="6"/>
  <c r="BC2133" i="6"/>
  <c r="BD2133" i="6"/>
  <c r="BF2133" i="6"/>
  <c r="BG2133" i="6"/>
  <c r="BH2133" i="6"/>
  <c r="BJ2133" i="6"/>
  <c r="BK2133" i="6"/>
  <c r="BL2133" i="6"/>
  <c r="BN2133" i="6"/>
  <c r="BO2133" i="6"/>
  <c r="BP2133" i="6"/>
  <c r="BR2133" i="6"/>
  <c r="BS2133" i="6"/>
  <c r="BT2133" i="6"/>
  <c r="BV2133" i="6"/>
  <c r="AH2134" i="6"/>
  <c r="AI2134" i="6"/>
  <c r="AJ2134" i="6"/>
  <c r="AL2134" i="6"/>
  <c r="AM2134" i="6"/>
  <c r="AN2134" i="6"/>
  <c r="AP2134" i="6"/>
  <c r="AQ2134" i="6"/>
  <c r="AR2134" i="6"/>
  <c r="AT2134" i="6"/>
  <c r="AU2134" i="6"/>
  <c r="AV2134" i="6"/>
  <c r="AX2134" i="6"/>
  <c r="AY2134" i="6"/>
  <c r="AZ2134" i="6"/>
  <c r="BB2134" i="6"/>
  <c r="BC2134" i="6"/>
  <c r="BD2134" i="6"/>
  <c r="BF2134" i="6"/>
  <c r="BG2134" i="6"/>
  <c r="BH2134" i="6"/>
  <c r="BJ2134" i="6"/>
  <c r="BK2134" i="6"/>
  <c r="BL2134" i="6"/>
  <c r="BN2134" i="6"/>
  <c r="BO2134" i="6"/>
  <c r="BP2134" i="6"/>
  <c r="BR2134" i="6"/>
  <c r="BS2134" i="6"/>
  <c r="BT2134" i="6"/>
  <c r="BV2134" i="6"/>
  <c r="AH2135" i="6"/>
  <c r="AI2135" i="6"/>
  <c r="AJ2135" i="6"/>
  <c r="AL2135" i="6"/>
  <c r="AM2135" i="6"/>
  <c r="AN2135" i="6"/>
  <c r="AP2135" i="6"/>
  <c r="AQ2135" i="6"/>
  <c r="AR2135" i="6"/>
  <c r="AT2135" i="6"/>
  <c r="AU2135" i="6"/>
  <c r="AV2135" i="6"/>
  <c r="AX2135" i="6"/>
  <c r="AY2135" i="6"/>
  <c r="AZ2135" i="6"/>
  <c r="BB2135" i="6"/>
  <c r="BC2135" i="6"/>
  <c r="BD2135" i="6"/>
  <c r="BF2135" i="6"/>
  <c r="BG2135" i="6"/>
  <c r="BH2135" i="6"/>
  <c r="BJ2135" i="6"/>
  <c r="BK2135" i="6"/>
  <c r="BL2135" i="6"/>
  <c r="BN2135" i="6"/>
  <c r="BO2135" i="6"/>
  <c r="BP2135" i="6"/>
  <c r="BR2135" i="6"/>
  <c r="BS2135" i="6"/>
  <c r="BT2135" i="6"/>
  <c r="BV2135" i="6"/>
  <c r="AH2136" i="6"/>
  <c r="AI2136" i="6"/>
  <c r="AJ2136" i="6"/>
  <c r="AL2136" i="6"/>
  <c r="AM2136" i="6"/>
  <c r="AN2136" i="6"/>
  <c r="AP2136" i="6"/>
  <c r="AQ2136" i="6"/>
  <c r="AR2136" i="6"/>
  <c r="AT2136" i="6"/>
  <c r="AU2136" i="6"/>
  <c r="AV2136" i="6"/>
  <c r="AX2136" i="6"/>
  <c r="AY2136" i="6"/>
  <c r="AZ2136" i="6"/>
  <c r="BB2136" i="6"/>
  <c r="BC2136" i="6"/>
  <c r="BD2136" i="6"/>
  <c r="BF2136" i="6"/>
  <c r="BG2136" i="6"/>
  <c r="BH2136" i="6"/>
  <c r="BJ2136" i="6"/>
  <c r="BK2136" i="6"/>
  <c r="BL2136" i="6"/>
  <c r="BN2136" i="6"/>
  <c r="BO2136" i="6"/>
  <c r="BP2136" i="6"/>
  <c r="BR2136" i="6"/>
  <c r="BS2136" i="6"/>
  <c r="BT2136" i="6"/>
  <c r="BV2136" i="6"/>
  <c r="AH2137" i="6"/>
  <c r="AI2137" i="6"/>
  <c r="AJ2137" i="6"/>
  <c r="AL2137" i="6"/>
  <c r="AM2137" i="6"/>
  <c r="AN2137" i="6"/>
  <c r="AP2137" i="6"/>
  <c r="AQ2137" i="6"/>
  <c r="AR2137" i="6"/>
  <c r="AT2137" i="6"/>
  <c r="AU2137" i="6"/>
  <c r="AV2137" i="6"/>
  <c r="AX2137" i="6"/>
  <c r="AY2137" i="6"/>
  <c r="AZ2137" i="6"/>
  <c r="BB2137" i="6"/>
  <c r="BC2137" i="6"/>
  <c r="BD2137" i="6"/>
  <c r="BF2137" i="6"/>
  <c r="BG2137" i="6"/>
  <c r="BH2137" i="6"/>
  <c r="BJ2137" i="6"/>
  <c r="BK2137" i="6"/>
  <c r="BL2137" i="6"/>
  <c r="BN2137" i="6"/>
  <c r="BO2137" i="6"/>
  <c r="BP2137" i="6"/>
  <c r="BR2137" i="6"/>
  <c r="BS2137" i="6"/>
  <c r="BT2137" i="6"/>
  <c r="BV2137" i="6"/>
  <c r="AH2138" i="6"/>
  <c r="AI2138" i="6"/>
  <c r="AJ2138" i="6"/>
  <c r="AL2138" i="6"/>
  <c r="AM2138" i="6"/>
  <c r="AN2138" i="6"/>
  <c r="AP2138" i="6"/>
  <c r="AQ2138" i="6"/>
  <c r="AR2138" i="6"/>
  <c r="AT2138" i="6"/>
  <c r="AU2138" i="6"/>
  <c r="AV2138" i="6"/>
  <c r="AX2138" i="6"/>
  <c r="AY2138" i="6"/>
  <c r="AZ2138" i="6"/>
  <c r="BB2138" i="6"/>
  <c r="BC2138" i="6"/>
  <c r="BD2138" i="6"/>
  <c r="BF2138" i="6"/>
  <c r="BG2138" i="6"/>
  <c r="BH2138" i="6"/>
  <c r="BJ2138" i="6"/>
  <c r="BK2138" i="6"/>
  <c r="BL2138" i="6"/>
  <c r="BN2138" i="6"/>
  <c r="BO2138" i="6"/>
  <c r="BP2138" i="6"/>
  <c r="BR2138" i="6"/>
  <c r="BS2138" i="6"/>
  <c r="BT2138" i="6"/>
  <c r="BV2138" i="6"/>
  <c r="AH2139" i="6"/>
  <c r="AI2139" i="6"/>
  <c r="AJ2139" i="6"/>
  <c r="AL2139" i="6"/>
  <c r="AM2139" i="6"/>
  <c r="AN2139" i="6"/>
  <c r="AP2139" i="6"/>
  <c r="AQ2139" i="6"/>
  <c r="AR2139" i="6"/>
  <c r="AT2139" i="6"/>
  <c r="AU2139" i="6"/>
  <c r="AV2139" i="6"/>
  <c r="AX2139" i="6"/>
  <c r="AY2139" i="6"/>
  <c r="AZ2139" i="6"/>
  <c r="BB2139" i="6"/>
  <c r="BC2139" i="6"/>
  <c r="BD2139" i="6"/>
  <c r="BF2139" i="6"/>
  <c r="BG2139" i="6"/>
  <c r="BH2139" i="6"/>
  <c r="BJ2139" i="6"/>
  <c r="BK2139" i="6"/>
  <c r="BL2139" i="6"/>
  <c r="BN2139" i="6"/>
  <c r="BO2139" i="6"/>
  <c r="BP2139" i="6"/>
  <c r="BR2139" i="6"/>
  <c r="BS2139" i="6"/>
  <c r="BT2139" i="6"/>
  <c r="BV2139" i="6"/>
  <c r="AH2140" i="6"/>
  <c r="AI2140" i="6"/>
  <c r="AJ2140" i="6"/>
  <c r="AL2140" i="6"/>
  <c r="AM2140" i="6"/>
  <c r="AN2140" i="6"/>
  <c r="AP2140" i="6"/>
  <c r="AQ2140" i="6"/>
  <c r="AR2140" i="6"/>
  <c r="AT2140" i="6"/>
  <c r="AU2140" i="6"/>
  <c r="AV2140" i="6"/>
  <c r="AX2140" i="6"/>
  <c r="AY2140" i="6"/>
  <c r="AZ2140" i="6"/>
  <c r="BB2140" i="6"/>
  <c r="BC2140" i="6"/>
  <c r="BD2140" i="6"/>
  <c r="BF2140" i="6"/>
  <c r="BG2140" i="6"/>
  <c r="BH2140" i="6"/>
  <c r="BJ2140" i="6"/>
  <c r="BK2140" i="6"/>
  <c r="BL2140" i="6"/>
  <c r="BN2140" i="6"/>
  <c r="BO2140" i="6"/>
  <c r="BP2140" i="6"/>
  <c r="BR2140" i="6"/>
  <c r="BS2140" i="6"/>
  <c r="BT2140" i="6"/>
  <c r="BV2140" i="6"/>
  <c r="AH2141" i="6"/>
  <c r="AI2141" i="6"/>
  <c r="AJ2141" i="6"/>
  <c r="AL2141" i="6"/>
  <c r="AM2141" i="6"/>
  <c r="AN2141" i="6"/>
  <c r="AP2141" i="6"/>
  <c r="AQ2141" i="6"/>
  <c r="AR2141" i="6"/>
  <c r="AT2141" i="6"/>
  <c r="AU2141" i="6"/>
  <c r="AV2141" i="6"/>
  <c r="AX2141" i="6"/>
  <c r="AY2141" i="6"/>
  <c r="AZ2141" i="6"/>
  <c r="BB2141" i="6"/>
  <c r="BC2141" i="6"/>
  <c r="BD2141" i="6"/>
  <c r="BF2141" i="6"/>
  <c r="BG2141" i="6"/>
  <c r="BH2141" i="6"/>
  <c r="BJ2141" i="6"/>
  <c r="BK2141" i="6"/>
  <c r="BL2141" i="6"/>
  <c r="BN2141" i="6"/>
  <c r="BO2141" i="6"/>
  <c r="BP2141" i="6"/>
  <c r="BR2141" i="6"/>
  <c r="BS2141" i="6"/>
  <c r="BT2141" i="6"/>
  <c r="BV2141" i="6"/>
  <c r="AH2142" i="6"/>
  <c r="AI2142" i="6"/>
  <c r="AJ2142" i="6"/>
  <c r="AL2142" i="6"/>
  <c r="AM2142" i="6"/>
  <c r="AN2142" i="6"/>
  <c r="AP2142" i="6"/>
  <c r="AQ2142" i="6"/>
  <c r="AR2142" i="6"/>
  <c r="AT2142" i="6"/>
  <c r="AU2142" i="6"/>
  <c r="AV2142" i="6"/>
  <c r="AX2142" i="6"/>
  <c r="AY2142" i="6"/>
  <c r="AZ2142" i="6"/>
  <c r="BB2142" i="6"/>
  <c r="BC2142" i="6"/>
  <c r="BD2142" i="6"/>
  <c r="BF2142" i="6"/>
  <c r="BG2142" i="6"/>
  <c r="BH2142" i="6"/>
  <c r="BJ2142" i="6"/>
  <c r="BK2142" i="6"/>
  <c r="BL2142" i="6"/>
  <c r="BN2142" i="6"/>
  <c r="BO2142" i="6"/>
  <c r="BP2142" i="6"/>
  <c r="BR2142" i="6"/>
  <c r="BS2142" i="6"/>
  <c r="BT2142" i="6"/>
  <c r="BV2142" i="6"/>
  <c r="AH2143" i="6"/>
  <c r="AI2143" i="6"/>
  <c r="AJ2143" i="6"/>
  <c r="AL2143" i="6"/>
  <c r="AM2143" i="6"/>
  <c r="AN2143" i="6"/>
  <c r="AP2143" i="6"/>
  <c r="AQ2143" i="6"/>
  <c r="AR2143" i="6"/>
  <c r="AT2143" i="6"/>
  <c r="AU2143" i="6"/>
  <c r="AV2143" i="6"/>
  <c r="AX2143" i="6"/>
  <c r="AY2143" i="6"/>
  <c r="AZ2143" i="6"/>
  <c r="BB2143" i="6"/>
  <c r="BC2143" i="6"/>
  <c r="BD2143" i="6"/>
  <c r="BF2143" i="6"/>
  <c r="BG2143" i="6"/>
  <c r="BH2143" i="6"/>
  <c r="BJ2143" i="6"/>
  <c r="BK2143" i="6"/>
  <c r="BL2143" i="6"/>
  <c r="BN2143" i="6"/>
  <c r="BO2143" i="6"/>
  <c r="BP2143" i="6"/>
  <c r="BR2143" i="6"/>
  <c r="BS2143" i="6"/>
  <c r="BT2143" i="6"/>
  <c r="BV2143" i="6"/>
  <c r="AH2144" i="6"/>
  <c r="AI2144" i="6"/>
  <c r="AJ2144" i="6"/>
  <c r="AL2144" i="6"/>
  <c r="AM2144" i="6"/>
  <c r="AN2144" i="6"/>
  <c r="AP2144" i="6"/>
  <c r="AQ2144" i="6"/>
  <c r="AR2144" i="6"/>
  <c r="AT2144" i="6"/>
  <c r="AU2144" i="6"/>
  <c r="AV2144" i="6"/>
  <c r="AX2144" i="6"/>
  <c r="AY2144" i="6"/>
  <c r="AZ2144" i="6"/>
  <c r="BB2144" i="6"/>
  <c r="BC2144" i="6"/>
  <c r="BD2144" i="6"/>
  <c r="BF2144" i="6"/>
  <c r="BG2144" i="6"/>
  <c r="BH2144" i="6"/>
  <c r="BJ2144" i="6"/>
  <c r="BK2144" i="6"/>
  <c r="BL2144" i="6"/>
  <c r="BN2144" i="6"/>
  <c r="BO2144" i="6"/>
  <c r="BP2144" i="6"/>
  <c r="BR2144" i="6"/>
  <c r="BS2144" i="6"/>
  <c r="BT2144" i="6"/>
  <c r="BV2144" i="6"/>
  <c r="AH2145" i="6"/>
  <c r="AI2145" i="6"/>
  <c r="AJ2145" i="6"/>
  <c r="AL2145" i="6"/>
  <c r="AM2145" i="6"/>
  <c r="AN2145" i="6"/>
  <c r="AP2145" i="6"/>
  <c r="AQ2145" i="6"/>
  <c r="AR2145" i="6"/>
  <c r="AT2145" i="6"/>
  <c r="AU2145" i="6"/>
  <c r="AV2145" i="6"/>
  <c r="AX2145" i="6"/>
  <c r="AY2145" i="6"/>
  <c r="AZ2145" i="6"/>
  <c r="BB2145" i="6"/>
  <c r="BC2145" i="6"/>
  <c r="BD2145" i="6"/>
  <c r="BF2145" i="6"/>
  <c r="BG2145" i="6"/>
  <c r="BH2145" i="6"/>
  <c r="BJ2145" i="6"/>
  <c r="BK2145" i="6"/>
  <c r="BL2145" i="6"/>
  <c r="BN2145" i="6"/>
  <c r="BO2145" i="6"/>
  <c r="BP2145" i="6"/>
  <c r="BR2145" i="6"/>
  <c r="BS2145" i="6"/>
  <c r="BT2145" i="6"/>
  <c r="BV2145" i="6"/>
  <c r="AH2146" i="6"/>
  <c r="AI2146" i="6"/>
  <c r="AJ2146" i="6"/>
  <c r="AL2146" i="6"/>
  <c r="AM2146" i="6"/>
  <c r="AN2146" i="6"/>
  <c r="AP2146" i="6"/>
  <c r="AQ2146" i="6"/>
  <c r="AR2146" i="6"/>
  <c r="AT2146" i="6"/>
  <c r="AU2146" i="6"/>
  <c r="AV2146" i="6"/>
  <c r="AX2146" i="6"/>
  <c r="AY2146" i="6"/>
  <c r="AZ2146" i="6"/>
  <c r="BB2146" i="6"/>
  <c r="BC2146" i="6"/>
  <c r="BD2146" i="6"/>
  <c r="BF2146" i="6"/>
  <c r="BG2146" i="6"/>
  <c r="BH2146" i="6"/>
  <c r="BJ2146" i="6"/>
  <c r="BK2146" i="6"/>
  <c r="BL2146" i="6"/>
  <c r="BN2146" i="6"/>
  <c r="BO2146" i="6"/>
  <c r="BP2146" i="6"/>
  <c r="BR2146" i="6"/>
  <c r="BS2146" i="6"/>
  <c r="BT2146" i="6"/>
  <c r="BV2146" i="6"/>
  <c r="AH2147" i="6"/>
  <c r="AI2147" i="6"/>
  <c r="AJ2147" i="6"/>
  <c r="AL2147" i="6"/>
  <c r="AM2147" i="6"/>
  <c r="AN2147" i="6"/>
  <c r="AP2147" i="6"/>
  <c r="AQ2147" i="6"/>
  <c r="AR2147" i="6"/>
  <c r="AT2147" i="6"/>
  <c r="AU2147" i="6"/>
  <c r="AV2147" i="6"/>
  <c r="AX2147" i="6"/>
  <c r="AY2147" i="6"/>
  <c r="AZ2147" i="6"/>
  <c r="BB2147" i="6"/>
  <c r="BC2147" i="6"/>
  <c r="BD2147" i="6"/>
  <c r="BF2147" i="6"/>
  <c r="BG2147" i="6"/>
  <c r="BH2147" i="6"/>
  <c r="BJ2147" i="6"/>
  <c r="BK2147" i="6"/>
  <c r="BL2147" i="6"/>
  <c r="BN2147" i="6"/>
  <c r="BO2147" i="6"/>
  <c r="BP2147" i="6"/>
  <c r="BR2147" i="6"/>
  <c r="BS2147" i="6"/>
  <c r="BT2147" i="6"/>
  <c r="BV2147" i="6"/>
  <c r="AH2148" i="6"/>
  <c r="AI2148" i="6"/>
  <c r="AJ2148" i="6"/>
  <c r="AL2148" i="6"/>
  <c r="AM2148" i="6"/>
  <c r="AN2148" i="6"/>
  <c r="AP2148" i="6"/>
  <c r="AQ2148" i="6"/>
  <c r="AR2148" i="6"/>
  <c r="AT2148" i="6"/>
  <c r="AU2148" i="6"/>
  <c r="AV2148" i="6"/>
  <c r="AX2148" i="6"/>
  <c r="AY2148" i="6"/>
  <c r="AZ2148" i="6"/>
  <c r="BB2148" i="6"/>
  <c r="BC2148" i="6"/>
  <c r="BD2148" i="6"/>
  <c r="BF2148" i="6"/>
  <c r="BG2148" i="6"/>
  <c r="BH2148" i="6"/>
  <c r="BJ2148" i="6"/>
  <c r="BK2148" i="6"/>
  <c r="BL2148" i="6"/>
  <c r="BN2148" i="6"/>
  <c r="BO2148" i="6"/>
  <c r="BP2148" i="6"/>
  <c r="BR2148" i="6"/>
  <c r="BS2148" i="6"/>
  <c r="BT2148" i="6"/>
  <c r="BV2148" i="6"/>
  <c r="AH2149" i="6"/>
  <c r="AI2149" i="6"/>
  <c r="AJ2149" i="6"/>
  <c r="AL2149" i="6"/>
  <c r="AM2149" i="6"/>
  <c r="AN2149" i="6"/>
  <c r="AP2149" i="6"/>
  <c r="AQ2149" i="6"/>
  <c r="AR2149" i="6"/>
  <c r="AT2149" i="6"/>
  <c r="AU2149" i="6"/>
  <c r="AV2149" i="6"/>
  <c r="AX2149" i="6"/>
  <c r="AY2149" i="6"/>
  <c r="AZ2149" i="6"/>
  <c r="BB2149" i="6"/>
  <c r="BC2149" i="6"/>
  <c r="BD2149" i="6"/>
  <c r="BF2149" i="6"/>
  <c r="BG2149" i="6"/>
  <c r="BH2149" i="6"/>
  <c r="BJ2149" i="6"/>
  <c r="BK2149" i="6"/>
  <c r="BL2149" i="6"/>
  <c r="BN2149" i="6"/>
  <c r="BO2149" i="6"/>
  <c r="BP2149" i="6"/>
  <c r="BR2149" i="6"/>
  <c r="BS2149" i="6"/>
  <c r="BT2149" i="6"/>
  <c r="BV2149" i="6"/>
  <c r="AH2150" i="6"/>
  <c r="AI2150" i="6"/>
  <c r="AJ2150" i="6"/>
  <c r="AL2150" i="6"/>
  <c r="AM2150" i="6"/>
  <c r="AN2150" i="6"/>
  <c r="AP2150" i="6"/>
  <c r="AQ2150" i="6"/>
  <c r="AR2150" i="6"/>
  <c r="AT2150" i="6"/>
  <c r="AU2150" i="6"/>
  <c r="AV2150" i="6"/>
  <c r="AX2150" i="6"/>
  <c r="AY2150" i="6"/>
  <c r="AZ2150" i="6"/>
  <c r="BB2150" i="6"/>
  <c r="BC2150" i="6"/>
  <c r="BD2150" i="6"/>
  <c r="BF2150" i="6"/>
  <c r="BG2150" i="6"/>
  <c r="BH2150" i="6"/>
  <c r="BJ2150" i="6"/>
  <c r="BK2150" i="6"/>
  <c r="BL2150" i="6"/>
  <c r="BN2150" i="6"/>
  <c r="BO2150" i="6"/>
  <c r="BP2150" i="6"/>
  <c r="BR2150" i="6"/>
  <c r="BS2150" i="6"/>
  <c r="BT2150" i="6"/>
  <c r="BV2150" i="6"/>
  <c r="AH2151" i="6"/>
  <c r="AI2151" i="6"/>
  <c r="AJ2151" i="6"/>
  <c r="AL2151" i="6"/>
  <c r="AM2151" i="6"/>
  <c r="AN2151" i="6"/>
  <c r="AP2151" i="6"/>
  <c r="AQ2151" i="6"/>
  <c r="AR2151" i="6"/>
  <c r="AT2151" i="6"/>
  <c r="AU2151" i="6"/>
  <c r="AV2151" i="6"/>
  <c r="AX2151" i="6"/>
  <c r="AY2151" i="6"/>
  <c r="AZ2151" i="6"/>
  <c r="BB2151" i="6"/>
  <c r="BC2151" i="6"/>
  <c r="BD2151" i="6"/>
  <c r="BF2151" i="6"/>
  <c r="BG2151" i="6"/>
  <c r="BH2151" i="6"/>
  <c r="BJ2151" i="6"/>
  <c r="BK2151" i="6"/>
  <c r="BL2151" i="6"/>
  <c r="BN2151" i="6"/>
  <c r="BO2151" i="6"/>
  <c r="BP2151" i="6"/>
  <c r="BR2151" i="6"/>
  <c r="BS2151" i="6"/>
  <c r="BT2151" i="6"/>
  <c r="BV2151" i="6"/>
  <c r="AH2152" i="6"/>
  <c r="AI2152" i="6"/>
  <c r="AJ2152" i="6"/>
  <c r="AL2152" i="6"/>
  <c r="AM2152" i="6"/>
  <c r="AN2152" i="6"/>
  <c r="AP2152" i="6"/>
  <c r="AQ2152" i="6"/>
  <c r="AR2152" i="6"/>
  <c r="AT2152" i="6"/>
  <c r="AU2152" i="6"/>
  <c r="AV2152" i="6"/>
  <c r="AX2152" i="6"/>
  <c r="AY2152" i="6"/>
  <c r="AZ2152" i="6"/>
  <c r="BB2152" i="6"/>
  <c r="BC2152" i="6"/>
  <c r="BD2152" i="6"/>
  <c r="BF2152" i="6"/>
  <c r="BG2152" i="6"/>
  <c r="BH2152" i="6"/>
  <c r="BJ2152" i="6"/>
  <c r="BK2152" i="6"/>
  <c r="BL2152" i="6"/>
  <c r="BN2152" i="6"/>
  <c r="BO2152" i="6"/>
  <c r="BP2152" i="6"/>
  <c r="BR2152" i="6"/>
  <c r="BS2152" i="6"/>
  <c r="BT2152" i="6"/>
  <c r="BV2152" i="6"/>
  <c r="AH2153" i="6"/>
  <c r="AI2153" i="6"/>
  <c r="AJ2153" i="6"/>
  <c r="AL2153" i="6"/>
  <c r="AM2153" i="6"/>
  <c r="AN2153" i="6"/>
  <c r="AP2153" i="6"/>
  <c r="AQ2153" i="6"/>
  <c r="AR2153" i="6"/>
  <c r="AT2153" i="6"/>
  <c r="AU2153" i="6"/>
  <c r="AV2153" i="6"/>
  <c r="AX2153" i="6"/>
  <c r="AY2153" i="6"/>
  <c r="AZ2153" i="6"/>
  <c r="BB2153" i="6"/>
  <c r="BC2153" i="6"/>
  <c r="BD2153" i="6"/>
  <c r="BF2153" i="6"/>
  <c r="BG2153" i="6"/>
  <c r="BH2153" i="6"/>
  <c r="BJ2153" i="6"/>
  <c r="BK2153" i="6"/>
  <c r="BL2153" i="6"/>
  <c r="BN2153" i="6"/>
  <c r="BO2153" i="6"/>
  <c r="BP2153" i="6"/>
  <c r="BR2153" i="6"/>
  <c r="BS2153" i="6"/>
  <c r="BT2153" i="6"/>
  <c r="BV2153" i="6"/>
  <c r="AH2154" i="6"/>
  <c r="AI2154" i="6"/>
  <c r="AJ2154" i="6"/>
  <c r="AL2154" i="6"/>
  <c r="AM2154" i="6"/>
  <c r="AN2154" i="6"/>
  <c r="AP2154" i="6"/>
  <c r="AQ2154" i="6"/>
  <c r="AR2154" i="6"/>
  <c r="AT2154" i="6"/>
  <c r="AU2154" i="6"/>
  <c r="AV2154" i="6"/>
  <c r="AX2154" i="6"/>
  <c r="AY2154" i="6"/>
  <c r="AZ2154" i="6"/>
  <c r="BB2154" i="6"/>
  <c r="BC2154" i="6"/>
  <c r="BD2154" i="6"/>
  <c r="BF2154" i="6"/>
  <c r="BG2154" i="6"/>
  <c r="BH2154" i="6"/>
  <c r="BJ2154" i="6"/>
  <c r="BK2154" i="6"/>
  <c r="BL2154" i="6"/>
  <c r="BN2154" i="6"/>
  <c r="BO2154" i="6"/>
  <c r="BP2154" i="6"/>
  <c r="BR2154" i="6"/>
  <c r="BS2154" i="6"/>
  <c r="BT2154" i="6"/>
  <c r="BV2154" i="6"/>
  <c r="AH2155" i="6"/>
  <c r="AI2155" i="6"/>
  <c r="AJ2155" i="6"/>
  <c r="AL2155" i="6"/>
  <c r="AO2155" i="6" s="1"/>
  <c r="AM2155" i="6"/>
  <c r="AN2155" i="6"/>
  <c r="AP2155" i="6"/>
  <c r="AQ2155" i="6"/>
  <c r="AR2155" i="6"/>
  <c r="AT2155" i="6"/>
  <c r="AU2155" i="6"/>
  <c r="AV2155" i="6"/>
  <c r="AW2155" i="6" s="1"/>
  <c r="AX2155" i="6"/>
  <c r="AY2155" i="6"/>
  <c r="AZ2155" i="6"/>
  <c r="BB2155" i="6"/>
  <c r="BC2155" i="6"/>
  <c r="BD2155" i="6"/>
  <c r="BF2155" i="6"/>
  <c r="BG2155" i="6"/>
  <c r="BH2155" i="6"/>
  <c r="BJ2155" i="6"/>
  <c r="BK2155" i="6"/>
  <c r="BL2155" i="6"/>
  <c r="BN2155" i="6"/>
  <c r="BO2155" i="6"/>
  <c r="BP2155" i="6"/>
  <c r="BR2155" i="6"/>
  <c r="BS2155" i="6"/>
  <c r="BT2155" i="6"/>
  <c r="BV2155" i="6"/>
  <c r="AH2156" i="6"/>
  <c r="AI2156" i="6"/>
  <c r="AJ2156" i="6"/>
  <c r="AL2156" i="6"/>
  <c r="AM2156" i="6"/>
  <c r="AN2156" i="6"/>
  <c r="AP2156" i="6"/>
  <c r="AQ2156" i="6"/>
  <c r="AR2156" i="6"/>
  <c r="AT2156" i="6"/>
  <c r="AU2156" i="6"/>
  <c r="AV2156" i="6"/>
  <c r="AX2156" i="6"/>
  <c r="AY2156" i="6"/>
  <c r="AZ2156" i="6"/>
  <c r="BB2156" i="6"/>
  <c r="BC2156" i="6"/>
  <c r="BD2156" i="6"/>
  <c r="BF2156" i="6"/>
  <c r="BG2156" i="6"/>
  <c r="BH2156" i="6"/>
  <c r="BJ2156" i="6"/>
  <c r="BK2156" i="6"/>
  <c r="BL2156" i="6"/>
  <c r="BN2156" i="6"/>
  <c r="BO2156" i="6"/>
  <c r="BP2156" i="6"/>
  <c r="BR2156" i="6"/>
  <c r="BS2156" i="6"/>
  <c r="BT2156" i="6"/>
  <c r="BV2156" i="6"/>
  <c r="BV2037" i="6"/>
  <c r="BT2037" i="6"/>
  <c r="BS2037" i="6"/>
  <c r="BU2037" i="6" s="1"/>
  <c r="BR2037" i="6"/>
  <c r="BP2037" i="6"/>
  <c r="BQ2037" i="6" s="1"/>
  <c r="BO2037" i="6"/>
  <c r="BN2037" i="6"/>
  <c r="BM2037" i="6"/>
  <c r="BL2037" i="6"/>
  <c r="BK2037" i="6"/>
  <c r="BJ2037" i="6"/>
  <c r="BH2037" i="6"/>
  <c r="BI2037" i="6" s="1"/>
  <c r="BG2037" i="6"/>
  <c r="BF2037" i="6"/>
  <c r="BE2037" i="6"/>
  <c r="BD2037" i="6"/>
  <c r="BC2037" i="6"/>
  <c r="BB2037" i="6"/>
  <c r="AZ2037" i="6"/>
  <c r="BA2037" i="6" s="1"/>
  <c r="AY2037" i="6"/>
  <c r="AX2037" i="6"/>
  <c r="AW2037" i="6"/>
  <c r="AV2037" i="6"/>
  <c r="AU2037" i="6"/>
  <c r="AT2037" i="6"/>
  <c r="AR2037" i="6"/>
  <c r="AS2037" i="6" s="1"/>
  <c r="AQ2037" i="6"/>
  <c r="AP2037" i="6"/>
  <c r="AO2037" i="6"/>
  <c r="AN2037" i="6"/>
  <c r="AM2037" i="6"/>
  <c r="AL2037" i="6"/>
  <c r="AJ2037" i="6"/>
  <c r="AK2037" i="6" s="1"/>
  <c r="AI2037" i="6"/>
  <c r="AH2037" i="6"/>
  <c r="BM2138" i="6" l="1"/>
  <c r="BQ2126" i="6"/>
  <c r="BE2143" i="6"/>
  <c r="BI2156" i="6"/>
  <c r="BU2117" i="6"/>
  <c r="BU2109" i="6"/>
  <c r="BI2130" i="6"/>
  <c r="BM2141" i="6"/>
  <c r="BE2156" i="6"/>
  <c r="BA2156" i="6"/>
  <c r="AW2143" i="6"/>
  <c r="AK2123" i="6"/>
  <c r="BQ2145" i="6"/>
  <c r="BQ2122" i="6"/>
  <c r="BE2122" i="6"/>
  <c r="BU2108" i="6"/>
  <c r="BM2100" i="6"/>
  <c r="BI2051" i="6"/>
  <c r="BQ2050" i="6"/>
  <c r="BQ2049" i="6"/>
  <c r="BE2154" i="6"/>
  <c r="BM2152" i="6"/>
  <c r="BI2150" i="6"/>
  <c r="BI2149" i="6"/>
  <c r="BQ2147" i="6"/>
  <c r="BQ2123" i="6"/>
  <c r="BM2114" i="6"/>
  <c r="BQ2106" i="6"/>
  <c r="BU2081" i="6"/>
  <c r="BI2081" i="6"/>
  <c r="BI2080" i="6"/>
  <c r="BE2052" i="6"/>
  <c r="BQ2051" i="6"/>
  <c r="BQ2042" i="6"/>
  <c r="BQ2041" i="6"/>
  <c r="BQ2100" i="6"/>
  <c r="BU2086" i="6"/>
  <c r="BU2085" i="6"/>
  <c r="BI2085" i="6"/>
  <c r="BI2074" i="6"/>
  <c r="BE2071" i="6"/>
  <c r="BI2067" i="6"/>
  <c r="BE2061" i="6"/>
  <c r="BI2055" i="6"/>
  <c r="BI2054" i="6"/>
  <c r="BI2045" i="6"/>
  <c r="BU2149" i="6"/>
  <c r="BM2143" i="6"/>
  <c r="BE2100" i="6"/>
  <c r="BM2051" i="6"/>
  <c r="BQ2045" i="6"/>
  <c r="BE2149" i="6"/>
  <c r="BU2115" i="6"/>
  <c r="BU2155" i="6"/>
  <c r="BU2154" i="6"/>
  <c r="BQ2152" i="6"/>
  <c r="BQ2151" i="6"/>
  <c r="BU2138" i="6"/>
  <c r="BI2123" i="6"/>
  <c r="BI2121" i="6"/>
  <c r="BI2113" i="6"/>
  <c r="BQ2112" i="6"/>
  <c r="BM2108" i="6"/>
  <c r="BI2087" i="6"/>
  <c r="BI2077" i="6"/>
  <c r="BI2076" i="6"/>
  <c r="BE2074" i="6"/>
  <c r="BM2072" i="6"/>
  <c r="BQ2066" i="6"/>
  <c r="BQ2065" i="6"/>
  <c r="BI2059" i="6"/>
  <c r="BQ2057" i="6"/>
  <c r="BE2056" i="6"/>
  <c r="BQ2114" i="6"/>
  <c r="BI2108" i="6"/>
  <c r="BU2042" i="6"/>
  <c r="AW2141" i="6"/>
  <c r="AS2130" i="6"/>
  <c r="AO2128" i="6"/>
  <c r="AW2110" i="6"/>
  <c r="AW2108" i="6"/>
  <c r="AS2083" i="6"/>
  <c r="AW2079" i="6"/>
  <c r="AO2079" i="6"/>
  <c r="AS2045" i="6"/>
  <c r="AK2041" i="6"/>
  <c r="BA2121" i="6"/>
  <c r="AW2100" i="6"/>
  <c r="AK2077" i="6"/>
  <c r="BA2073" i="6"/>
  <c r="AO2072" i="6"/>
  <c r="AO2064" i="6"/>
  <c r="AW2062" i="6"/>
  <c r="AW2051" i="6"/>
  <c r="AK2050" i="6"/>
  <c r="AK2049" i="6"/>
  <c r="AS2047" i="6"/>
  <c r="AK2149" i="6"/>
  <c r="BA2114" i="6"/>
  <c r="BA2088" i="6"/>
  <c r="BA2074" i="6"/>
  <c r="AO2154" i="6"/>
  <c r="BA2147" i="6"/>
  <c r="AO2138" i="6"/>
  <c r="AK2135" i="6"/>
  <c r="BA2115" i="6"/>
  <c r="AO2115" i="6"/>
  <c r="AK2112" i="6"/>
  <c r="AS2110" i="6"/>
  <c r="BA2109" i="6"/>
  <c r="BA2108" i="6"/>
  <c r="BA2099" i="6"/>
  <c r="AW2095" i="6"/>
  <c r="AK2094" i="6"/>
  <c r="AS2092" i="6"/>
  <c r="AS2091" i="6"/>
  <c r="AK2071" i="6"/>
  <c r="AO2056" i="6"/>
  <c r="AK2053" i="6"/>
  <c r="AS2049" i="6"/>
  <c r="AS2151" i="6"/>
  <c r="BA2141" i="6"/>
  <c r="BA2133" i="6"/>
  <c r="AS2121" i="6"/>
  <c r="AO2108" i="6"/>
  <c r="BA2077" i="6"/>
  <c r="AK2155" i="6"/>
  <c r="AK2154" i="6"/>
  <c r="BA2142" i="6"/>
  <c r="AW2131" i="6"/>
  <c r="AK2122" i="6"/>
  <c r="AO2117" i="6"/>
  <c r="AW2115" i="6"/>
  <c r="AK2114" i="6"/>
  <c r="AO2078" i="6"/>
  <c r="AK2075" i="6"/>
  <c r="AK2074" i="6"/>
  <c r="AW2066" i="6"/>
  <c r="AK2065" i="6"/>
  <c r="AS2063" i="6"/>
  <c r="BA2062" i="6"/>
  <c r="BA2061" i="6"/>
  <c r="AW2057" i="6"/>
  <c r="AK2057" i="6"/>
  <c r="AK2055" i="6"/>
  <c r="AS2054" i="6"/>
  <c r="AW2047" i="6"/>
  <c r="BX2047" i="6" s="1"/>
  <c r="AK2045" i="6"/>
  <c r="AW2039" i="6"/>
  <c r="BI2135" i="6"/>
  <c r="BQ2133" i="6"/>
  <c r="BM2131" i="6"/>
  <c r="BU2128" i="6"/>
  <c r="BQ2125" i="6"/>
  <c r="BE2124" i="6"/>
  <c r="BI2117" i="6"/>
  <c r="BM2107" i="6"/>
  <c r="BI2105" i="6"/>
  <c r="BE2102" i="6"/>
  <c r="BE2101" i="6"/>
  <c r="BQ2098" i="6"/>
  <c r="BE2090" i="6"/>
  <c r="BE2089" i="6"/>
  <c r="BE2083" i="6"/>
  <c r="BQ2082" i="6"/>
  <c r="BE2081" i="6"/>
  <c r="BQ2073" i="6"/>
  <c r="BE2072" i="6"/>
  <c r="BM2070" i="6"/>
  <c r="BU2068" i="6"/>
  <c r="BE2063" i="6"/>
  <c r="BM2061" i="6"/>
  <c r="BQ2055" i="6"/>
  <c r="BE2053" i="6"/>
  <c r="BU2043" i="6"/>
  <c r="BU2152" i="6"/>
  <c r="BU2151" i="6"/>
  <c r="BE2115" i="6"/>
  <c r="BI2109" i="6"/>
  <c r="BQ2108" i="6"/>
  <c r="BU2107" i="6"/>
  <c r="BI2106" i="6"/>
  <c r="BQ2105" i="6"/>
  <c r="BM2101" i="6"/>
  <c r="BM2097" i="6"/>
  <c r="BU2087" i="6"/>
  <c r="BI2084" i="6"/>
  <c r="BM2082" i="6"/>
  <c r="BU2080" i="6"/>
  <c r="BI2078" i="6"/>
  <c r="BQ2077" i="6"/>
  <c r="BU2072" i="6"/>
  <c r="BU2071" i="6"/>
  <c r="BU2070" i="6"/>
  <c r="BI2070" i="6"/>
  <c r="BQ2068" i="6"/>
  <c r="BQ2067" i="6"/>
  <c r="BE2065" i="6"/>
  <c r="BM2063" i="6"/>
  <c r="BU2062" i="6"/>
  <c r="BU2061" i="6"/>
  <c r="BQ2058" i="6"/>
  <c r="BM2053" i="6"/>
  <c r="BU2052" i="6"/>
  <c r="BU2048" i="6"/>
  <c r="BI2047" i="6"/>
  <c r="BQ2046" i="6"/>
  <c r="BE2043" i="6"/>
  <c r="BE2155" i="6"/>
  <c r="BM2154" i="6"/>
  <c r="BI2151" i="6"/>
  <c r="BI2137" i="6"/>
  <c r="BQ2135" i="6"/>
  <c r="BI2129" i="6"/>
  <c r="BU2122" i="6"/>
  <c r="BM2155" i="6"/>
  <c r="BE2147" i="6"/>
  <c r="BU2143" i="6"/>
  <c r="BI2143" i="6"/>
  <c r="BU2141" i="6"/>
  <c r="BE2136" i="6"/>
  <c r="BM2133" i="6"/>
  <c r="BE2127" i="6"/>
  <c r="BE2118" i="6"/>
  <c r="BE2116" i="6"/>
  <c r="BM2115" i="6"/>
  <c r="BU2101" i="6"/>
  <c r="BM2099" i="6"/>
  <c r="BM2098" i="6"/>
  <c r="BQ2094" i="6"/>
  <c r="BM2091" i="6"/>
  <c r="BQ2084" i="6"/>
  <c r="BQ2076" i="6"/>
  <c r="BE2075" i="6"/>
  <c r="BM2073" i="6"/>
  <c r="BI2071" i="6"/>
  <c r="BQ2069" i="6"/>
  <c r="BE2068" i="6"/>
  <c r="BI2061" i="6"/>
  <c r="BU2051" i="6"/>
  <c r="BI2050" i="6"/>
  <c r="BE2045" i="6"/>
  <c r="BM2040" i="6"/>
  <c r="BM2039" i="6"/>
  <c r="BU2038" i="6"/>
  <c r="BM2045" i="6"/>
  <c r="BQ2153" i="6"/>
  <c r="BE2151" i="6"/>
  <c r="BM2150" i="6"/>
  <c r="BM2149" i="6"/>
  <c r="BE2137" i="6"/>
  <c r="BM2135" i="6"/>
  <c r="BU2133" i="6"/>
  <c r="BQ2130" i="6"/>
  <c r="BM2117" i="6"/>
  <c r="BM2116" i="6"/>
  <c r="BI2114" i="6"/>
  <c r="BE2106" i="6"/>
  <c r="BI2102" i="6"/>
  <c r="BI2100" i="6"/>
  <c r="BX2100" i="6" s="1"/>
  <c r="BU2099" i="6"/>
  <c r="BI2099" i="6"/>
  <c r="BU2098" i="6"/>
  <c r="BE2095" i="6"/>
  <c r="BM2093" i="6"/>
  <c r="BU2075" i="6"/>
  <c r="BU2074" i="6"/>
  <c r="BM2066" i="6"/>
  <c r="BU2064" i="6"/>
  <c r="BI2064" i="6"/>
  <c r="BI2063" i="6"/>
  <c r="BQ2062" i="6"/>
  <c r="BQ2061" i="6"/>
  <c r="BM2059" i="6"/>
  <c r="BM2057" i="6"/>
  <c r="BU2056" i="6"/>
  <c r="BE2049" i="6"/>
  <c r="BE2048" i="6"/>
  <c r="BE2047" i="6"/>
  <c r="BU2045" i="6"/>
  <c r="BI2145" i="6"/>
  <c r="BU2134" i="6"/>
  <c r="BI2133" i="6"/>
  <c r="BE2107" i="6"/>
  <c r="BI2098" i="6"/>
  <c r="BI2090" i="6"/>
  <c r="BQ2088" i="6"/>
  <c r="BI2082" i="6"/>
  <c r="BE2079" i="6"/>
  <c r="BI2073" i="6"/>
  <c r="BU2065" i="6"/>
  <c r="BQ2038" i="6"/>
  <c r="BI2155" i="6"/>
  <c r="BI2154" i="6"/>
  <c r="BE2139" i="6"/>
  <c r="BQ2154" i="6"/>
  <c r="BM2151" i="6"/>
  <c r="BI2147" i="6"/>
  <c r="BE2145" i="6"/>
  <c r="BX2145" i="6" s="1"/>
  <c r="BQ2142" i="6"/>
  <c r="BE2131" i="6"/>
  <c r="BE2121" i="6"/>
  <c r="BU2118" i="6"/>
  <c r="BU2116" i="6"/>
  <c r="BM2109" i="6"/>
  <c r="BM2106" i="6"/>
  <c r="BQ2099" i="6"/>
  <c r="BQ2097" i="6"/>
  <c r="BI2091" i="6"/>
  <c r="BQ2083" i="6"/>
  <c r="BM2078" i="6"/>
  <c r="BU2076" i="6"/>
  <c r="BI2075" i="6"/>
  <c r="BQ2074" i="6"/>
  <c r="BM2069" i="6"/>
  <c r="BI2065" i="6"/>
  <c r="BE2064" i="6"/>
  <c r="BQ2063" i="6"/>
  <c r="BU2059" i="6"/>
  <c r="BI2058" i="6"/>
  <c r="BE2051" i="6"/>
  <c r="BM2050" i="6"/>
  <c r="BU2049" i="6"/>
  <c r="BX2049" i="6" s="1"/>
  <c r="BM2047" i="6"/>
  <c r="BU2046" i="6"/>
  <c r="BE2039" i="6"/>
  <c r="AW2153" i="6"/>
  <c r="BA2132" i="6"/>
  <c r="AW2126" i="6"/>
  <c r="AS2122" i="6"/>
  <c r="AO2118" i="6"/>
  <c r="AW2111" i="6"/>
  <c r="AK2109" i="6"/>
  <c r="AO2107" i="6"/>
  <c r="AK2105" i="6"/>
  <c r="AK2100" i="6"/>
  <c r="AK2098" i="6"/>
  <c r="AW2092" i="6"/>
  <c r="AK2090" i="6"/>
  <c r="AK2088" i="6"/>
  <c r="AK2084" i="6"/>
  <c r="AS2079" i="6"/>
  <c r="AK2073" i="6"/>
  <c r="AS2070" i="6"/>
  <c r="BA2068" i="6"/>
  <c r="AO2065" i="6"/>
  <c r="AW2063" i="6"/>
  <c r="AW2041" i="6"/>
  <c r="AK2039" i="6"/>
  <c r="AK2153" i="6"/>
  <c r="AS2147" i="6"/>
  <c r="BA2145" i="6"/>
  <c r="AO2141" i="6"/>
  <c r="AW2138" i="6"/>
  <c r="AW2154" i="6"/>
  <c r="BX2154" i="6" s="1"/>
  <c r="AS2152" i="6"/>
  <c r="AS2150" i="6"/>
  <c r="AW2145" i="6"/>
  <c r="AO2143" i="6"/>
  <c r="AW2142" i="6"/>
  <c r="AS2123" i="6"/>
  <c r="AO2116" i="6"/>
  <c r="AO2113" i="6"/>
  <c r="AS2109" i="6"/>
  <c r="AW2106" i="6"/>
  <c r="AS2104" i="6"/>
  <c r="AO2101" i="6"/>
  <c r="AS2100" i="6"/>
  <c r="AS2099" i="6"/>
  <c r="AS2097" i="6"/>
  <c r="BA2086" i="6"/>
  <c r="AK2082" i="6"/>
  <c r="AS2077" i="6"/>
  <c r="AS2074" i="6"/>
  <c r="AS2071" i="6"/>
  <c r="AK2063" i="6"/>
  <c r="AS2061" i="6"/>
  <c r="AO2059" i="6"/>
  <c r="AW2056" i="6"/>
  <c r="AW2055" i="6"/>
  <c r="AS2050" i="6"/>
  <c r="AK2047" i="6"/>
  <c r="AS2046" i="6"/>
  <c r="AS2098" i="6"/>
  <c r="BA2097" i="6"/>
  <c r="AO2085" i="6"/>
  <c r="BA2084" i="6"/>
  <c r="AS2076" i="6"/>
  <c r="AO2068" i="6"/>
  <c r="AW2067" i="6"/>
  <c r="AW2065" i="6"/>
  <c r="AO2060" i="6"/>
  <c r="AS2051" i="6"/>
  <c r="BA2050" i="6"/>
  <c r="AK2043" i="6"/>
  <c r="AS2042" i="6"/>
  <c r="AK2142" i="6"/>
  <c r="AS2138" i="6"/>
  <c r="AO2134" i="6"/>
  <c r="AO2133" i="6"/>
  <c r="AW2132" i="6"/>
  <c r="AO2124" i="6"/>
  <c r="AW2117" i="6"/>
  <c r="AW2116" i="6"/>
  <c r="BX2116" i="6" s="1"/>
  <c r="AW2113" i="6"/>
  <c r="AK2113" i="6"/>
  <c r="BA2103" i="6"/>
  <c r="AO2080" i="6"/>
  <c r="BA2150" i="6"/>
  <c r="AS2140" i="6"/>
  <c r="AS2144" i="6"/>
  <c r="AK2143" i="6"/>
  <c r="BA2126" i="6"/>
  <c r="AK2117" i="6"/>
  <c r="AS2106" i="6"/>
  <c r="BA2105" i="6"/>
  <c r="BA2098" i="6"/>
  <c r="AO2097" i="6"/>
  <c r="AW2096" i="6"/>
  <c r="AO2070" i="6"/>
  <c r="AW2068" i="6"/>
  <c r="AK2067" i="6"/>
  <c r="AK2066" i="6"/>
  <c r="AO2061" i="6"/>
  <c r="AK2058" i="6"/>
  <c r="BA2053" i="6"/>
  <c r="BA2051" i="6"/>
  <c r="BX2051" i="6" s="1"/>
  <c r="AO2046" i="6"/>
  <c r="BV2157" i="6"/>
  <c r="B2290" i="6" s="1"/>
  <c r="AS2154" i="6"/>
  <c r="AO2149" i="6"/>
  <c r="AK2145" i="6"/>
  <c r="BA2139" i="6"/>
  <c r="AS2129" i="6"/>
  <c r="BA2127" i="6"/>
  <c r="AW2124" i="6"/>
  <c r="AW2123" i="6"/>
  <c r="AS2114" i="6"/>
  <c r="AW2103" i="6"/>
  <c r="AO2099" i="6"/>
  <c r="AO2098" i="6"/>
  <c r="AK2097" i="6"/>
  <c r="BA2092" i="6"/>
  <c r="AW2089" i="6"/>
  <c r="AO2088" i="6"/>
  <c r="AW2086" i="6"/>
  <c r="BA2083" i="6"/>
  <c r="BA2082" i="6"/>
  <c r="AO2081" i="6"/>
  <c r="AW2080" i="6"/>
  <c r="AK2080" i="6"/>
  <c r="AO2073" i="6"/>
  <c r="AW2070" i="6"/>
  <c r="AW2069" i="6"/>
  <c r="AK2069" i="6"/>
  <c r="AS2066" i="6"/>
  <c r="AS2065" i="6"/>
  <c r="BA2063" i="6"/>
  <c r="AW2060" i="6"/>
  <c r="AS2057" i="6"/>
  <c r="AO2053" i="6"/>
  <c r="AO2051" i="6"/>
  <c r="AO2049" i="6"/>
  <c r="BA2048" i="6"/>
  <c r="BA2047" i="6"/>
  <c r="AO2042" i="6"/>
  <c r="BA2041" i="6"/>
  <c r="AO2039" i="6"/>
  <c r="BA2151" i="6"/>
  <c r="BA2154" i="6"/>
  <c r="AW2152" i="6"/>
  <c r="AK2147" i="6"/>
  <c r="AS2145" i="6"/>
  <c r="AO2137" i="6"/>
  <c r="AK2134" i="6"/>
  <c r="AS2133" i="6"/>
  <c r="AO2126" i="6"/>
  <c r="AW2121" i="6"/>
  <c r="AO2114" i="6"/>
  <c r="BA2111" i="6"/>
  <c r="BA2106" i="6"/>
  <c r="AW2105" i="6"/>
  <c r="AW2104" i="6"/>
  <c r="AW2097" i="6"/>
  <c r="AW2090" i="6"/>
  <c r="AW2077" i="6"/>
  <c r="AW2076" i="6"/>
  <c r="AW2075" i="6"/>
  <c r="AW2072" i="6"/>
  <c r="AS2067" i="6"/>
  <c r="AO2063" i="6"/>
  <c r="BX2063" i="6" s="1"/>
  <c r="AW2061" i="6"/>
  <c r="BX2061" i="6" s="1"/>
  <c r="AO2054" i="6"/>
  <c r="AW2053" i="6"/>
  <c r="AW2049" i="6"/>
  <c r="AO2047" i="6"/>
  <c r="AO2045" i="6"/>
  <c r="AK2072" i="6"/>
  <c r="AS2069" i="6"/>
  <c r="BA2067" i="6"/>
  <c r="BA2065" i="6"/>
  <c r="AK2061" i="6"/>
  <c r="AS2059" i="6"/>
  <c r="AW2052" i="6"/>
  <c r="AK2046" i="6"/>
  <c r="AW2045" i="6"/>
  <c r="AO2043" i="6"/>
  <c r="AW2156" i="6"/>
  <c r="AS2155" i="6"/>
  <c r="BU2153" i="6"/>
  <c r="AO2153" i="6"/>
  <c r="BQ2149" i="6"/>
  <c r="BM2147" i="6"/>
  <c r="BQ2144" i="6"/>
  <c r="AW2144" i="6"/>
  <c r="AK2144" i="6"/>
  <c r="BQ2143" i="6"/>
  <c r="AS2139" i="6"/>
  <c r="BE2138" i="6"/>
  <c r="AW2134" i="6"/>
  <c r="BM2129" i="6"/>
  <c r="AS2128" i="6"/>
  <c r="BX2128" i="6" s="1"/>
  <c r="AS2125" i="6"/>
  <c r="AS2124" i="6"/>
  <c r="BQ2121" i="6"/>
  <c r="BI2118" i="6"/>
  <c r="BA2116" i="6"/>
  <c r="BA2113" i="6"/>
  <c r="BQ2107" i="6"/>
  <c r="AK2107" i="6"/>
  <c r="BX2107" i="6" s="1"/>
  <c r="BM2105" i="6"/>
  <c r="BI2153" i="6"/>
  <c r="AO2152" i="6"/>
  <c r="BQ2156" i="6"/>
  <c r="AK2156" i="6"/>
  <c r="BA2155" i="6"/>
  <c r="AW2149" i="6"/>
  <c r="BQ2148" i="6"/>
  <c r="AK2148" i="6"/>
  <c r="BU2147" i="6"/>
  <c r="BE2146" i="6"/>
  <c r="AO2145" i="6"/>
  <c r="BE2142" i="6"/>
  <c r="BI2141" i="6"/>
  <c r="BM2139" i="6"/>
  <c r="AK2137" i="6"/>
  <c r="AW2135" i="6"/>
  <c r="BI2132" i="6"/>
  <c r="BI2131" i="6"/>
  <c r="AO2131" i="6"/>
  <c r="BU2130" i="6"/>
  <c r="BA2130" i="6"/>
  <c r="BA2125" i="6"/>
  <c r="BM2124" i="6"/>
  <c r="AW2120" i="6"/>
  <c r="BI2119" i="6"/>
  <c r="AW2119" i="6"/>
  <c r="BA2124" i="6"/>
  <c r="AK2121" i="6"/>
  <c r="BI2116" i="6"/>
  <c r="AS2107" i="6"/>
  <c r="BU2105" i="6"/>
  <c r="BQ2155" i="6"/>
  <c r="BX2155" i="6" s="1"/>
  <c r="BU2140" i="6"/>
  <c r="AO2140" i="6"/>
  <c r="BU2139" i="6"/>
  <c r="AS2137" i="6"/>
  <c r="AS2156" i="6"/>
  <c r="BM2146" i="6"/>
  <c r="BI2140" i="6"/>
  <c r="AO2139" i="6"/>
  <c r="BA2138" i="6"/>
  <c r="BM2156" i="6"/>
  <c r="BE2153" i="6"/>
  <c r="AS2153" i="6"/>
  <c r="BE2152" i="6"/>
  <c r="AK2151" i="6"/>
  <c r="BQ2150" i="6"/>
  <c r="AS2149" i="6"/>
  <c r="BM2148" i="6"/>
  <c r="AO2147" i="6"/>
  <c r="BM2145" i="6"/>
  <c r="BA2144" i="6"/>
  <c r="BE2141" i="6"/>
  <c r="BI2139" i="6"/>
  <c r="BM2137" i="6"/>
  <c r="BM2134" i="6"/>
  <c r="AS2134" i="6"/>
  <c r="BE2133" i="6"/>
  <c r="AW2130" i="6"/>
  <c r="BI2124" i="6"/>
  <c r="BA2123" i="6"/>
  <c r="BA2122" i="6"/>
  <c r="BM2121" i="6"/>
  <c r="BE2117" i="6"/>
  <c r="BQ2116" i="6"/>
  <c r="AK2116" i="6"/>
  <c r="BQ2109" i="6"/>
  <c r="BA2107" i="6"/>
  <c r="AW2147" i="6"/>
  <c r="BU2145" i="6"/>
  <c r="AS2143" i="6"/>
  <c r="AW2139" i="6"/>
  <c r="BI2138" i="6"/>
  <c r="AK2133" i="6"/>
  <c r="AO2150" i="6"/>
  <c r="BU2156" i="6"/>
  <c r="AO2156" i="6"/>
  <c r="BM2153" i="6"/>
  <c r="BA2153" i="6"/>
  <c r="BX2153" i="6" s="1"/>
  <c r="AK2150" i="6"/>
  <c r="BA2149" i="6"/>
  <c r="BU2148" i="6"/>
  <c r="AO2148" i="6"/>
  <c r="BI2146" i="6"/>
  <c r="BI2144" i="6"/>
  <c r="BA2143" i="6"/>
  <c r="AS2141" i="6"/>
  <c r="BQ2139" i="6"/>
  <c r="AK2139" i="6"/>
  <c r="BU2137" i="6"/>
  <c r="BA2135" i="6"/>
  <c r="BM2132" i="6"/>
  <c r="BQ2127" i="6"/>
  <c r="AK2127" i="6"/>
  <c r="BE2126" i="6"/>
  <c r="BQ2124" i="6"/>
  <c r="AK2124" i="6"/>
  <c r="AS2116" i="6"/>
  <c r="BI2107" i="6"/>
  <c r="BE2105" i="6"/>
  <c r="BE2082" i="6"/>
  <c r="AS2073" i="6"/>
  <c r="AS2142" i="6"/>
  <c r="BQ2141" i="6"/>
  <c r="BM2140" i="6"/>
  <c r="BA2140" i="6"/>
  <c r="BQ2138" i="6"/>
  <c r="BE2135" i="6"/>
  <c r="BE2132" i="6"/>
  <c r="AO2130" i="6"/>
  <c r="BA2129" i="6"/>
  <c r="BM2128" i="6"/>
  <c r="AS2127" i="6"/>
  <c r="AK2126" i="6"/>
  <c r="BI2125" i="6"/>
  <c r="BM2122" i="6"/>
  <c r="BU2121" i="6"/>
  <c r="BQ2120" i="6"/>
  <c r="AK2120" i="6"/>
  <c r="AW2118" i="6"/>
  <c r="AS2117" i="6"/>
  <c r="AK2115" i="6"/>
  <c r="AW2114" i="6"/>
  <c r="BE2113" i="6"/>
  <c r="BE2112" i="6"/>
  <c r="BQ2110" i="6"/>
  <c r="AK2110" i="6"/>
  <c r="AW2102" i="6"/>
  <c r="BA2101" i="6"/>
  <c r="BE2097" i="6"/>
  <c r="BQ2096" i="6"/>
  <c r="AK2096" i="6"/>
  <c r="BQ2095" i="6"/>
  <c r="AK2095" i="6"/>
  <c r="BQ2091" i="6"/>
  <c r="BE2091" i="6"/>
  <c r="AK2091" i="6"/>
  <c r="BM2089" i="6"/>
  <c r="AS2089" i="6"/>
  <c r="AW2088" i="6"/>
  <c r="AS2081" i="6"/>
  <c r="BQ2080" i="6"/>
  <c r="BA2137" i="6"/>
  <c r="BA2136" i="6"/>
  <c r="AS2135" i="6"/>
  <c r="BE2134" i="6"/>
  <c r="BU2129" i="6"/>
  <c r="AO2129" i="6"/>
  <c r="BA2128" i="6"/>
  <c r="BM2127" i="6"/>
  <c r="BM2126" i="6"/>
  <c r="AS2126" i="6"/>
  <c r="AO2123" i="6"/>
  <c r="BE2120" i="6"/>
  <c r="BE2119" i="6"/>
  <c r="BQ2118" i="6"/>
  <c r="AK2118" i="6"/>
  <c r="BA2117" i="6"/>
  <c r="AS2115" i="6"/>
  <c r="BE2114" i="6"/>
  <c r="BM2113" i="6"/>
  <c r="AS2113" i="6"/>
  <c r="AS2112" i="6"/>
  <c r="BQ2111" i="6"/>
  <c r="BE2111" i="6"/>
  <c r="AK2111" i="6"/>
  <c r="BE2104" i="6"/>
  <c r="BQ2103" i="6"/>
  <c r="BE2103" i="6"/>
  <c r="AK2103" i="6"/>
  <c r="BQ2102" i="6"/>
  <c r="AK2102" i="6"/>
  <c r="BI2101" i="6"/>
  <c r="BE2096" i="6"/>
  <c r="AS2093" i="6"/>
  <c r="BM2090" i="6"/>
  <c r="BE2088" i="6"/>
  <c r="AO2086" i="6"/>
  <c r="AS2082" i="6"/>
  <c r="BU2060" i="6"/>
  <c r="AW2129" i="6"/>
  <c r="BI2128" i="6"/>
  <c r="BU2127" i="6"/>
  <c r="AO2127" i="6"/>
  <c r="BU2126" i="6"/>
  <c r="AW2125" i="6"/>
  <c r="BE2123" i="6"/>
  <c r="BM2120" i="6"/>
  <c r="BM2119" i="6"/>
  <c r="AS2119" i="6"/>
  <c r="AS2118" i="6"/>
  <c r="BQ2117" i="6"/>
  <c r="BI2115" i="6"/>
  <c r="BU2114" i="6"/>
  <c r="BU2113" i="6"/>
  <c r="BA2112" i="6"/>
  <c r="BM2111" i="6"/>
  <c r="BM2110" i="6"/>
  <c r="AO2109" i="6"/>
  <c r="BM2104" i="6"/>
  <c r="BM2103" i="6"/>
  <c r="AS2102" i="6"/>
  <c r="BU2097" i="6"/>
  <c r="BM2096" i="6"/>
  <c r="BA2094" i="6"/>
  <c r="BA2093" i="6"/>
  <c r="BU2088" i="6"/>
  <c r="BQ2087" i="6"/>
  <c r="AK2087" i="6"/>
  <c r="BE2086" i="6"/>
  <c r="BU2082" i="6"/>
  <c r="AO2082" i="6"/>
  <c r="AK2078" i="6"/>
  <c r="BE2066" i="6"/>
  <c r="AK2141" i="6"/>
  <c r="BX2141" i="6" s="1"/>
  <c r="BQ2140" i="6"/>
  <c r="AK2140" i="6"/>
  <c r="AK2138" i="6"/>
  <c r="BQ2137" i="6"/>
  <c r="AW2137" i="6"/>
  <c r="AW2136" i="6"/>
  <c r="BU2135" i="6"/>
  <c r="AO2135" i="6"/>
  <c r="BX2135" i="6" s="1"/>
  <c r="AW2133" i="6"/>
  <c r="BU2132" i="6"/>
  <c r="AO2132" i="6"/>
  <c r="BU2131" i="6"/>
  <c r="AK2130" i="6"/>
  <c r="BQ2129" i="6"/>
  <c r="AK2129" i="6"/>
  <c r="AW2128" i="6"/>
  <c r="BI2127" i="6"/>
  <c r="BI2126" i="6"/>
  <c r="BE2125" i="6"/>
  <c r="AK2125" i="6"/>
  <c r="BM2123" i="6"/>
  <c r="BI2122" i="6"/>
  <c r="AO2122" i="6"/>
  <c r="AO2121" i="6"/>
  <c r="BX2121" i="6" s="1"/>
  <c r="BA2120" i="6"/>
  <c r="BM2118" i="6"/>
  <c r="BQ2115" i="6"/>
  <c r="BU2112" i="6"/>
  <c r="AO2112" i="6"/>
  <c r="BA2110" i="6"/>
  <c r="BM2102" i="6"/>
  <c r="BI2097" i="6"/>
  <c r="BA2095" i="6"/>
  <c r="BU2094" i="6"/>
  <c r="AO2094" i="6"/>
  <c r="BU2093" i="6"/>
  <c r="AO2093" i="6"/>
  <c r="BU2092" i="6"/>
  <c r="AO2092" i="6"/>
  <c r="BU2091" i="6"/>
  <c r="BA2091" i="6"/>
  <c r="AO2091" i="6"/>
  <c r="AO2089" i="6"/>
  <c r="AS2087" i="6"/>
  <c r="AS2078" i="6"/>
  <c r="AK2076" i="6"/>
  <c r="AS2055" i="6"/>
  <c r="BE2129" i="6"/>
  <c r="BQ2128" i="6"/>
  <c r="AK2128" i="6"/>
  <c r="AW2127" i="6"/>
  <c r="BU2123" i="6"/>
  <c r="AW2122" i="6"/>
  <c r="BU2120" i="6"/>
  <c r="AO2120" i="6"/>
  <c r="BU2119" i="6"/>
  <c r="AO2119" i="6"/>
  <c r="BA2118" i="6"/>
  <c r="BQ2113" i="6"/>
  <c r="BI2112" i="6"/>
  <c r="BU2111" i="6"/>
  <c r="AO2111" i="6"/>
  <c r="BU2104" i="6"/>
  <c r="AO2104" i="6"/>
  <c r="BU2103" i="6"/>
  <c r="AO2103" i="6"/>
  <c r="BA2102" i="6"/>
  <c r="BU2096" i="6"/>
  <c r="AO2096" i="6"/>
  <c r="BU2095" i="6"/>
  <c r="AO2095" i="6"/>
  <c r="BI2094" i="6"/>
  <c r="BI2093" i="6"/>
  <c r="BI2092" i="6"/>
  <c r="BM2087" i="6"/>
  <c r="AW2083" i="6"/>
  <c r="AW2112" i="6"/>
  <c r="BI2110" i="6"/>
  <c r="BI2104" i="6"/>
  <c r="BU2102" i="6"/>
  <c r="AO2102" i="6"/>
  <c r="AK2101" i="6"/>
  <c r="BI2096" i="6"/>
  <c r="BI2095" i="6"/>
  <c r="AW2094" i="6"/>
  <c r="AK2089" i="6"/>
  <c r="BI2079" i="6"/>
  <c r="BM2092" i="6"/>
  <c r="BQ2089" i="6"/>
  <c r="AW2087" i="6"/>
  <c r="BI2086" i="6"/>
  <c r="BE2085" i="6"/>
  <c r="AS2085" i="6"/>
  <c r="BA2080" i="6"/>
  <c r="BM2079" i="6"/>
  <c r="AK2079" i="6"/>
  <c r="AW2078" i="6"/>
  <c r="BE2077" i="6"/>
  <c r="BQ2075" i="6"/>
  <c r="BM2074" i="6"/>
  <c r="BU2073" i="6"/>
  <c r="BQ2072" i="6"/>
  <c r="BM2071" i="6"/>
  <c r="BA2070" i="6"/>
  <c r="BI2068" i="6"/>
  <c r="BE2067" i="6"/>
  <c r="BA2064" i="6"/>
  <c r="AK2062" i="6"/>
  <c r="BQ2054" i="6"/>
  <c r="AW2054" i="6"/>
  <c r="AS2053" i="6"/>
  <c r="AK2052" i="6"/>
  <c r="AO2048" i="6"/>
  <c r="AW2044" i="6"/>
  <c r="AS2043" i="6"/>
  <c r="AS2040" i="6"/>
  <c r="BQ2039" i="6"/>
  <c r="BX2039" i="6" s="1"/>
  <c r="BA2038" i="6"/>
  <c r="AW2081" i="6"/>
  <c r="BM2077" i="6"/>
  <c r="BE2069" i="6"/>
  <c r="BA2059" i="6"/>
  <c r="BE2057" i="6"/>
  <c r="BA2043" i="6"/>
  <c r="BE2087" i="6"/>
  <c r="BQ2086" i="6"/>
  <c r="BM2085" i="6"/>
  <c r="BA2085" i="6"/>
  <c r="AO2083" i="6"/>
  <c r="BU2079" i="6"/>
  <c r="BA2079" i="6"/>
  <c r="BE2078" i="6"/>
  <c r="BU2077" i="6"/>
  <c r="BQ2070" i="6"/>
  <c r="BU2067" i="6"/>
  <c r="BA2066" i="6"/>
  <c r="BM2062" i="6"/>
  <c r="AS2062" i="6"/>
  <c r="BA2058" i="6"/>
  <c r="AS2056" i="6"/>
  <c r="AK2054" i="6"/>
  <c r="BI2053" i="6"/>
  <c r="BM2052" i="6"/>
  <c r="AS2052" i="6"/>
  <c r="AW2048" i="6"/>
  <c r="BM2046" i="6"/>
  <c r="BE2044" i="6"/>
  <c r="BI2043" i="6"/>
  <c r="BA2040" i="6"/>
  <c r="BI2038" i="6"/>
  <c r="AO2076" i="6"/>
  <c r="BA2069" i="6"/>
  <c r="BI2066" i="6"/>
  <c r="AW2064" i="6"/>
  <c r="BQ2060" i="6"/>
  <c r="AW2059" i="6"/>
  <c r="BA2057" i="6"/>
  <c r="AO2055" i="6"/>
  <c r="BM2054" i="6"/>
  <c r="BQ2053" i="6"/>
  <c r="AO2050" i="6"/>
  <c r="AK2048" i="6"/>
  <c r="BA2046" i="6"/>
  <c r="AS2044" i="6"/>
  <c r="BQ2043" i="6"/>
  <c r="BA2042" i="6"/>
  <c r="AO2041" i="6"/>
  <c r="BU2040" i="6"/>
  <c r="AO2040" i="6"/>
  <c r="AW2038" i="6"/>
  <c r="AS2095" i="6"/>
  <c r="BE2094" i="6"/>
  <c r="BQ2093" i="6"/>
  <c r="AK2093" i="6"/>
  <c r="BQ2092" i="6"/>
  <c r="AK2092" i="6"/>
  <c r="BU2090" i="6"/>
  <c r="AO2090" i="6"/>
  <c r="BU2089" i="6"/>
  <c r="BA2089" i="6"/>
  <c r="BA2087" i="6"/>
  <c r="BM2086" i="6"/>
  <c r="AK2086" i="6"/>
  <c r="BM2083" i="6"/>
  <c r="BM2081" i="6"/>
  <c r="BX2081" i="6" s="1"/>
  <c r="BA2081" i="6"/>
  <c r="BE2080" i="6"/>
  <c r="BQ2079" i="6"/>
  <c r="BU2078" i="6"/>
  <c r="BA2078" i="6"/>
  <c r="BE2076" i="6"/>
  <c r="AS2075" i="6"/>
  <c r="AO2074" i="6"/>
  <c r="AW2073" i="6"/>
  <c r="AS2072" i="6"/>
  <c r="AO2071" i="6"/>
  <c r="BU2069" i="6"/>
  <c r="BI2069" i="6"/>
  <c r="AO2069" i="6"/>
  <c r="AK2068" i="6"/>
  <c r="BI2062" i="6"/>
  <c r="BQ2059" i="6"/>
  <c r="BE2059" i="6"/>
  <c r="AK2059" i="6"/>
  <c r="AW2058" i="6"/>
  <c r="BU2057" i="6"/>
  <c r="BI2057" i="6"/>
  <c r="AO2057" i="6"/>
  <c r="BE2055" i="6"/>
  <c r="BX2055" i="6" s="1"/>
  <c r="BA2054" i="6"/>
  <c r="BI2052" i="6"/>
  <c r="AO2052" i="6"/>
  <c r="BM2048" i="6"/>
  <c r="BI2046" i="6"/>
  <c r="BA2044" i="6"/>
  <c r="BI2042" i="6"/>
  <c r="BE2041" i="6"/>
  <c r="AW2040" i="6"/>
  <c r="AS2039" i="6"/>
  <c r="BE2038" i="6"/>
  <c r="BA2096" i="6"/>
  <c r="BM2095" i="6"/>
  <c r="AS2094" i="6"/>
  <c r="BE2093" i="6"/>
  <c r="BE2092" i="6"/>
  <c r="BI2089" i="6"/>
  <c r="AO2087" i="6"/>
  <c r="AS2086" i="6"/>
  <c r="BQ2085" i="6"/>
  <c r="AW2085" i="6"/>
  <c r="AK2085" i="6"/>
  <c r="BU2083" i="6"/>
  <c r="BM2080" i="6"/>
  <c r="AS2080" i="6"/>
  <c r="AO2077" i="6"/>
  <c r="BM2076" i="6"/>
  <c r="BA2075" i="6"/>
  <c r="AW2074" i="6"/>
  <c r="BE2073" i="6"/>
  <c r="BA2072" i="6"/>
  <c r="AW2071" i="6"/>
  <c r="AK2070" i="6"/>
  <c r="AS2068" i="6"/>
  <c r="AO2067" i="6"/>
  <c r="BM2064" i="6"/>
  <c r="AS2064" i="6"/>
  <c r="BM2060" i="6"/>
  <c r="AS2060" i="6"/>
  <c r="BI2056" i="6"/>
  <c r="BM2055" i="6"/>
  <c r="BE2050" i="6"/>
  <c r="BU2044" i="6"/>
  <c r="AO2044" i="6"/>
  <c r="AW2042" i="6"/>
  <c r="BM2041" i="6"/>
  <c r="BA2039" i="6"/>
  <c r="BX2156" i="6"/>
  <c r="BU2150" i="6"/>
  <c r="BM2142" i="6"/>
  <c r="BE2140" i="6"/>
  <c r="BX2138" i="6"/>
  <c r="BU2136" i="6"/>
  <c r="AO2136" i="6"/>
  <c r="AS2132" i="6"/>
  <c r="BX2127" i="6"/>
  <c r="BA2152" i="6"/>
  <c r="BE2148" i="6"/>
  <c r="AW2146" i="6"/>
  <c r="BI2152" i="6"/>
  <c r="AS2148" i="6"/>
  <c r="BQ2146" i="6"/>
  <c r="AK2146" i="6"/>
  <c r="BE2144" i="6"/>
  <c r="BI2136" i="6"/>
  <c r="BX2113" i="6"/>
  <c r="BA2148" i="6"/>
  <c r="AS2146" i="6"/>
  <c r="BM2144" i="6"/>
  <c r="BI2142" i="6"/>
  <c r="BQ2136" i="6"/>
  <c r="AK2136" i="6"/>
  <c r="AO2151" i="6"/>
  <c r="AW2150" i="6"/>
  <c r="BA2146" i="6"/>
  <c r="BU2144" i="6"/>
  <c r="AS2136" i="6"/>
  <c r="BI2148" i="6"/>
  <c r="AO2144" i="6"/>
  <c r="AK2152" i="6"/>
  <c r="AW2151" i="6"/>
  <c r="BE2150" i="6"/>
  <c r="AW2148" i="6"/>
  <c r="BU2146" i="6"/>
  <c r="AO2146" i="6"/>
  <c r="AW2140" i="6"/>
  <c r="BM2136" i="6"/>
  <c r="BQ2132" i="6"/>
  <c r="AK2132" i="6"/>
  <c r="BE2130" i="6"/>
  <c r="BM2125" i="6"/>
  <c r="BI2120" i="6"/>
  <c r="BA2119" i="6"/>
  <c r="BE2110" i="6"/>
  <c r="BX2108" i="6"/>
  <c r="BA2104" i="6"/>
  <c r="AS2103" i="6"/>
  <c r="BQ2131" i="6"/>
  <c r="AO2142" i="6"/>
  <c r="BM2130" i="6"/>
  <c r="BU2125" i="6"/>
  <c r="AS2111" i="6"/>
  <c r="BQ2090" i="6"/>
  <c r="AS2120" i="6"/>
  <c r="BQ2119" i="6"/>
  <c r="AK2119" i="6"/>
  <c r="BU2110" i="6"/>
  <c r="AO2110" i="6"/>
  <c r="AW2109" i="6"/>
  <c r="BQ2104" i="6"/>
  <c r="AK2104" i="6"/>
  <c r="BI2103" i="6"/>
  <c r="BX2098" i="6"/>
  <c r="BA2134" i="6"/>
  <c r="AK2131" i="6"/>
  <c r="BU2142" i="6"/>
  <c r="BI2134" i="6"/>
  <c r="AS2131" i="6"/>
  <c r="AO2125" i="6"/>
  <c r="BI2111" i="6"/>
  <c r="BE2109" i="6"/>
  <c r="BX2106" i="6"/>
  <c r="BQ2134" i="6"/>
  <c r="BA2131" i="6"/>
  <c r="AS2090" i="6"/>
  <c r="BX2067" i="6"/>
  <c r="BX2091" i="6"/>
  <c r="BA2090" i="6"/>
  <c r="BX2074" i="6"/>
  <c r="AO2062" i="6"/>
  <c r="AK2060" i="6"/>
  <c r="BE2058" i="6"/>
  <c r="BA2056" i="6"/>
  <c r="BU2054" i="6"/>
  <c r="BQ2052" i="6"/>
  <c r="BE2046" i="6"/>
  <c r="BQ2040" i="6"/>
  <c r="AK2040" i="6"/>
  <c r="BM2038" i="6"/>
  <c r="AO2066" i="6"/>
  <c r="AK2064" i="6"/>
  <c r="BE2062" i="6"/>
  <c r="BA2060" i="6"/>
  <c r="BU2058" i="6"/>
  <c r="BQ2056" i="6"/>
  <c r="BI2060" i="6"/>
  <c r="AW2050" i="6"/>
  <c r="AS2048" i="6"/>
  <c r="BI2044" i="6"/>
  <c r="BE2042" i="6"/>
  <c r="BI2048" i="6"/>
  <c r="BQ2044" i="6"/>
  <c r="AK2044" i="6"/>
  <c r="BM2042" i="6"/>
  <c r="BQ2064" i="6"/>
  <c r="AO2058" i="6"/>
  <c r="BX2058" i="6" s="1"/>
  <c r="AK2056" i="6"/>
  <c r="BE2054" i="6"/>
  <c r="BA2052" i="6"/>
  <c r="BU2050" i="6"/>
  <c r="BQ2048" i="6"/>
  <c r="AW2046" i="6"/>
  <c r="BI2040" i="6"/>
  <c r="AH2011" i="6"/>
  <c r="AI2011" i="6"/>
  <c r="AJ2011" i="6"/>
  <c r="AL2011" i="6"/>
  <c r="AH2012" i="6"/>
  <c r="AI2012" i="6"/>
  <c r="AJ2012" i="6"/>
  <c r="AL2012" i="6"/>
  <c r="AH2013" i="6"/>
  <c r="AI2013" i="6"/>
  <c r="AJ2013" i="6"/>
  <c r="AL2013" i="6"/>
  <c r="AH2014" i="6"/>
  <c r="AI2014" i="6"/>
  <c r="AJ2014" i="6"/>
  <c r="AL2014" i="6"/>
  <c r="AH2015" i="6"/>
  <c r="AK2015" i="6" s="1"/>
  <c r="AM2015" i="6" s="1"/>
  <c r="AN2015" i="6" s="1"/>
  <c r="AI2015" i="6"/>
  <c r="AJ2015" i="6"/>
  <c r="AL2015" i="6"/>
  <c r="AH2016" i="6"/>
  <c r="AK2016" i="6" s="1"/>
  <c r="AM2016" i="6" s="1"/>
  <c r="AN2016" i="6" s="1"/>
  <c r="AI2016" i="6"/>
  <c r="AJ2016" i="6"/>
  <c r="AL2016" i="6"/>
  <c r="AH2017" i="6"/>
  <c r="AI2017" i="6"/>
  <c r="AJ2017" i="6"/>
  <c r="AK2017" i="6"/>
  <c r="AM2017" i="6" s="1"/>
  <c r="AN2017" i="6" s="1"/>
  <c r="AL2017" i="6"/>
  <c r="AH2018" i="6"/>
  <c r="AK2018" i="6" s="1"/>
  <c r="AM2018" i="6" s="1"/>
  <c r="AN2018" i="6" s="1"/>
  <c r="AI2018" i="6"/>
  <c r="AJ2018" i="6"/>
  <c r="AL2018" i="6"/>
  <c r="AH2019" i="6"/>
  <c r="AI2019" i="6"/>
  <c r="AJ2019" i="6"/>
  <c r="AL2019" i="6"/>
  <c r="AL2010" i="6"/>
  <c r="AJ2010" i="6"/>
  <c r="AI2010" i="6"/>
  <c r="AH2010" i="6"/>
  <c r="AK2010" i="6" s="1"/>
  <c r="AM2010" i="6" s="1"/>
  <c r="AN2010" i="6" s="1"/>
  <c r="AH1874" i="6"/>
  <c r="AI1874" i="6"/>
  <c r="AJ1874" i="6"/>
  <c r="AL1874" i="6"/>
  <c r="AM1874" i="6"/>
  <c r="AN1874" i="6"/>
  <c r="AP1874" i="6"/>
  <c r="AQ1874" i="6"/>
  <c r="AR1874" i="6"/>
  <c r="AT1874" i="6"/>
  <c r="AU1874" i="6"/>
  <c r="AV1874" i="6"/>
  <c r="AX1874" i="6"/>
  <c r="AH1875" i="6"/>
  <c r="AI1875" i="6"/>
  <c r="AJ1875" i="6"/>
  <c r="AL1875" i="6"/>
  <c r="AM1875" i="6"/>
  <c r="AN1875" i="6"/>
  <c r="AP1875" i="6"/>
  <c r="AQ1875" i="6"/>
  <c r="AR1875" i="6"/>
  <c r="AT1875" i="6"/>
  <c r="AU1875" i="6"/>
  <c r="AV1875" i="6"/>
  <c r="AX1875" i="6"/>
  <c r="AH1876" i="6"/>
  <c r="AI1876" i="6"/>
  <c r="AJ1876" i="6"/>
  <c r="AL1876" i="6"/>
  <c r="AM1876" i="6"/>
  <c r="AN1876" i="6"/>
  <c r="AP1876" i="6"/>
  <c r="AQ1876" i="6"/>
  <c r="AR1876" i="6"/>
  <c r="AT1876" i="6"/>
  <c r="AU1876" i="6"/>
  <c r="AV1876" i="6"/>
  <c r="AX1876" i="6"/>
  <c r="AH1877" i="6"/>
  <c r="AI1877" i="6"/>
  <c r="AJ1877" i="6"/>
  <c r="AL1877" i="6"/>
  <c r="AM1877" i="6"/>
  <c r="AN1877" i="6"/>
  <c r="AP1877" i="6"/>
  <c r="AQ1877" i="6"/>
  <c r="AR1877" i="6"/>
  <c r="AT1877" i="6"/>
  <c r="AU1877" i="6"/>
  <c r="AV1877" i="6"/>
  <c r="AX1877" i="6"/>
  <c r="AH1878" i="6"/>
  <c r="AI1878" i="6"/>
  <c r="AJ1878" i="6"/>
  <c r="AL1878" i="6"/>
  <c r="AM1878" i="6"/>
  <c r="AN1878" i="6"/>
  <c r="AP1878" i="6"/>
  <c r="AQ1878" i="6"/>
  <c r="AR1878" i="6"/>
  <c r="AT1878" i="6"/>
  <c r="AU1878" i="6"/>
  <c r="AV1878" i="6"/>
  <c r="AX1878" i="6"/>
  <c r="AH1879" i="6"/>
  <c r="AI1879" i="6"/>
  <c r="AJ1879" i="6"/>
  <c r="AL1879" i="6"/>
  <c r="AM1879" i="6"/>
  <c r="AN1879" i="6"/>
  <c r="AP1879" i="6"/>
  <c r="AQ1879" i="6"/>
  <c r="AR1879" i="6"/>
  <c r="AT1879" i="6"/>
  <c r="AU1879" i="6"/>
  <c r="AV1879" i="6"/>
  <c r="AX1879" i="6"/>
  <c r="AH1880" i="6"/>
  <c r="AI1880" i="6"/>
  <c r="AJ1880" i="6"/>
  <c r="AL1880" i="6"/>
  <c r="AM1880" i="6"/>
  <c r="AN1880" i="6"/>
  <c r="AP1880" i="6"/>
  <c r="AQ1880" i="6"/>
  <c r="AR1880" i="6"/>
  <c r="AT1880" i="6"/>
  <c r="AU1880" i="6"/>
  <c r="AV1880" i="6"/>
  <c r="AX1880" i="6"/>
  <c r="AH1881" i="6"/>
  <c r="AI1881" i="6"/>
  <c r="AJ1881" i="6"/>
  <c r="AL1881" i="6"/>
  <c r="AM1881" i="6"/>
  <c r="AN1881" i="6"/>
  <c r="AP1881" i="6"/>
  <c r="AQ1881" i="6"/>
  <c r="AR1881" i="6"/>
  <c r="AT1881" i="6"/>
  <c r="AU1881" i="6"/>
  <c r="AV1881" i="6"/>
  <c r="AX1881" i="6"/>
  <c r="AH1882" i="6"/>
  <c r="AI1882" i="6"/>
  <c r="AJ1882" i="6"/>
  <c r="AL1882" i="6"/>
  <c r="AM1882" i="6"/>
  <c r="AN1882" i="6"/>
  <c r="AP1882" i="6"/>
  <c r="AQ1882" i="6"/>
  <c r="AR1882" i="6"/>
  <c r="AT1882" i="6"/>
  <c r="AU1882" i="6"/>
  <c r="AV1882" i="6"/>
  <c r="AX1882" i="6"/>
  <c r="AH1883" i="6"/>
  <c r="AI1883" i="6"/>
  <c r="AJ1883" i="6"/>
  <c r="AL1883" i="6"/>
  <c r="AM1883" i="6"/>
  <c r="AN1883" i="6"/>
  <c r="AP1883" i="6"/>
  <c r="AQ1883" i="6"/>
  <c r="AR1883" i="6"/>
  <c r="AT1883" i="6"/>
  <c r="AU1883" i="6"/>
  <c r="AV1883" i="6"/>
  <c r="AX1883" i="6"/>
  <c r="AH1884" i="6"/>
  <c r="AI1884" i="6"/>
  <c r="AJ1884" i="6"/>
  <c r="AL1884" i="6"/>
  <c r="AM1884" i="6"/>
  <c r="AN1884" i="6"/>
  <c r="AP1884" i="6"/>
  <c r="AQ1884" i="6"/>
  <c r="AR1884" i="6"/>
  <c r="AT1884" i="6"/>
  <c r="AU1884" i="6"/>
  <c r="AV1884" i="6"/>
  <c r="AX1884" i="6"/>
  <c r="AH1885" i="6"/>
  <c r="AI1885" i="6"/>
  <c r="AJ1885" i="6"/>
  <c r="AL1885" i="6"/>
  <c r="AM1885" i="6"/>
  <c r="AN1885" i="6"/>
  <c r="AP1885" i="6"/>
  <c r="AQ1885" i="6"/>
  <c r="AR1885" i="6"/>
  <c r="AT1885" i="6"/>
  <c r="AU1885" i="6"/>
  <c r="AV1885" i="6"/>
  <c r="AX1885" i="6"/>
  <c r="AH1886" i="6"/>
  <c r="AI1886" i="6"/>
  <c r="AJ1886" i="6"/>
  <c r="AL1886" i="6"/>
  <c r="AM1886" i="6"/>
  <c r="AN1886" i="6"/>
  <c r="AP1886" i="6"/>
  <c r="AQ1886" i="6"/>
  <c r="AR1886" i="6"/>
  <c r="AT1886" i="6"/>
  <c r="AU1886" i="6"/>
  <c r="AV1886" i="6"/>
  <c r="AX1886" i="6"/>
  <c r="AH1887" i="6"/>
  <c r="AI1887" i="6"/>
  <c r="AJ1887" i="6"/>
  <c r="AL1887" i="6"/>
  <c r="AM1887" i="6"/>
  <c r="AN1887" i="6"/>
  <c r="AP1887" i="6"/>
  <c r="AQ1887" i="6"/>
  <c r="AR1887" i="6"/>
  <c r="AT1887" i="6"/>
  <c r="AU1887" i="6"/>
  <c r="AV1887" i="6"/>
  <c r="AX1887" i="6"/>
  <c r="AH1888" i="6"/>
  <c r="AI1888" i="6"/>
  <c r="AJ1888" i="6"/>
  <c r="AL1888" i="6"/>
  <c r="AM1888" i="6"/>
  <c r="AN1888" i="6"/>
  <c r="AP1888" i="6"/>
  <c r="AQ1888" i="6"/>
  <c r="AR1888" i="6"/>
  <c r="AT1888" i="6"/>
  <c r="AU1888" i="6"/>
  <c r="AV1888" i="6"/>
  <c r="AX1888" i="6"/>
  <c r="AH1889" i="6"/>
  <c r="AI1889" i="6"/>
  <c r="AJ1889" i="6"/>
  <c r="AL1889" i="6"/>
  <c r="AM1889" i="6"/>
  <c r="AN1889" i="6"/>
  <c r="AP1889" i="6"/>
  <c r="AQ1889" i="6"/>
  <c r="AR1889" i="6"/>
  <c r="AT1889" i="6"/>
  <c r="AU1889" i="6"/>
  <c r="AV1889" i="6"/>
  <c r="AX1889" i="6"/>
  <c r="AH1890" i="6"/>
  <c r="AI1890" i="6"/>
  <c r="AJ1890" i="6"/>
  <c r="AL1890" i="6"/>
  <c r="AM1890" i="6"/>
  <c r="AN1890" i="6"/>
  <c r="AP1890" i="6"/>
  <c r="AQ1890" i="6"/>
  <c r="AR1890" i="6"/>
  <c r="AT1890" i="6"/>
  <c r="AU1890" i="6"/>
  <c r="AV1890" i="6"/>
  <c r="AX1890" i="6"/>
  <c r="AH1891" i="6"/>
  <c r="AI1891" i="6"/>
  <c r="AJ1891" i="6"/>
  <c r="AL1891" i="6"/>
  <c r="AM1891" i="6"/>
  <c r="AO1891" i="6" s="1"/>
  <c r="AN1891" i="6"/>
  <c r="AP1891" i="6"/>
  <c r="AQ1891" i="6"/>
  <c r="AR1891" i="6"/>
  <c r="AT1891" i="6"/>
  <c r="AU1891" i="6"/>
  <c r="AV1891" i="6"/>
  <c r="AX1891" i="6"/>
  <c r="AH1892" i="6"/>
  <c r="AI1892" i="6"/>
  <c r="AJ1892" i="6"/>
  <c r="AL1892" i="6"/>
  <c r="AM1892" i="6"/>
  <c r="AN1892" i="6"/>
  <c r="AP1892" i="6"/>
  <c r="AQ1892" i="6"/>
  <c r="AR1892" i="6"/>
  <c r="AT1892" i="6"/>
  <c r="AU1892" i="6"/>
  <c r="AV1892" i="6"/>
  <c r="AX1892" i="6"/>
  <c r="AH1893" i="6"/>
  <c r="AI1893" i="6"/>
  <c r="AJ1893" i="6"/>
  <c r="AL1893" i="6"/>
  <c r="AM1893" i="6"/>
  <c r="AN1893" i="6"/>
  <c r="AP1893" i="6"/>
  <c r="AQ1893" i="6"/>
  <c r="AR1893" i="6"/>
  <c r="AT1893" i="6"/>
  <c r="AU1893" i="6"/>
  <c r="AV1893" i="6"/>
  <c r="AX1893" i="6"/>
  <c r="AH1894" i="6"/>
  <c r="AI1894" i="6"/>
  <c r="AJ1894" i="6"/>
  <c r="AL1894" i="6"/>
  <c r="AM1894" i="6"/>
  <c r="AN1894" i="6"/>
  <c r="AP1894" i="6"/>
  <c r="AQ1894" i="6"/>
  <c r="AR1894" i="6"/>
  <c r="AT1894" i="6"/>
  <c r="AU1894" i="6"/>
  <c r="AV1894" i="6"/>
  <c r="AX1894" i="6"/>
  <c r="AH1895" i="6"/>
  <c r="AI1895" i="6"/>
  <c r="AJ1895" i="6"/>
  <c r="AL1895" i="6"/>
  <c r="AM1895" i="6"/>
  <c r="AN1895" i="6"/>
  <c r="AP1895" i="6"/>
  <c r="AQ1895" i="6"/>
  <c r="AR1895" i="6"/>
  <c r="AT1895" i="6"/>
  <c r="AU1895" i="6"/>
  <c r="AV1895" i="6"/>
  <c r="AW1895" i="6"/>
  <c r="AX1895" i="6"/>
  <c r="AH1896" i="6"/>
  <c r="AI1896" i="6"/>
  <c r="AJ1896" i="6"/>
  <c r="AL1896" i="6"/>
  <c r="AO1896" i="6" s="1"/>
  <c r="AM1896" i="6"/>
  <c r="AN1896" i="6"/>
  <c r="AP1896" i="6"/>
  <c r="AQ1896" i="6"/>
  <c r="AR1896" i="6"/>
  <c r="AT1896" i="6"/>
  <c r="AU1896" i="6"/>
  <c r="AV1896" i="6"/>
  <c r="AX1896" i="6"/>
  <c r="AH1897" i="6"/>
  <c r="AI1897" i="6"/>
  <c r="AJ1897" i="6"/>
  <c r="AL1897" i="6"/>
  <c r="AO1897" i="6" s="1"/>
  <c r="AM1897" i="6"/>
  <c r="AN1897" i="6"/>
  <c r="AP1897" i="6"/>
  <c r="AQ1897" i="6"/>
  <c r="AR1897" i="6"/>
  <c r="AT1897" i="6"/>
  <c r="AU1897" i="6"/>
  <c r="AV1897" i="6"/>
  <c r="AX1897" i="6"/>
  <c r="AH1898" i="6"/>
  <c r="AI1898" i="6"/>
  <c r="AJ1898" i="6"/>
  <c r="AL1898" i="6"/>
  <c r="AM1898" i="6"/>
  <c r="AN1898" i="6"/>
  <c r="AP1898" i="6"/>
  <c r="AQ1898" i="6"/>
  <c r="AR1898" i="6"/>
  <c r="AT1898" i="6"/>
  <c r="AU1898" i="6"/>
  <c r="AV1898" i="6"/>
  <c r="AX1898" i="6"/>
  <c r="AH1899" i="6"/>
  <c r="AI1899" i="6"/>
  <c r="AJ1899" i="6"/>
  <c r="AL1899" i="6"/>
  <c r="AO1899" i="6" s="1"/>
  <c r="AM1899" i="6"/>
  <c r="AN1899" i="6"/>
  <c r="AP1899" i="6"/>
  <c r="AQ1899" i="6"/>
  <c r="AR1899" i="6"/>
  <c r="AT1899" i="6"/>
  <c r="AU1899" i="6"/>
  <c r="AV1899" i="6"/>
  <c r="AX1899" i="6"/>
  <c r="AH1900" i="6"/>
  <c r="AI1900" i="6"/>
  <c r="AJ1900" i="6"/>
  <c r="AL1900" i="6"/>
  <c r="AM1900" i="6"/>
  <c r="AN1900" i="6"/>
  <c r="AP1900" i="6"/>
  <c r="AQ1900" i="6"/>
  <c r="AS1900" i="6" s="1"/>
  <c r="AR1900" i="6"/>
  <c r="AT1900" i="6"/>
  <c r="AU1900" i="6"/>
  <c r="AV1900" i="6"/>
  <c r="AX1900" i="6"/>
  <c r="AH1901" i="6"/>
  <c r="AI1901" i="6"/>
  <c r="AJ1901" i="6"/>
  <c r="AL1901" i="6"/>
  <c r="AM1901" i="6"/>
  <c r="AN1901" i="6"/>
  <c r="AP1901" i="6"/>
  <c r="AQ1901" i="6"/>
  <c r="AR1901" i="6"/>
  <c r="AT1901" i="6"/>
  <c r="AU1901" i="6"/>
  <c r="AV1901" i="6"/>
  <c r="AX1901" i="6"/>
  <c r="AH1902" i="6"/>
  <c r="AI1902" i="6"/>
  <c r="AJ1902" i="6"/>
  <c r="AL1902" i="6"/>
  <c r="AO1902" i="6" s="1"/>
  <c r="AM1902" i="6"/>
  <c r="AN1902" i="6"/>
  <c r="AP1902" i="6"/>
  <c r="AQ1902" i="6"/>
  <c r="AR1902" i="6"/>
  <c r="AT1902" i="6"/>
  <c r="AU1902" i="6"/>
  <c r="AV1902" i="6"/>
  <c r="AX1902" i="6"/>
  <c r="AH1903" i="6"/>
  <c r="AI1903" i="6"/>
  <c r="AJ1903" i="6"/>
  <c r="AL1903" i="6"/>
  <c r="AO1903" i="6" s="1"/>
  <c r="AM1903" i="6"/>
  <c r="AN1903" i="6"/>
  <c r="AP1903" i="6"/>
  <c r="AQ1903" i="6"/>
  <c r="AR1903" i="6"/>
  <c r="AT1903" i="6"/>
  <c r="AU1903" i="6"/>
  <c r="AV1903" i="6"/>
  <c r="AX1903" i="6"/>
  <c r="AH1904" i="6"/>
  <c r="AI1904" i="6"/>
  <c r="AJ1904" i="6"/>
  <c r="AL1904" i="6"/>
  <c r="AM1904" i="6"/>
  <c r="AN1904" i="6"/>
  <c r="AP1904" i="6"/>
  <c r="AQ1904" i="6"/>
  <c r="AR1904" i="6"/>
  <c r="AT1904" i="6"/>
  <c r="AU1904" i="6"/>
  <c r="AV1904" i="6"/>
  <c r="AX1904" i="6"/>
  <c r="AH1905" i="6"/>
  <c r="AI1905" i="6"/>
  <c r="AJ1905" i="6"/>
  <c r="AL1905" i="6"/>
  <c r="AM1905" i="6"/>
  <c r="AN1905" i="6"/>
  <c r="AP1905" i="6"/>
  <c r="AQ1905" i="6"/>
  <c r="AR1905" i="6"/>
  <c r="AT1905" i="6"/>
  <c r="AU1905" i="6"/>
  <c r="AV1905" i="6"/>
  <c r="AX1905" i="6"/>
  <c r="AH1906" i="6"/>
  <c r="AI1906" i="6"/>
  <c r="AJ1906" i="6"/>
  <c r="AL1906" i="6"/>
  <c r="AM1906" i="6"/>
  <c r="AN1906" i="6"/>
  <c r="AP1906" i="6"/>
  <c r="AQ1906" i="6"/>
  <c r="AR1906" i="6"/>
  <c r="AT1906" i="6"/>
  <c r="AU1906" i="6"/>
  <c r="AV1906" i="6"/>
  <c r="AX1906" i="6"/>
  <c r="AH1907" i="6"/>
  <c r="AI1907" i="6"/>
  <c r="AJ1907" i="6"/>
  <c r="AL1907" i="6"/>
  <c r="AM1907" i="6"/>
  <c r="AN1907" i="6"/>
  <c r="AP1907" i="6"/>
  <c r="AQ1907" i="6"/>
  <c r="AR1907" i="6"/>
  <c r="AT1907" i="6"/>
  <c r="AU1907" i="6"/>
  <c r="AV1907" i="6"/>
  <c r="AX1907" i="6"/>
  <c r="AH1908" i="6"/>
  <c r="AI1908" i="6"/>
  <c r="AJ1908" i="6"/>
  <c r="AL1908" i="6"/>
  <c r="AM1908" i="6"/>
  <c r="AN1908" i="6"/>
  <c r="AP1908" i="6"/>
  <c r="AQ1908" i="6"/>
  <c r="AR1908" i="6"/>
  <c r="AT1908" i="6"/>
  <c r="AU1908" i="6"/>
  <c r="AV1908" i="6"/>
  <c r="AX1908" i="6"/>
  <c r="AH1909" i="6"/>
  <c r="AI1909" i="6"/>
  <c r="AJ1909" i="6"/>
  <c r="AL1909" i="6"/>
  <c r="AM1909" i="6"/>
  <c r="AN1909" i="6"/>
  <c r="AP1909" i="6"/>
  <c r="AQ1909" i="6"/>
  <c r="AR1909" i="6"/>
  <c r="AT1909" i="6"/>
  <c r="AU1909" i="6"/>
  <c r="AV1909" i="6"/>
  <c r="AX1909" i="6"/>
  <c r="AH1910" i="6"/>
  <c r="AI1910" i="6"/>
  <c r="AJ1910" i="6"/>
  <c r="AL1910" i="6"/>
  <c r="AM1910" i="6"/>
  <c r="AN1910" i="6"/>
  <c r="AP1910" i="6"/>
  <c r="AQ1910" i="6"/>
  <c r="AR1910" i="6"/>
  <c r="AT1910" i="6"/>
  <c r="AU1910" i="6"/>
  <c r="AV1910" i="6"/>
  <c r="AX1910" i="6"/>
  <c r="AH1911" i="6"/>
  <c r="AI1911" i="6"/>
  <c r="AJ1911" i="6"/>
  <c r="AL1911" i="6"/>
  <c r="AM1911" i="6"/>
  <c r="AN1911" i="6"/>
  <c r="AP1911" i="6"/>
  <c r="AQ1911" i="6"/>
  <c r="AR1911" i="6"/>
  <c r="AT1911" i="6"/>
  <c r="AU1911" i="6"/>
  <c r="AV1911" i="6"/>
  <c r="AX1911" i="6"/>
  <c r="AH1912" i="6"/>
  <c r="AI1912" i="6"/>
  <c r="AJ1912" i="6"/>
  <c r="AL1912" i="6"/>
  <c r="AO1912" i="6" s="1"/>
  <c r="AM1912" i="6"/>
  <c r="AN1912" i="6"/>
  <c r="AP1912" i="6"/>
  <c r="AQ1912" i="6"/>
  <c r="AR1912" i="6"/>
  <c r="AT1912" i="6"/>
  <c r="AU1912" i="6"/>
  <c r="AV1912" i="6"/>
  <c r="AX1912" i="6"/>
  <c r="AH1913" i="6"/>
  <c r="AI1913" i="6"/>
  <c r="AJ1913" i="6"/>
  <c r="AL1913" i="6"/>
  <c r="AM1913" i="6"/>
  <c r="AN1913" i="6"/>
  <c r="AP1913" i="6"/>
  <c r="AQ1913" i="6"/>
  <c r="AS1913" i="6" s="1"/>
  <c r="AR1913" i="6"/>
  <c r="AT1913" i="6"/>
  <c r="AU1913" i="6"/>
  <c r="AV1913" i="6"/>
  <c r="AX1913" i="6"/>
  <c r="AH1914" i="6"/>
  <c r="AI1914" i="6"/>
  <c r="AJ1914" i="6"/>
  <c r="AL1914" i="6"/>
  <c r="AM1914" i="6"/>
  <c r="AN1914" i="6"/>
  <c r="AP1914" i="6"/>
  <c r="AQ1914" i="6"/>
  <c r="AR1914" i="6"/>
  <c r="AT1914" i="6"/>
  <c r="AU1914" i="6"/>
  <c r="AV1914" i="6"/>
  <c r="AX1914" i="6"/>
  <c r="AH1915" i="6"/>
  <c r="AI1915" i="6"/>
  <c r="AJ1915" i="6"/>
  <c r="AL1915" i="6"/>
  <c r="AO1915" i="6" s="1"/>
  <c r="AM1915" i="6"/>
  <c r="AN1915" i="6"/>
  <c r="AP1915" i="6"/>
  <c r="AQ1915" i="6"/>
  <c r="AR1915" i="6"/>
  <c r="AT1915" i="6"/>
  <c r="AU1915" i="6"/>
  <c r="AV1915" i="6"/>
  <c r="AX1915" i="6"/>
  <c r="AH1916" i="6"/>
  <c r="AI1916" i="6"/>
  <c r="AJ1916" i="6"/>
  <c r="AL1916" i="6"/>
  <c r="AM1916" i="6"/>
  <c r="AN1916" i="6"/>
  <c r="AP1916" i="6"/>
  <c r="AQ1916" i="6"/>
  <c r="AR1916" i="6"/>
  <c r="AT1916" i="6"/>
  <c r="AU1916" i="6"/>
  <c r="AV1916" i="6"/>
  <c r="AX1916" i="6"/>
  <c r="AH1917" i="6"/>
  <c r="AI1917" i="6"/>
  <c r="AJ1917" i="6"/>
  <c r="AL1917" i="6"/>
  <c r="AM1917" i="6"/>
  <c r="AN1917" i="6"/>
  <c r="AP1917" i="6"/>
  <c r="AQ1917" i="6"/>
  <c r="AR1917" i="6"/>
  <c r="AT1917" i="6"/>
  <c r="AU1917" i="6"/>
  <c r="AV1917" i="6"/>
  <c r="AX1917" i="6"/>
  <c r="AH1918" i="6"/>
  <c r="AI1918" i="6"/>
  <c r="AJ1918" i="6"/>
  <c r="AL1918" i="6"/>
  <c r="AM1918" i="6"/>
  <c r="AN1918" i="6"/>
  <c r="AP1918" i="6"/>
  <c r="AQ1918" i="6"/>
  <c r="AR1918" i="6"/>
  <c r="AT1918" i="6"/>
  <c r="AU1918" i="6"/>
  <c r="AV1918" i="6"/>
  <c r="AX1918" i="6"/>
  <c r="AH1919" i="6"/>
  <c r="AI1919" i="6"/>
  <c r="AJ1919" i="6"/>
  <c r="AL1919" i="6"/>
  <c r="AM1919" i="6"/>
  <c r="AN1919" i="6"/>
  <c r="AP1919" i="6"/>
  <c r="AQ1919" i="6"/>
  <c r="AR1919" i="6"/>
  <c r="AT1919" i="6"/>
  <c r="AU1919" i="6"/>
  <c r="AV1919" i="6"/>
  <c r="AX1919" i="6"/>
  <c r="AH1920" i="6"/>
  <c r="AI1920" i="6"/>
  <c r="AJ1920" i="6"/>
  <c r="AL1920" i="6"/>
  <c r="AM1920" i="6"/>
  <c r="AN1920" i="6"/>
  <c r="AP1920" i="6"/>
  <c r="AQ1920" i="6"/>
  <c r="AR1920" i="6"/>
  <c r="AT1920" i="6"/>
  <c r="AU1920" i="6"/>
  <c r="AV1920" i="6"/>
  <c r="AX1920" i="6"/>
  <c r="AH1921" i="6"/>
  <c r="AI1921" i="6"/>
  <c r="AJ1921" i="6"/>
  <c r="AL1921" i="6"/>
  <c r="AM1921" i="6"/>
  <c r="AN1921" i="6"/>
  <c r="AP1921" i="6"/>
  <c r="AQ1921" i="6"/>
  <c r="AR1921" i="6"/>
  <c r="AT1921" i="6"/>
  <c r="AU1921" i="6"/>
  <c r="AV1921" i="6"/>
  <c r="AX1921" i="6"/>
  <c r="AH1922" i="6"/>
  <c r="AI1922" i="6"/>
  <c r="AJ1922" i="6"/>
  <c r="AL1922" i="6"/>
  <c r="AM1922" i="6"/>
  <c r="AN1922" i="6"/>
  <c r="AP1922" i="6"/>
  <c r="AQ1922" i="6"/>
  <c r="AR1922" i="6"/>
  <c r="AT1922" i="6"/>
  <c r="AU1922" i="6"/>
  <c r="AV1922" i="6"/>
  <c r="AX1922" i="6"/>
  <c r="AH1923" i="6"/>
  <c r="AI1923" i="6"/>
  <c r="AJ1923" i="6"/>
  <c r="AL1923" i="6"/>
  <c r="AM1923" i="6"/>
  <c r="AN1923" i="6"/>
  <c r="AP1923" i="6"/>
  <c r="AQ1923" i="6"/>
  <c r="AR1923" i="6"/>
  <c r="AT1923" i="6"/>
  <c r="AU1923" i="6"/>
  <c r="AV1923" i="6"/>
  <c r="AX1923" i="6"/>
  <c r="AH1924" i="6"/>
  <c r="AI1924" i="6"/>
  <c r="AJ1924" i="6"/>
  <c r="AL1924" i="6"/>
  <c r="AM1924" i="6"/>
  <c r="AN1924" i="6"/>
  <c r="AP1924" i="6"/>
  <c r="AQ1924" i="6"/>
  <c r="AR1924" i="6"/>
  <c r="AT1924" i="6"/>
  <c r="AU1924" i="6"/>
  <c r="AV1924" i="6"/>
  <c r="AX1924" i="6"/>
  <c r="AH1925" i="6"/>
  <c r="AI1925" i="6"/>
  <c r="AJ1925" i="6"/>
  <c r="AL1925" i="6"/>
  <c r="AM1925" i="6"/>
  <c r="AN1925" i="6"/>
  <c r="AP1925" i="6"/>
  <c r="AQ1925" i="6"/>
  <c r="AR1925" i="6"/>
  <c r="AT1925" i="6"/>
  <c r="AU1925" i="6"/>
  <c r="AV1925" i="6"/>
  <c r="AX1925" i="6"/>
  <c r="AH1926" i="6"/>
  <c r="AI1926" i="6"/>
  <c r="AJ1926" i="6"/>
  <c r="AL1926" i="6"/>
  <c r="AM1926" i="6"/>
  <c r="AN1926" i="6"/>
  <c r="AP1926" i="6"/>
  <c r="AQ1926" i="6"/>
  <c r="AR1926" i="6"/>
  <c r="AT1926" i="6"/>
  <c r="AU1926" i="6"/>
  <c r="AV1926" i="6"/>
  <c r="AX1926" i="6"/>
  <c r="AH1927" i="6"/>
  <c r="AI1927" i="6"/>
  <c r="AJ1927" i="6"/>
  <c r="AL1927" i="6"/>
  <c r="AM1927" i="6"/>
  <c r="AN1927" i="6"/>
  <c r="AP1927" i="6"/>
  <c r="AQ1927" i="6"/>
  <c r="AR1927" i="6"/>
  <c r="AT1927" i="6"/>
  <c r="AU1927" i="6"/>
  <c r="AV1927" i="6"/>
  <c r="AX1927" i="6"/>
  <c r="AH1928" i="6"/>
  <c r="AI1928" i="6"/>
  <c r="AJ1928" i="6"/>
  <c r="AL1928" i="6"/>
  <c r="AO1928" i="6" s="1"/>
  <c r="AM1928" i="6"/>
  <c r="AN1928" i="6"/>
  <c r="AP1928" i="6"/>
  <c r="AQ1928" i="6"/>
  <c r="AR1928" i="6"/>
  <c r="AT1928" i="6"/>
  <c r="AU1928" i="6"/>
  <c r="AV1928" i="6"/>
  <c r="AW1928" i="6" s="1"/>
  <c r="AX1928" i="6"/>
  <c r="AH1929" i="6"/>
  <c r="AI1929" i="6"/>
  <c r="AJ1929" i="6"/>
  <c r="AL1929" i="6"/>
  <c r="AM1929" i="6"/>
  <c r="AN1929" i="6"/>
  <c r="AP1929" i="6"/>
  <c r="AQ1929" i="6"/>
  <c r="AR1929" i="6"/>
  <c r="AT1929" i="6"/>
  <c r="AU1929" i="6"/>
  <c r="AV1929" i="6"/>
  <c r="AX1929" i="6"/>
  <c r="AH1930" i="6"/>
  <c r="AI1930" i="6"/>
  <c r="AJ1930" i="6"/>
  <c r="AL1930" i="6"/>
  <c r="AM1930" i="6"/>
  <c r="AN1930" i="6"/>
  <c r="AP1930" i="6"/>
  <c r="AQ1930" i="6"/>
  <c r="AR1930" i="6"/>
  <c r="AT1930" i="6"/>
  <c r="AU1930" i="6"/>
  <c r="AV1930" i="6"/>
  <c r="AX1930" i="6"/>
  <c r="AH1931" i="6"/>
  <c r="AI1931" i="6"/>
  <c r="AJ1931" i="6"/>
  <c r="AL1931" i="6"/>
  <c r="AM1931" i="6"/>
  <c r="AN1931" i="6"/>
  <c r="AP1931" i="6"/>
  <c r="AQ1931" i="6"/>
  <c r="AR1931" i="6"/>
  <c r="AT1931" i="6"/>
  <c r="AU1931" i="6"/>
  <c r="AV1931" i="6"/>
  <c r="AX1931" i="6"/>
  <c r="AH1932" i="6"/>
  <c r="AI1932" i="6"/>
  <c r="AJ1932" i="6"/>
  <c r="AL1932" i="6"/>
  <c r="AM1932" i="6"/>
  <c r="AN1932" i="6"/>
  <c r="AP1932" i="6"/>
  <c r="AQ1932" i="6"/>
  <c r="AR1932" i="6"/>
  <c r="AT1932" i="6"/>
  <c r="AU1932" i="6"/>
  <c r="AV1932" i="6"/>
  <c r="AX1932" i="6"/>
  <c r="AH1933" i="6"/>
  <c r="AI1933" i="6"/>
  <c r="AJ1933" i="6"/>
  <c r="AL1933" i="6"/>
  <c r="AM1933" i="6"/>
  <c r="AN1933" i="6"/>
  <c r="AP1933" i="6"/>
  <c r="AQ1933" i="6"/>
  <c r="AR1933" i="6"/>
  <c r="AT1933" i="6"/>
  <c r="AU1933" i="6"/>
  <c r="AV1933" i="6"/>
  <c r="AX1933" i="6"/>
  <c r="AH1934" i="6"/>
  <c r="AI1934" i="6"/>
  <c r="AJ1934" i="6"/>
  <c r="AL1934" i="6"/>
  <c r="AM1934" i="6"/>
  <c r="AN1934" i="6"/>
  <c r="AP1934" i="6"/>
  <c r="AQ1934" i="6"/>
  <c r="AR1934" i="6"/>
  <c r="AT1934" i="6"/>
  <c r="AU1934" i="6"/>
  <c r="AV1934" i="6"/>
  <c r="AX1934" i="6"/>
  <c r="AH1935" i="6"/>
  <c r="AI1935" i="6"/>
  <c r="AJ1935" i="6"/>
  <c r="AL1935" i="6"/>
  <c r="AM1935" i="6"/>
  <c r="AN1935" i="6"/>
  <c r="AP1935" i="6"/>
  <c r="AQ1935" i="6"/>
  <c r="AR1935" i="6"/>
  <c r="AT1935" i="6"/>
  <c r="AU1935" i="6"/>
  <c r="AV1935" i="6"/>
  <c r="AX1935" i="6"/>
  <c r="AH1936" i="6"/>
  <c r="AI1936" i="6"/>
  <c r="AJ1936" i="6"/>
  <c r="AL1936" i="6"/>
  <c r="AM1936" i="6"/>
  <c r="AN1936" i="6"/>
  <c r="AP1936" i="6"/>
  <c r="AQ1936" i="6"/>
  <c r="AR1936" i="6"/>
  <c r="AT1936" i="6"/>
  <c r="AU1936" i="6"/>
  <c r="AV1936" i="6"/>
  <c r="AX1936" i="6"/>
  <c r="AH1937" i="6"/>
  <c r="AI1937" i="6"/>
  <c r="AJ1937" i="6"/>
  <c r="AL1937" i="6"/>
  <c r="AM1937" i="6"/>
  <c r="AN1937" i="6"/>
  <c r="AP1937" i="6"/>
  <c r="AQ1937" i="6"/>
  <c r="AR1937" i="6"/>
  <c r="AT1937" i="6"/>
  <c r="AU1937" i="6"/>
  <c r="AV1937" i="6"/>
  <c r="AX1937" i="6"/>
  <c r="AH1938" i="6"/>
  <c r="AI1938" i="6"/>
  <c r="AJ1938" i="6"/>
  <c r="AL1938" i="6"/>
  <c r="AM1938" i="6"/>
  <c r="AN1938" i="6"/>
  <c r="AP1938" i="6"/>
  <c r="AQ1938" i="6"/>
  <c r="AR1938" i="6"/>
  <c r="AT1938" i="6"/>
  <c r="AU1938" i="6"/>
  <c r="AV1938" i="6"/>
  <c r="AX1938" i="6"/>
  <c r="AH1939" i="6"/>
  <c r="AI1939" i="6"/>
  <c r="AJ1939" i="6"/>
  <c r="AL1939" i="6"/>
  <c r="AM1939" i="6"/>
  <c r="AN1939" i="6"/>
  <c r="AP1939" i="6"/>
  <c r="AQ1939" i="6"/>
  <c r="AR1939" i="6"/>
  <c r="AT1939" i="6"/>
  <c r="AU1939" i="6"/>
  <c r="AV1939" i="6"/>
  <c r="AX1939" i="6"/>
  <c r="AH1940" i="6"/>
  <c r="AI1940" i="6"/>
  <c r="AJ1940" i="6"/>
  <c r="AL1940" i="6"/>
  <c r="AM1940" i="6"/>
  <c r="AN1940" i="6"/>
  <c r="AP1940" i="6"/>
  <c r="AQ1940" i="6"/>
  <c r="AR1940" i="6"/>
  <c r="AT1940" i="6"/>
  <c r="AU1940" i="6"/>
  <c r="AV1940" i="6"/>
  <c r="AX1940" i="6"/>
  <c r="AH1941" i="6"/>
  <c r="AI1941" i="6"/>
  <c r="AJ1941" i="6"/>
  <c r="AL1941" i="6"/>
  <c r="AM1941" i="6"/>
  <c r="AN1941" i="6"/>
  <c r="AP1941" i="6"/>
  <c r="AQ1941" i="6"/>
  <c r="AR1941" i="6"/>
  <c r="AT1941" i="6"/>
  <c r="AU1941" i="6"/>
  <c r="AV1941" i="6"/>
  <c r="AX1941" i="6"/>
  <c r="AH1942" i="6"/>
  <c r="AI1942" i="6"/>
  <c r="AJ1942" i="6"/>
  <c r="AL1942" i="6"/>
  <c r="AM1942" i="6"/>
  <c r="AN1942" i="6"/>
  <c r="AP1942" i="6"/>
  <c r="AQ1942" i="6"/>
  <c r="AR1942" i="6"/>
  <c r="AT1942" i="6"/>
  <c r="AU1942" i="6"/>
  <c r="AV1942" i="6"/>
  <c r="AX1942" i="6"/>
  <c r="AH1943" i="6"/>
  <c r="AI1943" i="6"/>
  <c r="AJ1943" i="6"/>
  <c r="AL1943" i="6"/>
  <c r="AO1943" i="6" s="1"/>
  <c r="AM1943" i="6"/>
  <c r="AN1943" i="6"/>
  <c r="AP1943" i="6"/>
  <c r="AQ1943" i="6"/>
  <c r="AS1943" i="6" s="1"/>
  <c r="AR1943" i="6"/>
  <c r="AT1943" i="6"/>
  <c r="AU1943" i="6"/>
  <c r="AV1943" i="6"/>
  <c r="AX1943" i="6"/>
  <c r="AH1944" i="6"/>
  <c r="AI1944" i="6"/>
  <c r="AJ1944" i="6"/>
  <c r="AL1944" i="6"/>
  <c r="AO1944" i="6" s="1"/>
  <c r="AM1944" i="6"/>
  <c r="AN1944" i="6"/>
  <c r="AP1944" i="6"/>
  <c r="AQ1944" i="6"/>
  <c r="AR1944" i="6"/>
  <c r="AT1944" i="6"/>
  <c r="AU1944" i="6"/>
  <c r="AV1944" i="6"/>
  <c r="AX1944" i="6"/>
  <c r="AH1945" i="6"/>
  <c r="AI1945" i="6"/>
  <c r="AJ1945" i="6"/>
  <c r="AL1945" i="6"/>
  <c r="AM1945" i="6"/>
  <c r="AN1945" i="6"/>
  <c r="AP1945" i="6"/>
  <c r="AQ1945" i="6"/>
  <c r="AR1945" i="6"/>
  <c r="AT1945" i="6"/>
  <c r="AU1945" i="6"/>
  <c r="AV1945" i="6"/>
  <c r="AX1945" i="6"/>
  <c r="AH1946" i="6"/>
  <c r="AI1946" i="6"/>
  <c r="AJ1946" i="6"/>
  <c r="AL1946" i="6"/>
  <c r="AM1946" i="6"/>
  <c r="AN1946" i="6"/>
  <c r="AP1946" i="6"/>
  <c r="AQ1946" i="6"/>
  <c r="AR1946" i="6"/>
  <c r="AT1946" i="6"/>
  <c r="AU1946" i="6"/>
  <c r="AV1946" i="6"/>
  <c r="AX1946" i="6"/>
  <c r="AH1947" i="6"/>
  <c r="AI1947" i="6"/>
  <c r="AJ1947" i="6"/>
  <c r="AL1947" i="6"/>
  <c r="AM1947" i="6"/>
  <c r="AN1947" i="6"/>
  <c r="AP1947" i="6"/>
  <c r="AQ1947" i="6"/>
  <c r="AR1947" i="6"/>
  <c r="AT1947" i="6"/>
  <c r="AU1947" i="6"/>
  <c r="AV1947" i="6"/>
  <c r="AX1947" i="6"/>
  <c r="AH1948" i="6"/>
  <c r="AI1948" i="6"/>
  <c r="AJ1948" i="6"/>
  <c r="AL1948" i="6"/>
  <c r="AM1948" i="6"/>
  <c r="AN1948" i="6"/>
  <c r="AP1948" i="6"/>
  <c r="AQ1948" i="6"/>
  <c r="AR1948" i="6"/>
  <c r="AT1948" i="6"/>
  <c r="AU1948" i="6"/>
  <c r="AV1948" i="6"/>
  <c r="AX1948" i="6"/>
  <c r="AH1949" i="6"/>
  <c r="AI1949" i="6"/>
  <c r="AJ1949" i="6"/>
  <c r="AL1949" i="6"/>
  <c r="AM1949" i="6"/>
  <c r="AN1949" i="6"/>
  <c r="AP1949" i="6"/>
  <c r="AQ1949" i="6"/>
  <c r="AR1949" i="6"/>
  <c r="AT1949" i="6"/>
  <c r="AU1949" i="6"/>
  <c r="AV1949" i="6"/>
  <c r="AX1949" i="6"/>
  <c r="AH1950" i="6"/>
  <c r="AI1950" i="6"/>
  <c r="AJ1950" i="6"/>
  <c r="AL1950" i="6"/>
  <c r="AM1950" i="6"/>
  <c r="AN1950" i="6"/>
  <c r="AP1950" i="6"/>
  <c r="AQ1950" i="6"/>
  <c r="AR1950" i="6"/>
  <c r="AT1950" i="6"/>
  <c r="AU1950" i="6"/>
  <c r="AV1950" i="6"/>
  <c r="AX1950" i="6"/>
  <c r="AH1951" i="6"/>
  <c r="AI1951" i="6"/>
  <c r="AJ1951" i="6"/>
  <c r="AL1951" i="6"/>
  <c r="AM1951" i="6"/>
  <c r="AN1951" i="6"/>
  <c r="AP1951" i="6"/>
  <c r="AQ1951" i="6"/>
  <c r="AR1951" i="6"/>
  <c r="AT1951" i="6"/>
  <c r="AU1951" i="6"/>
  <c r="AV1951" i="6"/>
  <c r="AX1951" i="6"/>
  <c r="AH1952" i="6"/>
  <c r="AI1952" i="6"/>
  <c r="AJ1952" i="6"/>
  <c r="AL1952" i="6"/>
  <c r="AM1952" i="6"/>
  <c r="AN1952" i="6"/>
  <c r="AP1952" i="6"/>
  <c r="AQ1952" i="6"/>
  <c r="AR1952" i="6"/>
  <c r="AT1952" i="6"/>
  <c r="AU1952" i="6"/>
  <c r="AV1952" i="6"/>
  <c r="AX1952" i="6"/>
  <c r="AH1953" i="6"/>
  <c r="AI1953" i="6"/>
  <c r="AJ1953" i="6"/>
  <c r="AL1953" i="6"/>
  <c r="AM1953" i="6"/>
  <c r="AN1953" i="6"/>
  <c r="AP1953" i="6"/>
  <c r="AQ1953" i="6"/>
  <c r="AR1953" i="6"/>
  <c r="AT1953" i="6"/>
  <c r="AU1953" i="6"/>
  <c r="AV1953" i="6"/>
  <c r="AX1953" i="6"/>
  <c r="AH1954" i="6"/>
  <c r="AI1954" i="6"/>
  <c r="AJ1954" i="6"/>
  <c r="AL1954" i="6"/>
  <c r="AM1954" i="6"/>
  <c r="AN1954" i="6"/>
  <c r="AP1954" i="6"/>
  <c r="AQ1954" i="6"/>
  <c r="AR1954" i="6"/>
  <c r="AT1954" i="6"/>
  <c r="AU1954" i="6"/>
  <c r="AV1954" i="6"/>
  <c r="AX1954" i="6"/>
  <c r="AH1955" i="6"/>
  <c r="AI1955" i="6"/>
  <c r="AJ1955" i="6"/>
  <c r="AL1955" i="6"/>
  <c r="AM1955" i="6"/>
  <c r="AN1955" i="6"/>
  <c r="AP1955" i="6"/>
  <c r="AQ1955" i="6"/>
  <c r="AS1955" i="6" s="1"/>
  <c r="AR1955" i="6"/>
  <c r="AT1955" i="6"/>
  <c r="AU1955" i="6"/>
  <c r="AV1955" i="6"/>
  <c r="AX1955" i="6"/>
  <c r="AH1956" i="6"/>
  <c r="AI1956" i="6"/>
  <c r="AJ1956" i="6"/>
  <c r="AL1956" i="6"/>
  <c r="AM1956" i="6"/>
  <c r="AN1956" i="6"/>
  <c r="AP1956" i="6"/>
  <c r="AQ1956" i="6"/>
  <c r="AR1956" i="6"/>
  <c r="AT1956" i="6"/>
  <c r="AU1956" i="6"/>
  <c r="AV1956" i="6"/>
  <c r="AX1956" i="6"/>
  <c r="AH1957" i="6"/>
  <c r="AI1957" i="6"/>
  <c r="AJ1957" i="6"/>
  <c r="AL1957" i="6"/>
  <c r="AM1957" i="6"/>
  <c r="AN1957" i="6"/>
  <c r="AP1957" i="6"/>
  <c r="AQ1957" i="6"/>
  <c r="AR1957" i="6"/>
  <c r="AT1957" i="6"/>
  <c r="AU1957" i="6"/>
  <c r="AV1957" i="6"/>
  <c r="AX1957" i="6"/>
  <c r="AH1958" i="6"/>
  <c r="AI1958" i="6"/>
  <c r="AJ1958" i="6"/>
  <c r="AL1958" i="6"/>
  <c r="AM1958" i="6"/>
  <c r="AN1958" i="6"/>
  <c r="AP1958" i="6"/>
  <c r="AQ1958" i="6"/>
  <c r="AR1958" i="6"/>
  <c r="AT1958" i="6"/>
  <c r="AU1958" i="6"/>
  <c r="AV1958" i="6"/>
  <c r="AX1958" i="6"/>
  <c r="AH1959" i="6"/>
  <c r="AI1959" i="6"/>
  <c r="AJ1959" i="6"/>
  <c r="AL1959" i="6"/>
  <c r="AM1959" i="6"/>
  <c r="AN1959" i="6"/>
  <c r="AP1959" i="6"/>
  <c r="AQ1959" i="6"/>
  <c r="AR1959" i="6"/>
  <c r="AT1959" i="6"/>
  <c r="AU1959" i="6"/>
  <c r="AV1959" i="6"/>
  <c r="AX1959" i="6"/>
  <c r="AH1960" i="6"/>
  <c r="AI1960" i="6"/>
  <c r="AJ1960" i="6"/>
  <c r="AL1960" i="6"/>
  <c r="AM1960" i="6"/>
  <c r="AN1960" i="6"/>
  <c r="AP1960" i="6"/>
  <c r="AQ1960" i="6"/>
  <c r="AR1960" i="6"/>
  <c r="AT1960" i="6"/>
  <c r="AU1960" i="6"/>
  <c r="AV1960" i="6"/>
  <c r="AX1960" i="6"/>
  <c r="AH1961" i="6"/>
  <c r="AI1961" i="6"/>
  <c r="AJ1961" i="6"/>
  <c r="AL1961" i="6"/>
  <c r="AM1961" i="6"/>
  <c r="AN1961" i="6"/>
  <c r="AP1961" i="6"/>
  <c r="AQ1961" i="6"/>
  <c r="AR1961" i="6"/>
  <c r="AT1961" i="6"/>
  <c r="AU1961" i="6"/>
  <c r="AV1961" i="6"/>
  <c r="AX1961" i="6"/>
  <c r="AH1962" i="6"/>
  <c r="AI1962" i="6"/>
  <c r="AJ1962" i="6"/>
  <c r="AL1962" i="6"/>
  <c r="AM1962" i="6"/>
  <c r="AN1962" i="6"/>
  <c r="AP1962" i="6"/>
  <c r="AQ1962" i="6"/>
  <c r="AR1962" i="6"/>
  <c r="AT1962" i="6"/>
  <c r="AU1962" i="6"/>
  <c r="AV1962" i="6"/>
  <c r="AX1962" i="6"/>
  <c r="AH1963" i="6"/>
  <c r="AI1963" i="6"/>
  <c r="AJ1963" i="6"/>
  <c r="AL1963" i="6"/>
  <c r="AM1963" i="6"/>
  <c r="AN1963" i="6"/>
  <c r="AP1963" i="6"/>
  <c r="AQ1963" i="6"/>
  <c r="AR1963" i="6"/>
  <c r="AT1963" i="6"/>
  <c r="AU1963" i="6"/>
  <c r="AV1963" i="6"/>
  <c r="AX1963" i="6"/>
  <c r="AH1964" i="6"/>
  <c r="AI1964" i="6"/>
  <c r="AJ1964" i="6"/>
  <c r="AL1964" i="6"/>
  <c r="AM1964" i="6"/>
  <c r="AN1964" i="6"/>
  <c r="AP1964" i="6"/>
  <c r="AQ1964" i="6"/>
  <c r="AR1964" i="6"/>
  <c r="AT1964" i="6"/>
  <c r="AU1964" i="6"/>
  <c r="AV1964" i="6"/>
  <c r="AX1964" i="6"/>
  <c r="AH1965" i="6"/>
  <c r="AI1965" i="6"/>
  <c r="AJ1965" i="6"/>
  <c r="AL1965" i="6"/>
  <c r="AO1965" i="6" s="1"/>
  <c r="AM1965" i="6"/>
  <c r="AN1965" i="6"/>
  <c r="AP1965" i="6"/>
  <c r="AQ1965" i="6"/>
  <c r="AR1965" i="6"/>
  <c r="AT1965" i="6"/>
  <c r="AU1965" i="6"/>
  <c r="AV1965" i="6"/>
  <c r="AX1965" i="6"/>
  <c r="AH1966" i="6"/>
  <c r="AI1966" i="6"/>
  <c r="AJ1966" i="6"/>
  <c r="AL1966" i="6"/>
  <c r="AM1966" i="6"/>
  <c r="AN1966" i="6"/>
  <c r="AP1966" i="6"/>
  <c r="AQ1966" i="6"/>
  <c r="AR1966" i="6"/>
  <c r="AT1966" i="6"/>
  <c r="AU1966" i="6"/>
  <c r="AV1966" i="6"/>
  <c r="AX1966" i="6"/>
  <c r="AH1967" i="6"/>
  <c r="AI1967" i="6"/>
  <c r="AJ1967" i="6"/>
  <c r="AL1967" i="6"/>
  <c r="AM1967" i="6"/>
  <c r="AN1967" i="6"/>
  <c r="AP1967" i="6"/>
  <c r="AQ1967" i="6"/>
  <c r="AR1967" i="6"/>
  <c r="AT1967" i="6"/>
  <c r="AU1967" i="6"/>
  <c r="AV1967" i="6"/>
  <c r="AX1967" i="6"/>
  <c r="AH1968" i="6"/>
  <c r="AI1968" i="6"/>
  <c r="AJ1968" i="6"/>
  <c r="AL1968" i="6"/>
  <c r="AM1968" i="6"/>
  <c r="AN1968" i="6"/>
  <c r="AP1968" i="6"/>
  <c r="AQ1968" i="6"/>
  <c r="AR1968" i="6"/>
  <c r="AT1968" i="6"/>
  <c r="AU1968" i="6"/>
  <c r="AV1968" i="6"/>
  <c r="AX1968" i="6"/>
  <c r="AH1969" i="6"/>
  <c r="AI1969" i="6"/>
  <c r="AJ1969" i="6"/>
  <c r="AL1969" i="6"/>
  <c r="AM1969" i="6"/>
  <c r="AN1969" i="6"/>
  <c r="AP1969" i="6"/>
  <c r="AQ1969" i="6"/>
  <c r="AR1969" i="6"/>
  <c r="AT1969" i="6"/>
  <c r="AU1969" i="6"/>
  <c r="AV1969" i="6"/>
  <c r="AX1969" i="6"/>
  <c r="AH1970" i="6"/>
  <c r="AI1970" i="6"/>
  <c r="AJ1970" i="6"/>
  <c r="AL1970" i="6"/>
  <c r="AM1970" i="6"/>
  <c r="AN1970" i="6"/>
  <c r="AP1970" i="6"/>
  <c r="AQ1970" i="6"/>
  <c r="AR1970" i="6"/>
  <c r="AT1970" i="6"/>
  <c r="AU1970" i="6"/>
  <c r="AV1970" i="6"/>
  <c r="AX1970" i="6"/>
  <c r="AH1971" i="6"/>
  <c r="AI1971" i="6"/>
  <c r="AJ1971" i="6"/>
  <c r="AL1971" i="6"/>
  <c r="AM1971" i="6"/>
  <c r="AN1971" i="6"/>
  <c r="AP1971" i="6"/>
  <c r="AQ1971" i="6"/>
  <c r="AR1971" i="6"/>
  <c r="AT1971" i="6"/>
  <c r="AU1971" i="6"/>
  <c r="AV1971" i="6"/>
  <c r="AX1971" i="6"/>
  <c r="AH1972" i="6"/>
  <c r="AI1972" i="6"/>
  <c r="AJ1972" i="6"/>
  <c r="AL1972" i="6"/>
  <c r="AM1972" i="6"/>
  <c r="AN1972" i="6"/>
  <c r="AP1972" i="6"/>
  <c r="AQ1972" i="6"/>
  <c r="AR1972" i="6"/>
  <c r="AT1972" i="6"/>
  <c r="AU1972" i="6"/>
  <c r="AV1972" i="6"/>
  <c r="AX1972" i="6"/>
  <c r="AH1973" i="6"/>
  <c r="AI1973" i="6"/>
  <c r="AJ1973" i="6"/>
  <c r="AL1973" i="6"/>
  <c r="AM1973" i="6"/>
  <c r="AN1973" i="6"/>
  <c r="AP1973" i="6"/>
  <c r="AQ1973" i="6"/>
  <c r="AR1973" i="6"/>
  <c r="AT1973" i="6"/>
  <c r="AU1973" i="6"/>
  <c r="AV1973" i="6"/>
  <c r="AX1973" i="6"/>
  <c r="AH1974" i="6"/>
  <c r="AI1974" i="6"/>
  <c r="AJ1974" i="6"/>
  <c r="AL1974" i="6"/>
  <c r="AM1974" i="6"/>
  <c r="AN1974" i="6"/>
  <c r="AP1974" i="6"/>
  <c r="AQ1974" i="6"/>
  <c r="AR1974" i="6"/>
  <c r="AT1974" i="6"/>
  <c r="AU1974" i="6"/>
  <c r="AV1974" i="6"/>
  <c r="AX1974" i="6"/>
  <c r="AH1975" i="6"/>
  <c r="AI1975" i="6"/>
  <c r="AJ1975" i="6"/>
  <c r="AL1975" i="6"/>
  <c r="AM1975" i="6"/>
  <c r="AN1975" i="6"/>
  <c r="AP1975" i="6"/>
  <c r="AQ1975" i="6"/>
  <c r="AR1975" i="6"/>
  <c r="AT1975" i="6"/>
  <c r="AU1975" i="6"/>
  <c r="AV1975" i="6"/>
  <c r="AX1975" i="6"/>
  <c r="AH1976" i="6"/>
  <c r="AI1976" i="6"/>
  <c r="AJ1976" i="6"/>
  <c r="AL1976" i="6"/>
  <c r="AM1976" i="6"/>
  <c r="AN1976" i="6"/>
  <c r="AP1976" i="6"/>
  <c r="AQ1976" i="6"/>
  <c r="AR1976" i="6"/>
  <c r="AT1976" i="6"/>
  <c r="AU1976" i="6"/>
  <c r="AV1976" i="6"/>
  <c r="AX1976" i="6"/>
  <c r="AH1977" i="6"/>
  <c r="AI1977" i="6"/>
  <c r="AJ1977" i="6"/>
  <c r="AL1977" i="6"/>
  <c r="AM1977" i="6"/>
  <c r="AN1977" i="6"/>
  <c r="AP1977" i="6"/>
  <c r="AQ1977" i="6"/>
  <c r="AR1977" i="6"/>
  <c r="AT1977" i="6"/>
  <c r="AU1977" i="6"/>
  <c r="AV1977" i="6"/>
  <c r="AX1977" i="6"/>
  <c r="AH1978" i="6"/>
  <c r="AI1978" i="6"/>
  <c r="AJ1978" i="6"/>
  <c r="AL1978" i="6"/>
  <c r="AM1978" i="6"/>
  <c r="AN1978" i="6"/>
  <c r="AP1978" i="6"/>
  <c r="AQ1978" i="6"/>
  <c r="AR1978" i="6"/>
  <c r="AT1978" i="6"/>
  <c r="AU1978" i="6"/>
  <c r="AV1978" i="6"/>
  <c r="AX1978" i="6"/>
  <c r="AH1979" i="6"/>
  <c r="AI1979" i="6"/>
  <c r="AJ1979" i="6"/>
  <c r="AL1979" i="6"/>
  <c r="AM1979" i="6"/>
  <c r="AN1979" i="6"/>
  <c r="AP1979" i="6"/>
  <c r="AQ1979" i="6"/>
  <c r="AR1979" i="6"/>
  <c r="AT1979" i="6"/>
  <c r="AU1979" i="6"/>
  <c r="AV1979" i="6"/>
  <c r="AX1979" i="6"/>
  <c r="AH1980" i="6"/>
  <c r="AI1980" i="6"/>
  <c r="AJ1980" i="6"/>
  <c r="AL1980" i="6"/>
  <c r="AM1980" i="6"/>
  <c r="AN1980" i="6"/>
  <c r="AP1980" i="6"/>
  <c r="AQ1980" i="6"/>
  <c r="AR1980" i="6"/>
  <c r="AT1980" i="6"/>
  <c r="AU1980" i="6"/>
  <c r="AV1980" i="6"/>
  <c r="AX1980" i="6"/>
  <c r="AH1981" i="6"/>
  <c r="AI1981" i="6"/>
  <c r="AJ1981" i="6"/>
  <c r="AL1981" i="6"/>
  <c r="AM1981" i="6"/>
  <c r="AN1981" i="6"/>
  <c r="AP1981" i="6"/>
  <c r="AQ1981" i="6"/>
  <c r="AR1981" i="6"/>
  <c r="AT1981" i="6"/>
  <c r="AU1981" i="6"/>
  <c r="AV1981" i="6"/>
  <c r="AX1981" i="6"/>
  <c r="AH1982" i="6"/>
  <c r="AI1982" i="6"/>
  <c r="AJ1982" i="6"/>
  <c r="AL1982" i="6"/>
  <c r="AM1982" i="6"/>
  <c r="AN1982" i="6"/>
  <c r="AP1982" i="6"/>
  <c r="AQ1982" i="6"/>
  <c r="AR1982" i="6"/>
  <c r="AT1982" i="6"/>
  <c r="AU1982" i="6"/>
  <c r="AV1982" i="6"/>
  <c r="AX1982" i="6"/>
  <c r="AH1983" i="6"/>
  <c r="AI1983" i="6"/>
  <c r="AJ1983" i="6"/>
  <c r="AL1983" i="6"/>
  <c r="AM1983" i="6"/>
  <c r="AN1983" i="6"/>
  <c r="AP1983" i="6"/>
  <c r="AQ1983" i="6"/>
  <c r="AR1983" i="6"/>
  <c r="AT1983" i="6"/>
  <c r="AU1983" i="6"/>
  <c r="AV1983" i="6"/>
  <c r="AX1983" i="6"/>
  <c r="AH1984" i="6"/>
  <c r="AI1984" i="6"/>
  <c r="AJ1984" i="6"/>
  <c r="AL1984" i="6"/>
  <c r="AM1984" i="6"/>
  <c r="AN1984" i="6"/>
  <c r="AP1984" i="6"/>
  <c r="AQ1984" i="6"/>
  <c r="AR1984" i="6"/>
  <c r="AT1984" i="6"/>
  <c r="AU1984" i="6"/>
  <c r="AV1984" i="6"/>
  <c r="AX1984" i="6"/>
  <c r="AH1985" i="6"/>
  <c r="AI1985" i="6"/>
  <c r="AJ1985" i="6"/>
  <c r="AL1985" i="6"/>
  <c r="AM1985" i="6"/>
  <c r="AN1985" i="6"/>
  <c r="AP1985" i="6"/>
  <c r="AQ1985" i="6"/>
  <c r="AR1985" i="6"/>
  <c r="AT1985" i="6"/>
  <c r="AU1985" i="6"/>
  <c r="AV1985" i="6"/>
  <c r="AX1985" i="6"/>
  <c r="AH1986" i="6"/>
  <c r="AI1986" i="6"/>
  <c r="AJ1986" i="6"/>
  <c r="AL1986" i="6"/>
  <c r="AM1986" i="6"/>
  <c r="AN1986" i="6"/>
  <c r="AP1986" i="6"/>
  <c r="AQ1986" i="6"/>
  <c r="AR1986" i="6"/>
  <c r="AT1986" i="6"/>
  <c r="AU1986" i="6"/>
  <c r="AV1986" i="6"/>
  <c r="AX1986" i="6"/>
  <c r="AH1987" i="6"/>
  <c r="AI1987" i="6"/>
  <c r="AJ1987" i="6"/>
  <c r="AL1987" i="6"/>
  <c r="AM1987" i="6"/>
  <c r="AN1987" i="6"/>
  <c r="AP1987" i="6"/>
  <c r="AQ1987" i="6"/>
  <c r="AR1987" i="6"/>
  <c r="AT1987" i="6"/>
  <c r="AU1987" i="6"/>
  <c r="AV1987" i="6"/>
  <c r="AX1987" i="6"/>
  <c r="AH1988" i="6"/>
  <c r="AI1988" i="6"/>
  <c r="AJ1988" i="6"/>
  <c r="AL1988" i="6"/>
  <c r="AM1988" i="6"/>
  <c r="AN1988" i="6"/>
  <c r="AP1988" i="6"/>
  <c r="AQ1988" i="6"/>
  <c r="AR1988" i="6"/>
  <c r="AT1988" i="6"/>
  <c r="AU1988" i="6"/>
  <c r="AV1988" i="6"/>
  <c r="AX1988" i="6"/>
  <c r="AH1989" i="6"/>
  <c r="AI1989" i="6"/>
  <c r="AJ1989" i="6"/>
  <c r="AL1989" i="6"/>
  <c r="AM1989" i="6"/>
  <c r="AN1989" i="6"/>
  <c r="AP1989" i="6"/>
  <c r="AQ1989" i="6"/>
  <c r="AR1989" i="6"/>
  <c r="AT1989" i="6"/>
  <c r="AU1989" i="6"/>
  <c r="AV1989" i="6"/>
  <c r="AX1989" i="6"/>
  <c r="AH1990" i="6"/>
  <c r="AI1990" i="6"/>
  <c r="AJ1990" i="6"/>
  <c r="AL1990" i="6"/>
  <c r="AM1990" i="6"/>
  <c r="AN1990" i="6"/>
  <c r="AP1990" i="6"/>
  <c r="AQ1990" i="6"/>
  <c r="AR1990" i="6"/>
  <c r="AT1990" i="6"/>
  <c r="AU1990" i="6"/>
  <c r="AV1990" i="6"/>
  <c r="AX1990" i="6"/>
  <c r="AH1991" i="6"/>
  <c r="AI1991" i="6"/>
  <c r="AJ1991" i="6"/>
  <c r="AL1991" i="6"/>
  <c r="AM1991" i="6"/>
  <c r="AN1991" i="6"/>
  <c r="AP1991" i="6"/>
  <c r="AQ1991" i="6"/>
  <c r="AR1991" i="6"/>
  <c r="AT1991" i="6"/>
  <c r="AU1991" i="6"/>
  <c r="AV1991" i="6"/>
  <c r="AX1991" i="6"/>
  <c r="AH1992" i="6"/>
  <c r="AI1992" i="6"/>
  <c r="AJ1992" i="6"/>
  <c r="AL1992" i="6"/>
  <c r="AM1992" i="6"/>
  <c r="AN1992" i="6"/>
  <c r="AP1992" i="6"/>
  <c r="AQ1992" i="6"/>
  <c r="AR1992" i="6"/>
  <c r="AT1992" i="6"/>
  <c r="AU1992" i="6"/>
  <c r="AV1992" i="6"/>
  <c r="AX1992" i="6"/>
  <c r="AX1873" i="6"/>
  <c r="AV1873" i="6"/>
  <c r="AM1873" i="6"/>
  <c r="AL1873" i="6"/>
  <c r="AJ1873" i="6"/>
  <c r="AI1873" i="6"/>
  <c r="AH1873" i="6"/>
  <c r="AU1873" i="6"/>
  <c r="AT1873" i="6"/>
  <c r="AR1873" i="6"/>
  <c r="AQ1873" i="6"/>
  <c r="AP1873" i="6"/>
  <c r="AN1873" i="6"/>
  <c r="AH1834" i="6"/>
  <c r="AI1834" i="6"/>
  <c r="AJ1834" i="6"/>
  <c r="AL1834" i="6"/>
  <c r="AH1835" i="6"/>
  <c r="AI1835" i="6"/>
  <c r="AJ1835" i="6"/>
  <c r="AL1835" i="6"/>
  <c r="AH1836" i="6"/>
  <c r="AI1836" i="6"/>
  <c r="AJ1836" i="6"/>
  <c r="AL1836" i="6"/>
  <c r="AH1837" i="6"/>
  <c r="AI1837" i="6"/>
  <c r="AJ1837" i="6"/>
  <c r="AL1837" i="6"/>
  <c r="AH1838" i="6"/>
  <c r="AI1838" i="6"/>
  <c r="AJ1838" i="6"/>
  <c r="AL1838" i="6"/>
  <c r="AH1839" i="6"/>
  <c r="AI1839" i="6"/>
  <c r="AJ1839" i="6"/>
  <c r="AL1839" i="6"/>
  <c r="AH1840" i="6"/>
  <c r="AI1840" i="6"/>
  <c r="AJ1840" i="6"/>
  <c r="AL1840" i="6"/>
  <c r="AH1841" i="6"/>
  <c r="AI1841" i="6"/>
  <c r="AJ1841" i="6"/>
  <c r="AL1841" i="6"/>
  <c r="AH1842" i="6"/>
  <c r="AI1842" i="6"/>
  <c r="AJ1842" i="6"/>
  <c r="AL1842" i="6"/>
  <c r="AH1843" i="6"/>
  <c r="AK1843" i="6" s="1"/>
  <c r="AM1843" i="6" s="1"/>
  <c r="AN1843" i="6" s="1"/>
  <c r="AI1843" i="6"/>
  <c r="AJ1843" i="6"/>
  <c r="AL1843" i="6"/>
  <c r="AH1844" i="6"/>
  <c r="AI1844" i="6"/>
  <c r="AK1844" i="6" s="1"/>
  <c r="AM1844" i="6" s="1"/>
  <c r="AN1844" i="6" s="1"/>
  <c r="AJ1844" i="6"/>
  <c r="AL1844" i="6"/>
  <c r="AH1845" i="6"/>
  <c r="AI1845" i="6"/>
  <c r="AJ1845" i="6"/>
  <c r="AL1845" i="6"/>
  <c r="AH1846" i="6"/>
  <c r="AI1846" i="6"/>
  <c r="AJ1846" i="6"/>
  <c r="AL1846" i="6"/>
  <c r="AH1847" i="6"/>
  <c r="AI1847" i="6"/>
  <c r="AJ1847" i="6"/>
  <c r="AL1847" i="6"/>
  <c r="AH1848" i="6"/>
  <c r="AI1848" i="6"/>
  <c r="AJ1848" i="6"/>
  <c r="AL1848" i="6"/>
  <c r="AH1849" i="6"/>
  <c r="AI1849" i="6"/>
  <c r="AJ1849" i="6"/>
  <c r="AL1849" i="6"/>
  <c r="AH1850" i="6"/>
  <c r="AI1850" i="6"/>
  <c r="AJ1850" i="6"/>
  <c r="AL1850" i="6"/>
  <c r="AH1851" i="6"/>
  <c r="AI1851" i="6"/>
  <c r="AK1851" i="6" s="1"/>
  <c r="AM1851" i="6" s="1"/>
  <c r="AN1851" i="6" s="1"/>
  <c r="AJ1851" i="6"/>
  <c r="AL1851" i="6"/>
  <c r="AH1852" i="6"/>
  <c r="AI1852" i="6"/>
  <c r="AK1852" i="6" s="1"/>
  <c r="AM1852" i="6" s="1"/>
  <c r="AN1852" i="6" s="1"/>
  <c r="AJ1852" i="6"/>
  <c r="AL1852" i="6"/>
  <c r="AH1853" i="6"/>
  <c r="AI1853" i="6"/>
  <c r="AJ1853" i="6"/>
  <c r="AL1853" i="6"/>
  <c r="AH1854" i="6"/>
  <c r="AI1854" i="6"/>
  <c r="AK1854" i="6" s="1"/>
  <c r="AM1854" i="6" s="1"/>
  <c r="AN1854" i="6" s="1"/>
  <c r="AJ1854" i="6"/>
  <c r="AL1854" i="6"/>
  <c r="AH1855" i="6"/>
  <c r="AI1855" i="6"/>
  <c r="AJ1855" i="6"/>
  <c r="AL1855" i="6"/>
  <c r="AH1856" i="6"/>
  <c r="AI1856" i="6"/>
  <c r="AJ1856" i="6"/>
  <c r="AL1856" i="6"/>
  <c r="AH1857" i="6"/>
  <c r="AI1857" i="6"/>
  <c r="AJ1857" i="6"/>
  <c r="AL1857" i="6"/>
  <c r="AK1833" i="6"/>
  <c r="AM1833" i="6" s="1"/>
  <c r="AN1833" i="6" s="1"/>
  <c r="AJ1833" i="6"/>
  <c r="AI1833" i="6"/>
  <c r="AH1833" i="6"/>
  <c r="AH1698" i="6"/>
  <c r="AI1698" i="6"/>
  <c r="AJ1698" i="6"/>
  <c r="AL1698" i="6"/>
  <c r="AM1698" i="6"/>
  <c r="AN1698" i="6"/>
  <c r="AP1698" i="6"/>
  <c r="AQ1698" i="6"/>
  <c r="AR1698" i="6"/>
  <c r="AT1698" i="6"/>
  <c r="AU1698" i="6"/>
  <c r="AV1698" i="6"/>
  <c r="AX1698" i="6"/>
  <c r="AH1699" i="6"/>
  <c r="AI1699" i="6"/>
  <c r="AJ1699" i="6"/>
  <c r="AL1699" i="6"/>
  <c r="AM1699" i="6"/>
  <c r="AN1699" i="6"/>
  <c r="AP1699" i="6"/>
  <c r="AQ1699" i="6"/>
  <c r="AR1699" i="6"/>
  <c r="AT1699" i="6"/>
  <c r="AU1699" i="6"/>
  <c r="AV1699" i="6"/>
  <c r="AX1699" i="6"/>
  <c r="AH1700" i="6"/>
  <c r="AI1700" i="6"/>
  <c r="AJ1700" i="6"/>
  <c r="AL1700" i="6"/>
  <c r="AM1700" i="6"/>
  <c r="AN1700" i="6"/>
  <c r="AP1700" i="6"/>
  <c r="AQ1700" i="6"/>
  <c r="AR1700" i="6"/>
  <c r="AT1700" i="6"/>
  <c r="AU1700" i="6"/>
  <c r="AV1700" i="6"/>
  <c r="AX1700" i="6"/>
  <c r="AH1701" i="6"/>
  <c r="AI1701" i="6"/>
  <c r="AJ1701" i="6"/>
  <c r="AL1701" i="6"/>
  <c r="AM1701" i="6"/>
  <c r="AN1701" i="6"/>
  <c r="AP1701" i="6"/>
  <c r="AQ1701" i="6"/>
  <c r="AR1701" i="6"/>
  <c r="AT1701" i="6"/>
  <c r="AU1701" i="6"/>
  <c r="AV1701" i="6"/>
  <c r="AX1701" i="6"/>
  <c r="AH1702" i="6"/>
  <c r="AI1702" i="6"/>
  <c r="AJ1702" i="6"/>
  <c r="AL1702" i="6"/>
  <c r="AM1702" i="6"/>
  <c r="AN1702" i="6"/>
  <c r="AP1702" i="6"/>
  <c r="AQ1702" i="6"/>
  <c r="AR1702" i="6"/>
  <c r="AT1702" i="6"/>
  <c r="AU1702" i="6"/>
  <c r="AV1702" i="6"/>
  <c r="AX1702" i="6"/>
  <c r="AH1703" i="6"/>
  <c r="AI1703" i="6"/>
  <c r="AJ1703" i="6"/>
  <c r="AL1703" i="6"/>
  <c r="AM1703" i="6"/>
  <c r="AN1703" i="6"/>
  <c r="AP1703" i="6"/>
  <c r="AQ1703" i="6"/>
  <c r="AR1703" i="6"/>
  <c r="AT1703" i="6"/>
  <c r="AU1703" i="6"/>
  <c r="AV1703" i="6"/>
  <c r="AX1703" i="6"/>
  <c r="AH1704" i="6"/>
  <c r="AI1704" i="6"/>
  <c r="AJ1704" i="6"/>
  <c r="AL1704" i="6"/>
  <c r="AM1704" i="6"/>
  <c r="AN1704" i="6"/>
  <c r="AP1704" i="6"/>
  <c r="AQ1704" i="6"/>
  <c r="AR1704" i="6"/>
  <c r="AT1704" i="6"/>
  <c r="AU1704" i="6"/>
  <c r="AV1704" i="6"/>
  <c r="AX1704" i="6"/>
  <c r="AH1705" i="6"/>
  <c r="AI1705" i="6"/>
  <c r="AJ1705" i="6"/>
  <c r="AL1705" i="6"/>
  <c r="AM1705" i="6"/>
  <c r="AN1705" i="6"/>
  <c r="AP1705" i="6"/>
  <c r="AQ1705" i="6"/>
  <c r="AS1705" i="6" s="1"/>
  <c r="AR1705" i="6"/>
  <c r="AT1705" i="6"/>
  <c r="AU1705" i="6"/>
  <c r="AV1705" i="6"/>
  <c r="AX1705" i="6"/>
  <c r="AH1706" i="6"/>
  <c r="AI1706" i="6"/>
  <c r="AJ1706" i="6"/>
  <c r="AL1706" i="6"/>
  <c r="AM1706" i="6"/>
  <c r="AN1706" i="6"/>
  <c r="AP1706" i="6"/>
  <c r="AQ1706" i="6"/>
  <c r="AR1706" i="6"/>
  <c r="AT1706" i="6"/>
  <c r="AU1706" i="6"/>
  <c r="AV1706" i="6"/>
  <c r="AX1706" i="6"/>
  <c r="AH1707" i="6"/>
  <c r="AI1707" i="6"/>
  <c r="AJ1707" i="6"/>
  <c r="AL1707" i="6"/>
  <c r="AM1707" i="6"/>
  <c r="AN1707" i="6"/>
  <c r="AP1707" i="6"/>
  <c r="AQ1707" i="6"/>
  <c r="AR1707" i="6"/>
  <c r="AT1707" i="6"/>
  <c r="AU1707" i="6"/>
  <c r="AV1707" i="6"/>
  <c r="AX1707" i="6"/>
  <c r="AH1708" i="6"/>
  <c r="AI1708" i="6"/>
  <c r="AJ1708" i="6"/>
  <c r="AL1708" i="6"/>
  <c r="AM1708" i="6"/>
  <c r="AN1708" i="6"/>
  <c r="AP1708" i="6"/>
  <c r="AQ1708" i="6"/>
  <c r="AR1708" i="6"/>
  <c r="AT1708" i="6"/>
  <c r="AU1708" i="6"/>
  <c r="AV1708" i="6"/>
  <c r="AX1708" i="6"/>
  <c r="AH1709" i="6"/>
  <c r="AI1709" i="6"/>
  <c r="AJ1709" i="6"/>
  <c r="AL1709" i="6"/>
  <c r="AM1709" i="6"/>
  <c r="AN1709" i="6"/>
  <c r="AP1709" i="6"/>
  <c r="AQ1709" i="6"/>
  <c r="AR1709" i="6"/>
  <c r="AT1709" i="6"/>
  <c r="AU1709" i="6"/>
  <c r="AV1709" i="6"/>
  <c r="AX1709" i="6"/>
  <c r="AH1710" i="6"/>
  <c r="AI1710" i="6"/>
  <c r="AJ1710" i="6"/>
  <c r="AL1710" i="6"/>
  <c r="AM1710" i="6"/>
  <c r="AN1710" i="6"/>
  <c r="AP1710" i="6"/>
  <c r="AQ1710" i="6"/>
  <c r="AR1710" i="6"/>
  <c r="AT1710" i="6"/>
  <c r="AU1710" i="6"/>
  <c r="AV1710" i="6"/>
  <c r="AX1710" i="6"/>
  <c r="AH1711" i="6"/>
  <c r="AI1711" i="6"/>
  <c r="AJ1711" i="6"/>
  <c r="AL1711" i="6"/>
  <c r="AM1711" i="6"/>
  <c r="AN1711" i="6"/>
  <c r="AP1711" i="6"/>
  <c r="AQ1711" i="6"/>
  <c r="AR1711" i="6"/>
  <c r="AT1711" i="6"/>
  <c r="AU1711" i="6"/>
  <c r="AV1711" i="6"/>
  <c r="AX1711" i="6"/>
  <c r="AH1712" i="6"/>
  <c r="AI1712" i="6"/>
  <c r="AJ1712" i="6"/>
  <c r="AL1712" i="6"/>
  <c r="AM1712" i="6"/>
  <c r="AN1712" i="6"/>
  <c r="AP1712" i="6"/>
  <c r="AQ1712" i="6"/>
  <c r="AR1712" i="6"/>
  <c r="AT1712" i="6"/>
  <c r="AU1712" i="6"/>
  <c r="AV1712" i="6"/>
  <c r="AX1712" i="6"/>
  <c r="AH1713" i="6"/>
  <c r="AI1713" i="6"/>
  <c r="AJ1713" i="6"/>
  <c r="AL1713" i="6"/>
  <c r="AM1713" i="6"/>
  <c r="AN1713" i="6"/>
  <c r="AP1713" i="6"/>
  <c r="AQ1713" i="6"/>
  <c r="AR1713" i="6"/>
  <c r="AT1713" i="6"/>
  <c r="AU1713" i="6"/>
  <c r="AV1713" i="6"/>
  <c r="AX1713" i="6"/>
  <c r="AH1714" i="6"/>
  <c r="AI1714" i="6"/>
  <c r="AJ1714" i="6"/>
  <c r="AL1714" i="6"/>
  <c r="AM1714" i="6"/>
  <c r="AN1714" i="6"/>
  <c r="AP1714" i="6"/>
  <c r="AQ1714" i="6"/>
  <c r="AS1714" i="6" s="1"/>
  <c r="AR1714" i="6"/>
  <c r="AT1714" i="6"/>
  <c r="AU1714" i="6"/>
  <c r="AV1714" i="6"/>
  <c r="AX1714" i="6"/>
  <c r="AH1715" i="6"/>
  <c r="AI1715" i="6"/>
  <c r="AJ1715" i="6"/>
  <c r="AL1715" i="6"/>
  <c r="AM1715" i="6"/>
  <c r="AN1715" i="6"/>
  <c r="AP1715" i="6"/>
  <c r="AQ1715" i="6"/>
  <c r="AR1715" i="6"/>
  <c r="AT1715" i="6"/>
  <c r="AU1715" i="6"/>
  <c r="AV1715" i="6"/>
  <c r="AX1715" i="6"/>
  <c r="AH1716" i="6"/>
  <c r="AI1716" i="6"/>
  <c r="AK1716" i="6" s="1"/>
  <c r="AJ1716" i="6"/>
  <c r="AL1716" i="6"/>
  <c r="AM1716" i="6"/>
  <c r="AN1716" i="6"/>
  <c r="AP1716" i="6"/>
  <c r="AS1716" i="6" s="1"/>
  <c r="AQ1716" i="6"/>
  <c r="AR1716" i="6"/>
  <c r="AT1716" i="6"/>
  <c r="AU1716" i="6"/>
  <c r="AV1716" i="6"/>
  <c r="AX1716" i="6"/>
  <c r="AH1717" i="6"/>
  <c r="AI1717" i="6"/>
  <c r="AJ1717" i="6"/>
  <c r="AL1717" i="6"/>
  <c r="AM1717" i="6"/>
  <c r="AN1717" i="6"/>
  <c r="AP1717" i="6"/>
  <c r="AS1717" i="6" s="1"/>
  <c r="AQ1717" i="6"/>
  <c r="AR1717" i="6"/>
  <c r="AT1717" i="6"/>
  <c r="AU1717" i="6"/>
  <c r="AV1717" i="6"/>
  <c r="AX1717" i="6"/>
  <c r="AH1718" i="6"/>
  <c r="AI1718" i="6"/>
  <c r="AJ1718" i="6"/>
  <c r="AL1718" i="6"/>
  <c r="AM1718" i="6"/>
  <c r="AN1718" i="6"/>
  <c r="AP1718" i="6"/>
  <c r="AQ1718" i="6"/>
  <c r="AR1718" i="6"/>
  <c r="AT1718" i="6"/>
  <c r="AU1718" i="6"/>
  <c r="AV1718" i="6"/>
  <c r="AX1718" i="6"/>
  <c r="AH1719" i="6"/>
  <c r="AI1719" i="6"/>
  <c r="AJ1719" i="6"/>
  <c r="AL1719" i="6"/>
  <c r="AM1719" i="6"/>
  <c r="AN1719" i="6"/>
  <c r="AP1719" i="6"/>
  <c r="AQ1719" i="6"/>
  <c r="AR1719" i="6"/>
  <c r="AT1719" i="6"/>
  <c r="AU1719" i="6"/>
  <c r="AV1719" i="6"/>
  <c r="AW1719" i="6" s="1"/>
  <c r="AX1719" i="6"/>
  <c r="AH1720" i="6"/>
  <c r="AI1720" i="6"/>
  <c r="AJ1720" i="6"/>
  <c r="AL1720" i="6"/>
  <c r="AO1720" i="6" s="1"/>
  <c r="AM1720" i="6"/>
  <c r="AN1720" i="6"/>
  <c r="AP1720" i="6"/>
  <c r="AQ1720" i="6"/>
  <c r="AR1720" i="6"/>
  <c r="AT1720" i="6"/>
  <c r="AU1720" i="6"/>
  <c r="AV1720" i="6"/>
  <c r="AX1720" i="6"/>
  <c r="AH1721" i="6"/>
  <c r="AI1721" i="6"/>
  <c r="AJ1721" i="6"/>
  <c r="AL1721" i="6"/>
  <c r="AO1721" i="6" s="1"/>
  <c r="AM1721" i="6"/>
  <c r="AN1721" i="6"/>
  <c r="AP1721" i="6"/>
  <c r="AS1721" i="6" s="1"/>
  <c r="AQ1721" i="6"/>
  <c r="AR1721" i="6"/>
  <c r="AT1721" i="6"/>
  <c r="AU1721" i="6"/>
  <c r="AV1721" i="6"/>
  <c r="AX1721" i="6"/>
  <c r="AH1722" i="6"/>
  <c r="AI1722" i="6"/>
  <c r="AK1722" i="6" s="1"/>
  <c r="AJ1722" i="6"/>
  <c r="AL1722" i="6"/>
  <c r="AM1722" i="6"/>
  <c r="AN1722" i="6"/>
  <c r="AP1722" i="6"/>
  <c r="AQ1722" i="6"/>
  <c r="AR1722" i="6"/>
  <c r="AT1722" i="6"/>
  <c r="AU1722" i="6"/>
  <c r="AV1722" i="6"/>
  <c r="AX1722" i="6"/>
  <c r="AH1723" i="6"/>
  <c r="AI1723" i="6"/>
  <c r="AJ1723" i="6"/>
  <c r="AL1723" i="6"/>
  <c r="AM1723" i="6"/>
  <c r="AN1723" i="6"/>
  <c r="AP1723" i="6"/>
  <c r="AQ1723" i="6"/>
  <c r="AR1723" i="6"/>
  <c r="AT1723" i="6"/>
  <c r="AU1723" i="6"/>
  <c r="AV1723" i="6"/>
  <c r="AX1723" i="6"/>
  <c r="AH1724" i="6"/>
  <c r="AI1724" i="6"/>
  <c r="AJ1724" i="6"/>
  <c r="AL1724" i="6"/>
  <c r="AM1724" i="6"/>
  <c r="AN1724" i="6"/>
  <c r="AP1724" i="6"/>
  <c r="AQ1724" i="6"/>
  <c r="AR1724" i="6"/>
  <c r="AT1724" i="6"/>
  <c r="AU1724" i="6"/>
  <c r="AV1724" i="6"/>
  <c r="AX1724" i="6"/>
  <c r="AH1725" i="6"/>
  <c r="AI1725" i="6"/>
  <c r="AJ1725" i="6"/>
  <c r="AL1725" i="6"/>
  <c r="AM1725" i="6"/>
  <c r="AN1725" i="6"/>
  <c r="AP1725" i="6"/>
  <c r="AQ1725" i="6"/>
  <c r="AR1725" i="6"/>
  <c r="AT1725" i="6"/>
  <c r="AU1725" i="6"/>
  <c r="AV1725" i="6"/>
  <c r="AX1725" i="6"/>
  <c r="AH1726" i="6"/>
  <c r="AI1726" i="6"/>
  <c r="AJ1726" i="6"/>
  <c r="AL1726" i="6"/>
  <c r="AM1726" i="6"/>
  <c r="AN1726" i="6"/>
  <c r="AP1726" i="6"/>
  <c r="AQ1726" i="6"/>
  <c r="AR1726" i="6"/>
  <c r="AT1726" i="6"/>
  <c r="AU1726" i="6"/>
  <c r="AV1726" i="6"/>
  <c r="AX1726" i="6"/>
  <c r="AH1727" i="6"/>
  <c r="AI1727" i="6"/>
  <c r="AJ1727" i="6"/>
  <c r="AL1727" i="6"/>
  <c r="AM1727" i="6"/>
  <c r="AN1727" i="6"/>
  <c r="AP1727" i="6"/>
  <c r="AQ1727" i="6"/>
  <c r="AR1727" i="6"/>
  <c r="AT1727" i="6"/>
  <c r="AU1727" i="6"/>
  <c r="AV1727" i="6"/>
  <c r="AX1727" i="6"/>
  <c r="AH1728" i="6"/>
  <c r="AI1728" i="6"/>
  <c r="AJ1728" i="6"/>
  <c r="AL1728" i="6"/>
  <c r="AM1728" i="6"/>
  <c r="AN1728" i="6"/>
  <c r="AP1728" i="6"/>
  <c r="AQ1728" i="6"/>
  <c r="AR1728" i="6"/>
  <c r="AT1728" i="6"/>
  <c r="AU1728" i="6"/>
  <c r="AV1728" i="6"/>
  <c r="AX1728" i="6"/>
  <c r="AH1729" i="6"/>
  <c r="AI1729" i="6"/>
  <c r="AJ1729" i="6"/>
  <c r="AL1729" i="6"/>
  <c r="AM1729" i="6"/>
  <c r="AN1729" i="6"/>
  <c r="AP1729" i="6"/>
  <c r="AQ1729" i="6"/>
  <c r="AR1729" i="6"/>
  <c r="AT1729" i="6"/>
  <c r="AU1729" i="6"/>
  <c r="AV1729" i="6"/>
  <c r="AX1729" i="6"/>
  <c r="AH1730" i="6"/>
  <c r="AI1730" i="6"/>
  <c r="AJ1730" i="6"/>
  <c r="AL1730" i="6"/>
  <c r="AM1730" i="6"/>
  <c r="AN1730" i="6"/>
  <c r="AP1730" i="6"/>
  <c r="AQ1730" i="6"/>
  <c r="AR1730" i="6"/>
  <c r="AT1730" i="6"/>
  <c r="AU1730" i="6"/>
  <c r="AV1730" i="6"/>
  <c r="AX1730" i="6"/>
  <c r="AH1731" i="6"/>
  <c r="AI1731" i="6"/>
  <c r="AJ1731" i="6"/>
  <c r="AL1731" i="6"/>
  <c r="AM1731" i="6"/>
  <c r="AN1731" i="6"/>
  <c r="AP1731" i="6"/>
  <c r="AQ1731" i="6"/>
  <c r="AR1731" i="6"/>
  <c r="AT1731" i="6"/>
  <c r="AU1731" i="6"/>
  <c r="AV1731" i="6"/>
  <c r="AX1731" i="6"/>
  <c r="AH1732" i="6"/>
  <c r="AI1732" i="6"/>
  <c r="AJ1732" i="6"/>
  <c r="AL1732" i="6"/>
  <c r="AM1732" i="6"/>
  <c r="AN1732" i="6"/>
  <c r="AP1732" i="6"/>
  <c r="AQ1732" i="6"/>
  <c r="AR1732" i="6"/>
  <c r="AT1732" i="6"/>
  <c r="AU1732" i="6"/>
  <c r="AV1732" i="6"/>
  <c r="AX1732" i="6"/>
  <c r="AH1733" i="6"/>
  <c r="AI1733" i="6"/>
  <c r="AJ1733" i="6"/>
  <c r="AL1733" i="6"/>
  <c r="AM1733" i="6"/>
  <c r="AN1733" i="6"/>
  <c r="AP1733" i="6"/>
  <c r="AQ1733" i="6"/>
  <c r="AR1733" i="6"/>
  <c r="AT1733" i="6"/>
  <c r="AU1733" i="6"/>
  <c r="AV1733" i="6"/>
  <c r="AX1733" i="6"/>
  <c r="AH1734" i="6"/>
  <c r="AI1734" i="6"/>
  <c r="AJ1734" i="6"/>
  <c r="AL1734" i="6"/>
  <c r="AM1734" i="6"/>
  <c r="AN1734" i="6"/>
  <c r="AP1734" i="6"/>
  <c r="AQ1734" i="6"/>
  <c r="AR1734" i="6"/>
  <c r="AT1734" i="6"/>
  <c r="AU1734" i="6"/>
  <c r="AV1734" i="6"/>
  <c r="AX1734" i="6"/>
  <c r="AH1735" i="6"/>
  <c r="AI1735" i="6"/>
  <c r="AJ1735" i="6"/>
  <c r="AL1735" i="6"/>
  <c r="AM1735" i="6"/>
  <c r="AN1735" i="6"/>
  <c r="AP1735" i="6"/>
  <c r="AQ1735" i="6"/>
  <c r="AR1735" i="6"/>
  <c r="AT1735" i="6"/>
  <c r="AU1735" i="6"/>
  <c r="AV1735" i="6"/>
  <c r="AX1735" i="6"/>
  <c r="AH1736" i="6"/>
  <c r="AI1736" i="6"/>
  <c r="AJ1736" i="6"/>
  <c r="AL1736" i="6"/>
  <c r="AM1736" i="6"/>
  <c r="AN1736" i="6"/>
  <c r="AP1736" i="6"/>
  <c r="AQ1736" i="6"/>
  <c r="AR1736" i="6"/>
  <c r="AT1736" i="6"/>
  <c r="AU1736" i="6"/>
  <c r="AV1736" i="6"/>
  <c r="AX1736" i="6"/>
  <c r="AH1737" i="6"/>
  <c r="AI1737" i="6"/>
  <c r="AJ1737" i="6"/>
  <c r="AL1737" i="6"/>
  <c r="AM1737" i="6"/>
  <c r="AN1737" i="6"/>
  <c r="AP1737" i="6"/>
  <c r="AQ1737" i="6"/>
  <c r="AR1737" i="6"/>
  <c r="AT1737" i="6"/>
  <c r="AU1737" i="6"/>
  <c r="AV1737" i="6"/>
  <c r="AX1737" i="6"/>
  <c r="AH1738" i="6"/>
  <c r="AI1738" i="6"/>
  <c r="AJ1738" i="6"/>
  <c r="AL1738" i="6"/>
  <c r="AM1738" i="6"/>
  <c r="AN1738" i="6"/>
  <c r="AP1738" i="6"/>
  <c r="AQ1738" i="6"/>
  <c r="AR1738" i="6"/>
  <c r="AT1738" i="6"/>
  <c r="AU1738" i="6"/>
  <c r="AV1738" i="6"/>
  <c r="AX1738" i="6"/>
  <c r="AH1739" i="6"/>
  <c r="AI1739" i="6"/>
  <c r="AJ1739" i="6"/>
  <c r="AL1739" i="6"/>
  <c r="AM1739" i="6"/>
  <c r="AN1739" i="6"/>
  <c r="AP1739" i="6"/>
  <c r="AQ1739" i="6"/>
  <c r="AR1739" i="6"/>
  <c r="AT1739" i="6"/>
  <c r="AU1739" i="6"/>
  <c r="AV1739" i="6"/>
  <c r="AX1739" i="6"/>
  <c r="AH1740" i="6"/>
  <c r="AI1740" i="6"/>
  <c r="AK1740" i="6" s="1"/>
  <c r="AJ1740" i="6"/>
  <c r="AL1740" i="6"/>
  <c r="AM1740" i="6"/>
  <c r="AN1740" i="6"/>
  <c r="AP1740" i="6"/>
  <c r="AQ1740" i="6"/>
  <c r="AR1740" i="6"/>
  <c r="AT1740" i="6"/>
  <c r="AU1740" i="6"/>
  <c r="AV1740" i="6"/>
  <c r="AX1740" i="6"/>
  <c r="AH1741" i="6"/>
  <c r="AI1741" i="6"/>
  <c r="AJ1741" i="6"/>
  <c r="AL1741" i="6"/>
  <c r="AM1741" i="6"/>
  <c r="AN1741" i="6"/>
  <c r="AP1741" i="6"/>
  <c r="AQ1741" i="6"/>
  <c r="AR1741" i="6"/>
  <c r="AT1741" i="6"/>
  <c r="AU1741" i="6"/>
  <c r="AV1741" i="6"/>
  <c r="AX1741" i="6"/>
  <c r="AH1742" i="6"/>
  <c r="AI1742" i="6"/>
  <c r="AJ1742" i="6"/>
  <c r="AL1742" i="6"/>
  <c r="AO1742" i="6" s="1"/>
  <c r="AM1742" i="6"/>
  <c r="AN1742" i="6"/>
  <c r="AP1742" i="6"/>
  <c r="AQ1742" i="6"/>
  <c r="AR1742" i="6"/>
  <c r="AT1742" i="6"/>
  <c r="AU1742" i="6"/>
  <c r="AV1742" i="6"/>
  <c r="AX1742" i="6"/>
  <c r="AH1743" i="6"/>
  <c r="AI1743" i="6"/>
  <c r="AJ1743" i="6"/>
  <c r="AL1743" i="6"/>
  <c r="AM1743" i="6"/>
  <c r="AN1743" i="6"/>
  <c r="AP1743" i="6"/>
  <c r="AQ1743" i="6"/>
  <c r="AR1743" i="6"/>
  <c r="AT1743" i="6"/>
  <c r="AU1743" i="6"/>
  <c r="AV1743" i="6"/>
  <c r="AX1743" i="6"/>
  <c r="AH1744" i="6"/>
  <c r="AI1744" i="6"/>
  <c r="AJ1744" i="6"/>
  <c r="AL1744" i="6"/>
  <c r="AM1744" i="6"/>
  <c r="AO1744" i="6" s="1"/>
  <c r="AN1744" i="6"/>
  <c r="AP1744" i="6"/>
  <c r="AQ1744" i="6"/>
  <c r="AR1744" i="6"/>
  <c r="AT1744" i="6"/>
  <c r="AU1744" i="6"/>
  <c r="AV1744" i="6"/>
  <c r="AX1744" i="6"/>
  <c r="AH1745" i="6"/>
  <c r="AI1745" i="6"/>
  <c r="AJ1745" i="6"/>
  <c r="AL1745" i="6"/>
  <c r="AM1745" i="6"/>
  <c r="AN1745" i="6"/>
  <c r="AP1745" i="6"/>
  <c r="AQ1745" i="6"/>
  <c r="AR1745" i="6"/>
  <c r="AT1745" i="6"/>
  <c r="AU1745" i="6"/>
  <c r="AV1745" i="6"/>
  <c r="AX1745" i="6"/>
  <c r="AH1746" i="6"/>
  <c r="AI1746" i="6"/>
  <c r="AJ1746" i="6"/>
  <c r="AL1746" i="6"/>
  <c r="AM1746" i="6"/>
  <c r="AN1746" i="6"/>
  <c r="AP1746" i="6"/>
  <c r="AQ1746" i="6"/>
  <c r="AR1746" i="6"/>
  <c r="AT1746" i="6"/>
  <c r="AU1746" i="6"/>
  <c r="AV1746" i="6"/>
  <c r="AX1746" i="6"/>
  <c r="AH1747" i="6"/>
  <c r="AI1747" i="6"/>
  <c r="AJ1747" i="6"/>
  <c r="AL1747" i="6"/>
  <c r="AM1747" i="6"/>
  <c r="AN1747" i="6"/>
  <c r="AP1747" i="6"/>
  <c r="AQ1747" i="6"/>
  <c r="AR1747" i="6"/>
  <c r="AT1747" i="6"/>
  <c r="AU1747" i="6"/>
  <c r="AV1747" i="6"/>
  <c r="AX1747" i="6"/>
  <c r="AH1748" i="6"/>
  <c r="AI1748" i="6"/>
  <c r="AJ1748" i="6"/>
  <c r="AL1748" i="6"/>
  <c r="AM1748" i="6"/>
  <c r="AN1748" i="6"/>
  <c r="AP1748" i="6"/>
  <c r="AQ1748" i="6"/>
  <c r="AR1748" i="6"/>
  <c r="AT1748" i="6"/>
  <c r="AU1748" i="6"/>
  <c r="AV1748" i="6"/>
  <c r="AX1748" i="6"/>
  <c r="AH1749" i="6"/>
  <c r="AI1749" i="6"/>
  <c r="AJ1749" i="6"/>
  <c r="AL1749" i="6"/>
  <c r="AM1749" i="6"/>
  <c r="AN1749" i="6"/>
  <c r="AP1749" i="6"/>
  <c r="AQ1749" i="6"/>
  <c r="AR1749" i="6"/>
  <c r="AT1749" i="6"/>
  <c r="AU1749" i="6"/>
  <c r="AV1749" i="6"/>
  <c r="AX1749" i="6"/>
  <c r="AH1750" i="6"/>
  <c r="AI1750" i="6"/>
  <c r="AJ1750" i="6"/>
  <c r="AL1750" i="6"/>
  <c r="AM1750" i="6"/>
  <c r="AN1750" i="6"/>
  <c r="AP1750" i="6"/>
  <c r="AQ1750" i="6"/>
  <c r="AR1750" i="6"/>
  <c r="AT1750" i="6"/>
  <c r="AU1750" i="6"/>
  <c r="AV1750" i="6"/>
  <c r="AX1750" i="6"/>
  <c r="AH1751" i="6"/>
  <c r="AI1751" i="6"/>
  <c r="AJ1751" i="6"/>
  <c r="AL1751" i="6"/>
  <c r="AM1751" i="6"/>
  <c r="AN1751" i="6"/>
  <c r="AP1751" i="6"/>
  <c r="AQ1751" i="6"/>
  <c r="AR1751" i="6"/>
  <c r="AT1751" i="6"/>
  <c r="AU1751" i="6"/>
  <c r="AW1751" i="6" s="1"/>
  <c r="AV1751" i="6"/>
  <c r="AX1751" i="6"/>
  <c r="AH1752" i="6"/>
  <c r="AI1752" i="6"/>
  <c r="AJ1752" i="6"/>
  <c r="AL1752" i="6"/>
  <c r="AM1752" i="6"/>
  <c r="AN1752" i="6"/>
  <c r="AP1752" i="6"/>
  <c r="AQ1752" i="6"/>
  <c r="AR1752" i="6"/>
  <c r="AT1752" i="6"/>
  <c r="AU1752" i="6"/>
  <c r="AV1752" i="6"/>
  <c r="AX1752" i="6"/>
  <c r="AH1753" i="6"/>
  <c r="AI1753" i="6"/>
  <c r="AJ1753" i="6"/>
  <c r="AL1753" i="6"/>
  <c r="AM1753" i="6"/>
  <c r="AN1753" i="6"/>
  <c r="AP1753" i="6"/>
  <c r="AQ1753" i="6"/>
  <c r="AR1753" i="6"/>
  <c r="AT1753" i="6"/>
  <c r="AU1753" i="6"/>
  <c r="AV1753" i="6"/>
  <c r="AX1753" i="6"/>
  <c r="AH1754" i="6"/>
  <c r="AI1754" i="6"/>
  <c r="AJ1754" i="6"/>
  <c r="AL1754" i="6"/>
  <c r="AM1754" i="6"/>
  <c r="AN1754" i="6"/>
  <c r="AP1754" i="6"/>
  <c r="AQ1754" i="6"/>
  <c r="AR1754" i="6"/>
  <c r="AT1754" i="6"/>
  <c r="AU1754" i="6"/>
  <c r="AV1754" i="6"/>
  <c r="AX1754" i="6"/>
  <c r="AH1755" i="6"/>
  <c r="AI1755" i="6"/>
  <c r="AJ1755" i="6"/>
  <c r="AL1755" i="6"/>
  <c r="AM1755" i="6"/>
  <c r="AN1755" i="6"/>
  <c r="AP1755" i="6"/>
  <c r="AQ1755" i="6"/>
  <c r="AR1755" i="6"/>
  <c r="AT1755" i="6"/>
  <c r="AU1755" i="6"/>
  <c r="AV1755" i="6"/>
  <c r="AX1755" i="6"/>
  <c r="AH1756" i="6"/>
  <c r="AI1756" i="6"/>
  <c r="AJ1756" i="6"/>
  <c r="AL1756" i="6"/>
  <c r="AM1756" i="6"/>
  <c r="AN1756" i="6"/>
  <c r="AP1756" i="6"/>
  <c r="AQ1756" i="6"/>
  <c r="AR1756" i="6"/>
  <c r="AT1756" i="6"/>
  <c r="AU1756" i="6"/>
  <c r="AV1756" i="6"/>
  <c r="AX1756" i="6"/>
  <c r="AH1757" i="6"/>
  <c r="AI1757" i="6"/>
  <c r="AJ1757" i="6"/>
  <c r="AL1757" i="6"/>
  <c r="AM1757" i="6"/>
  <c r="AN1757" i="6"/>
  <c r="AP1757" i="6"/>
  <c r="AQ1757" i="6"/>
  <c r="AR1757" i="6"/>
  <c r="AT1757" i="6"/>
  <c r="AU1757" i="6"/>
  <c r="AV1757" i="6"/>
  <c r="AX1757" i="6"/>
  <c r="AH1758" i="6"/>
  <c r="AI1758" i="6"/>
  <c r="AJ1758" i="6"/>
  <c r="AL1758" i="6"/>
  <c r="AM1758" i="6"/>
  <c r="AN1758" i="6"/>
  <c r="AP1758" i="6"/>
  <c r="AQ1758" i="6"/>
  <c r="AR1758" i="6"/>
  <c r="AT1758" i="6"/>
  <c r="AU1758" i="6"/>
  <c r="AV1758" i="6"/>
  <c r="AX1758" i="6"/>
  <c r="AH1759" i="6"/>
  <c r="AI1759" i="6"/>
  <c r="AJ1759" i="6"/>
  <c r="AL1759" i="6"/>
  <c r="AM1759" i="6"/>
  <c r="AN1759" i="6"/>
  <c r="AP1759" i="6"/>
  <c r="AQ1759" i="6"/>
  <c r="AR1759" i="6"/>
  <c r="AT1759" i="6"/>
  <c r="AU1759" i="6"/>
  <c r="AV1759" i="6"/>
  <c r="AX1759" i="6"/>
  <c r="AH1760" i="6"/>
  <c r="AI1760" i="6"/>
  <c r="AJ1760" i="6"/>
  <c r="AL1760" i="6"/>
  <c r="AM1760" i="6"/>
  <c r="AN1760" i="6"/>
  <c r="AP1760" i="6"/>
  <c r="AQ1760" i="6"/>
  <c r="AR1760" i="6"/>
  <c r="AT1760" i="6"/>
  <c r="AU1760" i="6"/>
  <c r="AW1760" i="6" s="1"/>
  <c r="AV1760" i="6"/>
  <c r="AX1760" i="6"/>
  <c r="AH1761" i="6"/>
  <c r="AI1761" i="6"/>
  <c r="AJ1761" i="6"/>
  <c r="AL1761" i="6"/>
  <c r="AO1761" i="6" s="1"/>
  <c r="AM1761" i="6"/>
  <c r="AN1761" i="6"/>
  <c r="AP1761" i="6"/>
  <c r="AS1761" i="6" s="1"/>
  <c r="AQ1761" i="6"/>
  <c r="AR1761" i="6"/>
  <c r="AT1761" i="6"/>
  <c r="AU1761" i="6"/>
  <c r="AV1761" i="6"/>
  <c r="AX1761" i="6"/>
  <c r="AH1762" i="6"/>
  <c r="AI1762" i="6"/>
  <c r="AJ1762" i="6"/>
  <c r="AL1762" i="6"/>
  <c r="AM1762" i="6"/>
  <c r="AN1762" i="6"/>
  <c r="AP1762" i="6"/>
  <c r="AQ1762" i="6"/>
  <c r="AR1762" i="6"/>
  <c r="AS1762" i="6"/>
  <c r="AT1762" i="6"/>
  <c r="AU1762" i="6"/>
  <c r="AV1762" i="6"/>
  <c r="AX1762" i="6"/>
  <c r="AH1763" i="6"/>
  <c r="AK1763" i="6" s="1"/>
  <c r="AI1763" i="6"/>
  <c r="AJ1763" i="6"/>
  <c r="AL1763" i="6"/>
  <c r="AM1763" i="6"/>
  <c r="AN1763" i="6"/>
  <c r="AP1763" i="6"/>
  <c r="AQ1763" i="6"/>
  <c r="AR1763" i="6"/>
  <c r="AT1763" i="6"/>
  <c r="AU1763" i="6"/>
  <c r="AV1763" i="6"/>
  <c r="AX1763" i="6"/>
  <c r="AH1764" i="6"/>
  <c r="AK1764" i="6" s="1"/>
  <c r="AI1764" i="6"/>
  <c r="AJ1764" i="6"/>
  <c r="AL1764" i="6"/>
  <c r="AM1764" i="6"/>
  <c r="AN1764" i="6"/>
  <c r="AP1764" i="6"/>
  <c r="AQ1764" i="6"/>
  <c r="AR1764" i="6"/>
  <c r="AT1764" i="6"/>
  <c r="AU1764" i="6"/>
  <c r="AV1764" i="6"/>
  <c r="AX1764" i="6"/>
  <c r="AH1765" i="6"/>
  <c r="AI1765" i="6"/>
  <c r="AJ1765" i="6"/>
  <c r="AL1765" i="6"/>
  <c r="AM1765" i="6"/>
  <c r="AN1765" i="6"/>
  <c r="AP1765" i="6"/>
  <c r="AQ1765" i="6"/>
  <c r="AR1765" i="6"/>
  <c r="AT1765" i="6"/>
  <c r="AU1765" i="6"/>
  <c r="AV1765" i="6"/>
  <c r="AX1765" i="6"/>
  <c r="AH1766" i="6"/>
  <c r="AI1766" i="6"/>
  <c r="AJ1766" i="6"/>
  <c r="AL1766" i="6"/>
  <c r="AO1766" i="6" s="1"/>
  <c r="AM1766" i="6"/>
  <c r="AN1766" i="6"/>
  <c r="AP1766" i="6"/>
  <c r="AQ1766" i="6"/>
  <c r="AR1766" i="6"/>
  <c r="AT1766" i="6"/>
  <c r="AU1766" i="6"/>
  <c r="AW1766" i="6" s="1"/>
  <c r="AV1766" i="6"/>
  <c r="AX1766" i="6"/>
  <c r="AH1767" i="6"/>
  <c r="AI1767" i="6"/>
  <c r="AJ1767" i="6"/>
  <c r="AL1767" i="6"/>
  <c r="AM1767" i="6"/>
  <c r="AN1767" i="6"/>
  <c r="AP1767" i="6"/>
  <c r="AQ1767" i="6"/>
  <c r="AR1767" i="6"/>
  <c r="AT1767" i="6"/>
  <c r="AU1767" i="6"/>
  <c r="AV1767" i="6"/>
  <c r="AX1767" i="6"/>
  <c r="AH1768" i="6"/>
  <c r="AI1768" i="6"/>
  <c r="AJ1768" i="6"/>
  <c r="AL1768" i="6"/>
  <c r="AM1768" i="6"/>
  <c r="AN1768" i="6"/>
  <c r="AP1768" i="6"/>
  <c r="AQ1768" i="6"/>
  <c r="AR1768" i="6"/>
  <c r="AT1768" i="6"/>
  <c r="AU1768" i="6"/>
  <c r="AV1768" i="6"/>
  <c r="AX1768" i="6"/>
  <c r="AH1769" i="6"/>
  <c r="AI1769" i="6"/>
  <c r="AJ1769" i="6"/>
  <c r="AL1769" i="6"/>
  <c r="AM1769" i="6"/>
  <c r="AN1769" i="6"/>
  <c r="AP1769" i="6"/>
  <c r="AQ1769" i="6"/>
  <c r="AR1769" i="6"/>
  <c r="AT1769" i="6"/>
  <c r="AU1769" i="6"/>
  <c r="AV1769" i="6"/>
  <c r="AX1769" i="6"/>
  <c r="AH1770" i="6"/>
  <c r="AI1770" i="6"/>
  <c r="AJ1770" i="6"/>
  <c r="AL1770" i="6"/>
  <c r="AM1770" i="6"/>
  <c r="AN1770" i="6"/>
  <c r="AP1770" i="6"/>
  <c r="AQ1770" i="6"/>
  <c r="AR1770" i="6"/>
  <c r="AT1770" i="6"/>
  <c r="AU1770" i="6"/>
  <c r="AV1770" i="6"/>
  <c r="AX1770" i="6"/>
  <c r="AH1771" i="6"/>
  <c r="AI1771" i="6"/>
  <c r="AJ1771" i="6"/>
  <c r="AL1771" i="6"/>
  <c r="AM1771" i="6"/>
  <c r="AN1771" i="6"/>
  <c r="AP1771" i="6"/>
  <c r="AQ1771" i="6"/>
  <c r="AR1771" i="6"/>
  <c r="AS1771" i="6" s="1"/>
  <c r="AT1771" i="6"/>
  <c r="AU1771" i="6"/>
  <c r="AV1771" i="6"/>
  <c r="AX1771" i="6"/>
  <c r="AH1772" i="6"/>
  <c r="AI1772" i="6"/>
  <c r="AJ1772" i="6"/>
  <c r="AL1772" i="6"/>
  <c r="AM1772" i="6"/>
  <c r="AN1772" i="6"/>
  <c r="AP1772" i="6"/>
  <c r="AQ1772" i="6"/>
  <c r="AR1772" i="6"/>
  <c r="AT1772" i="6"/>
  <c r="AU1772" i="6"/>
  <c r="AV1772" i="6"/>
  <c r="AX1772" i="6"/>
  <c r="AH1773" i="6"/>
  <c r="AI1773" i="6"/>
  <c r="AJ1773" i="6"/>
  <c r="AL1773" i="6"/>
  <c r="AM1773" i="6"/>
  <c r="AN1773" i="6"/>
  <c r="AP1773" i="6"/>
  <c r="AQ1773" i="6"/>
  <c r="AR1773" i="6"/>
  <c r="AT1773" i="6"/>
  <c r="AU1773" i="6"/>
  <c r="AV1773" i="6"/>
  <c r="AX1773" i="6"/>
  <c r="AH1774" i="6"/>
  <c r="AI1774" i="6"/>
  <c r="AJ1774" i="6"/>
  <c r="AL1774" i="6"/>
  <c r="AM1774" i="6"/>
  <c r="AN1774" i="6"/>
  <c r="AP1774" i="6"/>
  <c r="AQ1774" i="6"/>
  <c r="AR1774" i="6"/>
  <c r="AT1774" i="6"/>
  <c r="AU1774" i="6"/>
  <c r="AV1774" i="6"/>
  <c r="AX1774" i="6"/>
  <c r="AH1775" i="6"/>
  <c r="AI1775" i="6"/>
  <c r="AJ1775" i="6"/>
  <c r="AL1775" i="6"/>
  <c r="AM1775" i="6"/>
  <c r="AN1775" i="6"/>
  <c r="AP1775" i="6"/>
  <c r="AQ1775" i="6"/>
  <c r="AR1775" i="6"/>
  <c r="AT1775" i="6"/>
  <c r="AU1775" i="6"/>
  <c r="AV1775" i="6"/>
  <c r="AX1775" i="6"/>
  <c r="AH1776" i="6"/>
  <c r="AK1776" i="6" s="1"/>
  <c r="AI1776" i="6"/>
  <c r="AJ1776" i="6"/>
  <c r="AL1776" i="6"/>
  <c r="AM1776" i="6"/>
  <c r="AN1776" i="6"/>
  <c r="AP1776" i="6"/>
  <c r="AQ1776" i="6"/>
  <c r="AR1776" i="6"/>
  <c r="AT1776" i="6"/>
  <c r="AU1776" i="6"/>
  <c r="AV1776" i="6"/>
  <c r="AX1776" i="6"/>
  <c r="AH1777" i="6"/>
  <c r="AI1777" i="6"/>
  <c r="AJ1777" i="6"/>
  <c r="AL1777" i="6"/>
  <c r="AM1777" i="6"/>
  <c r="AN1777" i="6"/>
  <c r="AP1777" i="6"/>
  <c r="AQ1777" i="6"/>
  <c r="AR1777" i="6"/>
  <c r="AT1777" i="6"/>
  <c r="AU1777" i="6"/>
  <c r="AV1777" i="6"/>
  <c r="AX1777" i="6"/>
  <c r="AH1778" i="6"/>
  <c r="AI1778" i="6"/>
  <c r="AK1778" i="6" s="1"/>
  <c r="AJ1778" i="6"/>
  <c r="AL1778" i="6"/>
  <c r="AM1778" i="6"/>
  <c r="AN1778" i="6"/>
  <c r="AP1778" i="6"/>
  <c r="AQ1778" i="6"/>
  <c r="AR1778" i="6"/>
  <c r="AT1778" i="6"/>
  <c r="AU1778" i="6"/>
  <c r="AV1778" i="6"/>
  <c r="AX1778" i="6"/>
  <c r="AH1779" i="6"/>
  <c r="AI1779" i="6"/>
  <c r="AJ1779" i="6"/>
  <c r="AL1779" i="6"/>
  <c r="AM1779" i="6"/>
  <c r="AN1779" i="6"/>
  <c r="AP1779" i="6"/>
  <c r="AQ1779" i="6"/>
  <c r="AR1779" i="6"/>
  <c r="AT1779" i="6"/>
  <c r="AU1779" i="6"/>
  <c r="AV1779" i="6"/>
  <c r="AX1779" i="6"/>
  <c r="AH1780" i="6"/>
  <c r="AI1780" i="6"/>
  <c r="AJ1780" i="6"/>
  <c r="AL1780" i="6"/>
  <c r="AM1780" i="6"/>
  <c r="AN1780" i="6"/>
  <c r="AP1780" i="6"/>
  <c r="AQ1780" i="6"/>
  <c r="AR1780" i="6"/>
  <c r="AT1780" i="6"/>
  <c r="AU1780" i="6"/>
  <c r="AV1780" i="6"/>
  <c r="AX1780" i="6"/>
  <c r="AH1781" i="6"/>
  <c r="AI1781" i="6"/>
  <c r="AJ1781" i="6"/>
  <c r="AL1781" i="6"/>
  <c r="AM1781" i="6"/>
  <c r="AN1781" i="6"/>
  <c r="AP1781" i="6"/>
  <c r="AQ1781" i="6"/>
  <c r="AR1781" i="6"/>
  <c r="AT1781" i="6"/>
  <c r="AU1781" i="6"/>
  <c r="AV1781" i="6"/>
  <c r="AX1781" i="6"/>
  <c r="AH1782" i="6"/>
  <c r="AI1782" i="6"/>
  <c r="AJ1782" i="6"/>
  <c r="AL1782" i="6"/>
  <c r="AM1782" i="6"/>
  <c r="AN1782" i="6"/>
  <c r="AP1782" i="6"/>
  <c r="AQ1782" i="6"/>
  <c r="AR1782" i="6"/>
  <c r="AT1782" i="6"/>
  <c r="AU1782" i="6"/>
  <c r="AV1782" i="6"/>
  <c r="AX1782" i="6"/>
  <c r="AH1783" i="6"/>
  <c r="AI1783" i="6"/>
  <c r="AJ1783" i="6"/>
  <c r="AL1783" i="6"/>
  <c r="AM1783" i="6"/>
  <c r="AN1783" i="6"/>
  <c r="AP1783" i="6"/>
  <c r="AQ1783" i="6"/>
  <c r="AR1783" i="6"/>
  <c r="AT1783" i="6"/>
  <c r="AU1783" i="6"/>
  <c r="AV1783" i="6"/>
  <c r="AX1783" i="6"/>
  <c r="AH1784" i="6"/>
  <c r="AI1784" i="6"/>
  <c r="AJ1784" i="6"/>
  <c r="AL1784" i="6"/>
  <c r="AM1784" i="6"/>
  <c r="AN1784" i="6"/>
  <c r="AP1784" i="6"/>
  <c r="AQ1784" i="6"/>
  <c r="AR1784" i="6"/>
  <c r="AT1784" i="6"/>
  <c r="AU1784" i="6"/>
  <c r="AV1784" i="6"/>
  <c r="AX1784" i="6"/>
  <c r="AH1785" i="6"/>
  <c r="AI1785" i="6"/>
  <c r="AJ1785" i="6"/>
  <c r="AL1785" i="6"/>
  <c r="AM1785" i="6"/>
  <c r="AN1785" i="6"/>
  <c r="AP1785" i="6"/>
  <c r="AQ1785" i="6"/>
  <c r="AR1785" i="6"/>
  <c r="AT1785" i="6"/>
  <c r="AU1785" i="6"/>
  <c r="AV1785" i="6"/>
  <c r="AX1785" i="6"/>
  <c r="AH1786" i="6"/>
  <c r="AI1786" i="6"/>
  <c r="AJ1786" i="6"/>
  <c r="AL1786" i="6"/>
  <c r="AM1786" i="6"/>
  <c r="AN1786" i="6"/>
  <c r="AP1786" i="6"/>
  <c r="AQ1786" i="6"/>
  <c r="AR1786" i="6"/>
  <c r="AT1786" i="6"/>
  <c r="AU1786" i="6"/>
  <c r="AV1786" i="6"/>
  <c r="AX1786" i="6"/>
  <c r="AH1787" i="6"/>
  <c r="AI1787" i="6"/>
  <c r="AJ1787" i="6"/>
  <c r="AL1787" i="6"/>
  <c r="AM1787" i="6"/>
  <c r="AN1787" i="6"/>
  <c r="AP1787" i="6"/>
  <c r="AQ1787" i="6"/>
  <c r="AR1787" i="6"/>
  <c r="AT1787" i="6"/>
  <c r="AU1787" i="6"/>
  <c r="AV1787" i="6"/>
  <c r="AX1787" i="6"/>
  <c r="AH1788" i="6"/>
  <c r="AI1788" i="6"/>
  <c r="AJ1788" i="6"/>
  <c r="AL1788" i="6"/>
  <c r="AM1788" i="6"/>
  <c r="AN1788" i="6"/>
  <c r="AP1788" i="6"/>
  <c r="AQ1788" i="6"/>
  <c r="AR1788" i="6"/>
  <c r="AT1788" i="6"/>
  <c r="AU1788" i="6"/>
  <c r="AV1788" i="6"/>
  <c r="AX1788" i="6"/>
  <c r="AH1789" i="6"/>
  <c r="AI1789" i="6"/>
  <c r="AJ1789" i="6"/>
  <c r="AL1789" i="6"/>
  <c r="AM1789" i="6"/>
  <c r="AN1789" i="6"/>
  <c r="AP1789" i="6"/>
  <c r="AQ1789" i="6"/>
  <c r="AR1789" i="6"/>
  <c r="AT1789" i="6"/>
  <c r="AU1789" i="6"/>
  <c r="AV1789" i="6"/>
  <c r="AX1789" i="6"/>
  <c r="AH1790" i="6"/>
  <c r="AI1790" i="6"/>
  <c r="AJ1790" i="6"/>
  <c r="AL1790" i="6"/>
  <c r="AM1790" i="6"/>
  <c r="AN1790" i="6"/>
  <c r="AP1790" i="6"/>
  <c r="AQ1790" i="6"/>
  <c r="AR1790" i="6"/>
  <c r="AT1790" i="6"/>
  <c r="AU1790" i="6"/>
  <c r="AV1790" i="6"/>
  <c r="AX1790" i="6"/>
  <c r="AH1791" i="6"/>
  <c r="AI1791" i="6"/>
  <c r="AJ1791" i="6"/>
  <c r="AL1791" i="6"/>
  <c r="AM1791" i="6"/>
  <c r="AN1791" i="6"/>
  <c r="AP1791" i="6"/>
  <c r="AQ1791" i="6"/>
  <c r="AR1791" i="6"/>
  <c r="AT1791" i="6"/>
  <c r="AU1791" i="6"/>
  <c r="AV1791" i="6"/>
  <c r="AX1791" i="6"/>
  <c r="AH1792" i="6"/>
  <c r="AI1792" i="6"/>
  <c r="AJ1792" i="6"/>
  <c r="AL1792" i="6"/>
  <c r="AM1792" i="6"/>
  <c r="AN1792" i="6"/>
  <c r="AP1792" i="6"/>
  <c r="AQ1792" i="6"/>
  <c r="AR1792" i="6"/>
  <c r="AT1792" i="6"/>
  <c r="AU1792" i="6"/>
  <c r="AV1792" i="6"/>
  <c r="AX1792" i="6"/>
  <c r="AH1793" i="6"/>
  <c r="AI1793" i="6"/>
  <c r="AJ1793" i="6"/>
  <c r="AL1793" i="6"/>
  <c r="AM1793" i="6"/>
  <c r="AN1793" i="6"/>
  <c r="AP1793" i="6"/>
  <c r="AQ1793" i="6"/>
  <c r="AR1793" i="6"/>
  <c r="AT1793" i="6"/>
  <c r="AU1793" i="6"/>
  <c r="AV1793" i="6"/>
  <c r="AX1793" i="6"/>
  <c r="AH1794" i="6"/>
  <c r="AI1794" i="6"/>
  <c r="AJ1794" i="6"/>
  <c r="AL1794" i="6"/>
  <c r="AM1794" i="6"/>
  <c r="AN1794" i="6"/>
  <c r="AP1794" i="6"/>
  <c r="AQ1794" i="6"/>
  <c r="AR1794" i="6"/>
  <c r="AT1794" i="6"/>
  <c r="AU1794" i="6"/>
  <c r="AV1794" i="6"/>
  <c r="AX1794" i="6"/>
  <c r="AH1795" i="6"/>
  <c r="AI1795" i="6"/>
  <c r="AJ1795" i="6"/>
  <c r="AL1795" i="6"/>
  <c r="AM1795" i="6"/>
  <c r="AN1795" i="6"/>
  <c r="AP1795" i="6"/>
  <c r="AQ1795" i="6"/>
  <c r="AR1795" i="6"/>
  <c r="AT1795" i="6"/>
  <c r="AU1795" i="6"/>
  <c r="AV1795" i="6"/>
  <c r="AX1795" i="6"/>
  <c r="AH1796" i="6"/>
  <c r="AI1796" i="6"/>
  <c r="AJ1796" i="6"/>
  <c r="AL1796" i="6"/>
  <c r="AM1796" i="6"/>
  <c r="AN1796" i="6"/>
  <c r="AP1796" i="6"/>
  <c r="AQ1796" i="6"/>
  <c r="AR1796" i="6"/>
  <c r="AT1796" i="6"/>
  <c r="AU1796" i="6"/>
  <c r="AV1796" i="6"/>
  <c r="AX1796" i="6"/>
  <c r="AH1797" i="6"/>
  <c r="AI1797" i="6"/>
  <c r="AJ1797" i="6"/>
  <c r="AL1797" i="6"/>
  <c r="AM1797" i="6"/>
  <c r="AN1797" i="6"/>
  <c r="AP1797" i="6"/>
  <c r="AQ1797" i="6"/>
  <c r="AR1797" i="6"/>
  <c r="AT1797" i="6"/>
  <c r="AU1797" i="6"/>
  <c r="AV1797" i="6"/>
  <c r="AX1797" i="6"/>
  <c r="AH1798" i="6"/>
  <c r="AI1798" i="6"/>
  <c r="AJ1798" i="6"/>
  <c r="AL1798" i="6"/>
  <c r="AM1798" i="6"/>
  <c r="AN1798" i="6"/>
  <c r="AP1798" i="6"/>
  <c r="AQ1798" i="6"/>
  <c r="AR1798" i="6"/>
  <c r="AT1798" i="6"/>
  <c r="AU1798" i="6"/>
  <c r="AV1798" i="6"/>
  <c r="AX1798" i="6"/>
  <c r="AH1799" i="6"/>
  <c r="AI1799" i="6"/>
  <c r="AJ1799" i="6"/>
  <c r="AL1799" i="6"/>
  <c r="AM1799" i="6"/>
  <c r="AN1799" i="6"/>
  <c r="AP1799" i="6"/>
  <c r="AQ1799" i="6"/>
  <c r="AR1799" i="6"/>
  <c r="AT1799" i="6"/>
  <c r="AU1799" i="6"/>
  <c r="AV1799" i="6"/>
  <c r="AX1799" i="6"/>
  <c r="AH1800" i="6"/>
  <c r="AI1800" i="6"/>
  <c r="AJ1800" i="6"/>
  <c r="AL1800" i="6"/>
  <c r="AM1800" i="6"/>
  <c r="AN1800" i="6"/>
  <c r="AP1800" i="6"/>
  <c r="AQ1800" i="6"/>
  <c r="AR1800" i="6"/>
  <c r="AT1800" i="6"/>
  <c r="AU1800" i="6"/>
  <c r="AV1800" i="6"/>
  <c r="AX1800" i="6"/>
  <c r="AH1801" i="6"/>
  <c r="AI1801" i="6"/>
  <c r="AJ1801" i="6"/>
  <c r="AL1801" i="6"/>
  <c r="AM1801" i="6"/>
  <c r="AN1801" i="6"/>
  <c r="AP1801" i="6"/>
  <c r="AQ1801" i="6"/>
  <c r="AR1801" i="6"/>
  <c r="AT1801" i="6"/>
  <c r="AU1801" i="6"/>
  <c r="AV1801" i="6"/>
  <c r="AX1801" i="6"/>
  <c r="AH1802" i="6"/>
  <c r="AI1802" i="6"/>
  <c r="AJ1802" i="6"/>
  <c r="AL1802" i="6"/>
  <c r="AM1802" i="6"/>
  <c r="AN1802" i="6"/>
  <c r="AP1802" i="6"/>
  <c r="AQ1802" i="6"/>
  <c r="AR1802" i="6"/>
  <c r="AT1802" i="6"/>
  <c r="AU1802" i="6"/>
  <c r="AV1802" i="6"/>
  <c r="AX1802" i="6"/>
  <c r="AH1803" i="6"/>
  <c r="AI1803" i="6"/>
  <c r="AJ1803" i="6"/>
  <c r="AL1803" i="6"/>
  <c r="AM1803" i="6"/>
  <c r="AN1803" i="6"/>
  <c r="AP1803" i="6"/>
  <c r="AQ1803" i="6"/>
  <c r="AR1803" i="6"/>
  <c r="AT1803" i="6"/>
  <c r="AU1803" i="6"/>
  <c r="AV1803" i="6"/>
  <c r="AX1803" i="6"/>
  <c r="AH1804" i="6"/>
  <c r="AI1804" i="6"/>
  <c r="AJ1804" i="6"/>
  <c r="AL1804" i="6"/>
  <c r="AM1804" i="6"/>
  <c r="AN1804" i="6"/>
  <c r="AP1804" i="6"/>
  <c r="AQ1804" i="6"/>
  <c r="AR1804" i="6"/>
  <c r="AT1804" i="6"/>
  <c r="AU1804" i="6"/>
  <c r="AV1804" i="6"/>
  <c r="AX1804" i="6"/>
  <c r="AH1805" i="6"/>
  <c r="AI1805" i="6"/>
  <c r="AJ1805" i="6"/>
  <c r="AL1805" i="6"/>
  <c r="AM1805" i="6"/>
  <c r="AN1805" i="6"/>
  <c r="AP1805" i="6"/>
  <c r="AQ1805" i="6"/>
  <c r="AR1805" i="6"/>
  <c r="AT1805" i="6"/>
  <c r="AU1805" i="6"/>
  <c r="AV1805" i="6"/>
  <c r="AX1805" i="6"/>
  <c r="AH1806" i="6"/>
  <c r="AI1806" i="6"/>
  <c r="AJ1806" i="6"/>
  <c r="AL1806" i="6"/>
  <c r="AM1806" i="6"/>
  <c r="AN1806" i="6"/>
  <c r="AP1806" i="6"/>
  <c r="AQ1806" i="6"/>
  <c r="AR1806" i="6"/>
  <c r="AT1806" i="6"/>
  <c r="AU1806" i="6"/>
  <c r="AV1806" i="6"/>
  <c r="AX1806" i="6"/>
  <c r="AH1807" i="6"/>
  <c r="AI1807" i="6"/>
  <c r="AJ1807" i="6"/>
  <c r="AL1807" i="6"/>
  <c r="AM1807" i="6"/>
  <c r="AN1807" i="6"/>
  <c r="AP1807" i="6"/>
  <c r="AQ1807" i="6"/>
  <c r="AR1807" i="6"/>
  <c r="AT1807" i="6"/>
  <c r="AU1807" i="6"/>
  <c r="AV1807" i="6"/>
  <c r="AX1807" i="6"/>
  <c r="AH1808" i="6"/>
  <c r="AI1808" i="6"/>
  <c r="AJ1808" i="6"/>
  <c r="AL1808" i="6"/>
  <c r="AM1808" i="6"/>
  <c r="AN1808" i="6"/>
  <c r="AP1808" i="6"/>
  <c r="AQ1808" i="6"/>
  <c r="AR1808" i="6"/>
  <c r="AT1808" i="6"/>
  <c r="AU1808" i="6"/>
  <c r="AV1808" i="6"/>
  <c r="AX1808" i="6"/>
  <c r="AH1809" i="6"/>
  <c r="AI1809" i="6"/>
  <c r="AJ1809" i="6"/>
  <c r="AL1809" i="6"/>
  <c r="AM1809" i="6"/>
  <c r="AN1809" i="6"/>
  <c r="AP1809" i="6"/>
  <c r="AQ1809" i="6"/>
  <c r="AR1809" i="6"/>
  <c r="AT1809" i="6"/>
  <c r="AU1809" i="6"/>
  <c r="AV1809" i="6"/>
  <c r="AX1809" i="6"/>
  <c r="AH1810" i="6"/>
  <c r="AI1810" i="6"/>
  <c r="AJ1810" i="6"/>
  <c r="AL1810" i="6"/>
  <c r="AM1810" i="6"/>
  <c r="AN1810" i="6"/>
  <c r="AP1810" i="6"/>
  <c r="AQ1810" i="6"/>
  <c r="AR1810" i="6"/>
  <c r="AT1810" i="6"/>
  <c r="AU1810" i="6"/>
  <c r="AV1810" i="6"/>
  <c r="AX1810" i="6"/>
  <c r="AH1811" i="6"/>
  <c r="AI1811" i="6"/>
  <c r="AJ1811" i="6"/>
  <c r="AL1811" i="6"/>
  <c r="AM1811" i="6"/>
  <c r="AN1811" i="6"/>
  <c r="AP1811" i="6"/>
  <c r="AQ1811" i="6"/>
  <c r="AR1811" i="6"/>
  <c r="AT1811" i="6"/>
  <c r="AU1811" i="6"/>
  <c r="AV1811" i="6"/>
  <c r="AX1811" i="6"/>
  <c r="AH1812" i="6"/>
  <c r="AI1812" i="6"/>
  <c r="AJ1812" i="6"/>
  <c r="AL1812" i="6"/>
  <c r="AM1812" i="6"/>
  <c r="AN1812" i="6"/>
  <c r="AP1812" i="6"/>
  <c r="AQ1812" i="6"/>
  <c r="AR1812" i="6"/>
  <c r="AT1812" i="6"/>
  <c r="AU1812" i="6"/>
  <c r="AV1812" i="6"/>
  <c r="AX1812" i="6"/>
  <c r="AH1813" i="6"/>
  <c r="AI1813" i="6"/>
  <c r="AJ1813" i="6"/>
  <c r="AL1813" i="6"/>
  <c r="AM1813" i="6"/>
  <c r="AN1813" i="6"/>
  <c r="AP1813" i="6"/>
  <c r="AQ1813" i="6"/>
  <c r="AR1813" i="6"/>
  <c r="AT1813" i="6"/>
  <c r="AU1813" i="6"/>
  <c r="AV1813" i="6"/>
  <c r="AX1813" i="6"/>
  <c r="AH1814" i="6"/>
  <c r="AI1814" i="6"/>
  <c r="AJ1814" i="6"/>
  <c r="AL1814" i="6"/>
  <c r="AM1814" i="6"/>
  <c r="AN1814" i="6"/>
  <c r="AP1814" i="6"/>
  <c r="AQ1814" i="6"/>
  <c r="AR1814" i="6"/>
  <c r="AT1814" i="6"/>
  <c r="AU1814" i="6"/>
  <c r="AV1814" i="6"/>
  <c r="AX1814" i="6"/>
  <c r="AH1815" i="6"/>
  <c r="AI1815" i="6"/>
  <c r="AJ1815" i="6"/>
  <c r="AL1815" i="6"/>
  <c r="AM1815" i="6"/>
  <c r="AN1815" i="6"/>
  <c r="AP1815" i="6"/>
  <c r="AQ1815" i="6"/>
  <c r="AR1815" i="6"/>
  <c r="AT1815" i="6"/>
  <c r="AU1815" i="6"/>
  <c r="AV1815" i="6"/>
  <c r="AX1815" i="6"/>
  <c r="AH1816" i="6"/>
  <c r="AI1816" i="6"/>
  <c r="AJ1816" i="6"/>
  <c r="AL1816" i="6"/>
  <c r="AM1816" i="6"/>
  <c r="AN1816" i="6"/>
  <c r="AP1816" i="6"/>
  <c r="AQ1816" i="6"/>
  <c r="AR1816" i="6"/>
  <c r="AT1816" i="6"/>
  <c r="AU1816" i="6"/>
  <c r="AV1816" i="6"/>
  <c r="AX1816" i="6"/>
  <c r="AX1697" i="6"/>
  <c r="AV1697" i="6"/>
  <c r="AU1697" i="6"/>
  <c r="AT1697" i="6"/>
  <c r="AR1697" i="6"/>
  <c r="AQ1697" i="6"/>
  <c r="AP1697" i="6"/>
  <c r="AN1697" i="6"/>
  <c r="AM1697" i="6"/>
  <c r="AL1697" i="6"/>
  <c r="AJ1697" i="6"/>
  <c r="AI1697" i="6"/>
  <c r="AH1697" i="6"/>
  <c r="BV1437" i="6"/>
  <c r="BV1438" i="6"/>
  <c r="BV1439" i="6"/>
  <c r="BV1440" i="6"/>
  <c r="BV1441" i="6"/>
  <c r="BV1442" i="6"/>
  <c r="BV1443" i="6"/>
  <c r="BV1444" i="6"/>
  <c r="BV1445" i="6"/>
  <c r="BV1446" i="6"/>
  <c r="BV1447" i="6"/>
  <c r="BV1448" i="6"/>
  <c r="BV1449" i="6"/>
  <c r="BV1450" i="6"/>
  <c r="BV1451" i="6"/>
  <c r="BV1452" i="6"/>
  <c r="BV1453" i="6"/>
  <c r="BV1454" i="6"/>
  <c r="BV1455" i="6"/>
  <c r="BV1456" i="6"/>
  <c r="BV1457" i="6"/>
  <c r="BV1458" i="6"/>
  <c r="BV1459" i="6"/>
  <c r="BV1460" i="6"/>
  <c r="BV1461" i="6"/>
  <c r="BV1462" i="6"/>
  <c r="BV1463" i="6"/>
  <c r="BV1464" i="6"/>
  <c r="BV1465" i="6"/>
  <c r="BV1466" i="6"/>
  <c r="BV1467" i="6"/>
  <c r="BV1468" i="6"/>
  <c r="BV1469" i="6"/>
  <c r="BV1470" i="6"/>
  <c r="BV1471" i="6"/>
  <c r="BV1472" i="6"/>
  <c r="BV1473" i="6"/>
  <c r="BV1474" i="6"/>
  <c r="BV1475" i="6"/>
  <c r="BV1476" i="6"/>
  <c r="BV1477" i="6"/>
  <c r="BV1478" i="6"/>
  <c r="BV1479" i="6"/>
  <c r="BV1480" i="6"/>
  <c r="BV1481" i="6"/>
  <c r="BV1482" i="6"/>
  <c r="BV1483" i="6"/>
  <c r="BV1484" i="6"/>
  <c r="BV1485" i="6"/>
  <c r="BV1486" i="6"/>
  <c r="BV1487" i="6"/>
  <c r="BV1488" i="6"/>
  <c r="BV1489" i="6"/>
  <c r="BV1490" i="6"/>
  <c r="BV1491" i="6"/>
  <c r="BV1492" i="6"/>
  <c r="BV1493" i="6"/>
  <c r="BV1494" i="6"/>
  <c r="BV1495" i="6"/>
  <c r="BV1496" i="6"/>
  <c r="BV1497" i="6"/>
  <c r="BV1498" i="6"/>
  <c r="BV1499" i="6"/>
  <c r="BV1500" i="6"/>
  <c r="BV1501" i="6"/>
  <c r="BV1502" i="6"/>
  <c r="BV1503" i="6"/>
  <c r="BV1504" i="6"/>
  <c r="BV1505" i="6"/>
  <c r="BV1506" i="6"/>
  <c r="BV1507" i="6"/>
  <c r="BV1508" i="6"/>
  <c r="BV1509" i="6"/>
  <c r="BV1510" i="6"/>
  <c r="BV1511" i="6"/>
  <c r="BV1512" i="6"/>
  <c r="BV1513" i="6"/>
  <c r="BV1514" i="6"/>
  <c r="BV1515" i="6"/>
  <c r="BV1516" i="6"/>
  <c r="BV1517" i="6"/>
  <c r="BV1518" i="6"/>
  <c r="BV1519" i="6"/>
  <c r="BV1520" i="6"/>
  <c r="BV1521" i="6"/>
  <c r="BV1522" i="6"/>
  <c r="BV1523" i="6"/>
  <c r="BV1524" i="6"/>
  <c r="BV1525" i="6"/>
  <c r="BV1526" i="6"/>
  <c r="BV1527" i="6"/>
  <c r="BV1528" i="6"/>
  <c r="BV1529" i="6"/>
  <c r="BV1530" i="6"/>
  <c r="BV1531" i="6"/>
  <c r="BV1532" i="6"/>
  <c r="BV1533" i="6"/>
  <c r="BV1534" i="6"/>
  <c r="BV1535" i="6"/>
  <c r="BV1536" i="6"/>
  <c r="BV1537" i="6"/>
  <c r="BV1538" i="6"/>
  <c r="BV1539" i="6"/>
  <c r="BV1540" i="6"/>
  <c r="BV1541" i="6"/>
  <c r="BV1542" i="6"/>
  <c r="BV1543" i="6"/>
  <c r="BV1544" i="6"/>
  <c r="BV1545" i="6"/>
  <c r="BV1546" i="6"/>
  <c r="BV1547" i="6"/>
  <c r="BV1548" i="6"/>
  <c r="BV1549" i="6"/>
  <c r="BV1550" i="6"/>
  <c r="BV1551" i="6"/>
  <c r="BV1552" i="6"/>
  <c r="BV1553" i="6"/>
  <c r="BV1554" i="6"/>
  <c r="BV1555" i="6"/>
  <c r="BV1436" i="6"/>
  <c r="AH1437" i="6"/>
  <c r="AI1437" i="6"/>
  <c r="AJ1437" i="6"/>
  <c r="AL1437" i="6"/>
  <c r="AM1437" i="6"/>
  <c r="AN1437" i="6"/>
  <c r="AP1437" i="6"/>
  <c r="AQ1437" i="6"/>
  <c r="AR1437" i="6"/>
  <c r="AT1437" i="6"/>
  <c r="AU1437" i="6"/>
  <c r="AV1437" i="6"/>
  <c r="AX1437" i="6"/>
  <c r="AY1437" i="6"/>
  <c r="AZ1437" i="6"/>
  <c r="BB1437" i="6"/>
  <c r="BC1437" i="6"/>
  <c r="BD1437" i="6"/>
  <c r="BF1437" i="6"/>
  <c r="BG1437" i="6"/>
  <c r="BH1437" i="6"/>
  <c r="BJ1437" i="6"/>
  <c r="BK1437" i="6"/>
  <c r="BL1437" i="6"/>
  <c r="BN1437" i="6"/>
  <c r="BO1437" i="6"/>
  <c r="BP1437" i="6"/>
  <c r="BR1437" i="6"/>
  <c r="BS1437" i="6"/>
  <c r="BT1437" i="6"/>
  <c r="AH1438" i="6"/>
  <c r="AI1438" i="6"/>
  <c r="AJ1438" i="6"/>
  <c r="AL1438" i="6"/>
  <c r="AM1438" i="6"/>
  <c r="AN1438" i="6"/>
  <c r="AP1438" i="6"/>
  <c r="AQ1438" i="6"/>
  <c r="AR1438" i="6"/>
  <c r="AT1438" i="6"/>
  <c r="AU1438" i="6"/>
  <c r="AV1438" i="6"/>
  <c r="AX1438" i="6"/>
  <c r="AY1438" i="6"/>
  <c r="AZ1438" i="6"/>
  <c r="BB1438" i="6"/>
  <c r="BC1438" i="6"/>
  <c r="BD1438" i="6"/>
  <c r="BF1438" i="6"/>
  <c r="BG1438" i="6"/>
  <c r="BH1438" i="6"/>
  <c r="BJ1438" i="6"/>
  <c r="BK1438" i="6"/>
  <c r="BL1438" i="6"/>
  <c r="BN1438" i="6"/>
  <c r="BO1438" i="6"/>
  <c r="BP1438" i="6"/>
  <c r="BR1438" i="6"/>
  <c r="BS1438" i="6"/>
  <c r="BT1438" i="6"/>
  <c r="AH1439" i="6"/>
  <c r="AI1439" i="6"/>
  <c r="AJ1439" i="6"/>
  <c r="AL1439" i="6"/>
  <c r="AM1439" i="6"/>
  <c r="AN1439" i="6"/>
  <c r="AP1439" i="6"/>
  <c r="AQ1439" i="6"/>
  <c r="AR1439" i="6"/>
  <c r="AT1439" i="6"/>
  <c r="AU1439" i="6"/>
  <c r="AV1439" i="6"/>
  <c r="AX1439" i="6"/>
  <c r="AY1439" i="6"/>
  <c r="AZ1439" i="6"/>
  <c r="BB1439" i="6"/>
  <c r="BC1439" i="6"/>
  <c r="BD1439" i="6"/>
  <c r="BF1439" i="6"/>
  <c r="BG1439" i="6"/>
  <c r="BH1439" i="6"/>
  <c r="BJ1439" i="6"/>
  <c r="BK1439" i="6"/>
  <c r="BL1439" i="6"/>
  <c r="BN1439" i="6"/>
  <c r="BO1439" i="6"/>
  <c r="BP1439" i="6"/>
  <c r="BR1439" i="6"/>
  <c r="BS1439" i="6"/>
  <c r="BT1439" i="6"/>
  <c r="AH1440" i="6"/>
  <c r="AI1440" i="6"/>
  <c r="AJ1440" i="6"/>
  <c r="AL1440" i="6"/>
  <c r="AM1440" i="6"/>
  <c r="AN1440" i="6"/>
  <c r="AO1440" i="6"/>
  <c r="AP1440" i="6"/>
  <c r="AQ1440" i="6"/>
  <c r="AR1440" i="6"/>
  <c r="AT1440" i="6"/>
  <c r="AW1440" i="6" s="1"/>
  <c r="AU1440" i="6"/>
  <c r="AV1440" i="6"/>
  <c r="AX1440" i="6"/>
  <c r="AY1440" i="6"/>
  <c r="AZ1440" i="6"/>
  <c r="BB1440" i="6"/>
  <c r="BC1440" i="6"/>
  <c r="BD1440" i="6"/>
  <c r="BF1440" i="6"/>
  <c r="BG1440" i="6"/>
  <c r="BH1440" i="6"/>
  <c r="BJ1440" i="6"/>
  <c r="BK1440" i="6"/>
  <c r="BL1440" i="6"/>
  <c r="BN1440" i="6"/>
  <c r="BO1440" i="6"/>
  <c r="BP1440" i="6"/>
  <c r="BR1440" i="6"/>
  <c r="BS1440" i="6"/>
  <c r="BT1440" i="6"/>
  <c r="BU1440" i="6" s="1"/>
  <c r="AH1441" i="6"/>
  <c r="AI1441" i="6"/>
  <c r="AJ1441" i="6"/>
  <c r="AL1441" i="6"/>
  <c r="AM1441" i="6"/>
  <c r="AN1441" i="6"/>
  <c r="AP1441" i="6"/>
  <c r="AQ1441" i="6"/>
  <c r="AR1441" i="6"/>
  <c r="AT1441" i="6"/>
  <c r="AU1441" i="6"/>
  <c r="AV1441" i="6"/>
  <c r="AX1441" i="6"/>
  <c r="AY1441" i="6"/>
  <c r="AZ1441" i="6"/>
  <c r="BB1441" i="6"/>
  <c r="BC1441" i="6"/>
  <c r="BD1441" i="6"/>
  <c r="BF1441" i="6"/>
  <c r="BG1441" i="6"/>
  <c r="BH1441" i="6"/>
  <c r="BJ1441" i="6"/>
  <c r="BK1441" i="6"/>
  <c r="BL1441" i="6"/>
  <c r="BN1441" i="6"/>
  <c r="BO1441" i="6"/>
  <c r="BP1441" i="6"/>
  <c r="BR1441" i="6"/>
  <c r="BS1441" i="6"/>
  <c r="BT1441" i="6"/>
  <c r="AH1442" i="6"/>
  <c r="AI1442" i="6"/>
  <c r="AJ1442" i="6"/>
  <c r="AL1442" i="6"/>
  <c r="AM1442" i="6"/>
  <c r="AN1442" i="6"/>
  <c r="AP1442" i="6"/>
  <c r="AQ1442" i="6"/>
  <c r="AR1442" i="6"/>
  <c r="AT1442" i="6"/>
  <c r="AU1442" i="6"/>
  <c r="AV1442" i="6"/>
  <c r="AX1442" i="6"/>
  <c r="AY1442" i="6"/>
  <c r="AZ1442" i="6"/>
  <c r="BB1442" i="6"/>
  <c r="BC1442" i="6"/>
  <c r="BD1442" i="6"/>
  <c r="BF1442" i="6"/>
  <c r="BG1442" i="6"/>
  <c r="BH1442" i="6"/>
  <c r="BJ1442" i="6"/>
  <c r="BK1442" i="6"/>
  <c r="BL1442" i="6"/>
  <c r="BN1442" i="6"/>
  <c r="BO1442" i="6"/>
  <c r="BP1442" i="6"/>
  <c r="BR1442" i="6"/>
  <c r="BS1442" i="6"/>
  <c r="BT1442" i="6"/>
  <c r="AH1443" i="6"/>
  <c r="AI1443" i="6"/>
  <c r="AJ1443" i="6"/>
  <c r="AL1443" i="6"/>
  <c r="AM1443" i="6"/>
  <c r="AN1443" i="6"/>
  <c r="AP1443" i="6"/>
  <c r="AQ1443" i="6"/>
  <c r="AR1443" i="6"/>
  <c r="AT1443" i="6"/>
  <c r="AU1443" i="6"/>
  <c r="AV1443" i="6"/>
  <c r="AX1443" i="6"/>
  <c r="AY1443" i="6"/>
  <c r="AZ1443" i="6"/>
  <c r="BB1443" i="6"/>
  <c r="BC1443" i="6"/>
  <c r="BD1443" i="6"/>
  <c r="BF1443" i="6"/>
  <c r="BG1443" i="6"/>
  <c r="BH1443" i="6"/>
  <c r="BJ1443" i="6"/>
  <c r="BK1443" i="6"/>
  <c r="BL1443" i="6"/>
  <c r="BN1443" i="6"/>
  <c r="BO1443" i="6"/>
  <c r="BP1443" i="6"/>
  <c r="BR1443" i="6"/>
  <c r="BU1443" i="6" s="1"/>
  <c r="BS1443" i="6"/>
  <c r="BT1443" i="6"/>
  <c r="AH1444" i="6"/>
  <c r="AI1444" i="6"/>
  <c r="AJ1444" i="6"/>
  <c r="AL1444" i="6"/>
  <c r="AM1444" i="6"/>
  <c r="AN1444" i="6"/>
  <c r="AP1444" i="6"/>
  <c r="AQ1444" i="6"/>
  <c r="AR1444" i="6"/>
  <c r="AT1444" i="6"/>
  <c r="AU1444" i="6"/>
  <c r="AV1444" i="6"/>
  <c r="AX1444" i="6"/>
  <c r="AY1444" i="6"/>
  <c r="AZ1444" i="6"/>
  <c r="BB1444" i="6"/>
  <c r="BC1444" i="6"/>
  <c r="BD1444" i="6"/>
  <c r="BF1444" i="6"/>
  <c r="BG1444" i="6"/>
  <c r="BH1444" i="6"/>
  <c r="BJ1444" i="6"/>
  <c r="BM1444" i="6" s="1"/>
  <c r="BK1444" i="6"/>
  <c r="BL1444" i="6"/>
  <c r="BN1444" i="6"/>
  <c r="BO1444" i="6"/>
  <c r="BP1444" i="6"/>
  <c r="BR1444" i="6"/>
  <c r="BS1444" i="6"/>
  <c r="BT1444" i="6"/>
  <c r="AH1445" i="6"/>
  <c r="AI1445" i="6"/>
  <c r="AJ1445" i="6"/>
  <c r="AL1445" i="6"/>
  <c r="AM1445" i="6"/>
  <c r="AN1445" i="6"/>
  <c r="AP1445" i="6"/>
  <c r="AQ1445" i="6"/>
  <c r="AR1445" i="6"/>
  <c r="AT1445" i="6"/>
  <c r="AU1445" i="6"/>
  <c r="AV1445" i="6"/>
  <c r="AX1445" i="6"/>
  <c r="AY1445" i="6"/>
  <c r="AZ1445" i="6"/>
  <c r="BA1445" i="6" s="1"/>
  <c r="BB1445" i="6"/>
  <c r="BC1445" i="6"/>
  <c r="BD1445" i="6"/>
  <c r="BF1445" i="6"/>
  <c r="BG1445" i="6"/>
  <c r="BH1445" i="6"/>
  <c r="BJ1445" i="6"/>
  <c r="BK1445" i="6"/>
  <c r="BL1445" i="6"/>
  <c r="BN1445" i="6"/>
  <c r="BO1445" i="6"/>
  <c r="BP1445" i="6"/>
  <c r="BR1445" i="6"/>
  <c r="BS1445" i="6"/>
  <c r="BT1445" i="6"/>
  <c r="AH1446" i="6"/>
  <c r="AI1446" i="6"/>
  <c r="AJ1446" i="6"/>
  <c r="AL1446" i="6"/>
  <c r="AM1446" i="6"/>
  <c r="AN1446" i="6"/>
  <c r="AP1446" i="6"/>
  <c r="AQ1446" i="6"/>
  <c r="AR1446" i="6"/>
  <c r="AT1446" i="6"/>
  <c r="AU1446" i="6"/>
  <c r="AV1446" i="6"/>
  <c r="AX1446" i="6"/>
  <c r="AY1446" i="6"/>
  <c r="AZ1446" i="6"/>
  <c r="BB1446" i="6"/>
  <c r="BC1446" i="6"/>
  <c r="BD1446" i="6"/>
  <c r="BF1446" i="6"/>
  <c r="BG1446" i="6"/>
  <c r="BH1446" i="6"/>
  <c r="BJ1446" i="6"/>
  <c r="BK1446" i="6"/>
  <c r="BL1446" i="6"/>
  <c r="BN1446" i="6"/>
  <c r="BO1446" i="6"/>
  <c r="BP1446" i="6"/>
  <c r="BR1446" i="6"/>
  <c r="BS1446" i="6"/>
  <c r="BT1446" i="6"/>
  <c r="AH1447" i="6"/>
  <c r="AI1447" i="6"/>
  <c r="AJ1447" i="6"/>
  <c r="AL1447" i="6"/>
  <c r="AM1447" i="6"/>
  <c r="AN1447" i="6"/>
  <c r="AP1447" i="6"/>
  <c r="AQ1447" i="6"/>
  <c r="AR1447" i="6"/>
  <c r="AT1447" i="6"/>
  <c r="AU1447" i="6"/>
  <c r="AV1447" i="6"/>
  <c r="AX1447" i="6"/>
  <c r="AY1447" i="6"/>
  <c r="AZ1447" i="6"/>
  <c r="BB1447" i="6"/>
  <c r="BC1447" i="6"/>
  <c r="BD1447" i="6"/>
  <c r="BF1447" i="6"/>
  <c r="BG1447" i="6"/>
  <c r="BH1447" i="6"/>
  <c r="BJ1447" i="6"/>
  <c r="BK1447" i="6"/>
  <c r="BL1447" i="6"/>
  <c r="BN1447" i="6"/>
  <c r="BO1447" i="6"/>
  <c r="BP1447" i="6"/>
  <c r="BR1447" i="6"/>
  <c r="BS1447" i="6"/>
  <c r="BT1447" i="6"/>
  <c r="AH1448" i="6"/>
  <c r="AK1448" i="6" s="1"/>
  <c r="AI1448" i="6"/>
  <c r="AJ1448" i="6"/>
  <c r="AL1448" i="6"/>
  <c r="AM1448" i="6"/>
  <c r="AN1448" i="6"/>
  <c r="AP1448" i="6"/>
  <c r="AQ1448" i="6"/>
  <c r="AR1448" i="6"/>
  <c r="AT1448" i="6"/>
  <c r="AU1448" i="6"/>
  <c r="AV1448" i="6"/>
  <c r="AX1448" i="6"/>
  <c r="BA1448" i="6" s="1"/>
  <c r="AY1448" i="6"/>
  <c r="AZ1448" i="6"/>
  <c r="BB1448" i="6"/>
  <c r="BC1448" i="6"/>
  <c r="BD1448" i="6"/>
  <c r="BF1448" i="6"/>
  <c r="BG1448" i="6"/>
  <c r="BH1448" i="6"/>
  <c r="BJ1448" i="6"/>
  <c r="BM1448" i="6" s="1"/>
  <c r="BK1448" i="6"/>
  <c r="BL1448" i="6"/>
  <c r="BN1448" i="6"/>
  <c r="BO1448" i="6"/>
  <c r="BP1448" i="6"/>
  <c r="BR1448" i="6"/>
  <c r="BS1448" i="6"/>
  <c r="BT1448" i="6"/>
  <c r="AH1449" i="6"/>
  <c r="AI1449" i="6"/>
  <c r="AJ1449" i="6"/>
  <c r="AL1449" i="6"/>
  <c r="AM1449" i="6"/>
  <c r="AN1449" i="6"/>
  <c r="AP1449" i="6"/>
  <c r="AQ1449" i="6"/>
  <c r="AR1449" i="6"/>
  <c r="AT1449" i="6"/>
  <c r="AU1449" i="6"/>
  <c r="AV1449" i="6"/>
  <c r="AX1449" i="6"/>
  <c r="AY1449" i="6"/>
  <c r="AZ1449" i="6"/>
  <c r="BB1449" i="6"/>
  <c r="BC1449" i="6"/>
  <c r="BD1449" i="6"/>
  <c r="BF1449" i="6"/>
  <c r="BG1449" i="6"/>
  <c r="BH1449" i="6"/>
  <c r="BJ1449" i="6"/>
  <c r="BK1449" i="6"/>
  <c r="BL1449" i="6"/>
  <c r="BN1449" i="6"/>
  <c r="BO1449" i="6"/>
  <c r="BP1449" i="6"/>
  <c r="BR1449" i="6"/>
  <c r="BS1449" i="6"/>
  <c r="BT1449" i="6"/>
  <c r="AH1450" i="6"/>
  <c r="AI1450" i="6"/>
  <c r="AJ1450" i="6"/>
  <c r="AL1450" i="6"/>
  <c r="AM1450" i="6"/>
  <c r="AN1450" i="6"/>
  <c r="AP1450" i="6"/>
  <c r="AQ1450" i="6"/>
  <c r="AR1450" i="6"/>
  <c r="AT1450" i="6"/>
  <c r="AU1450" i="6"/>
  <c r="AV1450" i="6"/>
  <c r="AX1450" i="6"/>
  <c r="AY1450" i="6"/>
  <c r="AZ1450" i="6"/>
  <c r="BB1450" i="6"/>
  <c r="BC1450" i="6"/>
  <c r="BD1450" i="6"/>
  <c r="BF1450" i="6"/>
  <c r="BG1450" i="6"/>
  <c r="BH1450" i="6"/>
  <c r="BJ1450" i="6"/>
  <c r="BK1450" i="6"/>
  <c r="BL1450" i="6"/>
  <c r="BN1450" i="6"/>
  <c r="BO1450" i="6"/>
  <c r="BP1450" i="6"/>
  <c r="BR1450" i="6"/>
  <c r="BS1450" i="6"/>
  <c r="BT1450" i="6"/>
  <c r="AH1451" i="6"/>
  <c r="AI1451" i="6"/>
  <c r="AJ1451" i="6"/>
  <c r="AL1451" i="6"/>
  <c r="AM1451" i="6"/>
  <c r="AN1451" i="6"/>
  <c r="AP1451" i="6"/>
  <c r="AQ1451" i="6"/>
  <c r="AR1451" i="6"/>
  <c r="AT1451" i="6"/>
  <c r="AU1451" i="6"/>
  <c r="AV1451" i="6"/>
  <c r="AX1451" i="6"/>
  <c r="AY1451" i="6"/>
  <c r="AZ1451" i="6"/>
  <c r="BB1451" i="6"/>
  <c r="BC1451" i="6"/>
  <c r="BD1451" i="6"/>
  <c r="BF1451" i="6"/>
  <c r="BG1451" i="6"/>
  <c r="BH1451" i="6"/>
  <c r="BJ1451" i="6"/>
  <c r="BK1451" i="6"/>
  <c r="BL1451" i="6"/>
  <c r="BN1451" i="6"/>
  <c r="BO1451" i="6"/>
  <c r="BP1451" i="6"/>
  <c r="BR1451" i="6"/>
  <c r="BS1451" i="6"/>
  <c r="BT1451" i="6"/>
  <c r="AH1452" i="6"/>
  <c r="AI1452" i="6"/>
  <c r="AJ1452" i="6"/>
  <c r="AL1452" i="6"/>
  <c r="AM1452" i="6"/>
  <c r="AN1452" i="6"/>
  <c r="AP1452" i="6"/>
  <c r="AQ1452" i="6"/>
  <c r="AR1452" i="6"/>
  <c r="AT1452" i="6"/>
  <c r="AU1452" i="6"/>
  <c r="AV1452" i="6"/>
  <c r="AX1452" i="6"/>
  <c r="AY1452" i="6"/>
  <c r="AZ1452" i="6"/>
  <c r="BB1452" i="6"/>
  <c r="BC1452" i="6"/>
  <c r="BD1452" i="6"/>
  <c r="BF1452" i="6"/>
  <c r="BG1452" i="6"/>
  <c r="BH1452" i="6"/>
  <c r="BJ1452" i="6"/>
  <c r="BK1452" i="6"/>
  <c r="BL1452" i="6"/>
  <c r="BN1452" i="6"/>
  <c r="BO1452" i="6"/>
  <c r="BP1452" i="6"/>
  <c r="BR1452" i="6"/>
  <c r="BS1452" i="6"/>
  <c r="BU1452" i="6" s="1"/>
  <c r="BT1452" i="6"/>
  <c r="AH1453" i="6"/>
  <c r="AI1453" i="6"/>
  <c r="AJ1453" i="6"/>
  <c r="AL1453" i="6"/>
  <c r="AM1453" i="6"/>
  <c r="AN1453" i="6"/>
  <c r="AP1453" i="6"/>
  <c r="AQ1453" i="6"/>
  <c r="AR1453" i="6"/>
  <c r="AT1453" i="6"/>
  <c r="AU1453" i="6"/>
  <c r="AV1453" i="6"/>
  <c r="AX1453" i="6"/>
  <c r="AY1453" i="6"/>
  <c r="AZ1453" i="6"/>
  <c r="BB1453" i="6"/>
  <c r="BC1453" i="6"/>
  <c r="BD1453" i="6"/>
  <c r="BF1453" i="6"/>
  <c r="BG1453" i="6"/>
  <c r="BH1453" i="6"/>
  <c r="BJ1453" i="6"/>
  <c r="BK1453" i="6"/>
  <c r="BL1453" i="6"/>
  <c r="BN1453" i="6"/>
  <c r="BO1453" i="6"/>
  <c r="BP1453" i="6"/>
  <c r="BQ1453" i="6" s="1"/>
  <c r="BR1453" i="6"/>
  <c r="BS1453" i="6"/>
  <c r="BT1453" i="6"/>
  <c r="AH1454" i="6"/>
  <c r="AI1454" i="6"/>
  <c r="AJ1454" i="6"/>
  <c r="AL1454" i="6"/>
  <c r="AM1454" i="6"/>
  <c r="AN1454" i="6"/>
  <c r="AP1454" i="6"/>
  <c r="AQ1454" i="6"/>
  <c r="AR1454" i="6"/>
  <c r="AT1454" i="6"/>
  <c r="AU1454" i="6"/>
  <c r="AV1454" i="6"/>
  <c r="AX1454" i="6"/>
  <c r="AY1454" i="6"/>
  <c r="AZ1454" i="6"/>
  <c r="BB1454" i="6"/>
  <c r="BC1454" i="6"/>
  <c r="BD1454" i="6"/>
  <c r="BF1454" i="6"/>
  <c r="BG1454" i="6"/>
  <c r="BH1454" i="6"/>
  <c r="BJ1454" i="6"/>
  <c r="BK1454" i="6"/>
  <c r="BL1454" i="6"/>
  <c r="BN1454" i="6"/>
  <c r="BO1454" i="6"/>
  <c r="BP1454" i="6"/>
  <c r="BR1454" i="6"/>
  <c r="BS1454" i="6"/>
  <c r="BT1454" i="6"/>
  <c r="AH1455" i="6"/>
  <c r="AI1455" i="6"/>
  <c r="AJ1455" i="6"/>
  <c r="AL1455" i="6"/>
  <c r="AM1455" i="6"/>
  <c r="AN1455" i="6"/>
  <c r="AP1455" i="6"/>
  <c r="AQ1455" i="6"/>
  <c r="AR1455" i="6"/>
  <c r="AT1455" i="6"/>
  <c r="AU1455" i="6"/>
  <c r="AV1455" i="6"/>
  <c r="AX1455" i="6"/>
  <c r="AY1455" i="6"/>
  <c r="AZ1455" i="6"/>
  <c r="BB1455" i="6"/>
  <c r="BC1455" i="6"/>
  <c r="BD1455" i="6"/>
  <c r="BF1455" i="6"/>
  <c r="BG1455" i="6"/>
  <c r="BH1455" i="6"/>
  <c r="BJ1455" i="6"/>
  <c r="BK1455" i="6"/>
  <c r="BL1455" i="6"/>
  <c r="BN1455" i="6"/>
  <c r="BO1455" i="6"/>
  <c r="BP1455" i="6"/>
  <c r="BR1455" i="6"/>
  <c r="BS1455" i="6"/>
  <c r="BT1455" i="6"/>
  <c r="AH1456" i="6"/>
  <c r="AI1456" i="6"/>
  <c r="AJ1456" i="6"/>
  <c r="AL1456" i="6"/>
  <c r="AO1456" i="6" s="1"/>
  <c r="AM1456" i="6"/>
  <c r="AN1456" i="6"/>
  <c r="AP1456" i="6"/>
  <c r="AQ1456" i="6"/>
  <c r="AR1456" i="6"/>
  <c r="AT1456" i="6"/>
  <c r="AU1456" i="6"/>
  <c r="AW1456" i="6" s="1"/>
  <c r="AV1456" i="6"/>
  <c r="AX1456" i="6"/>
  <c r="AY1456" i="6"/>
  <c r="AZ1456" i="6"/>
  <c r="BB1456" i="6"/>
  <c r="BC1456" i="6"/>
  <c r="BD1456" i="6"/>
  <c r="BF1456" i="6"/>
  <c r="BG1456" i="6"/>
  <c r="BH1456" i="6"/>
  <c r="BJ1456" i="6"/>
  <c r="BK1456" i="6"/>
  <c r="BL1456" i="6"/>
  <c r="BM1456" i="6"/>
  <c r="BN1456" i="6"/>
  <c r="BO1456" i="6"/>
  <c r="BP1456" i="6"/>
  <c r="BR1456" i="6"/>
  <c r="BS1456" i="6"/>
  <c r="BT1456" i="6"/>
  <c r="AH1457" i="6"/>
  <c r="AI1457" i="6"/>
  <c r="AJ1457" i="6"/>
  <c r="AL1457" i="6"/>
  <c r="AM1457" i="6"/>
  <c r="AN1457" i="6"/>
  <c r="AP1457" i="6"/>
  <c r="AQ1457" i="6"/>
  <c r="AR1457" i="6"/>
  <c r="AT1457" i="6"/>
  <c r="AU1457" i="6"/>
  <c r="AV1457" i="6"/>
  <c r="AX1457" i="6"/>
  <c r="AY1457" i="6"/>
  <c r="AZ1457" i="6"/>
  <c r="BB1457" i="6"/>
  <c r="BC1457" i="6"/>
  <c r="BD1457" i="6"/>
  <c r="BF1457" i="6"/>
  <c r="BG1457" i="6"/>
  <c r="BH1457" i="6"/>
  <c r="BJ1457" i="6"/>
  <c r="BK1457" i="6"/>
  <c r="BL1457" i="6"/>
  <c r="BN1457" i="6"/>
  <c r="BO1457" i="6"/>
  <c r="BP1457" i="6"/>
  <c r="BR1457" i="6"/>
  <c r="BS1457" i="6"/>
  <c r="BT1457" i="6"/>
  <c r="AH1458" i="6"/>
  <c r="AI1458" i="6"/>
  <c r="AJ1458" i="6"/>
  <c r="AL1458" i="6"/>
  <c r="AM1458" i="6"/>
  <c r="AN1458" i="6"/>
  <c r="AP1458" i="6"/>
  <c r="AQ1458" i="6"/>
  <c r="AR1458" i="6"/>
  <c r="AT1458" i="6"/>
  <c r="AU1458" i="6"/>
  <c r="AV1458" i="6"/>
  <c r="AX1458" i="6"/>
  <c r="AY1458" i="6"/>
  <c r="AZ1458" i="6"/>
  <c r="BB1458" i="6"/>
  <c r="BC1458" i="6"/>
  <c r="BD1458" i="6"/>
  <c r="BF1458" i="6"/>
  <c r="BG1458" i="6"/>
  <c r="BH1458" i="6"/>
  <c r="BJ1458" i="6"/>
  <c r="BK1458" i="6"/>
  <c r="BL1458" i="6"/>
  <c r="BN1458" i="6"/>
  <c r="BO1458" i="6"/>
  <c r="BP1458" i="6"/>
  <c r="BR1458" i="6"/>
  <c r="BS1458" i="6"/>
  <c r="BT1458" i="6"/>
  <c r="AH1459" i="6"/>
  <c r="AK1459" i="6" s="1"/>
  <c r="AI1459" i="6"/>
  <c r="AJ1459" i="6"/>
  <c r="AL1459" i="6"/>
  <c r="AM1459" i="6"/>
  <c r="AN1459" i="6"/>
  <c r="AP1459" i="6"/>
  <c r="AQ1459" i="6"/>
  <c r="AR1459" i="6"/>
  <c r="AT1459" i="6"/>
  <c r="AU1459" i="6"/>
  <c r="AV1459" i="6"/>
  <c r="AX1459" i="6"/>
  <c r="AY1459" i="6"/>
  <c r="AZ1459" i="6"/>
  <c r="BB1459" i="6"/>
  <c r="BC1459" i="6"/>
  <c r="BD1459" i="6"/>
  <c r="BF1459" i="6"/>
  <c r="BG1459" i="6"/>
  <c r="BH1459" i="6"/>
  <c r="BJ1459" i="6"/>
  <c r="BK1459" i="6"/>
  <c r="BL1459" i="6"/>
  <c r="BN1459" i="6"/>
  <c r="BO1459" i="6"/>
  <c r="BP1459" i="6"/>
  <c r="BR1459" i="6"/>
  <c r="BS1459" i="6"/>
  <c r="BT1459" i="6"/>
  <c r="AH1460" i="6"/>
  <c r="AI1460" i="6"/>
  <c r="AJ1460" i="6"/>
  <c r="AL1460" i="6"/>
  <c r="AM1460" i="6"/>
  <c r="AN1460" i="6"/>
  <c r="AP1460" i="6"/>
  <c r="AQ1460" i="6"/>
  <c r="AR1460" i="6"/>
  <c r="AT1460" i="6"/>
  <c r="AU1460" i="6"/>
  <c r="AV1460" i="6"/>
  <c r="AX1460" i="6"/>
  <c r="AY1460" i="6"/>
  <c r="AZ1460" i="6"/>
  <c r="BB1460" i="6"/>
  <c r="BE1460" i="6" s="1"/>
  <c r="BC1460" i="6"/>
  <c r="BD1460" i="6"/>
  <c r="BF1460" i="6"/>
  <c r="BG1460" i="6"/>
  <c r="BH1460" i="6"/>
  <c r="BJ1460" i="6"/>
  <c r="BK1460" i="6"/>
  <c r="BL1460" i="6"/>
  <c r="BN1460" i="6"/>
  <c r="BO1460" i="6"/>
  <c r="BP1460" i="6"/>
  <c r="BR1460" i="6"/>
  <c r="BS1460" i="6"/>
  <c r="BT1460" i="6"/>
  <c r="AH1461" i="6"/>
  <c r="AI1461" i="6"/>
  <c r="AJ1461" i="6"/>
  <c r="AL1461" i="6"/>
  <c r="AM1461" i="6"/>
  <c r="AN1461" i="6"/>
  <c r="AP1461" i="6"/>
  <c r="AQ1461" i="6"/>
  <c r="AR1461" i="6"/>
  <c r="AT1461" i="6"/>
  <c r="AU1461" i="6"/>
  <c r="AV1461" i="6"/>
  <c r="AX1461" i="6"/>
  <c r="AY1461" i="6"/>
  <c r="AZ1461" i="6"/>
  <c r="BB1461" i="6"/>
  <c r="BC1461" i="6"/>
  <c r="BD1461" i="6"/>
  <c r="BF1461" i="6"/>
  <c r="BG1461" i="6"/>
  <c r="BH1461" i="6"/>
  <c r="BJ1461" i="6"/>
  <c r="BK1461" i="6"/>
  <c r="BL1461" i="6"/>
  <c r="BN1461" i="6"/>
  <c r="BO1461" i="6"/>
  <c r="BP1461" i="6"/>
  <c r="BR1461" i="6"/>
  <c r="BS1461" i="6"/>
  <c r="BT1461" i="6"/>
  <c r="AH1462" i="6"/>
  <c r="AI1462" i="6"/>
  <c r="AJ1462" i="6"/>
  <c r="AL1462" i="6"/>
  <c r="AM1462" i="6"/>
  <c r="AN1462" i="6"/>
  <c r="AP1462" i="6"/>
  <c r="AQ1462" i="6"/>
  <c r="AR1462" i="6"/>
  <c r="AT1462" i="6"/>
  <c r="AU1462" i="6"/>
  <c r="AV1462" i="6"/>
  <c r="AX1462" i="6"/>
  <c r="AY1462" i="6"/>
  <c r="AZ1462" i="6"/>
  <c r="BB1462" i="6"/>
  <c r="BC1462" i="6"/>
  <c r="BD1462" i="6"/>
  <c r="BF1462" i="6"/>
  <c r="BG1462" i="6"/>
  <c r="BH1462" i="6"/>
  <c r="BJ1462" i="6"/>
  <c r="BK1462" i="6"/>
  <c r="BL1462" i="6"/>
  <c r="BN1462" i="6"/>
  <c r="BO1462" i="6"/>
  <c r="BP1462" i="6"/>
  <c r="BR1462" i="6"/>
  <c r="BS1462" i="6"/>
  <c r="BT1462" i="6"/>
  <c r="AH1463" i="6"/>
  <c r="AI1463" i="6"/>
  <c r="AJ1463" i="6"/>
  <c r="AL1463" i="6"/>
  <c r="AM1463" i="6"/>
  <c r="AN1463" i="6"/>
  <c r="AP1463" i="6"/>
  <c r="AQ1463" i="6"/>
  <c r="AR1463" i="6"/>
  <c r="AT1463" i="6"/>
  <c r="AU1463" i="6"/>
  <c r="AV1463" i="6"/>
  <c r="AX1463" i="6"/>
  <c r="AY1463" i="6"/>
  <c r="AZ1463" i="6"/>
  <c r="BB1463" i="6"/>
  <c r="BC1463" i="6"/>
  <c r="BD1463" i="6"/>
  <c r="BF1463" i="6"/>
  <c r="BG1463" i="6"/>
  <c r="BH1463" i="6"/>
  <c r="BJ1463" i="6"/>
  <c r="BM1463" i="6" s="1"/>
  <c r="BK1463" i="6"/>
  <c r="BL1463" i="6"/>
  <c r="BN1463" i="6"/>
  <c r="BO1463" i="6"/>
  <c r="BP1463" i="6"/>
  <c r="BR1463" i="6"/>
  <c r="BS1463" i="6"/>
  <c r="BT1463" i="6"/>
  <c r="AH1464" i="6"/>
  <c r="AI1464" i="6"/>
  <c r="AJ1464" i="6"/>
  <c r="AL1464" i="6"/>
  <c r="AM1464" i="6"/>
  <c r="AN1464" i="6"/>
  <c r="AP1464" i="6"/>
  <c r="AQ1464" i="6"/>
  <c r="AR1464" i="6"/>
  <c r="AT1464" i="6"/>
  <c r="AU1464" i="6"/>
  <c r="AV1464" i="6"/>
  <c r="AX1464" i="6"/>
  <c r="AY1464" i="6"/>
  <c r="AZ1464" i="6"/>
  <c r="BB1464" i="6"/>
  <c r="BC1464" i="6"/>
  <c r="BD1464" i="6"/>
  <c r="BF1464" i="6"/>
  <c r="BG1464" i="6"/>
  <c r="BH1464" i="6"/>
  <c r="BJ1464" i="6"/>
  <c r="BK1464" i="6"/>
  <c r="BL1464" i="6"/>
  <c r="BN1464" i="6"/>
  <c r="BO1464" i="6"/>
  <c r="BP1464" i="6"/>
  <c r="BQ1464" i="6"/>
  <c r="BR1464" i="6"/>
  <c r="BS1464" i="6"/>
  <c r="BT1464" i="6"/>
  <c r="AH1465" i="6"/>
  <c r="AI1465" i="6"/>
  <c r="AJ1465" i="6"/>
  <c r="AL1465" i="6"/>
  <c r="AM1465" i="6"/>
  <c r="AN1465" i="6"/>
  <c r="AP1465" i="6"/>
  <c r="AQ1465" i="6"/>
  <c r="AR1465" i="6"/>
  <c r="AT1465" i="6"/>
  <c r="AU1465" i="6"/>
  <c r="AV1465" i="6"/>
  <c r="AX1465" i="6"/>
  <c r="AY1465" i="6"/>
  <c r="AZ1465" i="6"/>
  <c r="BB1465" i="6"/>
  <c r="BC1465" i="6"/>
  <c r="BD1465" i="6"/>
  <c r="BF1465" i="6"/>
  <c r="BG1465" i="6"/>
  <c r="BH1465" i="6"/>
  <c r="BJ1465" i="6"/>
  <c r="BK1465" i="6"/>
  <c r="BL1465" i="6"/>
  <c r="BN1465" i="6"/>
  <c r="BO1465" i="6"/>
  <c r="BP1465" i="6"/>
  <c r="BR1465" i="6"/>
  <c r="BS1465" i="6"/>
  <c r="BT1465" i="6"/>
  <c r="AH1466" i="6"/>
  <c r="AI1466" i="6"/>
  <c r="AJ1466" i="6"/>
  <c r="AL1466" i="6"/>
  <c r="AM1466" i="6"/>
  <c r="AN1466" i="6"/>
  <c r="AP1466" i="6"/>
  <c r="AQ1466" i="6"/>
  <c r="AR1466" i="6"/>
  <c r="AT1466" i="6"/>
  <c r="AU1466" i="6"/>
  <c r="AV1466" i="6"/>
  <c r="AX1466" i="6"/>
  <c r="AY1466" i="6"/>
  <c r="AZ1466" i="6"/>
  <c r="BB1466" i="6"/>
  <c r="BC1466" i="6"/>
  <c r="BD1466" i="6"/>
  <c r="BF1466" i="6"/>
  <c r="BG1466" i="6"/>
  <c r="BH1466" i="6"/>
  <c r="BJ1466" i="6"/>
  <c r="BK1466" i="6"/>
  <c r="BM1466" i="6" s="1"/>
  <c r="BL1466" i="6"/>
  <c r="BN1466" i="6"/>
  <c r="BO1466" i="6"/>
  <c r="BP1466" i="6"/>
  <c r="BR1466" i="6"/>
  <c r="BS1466" i="6"/>
  <c r="BT1466" i="6"/>
  <c r="AH1467" i="6"/>
  <c r="AI1467" i="6"/>
  <c r="AJ1467" i="6"/>
  <c r="AL1467" i="6"/>
  <c r="AM1467" i="6"/>
  <c r="AN1467" i="6"/>
  <c r="AP1467" i="6"/>
  <c r="AQ1467" i="6"/>
  <c r="AR1467" i="6"/>
  <c r="AT1467" i="6"/>
  <c r="AU1467" i="6"/>
  <c r="AV1467" i="6"/>
  <c r="AX1467" i="6"/>
  <c r="AY1467" i="6"/>
  <c r="AZ1467" i="6"/>
  <c r="BB1467" i="6"/>
  <c r="BC1467" i="6"/>
  <c r="BD1467" i="6"/>
  <c r="BF1467" i="6"/>
  <c r="BG1467" i="6"/>
  <c r="BH1467" i="6"/>
  <c r="BJ1467" i="6"/>
  <c r="BK1467" i="6"/>
  <c r="BL1467" i="6"/>
  <c r="BN1467" i="6"/>
  <c r="BO1467" i="6"/>
  <c r="BP1467" i="6"/>
  <c r="BR1467" i="6"/>
  <c r="BS1467" i="6"/>
  <c r="BT1467" i="6"/>
  <c r="AH1468" i="6"/>
  <c r="AI1468" i="6"/>
  <c r="AJ1468" i="6"/>
  <c r="AL1468" i="6"/>
  <c r="AM1468" i="6"/>
  <c r="AN1468" i="6"/>
  <c r="AP1468" i="6"/>
  <c r="AQ1468" i="6"/>
  <c r="AR1468" i="6"/>
  <c r="AT1468" i="6"/>
  <c r="AU1468" i="6"/>
  <c r="AV1468" i="6"/>
  <c r="AX1468" i="6"/>
  <c r="AY1468" i="6"/>
  <c r="AZ1468" i="6"/>
  <c r="BB1468" i="6"/>
  <c r="BC1468" i="6"/>
  <c r="BD1468" i="6"/>
  <c r="BF1468" i="6"/>
  <c r="BG1468" i="6"/>
  <c r="BH1468" i="6"/>
  <c r="BJ1468" i="6"/>
  <c r="BK1468" i="6"/>
  <c r="BM1468" i="6" s="1"/>
  <c r="BL1468" i="6"/>
  <c r="BN1468" i="6"/>
  <c r="BO1468" i="6"/>
  <c r="BP1468" i="6"/>
  <c r="BR1468" i="6"/>
  <c r="BS1468" i="6"/>
  <c r="BT1468" i="6"/>
  <c r="AH1469" i="6"/>
  <c r="AI1469" i="6"/>
  <c r="AJ1469" i="6"/>
  <c r="AK1469" i="6" s="1"/>
  <c r="AL1469" i="6"/>
  <c r="AM1469" i="6"/>
  <c r="AN1469" i="6"/>
  <c r="AP1469" i="6"/>
  <c r="AQ1469" i="6"/>
  <c r="AR1469" i="6"/>
  <c r="AT1469" i="6"/>
  <c r="AU1469" i="6"/>
  <c r="AW1469" i="6" s="1"/>
  <c r="AV1469" i="6"/>
  <c r="AX1469" i="6"/>
  <c r="AY1469" i="6"/>
  <c r="AZ1469" i="6"/>
  <c r="BA1469" i="6" s="1"/>
  <c r="BB1469" i="6"/>
  <c r="BC1469" i="6"/>
  <c r="BD1469" i="6"/>
  <c r="BF1469" i="6"/>
  <c r="BG1469" i="6"/>
  <c r="BH1469" i="6"/>
  <c r="BJ1469" i="6"/>
  <c r="BK1469" i="6"/>
  <c r="BL1469" i="6"/>
  <c r="BN1469" i="6"/>
  <c r="BO1469" i="6"/>
  <c r="BP1469" i="6"/>
  <c r="BR1469" i="6"/>
  <c r="BS1469" i="6"/>
  <c r="BT1469" i="6"/>
  <c r="AH1470" i="6"/>
  <c r="AI1470" i="6"/>
  <c r="AJ1470" i="6"/>
  <c r="AL1470" i="6"/>
  <c r="AM1470" i="6"/>
  <c r="AN1470" i="6"/>
  <c r="AP1470" i="6"/>
  <c r="AQ1470" i="6"/>
  <c r="AR1470" i="6"/>
  <c r="AT1470" i="6"/>
  <c r="AU1470" i="6"/>
  <c r="AV1470" i="6"/>
  <c r="AX1470" i="6"/>
  <c r="AY1470" i="6"/>
  <c r="AZ1470" i="6"/>
  <c r="BB1470" i="6"/>
  <c r="BC1470" i="6"/>
  <c r="BD1470" i="6"/>
  <c r="BF1470" i="6"/>
  <c r="BG1470" i="6"/>
  <c r="BH1470" i="6"/>
  <c r="BJ1470" i="6"/>
  <c r="BK1470" i="6"/>
  <c r="BL1470" i="6"/>
  <c r="BN1470" i="6"/>
  <c r="BO1470" i="6"/>
  <c r="BP1470" i="6"/>
  <c r="BR1470" i="6"/>
  <c r="BS1470" i="6"/>
  <c r="BT1470" i="6"/>
  <c r="AH1471" i="6"/>
  <c r="AI1471" i="6"/>
  <c r="AJ1471" i="6"/>
  <c r="AL1471" i="6"/>
  <c r="AM1471" i="6"/>
  <c r="AN1471" i="6"/>
  <c r="AP1471" i="6"/>
  <c r="AQ1471" i="6"/>
  <c r="AR1471" i="6"/>
  <c r="AT1471" i="6"/>
  <c r="AU1471" i="6"/>
  <c r="AV1471" i="6"/>
  <c r="AX1471" i="6"/>
  <c r="AY1471" i="6"/>
  <c r="AZ1471" i="6"/>
  <c r="BB1471" i="6"/>
  <c r="BC1471" i="6"/>
  <c r="BD1471" i="6"/>
  <c r="BF1471" i="6"/>
  <c r="BG1471" i="6"/>
  <c r="BH1471" i="6"/>
  <c r="BJ1471" i="6"/>
  <c r="BK1471" i="6"/>
  <c r="BL1471" i="6"/>
  <c r="BN1471" i="6"/>
  <c r="BO1471" i="6"/>
  <c r="BP1471" i="6"/>
  <c r="BR1471" i="6"/>
  <c r="BS1471" i="6"/>
  <c r="BT1471" i="6"/>
  <c r="AH1472" i="6"/>
  <c r="AI1472" i="6"/>
  <c r="AJ1472" i="6"/>
  <c r="AL1472" i="6"/>
  <c r="AM1472" i="6"/>
  <c r="AO1472" i="6" s="1"/>
  <c r="AN1472" i="6"/>
  <c r="AP1472" i="6"/>
  <c r="AQ1472" i="6"/>
  <c r="AR1472" i="6"/>
  <c r="AT1472" i="6"/>
  <c r="AW1472" i="6" s="1"/>
  <c r="AU1472" i="6"/>
  <c r="AV1472" i="6"/>
  <c r="AX1472" i="6"/>
  <c r="AY1472" i="6"/>
  <c r="AZ1472" i="6"/>
  <c r="BB1472" i="6"/>
  <c r="BC1472" i="6"/>
  <c r="BD1472" i="6"/>
  <c r="BF1472" i="6"/>
  <c r="BG1472" i="6"/>
  <c r="BH1472" i="6"/>
  <c r="BJ1472" i="6"/>
  <c r="BK1472" i="6"/>
  <c r="BM1472" i="6" s="1"/>
  <c r="BL1472" i="6"/>
  <c r="BN1472" i="6"/>
  <c r="BO1472" i="6"/>
  <c r="BP1472" i="6"/>
  <c r="BR1472" i="6"/>
  <c r="BS1472" i="6"/>
  <c r="BT1472" i="6"/>
  <c r="BU1472" i="6"/>
  <c r="AH1473" i="6"/>
  <c r="AI1473" i="6"/>
  <c r="AJ1473" i="6"/>
  <c r="AL1473" i="6"/>
  <c r="AM1473" i="6"/>
  <c r="AN1473" i="6"/>
  <c r="AP1473" i="6"/>
  <c r="AQ1473" i="6"/>
  <c r="AR1473" i="6"/>
  <c r="AT1473" i="6"/>
  <c r="AU1473" i="6"/>
  <c r="AV1473" i="6"/>
  <c r="AX1473" i="6"/>
  <c r="AY1473" i="6"/>
  <c r="AZ1473" i="6"/>
  <c r="BB1473" i="6"/>
  <c r="BC1473" i="6"/>
  <c r="BD1473" i="6"/>
  <c r="BF1473" i="6"/>
  <c r="BG1473" i="6"/>
  <c r="BH1473" i="6"/>
  <c r="BJ1473" i="6"/>
  <c r="BK1473" i="6"/>
  <c r="BL1473" i="6"/>
  <c r="BN1473" i="6"/>
  <c r="BO1473" i="6"/>
  <c r="BP1473" i="6"/>
  <c r="BR1473" i="6"/>
  <c r="BS1473" i="6"/>
  <c r="BT1473" i="6"/>
  <c r="AH1474" i="6"/>
  <c r="AI1474" i="6"/>
  <c r="AJ1474" i="6"/>
  <c r="AL1474" i="6"/>
  <c r="AM1474" i="6"/>
  <c r="AN1474" i="6"/>
  <c r="AP1474" i="6"/>
  <c r="AQ1474" i="6"/>
  <c r="AR1474" i="6"/>
  <c r="AT1474" i="6"/>
  <c r="AU1474" i="6"/>
  <c r="AV1474" i="6"/>
  <c r="AX1474" i="6"/>
  <c r="AY1474" i="6"/>
  <c r="AZ1474" i="6"/>
  <c r="BB1474" i="6"/>
  <c r="BC1474" i="6"/>
  <c r="BD1474" i="6"/>
  <c r="BF1474" i="6"/>
  <c r="BG1474" i="6"/>
  <c r="BH1474" i="6"/>
  <c r="BJ1474" i="6"/>
  <c r="BK1474" i="6"/>
  <c r="BL1474" i="6"/>
  <c r="BN1474" i="6"/>
  <c r="BO1474" i="6"/>
  <c r="BP1474" i="6"/>
  <c r="BR1474" i="6"/>
  <c r="BS1474" i="6"/>
  <c r="BT1474" i="6"/>
  <c r="AH1475" i="6"/>
  <c r="AI1475" i="6"/>
  <c r="AJ1475" i="6"/>
  <c r="AL1475" i="6"/>
  <c r="AM1475" i="6"/>
  <c r="AN1475" i="6"/>
  <c r="AP1475" i="6"/>
  <c r="AQ1475" i="6"/>
  <c r="AR1475" i="6"/>
  <c r="AT1475" i="6"/>
  <c r="AU1475" i="6"/>
  <c r="AV1475" i="6"/>
  <c r="AX1475" i="6"/>
  <c r="AY1475" i="6"/>
  <c r="AZ1475" i="6"/>
  <c r="BB1475" i="6"/>
  <c r="BC1475" i="6"/>
  <c r="BD1475" i="6"/>
  <c r="BF1475" i="6"/>
  <c r="BG1475" i="6"/>
  <c r="BH1475" i="6"/>
  <c r="BJ1475" i="6"/>
  <c r="BK1475" i="6"/>
  <c r="BL1475" i="6"/>
  <c r="BN1475" i="6"/>
  <c r="BO1475" i="6"/>
  <c r="BP1475" i="6"/>
  <c r="BR1475" i="6"/>
  <c r="BS1475" i="6"/>
  <c r="BT1475" i="6"/>
  <c r="AH1476" i="6"/>
  <c r="AI1476" i="6"/>
  <c r="AJ1476" i="6"/>
  <c r="AL1476" i="6"/>
  <c r="AM1476" i="6"/>
  <c r="AN1476" i="6"/>
  <c r="AP1476" i="6"/>
  <c r="AQ1476" i="6"/>
  <c r="AS1476" i="6" s="1"/>
  <c r="AR1476" i="6"/>
  <c r="AT1476" i="6"/>
  <c r="AU1476" i="6"/>
  <c r="AV1476" i="6"/>
  <c r="AX1476" i="6"/>
  <c r="AY1476" i="6"/>
  <c r="AZ1476" i="6"/>
  <c r="BB1476" i="6"/>
  <c r="BC1476" i="6"/>
  <c r="BD1476" i="6"/>
  <c r="BF1476" i="6"/>
  <c r="BG1476" i="6"/>
  <c r="BH1476" i="6"/>
  <c r="BJ1476" i="6"/>
  <c r="BK1476" i="6"/>
  <c r="BL1476" i="6"/>
  <c r="BN1476" i="6"/>
  <c r="BO1476" i="6"/>
  <c r="BQ1476" i="6" s="1"/>
  <c r="BP1476" i="6"/>
  <c r="BR1476" i="6"/>
  <c r="BS1476" i="6"/>
  <c r="BT1476" i="6"/>
  <c r="AH1477" i="6"/>
  <c r="AI1477" i="6"/>
  <c r="AJ1477" i="6"/>
  <c r="AL1477" i="6"/>
  <c r="AM1477" i="6"/>
  <c r="AN1477" i="6"/>
  <c r="AP1477" i="6"/>
  <c r="AQ1477" i="6"/>
  <c r="AR1477" i="6"/>
  <c r="AT1477" i="6"/>
  <c r="AU1477" i="6"/>
  <c r="AV1477" i="6"/>
  <c r="AX1477" i="6"/>
  <c r="AY1477" i="6"/>
  <c r="AZ1477" i="6"/>
  <c r="BB1477" i="6"/>
  <c r="BC1477" i="6"/>
  <c r="BD1477" i="6"/>
  <c r="BF1477" i="6"/>
  <c r="BG1477" i="6"/>
  <c r="BH1477" i="6"/>
  <c r="BJ1477" i="6"/>
  <c r="BK1477" i="6"/>
  <c r="BL1477" i="6"/>
  <c r="BN1477" i="6"/>
  <c r="BO1477" i="6"/>
  <c r="BP1477" i="6"/>
  <c r="BR1477" i="6"/>
  <c r="BS1477" i="6"/>
  <c r="BT1477" i="6"/>
  <c r="AH1478" i="6"/>
  <c r="AI1478" i="6"/>
  <c r="AJ1478" i="6"/>
  <c r="AL1478" i="6"/>
  <c r="AM1478" i="6"/>
  <c r="AN1478" i="6"/>
  <c r="AP1478" i="6"/>
  <c r="AQ1478" i="6"/>
  <c r="AR1478" i="6"/>
  <c r="AT1478" i="6"/>
  <c r="AU1478" i="6"/>
  <c r="AV1478" i="6"/>
  <c r="AX1478" i="6"/>
  <c r="AY1478" i="6"/>
  <c r="AZ1478" i="6"/>
  <c r="BB1478" i="6"/>
  <c r="BC1478" i="6"/>
  <c r="BD1478" i="6"/>
  <c r="BF1478" i="6"/>
  <c r="BG1478" i="6"/>
  <c r="BH1478" i="6"/>
  <c r="BJ1478" i="6"/>
  <c r="BK1478" i="6"/>
  <c r="BL1478" i="6"/>
  <c r="BN1478" i="6"/>
  <c r="BO1478" i="6"/>
  <c r="BP1478" i="6"/>
  <c r="BR1478" i="6"/>
  <c r="BS1478" i="6"/>
  <c r="BT1478" i="6"/>
  <c r="AH1479" i="6"/>
  <c r="AI1479" i="6"/>
  <c r="AK1479" i="6" s="1"/>
  <c r="AJ1479" i="6"/>
  <c r="AL1479" i="6"/>
  <c r="AM1479" i="6"/>
  <c r="AN1479" i="6"/>
  <c r="AP1479" i="6"/>
  <c r="AQ1479" i="6"/>
  <c r="AR1479" i="6"/>
  <c r="AT1479" i="6"/>
  <c r="AW1479" i="6" s="1"/>
  <c r="AU1479" i="6"/>
  <c r="AV1479" i="6"/>
  <c r="AX1479" i="6"/>
  <c r="AY1479" i="6"/>
  <c r="AZ1479" i="6"/>
  <c r="BB1479" i="6"/>
  <c r="BC1479" i="6"/>
  <c r="BD1479" i="6"/>
  <c r="BF1479" i="6"/>
  <c r="BG1479" i="6"/>
  <c r="BH1479" i="6"/>
  <c r="BJ1479" i="6"/>
  <c r="BK1479" i="6"/>
  <c r="BL1479" i="6"/>
  <c r="BN1479" i="6"/>
  <c r="BO1479" i="6"/>
  <c r="BP1479" i="6"/>
  <c r="BR1479" i="6"/>
  <c r="BS1479" i="6"/>
  <c r="BT1479" i="6"/>
  <c r="AH1480" i="6"/>
  <c r="AI1480" i="6"/>
  <c r="AJ1480" i="6"/>
  <c r="AL1480" i="6"/>
  <c r="AO1480" i="6" s="1"/>
  <c r="AM1480" i="6"/>
  <c r="AN1480" i="6"/>
  <c r="AP1480" i="6"/>
  <c r="AQ1480" i="6"/>
  <c r="AS1480" i="6" s="1"/>
  <c r="AR1480" i="6"/>
  <c r="AT1480" i="6"/>
  <c r="AU1480" i="6"/>
  <c r="AV1480" i="6"/>
  <c r="AX1480" i="6"/>
  <c r="AY1480" i="6"/>
  <c r="AZ1480" i="6"/>
  <c r="BB1480" i="6"/>
  <c r="BC1480" i="6"/>
  <c r="BD1480" i="6"/>
  <c r="BF1480" i="6"/>
  <c r="BG1480" i="6"/>
  <c r="BH1480" i="6"/>
  <c r="BJ1480" i="6"/>
  <c r="BK1480" i="6"/>
  <c r="BL1480" i="6"/>
  <c r="BN1480" i="6"/>
  <c r="BO1480" i="6"/>
  <c r="BP1480" i="6"/>
  <c r="BR1480" i="6"/>
  <c r="BS1480" i="6"/>
  <c r="BT1480" i="6"/>
  <c r="AH1481" i="6"/>
  <c r="AI1481" i="6"/>
  <c r="AJ1481" i="6"/>
  <c r="AL1481" i="6"/>
  <c r="AM1481" i="6"/>
  <c r="AN1481" i="6"/>
  <c r="AP1481" i="6"/>
  <c r="AQ1481" i="6"/>
  <c r="AR1481" i="6"/>
  <c r="AT1481" i="6"/>
  <c r="AU1481" i="6"/>
  <c r="AV1481" i="6"/>
  <c r="AX1481" i="6"/>
  <c r="AY1481" i="6"/>
  <c r="AZ1481" i="6"/>
  <c r="BB1481" i="6"/>
  <c r="BC1481" i="6"/>
  <c r="BD1481" i="6"/>
  <c r="BF1481" i="6"/>
  <c r="BG1481" i="6"/>
  <c r="BH1481" i="6"/>
  <c r="BJ1481" i="6"/>
  <c r="BK1481" i="6"/>
  <c r="BL1481" i="6"/>
  <c r="BN1481" i="6"/>
  <c r="BO1481" i="6"/>
  <c r="BP1481" i="6"/>
  <c r="BR1481" i="6"/>
  <c r="BS1481" i="6"/>
  <c r="BT1481" i="6"/>
  <c r="AH1482" i="6"/>
  <c r="AI1482" i="6"/>
  <c r="AJ1482" i="6"/>
  <c r="AL1482" i="6"/>
  <c r="AM1482" i="6"/>
  <c r="AN1482" i="6"/>
  <c r="AP1482" i="6"/>
  <c r="AQ1482" i="6"/>
  <c r="AR1482" i="6"/>
  <c r="AT1482" i="6"/>
  <c r="AU1482" i="6"/>
  <c r="AV1482" i="6"/>
  <c r="AX1482" i="6"/>
  <c r="AY1482" i="6"/>
  <c r="AZ1482" i="6"/>
  <c r="BB1482" i="6"/>
  <c r="BC1482" i="6"/>
  <c r="BD1482" i="6"/>
  <c r="BF1482" i="6"/>
  <c r="BG1482" i="6"/>
  <c r="BH1482" i="6"/>
  <c r="BJ1482" i="6"/>
  <c r="BK1482" i="6"/>
  <c r="BL1482" i="6"/>
  <c r="BN1482" i="6"/>
  <c r="BO1482" i="6"/>
  <c r="BP1482" i="6"/>
  <c r="BR1482" i="6"/>
  <c r="BS1482" i="6"/>
  <c r="BT1482" i="6"/>
  <c r="AH1483" i="6"/>
  <c r="AI1483" i="6"/>
  <c r="AJ1483" i="6"/>
  <c r="AL1483" i="6"/>
  <c r="AM1483" i="6"/>
  <c r="AN1483" i="6"/>
  <c r="AP1483" i="6"/>
  <c r="AQ1483" i="6"/>
  <c r="AR1483" i="6"/>
  <c r="AT1483" i="6"/>
  <c r="AU1483" i="6"/>
  <c r="AV1483" i="6"/>
  <c r="AX1483" i="6"/>
  <c r="AY1483" i="6"/>
  <c r="AZ1483" i="6"/>
  <c r="BB1483" i="6"/>
  <c r="BC1483" i="6"/>
  <c r="BD1483" i="6"/>
  <c r="BF1483" i="6"/>
  <c r="BG1483" i="6"/>
  <c r="BH1483" i="6"/>
  <c r="BJ1483" i="6"/>
  <c r="BK1483" i="6"/>
  <c r="BL1483" i="6"/>
  <c r="BN1483" i="6"/>
  <c r="BO1483" i="6"/>
  <c r="BP1483" i="6"/>
  <c r="BR1483" i="6"/>
  <c r="BS1483" i="6"/>
  <c r="BT1483" i="6"/>
  <c r="AH1484" i="6"/>
  <c r="AI1484" i="6"/>
  <c r="AJ1484" i="6"/>
  <c r="AL1484" i="6"/>
  <c r="AM1484" i="6"/>
  <c r="AN1484" i="6"/>
  <c r="AP1484" i="6"/>
  <c r="AQ1484" i="6"/>
  <c r="AR1484" i="6"/>
  <c r="AT1484" i="6"/>
  <c r="AU1484" i="6"/>
  <c r="AV1484" i="6"/>
  <c r="AX1484" i="6"/>
  <c r="AY1484" i="6"/>
  <c r="AZ1484" i="6"/>
  <c r="BB1484" i="6"/>
  <c r="BC1484" i="6"/>
  <c r="BD1484" i="6"/>
  <c r="BF1484" i="6"/>
  <c r="BG1484" i="6"/>
  <c r="BH1484" i="6"/>
  <c r="BJ1484" i="6"/>
  <c r="BK1484" i="6"/>
  <c r="BL1484" i="6"/>
  <c r="BN1484" i="6"/>
  <c r="BO1484" i="6"/>
  <c r="BP1484" i="6"/>
  <c r="BR1484" i="6"/>
  <c r="BS1484" i="6"/>
  <c r="BT1484" i="6"/>
  <c r="AH1485" i="6"/>
  <c r="AI1485" i="6"/>
  <c r="AJ1485" i="6"/>
  <c r="AL1485" i="6"/>
  <c r="AM1485" i="6"/>
  <c r="AN1485" i="6"/>
  <c r="AP1485" i="6"/>
  <c r="AQ1485" i="6"/>
  <c r="AR1485" i="6"/>
  <c r="AT1485" i="6"/>
  <c r="AU1485" i="6"/>
  <c r="AV1485" i="6"/>
  <c r="AX1485" i="6"/>
  <c r="AY1485" i="6"/>
  <c r="AZ1485" i="6"/>
  <c r="BB1485" i="6"/>
  <c r="BC1485" i="6"/>
  <c r="BD1485" i="6"/>
  <c r="BF1485" i="6"/>
  <c r="BG1485" i="6"/>
  <c r="BH1485" i="6"/>
  <c r="BJ1485" i="6"/>
  <c r="BK1485" i="6"/>
  <c r="BL1485" i="6"/>
  <c r="BN1485" i="6"/>
  <c r="BO1485" i="6"/>
  <c r="BP1485" i="6"/>
  <c r="BR1485" i="6"/>
  <c r="BS1485" i="6"/>
  <c r="BT1485" i="6"/>
  <c r="AH1486" i="6"/>
  <c r="AI1486" i="6"/>
  <c r="AJ1486" i="6"/>
  <c r="AL1486" i="6"/>
  <c r="AM1486" i="6"/>
  <c r="AN1486" i="6"/>
  <c r="AP1486" i="6"/>
  <c r="AQ1486" i="6"/>
  <c r="AR1486" i="6"/>
  <c r="AT1486" i="6"/>
  <c r="AU1486" i="6"/>
  <c r="AV1486" i="6"/>
  <c r="AX1486" i="6"/>
  <c r="AY1486" i="6"/>
  <c r="AZ1486" i="6"/>
  <c r="BB1486" i="6"/>
  <c r="BC1486" i="6"/>
  <c r="BD1486" i="6"/>
  <c r="BF1486" i="6"/>
  <c r="BG1486" i="6"/>
  <c r="BH1486" i="6"/>
  <c r="BJ1486" i="6"/>
  <c r="BM1486" i="6" s="1"/>
  <c r="BK1486" i="6"/>
  <c r="BL1486" i="6"/>
  <c r="BN1486" i="6"/>
  <c r="BO1486" i="6"/>
  <c r="BP1486" i="6"/>
  <c r="BR1486" i="6"/>
  <c r="BS1486" i="6"/>
  <c r="BT1486" i="6"/>
  <c r="AH1487" i="6"/>
  <c r="AI1487" i="6"/>
  <c r="AJ1487" i="6"/>
  <c r="AL1487" i="6"/>
  <c r="AM1487" i="6"/>
  <c r="AN1487" i="6"/>
  <c r="AP1487" i="6"/>
  <c r="AQ1487" i="6"/>
  <c r="AR1487" i="6"/>
  <c r="AT1487" i="6"/>
  <c r="AU1487" i="6"/>
  <c r="AV1487" i="6"/>
  <c r="AX1487" i="6"/>
  <c r="AY1487" i="6"/>
  <c r="AZ1487" i="6"/>
  <c r="BB1487" i="6"/>
  <c r="BC1487" i="6"/>
  <c r="BD1487" i="6"/>
  <c r="BF1487" i="6"/>
  <c r="BG1487" i="6"/>
  <c r="BH1487" i="6"/>
  <c r="BJ1487" i="6"/>
  <c r="BK1487" i="6"/>
  <c r="BL1487" i="6"/>
  <c r="BN1487" i="6"/>
  <c r="BO1487" i="6"/>
  <c r="BP1487" i="6"/>
  <c r="BR1487" i="6"/>
  <c r="BS1487" i="6"/>
  <c r="BT1487" i="6"/>
  <c r="AH1488" i="6"/>
  <c r="AI1488" i="6"/>
  <c r="AJ1488" i="6"/>
  <c r="AL1488" i="6"/>
  <c r="AM1488" i="6"/>
  <c r="AN1488" i="6"/>
  <c r="AP1488" i="6"/>
  <c r="AQ1488" i="6"/>
  <c r="AR1488" i="6"/>
  <c r="AT1488" i="6"/>
  <c r="AU1488" i="6"/>
  <c r="AV1488" i="6"/>
  <c r="AX1488" i="6"/>
  <c r="AY1488" i="6"/>
  <c r="AZ1488" i="6"/>
  <c r="BB1488" i="6"/>
  <c r="BC1488" i="6"/>
  <c r="BD1488" i="6"/>
  <c r="BF1488" i="6"/>
  <c r="BG1488" i="6"/>
  <c r="BH1488" i="6"/>
  <c r="BJ1488" i="6"/>
  <c r="BK1488" i="6"/>
  <c r="BL1488" i="6"/>
  <c r="BN1488" i="6"/>
  <c r="BO1488" i="6"/>
  <c r="BP1488" i="6"/>
  <c r="BR1488" i="6"/>
  <c r="BS1488" i="6"/>
  <c r="BT1488" i="6"/>
  <c r="AH1489" i="6"/>
  <c r="AI1489" i="6"/>
  <c r="AJ1489" i="6"/>
  <c r="AL1489" i="6"/>
  <c r="AM1489" i="6"/>
  <c r="AN1489" i="6"/>
  <c r="AP1489" i="6"/>
  <c r="AS1489" i="6" s="1"/>
  <c r="AQ1489" i="6"/>
  <c r="AR1489" i="6"/>
  <c r="AT1489" i="6"/>
  <c r="AU1489" i="6"/>
  <c r="AV1489" i="6"/>
  <c r="AX1489" i="6"/>
  <c r="AY1489" i="6"/>
  <c r="AZ1489" i="6"/>
  <c r="BB1489" i="6"/>
  <c r="BC1489" i="6"/>
  <c r="BD1489" i="6"/>
  <c r="BF1489" i="6"/>
  <c r="BG1489" i="6"/>
  <c r="BH1489" i="6"/>
  <c r="BJ1489" i="6"/>
  <c r="BK1489" i="6"/>
  <c r="BL1489" i="6"/>
  <c r="BN1489" i="6"/>
  <c r="BO1489" i="6"/>
  <c r="BP1489" i="6"/>
  <c r="BR1489" i="6"/>
  <c r="BS1489" i="6"/>
  <c r="BT1489" i="6"/>
  <c r="AH1490" i="6"/>
  <c r="AI1490" i="6"/>
  <c r="AJ1490" i="6"/>
  <c r="AL1490" i="6"/>
  <c r="AM1490" i="6"/>
  <c r="AN1490" i="6"/>
  <c r="AP1490" i="6"/>
  <c r="AQ1490" i="6"/>
  <c r="AR1490" i="6"/>
  <c r="AT1490" i="6"/>
  <c r="AU1490" i="6"/>
  <c r="AV1490" i="6"/>
  <c r="AW1490" i="6" s="1"/>
  <c r="AX1490" i="6"/>
  <c r="AY1490" i="6"/>
  <c r="AZ1490" i="6"/>
  <c r="BB1490" i="6"/>
  <c r="BC1490" i="6"/>
  <c r="BD1490" i="6"/>
  <c r="BF1490" i="6"/>
  <c r="BG1490" i="6"/>
  <c r="BH1490" i="6"/>
  <c r="BJ1490" i="6"/>
  <c r="BK1490" i="6"/>
  <c r="BL1490" i="6"/>
  <c r="BN1490" i="6"/>
  <c r="BO1490" i="6"/>
  <c r="BP1490" i="6"/>
  <c r="BR1490" i="6"/>
  <c r="BS1490" i="6"/>
  <c r="BT1490" i="6"/>
  <c r="AH1491" i="6"/>
  <c r="AI1491" i="6"/>
  <c r="AJ1491" i="6"/>
  <c r="AL1491" i="6"/>
  <c r="AM1491" i="6"/>
  <c r="AN1491" i="6"/>
  <c r="AP1491" i="6"/>
  <c r="AQ1491" i="6"/>
  <c r="AR1491" i="6"/>
  <c r="AT1491" i="6"/>
  <c r="AU1491" i="6"/>
  <c r="AV1491" i="6"/>
  <c r="AX1491" i="6"/>
  <c r="AY1491" i="6"/>
  <c r="AZ1491" i="6"/>
  <c r="BB1491" i="6"/>
  <c r="BC1491" i="6"/>
  <c r="BD1491" i="6"/>
  <c r="BF1491" i="6"/>
  <c r="BG1491" i="6"/>
  <c r="BH1491" i="6"/>
  <c r="BJ1491" i="6"/>
  <c r="BK1491" i="6"/>
  <c r="BL1491" i="6"/>
  <c r="BN1491" i="6"/>
  <c r="BO1491" i="6"/>
  <c r="BP1491" i="6"/>
  <c r="BR1491" i="6"/>
  <c r="BS1491" i="6"/>
  <c r="BT1491" i="6"/>
  <c r="AH1492" i="6"/>
  <c r="AI1492" i="6"/>
  <c r="AJ1492" i="6"/>
  <c r="AL1492" i="6"/>
  <c r="AO1492" i="6" s="1"/>
  <c r="AM1492" i="6"/>
  <c r="AN1492" i="6"/>
  <c r="AP1492" i="6"/>
  <c r="AS1492" i="6" s="1"/>
  <c r="AQ1492" i="6"/>
  <c r="AR1492" i="6"/>
  <c r="AT1492" i="6"/>
  <c r="AU1492" i="6"/>
  <c r="AV1492" i="6"/>
  <c r="AX1492" i="6"/>
  <c r="AY1492" i="6"/>
  <c r="AZ1492" i="6"/>
  <c r="BB1492" i="6"/>
  <c r="BC1492" i="6"/>
  <c r="BD1492" i="6"/>
  <c r="BF1492" i="6"/>
  <c r="BG1492" i="6"/>
  <c r="BH1492" i="6"/>
  <c r="BJ1492" i="6"/>
  <c r="BM1492" i="6" s="1"/>
  <c r="BK1492" i="6"/>
  <c r="BL1492" i="6"/>
  <c r="BN1492" i="6"/>
  <c r="BO1492" i="6"/>
  <c r="BP1492" i="6"/>
  <c r="BR1492" i="6"/>
  <c r="BS1492" i="6"/>
  <c r="BT1492" i="6"/>
  <c r="AH1493" i="6"/>
  <c r="AI1493" i="6"/>
  <c r="AJ1493" i="6"/>
  <c r="AL1493" i="6"/>
  <c r="AM1493" i="6"/>
  <c r="AN1493" i="6"/>
  <c r="AP1493" i="6"/>
  <c r="AQ1493" i="6"/>
  <c r="AR1493" i="6"/>
  <c r="AT1493" i="6"/>
  <c r="AU1493" i="6"/>
  <c r="AV1493" i="6"/>
  <c r="AX1493" i="6"/>
  <c r="AY1493" i="6"/>
  <c r="AZ1493" i="6"/>
  <c r="BB1493" i="6"/>
  <c r="BC1493" i="6"/>
  <c r="BD1493" i="6"/>
  <c r="BF1493" i="6"/>
  <c r="BG1493" i="6"/>
  <c r="BH1493" i="6"/>
  <c r="BJ1493" i="6"/>
  <c r="BK1493" i="6"/>
  <c r="BL1493" i="6"/>
  <c r="BN1493" i="6"/>
  <c r="BO1493" i="6"/>
  <c r="BP1493" i="6"/>
  <c r="BR1493" i="6"/>
  <c r="BS1493" i="6"/>
  <c r="BT1493" i="6"/>
  <c r="AH1494" i="6"/>
  <c r="AI1494" i="6"/>
  <c r="AJ1494" i="6"/>
  <c r="AL1494" i="6"/>
  <c r="AM1494" i="6"/>
  <c r="AN1494" i="6"/>
  <c r="AP1494" i="6"/>
  <c r="AQ1494" i="6"/>
  <c r="AR1494" i="6"/>
  <c r="AT1494" i="6"/>
  <c r="AU1494" i="6"/>
  <c r="AV1494" i="6"/>
  <c r="AX1494" i="6"/>
  <c r="AY1494" i="6"/>
  <c r="AZ1494" i="6"/>
  <c r="BB1494" i="6"/>
  <c r="BC1494" i="6"/>
  <c r="BD1494" i="6"/>
  <c r="BF1494" i="6"/>
  <c r="BG1494" i="6"/>
  <c r="BH1494" i="6"/>
  <c r="BJ1494" i="6"/>
  <c r="BK1494" i="6"/>
  <c r="BL1494" i="6"/>
  <c r="BN1494" i="6"/>
  <c r="BO1494" i="6"/>
  <c r="BP1494" i="6"/>
  <c r="BR1494" i="6"/>
  <c r="BS1494" i="6"/>
  <c r="BT1494" i="6"/>
  <c r="AH1495" i="6"/>
  <c r="AI1495" i="6"/>
  <c r="AJ1495" i="6"/>
  <c r="AL1495" i="6"/>
  <c r="AM1495" i="6"/>
  <c r="AN1495" i="6"/>
  <c r="AP1495" i="6"/>
  <c r="AQ1495" i="6"/>
  <c r="AR1495" i="6"/>
  <c r="AT1495" i="6"/>
  <c r="AU1495" i="6"/>
  <c r="AV1495" i="6"/>
  <c r="AX1495" i="6"/>
  <c r="BA1495" i="6" s="1"/>
  <c r="AY1495" i="6"/>
  <c r="AZ1495" i="6"/>
  <c r="BB1495" i="6"/>
  <c r="BC1495" i="6"/>
  <c r="BD1495" i="6"/>
  <c r="BF1495" i="6"/>
  <c r="BG1495" i="6"/>
  <c r="BH1495" i="6"/>
  <c r="BJ1495" i="6"/>
  <c r="BK1495" i="6"/>
  <c r="BL1495" i="6"/>
  <c r="BN1495" i="6"/>
  <c r="BO1495" i="6"/>
  <c r="BP1495" i="6"/>
  <c r="BR1495" i="6"/>
  <c r="BS1495" i="6"/>
  <c r="BT1495" i="6"/>
  <c r="AH1496" i="6"/>
  <c r="AI1496" i="6"/>
  <c r="AJ1496" i="6"/>
  <c r="AL1496" i="6"/>
  <c r="AM1496" i="6"/>
  <c r="AN1496" i="6"/>
  <c r="AP1496" i="6"/>
  <c r="AQ1496" i="6"/>
  <c r="AR1496" i="6"/>
  <c r="AT1496" i="6"/>
  <c r="AU1496" i="6"/>
  <c r="AV1496" i="6"/>
  <c r="AX1496" i="6"/>
  <c r="AY1496" i="6"/>
  <c r="AZ1496" i="6"/>
  <c r="BA1496" i="6" s="1"/>
  <c r="BB1496" i="6"/>
  <c r="BC1496" i="6"/>
  <c r="BD1496" i="6"/>
  <c r="BE1496" i="6" s="1"/>
  <c r="BF1496" i="6"/>
  <c r="BG1496" i="6"/>
  <c r="BH1496" i="6"/>
  <c r="BI1496" i="6"/>
  <c r="BJ1496" i="6"/>
  <c r="BK1496" i="6"/>
  <c r="BL1496" i="6"/>
  <c r="BN1496" i="6"/>
  <c r="BQ1496" i="6" s="1"/>
  <c r="BO1496" i="6"/>
  <c r="BP1496" i="6"/>
  <c r="BR1496" i="6"/>
  <c r="BS1496" i="6"/>
  <c r="BT1496" i="6"/>
  <c r="AH1497" i="6"/>
  <c r="AI1497" i="6"/>
  <c r="AJ1497" i="6"/>
  <c r="AL1497" i="6"/>
  <c r="AM1497" i="6"/>
  <c r="AN1497" i="6"/>
  <c r="AP1497" i="6"/>
  <c r="AQ1497" i="6"/>
  <c r="AR1497" i="6"/>
  <c r="AT1497" i="6"/>
  <c r="AU1497" i="6"/>
  <c r="AV1497" i="6"/>
  <c r="AX1497" i="6"/>
  <c r="AY1497" i="6"/>
  <c r="AZ1497" i="6"/>
  <c r="BB1497" i="6"/>
  <c r="BC1497" i="6"/>
  <c r="BD1497" i="6"/>
  <c r="BE1497" i="6" s="1"/>
  <c r="BF1497" i="6"/>
  <c r="BG1497" i="6"/>
  <c r="BH1497" i="6"/>
  <c r="BJ1497" i="6"/>
  <c r="BK1497" i="6"/>
  <c r="BL1497" i="6"/>
  <c r="BN1497" i="6"/>
  <c r="BO1497" i="6"/>
  <c r="BP1497" i="6"/>
  <c r="BR1497" i="6"/>
  <c r="BS1497" i="6"/>
  <c r="BT1497" i="6"/>
  <c r="BU1497" i="6" s="1"/>
  <c r="AH1498" i="6"/>
  <c r="AI1498" i="6"/>
  <c r="AJ1498" i="6"/>
  <c r="AL1498" i="6"/>
  <c r="AM1498" i="6"/>
  <c r="AN1498" i="6"/>
  <c r="AP1498" i="6"/>
  <c r="AQ1498" i="6"/>
  <c r="AR1498" i="6"/>
  <c r="AT1498" i="6"/>
  <c r="AU1498" i="6"/>
  <c r="AV1498" i="6"/>
  <c r="AX1498" i="6"/>
  <c r="AY1498" i="6"/>
  <c r="AZ1498" i="6"/>
  <c r="BB1498" i="6"/>
  <c r="BC1498" i="6"/>
  <c r="BD1498" i="6"/>
  <c r="BF1498" i="6"/>
  <c r="BG1498" i="6"/>
  <c r="BH1498" i="6"/>
  <c r="BJ1498" i="6"/>
  <c r="BK1498" i="6"/>
  <c r="BL1498" i="6"/>
  <c r="BN1498" i="6"/>
  <c r="BO1498" i="6"/>
  <c r="BP1498" i="6"/>
  <c r="BR1498" i="6"/>
  <c r="BS1498" i="6"/>
  <c r="BT1498" i="6"/>
  <c r="AH1499" i="6"/>
  <c r="AI1499" i="6"/>
  <c r="AJ1499" i="6"/>
  <c r="AL1499" i="6"/>
  <c r="AM1499" i="6"/>
  <c r="AN1499" i="6"/>
  <c r="AP1499" i="6"/>
  <c r="AQ1499" i="6"/>
  <c r="AR1499" i="6"/>
  <c r="AT1499" i="6"/>
  <c r="AU1499" i="6"/>
  <c r="AV1499" i="6"/>
  <c r="AX1499" i="6"/>
  <c r="AY1499" i="6"/>
  <c r="AZ1499" i="6"/>
  <c r="BB1499" i="6"/>
  <c r="BC1499" i="6"/>
  <c r="BD1499" i="6"/>
  <c r="BF1499" i="6"/>
  <c r="BI1499" i="6" s="1"/>
  <c r="BG1499" i="6"/>
  <c r="BH1499" i="6"/>
  <c r="BJ1499" i="6"/>
  <c r="BK1499" i="6"/>
  <c r="BL1499" i="6"/>
  <c r="BN1499" i="6"/>
  <c r="BO1499" i="6"/>
  <c r="BP1499" i="6"/>
  <c r="BR1499" i="6"/>
  <c r="BS1499" i="6"/>
  <c r="BT1499" i="6"/>
  <c r="AH1500" i="6"/>
  <c r="AK1500" i="6" s="1"/>
  <c r="AI1500" i="6"/>
  <c r="AJ1500" i="6"/>
  <c r="AL1500" i="6"/>
  <c r="AM1500" i="6"/>
  <c r="AN1500" i="6"/>
  <c r="AP1500" i="6"/>
  <c r="AQ1500" i="6"/>
  <c r="AR1500" i="6"/>
  <c r="AT1500" i="6"/>
  <c r="AU1500" i="6"/>
  <c r="AV1500" i="6"/>
  <c r="AX1500" i="6"/>
  <c r="AY1500" i="6"/>
  <c r="AZ1500" i="6"/>
  <c r="BB1500" i="6"/>
  <c r="BC1500" i="6"/>
  <c r="BD1500" i="6"/>
  <c r="BF1500" i="6"/>
  <c r="BG1500" i="6"/>
  <c r="BH1500" i="6"/>
  <c r="BJ1500" i="6"/>
  <c r="BK1500" i="6"/>
  <c r="BL1500" i="6"/>
  <c r="BN1500" i="6"/>
  <c r="BO1500" i="6"/>
  <c r="BP1500" i="6"/>
  <c r="BR1500" i="6"/>
  <c r="BS1500" i="6"/>
  <c r="BT1500" i="6"/>
  <c r="AH1501" i="6"/>
  <c r="AI1501" i="6"/>
  <c r="AJ1501" i="6"/>
  <c r="AL1501" i="6"/>
  <c r="AO1501" i="6" s="1"/>
  <c r="AM1501" i="6"/>
  <c r="AN1501" i="6"/>
  <c r="AP1501" i="6"/>
  <c r="AQ1501" i="6"/>
  <c r="AR1501" i="6"/>
  <c r="AT1501" i="6"/>
  <c r="AU1501" i="6"/>
  <c r="AV1501" i="6"/>
  <c r="AX1501" i="6"/>
  <c r="AY1501" i="6"/>
  <c r="AZ1501" i="6"/>
  <c r="BB1501" i="6"/>
  <c r="BC1501" i="6"/>
  <c r="BD1501" i="6"/>
  <c r="BF1501" i="6"/>
  <c r="BG1501" i="6"/>
  <c r="BH1501" i="6"/>
  <c r="BJ1501" i="6"/>
  <c r="BK1501" i="6"/>
  <c r="BL1501" i="6"/>
  <c r="BN1501" i="6"/>
  <c r="BO1501" i="6"/>
  <c r="BP1501" i="6"/>
  <c r="BR1501" i="6"/>
  <c r="BS1501" i="6"/>
  <c r="BT1501" i="6"/>
  <c r="AH1502" i="6"/>
  <c r="AI1502" i="6"/>
  <c r="AJ1502" i="6"/>
  <c r="AL1502" i="6"/>
  <c r="AM1502" i="6"/>
  <c r="AN1502" i="6"/>
  <c r="AP1502" i="6"/>
  <c r="AQ1502" i="6"/>
  <c r="AR1502" i="6"/>
  <c r="AT1502" i="6"/>
  <c r="AU1502" i="6"/>
  <c r="AV1502" i="6"/>
  <c r="AX1502" i="6"/>
  <c r="AY1502" i="6"/>
  <c r="AZ1502" i="6"/>
  <c r="BB1502" i="6"/>
  <c r="BC1502" i="6"/>
  <c r="BD1502" i="6"/>
  <c r="BF1502" i="6"/>
  <c r="BG1502" i="6"/>
  <c r="BH1502" i="6"/>
  <c r="BJ1502" i="6"/>
  <c r="BK1502" i="6"/>
  <c r="BL1502" i="6"/>
  <c r="BN1502" i="6"/>
  <c r="BO1502" i="6"/>
  <c r="BP1502" i="6"/>
  <c r="BR1502" i="6"/>
  <c r="BS1502" i="6"/>
  <c r="BT1502" i="6"/>
  <c r="AH1503" i="6"/>
  <c r="AI1503" i="6"/>
  <c r="AJ1503" i="6"/>
  <c r="AL1503" i="6"/>
  <c r="AM1503" i="6"/>
  <c r="AN1503" i="6"/>
  <c r="AP1503" i="6"/>
  <c r="AQ1503" i="6"/>
  <c r="AR1503" i="6"/>
  <c r="AT1503" i="6"/>
  <c r="AU1503" i="6"/>
  <c r="AV1503" i="6"/>
  <c r="AX1503" i="6"/>
  <c r="AY1503" i="6"/>
  <c r="AZ1503" i="6"/>
  <c r="BB1503" i="6"/>
  <c r="BC1503" i="6"/>
  <c r="BD1503" i="6"/>
  <c r="BF1503" i="6"/>
  <c r="BG1503" i="6"/>
  <c r="BH1503" i="6"/>
  <c r="BJ1503" i="6"/>
  <c r="BK1503" i="6"/>
  <c r="BL1503" i="6"/>
  <c r="BN1503" i="6"/>
  <c r="BO1503" i="6"/>
  <c r="BP1503" i="6"/>
  <c r="BR1503" i="6"/>
  <c r="BS1503" i="6"/>
  <c r="BT1503" i="6"/>
  <c r="AH1504" i="6"/>
  <c r="AI1504" i="6"/>
  <c r="AJ1504" i="6"/>
  <c r="AL1504" i="6"/>
  <c r="AM1504" i="6"/>
  <c r="AN1504" i="6"/>
  <c r="AP1504" i="6"/>
  <c r="AQ1504" i="6"/>
  <c r="AR1504" i="6"/>
  <c r="AT1504" i="6"/>
  <c r="AU1504" i="6"/>
  <c r="AV1504" i="6"/>
  <c r="AX1504" i="6"/>
  <c r="AY1504" i="6"/>
  <c r="AZ1504" i="6"/>
  <c r="BB1504" i="6"/>
  <c r="BC1504" i="6"/>
  <c r="BD1504" i="6"/>
  <c r="BF1504" i="6"/>
  <c r="BG1504" i="6"/>
  <c r="BH1504" i="6"/>
  <c r="BJ1504" i="6"/>
  <c r="BK1504" i="6"/>
  <c r="BL1504" i="6"/>
  <c r="BN1504" i="6"/>
  <c r="BO1504" i="6"/>
  <c r="BP1504" i="6"/>
  <c r="BR1504" i="6"/>
  <c r="BS1504" i="6"/>
  <c r="BT1504" i="6"/>
  <c r="AH1505" i="6"/>
  <c r="AI1505" i="6"/>
  <c r="AJ1505" i="6"/>
  <c r="AL1505" i="6"/>
  <c r="AM1505" i="6"/>
  <c r="AN1505" i="6"/>
  <c r="AP1505" i="6"/>
  <c r="AQ1505" i="6"/>
  <c r="AR1505" i="6"/>
  <c r="AT1505" i="6"/>
  <c r="AU1505" i="6"/>
  <c r="AV1505" i="6"/>
  <c r="AX1505" i="6"/>
  <c r="AY1505" i="6"/>
  <c r="AZ1505" i="6"/>
  <c r="BB1505" i="6"/>
  <c r="BC1505" i="6"/>
  <c r="BD1505" i="6"/>
  <c r="BF1505" i="6"/>
  <c r="BG1505" i="6"/>
  <c r="BH1505" i="6"/>
  <c r="BJ1505" i="6"/>
  <c r="BK1505" i="6"/>
  <c r="BL1505" i="6"/>
  <c r="BN1505" i="6"/>
  <c r="BO1505" i="6"/>
  <c r="BP1505" i="6"/>
  <c r="BR1505" i="6"/>
  <c r="BS1505" i="6"/>
  <c r="BT1505" i="6"/>
  <c r="AH1506" i="6"/>
  <c r="AI1506" i="6"/>
  <c r="AJ1506" i="6"/>
  <c r="AL1506" i="6"/>
  <c r="AM1506" i="6"/>
  <c r="AN1506" i="6"/>
  <c r="AP1506" i="6"/>
  <c r="AQ1506" i="6"/>
  <c r="AR1506" i="6"/>
  <c r="AT1506" i="6"/>
  <c r="AW1506" i="6" s="1"/>
  <c r="AU1506" i="6"/>
  <c r="AV1506" i="6"/>
  <c r="AX1506" i="6"/>
  <c r="AY1506" i="6"/>
  <c r="AZ1506" i="6"/>
  <c r="BB1506" i="6"/>
  <c r="BC1506" i="6"/>
  <c r="BD1506" i="6"/>
  <c r="BF1506" i="6"/>
  <c r="BG1506" i="6"/>
  <c r="BH1506" i="6"/>
  <c r="BJ1506" i="6"/>
  <c r="BK1506" i="6"/>
  <c r="BL1506" i="6"/>
  <c r="BN1506" i="6"/>
  <c r="BO1506" i="6"/>
  <c r="BP1506" i="6"/>
  <c r="BR1506" i="6"/>
  <c r="BS1506" i="6"/>
  <c r="BT1506" i="6"/>
  <c r="AH1507" i="6"/>
  <c r="AI1507" i="6"/>
  <c r="AJ1507" i="6"/>
  <c r="AL1507" i="6"/>
  <c r="AM1507" i="6"/>
  <c r="AN1507" i="6"/>
  <c r="AP1507" i="6"/>
  <c r="AQ1507" i="6"/>
  <c r="AR1507" i="6"/>
  <c r="AT1507" i="6"/>
  <c r="AU1507" i="6"/>
  <c r="AW1507" i="6" s="1"/>
  <c r="AV1507" i="6"/>
  <c r="AX1507" i="6"/>
  <c r="AY1507" i="6"/>
  <c r="AZ1507" i="6"/>
  <c r="BB1507" i="6"/>
  <c r="BC1507" i="6"/>
  <c r="BD1507" i="6"/>
  <c r="BF1507" i="6"/>
  <c r="BG1507" i="6"/>
  <c r="BH1507" i="6"/>
  <c r="BJ1507" i="6"/>
  <c r="BK1507" i="6"/>
  <c r="BM1507" i="6" s="1"/>
  <c r="BL1507" i="6"/>
  <c r="BN1507" i="6"/>
  <c r="BO1507" i="6"/>
  <c r="BP1507" i="6"/>
  <c r="BR1507" i="6"/>
  <c r="BS1507" i="6"/>
  <c r="BT1507" i="6"/>
  <c r="AH1508" i="6"/>
  <c r="AI1508" i="6"/>
  <c r="AJ1508" i="6"/>
  <c r="AL1508" i="6"/>
  <c r="AM1508" i="6"/>
  <c r="AN1508" i="6"/>
  <c r="AP1508" i="6"/>
  <c r="AQ1508" i="6"/>
  <c r="AR1508" i="6"/>
  <c r="AT1508" i="6"/>
  <c r="AU1508" i="6"/>
  <c r="AV1508" i="6"/>
  <c r="AX1508" i="6"/>
  <c r="AY1508" i="6"/>
  <c r="AZ1508" i="6"/>
  <c r="BB1508" i="6"/>
  <c r="BC1508" i="6"/>
  <c r="BD1508" i="6"/>
  <c r="BF1508" i="6"/>
  <c r="BG1508" i="6"/>
  <c r="BH1508" i="6"/>
  <c r="BJ1508" i="6"/>
  <c r="BK1508" i="6"/>
  <c r="BL1508" i="6"/>
  <c r="BN1508" i="6"/>
  <c r="BO1508" i="6"/>
  <c r="BP1508" i="6"/>
  <c r="BR1508" i="6"/>
  <c r="BS1508" i="6"/>
  <c r="BT1508" i="6"/>
  <c r="AH1509" i="6"/>
  <c r="AI1509" i="6"/>
  <c r="AJ1509" i="6"/>
  <c r="AL1509" i="6"/>
  <c r="AM1509" i="6"/>
  <c r="AN1509" i="6"/>
  <c r="AP1509" i="6"/>
  <c r="AQ1509" i="6"/>
  <c r="AR1509" i="6"/>
  <c r="AT1509" i="6"/>
  <c r="AU1509" i="6"/>
  <c r="AV1509" i="6"/>
  <c r="AX1509" i="6"/>
  <c r="AY1509" i="6"/>
  <c r="AZ1509" i="6"/>
  <c r="BB1509" i="6"/>
  <c r="BC1509" i="6"/>
  <c r="BD1509" i="6"/>
  <c r="BF1509" i="6"/>
  <c r="BG1509" i="6"/>
  <c r="BH1509" i="6"/>
  <c r="BJ1509" i="6"/>
  <c r="BK1509" i="6"/>
  <c r="BM1509" i="6" s="1"/>
  <c r="BL1509" i="6"/>
  <c r="BN1509" i="6"/>
  <c r="BO1509" i="6"/>
  <c r="BP1509" i="6"/>
  <c r="BR1509" i="6"/>
  <c r="BS1509" i="6"/>
  <c r="BT1509" i="6"/>
  <c r="AH1510" i="6"/>
  <c r="AK1510" i="6" s="1"/>
  <c r="AI1510" i="6"/>
  <c r="AJ1510" i="6"/>
  <c r="AL1510" i="6"/>
  <c r="AM1510" i="6"/>
  <c r="AN1510" i="6"/>
  <c r="AP1510" i="6"/>
  <c r="AQ1510" i="6"/>
  <c r="AR1510" i="6"/>
  <c r="AT1510" i="6"/>
  <c r="AU1510" i="6"/>
  <c r="AV1510" i="6"/>
  <c r="AX1510" i="6"/>
  <c r="AY1510" i="6"/>
  <c r="AZ1510" i="6"/>
  <c r="BB1510" i="6"/>
  <c r="BC1510" i="6"/>
  <c r="BD1510" i="6"/>
  <c r="BF1510" i="6"/>
  <c r="BG1510" i="6"/>
  <c r="BH1510" i="6"/>
  <c r="BJ1510" i="6"/>
  <c r="BK1510" i="6"/>
  <c r="BL1510" i="6"/>
  <c r="BN1510" i="6"/>
  <c r="BO1510" i="6"/>
  <c r="BP1510" i="6"/>
  <c r="BR1510" i="6"/>
  <c r="BS1510" i="6"/>
  <c r="BT1510" i="6"/>
  <c r="AH1511" i="6"/>
  <c r="AI1511" i="6"/>
  <c r="AJ1511" i="6"/>
  <c r="AL1511" i="6"/>
  <c r="AM1511" i="6"/>
  <c r="AN1511" i="6"/>
  <c r="AP1511" i="6"/>
  <c r="AQ1511" i="6"/>
  <c r="AR1511" i="6"/>
  <c r="AT1511" i="6"/>
  <c r="AU1511" i="6"/>
  <c r="AV1511" i="6"/>
  <c r="AX1511" i="6"/>
  <c r="AY1511" i="6"/>
  <c r="AZ1511" i="6"/>
  <c r="BB1511" i="6"/>
  <c r="BC1511" i="6"/>
  <c r="BD1511" i="6"/>
  <c r="BF1511" i="6"/>
  <c r="BG1511" i="6"/>
  <c r="BH1511" i="6"/>
  <c r="BJ1511" i="6"/>
  <c r="BK1511" i="6"/>
  <c r="BL1511" i="6"/>
  <c r="BN1511" i="6"/>
  <c r="BO1511" i="6"/>
  <c r="BP1511" i="6"/>
  <c r="BR1511" i="6"/>
  <c r="BS1511" i="6"/>
  <c r="BT1511" i="6"/>
  <c r="AH1512" i="6"/>
  <c r="AI1512" i="6"/>
  <c r="AJ1512" i="6"/>
  <c r="AL1512" i="6"/>
  <c r="AM1512" i="6"/>
  <c r="AN1512" i="6"/>
  <c r="AP1512" i="6"/>
  <c r="AQ1512" i="6"/>
  <c r="AR1512" i="6"/>
  <c r="AT1512" i="6"/>
  <c r="AU1512" i="6"/>
  <c r="AV1512" i="6"/>
  <c r="AX1512" i="6"/>
  <c r="AY1512" i="6"/>
  <c r="AZ1512" i="6"/>
  <c r="BB1512" i="6"/>
  <c r="BC1512" i="6"/>
  <c r="BD1512" i="6"/>
  <c r="BF1512" i="6"/>
  <c r="BG1512" i="6"/>
  <c r="BH1512" i="6"/>
  <c r="BJ1512" i="6"/>
  <c r="BK1512" i="6"/>
  <c r="BL1512" i="6"/>
  <c r="BN1512" i="6"/>
  <c r="BO1512" i="6"/>
  <c r="BP1512" i="6"/>
  <c r="BR1512" i="6"/>
  <c r="BS1512" i="6"/>
  <c r="BT1512" i="6"/>
  <c r="AH1513" i="6"/>
  <c r="AI1513" i="6"/>
  <c r="AJ1513" i="6"/>
  <c r="AL1513" i="6"/>
  <c r="AM1513" i="6"/>
  <c r="AN1513" i="6"/>
  <c r="AP1513" i="6"/>
  <c r="AQ1513" i="6"/>
  <c r="AR1513" i="6"/>
  <c r="AT1513" i="6"/>
  <c r="AU1513" i="6"/>
  <c r="AV1513" i="6"/>
  <c r="AX1513" i="6"/>
  <c r="AY1513" i="6"/>
  <c r="AZ1513" i="6"/>
  <c r="BB1513" i="6"/>
  <c r="BC1513" i="6"/>
  <c r="BD1513" i="6"/>
  <c r="BF1513" i="6"/>
  <c r="BG1513" i="6"/>
  <c r="BH1513" i="6"/>
  <c r="BJ1513" i="6"/>
  <c r="BK1513" i="6"/>
  <c r="BL1513" i="6"/>
  <c r="BN1513" i="6"/>
  <c r="BO1513" i="6"/>
  <c r="BP1513" i="6"/>
  <c r="BR1513" i="6"/>
  <c r="BS1513" i="6"/>
  <c r="BT1513" i="6"/>
  <c r="AH1514" i="6"/>
  <c r="AI1514" i="6"/>
  <c r="AJ1514" i="6"/>
  <c r="AL1514" i="6"/>
  <c r="AM1514" i="6"/>
  <c r="AN1514" i="6"/>
  <c r="AP1514" i="6"/>
  <c r="AQ1514" i="6"/>
  <c r="AR1514" i="6"/>
  <c r="AT1514" i="6"/>
  <c r="AU1514" i="6"/>
  <c r="AV1514" i="6"/>
  <c r="AX1514" i="6"/>
  <c r="AY1514" i="6"/>
  <c r="AZ1514" i="6"/>
  <c r="BB1514" i="6"/>
  <c r="BC1514" i="6"/>
  <c r="BD1514" i="6"/>
  <c r="BF1514" i="6"/>
  <c r="BG1514" i="6"/>
  <c r="BH1514" i="6"/>
  <c r="BJ1514" i="6"/>
  <c r="BK1514" i="6"/>
  <c r="BL1514" i="6"/>
  <c r="BN1514" i="6"/>
  <c r="BO1514" i="6"/>
  <c r="BP1514" i="6"/>
  <c r="BR1514" i="6"/>
  <c r="BS1514" i="6"/>
  <c r="BT1514" i="6"/>
  <c r="AH1515" i="6"/>
  <c r="AI1515" i="6"/>
  <c r="AJ1515" i="6"/>
  <c r="AL1515" i="6"/>
  <c r="AM1515" i="6"/>
  <c r="AN1515" i="6"/>
  <c r="AP1515" i="6"/>
  <c r="AQ1515" i="6"/>
  <c r="AR1515" i="6"/>
  <c r="AT1515" i="6"/>
  <c r="AU1515" i="6"/>
  <c r="AV1515" i="6"/>
  <c r="AX1515" i="6"/>
  <c r="AY1515" i="6"/>
  <c r="AZ1515" i="6"/>
  <c r="BA1515" i="6"/>
  <c r="BB1515" i="6"/>
  <c r="BC1515" i="6"/>
  <c r="BD1515" i="6"/>
  <c r="BF1515" i="6"/>
  <c r="BG1515" i="6"/>
  <c r="BH1515" i="6"/>
  <c r="BJ1515" i="6"/>
  <c r="BK1515" i="6"/>
  <c r="BL1515" i="6"/>
  <c r="BN1515" i="6"/>
  <c r="BO1515" i="6"/>
  <c r="BQ1515" i="6" s="1"/>
  <c r="BP1515" i="6"/>
  <c r="BR1515" i="6"/>
  <c r="BS1515" i="6"/>
  <c r="BT1515" i="6"/>
  <c r="AH1516" i="6"/>
  <c r="AI1516" i="6"/>
  <c r="AJ1516" i="6"/>
  <c r="AL1516" i="6"/>
  <c r="AM1516" i="6"/>
  <c r="AN1516" i="6"/>
  <c r="AP1516" i="6"/>
  <c r="AQ1516" i="6"/>
  <c r="AR1516" i="6"/>
  <c r="AT1516" i="6"/>
  <c r="AU1516" i="6"/>
  <c r="AV1516" i="6"/>
  <c r="AX1516" i="6"/>
  <c r="AY1516" i="6"/>
  <c r="AZ1516" i="6"/>
  <c r="BB1516" i="6"/>
  <c r="BC1516" i="6"/>
  <c r="BD1516" i="6"/>
  <c r="BF1516" i="6"/>
  <c r="BG1516" i="6"/>
  <c r="BH1516" i="6"/>
  <c r="BJ1516" i="6"/>
  <c r="BK1516" i="6"/>
  <c r="BL1516" i="6"/>
  <c r="BN1516" i="6"/>
  <c r="BO1516" i="6"/>
  <c r="BP1516" i="6"/>
  <c r="BR1516" i="6"/>
  <c r="BS1516" i="6"/>
  <c r="BT1516" i="6"/>
  <c r="AH1517" i="6"/>
  <c r="AI1517" i="6"/>
  <c r="AJ1517" i="6"/>
  <c r="AL1517" i="6"/>
  <c r="AM1517" i="6"/>
  <c r="AN1517" i="6"/>
  <c r="AP1517" i="6"/>
  <c r="AQ1517" i="6"/>
  <c r="AR1517" i="6"/>
  <c r="AT1517" i="6"/>
  <c r="AU1517" i="6"/>
  <c r="AV1517" i="6"/>
  <c r="AX1517" i="6"/>
  <c r="AY1517" i="6"/>
  <c r="AZ1517" i="6"/>
  <c r="BB1517" i="6"/>
  <c r="BC1517" i="6"/>
  <c r="BD1517" i="6"/>
  <c r="BF1517" i="6"/>
  <c r="BG1517" i="6"/>
  <c r="BH1517" i="6"/>
  <c r="BI1517" i="6"/>
  <c r="BJ1517" i="6"/>
  <c r="BK1517" i="6"/>
  <c r="BL1517" i="6"/>
  <c r="BN1517" i="6"/>
  <c r="BO1517" i="6"/>
  <c r="BP1517" i="6"/>
  <c r="BR1517" i="6"/>
  <c r="BS1517" i="6"/>
  <c r="BT1517" i="6"/>
  <c r="AH1518" i="6"/>
  <c r="AI1518" i="6"/>
  <c r="AJ1518" i="6"/>
  <c r="AL1518" i="6"/>
  <c r="AM1518" i="6"/>
  <c r="AN1518" i="6"/>
  <c r="AP1518" i="6"/>
  <c r="AS1518" i="6" s="1"/>
  <c r="AQ1518" i="6"/>
  <c r="AR1518" i="6"/>
  <c r="AT1518" i="6"/>
  <c r="AU1518" i="6"/>
  <c r="AV1518" i="6"/>
  <c r="AX1518" i="6"/>
  <c r="AY1518" i="6"/>
  <c r="AZ1518" i="6"/>
  <c r="BB1518" i="6"/>
  <c r="BC1518" i="6"/>
  <c r="BD1518" i="6"/>
  <c r="BF1518" i="6"/>
  <c r="BG1518" i="6"/>
  <c r="BH1518" i="6"/>
  <c r="BJ1518" i="6"/>
  <c r="BK1518" i="6"/>
  <c r="BL1518" i="6"/>
  <c r="BN1518" i="6"/>
  <c r="BO1518" i="6"/>
  <c r="BP1518" i="6"/>
  <c r="BR1518" i="6"/>
  <c r="BS1518" i="6"/>
  <c r="BT1518" i="6"/>
  <c r="BU1518" i="6" s="1"/>
  <c r="AH1519" i="6"/>
  <c r="AI1519" i="6"/>
  <c r="AJ1519" i="6"/>
  <c r="AL1519" i="6"/>
  <c r="AM1519" i="6"/>
  <c r="AN1519" i="6"/>
  <c r="AP1519" i="6"/>
  <c r="AQ1519" i="6"/>
  <c r="AR1519" i="6"/>
  <c r="AT1519" i="6"/>
  <c r="AU1519" i="6"/>
  <c r="AV1519" i="6"/>
  <c r="AX1519" i="6"/>
  <c r="AY1519" i="6"/>
  <c r="AZ1519" i="6"/>
  <c r="BB1519" i="6"/>
  <c r="BC1519" i="6"/>
  <c r="BD1519" i="6"/>
  <c r="BF1519" i="6"/>
  <c r="BG1519" i="6"/>
  <c r="BH1519" i="6"/>
  <c r="BJ1519" i="6"/>
  <c r="BK1519" i="6"/>
  <c r="BL1519" i="6"/>
  <c r="BN1519" i="6"/>
  <c r="BO1519" i="6"/>
  <c r="BP1519" i="6"/>
  <c r="BR1519" i="6"/>
  <c r="BS1519" i="6"/>
  <c r="BT1519" i="6"/>
  <c r="AH1520" i="6"/>
  <c r="AI1520" i="6"/>
  <c r="AJ1520" i="6"/>
  <c r="AL1520" i="6"/>
  <c r="AM1520" i="6"/>
  <c r="AN1520" i="6"/>
  <c r="AP1520" i="6"/>
  <c r="AQ1520" i="6"/>
  <c r="AR1520" i="6"/>
  <c r="AT1520" i="6"/>
  <c r="AU1520" i="6"/>
  <c r="AV1520" i="6"/>
  <c r="AX1520" i="6"/>
  <c r="AY1520" i="6"/>
  <c r="AZ1520" i="6"/>
  <c r="BB1520" i="6"/>
  <c r="BC1520" i="6"/>
  <c r="BD1520" i="6"/>
  <c r="BF1520" i="6"/>
  <c r="BG1520" i="6"/>
  <c r="BH1520" i="6"/>
  <c r="BJ1520" i="6"/>
  <c r="BK1520" i="6"/>
  <c r="BL1520" i="6"/>
  <c r="BN1520" i="6"/>
  <c r="BO1520" i="6"/>
  <c r="BP1520" i="6"/>
  <c r="BR1520" i="6"/>
  <c r="BS1520" i="6"/>
  <c r="BT1520" i="6"/>
  <c r="AH1521" i="6"/>
  <c r="AI1521" i="6"/>
  <c r="AJ1521" i="6"/>
  <c r="AL1521" i="6"/>
  <c r="AM1521" i="6"/>
  <c r="AN1521" i="6"/>
  <c r="AP1521" i="6"/>
  <c r="AQ1521" i="6"/>
  <c r="AR1521" i="6"/>
  <c r="AT1521" i="6"/>
  <c r="AU1521" i="6"/>
  <c r="AV1521" i="6"/>
  <c r="AX1521" i="6"/>
  <c r="AY1521" i="6"/>
  <c r="AZ1521" i="6"/>
  <c r="BB1521" i="6"/>
  <c r="BC1521" i="6"/>
  <c r="BD1521" i="6"/>
  <c r="BF1521" i="6"/>
  <c r="BG1521" i="6"/>
  <c r="BH1521" i="6"/>
  <c r="BJ1521" i="6"/>
  <c r="BK1521" i="6"/>
  <c r="BL1521" i="6"/>
  <c r="BN1521" i="6"/>
  <c r="BO1521" i="6"/>
  <c r="BP1521" i="6"/>
  <c r="BR1521" i="6"/>
  <c r="BS1521" i="6"/>
  <c r="BT1521" i="6"/>
  <c r="AH1522" i="6"/>
  <c r="AI1522" i="6"/>
  <c r="AJ1522" i="6"/>
  <c r="AL1522" i="6"/>
  <c r="AM1522" i="6"/>
  <c r="AN1522" i="6"/>
  <c r="AP1522" i="6"/>
  <c r="AQ1522" i="6"/>
  <c r="AR1522" i="6"/>
  <c r="AT1522" i="6"/>
  <c r="AU1522" i="6"/>
  <c r="AV1522" i="6"/>
  <c r="AX1522" i="6"/>
  <c r="AY1522" i="6"/>
  <c r="AZ1522" i="6"/>
  <c r="BB1522" i="6"/>
  <c r="BC1522" i="6"/>
  <c r="BD1522" i="6"/>
  <c r="BF1522" i="6"/>
  <c r="BG1522" i="6"/>
  <c r="BH1522" i="6"/>
  <c r="BJ1522" i="6"/>
  <c r="BK1522" i="6"/>
  <c r="BL1522" i="6"/>
  <c r="BN1522" i="6"/>
  <c r="BO1522" i="6"/>
  <c r="BP1522" i="6"/>
  <c r="BR1522" i="6"/>
  <c r="BS1522" i="6"/>
  <c r="BT1522" i="6"/>
  <c r="AH1523" i="6"/>
  <c r="AI1523" i="6"/>
  <c r="AJ1523" i="6"/>
  <c r="AL1523" i="6"/>
  <c r="AM1523" i="6"/>
  <c r="AN1523" i="6"/>
  <c r="AP1523" i="6"/>
  <c r="AQ1523" i="6"/>
  <c r="AR1523" i="6"/>
  <c r="AT1523" i="6"/>
  <c r="AU1523" i="6"/>
  <c r="AV1523" i="6"/>
  <c r="AX1523" i="6"/>
  <c r="AY1523" i="6"/>
  <c r="AZ1523" i="6"/>
  <c r="BB1523" i="6"/>
  <c r="BC1523" i="6"/>
  <c r="BD1523" i="6"/>
  <c r="BF1523" i="6"/>
  <c r="BG1523" i="6"/>
  <c r="BH1523" i="6"/>
  <c r="BJ1523" i="6"/>
  <c r="BK1523" i="6"/>
  <c r="BL1523" i="6"/>
  <c r="BN1523" i="6"/>
  <c r="BO1523" i="6"/>
  <c r="BP1523" i="6"/>
  <c r="BR1523" i="6"/>
  <c r="BS1523" i="6"/>
  <c r="BT1523" i="6"/>
  <c r="AH1524" i="6"/>
  <c r="AI1524" i="6"/>
  <c r="AJ1524" i="6"/>
  <c r="AL1524" i="6"/>
  <c r="AM1524" i="6"/>
  <c r="AN1524" i="6"/>
  <c r="AP1524" i="6"/>
  <c r="AQ1524" i="6"/>
  <c r="AR1524" i="6"/>
  <c r="AT1524" i="6"/>
  <c r="AU1524" i="6"/>
  <c r="AV1524" i="6"/>
  <c r="AX1524" i="6"/>
  <c r="AY1524" i="6"/>
  <c r="AZ1524" i="6"/>
  <c r="BB1524" i="6"/>
  <c r="BC1524" i="6"/>
  <c r="BD1524" i="6"/>
  <c r="BF1524" i="6"/>
  <c r="BG1524" i="6"/>
  <c r="BH1524" i="6"/>
  <c r="BJ1524" i="6"/>
  <c r="BK1524" i="6"/>
  <c r="BL1524" i="6"/>
  <c r="BN1524" i="6"/>
  <c r="BO1524" i="6"/>
  <c r="BP1524" i="6"/>
  <c r="BR1524" i="6"/>
  <c r="BS1524" i="6"/>
  <c r="BT1524" i="6"/>
  <c r="AH1525" i="6"/>
  <c r="AI1525" i="6"/>
  <c r="AK1525" i="6" s="1"/>
  <c r="AJ1525" i="6"/>
  <c r="AL1525" i="6"/>
  <c r="AM1525" i="6"/>
  <c r="AO1525" i="6" s="1"/>
  <c r="AN1525" i="6"/>
  <c r="AP1525" i="6"/>
  <c r="AQ1525" i="6"/>
  <c r="AR1525" i="6"/>
  <c r="AT1525" i="6"/>
  <c r="AU1525" i="6"/>
  <c r="AV1525" i="6"/>
  <c r="AX1525" i="6"/>
  <c r="AY1525" i="6"/>
  <c r="AZ1525" i="6"/>
  <c r="BB1525" i="6"/>
  <c r="BC1525" i="6"/>
  <c r="BE1525" i="6" s="1"/>
  <c r="BD1525" i="6"/>
  <c r="BF1525" i="6"/>
  <c r="BG1525" i="6"/>
  <c r="BH1525" i="6"/>
  <c r="BJ1525" i="6"/>
  <c r="BK1525" i="6"/>
  <c r="BL1525" i="6"/>
  <c r="BN1525" i="6"/>
  <c r="BO1525" i="6"/>
  <c r="BP1525" i="6"/>
  <c r="BR1525" i="6"/>
  <c r="BS1525" i="6"/>
  <c r="BU1525" i="6" s="1"/>
  <c r="BT1525" i="6"/>
  <c r="AH1526" i="6"/>
  <c r="AI1526" i="6"/>
  <c r="AJ1526" i="6"/>
  <c r="AL1526" i="6"/>
  <c r="AM1526" i="6"/>
  <c r="AN1526" i="6"/>
  <c r="AP1526" i="6"/>
  <c r="AQ1526" i="6"/>
  <c r="AR1526" i="6"/>
  <c r="AT1526" i="6"/>
  <c r="AU1526" i="6"/>
  <c r="AV1526" i="6"/>
  <c r="AX1526" i="6"/>
  <c r="AY1526" i="6"/>
  <c r="AZ1526" i="6"/>
  <c r="BB1526" i="6"/>
  <c r="BC1526" i="6"/>
  <c r="BD1526" i="6"/>
  <c r="BF1526" i="6"/>
  <c r="BG1526" i="6"/>
  <c r="BH1526" i="6"/>
  <c r="BJ1526" i="6"/>
  <c r="BK1526" i="6"/>
  <c r="BL1526" i="6"/>
  <c r="BN1526" i="6"/>
  <c r="BO1526" i="6"/>
  <c r="BP1526" i="6"/>
  <c r="BR1526" i="6"/>
  <c r="BS1526" i="6"/>
  <c r="BT1526" i="6"/>
  <c r="AH1527" i="6"/>
  <c r="AI1527" i="6"/>
  <c r="AJ1527" i="6"/>
  <c r="AL1527" i="6"/>
  <c r="AM1527" i="6"/>
  <c r="AN1527" i="6"/>
  <c r="AP1527" i="6"/>
  <c r="AQ1527" i="6"/>
  <c r="AR1527" i="6"/>
  <c r="AT1527" i="6"/>
  <c r="AU1527" i="6"/>
  <c r="AV1527" i="6"/>
  <c r="AX1527" i="6"/>
  <c r="AY1527" i="6"/>
  <c r="AZ1527" i="6"/>
  <c r="BB1527" i="6"/>
  <c r="BC1527" i="6"/>
  <c r="BD1527" i="6"/>
  <c r="BF1527" i="6"/>
  <c r="BG1527" i="6"/>
  <c r="BH1527" i="6"/>
  <c r="BJ1527" i="6"/>
  <c r="BK1527" i="6"/>
  <c r="BL1527" i="6"/>
  <c r="BN1527" i="6"/>
  <c r="BO1527" i="6"/>
  <c r="BP1527" i="6"/>
  <c r="BR1527" i="6"/>
  <c r="BS1527" i="6"/>
  <c r="BT1527" i="6"/>
  <c r="AH1528" i="6"/>
  <c r="AI1528" i="6"/>
  <c r="AJ1528" i="6"/>
  <c r="AL1528" i="6"/>
  <c r="AM1528" i="6"/>
  <c r="AN1528" i="6"/>
  <c r="AP1528" i="6"/>
  <c r="AQ1528" i="6"/>
  <c r="AR1528" i="6"/>
  <c r="AT1528" i="6"/>
  <c r="AU1528" i="6"/>
  <c r="AV1528" i="6"/>
  <c r="AX1528" i="6"/>
  <c r="AY1528" i="6"/>
  <c r="AZ1528" i="6"/>
  <c r="BB1528" i="6"/>
  <c r="BC1528" i="6"/>
  <c r="BD1528" i="6"/>
  <c r="BF1528" i="6"/>
  <c r="BG1528" i="6"/>
  <c r="BH1528" i="6"/>
  <c r="BJ1528" i="6"/>
  <c r="BK1528" i="6"/>
  <c r="BL1528" i="6"/>
  <c r="BN1528" i="6"/>
  <c r="BO1528" i="6"/>
  <c r="BP1528" i="6"/>
  <c r="BR1528" i="6"/>
  <c r="BS1528" i="6"/>
  <c r="BT1528" i="6"/>
  <c r="AH1529" i="6"/>
  <c r="AI1529" i="6"/>
  <c r="AJ1529" i="6"/>
  <c r="AL1529" i="6"/>
  <c r="AM1529" i="6"/>
  <c r="AN1529" i="6"/>
  <c r="AP1529" i="6"/>
  <c r="AQ1529" i="6"/>
  <c r="AR1529" i="6"/>
  <c r="AT1529" i="6"/>
  <c r="AU1529" i="6"/>
  <c r="AV1529" i="6"/>
  <c r="AX1529" i="6"/>
  <c r="AY1529" i="6"/>
  <c r="AZ1529" i="6"/>
  <c r="BB1529" i="6"/>
  <c r="BC1529" i="6"/>
  <c r="BD1529" i="6"/>
  <c r="BF1529" i="6"/>
  <c r="BG1529" i="6"/>
  <c r="BH1529" i="6"/>
  <c r="BJ1529" i="6"/>
  <c r="BK1529" i="6"/>
  <c r="BL1529" i="6"/>
  <c r="BN1529" i="6"/>
  <c r="BQ1529" i="6" s="1"/>
  <c r="BO1529" i="6"/>
  <c r="BP1529" i="6"/>
  <c r="BR1529" i="6"/>
  <c r="BS1529" i="6"/>
  <c r="BT1529" i="6"/>
  <c r="AH1530" i="6"/>
  <c r="AI1530" i="6"/>
  <c r="AJ1530" i="6"/>
  <c r="AL1530" i="6"/>
  <c r="AM1530" i="6"/>
  <c r="AN1530" i="6"/>
  <c r="AP1530" i="6"/>
  <c r="AQ1530" i="6"/>
  <c r="AR1530" i="6"/>
  <c r="AT1530" i="6"/>
  <c r="AU1530" i="6"/>
  <c r="AV1530" i="6"/>
  <c r="AX1530" i="6"/>
  <c r="AY1530" i="6"/>
  <c r="AZ1530" i="6"/>
  <c r="BB1530" i="6"/>
  <c r="BC1530" i="6"/>
  <c r="BD1530" i="6"/>
  <c r="BF1530" i="6"/>
  <c r="BI1530" i="6" s="1"/>
  <c r="BG1530" i="6"/>
  <c r="BH1530" i="6"/>
  <c r="BJ1530" i="6"/>
  <c r="BK1530" i="6"/>
  <c r="BL1530" i="6"/>
  <c r="BN1530" i="6"/>
  <c r="BO1530" i="6"/>
  <c r="BP1530" i="6"/>
  <c r="BR1530" i="6"/>
  <c r="BS1530" i="6"/>
  <c r="BT1530" i="6"/>
  <c r="AH1531" i="6"/>
  <c r="AI1531" i="6"/>
  <c r="AJ1531" i="6"/>
  <c r="AL1531" i="6"/>
  <c r="AM1531" i="6"/>
  <c r="AN1531" i="6"/>
  <c r="AP1531" i="6"/>
  <c r="AQ1531" i="6"/>
  <c r="AR1531" i="6"/>
  <c r="AT1531" i="6"/>
  <c r="AU1531" i="6"/>
  <c r="AV1531" i="6"/>
  <c r="AX1531" i="6"/>
  <c r="AY1531" i="6"/>
  <c r="AZ1531" i="6"/>
  <c r="BB1531" i="6"/>
  <c r="BC1531" i="6"/>
  <c r="BD1531" i="6"/>
  <c r="BF1531" i="6"/>
  <c r="BG1531" i="6"/>
  <c r="BH1531" i="6"/>
  <c r="BJ1531" i="6"/>
  <c r="BK1531" i="6"/>
  <c r="BL1531" i="6"/>
  <c r="BN1531" i="6"/>
  <c r="BO1531" i="6"/>
  <c r="BP1531" i="6"/>
  <c r="BR1531" i="6"/>
  <c r="BS1531" i="6"/>
  <c r="BT1531" i="6"/>
  <c r="AH1532" i="6"/>
  <c r="AI1532" i="6"/>
  <c r="AJ1532" i="6"/>
  <c r="AL1532" i="6"/>
  <c r="AM1532" i="6"/>
  <c r="AN1532" i="6"/>
  <c r="AP1532" i="6"/>
  <c r="AQ1532" i="6"/>
  <c r="AR1532" i="6"/>
  <c r="AT1532" i="6"/>
  <c r="AU1532" i="6"/>
  <c r="AV1532" i="6"/>
  <c r="AX1532" i="6"/>
  <c r="AY1532" i="6"/>
  <c r="AZ1532" i="6"/>
  <c r="BB1532" i="6"/>
  <c r="BC1532" i="6"/>
  <c r="BD1532" i="6"/>
  <c r="BF1532" i="6"/>
  <c r="BG1532" i="6"/>
  <c r="BH1532" i="6"/>
  <c r="BJ1532" i="6"/>
  <c r="BK1532" i="6"/>
  <c r="BL1532" i="6"/>
  <c r="BN1532" i="6"/>
  <c r="BO1532" i="6"/>
  <c r="BP1532" i="6"/>
  <c r="BR1532" i="6"/>
  <c r="BS1532" i="6"/>
  <c r="BT1532" i="6"/>
  <c r="AH1533" i="6"/>
  <c r="AI1533" i="6"/>
  <c r="AJ1533" i="6"/>
  <c r="AL1533" i="6"/>
  <c r="AM1533" i="6"/>
  <c r="AN1533" i="6"/>
  <c r="AP1533" i="6"/>
  <c r="AQ1533" i="6"/>
  <c r="AR1533" i="6"/>
  <c r="AT1533" i="6"/>
  <c r="AU1533" i="6"/>
  <c r="AV1533" i="6"/>
  <c r="AX1533" i="6"/>
  <c r="AY1533" i="6"/>
  <c r="AZ1533" i="6"/>
  <c r="BB1533" i="6"/>
  <c r="BC1533" i="6"/>
  <c r="BD1533" i="6"/>
  <c r="BF1533" i="6"/>
  <c r="BG1533" i="6"/>
  <c r="BH1533" i="6"/>
  <c r="BJ1533" i="6"/>
  <c r="BK1533" i="6"/>
  <c r="BL1533" i="6"/>
  <c r="BN1533" i="6"/>
  <c r="BO1533" i="6"/>
  <c r="BP1533" i="6"/>
  <c r="BR1533" i="6"/>
  <c r="BS1533" i="6"/>
  <c r="BT1533" i="6"/>
  <c r="AH1534" i="6"/>
  <c r="AI1534" i="6"/>
  <c r="AJ1534" i="6"/>
  <c r="AL1534" i="6"/>
  <c r="AM1534" i="6"/>
  <c r="AN1534" i="6"/>
  <c r="AP1534" i="6"/>
  <c r="AQ1534" i="6"/>
  <c r="AR1534" i="6"/>
  <c r="AT1534" i="6"/>
  <c r="AU1534" i="6"/>
  <c r="AV1534" i="6"/>
  <c r="AX1534" i="6"/>
  <c r="AY1534" i="6"/>
  <c r="AZ1534" i="6"/>
  <c r="BB1534" i="6"/>
  <c r="BC1534" i="6"/>
  <c r="BD1534" i="6"/>
  <c r="BF1534" i="6"/>
  <c r="BG1534" i="6"/>
  <c r="BH1534" i="6"/>
  <c r="BJ1534" i="6"/>
  <c r="BK1534" i="6"/>
  <c r="BL1534" i="6"/>
  <c r="BN1534" i="6"/>
  <c r="BO1534" i="6"/>
  <c r="BP1534" i="6"/>
  <c r="BR1534" i="6"/>
  <c r="BS1534" i="6"/>
  <c r="BT1534" i="6"/>
  <c r="AH1535" i="6"/>
  <c r="AI1535" i="6"/>
  <c r="AJ1535" i="6"/>
  <c r="AL1535" i="6"/>
  <c r="AM1535" i="6"/>
  <c r="AN1535" i="6"/>
  <c r="AP1535" i="6"/>
  <c r="AQ1535" i="6"/>
  <c r="AR1535" i="6"/>
  <c r="AT1535" i="6"/>
  <c r="AU1535" i="6"/>
  <c r="AV1535" i="6"/>
  <c r="AX1535" i="6"/>
  <c r="AY1535" i="6"/>
  <c r="AZ1535" i="6"/>
  <c r="BB1535" i="6"/>
  <c r="BC1535" i="6"/>
  <c r="BD1535" i="6"/>
  <c r="BF1535" i="6"/>
  <c r="BG1535" i="6"/>
  <c r="BH1535" i="6"/>
  <c r="BJ1535" i="6"/>
  <c r="BK1535" i="6"/>
  <c r="BL1535" i="6"/>
  <c r="BN1535" i="6"/>
  <c r="BO1535" i="6"/>
  <c r="BP1535" i="6"/>
  <c r="BR1535" i="6"/>
  <c r="BS1535" i="6"/>
  <c r="BT1535" i="6"/>
  <c r="AH1536" i="6"/>
  <c r="AI1536" i="6"/>
  <c r="AJ1536" i="6"/>
  <c r="AL1536" i="6"/>
  <c r="AM1536" i="6"/>
  <c r="AN1536" i="6"/>
  <c r="AP1536" i="6"/>
  <c r="AQ1536" i="6"/>
  <c r="AR1536" i="6"/>
  <c r="AT1536" i="6"/>
  <c r="AU1536" i="6"/>
  <c r="AV1536" i="6"/>
  <c r="AX1536" i="6"/>
  <c r="AY1536" i="6"/>
  <c r="AZ1536" i="6"/>
  <c r="BB1536" i="6"/>
  <c r="BC1536" i="6"/>
  <c r="BD1536" i="6"/>
  <c r="BF1536" i="6"/>
  <c r="BG1536" i="6"/>
  <c r="BH1536" i="6"/>
  <c r="BJ1536" i="6"/>
  <c r="BK1536" i="6"/>
  <c r="BL1536" i="6"/>
  <c r="BN1536" i="6"/>
  <c r="BO1536" i="6"/>
  <c r="BP1536" i="6"/>
  <c r="BR1536" i="6"/>
  <c r="BS1536" i="6"/>
  <c r="BT1536" i="6"/>
  <c r="AH1537" i="6"/>
  <c r="AI1537" i="6"/>
  <c r="AJ1537" i="6"/>
  <c r="AL1537" i="6"/>
  <c r="AM1537" i="6"/>
  <c r="AN1537" i="6"/>
  <c r="AP1537" i="6"/>
  <c r="AQ1537" i="6"/>
  <c r="AR1537" i="6"/>
  <c r="AT1537" i="6"/>
  <c r="AU1537" i="6"/>
  <c r="AV1537" i="6"/>
  <c r="AX1537" i="6"/>
  <c r="AY1537" i="6"/>
  <c r="AZ1537" i="6"/>
  <c r="BB1537" i="6"/>
  <c r="BC1537" i="6"/>
  <c r="BD1537" i="6"/>
  <c r="BF1537" i="6"/>
  <c r="BG1537" i="6"/>
  <c r="BH1537" i="6"/>
  <c r="BJ1537" i="6"/>
  <c r="BK1537" i="6"/>
  <c r="BL1537" i="6"/>
  <c r="BN1537" i="6"/>
  <c r="BQ1537" i="6" s="1"/>
  <c r="BO1537" i="6"/>
  <c r="BP1537" i="6"/>
  <c r="BR1537" i="6"/>
  <c r="BS1537" i="6"/>
  <c r="BT1537" i="6"/>
  <c r="AH1538" i="6"/>
  <c r="AI1538" i="6"/>
  <c r="AJ1538" i="6"/>
  <c r="AL1538" i="6"/>
  <c r="AM1538" i="6"/>
  <c r="AN1538" i="6"/>
  <c r="AP1538" i="6"/>
  <c r="AQ1538" i="6"/>
  <c r="AR1538" i="6"/>
  <c r="AT1538" i="6"/>
  <c r="AU1538" i="6"/>
  <c r="AV1538" i="6"/>
  <c r="AX1538" i="6"/>
  <c r="AY1538" i="6"/>
  <c r="AZ1538" i="6"/>
  <c r="BB1538" i="6"/>
  <c r="BC1538" i="6"/>
  <c r="BD1538" i="6"/>
  <c r="BF1538" i="6"/>
  <c r="BG1538" i="6"/>
  <c r="BH1538" i="6"/>
  <c r="BJ1538" i="6"/>
  <c r="BK1538" i="6"/>
  <c r="BL1538" i="6"/>
  <c r="BN1538" i="6"/>
  <c r="BO1538" i="6"/>
  <c r="BP1538" i="6"/>
  <c r="BR1538" i="6"/>
  <c r="BS1538" i="6"/>
  <c r="BT1538" i="6"/>
  <c r="AH1539" i="6"/>
  <c r="AI1539" i="6"/>
  <c r="AJ1539" i="6"/>
  <c r="AL1539" i="6"/>
  <c r="AM1539" i="6"/>
  <c r="AN1539" i="6"/>
  <c r="AP1539" i="6"/>
  <c r="AQ1539" i="6"/>
  <c r="AR1539" i="6"/>
  <c r="AT1539" i="6"/>
  <c r="AU1539" i="6"/>
  <c r="AV1539" i="6"/>
  <c r="AX1539" i="6"/>
  <c r="AY1539" i="6"/>
  <c r="AZ1539" i="6"/>
  <c r="BB1539" i="6"/>
  <c r="BC1539" i="6"/>
  <c r="BD1539" i="6"/>
  <c r="BF1539" i="6"/>
  <c r="BG1539" i="6"/>
  <c r="BH1539" i="6"/>
  <c r="BJ1539" i="6"/>
  <c r="BK1539" i="6"/>
  <c r="BL1539" i="6"/>
  <c r="BN1539" i="6"/>
  <c r="BO1539" i="6"/>
  <c r="BP1539" i="6"/>
  <c r="BR1539" i="6"/>
  <c r="BS1539" i="6"/>
  <c r="BT1539" i="6"/>
  <c r="AH1540" i="6"/>
  <c r="AI1540" i="6"/>
  <c r="AJ1540" i="6"/>
  <c r="AL1540" i="6"/>
  <c r="AM1540" i="6"/>
  <c r="AN1540" i="6"/>
  <c r="AP1540" i="6"/>
  <c r="AQ1540" i="6"/>
  <c r="AR1540" i="6"/>
  <c r="AT1540" i="6"/>
  <c r="AU1540" i="6"/>
  <c r="AV1540" i="6"/>
  <c r="AX1540" i="6"/>
  <c r="AY1540" i="6"/>
  <c r="AZ1540" i="6"/>
  <c r="BB1540" i="6"/>
  <c r="BC1540" i="6"/>
  <c r="BD1540" i="6"/>
  <c r="BF1540" i="6"/>
  <c r="BG1540" i="6"/>
  <c r="BH1540" i="6"/>
  <c r="BJ1540" i="6"/>
  <c r="BK1540" i="6"/>
  <c r="BL1540" i="6"/>
  <c r="BN1540" i="6"/>
  <c r="BO1540" i="6"/>
  <c r="BP1540" i="6"/>
  <c r="BR1540" i="6"/>
  <c r="BS1540" i="6"/>
  <c r="BT1540" i="6"/>
  <c r="AH1541" i="6"/>
  <c r="AI1541" i="6"/>
  <c r="AJ1541" i="6"/>
  <c r="AL1541" i="6"/>
  <c r="AM1541" i="6"/>
  <c r="AN1541" i="6"/>
  <c r="AP1541" i="6"/>
  <c r="AQ1541" i="6"/>
  <c r="AR1541" i="6"/>
  <c r="AT1541" i="6"/>
  <c r="AU1541" i="6"/>
  <c r="AV1541" i="6"/>
  <c r="AX1541" i="6"/>
  <c r="AY1541" i="6"/>
  <c r="AZ1541" i="6"/>
  <c r="BB1541" i="6"/>
  <c r="BC1541" i="6"/>
  <c r="BD1541" i="6"/>
  <c r="BF1541" i="6"/>
  <c r="BG1541" i="6"/>
  <c r="BH1541" i="6"/>
  <c r="BJ1541" i="6"/>
  <c r="BK1541" i="6"/>
  <c r="BL1541" i="6"/>
  <c r="BN1541" i="6"/>
  <c r="BO1541" i="6"/>
  <c r="BP1541" i="6"/>
  <c r="BR1541" i="6"/>
  <c r="BS1541" i="6"/>
  <c r="BT1541" i="6"/>
  <c r="AH1542" i="6"/>
  <c r="AI1542" i="6"/>
  <c r="AJ1542" i="6"/>
  <c r="AL1542" i="6"/>
  <c r="AM1542" i="6"/>
  <c r="AN1542" i="6"/>
  <c r="AP1542" i="6"/>
  <c r="AQ1542" i="6"/>
  <c r="AR1542" i="6"/>
  <c r="AT1542" i="6"/>
  <c r="AU1542" i="6"/>
  <c r="AV1542" i="6"/>
  <c r="AX1542" i="6"/>
  <c r="AY1542" i="6"/>
  <c r="AZ1542" i="6"/>
  <c r="BB1542" i="6"/>
  <c r="BC1542" i="6"/>
  <c r="BD1542" i="6"/>
  <c r="BF1542" i="6"/>
  <c r="BG1542" i="6"/>
  <c r="BH1542" i="6"/>
  <c r="BJ1542" i="6"/>
  <c r="BK1542" i="6"/>
  <c r="BL1542" i="6"/>
  <c r="BN1542" i="6"/>
  <c r="BO1542" i="6"/>
  <c r="BP1542" i="6"/>
  <c r="BR1542" i="6"/>
  <c r="BS1542" i="6"/>
  <c r="BT1542" i="6"/>
  <c r="AH1543" i="6"/>
  <c r="AI1543" i="6"/>
  <c r="AJ1543" i="6"/>
  <c r="AL1543" i="6"/>
  <c r="AM1543" i="6"/>
  <c r="AN1543" i="6"/>
  <c r="AP1543" i="6"/>
  <c r="AQ1543" i="6"/>
  <c r="AR1543" i="6"/>
  <c r="AT1543" i="6"/>
  <c r="AU1543" i="6"/>
  <c r="AV1543" i="6"/>
  <c r="AX1543" i="6"/>
  <c r="AY1543" i="6"/>
  <c r="AZ1543" i="6"/>
  <c r="BB1543" i="6"/>
  <c r="BC1543" i="6"/>
  <c r="BD1543" i="6"/>
  <c r="BF1543" i="6"/>
  <c r="BG1543" i="6"/>
  <c r="BH1543" i="6"/>
  <c r="BJ1543" i="6"/>
  <c r="BK1543" i="6"/>
  <c r="BL1543" i="6"/>
  <c r="BN1543" i="6"/>
  <c r="BO1543" i="6"/>
  <c r="BP1543" i="6"/>
  <c r="BR1543" i="6"/>
  <c r="BS1543" i="6"/>
  <c r="BT1543" i="6"/>
  <c r="AH1544" i="6"/>
  <c r="AI1544" i="6"/>
  <c r="AJ1544" i="6"/>
  <c r="AL1544" i="6"/>
  <c r="AM1544" i="6"/>
  <c r="AN1544" i="6"/>
  <c r="AP1544" i="6"/>
  <c r="AQ1544" i="6"/>
  <c r="AR1544" i="6"/>
  <c r="AT1544" i="6"/>
  <c r="AU1544" i="6"/>
  <c r="AV1544" i="6"/>
  <c r="AX1544" i="6"/>
  <c r="AY1544" i="6"/>
  <c r="AZ1544" i="6"/>
  <c r="BB1544" i="6"/>
  <c r="BC1544" i="6"/>
  <c r="BD1544" i="6"/>
  <c r="BF1544" i="6"/>
  <c r="BG1544" i="6"/>
  <c r="BH1544" i="6"/>
  <c r="BJ1544" i="6"/>
  <c r="BK1544" i="6"/>
  <c r="BL1544" i="6"/>
  <c r="BN1544" i="6"/>
  <c r="BO1544" i="6"/>
  <c r="BP1544" i="6"/>
  <c r="BR1544" i="6"/>
  <c r="BS1544" i="6"/>
  <c r="BT1544" i="6"/>
  <c r="AH1545" i="6"/>
  <c r="AI1545" i="6"/>
  <c r="AJ1545" i="6"/>
  <c r="AL1545" i="6"/>
  <c r="AM1545" i="6"/>
  <c r="AN1545" i="6"/>
  <c r="AP1545" i="6"/>
  <c r="AQ1545" i="6"/>
  <c r="AR1545" i="6"/>
  <c r="AT1545" i="6"/>
  <c r="AU1545" i="6"/>
  <c r="AV1545" i="6"/>
  <c r="AX1545" i="6"/>
  <c r="AY1545" i="6"/>
  <c r="AZ1545" i="6"/>
  <c r="BB1545" i="6"/>
  <c r="BC1545" i="6"/>
  <c r="BD1545" i="6"/>
  <c r="BF1545" i="6"/>
  <c r="BG1545" i="6"/>
  <c r="BH1545" i="6"/>
  <c r="BJ1545" i="6"/>
  <c r="BK1545" i="6"/>
  <c r="BL1545" i="6"/>
  <c r="BN1545" i="6"/>
  <c r="BQ1545" i="6" s="1"/>
  <c r="BO1545" i="6"/>
  <c r="BP1545" i="6"/>
  <c r="BR1545" i="6"/>
  <c r="BS1545" i="6"/>
  <c r="BT1545" i="6"/>
  <c r="AH1546" i="6"/>
  <c r="AI1546" i="6"/>
  <c r="AJ1546" i="6"/>
  <c r="AL1546" i="6"/>
  <c r="AM1546" i="6"/>
  <c r="AN1546" i="6"/>
  <c r="AP1546" i="6"/>
  <c r="AQ1546" i="6"/>
  <c r="AR1546" i="6"/>
  <c r="AT1546" i="6"/>
  <c r="AU1546" i="6"/>
  <c r="AV1546" i="6"/>
  <c r="AX1546" i="6"/>
  <c r="AY1546" i="6"/>
  <c r="AZ1546" i="6"/>
  <c r="BB1546" i="6"/>
  <c r="BC1546" i="6"/>
  <c r="BD1546" i="6"/>
  <c r="BF1546" i="6"/>
  <c r="BG1546" i="6"/>
  <c r="BH1546" i="6"/>
  <c r="BJ1546" i="6"/>
  <c r="BK1546" i="6"/>
  <c r="BL1546" i="6"/>
  <c r="BN1546" i="6"/>
  <c r="BO1546" i="6"/>
  <c r="BP1546" i="6"/>
  <c r="BR1546" i="6"/>
  <c r="BS1546" i="6"/>
  <c r="BT1546" i="6"/>
  <c r="AH1547" i="6"/>
  <c r="AI1547" i="6"/>
  <c r="AJ1547" i="6"/>
  <c r="AL1547" i="6"/>
  <c r="AM1547" i="6"/>
  <c r="AN1547" i="6"/>
  <c r="AP1547" i="6"/>
  <c r="AQ1547" i="6"/>
  <c r="AR1547" i="6"/>
  <c r="AT1547" i="6"/>
  <c r="AU1547" i="6"/>
  <c r="AV1547" i="6"/>
  <c r="AX1547" i="6"/>
  <c r="AY1547" i="6"/>
  <c r="AZ1547" i="6"/>
  <c r="BB1547" i="6"/>
  <c r="BC1547" i="6"/>
  <c r="BE1547" i="6" s="1"/>
  <c r="BD1547" i="6"/>
  <c r="BF1547" i="6"/>
  <c r="BG1547" i="6"/>
  <c r="BH1547" i="6"/>
  <c r="BJ1547" i="6"/>
  <c r="BK1547" i="6"/>
  <c r="BL1547" i="6"/>
  <c r="BN1547" i="6"/>
  <c r="BO1547" i="6"/>
  <c r="BP1547" i="6"/>
  <c r="BR1547" i="6"/>
  <c r="BS1547" i="6"/>
  <c r="BT1547" i="6"/>
  <c r="AH1548" i="6"/>
  <c r="AI1548" i="6"/>
  <c r="AJ1548" i="6"/>
  <c r="AL1548" i="6"/>
  <c r="AM1548" i="6"/>
  <c r="AN1548" i="6"/>
  <c r="AP1548" i="6"/>
  <c r="AQ1548" i="6"/>
  <c r="AR1548" i="6"/>
  <c r="AT1548" i="6"/>
  <c r="AU1548" i="6"/>
  <c r="AV1548" i="6"/>
  <c r="AX1548" i="6"/>
  <c r="AY1548" i="6"/>
  <c r="AZ1548" i="6"/>
  <c r="BB1548" i="6"/>
  <c r="BC1548" i="6"/>
  <c r="BD1548" i="6"/>
  <c r="BF1548" i="6"/>
  <c r="BG1548" i="6"/>
  <c r="BH1548" i="6"/>
  <c r="BJ1548" i="6"/>
  <c r="BK1548" i="6"/>
  <c r="BL1548" i="6"/>
  <c r="BN1548" i="6"/>
  <c r="BO1548" i="6"/>
  <c r="BP1548" i="6"/>
  <c r="BR1548" i="6"/>
  <c r="BS1548" i="6"/>
  <c r="BT1548" i="6"/>
  <c r="AH1549" i="6"/>
  <c r="AI1549" i="6"/>
  <c r="AK1549" i="6" s="1"/>
  <c r="AJ1549" i="6"/>
  <c r="AL1549" i="6"/>
  <c r="AM1549" i="6"/>
  <c r="AN1549" i="6"/>
  <c r="AP1549" i="6"/>
  <c r="AQ1549" i="6"/>
  <c r="AR1549" i="6"/>
  <c r="AT1549" i="6"/>
  <c r="AU1549" i="6"/>
  <c r="AV1549" i="6"/>
  <c r="AX1549" i="6"/>
  <c r="AY1549" i="6"/>
  <c r="AZ1549" i="6"/>
  <c r="BB1549" i="6"/>
  <c r="BC1549" i="6"/>
  <c r="BD1549" i="6"/>
  <c r="BF1549" i="6"/>
  <c r="BG1549" i="6"/>
  <c r="BH1549" i="6"/>
  <c r="BJ1549" i="6"/>
  <c r="BK1549" i="6"/>
  <c r="BL1549" i="6"/>
  <c r="BN1549" i="6"/>
  <c r="BO1549" i="6"/>
  <c r="BP1549" i="6"/>
  <c r="BR1549" i="6"/>
  <c r="BS1549" i="6"/>
  <c r="BT1549" i="6"/>
  <c r="AH1550" i="6"/>
  <c r="AI1550" i="6"/>
  <c r="AJ1550" i="6"/>
  <c r="AL1550" i="6"/>
  <c r="AM1550" i="6"/>
  <c r="AN1550" i="6"/>
  <c r="AP1550" i="6"/>
  <c r="AQ1550" i="6"/>
  <c r="AR1550" i="6"/>
  <c r="AT1550" i="6"/>
  <c r="AU1550" i="6"/>
  <c r="AV1550" i="6"/>
  <c r="AX1550" i="6"/>
  <c r="AY1550" i="6"/>
  <c r="AZ1550" i="6"/>
  <c r="BB1550" i="6"/>
  <c r="BC1550" i="6"/>
  <c r="BD1550" i="6"/>
  <c r="BF1550" i="6"/>
  <c r="BG1550" i="6"/>
  <c r="BH1550" i="6"/>
  <c r="BJ1550" i="6"/>
  <c r="BK1550" i="6"/>
  <c r="BL1550" i="6"/>
  <c r="BN1550" i="6"/>
  <c r="BO1550" i="6"/>
  <c r="BP1550" i="6"/>
  <c r="BR1550" i="6"/>
  <c r="BS1550" i="6"/>
  <c r="BT1550" i="6"/>
  <c r="AH1551" i="6"/>
  <c r="AI1551" i="6"/>
  <c r="AJ1551" i="6"/>
  <c r="AL1551" i="6"/>
  <c r="AM1551" i="6"/>
  <c r="AN1551" i="6"/>
  <c r="AP1551" i="6"/>
  <c r="AQ1551" i="6"/>
  <c r="AR1551" i="6"/>
  <c r="AT1551" i="6"/>
  <c r="AU1551" i="6"/>
  <c r="AV1551" i="6"/>
  <c r="AX1551" i="6"/>
  <c r="AY1551" i="6"/>
  <c r="BA1551" i="6" s="1"/>
  <c r="AZ1551" i="6"/>
  <c r="BB1551" i="6"/>
  <c r="BC1551" i="6"/>
  <c r="BD1551" i="6"/>
  <c r="BF1551" i="6"/>
  <c r="BG1551" i="6"/>
  <c r="BH1551" i="6"/>
  <c r="BJ1551" i="6"/>
  <c r="BK1551" i="6"/>
  <c r="BL1551" i="6"/>
  <c r="BN1551" i="6"/>
  <c r="BO1551" i="6"/>
  <c r="BP1551" i="6"/>
  <c r="BR1551" i="6"/>
  <c r="BS1551" i="6"/>
  <c r="BT1551" i="6"/>
  <c r="AH1552" i="6"/>
  <c r="AI1552" i="6"/>
  <c r="AJ1552" i="6"/>
  <c r="AL1552" i="6"/>
  <c r="AM1552" i="6"/>
  <c r="AN1552" i="6"/>
  <c r="AP1552" i="6"/>
  <c r="AQ1552" i="6"/>
  <c r="AR1552" i="6"/>
  <c r="AT1552" i="6"/>
  <c r="AU1552" i="6"/>
  <c r="AV1552" i="6"/>
  <c r="AX1552" i="6"/>
  <c r="AY1552" i="6"/>
  <c r="AZ1552" i="6"/>
  <c r="BB1552" i="6"/>
  <c r="BC1552" i="6"/>
  <c r="BD1552" i="6"/>
  <c r="BF1552" i="6"/>
  <c r="BG1552" i="6"/>
  <c r="BH1552" i="6"/>
  <c r="BJ1552" i="6"/>
  <c r="BK1552" i="6"/>
  <c r="BL1552" i="6"/>
  <c r="BN1552" i="6"/>
  <c r="BO1552" i="6"/>
  <c r="BP1552" i="6"/>
  <c r="BR1552" i="6"/>
  <c r="BS1552" i="6"/>
  <c r="BT1552" i="6"/>
  <c r="AH1553" i="6"/>
  <c r="AI1553" i="6"/>
  <c r="AJ1553" i="6"/>
  <c r="AL1553" i="6"/>
  <c r="AM1553" i="6"/>
  <c r="AN1553" i="6"/>
  <c r="AP1553" i="6"/>
  <c r="AQ1553" i="6"/>
  <c r="AR1553" i="6"/>
  <c r="AT1553" i="6"/>
  <c r="AU1553" i="6"/>
  <c r="AV1553" i="6"/>
  <c r="AX1553" i="6"/>
  <c r="AY1553" i="6"/>
  <c r="AZ1553" i="6"/>
  <c r="BB1553" i="6"/>
  <c r="BC1553" i="6"/>
  <c r="BD1553" i="6"/>
  <c r="BF1553" i="6"/>
  <c r="BG1553" i="6"/>
  <c r="BH1553" i="6"/>
  <c r="BJ1553" i="6"/>
  <c r="BK1553" i="6"/>
  <c r="BL1553" i="6"/>
  <c r="BN1553" i="6"/>
  <c r="BO1553" i="6"/>
  <c r="BP1553" i="6"/>
  <c r="BR1553" i="6"/>
  <c r="BS1553" i="6"/>
  <c r="BT1553" i="6"/>
  <c r="AH1554" i="6"/>
  <c r="AI1554" i="6"/>
  <c r="AJ1554" i="6"/>
  <c r="AL1554" i="6"/>
  <c r="AM1554" i="6"/>
  <c r="AN1554" i="6"/>
  <c r="AP1554" i="6"/>
  <c r="AQ1554" i="6"/>
  <c r="AR1554" i="6"/>
  <c r="AT1554" i="6"/>
  <c r="AU1554" i="6"/>
  <c r="AV1554" i="6"/>
  <c r="AX1554" i="6"/>
  <c r="AY1554" i="6"/>
  <c r="AZ1554" i="6"/>
  <c r="BB1554" i="6"/>
  <c r="BC1554" i="6"/>
  <c r="BD1554" i="6"/>
  <c r="BF1554" i="6"/>
  <c r="BG1554" i="6"/>
  <c r="BH1554" i="6"/>
  <c r="BJ1554" i="6"/>
  <c r="BK1554" i="6"/>
  <c r="BL1554" i="6"/>
  <c r="BN1554" i="6"/>
  <c r="BO1554" i="6"/>
  <c r="BP1554" i="6"/>
  <c r="BR1554" i="6"/>
  <c r="BS1554" i="6"/>
  <c r="BT1554" i="6"/>
  <c r="AH1555" i="6"/>
  <c r="AI1555" i="6"/>
  <c r="AJ1555" i="6"/>
  <c r="AL1555" i="6"/>
  <c r="AO1555" i="6" s="1"/>
  <c r="AM1555" i="6"/>
  <c r="AN1555" i="6"/>
  <c r="AP1555" i="6"/>
  <c r="AQ1555" i="6"/>
  <c r="AS1555" i="6" s="1"/>
  <c r="AR1555" i="6"/>
  <c r="AT1555" i="6"/>
  <c r="AU1555" i="6"/>
  <c r="AW1555" i="6" s="1"/>
  <c r="AV1555" i="6"/>
  <c r="AX1555" i="6"/>
  <c r="AY1555" i="6"/>
  <c r="AZ1555" i="6"/>
  <c r="BB1555" i="6"/>
  <c r="BC1555" i="6"/>
  <c r="BE1555" i="6" s="1"/>
  <c r="BD1555" i="6"/>
  <c r="BF1555" i="6"/>
  <c r="BG1555" i="6"/>
  <c r="BH1555" i="6"/>
  <c r="BJ1555" i="6"/>
  <c r="BK1555" i="6"/>
  <c r="BM1555" i="6" s="1"/>
  <c r="BL1555" i="6"/>
  <c r="BN1555" i="6"/>
  <c r="BO1555" i="6"/>
  <c r="BP1555" i="6"/>
  <c r="BR1555" i="6"/>
  <c r="BS1555" i="6"/>
  <c r="BU1555" i="6" s="1"/>
  <c r="BT1555" i="6"/>
  <c r="BT1436" i="6"/>
  <c r="BS1436" i="6"/>
  <c r="BR1436" i="6"/>
  <c r="BP1436" i="6"/>
  <c r="BO1436" i="6"/>
  <c r="BN1436" i="6"/>
  <c r="BL1436" i="6"/>
  <c r="BK1436" i="6"/>
  <c r="BJ1436" i="6"/>
  <c r="BH1436" i="6"/>
  <c r="BG1436" i="6"/>
  <c r="BF1436" i="6"/>
  <c r="BD1436" i="6"/>
  <c r="BC1436" i="6"/>
  <c r="BB1436" i="6"/>
  <c r="AZ1436" i="6"/>
  <c r="AY1436" i="6"/>
  <c r="AX1436" i="6"/>
  <c r="AV1436" i="6"/>
  <c r="AU1436" i="6"/>
  <c r="AT1436" i="6"/>
  <c r="AR1436" i="6"/>
  <c r="AQ1436" i="6"/>
  <c r="AP1436" i="6"/>
  <c r="AN1436" i="6"/>
  <c r="AM1436" i="6"/>
  <c r="AL1436" i="6"/>
  <c r="AJ1436" i="6"/>
  <c r="AI1436" i="6"/>
  <c r="AH1436" i="6"/>
  <c r="DB1048" i="6"/>
  <c r="DB1049" i="6"/>
  <c r="DB1050" i="6"/>
  <c r="DB1051" i="6"/>
  <c r="DB1052" i="6"/>
  <c r="DB1053" i="6"/>
  <c r="DB1054" i="6"/>
  <c r="DB1055" i="6"/>
  <c r="DB1056" i="6"/>
  <c r="DB1057" i="6"/>
  <c r="DB1058" i="6"/>
  <c r="DB1059" i="6"/>
  <c r="DB1060" i="6"/>
  <c r="DB1061" i="6"/>
  <c r="DB1062" i="6"/>
  <c r="DB1063" i="6"/>
  <c r="DB1064" i="6"/>
  <c r="DB1065" i="6"/>
  <c r="DB1066" i="6"/>
  <c r="DB1067" i="6"/>
  <c r="DB1068" i="6"/>
  <c r="DB1069" i="6"/>
  <c r="DB1070" i="6"/>
  <c r="DB1071" i="6"/>
  <c r="DB1072" i="6"/>
  <c r="DB1073" i="6"/>
  <c r="DB1074" i="6"/>
  <c r="DB1075" i="6"/>
  <c r="DB1076" i="6"/>
  <c r="DB1077" i="6"/>
  <c r="DB1078" i="6"/>
  <c r="DB1079" i="6"/>
  <c r="DB1080" i="6"/>
  <c r="DB1081" i="6"/>
  <c r="DB1082" i="6"/>
  <c r="DB1083" i="6"/>
  <c r="DB1084" i="6"/>
  <c r="DB1085" i="6"/>
  <c r="DB1086" i="6"/>
  <c r="DB1087" i="6"/>
  <c r="DB1088" i="6"/>
  <c r="DB1089" i="6"/>
  <c r="DB1090" i="6"/>
  <c r="DB1091" i="6"/>
  <c r="DB1092" i="6"/>
  <c r="DB1093" i="6"/>
  <c r="DB1094" i="6"/>
  <c r="DB1095" i="6"/>
  <c r="DB1096" i="6"/>
  <c r="DB1097" i="6"/>
  <c r="DB1098" i="6"/>
  <c r="DB1099" i="6"/>
  <c r="DB1100" i="6"/>
  <c r="DB1101" i="6"/>
  <c r="DB1102" i="6"/>
  <c r="DB1103" i="6"/>
  <c r="DB1104" i="6"/>
  <c r="DB1105" i="6"/>
  <c r="DB1106" i="6"/>
  <c r="DB1107" i="6"/>
  <c r="DB1108" i="6"/>
  <c r="DB1109" i="6"/>
  <c r="DB1110" i="6"/>
  <c r="DB1111" i="6"/>
  <c r="DB1112" i="6"/>
  <c r="DB1113" i="6"/>
  <c r="DB1114" i="6"/>
  <c r="DB1115" i="6"/>
  <c r="DB1116" i="6"/>
  <c r="DB1117" i="6"/>
  <c r="DB1118" i="6"/>
  <c r="DB1119" i="6"/>
  <c r="DB1120" i="6"/>
  <c r="DB1121" i="6"/>
  <c r="DB1122" i="6"/>
  <c r="DB1123" i="6"/>
  <c r="DB1124" i="6"/>
  <c r="DB1125" i="6"/>
  <c r="DB1126" i="6"/>
  <c r="DB1127" i="6"/>
  <c r="DB1128" i="6"/>
  <c r="DB1129" i="6"/>
  <c r="DB1130" i="6"/>
  <c r="DB1131" i="6"/>
  <c r="DB1132" i="6"/>
  <c r="DB1133" i="6"/>
  <c r="DB1134" i="6"/>
  <c r="DB1135" i="6"/>
  <c r="DB1136" i="6"/>
  <c r="DB1137" i="6"/>
  <c r="DB1138" i="6"/>
  <c r="DB1139" i="6"/>
  <c r="DB1140" i="6"/>
  <c r="DB1141" i="6"/>
  <c r="DB1142" i="6"/>
  <c r="DB1143" i="6"/>
  <c r="DB1144" i="6"/>
  <c r="DB1145" i="6"/>
  <c r="DB1146" i="6"/>
  <c r="DB1147" i="6"/>
  <c r="DB1148" i="6"/>
  <c r="DB1149" i="6"/>
  <c r="DB1150" i="6"/>
  <c r="DB1151" i="6"/>
  <c r="DB1152" i="6"/>
  <c r="DB1153" i="6"/>
  <c r="DB1154" i="6"/>
  <c r="DB1155" i="6"/>
  <c r="DB1156" i="6"/>
  <c r="DB1157" i="6"/>
  <c r="DB1158" i="6"/>
  <c r="DB1159" i="6"/>
  <c r="DB1160" i="6"/>
  <c r="DB1161" i="6"/>
  <c r="DB1162" i="6"/>
  <c r="DB1163" i="6"/>
  <c r="DB1164" i="6"/>
  <c r="DB1165" i="6"/>
  <c r="DB1166" i="6"/>
  <c r="DB1047" i="6"/>
  <c r="AH1048" i="6"/>
  <c r="AI1048" i="6"/>
  <c r="AJ1048" i="6"/>
  <c r="AL1048" i="6"/>
  <c r="AM1048" i="6"/>
  <c r="AN1048" i="6"/>
  <c r="AP1048" i="6"/>
  <c r="AQ1048" i="6"/>
  <c r="AR1048" i="6"/>
  <c r="AT1048" i="6"/>
  <c r="AU1048" i="6"/>
  <c r="AV1048" i="6"/>
  <c r="AX1048" i="6"/>
  <c r="AY1048" i="6"/>
  <c r="AZ1048" i="6"/>
  <c r="BB1048" i="6"/>
  <c r="BC1048" i="6"/>
  <c r="BD1048" i="6"/>
  <c r="BF1048" i="6"/>
  <c r="BG1048" i="6"/>
  <c r="BH1048" i="6"/>
  <c r="BJ1048" i="6"/>
  <c r="BK1048" i="6"/>
  <c r="BL1048" i="6"/>
  <c r="BN1048" i="6"/>
  <c r="BO1048" i="6"/>
  <c r="BP1048" i="6"/>
  <c r="BR1048" i="6"/>
  <c r="BS1048" i="6"/>
  <c r="BT1048" i="6"/>
  <c r="BV1048" i="6"/>
  <c r="BW1048" i="6"/>
  <c r="BX1048" i="6"/>
  <c r="BZ1048" i="6"/>
  <c r="CA1048" i="6"/>
  <c r="CB1048" i="6"/>
  <c r="CD1048" i="6"/>
  <c r="CE1048" i="6"/>
  <c r="CF1048" i="6"/>
  <c r="CH1048" i="6"/>
  <c r="CI1048" i="6"/>
  <c r="CJ1048" i="6"/>
  <c r="CL1048" i="6"/>
  <c r="CM1048" i="6"/>
  <c r="CN1048" i="6"/>
  <c r="CP1048" i="6"/>
  <c r="CQ1048" i="6"/>
  <c r="CR1048" i="6"/>
  <c r="CT1048" i="6"/>
  <c r="CU1048" i="6"/>
  <c r="CV1048" i="6"/>
  <c r="CX1048" i="6"/>
  <c r="CY1048" i="6"/>
  <c r="CZ1048" i="6"/>
  <c r="AH1049" i="6"/>
  <c r="AI1049" i="6"/>
  <c r="AJ1049" i="6"/>
  <c r="AL1049" i="6"/>
  <c r="AM1049" i="6"/>
  <c r="AN1049" i="6"/>
  <c r="AP1049" i="6"/>
  <c r="AQ1049" i="6"/>
  <c r="AR1049" i="6"/>
  <c r="AT1049" i="6"/>
  <c r="AU1049" i="6"/>
  <c r="AV1049" i="6"/>
  <c r="AX1049" i="6"/>
  <c r="AY1049" i="6"/>
  <c r="AZ1049" i="6"/>
  <c r="BB1049" i="6"/>
  <c r="BC1049" i="6"/>
  <c r="BD1049" i="6"/>
  <c r="BF1049" i="6"/>
  <c r="BG1049" i="6"/>
  <c r="BH1049" i="6"/>
  <c r="BJ1049" i="6"/>
  <c r="BK1049" i="6"/>
  <c r="BL1049" i="6"/>
  <c r="BN1049" i="6"/>
  <c r="BO1049" i="6"/>
  <c r="BP1049" i="6"/>
  <c r="BR1049" i="6"/>
  <c r="BS1049" i="6"/>
  <c r="BT1049" i="6"/>
  <c r="BV1049" i="6"/>
  <c r="BW1049" i="6"/>
  <c r="BX1049" i="6"/>
  <c r="BZ1049" i="6"/>
  <c r="CA1049" i="6"/>
  <c r="CB1049" i="6"/>
  <c r="CD1049" i="6"/>
  <c r="CE1049" i="6"/>
  <c r="CF1049" i="6"/>
  <c r="CH1049" i="6"/>
  <c r="CI1049" i="6"/>
  <c r="CJ1049" i="6"/>
  <c r="CL1049" i="6"/>
  <c r="CM1049" i="6"/>
  <c r="CN1049" i="6"/>
  <c r="CP1049" i="6"/>
  <c r="CQ1049" i="6"/>
  <c r="CR1049" i="6"/>
  <c r="CT1049" i="6"/>
  <c r="CU1049" i="6"/>
  <c r="CV1049" i="6"/>
  <c r="CX1049" i="6"/>
  <c r="CY1049" i="6"/>
  <c r="CZ1049" i="6"/>
  <c r="AH1050" i="6"/>
  <c r="AI1050" i="6"/>
  <c r="AJ1050" i="6"/>
  <c r="AL1050" i="6"/>
  <c r="AM1050" i="6"/>
  <c r="AN1050" i="6"/>
  <c r="AP1050" i="6"/>
  <c r="AQ1050" i="6"/>
  <c r="AR1050" i="6"/>
  <c r="AT1050" i="6"/>
  <c r="AU1050" i="6"/>
  <c r="AV1050" i="6"/>
  <c r="AX1050" i="6"/>
  <c r="AY1050" i="6"/>
  <c r="AZ1050" i="6"/>
  <c r="BB1050" i="6"/>
  <c r="BC1050" i="6"/>
  <c r="BD1050" i="6"/>
  <c r="BF1050" i="6"/>
  <c r="BG1050" i="6"/>
  <c r="BH1050" i="6"/>
  <c r="BJ1050" i="6"/>
  <c r="BK1050" i="6"/>
  <c r="BL1050" i="6"/>
  <c r="BN1050" i="6"/>
  <c r="BO1050" i="6"/>
  <c r="BP1050" i="6"/>
  <c r="BR1050" i="6"/>
  <c r="BS1050" i="6"/>
  <c r="BT1050" i="6"/>
  <c r="BV1050" i="6"/>
  <c r="BW1050" i="6"/>
  <c r="BX1050" i="6"/>
  <c r="BZ1050" i="6"/>
  <c r="CA1050" i="6"/>
  <c r="CB1050" i="6"/>
  <c r="CD1050" i="6"/>
  <c r="CE1050" i="6"/>
  <c r="CF1050" i="6"/>
  <c r="CH1050" i="6"/>
  <c r="CI1050" i="6"/>
  <c r="CJ1050" i="6"/>
  <c r="CL1050" i="6"/>
  <c r="CM1050" i="6"/>
  <c r="CN1050" i="6"/>
  <c r="CP1050" i="6"/>
  <c r="CQ1050" i="6"/>
  <c r="CR1050" i="6"/>
  <c r="CT1050" i="6"/>
  <c r="CU1050" i="6"/>
  <c r="CV1050" i="6"/>
  <c r="CX1050" i="6"/>
  <c r="CY1050" i="6"/>
  <c r="CZ1050" i="6"/>
  <c r="AH1051" i="6"/>
  <c r="AI1051" i="6"/>
  <c r="AJ1051" i="6"/>
  <c r="AL1051" i="6"/>
  <c r="AM1051" i="6"/>
  <c r="AN1051" i="6"/>
  <c r="AP1051" i="6"/>
  <c r="AQ1051" i="6"/>
  <c r="AR1051" i="6"/>
  <c r="AT1051" i="6"/>
  <c r="AU1051" i="6"/>
  <c r="AV1051" i="6"/>
  <c r="AX1051" i="6"/>
  <c r="AY1051" i="6"/>
  <c r="AZ1051" i="6"/>
  <c r="BB1051" i="6"/>
  <c r="BC1051" i="6"/>
  <c r="BD1051" i="6"/>
  <c r="BF1051" i="6"/>
  <c r="BG1051" i="6"/>
  <c r="BH1051" i="6"/>
  <c r="BJ1051" i="6"/>
  <c r="BK1051" i="6"/>
  <c r="BL1051" i="6"/>
  <c r="BN1051" i="6"/>
  <c r="BO1051" i="6"/>
  <c r="BP1051" i="6"/>
  <c r="BR1051" i="6"/>
  <c r="BS1051" i="6"/>
  <c r="BT1051" i="6"/>
  <c r="BV1051" i="6"/>
  <c r="BW1051" i="6"/>
  <c r="BX1051" i="6"/>
  <c r="BZ1051" i="6"/>
  <c r="CA1051" i="6"/>
  <c r="CB1051" i="6"/>
  <c r="CD1051" i="6"/>
  <c r="CE1051" i="6"/>
  <c r="CF1051" i="6"/>
  <c r="CH1051" i="6"/>
  <c r="CI1051" i="6"/>
  <c r="CJ1051" i="6"/>
  <c r="CL1051" i="6"/>
  <c r="CM1051" i="6"/>
  <c r="CN1051" i="6"/>
  <c r="CP1051" i="6"/>
  <c r="CQ1051" i="6"/>
  <c r="CR1051" i="6"/>
  <c r="CT1051" i="6"/>
  <c r="CU1051" i="6"/>
  <c r="CV1051" i="6"/>
  <c r="CX1051" i="6"/>
  <c r="CY1051" i="6"/>
  <c r="CZ1051" i="6"/>
  <c r="AH1052" i="6"/>
  <c r="AI1052" i="6"/>
  <c r="AJ1052" i="6"/>
  <c r="AL1052" i="6"/>
  <c r="AM1052" i="6"/>
  <c r="AN1052" i="6"/>
  <c r="AP1052" i="6"/>
  <c r="AQ1052" i="6"/>
  <c r="AR1052" i="6"/>
  <c r="AT1052" i="6"/>
  <c r="AU1052" i="6"/>
  <c r="AV1052" i="6"/>
  <c r="AX1052" i="6"/>
  <c r="AY1052" i="6"/>
  <c r="AZ1052" i="6"/>
  <c r="BB1052" i="6"/>
  <c r="BC1052" i="6"/>
  <c r="BD1052" i="6"/>
  <c r="BF1052" i="6"/>
  <c r="BG1052" i="6"/>
  <c r="BH1052" i="6"/>
  <c r="BJ1052" i="6"/>
  <c r="BK1052" i="6"/>
  <c r="BL1052" i="6"/>
  <c r="BN1052" i="6"/>
  <c r="BO1052" i="6"/>
  <c r="BP1052" i="6"/>
  <c r="BR1052" i="6"/>
  <c r="BS1052" i="6"/>
  <c r="BT1052" i="6"/>
  <c r="BV1052" i="6"/>
  <c r="BW1052" i="6"/>
  <c r="BX1052" i="6"/>
  <c r="BZ1052" i="6"/>
  <c r="CA1052" i="6"/>
  <c r="CB1052" i="6"/>
  <c r="CD1052" i="6"/>
  <c r="CE1052" i="6"/>
  <c r="CF1052" i="6"/>
  <c r="CH1052" i="6"/>
  <c r="CI1052" i="6"/>
  <c r="CJ1052" i="6"/>
  <c r="CL1052" i="6"/>
  <c r="CM1052" i="6"/>
  <c r="CN1052" i="6"/>
  <c r="CP1052" i="6"/>
  <c r="CQ1052" i="6"/>
  <c r="CR1052" i="6"/>
  <c r="CT1052" i="6"/>
  <c r="CU1052" i="6"/>
  <c r="CV1052" i="6"/>
  <c r="CX1052" i="6"/>
  <c r="CY1052" i="6"/>
  <c r="CZ1052" i="6"/>
  <c r="AH1053" i="6"/>
  <c r="AI1053" i="6"/>
  <c r="AJ1053" i="6"/>
  <c r="AL1053" i="6"/>
  <c r="AM1053" i="6"/>
  <c r="AN1053" i="6"/>
  <c r="AP1053" i="6"/>
  <c r="AQ1053" i="6"/>
  <c r="AR1053" i="6"/>
  <c r="AT1053" i="6"/>
  <c r="AU1053" i="6"/>
  <c r="AV1053" i="6"/>
  <c r="AX1053" i="6"/>
  <c r="AY1053" i="6"/>
  <c r="AZ1053" i="6"/>
  <c r="BB1053" i="6"/>
  <c r="BC1053" i="6"/>
  <c r="BD1053" i="6"/>
  <c r="BF1053" i="6"/>
  <c r="BG1053" i="6"/>
  <c r="BH1053" i="6"/>
  <c r="BJ1053" i="6"/>
  <c r="BK1053" i="6"/>
  <c r="BL1053" i="6"/>
  <c r="BN1053" i="6"/>
  <c r="BO1053" i="6"/>
  <c r="BQ1053" i="6" s="1"/>
  <c r="BP1053" i="6"/>
  <c r="BR1053" i="6"/>
  <c r="BS1053" i="6"/>
  <c r="BT1053" i="6"/>
  <c r="BV1053" i="6"/>
  <c r="BW1053" i="6"/>
  <c r="BX1053" i="6"/>
  <c r="BZ1053" i="6"/>
  <c r="CA1053" i="6"/>
  <c r="CB1053" i="6"/>
  <c r="CD1053" i="6"/>
  <c r="CE1053" i="6"/>
  <c r="CF1053" i="6"/>
  <c r="CH1053" i="6"/>
  <c r="CI1053" i="6"/>
  <c r="CJ1053" i="6"/>
  <c r="CL1053" i="6"/>
  <c r="CM1053" i="6"/>
  <c r="CN1053" i="6"/>
  <c r="CP1053" i="6"/>
  <c r="CQ1053" i="6"/>
  <c r="CR1053" i="6"/>
  <c r="CT1053" i="6"/>
  <c r="CU1053" i="6"/>
  <c r="CV1053" i="6"/>
  <c r="CX1053" i="6"/>
  <c r="CY1053" i="6"/>
  <c r="CZ1053" i="6"/>
  <c r="AH1054" i="6"/>
  <c r="AI1054" i="6"/>
  <c r="AJ1054" i="6"/>
  <c r="AL1054" i="6"/>
  <c r="AM1054" i="6"/>
  <c r="AN1054" i="6"/>
  <c r="AP1054" i="6"/>
  <c r="AQ1054" i="6"/>
  <c r="AR1054" i="6"/>
  <c r="AT1054" i="6"/>
  <c r="AU1054" i="6"/>
  <c r="AV1054" i="6"/>
  <c r="AX1054" i="6"/>
  <c r="AY1054" i="6"/>
  <c r="AZ1054" i="6"/>
  <c r="BB1054" i="6"/>
  <c r="BC1054" i="6"/>
  <c r="BD1054" i="6"/>
  <c r="BF1054" i="6"/>
  <c r="BG1054" i="6"/>
  <c r="BH1054" i="6"/>
  <c r="BJ1054" i="6"/>
  <c r="BK1054" i="6"/>
  <c r="BL1054" i="6"/>
  <c r="BN1054" i="6"/>
  <c r="BO1054" i="6"/>
  <c r="BP1054" i="6"/>
  <c r="BQ1054" i="6"/>
  <c r="BR1054" i="6"/>
  <c r="BS1054" i="6"/>
  <c r="BT1054" i="6"/>
  <c r="BV1054" i="6"/>
  <c r="BY1054" i="6" s="1"/>
  <c r="BW1054" i="6"/>
  <c r="BX1054" i="6"/>
  <c r="BZ1054" i="6"/>
  <c r="CA1054" i="6"/>
  <c r="CB1054" i="6"/>
  <c r="CD1054" i="6"/>
  <c r="CE1054" i="6"/>
  <c r="CG1054" i="6" s="1"/>
  <c r="CF1054" i="6"/>
  <c r="CH1054" i="6"/>
  <c r="CI1054" i="6"/>
  <c r="CJ1054" i="6"/>
  <c r="CL1054" i="6"/>
  <c r="CM1054" i="6"/>
  <c r="CN1054" i="6"/>
  <c r="CP1054" i="6"/>
  <c r="CQ1054" i="6"/>
  <c r="CR1054" i="6"/>
  <c r="CT1054" i="6"/>
  <c r="CU1054" i="6"/>
  <c r="CV1054" i="6"/>
  <c r="CX1054" i="6"/>
  <c r="CY1054" i="6"/>
  <c r="CZ1054" i="6"/>
  <c r="AH1055" i="6"/>
  <c r="AI1055" i="6"/>
  <c r="AJ1055" i="6"/>
  <c r="AL1055" i="6"/>
  <c r="AM1055" i="6"/>
  <c r="AN1055" i="6"/>
  <c r="AP1055" i="6"/>
  <c r="AQ1055" i="6"/>
  <c r="AR1055" i="6"/>
  <c r="AT1055" i="6"/>
  <c r="AW1055" i="6" s="1"/>
  <c r="AU1055" i="6"/>
  <c r="AV1055" i="6"/>
  <c r="AX1055" i="6"/>
  <c r="AY1055" i="6"/>
  <c r="AZ1055" i="6"/>
  <c r="BB1055" i="6"/>
  <c r="BC1055" i="6"/>
  <c r="BD1055" i="6"/>
  <c r="BF1055" i="6"/>
  <c r="BG1055" i="6"/>
  <c r="BH1055" i="6"/>
  <c r="BJ1055" i="6"/>
  <c r="BK1055" i="6"/>
  <c r="BL1055" i="6"/>
  <c r="BN1055" i="6"/>
  <c r="BO1055" i="6"/>
  <c r="BP1055" i="6"/>
  <c r="BR1055" i="6"/>
  <c r="BS1055" i="6"/>
  <c r="BT1055" i="6"/>
  <c r="BV1055" i="6"/>
  <c r="BW1055" i="6"/>
  <c r="BX1055" i="6"/>
  <c r="BZ1055" i="6"/>
  <c r="CC1055" i="6" s="1"/>
  <c r="CA1055" i="6"/>
  <c r="CB1055" i="6"/>
  <c r="CD1055" i="6"/>
  <c r="CE1055" i="6"/>
  <c r="CF1055" i="6"/>
  <c r="CH1055" i="6"/>
  <c r="CI1055" i="6"/>
  <c r="CJ1055" i="6"/>
  <c r="CL1055" i="6"/>
  <c r="CM1055" i="6"/>
  <c r="CN1055" i="6"/>
  <c r="CP1055" i="6"/>
  <c r="CQ1055" i="6"/>
  <c r="CR1055" i="6"/>
  <c r="CT1055" i="6"/>
  <c r="CU1055" i="6"/>
  <c r="CV1055" i="6"/>
  <c r="CX1055" i="6"/>
  <c r="CY1055" i="6"/>
  <c r="CZ1055" i="6"/>
  <c r="AH1056" i="6"/>
  <c r="AI1056" i="6"/>
  <c r="AJ1056" i="6"/>
  <c r="AL1056" i="6"/>
  <c r="AM1056" i="6"/>
  <c r="AN1056" i="6"/>
  <c r="AP1056" i="6"/>
  <c r="AQ1056" i="6"/>
  <c r="AR1056" i="6"/>
  <c r="AT1056" i="6"/>
  <c r="AU1056" i="6"/>
  <c r="AV1056" i="6"/>
  <c r="AX1056" i="6"/>
  <c r="AY1056" i="6"/>
  <c r="AZ1056" i="6"/>
  <c r="BB1056" i="6"/>
  <c r="BC1056" i="6"/>
  <c r="BD1056" i="6"/>
  <c r="BF1056" i="6"/>
  <c r="BG1056" i="6"/>
  <c r="BH1056" i="6"/>
  <c r="BJ1056" i="6"/>
  <c r="BK1056" i="6"/>
  <c r="BL1056" i="6"/>
  <c r="BN1056" i="6"/>
  <c r="BO1056" i="6"/>
  <c r="BP1056" i="6"/>
  <c r="BR1056" i="6"/>
  <c r="BS1056" i="6"/>
  <c r="BT1056" i="6"/>
  <c r="BV1056" i="6"/>
  <c r="BW1056" i="6"/>
  <c r="BX1056" i="6"/>
  <c r="BZ1056" i="6"/>
  <c r="CA1056" i="6"/>
  <c r="CB1056" i="6"/>
  <c r="CD1056" i="6"/>
  <c r="CE1056" i="6"/>
  <c r="CF1056" i="6"/>
  <c r="CH1056" i="6"/>
  <c r="CI1056" i="6"/>
  <c r="CJ1056" i="6"/>
  <c r="CL1056" i="6"/>
  <c r="CM1056" i="6"/>
  <c r="CN1056" i="6"/>
  <c r="CP1056" i="6"/>
  <c r="CQ1056" i="6"/>
  <c r="CR1056" i="6"/>
  <c r="CT1056" i="6"/>
  <c r="CU1056" i="6"/>
  <c r="CV1056" i="6"/>
  <c r="CX1056" i="6"/>
  <c r="CY1056" i="6"/>
  <c r="CZ1056" i="6"/>
  <c r="AH1057" i="6"/>
  <c r="AI1057" i="6"/>
  <c r="AJ1057" i="6"/>
  <c r="AL1057" i="6"/>
  <c r="AM1057" i="6"/>
  <c r="AN1057" i="6"/>
  <c r="AP1057" i="6"/>
  <c r="AQ1057" i="6"/>
  <c r="AR1057" i="6"/>
  <c r="AT1057" i="6"/>
  <c r="AU1057" i="6"/>
  <c r="AV1057" i="6"/>
  <c r="AX1057" i="6"/>
  <c r="AY1057" i="6"/>
  <c r="AZ1057" i="6"/>
  <c r="BB1057" i="6"/>
  <c r="BC1057" i="6"/>
  <c r="BD1057" i="6"/>
  <c r="BF1057" i="6"/>
  <c r="BG1057" i="6"/>
  <c r="BH1057" i="6"/>
  <c r="BJ1057" i="6"/>
  <c r="BK1057" i="6"/>
  <c r="BL1057" i="6"/>
  <c r="BN1057" i="6"/>
  <c r="BQ1057" i="6" s="1"/>
  <c r="BO1057" i="6"/>
  <c r="BP1057" i="6"/>
  <c r="BR1057" i="6"/>
  <c r="BS1057" i="6"/>
  <c r="BT1057" i="6"/>
  <c r="BV1057" i="6"/>
  <c r="BW1057" i="6"/>
  <c r="BX1057" i="6"/>
  <c r="BZ1057" i="6"/>
  <c r="CA1057" i="6"/>
  <c r="CB1057" i="6"/>
  <c r="CD1057" i="6"/>
  <c r="CE1057" i="6"/>
  <c r="CF1057" i="6"/>
  <c r="CH1057" i="6"/>
  <c r="CI1057" i="6"/>
  <c r="CJ1057" i="6"/>
  <c r="CL1057" i="6"/>
  <c r="CM1057" i="6"/>
  <c r="CN1057" i="6"/>
  <c r="CP1057" i="6"/>
  <c r="CQ1057" i="6"/>
  <c r="CR1057" i="6"/>
  <c r="CT1057" i="6"/>
  <c r="CU1057" i="6"/>
  <c r="CV1057" i="6"/>
  <c r="CX1057" i="6"/>
  <c r="CY1057" i="6"/>
  <c r="CZ1057" i="6"/>
  <c r="AH1058" i="6"/>
  <c r="AI1058" i="6"/>
  <c r="AJ1058" i="6"/>
  <c r="AL1058" i="6"/>
  <c r="AM1058" i="6"/>
  <c r="AN1058" i="6"/>
  <c r="AP1058" i="6"/>
  <c r="AQ1058" i="6"/>
  <c r="AR1058" i="6"/>
  <c r="AT1058" i="6"/>
  <c r="AU1058" i="6"/>
  <c r="AV1058" i="6"/>
  <c r="AX1058" i="6"/>
  <c r="AY1058" i="6"/>
  <c r="AZ1058" i="6"/>
  <c r="BB1058" i="6"/>
  <c r="BC1058" i="6"/>
  <c r="BD1058" i="6"/>
  <c r="BF1058" i="6"/>
  <c r="BG1058" i="6"/>
  <c r="BH1058" i="6"/>
  <c r="BJ1058" i="6"/>
  <c r="BK1058" i="6"/>
  <c r="BL1058" i="6"/>
  <c r="BN1058" i="6"/>
  <c r="BO1058" i="6"/>
  <c r="BP1058" i="6"/>
  <c r="BR1058" i="6"/>
  <c r="BS1058" i="6"/>
  <c r="BT1058" i="6"/>
  <c r="BV1058" i="6"/>
  <c r="BW1058" i="6"/>
  <c r="BX1058" i="6"/>
  <c r="BZ1058" i="6"/>
  <c r="CA1058" i="6"/>
  <c r="CB1058" i="6"/>
  <c r="CD1058" i="6"/>
  <c r="CE1058" i="6"/>
  <c r="CF1058" i="6"/>
  <c r="CH1058" i="6"/>
  <c r="CI1058" i="6"/>
  <c r="CJ1058" i="6"/>
  <c r="CL1058" i="6"/>
  <c r="CM1058" i="6"/>
  <c r="CN1058" i="6"/>
  <c r="CP1058" i="6"/>
  <c r="CQ1058" i="6"/>
  <c r="CR1058" i="6"/>
  <c r="CT1058" i="6"/>
  <c r="CU1058" i="6"/>
  <c r="CV1058" i="6"/>
  <c r="CX1058" i="6"/>
  <c r="CY1058" i="6"/>
  <c r="CZ1058" i="6"/>
  <c r="AH1059" i="6"/>
  <c r="AI1059" i="6"/>
  <c r="AJ1059" i="6"/>
  <c r="AL1059" i="6"/>
  <c r="AM1059" i="6"/>
  <c r="AN1059" i="6"/>
  <c r="AP1059" i="6"/>
  <c r="AQ1059" i="6"/>
  <c r="AR1059" i="6"/>
  <c r="AT1059" i="6"/>
  <c r="AU1059" i="6"/>
  <c r="AV1059" i="6"/>
  <c r="AX1059" i="6"/>
  <c r="AY1059" i="6"/>
  <c r="AZ1059" i="6"/>
  <c r="BB1059" i="6"/>
  <c r="BC1059" i="6"/>
  <c r="BD1059" i="6"/>
  <c r="BF1059" i="6"/>
  <c r="BG1059" i="6"/>
  <c r="BH1059" i="6"/>
  <c r="BJ1059" i="6"/>
  <c r="BK1059" i="6"/>
  <c r="BL1059" i="6"/>
  <c r="BN1059" i="6"/>
  <c r="BO1059" i="6"/>
  <c r="BP1059" i="6"/>
  <c r="BR1059" i="6"/>
  <c r="BS1059" i="6"/>
  <c r="BT1059" i="6"/>
  <c r="BV1059" i="6"/>
  <c r="BW1059" i="6"/>
  <c r="BX1059" i="6"/>
  <c r="BZ1059" i="6"/>
  <c r="CA1059" i="6"/>
  <c r="CB1059" i="6"/>
  <c r="CD1059" i="6"/>
  <c r="CE1059" i="6"/>
  <c r="CF1059" i="6"/>
  <c r="CH1059" i="6"/>
  <c r="CI1059" i="6"/>
  <c r="CJ1059" i="6"/>
  <c r="CL1059" i="6"/>
  <c r="CM1059" i="6"/>
  <c r="CN1059" i="6"/>
  <c r="CP1059" i="6"/>
  <c r="CQ1059" i="6"/>
  <c r="CR1059" i="6"/>
  <c r="CT1059" i="6"/>
  <c r="CU1059" i="6"/>
  <c r="CV1059" i="6"/>
  <c r="CX1059" i="6"/>
  <c r="CY1059" i="6"/>
  <c r="CZ1059" i="6"/>
  <c r="AH1060" i="6"/>
  <c r="AI1060" i="6"/>
  <c r="AJ1060" i="6"/>
  <c r="AL1060" i="6"/>
  <c r="AM1060" i="6"/>
  <c r="AN1060" i="6"/>
  <c r="AP1060" i="6"/>
  <c r="AQ1060" i="6"/>
  <c r="AR1060" i="6"/>
  <c r="AT1060" i="6"/>
  <c r="AU1060" i="6"/>
  <c r="AV1060" i="6"/>
  <c r="AX1060" i="6"/>
  <c r="AY1060" i="6"/>
  <c r="AZ1060" i="6"/>
  <c r="BB1060" i="6"/>
  <c r="BC1060" i="6"/>
  <c r="BD1060" i="6"/>
  <c r="BF1060" i="6"/>
  <c r="BG1060" i="6"/>
  <c r="BH1060" i="6"/>
  <c r="BJ1060" i="6"/>
  <c r="BK1060" i="6"/>
  <c r="BL1060" i="6"/>
  <c r="BN1060" i="6"/>
  <c r="BO1060" i="6"/>
  <c r="BP1060" i="6"/>
  <c r="BR1060" i="6"/>
  <c r="BS1060" i="6"/>
  <c r="BT1060" i="6"/>
  <c r="BV1060" i="6"/>
  <c r="BW1060" i="6"/>
  <c r="BX1060" i="6"/>
  <c r="BZ1060" i="6"/>
  <c r="CA1060" i="6"/>
  <c r="CB1060" i="6"/>
  <c r="CD1060" i="6"/>
  <c r="CE1060" i="6"/>
  <c r="CF1060" i="6"/>
  <c r="CH1060" i="6"/>
  <c r="CI1060" i="6"/>
  <c r="CJ1060" i="6"/>
  <c r="CL1060" i="6"/>
  <c r="CM1060" i="6"/>
  <c r="CN1060" i="6"/>
  <c r="CP1060" i="6"/>
  <c r="CQ1060" i="6"/>
  <c r="CR1060" i="6"/>
  <c r="CT1060" i="6"/>
  <c r="CU1060" i="6"/>
  <c r="CV1060" i="6"/>
  <c r="CX1060" i="6"/>
  <c r="CY1060" i="6"/>
  <c r="CZ1060" i="6"/>
  <c r="AH1061" i="6"/>
  <c r="AI1061" i="6"/>
  <c r="AJ1061" i="6"/>
  <c r="AL1061" i="6"/>
  <c r="AM1061" i="6"/>
  <c r="AN1061" i="6"/>
  <c r="AP1061" i="6"/>
  <c r="AQ1061" i="6"/>
  <c r="AR1061" i="6"/>
  <c r="AT1061" i="6"/>
  <c r="AU1061" i="6"/>
  <c r="AV1061" i="6"/>
  <c r="AX1061" i="6"/>
  <c r="BA1061" i="6" s="1"/>
  <c r="AY1061" i="6"/>
  <c r="AZ1061" i="6"/>
  <c r="BB1061" i="6"/>
  <c r="BC1061" i="6"/>
  <c r="BD1061" i="6"/>
  <c r="BF1061" i="6"/>
  <c r="BG1061" i="6"/>
  <c r="BH1061" i="6"/>
  <c r="BJ1061" i="6"/>
  <c r="BK1061" i="6"/>
  <c r="BL1061" i="6"/>
  <c r="BN1061" i="6"/>
  <c r="BO1061" i="6"/>
  <c r="BP1061" i="6"/>
  <c r="BR1061" i="6"/>
  <c r="BS1061" i="6"/>
  <c r="BT1061" i="6"/>
  <c r="BV1061" i="6"/>
  <c r="BW1061" i="6"/>
  <c r="BX1061" i="6"/>
  <c r="BZ1061" i="6"/>
  <c r="CA1061" i="6"/>
  <c r="CB1061" i="6"/>
  <c r="CD1061" i="6"/>
  <c r="CE1061" i="6"/>
  <c r="CG1061" i="6" s="1"/>
  <c r="CF1061" i="6"/>
  <c r="CH1061" i="6"/>
  <c r="CI1061" i="6"/>
  <c r="CJ1061" i="6"/>
  <c r="CL1061" i="6"/>
  <c r="CM1061" i="6"/>
  <c r="CN1061" i="6"/>
  <c r="CP1061" i="6"/>
  <c r="CQ1061" i="6"/>
  <c r="CR1061" i="6"/>
  <c r="CT1061" i="6"/>
  <c r="CU1061" i="6"/>
  <c r="CV1061" i="6"/>
  <c r="CX1061" i="6"/>
  <c r="CY1061" i="6"/>
  <c r="CZ1061" i="6"/>
  <c r="AH1062" i="6"/>
  <c r="AI1062" i="6"/>
  <c r="AJ1062" i="6"/>
  <c r="AL1062" i="6"/>
  <c r="AM1062" i="6"/>
  <c r="AN1062" i="6"/>
  <c r="AP1062" i="6"/>
  <c r="AQ1062" i="6"/>
  <c r="AR1062" i="6"/>
  <c r="AT1062" i="6"/>
  <c r="AU1062" i="6"/>
  <c r="AV1062" i="6"/>
  <c r="AX1062" i="6"/>
  <c r="AY1062" i="6"/>
  <c r="AZ1062" i="6"/>
  <c r="BB1062" i="6"/>
  <c r="BC1062" i="6"/>
  <c r="BD1062" i="6"/>
  <c r="BF1062" i="6"/>
  <c r="BG1062" i="6"/>
  <c r="BH1062" i="6"/>
  <c r="BJ1062" i="6"/>
  <c r="BK1062" i="6"/>
  <c r="BL1062" i="6"/>
  <c r="BN1062" i="6"/>
  <c r="BO1062" i="6"/>
  <c r="BP1062" i="6"/>
  <c r="BR1062" i="6"/>
  <c r="BS1062" i="6"/>
  <c r="BT1062" i="6"/>
  <c r="BV1062" i="6"/>
  <c r="BW1062" i="6"/>
  <c r="BX1062" i="6"/>
  <c r="BZ1062" i="6"/>
  <c r="CC1062" i="6" s="1"/>
  <c r="CA1062" i="6"/>
  <c r="CB1062" i="6"/>
  <c r="CD1062" i="6"/>
  <c r="CE1062" i="6"/>
  <c r="CF1062" i="6"/>
  <c r="CH1062" i="6"/>
  <c r="CI1062" i="6"/>
  <c r="CJ1062" i="6"/>
  <c r="CL1062" i="6"/>
  <c r="CM1062" i="6"/>
  <c r="CN1062" i="6"/>
  <c r="CP1062" i="6"/>
  <c r="CQ1062" i="6"/>
  <c r="CR1062" i="6"/>
  <c r="CT1062" i="6"/>
  <c r="CU1062" i="6"/>
  <c r="CV1062" i="6"/>
  <c r="CX1062" i="6"/>
  <c r="CY1062" i="6"/>
  <c r="CZ1062" i="6"/>
  <c r="AH1063" i="6"/>
  <c r="AI1063" i="6"/>
  <c r="AJ1063" i="6"/>
  <c r="AL1063" i="6"/>
  <c r="AM1063" i="6"/>
  <c r="AN1063" i="6"/>
  <c r="AP1063" i="6"/>
  <c r="AQ1063" i="6"/>
  <c r="AR1063" i="6"/>
  <c r="AT1063" i="6"/>
  <c r="AU1063" i="6"/>
  <c r="AV1063" i="6"/>
  <c r="AX1063" i="6"/>
  <c r="AY1063" i="6"/>
  <c r="AZ1063" i="6"/>
  <c r="BB1063" i="6"/>
  <c r="BC1063" i="6"/>
  <c r="BD1063" i="6"/>
  <c r="BF1063" i="6"/>
  <c r="BG1063" i="6"/>
  <c r="BH1063" i="6"/>
  <c r="BJ1063" i="6"/>
  <c r="BK1063" i="6"/>
  <c r="BL1063" i="6"/>
  <c r="BN1063" i="6"/>
  <c r="BO1063" i="6"/>
  <c r="BP1063" i="6"/>
  <c r="BR1063" i="6"/>
  <c r="BS1063" i="6"/>
  <c r="BT1063" i="6"/>
  <c r="BV1063" i="6"/>
  <c r="BW1063" i="6"/>
  <c r="BX1063" i="6"/>
  <c r="BZ1063" i="6"/>
  <c r="CA1063" i="6"/>
  <c r="CB1063" i="6"/>
  <c r="CD1063" i="6"/>
  <c r="CE1063" i="6"/>
  <c r="CF1063" i="6"/>
  <c r="CH1063" i="6"/>
  <c r="CI1063" i="6"/>
  <c r="CJ1063" i="6"/>
  <c r="CL1063" i="6"/>
  <c r="CM1063" i="6"/>
  <c r="CN1063" i="6"/>
  <c r="CP1063" i="6"/>
  <c r="CQ1063" i="6"/>
  <c r="CR1063" i="6"/>
  <c r="CT1063" i="6"/>
  <c r="CU1063" i="6"/>
  <c r="CV1063" i="6"/>
  <c r="CX1063" i="6"/>
  <c r="CY1063" i="6"/>
  <c r="CZ1063" i="6"/>
  <c r="AH1064" i="6"/>
  <c r="AI1064" i="6"/>
  <c r="AJ1064" i="6"/>
  <c r="AL1064" i="6"/>
  <c r="AM1064" i="6"/>
  <c r="AN1064" i="6"/>
  <c r="AP1064" i="6"/>
  <c r="AQ1064" i="6"/>
  <c r="AR1064" i="6"/>
  <c r="AT1064" i="6"/>
  <c r="AU1064" i="6"/>
  <c r="AV1064" i="6"/>
  <c r="AX1064" i="6"/>
  <c r="AY1064" i="6"/>
  <c r="AZ1064" i="6"/>
  <c r="BB1064" i="6"/>
  <c r="BC1064" i="6"/>
  <c r="BD1064" i="6"/>
  <c r="BF1064" i="6"/>
  <c r="BG1064" i="6"/>
  <c r="BH1064" i="6"/>
  <c r="BJ1064" i="6"/>
  <c r="BK1064" i="6"/>
  <c r="BL1064" i="6"/>
  <c r="BN1064" i="6"/>
  <c r="BO1064" i="6"/>
  <c r="BP1064" i="6"/>
  <c r="BR1064" i="6"/>
  <c r="BS1064" i="6"/>
  <c r="BT1064" i="6"/>
  <c r="BV1064" i="6"/>
  <c r="BW1064" i="6"/>
  <c r="BX1064" i="6"/>
  <c r="BZ1064" i="6"/>
  <c r="CA1064" i="6"/>
  <c r="CB1064" i="6"/>
  <c r="CD1064" i="6"/>
  <c r="CE1064" i="6"/>
  <c r="CF1064" i="6"/>
  <c r="CH1064" i="6"/>
  <c r="CI1064" i="6"/>
  <c r="CJ1064" i="6"/>
  <c r="CL1064" i="6"/>
  <c r="CM1064" i="6"/>
  <c r="CN1064" i="6"/>
  <c r="CP1064" i="6"/>
  <c r="CQ1064" i="6"/>
  <c r="CR1064" i="6"/>
  <c r="CT1064" i="6"/>
  <c r="CU1064" i="6"/>
  <c r="CV1064" i="6"/>
  <c r="CX1064" i="6"/>
  <c r="CY1064" i="6"/>
  <c r="CZ1064" i="6"/>
  <c r="AH1065" i="6"/>
  <c r="AI1065" i="6"/>
  <c r="AJ1065" i="6"/>
  <c r="AL1065" i="6"/>
  <c r="AM1065" i="6"/>
  <c r="AN1065" i="6"/>
  <c r="AP1065" i="6"/>
  <c r="AQ1065" i="6"/>
  <c r="AR1065" i="6"/>
  <c r="AT1065" i="6"/>
  <c r="AU1065" i="6"/>
  <c r="AV1065" i="6"/>
  <c r="AX1065" i="6"/>
  <c r="BA1065" i="6" s="1"/>
  <c r="AY1065" i="6"/>
  <c r="AZ1065" i="6"/>
  <c r="BB1065" i="6"/>
  <c r="BC1065" i="6"/>
  <c r="BD1065" i="6"/>
  <c r="BF1065" i="6"/>
  <c r="BG1065" i="6"/>
  <c r="BH1065" i="6"/>
  <c r="BJ1065" i="6"/>
  <c r="BK1065" i="6"/>
  <c r="BL1065" i="6"/>
  <c r="BN1065" i="6"/>
  <c r="BO1065" i="6"/>
  <c r="BP1065" i="6"/>
  <c r="BR1065" i="6"/>
  <c r="BS1065" i="6"/>
  <c r="BT1065" i="6"/>
  <c r="BV1065" i="6"/>
  <c r="BW1065" i="6"/>
  <c r="BX1065" i="6"/>
  <c r="BZ1065" i="6"/>
  <c r="CA1065" i="6"/>
  <c r="CB1065" i="6"/>
  <c r="CD1065" i="6"/>
  <c r="CG1065" i="6" s="1"/>
  <c r="CE1065" i="6"/>
  <c r="CF1065" i="6"/>
  <c r="CH1065" i="6"/>
  <c r="CI1065" i="6"/>
  <c r="CJ1065" i="6"/>
  <c r="CL1065" i="6"/>
  <c r="CM1065" i="6"/>
  <c r="CN1065" i="6"/>
  <c r="CP1065" i="6"/>
  <c r="CQ1065" i="6"/>
  <c r="CR1065" i="6"/>
  <c r="CT1065" i="6"/>
  <c r="CU1065" i="6"/>
  <c r="CV1065" i="6"/>
  <c r="CX1065" i="6"/>
  <c r="CY1065" i="6"/>
  <c r="CZ1065" i="6"/>
  <c r="AH1066" i="6"/>
  <c r="AI1066" i="6"/>
  <c r="AJ1066" i="6"/>
  <c r="AL1066" i="6"/>
  <c r="AM1066" i="6"/>
  <c r="AN1066" i="6"/>
  <c r="AP1066" i="6"/>
  <c r="AQ1066" i="6"/>
  <c r="AR1066" i="6"/>
  <c r="AT1066" i="6"/>
  <c r="AW1066" i="6" s="1"/>
  <c r="AU1066" i="6"/>
  <c r="AV1066" i="6"/>
  <c r="AX1066" i="6"/>
  <c r="AY1066" i="6"/>
  <c r="AZ1066" i="6"/>
  <c r="BB1066" i="6"/>
  <c r="BC1066" i="6"/>
  <c r="BD1066" i="6"/>
  <c r="BF1066" i="6"/>
  <c r="BG1066" i="6"/>
  <c r="BH1066" i="6"/>
  <c r="BJ1066" i="6"/>
  <c r="BK1066" i="6"/>
  <c r="BL1066" i="6"/>
  <c r="BN1066" i="6"/>
  <c r="BO1066" i="6"/>
  <c r="BP1066" i="6"/>
  <c r="BR1066" i="6"/>
  <c r="BS1066" i="6"/>
  <c r="BT1066" i="6"/>
  <c r="BV1066" i="6"/>
  <c r="BW1066" i="6"/>
  <c r="BX1066" i="6"/>
  <c r="BZ1066" i="6"/>
  <c r="CA1066" i="6"/>
  <c r="CB1066" i="6"/>
  <c r="CD1066" i="6"/>
  <c r="CE1066" i="6"/>
  <c r="CF1066" i="6"/>
  <c r="CH1066" i="6"/>
  <c r="CI1066" i="6"/>
  <c r="CJ1066" i="6"/>
  <c r="CL1066" i="6"/>
  <c r="CM1066" i="6"/>
  <c r="CN1066" i="6"/>
  <c r="CP1066" i="6"/>
  <c r="CQ1066" i="6"/>
  <c r="CR1066" i="6"/>
  <c r="CT1066" i="6"/>
  <c r="CU1066" i="6"/>
  <c r="CV1066" i="6"/>
  <c r="CX1066" i="6"/>
  <c r="CY1066" i="6"/>
  <c r="CZ1066" i="6"/>
  <c r="AH1067" i="6"/>
  <c r="AI1067" i="6"/>
  <c r="AJ1067" i="6"/>
  <c r="AL1067" i="6"/>
  <c r="AM1067" i="6"/>
  <c r="AN1067" i="6"/>
  <c r="AP1067" i="6"/>
  <c r="AQ1067" i="6"/>
  <c r="AR1067" i="6"/>
  <c r="AT1067" i="6"/>
  <c r="AU1067" i="6"/>
  <c r="AV1067" i="6"/>
  <c r="AX1067" i="6"/>
  <c r="AY1067" i="6"/>
  <c r="AZ1067" i="6"/>
  <c r="BB1067" i="6"/>
  <c r="BC1067" i="6"/>
  <c r="BD1067" i="6"/>
  <c r="BF1067" i="6"/>
  <c r="BG1067" i="6"/>
  <c r="BH1067" i="6"/>
  <c r="BJ1067" i="6"/>
  <c r="BK1067" i="6"/>
  <c r="BL1067" i="6"/>
  <c r="BN1067" i="6"/>
  <c r="BO1067" i="6"/>
  <c r="BP1067" i="6"/>
  <c r="BR1067" i="6"/>
  <c r="BS1067" i="6"/>
  <c r="BT1067" i="6"/>
  <c r="BV1067" i="6"/>
  <c r="BW1067" i="6"/>
  <c r="BX1067" i="6"/>
  <c r="BZ1067" i="6"/>
  <c r="CA1067" i="6"/>
  <c r="CB1067" i="6"/>
  <c r="CD1067" i="6"/>
  <c r="CE1067" i="6"/>
  <c r="CF1067" i="6"/>
  <c r="CH1067" i="6"/>
  <c r="CI1067" i="6"/>
  <c r="CJ1067" i="6"/>
  <c r="CL1067" i="6"/>
  <c r="CM1067" i="6"/>
  <c r="CN1067" i="6"/>
  <c r="CP1067" i="6"/>
  <c r="CQ1067" i="6"/>
  <c r="CR1067" i="6"/>
  <c r="CT1067" i="6"/>
  <c r="CU1067" i="6"/>
  <c r="CV1067" i="6"/>
  <c r="CX1067" i="6"/>
  <c r="CY1067" i="6"/>
  <c r="CZ1067" i="6"/>
  <c r="AH1068" i="6"/>
  <c r="AI1068" i="6"/>
  <c r="AJ1068" i="6"/>
  <c r="AL1068" i="6"/>
  <c r="AM1068" i="6"/>
  <c r="AN1068" i="6"/>
  <c r="AP1068" i="6"/>
  <c r="AQ1068" i="6"/>
  <c r="AR1068" i="6"/>
  <c r="AT1068" i="6"/>
  <c r="AU1068" i="6"/>
  <c r="AV1068" i="6"/>
  <c r="AX1068" i="6"/>
  <c r="AY1068" i="6"/>
  <c r="AZ1068" i="6"/>
  <c r="BB1068" i="6"/>
  <c r="BC1068" i="6"/>
  <c r="BD1068" i="6"/>
  <c r="BF1068" i="6"/>
  <c r="BG1068" i="6"/>
  <c r="BH1068" i="6"/>
  <c r="BJ1068" i="6"/>
  <c r="BK1068" i="6"/>
  <c r="BL1068" i="6"/>
  <c r="BN1068" i="6"/>
  <c r="BO1068" i="6"/>
  <c r="BP1068" i="6"/>
  <c r="BR1068" i="6"/>
  <c r="BS1068" i="6"/>
  <c r="BT1068" i="6"/>
  <c r="BV1068" i="6"/>
  <c r="BW1068" i="6"/>
  <c r="BX1068" i="6"/>
  <c r="BZ1068" i="6"/>
  <c r="CA1068" i="6"/>
  <c r="CB1068" i="6"/>
  <c r="CD1068" i="6"/>
  <c r="CE1068" i="6"/>
  <c r="CF1068" i="6"/>
  <c r="CH1068" i="6"/>
  <c r="CI1068" i="6"/>
  <c r="CJ1068" i="6"/>
  <c r="CL1068" i="6"/>
  <c r="CM1068" i="6"/>
  <c r="CN1068" i="6"/>
  <c r="CP1068" i="6"/>
  <c r="CQ1068" i="6"/>
  <c r="CR1068" i="6"/>
  <c r="CT1068" i="6"/>
  <c r="CU1068" i="6"/>
  <c r="CV1068" i="6"/>
  <c r="CX1068" i="6"/>
  <c r="CY1068" i="6"/>
  <c r="CZ1068" i="6"/>
  <c r="AH1069" i="6"/>
  <c r="AI1069" i="6"/>
  <c r="AJ1069" i="6"/>
  <c r="AL1069" i="6"/>
  <c r="AM1069" i="6"/>
  <c r="AN1069" i="6"/>
  <c r="AP1069" i="6"/>
  <c r="AQ1069" i="6"/>
  <c r="AR1069" i="6"/>
  <c r="AT1069" i="6"/>
  <c r="AU1069" i="6"/>
  <c r="AV1069" i="6"/>
  <c r="AX1069" i="6"/>
  <c r="AY1069" i="6"/>
  <c r="AZ1069" i="6"/>
  <c r="BB1069" i="6"/>
  <c r="BC1069" i="6"/>
  <c r="BD1069" i="6"/>
  <c r="BF1069" i="6"/>
  <c r="BG1069" i="6"/>
  <c r="BH1069" i="6"/>
  <c r="BJ1069" i="6"/>
  <c r="BK1069" i="6"/>
  <c r="BL1069" i="6"/>
  <c r="BN1069" i="6"/>
  <c r="BO1069" i="6"/>
  <c r="BP1069" i="6"/>
  <c r="BR1069" i="6"/>
  <c r="BU1069" i="6" s="1"/>
  <c r="BS1069" i="6"/>
  <c r="BT1069" i="6"/>
  <c r="BV1069" i="6"/>
  <c r="BW1069" i="6"/>
  <c r="BX1069" i="6"/>
  <c r="BZ1069" i="6"/>
  <c r="CA1069" i="6"/>
  <c r="CB1069" i="6"/>
  <c r="CD1069" i="6"/>
  <c r="CE1069" i="6"/>
  <c r="CF1069" i="6"/>
  <c r="CH1069" i="6"/>
  <c r="CI1069" i="6"/>
  <c r="CJ1069" i="6"/>
  <c r="CL1069" i="6"/>
  <c r="CM1069" i="6"/>
  <c r="CN1069" i="6"/>
  <c r="CP1069" i="6"/>
  <c r="CQ1069" i="6"/>
  <c r="CR1069" i="6"/>
  <c r="CT1069" i="6"/>
  <c r="CW1069" i="6" s="1"/>
  <c r="CU1069" i="6"/>
  <c r="CV1069" i="6"/>
  <c r="CX1069" i="6"/>
  <c r="CY1069" i="6"/>
  <c r="CZ1069" i="6"/>
  <c r="AH1070" i="6"/>
  <c r="AI1070" i="6"/>
  <c r="AJ1070" i="6"/>
  <c r="AL1070" i="6"/>
  <c r="AM1070" i="6"/>
  <c r="AN1070" i="6"/>
  <c r="AP1070" i="6"/>
  <c r="AQ1070" i="6"/>
  <c r="AR1070" i="6"/>
  <c r="AT1070" i="6"/>
  <c r="AU1070" i="6"/>
  <c r="AV1070" i="6"/>
  <c r="AX1070" i="6"/>
  <c r="AY1070" i="6"/>
  <c r="AZ1070" i="6"/>
  <c r="BB1070" i="6"/>
  <c r="BC1070" i="6"/>
  <c r="BD1070" i="6"/>
  <c r="BF1070" i="6"/>
  <c r="BG1070" i="6"/>
  <c r="BI1070" i="6" s="1"/>
  <c r="BH1070" i="6"/>
  <c r="BJ1070" i="6"/>
  <c r="BK1070" i="6"/>
  <c r="BL1070" i="6"/>
  <c r="BN1070" i="6"/>
  <c r="BO1070" i="6"/>
  <c r="BP1070" i="6"/>
  <c r="BR1070" i="6"/>
  <c r="BS1070" i="6"/>
  <c r="BT1070" i="6"/>
  <c r="BV1070" i="6"/>
  <c r="BW1070" i="6"/>
  <c r="BX1070" i="6"/>
  <c r="BZ1070" i="6"/>
  <c r="CA1070" i="6"/>
  <c r="CB1070" i="6"/>
  <c r="CD1070" i="6"/>
  <c r="CE1070" i="6"/>
  <c r="CF1070" i="6"/>
  <c r="CH1070" i="6"/>
  <c r="CI1070" i="6"/>
  <c r="CJ1070" i="6"/>
  <c r="CL1070" i="6"/>
  <c r="CM1070" i="6"/>
  <c r="CN1070" i="6"/>
  <c r="CP1070" i="6"/>
  <c r="CQ1070" i="6"/>
  <c r="CR1070" i="6"/>
  <c r="CT1070" i="6"/>
  <c r="CU1070" i="6"/>
  <c r="CV1070" i="6"/>
  <c r="CX1070" i="6"/>
  <c r="CY1070" i="6"/>
  <c r="CZ1070" i="6"/>
  <c r="AH1071" i="6"/>
  <c r="AI1071" i="6"/>
  <c r="AJ1071" i="6"/>
  <c r="AL1071" i="6"/>
  <c r="AM1071" i="6"/>
  <c r="AN1071" i="6"/>
  <c r="AP1071" i="6"/>
  <c r="AQ1071" i="6"/>
  <c r="AR1071" i="6"/>
  <c r="AT1071" i="6"/>
  <c r="AU1071" i="6"/>
  <c r="AV1071" i="6"/>
  <c r="AX1071" i="6"/>
  <c r="AY1071" i="6"/>
  <c r="AZ1071" i="6"/>
  <c r="BB1071" i="6"/>
  <c r="BC1071" i="6"/>
  <c r="BD1071" i="6"/>
  <c r="BF1071" i="6"/>
  <c r="BG1071" i="6"/>
  <c r="BH1071" i="6"/>
  <c r="BJ1071" i="6"/>
  <c r="BK1071" i="6"/>
  <c r="BL1071" i="6"/>
  <c r="BN1071" i="6"/>
  <c r="BO1071" i="6"/>
  <c r="BP1071" i="6"/>
  <c r="BR1071" i="6"/>
  <c r="BS1071" i="6"/>
  <c r="BT1071" i="6"/>
  <c r="BV1071" i="6"/>
  <c r="BW1071" i="6"/>
  <c r="BX1071" i="6"/>
  <c r="BZ1071" i="6"/>
  <c r="CA1071" i="6"/>
  <c r="CB1071" i="6"/>
  <c r="CD1071" i="6"/>
  <c r="CE1071" i="6"/>
  <c r="CF1071" i="6"/>
  <c r="CH1071" i="6"/>
  <c r="CI1071" i="6"/>
  <c r="CJ1071" i="6"/>
  <c r="CL1071" i="6"/>
  <c r="CM1071" i="6"/>
  <c r="CN1071" i="6"/>
  <c r="CP1071" i="6"/>
  <c r="CQ1071" i="6"/>
  <c r="CR1071" i="6"/>
  <c r="CT1071" i="6"/>
  <c r="CU1071" i="6"/>
  <c r="CV1071" i="6"/>
  <c r="CX1071" i="6"/>
  <c r="CY1071" i="6"/>
  <c r="CZ1071" i="6"/>
  <c r="AH1072" i="6"/>
  <c r="AI1072" i="6"/>
  <c r="AJ1072" i="6"/>
  <c r="AL1072" i="6"/>
  <c r="AM1072" i="6"/>
  <c r="AN1072" i="6"/>
  <c r="AP1072" i="6"/>
  <c r="AQ1072" i="6"/>
  <c r="AR1072" i="6"/>
  <c r="AT1072" i="6"/>
  <c r="AU1072" i="6"/>
  <c r="AV1072" i="6"/>
  <c r="AX1072" i="6"/>
  <c r="AY1072" i="6"/>
  <c r="AZ1072" i="6"/>
  <c r="BB1072" i="6"/>
  <c r="BC1072" i="6"/>
  <c r="BD1072" i="6"/>
  <c r="BF1072" i="6"/>
  <c r="BG1072" i="6"/>
  <c r="BH1072" i="6"/>
  <c r="BJ1072" i="6"/>
  <c r="BK1072" i="6"/>
  <c r="BL1072" i="6"/>
  <c r="BN1072" i="6"/>
  <c r="BO1072" i="6"/>
  <c r="BP1072" i="6"/>
  <c r="BR1072" i="6"/>
  <c r="BS1072" i="6"/>
  <c r="BT1072" i="6"/>
  <c r="BV1072" i="6"/>
  <c r="BW1072" i="6"/>
  <c r="BX1072" i="6"/>
  <c r="BZ1072" i="6"/>
  <c r="CA1072" i="6"/>
  <c r="CB1072" i="6"/>
  <c r="CD1072" i="6"/>
  <c r="CE1072" i="6"/>
  <c r="CF1072" i="6"/>
  <c r="CH1072" i="6"/>
  <c r="CI1072" i="6"/>
  <c r="CJ1072" i="6"/>
  <c r="CL1072" i="6"/>
  <c r="CM1072" i="6"/>
  <c r="CN1072" i="6"/>
  <c r="CP1072" i="6"/>
  <c r="CQ1072" i="6"/>
  <c r="CR1072" i="6"/>
  <c r="CT1072" i="6"/>
  <c r="CU1072" i="6"/>
  <c r="CV1072" i="6"/>
  <c r="CX1072" i="6"/>
  <c r="CY1072" i="6"/>
  <c r="CZ1072" i="6"/>
  <c r="AH1073" i="6"/>
  <c r="AI1073" i="6"/>
  <c r="AJ1073" i="6"/>
  <c r="AL1073" i="6"/>
  <c r="AM1073" i="6"/>
  <c r="AN1073" i="6"/>
  <c r="AP1073" i="6"/>
  <c r="AQ1073" i="6"/>
  <c r="AR1073" i="6"/>
  <c r="AT1073" i="6"/>
  <c r="AU1073" i="6"/>
  <c r="AV1073" i="6"/>
  <c r="AX1073" i="6"/>
  <c r="AY1073" i="6"/>
  <c r="AZ1073" i="6"/>
  <c r="BB1073" i="6"/>
  <c r="BC1073" i="6"/>
  <c r="BD1073" i="6"/>
  <c r="BF1073" i="6"/>
  <c r="BG1073" i="6"/>
  <c r="BH1073" i="6"/>
  <c r="BJ1073" i="6"/>
  <c r="BK1073" i="6"/>
  <c r="BL1073" i="6"/>
  <c r="BN1073" i="6"/>
  <c r="BO1073" i="6"/>
  <c r="BP1073" i="6"/>
  <c r="BR1073" i="6"/>
  <c r="BS1073" i="6"/>
  <c r="BT1073" i="6"/>
  <c r="BV1073" i="6"/>
  <c r="BW1073" i="6"/>
  <c r="BX1073" i="6"/>
  <c r="BZ1073" i="6"/>
  <c r="CA1073" i="6"/>
  <c r="CB1073" i="6"/>
  <c r="CD1073" i="6"/>
  <c r="CE1073" i="6"/>
  <c r="CF1073" i="6"/>
  <c r="CH1073" i="6"/>
  <c r="CI1073" i="6"/>
  <c r="CJ1073" i="6"/>
  <c r="CL1073" i="6"/>
  <c r="CM1073" i="6"/>
  <c r="CN1073" i="6"/>
  <c r="CP1073" i="6"/>
  <c r="CQ1073" i="6"/>
  <c r="CR1073" i="6"/>
  <c r="CT1073" i="6"/>
  <c r="CU1073" i="6"/>
  <c r="CV1073" i="6"/>
  <c r="CX1073" i="6"/>
  <c r="CY1073" i="6"/>
  <c r="CZ1073" i="6"/>
  <c r="AH1074" i="6"/>
  <c r="AI1074" i="6"/>
  <c r="AJ1074" i="6"/>
  <c r="AL1074" i="6"/>
  <c r="AM1074" i="6"/>
  <c r="AN1074" i="6"/>
  <c r="AP1074" i="6"/>
  <c r="AQ1074" i="6"/>
  <c r="AR1074" i="6"/>
  <c r="AT1074" i="6"/>
  <c r="AU1074" i="6"/>
  <c r="AV1074" i="6"/>
  <c r="AX1074" i="6"/>
  <c r="AY1074" i="6"/>
  <c r="AZ1074" i="6"/>
  <c r="BB1074" i="6"/>
  <c r="BC1074" i="6"/>
  <c r="BD1074" i="6"/>
  <c r="BF1074" i="6"/>
  <c r="BG1074" i="6"/>
  <c r="BH1074" i="6"/>
  <c r="BJ1074" i="6"/>
  <c r="BK1074" i="6"/>
  <c r="BL1074" i="6"/>
  <c r="BN1074" i="6"/>
  <c r="BO1074" i="6"/>
  <c r="BP1074" i="6"/>
  <c r="BR1074" i="6"/>
  <c r="BS1074" i="6"/>
  <c r="BT1074" i="6"/>
  <c r="BV1074" i="6"/>
  <c r="BW1074" i="6"/>
  <c r="BX1074" i="6"/>
  <c r="BZ1074" i="6"/>
  <c r="CA1074" i="6"/>
  <c r="CB1074" i="6"/>
  <c r="CD1074" i="6"/>
  <c r="CE1074" i="6"/>
  <c r="CF1074" i="6"/>
  <c r="CH1074" i="6"/>
  <c r="CI1074" i="6"/>
  <c r="CJ1074" i="6"/>
  <c r="CL1074" i="6"/>
  <c r="CM1074" i="6"/>
  <c r="CN1074" i="6"/>
  <c r="CP1074" i="6"/>
  <c r="CQ1074" i="6"/>
  <c r="CR1074" i="6"/>
  <c r="CT1074" i="6"/>
  <c r="CU1074" i="6"/>
  <c r="CV1074" i="6"/>
  <c r="CX1074" i="6"/>
  <c r="CY1074" i="6"/>
  <c r="CZ1074" i="6"/>
  <c r="AH1075" i="6"/>
  <c r="AI1075" i="6"/>
  <c r="AJ1075" i="6"/>
  <c r="AL1075" i="6"/>
  <c r="AM1075" i="6"/>
  <c r="AN1075" i="6"/>
  <c r="AP1075" i="6"/>
  <c r="AQ1075" i="6"/>
  <c r="AR1075" i="6"/>
  <c r="AT1075" i="6"/>
  <c r="AU1075" i="6"/>
  <c r="AV1075" i="6"/>
  <c r="AX1075" i="6"/>
  <c r="AY1075" i="6"/>
  <c r="AZ1075" i="6"/>
  <c r="BB1075" i="6"/>
  <c r="BC1075" i="6"/>
  <c r="BD1075" i="6"/>
  <c r="BF1075" i="6"/>
  <c r="BG1075" i="6"/>
  <c r="BH1075" i="6"/>
  <c r="BJ1075" i="6"/>
  <c r="BK1075" i="6"/>
  <c r="BL1075" i="6"/>
  <c r="BN1075" i="6"/>
  <c r="BO1075" i="6"/>
  <c r="BP1075" i="6"/>
  <c r="BR1075" i="6"/>
  <c r="BS1075" i="6"/>
  <c r="BT1075" i="6"/>
  <c r="BV1075" i="6"/>
  <c r="BW1075" i="6"/>
  <c r="BX1075" i="6"/>
  <c r="BZ1075" i="6"/>
  <c r="CA1075" i="6"/>
  <c r="CB1075" i="6"/>
  <c r="CD1075" i="6"/>
  <c r="CE1075" i="6"/>
  <c r="CF1075" i="6"/>
  <c r="CH1075" i="6"/>
  <c r="CI1075" i="6"/>
  <c r="CJ1075" i="6"/>
  <c r="CL1075" i="6"/>
  <c r="CM1075" i="6"/>
  <c r="CN1075" i="6"/>
  <c r="CP1075" i="6"/>
  <c r="CQ1075" i="6"/>
  <c r="CR1075" i="6"/>
  <c r="CT1075" i="6"/>
  <c r="CU1075" i="6"/>
  <c r="CV1075" i="6"/>
  <c r="CX1075" i="6"/>
  <c r="CY1075" i="6"/>
  <c r="CZ1075" i="6"/>
  <c r="AH1076" i="6"/>
  <c r="AI1076" i="6"/>
  <c r="AJ1076" i="6"/>
  <c r="AL1076" i="6"/>
  <c r="AM1076" i="6"/>
  <c r="AN1076" i="6"/>
  <c r="AP1076" i="6"/>
  <c r="AQ1076" i="6"/>
  <c r="AR1076" i="6"/>
  <c r="AS1076" i="6"/>
  <c r="AT1076" i="6"/>
  <c r="AU1076" i="6"/>
  <c r="AV1076" i="6"/>
  <c r="AX1076" i="6"/>
  <c r="BA1076" i="6" s="1"/>
  <c r="AY1076" i="6"/>
  <c r="AZ1076" i="6"/>
  <c r="BB1076" i="6"/>
  <c r="BC1076" i="6"/>
  <c r="BD1076" i="6"/>
  <c r="BF1076" i="6"/>
  <c r="BG1076" i="6"/>
  <c r="BH1076" i="6"/>
  <c r="BJ1076" i="6"/>
  <c r="BK1076" i="6"/>
  <c r="BL1076" i="6"/>
  <c r="BN1076" i="6"/>
  <c r="BO1076" i="6"/>
  <c r="BP1076" i="6"/>
  <c r="BR1076" i="6"/>
  <c r="BS1076" i="6"/>
  <c r="BU1076" i="6" s="1"/>
  <c r="BT1076" i="6"/>
  <c r="BV1076" i="6"/>
  <c r="BW1076" i="6"/>
  <c r="BX1076" i="6"/>
  <c r="BZ1076" i="6"/>
  <c r="CA1076" i="6"/>
  <c r="CB1076" i="6"/>
  <c r="CD1076" i="6"/>
  <c r="CE1076" i="6"/>
  <c r="CG1076" i="6" s="1"/>
  <c r="CF1076" i="6"/>
  <c r="CH1076" i="6"/>
  <c r="CI1076" i="6"/>
  <c r="CJ1076" i="6"/>
  <c r="CL1076" i="6"/>
  <c r="CM1076" i="6"/>
  <c r="CO1076" i="6" s="1"/>
  <c r="CN1076" i="6"/>
  <c r="CP1076" i="6"/>
  <c r="CQ1076" i="6"/>
  <c r="CR1076" i="6"/>
  <c r="CT1076" i="6"/>
  <c r="CU1076" i="6"/>
  <c r="CW1076" i="6" s="1"/>
  <c r="CV1076" i="6"/>
  <c r="CX1076" i="6"/>
  <c r="CY1076" i="6"/>
  <c r="CZ1076" i="6"/>
  <c r="AH1077" i="6"/>
  <c r="AI1077" i="6"/>
  <c r="AJ1077" i="6"/>
  <c r="AL1077" i="6"/>
  <c r="AM1077" i="6"/>
  <c r="AN1077" i="6"/>
  <c r="AP1077" i="6"/>
  <c r="AQ1077" i="6"/>
  <c r="AR1077" i="6"/>
  <c r="AT1077" i="6"/>
  <c r="AU1077" i="6"/>
  <c r="AV1077" i="6"/>
  <c r="AX1077" i="6"/>
  <c r="AY1077" i="6"/>
  <c r="AZ1077" i="6"/>
  <c r="BB1077" i="6"/>
  <c r="BC1077" i="6"/>
  <c r="BD1077" i="6"/>
  <c r="BF1077" i="6"/>
  <c r="BG1077" i="6"/>
  <c r="BH1077" i="6"/>
  <c r="BJ1077" i="6"/>
  <c r="BK1077" i="6"/>
  <c r="BL1077" i="6"/>
  <c r="BN1077" i="6"/>
  <c r="BO1077" i="6"/>
  <c r="BP1077" i="6"/>
  <c r="BR1077" i="6"/>
  <c r="BU1077" i="6" s="1"/>
  <c r="BS1077" i="6"/>
  <c r="BT1077" i="6"/>
  <c r="BV1077" i="6"/>
  <c r="BW1077" i="6"/>
  <c r="BX1077" i="6"/>
  <c r="BZ1077" i="6"/>
  <c r="CA1077" i="6"/>
  <c r="CB1077" i="6"/>
  <c r="CD1077" i="6"/>
  <c r="CE1077" i="6"/>
  <c r="CF1077" i="6"/>
  <c r="CH1077" i="6"/>
  <c r="CI1077" i="6"/>
  <c r="CJ1077" i="6"/>
  <c r="CL1077" i="6"/>
  <c r="CM1077" i="6"/>
  <c r="CN1077" i="6"/>
  <c r="CP1077" i="6"/>
  <c r="CQ1077" i="6"/>
  <c r="CR1077" i="6"/>
  <c r="CT1077" i="6"/>
  <c r="CU1077" i="6"/>
  <c r="CV1077" i="6"/>
  <c r="CX1077" i="6"/>
  <c r="DA1077" i="6" s="1"/>
  <c r="CY1077" i="6"/>
  <c r="CZ1077" i="6"/>
  <c r="AH1078" i="6"/>
  <c r="AI1078" i="6"/>
  <c r="AJ1078" i="6"/>
  <c r="AL1078" i="6"/>
  <c r="AM1078" i="6"/>
  <c r="AN1078" i="6"/>
  <c r="AP1078" i="6"/>
  <c r="AQ1078" i="6"/>
  <c r="AR1078" i="6"/>
  <c r="AT1078" i="6"/>
  <c r="AU1078" i="6"/>
  <c r="AV1078" i="6"/>
  <c r="AX1078" i="6"/>
  <c r="AY1078" i="6"/>
  <c r="AZ1078" i="6"/>
  <c r="BB1078" i="6"/>
  <c r="BC1078" i="6"/>
  <c r="BD1078" i="6"/>
  <c r="BF1078" i="6"/>
  <c r="BG1078" i="6"/>
  <c r="BH1078" i="6"/>
  <c r="BI1078" i="6" s="1"/>
  <c r="BJ1078" i="6"/>
  <c r="BK1078" i="6"/>
  <c r="BL1078" i="6"/>
  <c r="BN1078" i="6"/>
  <c r="BO1078" i="6"/>
  <c r="BP1078" i="6"/>
  <c r="BR1078" i="6"/>
  <c r="BS1078" i="6"/>
  <c r="BT1078" i="6"/>
  <c r="BV1078" i="6"/>
  <c r="BW1078" i="6"/>
  <c r="BX1078" i="6"/>
  <c r="BZ1078" i="6"/>
  <c r="CA1078" i="6"/>
  <c r="CB1078" i="6"/>
  <c r="CD1078" i="6"/>
  <c r="CE1078" i="6"/>
  <c r="CF1078" i="6"/>
  <c r="CH1078" i="6"/>
  <c r="CI1078" i="6"/>
  <c r="CJ1078" i="6"/>
  <c r="CL1078" i="6"/>
  <c r="CM1078" i="6"/>
  <c r="CN1078" i="6"/>
  <c r="CP1078" i="6"/>
  <c r="CQ1078" i="6"/>
  <c r="CR1078" i="6"/>
  <c r="CT1078" i="6"/>
  <c r="CU1078" i="6"/>
  <c r="CV1078" i="6"/>
  <c r="CX1078" i="6"/>
  <c r="CY1078" i="6"/>
  <c r="CZ1078" i="6"/>
  <c r="AH1079" i="6"/>
  <c r="AI1079" i="6"/>
  <c r="AJ1079" i="6"/>
  <c r="AL1079" i="6"/>
  <c r="AM1079" i="6"/>
  <c r="AN1079" i="6"/>
  <c r="AP1079" i="6"/>
  <c r="AQ1079" i="6"/>
  <c r="AR1079" i="6"/>
  <c r="AT1079" i="6"/>
  <c r="AU1079" i="6"/>
  <c r="AV1079" i="6"/>
  <c r="AX1079" i="6"/>
  <c r="AY1079" i="6"/>
  <c r="AZ1079" i="6"/>
  <c r="BB1079" i="6"/>
  <c r="BC1079" i="6"/>
  <c r="BD1079" i="6"/>
  <c r="BF1079" i="6"/>
  <c r="BI1079" i="6" s="1"/>
  <c r="BG1079" i="6"/>
  <c r="BH1079" i="6"/>
  <c r="BJ1079" i="6"/>
  <c r="BK1079" i="6"/>
  <c r="BL1079" i="6"/>
  <c r="BN1079" i="6"/>
  <c r="BO1079" i="6"/>
  <c r="BP1079" i="6"/>
  <c r="BR1079" i="6"/>
  <c r="BS1079" i="6"/>
  <c r="BT1079" i="6"/>
  <c r="BV1079" i="6"/>
  <c r="BW1079" i="6"/>
  <c r="BX1079" i="6"/>
  <c r="BZ1079" i="6"/>
  <c r="CA1079" i="6"/>
  <c r="CB1079" i="6"/>
  <c r="CD1079" i="6"/>
  <c r="CE1079" i="6"/>
  <c r="CG1079" i="6" s="1"/>
  <c r="CF1079" i="6"/>
  <c r="CH1079" i="6"/>
  <c r="CI1079" i="6"/>
  <c r="CJ1079" i="6"/>
  <c r="CL1079" i="6"/>
  <c r="CM1079" i="6"/>
  <c r="CN1079" i="6"/>
  <c r="CP1079" i="6"/>
  <c r="CQ1079" i="6"/>
  <c r="CR1079" i="6"/>
  <c r="CT1079" i="6"/>
  <c r="CU1079" i="6"/>
  <c r="CV1079" i="6"/>
  <c r="CX1079" i="6"/>
  <c r="CY1079" i="6"/>
  <c r="CZ1079" i="6"/>
  <c r="AH1080" i="6"/>
  <c r="AI1080" i="6"/>
  <c r="AJ1080" i="6"/>
  <c r="AL1080" i="6"/>
  <c r="AM1080" i="6"/>
  <c r="AN1080" i="6"/>
  <c r="AP1080" i="6"/>
  <c r="AQ1080" i="6"/>
  <c r="AR1080" i="6"/>
  <c r="AT1080" i="6"/>
  <c r="AW1080" i="6" s="1"/>
  <c r="AU1080" i="6"/>
  <c r="AV1080" i="6"/>
  <c r="AX1080" i="6"/>
  <c r="BA1080" i="6" s="1"/>
  <c r="AY1080" i="6"/>
  <c r="AZ1080" i="6"/>
  <c r="BB1080" i="6"/>
  <c r="BC1080" i="6"/>
  <c r="BD1080" i="6"/>
  <c r="BF1080" i="6"/>
  <c r="BG1080" i="6"/>
  <c r="BH1080" i="6"/>
  <c r="BJ1080" i="6"/>
  <c r="BK1080" i="6"/>
  <c r="BL1080" i="6"/>
  <c r="BN1080" i="6"/>
  <c r="BO1080" i="6"/>
  <c r="BP1080" i="6"/>
  <c r="BR1080" i="6"/>
  <c r="BS1080" i="6"/>
  <c r="BT1080" i="6"/>
  <c r="BV1080" i="6"/>
  <c r="BW1080" i="6"/>
  <c r="BX1080" i="6"/>
  <c r="BZ1080" i="6"/>
  <c r="CA1080" i="6"/>
  <c r="CB1080" i="6"/>
  <c r="CD1080" i="6"/>
  <c r="CE1080" i="6"/>
  <c r="CF1080" i="6"/>
  <c r="CH1080" i="6"/>
  <c r="CI1080" i="6"/>
  <c r="CJ1080" i="6"/>
  <c r="CL1080" i="6"/>
  <c r="CM1080" i="6"/>
  <c r="CN1080" i="6"/>
  <c r="CP1080" i="6"/>
  <c r="CQ1080" i="6"/>
  <c r="CR1080" i="6"/>
  <c r="CT1080" i="6"/>
  <c r="CU1080" i="6"/>
  <c r="CV1080" i="6"/>
  <c r="CX1080" i="6"/>
  <c r="CY1080" i="6"/>
  <c r="CZ1080" i="6"/>
  <c r="AH1081" i="6"/>
  <c r="AI1081" i="6"/>
  <c r="AJ1081" i="6"/>
  <c r="AL1081" i="6"/>
  <c r="AM1081" i="6"/>
  <c r="AN1081" i="6"/>
  <c r="AP1081" i="6"/>
  <c r="AQ1081" i="6"/>
  <c r="AR1081" i="6"/>
  <c r="AT1081" i="6"/>
  <c r="AU1081" i="6"/>
  <c r="AV1081" i="6"/>
  <c r="AX1081" i="6"/>
  <c r="AY1081" i="6"/>
  <c r="AZ1081" i="6"/>
  <c r="BB1081" i="6"/>
  <c r="BC1081" i="6"/>
  <c r="BD1081" i="6"/>
  <c r="BF1081" i="6"/>
  <c r="BG1081" i="6"/>
  <c r="BH1081" i="6"/>
  <c r="BJ1081" i="6"/>
  <c r="BK1081" i="6"/>
  <c r="BL1081" i="6"/>
  <c r="BN1081" i="6"/>
  <c r="BO1081" i="6"/>
  <c r="BP1081" i="6"/>
  <c r="BR1081" i="6"/>
  <c r="BS1081" i="6"/>
  <c r="BT1081" i="6"/>
  <c r="BV1081" i="6"/>
  <c r="BW1081" i="6"/>
  <c r="BX1081" i="6"/>
  <c r="BZ1081" i="6"/>
  <c r="CA1081" i="6"/>
  <c r="CB1081" i="6"/>
  <c r="CD1081" i="6"/>
  <c r="CE1081" i="6"/>
  <c r="CF1081" i="6"/>
  <c r="CH1081" i="6"/>
  <c r="CI1081" i="6"/>
  <c r="CJ1081" i="6"/>
  <c r="CL1081" i="6"/>
  <c r="CM1081" i="6"/>
  <c r="CN1081" i="6"/>
  <c r="CP1081" i="6"/>
  <c r="CQ1081" i="6"/>
  <c r="CR1081" i="6"/>
  <c r="CT1081" i="6"/>
  <c r="CU1081" i="6"/>
  <c r="CV1081" i="6"/>
  <c r="CX1081" i="6"/>
  <c r="CY1081" i="6"/>
  <c r="CZ1081" i="6"/>
  <c r="AH1082" i="6"/>
  <c r="AI1082" i="6"/>
  <c r="AJ1082" i="6"/>
  <c r="AL1082" i="6"/>
  <c r="AM1082" i="6"/>
  <c r="AN1082" i="6"/>
  <c r="AP1082" i="6"/>
  <c r="AQ1082" i="6"/>
  <c r="AR1082" i="6"/>
  <c r="AT1082" i="6"/>
  <c r="AU1082" i="6"/>
  <c r="AV1082" i="6"/>
  <c r="AX1082" i="6"/>
  <c r="AY1082" i="6"/>
  <c r="AZ1082" i="6"/>
  <c r="BB1082" i="6"/>
  <c r="BC1082" i="6"/>
  <c r="BD1082" i="6"/>
  <c r="BF1082" i="6"/>
  <c r="BG1082" i="6"/>
  <c r="BH1082" i="6"/>
  <c r="BJ1082" i="6"/>
  <c r="BK1082" i="6"/>
  <c r="BL1082" i="6"/>
  <c r="BN1082" i="6"/>
  <c r="BO1082" i="6"/>
  <c r="BP1082" i="6"/>
  <c r="BR1082" i="6"/>
  <c r="BS1082" i="6"/>
  <c r="BT1082" i="6"/>
  <c r="BV1082" i="6"/>
  <c r="BW1082" i="6"/>
  <c r="BX1082" i="6"/>
  <c r="BZ1082" i="6"/>
  <c r="CA1082" i="6"/>
  <c r="CB1082" i="6"/>
  <c r="CD1082" i="6"/>
  <c r="CE1082" i="6"/>
  <c r="CF1082" i="6"/>
  <c r="CH1082" i="6"/>
  <c r="CI1082" i="6"/>
  <c r="CJ1082" i="6"/>
  <c r="CL1082" i="6"/>
  <c r="CM1082" i="6"/>
  <c r="CN1082" i="6"/>
  <c r="CP1082" i="6"/>
  <c r="CQ1082" i="6"/>
  <c r="CR1082" i="6"/>
  <c r="CT1082" i="6"/>
  <c r="CU1082" i="6"/>
  <c r="CV1082" i="6"/>
  <c r="CX1082" i="6"/>
  <c r="CY1082" i="6"/>
  <c r="CZ1082" i="6"/>
  <c r="AH1083" i="6"/>
  <c r="AI1083" i="6"/>
  <c r="AJ1083" i="6"/>
  <c r="AL1083" i="6"/>
  <c r="AM1083" i="6"/>
  <c r="AN1083" i="6"/>
  <c r="AP1083" i="6"/>
  <c r="AQ1083" i="6"/>
  <c r="AR1083" i="6"/>
  <c r="AT1083" i="6"/>
  <c r="AU1083" i="6"/>
  <c r="AW1083" i="6" s="1"/>
  <c r="AV1083" i="6"/>
  <c r="AX1083" i="6"/>
  <c r="AY1083" i="6"/>
  <c r="AZ1083" i="6"/>
  <c r="BB1083" i="6"/>
  <c r="BC1083" i="6"/>
  <c r="BD1083" i="6"/>
  <c r="BF1083" i="6"/>
  <c r="BI1083" i="6" s="1"/>
  <c r="BG1083" i="6"/>
  <c r="BH1083" i="6"/>
  <c r="BJ1083" i="6"/>
  <c r="BK1083" i="6"/>
  <c r="BL1083" i="6"/>
  <c r="BN1083" i="6"/>
  <c r="BO1083" i="6"/>
  <c r="BP1083" i="6"/>
  <c r="BR1083" i="6"/>
  <c r="BS1083" i="6"/>
  <c r="BT1083" i="6"/>
  <c r="BV1083" i="6"/>
  <c r="BW1083" i="6"/>
  <c r="BX1083" i="6"/>
  <c r="BZ1083" i="6"/>
  <c r="CA1083" i="6"/>
  <c r="CC1083" i="6" s="1"/>
  <c r="CB1083" i="6"/>
  <c r="CD1083" i="6"/>
  <c r="CE1083" i="6"/>
  <c r="CF1083" i="6"/>
  <c r="CH1083" i="6"/>
  <c r="CI1083" i="6"/>
  <c r="CJ1083" i="6"/>
  <c r="CL1083" i="6"/>
  <c r="CM1083" i="6"/>
  <c r="CN1083" i="6"/>
  <c r="CP1083" i="6"/>
  <c r="CQ1083" i="6"/>
  <c r="CR1083" i="6"/>
  <c r="CT1083" i="6"/>
  <c r="CU1083" i="6"/>
  <c r="CV1083" i="6"/>
  <c r="CX1083" i="6"/>
  <c r="CY1083" i="6"/>
  <c r="CZ1083" i="6"/>
  <c r="AH1084" i="6"/>
  <c r="AI1084" i="6"/>
  <c r="AJ1084" i="6"/>
  <c r="AL1084" i="6"/>
  <c r="AM1084" i="6"/>
  <c r="AN1084" i="6"/>
  <c r="AP1084" i="6"/>
  <c r="AQ1084" i="6"/>
  <c r="AR1084" i="6"/>
  <c r="AT1084" i="6"/>
  <c r="AU1084" i="6"/>
  <c r="AV1084" i="6"/>
  <c r="AX1084" i="6"/>
  <c r="AY1084" i="6"/>
  <c r="AZ1084" i="6"/>
  <c r="BB1084" i="6"/>
  <c r="BC1084" i="6"/>
  <c r="BD1084" i="6"/>
  <c r="BF1084" i="6"/>
  <c r="BG1084" i="6"/>
  <c r="BH1084" i="6"/>
  <c r="BJ1084" i="6"/>
  <c r="BK1084" i="6"/>
  <c r="BL1084" i="6"/>
  <c r="BN1084" i="6"/>
  <c r="BO1084" i="6"/>
  <c r="BP1084" i="6"/>
  <c r="BR1084" i="6"/>
  <c r="BS1084" i="6"/>
  <c r="BT1084" i="6"/>
  <c r="BV1084" i="6"/>
  <c r="BW1084" i="6"/>
  <c r="BX1084" i="6"/>
  <c r="BZ1084" i="6"/>
  <c r="CA1084" i="6"/>
  <c r="CB1084" i="6"/>
  <c r="CD1084" i="6"/>
  <c r="CE1084" i="6"/>
  <c r="CF1084" i="6"/>
  <c r="CH1084" i="6"/>
  <c r="CI1084" i="6"/>
  <c r="CJ1084" i="6"/>
  <c r="CL1084" i="6"/>
  <c r="CM1084" i="6"/>
  <c r="CN1084" i="6"/>
  <c r="CP1084" i="6"/>
  <c r="CS1084" i="6" s="1"/>
  <c r="CQ1084" i="6"/>
  <c r="CR1084" i="6"/>
  <c r="CT1084" i="6"/>
  <c r="CU1084" i="6"/>
  <c r="CV1084" i="6"/>
  <c r="CX1084" i="6"/>
  <c r="CY1084" i="6"/>
  <c r="CZ1084" i="6"/>
  <c r="AH1085" i="6"/>
  <c r="AI1085" i="6"/>
  <c r="AJ1085" i="6"/>
  <c r="AL1085" i="6"/>
  <c r="AM1085" i="6"/>
  <c r="AN1085" i="6"/>
  <c r="AP1085" i="6"/>
  <c r="AQ1085" i="6"/>
  <c r="AR1085" i="6"/>
  <c r="AT1085" i="6"/>
  <c r="AU1085" i="6"/>
  <c r="AV1085" i="6"/>
  <c r="AX1085" i="6"/>
  <c r="AY1085" i="6"/>
  <c r="AZ1085" i="6"/>
  <c r="BB1085" i="6"/>
  <c r="BC1085" i="6"/>
  <c r="BD1085" i="6"/>
  <c r="BF1085" i="6"/>
  <c r="BG1085" i="6"/>
  <c r="BH1085" i="6"/>
  <c r="BJ1085" i="6"/>
  <c r="BK1085" i="6"/>
  <c r="BL1085" i="6"/>
  <c r="BN1085" i="6"/>
  <c r="BO1085" i="6"/>
  <c r="BP1085" i="6"/>
  <c r="BR1085" i="6"/>
  <c r="BS1085" i="6"/>
  <c r="BT1085" i="6"/>
  <c r="BV1085" i="6"/>
  <c r="BW1085" i="6"/>
  <c r="BX1085" i="6"/>
  <c r="BZ1085" i="6"/>
  <c r="CA1085" i="6"/>
  <c r="CB1085" i="6"/>
  <c r="CD1085" i="6"/>
  <c r="CE1085" i="6"/>
  <c r="CF1085" i="6"/>
  <c r="CH1085" i="6"/>
  <c r="CI1085" i="6"/>
  <c r="CJ1085" i="6"/>
  <c r="CL1085" i="6"/>
  <c r="CM1085" i="6"/>
  <c r="CN1085" i="6"/>
  <c r="CP1085" i="6"/>
  <c r="CQ1085" i="6"/>
  <c r="CR1085" i="6"/>
  <c r="CT1085" i="6"/>
  <c r="CU1085" i="6"/>
  <c r="CV1085" i="6"/>
  <c r="CX1085" i="6"/>
  <c r="CY1085" i="6"/>
  <c r="CZ1085" i="6"/>
  <c r="AH1086" i="6"/>
  <c r="AI1086" i="6"/>
  <c r="AJ1086" i="6"/>
  <c r="AL1086" i="6"/>
  <c r="AM1086" i="6"/>
  <c r="AN1086" i="6"/>
  <c r="AP1086" i="6"/>
  <c r="AQ1086" i="6"/>
  <c r="AR1086" i="6"/>
  <c r="AT1086" i="6"/>
  <c r="AU1086" i="6"/>
  <c r="AV1086" i="6"/>
  <c r="AX1086" i="6"/>
  <c r="AY1086" i="6"/>
  <c r="AZ1086" i="6"/>
  <c r="BB1086" i="6"/>
  <c r="BC1086" i="6"/>
  <c r="BD1086" i="6"/>
  <c r="BF1086" i="6"/>
  <c r="BG1086" i="6"/>
  <c r="BH1086" i="6"/>
  <c r="BJ1086" i="6"/>
  <c r="BK1086" i="6"/>
  <c r="BL1086" i="6"/>
  <c r="BN1086" i="6"/>
  <c r="BO1086" i="6"/>
  <c r="BP1086" i="6"/>
  <c r="BR1086" i="6"/>
  <c r="BS1086" i="6"/>
  <c r="BT1086" i="6"/>
  <c r="BV1086" i="6"/>
  <c r="BW1086" i="6"/>
  <c r="BX1086" i="6"/>
  <c r="BZ1086" i="6"/>
  <c r="CA1086" i="6"/>
  <c r="CB1086" i="6"/>
  <c r="CD1086" i="6"/>
  <c r="CE1086" i="6"/>
  <c r="CG1086" i="6" s="1"/>
  <c r="CF1086" i="6"/>
  <c r="CH1086" i="6"/>
  <c r="CI1086" i="6"/>
  <c r="CJ1086" i="6"/>
  <c r="CL1086" i="6"/>
  <c r="CM1086" i="6"/>
  <c r="CN1086" i="6"/>
  <c r="CP1086" i="6"/>
  <c r="CQ1086" i="6"/>
  <c r="CR1086" i="6"/>
  <c r="CT1086" i="6"/>
  <c r="CU1086" i="6"/>
  <c r="CV1086" i="6"/>
  <c r="CX1086" i="6"/>
  <c r="CY1086" i="6"/>
  <c r="CZ1086" i="6"/>
  <c r="AH1087" i="6"/>
  <c r="AI1087" i="6"/>
  <c r="AJ1087" i="6"/>
  <c r="AL1087" i="6"/>
  <c r="AM1087" i="6"/>
  <c r="AN1087" i="6"/>
  <c r="AP1087" i="6"/>
  <c r="AQ1087" i="6"/>
  <c r="AR1087" i="6"/>
  <c r="AT1087" i="6"/>
  <c r="AW1087" i="6" s="1"/>
  <c r="AU1087" i="6"/>
  <c r="AV1087" i="6"/>
  <c r="AX1087" i="6"/>
  <c r="AY1087" i="6"/>
  <c r="AZ1087" i="6"/>
  <c r="BB1087" i="6"/>
  <c r="BC1087" i="6"/>
  <c r="BD1087" i="6"/>
  <c r="BF1087" i="6"/>
  <c r="BG1087" i="6"/>
  <c r="BH1087" i="6"/>
  <c r="BJ1087" i="6"/>
  <c r="BK1087" i="6"/>
  <c r="BL1087" i="6"/>
  <c r="BN1087" i="6"/>
  <c r="BO1087" i="6"/>
  <c r="BP1087" i="6"/>
  <c r="BR1087" i="6"/>
  <c r="BS1087" i="6"/>
  <c r="BT1087" i="6"/>
  <c r="BV1087" i="6"/>
  <c r="BW1087" i="6"/>
  <c r="BX1087" i="6"/>
  <c r="BZ1087" i="6"/>
  <c r="CA1087" i="6"/>
  <c r="CB1087" i="6"/>
  <c r="CD1087" i="6"/>
  <c r="CE1087" i="6"/>
  <c r="CF1087" i="6"/>
  <c r="CH1087" i="6"/>
  <c r="CI1087" i="6"/>
  <c r="CJ1087" i="6"/>
  <c r="CL1087" i="6"/>
  <c r="CM1087" i="6"/>
  <c r="CN1087" i="6"/>
  <c r="CP1087" i="6"/>
  <c r="CQ1087" i="6"/>
  <c r="CR1087" i="6"/>
  <c r="CT1087" i="6"/>
  <c r="CU1087" i="6"/>
  <c r="CV1087" i="6"/>
  <c r="CX1087" i="6"/>
  <c r="CY1087" i="6"/>
  <c r="CZ1087" i="6"/>
  <c r="AH1088" i="6"/>
  <c r="AI1088" i="6"/>
  <c r="AJ1088" i="6"/>
  <c r="AL1088" i="6"/>
  <c r="AM1088" i="6"/>
  <c r="AN1088" i="6"/>
  <c r="AP1088" i="6"/>
  <c r="AS1088" i="6" s="1"/>
  <c r="AQ1088" i="6"/>
  <c r="AR1088" i="6"/>
  <c r="AT1088" i="6"/>
  <c r="AU1088" i="6"/>
  <c r="AV1088" i="6"/>
  <c r="AX1088" i="6"/>
  <c r="AY1088" i="6"/>
  <c r="AZ1088" i="6"/>
  <c r="BB1088" i="6"/>
  <c r="BC1088" i="6"/>
  <c r="BD1088" i="6"/>
  <c r="BF1088" i="6"/>
  <c r="BG1088" i="6"/>
  <c r="BH1088" i="6"/>
  <c r="BJ1088" i="6"/>
  <c r="BK1088" i="6"/>
  <c r="BL1088" i="6"/>
  <c r="BN1088" i="6"/>
  <c r="BO1088" i="6"/>
  <c r="BP1088" i="6"/>
  <c r="BR1088" i="6"/>
  <c r="BU1088" i="6" s="1"/>
  <c r="BS1088" i="6"/>
  <c r="BT1088" i="6"/>
  <c r="BV1088" i="6"/>
  <c r="BW1088" i="6"/>
  <c r="BX1088" i="6"/>
  <c r="BZ1088" i="6"/>
  <c r="CA1088" i="6"/>
  <c r="CB1088" i="6"/>
  <c r="CD1088" i="6"/>
  <c r="CE1088" i="6"/>
  <c r="CF1088" i="6"/>
  <c r="CH1088" i="6"/>
  <c r="CI1088" i="6"/>
  <c r="CJ1088" i="6"/>
  <c r="CL1088" i="6"/>
  <c r="CM1088" i="6"/>
  <c r="CN1088" i="6"/>
  <c r="CP1088" i="6"/>
  <c r="CQ1088" i="6"/>
  <c r="CR1088" i="6"/>
  <c r="CT1088" i="6"/>
  <c r="CU1088" i="6"/>
  <c r="CV1088" i="6"/>
  <c r="CX1088" i="6"/>
  <c r="CY1088" i="6"/>
  <c r="CZ1088" i="6"/>
  <c r="AH1089" i="6"/>
  <c r="AI1089" i="6"/>
  <c r="AJ1089" i="6"/>
  <c r="AL1089" i="6"/>
  <c r="AM1089" i="6"/>
  <c r="AN1089" i="6"/>
  <c r="AP1089" i="6"/>
  <c r="AQ1089" i="6"/>
  <c r="AR1089" i="6"/>
  <c r="AT1089" i="6"/>
  <c r="AU1089" i="6"/>
  <c r="AV1089" i="6"/>
  <c r="AX1089" i="6"/>
  <c r="AY1089" i="6"/>
  <c r="AZ1089" i="6"/>
  <c r="BB1089" i="6"/>
  <c r="BC1089" i="6"/>
  <c r="BE1089" i="6" s="1"/>
  <c r="BD1089" i="6"/>
  <c r="BF1089" i="6"/>
  <c r="BG1089" i="6"/>
  <c r="BH1089" i="6"/>
  <c r="BJ1089" i="6"/>
  <c r="BK1089" i="6"/>
  <c r="BL1089" i="6"/>
  <c r="BN1089" i="6"/>
  <c r="BO1089" i="6"/>
  <c r="BP1089" i="6"/>
  <c r="BR1089" i="6"/>
  <c r="BS1089" i="6"/>
  <c r="BT1089" i="6"/>
  <c r="BV1089" i="6"/>
  <c r="BW1089" i="6"/>
  <c r="BX1089" i="6"/>
  <c r="BZ1089" i="6"/>
  <c r="CC1089" i="6" s="1"/>
  <c r="CA1089" i="6"/>
  <c r="CB1089" i="6"/>
  <c r="CD1089" i="6"/>
  <c r="CE1089" i="6"/>
  <c r="CF1089" i="6"/>
  <c r="CH1089" i="6"/>
  <c r="CI1089" i="6"/>
  <c r="CJ1089" i="6"/>
  <c r="CL1089" i="6"/>
  <c r="CM1089" i="6"/>
  <c r="CN1089" i="6"/>
  <c r="CP1089" i="6"/>
  <c r="CQ1089" i="6"/>
  <c r="CR1089" i="6"/>
  <c r="CT1089" i="6"/>
  <c r="CU1089" i="6"/>
  <c r="CV1089" i="6"/>
  <c r="CX1089" i="6"/>
  <c r="CY1089" i="6"/>
  <c r="CZ1089" i="6"/>
  <c r="AH1090" i="6"/>
  <c r="AI1090" i="6"/>
  <c r="AJ1090" i="6"/>
  <c r="AL1090" i="6"/>
  <c r="AM1090" i="6"/>
  <c r="AN1090" i="6"/>
  <c r="AP1090" i="6"/>
  <c r="AQ1090" i="6"/>
  <c r="AR1090" i="6"/>
  <c r="AT1090" i="6"/>
  <c r="AU1090" i="6"/>
  <c r="AV1090" i="6"/>
  <c r="AX1090" i="6"/>
  <c r="AY1090" i="6"/>
  <c r="AZ1090" i="6"/>
  <c r="BB1090" i="6"/>
  <c r="BC1090" i="6"/>
  <c r="BD1090" i="6"/>
  <c r="BF1090" i="6"/>
  <c r="BG1090" i="6"/>
  <c r="BH1090" i="6"/>
  <c r="BJ1090" i="6"/>
  <c r="BK1090" i="6"/>
  <c r="BL1090" i="6"/>
  <c r="BN1090" i="6"/>
  <c r="BO1090" i="6"/>
  <c r="BP1090" i="6"/>
  <c r="BR1090" i="6"/>
  <c r="BS1090" i="6"/>
  <c r="BT1090" i="6"/>
  <c r="BV1090" i="6"/>
  <c r="BW1090" i="6"/>
  <c r="BY1090" i="6" s="1"/>
  <c r="BX1090" i="6"/>
  <c r="BZ1090" i="6"/>
  <c r="CA1090" i="6"/>
  <c r="CB1090" i="6"/>
  <c r="CC1090" i="6" s="1"/>
  <c r="CD1090" i="6"/>
  <c r="CE1090" i="6"/>
  <c r="CF1090" i="6"/>
  <c r="CH1090" i="6"/>
  <c r="CI1090" i="6"/>
  <c r="CJ1090" i="6"/>
  <c r="CL1090" i="6"/>
  <c r="CM1090" i="6"/>
  <c r="CN1090" i="6"/>
  <c r="CP1090" i="6"/>
  <c r="CQ1090" i="6"/>
  <c r="CR1090" i="6"/>
  <c r="CT1090" i="6"/>
  <c r="CU1090" i="6"/>
  <c r="CV1090" i="6"/>
  <c r="CX1090" i="6"/>
  <c r="CY1090" i="6"/>
  <c r="CZ1090" i="6"/>
  <c r="AH1091" i="6"/>
  <c r="AI1091" i="6"/>
  <c r="AJ1091" i="6"/>
  <c r="AL1091" i="6"/>
  <c r="AM1091" i="6"/>
  <c r="AN1091" i="6"/>
  <c r="AP1091" i="6"/>
  <c r="AQ1091" i="6"/>
  <c r="AR1091" i="6"/>
  <c r="AT1091" i="6"/>
  <c r="AU1091" i="6"/>
  <c r="AV1091" i="6"/>
  <c r="AX1091" i="6"/>
  <c r="AY1091" i="6"/>
  <c r="AZ1091" i="6"/>
  <c r="BB1091" i="6"/>
  <c r="BC1091" i="6"/>
  <c r="BD1091" i="6"/>
  <c r="BF1091" i="6"/>
  <c r="BG1091" i="6"/>
  <c r="BH1091" i="6"/>
  <c r="BJ1091" i="6"/>
  <c r="BK1091" i="6"/>
  <c r="BL1091" i="6"/>
  <c r="BN1091" i="6"/>
  <c r="BO1091" i="6"/>
  <c r="BP1091" i="6"/>
  <c r="BR1091" i="6"/>
  <c r="BS1091" i="6"/>
  <c r="BT1091" i="6"/>
  <c r="BV1091" i="6"/>
  <c r="BW1091" i="6"/>
  <c r="BX1091" i="6"/>
  <c r="BZ1091" i="6"/>
  <c r="CA1091" i="6"/>
  <c r="CB1091" i="6"/>
  <c r="CD1091" i="6"/>
  <c r="CE1091" i="6"/>
  <c r="CF1091" i="6"/>
  <c r="CH1091" i="6"/>
  <c r="CI1091" i="6"/>
  <c r="CJ1091" i="6"/>
  <c r="CL1091" i="6"/>
  <c r="CM1091" i="6"/>
  <c r="CN1091" i="6"/>
  <c r="CP1091" i="6"/>
  <c r="CQ1091" i="6"/>
  <c r="CR1091" i="6"/>
  <c r="CT1091" i="6"/>
  <c r="CU1091" i="6"/>
  <c r="CV1091" i="6"/>
  <c r="CX1091" i="6"/>
  <c r="CY1091" i="6"/>
  <c r="CZ1091" i="6"/>
  <c r="AH1092" i="6"/>
  <c r="AI1092" i="6"/>
  <c r="AJ1092" i="6"/>
  <c r="AL1092" i="6"/>
  <c r="AM1092" i="6"/>
  <c r="AN1092" i="6"/>
  <c r="AP1092" i="6"/>
  <c r="AQ1092" i="6"/>
  <c r="AR1092" i="6"/>
  <c r="AT1092" i="6"/>
  <c r="AU1092" i="6"/>
  <c r="AV1092" i="6"/>
  <c r="AX1092" i="6"/>
  <c r="AY1092" i="6"/>
  <c r="AZ1092" i="6"/>
  <c r="BB1092" i="6"/>
  <c r="BC1092" i="6"/>
  <c r="BD1092" i="6"/>
  <c r="BF1092" i="6"/>
  <c r="BG1092" i="6"/>
  <c r="BH1092" i="6"/>
  <c r="BJ1092" i="6"/>
  <c r="BK1092" i="6"/>
  <c r="BL1092" i="6"/>
  <c r="BN1092" i="6"/>
  <c r="BO1092" i="6"/>
  <c r="BP1092" i="6"/>
  <c r="BR1092" i="6"/>
  <c r="BS1092" i="6"/>
  <c r="BT1092" i="6"/>
  <c r="BV1092" i="6"/>
  <c r="BW1092" i="6"/>
  <c r="BX1092" i="6"/>
  <c r="BZ1092" i="6"/>
  <c r="CA1092" i="6"/>
  <c r="CB1092" i="6"/>
  <c r="CD1092" i="6"/>
  <c r="CE1092" i="6"/>
  <c r="CF1092" i="6"/>
  <c r="CH1092" i="6"/>
  <c r="CI1092" i="6"/>
  <c r="CJ1092" i="6"/>
  <c r="CL1092" i="6"/>
  <c r="CM1092" i="6"/>
  <c r="CN1092" i="6"/>
  <c r="CP1092" i="6"/>
  <c r="CQ1092" i="6"/>
  <c r="CR1092" i="6"/>
  <c r="CT1092" i="6"/>
  <c r="CU1092" i="6"/>
  <c r="CV1092" i="6"/>
  <c r="CX1092" i="6"/>
  <c r="CY1092" i="6"/>
  <c r="CZ1092" i="6"/>
  <c r="AH1093" i="6"/>
  <c r="AI1093" i="6"/>
  <c r="AJ1093" i="6"/>
  <c r="AL1093" i="6"/>
  <c r="AM1093" i="6"/>
  <c r="AN1093" i="6"/>
  <c r="AP1093" i="6"/>
  <c r="AQ1093" i="6"/>
  <c r="AR1093" i="6"/>
  <c r="AT1093" i="6"/>
  <c r="AU1093" i="6"/>
  <c r="AV1093" i="6"/>
  <c r="AX1093" i="6"/>
  <c r="AY1093" i="6"/>
  <c r="AZ1093" i="6"/>
  <c r="BB1093" i="6"/>
  <c r="BC1093" i="6"/>
  <c r="BD1093" i="6"/>
  <c r="BF1093" i="6"/>
  <c r="BG1093" i="6"/>
  <c r="BH1093" i="6"/>
  <c r="BJ1093" i="6"/>
  <c r="BK1093" i="6"/>
  <c r="BL1093" i="6"/>
  <c r="BN1093" i="6"/>
  <c r="BO1093" i="6"/>
  <c r="BP1093" i="6"/>
  <c r="BR1093" i="6"/>
  <c r="BS1093" i="6"/>
  <c r="BT1093" i="6"/>
  <c r="BV1093" i="6"/>
  <c r="BW1093" i="6"/>
  <c r="BX1093" i="6"/>
  <c r="BZ1093" i="6"/>
  <c r="CA1093" i="6"/>
  <c r="CB1093" i="6"/>
  <c r="CD1093" i="6"/>
  <c r="CE1093" i="6"/>
  <c r="CF1093" i="6"/>
  <c r="CH1093" i="6"/>
  <c r="CI1093" i="6"/>
  <c r="CJ1093" i="6"/>
  <c r="CL1093" i="6"/>
  <c r="CM1093" i="6"/>
  <c r="CN1093" i="6"/>
  <c r="CP1093" i="6"/>
  <c r="CQ1093" i="6"/>
  <c r="CR1093" i="6"/>
  <c r="CT1093" i="6"/>
  <c r="CU1093" i="6"/>
  <c r="CV1093" i="6"/>
  <c r="CX1093" i="6"/>
  <c r="CY1093" i="6"/>
  <c r="CZ1093" i="6"/>
  <c r="AH1094" i="6"/>
  <c r="AI1094" i="6"/>
  <c r="AJ1094" i="6"/>
  <c r="AL1094" i="6"/>
  <c r="AM1094" i="6"/>
  <c r="AN1094" i="6"/>
  <c r="AP1094" i="6"/>
  <c r="AQ1094" i="6"/>
  <c r="AR1094" i="6"/>
  <c r="AT1094" i="6"/>
  <c r="AU1094" i="6"/>
  <c r="AW1094" i="6" s="1"/>
  <c r="AV1094" i="6"/>
  <c r="AX1094" i="6"/>
  <c r="AY1094" i="6"/>
  <c r="AZ1094" i="6"/>
  <c r="BB1094" i="6"/>
  <c r="BC1094" i="6"/>
  <c r="BD1094" i="6"/>
  <c r="BF1094" i="6"/>
  <c r="BG1094" i="6"/>
  <c r="BH1094" i="6"/>
  <c r="BJ1094" i="6"/>
  <c r="BK1094" i="6"/>
  <c r="BL1094" i="6"/>
  <c r="BN1094" i="6"/>
  <c r="BO1094" i="6"/>
  <c r="BP1094" i="6"/>
  <c r="BR1094" i="6"/>
  <c r="BS1094" i="6"/>
  <c r="BT1094" i="6"/>
  <c r="BV1094" i="6"/>
  <c r="BW1094" i="6"/>
  <c r="BX1094" i="6"/>
  <c r="BZ1094" i="6"/>
  <c r="CA1094" i="6"/>
  <c r="CB1094" i="6"/>
  <c r="CD1094" i="6"/>
  <c r="CE1094" i="6"/>
  <c r="CF1094" i="6"/>
  <c r="CH1094" i="6"/>
  <c r="CI1094" i="6"/>
  <c r="CJ1094" i="6"/>
  <c r="CL1094" i="6"/>
  <c r="CM1094" i="6"/>
  <c r="CN1094" i="6"/>
  <c r="CP1094" i="6"/>
  <c r="CQ1094" i="6"/>
  <c r="CR1094" i="6"/>
  <c r="CT1094" i="6"/>
  <c r="CU1094" i="6"/>
  <c r="CV1094" i="6"/>
  <c r="CX1094" i="6"/>
  <c r="CY1094" i="6"/>
  <c r="CZ1094" i="6"/>
  <c r="AH1095" i="6"/>
  <c r="AI1095" i="6"/>
  <c r="AJ1095" i="6"/>
  <c r="AL1095" i="6"/>
  <c r="AM1095" i="6"/>
  <c r="AN1095" i="6"/>
  <c r="AP1095" i="6"/>
  <c r="AQ1095" i="6"/>
  <c r="AR1095" i="6"/>
  <c r="AT1095" i="6"/>
  <c r="AU1095" i="6"/>
  <c r="AV1095" i="6"/>
  <c r="AX1095" i="6"/>
  <c r="AY1095" i="6"/>
  <c r="AZ1095" i="6"/>
  <c r="BB1095" i="6"/>
  <c r="BC1095" i="6"/>
  <c r="BD1095" i="6"/>
  <c r="BF1095" i="6"/>
  <c r="BG1095" i="6"/>
  <c r="BH1095" i="6"/>
  <c r="BJ1095" i="6"/>
  <c r="BK1095" i="6"/>
  <c r="BL1095" i="6"/>
  <c r="BN1095" i="6"/>
  <c r="BO1095" i="6"/>
  <c r="BQ1095" i="6" s="1"/>
  <c r="BP1095" i="6"/>
  <c r="BR1095" i="6"/>
  <c r="BS1095" i="6"/>
  <c r="BT1095" i="6"/>
  <c r="BV1095" i="6"/>
  <c r="BW1095" i="6"/>
  <c r="BX1095" i="6"/>
  <c r="BZ1095" i="6"/>
  <c r="CA1095" i="6"/>
  <c r="CB1095" i="6"/>
  <c r="CD1095" i="6"/>
  <c r="CE1095" i="6"/>
  <c r="CF1095" i="6"/>
  <c r="CH1095" i="6"/>
  <c r="CI1095" i="6"/>
  <c r="CJ1095" i="6"/>
  <c r="CL1095" i="6"/>
  <c r="CM1095" i="6"/>
  <c r="CN1095" i="6"/>
  <c r="CP1095" i="6"/>
  <c r="CQ1095" i="6"/>
  <c r="CR1095" i="6"/>
  <c r="CT1095" i="6"/>
  <c r="CU1095" i="6"/>
  <c r="CV1095" i="6"/>
  <c r="CX1095" i="6"/>
  <c r="CY1095" i="6"/>
  <c r="CZ1095" i="6"/>
  <c r="AH1096" i="6"/>
  <c r="AI1096" i="6"/>
  <c r="AJ1096" i="6"/>
  <c r="AL1096" i="6"/>
  <c r="AM1096" i="6"/>
  <c r="AN1096" i="6"/>
  <c r="AP1096" i="6"/>
  <c r="AQ1096" i="6"/>
  <c r="AR1096" i="6"/>
  <c r="AT1096" i="6"/>
  <c r="AU1096" i="6"/>
  <c r="AV1096" i="6"/>
  <c r="AX1096" i="6"/>
  <c r="AY1096" i="6"/>
  <c r="AZ1096" i="6"/>
  <c r="BB1096" i="6"/>
  <c r="BC1096" i="6"/>
  <c r="BD1096" i="6"/>
  <c r="BF1096" i="6"/>
  <c r="BG1096" i="6"/>
  <c r="BH1096" i="6"/>
  <c r="BJ1096" i="6"/>
  <c r="BK1096" i="6"/>
  <c r="BL1096" i="6"/>
  <c r="BN1096" i="6"/>
  <c r="BO1096" i="6"/>
  <c r="BP1096" i="6"/>
  <c r="BR1096" i="6"/>
  <c r="BS1096" i="6"/>
  <c r="BT1096" i="6"/>
  <c r="BV1096" i="6"/>
  <c r="BW1096" i="6"/>
  <c r="BX1096" i="6"/>
  <c r="BZ1096" i="6"/>
  <c r="CA1096" i="6"/>
  <c r="CB1096" i="6"/>
  <c r="CD1096" i="6"/>
  <c r="CE1096" i="6"/>
  <c r="CF1096" i="6"/>
  <c r="CH1096" i="6"/>
  <c r="CI1096" i="6"/>
  <c r="CJ1096" i="6"/>
  <c r="CL1096" i="6"/>
  <c r="CM1096" i="6"/>
  <c r="CN1096" i="6"/>
  <c r="CP1096" i="6"/>
  <c r="CQ1096" i="6"/>
  <c r="CR1096" i="6"/>
  <c r="CT1096" i="6"/>
  <c r="CU1096" i="6"/>
  <c r="CV1096" i="6"/>
  <c r="CX1096" i="6"/>
  <c r="CY1096" i="6"/>
  <c r="CZ1096" i="6"/>
  <c r="AH1097" i="6"/>
  <c r="AI1097" i="6"/>
  <c r="AJ1097" i="6"/>
  <c r="AL1097" i="6"/>
  <c r="AM1097" i="6"/>
  <c r="AN1097" i="6"/>
  <c r="AP1097" i="6"/>
  <c r="AQ1097" i="6"/>
  <c r="AR1097" i="6"/>
  <c r="AT1097" i="6"/>
  <c r="AU1097" i="6"/>
  <c r="AV1097" i="6"/>
  <c r="AX1097" i="6"/>
  <c r="AY1097" i="6"/>
  <c r="AZ1097" i="6"/>
  <c r="BB1097" i="6"/>
  <c r="BC1097" i="6"/>
  <c r="BD1097" i="6"/>
  <c r="BF1097" i="6"/>
  <c r="BG1097" i="6"/>
  <c r="BH1097" i="6"/>
  <c r="BJ1097" i="6"/>
  <c r="BK1097" i="6"/>
  <c r="BL1097" i="6"/>
  <c r="BN1097" i="6"/>
  <c r="BO1097" i="6"/>
  <c r="BP1097" i="6"/>
  <c r="BR1097" i="6"/>
  <c r="BS1097" i="6"/>
  <c r="BT1097" i="6"/>
  <c r="BV1097" i="6"/>
  <c r="BW1097" i="6"/>
  <c r="BX1097" i="6"/>
  <c r="BZ1097" i="6"/>
  <c r="CC1097" i="6" s="1"/>
  <c r="CA1097" i="6"/>
  <c r="CB1097" i="6"/>
  <c r="CD1097" i="6"/>
  <c r="CE1097" i="6"/>
  <c r="CF1097" i="6"/>
  <c r="CH1097" i="6"/>
  <c r="CI1097" i="6"/>
  <c r="CJ1097" i="6"/>
  <c r="CL1097" i="6"/>
  <c r="CO1097" i="6" s="1"/>
  <c r="CM1097" i="6"/>
  <c r="CN1097" i="6"/>
  <c r="CP1097" i="6"/>
  <c r="CQ1097" i="6"/>
  <c r="CR1097" i="6"/>
  <c r="CT1097" i="6"/>
  <c r="CU1097" i="6"/>
  <c r="CV1097" i="6"/>
  <c r="CX1097" i="6"/>
  <c r="CY1097" i="6"/>
  <c r="CZ1097" i="6"/>
  <c r="AH1098" i="6"/>
  <c r="AI1098" i="6"/>
  <c r="AJ1098" i="6"/>
  <c r="AL1098" i="6"/>
  <c r="AM1098" i="6"/>
  <c r="AN1098" i="6"/>
  <c r="AP1098" i="6"/>
  <c r="AQ1098" i="6"/>
  <c r="AR1098" i="6"/>
  <c r="AT1098" i="6"/>
  <c r="AU1098" i="6"/>
  <c r="AV1098" i="6"/>
  <c r="AX1098" i="6"/>
  <c r="AY1098" i="6"/>
  <c r="AZ1098" i="6"/>
  <c r="BB1098" i="6"/>
  <c r="BC1098" i="6"/>
  <c r="BD1098" i="6"/>
  <c r="BF1098" i="6"/>
  <c r="BG1098" i="6"/>
  <c r="BH1098" i="6"/>
  <c r="BJ1098" i="6"/>
  <c r="BM1098" i="6" s="1"/>
  <c r="BK1098" i="6"/>
  <c r="BL1098" i="6"/>
  <c r="BN1098" i="6"/>
  <c r="BO1098" i="6"/>
  <c r="BP1098" i="6"/>
  <c r="BR1098" i="6"/>
  <c r="BS1098" i="6"/>
  <c r="BT1098" i="6"/>
  <c r="BV1098" i="6"/>
  <c r="BW1098" i="6"/>
  <c r="BX1098" i="6"/>
  <c r="BZ1098" i="6"/>
  <c r="CC1098" i="6" s="1"/>
  <c r="CA1098" i="6"/>
  <c r="CB1098" i="6"/>
  <c r="CD1098" i="6"/>
  <c r="CE1098" i="6"/>
  <c r="CF1098" i="6"/>
  <c r="CH1098" i="6"/>
  <c r="CK1098" i="6" s="1"/>
  <c r="CI1098" i="6"/>
  <c r="CJ1098" i="6"/>
  <c r="CL1098" i="6"/>
  <c r="CM1098" i="6"/>
  <c r="CN1098" i="6"/>
  <c r="CP1098" i="6"/>
  <c r="CQ1098" i="6"/>
  <c r="CR1098" i="6"/>
  <c r="CT1098" i="6"/>
  <c r="CU1098" i="6"/>
  <c r="CV1098" i="6"/>
  <c r="CX1098" i="6"/>
  <c r="CY1098" i="6"/>
  <c r="CZ1098" i="6"/>
  <c r="AH1099" i="6"/>
  <c r="AI1099" i="6"/>
  <c r="AJ1099" i="6"/>
  <c r="AL1099" i="6"/>
  <c r="AM1099" i="6"/>
  <c r="AN1099" i="6"/>
  <c r="AP1099" i="6"/>
  <c r="AQ1099" i="6"/>
  <c r="AR1099" i="6"/>
  <c r="AT1099" i="6"/>
  <c r="AU1099" i="6"/>
  <c r="AV1099" i="6"/>
  <c r="AX1099" i="6"/>
  <c r="AY1099" i="6"/>
  <c r="AZ1099" i="6"/>
  <c r="BB1099" i="6"/>
  <c r="BC1099" i="6"/>
  <c r="BD1099" i="6"/>
  <c r="BF1099" i="6"/>
  <c r="BG1099" i="6"/>
  <c r="BH1099" i="6"/>
  <c r="BJ1099" i="6"/>
  <c r="BK1099" i="6"/>
  <c r="BL1099" i="6"/>
  <c r="BN1099" i="6"/>
  <c r="BO1099" i="6"/>
  <c r="BP1099" i="6"/>
  <c r="BR1099" i="6"/>
  <c r="BS1099" i="6"/>
  <c r="BT1099" i="6"/>
  <c r="BV1099" i="6"/>
  <c r="BW1099" i="6"/>
  <c r="BX1099" i="6"/>
  <c r="BZ1099" i="6"/>
  <c r="CA1099" i="6"/>
  <c r="CB1099" i="6"/>
  <c r="CD1099" i="6"/>
  <c r="CE1099" i="6"/>
  <c r="CF1099" i="6"/>
  <c r="CH1099" i="6"/>
  <c r="CI1099" i="6"/>
  <c r="CJ1099" i="6"/>
  <c r="CL1099" i="6"/>
  <c r="CM1099" i="6"/>
  <c r="CN1099" i="6"/>
  <c r="CP1099" i="6"/>
  <c r="CQ1099" i="6"/>
  <c r="CR1099" i="6"/>
  <c r="CT1099" i="6"/>
  <c r="CU1099" i="6"/>
  <c r="CW1099" i="6" s="1"/>
  <c r="CV1099" i="6"/>
  <c r="CX1099" i="6"/>
  <c r="CY1099" i="6"/>
  <c r="CZ1099" i="6"/>
  <c r="AH1100" i="6"/>
  <c r="AI1100" i="6"/>
  <c r="AJ1100" i="6"/>
  <c r="AL1100" i="6"/>
  <c r="AM1100" i="6"/>
  <c r="AN1100" i="6"/>
  <c r="AP1100" i="6"/>
  <c r="AQ1100" i="6"/>
  <c r="AR1100" i="6"/>
  <c r="AT1100" i="6"/>
  <c r="AU1100" i="6"/>
  <c r="AV1100" i="6"/>
  <c r="AX1100" i="6"/>
  <c r="AY1100" i="6"/>
  <c r="AZ1100" i="6"/>
  <c r="BB1100" i="6"/>
  <c r="BC1100" i="6"/>
  <c r="BD1100" i="6"/>
  <c r="BF1100" i="6"/>
  <c r="BG1100" i="6"/>
  <c r="BH1100" i="6"/>
  <c r="BJ1100" i="6"/>
  <c r="BK1100" i="6"/>
  <c r="BL1100" i="6"/>
  <c r="BN1100" i="6"/>
  <c r="BO1100" i="6"/>
  <c r="BP1100" i="6"/>
  <c r="BR1100" i="6"/>
  <c r="BS1100" i="6"/>
  <c r="BT1100" i="6"/>
  <c r="BV1100" i="6"/>
  <c r="BW1100" i="6"/>
  <c r="BX1100" i="6"/>
  <c r="BZ1100" i="6"/>
  <c r="CA1100" i="6"/>
  <c r="CB1100" i="6"/>
  <c r="CD1100" i="6"/>
  <c r="CE1100" i="6"/>
  <c r="CF1100" i="6"/>
  <c r="CH1100" i="6"/>
  <c r="CI1100" i="6"/>
  <c r="CJ1100" i="6"/>
  <c r="CL1100" i="6"/>
  <c r="CM1100" i="6"/>
  <c r="CN1100" i="6"/>
  <c r="CP1100" i="6"/>
  <c r="CQ1100" i="6"/>
  <c r="CR1100" i="6"/>
  <c r="CT1100" i="6"/>
  <c r="CU1100" i="6"/>
  <c r="CV1100" i="6"/>
  <c r="CX1100" i="6"/>
  <c r="CY1100" i="6"/>
  <c r="CZ1100" i="6"/>
  <c r="AH1101" i="6"/>
  <c r="AI1101" i="6"/>
  <c r="AJ1101" i="6"/>
  <c r="AL1101" i="6"/>
  <c r="AM1101" i="6"/>
  <c r="AN1101" i="6"/>
  <c r="AP1101" i="6"/>
  <c r="AQ1101" i="6"/>
  <c r="AR1101" i="6"/>
  <c r="AT1101" i="6"/>
  <c r="AU1101" i="6"/>
  <c r="AV1101" i="6"/>
  <c r="AX1101" i="6"/>
  <c r="AY1101" i="6"/>
  <c r="AZ1101" i="6"/>
  <c r="BB1101" i="6"/>
  <c r="BC1101" i="6"/>
  <c r="BD1101" i="6"/>
  <c r="BF1101" i="6"/>
  <c r="BG1101" i="6"/>
  <c r="BI1101" i="6" s="1"/>
  <c r="BH1101" i="6"/>
  <c r="BJ1101" i="6"/>
  <c r="BK1101" i="6"/>
  <c r="BL1101" i="6"/>
  <c r="BN1101" i="6"/>
  <c r="BO1101" i="6"/>
  <c r="BP1101" i="6"/>
  <c r="BR1101" i="6"/>
  <c r="BU1101" i="6" s="1"/>
  <c r="BS1101" i="6"/>
  <c r="BT1101" i="6"/>
  <c r="BV1101" i="6"/>
  <c r="BW1101" i="6"/>
  <c r="BX1101" i="6"/>
  <c r="BZ1101" i="6"/>
  <c r="CA1101" i="6"/>
  <c r="CB1101" i="6"/>
  <c r="CD1101" i="6"/>
  <c r="CE1101" i="6"/>
  <c r="CF1101" i="6"/>
  <c r="CH1101" i="6"/>
  <c r="CI1101" i="6"/>
  <c r="CJ1101" i="6"/>
  <c r="CL1101" i="6"/>
  <c r="CM1101" i="6"/>
  <c r="CO1101" i="6" s="1"/>
  <c r="CN1101" i="6"/>
  <c r="CP1101" i="6"/>
  <c r="CQ1101" i="6"/>
  <c r="CR1101" i="6"/>
  <c r="CT1101" i="6"/>
  <c r="CU1101" i="6"/>
  <c r="CV1101" i="6"/>
  <c r="CX1101" i="6"/>
  <c r="CY1101" i="6"/>
  <c r="CZ1101" i="6"/>
  <c r="AH1102" i="6"/>
  <c r="AI1102" i="6"/>
  <c r="AJ1102" i="6"/>
  <c r="AL1102" i="6"/>
  <c r="AM1102" i="6"/>
  <c r="AN1102" i="6"/>
  <c r="AP1102" i="6"/>
  <c r="AQ1102" i="6"/>
  <c r="AR1102" i="6"/>
  <c r="AT1102" i="6"/>
  <c r="AU1102" i="6"/>
  <c r="AV1102" i="6"/>
  <c r="AX1102" i="6"/>
  <c r="AY1102" i="6"/>
  <c r="AZ1102" i="6"/>
  <c r="BB1102" i="6"/>
  <c r="BC1102" i="6"/>
  <c r="BD1102" i="6"/>
  <c r="BF1102" i="6"/>
  <c r="BG1102" i="6"/>
  <c r="BH1102" i="6"/>
  <c r="BJ1102" i="6"/>
  <c r="BK1102" i="6"/>
  <c r="BL1102" i="6"/>
  <c r="BN1102" i="6"/>
  <c r="BO1102" i="6"/>
  <c r="BP1102" i="6"/>
  <c r="BR1102" i="6"/>
  <c r="BS1102" i="6"/>
  <c r="BT1102" i="6"/>
  <c r="BV1102" i="6"/>
  <c r="BW1102" i="6"/>
  <c r="BX1102" i="6"/>
  <c r="BZ1102" i="6"/>
  <c r="CA1102" i="6"/>
  <c r="CB1102" i="6"/>
  <c r="CD1102" i="6"/>
  <c r="CE1102" i="6"/>
  <c r="CF1102" i="6"/>
  <c r="CH1102" i="6"/>
  <c r="CI1102" i="6"/>
  <c r="CJ1102" i="6"/>
  <c r="CL1102" i="6"/>
  <c r="CM1102" i="6"/>
  <c r="CN1102" i="6"/>
  <c r="CP1102" i="6"/>
  <c r="CQ1102" i="6"/>
  <c r="CR1102" i="6"/>
  <c r="CS1102" i="6" s="1"/>
  <c r="CT1102" i="6"/>
  <c r="CU1102" i="6"/>
  <c r="CV1102" i="6"/>
  <c r="CX1102" i="6"/>
  <c r="DA1102" i="6" s="1"/>
  <c r="CY1102" i="6"/>
  <c r="CZ1102" i="6"/>
  <c r="AH1103" i="6"/>
  <c r="AI1103" i="6"/>
  <c r="AJ1103" i="6"/>
  <c r="AL1103" i="6"/>
  <c r="AM1103" i="6"/>
  <c r="AN1103" i="6"/>
  <c r="AP1103" i="6"/>
  <c r="AQ1103" i="6"/>
  <c r="AR1103" i="6"/>
  <c r="AT1103" i="6"/>
  <c r="AU1103" i="6"/>
  <c r="AV1103" i="6"/>
  <c r="AX1103" i="6"/>
  <c r="AY1103" i="6"/>
  <c r="AZ1103" i="6"/>
  <c r="BB1103" i="6"/>
  <c r="BC1103" i="6"/>
  <c r="BD1103" i="6"/>
  <c r="BF1103" i="6"/>
  <c r="BG1103" i="6"/>
  <c r="BH1103" i="6"/>
  <c r="BJ1103" i="6"/>
  <c r="BK1103" i="6"/>
  <c r="BL1103" i="6"/>
  <c r="BN1103" i="6"/>
  <c r="BO1103" i="6"/>
  <c r="BP1103" i="6"/>
  <c r="BR1103" i="6"/>
  <c r="BS1103" i="6"/>
  <c r="BT1103" i="6"/>
  <c r="BV1103" i="6"/>
  <c r="BW1103" i="6"/>
  <c r="BX1103" i="6"/>
  <c r="BZ1103" i="6"/>
  <c r="CA1103" i="6"/>
  <c r="CB1103" i="6"/>
  <c r="CD1103" i="6"/>
  <c r="CE1103" i="6"/>
  <c r="CF1103" i="6"/>
  <c r="CH1103" i="6"/>
  <c r="CI1103" i="6"/>
  <c r="CJ1103" i="6"/>
  <c r="CL1103" i="6"/>
  <c r="CM1103" i="6"/>
  <c r="CN1103" i="6"/>
  <c r="CP1103" i="6"/>
  <c r="CQ1103" i="6"/>
  <c r="CR1103" i="6"/>
  <c r="CT1103" i="6"/>
  <c r="CU1103" i="6"/>
  <c r="CV1103" i="6"/>
  <c r="CX1103" i="6"/>
  <c r="CY1103" i="6"/>
  <c r="CZ1103" i="6"/>
  <c r="AH1104" i="6"/>
  <c r="AI1104" i="6"/>
  <c r="AJ1104" i="6"/>
  <c r="AL1104" i="6"/>
  <c r="AM1104" i="6"/>
  <c r="AN1104" i="6"/>
  <c r="AP1104" i="6"/>
  <c r="AQ1104" i="6"/>
  <c r="AR1104" i="6"/>
  <c r="AT1104" i="6"/>
  <c r="AU1104" i="6"/>
  <c r="AV1104" i="6"/>
  <c r="AX1104" i="6"/>
  <c r="AY1104" i="6"/>
  <c r="AZ1104" i="6"/>
  <c r="BB1104" i="6"/>
  <c r="BC1104" i="6"/>
  <c r="BD1104" i="6"/>
  <c r="BF1104" i="6"/>
  <c r="BG1104" i="6"/>
  <c r="BH1104" i="6"/>
  <c r="BJ1104" i="6"/>
  <c r="BK1104" i="6"/>
  <c r="BL1104" i="6"/>
  <c r="BN1104" i="6"/>
  <c r="BO1104" i="6"/>
  <c r="BP1104" i="6"/>
  <c r="BR1104" i="6"/>
  <c r="BS1104" i="6"/>
  <c r="BT1104" i="6"/>
  <c r="BV1104" i="6"/>
  <c r="BY1104" i="6" s="1"/>
  <c r="BW1104" i="6"/>
  <c r="BX1104" i="6"/>
  <c r="BZ1104" i="6"/>
  <c r="CA1104" i="6"/>
  <c r="CB1104" i="6"/>
  <c r="CD1104" i="6"/>
  <c r="CE1104" i="6"/>
  <c r="CF1104" i="6"/>
  <c r="CH1104" i="6"/>
  <c r="CI1104" i="6"/>
  <c r="CJ1104" i="6"/>
  <c r="CL1104" i="6"/>
  <c r="CM1104" i="6"/>
  <c r="CN1104" i="6"/>
  <c r="CP1104" i="6"/>
  <c r="CQ1104" i="6"/>
  <c r="CR1104" i="6"/>
  <c r="CT1104" i="6"/>
  <c r="CU1104" i="6"/>
  <c r="CV1104" i="6"/>
  <c r="CX1104" i="6"/>
  <c r="CY1104" i="6"/>
  <c r="CZ1104" i="6"/>
  <c r="AH1105" i="6"/>
  <c r="AI1105" i="6"/>
  <c r="AJ1105" i="6"/>
  <c r="AL1105" i="6"/>
  <c r="AM1105" i="6"/>
  <c r="AN1105" i="6"/>
  <c r="AP1105" i="6"/>
  <c r="AS1105" i="6" s="1"/>
  <c r="AQ1105" i="6"/>
  <c r="AR1105" i="6"/>
  <c r="AT1105" i="6"/>
  <c r="AU1105" i="6"/>
  <c r="AV1105" i="6"/>
  <c r="AX1105" i="6"/>
  <c r="AY1105" i="6"/>
  <c r="AZ1105" i="6"/>
  <c r="BB1105" i="6"/>
  <c r="BC1105" i="6"/>
  <c r="BD1105" i="6"/>
  <c r="BF1105" i="6"/>
  <c r="BG1105" i="6"/>
  <c r="BH1105" i="6"/>
  <c r="BJ1105" i="6"/>
  <c r="BK1105" i="6"/>
  <c r="BL1105" i="6"/>
  <c r="BN1105" i="6"/>
  <c r="BO1105" i="6"/>
  <c r="BP1105" i="6"/>
  <c r="BQ1105" i="6"/>
  <c r="BR1105" i="6"/>
  <c r="BS1105" i="6"/>
  <c r="BT1105" i="6"/>
  <c r="BV1105" i="6"/>
  <c r="BY1105" i="6" s="1"/>
  <c r="BW1105" i="6"/>
  <c r="BX1105" i="6"/>
  <c r="BZ1105" i="6"/>
  <c r="CA1105" i="6"/>
  <c r="CB1105" i="6"/>
  <c r="CD1105" i="6"/>
  <c r="CE1105" i="6"/>
  <c r="CF1105" i="6"/>
  <c r="CH1105" i="6"/>
  <c r="CI1105" i="6"/>
  <c r="CJ1105" i="6"/>
  <c r="CL1105" i="6"/>
  <c r="CM1105" i="6"/>
  <c r="CN1105" i="6"/>
  <c r="CP1105" i="6"/>
  <c r="CQ1105" i="6"/>
  <c r="CR1105" i="6"/>
  <c r="CT1105" i="6"/>
  <c r="CU1105" i="6"/>
  <c r="CV1105" i="6"/>
  <c r="CX1105" i="6"/>
  <c r="CY1105" i="6"/>
  <c r="CZ1105" i="6"/>
  <c r="AH1106" i="6"/>
  <c r="AI1106" i="6"/>
  <c r="AJ1106" i="6"/>
  <c r="AL1106" i="6"/>
  <c r="AM1106" i="6"/>
  <c r="AN1106" i="6"/>
  <c r="AP1106" i="6"/>
  <c r="AQ1106" i="6"/>
  <c r="AR1106" i="6"/>
  <c r="AT1106" i="6"/>
  <c r="AU1106" i="6"/>
  <c r="AV1106" i="6"/>
  <c r="AX1106" i="6"/>
  <c r="AY1106" i="6"/>
  <c r="AZ1106" i="6"/>
  <c r="BB1106" i="6"/>
  <c r="BC1106" i="6"/>
  <c r="BD1106" i="6"/>
  <c r="BF1106" i="6"/>
  <c r="BG1106" i="6"/>
  <c r="BH1106" i="6"/>
  <c r="BJ1106" i="6"/>
  <c r="BK1106" i="6"/>
  <c r="BL1106" i="6"/>
  <c r="BN1106" i="6"/>
  <c r="BO1106" i="6"/>
  <c r="BP1106" i="6"/>
  <c r="BR1106" i="6"/>
  <c r="BS1106" i="6"/>
  <c r="BT1106" i="6"/>
  <c r="BV1106" i="6"/>
  <c r="BW1106" i="6"/>
  <c r="BX1106" i="6"/>
  <c r="BZ1106" i="6"/>
  <c r="CA1106" i="6"/>
  <c r="CB1106" i="6"/>
  <c r="CD1106" i="6"/>
  <c r="CE1106" i="6"/>
  <c r="CF1106" i="6"/>
  <c r="CG1106" i="6" s="1"/>
  <c r="CH1106" i="6"/>
  <c r="CI1106" i="6"/>
  <c r="CJ1106" i="6"/>
  <c r="CL1106" i="6"/>
  <c r="CM1106" i="6"/>
  <c r="CN1106" i="6"/>
  <c r="CP1106" i="6"/>
  <c r="CQ1106" i="6"/>
  <c r="CR1106" i="6"/>
  <c r="CT1106" i="6"/>
  <c r="CU1106" i="6"/>
  <c r="CV1106" i="6"/>
  <c r="CX1106" i="6"/>
  <c r="CY1106" i="6"/>
  <c r="CZ1106" i="6"/>
  <c r="AH1107" i="6"/>
  <c r="AI1107" i="6"/>
  <c r="AJ1107" i="6"/>
  <c r="AL1107" i="6"/>
  <c r="AM1107" i="6"/>
  <c r="AN1107" i="6"/>
  <c r="AP1107" i="6"/>
  <c r="AQ1107" i="6"/>
  <c r="AR1107" i="6"/>
  <c r="AT1107" i="6"/>
  <c r="AU1107" i="6"/>
  <c r="AV1107" i="6"/>
  <c r="AX1107" i="6"/>
  <c r="AY1107" i="6"/>
  <c r="AZ1107" i="6"/>
  <c r="BB1107" i="6"/>
  <c r="BC1107" i="6"/>
  <c r="BD1107" i="6"/>
  <c r="BF1107" i="6"/>
  <c r="BG1107" i="6"/>
  <c r="BH1107" i="6"/>
  <c r="BJ1107" i="6"/>
  <c r="BK1107" i="6"/>
  <c r="BL1107" i="6"/>
  <c r="BN1107" i="6"/>
  <c r="BO1107" i="6"/>
  <c r="BP1107" i="6"/>
  <c r="BR1107" i="6"/>
  <c r="BS1107" i="6"/>
  <c r="BT1107" i="6"/>
  <c r="BV1107" i="6"/>
  <c r="BW1107" i="6"/>
  <c r="BX1107" i="6"/>
  <c r="BZ1107" i="6"/>
  <c r="CA1107" i="6"/>
  <c r="CB1107" i="6"/>
  <c r="CD1107" i="6"/>
  <c r="CE1107" i="6"/>
  <c r="CF1107" i="6"/>
  <c r="CH1107" i="6"/>
  <c r="CI1107" i="6"/>
  <c r="CJ1107" i="6"/>
  <c r="CL1107" i="6"/>
  <c r="CO1107" i="6" s="1"/>
  <c r="CM1107" i="6"/>
  <c r="CN1107" i="6"/>
  <c r="CP1107" i="6"/>
  <c r="CQ1107" i="6"/>
  <c r="CR1107" i="6"/>
  <c r="CT1107" i="6"/>
  <c r="CU1107" i="6"/>
  <c r="CV1107" i="6"/>
  <c r="CX1107" i="6"/>
  <c r="CY1107" i="6"/>
  <c r="CZ1107" i="6"/>
  <c r="AH1108" i="6"/>
  <c r="AI1108" i="6"/>
  <c r="AJ1108" i="6"/>
  <c r="AL1108" i="6"/>
  <c r="AM1108" i="6"/>
  <c r="AN1108" i="6"/>
  <c r="AP1108" i="6"/>
  <c r="AS1108" i="6" s="1"/>
  <c r="AQ1108" i="6"/>
  <c r="AR1108" i="6"/>
  <c r="AT1108" i="6"/>
  <c r="AU1108" i="6"/>
  <c r="AV1108" i="6"/>
  <c r="AX1108" i="6"/>
  <c r="AY1108" i="6"/>
  <c r="AZ1108" i="6"/>
  <c r="BB1108" i="6"/>
  <c r="BC1108" i="6"/>
  <c r="BD1108" i="6"/>
  <c r="BF1108" i="6"/>
  <c r="BG1108" i="6"/>
  <c r="BH1108" i="6"/>
  <c r="BJ1108" i="6"/>
  <c r="BK1108" i="6"/>
  <c r="BL1108" i="6"/>
  <c r="BN1108" i="6"/>
  <c r="BO1108" i="6"/>
  <c r="BP1108" i="6"/>
  <c r="BR1108" i="6"/>
  <c r="BS1108" i="6"/>
  <c r="BT1108" i="6"/>
  <c r="BV1108" i="6"/>
  <c r="BW1108" i="6"/>
  <c r="BX1108" i="6"/>
  <c r="BZ1108" i="6"/>
  <c r="CA1108" i="6"/>
  <c r="CB1108" i="6"/>
  <c r="CD1108" i="6"/>
  <c r="CE1108" i="6"/>
  <c r="CF1108" i="6"/>
  <c r="CH1108" i="6"/>
  <c r="CI1108" i="6"/>
  <c r="CJ1108" i="6"/>
  <c r="CL1108" i="6"/>
  <c r="CM1108" i="6"/>
  <c r="CN1108" i="6"/>
  <c r="CP1108" i="6"/>
  <c r="CQ1108" i="6"/>
  <c r="CR1108" i="6"/>
  <c r="CT1108" i="6"/>
  <c r="CU1108" i="6"/>
  <c r="CV1108" i="6"/>
  <c r="CX1108" i="6"/>
  <c r="CY1108" i="6"/>
  <c r="CZ1108" i="6"/>
  <c r="AH1109" i="6"/>
  <c r="AI1109" i="6"/>
  <c r="AJ1109" i="6"/>
  <c r="AL1109" i="6"/>
  <c r="AM1109" i="6"/>
  <c r="AN1109" i="6"/>
  <c r="AP1109" i="6"/>
  <c r="AQ1109" i="6"/>
  <c r="AR1109" i="6"/>
  <c r="AT1109" i="6"/>
  <c r="AU1109" i="6"/>
  <c r="AV1109" i="6"/>
  <c r="AX1109" i="6"/>
  <c r="BA1109" i="6" s="1"/>
  <c r="AY1109" i="6"/>
  <c r="AZ1109" i="6"/>
  <c r="BB1109" i="6"/>
  <c r="BC1109" i="6"/>
  <c r="BD1109" i="6"/>
  <c r="BF1109" i="6"/>
  <c r="BG1109" i="6"/>
  <c r="BH1109" i="6"/>
  <c r="BJ1109" i="6"/>
  <c r="BK1109" i="6"/>
  <c r="BL1109" i="6"/>
  <c r="BN1109" i="6"/>
  <c r="BO1109" i="6"/>
  <c r="BP1109" i="6"/>
  <c r="BR1109" i="6"/>
  <c r="BS1109" i="6"/>
  <c r="BT1109" i="6"/>
  <c r="BV1109" i="6"/>
  <c r="BY1109" i="6" s="1"/>
  <c r="BW1109" i="6"/>
  <c r="BX1109" i="6"/>
  <c r="BZ1109" i="6"/>
  <c r="CA1109" i="6"/>
  <c r="CB1109" i="6"/>
  <c r="CD1109" i="6"/>
  <c r="CE1109" i="6"/>
  <c r="CF1109" i="6"/>
  <c r="CH1109" i="6"/>
  <c r="CI1109" i="6"/>
  <c r="CJ1109" i="6"/>
  <c r="CL1109" i="6"/>
  <c r="CM1109" i="6"/>
  <c r="CN1109" i="6"/>
  <c r="CP1109" i="6"/>
  <c r="CQ1109" i="6"/>
  <c r="CR1109" i="6"/>
  <c r="CT1109" i="6"/>
  <c r="CU1109" i="6"/>
  <c r="CV1109" i="6"/>
  <c r="CX1109" i="6"/>
  <c r="CY1109" i="6"/>
  <c r="CZ1109" i="6"/>
  <c r="AH1110" i="6"/>
  <c r="AI1110" i="6"/>
  <c r="AJ1110" i="6"/>
  <c r="AL1110" i="6"/>
  <c r="AM1110" i="6"/>
  <c r="AN1110" i="6"/>
  <c r="AP1110" i="6"/>
  <c r="AQ1110" i="6"/>
  <c r="AR1110" i="6"/>
  <c r="AT1110" i="6"/>
  <c r="AU1110" i="6"/>
  <c r="AV1110" i="6"/>
  <c r="AX1110" i="6"/>
  <c r="AY1110" i="6"/>
  <c r="AZ1110" i="6"/>
  <c r="BB1110" i="6"/>
  <c r="BE1110" i="6" s="1"/>
  <c r="BC1110" i="6"/>
  <c r="BD1110" i="6"/>
  <c r="BF1110" i="6"/>
  <c r="BG1110" i="6"/>
  <c r="BH1110" i="6"/>
  <c r="BJ1110" i="6"/>
  <c r="BK1110" i="6"/>
  <c r="BL1110" i="6"/>
  <c r="BN1110" i="6"/>
  <c r="BO1110" i="6"/>
  <c r="BP1110" i="6"/>
  <c r="BR1110" i="6"/>
  <c r="BU1110" i="6" s="1"/>
  <c r="BS1110" i="6"/>
  <c r="BT1110" i="6"/>
  <c r="BV1110" i="6"/>
  <c r="BW1110" i="6"/>
  <c r="BX1110" i="6"/>
  <c r="BZ1110" i="6"/>
  <c r="CA1110" i="6"/>
  <c r="CB1110" i="6"/>
  <c r="CD1110" i="6"/>
  <c r="CE1110" i="6"/>
  <c r="CF1110" i="6"/>
  <c r="CH1110" i="6"/>
  <c r="CI1110" i="6"/>
  <c r="CJ1110" i="6"/>
  <c r="CL1110" i="6"/>
  <c r="CM1110" i="6"/>
  <c r="CN1110" i="6"/>
  <c r="CP1110" i="6"/>
  <c r="CQ1110" i="6"/>
  <c r="CR1110" i="6"/>
  <c r="CT1110" i="6"/>
  <c r="CU1110" i="6"/>
  <c r="CV1110" i="6"/>
  <c r="CX1110" i="6"/>
  <c r="CY1110" i="6"/>
  <c r="CZ1110" i="6"/>
  <c r="DA1110" i="6" s="1"/>
  <c r="AH1111" i="6"/>
  <c r="AI1111" i="6"/>
  <c r="AJ1111" i="6"/>
  <c r="AL1111" i="6"/>
  <c r="AM1111" i="6"/>
  <c r="AN1111" i="6"/>
  <c r="AP1111" i="6"/>
  <c r="AQ1111" i="6"/>
  <c r="AR1111" i="6"/>
  <c r="AT1111" i="6"/>
  <c r="AU1111" i="6"/>
  <c r="AV1111" i="6"/>
  <c r="AX1111" i="6"/>
  <c r="AY1111" i="6"/>
  <c r="AZ1111" i="6"/>
  <c r="BB1111" i="6"/>
  <c r="BE1111" i="6" s="1"/>
  <c r="BC1111" i="6"/>
  <c r="BD1111" i="6"/>
  <c r="BF1111" i="6"/>
  <c r="BG1111" i="6"/>
  <c r="BH1111" i="6"/>
  <c r="BJ1111" i="6"/>
  <c r="BK1111" i="6"/>
  <c r="BM1111" i="6" s="1"/>
  <c r="BL1111" i="6"/>
  <c r="BN1111" i="6"/>
  <c r="BO1111" i="6"/>
  <c r="BP1111" i="6"/>
  <c r="BR1111" i="6"/>
  <c r="BS1111" i="6"/>
  <c r="BT1111" i="6"/>
  <c r="BV1111" i="6"/>
  <c r="BW1111" i="6"/>
  <c r="BX1111" i="6"/>
  <c r="BZ1111" i="6"/>
  <c r="CA1111" i="6"/>
  <c r="CB1111" i="6"/>
  <c r="CD1111" i="6"/>
  <c r="CE1111" i="6"/>
  <c r="CF1111" i="6"/>
  <c r="CH1111" i="6"/>
  <c r="CI1111" i="6"/>
  <c r="CJ1111" i="6"/>
  <c r="CL1111" i="6"/>
  <c r="CM1111" i="6"/>
  <c r="CN1111" i="6"/>
  <c r="CP1111" i="6"/>
  <c r="CQ1111" i="6"/>
  <c r="CR1111" i="6"/>
  <c r="CT1111" i="6"/>
  <c r="CU1111" i="6"/>
  <c r="CV1111" i="6"/>
  <c r="CX1111" i="6"/>
  <c r="CY1111" i="6"/>
  <c r="CZ1111" i="6"/>
  <c r="AH1112" i="6"/>
  <c r="AI1112" i="6"/>
  <c r="AJ1112" i="6"/>
  <c r="AL1112" i="6"/>
  <c r="AM1112" i="6"/>
  <c r="AN1112" i="6"/>
  <c r="AP1112" i="6"/>
  <c r="AQ1112" i="6"/>
  <c r="AR1112" i="6"/>
  <c r="AT1112" i="6"/>
  <c r="AW1112" i="6" s="1"/>
  <c r="AU1112" i="6"/>
  <c r="AV1112" i="6"/>
  <c r="AX1112" i="6"/>
  <c r="AY1112" i="6"/>
  <c r="AZ1112" i="6"/>
  <c r="BB1112" i="6"/>
  <c r="BC1112" i="6"/>
  <c r="BD1112" i="6"/>
  <c r="BF1112" i="6"/>
  <c r="BG1112" i="6"/>
  <c r="BH1112" i="6"/>
  <c r="BJ1112" i="6"/>
  <c r="BK1112" i="6"/>
  <c r="BL1112" i="6"/>
  <c r="BN1112" i="6"/>
  <c r="BO1112" i="6"/>
  <c r="BP1112" i="6"/>
  <c r="BR1112" i="6"/>
  <c r="BS1112" i="6"/>
  <c r="BT1112" i="6"/>
  <c r="BV1112" i="6"/>
  <c r="BW1112" i="6"/>
  <c r="BX1112" i="6"/>
  <c r="BZ1112" i="6"/>
  <c r="CA1112" i="6"/>
  <c r="CB1112" i="6"/>
  <c r="CD1112" i="6"/>
  <c r="CE1112" i="6"/>
  <c r="CF1112" i="6"/>
  <c r="CH1112" i="6"/>
  <c r="CI1112" i="6"/>
  <c r="CJ1112" i="6"/>
  <c r="CL1112" i="6"/>
  <c r="CM1112" i="6"/>
  <c r="CN1112" i="6"/>
  <c r="CP1112" i="6"/>
  <c r="CQ1112" i="6"/>
  <c r="CR1112" i="6"/>
  <c r="CT1112" i="6"/>
  <c r="CU1112" i="6"/>
  <c r="CV1112" i="6"/>
  <c r="CX1112" i="6"/>
  <c r="CY1112" i="6"/>
  <c r="CZ1112" i="6"/>
  <c r="AH1113" i="6"/>
  <c r="AI1113" i="6"/>
  <c r="AJ1113" i="6"/>
  <c r="AL1113" i="6"/>
  <c r="AM1113" i="6"/>
  <c r="AN1113" i="6"/>
  <c r="AP1113" i="6"/>
  <c r="AQ1113" i="6"/>
  <c r="AR1113" i="6"/>
  <c r="AT1113" i="6"/>
  <c r="AU1113" i="6"/>
  <c r="AV1113" i="6"/>
  <c r="AX1113" i="6"/>
  <c r="AY1113" i="6"/>
  <c r="AZ1113" i="6"/>
  <c r="BB1113" i="6"/>
  <c r="BC1113" i="6"/>
  <c r="BD1113" i="6"/>
  <c r="BF1113" i="6"/>
  <c r="BG1113" i="6"/>
  <c r="BH1113" i="6"/>
  <c r="BJ1113" i="6"/>
  <c r="BK1113" i="6"/>
  <c r="BL1113" i="6"/>
  <c r="BN1113" i="6"/>
  <c r="BO1113" i="6"/>
  <c r="BP1113" i="6"/>
  <c r="BR1113" i="6"/>
  <c r="BS1113" i="6"/>
  <c r="BT1113" i="6"/>
  <c r="BV1113" i="6"/>
  <c r="BW1113" i="6"/>
  <c r="BX1113" i="6"/>
  <c r="BZ1113" i="6"/>
  <c r="CA1113" i="6"/>
  <c r="CB1113" i="6"/>
  <c r="CD1113" i="6"/>
  <c r="CE1113" i="6"/>
  <c r="CF1113" i="6"/>
  <c r="CH1113" i="6"/>
  <c r="CI1113" i="6"/>
  <c r="CJ1113" i="6"/>
  <c r="CL1113" i="6"/>
  <c r="CM1113" i="6"/>
  <c r="CN1113" i="6"/>
  <c r="CP1113" i="6"/>
  <c r="CQ1113" i="6"/>
  <c r="CR1113" i="6"/>
  <c r="CT1113" i="6"/>
  <c r="CU1113" i="6"/>
  <c r="CV1113" i="6"/>
  <c r="CX1113" i="6"/>
  <c r="CY1113" i="6"/>
  <c r="CZ1113" i="6"/>
  <c r="AH1114" i="6"/>
  <c r="AI1114" i="6"/>
  <c r="AJ1114" i="6"/>
  <c r="AL1114" i="6"/>
  <c r="AM1114" i="6"/>
  <c r="AN1114" i="6"/>
  <c r="AP1114" i="6"/>
  <c r="AQ1114" i="6"/>
  <c r="AR1114" i="6"/>
  <c r="AT1114" i="6"/>
  <c r="AU1114" i="6"/>
  <c r="AV1114" i="6"/>
  <c r="AX1114" i="6"/>
  <c r="AY1114" i="6"/>
  <c r="AZ1114" i="6"/>
  <c r="BB1114" i="6"/>
  <c r="BC1114" i="6"/>
  <c r="BE1114" i="6" s="1"/>
  <c r="BD1114" i="6"/>
  <c r="BF1114" i="6"/>
  <c r="BG1114" i="6"/>
  <c r="BH1114" i="6"/>
  <c r="BJ1114" i="6"/>
  <c r="BK1114" i="6"/>
  <c r="BL1114" i="6"/>
  <c r="BN1114" i="6"/>
  <c r="BO1114" i="6"/>
  <c r="BP1114" i="6"/>
  <c r="BR1114" i="6"/>
  <c r="BS1114" i="6"/>
  <c r="BT1114" i="6"/>
  <c r="BV1114" i="6"/>
  <c r="BW1114" i="6"/>
  <c r="BX1114" i="6"/>
  <c r="BZ1114" i="6"/>
  <c r="CA1114" i="6"/>
  <c r="CB1114" i="6"/>
  <c r="CD1114" i="6"/>
  <c r="CE1114" i="6"/>
  <c r="CF1114" i="6"/>
  <c r="CH1114" i="6"/>
  <c r="CI1114" i="6"/>
  <c r="CJ1114" i="6"/>
  <c r="CL1114" i="6"/>
  <c r="CM1114" i="6"/>
  <c r="CN1114" i="6"/>
  <c r="CP1114" i="6"/>
  <c r="CQ1114" i="6"/>
  <c r="CR1114" i="6"/>
  <c r="CT1114" i="6"/>
  <c r="CU1114" i="6"/>
  <c r="CV1114" i="6"/>
  <c r="CX1114" i="6"/>
  <c r="CY1114" i="6"/>
  <c r="CZ1114" i="6"/>
  <c r="AH1115" i="6"/>
  <c r="AI1115" i="6"/>
  <c r="AJ1115" i="6"/>
  <c r="AL1115" i="6"/>
  <c r="AM1115" i="6"/>
  <c r="AN1115" i="6"/>
  <c r="AP1115" i="6"/>
  <c r="AQ1115" i="6"/>
  <c r="AR1115" i="6"/>
  <c r="AT1115" i="6"/>
  <c r="AU1115" i="6"/>
  <c r="AV1115" i="6"/>
  <c r="AX1115" i="6"/>
  <c r="AY1115" i="6"/>
  <c r="AZ1115" i="6"/>
  <c r="BB1115" i="6"/>
  <c r="BC1115" i="6"/>
  <c r="BD1115" i="6"/>
  <c r="BF1115" i="6"/>
  <c r="BG1115" i="6"/>
  <c r="BH1115" i="6"/>
  <c r="BJ1115" i="6"/>
  <c r="BK1115" i="6"/>
  <c r="BL1115" i="6"/>
  <c r="BN1115" i="6"/>
  <c r="BO1115" i="6"/>
  <c r="BP1115" i="6"/>
  <c r="BR1115" i="6"/>
  <c r="BS1115" i="6"/>
  <c r="BT1115" i="6"/>
  <c r="BV1115" i="6"/>
  <c r="BW1115" i="6"/>
  <c r="BX1115" i="6"/>
  <c r="BZ1115" i="6"/>
  <c r="CA1115" i="6"/>
  <c r="CB1115" i="6"/>
  <c r="CD1115" i="6"/>
  <c r="CE1115" i="6"/>
  <c r="CF1115" i="6"/>
  <c r="CH1115" i="6"/>
  <c r="CI1115" i="6"/>
  <c r="CJ1115" i="6"/>
  <c r="CL1115" i="6"/>
  <c r="CM1115" i="6"/>
  <c r="CN1115" i="6"/>
  <c r="CP1115" i="6"/>
  <c r="CQ1115" i="6"/>
  <c r="CR1115" i="6"/>
  <c r="CT1115" i="6"/>
  <c r="CU1115" i="6"/>
  <c r="CV1115" i="6"/>
  <c r="CX1115" i="6"/>
  <c r="CY1115" i="6"/>
  <c r="CZ1115" i="6"/>
  <c r="AH1116" i="6"/>
  <c r="AI1116" i="6"/>
  <c r="AJ1116" i="6"/>
  <c r="AL1116" i="6"/>
  <c r="AM1116" i="6"/>
  <c r="AN1116" i="6"/>
  <c r="AP1116" i="6"/>
  <c r="AQ1116" i="6"/>
  <c r="AR1116" i="6"/>
  <c r="AT1116" i="6"/>
  <c r="AU1116" i="6"/>
  <c r="AV1116" i="6"/>
  <c r="AX1116" i="6"/>
  <c r="AY1116" i="6"/>
  <c r="AZ1116" i="6"/>
  <c r="BB1116" i="6"/>
  <c r="BC1116" i="6"/>
  <c r="BD1116" i="6"/>
  <c r="BF1116" i="6"/>
  <c r="BI1116" i="6" s="1"/>
  <c r="BG1116" i="6"/>
  <c r="BH1116" i="6"/>
  <c r="BJ1116" i="6"/>
  <c r="BK1116" i="6"/>
  <c r="BL1116" i="6"/>
  <c r="BN1116" i="6"/>
  <c r="BO1116" i="6"/>
  <c r="BP1116" i="6"/>
  <c r="BR1116" i="6"/>
  <c r="BS1116" i="6"/>
  <c r="BT1116" i="6"/>
  <c r="BV1116" i="6"/>
  <c r="BY1116" i="6" s="1"/>
  <c r="BW1116" i="6"/>
  <c r="BX1116" i="6"/>
  <c r="BZ1116" i="6"/>
  <c r="CA1116" i="6"/>
  <c r="CB1116" i="6"/>
  <c r="CD1116" i="6"/>
  <c r="CE1116" i="6"/>
  <c r="CF1116" i="6"/>
  <c r="CH1116" i="6"/>
  <c r="CI1116" i="6"/>
  <c r="CJ1116" i="6"/>
  <c r="CL1116" i="6"/>
  <c r="CM1116" i="6"/>
  <c r="CN1116" i="6"/>
  <c r="CP1116" i="6"/>
  <c r="CQ1116" i="6"/>
  <c r="CR1116" i="6"/>
  <c r="CT1116" i="6"/>
  <c r="CU1116" i="6"/>
  <c r="CV1116" i="6"/>
  <c r="CX1116" i="6"/>
  <c r="CY1116" i="6"/>
  <c r="CZ1116" i="6"/>
  <c r="AH1117" i="6"/>
  <c r="AI1117" i="6"/>
  <c r="AJ1117" i="6"/>
  <c r="AL1117" i="6"/>
  <c r="AM1117" i="6"/>
  <c r="AN1117" i="6"/>
  <c r="AP1117" i="6"/>
  <c r="AQ1117" i="6"/>
  <c r="AR1117" i="6"/>
  <c r="AT1117" i="6"/>
  <c r="AU1117" i="6"/>
  <c r="AV1117" i="6"/>
  <c r="AX1117" i="6"/>
  <c r="AY1117" i="6"/>
  <c r="AZ1117" i="6"/>
  <c r="BB1117" i="6"/>
  <c r="BC1117" i="6"/>
  <c r="BD1117" i="6"/>
  <c r="BF1117" i="6"/>
  <c r="BG1117" i="6"/>
  <c r="BH1117" i="6"/>
  <c r="BI1117" i="6" s="1"/>
  <c r="BJ1117" i="6"/>
  <c r="BK1117" i="6"/>
  <c r="BL1117" i="6"/>
  <c r="BN1117" i="6"/>
  <c r="BO1117" i="6"/>
  <c r="BP1117" i="6"/>
  <c r="BR1117" i="6"/>
  <c r="BU1117" i="6" s="1"/>
  <c r="BS1117" i="6"/>
  <c r="BT1117" i="6"/>
  <c r="BV1117" i="6"/>
  <c r="BW1117" i="6"/>
  <c r="BX1117" i="6"/>
  <c r="BZ1117" i="6"/>
  <c r="CA1117" i="6"/>
  <c r="CB1117" i="6"/>
  <c r="CD1117" i="6"/>
  <c r="CE1117" i="6"/>
  <c r="CF1117" i="6"/>
  <c r="CH1117" i="6"/>
  <c r="CK1117" i="6" s="1"/>
  <c r="CI1117" i="6"/>
  <c r="CJ1117" i="6"/>
  <c r="CL1117" i="6"/>
  <c r="CM1117" i="6"/>
  <c r="CO1117" i="6" s="1"/>
  <c r="CN1117" i="6"/>
  <c r="CP1117" i="6"/>
  <c r="CQ1117" i="6"/>
  <c r="CR1117" i="6"/>
  <c r="CT1117" i="6"/>
  <c r="CU1117" i="6"/>
  <c r="CV1117" i="6"/>
  <c r="CX1117" i="6"/>
  <c r="CY1117" i="6"/>
  <c r="CZ1117" i="6"/>
  <c r="AH1118" i="6"/>
  <c r="AI1118" i="6"/>
  <c r="AJ1118" i="6"/>
  <c r="AL1118" i="6"/>
  <c r="AM1118" i="6"/>
  <c r="AN1118" i="6"/>
  <c r="AP1118" i="6"/>
  <c r="AQ1118" i="6"/>
  <c r="AR1118" i="6"/>
  <c r="AT1118" i="6"/>
  <c r="AU1118" i="6"/>
  <c r="AV1118" i="6"/>
  <c r="AX1118" i="6"/>
  <c r="AY1118" i="6"/>
  <c r="AZ1118" i="6"/>
  <c r="BB1118" i="6"/>
  <c r="BC1118" i="6"/>
  <c r="BD1118" i="6"/>
  <c r="BF1118" i="6"/>
  <c r="BG1118" i="6"/>
  <c r="BH1118" i="6"/>
  <c r="BJ1118" i="6"/>
  <c r="BK1118" i="6"/>
  <c r="BL1118" i="6"/>
  <c r="BN1118" i="6"/>
  <c r="BO1118" i="6"/>
  <c r="BP1118" i="6"/>
  <c r="BR1118" i="6"/>
  <c r="BS1118" i="6"/>
  <c r="BT1118" i="6"/>
  <c r="BV1118" i="6"/>
  <c r="BW1118" i="6"/>
  <c r="BX1118" i="6"/>
  <c r="BZ1118" i="6"/>
  <c r="CA1118" i="6"/>
  <c r="CB1118" i="6"/>
  <c r="CD1118" i="6"/>
  <c r="CE1118" i="6"/>
  <c r="CF1118" i="6"/>
  <c r="CH1118" i="6"/>
  <c r="CI1118" i="6"/>
  <c r="CJ1118" i="6"/>
  <c r="CL1118" i="6"/>
  <c r="CM1118" i="6"/>
  <c r="CN1118" i="6"/>
  <c r="CP1118" i="6"/>
  <c r="CQ1118" i="6"/>
  <c r="CR1118" i="6"/>
  <c r="CT1118" i="6"/>
  <c r="CU1118" i="6"/>
  <c r="CV1118" i="6"/>
  <c r="CX1118" i="6"/>
  <c r="CY1118" i="6"/>
  <c r="CZ1118" i="6"/>
  <c r="AH1119" i="6"/>
  <c r="AI1119" i="6"/>
  <c r="AJ1119" i="6"/>
  <c r="AL1119" i="6"/>
  <c r="AM1119" i="6"/>
  <c r="AN1119" i="6"/>
  <c r="AP1119" i="6"/>
  <c r="AQ1119" i="6"/>
  <c r="AR1119" i="6"/>
  <c r="AT1119" i="6"/>
  <c r="AU1119" i="6"/>
  <c r="AV1119" i="6"/>
  <c r="AX1119" i="6"/>
  <c r="AY1119" i="6"/>
  <c r="AZ1119" i="6"/>
  <c r="BB1119" i="6"/>
  <c r="BC1119" i="6"/>
  <c r="BD1119" i="6"/>
  <c r="BF1119" i="6"/>
  <c r="BG1119" i="6"/>
  <c r="BH1119" i="6"/>
  <c r="BJ1119" i="6"/>
  <c r="BK1119" i="6"/>
  <c r="BL1119" i="6"/>
  <c r="BN1119" i="6"/>
  <c r="BO1119" i="6"/>
  <c r="BP1119" i="6"/>
  <c r="BR1119" i="6"/>
  <c r="BS1119" i="6"/>
  <c r="BT1119" i="6"/>
  <c r="BV1119" i="6"/>
  <c r="BW1119" i="6"/>
  <c r="BX1119" i="6"/>
  <c r="BZ1119" i="6"/>
  <c r="CA1119" i="6"/>
  <c r="CB1119" i="6"/>
  <c r="CD1119" i="6"/>
  <c r="CE1119" i="6"/>
  <c r="CF1119" i="6"/>
  <c r="CH1119" i="6"/>
  <c r="CI1119" i="6"/>
  <c r="CJ1119" i="6"/>
  <c r="CL1119" i="6"/>
  <c r="CM1119" i="6"/>
  <c r="CN1119" i="6"/>
  <c r="CP1119" i="6"/>
  <c r="CQ1119" i="6"/>
  <c r="CR1119" i="6"/>
  <c r="CT1119" i="6"/>
  <c r="CU1119" i="6"/>
  <c r="CV1119" i="6"/>
  <c r="CX1119" i="6"/>
  <c r="CY1119" i="6"/>
  <c r="CZ1119" i="6"/>
  <c r="AH1120" i="6"/>
  <c r="AI1120" i="6"/>
  <c r="AJ1120" i="6"/>
  <c r="AL1120" i="6"/>
  <c r="AM1120" i="6"/>
  <c r="AN1120" i="6"/>
  <c r="AP1120" i="6"/>
  <c r="AQ1120" i="6"/>
  <c r="AR1120" i="6"/>
  <c r="AT1120" i="6"/>
  <c r="AU1120" i="6"/>
  <c r="AV1120" i="6"/>
  <c r="AX1120" i="6"/>
  <c r="AY1120" i="6"/>
  <c r="AZ1120" i="6"/>
  <c r="BB1120" i="6"/>
  <c r="BC1120" i="6"/>
  <c r="BD1120" i="6"/>
  <c r="BF1120" i="6"/>
  <c r="BG1120" i="6"/>
  <c r="BH1120" i="6"/>
  <c r="BJ1120" i="6"/>
  <c r="BK1120" i="6"/>
  <c r="BL1120" i="6"/>
  <c r="BN1120" i="6"/>
  <c r="BO1120" i="6"/>
  <c r="BP1120" i="6"/>
  <c r="BR1120" i="6"/>
  <c r="BS1120" i="6"/>
  <c r="BT1120" i="6"/>
  <c r="BV1120" i="6"/>
  <c r="BW1120" i="6"/>
  <c r="BX1120" i="6"/>
  <c r="BZ1120" i="6"/>
  <c r="CA1120" i="6"/>
  <c r="CB1120" i="6"/>
  <c r="CD1120" i="6"/>
  <c r="CE1120" i="6"/>
  <c r="CF1120" i="6"/>
  <c r="CH1120" i="6"/>
  <c r="CI1120" i="6"/>
  <c r="CJ1120" i="6"/>
  <c r="CL1120" i="6"/>
  <c r="CM1120" i="6"/>
  <c r="CN1120" i="6"/>
  <c r="CP1120" i="6"/>
  <c r="CQ1120" i="6"/>
  <c r="CR1120" i="6"/>
  <c r="CT1120" i="6"/>
  <c r="CU1120" i="6"/>
  <c r="CV1120" i="6"/>
  <c r="CX1120" i="6"/>
  <c r="CY1120" i="6"/>
  <c r="CZ1120" i="6"/>
  <c r="AH1121" i="6"/>
  <c r="AI1121" i="6"/>
  <c r="AJ1121" i="6"/>
  <c r="AL1121" i="6"/>
  <c r="AM1121" i="6"/>
  <c r="AN1121" i="6"/>
  <c r="AP1121" i="6"/>
  <c r="AQ1121" i="6"/>
  <c r="AR1121" i="6"/>
  <c r="AT1121" i="6"/>
  <c r="AU1121" i="6"/>
  <c r="AV1121" i="6"/>
  <c r="AX1121" i="6"/>
  <c r="AY1121" i="6"/>
  <c r="AZ1121" i="6"/>
  <c r="BB1121" i="6"/>
  <c r="BC1121" i="6"/>
  <c r="BD1121" i="6"/>
  <c r="BF1121" i="6"/>
  <c r="BG1121" i="6"/>
  <c r="BH1121" i="6"/>
  <c r="BJ1121" i="6"/>
  <c r="BK1121" i="6"/>
  <c r="BL1121" i="6"/>
  <c r="BN1121" i="6"/>
  <c r="BO1121" i="6"/>
  <c r="BP1121" i="6"/>
  <c r="BR1121" i="6"/>
  <c r="BS1121" i="6"/>
  <c r="BT1121" i="6"/>
  <c r="BV1121" i="6"/>
  <c r="BW1121" i="6"/>
  <c r="BX1121" i="6"/>
  <c r="BZ1121" i="6"/>
  <c r="CA1121" i="6"/>
  <c r="CB1121" i="6"/>
  <c r="CD1121" i="6"/>
  <c r="CE1121" i="6"/>
  <c r="CF1121" i="6"/>
  <c r="CH1121" i="6"/>
  <c r="CI1121" i="6"/>
  <c r="CJ1121" i="6"/>
  <c r="CL1121" i="6"/>
  <c r="CM1121" i="6"/>
  <c r="CN1121" i="6"/>
  <c r="CP1121" i="6"/>
  <c r="CQ1121" i="6"/>
  <c r="CR1121" i="6"/>
  <c r="CT1121" i="6"/>
  <c r="CU1121" i="6"/>
  <c r="CV1121" i="6"/>
  <c r="CX1121" i="6"/>
  <c r="DA1121" i="6" s="1"/>
  <c r="CY1121" i="6"/>
  <c r="CZ1121" i="6"/>
  <c r="AH1122" i="6"/>
  <c r="AI1122" i="6"/>
  <c r="AJ1122" i="6"/>
  <c r="AL1122" i="6"/>
  <c r="AM1122" i="6"/>
  <c r="AN1122" i="6"/>
  <c r="AP1122" i="6"/>
  <c r="AS1122" i="6" s="1"/>
  <c r="AQ1122" i="6"/>
  <c r="AR1122" i="6"/>
  <c r="AT1122" i="6"/>
  <c r="AU1122" i="6"/>
  <c r="AV1122" i="6"/>
  <c r="AX1122" i="6"/>
  <c r="AY1122" i="6"/>
  <c r="AZ1122" i="6"/>
  <c r="BB1122" i="6"/>
  <c r="BC1122" i="6"/>
  <c r="BD1122" i="6"/>
  <c r="BF1122" i="6"/>
  <c r="BG1122" i="6"/>
  <c r="BH1122" i="6"/>
  <c r="BJ1122" i="6"/>
  <c r="BK1122" i="6"/>
  <c r="BL1122" i="6"/>
  <c r="BN1122" i="6"/>
  <c r="BO1122" i="6"/>
  <c r="BP1122" i="6"/>
  <c r="BR1122" i="6"/>
  <c r="BS1122" i="6"/>
  <c r="BT1122" i="6"/>
  <c r="BV1122" i="6"/>
  <c r="BW1122" i="6"/>
  <c r="BX1122" i="6"/>
  <c r="BZ1122" i="6"/>
  <c r="CA1122" i="6"/>
  <c r="CB1122" i="6"/>
  <c r="CD1122" i="6"/>
  <c r="CE1122" i="6"/>
  <c r="CF1122" i="6"/>
  <c r="CH1122" i="6"/>
  <c r="CI1122" i="6"/>
  <c r="CJ1122" i="6"/>
  <c r="CL1122" i="6"/>
  <c r="CM1122" i="6"/>
  <c r="CN1122" i="6"/>
  <c r="CP1122" i="6"/>
  <c r="CS1122" i="6" s="1"/>
  <c r="CQ1122" i="6"/>
  <c r="CR1122" i="6"/>
  <c r="CT1122" i="6"/>
  <c r="CU1122" i="6"/>
  <c r="CV1122" i="6"/>
  <c r="CX1122" i="6"/>
  <c r="CY1122" i="6"/>
  <c r="CZ1122" i="6"/>
  <c r="AH1123" i="6"/>
  <c r="AI1123" i="6"/>
  <c r="AJ1123" i="6"/>
  <c r="AL1123" i="6"/>
  <c r="AM1123" i="6"/>
  <c r="AN1123" i="6"/>
  <c r="AP1123" i="6"/>
  <c r="AQ1123" i="6"/>
  <c r="AR1123" i="6"/>
  <c r="AT1123" i="6"/>
  <c r="AU1123" i="6"/>
  <c r="AV1123" i="6"/>
  <c r="AX1123" i="6"/>
  <c r="AY1123" i="6"/>
  <c r="AZ1123" i="6"/>
  <c r="BB1123" i="6"/>
  <c r="BC1123" i="6"/>
  <c r="BD1123" i="6"/>
  <c r="BF1123" i="6"/>
  <c r="BG1123" i="6"/>
  <c r="BH1123" i="6"/>
  <c r="BJ1123" i="6"/>
  <c r="BK1123" i="6"/>
  <c r="BL1123" i="6"/>
  <c r="BN1123" i="6"/>
  <c r="BO1123" i="6"/>
  <c r="BP1123" i="6"/>
  <c r="BR1123" i="6"/>
  <c r="BS1123" i="6"/>
  <c r="BT1123" i="6"/>
  <c r="BV1123" i="6"/>
  <c r="BW1123" i="6"/>
  <c r="BX1123" i="6"/>
  <c r="BZ1123" i="6"/>
  <c r="CA1123" i="6"/>
  <c r="CB1123" i="6"/>
  <c r="CD1123" i="6"/>
  <c r="CE1123" i="6"/>
  <c r="CF1123" i="6"/>
  <c r="CH1123" i="6"/>
  <c r="CI1123" i="6"/>
  <c r="CJ1123" i="6"/>
  <c r="CL1123" i="6"/>
  <c r="CM1123" i="6"/>
  <c r="CN1123" i="6"/>
  <c r="CP1123" i="6"/>
  <c r="CQ1123" i="6"/>
  <c r="CR1123" i="6"/>
  <c r="CT1123" i="6"/>
  <c r="CU1123" i="6"/>
  <c r="CV1123" i="6"/>
  <c r="CX1123" i="6"/>
  <c r="CY1123" i="6"/>
  <c r="CZ1123" i="6"/>
  <c r="AH1124" i="6"/>
  <c r="AI1124" i="6"/>
  <c r="AJ1124" i="6"/>
  <c r="AL1124" i="6"/>
  <c r="AM1124" i="6"/>
  <c r="AN1124" i="6"/>
  <c r="AP1124" i="6"/>
  <c r="AQ1124" i="6"/>
  <c r="AR1124" i="6"/>
  <c r="AT1124" i="6"/>
  <c r="AU1124" i="6"/>
  <c r="AV1124" i="6"/>
  <c r="AX1124" i="6"/>
  <c r="AY1124" i="6"/>
  <c r="AZ1124" i="6"/>
  <c r="BB1124" i="6"/>
  <c r="BC1124" i="6"/>
  <c r="BD1124" i="6"/>
  <c r="BF1124" i="6"/>
  <c r="BG1124" i="6"/>
  <c r="BH1124" i="6"/>
  <c r="BJ1124" i="6"/>
  <c r="BK1124" i="6"/>
  <c r="BL1124" i="6"/>
  <c r="BN1124" i="6"/>
  <c r="BO1124" i="6"/>
  <c r="BP1124" i="6"/>
  <c r="BR1124" i="6"/>
  <c r="BS1124" i="6"/>
  <c r="BT1124" i="6"/>
  <c r="BV1124" i="6"/>
  <c r="BW1124" i="6"/>
  <c r="BX1124" i="6"/>
  <c r="BZ1124" i="6"/>
  <c r="CA1124" i="6"/>
  <c r="CB1124" i="6"/>
  <c r="CD1124" i="6"/>
  <c r="CE1124" i="6"/>
  <c r="CF1124" i="6"/>
  <c r="CH1124" i="6"/>
  <c r="CI1124" i="6"/>
  <c r="CJ1124" i="6"/>
  <c r="CL1124" i="6"/>
  <c r="CM1124" i="6"/>
  <c r="CN1124" i="6"/>
  <c r="CP1124" i="6"/>
  <c r="CQ1124" i="6"/>
  <c r="CR1124" i="6"/>
  <c r="CT1124" i="6"/>
  <c r="CU1124" i="6"/>
  <c r="CV1124" i="6"/>
  <c r="CX1124" i="6"/>
  <c r="CY1124" i="6"/>
  <c r="CZ1124" i="6"/>
  <c r="AH1125" i="6"/>
  <c r="AI1125" i="6"/>
  <c r="AJ1125" i="6"/>
  <c r="AL1125" i="6"/>
  <c r="AM1125" i="6"/>
  <c r="AN1125" i="6"/>
  <c r="AP1125" i="6"/>
  <c r="AQ1125" i="6"/>
  <c r="AR1125" i="6"/>
  <c r="AT1125" i="6"/>
  <c r="AU1125" i="6"/>
  <c r="AV1125" i="6"/>
  <c r="AX1125" i="6"/>
  <c r="AY1125" i="6"/>
  <c r="AZ1125" i="6"/>
  <c r="BB1125" i="6"/>
  <c r="BC1125" i="6"/>
  <c r="BD1125" i="6"/>
  <c r="BF1125" i="6"/>
  <c r="BG1125" i="6"/>
  <c r="BH1125" i="6"/>
  <c r="BJ1125" i="6"/>
  <c r="BK1125" i="6"/>
  <c r="BL1125" i="6"/>
  <c r="BN1125" i="6"/>
  <c r="BO1125" i="6"/>
  <c r="BP1125" i="6"/>
  <c r="BR1125" i="6"/>
  <c r="BS1125" i="6"/>
  <c r="BT1125" i="6"/>
  <c r="BV1125" i="6"/>
  <c r="BW1125" i="6"/>
  <c r="BX1125" i="6"/>
  <c r="BZ1125" i="6"/>
  <c r="CA1125" i="6"/>
  <c r="CB1125" i="6"/>
  <c r="CD1125" i="6"/>
  <c r="CE1125" i="6"/>
  <c r="CF1125" i="6"/>
  <c r="CH1125" i="6"/>
  <c r="CI1125" i="6"/>
  <c r="CJ1125" i="6"/>
  <c r="CL1125" i="6"/>
  <c r="CM1125" i="6"/>
  <c r="CN1125" i="6"/>
  <c r="CP1125" i="6"/>
  <c r="CQ1125" i="6"/>
  <c r="CR1125" i="6"/>
  <c r="CT1125" i="6"/>
  <c r="CU1125" i="6"/>
  <c r="CV1125" i="6"/>
  <c r="CX1125" i="6"/>
  <c r="CY1125" i="6"/>
  <c r="CZ1125" i="6"/>
  <c r="AH1126" i="6"/>
  <c r="AI1126" i="6"/>
  <c r="AJ1126" i="6"/>
  <c r="AL1126" i="6"/>
  <c r="AM1126" i="6"/>
  <c r="AN1126" i="6"/>
  <c r="AP1126" i="6"/>
  <c r="AQ1126" i="6"/>
  <c r="AR1126" i="6"/>
  <c r="AT1126" i="6"/>
  <c r="AU1126" i="6"/>
  <c r="AV1126" i="6"/>
  <c r="AX1126" i="6"/>
  <c r="AY1126" i="6"/>
  <c r="AZ1126" i="6"/>
  <c r="BB1126" i="6"/>
  <c r="BC1126" i="6"/>
  <c r="BD1126" i="6"/>
  <c r="BF1126" i="6"/>
  <c r="BG1126" i="6"/>
  <c r="BH1126" i="6"/>
  <c r="BJ1126" i="6"/>
  <c r="BK1126" i="6"/>
  <c r="BL1126" i="6"/>
  <c r="BN1126" i="6"/>
  <c r="BO1126" i="6"/>
  <c r="BP1126" i="6"/>
  <c r="BR1126" i="6"/>
  <c r="BS1126" i="6"/>
  <c r="BT1126" i="6"/>
  <c r="BV1126" i="6"/>
  <c r="BW1126" i="6"/>
  <c r="BX1126" i="6"/>
  <c r="BZ1126" i="6"/>
  <c r="CA1126" i="6"/>
  <c r="CB1126" i="6"/>
  <c r="CD1126" i="6"/>
  <c r="CE1126" i="6"/>
  <c r="CF1126" i="6"/>
  <c r="CH1126" i="6"/>
  <c r="CI1126" i="6"/>
  <c r="CJ1126" i="6"/>
  <c r="CL1126" i="6"/>
  <c r="CM1126" i="6"/>
  <c r="CN1126" i="6"/>
  <c r="CP1126" i="6"/>
  <c r="CQ1126" i="6"/>
  <c r="CR1126" i="6"/>
  <c r="CT1126" i="6"/>
  <c r="CU1126" i="6"/>
  <c r="CV1126" i="6"/>
  <c r="CX1126" i="6"/>
  <c r="CY1126" i="6"/>
  <c r="CZ1126" i="6"/>
  <c r="AH1127" i="6"/>
  <c r="AI1127" i="6"/>
  <c r="AJ1127" i="6"/>
  <c r="AL1127" i="6"/>
  <c r="AM1127" i="6"/>
  <c r="AN1127" i="6"/>
  <c r="AP1127" i="6"/>
  <c r="AQ1127" i="6"/>
  <c r="AR1127" i="6"/>
  <c r="AT1127" i="6"/>
  <c r="AU1127" i="6"/>
  <c r="AV1127" i="6"/>
  <c r="AX1127" i="6"/>
  <c r="AY1127" i="6"/>
  <c r="AZ1127" i="6"/>
  <c r="BB1127" i="6"/>
  <c r="BC1127" i="6"/>
  <c r="BD1127" i="6"/>
  <c r="BF1127" i="6"/>
  <c r="BG1127" i="6"/>
  <c r="BH1127" i="6"/>
  <c r="BJ1127" i="6"/>
  <c r="BK1127" i="6"/>
  <c r="BL1127" i="6"/>
  <c r="BN1127" i="6"/>
  <c r="BO1127" i="6"/>
  <c r="BP1127" i="6"/>
  <c r="BR1127" i="6"/>
  <c r="BS1127" i="6"/>
  <c r="BT1127" i="6"/>
  <c r="BV1127" i="6"/>
  <c r="BW1127" i="6"/>
  <c r="BX1127" i="6"/>
  <c r="BZ1127" i="6"/>
  <c r="CA1127" i="6"/>
  <c r="CB1127" i="6"/>
  <c r="CD1127" i="6"/>
  <c r="CE1127" i="6"/>
  <c r="CF1127" i="6"/>
  <c r="CH1127" i="6"/>
  <c r="CI1127" i="6"/>
  <c r="CJ1127" i="6"/>
  <c r="CL1127" i="6"/>
  <c r="CM1127" i="6"/>
  <c r="CN1127" i="6"/>
  <c r="CP1127" i="6"/>
  <c r="CQ1127" i="6"/>
  <c r="CR1127" i="6"/>
  <c r="CT1127" i="6"/>
  <c r="CU1127" i="6"/>
  <c r="CV1127" i="6"/>
  <c r="CX1127" i="6"/>
  <c r="CY1127" i="6"/>
  <c r="CZ1127" i="6"/>
  <c r="AH1128" i="6"/>
  <c r="AI1128" i="6"/>
  <c r="AJ1128" i="6"/>
  <c r="AL1128" i="6"/>
  <c r="AM1128" i="6"/>
  <c r="AN1128" i="6"/>
  <c r="AP1128" i="6"/>
  <c r="AS1128" i="6" s="1"/>
  <c r="AQ1128" i="6"/>
  <c r="AR1128" i="6"/>
  <c r="AT1128" i="6"/>
  <c r="AU1128" i="6"/>
  <c r="AV1128" i="6"/>
  <c r="AX1128" i="6"/>
  <c r="AY1128" i="6"/>
  <c r="AZ1128" i="6"/>
  <c r="BB1128" i="6"/>
  <c r="BC1128" i="6"/>
  <c r="BD1128" i="6"/>
  <c r="BF1128" i="6"/>
  <c r="BG1128" i="6"/>
  <c r="BH1128" i="6"/>
  <c r="BJ1128" i="6"/>
  <c r="BK1128" i="6"/>
  <c r="BL1128" i="6"/>
  <c r="BN1128" i="6"/>
  <c r="BO1128" i="6"/>
  <c r="BP1128" i="6"/>
  <c r="BR1128" i="6"/>
  <c r="BS1128" i="6"/>
  <c r="BT1128" i="6"/>
  <c r="BV1128" i="6"/>
  <c r="BW1128" i="6"/>
  <c r="BX1128" i="6"/>
  <c r="BZ1128" i="6"/>
  <c r="CA1128" i="6"/>
  <c r="CB1128" i="6"/>
  <c r="CD1128" i="6"/>
  <c r="CE1128" i="6"/>
  <c r="CF1128" i="6"/>
  <c r="CH1128" i="6"/>
  <c r="CI1128" i="6"/>
  <c r="CJ1128" i="6"/>
  <c r="CL1128" i="6"/>
  <c r="CM1128" i="6"/>
  <c r="CN1128" i="6"/>
  <c r="CP1128" i="6"/>
  <c r="CQ1128" i="6"/>
  <c r="CR1128" i="6"/>
  <c r="CT1128" i="6"/>
  <c r="CU1128" i="6"/>
  <c r="CV1128" i="6"/>
  <c r="CX1128" i="6"/>
  <c r="CY1128" i="6"/>
  <c r="CZ1128" i="6"/>
  <c r="AH1129" i="6"/>
  <c r="AI1129" i="6"/>
  <c r="AJ1129" i="6"/>
  <c r="AL1129" i="6"/>
  <c r="AM1129" i="6"/>
  <c r="AN1129" i="6"/>
  <c r="AP1129" i="6"/>
  <c r="AQ1129" i="6"/>
  <c r="AR1129" i="6"/>
  <c r="AT1129" i="6"/>
  <c r="AU1129" i="6"/>
  <c r="AV1129" i="6"/>
  <c r="AX1129" i="6"/>
  <c r="AY1129" i="6"/>
  <c r="AZ1129" i="6"/>
  <c r="BB1129" i="6"/>
  <c r="BC1129" i="6"/>
  <c r="BD1129" i="6"/>
  <c r="BF1129" i="6"/>
  <c r="BG1129" i="6"/>
  <c r="BH1129" i="6"/>
  <c r="BJ1129" i="6"/>
  <c r="BK1129" i="6"/>
  <c r="BL1129" i="6"/>
  <c r="BN1129" i="6"/>
  <c r="BO1129" i="6"/>
  <c r="BP1129" i="6"/>
  <c r="BR1129" i="6"/>
  <c r="BS1129" i="6"/>
  <c r="BT1129" i="6"/>
  <c r="BV1129" i="6"/>
  <c r="BW1129" i="6"/>
  <c r="BX1129" i="6"/>
  <c r="BZ1129" i="6"/>
  <c r="CA1129" i="6"/>
  <c r="CB1129" i="6"/>
  <c r="CD1129" i="6"/>
  <c r="CE1129" i="6"/>
  <c r="CF1129" i="6"/>
  <c r="CH1129" i="6"/>
  <c r="CI1129" i="6"/>
  <c r="CJ1129" i="6"/>
  <c r="CL1129" i="6"/>
  <c r="CM1129" i="6"/>
  <c r="CN1129" i="6"/>
  <c r="CP1129" i="6"/>
  <c r="CQ1129" i="6"/>
  <c r="CR1129" i="6"/>
  <c r="CT1129" i="6"/>
  <c r="CU1129" i="6"/>
  <c r="CV1129" i="6"/>
  <c r="CX1129" i="6"/>
  <c r="CY1129" i="6"/>
  <c r="CZ1129" i="6"/>
  <c r="AH1130" i="6"/>
  <c r="AI1130" i="6"/>
  <c r="AJ1130" i="6"/>
  <c r="AL1130" i="6"/>
  <c r="AM1130" i="6"/>
  <c r="AN1130" i="6"/>
  <c r="AP1130" i="6"/>
  <c r="AQ1130" i="6"/>
  <c r="AR1130" i="6"/>
  <c r="AT1130" i="6"/>
  <c r="AU1130" i="6"/>
  <c r="AV1130" i="6"/>
  <c r="AX1130" i="6"/>
  <c r="AY1130" i="6"/>
  <c r="AZ1130" i="6"/>
  <c r="BB1130" i="6"/>
  <c r="BC1130" i="6"/>
  <c r="BD1130" i="6"/>
  <c r="BF1130" i="6"/>
  <c r="BG1130" i="6"/>
  <c r="BH1130" i="6"/>
  <c r="BJ1130" i="6"/>
  <c r="BK1130" i="6"/>
  <c r="BL1130" i="6"/>
  <c r="BN1130" i="6"/>
  <c r="BO1130" i="6"/>
  <c r="BP1130" i="6"/>
  <c r="BR1130" i="6"/>
  <c r="BS1130" i="6"/>
  <c r="BT1130" i="6"/>
  <c r="BV1130" i="6"/>
  <c r="BW1130" i="6"/>
  <c r="BX1130" i="6"/>
  <c r="BZ1130" i="6"/>
  <c r="CA1130" i="6"/>
  <c r="CB1130" i="6"/>
  <c r="CD1130" i="6"/>
  <c r="CE1130" i="6"/>
  <c r="CF1130" i="6"/>
  <c r="CH1130" i="6"/>
  <c r="CI1130" i="6"/>
  <c r="CJ1130" i="6"/>
  <c r="CL1130" i="6"/>
  <c r="CM1130" i="6"/>
  <c r="CN1130" i="6"/>
  <c r="CP1130" i="6"/>
  <c r="CQ1130" i="6"/>
  <c r="CR1130" i="6"/>
  <c r="CT1130" i="6"/>
  <c r="CU1130" i="6"/>
  <c r="CV1130" i="6"/>
  <c r="CX1130" i="6"/>
  <c r="CY1130" i="6"/>
  <c r="CZ1130" i="6"/>
  <c r="AH1131" i="6"/>
  <c r="AI1131" i="6"/>
  <c r="AJ1131" i="6"/>
  <c r="AL1131" i="6"/>
  <c r="AM1131" i="6"/>
  <c r="AN1131" i="6"/>
  <c r="AP1131" i="6"/>
  <c r="AQ1131" i="6"/>
  <c r="AR1131" i="6"/>
  <c r="AT1131" i="6"/>
  <c r="AU1131" i="6"/>
  <c r="AV1131" i="6"/>
  <c r="AX1131" i="6"/>
  <c r="BA1131" i="6" s="1"/>
  <c r="AY1131" i="6"/>
  <c r="AZ1131" i="6"/>
  <c r="BB1131" i="6"/>
  <c r="BC1131" i="6"/>
  <c r="BD1131" i="6"/>
  <c r="BF1131" i="6"/>
  <c r="BG1131" i="6"/>
  <c r="BH1131" i="6"/>
  <c r="BJ1131" i="6"/>
  <c r="BK1131" i="6"/>
  <c r="BL1131" i="6"/>
  <c r="BN1131" i="6"/>
  <c r="BO1131" i="6"/>
  <c r="BP1131" i="6"/>
  <c r="BR1131" i="6"/>
  <c r="BS1131" i="6"/>
  <c r="BT1131" i="6"/>
  <c r="BV1131" i="6"/>
  <c r="BW1131" i="6"/>
  <c r="BX1131" i="6"/>
  <c r="BZ1131" i="6"/>
  <c r="CA1131" i="6"/>
  <c r="CB1131" i="6"/>
  <c r="CD1131" i="6"/>
  <c r="CE1131" i="6"/>
  <c r="CF1131" i="6"/>
  <c r="CH1131" i="6"/>
  <c r="CI1131" i="6"/>
  <c r="CJ1131" i="6"/>
  <c r="CL1131" i="6"/>
  <c r="CM1131" i="6"/>
  <c r="CN1131" i="6"/>
  <c r="CP1131" i="6"/>
  <c r="CQ1131" i="6"/>
  <c r="CR1131" i="6"/>
  <c r="CT1131" i="6"/>
  <c r="CU1131" i="6"/>
  <c r="CV1131" i="6"/>
  <c r="CX1131" i="6"/>
  <c r="CY1131" i="6"/>
  <c r="CZ1131" i="6"/>
  <c r="AH1132" i="6"/>
  <c r="AI1132" i="6"/>
  <c r="AJ1132" i="6"/>
  <c r="AL1132" i="6"/>
  <c r="AM1132" i="6"/>
  <c r="AN1132" i="6"/>
  <c r="AO1132" i="6" s="1"/>
  <c r="AP1132" i="6"/>
  <c r="AQ1132" i="6"/>
  <c r="AR1132" i="6"/>
  <c r="AT1132" i="6"/>
  <c r="AW1132" i="6" s="1"/>
  <c r="AU1132" i="6"/>
  <c r="AV1132" i="6"/>
  <c r="AX1132" i="6"/>
  <c r="AY1132" i="6"/>
  <c r="AZ1132" i="6"/>
  <c r="BB1132" i="6"/>
  <c r="BC1132" i="6"/>
  <c r="BD1132" i="6"/>
  <c r="BF1132" i="6"/>
  <c r="BG1132" i="6"/>
  <c r="BH1132" i="6"/>
  <c r="BJ1132" i="6"/>
  <c r="BK1132" i="6"/>
  <c r="BL1132" i="6"/>
  <c r="BN1132" i="6"/>
  <c r="BO1132" i="6"/>
  <c r="BP1132" i="6"/>
  <c r="BR1132" i="6"/>
  <c r="BS1132" i="6"/>
  <c r="BT1132" i="6"/>
  <c r="BV1132" i="6"/>
  <c r="BW1132" i="6"/>
  <c r="BX1132" i="6"/>
  <c r="BZ1132" i="6"/>
  <c r="CA1132" i="6"/>
  <c r="CB1132" i="6"/>
  <c r="CD1132" i="6"/>
  <c r="CE1132" i="6"/>
  <c r="CF1132" i="6"/>
  <c r="CH1132" i="6"/>
  <c r="CI1132" i="6"/>
  <c r="CJ1132" i="6"/>
  <c r="CL1132" i="6"/>
  <c r="CM1132" i="6"/>
  <c r="CN1132" i="6"/>
  <c r="CP1132" i="6"/>
  <c r="CQ1132" i="6"/>
  <c r="CR1132" i="6"/>
  <c r="CT1132" i="6"/>
  <c r="CU1132" i="6"/>
  <c r="CV1132" i="6"/>
  <c r="CX1132" i="6"/>
  <c r="CY1132" i="6"/>
  <c r="CZ1132" i="6"/>
  <c r="AH1133" i="6"/>
  <c r="AI1133" i="6"/>
  <c r="AJ1133" i="6"/>
  <c r="AL1133" i="6"/>
  <c r="AM1133" i="6"/>
  <c r="AN1133" i="6"/>
  <c r="AP1133" i="6"/>
  <c r="AQ1133" i="6"/>
  <c r="AR1133" i="6"/>
  <c r="AT1133" i="6"/>
  <c r="AU1133" i="6"/>
  <c r="AV1133" i="6"/>
  <c r="AX1133" i="6"/>
  <c r="AY1133" i="6"/>
  <c r="AZ1133" i="6"/>
  <c r="BB1133" i="6"/>
  <c r="BC1133" i="6"/>
  <c r="BD1133" i="6"/>
  <c r="BF1133" i="6"/>
  <c r="BG1133" i="6"/>
  <c r="BH1133" i="6"/>
  <c r="BJ1133" i="6"/>
  <c r="BK1133" i="6"/>
  <c r="BL1133" i="6"/>
  <c r="BN1133" i="6"/>
  <c r="BO1133" i="6"/>
  <c r="BP1133" i="6"/>
  <c r="BR1133" i="6"/>
  <c r="BS1133" i="6"/>
  <c r="BT1133" i="6"/>
  <c r="BV1133" i="6"/>
  <c r="BW1133" i="6"/>
  <c r="BX1133" i="6"/>
  <c r="BZ1133" i="6"/>
  <c r="CA1133" i="6"/>
  <c r="CB1133" i="6"/>
  <c r="CD1133" i="6"/>
  <c r="CE1133" i="6"/>
  <c r="CF1133" i="6"/>
  <c r="CH1133" i="6"/>
  <c r="CI1133" i="6"/>
  <c r="CJ1133" i="6"/>
  <c r="CL1133" i="6"/>
  <c r="CM1133" i="6"/>
  <c r="CN1133" i="6"/>
  <c r="CP1133" i="6"/>
  <c r="CQ1133" i="6"/>
  <c r="CR1133" i="6"/>
  <c r="CT1133" i="6"/>
  <c r="CU1133" i="6"/>
  <c r="CV1133" i="6"/>
  <c r="CX1133" i="6"/>
  <c r="CY1133" i="6"/>
  <c r="CZ1133" i="6"/>
  <c r="AH1134" i="6"/>
  <c r="AI1134" i="6"/>
  <c r="AJ1134" i="6"/>
  <c r="AL1134" i="6"/>
  <c r="AM1134" i="6"/>
  <c r="AN1134" i="6"/>
  <c r="AP1134" i="6"/>
  <c r="AQ1134" i="6"/>
  <c r="AR1134" i="6"/>
  <c r="AT1134" i="6"/>
  <c r="AU1134" i="6"/>
  <c r="AV1134" i="6"/>
  <c r="AX1134" i="6"/>
  <c r="AY1134" i="6"/>
  <c r="AZ1134" i="6"/>
  <c r="BB1134" i="6"/>
  <c r="BC1134" i="6"/>
  <c r="BD1134" i="6"/>
  <c r="BF1134" i="6"/>
  <c r="BG1134" i="6"/>
  <c r="BH1134" i="6"/>
  <c r="BJ1134" i="6"/>
  <c r="BK1134" i="6"/>
  <c r="BL1134" i="6"/>
  <c r="BN1134" i="6"/>
  <c r="BO1134" i="6"/>
  <c r="BP1134" i="6"/>
  <c r="BR1134" i="6"/>
  <c r="BS1134" i="6"/>
  <c r="BT1134" i="6"/>
  <c r="BV1134" i="6"/>
  <c r="BW1134" i="6"/>
  <c r="BX1134" i="6"/>
  <c r="BZ1134" i="6"/>
  <c r="CA1134" i="6"/>
  <c r="CB1134" i="6"/>
  <c r="CD1134" i="6"/>
  <c r="CE1134" i="6"/>
  <c r="CF1134" i="6"/>
  <c r="CH1134" i="6"/>
  <c r="CI1134" i="6"/>
  <c r="CJ1134" i="6"/>
  <c r="CL1134" i="6"/>
  <c r="CM1134" i="6"/>
  <c r="CN1134" i="6"/>
  <c r="CP1134" i="6"/>
  <c r="CQ1134" i="6"/>
  <c r="CR1134" i="6"/>
  <c r="CT1134" i="6"/>
  <c r="CU1134" i="6"/>
  <c r="CV1134" i="6"/>
  <c r="CX1134" i="6"/>
  <c r="CY1134" i="6"/>
  <c r="CZ1134" i="6"/>
  <c r="AH1135" i="6"/>
  <c r="AI1135" i="6"/>
  <c r="AJ1135" i="6"/>
  <c r="AL1135" i="6"/>
  <c r="AM1135" i="6"/>
  <c r="AN1135" i="6"/>
  <c r="AP1135" i="6"/>
  <c r="AQ1135" i="6"/>
  <c r="AR1135" i="6"/>
  <c r="AT1135" i="6"/>
  <c r="AU1135" i="6"/>
  <c r="AV1135" i="6"/>
  <c r="AX1135" i="6"/>
  <c r="AY1135" i="6"/>
  <c r="AZ1135" i="6"/>
  <c r="BB1135" i="6"/>
  <c r="BC1135" i="6"/>
  <c r="BD1135" i="6"/>
  <c r="BF1135" i="6"/>
  <c r="BG1135" i="6"/>
  <c r="BH1135" i="6"/>
  <c r="BJ1135" i="6"/>
  <c r="BK1135" i="6"/>
  <c r="BL1135" i="6"/>
  <c r="BN1135" i="6"/>
  <c r="BO1135" i="6"/>
  <c r="BP1135" i="6"/>
  <c r="BR1135" i="6"/>
  <c r="BS1135" i="6"/>
  <c r="BT1135" i="6"/>
  <c r="BV1135" i="6"/>
  <c r="BW1135" i="6"/>
  <c r="BX1135" i="6"/>
  <c r="BZ1135" i="6"/>
  <c r="CC1135" i="6" s="1"/>
  <c r="CA1135" i="6"/>
  <c r="CB1135" i="6"/>
  <c r="CD1135" i="6"/>
  <c r="CE1135" i="6"/>
  <c r="CF1135" i="6"/>
  <c r="CH1135" i="6"/>
  <c r="CI1135" i="6"/>
  <c r="CJ1135" i="6"/>
  <c r="CL1135" i="6"/>
  <c r="CM1135" i="6"/>
  <c r="CN1135" i="6"/>
  <c r="CP1135" i="6"/>
  <c r="CQ1135" i="6"/>
  <c r="CR1135" i="6"/>
  <c r="CT1135" i="6"/>
  <c r="CU1135" i="6"/>
  <c r="CV1135" i="6"/>
  <c r="CX1135" i="6"/>
  <c r="CY1135" i="6"/>
  <c r="CZ1135" i="6"/>
  <c r="AH1136" i="6"/>
  <c r="AI1136" i="6"/>
  <c r="AK1136" i="6" s="1"/>
  <c r="AJ1136" i="6"/>
  <c r="AL1136" i="6"/>
  <c r="AM1136" i="6"/>
  <c r="AN1136" i="6"/>
  <c r="AP1136" i="6"/>
  <c r="AS1136" i="6" s="1"/>
  <c r="AQ1136" i="6"/>
  <c r="AR1136" i="6"/>
  <c r="AT1136" i="6"/>
  <c r="AU1136" i="6"/>
  <c r="AV1136" i="6"/>
  <c r="AX1136" i="6"/>
  <c r="AY1136" i="6"/>
  <c r="AZ1136" i="6"/>
  <c r="BB1136" i="6"/>
  <c r="BC1136" i="6"/>
  <c r="BD1136" i="6"/>
  <c r="BF1136" i="6"/>
  <c r="BG1136" i="6"/>
  <c r="BH1136" i="6"/>
  <c r="BJ1136" i="6"/>
  <c r="BK1136" i="6"/>
  <c r="BL1136" i="6"/>
  <c r="BN1136" i="6"/>
  <c r="BO1136" i="6"/>
  <c r="BQ1136" i="6" s="1"/>
  <c r="BP1136" i="6"/>
  <c r="BR1136" i="6"/>
  <c r="BS1136" i="6"/>
  <c r="BT1136" i="6"/>
  <c r="BV1136" i="6"/>
  <c r="BW1136" i="6"/>
  <c r="BX1136" i="6"/>
  <c r="BZ1136" i="6"/>
  <c r="CA1136" i="6"/>
  <c r="CB1136" i="6"/>
  <c r="CD1136" i="6"/>
  <c r="CE1136" i="6"/>
  <c r="CF1136" i="6"/>
  <c r="CH1136" i="6"/>
  <c r="CI1136" i="6"/>
  <c r="CJ1136" i="6"/>
  <c r="CL1136" i="6"/>
  <c r="CM1136" i="6"/>
  <c r="CN1136" i="6"/>
  <c r="CP1136" i="6"/>
  <c r="CQ1136" i="6"/>
  <c r="CR1136" i="6"/>
  <c r="CT1136" i="6"/>
  <c r="CU1136" i="6"/>
  <c r="CV1136" i="6"/>
  <c r="CX1136" i="6"/>
  <c r="CY1136" i="6"/>
  <c r="CZ1136" i="6"/>
  <c r="AH1137" i="6"/>
  <c r="AI1137" i="6"/>
  <c r="AJ1137" i="6"/>
  <c r="AL1137" i="6"/>
  <c r="AM1137" i="6"/>
  <c r="AN1137" i="6"/>
  <c r="AP1137" i="6"/>
  <c r="AQ1137" i="6"/>
  <c r="AR1137" i="6"/>
  <c r="AT1137" i="6"/>
  <c r="AU1137" i="6"/>
  <c r="AV1137" i="6"/>
  <c r="AX1137" i="6"/>
  <c r="AY1137" i="6"/>
  <c r="AZ1137" i="6"/>
  <c r="BB1137" i="6"/>
  <c r="BC1137" i="6"/>
  <c r="BD1137" i="6"/>
  <c r="BF1137" i="6"/>
  <c r="BG1137" i="6"/>
  <c r="BH1137" i="6"/>
  <c r="BJ1137" i="6"/>
  <c r="BK1137" i="6"/>
  <c r="BL1137" i="6"/>
  <c r="BN1137" i="6"/>
  <c r="BO1137" i="6"/>
  <c r="BP1137" i="6"/>
  <c r="BR1137" i="6"/>
  <c r="BS1137" i="6"/>
  <c r="BT1137" i="6"/>
  <c r="BV1137" i="6"/>
  <c r="BW1137" i="6"/>
  <c r="BX1137" i="6"/>
  <c r="BZ1137" i="6"/>
  <c r="CA1137" i="6"/>
  <c r="CB1137" i="6"/>
  <c r="CD1137" i="6"/>
  <c r="CE1137" i="6"/>
  <c r="CF1137" i="6"/>
  <c r="CH1137" i="6"/>
  <c r="CI1137" i="6"/>
  <c r="CJ1137" i="6"/>
  <c r="CL1137" i="6"/>
  <c r="CM1137" i="6"/>
  <c r="CN1137" i="6"/>
  <c r="CP1137" i="6"/>
  <c r="CQ1137" i="6"/>
  <c r="CR1137" i="6"/>
  <c r="CT1137" i="6"/>
  <c r="CU1137" i="6"/>
  <c r="CV1137" i="6"/>
  <c r="CX1137" i="6"/>
  <c r="CY1137" i="6"/>
  <c r="CZ1137" i="6"/>
  <c r="AH1138" i="6"/>
  <c r="AI1138" i="6"/>
  <c r="AJ1138" i="6"/>
  <c r="AL1138" i="6"/>
  <c r="AM1138" i="6"/>
  <c r="AN1138" i="6"/>
  <c r="AP1138" i="6"/>
  <c r="AQ1138" i="6"/>
  <c r="AR1138" i="6"/>
  <c r="AT1138" i="6"/>
  <c r="AU1138" i="6"/>
  <c r="AV1138" i="6"/>
  <c r="AX1138" i="6"/>
  <c r="AY1138" i="6"/>
  <c r="AZ1138" i="6"/>
  <c r="BB1138" i="6"/>
  <c r="BC1138" i="6"/>
  <c r="BD1138" i="6"/>
  <c r="BF1138" i="6"/>
  <c r="BG1138" i="6"/>
  <c r="BH1138" i="6"/>
  <c r="BJ1138" i="6"/>
  <c r="BK1138" i="6"/>
  <c r="BL1138" i="6"/>
  <c r="BN1138" i="6"/>
  <c r="BO1138" i="6"/>
  <c r="BP1138" i="6"/>
  <c r="BR1138" i="6"/>
  <c r="BS1138" i="6"/>
  <c r="BT1138" i="6"/>
  <c r="BV1138" i="6"/>
  <c r="BW1138" i="6"/>
  <c r="BX1138" i="6"/>
  <c r="BZ1138" i="6"/>
  <c r="CA1138" i="6"/>
  <c r="CB1138" i="6"/>
  <c r="CD1138" i="6"/>
  <c r="CE1138" i="6"/>
  <c r="CF1138" i="6"/>
  <c r="CH1138" i="6"/>
  <c r="CI1138" i="6"/>
  <c r="CJ1138" i="6"/>
  <c r="CL1138" i="6"/>
  <c r="CM1138" i="6"/>
  <c r="CN1138" i="6"/>
  <c r="CP1138" i="6"/>
  <c r="CQ1138" i="6"/>
  <c r="CR1138" i="6"/>
  <c r="CT1138" i="6"/>
  <c r="CU1138" i="6"/>
  <c r="CV1138" i="6"/>
  <c r="CX1138" i="6"/>
  <c r="CY1138" i="6"/>
  <c r="CZ1138" i="6"/>
  <c r="AH1139" i="6"/>
  <c r="AI1139" i="6"/>
  <c r="AJ1139" i="6"/>
  <c r="AL1139" i="6"/>
  <c r="AM1139" i="6"/>
  <c r="AN1139" i="6"/>
  <c r="AP1139" i="6"/>
  <c r="AQ1139" i="6"/>
  <c r="AR1139" i="6"/>
  <c r="AT1139" i="6"/>
  <c r="AU1139" i="6"/>
  <c r="AV1139" i="6"/>
  <c r="AX1139" i="6"/>
  <c r="AY1139" i="6"/>
  <c r="AZ1139" i="6"/>
  <c r="BB1139" i="6"/>
  <c r="BC1139" i="6"/>
  <c r="BD1139" i="6"/>
  <c r="BF1139" i="6"/>
  <c r="BG1139" i="6"/>
  <c r="BH1139" i="6"/>
  <c r="BJ1139" i="6"/>
  <c r="BK1139" i="6"/>
  <c r="BL1139" i="6"/>
  <c r="BN1139" i="6"/>
  <c r="BO1139" i="6"/>
  <c r="BP1139" i="6"/>
  <c r="BR1139" i="6"/>
  <c r="BS1139" i="6"/>
  <c r="BT1139" i="6"/>
  <c r="BV1139" i="6"/>
  <c r="BW1139" i="6"/>
  <c r="BX1139" i="6"/>
  <c r="BZ1139" i="6"/>
  <c r="CA1139" i="6"/>
  <c r="CB1139" i="6"/>
  <c r="CD1139" i="6"/>
  <c r="CE1139" i="6"/>
  <c r="CF1139" i="6"/>
  <c r="CH1139" i="6"/>
  <c r="CI1139" i="6"/>
  <c r="CJ1139" i="6"/>
  <c r="CL1139" i="6"/>
  <c r="CM1139" i="6"/>
  <c r="CN1139" i="6"/>
  <c r="CP1139" i="6"/>
  <c r="CQ1139" i="6"/>
  <c r="CR1139" i="6"/>
  <c r="CT1139" i="6"/>
  <c r="CU1139" i="6"/>
  <c r="CV1139" i="6"/>
  <c r="CX1139" i="6"/>
  <c r="CY1139" i="6"/>
  <c r="CZ1139" i="6"/>
  <c r="AH1140" i="6"/>
  <c r="AI1140" i="6"/>
  <c r="AJ1140" i="6"/>
  <c r="AL1140" i="6"/>
  <c r="AM1140" i="6"/>
  <c r="AN1140" i="6"/>
  <c r="AP1140" i="6"/>
  <c r="AQ1140" i="6"/>
  <c r="AR1140" i="6"/>
  <c r="AT1140" i="6"/>
  <c r="AU1140" i="6"/>
  <c r="AV1140" i="6"/>
  <c r="AX1140" i="6"/>
  <c r="AY1140" i="6"/>
  <c r="AZ1140" i="6"/>
  <c r="BB1140" i="6"/>
  <c r="BC1140" i="6"/>
  <c r="BD1140" i="6"/>
  <c r="BF1140" i="6"/>
  <c r="BG1140" i="6"/>
  <c r="BH1140" i="6"/>
  <c r="BJ1140" i="6"/>
  <c r="BK1140" i="6"/>
  <c r="BL1140" i="6"/>
  <c r="BN1140" i="6"/>
  <c r="BO1140" i="6"/>
  <c r="BP1140" i="6"/>
  <c r="BR1140" i="6"/>
  <c r="BU1140" i="6" s="1"/>
  <c r="BS1140" i="6"/>
  <c r="BT1140" i="6"/>
  <c r="BV1140" i="6"/>
  <c r="BW1140" i="6"/>
  <c r="BX1140" i="6"/>
  <c r="BZ1140" i="6"/>
  <c r="CA1140" i="6"/>
  <c r="CB1140" i="6"/>
  <c r="CD1140" i="6"/>
  <c r="CE1140" i="6"/>
  <c r="CF1140" i="6"/>
  <c r="CH1140" i="6"/>
  <c r="CI1140" i="6"/>
  <c r="CJ1140" i="6"/>
  <c r="CL1140" i="6"/>
  <c r="CM1140" i="6"/>
  <c r="CN1140" i="6"/>
  <c r="CP1140" i="6"/>
  <c r="CQ1140" i="6"/>
  <c r="CR1140" i="6"/>
  <c r="CT1140" i="6"/>
  <c r="CU1140" i="6"/>
  <c r="CV1140" i="6"/>
  <c r="CX1140" i="6"/>
  <c r="CY1140" i="6"/>
  <c r="CZ1140" i="6"/>
  <c r="AH1141" i="6"/>
  <c r="AI1141" i="6"/>
  <c r="AJ1141" i="6"/>
  <c r="AL1141" i="6"/>
  <c r="AM1141" i="6"/>
  <c r="AN1141" i="6"/>
  <c r="AP1141" i="6"/>
  <c r="AQ1141" i="6"/>
  <c r="AR1141" i="6"/>
  <c r="AT1141" i="6"/>
  <c r="AU1141" i="6"/>
  <c r="AV1141" i="6"/>
  <c r="AX1141" i="6"/>
  <c r="AY1141" i="6"/>
  <c r="AZ1141" i="6"/>
  <c r="BB1141" i="6"/>
  <c r="BC1141" i="6"/>
  <c r="BD1141" i="6"/>
  <c r="BF1141" i="6"/>
  <c r="BG1141" i="6"/>
  <c r="BH1141" i="6"/>
  <c r="BJ1141" i="6"/>
  <c r="BK1141" i="6"/>
  <c r="BL1141" i="6"/>
  <c r="BN1141" i="6"/>
  <c r="BO1141" i="6"/>
  <c r="BP1141" i="6"/>
  <c r="BR1141" i="6"/>
  <c r="BS1141" i="6"/>
  <c r="BT1141" i="6"/>
  <c r="BV1141" i="6"/>
  <c r="BW1141" i="6"/>
  <c r="BX1141" i="6"/>
  <c r="BZ1141" i="6"/>
  <c r="CA1141" i="6"/>
  <c r="CB1141" i="6"/>
  <c r="CD1141" i="6"/>
  <c r="CE1141" i="6"/>
  <c r="CF1141" i="6"/>
  <c r="CG1141" i="6"/>
  <c r="CH1141" i="6"/>
  <c r="CI1141" i="6"/>
  <c r="CJ1141" i="6"/>
  <c r="CL1141" i="6"/>
  <c r="CM1141" i="6"/>
  <c r="CN1141" i="6"/>
  <c r="CP1141" i="6"/>
  <c r="CQ1141" i="6"/>
  <c r="CR1141" i="6"/>
  <c r="CT1141" i="6"/>
  <c r="CU1141" i="6"/>
  <c r="CV1141" i="6"/>
  <c r="CX1141" i="6"/>
  <c r="CY1141" i="6"/>
  <c r="CZ1141" i="6"/>
  <c r="AH1142" i="6"/>
  <c r="AI1142" i="6"/>
  <c r="AJ1142" i="6"/>
  <c r="AL1142" i="6"/>
  <c r="AM1142" i="6"/>
  <c r="AN1142" i="6"/>
  <c r="AP1142" i="6"/>
  <c r="AQ1142" i="6"/>
  <c r="AR1142" i="6"/>
  <c r="AT1142" i="6"/>
  <c r="AU1142" i="6"/>
  <c r="AV1142" i="6"/>
  <c r="AX1142" i="6"/>
  <c r="AY1142" i="6"/>
  <c r="AZ1142" i="6"/>
  <c r="BB1142" i="6"/>
  <c r="BC1142" i="6"/>
  <c r="BD1142" i="6"/>
  <c r="BF1142" i="6"/>
  <c r="BG1142" i="6"/>
  <c r="BH1142" i="6"/>
  <c r="BJ1142" i="6"/>
  <c r="BK1142" i="6"/>
  <c r="BL1142" i="6"/>
  <c r="BN1142" i="6"/>
  <c r="BO1142" i="6"/>
  <c r="BP1142" i="6"/>
  <c r="BR1142" i="6"/>
  <c r="BS1142" i="6"/>
  <c r="BT1142" i="6"/>
  <c r="BV1142" i="6"/>
  <c r="BW1142" i="6"/>
  <c r="BX1142" i="6"/>
  <c r="BZ1142" i="6"/>
  <c r="CA1142" i="6"/>
  <c r="CB1142" i="6"/>
  <c r="CD1142" i="6"/>
  <c r="CE1142" i="6"/>
  <c r="CF1142" i="6"/>
  <c r="CH1142" i="6"/>
  <c r="CI1142" i="6"/>
  <c r="CJ1142" i="6"/>
  <c r="CL1142" i="6"/>
  <c r="CM1142" i="6"/>
  <c r="CN1142" i="6"/>
  <c r="CP1142" i="6"/>
  <c r="CQ1142" i="6"/>
  <c r="CR1142" i="6"/>
  <c r="CT1142" i="6"/>
  <c r="CU1142" i="6"/>
  <c r="CV1142" i="6"/>
  <c r="CX1142" i="6"/>
  <c r="CY1142" i="6"/>
  <c r="CZ1142" i="6"/>
  <c r="AH1143" i="6"/>
  <c r="AI1143" i="6"/>
  <c r="AJ1143" i="6"/>
  <c r="AL1143" i="6"/>
  <c r="AM1143" i="6"/>
  <c r="AN1143" i="6"/>
  <c r="AP1143" i="6"/>
  <c r="AQ1143" i="6"/>
  <c r="AR1143" i="6"/>
  <c r="AT1143" i="6"/>
  <c r="AU1143" i="6"/>
  <c r="AV1143" i="6"/>
  <c r="AX1143" i="6"/>
  <c r="AY1143" i="6"/>
  <c r="AZ1143" i="6"/>
  <c r="BB1143" i="6"/>
  <c r="BC1143" i="6"/>
  <c r="BD1143" i="6"/>
  <c r="BF1143" i="6"/>
  <c r="BG1143" i="6"/>
  <c r="BH1143" i="6"/>
  <c r="BJ1143" i="6"/>
  <c r="BK1143" i="6"/>
  <c r="BL1143" i="6"/>
  <c r="BN1143" i="6"/>
  <c r="BO1143" i="6"/>
  <c r="BP1143" i="6"/>
  <c r="BR1143" i="6"/>
  <c r="BS1143" i="6"/>
  <c r="BT1143" i="6"/>
  <c r="BV1143" i="6"/>
  <c r="BW1143" i="6"/>
  <c r="BX1143" i="6"/>
  <c r="BZ1143" i="6"/>
  <c r="CA1143" i="6"/>
  <c r="CB1143" i="6"/>
  <c r="CD1143" i="6"/>
  <c r="CE1143" i="6"/>
  <c r="CF1143" i="6"/>
  <c r="CH1143" i="6"/>
  <c r="CI1143" i="6"/>
  <c r="CJ1143" i="6"/>
  <c r="CL1143" i="6"/>
  <c r="CO1143" i="6" s="1"/>
  <c r="CM1143" i="6"/>
  <c r="CN1143" i="6"/>
  <c r="CP1143" i="6"/>
  <c r="CQ1143" i="6"/>
  <c r="CR1143" i="6"/>
  <c r="CT1143" i="6"/>
  <c r="CU1143" i="6"/>
  <c r="CV1143" i="6"/>
  <c r="CX1143" i="6"/>
  <c r="CY1143" i="6"/>
  <c r="CZ1143" i="6"/>
  <c r="AH1144" i="6"/>
  <c r="AI1144" i="6"/>
  <c r="AJ1144" i="6"/>
  <c r="AL1144" i="6"/>
  <c r="AM1144" i="6"/>
  <c r="AN1144" i="6"/>
  <c r="AP1144" i="6"/>
  <c r="AQ1144" i="6"/>
  <c r="AR1144" i="6"/>
  <c r="AT1144" i="6"/>
  <c r="AU1144" i="6"/>
  <c r="AV1144" i="6"/>
  <c r="AX1144" i="6"/>
  <c r="AY1144" i="6"/>
  <c r="AZ1144" i="6"/>
  <c r="BB1144" i="6"/>
  <c r="BC1144" i="6"/>
  <c r="BD1144" i="6"/>
  <c r="BF1144" i="6"/>
  <c r="BG1144" i="6"/>
  <c r="BH1144" i="6"/>
  <c r="BJ1144" i="6"/>
  <c r="BK1144" i="6"/>
  <c r="BL1144" i="6"/>
  <c r="BN1144" i="6"/>
  <c r="BO1144" i="6"/>
  <c r="BP1144" i="6"/>
  <c r="BR1144" i="6"/>
  <c r="BS1144" i="6"/>
  <c r="BT1144" i="6"/>
  <c r="BV1144" i="6"/>
  <c r="BW1144" i="6"/>
  <c r="BX1144" i="6"/>
  <c r="BZ1144" i="6"/>
  <c r="CA1144" i="6"/>
  <c r="CB1144" i="6"/>
  <c r="CD1144" i="6"/>
  <c r="CE1144" i="6"/>
  <c r="CF1144" i="6"/>
  <c r="CH1144" i="6"/>
  <c r="CI1144" i="6"/>
  <c r="CJ1144" i="6"/>
  <c r="CL1144" i="6"/>
  <c r="CM1144" i="6"/>
  <c r="CN1144" i="6"/>
  <c r="CP1144" i="6"/>
  <c r="CQ1144" i="6"/>
  <c r="CR1144" i="6"/>
  <c r="CT1144" i="6"/>
  <c r="CU1144" i="6"/>
  <c r="CV1144" i="6"/>
  <c r="CX1144" i="6"/>
  <c r="CY1144" i="6"/>
  <c r="DA1144" i="6" s="1"/>
  <c r="CZ1144" i="6"/>
  <c r="AH1145" i="6"/>
  <c r="AI1145" i="6"/>
  <c r="AJ1145" i="6"/>
  <c r="AL1145" i="6"/>
  <c r="AM1145" i="6"/>
  <c r="AN1145" i="6"/>
  <c r="AP1145" i="6"/>
  <c r="AQ1145" i="6"/>
  <c r="AR1145" i="6"/>
  <c r="AT1145" i="6"/>
  <c r="AU1145" i="6"/>
  <c r="AV1145" i="6"/>
  <c r="AX1145" i="6"/>
  <c r="AY1145" i="6"/>
  <c r="AZ1145" i="6"/>
  <c r="BB1145" i="6"/>
  <c r="BC1145" i="6"/>
  <c r="BD1145" i="6"/>
  <c r="BF1145" i="6"/>
  <c r="BG1145" i="6"/>
  <c r="BH1145" i="6"/>
  <c r="BJ1145" i="6"/>
  <c r="BK1145" i="6"/>
  <c r="BL1145" i="6"/>
  <c r="BN1145" i="6"/>
  <c r="BO1145" i="6"/>
  <c r="BP1145" i="6"/>
  <c r="BR1145" i="6"/>
  <c r="BS1145" i="6"/>
  <c r="BT1145" i="6"/>
  <c r="BV1145" i="6"/>
  <c r="BW1145" i="6"/>
  <c r="BX1145" i="6"/>
  <c r="BZ1145" i="6"/>
  <c r="CA1145" i="6"/>
  <c r="CB1145" i="6"/>
  <c r="CD1145" i="6"/>
  <c r="CE1145" i="6"/>
  <c r="CF1145" i="6"/>
  <c r="CH1145" i="6"/>
  <c r="CI1145" i="6"/>
  <c r="CJ1145" i="6"/>
  <c r="CL1145" i="6"/>
  <c r="CM1145" i="6"/>
  <c r="CN1145" i="6"/>
  <c r="CP1145" i="6"/>
  <c r="CQ1145" i="6"/>
  <c r="CR1145" i="6"/>
  <c r="CT1145" i="6"/>
  <c r="CU1145" i="6"/>
  <c r="CV1145" i="6"/>
  <c r="CX1145" i="6"/>
  <c r="CY1145" i="6"/>
  <c r="CZ1145" i="6"/>
  <c r="AH1146" i="6"/>
  <c r="AI1146" i="6"/>
  <c r="AJ1146" i="6"/>
  <c r="AL1146" i="6"/>
  <c r="AM1146" i="6"/>
  <c r="AN1146" i="6"/>
  <c r="AP1146" i="6"/>
  <c r="AQ1146" i="6"/>
  <c r="AR1146" i="6"/>
  <c r="AT1146" i="6"/>
  <c r="AU1146" i="6"/>
  <c r="AV1146" i="6"/>
  <c r="AX1146" i="6"/>
  <c r="AY1146" i="6"/>
  <c r="AZ1146" i="6"/>
  <c r="BB1146" i="6"/>
  <c r="BC1146" i="6"/>
  <c r="BD1146" i="6"/>
  <c r="BF1146" i="6"/>
  <c r="BG1146" i="6"/>
  <c r="BH1146" i="6"/>
  <c r="BJ1146" i="6"/>
  <c r="BK1146" i="6"/>
  <c r="BL1146" i="6"/>
  <c r="BN1146" i="6"/>
  <c r="BO1146" i="6"/>
  <c r="BP1146" i="6"/>
  <c r="BR1146" i="6"/>
  <c r="BS1146" i="6"/>
  <c r="BT1146" i="6"/>
  <c r="BV1146" i="6"/>
  <c r="BW1146" i="6"/>
  <c r="BX1146" i="6"/>
  <c r="BZ1146" i="6"/>
  <c r="CA1146" i="6"/>
  <c r="CB1146" i="6"/>
  <c r="CD1146" i="6"/>
  <c r="CE1146" i="6"/>
  <c r="CF1146" i="6"/>
  <c r="CH1146" i="6"/>
  <c r="CI1146" i="6"/>
  <c r="CJ1146" i="6"/>
  <c r="CL1146" i="6"/>
  <c r="CM1146" i="6"/>
  <c r="CN1146" i="6"/>
  <c r="CP1146" i="6"/>
  <c r="CQ1146" i="6"/>
  <c r="CR1146" i="6"/>
  <c r="CT1146" i="6"/>
  <c r="CU1146" i="6"/>
  <c r="CV1146" i="6"/>
  <c r="CX1146" i="6"/>
  <c r="CY1146" i="6"/>
  <c r="CZ1146" i="6"/>
  <c r="AH1147" i="6"/>
  <c r="AI1147" i="6"/>
  <c r="AJ1147" i="6"/>
  <c r="AL1147" i="6"/>
  <c r="AM1147" i="6"/>
  <c r="AN1147" i="6"/>
  <c r="AP1147" i="6"/>
  <c r="AQ1147" i="6"/>
  <c r="AR1147" i="6"/>
  <c r="AT1147" i="6"/>
  <c r="AU1147" i="6"/>
  <c r="AV1147" i="6"/>
  <c r="AX1147" i="6"/>
  <c r="AY1147" i="6"/>
  <c r="AZ1147" i="6"/>
  <c r="BB1147" i="6"/>
  <c r="BE1147" i="6" s="1"/>
  <c r="BC1147" i="6"/>
  <c r="BD1147" i="6"/>
  <c r="BF1147" i="6"/>
  <c r="BG1147" i="6"/>
  <c r="BH1147" i="6"/>
  <c r="BJ1147" i="6"/>
  <c r="BK1147" i="6"/>
  <c r="BL1147" i="6"/>
  <c r="BN1147" i="6"/>
  <c r="BO1147" i="6"/>
  <c r="BP1147" i="6"/>
  <c r="BR1147" i="6"/>
  <c r="BS1147" i="6"/>
  <c r="BT1147" i="6"/>
  <c r="BV1147" i="6"/>
  <c r="BW1147" i="6"/>
  <c r="BX1147" i="6"/>
  <c r="BZ1147" i="6"/>
  <c r="CA1147" i="6"/>
  <c r="CB1147" i="6"/>
  <c r="CD1147" i="6"/>
  <c r="CE1147" i="6"/>
  <c r="CF1147" i="6"/>
  <c r="CH1147" i="6"/>
  <c r="CI1147" i="6"/>
  <c r="CJ1147" i="6"/>
  <c r="CL1147" i="6"/>
  <c r="CM1147" i="6"/>
  <c r="CN1147" i="6"/>
  <c r="CP1147" i="6"/>
  <c r="CQ1147" i="6"/>
  <c r="CR1147" i="6"/>
  <c r="CT1147" i="6"/>
  <c r="CU1147" i="6"/>
  <c r="CV1147" i="6"/>
  <c r="CX1147" i="6"/>
  <c r="CY1147" i="6"/>
  <c r="CZ1147" i="6"/>
  <c r="AH1148" i="6"/>
  <c r="AI1148" i="6"/>
  <c r="AJ1148" i="6"/>
  <c r="AL1148" i="6"/>
  <c r="AM1148" i="6"/>
  <c r="AN1148" i="6"/>
  <c r="AP1148" i="6"/>
  <c r="AQ1148" i="6"/>
  <c r="AR1148" i="6"/>
  <c r="AT1148" i="6"/>
  <c r="AU1148" i="6"/>
  <c r="AV1148" i="6"/>
  <c r="AX1148" i="6"/>
  <c r="AY1148" i="6"/>
  <c r="AZ1148" i="6"/>
  <c r="BB1148" i="6"/>
  <c r="BC1148" i="6"/>
  <c r="BD1148" i="6"/>
  <c r="BF1148" i="6"/>
  <c r="BG1148" i="6"/>
  <c r="BH1148" i="6"/>
  <c r="BJ1148" i="6"/>
  <c r="BK1148" i="6"/>
  <c r="BL1148" i="6"/>
  <c r="BN1148" i="6"/>
  <c r="BO1148" i="6"/>
  <c r="BP1148" i="6"/>
  <c r="BR1148" i="6"/>
  <c r="BS1148" i="6"/>
  <c r="BT1148" i="6"/>
  <c r="BV1148" i="6"/>
  <c r="BW1148" i="6"/>
  <c r="BX1148" i="6"/>
  <c r="BZ1148" i="6"/>
  <c r="CA1148" i="6"/>
  <c r="CB1148" i="6"/>
  <c r="CD1148" i="6"/>
  <c r="CE1148" i="6"/>
  <c r="CF1148" i="6"/>
  <c r="CH1148" i="6"/>
  <c r="CI1148" i="6"/>
  <c r="CJ1148" i="6"/>
  <c r="CL1148" i="6"/>
  <c r="CM1148" i="6"/>
  <c r="CN1148" i="6"/>
  <c r="CP1148" i="6"/>
  <c r="CQ1148" i="6"/>
  <c r="CR1148" i="6"/>
  <c r="CT1148" i="6"/>
  <c r="CU1148" i="6"/>
  <c r="CV1148" i="6"/>
  <c r="CX1148" i="6"/>
  <c r="CY1148" i="6"/>
  <c r="CZ1148" i="6"/>
  <c r="AH1149" i="6"/>
  <c r="AI1149" i="6"/>
  <c r="AJ1149" i="6"/>
  <c r="AL1149" i="6"/>
  <c r="AM1149" i="6"/>
  <c r="AN1149" i="6"/>
  <c r="AP1149" i="6"/>
  <c r="AQ1149" i="6"/>
  <c r="AR1149" i="6"/>
  <c r="AT1149" i="6"/>
  <c r="AU1149" i="6"/>
  <c r="AV1149" i="6"/>
  <c r="AX1149" i="6"/>
  <c r="AY1149" i="6"/>
  <c r="AZ1149" i="6"/>
  <c r="BB1149" i="6"/>
  <c r="BC1149" i="6"/>
  <c r="BD1149" i="6"/>
  <c r="BF1149" i="6"/>
  <c r="BG1149" i="6"/>
  <c r="BH1149" i="6"/>
  <c r="BJ1149" i="6"/>
  <c r="BK1149" i="6"/>
  <c r="BL1149" i="6"/>
  <c r="BN1149" i="6"/>
  <c r="BO1149" i="6"/>
  <c r="BP1149" i="6"/>
  <c r="BR1149" i="6"/>
  <c r="BS1149" i="6"/>
  <c r="BT1149" i="6"/>
  <c r="BV1149" i="6"/>
  <c r="BW1149" i="6"/>
  <c r="BX1149" i="6"/>
  <c r="BZ1149" i="6"/>
  <c r="CA1149" i="6"/>
  <c r="CB1149" i="6"/>
  <c r="CD1149" i="6"/>
  <c r="CE1149" i="6"/>
  <c r="CF1149" i="6"/>
  <c r="CH1149" i="6"/>
  <c r="CI1149" i="6"/>
  <c r="CJ1149" i="6"/>
  <c r="CL1149" i="6"/>
  <c r="CM1149" i="6"/>
  <c r="CN1149" i="6"/>
  <c r="CP1149" i="6"/>
  <c r="CQ1149" i="6"/>
  <c r="CR1149" i="6"/>
  <c r="CT1149" i="6"/>
  <c r="CU1149" i="6"/>
  <c r="CV1149" i="6"/>
  <c r="CX1149" i="6"/>
  <c r="CY1149" i="6"/>
  <c r="CZ1149" i="6"/>
  <c r="AH1150" i="6"/>
  <c r="AI1150" i="6"/>
  <c r="AJ1150" i="6"/>
  <c r="AL1150" i="6"/>
  <c r="AM1150" i="6"/>
  <c r="AN1150" i="6"/>
  <c r="AP1150" i="6"/>
  <c r="AQ1150" i="6"/>
  <c r="AR1150" i="6"/>
  <c r="AT1150" i="6"/>
  <c r="AU1150" i="6"/>
  <c r="AV1150" i="6"/>
  <c r="AX1150" i="6"/>
  <c r="AY1150" i="6"/>
  <c r="AZ1150" i="6"/>
  <c r="BB1150" i="6"/>
  <c r="BC1150" i="6"/>
  <c r="BD1150" i="6"/>
  <c r="BF1150" i="6"/>
  <c r="BG1150" i="6"/>
  <c r="BH1150" i="6"/>
  <c r="BJ1150" i="6"/>
  <c r="BK1150" i="6"/>
  <c r="BL1150" i="6"/>
  <c r="BN1150" i="6"/>
  <c r="BO1150" i="6"/>
  <c r="BP1150" i="6"/>
  <c r="BR1150" i="6"/>
  <c r="BS1150" i="6"/>
  <c r="BT1150" i="6"/>
  <c r="BV1150" i="6"/>
  <c r="BW1150" i="6"/>
  <c r="BX1150" i="6"/>
  <c r="BZ1150" i="6"/>
  <c r="CA1150" i="6"/>
  <c r="CB1150" i="6"/>
  <c r="CD1150" i="6"/>
  <c r="CE1150" i="6"/>
  <c r="CF1150" i="6"/>
  <c r="CH1150" i="6"/>
  <c r="CI1150" i="6"/>
  <c r="CJ1150" i="6"/>
  <c r="CL1150" i="6"/>
  <c r="CM1150" i="6"/>
  <c r="CN1150" i="6"/>
  <c r="CP1150" i="6"/>
  <c r="CQ1150" i="6"/>
  <c r="CR1150" i="6"/>
  <c r="CT1150" i="6"/>
  <c r="CU1150" i="6"/>
  <c r="CV1150" i="6"/>
  <c r="CX1150" i="6"/>
  <c r="CY1150" i="6"/>
  <c r="CZ1150" i="6"/>
  <c r="AH1151" i="6"/>
  <c r="AI1151" i="6"/>
  <c r="AJ1151" i="6"/>
  <c r="AL1151" i="6"/>
  <c r="AM1151" i="6"/>
  <c r="AN1151" i="6"/>
  <c r="AP1151" i="6"/>
  <c r="AQ1151" i="6"/>
  <c r="AR1151" i="6"/>
  <c r="AT1151" i="6"/>
  <c r="AU1151" i="6"/>
  <c r="AV1151" i="6"/>
  <c r="AX1151" i="6"/>
  <c r="AY1151" i="6"/>
  <c r="AZ1151" i="6"/>
  <c r="BB1151" i="6"/>
  <c r="BC1151" i="6"/>
  <c r="BD1151" i="6"/>
  <c r="BF1151" i="6"/>
  <c r="BG1151" i="6"/>
  <c r="BH1151" i="6"/>
  <c r="BJ1151" i="6"/>
  <c r="BK1151" i="6"/>
  <c r="BL1151" i="6"/>
  <c r="BN1151" i="6"/>
  <c r="BO1151" i="6"/>
  <c r="BP1151" i="6"/>
  <c r="BR1151" i="6"/>
  <c r="BS1151" i="6"/>
  <c r="BT1151" i="6"/>
  <c r="BV1151" i="6"/>
  <c r="BW1151" i="6"/>
  <c r="BX1151" i="6"/>
  <c r="BZ1151" i="6"/>
  <c r="CA1151" i="6"/>
  <c r="CB1151" i="6"/>
  <c r="CD1151" i="6"/>
  <c r="CE1151" i="6"/>
  <c r="CF1151" i="6"/>
  <c r="CH1151" i="6"/>
  <c r="CI1151" i="6"/>
  <c r="CJ1151" i="6"/>
  <c r="CL1151" i="6"/>
  <c r="CM1151" i="6"/>
  <c r="CN1151" i="6"/>
  <c r="CP1151" i="6"/>
  <c r="CQ1151" i="6"/>
  <c r="CR1151" i="6"/>
  <c r="CT1151" i="6"/>
  <c r="CU1151" i="6"/>
  <c r="CV1151" i="6"/>
  <c r="CX1151" i="6"/>
  <c r="CY1151" i="6"/>
  <c r="CZ1151" i="6"/>
  <c r="AH1152" i="6"/>
  <c r="AI1152" i="6"/>
  <c r="AJ1152" i="6"/>
  <c r="AL1152" i="6"/>
  <c r="AM1152" i="6"/>
  <c r="AN1152" i="6"/>
  <c r="AP1152" i="6"/>
  <c r="AQ1152" i="6"/>
  <c r="AR1152" i="6"/>
  <c r="AT1152" i="6"/>
  <c r="AU1152" i="6"/>
  <c r="AV1152" i="6"/>
  <c r="AX1152" i="6"/>
  <c r="AY1152" i="6"/>
  <c r="AZ1152" i="6"/>
  <c r="BB1152" i="6"/>
  <c r="BC1152" i="6"/>
  <c r="BD1152" i="6"/>
  <c r="BF1152" i="6"/>
  <c r="BG1152" i="6"/>
  <c r="BH1152" i="6"/>
  <c r="BJ1152" i="6"/>
  <c r="BK1152" i="6"/>
  <c r="BL1152" i="6"/>
  <c r="BN1152" i="6"/>
  <c r="BO1152" i="6"/>
  <c r="BP1152" i="6"/>
  <c r="BR1152" i="6"/>
  <c r="BS1152" i="6"/>
  <c r="BT1152" i="6"/>
  <c r="BV1152" i="6"/>
  <c r="BW1152" i="6"/>
  <c r="BX1152" i="6"/>
  <c r="BZ1152" i="6"/>
  <c r="CA1152" i="6"/>
  <c r="CB1152" i="6"/>
  <c r="CD1152" i="6"/>
  <c r="CE1152" i="6"/>
  <c r="CF1152" i="6"/>
  <c r="CH1152" i="6"/>
  <c r="CI1152" i="6"/>
  <c r="CJ1152" i="6"/>
  <c r="CL1152" i="6"/>
  <c r="CM1152" i="6"/>
  <c r="CN1152" i="6"/>
  <c r="CP1152" i="6"/>
  <c r="CQ1152" i="6"/>
  <c r="CR1152" i="6"/>
  <c r="CT1152" i="6"/>
  <c r="CU1152" i="6"/>
  <c r="CV1152" i="6"/>
  <c r="CX1152" i="6"/>
  <c r="CY1152" i="6"/>
  <c r="CZ1152" i="6"/>
  <c r="AH1153" i="6"/>
  <c r="AI1153" i="6"/>
  <c r="AJ1153" i="6"/>
  <c r="AL1153" i="6"/>
  <c r="AM1153" i="6"/>
  <c r="AN1153" i="6"/>
  <c r="AP1153" i="6"/>
  <c r="AQ1153" i="6"/>
  <c r="AR1153" i="6"/>
  <c r="AT1153" i="6"/>
  <c r="AU1153" i="6"/>
  <c r="AV1153" i="6"/>
  <c r="AX1153" i="6"/>
  <c r="AY1153" i="6"/>
  <c r="AZ1153" i="6"/>
  <c r="BB1153" i="6"/>
  <c r="BC1153" i="6"/>
  <c r="BD1153" i="6"/>
  <c r="BF1153" i="6"/>
  <c r="BG1153" i="6"/>
  <c r="BH1153" i="6"/>
  <c r="BJ1153" i="6"/>
  <c r="BK1153" i="6"/>
  <c r="BL1153" i="6"/>
  <c r="BN1153" i="6"/>
  <c r="BO1153" i="6"/>
  <c r="BP1153" i="6"/>
  <c r="BR1153" i="6"/>
  <c r="BS1153" i="6"/>
  <c r="BT1153" i="6"/>
  <c r="BV1153" i="6"/>
  <c r="BW1153" i="6"/>
  <c r="BY1153" i="6" s="1"/>
  <c r="BX1153" i="6"/>
  <c r="BZ1153" i="6"/>
  <c r="CA1153" i="6"/>
  <c r="CB1153" i="6"/>
  <c r="CD1153" i="6"/>
  <c r="CE1153" i="6"/>
  <c r="CF1153" i="6"/>
  <c r="CH1153" i="6"/>
  <c r="CI1153" i="6"/>
  <c r="CJ1153" i="6"/>
  <c r="CL1153" i="6"/>
  <c r="CM1153" i="6"/>
  <c r="CN1153" i="6"/>
  <c r="CP1153" i="6"/>
  <c r="CQ1153" i="6"/>
  <c r="CR1153" i="6"/>
  <c r="CT1153" i="6"/>
  <c r="CU1153" i="6"/>
  <c r="CV1153" i="6"/>
  <c r="CX1153" i="6"/>
  <c r="CY1153" i="6"/>
  <c r="CZ1153" i="6"/>
  <c r="AH1154" i="6"/>
  <c r="AI1154" i="6"/>
  <c r="AJ1154" i="6"/>
  <c r="AL1154" i="6"/>
  <c r="AM1154" i="6"/>
  <c r="AN1154" i="6"/>
  <c r="AP1154" i="6"/>
  <c r="AQ1154" i="6"/>
  <c r="AR1154" i="6"/>
  <c r="AT1154" i="6"/>
  <c r="AU1154" i="6"/>
  <c r="AV1154" i="6"/>
  <c r="AX1154" i="6"/>
  <c r="AY1154" i="6"/>
  <c r="AZ1154" i="6"/>
  <c r="BB1154" i="6"/>
  <c r="BC1154" i="6"/>
  <c r="BD1154" i="6"/>
  <c r="BF1154" i="6"/>
  <c r="BG1154" i="6"/>
  <c r="BH1154" i="6"/>
  <c r="BJ1154" i="6"/>
  <c r="BK1154" i="6"/>
  <c r="BL1154" i="6"/>
  <c r="BN1154" i="6"/>
  <c r="BO1154" i="6"/>
  <c r="BP1154" i="6"/>
  <c r="BR1154" i="6"/>
  <c r="BS1154" i="6"/>
  <c r="BT1154" i="6"/>
  <c r="BV1154" i="6"/>
  <c r="BW1154" i="6"/>
  <c r="BX1154" i="6"/>
  <c r="BZ1154" i="6"/>
  <c r="CA1154" i="6"/>
  <c r="CB1154" i="6"/>
  <c r="CD1154" i="6"/>
  <c r="CE1154" i="6"/>
  <c r="CF1154" i="6"/>
  <c r="CH1154" i="6"/>
  <c r="CI1154" i="6"/>
  <c r="CJ1154" i="6"/>
  <c r="CL1154" i="6"/>
  <c r="CM1154" i="6"/>
  <c r="CO1154" i="6" s="1"/>
  <c r="CN1154" i="6"/>
  <c r="CP1154" i="6"/>
  <c r="CQ1154" i="6"/>
  <c r="CR1154" i="6"/>
  <c r="CT1154" i="6"/>
  <c r="CU1154" i="6"/>
  <c r="CV1154" i="6"/>
  <c r="CX1154" i="6"/>
  <c r="CY1154" i="6"/>
  <c r="CZ1154" i="6"/>
  <c r="AH1155" i="6"/>
  <c r="AI1155" i="6"/>
  <c r="AJ1155" i="6"/>
  <c r="AL1155" i="6"/>
  <c r="AM1155" i="6"/>
  <c r="AN1155" i="6"/>
  <c r="AP1155" i="6"/>
  <c r="AQ1155" i="6"/>
  <c r="AR1155" i="6"/>
  <c r="AT1155" i="6"/>
  <c r="AU1155" i="6"/>
  <c r="AV1155" i="6"/>
  <c r="AX1155" i="6"/>
  <c r="AY1155" i="6"/>
  <c r="AZ1155" i="6"/>
  <c r="BB1155" i="6"/>
  <c r="BC1155" i="6"/>
  <c r="BD1155" i="6"/>
  <c r="BF1155" i="6"/>
  <c r="BG1155" i="6"/>
  <c r="BH1155" i="6"/>
  <c r="BJ1155" i="6"/>
  <c r="BK1155" i="6"/>
  <c r="BL1155" i="6"/>
  <c r="BN1155" i="6"/>
  <c r="BO1155" i="6"/>
  <c r="BP1155" i="6"/>
  <c r="BR1155" i="6"/>
  <c r="BS1155" i="6"/>
  <c r="BT1155" i="6"/>
  <c r="BV1155" i="6"/>
  <c r="BW1155" i="6"/>
  <c r="BX1155" i="6"/>
  <c r="BZ1155" i="6"/>
  <c r="CA1155" i="6"/>
  <c r="CB1155" i="6"/>
  <c r="CD1155" i="6"/>
  <c r="CE1155" i="6"/>
  <c r="CF1155" i="6"/>
  <c r="CH1155" i="6"/>
  <c r="CI1155" i="6"/>
  <c r="CJ1155" i="6"/>
  <c r="CL1155" i="6"/>
  <c r="CM1155" i="6"/>
  <c r="CN1155" i="6"/>
  <c r="CP1155" i="6"/>
  <c r="CQ1155" i="6"/>
  <c r="CR1155" i="6"/>
  <c r="CT1155" i="6"/>
  <c r="CU1155" i="6"/>
  <c r="CV1155" i="6"/>
  <c r="CX1155" i="6"/>
  <c r="CY1155" i="6"/>
  <c r="CZ1155" i="6"/>
  <c r="AH1156" i="6"/>
  <c r="AI1156" i="6"/>
  <c r="AJ1156" i="6"/>
  <c r="AL1156" i="6"/>
  <c r="AM1156" i="6"/>
  <c r="AN1156" i="6"/>
  <c r="AP1156" i="6"/>
  <c r="AQ1156" i="6"/>
  <c r="AR1156" i="6"/>
  <c r="AT1156" i="6"/>
  <c r="AU1156" i="6"/>
  <c r="AV1156" i="6"/>
  <c r="AX1156" i="6"/>
  <c r="AY1156" i="6"/>
  <c r="AZ1156" i="6"/>
  <c r="BB1156" i="6"/>
  <c r="BC1156" i="6"/>
  <c r="BD1156" i="6"/>
  <c r="BF1156" i="6"/>
  <c r="BG1156" i="6"/>
  <c r="BH1156" i="6"/>
  <c r="BJ1156" i="6"/>
  <c r="BK1156" i="6"/>
  <c r="BL1156" i="6"/>
  <c r="BN1156" i="6"/>
  <c r="BO1156" i="6"/>
  <c r="BP1156" i="6"/>
  <c r="BR1156" i="6"/>
  <c r="BS1156" i="6"/>
  <c r="BT1156" i="6"/>
  <c r="BV1156" i="6"/>
  <c r="BW1156" i="6"/>
  <c r="BX1156" i="6"/>
  <c r="BZ1156" i="6"/>
  <c r="CA1156" i="6"/>
  <c r="CB1156" i="6"/>
  <c r="CD1156" i="6"/>
  <c r="CE1156" i="6"/>
  <c r="CF1156" i="6"/>
  <c r="CH1156" i="6"/>
  <c r="CI1156" i="6"/>
  <c r="CJ1156" i="6"/>
  <c r="CL1156" i="6"/>
  <c r="CM1156" i="6"/>
  <c r="CN1156" i="6"/>
  <c r="CP1156" i="6"/>
  <c r="CQ1156" i="6"/>
  <c r="CR1156" i="6"/>
  <c r="CT1156" i="6"/>
  <c r="CU1156" i="6"/>
  <c r="CV1156" i="6"/>
  <c r="CX1156" i="6"/>
  <c r="CY1156" i="6"/>
  <c r="CZ1156" i="6"/>
  <c r="AH1157" i="6"/>
  <c r="AI1157" i="6"/>
  <c r="AJ1157" i="6"/>
  <c r="AL1157" i="6"/>
  <c r="AM1157" i="6"/>
  <c r="AN1157" i="6"/>
  <c r="AP1157" i="6"/>
  <c r="AQ1157" i="6"/>
  <c r="AR1157" i="6"/>
  <c r="AT1157" i="6"/>
  <c r="AU1157" i="6"/>
  <c r="AV1157" i="6"/>
  <c r="AX1157" i="6"/>
  <c r="AY1157" i="6"/>
  <c r="AZ1157" i="6"/>
  <c r="BB1157" i="6"/>
  <c r="BC1157" i="6"/>
  <c r="BD1157" i="6"/>
  <c r="BF1157" i="6"/>
  <c r="BG1157" i="6"/>
  <c r="BH1157" i="6"/>
  <c r="BJ1157" i="6"/>
  <c r="BK1157" i="6"/>
  <c r="BL1157" i="6"/>
  <c r="BN1157" i="6"/>
  <c r="BO1157" i="6"/>
  <c r="BP1157" i="6"/>
  <c r="BR1157" i="6"/>
  <c r="BU1157" i="6" s="1"/>
  <c r="BS1157" i="6"/>
  <c r="BT1157" i="6"/>
  <c r="BV1157" i="6"/>
  <c r="BW1157" i="6"/>
  <c r="BX1157" i="6"/>
  <c r="BZ1157" i="6"/>
  <c r="CA1157" i="6"/>
  <c r="CB1157" i="6"/>
  <c r="CD1157" i="6"/>
  <c r="CE1157" i="6"/>
  <c r="CF1157" i="6"/>
  <c r="CH1157" i="6"/>
  <c r="CI1157" i="6"/>
  <c r="CJ1157" i="6"/>
  <c r="CL1157" i="6"/>
  <c r="CM1157" i="6"/>
  <c r="CN1157" i="6"/>
  <c r="CP1157" i="6"/>
  <c r="CQ1157" i="6"/>
  <c r="CR1157" i="6"/>
  <c r="CT1157" i="6"/>
  <c r="CU1157" i="6"/>
  <c r="CV1157" i="6"/>
  <c r="CX1157" i="6"/>
  <c r="CY1157" i="6"/>
  <c r="CZ1157" i="6"/>
  <c r="AH1158" i="6"/>
  <c r="AI1158" i="6"/>
  <c r="AJ1158" i="6"/>
  <c r="AL1158" i="6"/>
  <c r="AM1158" i="6"/>
  <c r="AN1158" i="6"/>
  <c r="AP1158" i="6"/>
  <c r="AQ1158" i="6"/>
  <c r="AR1158" i="6"/>
  <c r="AT1158" i="6"/>
  <c r="AU1158" i="6"/>
  <c r="AV1158" i="6"/>
  <c r="AX1158" i="6"/>
  <c r="AY1158" i="6"/>
  <c r="AZ1158" i="6"/>
  <c r="BB1158" i="6"/>
  <c r="BC1158" i="6"/>
  <c r="BD1158" i="6"/>
  <c r="BF1158" i="6"/>
  <c r="BG1158" i="6"/>
  <c r="BH1158" i="6"/>
  <c r="BJ1158" i="6"/>
  <c r="BK1158" i="6"/>
  <c r="BL1158" i="6"/>
  <c r="BN1158" i="6"/>
  <c r="BO1158" i="6"/>
  <c r="BP1158" i="6"/>
  <c r="BR1158" i="6"/>
  <c r="BS1158" i="6"/>
  <c r="BT1158" i="6"/>
  <c r="BV1158" i="6"/>
  <c r="BW1158" i="6"/>
  <c r="BX1158" i="6"/>
  <c r="BZ1158" i="6"/>
  <c r="CA1158" i="6"/>
  <c r="CB1158" i="6"/>
  <c r="CD1158" i="6"/>
  <c r="CE1158" i="6"/>
  <c r="CF1158" i="6"/>
  <c r="CH1158" i="6"/>
  <c r="CI1158" i="6"/>
  <c r="CJ1158" i="6"/>
  <c r="CL1158" i="6"/>
  <c r="CM1158" i="6"/>
  <c r="CN1158" i="6"/>
  <c r="CP1158" i="6"/>
  <c r="CQ1158" i="6"/>
  <c r="CR1158" i="6"/>
  <c r="CS1158" i="6" s="1"/>
  <c r="CT1158" i="6"/>
  <c r="CU1158" i="6"/>
  <c r="CV1158" i="6"/>
  <c r="CX1158" i="6"/>
  <c r="DA1158" i="6" s="1"/>
  <c r="CY1158" i="6"/>
  <c r="CZ1158" i="6"/>
  <c r="AH1159" i="6"/>
  <c r="AI1159" i="6"/>
  <c r="AJ1159" i="6"/>
  <c r="AL1159" i="6"/>
  <c r="AM1159" i="6"/>
  <c r="AN1159" i="6"/>
  <c r="AP1159" i="6"/>
  <c r="AQ1159" i="6"/>
  <c r="AR1159" i="6"/>
  <c r="AT1159" i="6"/>
  <c r="AU1159" i="6"/>
  <c r="AV1159" i="6"/>
  <c r="AX1159" i="6"/>
  <c r="AY1159" i="6"/>
  <c r="AZ1159" i="6"/>
  <c r="BB1159" i="6"/>
  <c r="BC1159" i="6"/>
  <c r="BD1159" i="6"/>
  <c r="BF1159" i="6"/>
  <c r="BG1159" i="6"/>
  <c r="BH1159" i="6"/>
  <c r="BJ1159" i="6"/>
  <c r="BK1159" i="6"/>
  <c r="BL1159" i="6"/>
  <c r="BN1159" i="6"/>
  <c r="BO1159" i="6"/>
  <c r="BP1159" i="6"/>
  <c r="BR1159" i="6"/>
  <c r="BS1159" i="6"/>
  <c r="BT1159" i="6"/>
  <c r="BV1159" i="6"/>
  <c r="BW1159" i="6"/>
  <c r="BX1159" i="6"/>
  <c r="BZ1159" i="6"/>
  <c r="CA1159" i="6"/>
  <c r="CB1159" i="6"/>
  <c r="CD1159" i="6"/>
  <c r="CE1159" i="6"/>
  <c r="CF1159" i="6"/>
  <c r="CH1159" i="6"/>
  <c r="CI1159" i="6"/>
  <c r="CJ1159" i="6"/>
  <c r="CL1159" i="6"/>
  <c r="CM1159" i="6"/>
  <c r="CN1159" i="6"/>
  <c r="CP1159" i="6"/>
  <c r="CQ1159" i="6"/>
  <c r="CR1159" i="6"/>
  <c r="CT1159" i="6"/>
  <c r="CU1159" i="6"/>
  <c r="CV1159" i="6"/>
  <c r="CX1159" i="6"/>
  <c r="CY1159" i="6"/>
  <c r="CZ1159" i="6"/>
  <c r="AH1160" i="6"/>
  <c r="AI1160" i="6"/>
  <c r="AJ1160" i="6"/>
  <c r="AL1160" i="6"/>
  <c r="AM1160" i="6"/>
  <c r="AN1160" i="6"/>
  <c r="AP1160" i="6"/>
  <c r="AQ1160" i="6"/>
  <c r="AR1160" i="6"/>
  <c r="AT1160" i="6"/>
  <c r="AU1160" i="6"/>
  <c r="AV1160" i="6"/>
  <c r="AX1160" i="6"/>
  <c r="AY1160" i="6"/>
  <c r="AZ1160" i="6"/>
  <c r="BB1160" i="6"/>
  <c r="BC1160" i="6"/>
  <c r="BD1160" i="6"/>
  <c r="BF1160" i="6"/>
  <c r="BG1160" i="6"/>
  <c r="BH1160" i="6"/>
  <c r="BJ1160" i="6"/>
  <c r="BK1160" i="6"/>
  <c r="BL1160" i="6"/>
  <c r="BN1160" i="6"/>
  <c r="BO1160" i="6"/>
  <c r="BP1160" i="6"/>
  <c r="BR1160" i="6"/>
  <c r="BS1160" i="6"/>
  <c r="BT1160" i="6"/>
  <c r="BV1160" i="6"/>
  <c r="BW1160" i="6"/>
  <c r="BX1160" i="6"/>
  <c r="BZ1160" i="6"/>
  <c r="CA1160" i="6"/>
  <c r="CB1160" i="6"/>
  <c r="CD1160" i="6"/>
  <c r="CE1160" i="6"/>
  <c r="CF1160" i="6"/>
  <c r="CH1160" i="6"/>
  <c r="CK1160" i="6" s="1"/>
  <c r="CI1160" i="6"/>
  <c r="CJ1160" i="6"/>
  <c r="CL1160" i="6"/>
  <c r="CO1160" i="6" s="1"/>
  <c r="CM1160" i="6"/>
  <c r="CN1160" i="6"/>
  <c r="CP1160" i="6"/>
  <c r="CQ1160" i="6"/>
  <c r="CR1160" i="6"/>
  <c r="CT1160" i="6"/>
  <c r="CU1160" i="6"/>
  <c r="CV1160" i="6"/>
  <c r="CX1160" i="6"/>
  <c r="CY1160" i="6"/>
  <c r="CZ1160" i="6"/>
  <c r="AH1161" i="6"/>
  <c r="AI1161" i="6"/>
  <c r="AJ1161" i="6"/>
  <c r="AL1161" i="6"/>
  <c r="AM1161" i="6"/>
  <c r="AN1161" i="6"/>
  <c r="AP1161" i="6"/>
  <c r="AQ1161" i="6"/>
  <c r="AR1161" i="6"/>
  <c r="AT1161" i="6"/>
  <c r="AU1161" i="6"/>
  <c r="AV1161" i="6"/>
  <c r="AX1161" i="6"/>
  <c r="AY1161" i="6"/>
  <c r="AZ1161" i="6"/>
  <c r="BB1161" i="6"/>
  <c r="BC1161" i="6"/>
  <c r="BD1161" i="6"/>
  <c r="BF1161" i="6"/>
  <c r="BG1161" i="6"/>
  <c r="BH1161" i="6"/>
  <c r="BJ1161" i="6"/>
  <c r="BK1161" i="6"/>
  <c r="BL1161" i="6"/>
  <c r="BN1161" i="6"/>
  <c r="BO1161" i="6"/>
  <c r="BP1161" i="6"/>
  <c r="BR1161" i="6"/>
  <c r="BS1161" i="6"/>
  <c r="BT1161" i="6"/>
  <c r="BV1161" i="6"/>
  <c r="BW1161" i="6"/>
  <c r="BX1161" i="6"/>
  <c r="BZ1161" i="6"/>
  <c r="CA1161" i="6"/>
  <c r="CB1161" i="6"/>
  <c r="CD1161" i="6"/>
  <c r="CE1161" i="6"/>
  <c r="CF1161" i="6"/>
  <c r="CH1161" i="6"/>
  <c r="CI1161" i="6"/>
  <c r="CJ1161" i="6"/>
  <c r="CL1161" i="6"/>
  <c r="CM1161" i="6"/>
  <c r="CN1161" i="6"/>
  <c r="CP1161" i="6"/>
  <c r="CQ1161" i="6"/>
  <c r="CR1161" i="6"/>
  <c r="CT1161" i="6"/>
  <c r="CU1161" i="6"/>
  <c r="CV1161" i="6"/>
  <c r="CX1161" i="6"/>
  <c r="CY1161" i="6"/>
  <c r="CZ1161" i="6"/>
  <c r="AH1162" i="6"/>
  <c r="AI1162" i="6"/>
  <c r="AJ1162" i="6"/>
  <c r="AL1162" i="6"/>
  <c r="AM1162" i="6"/>
  <c r="AN1162" i="6"/>
  <c r="AP1162" i="6"/>
  <c r="AQ1162" i="6"/>
  <c r="AR1162" i="6"/>
  <c r="AT1162" i="6"/>
  <c r="AU1162" i="6"/>
  <c r="AV1162" i="6"/>
  <c r="AX1162" i="6"/>
  <c r="AY1162" i="6"/>
  <c r="AZ1162" i="6"/>
  <c r="BB1162" i="6"/>
  <c r="BC1162" i="6"/>
  <c r="BD1162" i="6"/>
  <c r="BF1162" i="6"/>
  <c r="BG1162" i="6"/>
  <c r="BH1162" i="6"/>
  <c r="BJ1162" i="6"/>
  <c r="BK1162" i="6"/>
  <c r="BL1162" i="6"/>
  <c r="BN1162" i="6"/>
  <c r="BO1162" i="6"/>
  <c r="BP1162" i="6"/>
  <c r="BR1162" i="6"/>
  <c r="BS1162" i="6"/>
  <c r="BT1162" i="6"/>
  <c r="BV1162" i="6"/>
  <c r="BW1162" i="6"/>
  <c r="BX1162" i="6"/>
  <c r="BZ1162" i="6"/>
  <c r="CA1162" i="6"/>
  <c r="CB1162" i="6"/>
  <c r="CD1162" i="6"/>
  <c r="CE1162" i="6"/>
  <c r="CF1162" i="6"/>
  <c r="CH1162" i="6"/>
  <c r="CI1162" i="6"/>
  <c r="CJ1162" i="6"/>
  <c r="CL1162" i="6"/>
  <c r="CM1162" i="6"/>
  <c r="CN1162" i="6"/>
  <c r="CP1162" i="6"/>
  <c r="CQ1162" i="6"/>
  <c r="CR1162" i="6"/>
  <c r="CT1162" i="6"/>
  <c r="CU1162" i="6"/>
  <c r="CV1162" i="6"/>
  <c r="CX1162" i="6"/>
  <c r="CY1162" i="6"/>
  <c r="CZ1162" i="6"/>
  <c r="AH1163" i="6"/>
  <c r="AI1163" i="6"/>
  <c r="AJ1163" i="6"/>
  <c r="AL1163" i="6"/>
  <c r="AM1163" i="6"/>
  <c r="AN1163" i="6"/>
  <c r="AP1163" i="6"/>
  <c r="AQ1163" i="6"/>
  <c r="AR1163" i="6"/>
  <c r="AT1163" i="6"/>
  <c r="AU1163" i="6"/>
  <c r="AV1163" i="6"/>
  <c r="AX1163" i="6"/>
  <c r="AY1163" i="6"/>
  <c r="AZ1163" i="6"/>
  <c r="BB1163" i="6"/>
  <c r="BC1163" i="6"/>
  <c r="BD1163" i="6"/>
  <c r="BF1163" i="6"/>
  <c r="BG1163" i="6"/>
  <c r="BH1163" i="6"/>
  <c r="BJ1163" i="6"/>
  <c r="BK1163" i="6"/>
  <c r="BL1163" i="6"/>
  <c r="BN1163" i="6"/>
  <c r="BO1163" i="6"/>
  <c r="BP1163" i="6"/>
  <c r="BR1163" i="6"/>
  <c r="BS1163" i="6"/>
  <c r="BT1163" i="6"/>
  <c r="BV1163" i="6"/>
  <c r="BW1163" i="6"/>
  <c r="BX1163" i="6"/>
  <c r="BZ1163" i="6"/>
  <c r="CA1163" i="6"/>
  <c r="CB1163" i="6"/>
  <c r="CD1163" i="6"/>
  <c r="CE1163" i="6"/>
  <c r="CF1163" i="6"/>
  <c r="CH1163" i="6"/>
  <c r="CI1163" i="6"/>
  <c r="CJ1163" i="6"/>
  <c r="CL1163" i="6"/>
  <c r="CM1163" i="6"/>
  <c r="CN1163" i="6"/>
  <c r="CP1163" i="6"/>
  <c r="CQ1163" i="6"/>
  <c r="CR1163" i="6"/>
  <c r="CT1163" i="6"/>
  <c r="CU1163" i="6"/>
  <c r="CV1163" i="6"/>
  <c r="CX1163" i="6"/>
  <c r="CY1163" i="6"/>
  <c r="CZ1163" i="6"/>
  <c r="AH1164" i="6"/>
  <c r="AI1164" i="6"/>
  <c r="AJ1164" i="6"/>
  <c r="AL1164" i="6"/>
  <c r="AM1164" i="6"/>
  <c r="AN1164" i="6"/>
  <c r="AP1164" i="6"/>
  <c r="AQ1164" i="6"/>
  <c r="AR1164" i="6"/>
  <c r="AT1164" i="6"/>
  <c r="AU1164" i="6"/>
  <c r="AV1164" i="6"/>
  <c r="AX1164" i="6"/>
  <c r="AY1164" i="6"/>
  <c r="AZ1164" i="6"/>
  <c r="BB1164" i="6"/>
  <c r="BE1164" i="6" s="1"/>
  <c r="BC1164" i="6"/>
  <c r="BD1164" i="6"/>
  <c r="BF1164" i="6"/>
  <c r="BG1164" i="6"/>
  <c r="BH1164" i="6"/>
  <c r="BJ1164" i="6"/>
  <c r="BK1164" i="6"/>
  <c r="BL1164" i="6"/>
  <c r="BN1164" i="6"/>
  <c r="BO1164" i="6"/>
  <c r="BP1164" i="6"/>
  <c r="BR1164" i="6"/>
  <c r="BS1164" i="6"/>
  <c r="BT1164" i="6"/>
  <c r="BV1164" i="6"/>
  <c r="BW1164" i="6"/>
  <c r="BX1164" i="6"/>
  <c r="BZ1164" i="6"/>
  <c r="CA1164" i="6"/>
  <c r="CB1164" i="6"/>
  <c r="CD1164" i="6"/>
  <c r="CE1164" i="6"/>
  <c r="CF1164" i="6"/>
  <c r="CH1164" i="6"/>
  <c r="CI1164" i="6"/>
  <c r="CJ1164" i="6"/>
  <c r="CL1164" i="6"/>
  <c r="CM1164" i="6"/>
  <c r="CN1164" i="6"/>
  <c r="CP1164" i="6"/>
  <c r="CQ1164" i="6"/>
  <c r="CR1164" i="6"/>
  <c r="CT1164" i="6"/>
  <c r="CU1164" i="6"/>
  <c r="CV1164" i="6"/>
  <c r="CX1164" i="6"/>
  <c r="CY1164" i="6"/>
  <c r="CZ1164" i="6"/>
  <c r="AH1165" i="6"/>
  <c r="AI1165" i="6"/>
  <c r="AJ1165" i="6"/>
  <c r="AL1165" i="6"/>
  <c r="AM1165" i="6"/>
  <c r="AN1165" i="6"/>
  <c r="AP1165" i="6"/>
  <c r="AQ1165" i="6"/>
  <c r="AR1165" i="6"/>
  <c r="AT1165" i="6"/>
  <c r="AU1165" i="6"/>
  <c r="AV1165" i="6"/>
  <c r="AX1165" i="6"/>
  <c r="AY1165" i="6"/>
  <c r="AZ1165" i="6"/>
  <c r="BB1165" i="6"/>
  <c r="BC1165" i="6"/>
  <c r="BD1165" i="6"/>
  <c r="BF1165" i="6"/>
  <c r="BG1165" i="6"/>
  <c r="BH1165" i="6"/>
  <c r="BJ1165" i="6"/>
  <c r="BK1165" i="6"/>
  <c r="BL1165" i="6"/>
  <c r="BN1165" i="6"/>
  <c r="BO1165" i="6"/>
  <c r="BP1165" i="6"/>
  <c r="BR1165" i="6"/>
  <c r="BS1165" i="6"/>
  <c r="BT1165" i="6"/>
  <c r="BV1165" i="6"/>
  <c r="BW1165" i="6"/>
  <c r="BX1165" i="6"/>
  <c r="BZ1165" i="6"/>
  <c r="CA1165" i="6"/>
  <c r="CB1165" i="6"/>
  <c r="CD1165" i="6"/>
  <c r="CE1165" i="6"/>
  <c r="CF1165" i="6"/>
  <c r="CH1165" i="6"/>
  <c r="CI1165" i="6"/>
  <c r="CJ1165" i="6"/>
  <c r="CL1165" i="6"/>
  <c r="CM1165" i="6"/>
  <c r="CN1165" i="6"/>
  <c r="CP1165" i="6"/>
  <c r="CQ1165" i="6"/>
  <c r="CR1165" i="6"/>
  <c r="CT1165" i="6"/>
  <c r="CU1165" i="6"/>
  <c r="CV1165" i="6"/>
  <c r="CX1165" i="6"/>
  <c r="CY1165" i="6"/>
  <c r="CZ1165" i="6"/>
  <c r="AH1166" i="6"/>
  <c r="AI1166" i="6"/>
  <c r="AJ1166" i="6"/>
  <c r="AL1166" i="6"/>
  <c r="AM1166" i="6"/>
  <c r="AN1166" i="6"/>
  <c r="AP1166" i="6"/>
  <c r="AQ1166" i="6"/>
  <c r="AR1166" i="6"/>
  <c r="AT1166" i="6"/>
  <c r="AW1166" i="6" s="1"/>
  <c r="AU1166" i="6"/>
  <c r="AV1166" i="6"/>
  <c r="AX1166" i="6"/>
  <c r="AY1166" i="6"/>
  <c r="AZ1166" i="6"/>
  <c r="BB1166" i="6"/>
  <c r="BC1166" i="6"/>
  <c r="BD1166" i="6"/>
  <c r="BE1166" i="6" s="1"/>
  <c r="BF1166" i="6"/>
  <c r="BG1166" i="6"/>
  <c r="BH1166" i="6"/>
  <c r="BJ1166" i="6"/>
  <c r="BK1166" i="6"/>
  <c r="BL1166" i="6"/>
  <c r="BN1166" i="6"/>
  <c r="BO1166" i="6"/>
  <c r="BP1166" i="6"/>
  <c r="BR1166" i="6"/>
  <c r="BS1166" i="6"/>
  <c r="BT1166" i="6"/>
  <c r="BV1166" i="6"/>
  <c r="BW1166" i="6"/>
  <c r="BX1166" i="6"/>
  <c r="BZ1166" i="6"/>
  <c r="CA1166" i="6"/>
  <c r="CB1166" i="6"/>
  <c r="CD1166" i="6"/>
  <c r="CE1166" i="6"/>
  <c r="CF1166" i="6"/>
  <c r="CH1166" i="6"/>
  <c r="CK1166" i="6" s="1"/>
  <c r="CI1166" i="6"/>
  <c r="CJ1166" i="6"/>
  <c r="CL1166" i="6"/>
  <c r="CM1166" i="6"/>
  <c r="CN1166" i="6"/>
  <c r="CP1166" i="6"/>
  <c r="CQ1166" i="6"/>
  <c r="CR1166" i="6"/>
  <c r="CT1166" i="6"/>
  <c r="CU1166" i="6"/>
  <c r="CV1166" i="6"/>
  <c r="CX1166" i="6"/>
  <c r="DA1166" i="6" s="1"/>
  <c r="CY1166" i="6"/>
  <c r="CZ1166" i="6"/>
  <c r="CZ1047" i="6"/>
  <c r="CY1047" i="6"/>
  <c r="CX1047" i="6"/>
  <c r="CV1047" i="6"/>
  <c r="CU1047" i="6"/>
  <c r="CT1047" i="6"/>
  <c r="CR1047" i="6"/>
  <c r="CQ1047" i="6"/>
  <c r="CP1047" i="6"/>
  <c r="CN1047" i="6"/>
  <c r="CM1047" i="6"/>
  <c r="CL1047" i="6"/>
  <c r="CJ1047" i="6"/>
  <c r="CI1047" i="6"/>
  <c r="CH1047" i="6"/>
  <c r="CF1047" i="6"/>
  <c r="CE1047" i="6"/>
  <c r="CD1047" i="6"/>
  <c r="CB1047" i="6"/>
  <c r="CA1047" i="6"/>
  <c r="BZ1047" i="6"/>
  <c r="BX1047" i="6"/>
  <c r="BW1047" i="6"/>
  <c r="BV1047" i="6"/>
  <c r="BR1047" i="6"/>
  <c r="BT1047" i="6"/>
  <c r="BS1047" i="6"/>
  <c r="BP1047" i="6"/>
  <c r="BO1047" i="6"/>
  <c r="BN1047" i="6"/>
  <c r="BL1047" i="6"/>
  <c r="BK1047" i="6"/>
  <c r="BJ1047" i="6"/>
  <c r="BH1047" i="6"/>
  <c r="BG1047" i="6"/>
  <c r="BF1047" i="6"/>
  <c r="BD1047" i="6"/>
  <c r="BC1047" i="6"/>
  <c r="BB1047" i="6"/>
  <c r="AZ1047" i="6"/>
  <c r="AY1047" i="6"/>
  <c r="AX1047" i="6"/>
  <c r="AV1047" i="6"/>
  <c r="AU1047" i="6"/>
  <c r="AT1047" i="6"/>
  <c r="AR1047" i="6"/>
  <c r="AQ1047" i="6"/>
  <c r="AP1047" i="6"/>
  <c r="AN1047" i="6"/>
  <c r="AM1047" i="6"/>
  <c r="AL1047" i="6"/>
  <c r="AJ1047" i="6"/>
  <c r="AI1047" i="6"/>
  <c r="AH1047" i="6"/>
  <c r="AH785" i="6"/>
  <c r="AI785" i="6"/>
  <c r="AJ785" i="6"/>
  <c r="AL785" i="6"/>
  <c r="AM785" i="6"/>
  <c r="AN785" i="6"/>
  <c r="AP785" i="6"/>
  <c r="AQ785" i="6"/>
  <c r="AR785" i="6"/>
  <c r="AT785" i="6"/>
  <c r="AU785" i="6"/>
  <c r="AV785" i="6"/>
  <c r="AX785" i="6"/>
  <c r="AY785" i="6"/>
  <c r="AZ785" i="6"/>
  <c r="BB785" i="6"/>
  <c r="BC785" i="6"/>
  <c r="BD785" i="6"/>
  <c r="BF785" i="6"/>
  <c r="BG785" i="6"/>
  <c r="BH785" i="6"/>
  <c r="BJ785" i="6"/>
  <c r="BK785" i="6"/>
  <c r="BL785" i="6"/>
  <c r="BN785" i="6"/>
  <c r="BO785" i="6"/>
  <c r="BP785" i="6"/>
  <c r="BR785" i="6"/>
  <c r="BS785" i="6"/>
  <c r="BT785" i="6"/>
  <c r="BV785" i="6"/>
  <c r="BW785" i="6"/>
  <c r="BX785" i="6"/>
  <c r="BZ785" i="6"/>
  <c r="AH786" i="6"/>
  <c r="AI786" i="6"/>
  <c r="AJ786" i="6"/>
  <c r="AL786" i="6"/>
  <c r="AM786" i="6"/>
  <c r="AN786" i="6"/>
  <c r="AP786" i="6"/>
  <c r="AQ786" i="6"/>
  <c r="AR786" i="6"/>
  <c r="AT786" i="6"/>
  <c r="AU786" i="6"/>
  <c r="AV786" i="6"/>
  <c r="AX786" i="6"/>
  <c r="AY786" i="6"/>
  <c r="AZ786" i="6"/>
  <c r="BB786" i="6"/>
  <c r="BC786" i="6"/>
  <c r="BD786" i="6"/>
  <c r="BF786" i="6"/>
  <c r="BG786" i="6"/>
  <c r="BH786" i="6"/>
  <c r="BJ786" i="6"/>
  <c r="BK786" i="6"/>
  <c r="BL786" i="6"/>
  <c r="BN786" i="6"/>
  <c r="BO786" i="6"/>
  <c r="BP786" i="6"/>
  <c r="BR786" i="6"/>
  <c r="BS786" i="6"/>
  <c r="BT786" i="6"/>
  <c r="BV786" i="6"/>
  <c r="BW786" i="6"/>
  <c r="BX786" i="6"/>
  <c r="BZ786" i="6"/>
  <c r="AH787" i="6"/>
  <c r="AI787" i="6"/>
  <c r="AJ787" i="6"/>
  <c r="AL787" i="6"/>
  <c r="AM787" i="6"/>
  <c r="AN787" i="6"/>
  <c r="AP787" i="6"/>
  <c r="AQ787" i="6"/>
  <c r="AR787" i="6"/>
  <c r="AT787" i="6"/>
  <c r="AU787" i="6"/>
  <c r="AV787" i="6"/>
  <c r="AX787" i="6"/>
  <c r="AY787" i="6"/>
  <c r="AZ787" i="6"/>
  <c r="BB787" i="6"/>
  <c r="BC787" i="6"/>
  <c r="BD787" i="6"/>
  <c r="BF787" i="6"/>
  <c r="BG787" i="6"/>
  <c r="BH787" i="6"/>
  <c r="BJ787" i="6"/>
  <c r="BK787" i="6"/>
  <c r="BL787" i="6"/>
  <c r="BN787" i="6"/>
  <c r="BO787" i="6"/>
  <c r="BP787" i="6"/>
  <c r="BR787" i="6"/>
  <c r="BS787" i="6"/>
  <c r="BT787" i="6"/>
  <c r="BV787" i="6"/>
  <c r="BW787" i="6"/>
  <c r="BX787" i="6"/>
  <c r="BZ787" i="6"/>
  <c r="AH788" i="6"/>
  <c r="AI788" i="6"/>
  <c r="AJ788" i="6"/>
  <c r="AL788" i="6"/>
  <c r="AM788" i="6"/>
  <c r="AN788" i="6"/>
  <c r="AP788" i="6"/>
  <c r="AQ788" i="6"/>
  <c r="AR788" i="6"/>
  <c r="AT788" i="6"/>
  <c r="AU788" i="6"/>
  <c r="AV788" i="6"/>
  <c r="AX788" i="6"/>
  <c r="AY788" i="6"/>
  <c r="AZ788" i="6"/>
  <c r="BB788" i="6"/>
  <c r="BC788" i="6"/>
  <c r="BD788" i="6"/>
  <c r="BF788" i="6"/>
  <c r="BG788" i="6"/>
  <c r="BH788" i="6"/>
  <c r="BJ788" i="6"/>
  <c r="BK788" i="6"/>
  <c r="BL788" i="6"/>
  <c r="BN788" i="6"/>
  <c r="BO788" i="6"/>
  <c r="BP788" i="6"/>
  <c r="BR788" i="6"/>
  <c r="BS788" i="6"/>
  <c r="BT788" i="6"/>
  <c r="BV788" i="6"/>
  <c r="BW788" i="6"/>
  <c r="BX788" i="6"/>
  <c r="BZ788" i="6"/>
  <c r="AH789" i="6"/>
  <c r="AI789" i="6"/>
  <c r="AJ789" i="6"/>
  <c r="AL789" i="6"/>
  <c r="AM789" i="6"/>
  <c r="AN789" i="6"/>
  <c r="AP789" i="6"/>
  <c r="AQ789" i="6"/>
  <c r="AR789" i="6"/>
  <c r="AT789" i="6"/>
  <c r="AU789" i="6"/>
  <c r="AV789" i="6"/>
  <c r="AX789" i="6"/>
  <c r="AY789" i="6"/>
  <c r="AZ789" i="6"/>
  <c r="BB789" i="6"/>
  <c r="BC789" i="6"/>
  <c r="BD789" i="6"/>
  <c r="BF789" i="6"/>
  <c r="BG789" i="6"/>
  <c r="BH789" i="6"/>
  <c r="BJ789" i="6"/>
  <c r="BK789" i="6"/>
  <c r="BL789" i="6"/>
  <c r="BN789" i="6"/>
  <c r="BO789" i="6"/>
  <c r="BP789" i="6"/>
  <c r="BR789" i="6"/>
  <c r="BS789" i="6"/>
  <c r="BT789" i="6"/>
  <c r="BV789" i="6"/>
  <c r="BW789" i="6"/>
  <c r="BX789" i="6"/>
  <c r="BZ789" i="6"/>
  <c r="AH790" i="6"/>
  <c r="AI790" i="6"/>
  <c r="AJ790" i="6"/>
  <c r="AL790" i="6"/>
  <c r="AM790" i="6"/>
  <c r="AN790" i="6"/>
  <c r="AP790" i="6"/>
  <c r="AQ790" i="6"/>
  <c r="AR790" i="6"/>
  <c r="AT790" i="6"/>
  <c r="AU790" i="6"/>
  <c r="AV790" i="6"/>
  <c r="AX790" i="6"/>
  <c r="AY790" i="6"/>
  <c r="AZ790" i="6"/>
  <c r="BB790" i="6"/>
  <c r="BC790" i="6"/>
  <c r="BD790" i="6"/>
  <c r="BF790" i="6"/>
  <c r="BG790" i="6"/>
  <c r="BH790" i="6"/>
  <c r="BJ790" i="6"/>
  <c r="BK790" i="6"/>
  <c r="BL790" i="6"/>
  <c r="BN790" i="6"/>
  <c r="BO790" i="6"/>
  <c r="BP790" i="6"/>
  <c r="BR790" i="6"/>
  <c r="BS790" i="6"/>
  <c r="BT790" i="6"/>
  <c r="BV790" i="6"/>
  <c r="BW790" i="6"/>
  <c r="BX790" i="6"/>
  <c r="BZ790" i="6"/>
  <c r="AH791" i="6"/>
  <c r="AI791" i="6"/>
  <c r="AJ791" i="6"/>
  <c r="AL791" i="6"/>
  <c r="AM791" i="6"/>
  <c r="AN791" i="6"/>
  <c r="AP791" i="6"/>
  <c r="AQ791" i="6"/>
  <c r="AR791" i="6"/>
  <c r="AT791" i="6"/>
  <c r="AU791" i="6"/>
  <c r="AV791" i="6"/>
  <c r="AX791" i="6"/>
  <c r="AY791" i="6"/>
  <c r="AZ791" i="6"/>
  <c r="BB791" i="6"/>
  <c r="BC791" i="6"/>
  <c r="BD791" i="6"/>
  <c r="BF791" i="6"/>
  <c r="BG791" i="6"/>
  <c r="BH791" i="6"/>
  <c r="BJ791" i="6"/>
  <c r="BK791" i="6"/>
  <c r="BL791" i="6"/>
  <c r="BN791" i="6"/>
  <c r="BO791" i="6"/>
  <c r="BP791" i="6"/>
  <c r="BR791" i="6"/>
  <c r="BS791" i="6"/>
  <c r="BT791" i="6"/>
  <c r="BV791" i="6"/>
  <c r="BW791" i="6"/>
  <c r="BX791" i="6"/>
  <c r="BZ791" i="6"/>
  <c r="AH792" i="6"/>
  <c r="AI792" i="6"/>
  <c r="AJ792" i="6"/>
  <c r="AL792" i="6"/>
  <c r="AM792" i="6"/>
  <c r="AN792" i="6"/>
  <c r="AP792" i="6"/>
  <c r="AQ792" i="6"/>
  <c r="AR792" i="6"/>
  <c r="AT792" i="6"/>
  <c r="AU792" i="6"/>
  <c r="AV792" i="6"/>
  <c r="AX792" i="6"/>
  <c r="AY792" i="6"/>
  <c r="AZ792" i="6"/>
  <c r="BB792" i="6"/>
  <c r="BC792" i="6"/>
  <c r="BD792" i="6"/>
  <c r="BF792" i="6"/>
  <c r="BG792" i="6"/>
  <c r="BH792" i="6"/>
  <c r="BJ792" i="6"/>
  <c r="BK792" i="6"/>
  <c r="BL792" i="6"/>
  <c r="BN792" i="6"/>
  <c r="BO792" i="6"/>
  <c r="BP792" i="6"/>
  <c r="BR792" i="6"/>
  <c r="BS792" i="6"/>
  <c r="BT792" i="6"/>
  <c r="BV792" i="6"/>
  <c r="BW792" i="6"/>
  <c r="BX792" i="6"/>
  <c r="BZ792" i="6"/>
  <c r="AH793" i="6"/>
  <c r="AI793" i="6"/>
  <c r="AJ793" i="6"/>
  <c r="AL793" i="6"/>
  <c r="AM793" i="6"/>
  <c r="AN793" i="6"/>
  <c r="AP793" i="6"/>
  <c r="AQ793" i="6"/>
  <c r="AR793" i="6"/>
  <c r="AT793" i="6"/>
  <c r="AU793" i="6"/>
  <c r="AV793" i="6"/>
  <c r="AX793" i="6"/>
  <c r="AY793" i="6"/>
  <c r="AZ793" i="6"/>
  <c r="BB793" i="6"/>
  <c r="BC793" i="6"/>
  <c r="BD793" i="6"/>
  <c r="BF793" i="6"/>
  <c r="BG793" i="6"/>
  <c r="BH793" i="6"/>
  <c r="BJ793" i="6"/>
  <c r="BK793" i="6"/>
  <c r="BL793" i="6"/>
  <c r="BN793" i="6"/>
  <c r="BO793" i="6"/>
  <c r="BP793" i="6"/>
  <c r="BR793" i="6"/>
  <c r="BS793" i="6"/>
  <c r="BT793" i="6"/>
  <c r="BV793" i="6"/>
  <c r="BW793" i="6"/>
  <c r="BX793" i="6"/>
  <c r="BZ793" i="6"/>
  <c r="AH794" i="6"/>
  <c r="AI794" i="6"/>
  <c r="AJ794" i="6"/>
  <c r="AL794" i="6"/>
  <c r="AM794" i="6"/>
  <c r="AN794" i="6"/>
  <c r="AP794" i="6"/>
  <c r="AQ794" i="6"/>
  <c r="AR794" i="6"/>
  <c r="AT794" i="6"/>
  <c r="AU794" i="6"/>
  <c r="AV794" i="6"/>
  <c r="AX794" i="6"/>
  <c r="AY794" i="6"/>
  <c r="AZ794" i="6"/>
  <c r="BB794" i="6"/>
  <c r="BC794" i="6"/>
  <c r="BD794" i="6"/>
  <c r="BF794" i="6"/>
  <c r="BG794" i="6"/>
  <c r="BH794" i="6"/>
  <c r="BJ794" i="6"/>
  <c r="BK794" i="6"/>
  <c r="BL794" i="6"/>
  <c r="BN794" i="6"/>
  <c r="BO794" i="6"/>
  <c r="BP794" i="6"/>
  <c r="BR794" i="6"/>
  <c r="BS794" i="6"/>
  <c r="BT794" i="6"/>
  <c r="BV794" i="6"/>
  <c r="BW794" i="6"/>
  <c r="BX794" i="6"/>
  <c r="BZ794" i="6"/>
  <c r="AH795" i="6"/>
  <c r="AI795" i="6"/>
  <c r="AJ795" i="6"/>
  <c r="AL795" i="6"/>
  <c r="AM795" i="6"/>
  <c r="AN795" i="6"/>
  <c r="AP795" i="6"/>
  <c r="AQ795" i="6"/>
  <c r="AR795" i="6"/>
  <c r="AT795" i="6"/>
  <c r="AU795" i="6"/>
  <c r="AV795" i="6"/>
  <c r="AX795" i="6"/>
  <c r="AY795" i="6"/>
  <c r="AZ795" i="6"/>
  <c r="BB795" i="6"/>
  <c r="BC795" i="6"/>
  <c r="BD795" i="6"/>
  <c r="BF795" i="6"/>
  <c r="BG795" i="6"/>
  <c r="BH795" i="6"/>
  <c r="BJ795" i="6"/>
  <c r="BK795" i="6"/>
  <c r="BL795" i="6"/>
  <c r="BN795" i="6"/>
  <c r="BO795" i="6"/>
  <c r="BP795" i="6"/>
  <c r="BR795" i="6"/>
  <c r="BS795" i="6"/>
  <c r="BT795" i="6"/>
  <c r="BV795" i="6"/>
  <c r="BW795" i="6"/>
  <c r="BX795" i="6"/>
  <c r="BZ795" i="6"/>
  <c r="AH796" i="6"/>
  <c r="AI796" i="6"/>
  <c r="AJ796" i="6"/>
  <c r="AL796" i="6"/>
  <c r="AM796" i="6"/>
  <c r="AN796" i="6"/>
  <c r="AP796" i="6"/>
  <c r="AQ796" i="6"/>
  <c r="AR796" i="6"/>
  <c r="AT796" i="6"/>
  <c r="AU796" i="6"/>
  <c r="AV796" i="6"/>
  <c r="AX796" i="6"/>
  <c r="AY796" i="6"/>
  <c r="AZ796" i="6"/>
  <c r="BB796" i="6"/>
  <c r="BC796" i="6"/>
  <c r="BD796" i="6"/>
  <c r="BF796" i="6"/>
  <c r="BG796" i="6"/>
  <c r="BH796" i="6"/>
  <c r="BJ796" i="6"/>
  <c r="BK796" i="6"/>
  <c r="BL796" i="6"/>
  <c r="BN796" i="6"/>
  <c r="BO796" i="6"/>
  <c r="BP796" i="6"/>
  <c r="BR796" i="6"/>
  <c r="BS796" i="6"/>
  <c r="BT796" i="6"/>
  <c r="BV796" i="6"/>
  <c r="BW796" i="6"/>
  <c r="BX796" i="6"/>
  <c r="BZ796" i="6"/>
  <c r="AH797" i="6"/>
  <c r="AI797" i="6"/>
  <c r="AJ797" i="6"/>
  <c r="AL797" i="6"/>
  <c r="AM797" i="6"/>
  <c r="AN797" i="6"/>
  <c r="AP797" i="6"/>
  <c r="AQ797" i="6"/>
  <c r="AR797" i="6"/>
  <c r="AT797" i="6"/>
  <c r="AU797" i="6"/>
  <c r="AV797" i="6"/>
  <c r="AX797" i="6"/>
  <c r="AY797" i="6"/>
  <c r="AZ797" i="6"/>
  <c r="BB797" i="6"/>
  <c r="BC797" i="6"/>
  <c r="BD797" i="6"/>
  <c r="BF797" i="6"/>
  <c r="BG797" i="6"/>
  <c r="BH797" i="6"/>
  <c r="BJ797" i="6"/>
  <c r="BK797" i="6"/>
  <c r="BL797" i="6"/>
  <c r="BN797" i="6"/>
  <c r="BO797" i="6"/>
  <c r="BP797" i="6"/>
  <c r="BR797" i="6"/>
  <c r="BS797" i="6"/>
  <c r="BT797" i="6"/>
  <c r="BV797" i="6"/>
  <c r="BW797" i="6"/>
  <c r="BX797" i="6"/>
  <c r="BZ797" i="6"/>
  <c r="AH798" i="6"/>
  <c r="AI798" i="6"/>
  <c r="AJ798" i="6"/>
  <c r="AL798" i="6"/>
  <c r="AM798" i="6"/>
  <c r="AN798" i="6"/>
  <c r="AP798" i="6"/>
  <c r="AQ798" i="6"/>
  <c r="AR798" i="6"/>
  <c r="AT798" i="6"/>
  <c r="AU798" i="6"/>
  <c r="AV798" i="6"/>
  <c r="AX798" i="6"/>
  <c r="AY798" i="6"/>
  <c r="AZ798" i="6"/>
  <c r="BB798" i="6"/>
  <c r="BE798" i="6" s="1"/>
  <c r="BC798" i="6"/>
  <c r="BD798" i="6"/>
  <c r="BF798" i="6"/>
  <c r="BG798" i="6"/>
  <c r="BH798" i="6"/>
  <c r="BJ798" i="6"/>
  <c r="BK798" i="6"/>
  <c r="BL798" i="6"/>
  <c r="BN798" i="6"/>
  <c r="BO798" i="6"/>
  <c r="BP798" i="6"/>
  <c r="BR798" i="6"/>
  <c r="BS798" i="6"/>
  <c r="BT798" i="6"/>
  <c r="BV798" i="6"/>
  <c r="BW798" i="6"/>
  <c r="BX798" i="6"/>
  <c r="BZ798" i="6"/>
  <c r="AH799" i="6"/>
  <c r="AI799" i="6"/>
  <c r="AJ799" i="6"/>
  <c r="AL799" i="6"/>
  <c r="AM799" i="6"/>
  <c r="AN799" i="6"/>
  <c r="AP799" i="6"/>
  <c r="AQ799" i="6"/>
  <c r="AR799" i="6"/>
  <c r="AT799" i="6"/>
  <c r="AU799" i="6"/>
  <c r="AV799" i="6"/>
  <c r="AX799" i="6"/>
  <c r="AY799" i="6"/>
  <c r="AZ799" i="6"/>
  <c r="BB799" i="6"/>
  <c r="BC799" i="6"/>
  <c r="BD799" i="6"/>
  <c r="BF799" i="6"/>
  <c r="BG799" i="6"/>
  <c r="BH799" i="6"/>
  <c r="BJ799" i="6"/>
  <c r="BK799" i="6"/>
  <c r="BL799" i="6"/>
  <c r="BN799" i="6"/>
  <c r="BO799" i="6"/>
  <c r="BP799" i="6"/>
  <c r="BR799" i="6"/>
  <c r="BS799" i="6"/>
  <c r="BT799" i="6"/>
  <c r="BV799" i="6"/>
  <c r="BW799" i="6"/>
  <c r="BX799" i="6"/>
  <c r="BZ799" i="6"/>
  <c r="AH800" i="6"/>
  <c r="AI800" i="6"/>
  <c r="AJ800" i="6"/>
  <c r="AL800" i="6"/>
  <c r="AM800" i="6"/>
  <c r="AN800" i="6"/>
  <c r="AP800" i="6"/>
  <c r="AQ800" i="6"/>
  <c r="AR800" i="6"/>
  <c r="AT800" i="6"/>
  <c r="AU800" i="6"/>
  <c r="AV800" i="6"/>
  <c r="AX800" i="6"/>
  <c r="AY800" i="6"/>
  <c r="AZ800" i="6"/>
  <c r="BB800" i="6"/>
  <c r="BC800" i="6"/>
  <c r="BD800" i="6"/>
  <c r="BF800" i="6"/>
  <c r="BG800" i="6"/>
  <c r="BH800" i="6"/>
  <c r="BJ800" i="6"/>
  <c r="BK800" i="6"/>
  <c r="BL800" i="6"/>
  <c r="BN800" i="6"/>
  <c r="BO800" i="6"/>
  <c r="BP800" i="6"/>
  <c r="BR800" i="6"/>
  <c r="BS800" i="6"/>
  <c r="BT800" i="6"/>
  <c r="BV800" i="6"/>
  <c r="BW800" i="6"/>
  <c r="BX800" i="6"/>
  <c r="BZ800" i="6"/>
  <c r="AH801" i="6"/>
  <c r="AI801" i="6"/>
  <c r="AJ801" i="6"/>
  <c r="AL801" i="6"/>
  <c r="AM801" i="6"/>
  <c r="AN801" i="6"/>
  <c r="AP801" i="6"/>
  <c r="AQ801" i="6"/>
  <c r="AR801" i="6"/>
  <c r="AT801" i="6"/>
  <c r="AU801" i="6"/>
  <c r="AV801" i="6"/>
  <c r="AX801" i="6"/>
  <c r="AY801" i="6"/>
  <c r="AZ801" i="6"/>
  <c r="BB801" i="6"/>
  <c r="BC801" i="6"/>
  <c r="BD801" i="6"/>
  <c r="BF801" i="6"/>
  <c r="BG801" i="6"/>
  <c r="BH801" i="6"/>
  <c r="BJ801" i="6"/>
  <c r="BK801" i="6"/>
  <c r="BL801" i="6"/>
  <c r="BN801" i="6"/>
  <c r="BO801" i="6"/>
  <c r="BP801" i="6"/>
  <c r="BR801" i="6"/>
  <c r="BS801" i="6"/>
  <c r="BT801" i="6"/>
  <c r="BV801" i="6"/>
  <c r="BW801" i="6"/>
  <c r="BX801" i="6"/>
  <c r="BZ801" i="6"/>
  <c r="AH802" i="6"/>
  <c r="AI802" i="6"/>
  <c r="AJ802" i="6"/>
  <c r="AL802" i="6"/>
  <c r="AM802" i="6"/>
  <c r="AN802" i="6"/>
  <c r="AP802" i="6"/>
  <c r="AQ802" i="6"/>
  <c r="AR802" i="6"/>
  <c r="AT802" i="6"/>
  <c r="AU802" i="6"/>
  <c r="AV802" i="6"/>
  <c r="AX802" i="6"/>
  <c r="AY802" i="6"/>
  <c r="AZ802" i="6"/>
  <c r="BB802" i="6"/>
  <c r="BC802" i="6"/>
  <c r="BD802" i="6"/>
  <c r="BF802" i="6"/>
  <c r="BG802" i="6"/>
  <c r="BH802" i="6"/>
  <c r="BJ802" i="6"/>
  <c r="BK802" i="6"/>
  <c r="BL802" i="6"/>
  <c r="BN802" i="6"/>
  <c r="BO802" i="6"/>
  <c r="BP802" i="6"/>
  <c r="BR802" i="6"/>
  <c r="BS802" i="6"/>
  <c r="BT802" i="6"/>
  <c r="BV802" i="6"/>
  <c r="BW802" i="6"/>
  <c r="BX802" i="6"/>
  <c r="BZ802" i="6"/>
  <c r="AH803" i="6"/>
  <c r="AI803" i="6"/>
  <c r="AJ803" i="6"/>
  <c r="AL803" i="6"/>
  <c r="AM803" i="6"/>
  <c r="AN803" i="6"/>
  <c r="AP803" i="6"/>
  <c r="AQ803" i="6"/>
  <c r="AR803" i="6"/>
  <c r="AT803" i="6"/>
  <c r="AU803" i="6"/>
  <c r="AV803" i="6"/>
  <c r="AX803" i="6"/>
  <c r="AY803" i="6"/>
  <c r="AZ803" i="6"/>
  <c r="BB803" i="6"/>
  <c r="BC803" i="6"/>
  <c r="BD803" i="6"/>
  <c r="BF803" i="6"/>
  <c r="BG803" i="6"/>
  <c r="BH803" i="6"/>
  <c r="BJ803" i="6"/>
  <c r="BK803" i="6"/>
  <c r="BL803" i="6"/>
  <c r="BN803" i="6"/>
  <c r="BO803" i="6"/>
  <c r="BP803" i="6"/>
  <c r="BR803" i="6"/>
  <c r="BS803" i="6"/>
  <c r="BT803" i="6"/>
  <c r="BV803" i="6"/>
  <c r="BW803" i="6"/>
  <c r="BX803" i="6"/>
  <c r="BZ803" i="6"/>
  <c r="AH804" i="6"/>
  <c r="AI804" i="6"/>
  <c r="AJ804" i="6"/>
  <c r="AL804" i="6"/>
  <c r="AM804" i="6"/>
  <c r="AN804" i="6"/>
  <c r="AP804" i="6"/>
  <c r="AQ804" i="6"/>
  <c r="AR804" i="6"/>
  <c r="AT804" i="6"/>
  <c r="AU804" i="6"/>
  <c r="AV804" i="6"/>
  <c r="AX804" i="6"/>
  <c r="AY804" i="6"/>
  <c r="AZ804" i="6"/>
  <c r="BB804" i="6"/>
  <c r="BC804" i="6"/>
  <c r="BD804" i="6"/>
  <c r="BF804" i="6"/>
  <c r="BG804" i="6"/>
  <c r="BH804" i="6"/>
  <c r="BJ804" i="6"/>
  <c r="BK804" i="6"/>
  <c r="BL804" i="6"/>
  <c r="BN804" i="6"/>
  <c r="BO804" i="6"/>
  <c r="BP804" i="6"/>
  <c r="BR804" i="6"/>
  <c r="BS804" i="6"/>
  <c r="BT804" i="6"/>
  <c r="BV804" i="6"/>
  <c r="BW804" i="6"/>
  <c r="BX804" i="6"/>
  <c r="BZ804" i="6"/>
  <c r="AH805" i="6"/>
  <c r="AI805" i="6"/>
  <c r="AJ805" i="6"/>
  <c r="AL805" i="6"/>
  <c r="AM805" i="6"/>
  <c r="AN805" i="6"/>
  <c r="AP805" i="6"/>
  <c r="AQ805" i="6"/>
  <c r="AR805" i="6"/>
  <c r="AT805" i="6"/>
  <c r="AU805" i="6"/>
  <c r="AV805" i="6"/>
  <c r="AX805" i="6"/>
  <c r="AY805" i="6"/>
  <c r="AZ805" i="6"/>
  <c r="BB805" i="6"/>
  <c r="BC805" i="6"/>
  <c r="BD805" i="6"/>
  <c r="BF805" i="6"/>
  <c r="BG805" i="6"/>
  <c r="BH805" i="6"/>
  <c r="BJ805" i="6"/>
  <c r="BK805" i="6"/>
  <c r="BL805" i="6"/>
  <c r="BN805" i="6"/>
  <c r="BO805" i="6"/>
  <c r="BP805" i="6"/>
  <c r="BR805" i="6"/>
  <c r="BS805" i="6"/>
  <c r="BT805" i="6"/>
  <c r="BV805" i="6"/>
  <c r="BW805" i="6"/>
  <c r="BX805" i="6"/>
  <c r="BZ805" i="6"/>
  <c r="AH806" i="6"/>
  <c r="AI806" i="6"/>
  <c r="AJ806" i="6"/>
  <c r="AL806" i="6"/>
  <c r="AM806" i="6"/>
  <c r="AN806" i="6"/>
  <c r="AP806" i="6"/>
  <c r="AQ806" i="6"/>
  <c r="AR806" i="6"/>
  <c r="AT806" i="6"/>
  <c r="AU806" i="6"/>
  <c r="AV806" i="6"/>
  <c r="AX806" i="6"/>
  <c r="AY806" i="6"/>
  <c r="AZ806" i="6"/>
  <c r="BB806" i="6"/>
  <c r="BC806" i="6"/>
  <c r="BD806" i="6"/>
  <c r="BF806" i="6"/>
  <c r="BG806" i="6"/>
  <c r="BH806" i="6"/>
  <c r="BJ806" i="6"/>
  <c r="BK806" i="6"/>
  <c r="BL806" i="6"/>
  <c r="BN806" i="6"/>
  <c r="BO806" i="6"/>
  <c r="BP806" i="6"/>
  <c r="BR806" i="6"/>
  <c r="BS806" i="6"/>
  <c r="BT806" i="6"/>
  <c r="BV806" i="6"/>
  <c r="BW806" i="6"/>
  <c r="BX806" i="6"/>
  <c r="BZ806" i="6"/>
  <c r="AH807" i="6"/>
  <c r="AI807" i="6"/>
  <c r="AJ807" i="6"/>
  <c r="AL807" i="6"/>
  <c r="AM807" i="6"/>
  <c r="AN807" i="6"/>
  <c r="AP807" i="6"/>
  <c r="AQ807" i="6"/>
  <c r="AR807" i="6"/>
  <c r="AT807" i="6"/>
  <c r="AU807" i="6"/>
  <c r="AV807" i="6"/>
  <c r="AX807" i="6"/>
  <c r="AY807" i="6"/>
  <c r="AZ807" i="6"/>
  <c r="BB807" i="6"/>
  <c r="BC807" i="6"/>
  <c r="BD807" i="6"/>
  <c r="BF807" i="6"/>
  <c r="BG807" i="6"/>
  <c r="BH807" i="6"/>
  <c r="BJ807" i="6"/>
  <c r="BK807" i="6"/>
  <c r="BL807" i="6"/>
  <c r="BN807" i="6"/>
  <c r="BO807" i="6"/>
  <c r="BP807" i="6"/>
  <c r="BR807" i="6"/>
  <c r="BS807" i="6"/>
  <c r="BT807" i="6"/>
  <c r="BV807" i="6"/>
  <c r="BW807" i="6"/>
  <c r="BX807" i="6"/>
  <c r="BZ807" i="6"/>
  <c r="AH808" i="6"/>
  <c r="AI808" i="6"/>
  <c r="AJ808" i="6"/>
  <c r="AL808" i="6"/>
  <c r="AM808" i="6"/>
  <c r="AN808" i="6"/>
  <c r="AP808" i="6"/>
  <c r="AQ808" i="6"/>
  <c r="AR808" i="6"/>
  <c r="AT808" i="6"/>
  <c r="AU808" i="6"/>
  <c r="AV808" i="6"/>
  <c r="AX808" i="6"/>
  <c r="AY808" i="6"/>
  <c r="AZ808" i="6"/>
  <c r="BB808" i="6"/>
  <c r="BC808" i="6"/>
  <c r="BD808" i="6"/>
  <c r="BF808" i="6"/>
  <c r="BG808" i="6"/>
  <c r="BH808" i="6"/>
  <c r="BJ808" i="6"/>
  <c r="BK808" i="6"/>
  <c r="BL808" i="6"/>
  <c r="BN808" i="6"/>
  <c r="BO808" i="6"/>
  <c r="BP808" i="6"/>
  <c r="BR808" i="6"/>
  <c r="BS808" i="6"/>
  <c r="BT808" i="6"/>
  <c r="BV808" i="6"/>
  <c r="BW808" i="6"/>
  <c r="BX808" i="6"/>
  <c r="BZ808" i="6"/>
  <c r="AH809" i="6"/>
  <c r="AI809" i="6"/>
  <c r="AJ809" i="6"/>
  <c r="AL809" i="6"/>
  <c r="AM809" i="6"/>
  <c r="AN809" i="6"/>
  <c r="AP809" i="6"/>
  <c r="AQ809" i="6"/>
  <c r="AR809" i="6"/>
  <c r="AT809" i="6"/>
  <c r="AU809" i="6"/>
  <c r="AV809" i="6"/>
  <c r="AX809" i="6"/>
  <c r="AY809" i="6"/>
  <c r="AZ809" i="6"/>
  <c r="BB809" i="6"/>
  <c r="BC809" i="6"/>
  <c r="BD809" i="6"/>
  <c r="BF809" i="6"/>
  <c r="BG809" i="6"/>
  <c r="BH809" i="6"/>
  <c r="BJ809" i="6"/>
  <c r="BK809" i="6"/>
  <c r="BL809" i="6"/>
  <c r="BN809" i="6"/>
  <c r="BO809" i="6"/>
  <c r="BP809" i="6"/>
  <c r="BR809" i="6"/>
  <c r="BS809" i="6"/>
  <c r="BT809" i="6"/>
  <c r="BV809" i="6"/>
  <c r="BW809" i="6"/>
  <c r="BX809" i="6"/>
  <c r="BZ809" i="6"/>
  <c r="AH810" i="6"/>
  <c r="AI810" i="6"/>
  <c r="AJ810" i="6"/>
  <c r="AL810" i="6"/>
  <c r="AM810" i="6"/>
  <c r="AN810" i="6"/>
  <c r="AP810" i="6"/>
  <c r="AQ810" i="6"/>
  <c r="AR810" i="6"/>
  <c r="AT810" i="6"/>
  <c r="AU810" i="6"/>
  <c r="AV810" i="6"/>
  <c r="AX810" i="6"/>
  <c r="AY810" i="6"/>
  <c r="AZ810" i="6"/>
  <c r="BB810" i="6"/>
  <c r="BC810" i="6"/>
  <c r="BD810" i="6"/>
  <c r="BF810" i="6"/>
  <c r="BG810" i="6"/>
  <c r="BH810" i="6"/>
  <c r="BJ810" i="6"/>
  <c r="BK810" i="6"/>
  <c r="BL810" i="6"/>
  <c r="BN810" i="6"/>
  <c r="BO810" i="6"/>
  <c r="BP810" i="6"/>
  <c r="BR810" i="6"/>
  <c r="BS810" i="6"/>
  <c r="BT810" i="6"/>
  <c r="BV810" i="6"/>
  <c r="BW810" i="6"/>
  <c r="BX810" i="6"/>
  <c r="BZ810" i="6"/>
  <c r="AH811" i="6"/>
  <c r="AI811" i="6"/>
  <c r="AJ811" i="6"/>
  <c r="AL811" i="6"/>
  <c r="AM811" i="6"/>
  <c r="AN811" i="6"/>
  <c r="AP811" i="6"/>
  <c r="AQ811" i="6"/>
  <c r="AR811" i="6"/>
  <c r="AT811" i="6"/>
  <c r="AU811" i="6"/>
  <c r="AV811" i="6"/>
  <c r="AX811" i="6"/>
  <c r="AY811" i="6"/>
  <c r="AZ811" i="6"/>
  <c r="BB811" i="6"/>
  <c r="BC811" i="6"/>
  <c r="BD811" i="6"/>
  <c r="BF811" i="6"/>
  <c r="BG811" i="6"/>
  <c r="BH811" i="6"/>
  <c r="BJ811" i="6"/>
  <c r="BK811" i="6"/>
  <c r="BL811" i="6"/>
  <c r="BN811" i="6"/>
  <c r="BO811" i="6"/>
  <c r="BP811" i="6"/>
  <c r="BR811" i="6"/>
  <c r="BS811" i="6"/>
  <c r="BT811" i="6"/>
  <c r="BV811" i="6"/>
  <c r="BW811" i="6"/>
  <c r="BX811" i="6"/>
  <c r="BZ811" i="6"/>
  <c r="AH812" i="6"/>
  <c r="AI812" i="6"/>
  <c r="AJ812" i="6"/>
  <c r="AL812" i="6"/>
  <c r="AM812" i="6"/>
  <c r="AN812" i="6"/>
  <c r="AP812" i="6"/>
  <c r="AQ812" i="6"/>
  <c r="AR812" i="6"/>
  <c r="AT812" i="6"/>
  <c r="AU812" i="6"/>
  <c r="AV812" i="6"/>
  <c r="AX812" i="6"/>
  <c r="AY812" i="6"/>
  <c r="AZ812" i="6"/>
  <c r="BB812" i="6"/>
  <c r="BC812" i="6"/>
  <c r="BD812" i="6"/>
  <c r="BF812" i="6"/>
  <c r="BG812" i="6"/>
  <c r="BH812" i="6"/>
  <c r="BJ812" i="6"/>
  <c r="BK812" i="6"/>
  <c r="BL812" i="6"/>
  <c r="BN812" i="6"/>
  <c r="BO812" i="6"/>
  <c r="BP812" i="6"/>
  <c r="BR812" i="6"/>
  <c r="BS812" i="6"/>
  <c r="BT812" i="6"/>
  <c r="BV812" i="6"/>
  <c r="BW812" i="6"/>
  <c r="BX812" i="6"/>
  <c r="BZ812" i="6"/>
  <c r="AH813" i="6"/>
  <c r="AI813" i="6"/>
  <c r="AJ813" i="6"/>
  <c r="AL813" i="6"/>
  <c r="AM813" i="6"/>
  <c r="AN813" i="6"/>
  <c r="AP813" i="6"/>
  <c r="AQ813" i="6"/>
  <c r="AR813" i="6"/>
  <c r="AT813" i="6"/>
  <c r="AU813" i="6"/>
  <c r="AV813" i="6"/>
  <c r="AX813" i="6"/>
  <c r="AY813" i="6"/>
  <c r="AZ813" i="6"/>
  <c r="BB813" i="6"/>
  <c r="BC813" i="6"/>
  <c r="BD813" i="6"/>
  <c r="BF813" i="6"/>
  <c r="BG813" i="6"/>
  <c r="BH813" i="6"/>
  <c r="BJ813" i="6"/>
  <c r="BK813" i="6"/>
  <c r="BL813" i="6"/>
  <c r="BN813" i="6"/>
  <c r="BO813" i="6"/>
  <c r="BP813" i="6"/>
  <c r="BR813" i="6"/>
  <c r="BS813" i="6"/>
  <c r="BT813" i="6"/>
  <c r="BV813" i="6"/>
  <c r="BW813" i="6"/>
  <c r="BX813" i="6"/>
  <c r="BZ813" i="6"/>
  <c r="AH814" i="6"/>
  <c r="AI814" i="6"/>
  <c r="AJ814" i="6"/>
  <c r="AL814" i="6"/>
  <c r="AM814" i="6"/>
  <c r="AN814" i="6"/>
  <c r="AP814" i="6"/>
  <c r="AQ814" i="6"/>
  <c r="AR814" i="6"/>
  <c r="AT814" i="6"/>
  <c r="AU814" i="6"/>
  <c r="AV814" i="6"/>
  <c r="AX814" i="6"/>
  <c r="AY814" i="6"/>
  <c r="AZ814" i="6"/>
  <c r="BB814" i="6"/>
  <c r="BC814" i="6"/>
  <c r="BD814" i="6"/>
  <c r="BF814" i="6"/>
  <c r="BG814" i="6"/>
  <c r="BH814" i="6"/>
  <c r="BJ814" i="6"/>
  <c r="BK814" i="6"/>
  <c r="BL814" i="6"/>
  <c r="BN814" i="6"/>
  <c r="BO814" i="6"/>
  <c r="BP814" i="6"/>
  <c r="BR814" i="6"/>
  <c r="BS814" i="6"/>
  <c r="BT814" i="6"/>
  <c r="BV814" i="6"/>
  <c r="BW814" i="6"/>
  <c r="BX814" i="6"/>
  <c r="BZ814" i="6"/>
  <c r="AH815" i="6"/>
  <c r="AI815" i="6"/>
  <c r="AJ815" i="6"/>
  <c r="AL815" i="6"/>
  <c r="AM815" i="6"/>
  <c r="AN815" i="6"/>
  <c r="AP815" i="6"/>
  <c r="AQ815" i="6"/>
  <c r="AR815" i="6"/>
  <c r="AT815" i="6"/>
  <c r="AU815" i="6"/>
  <c r="AV815" i="6"/>
  <c r="AX815" i="6"/>
  <c r="AY815" i="6"/>
  <c r="AZ815" i="6"/>
  <c r="BB815" i="6"/>
  <c r="BC815" i="6"/>
  <c r="BD815" i="6"/>
  <c r="BF815" i="6"/>
  <c r="BG815" i="6"/>
  <c r="BH815" i="6"/>
  <c r="BJ815" i="6"/>
  <c r="BK815" i="6"/>
  <c r="BL815" i="6"/>
  <c r="BN815" i="6"/>
  <c r="BO815" i="6"/>
  <c r="BP815" i="6"/>
  <c r="BR815" i="6"/>
  <c r="BS815" i="6"/>
  <c r="BT815" i="6"/>
  <c r="BV815" i="6"/>
  <c r="BW815" i="6"/>
  <c r="BX815" i="6"/>
  <c r="BZ815" i="6"/>
  <c r="AH816" i="6"/>
  <c r="AI816" i="6"/>
  <c r="AJ816" i="6"/>
  <c r="AL816" i="6"/>
  <c r="AM816" i="6"/>
  <c r="AN816" i="6"/>
  <c r="AP816" i="6"/>
  <c r="AQ816" i="6"/>
  <c r="AR816" i="6"/>
  <c r="AT816" i="6"/>
  <c r="AU816" i="6"/>
  <c r="AV816" i="6"/>
  <c r="AX816" i="6"/>
  <c r="AY816" i="6"/>
  <c r="AZ816" i="6"/>
  <c r="BB816" i="6"/>
  <c r="BC816" i="6"/>
  <c r="BD816" i="6"/>
  <c r="BF816" i="6"/>
  <c r="BG816" i="6"/>
  <c r="BH816" i="6"/>
  <c r="BJ816" i="6"/>
  <c r="BK816" i="6"/>
  <c r="BL816" i="6"/>
  <c r="BN816" i="6"/>
  <c r="BO816" i="6"/>
  <c r="BP816" i="6"/>
  <c r="BR816" i="6"/>
  <c r="BS816" i="6"/>
  <c r="BT816" i="6"/>
  <c r="BV816" i="6"/>
  <c r="BW816" i="6"/>
  <c r="BX816" i="6"/>
  <c r="BZ816" i="6"/>
  <c r="AH817" i="6"/>
  <c r="AI817" i="6"/>
  <c r="AJ817" i="6"/>
  <c r="AL817" i="6"/>
  <c r="AM817" i="6"/>
  <c r="AN817" i="6"/>
  <c r="AP817" i="6"/>
  <c r="AQ817" i="6"/>
  <c r="AR817" i="6"/>
  <c r="AT817" i="6"/>
  <c r="AU817" i="6"/>
  <c r="AV817" i="6"/>
  <c r="AX817" i="6"/>
  <c r="AY817" i="6"/>
  <c r="AZ817" i="6"/>
  <c r="BB817" i="6"/>
  <c r="BC817" i="6"/>
  <c r="BD817" i="6"/>
  <c r="BF817" i="6"/>
  <c r="BG817" i="6"/>
  <c r="BH817" i="6"/>
  <c r="BJ817" i="6"/>
  <c r="BK817" i="6"/>
  <c r="BL817" i="6"/>
  <c r="BN817" i="6"/>
  <c r="BO817" i="6"/>
  <c r="BP817" i="6"/>
  <c r="BR817" i="6"/>
  <c r="BS817" i="6"/>
  <c r="BT817" i="6"/>
  <c r="BV817" i="6"/>
  <c r="BW817" i="6"/>
  <c r="BX817" i="6"/>
  <c r="BZ817" i="6"/>
  <c r="AH818" i="6"/>
  <c r="AI818" i="6"/>
  <c r="AJ818" i="6"/>
  <c r="AL818" i="6"/>
  <c r="AM818" i="6"/>
  <c r="AN818" i="6"/>
  <c r="AP818" i="6"/>
  <c r="AQ818" i="6"/>
  <c r="AR818" i="6"/>
  <c r="AT818" i="6"/>
  <c r="AU818" i="6"/>
  <c r="AV818" i="6"/>
  <c r="AX818" i="6"/>
  <c r="AY818" i="6"/>
  <c r="AZ818" i="6"/>
  <c r="BB818" i="6"/>
  <c r="BC818" i="6"/>
  <c r="BD818" i="6"/>
  <c r="BF818" i="6"/>
  <c r="BG818" i="6"/>
  <c r="BH818" i="6"/>
  <c r="BJ818" i="6"/>
  <c r="BK818" i="6"/>
  <c r="BL818" i="6"/>
  <c r="BN818" i="6"/>
  <c r="BO818" i="6"/>
  <c r="BP818" i="6"/>
  <c r="BR818" i="6"/>
  <c r="BS818" i="6"/>
  <c r="BT818" i="6"/>
  <c r="BV818" i="6"/>
  <c r="BW818" i="6"/>
  <c r="BX818" i="6"/>
  <c r="BZ818" i="6"/>
  <c r="AH819" i="6"/>
  <c r="AI819" i="6"/>
  <c r="AJ819" i="6"/>
  <c r="AL819" i="6"/>
  <c r="AM819" i="6"/>
  <c r="AN819" i="6"/>
  <c r="AP819" i="6"/>
  <c r="AQ819" i="6"/>
  <c r="AR819" i="6"/>
  <c r="AT819" i="6"/>
  <c r="AU819" i="6"/>
  <c r="AV819" i="6"/>
  <c r="AX819" i="6"/>
  <c r="AY819" i="6"/>
  <c r="AZ819" i="6"/>
  <c r="BB819" i="6"/>
  <c r="BC819" i="6"/>
  <c r="BD819" i="6"/>
  <c r="BF819" i="6"/>
  <c r="BG819" i="6"/>
  <c r="BH819" i="6"/>
  <c r="BJ819" i="6"/>
  <c r="BK819" i="6"/>
  <c r="BL819" i="6"/>
  <c r="BN819" i="6"/>
  <c r="BO819" i="6"/>
  <c r="BP819" i="6"/>
  <c r="BR819" i="6"/>
  <c r="BS819" i="6"/>
  <c r="BT819" i="6"/>
  <c r="BV819" i="6"/>
  <c r="BW819" i="6"/>
  <c r="BX819" i="6"/>
  <c r="BZ819" i="6"/>
  <c r="AH820" i="6"/>
  <c r="AI820" i="6"/>
  <c r="AJ820" i="6"/>
  <c r="AL820" i="6"/>
  <c r="AM820" i="6"/>
  <c r="AN820" i="6"/>
  <c r="AP820" i="6"/>
  <c r="AQ820" i="6"/>
  <c r="AR820" i="6"/>
  <c r="AT820" i="6"/>
  <c r="AU820" i="6"/>
  <c r="AV820" i="6"/>
  <c r="AX820" i="6"/>
  <c r="AY820" i="6"/>
  <c r="AZ820" i="6"/>
  <c r="BB820" i="6"/>
  <c r="BC820" i="6"/>
  <c r="BD820" i="6"/>
  <c r="BF820" i="6"/>
  <c r="BG820" i="6"/>
  <c r="BH820" i="6"/>
  <c r="BJ820" i="6"/>
  <c r="BK820" i="6"/>
  <c r="BL820" i="6"/>
  <c r="BN820" i="6"/>
  <c r="BO820" i="6"/>
  <c r="BP820" i="6"/>
  <c r="BR820" i="6"/>
  <c r="BS820" i="6"/>
  <c r="BT820" i="6"/>
  <c r="BV820" i="6"/>
  <c r="BW820" i="6"/>
  <c r="BX820" i="6"/>
  <c r="BZ820" i="6"/>
  <c r="AH821" i="6"/>
  <c r="AI821" i="6"/>
  <c r="AJ821" i="6"/>
  <c r="AL821" i="6"/>
  <c r="AM821" i="6"/>
  <c r="AN821" i="6"/>
  <c r="AP821" i="6"/>
  <c r="AQ821" i="6"/>
  <c r="AR821" i="6"/>
  <c r="AT821" i="6"/>
  <c r="AU821" i="6"/>
  <c r="AV821" i="6"/>
  <c r="AX821" i="6"/>
  <c r="AY821" i="6"/>
  <c r="AZ821" i="6"/>
  <c r="BB821" i="6"/>
  <c r="BC821" i="6"/>
  <c r="BD821" i="6"/>
  <c r="BF821" i="6"/>
  <c r="BG821" i="6"/>
  <c r="BH821" i="6"/>
  <c r="BJ821" i="6"/>
  <c r="BK821" i="6"/>
  <c r="BL821" i="6"/>
  <c r="BN821" i="6"/>
  <c r="BO821" i="6"/>
  <c r="BP821" i="6"/>
  <c r="BR821" i="6"/>
  <c r="BS821" i="6"/>
  <c r="BT821" i="6"/>
  <c r="BV821" i="6"/>
  <c r="BW821" i="6"/>
  <c r="BX821" i="6"/>
  <c r="BZ821" i="6"/>
  <c r="AH822" i="6"/>
  <c r="AI822" i="6"/>
  <c r="AJ822" i="6"/>
  <c r="AL822" i="6"/>
  <c r="AM822" i="6"/>
  <c r="AN822" i="6"/>
  <c r="AP822" i="6"/>
  <c r="AQ822" i="6"/>
  <c r="AR822" i="6"/>
  <c r="AT822" i="6"/>
  <c r="AU822" i="6"/>
  <c r="AV822" i="6"/>
  <c r="AX822" i="6"/>
  <c r="AY822" i="6"/>
  <c r="AZ822" i="6"/>
  <c r="BB822" i="6"/>
  <c r="BC822" i="6"/>
  <c r="BD822" i="6"/>
  <c r="BF822" i="6"/>
  <c r="BG822" i="6"/>
  <c r="BH822" i="6"/>
  <c r="BJ822" i="6"/>
  <c r="BK822" i="6"/>
  <c r="BL822" i="6"/>
  <c r="BN822" i="6"/>
  <c r="BO822" i="6"/>
  <c r="BP822" i="6"/>
  <c r="BR822" i="6"/>
  <c r="BS822" i="6"/>
  <c r="BT822" i="6"/>
  <c r="BV822" i="6"/>
  <c r="BW822" i="6"/>
  <c r="BX822" i="6"/>
  <c r="BZ822" i="6"/>
  <c r="AH823" i="6"/>
  <c r="AI823" i="6"/>
  <c r="AJ823" i="6"/>
  <c r="AL823" i="6"/>
  <c r="AM823" i="6"/>
  <c r="AN823" i="6"/>
  <c r="AP823" i="6"/>
  <c r="AQ823" i="6"/>
  <c r="AR823" i="6"/>
  <c r="AT823" i="6"/>
  <c r="AU823" i="6"/>
  <c r="AV823" i="6"/>
  <c r="AX823" i="6"/>
  <c r="AY823" i="6"/>
  <c r="AZ823" i="6"/>
  <c r="BB823" i="6"/>
  <c r="BC823" i="6"/>
  <c r="BD823" i="6"/>
  <c r="BF823" i="6"/>
  <c r="BG823" i="6"/>
  <c r="BH823" i="6"/>
  <c r="BJ823" i="6"/>
  <c r="BK823" i="6"/>
  <c r="BL823" i="6"/>
  <c r="BN823" i="6"/>
  <c r="BO823" i="6"/>
  <c r="BP823" i="6"/>
  <c r="BR823" i="6"/>
  <c r="BS823" i="6"/>
  <c r="BT823" i="6"/>
  <c r="BV823" i="6"/>
  <c r="BW823" i="6"/>
  <c r="BX823" i="6"/>
  <c r="BZ823" i="6"/>
  <c r="AH824" i="6"/>
  <c r="AI824" i="6"/>
  <c r="AJ824" i="6"/>
  <c r="AL824" i="6"/>
  <c r="AM824" i="6"/>
  <c r="AN824" i="6"/>
  <c r="AP824" i="6"/>
  <c r="AQ824" i="6"/>
  <c r="AR824" i="6"/>
  <c r="AT824" i="6"/>
  <c r="AU824" i="6"/>
  <c r="AV824" i="6"/>
  <c r="AX824" i="6"/>
  <c r="AY824" i="6"/>
  <c r="AZ824" i="6"/>
  <c r="BB824" i="6"/>
  <c r="BC824" i="6"/>
  <c r="BD824" i="6"/>
  <c r="BF824" i="6"/>
  <c r="BG824" i="6"/>
  <c r="BH824" i="6"/>
  <c r="BJ824" i="6"/>
  <c r="BK824" i="6"/>
  <c r="BL824" i="6"/>
  <c r="BN824" i="6"/>
  <c r="BO824" i="6"/>
  <c r="BP824" i="6"/>
  <c r="BR824" i="6"/>
  <c r="BS824" i="6"/>
  <c r="BT824" i="6"/>
  <c r="BV824" i="6"/>
  <c r="BW824" i="6"/>
  <c r="BX824" i="6"/>
  <c r="BZ824" i="6"/>
  <c r="AH825" i="6"/>
  <c r="AI825" i="6"/>
  <c r="AJ825" i="6"/>
  <c r="AL825" i="6"/>
  <c r="AM825" i="6"/>
  <c r="AN825" i="6"/>
  <c r="AP825" i="6"/>
  <c r="AQ825" i="6"/>
  <c r="AR825" i="6"/>
  <c r="AT825" i="6"/>
  <c r="AU825" i="6"/>
  <c r="AV825" i="6"/>
  <c r="AX825" i="6"/>
  <c r="AY825" i="6"/>
  <c r="AZ825" i="6"/>
  <c r="BB825" i="6"/>
  <c r="BC825" i="6"/>
  <c r="BD825" i="6"/>
  <c r="BF825" i="6"/>
  <c r="BG825" i="6"/>
  <c r="BH825" i="6"/>
  <c r="BJ825" i="6"/>
  <c r="BK825" i="6"/>
  <c r="BL825" i="6"/>
  <c r="BN825" i="6"/>
  <c r="BO825" i="6"/>
  <c r="BP825" i="6"/>
  <c r="BR825" i="6"/>
  <c r="BS825" i="6"/>
  <c r="BT825" i="6"/>
  <c r="BV825" i="6"/>
  <c r="BW825" i="6"/>
  <c r="BX825" i="6"/>
  <c r="BZ825" i="6"/>
  <c r="AH826" i="6"/>
  <c r="AI826" i="6"/>
  <c r="AJ826" i="6"/>
  <c r="AL826" i="6"/>
  <c r="AM826" i="6"/>
  <c r="AN826" i="6"/>
  <c r="AP826" i="6"/>
  <c r="AQ826" i="6"/>
  <c r="AR826" i="6"/>
  <c r="AT826" i="6"/>
  <c r="AU826" i="6"/>
  <c r="AV826" i="6"/>
  <c r="AX826" i="6"/>
  <c r="AY826" i="6"/>
  <c r="AZ826" i="6"/>
  <c r="BB826" i="6"/>
  <c r="BC826" i="6"/>
  <c r="BD826" i="6"/>
  <c r="BF826" i="6"/>
  <c r="BG826" i="6"/>
  <c r="BH826" i="6"/>
  <c r="BJ826" i="6"/>
  <c r="BK826" i="6"/>
  <c r="BL826" i="6"/>
  <c r="BN826" i="6"/>
  <c r="BO826" i="6"/>
  <c r="BP826" i="6"/>
  <c r="BR826" i="6"/>
  <c r="BS826" i="6"/>
  <c r="BT826" i="6"/>
  <c r="BV826" i="6"/>
  <c r="BW826" i="6"/>
  <c r="BX826" i="6"/>
  <c r="BZ826" i="6"/>
  <c r="AH827" i="6"/>
  <c r="AI827" i="6"/>
  <c r="AJ827" i="6"/>
  <c r="AL827" i="6"/>
  <c r="AM827" i="6"/>
  <c r="AN827" i="6"/>
  <c r="AP827" i="6"/>
  <c r="AQ827" i="6"/>
  <c r="AR827" i="6"/>
  <c r="AT827" i="6"/>
  <c r="AU827" i="6"/>
  <c r="AV827" i="6"/>
  <c r="AX827" i="6"/>
  <c r="AY827" i="6"/>
  <c r="AZ827" i="6"/>
  <c r="BB827" i="6"/>
  <c r="BC827" i="6"/>
  <c r="BD827" i="6"/>
  <c r="BF827" i="6"/>
  <c r="BG827" i="6"/>
  <c r="BH827" i="6"/>
  <c r="BJ827" i="6"/>
  <c r="BK827" i="6"/>
  <c r="BL827" i="6"/>
  <c r="BN827" i="6"/>
  <c r="BO827" i="6"/>
  <c r="BP827" i="6"/>
  <c r="BR827" i="6"/>
  <c r="BS827" i="6"/>
  <c r="BT827" i="6"/>
  <c r="BV827" i="6"/>
  <c r="BW827" i="6"/>
  <c r="BX827" i="6"/>
  <c r="BZ827" i="6"/>
  <c r="AH828" i="6"/>
  <c r="AI828" i="6"/>
  <c r="AJ828" i="6"/>
  <c r="AL828" i="6"/>
  <c r="AM828" i="6"/>
  <c r="AN828" i="6"/>
  <c r="AP828" i="6"/>
  <c r="AQ828" i="6"/>
  <c r="AR828" i="6"/>
  <c r="AT828" i="6"/>
  <c r="AU828" i="6"/>
  <c r="AV828" i="6"/>
  <c r="AX828" i="6"/>
  <c r="AY828" i="6"/>
  <c r="AZ828" i="6"/>
  <c r="BB828" i="6"/>
  <c r="BC828" i="6"/>
  <c r="BD828" i="6"/>
  <c r="BF828" i="6"/>
  <c r="BG828" i="6"/>
  <c r="BH828" i="6"/>
  <c r="BJ828" i="6"/>
  <c r="BK828" i="6"/>
  <c r="BL828" i="6"/>
  <c r="BN828" i="6"/>
  <c r="BO828" i="6"/>
  <c r="BP828" i="6"/>
  <c r="BR828" i="6"/>
  <c r="BS828" i="6"/>
  <c r="BT828" i="6"/>
  <c r="BV828" i="6"/>
  <c r="BW828" i="6"/>
  <c r="BX828" i="6"/>
  <c r="BZ828" i="6"/>
  <c r="AH829" i="6"/>
  <c r="AI829" i="6"/>
  <c r="AJ829" i="6"/>
  <c r="AL829" i="6"/>
  <c r="AM829" i="6"/>
  <c r="AN829" i="6"/>
  <c r="AP829" i="6"/>
  <c r="AQ829" i="6"/>
  <c r="AR829" i="6"/>
  <c r="AT829" i="6"/>
  <c r="AU829" i="6"/>
  <c r="AV829" i="6"/>
  <c r="AX829" i="6"/>
  <c r="AY829" i="6"/>
  <c r="AZ829" i="6"/>
  <c r="BB829" i="6"/>
  <c r="BC829" i="6"/>
  <c r="BD829" i="6"/>
  <c r="BF829" i="6"/>
  <c r="BG829" i="6"/>
  <c r="BH829" i="6"/>
  <c r="BJ829" i="6"/>
  <c r="BK829" i="6"/>
  <c r="BL829" i="6"/>
  <c r="BN829" i="6"/>
  <c r="BO829" i="6"/>
  <c r="BP829" i="6"/>
  <c r="BR829" i="6"/>
  <c r="BS829" i="6"/>
  <c r="BT829" i="6"/>
  <c r="BV829" i="6"/>
  <c r="BW829" i="6"/>
  <c r="BX829" i="6"/>
  <c r="BZ829" i="6"/>
  <c r="AH830" i="6"/>
  <c r="AI830" i="6"/>
  <c r="AJ830" i="6"/>
  <c r="AL830" i="6"/>
  <c r="AM830" i="6"/>
  <c r="AN830" i="6"/>
  <c r="AP830" i="6"/>
  <c r="AQ830" i="6"/>
  <c r="AR830" i="6"/>
  <c r="AT830" i="6"/>
  <c r="AU830" i="6"/>
  <c r="AV830" i="6"/>
  <c r="AX830" i="6"/>
  <c r="AY830" i="6"/>
  <c r="AZ830" i="6"/>
  <c r="BB830" i="6"/>
  <c r="BC830" i="6"/>
  <c r="BD830" i="6"/>
  <c r="BF830" i="6"/>
  <c r="BG830" i="6"/>
  <c r="BH830" i="6"/>
  <c r="BJ830" i="6"/>
  <c r="BK830" i="6"/>
  <c r="BL830" i="6"/>
  <c r="BN830" i="6"/>
  <c r="BO830" i="6"/>
  <c r="BP830" i="6"/>
  <c r="BR830" i="6"/>
  <c r="BS830" i="6"/>
  <c r="BT830" i="6"/>
  <c r="BV830" i="6"/>
  <c r="BW830" i="6"/>
  <c r="BX830" i="6"/>
  <c r="BZ830" i="6"/>
  <c r="AH831" i="6"/>
  <c r="AI831" i="6"/>
  <c r="AJ831" i="6"/>
  <c r="AL831" i="6"/>
  <c r="AM831" i="6"/>
  <c r="AN831" i="6"/>
  <c r="AP831" i="6"/>
  <c r="AQ831" i="6"/>
  <c r="AR831" i="6"/>
  <c r="AT831" i="6"/>
  <c r="AU831" i="6"/>
  <c r="AV831" i="6"/>
  <c r="AX831" i="6"/>
  <c r="AY831" i="6"/>
  <c r="AZ831" i="6"/>
  <c r="BB831" i="6"/>
  <c r="BC831" i="6"/>
  <c r="BD831" i="6"/>
  <c r="BF831" i="6"/>
  <c r="BG831" i="6"/>
  <c r="BH831" i="6"/>
  <c r="BJ831" i="6"/>
  <c r="BK831" i="6"/>
  <c r="BL831" i="6"/>
  <c r="BN831" i="6"/>
  <c r="BO831" i="6"/>
  <c r="BP831" i="6"/>
  <c r="BR831" i="6"/>
  <c r="BS831" i="6"/>
  <c r="BT831" i="6"/>
  <c r="BV831" i="6"/>
  <c r="BW831" i="6"/>
  <c r="BX831" i="6"/>
  <c r="BZ831" i="6"/>
  <c r="AH832" i="6"/>
  <c r="AI832" i="6"/>
  <c r="AJ832" i="6"/>
  <c r="AL832" i="6"/>
  <c r="AM832" i="6"/>
  <c r="AN832" i="6"/>
  <c r="AP832" i="6"/>
  <c r="AQ832" i="6"/>
  <c r="AR832" i="6"/>
  <c r="AT832" i="6"/>
  <c r="AU832" i="6"/>
  <c r="AV832" i="6"/>
  <c r="AX832" i="6"/>
  <c r="AY832" i="6"/>
  <c r="AZ832" i="6"/>
  <c r="BB832" i="6"/>
  <c r="BC832" i="6"/>
  <c r="BD832" i="6"/>
  <c r="BF832" i="6"/>
  <c r="BG832" i="6"/>
  <c r="BH832" i="6"/>
  <c r="BJ832" i="6"/>
  <c r="BK832" i="6"/>
  <c r="BL832" i="6"/>
  <c r="BN832" i="6"/>
  <c r="BO832" i="6"/>
  <c r="BP832" i="6"/>
  <c r="BR832" i="6"/>
  <c r="BS832" i="6"/>
  <c r="BT832" i="6"/>
  <c r="BV832" i="6"/>
  <c r="BW832" i="6"/>
  <c r="BX832" i="6"/>
  <c r="BZ832" i="6"/>
  <c r="AH833" i="6"/>
  <c r="AI833" i="6"/>
  <c r="AJ833" i="6"/>
  <c r="AL833" i="6"/>
  <c r="AM833" i="6"/>
  <c r="AN833" i="6"/>
  <c r="AP833" i="6"/>
  <c r="AQ833" i="6"/>
  <c r="AR833" i="6"/>
  <c r="AT833" i="6"/>
  <c r="AU833" i="6"/>
  <c r="AV833" i="6"/>
  <c r="AX833" i="6"/>
  <c r="AY833" i="6"/>
  <c r="AZ833" i="6"/>
  <c r="BB833" i="6"/>
  <c r="BC833" i="6"/>
  <c r="BD833" i="6"/>
  <c r="BF833" i="6"/>
  <c r="BG833" i="6"/>
  <c r="BH833" i="6"/>
  <c r="BJ833" i="6"/>
  <c r="BK833" i="6"/>
  <c r="BL833" i="6"/>
  <c r="BN833" i="6"/>
  <c r="BO833" i="6"/>
  <c r="BP833" i="6"/>
  <c r="BR833" i="6"/>
  <c r="BS833" i="6"/>
  <c r="BT833" i="6"/>
  <c r="BV833" i="6"/>
  <c r="BW833" i="6"/>
  <c r="BX833" i="6"/>
  <c r="BZ833" i="6"/>
  <c r="AH834" i="6"/>
  <c r="AI834" i="6"/>
  <c r="AJ834" i="6"/>
  <c r="AL834" i="6"/>
  <c r="AM834" i="6"/>
  <c r="AN834" i="6"/>
  <c r="AP834" i="6"/>
  <c r="AQ834" i="6"/>
  <c r="AR834" i="6"/>
  <c r="AT834" i="6"/>
  <c r="AU834" i="6"/>
  <c r="AV834" i="6"/>
  <c r="AX834" i="6"/>
  <c r="AY834" i="6"/>
  <c r="AZ834" i="6"/>
  <c r="BB834" i="6"/>
  <c r="BC834" i="6"/>
  <c r="BD834" i="6"/>
  <c r="BF834" i="6"/>
  <c r="BG834" i="6"/>
  <c r="BH834" i="6"/>
  <c r="BJ834" i="6"/>
  <c r="BK834" i="6"/>
  <c r="BL834" i="6"/>
  <c r="BN834" i="6"/>
  <c r="BO834" i="6"/>
  <c r="BP834" i="6"/>
  <c r="BR834" i="6"/>
  <c r="BS834" i="6"/>
  <c r="BT834" i="6"/>
  <c r="BV834" i="6"/>
  <c r="BW834" i="6"/>
  <c r="BX834" i="6"/>
  <c r="BZ834" i="6"/>
  <c r="AH835" i="6"/>
  <c r="AI835" i="6"/>
  <c r="AJ835" i="6"/>
  <c r="AL835" i="6"/>
  <c r="AM835" i="6"/>
  <c r="AN835" i="6"/>
  <c r="AP835" i="6"/>
  <c r="AQ835" i="6"/>
  <c r="AR835" i="6"/>
  <c r="AT835" i="6"/>
  <c r="AU835" i="6"/>
  <c r="AV835" i="6"/>
  <c r="AX835" i="6"/>
  <c r="AY835" i="6"/>
  <c r="AZ835" i="6"/>
  <c r="BB835" i="6"/>
  <c r="BC835" i="6"/>
  <c r="BD835" i="6"/>
  <c r="BF835" i="6"/>
  <c r="BG835" i="6"/>
  <c r="BH835" i="6"/>
  <c r="BJ835" i="6"/>
  <c r="BK835" i="6"/>
  <c r="BL835" i="6"/>
  <c r="BN835" i="6"/>
  <c r="BO835" i="6"/>
  <c r="BP835" i="6"/>
  <c r="BR835" i="6"/>
  <c r="BS835" i="6"/>
  <c r="BT835" i="6"/>
  <c r="BV835" i="6"/>
  <c r="BW835" i="6"/>
  <c r="BX835" i="6"/>
  <c r="BZ835" i="6"/>
  <c r="AH836" i="6"/>
  <c r="AI836" i="6"/>
  <c r="AJ836" i="6"/>
  <c r="AL836" i="6"/>
  <c r="AM836" i="6"/>
  <c r="AN836" i="6"/>
  <c r="AP836" i="6"/>
  <c r="AQ836" i="6"/>
  <c r="AR836" i="6"/>
  <c r="AT836" i="6"/>
  <c r="AU836" i="6"/>
  <c r="AV836" i="6"/>
  <c r="AX836" i="6"/>
  <c r="AY836" i="6"/>
  <c r="AZ836" i="6"/>
  <c r="BB836" i="6"/>
  <c r="BC836" i="6"/>
  <c r="BD836" i="6"/>
  <c r="BF836" i="6"/>
  <c r="BG836" i="6"/>
  <c r="BH836" i="6"/>
  <c r="BJ836" i="6"/>
  <c r="BK836" i="6"/>
  <c r="BL836" i="6"/>
  <c r="BN836" i="6"/>
  <c r="BO836" i="6"/>
  <c r="BP836" i="6"/>
  <c r="BR836" i="6"/>
  <c r="BS836" i="6"/>
  <c r="BT836" i="6"/>
  <c r="BV836" i="6"/>
  <c r="BW836" i="6"/>
  <c r="BX836" i="6"/>
  <c r="BZ836" i="6"/>
  <c r="AH837" i="6"/>
  <c r="AI837" i="6"/>
  <c r="AJ837" i="6"/>
  <c r="AL837" i="6"/>
  <c r="AM837" i="6"/>
  <c r="AN837" i="6"/>
  <c r="AP837" i="6"/>
  <c r="AQ837" i="6"/>
  <c r="AR837" i="6"/>
  <c r="AT837" i="6"/>
  <c r="AU837" i="6"/>
  <c r="AV837" i="6"/>
  <c r="AX837" i="6"/>
  <c r="AY837" i="6"/>
  <c r="AZ837" i="6"/>
  <c r="BB837" i="6"/>
  <c r="BC837" i="6"/>
  <c r="BD837" i="6"/>
  <c r="BF837" i="6"/>
  <c r="BG837" i="6"/>
  <c r="BH837" i="6"/>
  <c r="BI837" i="6" s="1"/>
  <c r="BJ837" i="6"/>
  <c r="BK837" i="6"/>
  <c r="BL837" i="6"/>
  <c r="BN837" i="6"/>
  <c r="BO837" i="6"/>
  <c r="BP837" i="6"/>
  <c r="BR837" i="6"/>
  <c r="BS837" i="6"/>
  <c r="BT837" i="6"/>
  <c r="BV837" i="6"/>
  <c r="BW837" i="6"/>
  <c r="BX837" i="6"/>
  <c r="BZ837" i="6"/>
  <c r="AH838" i="6"/>
  <c r="AI838" i="6"/>
  <c r="AJ838" i="6"/>
  <c r="AL838" i="6"/>
  <c r="AM838" i="6"/>
  <c r="AN838" i="6"/>
  <c r="AP838" i="6"/>
  <c r="AQ838" i="6"/>
  <c r="AR838" i="6"/>
  <c r="AT838" i="6"/>
  <c r="AU838" i="6"/>
  <c r="AV838" i="6"/>
  <c r="AX838" i="6"/>
  <c r="AY838" i="6"/>
  <c r="AZ838" i="6"/>
  <c r="BB838" i="6"/>
  <c r="BC838" i="6"/>
  <c r="BD838" i="6"/>
  <c r="BF838" i="6"/>
  <c r="BG838" i="6"/>
  <c r="BH838" i="6"/>
  <c r="BJ838" i="6"/>
  <c r="BK838" i="6"/>
  <c r="BL838" i="6"/>
  <c r="BN838" i="6"/>
  <c r="BO838" i="6"/>
  <c r="BP838" i="6"/>
  <c r="BR838" i="6"/>
  <c r="BS838" i="6"/>
  <c r="BT838" i="6"/>
  <c r="BV838" i="6"/>
  <c r="BW838" i="6"/>
  <c r="BX838" i="6"/>
  <c r="BZ838" i="6"/>
  <c r="AH839" i="6"/>
  <c r="AI839" i="6"/>
  <c r="AJ839" i="6"/>
  <c r="AL839" i="6"/>
  <c r="AM839" i="6"/>
  <c r="AN839" i="6"/>
  <c r="AP839" i="6"/>
  <c r="AQ839" i="6"/>
  <c r="AR839" i="6"/>
  <c r="AT839" i="6"/>
  <c r="AU839" i="6"/>
  <c r="AV839" i="6"/>
  <c r="AX839" i="6"/>
  <c r="AY839" i="6"/>
  <c r="AZ839" i="6"/>
  <c r="BB839" i="6"/>
  <c r="BC839" i="6"/>
  <c r="BD839" i="6"/>
  <c r="BF839" i="6"/>
  <c r="BG839" i="6"/>
  <c r="BH839" i="6"/>
  <c r="BJ839" i="6"/>
  <c r="BK839" i="6"/>
  <c r="BL839" i="6"/>
  <c r="BN839" i="6"/>
  <c r="BO839" i="6"/>
  <c r="BP839" i="6"/>
  <c r="BR839" i="6"/>
  <c r="BS839" i="6"/>
  <c r="BT839" i="6"/>
  <c r="BV839" i="6"/>
  <c r="BW839" i="6"/>
  <c r="BX839" i="6"/>
  <c r="BZ839" i="6"/>
  <c r="AH840" i="6"/>
  <c r="AI840" i="6"/>
  <c r="AJ840" i="6"/>
  <c r="AL840" i="6"/>
  <c r="AM840" i="6"/>
  <c r="AN840" i="6"/>
  <c r="AP840" i="6"/>
  <c r="AQ840" i="6"/>
  <c r="AR840" i="6"/>
  <c r="AT840" i="6"/>
  <c r="AU840" i="6"/>
  <c r="AV840" i="6"/>
  <c r="AX840" i="6"/>
  <c r="AY840" i="6"/>
  <c r="AZ840" i="6"/>
  <c r="BB840" i="6"/>
  <c r="BC840" i="6"/>
  <c r="BD840" i="6"/>
  <c r="BF840" i="6"/>
  <c r="BG840" i="6"/>
  <c r="BH840" i="6"/>
  <c r="BJ840" i="6"/>
  <c r="BK840" i="6"/>
  <c r="BL840" i="6"/>
  <c r="BN840" i="6"/>
  <c r="BO840" i="6"/>
  <c r="BP840" i="6"/>
  <c r="BR840" i="6"/>
  <c r="BS840" i="6"/>
  <c r="BT840" i="6"/>
  <c r="BV840" i="6"/>
  <c r="BW840" i="6"/>
  <c r="BX840" i="6"/>
  <c r="BZ840" i="6"/>
  <c r="AH841" i="6"/>
  <c r="AI841" i="6"/>
  <c r="AJ841" i="6"/>
  <c r="AL841" i="6"/>
  <c r="AM841" i="6"/>
  <c r="AN841" i="6"/>
  <c r="AP841" i="6"/>
  <c r="AQ841" i="6"/>
  <c r="AR841" i="6"/>
  <c r="AT841" i="6"/>
  <c r="AU841" i="6"/>
  <c r="AV841" i="6"/>
  <c r="AX841" i="6"/>
  <c r="AY841" i="6"/>
  <c r="AZ841" i="6"/>
  <c r="BB841" i="6"/>
  <c r="BC841" i="6"/>
  <c r="BD841" i="6"/>
  <c r="BF841" i="6"/>
  <c r="BG841" i="6"/>
  <c r="BH841" i="6"/>
  <c r="BJ841" i="6"/>
  <c r="BK841" i="6"/>
  <c r="BL841" i="6"/>
  <c r="BN841" i="6"/>
  <c r="BO841" i="6"/>
  <c r="BP841" i="6"/>
  <c r="BR841" i="6"/>
  <c r="BS841" i="6"/>
  <c r="BT841" i="6"/>
  <c r="BV841" i="6"/>
  <c r="BW841" i="6"/>
  <c r="BX841" i="6"/>
  <c r="BZ841" i="6"/>
  <c r="AH842" i="6"/>
  <c r="AI842" i="6"/>
  <c r="AJ842" i="6"/>
  <c r="AL842" i="6"/>
  <c r="AM842" i="6"/>
  <c r="AN842" i="6"/>
  <c r="AP842" i="6"/>
  <c r="AQ842" i="6"/>
  <c r="AR842" i="6"/>
  <c r="AT842" i="6"/>
  <c r="AU842" i="6"/>
  <c r="AV842" i="6"/>
  <c r="AX842" i="6"/>
  <c r="AY842" i="6"/>
  <c r="AZ842" i="6"/>
  <c r="BB842" i="6"/>
  <c r="BC842" i="6"/>
  <c r="BD842" i="6"/>
  <c r="BF842" i="6"/>
  <c r="BG842" i="6"/>
  <c r="BH842" i="6"/>
  <c r="BJ842" i="6"/>
  <c r="BK842" i="6"/>
  <c r="BL842" i="6"/>
  <c r="BN842" i="6"/>
  <c r="BO842" i="6"/>
  <c r="BP842" i="6"/>
  <c r="BR842" i="6"/>
  <c r="BS842" i="6"/>
  <c r="BT842" i="6"/>
  <c r="BV842" i="6"/>
  <c r="BW842" i="6"/>
  <c r="BX842" i="6"/>
  <c r="BZ842" i="6"/>
  <c r="AH843" i="6"/>
  <c r="AI843" i="6"/>
  <c r="AJ843" i="6"/>
  <c r="AL843" i="6"/>
  <c r="AM843" i="6"/>
  <c r="AN843" i="6"/>
  <c r="AP843" i="6"/>
  <c r="AQ843" i="6"/>
  <c r="AR843" i="6"/>
  <c r="AT843" i="6"/>
  <c r="AU843" i="6"/>
  <c r="AV843" i="6"/>
  <c r="AX843" i="6"/>
  <c r="AY843" i="6"/>
  <c r="AZ843" i="6"/>
  <c r="BB843" i="6"/>
  <c r="BC843" i="6"/>
  <c r="BD843" i="6"/>
  <c r="BF843" i="6"/>
  <c r="BG843" i="6"/>
  <c r="BH843" i="6"/>
  <c r="BJ843" i="6"/>
  <c r="BK843" i="6"/>
  <c r="BL843" i="6"/>
  <c r="BN843" i="6"/>
  <c r="BO843" i="6"/>
  <c r="BP843" i="6"/>
  <c r="BR843" i="6"/>
  <c r="BS843" i="6"/>
  <c r="BT843" i="6"/>
  <c r="BV843" i="6"/>
  <c r="BW843" i="6"/>
  <c r="BX843" i="6"/>
  <c r="BZ843" i="6"/>
  <c r="AH844" i="6"/>
  <c r="AI844" i="6"/>
  <c r="AJ844" i="6"/>
  <c r="AL844" i="6"/>
  <c r="AM844" i="6"/>
  <c r="AN844" i="6"/>
  <c r="AP844" i="6"/>
  <c r="AQ844" i="6"/>
  <c r="AR844" i="6"/>
  <c r="AT844" i="6"/>
  <c r="AU844" i="6"/>
  <c r="AV844" i="6"/>
  <c r="AX844" i="6"/>
  <c r="AY844" i="6"/>
  <c r="AZ844" i="6"/>
  <c r="BB844" i="6"/>
  <c r="BC844" i="6"/>
  <c r="BD844" i="6"/>
  <c r="BF844" i="6"/>
  <c r="BG844" i="6"/>
  <c r="BH844" i="6"/>
  <c r="BJ844" i="6"/>
  <c r="BK844" i="6"/>
  <c r="BL844" i="6"/>
  <c r="BN844" i="6"/>
  <c r="BO844" i="6"/>
  <c r="BP844" i="6"/>
  <c r="BR844" i="6"/>
  <c r="BS844" i="6"/>
  <c r="BT844" i="6"/>
  <c r="BV844" i="6"/>
  <c r="BW844" i="6"/>
  <c r="BX844" i="6"/>
  <c r="BZ844" i="6"/>
  <c r="AH845" i="6"/>
  <c r="AI845" i="6"/>
  <c r="AJ845" i="6"/>
  <c r="AL845" i="6"/>
  <c r="AM845" i="6"/>
  <c r="AN845" i="6"/>
  <c r="AP845" i="6"/>
  <c r="AQ845" i="6"/>
  <c r="AR845" i="6"/>
  <c r="AT845" i="6"/>
  <c r="AU845" i="6"/>
  <c r="AV845" i="6"/>
  <c r="AX845" i="6"/>
  <c r="AY845" i="6"/>
  <c r="AZ845" i="6"/>
  <c r="BB845" i="6"/>
  <c r="BC845" i="6"/>
  <c r="BD845" i="6"/>
  <c r="BF845" i="6"/>
  <c r="BG845" i="6"/>
  <c r="BH845" i="6"/>
  <c r="BJ845" i="6"/>
  <c r="BK845" i="6"/>
  <c r="BL845" i="6"/>
  <c r="BN845" i="6"/>
  <c r="BO845" i="6"/>
  <c r="BP845" i="6"/>
  <c r="BR845" i="6"/>
  <c r="BS845" i="6"/>
  <c r="BT845" i="6"/>
  <c r="BV845" i="6"/>
  <c r="BW845" i="6"/>
  <c r="BX845" i="6"/>
  <c r="BZ845" i="6"/>
  <c r="AH846" i="6"/>
  <c r="AI846" i="6"/>
  <c r="AJ846" i="6"/>
  <c r="AL846" i="6"/>
  <c r="AM846" i="6"/>
  <c r="AN846" i="6"/>
  <c r="AP846" i="6"/>
  <c r="AQ846" i="6"/>
  <c r="AR846" i="6"/>
  <c r="AT846" i="6"/>
  <c r="AU846" i="6"/>
  <c r="AV846" i="6"/>
  <c r="AX846" i="6"/>
  <c r="AY846" i="6"/>
  <c r="AZ846" i="6"/>
  <c r="BB846" i="6"/>
  <c r="BC846" i="6"/>
  <c r="BD846" i="6"/>
  <c r="BF846" i="6"/>
  <c r="BG846" i="6"/>
  <c r="BH846" i="6"/>
  <c r="BJ846" i="6"/>
  <c r="BK846" i="6"/>
  <c r="BL846" i="6"/>
  <c r="BN846" i="6"/>
  <c r="BO846" i="6"/>
  <c r="BP846" i="6"/>
  <c r="BR846" i="6"/>
  <c r="BS846" i="6"/>
  <c r="BT846" i="6"/>
  <c r="BV846" i="6"/>
  <c r="BW846" i="6"/>
  <c r="BX846" i="6"/>
  <c r="BZ846" i="6"/>
  <c r="AH847" i="6"/>
  <c r="AI847" i="6"/>
  <c r="AJ847" i="6"/>
  <c r="AL847" i="6"/>
  <c r="AM847" i="6"/>
  <c r="AN847" i="6"/>
  <c r="AP847" i="6"/>
  <c r="AQ847" i="6"/>
  <c r="AR847" i="6"/>
  <c r="AT847" i="6"/>
  <c r="AU847" i="6"/>
  <c r="AV847" i="6"/>
  <c r="AX847" i="6"/>
  <c r="AY847" i="6"/>
  <c r="AZ847" i="6"/>
  <c r="BB847" i="6"/>
  <c r="BC847" i="6"/>
  <c r="BD847" i="6"/>
  <c r="BF847" i="6"/>
  <c r="BG847" i="6"/>
  <c r="BH847" i="6"/>
  <c r="BJ847" i="6"/>
  <c r="BK847" i="6"/>
  <c r="BL847" i="6"/>
  <c r="BN847" i="6"/>
  <c r="BO847" i="6"/>
  <c r="BP847" i="6"/>
  <c r="BR847" i="6"/>
  <c r="BS847" i="6"/>
  <c r="BT847" i="6"/>
  <c r="BV847" i="6"/>
  <c r="BW847" i="6"/>
  <c r="BX847" i="6"/>
  <c r="BZ847" i="6"/>
  <c r="AH848" i="6"/>
  <c r="AI848" i="6"/>
  <c r="AJ848" i="6"/>
  <c r="AL848" i="6"/>
  <c r="AM848" i="6"/>
  <c r="AN848" i="6"/>
  <c r="AP848" i="6"/>
  <c r="AQ848" i="6"/>
  <c r="AR848" i="6"/>
  <c r="AT848" i="6"/>
  <c r="AU848" i="6"/>
  <c r="AV848" i="6"/>
  <c r="AX848" i="6"/>
  <c r="AY848" i="6"/>
  <c r="AZ848" i="6"/>
  <c r="BB848" i="6"/>
  <c r="BC848" i="6"/>
  <c r="BD848" i="6"/>
  <c r="BF848" i="6"/>
  <c r="BG848" i="6"/>
  <c r="BH848" i="6"/>
  <c r="BJ848" i="6"/>
  <c r="BK848" i="6"/>
  <c r="BL848" i="6"/>
  <c r="BN848" i="6"/>
  <c r="BO848" i="6"/>
  <c r="BP848" i="6"/>
  <c r="BR848" i="6"/>
  <c r="BS848" i="6"/>
  <c r="BT848" i="6"/>
  <c r="BV848" i="6"/>
  <c r="BW848" i="6"/>
  <c r="BX848" i="6"/>
  <c r="BZ848" i="6"/>
  <c r="AH849" i="6"/>
  <c r="AI849" i="6"/>
  <c r="AJ849" i="6"/>
  <c r="AL849" i="6"/>
  <c r="AM849" i="6"/>
  <c r="AN849" i="6"/>
  <c r="AP849" i="6"/>
  <c r="AQ849" i="6"/>
  <c r="AR849" i="6"/>
  <c r="AT849" i="6"/>
  <c r="AU849" i="6"/>
  <c r="AV849" i="6"/>
  <c r="AX849" i="6"/>
  <c r="AY849" i="6"/>
  <c r="AZ849" i="6"/>
  <c r="BB849" i="6"/>
  <c r="BC849" i="6"/>
  <c r="BD849" i="6"/>
  <c r="BF849" i="6"/>
  <c r="BG849" i="6"/>
  <c r="BH849" i="6"/>
  <c r="BJ849" i="6"/>
  <c r="BK849" i="6"/>
  <c r="BL849" i="6"/>
  <c r="BN849" i="6"/>
  <c r="BO849" i="6"/>
  <c r="BP849" i="6"/>
  <c r="BR849" i="6"/>
  <c r="BS849" i="6"/>
  <c r="BT849" i="6"/>
  <c r="BV849" i="6"/>
  <c r="BW849" i="6"/>
  <c r="BX849" i="6"/>
  <c r="BZ849" i="6"/>
  <c r="AH850" i="6"/>
  <c r="AI850" i="6"/>
  <c r="AJ850" i="6"/>
  <c r="AL850" i="6"/>
  <c r="AM850" i="6"/>
  <c r="AN850" i="6"/>
  <c r="AP850" i="6"/>
  <c r="AQ850" i="6"/>
  <c r="AR850" i="6"/>
  <c r="AT850" i="6"/>
  <c r="AU850" i="6"/>
  <c r="AV850" i="6"/>
  <c r="AX850" i="6"/>
  <c r="AY850" i="6"/>
  <c r="AZ850" i="6"/>
  <c r="BB850" i="6"/>
  <c r="BC850" i="6"/>
  <c r="BD850" i="6"/>
  <c r="BF850" i="6"/>
  <c r="BG850" i="6"/>
  <c r="BH850" i="6"/>
  <c r="BJ850" i="6"/>
  <c r="BK850" i="6"/>
  <c r="BL850" i="6"/>
  <c r="BN850" i="6"/>
  <c r="BO850" i="6"/>
  <c r="BP850" i="6"/>
  <c r="BR850" i="6"/>
  <c r="BS850" i="6"/>
  <c r="BT850" i="6"/>
  <c r="BV850" i="6"/>
  <c r="BW850" i="6"/>
  <c r="BX850" i="6"/>
  <c r="BZ850" i="6"/>
  <c r="AH851" i="6"/>
  <c r="AI851" i="6"/>
  <c r="AJ851" i="6"/>
  <c r="AL851" i="6"/>
  <c r="AM851" i="6"/>
  <c r="AN851" i="6"/>
  <c r="AP851" i="6"/>
  <c r="AQ851" i="6"/>
  <c r="AR851" i="6"/>
  <c r="AT851" i="6"/>
  <c r="AU851" i="6"/>
  <c r="AV851" i="6"/>
  <c r="AX851" i="6"/>
  <c r="AY851" i="6"/>
  <c r="AZ851" i="6"/>
  <c r="BB851" i="6"/>
  <c r="BC851" i="6"/>
  <c r="BD851" i="6"/>
  <c r="BF851" i="6"/>
  <c r="BG851" i="6"/>
  <c r="BH851" i="6"/>
  <c r="BJ851" i="6"/>
  <c r="BK851" i="6"/>
  <c r="BL851" i="6"/>
  <c r="BN851" i="6"/>
  <c r="BO851" i="6"/>
  <c r="BP851" i="6"/>
  <c r="BR851" i="6"/>
  <c r="BS851" i="6"/>
  <c r="BT851" i="6"/>
  <c r="BV851" i="6"/>
  <c r="BW851" i="6"/>
  <c r="BX851" i="6"/>
  <c r="BZ851" i="6"/>
  <c r="AH852" i="6"/>
  <c r="AI852" i="6"/>
  <c r="AJ852" i="6"/>
  <c r="AL852" i="6"/>
  <c r="AM852" i="6"/>
  <c r="AN852" i="6"/>
  <c r="AP852" i="6"/>
  <c r="AQ852" i="6"/>
  <c r="AR852" i="6"/>
  <c r="AT852" i="6"/>
  <c r="AU852" i="6"/>
  <c r="AV852" i="6"/>
  <c r="AX852" i="6"/>
  <c r="AY852" i="6"/>
  <c r="AZ852" i="6"/>
  <c r="BB852" i="6"/>
  <c r="BC852" i="6"/>
  <c r="BD852" i="6"/>
  <c r="BF852" i="6"/>
  <c r="BG852" i="6"/>
  <c r="BH852" i="6"/>
  <c r="BJ852" i="6"/>
  <c r="BK852" i="6"/>
  <c r="BL852" i="6"/>
  <c r="BN852" i="6"/>
  <c r="BO852" i="6"/>
  <c r="BP852" i="6"/>
  <c r="BR852" i="6"/>
  <c r="BS852" i="6"/>
  <c r="BT852" i="6"/>
  <c r="BV852" i="6"/>
  <c r="BW852" i="6"/>
  <c r="BX852" i="6"/>
  <c r="BZ852" i="6"/>
  <c r="AH853" i="6"/>
  <c r="AI853" i="6"/>
  <c r="AJ853" i="6"/>
  <c r="AL853" i="6"/>
  <c r="AM853" i="6"/>
  <c r="AN853" i="6"/>
  <c r="AP853" i="6"/>
  <c r="AQ853" i="6"/>
  <c r="AR853" i="6"/>
  <c r="AT853" i="6"/>
  <c r="AW853" i="6" s="1"/>
  <c r="AU853" i="6"/>
  <c r="AV853" i="6"/>
  <c r="AX853" i="6"/>
  <c r="AY853" i="6"/>
  <c r="AZ853" i="6"/>
  <c r="BB853" i="6"/>
  <c r="BC853" i="6"/>
  <c r="BD853" i="6"/>
  <c r="BF853" i="6"/>
  <c r="BG853" i="6"/>
  <c r="BH853" i="6"/>
  <c r="BJ853" i="6"/>
  <c r="BK853" i="6"/>
  <c r="BL853" i="6"/>
  <c r="BN853" i="6"/>
  <c r="BO853" i="6"/>
  <c r="BP853" i="6"/>
  <c r="BR853" i="6"/>
  <c r="BS853" i="6"/>
  <c r="BT853" i="6"/>
  <c r="BV853" i="6"/>
  <c r="BW853" i="6"/>
  <c r="BX853" i="6"/>
  <c r="BZ853" i="6"/>
  <c r="AH854" i="6"/>
  <c r="AI854" i="6"/>
  <c r="AJ854" i="6"/>
  <c r="AL854" i="6"/>
  <c r="AM854" i="6"/>
  <c r="AN854" i="6"/>
  <c r="AP854" i="6"/>
  <c r="AQ854" i="6"/>
  <c r="AR854" i="6"/>
  <c r="AT854" i="6"/>
  <c r="AU854" i="6"/>
  <c r="AV854" i="6"/>
  <c r="AX854" i="6"/>
  <c r="AY854" i="6"/>
  <c r="AZ854" i="6"/>
  <c r="BB854" i="6"/>
  <c r="BC854" i="6"/>
  <c r="BD854" i="6"/>
  <c r="BF854" i="6"/>
  <c r="BG854" i="6"/>
  <c r="BH854" i="6"/>
  <c r="BJ854" i="6"/>
  <c r="BK854" i="6"/>
  <c r="BL854" i="6"/>
  <c r="BN854" i="6"/>
  <c r="BO854" i="6"/>
  <c r="BP854" i="6"/>
  <c r="BR854" i="6"/>
  <c r="BS854" i="6"/>
  <c r="BT854" i="6"/>
  <c r="BV854" i="6"/>
  <c r="BW854" i="6"/>
  <c r="BX854" i="6"/>
  <c r="BZ854" i="6"/>
  <c r="AH855" i="6"/>
  <c r="AI855" i="6"/>
  <c r="AJ855" i="6"/>
  <c r="AL855" i="6"/>
  <c r="AM855" i="6"/>
  <c r="AN855" i="6"/>
  <c r="AP855" i="6"/>
  <c r="AQ855" i="6"/>
  <c r="AR855" i="6"/>
  <c r="AT855" i="6"/>
  <c r="AU855" i="6"/>
  <c r="AV855" i="6"/>
  <c r="AX855" i="6"/>
  <c r="AY855" i="6"/>
  <c r="AZ855" i="6"/>
  <c r="BB855" i="6"/>
  <c r="BC855" i="6"/>
  <c r="BD855" i="6"/>
  <c r="BF855" i="6"/>
  <c r="BG855" i="6"/>
  <c r="BH855" i="6"/>
  <c r="BJ855" i="6"/>
  <c r="BK855" i="6"/>
  <c r="BL855" i="6"/>
  <c r="BN855" i="6"/>
  <c r="BO855" i="6"/>
  <c r="BP855" i="6"/>
  <c r="BR855" i="6"/>
  <c r="BS855" i="6"/>
  <c r="BT855" i="6"/>
  <c r="BV855" i="6"/>
  <c r="BW855" i="6"/>
  <c r="BX855" i="6"/>
  <c r="BZ855" i="6"/>
  <c r="AH856" i="6"/>
  <c r="AI856" i="6"/>
  <c r="AJ856" i="6"/>
  <c r="AL856" i="6"/>
  <c r="AM856" i="6"/>
  <c r="AN856" i="6"/>
  <c r="AP856" i="6"/>
  <c r="AQ856" i="6"/>
  <c r="AR856" i="6"/>
  <c r="AT856" i="6"/>
  <c r="AU856" i="6"/>
  <c r="AV856" i="6"/>
  <c r="AX856" i="6"/>
  <c r="AY856" i="6"/>
  <c r="AZ856" i="6"/>
  <c r="BB856" i="6"/>
  <c r="BC856" i="6"/>
  <c r="BD856" i="6"/>
  <c r="BF856" i="6"/>
  <c r="BG856" i="6"/>
  <c r="BH856" i="6"/>
  <c r="BJ856" i="6"/>
  <c r="BK856" i="6"/>
  <c r="BL856" i="6"/>
  <c r="BN856" i="6"/>
  <c r="BO856" i="6"/>
  <c r="BP856" i="6"/>
  <c r="BR856" i="6"/>
  <c r="BS856" i="6"/>
  <c r="BT856" i="6"/>
  <c r="BV856" i="6"/>
  <c r="BW856" i="6"/>
  <c r="BX856" i="6"/>
  <c r="BZ856" i="6"/>
  <c r="AH857" i="6"/>
  <c r="AI857" i="6"/>
  <c r="AJ857" i="6"/>
  <c r="AL857" i="6"/>
  <c r="AM857" i="6"/>
  <c r="AN857" i="6"/>
  <c r="AP857" i="6"/>
  <c r="AQ857" i="6"/>
  <c r="AR857" i="6"/>
  <c r="AT857" i="6"/>
  <c r="AU857" i="6"/>
  <c r="AV857" i="6"/>
  <c r="AX857" i="6"/>
  <c r="AY857" i="6"/>
  <c r="AZ857" i="6"/>
  <c r="BB857" i="6"/>
  <c r="BC857" i="6"/>
  <c r="BD857" i="6"/>
  <c r="BF857" i="6"/>
  <c r="BG857" i="6"/>
  <c r="BH857" i="6"/>
  <c r="BJ857" i="6"/>
  <c r="BK857" i="6"/>
  <c r="BL857" i="6"/>
  <c r="BN857" i="6"/>
  <c r="BO857" i="6"/>
  <c r="BP857" i="6"/>
  <c r="BR857" i="6"/>
  <c r="BS857" i="6"/>
  <c r="BT857" i="6"/>
  <c r="BV857" i="6"/>
  <c r="BW857" i="6"/>
  <c r="BX857" i="6"/>
  <c r="BZ857" i="6"/>
  <c r="AH858" i="6"/>
  <c r="AI858" i="6"/>
  <c r="AJ858" i="6"/>
  <c r="AL858" i="6"/>
  <c r="AM858" i="6"/>
  <c r="AN858" i="6"/>
  <c r="AP858" i="6"/>
  <c r="AQ858" i="6"/>
  <c r="AR858" i="6"/>
  <c r="AT858" i="6"/>
  <c r="AU858" i="6"/>
  <c r="AV858" i="6"/>
  <c r="AX858" i="6"/>
  <c r="AY858" i="6"/>
  <c r="AZ858" i="6"/>
  <c r="BB858" i="6"/>
  <c r="BC858" i="6"/>
  <c r="BD858" i="6"/>
  <c r="BF858" i="6"/>
  <c r="BG858" i="6"/>
  <c r="BH858" i="6"/>
  <c r="BJ858" i="6"/>
  <c r="BK858" i="6"/>
  <c r="BL858" i="6"/>
  <c r="BN858" i="6"/>
  <c r="BO858" i="6"/>
  <c r="BP858" i="6"/>
  <c r="BQ858" i="6" s="1"/>
  <c r="BR858" i="6"/>
  <c r="BS858" i="6"/>
  <c r="BT858" i="6"/>
  <c r="BV858" i="6"/>
  <c r="BW858" i="6"/>
  <c r="BX858" i="6"/>
  <c r="BZ858" i="6"/>
  <c r="AH859" i="6"/>
  <c r="AI859" i="6"/>
  <c r="AJ859" i="6"/>
  <c r="AL859" i="6"/>
  <c r="AM859" i="6"/>
  <c r="AN859" i="6"/>
  <c r="AP859" i="6"/>
  <c r="AQ859" i="6"/>
  <c r="AR859" i="6"/>
  <c r="AT859" i="6"/>
  <c r="AU859" i="6"/>
  <c r="AV859" i="6"/>
  <c r="AX859" i="6"/>
  <c r="AY859" i="6"/>
  <c r="AZ859" i="6"/>
  <c r="BB859" i="6"/>
  <c r="BC859" i="6"/>
  <c r="BD859" i="6"/>
  <c r="BF859" i="6"/>
  <c r="BG859" i="6"/>
  <c r="BH859" i="6"/>
  <c r="BJ859" i="6"/>
  <c r="BK859" i="6"/>
  <c r="BL859" i="6"/>
  <c r="BN859" i="6"/>
  <c r="BO859" i="6"/>
  <c r="BP859" i="6"/>
  <c r="BR859" i="6"/>
  <c r="BS859" i="6"/>
  <c r="BT859" i="6"/>
  <c r="BV859" i="6"/>
  <c r="BW859" i="6"/>
  <c r="BX859" i="6"/>
  <c r="BZ859" i="6"/>
  <c r="AH860" i="6"/>
  <c r="AI860" i="6"/>
  <c r="AJ860" i="6"/>
  <c r="AL860" i="6"/>
  <c r="AM860" i="6"/>
  <c r="AN860" i="6"/>
  <c r="AP860" i="6"/>
  <c r="AQ860" i="6"/>
  <c r="AR860" i="6"/>
  <c r="AT860" i="6"/>
  <c r="AU860" i="6"/>
  <c r="AV860" i="6"/>
  <c r="AX860" i="6"/>
  <c r="AY860" i="6"/>
  <c r="AZ860" i="6"/>
  <c r="BB860" i="6"/>
  <c r="BC860" i="6"/>
  <c r="BD860" i="6"/>
  <c r="BF860" i="6"/>
  <c r="BG860" i="6"/>
  <c r="BH860" i="6"/>
  <c r="BJ860" i="6"/>
  <c r="BK860" i="6"/>
  <c r="BL860" i="6"/>
  <c r="BN860" i="6"/>
  <c r="BO860" i="6"/>
  <c r="BP860" i="6"/>
  <c r="BR860" i="6"/>
  <c r="BS860" i="6"/>
  <c r="BT860" i="6"/>
  <c r="BV860" i="6"/>
  <c r="BW860" i="6"/>
  <c r="BX860" i="6"/>
  <c r="BZ860" i="6"/>
  <c r="AH861" i="6"/>
  <c r="AI861" i="6"/>
  <c r="AJ861" i="6"/>
  <c r="AL861" i="6"/>
  <c r="AM861" i="6"/>
  <c r="AN861" i="6"/>
  <c r="AP861" i="6"/>
  <c r="AQ861" i="6"/>
  <c r="AR861" i="6"/>
  <c r="AT861" i="6"/>
  <c r="AU861" i="6"/>
  <c r="AV861" i="6"/>
  <c r="AX861" i="6"/>
  <c r="AY861" i="6"/>
  <c r="AZ861" i="6"/>
  <c r="BB861" i="6"/>
  <c r="BC861" i="6"/>
  <c r="BD861" i="6"/>
  <c r="BF861" i="6"/>
  <c r="BG861" i="6"/>
  <c r="BH861" i="6"/>
  <c r="BJ861" i="6"/>
  <c r="BK861" i="6"/>
  <c r="BL861" i="6"/>
  <c r="BN861" i="6"/>
  <c r="BO861" i="6"/>
  <c r="BP861" i="6"/>
  <c r="BR861" i="6"/>
  <c r="BS861" i="6"/>
  <c r="BT861" i="6"/>
  <c r="BV861" i="6"/>
  <c r="BW861" i="6"/>
  <c r="BX861" i="6"/>
  <c r="BZ861" i="6"/>
  <c r="AH862" i="6"/>
  <c r="AI862" i="6"/>
  <c r="AJ862" i="6"/>
  <c r="AL862" i="6"/>
  <c r="AM862" i="6"/>
  <c r="AN862" i="6"/>
  <c r="AP862" i="6"/>
  <c r="AQ862" i="6"/>
  <c r="AR862" i="6"/>
  <c r="AT862" i="6"/>
  <c r="AU862" i="6"/>
  <c r="AV862" i="6"/>
  <c r="AX862" i="6"/>
  <c r="AY862" i="6"/>
  <c r="AZ862" i="6"/>
  <c r="BB862" i="6"/>
  <c r="BC862" i="6"/>
  <c r="BD862" i="6"/>
  <c r="BF862" i="6"/>
  <c r="BG862" i="6"/>
  <c r="BH862" i="6"/>
  <c r="BJ862" i="6"/>
  <c r="BK862" i="6"/>
  <c r="BL862" i="6"/>
  <c r="BN862" i="6"/>
  <c r="BO862" i="6"/>
  <c r="BP862" i="6"/>
  <c r="BR862" i="6"/>
  <c r="BS862" i="6"/>
  <c r="BT862" i="6"/>
  <c r="BV862" i="6"/>
  <c r="BW862" i="6"/>
  <c r="BX862" i="6"/>
  <c r="BZ862" i="6"/>
  <c r="AH863" i="6"/>
  <c r="AI863" i="6"/>
  <c r="AJ863" i="6"/>
  <c r="AL863" i="6"/>
  <c r="AM863" i="6"/>
  <c r="AN863" i="6"/>
  <c r="AP863" i="6"/>
  <c r="AQ863" i="6"/>
  <c r="AR863" i="6"/>
  <c r="AT863" i="6"/>
  <c r="AU863" i="6"/>
  <c r="AV863" i="6"/>
  <c r="AX863" i="6"/>
  <c r="AY863" i="6"/>
  <c r="AZ863" i="6"/>
  <c r="BB863" i="6"/>
  <c r="BC863" i="6"/>
  <c r="BD863" i="6"/>
  <c r="BF863" i="6"/>
  <c r="BG863" i="6"/>
  <c r="BH863" i="6"/>
  <c r="BJ863" i="6"/>
  <c r="BK863" i="6"/>
  <c r="BL863" i="6"/>
  <c r="BN863" i="6"/>
  <c r="BO863" i="6"/>
  <c r="BP863" i="6"/>
  <c r="BR863" i="6"/>
  <c r="BS863" i="6"/>
  <c r="BT863" i="6"/>
  <c r="BV863" i="6"/>
  <c r="BW863" i="6"/>
  <c r="BX863" i="6"/>
  <c r="BZ863" i="6"/>
  <c r="AH864" i="6"/>
  <c r="AI864" i="6"/>
  <c r="AJ864" i="6"/>
  <c r="AL864" i="6"/>
  <c r="AM864" i="6"/>
  <c r="AN864" i="6"/>
  <c r="AP864" i="6"/>
  <c r="AQ864" i="6"/>
  <c r="AR864" i="6"/>
  <c r="AT864" i="6"/>
  <c r="AU864" i="6"/>
  <c r="AV864" i="6"/>
  <c r="AX864" i="6"/>
  <c r="AY864" i="6"/>
  <c r="AZ864" i="6"/>
  <c r="BB864" i="6"/>
  <c r="BC864" i="6"/>
  <c r="BD864" i="6"/>
  <c r="BF864" i="6"/>
  <c r="BG864" i="6"/>
  <c r="BH864" i="6"/>
  <c r="BJ864" i="6"/>
  <c r="BK864" i="6"/>
  <c r="BL864" i="6"/>
  <c r="BN864" i="6"/>
  <c r="BO864" i="6"/>
  <c r="BP864" i="6"/>
  <c r="BR864" i="6"/>
  <c r="BS864" i="6"/>
  <c r="BT864" i="6"/>
  <c r="BV864" i="6"/>
  <c r="BW864" i="6"/>
  <c r="BX864" i="6"/>
  <c r="BZ864" i="6"/>
  <c r="AH865" i="6"/>
  <c r="AI865" i="6"/>
  <c r="AJ865" i="6"/>
  <c r="AL865" i="6"/>
  <c r="AM865" i="6"/>
  <c r="AN865" i="6"/>
  <c r="AP865" i="6"/>
  <c r="AQ865" i="6"/>
  <c r="AR865" i="6"/>
  <c r="AT865" i="6"/>
  <c r="AU865" i="6"/>
  <c r="AV865" i="6"/>
  <c r="AX865" i="6"/>
  <c r="AY865" i="6"/>
  <c r="AZ865" i="6"/>
  <c r="BB865" i="6"/>
  <c r="BC865" i="6"/>
  <c r="BD865" i="6"/>
  <c r="BF865" i="6"/>
  <c r="BG865" i="6"/>
  <c r="BH865" i="6"/>
  <c r="BJ865" i="6"/>
  <c r="BK865" i="6"/>
  <c r="BL865" i="6"/>
  <c r="BN865" i="6"/>
  <c r="BO865" i="6"/>
  <c r="BP865" i="6"/>
  <c r="BR865" i="6"/>
  <c r="BS865" i="6"/>
  <c r="BT865" i="6"/>
  <c r="BV865" i="6"/>
  <c r="BW865" i="6"/>
  <c r="BX865" i="6"/>
  <c r="BZ865" i="6"/>
  <c r="AH866" i="6"/>
  <c r="AI866" i="6"/>
  <c r="AJ866" i="6"/>
  <c r="AL866" i="6"/>
  <c r="AM866" i="6"/>
  <c r="AN866" i="6"/>
  <c r="AP866" i="6"/>
  <c r="AQ866" i="6"/>
  <c r="AR866" i="6"/>
  <c r="AT866" i="6"/>
  <c r="AU866" i="6"/>
  <c r="AV866" i="6"/>
  <c r="AX866" i="6"/>
  <c r="AY866" i="6"/>
  <c r="AZ866" i="6"/>
  <c r="BB866" i="6"/>
  <c r="BC866" i="6"/>
  <c r="BD866" i="6"/>
  <c r="BF866" i="6"/>
  <c r="BG866" i="6"/>
  <c r="BH866" i="6"/>
  <c r="BJ866" i="6"/>
  <c r="BK866" i="6"/>
  <c r="BL866" i="6"/>
  <c r="BN866" i="6"/>
  <c r="BO866" i="6"/>
  <c r="BP866" i="6"/>
  <c r="BR866" i="6"/>
  <c r="BS866" i="6"/>
  <c r="BT866" i="6"/>
  <c r="BV866" i="6"/>
  <c r="BW866" i="6"/>
  <c r="BX866" i="6"/>
  <c r="BZ866" i="6"/>
  <c r="AH867" i="6"/>
  <c r="AI867" i="6"/>
  <c r="AJ867" i="6"/>
  <c r="AL867" i="6"/>
  <c r="AM867" i="6"/>
  <c r="AN867" i="6"/>
  <c r="AP867" i="6"/>
  <c r="AQ867" i="6"/>
  <c r="AR867" i="6"/>
  <c r="AT867" i="6"/>
  <c r="AU867" i="6"/>
  <c r="AV867" i="6"/>
  <c r="AX867" i="6"/>
  <c r="AY867" i="6"/>
  <c r="AZ867" i="6"/>
  <c r="BB867" i="6"/>
  <c r="BC867" i="6"/>
  <c r="BD867" i="6"/>
  <c r="BF867" i="6"/>
  <c r="BG867" i="6"/>
  <c r="BH867" i="6"/>
  <c r="BJ867" i="6"/>
  <c r="BK867" i="6"/>
  <c r="BL867" i="6"/>
  <c r="BN867" i="6"/>
  <c r="BO867" i="6"/>
  <c r="BP867" i="6"/>
  <c r="BR867" i="6"/>
  <c r="BS867" i="6"/>
  <c r="BT867" i="6"/>
  <c r="BV867" i="6"/>
  <c r="BW867" i="6"/>
  <c r="BX867" i="6"/>
  <c r="BZ867" i="6"/>
  <c r="AH868" i="6"/>
  <c r="AI868" i="6"/>
  <c r="AJ868" i="6"/>
  <c r="AL868" i="6"/>
  <c r="AM868" i="6"/>
  <c r="AN868" i="6"/>
  <c r="AP868" i="6"/>
  <c r="AQ868" i="6"/>
  <c r="AR868" i="6"/>
  <c r="AT868" i="6"/>
  <c r="AU868" i="6"/>
  <c r="AV868" i="6"/>
  <c r="AX868" i="6"/>
  <c r="AY868" i="6"/>
  <c r="AZ868" i="6"/>
  <c r="BB868" i="6"/>
  <c r="BC868" i="6"/>
  <c r="BD868" i="6"/>
  <c r="BF868" i="6"/>
  <c r="BG868" i="6"/>
  <c r="BH868" i="6"/>
  <c r="BJ868" i="6"/>
  <c r="BK868" i="6"/>
  <c r="BL868" i="6"/>
  <c r="BN868" i="6"/>
  <c r="BO868" i="6"/>
  <c r="BP868" i="6"/>
  <c r="BR868" i="6"/>
  <c r="BU868" i="6" s="1"/>
  <c r="BS868" i="6"/>
  <c r="BT868" i="6"/>
  <c r="BV868" i="6"/>
  <c r="BW868" i="6"/>
  <c r="BX868" i="6"/>
  <c r="BZ868" i="6"/>
  <c r="AH869" i="6"/>
  <c r="AI869" i="6"/>
  <c r="AJ869" i="6"/>
  <c r="AL869" i="6"/>
  <c r="AM869" i="6"/>
  <c r="AN869" i="6"/>
  <c r="AP869" i="6"/>
  <c r="AQ869" i="6"/>
  <c r="AR869" i="6"/>
  <c r="AT869" i="6"/>
  <c r="AU869" i="6"/>
  <c r="AV869" i="6"/>
  <c r="AX869" i="6"/>
  <c r="AY869" i="6"/>
  <c r="AZ869" i="6"/>
  <c r="BB869" i="6"/>
  <c r="BC869" i="6"/>
  <c r="BD869" i="6"/>
  <c r="BF869" i="6"/>
  <c r="BG869" i="6"/>
  <c r="BH869" i="6"/>
  <c r="BJ869" i="6"/>
  <c r="BK869" i="6"/>
  <c r="BL869" i="6"/>
  <c r="BN869" i="6"/>
  <c r="BO869" i="6"/>
  <c r="BP869" i="6"/>
  <c r="BR869" i="6"/>
  <c r="BS869" i="6"/>
  <c r="BT869" i="6"/>
  <c r="BV869" i="6"/>
  <c r="BW869" i="6"/>
  <c r="BX869" i="6"/>
  <c r="BZ869" i="6"/>
  <c r="AH870" i="6"/>
  <c r="AI870" i="6"/>
  <c r="AJ870" i="6"/>
  <c r="AL870" i="6"/>
  <c r="AM870" i="6"/>
  <c r="AN870" i="6"/>
  <c r="AP870" i="6"/>
  <c r="AQ870" i="6"/>
  <c r="AR870" i="6"/>
  <c r="AT870" i="6"/>
  <c r="AU870" i="6"/>
  <c r="AV870" i="6"/>
  <c r="AX870" i="6"/>
  <c r="AY870" i="6"/>
  <c r="AZ870" i="6"/>
  <c r="BB870" i="6"/>
  <c r="BC870" i="6"/>
  <c r="BD870" i="6"/>
  <c r="BF870" i="6"/>
  <c r="BG870" i="6"/>
  <c r="BH870" i="6"/>
  <c r="BJ870" i="6"/>
  <c r="BK870" i="6"/>
  <c r="BL870" i="6"/>
  <c r="BN870" i="6"/>
  <c r="BO870" i="6"/>
  <c r="BP870" i="6"/>
  <c r="BR870" i="6"/>
  <c r="BS870" i="6"/>
  <c r="BT870" i="6"/>
  <c r="BV870" i="6"/>
  <c r="BW870" i="6"/>
  <c r="BX870" i="6"/>
  <c r="BZ870" i="6"/>
  <c r="AH871" i="6"/>
  <c r="AI871" i="6"/>
  <c r="AJ871" i="6"/>
  <c r="AL871" i="6"/>
  <c r="AM871" i="6"/>
  <c r="AN871" i="6"/>
  <c r="AP871" i="6"/>
  <c r="AQ871" i="6"/>
  <c r="AR871" i="6"/>
  <c r="AT871" i="6"/>
  <c r="AU871" i="6"/>
  <c r="AV871" i="6"/>
  <c r="AX871" i="6"/>
  <c r="AY871" i="6"/>
  <c r="AZ871" i="6"/>
  <c r="BB871" i="6"/>
  <c r="BC871" i="6"/>
  <c r="BD871" i="6"/>
  <c r="BF871" i="6"/>
  <c r="BG871" i="6"/>
  <c r="BH871" i="6"/>
  <c r="BJ871" i="6"/>
  <c r="BK871" i="6"/>
  <c r="BL871" i="6"/>
  <c r="BN871" i="6"/>
  <c r="BO871" i="6"/>
  <c r="BP871" i="6"/>
  <c r="BR871" i="6"/>
  <c r="BS871" i="6"/>
  <c r="BT871" i="6"/>
  <c r="BV871" i="6"/>
  <c r="BW871" i="6"/>
  <c r="BX871" i="6"/>
  <c r="BZ871" i="6"/>
  <c r="AH872" i="6"/>
  <c r="AI872" i="6"/>
  <c r="AJ872" i="6"/>
  <c r="AL872" i="6"/>
  <c r="AM872" i="6"/>
  <c r="AN872" i="6"/>
  <c r="AP872" i="6"/>
  <c r="AQ872" i="6"/>
  <c r="AR872" i="6"/>
  <c r="AT872" i="6"/>
  <c r="AU872" i="6"/>
  <c r="AV872" i="6"/>
  <c r="AX872" i="6"/>
  <c r="AY872" i="6"/>
  <c r="AZ872" i="6"/>
  <c r="BB872" i="6"/>
  <c r="BC872" i="6"/>
  <c r="BD872" i="6"/>
  <c r="BF872" i="6"/>
  <c r="BG872" i="6"/>
  <c r="BH872" i="6"/>
  <c r="BJ872" i="6"/>
  <c r="BK872" i="6"/>
  <c r="BL872" i="6"/>
  <c r="BN872" i="6"/>
  <c r="BO872" i="6"/>
  <c r="BP872" i="6"/>
  <c r="BR872" i="6"/>
  <c r="BS872" i="6"/>
  <c r="BT872" i="6"/>
  <c r="BV872" i="6"/>
  <c r="BW872" i="6"/>
  <c r="BX872" i="6"/>
  <c r="BZ872" i="6"/>
  <c r="AH873" i="6"/>
  <c r="AI873" i="6"/>
  <c r="AJ873" i="6"/>
  <c r="AL873" i="6"/>
  <c r="AM873" i="6"/>
  <c r="AN873" i="6"/>
  <c r="AP873" i="6"/>
  <c r="AQ873" i="6"/>
  <c r="AR873" i="6"/>
  <c r="AT873" i="6"/>
  <c r="AU873" i="6"/>
  <c r="AV873" i="6"/>
  <c r="AX873" i="6"/>
  <c r="AY873" i="6"/>
  <c r="AZ873" i="6"/>
  <c r="BB873" i="6"/>
  <c r="BC873" i="6"/>
  <c r="BD873" i="6"/>
  <c r="BF873" i="6"/>
  <c r="BG873" i="6"/>
  <c r="BH873" i="6"/>
  <c r="BJ873" i="6"/>
  <c r="BK873" i="6"/>
  <c r="BL873" i="6"/>
  <c r="BN873" i="6"/>
  <c r="BO873" i="6"/>
  <c r="BP873" i="6"/>
  <c r="BR873" i="6"/>
  <c r="BS873" i="6"/>
  <c r="BT873" i="6"/>
  <c r="BV873" i="6"/>
  <c r="BW873" i="6"/>
  <c r="BX873" i="6"/>
  <c r="BZ873" i="6"/>
  <c r="AH874" i="6"/>
  <c r="AI874" i="6"/>
  <c r="AJ874" i="6"/>
  <c r="AL874" i="6"/>
  <c r="AM874" i="6"/>
  <c r="AN874" i="6"/>
  <c r="AP874" i="6"/>
  <c r="AQ874" i="6"/>
  <c r="AR874" i="6"/>
  <c r="AT874" i="6"/>
  <c r="AU874" i="6"/>
  <c r="AV874" i="6"/>
  <c r="AX874" i="6"/>
  <c r="AY874" i="6"/>
  <c r="AZ874" i="6"/>
  <c r="BB874" i="6"/>
  <c r="BC874" i="6"/>
  <c r="BD874" i="6"/>
  <c r="BF874" i="6"/>
  <c r="BG874" i="6"/>
  <c r="BH874" i="6"/>
  <c r="BJ874" i="6"/>
  <c r="BK874" i="6"/>
  <c r="BL874" i="6"/>
  <c r="BN874" i="6"/>
  <c r="BO874" i="6"/>
  <c r="BP874" i="6"/>
  <c r="BR874" i="6"/>
  <c r="BS874" i="6"/>
  <c r="BT874" i="6"/>
  <c r="BV874" i="6"/>
  <c r="BW874" i="6"/>
  <c r="BX874" i="6"/>
  <c r="BZ874" i="6"/>
  <c r="AH875" i="6"/>
  <c r="AI875" i="6"/>
  <c r="AJ875" i="6"/>
  <c r="AL875" i="6"/>
  <c r="AM875" i="6"/>
  <c r="AN875" i="6"/>
  <c r="AP875" i="6"/>
  <c r="AQ875" i="6"/>
  <c r="AR875" i="6"/>
  <c r="AT875" i="6"/>
  <c r="AU875" i="6"/>
  <c r="AV875" i="6"/>
  <c r="AX875" i="6"/>
  <c r="AY875" i="6"/>
  <c r="AZ875" i="6"/>
  <c r="BB875" i="6"/>
  <c r="BC875" i="6"/>
  <c r="BD875" i="6"/>
  <c r="BF875" i="6"/>
  <c r="BG875" i="6"/>
  <c r="BH875" i="6"/>
  <c r="BJ875" i="6"/>
  <c r="BK875" i="6"/>
  <c r="BL875" i="6"/>
  <c r="BN875" i="6"/>
  <c r="BO875" i="6"/>
  <c r="BP875" i="6"/>
  <c r="BR875" i="6"/>
  <c r="BS875" i="6"/>
  <c r="BT875" i="6"/>
  <c r="BV875" i="6"/>
  <c r="BW875" i="6"/>
  <c r="BX875" i="6"/>
  <c r="BZ875" i="6"/>
  <c r="AH876" i="6"/>
  <c r="AI876" i="6"/>
  <c r="AJ876" i="6"/>
  <c r="AL876" i="6"/>
  <c r="AM876" i="6"/>
  <c r="AN876" i="6"/>
  <c r="AP876" i="6"/>
  <c r="AQ876" i="6"/>
  <c r="AR876" i="6"/>
  <c r="AT876" i="6"/>
  <c r="AU876" i="6"/>
  <c r="AV876" i="6"/>
  <c r="AX876" i="6"/>
  <c r="AY876" i="6"/>
  <c r="AZ876" i="6"/>
  <c r="BB876" i="6"/>
  <c r="BC876" i="6"/>
  <c r="BD876" i="6"/>
  <c r="BF876" i="6"/>
  <c r="BG876" i="6"/>
  <c r="BH876" i="6"/>
  <c r="BJ876" i="6"/>
  <c r="BK876" i="6"/>
  <c r="BL876" i="6"/>
  <c r="BN876" i="6"/>
  <c r="BO876" i="6"/>
  <c r="BP876" i="6"/>
  <c r="BR876" i="6"/>
  <c r="BS876" i="6"/>
  <c r="BT876" i="6"/>
  <c r="BV876" i="6"/>
  <c r="BW876" i="6"/>
  <c r="BX876" i="6"/>
  <c r="BZ876" i="6"/>
  <c r="AH877" i="6"/>
  <c r="AI877" i="6"/>
  <c r="AJ877" i="6"/>
  <c r="AL877" i="6"/>
  <c r="AM877" i="6"/>
  <c r="AN877" i="6"/>
  <c r="AP877" i="6"/>
  <c r="AQ877" i="6"/>
  <c r="AR877" i="6"/>
  <c r="AT877" i="6"/>
  <c r="AU877" i="6"/>
  <c r="AV877" i="6"/>
  <c r="AX877" i="6"/>
  <c r="AY877" i="6"/>
  <c r="AZ877" i="6"/>
  <c r="BB877" i="6"/>
  <c r="BC877" i="6"/>
  <c r="BD877" i="6"/>
  <c r="BF877" i="6"/>
  <c r="BG877" i="6"/>
  <c r="BH877" i="6"/>
  <c r="BJ877" i="6"/>
  <c r="BK877" i="6"/>
  <c r="BL877" i="6"/>
  <c r="BN877" i="6"/>
  <c r="BO877" i="6"/>
  <c r="BP877" i="6"/>
  <c r="BR877" i="6"/>
  <c r="BS877" i="6"/>
  <c r="BT877" i="6"/>
  <c r="BV877" i="6"/>
  <c r="BW877" i="6"/>
  <c r="BX877" i="6"/>
  <c r="BZ877" i="6"/>
  <c r="AH878" i="6"/>
  <c r="AI878" i="6"/>
  <c r="AJ878" i="6"/>
  <c r="AL878" i="6"/>
  <c r="AM878" i="6"/>
  <c r="AN878" i="6"/>
  <c r="AP878" i="6"/>
  <c r="AQ878" i="6"/>
  <c r="AR878" i="6"/>
  <c r="AT878" i="6"/>
  <c r="AU878" i="6"/>
  <c r="AV878" i="6"/>
  <c r="AX878" i="6"/>
  <c r="AY878" i="6"/>
  <c r="AZ878" i="6"/>
  <c r="BB878" i="6"/>
  <c r="BC878" i="6"/>
  <c r="BD878" i="6"/>
  <c r="BF878" i="6"/>
  <c r="BG878" i="6"/>
  <c r="BH878" i="6"/>
  <c r="BJ878" i="6"/>
  <c r="BK878" i="6"/>
  <c r="BL878" i="6"/>
  <c r="BN878" i="6"/>
  <c r="BO878" i="6"/>
  <c r="BP878" i="6"/>
  <c r="BR878" i="6"/>
  <c r="BS878" i="6"/>
  <c r="BT878" i="6"/>
  <c r="BV878" i="6"/>
  <c r="BW878" i="6"/>
  <c r="BX878" i="6"/>
  <c r="BZ878" i="6"/>
  <c r="AH879" i="6"/>
  <c r="AI879" i="6"/>
  <c r="AJ879" i="6"/>
  <c r="AL879" i="6"/>
  <c r="AM879" i="6"/>
  <c r="AN879" i="6"/>
  <c r="AP879" i="6"/>
  <c r="AQ879" i="6"/>
  <c r="AR879" i="6"/>
  <c r="AT879" i="6"/>
  <c r="AU879" i="6"/>
  <c r="AV879" i="6"/>
  <c r="AX879" i="6"/>
  <c r="AY879" i="6"/>
  <c r="AZ879" i="6"/>
  <c r="BB879" i="6"/>
  <c r="BC879" i="6"/>
  <c r="BD879" i="6"/>
  <c r="BF879" i="6"/>
  <c r="BG879" i="6"/>
  <c r="BH879" i="6"/>
  <c r="BJ879" i="6"/>
  <c r="BK879" i="6"/>
  <c r="BL879" i="6"/>
  <c r="BN879" i="6"/>
  <c r="BO879" i="6"/>
  <c r="BP879" i="6"/>
  <c r="BR879" i="6"/>
  <c r="BS879" i="6"/>
  <c r="BT879" i="6"/>
  <c r="BV879" i="6"/>
  <c r="BW879" i="6"/>
  <c r="BX879" i="6"/>
  <c r="BZ879" i="6"/>
  <c r="AH880" i="6"/>
  <c r="AI880" i="6"/>
  <c r="AJ880" i="6"/>
  <c r="AL880" i="6"/>
  <c r="AM880" i="6"/>
  <c r="AN880" i="6"/>
  <c r="AP880" i="6"/>
  <c r="AQ880" i="6"/>
  <c r="AR880" i="6"/>
  <c r="AT880" i="6"/>
  <c r="AU880" i="6"/>
  <c r="AV880" i="6"/>
  <c r="AX880" i="6"/>
  <c r="AY880" i="6"/>
  <c r="AZ880" i="6"/>
  <c r="BB880" i="6"/>
  <c r="BC880" i="6"/>
  <c r="BD880" i="6"/>
  <c r="BF880" i="6"/>
  <c r="BG880" i="6"/>
  <c r="BH880" i="6"/>
  <c r="BJ880" i="6"/>
  <c r="BK880" i="6"/>
  <c r="BL880" i="6"/>
  <c r="BN880" i="6"/>
  <c r="BO880" i="6"/>
  <c r="BP880" i="6"/>
  <c r="BR880" i="6"/>
  <c r="BS880" i="6"/>
  <c r="BT880" i="6"/>
  <c r="BV880" i="6"/>
  <c r="BW880" i="6"/>
  <c r="BX880" i="6"/>
  <c r="BZ880" i="6"/>
  <c r="AH881" i="6"/>
  <c r="AI881" i="6"/>
  <c r="AJ881" i="6"/>
  <c r="AL881" i="6"/>
  <c r="AM881" i="6"/>
  <c r="AN881" i="6"/>
  <c r="AP881" i="6"/>
  <c r="AQ881" i="6"/>
  <c r="AR881" i="6"/>
  <c r="AT881" i="6"/>
  <c r="AU881" i="6"/>
  <c r="AV881" i="6"/>
  <c r="AX881" i="6"/>
  <c r="AY881" i="6"/>
  <c r="AZ881" i="6"/>
  <c r="BB881" i="6"/>
  <c r="BC881" i="6"/>
  <c r="BD881" i="6"/>
  <c r="BF881" i="6"/>
  <c r="BG881" i="6"/>
  <c r="BH881" i="6"/>
  <c r="BJ881" i="6"/>
  <c r="BK881" i="6"/>
  <c r="BL881" i="6"/>
  <c r="BN881" i="6"/>
  <c r="BO881" i="6"/>
  <c r="BP881" i="6"/>
  <c r="BR881" i="6"/>
  <c r="BS881" i="6"/>
  <c r="BT881" i="6"/>
  <c r="BV881" i="6"/>
  <c r="BW881" i="6"/>
  <c r="BX881" i="6"/>
  <c r="BZ881" i="6"/>
  <c r="AH882" i="6"/>
  <c r="AI882" i="6"/>
  <c r="AJ882" i="6"/>
  <c r="AL882" i="6"/>
  <c r="AM882" i="6"/>
  <c r="AN882" i="6"/>
  <c r="AP882" i="6"/>
  <c r="AQ882" i="6"/>
  <c r="AR882" i="6"/>
  <c r="AT882" i="6"/>
  <c r="AU882" i="6"/>
  <c r="AV882" i="6"/>
  <c r="AX882" i="6"/>
  <c r="AY882" i="6"/>
  <c r="AZ882" i="6"/>
  <c r="BB882" i="6"/>
  <c r="BC882" i="6"/>
  <c r="BD882" i="6"/>
  <c r="BF882" i="6"/>
  <c r="BG882" i="6"/>
  <c r="BH882" i="6"/>
  <c r="BJ882" i="6"/>
  <c r="BK882" i="6"/>
  <c r="BL882" i="6"/>
  <c r="BN882" i="6"/>
  <c r="BO882" i="6"/>
  <c r="BP882" i="6"/>
  <c r="BR882" i="6"/>
  <c r="BS882" i="6"/>
  <c r="BT882" i="6"/>
  <c r="BV882" i="6"/>
  <c r="BW882" i="6"/>
  <c r="BX882" i="6"/>
  <c r="BZ882" i="6"/>
  <c r="AH883" i="6"/>
  <c r="AI883" i="6"/>
  <c r="AJ883" i="6"/>
  <c r="AL883" i="6"/>
  <c r="AM883" i="6"/>
  <c r="AN883" i="6"/>
  <c r="AP883" i="6"/>
  <c r="AQ883" i="6"/>
  <c r="AR883" i="6"/>
  <c r="AT883" i="6"/>
  <c r="AU883" i="6"/>
  <c r="AV883" i="6"/>
  <c r="AX883" i="6"/>
  <c r="AY883" i="6"/>
  <c r="AZ883" i="6"/>
  <c r="BB883" i="6"/>
  <c r="BC883" i="6"/>
  <c r="BD883" i="6"/>
  <c r="BF883" i="6"/>
  <c r="BG883" i="6"/>
  <c r="BH883" i="6"/>
  <c r="BJ883" i="6"/>
  <c r="BK883" i="6"/>
  <c r="BL883" i="6"/>
  <c r="BN883" i="6"/>
  <c r="BO883" i="6"/>
  <c r="BP883" i="6"/>
  <c r="BR883" i="6"/>
  <c r="BS883" i="6"/>
  <c r="BT883" i="6"/>
  <c r="BV883" i="6"/>
  <c r="BW883" i="6"/>
  <c r="BX883" i="6"/>
  <c r="BZ883" i="6"/>
  <c r="AH884" i="6"/>
  <c r="AI884" i="6"/>
  <c r="AJ884" i="6"/>
  <c r="AL884" i="6"/>
  <c r="AM884" i="6"/>
  <c r="AN884" i="6"/>
  <c r="AP884" i="6"/>
  <c r="AQ884" i="6"/>
  <c r="AR884" i="6"/>
  <c r="AT884" i="6"/>
  <c r="AU884" i="6"/>
  <c r="AV884" i="6"/>
  <c r="AX884" i="6"/>
  <c r="AY884" i="6"/>
  <c r="AZ884" i="6"/>
  <c r="BB884" i="6"/>
  <c r="BC884" i="6"/>
  <c r="BD884" i="6"/>
  <c r="BF884" i="6"/>
  <c r="BG884" i="6"/>
  <c r="BH884" i="6"/>
  <c r="BJ884" i="6"/>
  <c r="BK884" i="6"/>
  <c r="BL884" i="6"/>
  <c r="BN884" i="6"/>
  <c r="BO884" i="6"/>
  <c r="BP884" i="6"/>
  <c r="BR884" i="6"/>
  <c r="BS884" i="6"/>
  <c r="BT884" i="6"/>
  <c r="BV884" i="6"/>
  <c r="BW884" i="6"/>
  <c r="BX884" i="6"/>
  <c r="BZ884" i="6"/>
  <c r="AH885" i="6"/>
  <c r="AI885" i="6"/>
  <c r="AJ885" i="6"/>
  <c r="AL885" i="6"/>
  <c r="AM885" i="6"/>
  <c r="AN885" i="6"/>
  <c r="AP885" i="6"/>
  <c r="AQ885" i="6"/>
  <c r="AR885" i="6"/>
  <c r="AT885" i="6"/>
  <c r="AU885" i="6"/>
  <c r="AV885" i="6"/>
  <c r="AX885" i="6"/>
  <c r="AY885" i="6"/>
  <c r="AZ885" i="6"/>
  <c r="BB885" i="6"/>
  <c r="BC885" i="6"/>
  <c r="BD885" i="6"/>
  <c r="BF885" i="6"/>
  <c r="BG885" i="6"/>
  <c r="BH885" i="6"/>
  <c r="BJ885" i="6"/>
  <c r="BK885" i="6"/>
  <c r="BL885" i="6"/>
  <c r="BN885" i="6"/>
  <c r="BO885" i="6"/>
  <c r="BP885" i="6"/>
  <c r="BR885" i="6"/>
  <c r="BS885" i="6"/>
  <c r="BT885" i="6"/>
  <c r="BV885" i="6"/>
  <c r="BW885" i="6"/>
  <c r="BX885" i="6"/>
  <c r="BZ885" i="6"/>
  <c r="AH886" i="6"/>
  <c r="AI886" i="6"/>
  <c r="AJ886" i="6"/>
  <c r="AL886" i="6"/>
  <c r="AM886" i="6"/>
  <c r="AN886" i="6"/>
  <c r="AP886" i="6"/>
  <c r="AQ886" i="6"/>
  <c r="AR886" i="6"/>
  <c r="AT886" i="6"/>
  <c r="AU886" i="6"/>
  <c r="AV886" i="6"/>
  <c r="AX886" i="6"/>
  <c r="AY886" i="6"/>
  <c r="AZ886" i="6"/>
  <c r="BB886" i="6"/>
  <c r="BC886" i="6"/>
  <c r="BD886" i="6"/>
  <c r="BF886" i="6"/>
  <c r="BG886" i="6"/>
  <c r="BH886" i="6"/>
  <c r="BJ886" i="6"/>
  <c r="BK886" i="6"/>
  <c r="BL886" i="6"/>
  <c r="BN886" i="6"/>
  <c r="BO886" i="6"/>
  <c r="BP886" i="6"/>
  <c r="BR886" i="6"/>
  <c r="BS886" i="6"/>
  <c r="BT886" i="6"/>
  <c r="BV886" i="6"/>
  <c r="BW886" i="6"/>
  <c r="BX886" i="6"/>
  <c r="BZ886" i="6"/>
  <c r="AH887" i="6"/>
  <c r="AI887" i="6"/>
  <c r="AJ887" i="6"/>
  <c r="AL887" i="6"/>
  <c r="AM887" i="6"/>
  <c r="AN887" i="6"/>
  <c r="AP887" i="6"/>
  <c r="AQ887" i="6"/>
  <c r="AR887" i="6"/>
  <c r="AT887" i="6"/>
  <c r="AU887" i="6"/>
  <c r="AV887" i="6"/>
  <c r="AX887" i="6"/>
  <c r="AY887" i="6"/>
  <c r="AZ887" i="6"/>
  <c r="BB887" i="6"/>
  <c r="BC887" i="6"/>
  <c r="BD887" i="6"/>
  <c r="BF887" i="6"/>
  <c r="BG887" i="6"/>
  <c r="BH887" i="6"/>
  <c r="BJ887" i="6"/>
  <c r="BK887" i="6"/>
  <c r="BL887" i="6"/>
  <c r="BN887" i="6"/>
  <c r="BO887" i="6"/>
  <c r="BP887" i="6"/>
  <c r="BR887" i="6"/>
  <c r="BS887" i="6"/>
  <c r="BT887" i="6"/>
  <c r="BV887" i="6"/>
  <c r="BW887" i="6"/>
  <c r="BX887" i="6"/>
  <c r="BZ887" i="6"/>
  <c r="AH888" i="6"/>
  <c r="AI888" i="6"/>
  <c r="AJ888" i="6"/>
  <c r="AL888" i="6"/>
  <c r="AM888" i="6"/>
  <c r="AN888" i="6"/>
  <c r="AP888" i="6"/>
  <c r="AQ888" i="6"/>
  <c r="AR888" i="6"/>
  <c r="AT888" i="6"/>
  <c r="AU888" i="6"/>
  <c r="AV888" i="6"/>
  <c r="AX888" i="6"/>
  <c r="AY888" i="6"/>
  <c r="AZ888" i="6"/>
  <c r="BB888" i="6"/>
  <c r="BC888" i="6"/>
  <c r="BD888" i="6"/>
  <c r="BF888" i="6"/>
  <c r="BG888" i="6"/>
  <c r="BH888" i="6"/>
  <c r="BJ888" i="6"/>
  <c r="BK888" i="6"/>
  <c r="BL888" i="6"/>
  <c r="BN888" i="6"/>
  <c r="BO888" i="6"/>
  <c r="BP888" i="6"/>
  <c r="BR888" i="6"/>
  <c r="BS888" i="6"/>
  <c r="BT888" i="6"/>
  <c r="BV888" i="6"/>
  <c r="BW888" i="6"/>
  <c r="BX888" i="6"/>
  <c r="BZ888" i="6"/>
  <c r="AH889" i="6"/>
  <c r="AI889" i="6"/>
  <c r="AJ889" i="6"/>
  <c r="AL889" i="6"/>
  <c r="AM889" i="6"/>
  <c r="AN889" i="6"/>
  <c r="AP889" i="6"/>
  <c r="AQ889" i="6"/>
  <c r="AR889" i="6"/>
  <c r="AT889" i="6"/>
  <c r="AU889" i="6"/>
  <c r="AV889" i="6"/>
  <c r="AX889" i="6"/>
  <c r="AY889" i="6"/>
  <c r="AZ889" i="6"/>
  <c r="BB889" i="6"/>
  <c r="BC889" i="6"/>
  <c r="BD889" i="6"/>
  <c r="BF889" i="6"/>
  <c r="BG889" i="6"/>
  <c r="BH889" i="6"/>
  <c r="BJ889" i="6"/>
  <c r="BK889" i="6"/>
  <c r="BL889" i="6"/>
  <c r="BN889" i="6"/>
  <c r="BO889" i="6"/>
  <c r="BP889" i="6"/>
  <c r="BR889" i="6"/>
  <c r="BS889" i="6"/>
  <c r="BT889" i="6"/>
  <c r="BV889" i="6"/>
  <c r="BW889" i="6"/>
  <c r="BX889" i="6"/>
  <c r="BZ889" i="6"/>
  <c r="AH890" i="6"/>
  <c r="AI890" i="6"/>
  <c r="AJ890" i="6"/>
  <c r="AL890" i="6"/>
  <c r="AM890" i="6"/>
  <c r="AN890" i="6"/>
  <c r="AP890" i="6"/>
  <c r="AQ890" i="6"/>
  <c r="AR890" i="6"/>
  <c r="AT890" i="6"/>
  <c r="AU890" i="6"/>
  <c r="AV890" i="6"/>
  <c r="AX890" i="6"/>
  <c r="AY890" i="6"/>
  <c r="AZ890" i="6"/>
  <c r="BB890" i="6"/>
  <c r="BC890" i="6"/>
  <c r="BD890" i="6"/>
  <c r="BF890" i="6"/>
  <c r="BG890" i="6"/>
  <c r="BH890" i="6"/>
  <c r="BJ890" i="6"/>
  <c r="BK890" i="6"/>
  <c r="BL890" i="6"/>
  <c r="BN890" i="6"/>
  <c r="BO890" i="6"/>
  <c r="BP890" i="6"/>
  <c r="BR890" i="6"/>
  <c r="BS890" i="6"/>
  <c r="BT890" i="6"/>
  <c r="BV890" i="6"/>
  <c r="BW890" i="6"/>
  <c r="BX890" i="6"/>
  <c r="BZ890" i="6"/>
  <c r="AH891" i="6"/>
  <c r="AI891" i="6"/>
  <c r="AJ891" i="6"/>
  <c r="AL891" i="6"/>
  <c r="AM891" i="6"/>
  <c r="AN891" i="6"/>
  <c r="AP891" i="6"/>
  <c r="AQ891" i="6"/>
  <c r="AR891" i="6"/>
  <c r="AT891" i="6"/>
  <c r="AU891" i="6"/>
  <c r="AV891" i="6"/>
  <c r="AX891" i="6"/>
  <c r="AY891" i="6"/>
  <c r="AZ891" i="6"/>
  <c r="BB891" i="6"/>
  <c r="BC891" i="6"/>
  <c r="BD891" i="6"/>
  <c r="BF891" i="6"/>
  <c r="BG891" i="6"/>
  <c r="BH891" i="6"/>
  <c r="BJ891" i="6"/>
  <c r="BK891" i="6"/>
  <c r="BL891" i="6"/>
  <c r="BN891" i="6"/>
  <c r="BO891" i="6"/>
  <c r="BP891" i="6"/>
  <c r="BR891" i="6"/>
  <c r="BS891" i="6"/>
  <c r="BT891" i="6"/>
  <c r="BV891" i="6"/>
  <c r="BW891" i="6"/>
  <c r="BX891" i="6"/>
  <c r="BZ891" i="6"/>
  <c r="AH892" i="6"/>
  <c r="AI892" i="6"/>
  <c r="AJ892" i="6"/>
  <c r="AL892" i="6"/>
  <c r="AM892" i="6"/>
  <c r="AN892" i="6"/>
  <c r="AP892" i="6"/>
  <c r="AQ892" i="6"/>
  <c r="AR892" i="6"/>
  <c r="AT892" i="6"/>
  <c r="AU892" i="6"/>
  <c r="AV892" i="6"/>
  <c r="AX892" i="6"/>
  <c r="AY892" i="6"/>
  <c r="AZ892" i="6"/>
  <c r="BB892" i="6"/>
  <c r="BC892" i="6"/>
  <c r="BD892" i="6"/>
  <c r="BF892" i="6"/>
  <c r="BG892" i="6"/>
  <c r="BH892" i="6"/>
  <c r="BJ892" i="6"/>
  <c r="BK892" i="6"/>
  <c r="BL892" i="6"/>
  <c r="BN892" i="6"/>
  <c r="BO892" i="6"/>
  <c r="BP892" i="6"/>
  <c r="BR892" i="6"/>
  <c r="BS892" i="6"/>
  <c r="BT892" i="6"/>
  <c r="BV892" i="6"/>
  <c r="BW892" i="6"/>
  <c r="BX892" i="6"/>
  <c r="BZ892" i="6"/>
  <c r="AH893" i="6"/>
  <c r="AI893" i="6"/>
  <c r="AJ893" i="6"/>
  <c r="AL893" i="6"/>
  <c r="AM893" i="6"/>
  <c r="AN893" i="6"/>
  <c r="AP893" i="6"/>
  <c r="AQ893" i="6"/>
  <c r="AR893" i="6"/>
  <c r="AT893" i="6"/>
  <c r="AU893" i="6"/>
  <c r="AV893" i="6"/>
  <c r="AX893" i="6"/>
  <c r="AY893" i="6"/>
  <c r="AZ893" i="6"/>
  <c r="BB893" i="6"/>
  <c r="BC893" i="6"/>
  <c r="BD893" i="6"/>
  <c r="BF893" i="6"/>
  <c r="BG893" i="6"/>
  <c r="BH893" i="6"/>
  <c r="BJ893" i="6"/>
  <c r="BK893" i="6"/>
  <c r="BL893" i="6"/>
  <c r="BN893" i="6"/>
  <c r="BO893" i="6"/>
  <c r="BP893" i="6"/>
  <c r="BR893" i="6"/>
  <c r="BS893" i="6"/>
  <c r="BT893" i="6"/>
  <c r="BV893" i="6"/>
  <c r="BW893" i="6"/>
  <c r="BX893" i="6"/>
  <c r="BZ893" i="6"/>
  <c r="AH894" i="6"/>
  <c r="AI894" i="6"/>
  <c r="AJ894" i="6"/>
  <c r="AL894" i="6"/>
  <c r="AM894" i="6"/>
  <c r="AN894" i="6"/>
  <c r="AP894" i="6"/>
  <c r="AQ894" i="6"/>
  <c r="AR894" i="6"/>
  <c r="AT894" i="6"/>
  <c r="AU894" i="6"/>
  <c r="AV894" i="6"/>
  <c r="AX894" i="6"/>
  <c r="AY894" i="6"/>
  <c r="AZ894" i="6"/>
  <c r="BB894" i="6"/>
  <c r="BC894" i="6"/>
  <c r="BD894" i="6"/>
  <c r="BF894" i="6"/>
  <c r="BG894" i="6"/>
  <c r="BH894" i="6"/>
  <c r="BJ894" i="6"/>
  <c r="BK894" i="6"/>
  <c r="BL894" i="6"/>
  <c r="BN894" i="6"/>
  <c r="BO894" i="6"/>
  <c r="BP894" i="6"/>
  <c r="BR894" i="6"/>
  <c r="BS894" i="6"/>
  <c r="BT894" i="6"/>
  <c r="BV894" i="6"/>
  <c r="BW894" i="6"/>
  <c r="BX894" i="6"/>
  <c r="BZ894" i="6"/>
  <c r="AH895" i="6"/>
  <c r="AI895" i="6"/>
  <c r="AJ895" i="6"/>
  <c r="AL895" i="6"/>
  <c r="AM895" i="6"/>
  <c r="AN895" i="6"/>
  <c r="AP895" i="6"/>
  <c r="AQ895" i="6"/>
  <c r="AR895" i="6"/>
  <c r="AT895" i="6"/>
  <c r="AU895" i="6"/>
  <c r="AV895" i="6"/>
  <c r="AX895" i="6"/>
  <c r="AY895" i="6"/>
  <c r="AZ895" i="6"/>
  <c r="BB895" i="6"/>
  <c r="BC895" i="6"/>
  <c r="BD895" i="6"/>
  <c r="BF895" i="6"/>
  <c r="BG895" i="6"/>
  <c r="BH895" i="6"/>
  <c r="BJ895" i="6"/>
  <c r="BK895" i="6"/>
  <c r="BL895" i="6"/>
  <c r="BN895" i="6"/>
  <c r="BO895" i="6"/>
  <c r="BP895" i="6"/>
  <c r="BR895" i="6"/>
  <c r="BS895" i="6"/>
  <c r="BT895" i="6"/>
  <c r="BV895" i="6"/>
  <c r="BW895" i="6"/>
  <c r="BX895" i="6"/>
  <c r="BZ895" i="6"/>
  <c r="AH896" i="6"/>
  <c r="AI896" i="6"/>
  <c r="AJ896" i="6"/>
  <c r="AL896" i="6"/>
  <c r="AM896" i="6"/>
  <c r="AN896" i="6"/>
  <c r="AP896" i="6"/>
  <c r="AQ896" i="6"/>
  <c r="AR896" i="6"/>
  <c r="AT896" i="6"/>
  <c r="AU896" i="6"/>
  <c r="AV896" i="6"/>
  <c r="AX896" i="6"/>
  <c r="AY896" i="6"/>
  <c r="AZ896" i="6"/>
  <c r="BB896" i="6"/>
  <c r="BC896" i="6"/>
  <c r="BD896" i="6"/>
  <c r="BF896" i="6"/>
  <c r="BG896" i="6"/>
  <c r="BH896" i="6"/>
  <c r="BJ896" i="6"/>
  <c r="BK896" i="6"/>
  <c r="BL896" i="6"/>
  <c r="BN896" i="6"/>
  <c r="BO896" i="6"/>
  <c r="BP896" i="6"/>
  <c r="BR896" i="6"/>
  <c r="BS896" i="6"/>
  <c r="BT896" i="6"/>
  <c r="BV896" i="6"/>
  <c r="BW896" i="6"/>
  <c r="BX896" i="6"/>
  <c r="BZ896" i="6"/>
  <c r="AH897" i="6"/>
  <c r="AI897" i="6"/>
  <c r="AJ897" i="6"/>
  <c r="AL897" i="6"/>
  <c r="AM897" i="6"/>
  <c r="AN897" i="6"/>
  <c r="AP897" i="6"/>
  <c r="AQ897" i="6"/>
  <c r="AR897" i="6"/>
  <c r="AT897" i="6"/>
  <c r="AU897" i="6"/>
  <c r="AV897" i="6"/>
  <c r="AX897" i="6"/>
  <c r="AY897" i="6"/>
  <c r="AZ897" i="6"/>
  <c r="BB897" i="6"/>
  <c r="BC897" i="6"/>
  <c r="BD897" i="6"/>
  <c r="BF897" i="6"/>
  <c r="BG897" i="6"/>
  <c r="BH897" i="6"/>
  <c r="BJ897" i="6"/>
  <c r="BK897" i="6"/>
  <c r="BL897" i="6"/>
  <c r="BN897" i="6"/>
  <c r="BO897" i="6"/>
  <c r="BP897" i="6"/>
  <c r="BR897" i="6"/>
  <c r="BS897" i="6"/>
  <c r="BT897" i="6"/>
  <c r="BV897" i="6"/>
  <c r="BW897" i="6"/>
  <c r="BX897" i="6"/>
  <c r="BZ897" i="6"/>
  <c r="AH898" i="6"/>
  <c r="AI898" i="6"/>
  <c r="AJ898" i="6"/>
  <c r="AL898" i="6"/>
  <c r="AM898" i="6"/>
  <c r="AN898" i="6"/>
  <c r="AP898" i="6"/>
  <c r="AQ898" i="6"/>
  <c r="AR898" i="6"/>
  <c r="AT898" i="6"/>
  <c r="AU898" i="6"/>
  <c r="AV898" i="6"/>
  <c r="AX898" i="6"/>
  <c r="AY898" i="6"/>
  <c r="AZ898" i="6"/>
  <c r="BB898" i="6"/>
  <c r="BC898" i="6"/>
  <c r="BD898" i="6"/>
  <c r="BF898" i="6"/>
  <c r="BG898" i="6"/>
  <c r="BH898" i="6"/>
  <c r="BJ898" i="6"/>
  <c r="BK898" i="6"/>
  <c r="BL898" i="6"/>
  <c r="BN898" i="6"/>
  <c r="BO898" i="6"/>
  <c r="BP898" i="6"/>
  <c r="BR898" i="6"/>
  <c r="BS898" i="6"/>
  <c r="BT898" i="6"/>
  <c r="BV898" i="6"/>
  <c r="BW898" i="6"/>
  <c r="BX898" i="6"/>
  <c r="BZ898" i="6"/>
  <c r="AH899" i="6"/>
  <c r="AI899" i="6"/>
  <c r="AJ899" i="6"/>
  <c r="AL899" i="6"/>
  <c r="AM899" i="6"/>
  <c r="AN899" i="6"/>
  <c r="AP899" i="6"/>
  <c r="AQ899" i="6"/>
  <c r="AR899" i="6"/>
  <c r="AT899" i="6"/>
  <c r="AU899" i="6"/>
  <c r="AV899" i="6"/>
  <c r="AX899" i="6"/>
  <c r="AY899" i="6"/>
  <c r="AZ899" i="6"/>
  <c r="BB899" i="6"/>
  <c r="BC899" i="6"/>
  <c r="BD899" i="6"/>
  <c r="BF899" i="6"/>
  <c r="BG899" i="6"/>
  <c r="BH899" i="6"/>
  <c r="BJ899" i="6"/>
  <c r="BK899" i="6"/>
  <c r="BL899" i="6"/>
  <c r="BN899" i="6"/>
  <c r="BO899" i="6"/>
  <c r="BP899" i="6"/>
  <c r="BR899" i="6"/>
  <c r="BS899" i="6"/>
  <c r="BT899" i="6"/>
  <c r="BV899" i="6"/>
  <c r="BW899" i="6"/>
  <c r="BX899" i="6"/>
  <c r="BZ899" i="6"/>
  <c r="AH900" i="6"/>
  <c r="AI900" i="6"/>
  <c r="AJ900" i="6"/>
  <c r="AL900" i="6"/>
  <c r="AM900" i="6"/>
  <c r="AN900" i="6"/>
  <c r="AP900" i="6"/>
  <c r="AQ900" i="6"/>
  <c r="AR900" i="6"/>
  <c r="AT900" i="6"/>
  <c r="AU900" i="6"/>
  <c r="AV900" i="6"/>
  <c r="AX900" i="6"/>
  <c r="AY900" i="6"/>
  <c r="AZ900" i="6"/>
  <c r="BB900" i="6"/>
  <c r="BC900" i="6"/>
  <c r="BD900" i="6"/>
  <c r="BF900" i="6"/>
  <c r="BG900" i="6"/>
  <c r="BH900" i="6"/>
  <c r="BJ900" i="6"/>
  <c r="BK900" i="6"/>
  <c r="BL900" i="6"/>
  <c r="BN900" i="6"/>
  <c r="BO900" i="6"/>
  <c r="BP900" i="6"/>
  <c r="BR900" i="6"/>
  <c r="BS900" i="6"/>
  <c r="BT900" i="6"/>
  <c r="BV900" i="6"/>
  <c r="BW900" i="6"/>
  <c r="BX900" i="6"/>
  <c r="BZ900" i="6"/>
  <c r="AH901" i="6"/>
  <c r="AI901" i="6"/>
  <c r="AJ901" i="6"/>
  <c r="AL901" i="6"/>
  <c r="AM901" i="6"/>
  <c r="AN901" i="6"/>
  <c r="AP901" i="6"/>
  <c r="AQ901" i="6"/>
  <c r="AR901" i="6"/>
  <c r="AT901" i="6"/>
  <c r="AU901" i="6"/>
  <c r="AV901" i="6"/>
  <c r="AX901" i="6"/>
  <c r="AY901" i="6"/>
  <c r="AZ901" i="6"/>
  <c r="BB901" i="6"/>
  <c r="BC901" i="6"/>
  <c r="BD901" i="6"/>
  <c r="BF901" i="6"/>
  <c r="BG901" i="6"/>
  <c r="BH901" i="6"/>
  <c r="BJ901" i="6"/>
  <c r="BK901" i="6"/>
  <c r="BL901" i="6"/>
  <c r="BN901" i="6"/>
  <c r="BO901" i="6"/>
  <c r="BP901" i="6"/>
  <c r="BR901" i="6"/>
  <c r="BS901" i="6"/>
  <c r="BT901" i="6"/>
  <c r="BV901" i="6"/>
  <c r="BW901" i="6"/>
  <c r="BX901" i="6"/>
  <c r="BZ901" i="6"/>
  <c r="AH902" i="6"/>
  <c r="AI902" i="6"/>
  <c r="AJ902" i="6"/>
  <c r="AL902" i="6"/>
  <c r="AM902" i="6"/>
  <c r="AN902" i="6"/>
  <c r="AP902" i="6"/>
  <c r="AQ902" i="6"/>
  <c r="AR902" i="6"/>
  <c r="AT902" i="6"/>
  <c r="AU902" i="6"/>
  <c r="AV902" i="6"/>
  <c r="AX902" i="6"/>
  <c r="AY902" i="6"/>
  <c r="AZ902" i="6"/>
  <c r="BB902" i="6"/>
  <c r="BC902" i="6"/>
  <c r="BD902" i="6"/>
  <c r="BF902" i="6"/>
  <c r="BG902" i="6"/>
  <c r="BH902" i="6"/>
  <c r="BJ902" i="6"/>
  <c r="BK902" i="6"/>
  <c r="BL902" i="6"/>
  <c r="BN902" i="6"/>
  <c r="BO902" i="6"/>
  <c r="BP902" i="6"/>
  <c r="BR902" i="6"/>
  <c r="BS902" i="6"/>
  <c r="BT902" i="6"/>
  <c r="BV902" i="6"/>
  <c r="BW902" i="6"/>
  <c r="BX902" i="6"/>
  <c r="BZ902" i="6"/>
  <c r="AH903" i="6"/>
  <c r="AI903" i="6"/>
  <c r="AJ903" i="6"/>
  <c r="AL903" i="6"/>
  <c r="AM903" i="6"/>
  <c r="AN903" i="6"/>
  <c r="AP903" i="6"/>
  <c r="AQ903" i="6"/>
  <c r="AR903" i="6"/>
  <c r="AT903" i="6"/>
  <c r="AU903" i="6"/>
  <c r="AV903" i="6"/>
  <c r="AX903" i="6"/>
  <c r="AY903" i="6"/>
  <c r="AZ903" i="6"/>
  <c r="BB903" i="6"/>
  <c r="BC903" i="6"/>
  <c r="BD903" i="6"/>
  <c r="BF903" i="6"/>
  <c r="BG903" i="6"/>
  <c r="BH903" i="6"/>
  <c r="BJ903" i="6"/>
  <c r="BK903" i="6"/>
  <c r="BL903" i="6"/>
  <c r="BN903" i="6"/>
  <c r="BO903" i="6"/>
  <c r="BP903" i="6"/>
  <c r="BR903" i="6"/>
  <c r="BS903" i="6"/>
  <c r="BT903" i="6"/>
  <c r="BV903" i="6"/>
  <c r="BW903" i="6"/>
  <c r="BX903" i="6"/>
  <c r="BZ903" i="6"/>
  <c r="BZ784" i="6"/>
  <c r="BX784" i="6"/>
  <c r="BW784" i="6"/>
  <c r="BV784" i="6"/>
  <c r="BT784" i="6"/>
  <c r="BS784" i="6"/>
  <c r="BR784" i="6"/>
  <c r="BP784" i="6"/>
  <c r="BO784" i="6"/>
  <c r="BN784" i="6"/>
  <c r="BL784" i="6"/>
  <c r="BK784" i="6"/>
  <c r="BJ784" i="6"/>
  <c r="BH784" i="6"/>
  <c r="BG784" i="6"/>
  <c r="BF784" i="6"/>
  <c r="BD784" i="6"/>
  <c r="BC784" i="6"/>
  <c r="BB784" i="6"/>
  <c r="AZ784" i="6"/>
  <c r="AY784" i="6"/>
  <c r="AX784" i="6"/>
  <c r="AV784" i="6"/>
  <c r="AU784" i="6"/>
  <c r="AT784" i="6"/>
  <c r="AR784" i="6"/>
  <c r="AQ784" i="6"/>
  <c r="AP784" i="6"/>
  <c r="AN784" i="6"/>
  <c r="AM784" i="6"/>
  <c r="AL784" i="6"/>
  <c r="AJ784" i="6"/>
  <c r="AI784" i="6"/>
  <c r="AH784" i="6"/>
  <c r="AH648" i="6"/>
  <c r="AI648" i="6"/>
  <c r="AJ648" i="6"/>
  <c r="AL648" i="6"/>
  <c r="AM648" i="6"/>
  <c r="AN648" i="6"/>
  <c r="AP648" i="6"/>
  <c r="AQ648" i="6"/>
  <c r="AR648" i="6"/>
  <c r="AT648" i="6"/>
  <c r="AU648" i="6"/>
  <c r="AV648" i="6"/>
  <c r="AX648" i="6"/>
  <c r="AY648" i="6"/>
  <c r="AZ648" i="6"/>
  <c r="BB648" i="6"/>
  <c r="BC648" i="6"/>
  <c r="BD648" i="6"/>
  <c r="BF648" i="6"/>
  <c r="BG648" i="6"/>
  <c r="BH648" i="6"/>
  <c r="BJ648" i="6"/>
  <c r="AH649" i="6"/>
  <c r="AI649" i="6"/>
  <c r="AJ649" i="6"/>
  <c r="AL649" i="6"/>
  <c r="AM649" i="6"/>
  <c r="AN649" i="6"/>
  <c r="AP649" i="6"/>
  <c r="AQ649" i="6"/>
  <c r="AR649" i="6"/>
  <c r="AT649" i="6"/>
  <c r="AU649" i="6"/>
  <c r="AV649" i="6"/>
  <c r="AX649" i="6"/>
  <c r="AY649" i="6"/>
  <c r="AZ649" i="6"/>
  <c r="BB649" i="6"/>
  <c r="BC649" i="6"/>
  <c r="BD649" i="6"/>
  <c r="BF649" i="6"/>
  <c r="BG649" i="6"/>
  <c r="BH649" i="6"/>
  <c r="BJ649" i="6"/>
  <c r="AH650" i="6"/>
  <c r="AI650" i="6"/>
  <c r="AJ650" i="6"/>
  <c r="AL650" i="6"/>
  <c r="AM650" i="6"/>
  <c r="AN650" i="6"/>
  <c r="AP650" i="6"/>
  <c r="AQ650" i="6"/>
  <c r="AR650" i="6"/>
  <c r="AT650" i="6"/>
  <c r="AU650" i="6"/>
  <c r="AV650" i="6"/>
  <c r="AX650" i="6"/>
  <c r="AY650" i="6"/>
  <c r="AZ650" i="6"/>
  <c r="BB650" i="6"/>
  <c r="BC650" i="6"/>
  <c r="BD650" i="6"/>
  <c r="BF650" i="6"/>
  <c r="BG650" i="6"/>
  <c r="BH650" i="6"/>
  <c r="BJ650" i="6"/>
  <c r="AH651" i="6"/>
  <c r="AI651" i="6"/>
  <c r="AJ651" i="6"/>
  <c r="AL651" i="6"/>
  <c r="AM651" i="6"/>
  <c r="AN651" i="6"/>
  <c r="AP651" i="6"/>
  <c r="AQ651" i="6"/>
  <c r="AR651" i="6"/>
  <c r="AT651" i="6"/>
  <c r="AU651" i="6"/>
  <c r="AV651" i="6"/>
  <c r="AX651" i="6"/>
  <c r="AY651" i="6"/>
  <c r="AZ651" i="6"/>
  <c r="BB651" i="6"/>
  <c r="BC651" i="6"/>
  <c r="BD651" i="6"/>
  <c r="BF651" i="6"/>
  <c r="BG651" i="6"/>
  <c r="BH651" i="6"/>
  <c r="BJ651" i="6"/>
  <c r="AH652" i="6"/>
  <c r="AI652" i="6"/>
  <c r="AJ652" i="6"/>
  <c r="AL652" i="6"/>
  <c r="AM652" i="6"/>
  <c r="AN652" i="6"/>
  <c r="AP652" i="6"/>
  <c r="AQ652" i="6"/>
  <c r="AR652" i="6"/>
  <c r="AT652" i="6"/>
  <c r="AU652" i="6"/>
  <c r="AV652" i="6"/>
  <c r="AX652" i="6"/>
  <c r="AY652" i="6"/>
  <c r="AZ652" i="6"/>
  <c r="BB652" i="6"/>
  <c r="BC652" i="6"/>
  <c r="BD652" i="6"/>
  <c r="BF652" i="6"/>
  <c r="BG652" i="6"/>
  <c r="BH652" i="6"/>
  <c r="BJ652" i="6"/>
  <c r="AH653" i="6"/>
  <c r="AI653" i="6"/>
  <c r="AJ653" i="6"/>
  <c r="AL653" i="6"/>
  <c r="AM653" i="6"/>
  <c r="AN653" i="6"/>
  <c r="AP653" i="6"/>
  <c r="AQ653" i="6"/>
  <c r="AR653" i="6"/>
  <c r="AT653" i="6"/>
  <c r="AU653" i="6"/>
  <c r="AV653" i="6"/>
  <c r="AX653" i="6"/>
  <c r="AY653" i="6"/>
  <c r="AZ653" i="6"/>
  <c r="BB653" i="6"/>
  <c r="BC653" i="6"/>
  <c r="BD653" i="6"/>
  <c r="BF653" i="6"/>
  <c r="BG653" i="6"/>
  <c r="BH653" i="6"/>
  <c r="BJ653" i="6"/>
  <c r="AH654" i="6"/>
  <c r="AI654" i="6"/>
  <c r="AJ654" i="6"/>
  <c r="AL654" i="6"/>
  <c r="AM654" i="6"/>
  <c r="AN654" i="6"/>
  <c r="AP654" i="6"/>
  <c r="AQ654" i="6"/>
  <c r="AR654" i="6"/>
  <c r="AT654" i="6"/>
  <c r="AU654" i="6"/>
  <c r="AV654" i="6"/>
  <c r="AX654" i="6"/>
  <c r="AY654" i="6"/>
  <c r="AZ654" i="6"/>
  <c r="BB654" i="6"/>
  <c r="BC654" i="6"/>
  <c r="BD654" i="6"/>
  <c r="BF654" i="6"/>
  <c r="BG654" i="6"/>
  <c r="BH654" i="6"/>
  <c r="BJ654" i="6"/>
  <c r="AH655" i="6"/>
  <c r="AI655" i="6"/>
  <c r="AJ655" i="6"/>
  <c r="AL655" i="6"/>
  <c r="AM655" i="6"/>
  <c r="AN655" i="6"/>
  <c r="AP655" i="6"/>
  <c r="AQ655" i="6"/>
  <c r="AR655" i="6"/>
  <c r="AT655" i="6"/>
  <c r="AU655" i="6"/>
  <c r="AV655" i="6"/>
  <c r="AX655" i="6"/>
  <c r="AY655" i="6"/>
  <c r="AZ655" i="6"/>
  <c r="BB655" i="6"/>
  <c r="BC655" i="6"/>
  <c r="BD655" i="6"/>
  <c r="BF655" i="6"/>
  <c r="BG655" i="6"/>
  <c r="BH655" i="6"/>
  <c r="BJ655" i="6"/>
  <c r="AH656" i="6"/>
  <c r="AI656" i="6"/>
  <c r="AJ656" i="6"/>
  <c r="AL656" i="6"/>
  <c r="AM656" i="6"/>
  <c r="AN656" i="6"/>
  <c r="AP656" i="6"/>
  <c r="AQ656" i="6"/>
  <c r="AR656" i="6"/>
  <c r="AT656" i="6"/>
  <c r="AU656" i="6"/>
  <c r="AV656" i="6"/>
  <c r="AX656" i="6"/>
  <c r="AY656" i="6"/>
  <c r="AZ656" i="6"/>
  <c r="BB656" i="6"/>
  <c r="BC656" i="6"/>
  <c r="BD656" i="6"/>
  <c r="BF656" i="6"/>
  <c r="BG656" i="6"/>
  <c r="BH656" i="6"/>
  <c r="BJ656" i="6"/>
  <c r="AH657" i="6"/>
  <c r="AI657" i="6"/>
  <c r="AJ657" i="6"/>
  <c r="AL657" i="6"/>
  <c r="AM657" i="6"/>
  <c r="AN657" i="6"/>
  <c r="AP657" i="6"/>
  <c r="AQ657" i="6"/>
  <c r="AR657" i="6"/>
  <c r="AT657" i="6"/>
  <c r="AU657" i="6"/>
  <c r="AV657" i="6"/>
  <c r="AX657" i="6"/>
  <c r="AY657" i="6"/>
  <c r="AZ657" i="6"/>
  <c r="BB657" i="6"/>
  <c r="BC657" i="6"/>
  <c r="BD657" i="6"/>
  <c r="BF657" i="6"/>
  <c r="BG657" i="6"/>
  <c r="BH657" i="6"/>
  <c r="BJ657" i="6"/>
  <c r="AH658" i="6"/>
  <c r="AI658" i="6"/>
  <c r="AJ658" i="6"/>
  <c r="AL658" i="6"/>
  <c r="AM658" i="6"/>
  <c r="AN658" i="6"/>
  <c r="AP658" i="6"/>
  <c r="AQ658" i="6"/>
  <c r="AR658" i="6"/>
  <c r="AT658" i="6"/>
  <c r="AU658" i="6"/>
  <c r="AV658" i="6"/>
  <c r="AX658" i="6"/>
  <c r="AY658" i="6"/>
  <c r="AZ658" i="6"/>
  <c r="BB658" i="6"/>
  <c r="BC658" i="6"/>
  <c r="BD658" i="6"/>
  <c r="BF658" i="6"/>
  <c r="BG658" i="6"/>
  <c r="BH658" i="6"/>
  <c r="BJ658" i="6"/>
  <c r="AH659" i="6"/>
  <c r="AI659" i="6"/>
  <c r="AJ659" i="6"/>
  <c r="AL659" i="6"/>
  <c r="AM659" i="6"/>
  <c r="AN659" i="6"/>
  <c r="AP659" i="6"/>
  <c r="AQ659" i="6"/>
  <c r="AR659" i="6"/>
  <c r="AT659" i="6"/>
  <c r="AU659" i="6"/>
  <c r="AV659" i="6"/>
  <c r="AX659" i="6"/>
  <c r="AY659" i="6"/>
  <c r="AZ659" i="6"/>
  <c r="BB659" i="6"/>
  <c r="BC659" i="6"/>
  <c r="BD659" i="6"/>
  <c r="BF659" i="6"/>
  <c r="BG659" i="6"/>
  <c r="BH659" i="6"/>
  <c r="BJ659" i="6"/>
  <c r="AH660" i="6"/>
  <c r="AI660" i="6"/>
  <c r="AJ660" i="6"/>
  <c r="AL660" i="6"/>
  <c r="AM660" i="6"/>
  <c r="AN660" i="6"/>
  <c r="AP660" i="6"/>
  <c r="AQ660" i="6"/>
  <c r="AR660" i="6"/>
  <c r="AT660" i="6"/>
  <c r="AU660" i="6"/>
  <c r="AV660" i="6"/>
  <c r="AX660" i="6"/>
  <c r="AY660" i="6"/>
  <c r="AZ660" i="6"/>
  <c r="BB660" i="6"/>
  <c r="BC660" i="6"/>
  <c r="BD660" i="6"/>
  <c r="BF660" i="6"/>
  <c r="BG660" i="6"/>
  <c r="BH660" i="6"/>
  <c r="BJ660" i="6"/>
  <c r="AH661" i="6"/>
  <c r="AI661" i="6"/>
  <c r="AJ661" i="6"/>
  <c r="AL661" i="6"/>
  <c r="AM661" i="6"/>
  <c r="AN661" i="6"/>
  <c r="AP661" i="6"/>
  <c r="AQ661" i="6"/>
  <c r="AR661" i="6"/>
  <c r="AT661" i="6"/>
  <c r="AU661" i="6"/>
  <c r="AV661" i="6"/>
  <c r="AX661" i="6"/>
  <c r="AY661" i="6"/>
  <c r="AZ661" i="6"/>
  <c r="BB661" i="6"/>
  <c r="BC661" i="6"/>
  <c r="BD661" i="6"/>
  <c r="BF661" i="6"/>
  <c r="BG661" i="6"/>
  <c r="BH661" i="6"/>
  <c r="BJ661" i="6"/>
  <c r="AH662" i="6"/>
  <c r="AI662" i="6"/>
  <c r="AJ662" i="6"/>
  <c r="AL662" i="6"/>
  <c r="AM662" i="6"/>
  <c r="AN662" i="6"/>
  <c r="AP662" i="6"/>
  <c r="AQ662" i="6"/>
  <c r="AR662" i="6"/>
  <c r="AT662" i="6"/>
  <c r="AU662" i="6"/>
  <c r="AV662" i="6"/>
  <c r="AX662" i="6"/>
  <c r="AY662" i="6"/>
  <c r="AZ662" i="6"/>
  <c r="BB662" i="6"/>
  <c r="BC662" i="6"/>
  <c r="BD662" i="6"/>
  <c r="BF662" i="6"/>
  <c r="BG662" i="6"/>
  <c r="BH662" i="6"/>
  <c r="BJ662" i="6"/>
  <c r="AH663" i="6"/>
  <c r="AI663" i="6"/>
  <c r="AJ663" i="6"/>
  <c r="AL663" i="6"/>
  <c r="AM663" i="6"/>
  <c r="AN663" i="6"/>
  <c r="AP663" i="6"/>
  <c r="AQ663" i="6"/>
  <c r="AR663" i="6"/>
  <c r="AT663" i="6"/>
  <c r="AU663" i="6"/>
  <c r="AV663" i="6"/>
  <c r="AX663" i="6"/>
  <c r="AY663" i="6"/>
  <c r="AZ663" i="6"/>
  <c r="BB663" i="6"/>
  <c r="BC663" i="6"/>
  <c r="BD663" i="6"/>
  <c r="BF663" i="6"/>
  <c r="BG663" i="6"/>
  <c r="BH663" i="6"/>
  <c r="BJ663" i="6"/>
  <c r="AH664" i="6"/>
  <c r="AI664" i="6"/>
  <c r="AJ664" i="6"/>
  <c r="AL664" i="6"/>
  <c r="AM664" i="6"/>
  <c r="AN664" i="6"/>
  <c r="AP664" i="6"/>
  <c r="AQ664" i="6"/>
  <c r="AR664" i="6"/>
  <c r="AT664" i="6"/>
  <c r="AU664" i="6"/>
  <c r="AV664" i="6"/>
  <c r="AX664" i="6"/>
  <c r="AY664" i="6"/>
  <c r="AZ664" i="6"/>
  <c r="BB664" i="6"/>
  <c r="BC664" i="6"/>
  <c r="BD664" i="6"/>
  <c r="BF664" i="6"/>
  <c r="BG664" i="6"/>
  <c r="BH664" i="6"/>
  <c r="BJ664" i="6"/>
  <c r="AH665" i="6"/>
  <c r="AI665" i="6"/>
  <c r="AJ665" i="6"/>
  <c r="AL665" i="6"/>
  <c r="AM665" i="6"/>
  <c r="AN665" i="6"/>
  <c r="AP665" i="6"/>
  <c r="AQ665" i="6"/>
  <c r="AR665" i="6"/>
  <c r="AT665" i="6"/>
  <c r="AU665" i="6"/>
  <c r="AV665" i="6"/>
  <c r="AX665" i="6"/>
  <c r="AY665" i="6"/>
  <c r="AZ665" i="6"/>
  <c r="BB665" i="6"/>
  <c r="BC665" i="6"/>
  <c r="BD665" i="6"/>
  <c r="BF665" i="6"/>
  <c r="BG665" i="6"/>
  <c r="BH665" i="6"/>
  <c r="BJ665" i="6"/>
  <c r="AH666" i="6"/>
  <c r="AI666" i="6"/>
  <c r="AJ666" i="6"/>
  <c r="AL666" i="6"/>
  <c r="AM666" i="6"/>
  <c r="AN666" i="6"/>
  <c r="AP666" i="6"/>
  <c r="AQ666" i="6"/>
  <c r="AR666" i="6"/>
  <c r="AT666" i="6"/>
  <c r="AU666" i="6"/>
  <c r="AV666" i="6"/>
  <c r="AX666" i="6"/>
  <c r="AY666" i="6"/>
  <c r="AZ666" i="6"/>
  <c r="BB666" i="6"/>
  <c r="BC666" i="6"/>
  <c r="BD666" i="6"/>
  <c r="BF666" i="6"/>
  <c r="BG666" i="6"/>
  <c r="BH666" i="6"/>
  <c r="BJ666" i="6"/>
  <c r="AH667" i="6"/>
  <c r="AI667" i="6"/>
  <c r="AJ667" i="6"/>
  <c r="AL667" i="6"/>
  <c r="AM667" i="6"/>
  <c r="AN667" i="6"/>
  <c r="AP667" i="6"/>
  <c r="AQ667" i="6"/>
  <c r="AR667" i="6"/>
  <c r="AT667" i="6"/>
  <c r="AU667" i="6"/>
  <c r="AV667" i="6"/>
  <c r="AX667" i="6"/>
  <c r="AY667" i="6"/>
  <c r="AZ667" i="6"/>
  <c r="BB667" i="6"/>
  <c r="BC667" i="6"/>
  <c r="BD667" i="6"/>
  <c r="BF667" i="6"/>
  <c r="BG667" i="6"/>
  <c r="BH667" i="6"/>
  <c r="BJ667" i="6"/>
  <c r="AH668" i="6"/>
  <c r="AI668" i="6"/>
  <c r="AJ668" i="6"/>
  <c r="AL668" i="6"/>
  <c r="AM668" i="6"/>
  <c r="AN668" i="6"/>
  <c r="AP668" i="6"/>
  <c r="AQ668" i="6"/>
  <c r="AR668" i="6"/>
  <c r="AT668" i="6"/>
  <c r="AU668" i="6"/>
  <c r="AV668" i="6"/>
  <c r="AX668" i="6"/>
  <c r="AY668" i="6"/>
  <c r="AZ668" i="6"/>
  <c r="BB668" i="6"/>
  <c r="BC668" i="6"/>
  <c r="BD668" i="6"/>
  <c r="BF668" i="6"/>
  <c r="BG668" i="6"/>
  <c r="BH668" i="6"/>
  <c r="BJ668" i="6"/>
  <c r="AH669" i="6"/>
  <c r="AI669" i="6"/>
  <c r="AJ669" i="6"/>
  <c r="AL669" i="6"/>
  <c r="AM669" i="6"/>
  <c r="AN669" i="6"/>
  <c r="AP669" i="6"/>
  <c r="AQ669" i="6"/>
  <c r="AR669" i="6"/>
  <c r="AT669" i="6"/>
  <c r="AU669" i="6"/>
  <c r="AV669" i="6"/>
  <c r="AX669" i="6"/>
  <c r="AY669" i="6"/>
  <c r="AZ669" i="6"/>
  <c r="BB669" i="6"/>
  <c r="BC669" i="6"/>
  <c r="BD669" i="6"/>
  <c r="BF669" i="6"/>
  <c r="BG669" i="6"/>
  <c r="BH669" i="6"/>
  <c r="BJ669" i="6"/>
  <c r="AH670" i="6"/>
  <c r="AI670" i="6"/>
  <c r="AJ670" i="6"/>
  <c r="AL670" i="6"/>
  <c r="AM670" i="6"/>
  <c r="AN670" i="6"/>
  <c r="AP670" i="6"/>
  <c r="AQ670" i="6"/>
  <c r="AR670" i="6"/>
  <c r="AT670" i="6"/>
  <c r="AU670" i="6"/>
  <c r="AV670" i="6"/>
  <c r="AX670" i="6"/>
  <c r="AY670" i="6"/>
  <c r="AZ670" i="6"/>
  <c r="BB670" i="6"/>
  <c r="BC670" i="6"/>
  <c r="BD670" i="6"/>
  <c r="BF670" i="6"/>
  <c r="BG670" i="6"/>
  <c r="BH670" i="6"/>
  <c r="BJ670" i="6"/>
  <c r="AH671" i="6"/>
  <c r="AI671" i="6"/>
  <c r="AJ671" i="6"/>
  <c r="AL671" i="6"/>
  <c r="AM671" i="6"/>
  <c r="AN671" i="6"/>
  <c r="AP671" i="6"/>
  <c r="AQ671" i="6"/>
  <c r="AR671" i="6"/>
  <c r="AT671" i="6"/>
  <c r="AU671" i="6"/>
  <c r="AV671" i="6"/>
  <c r="AX671" i="6"/>
  <c r="AY671" i="6"/>
  <c r="AZ671" i="6"/>
  <c r="BB671" i="6"/>
  <c r="BC671" i="6"/>
  <c r="BD671" i="6"/>
  <c r="BF671" i="6"/>
  <c r="BG671" i="6"/>
  <c r="BH671" i="6"/>
  <c r="BJ671" i="6"/>
  <c r="AH672" i="6"/>
  <c r="AI672" i="6"/>
  <c r="AJ672" i="6"/>
  <c r="AL672" i="6"/>
  <c r="AM672" i="6"/>
  <c r="AN672" i="6"/>
  <c r="AP672" i="6"/>
  <c r="AQ672" i="6"/>
  <c r="AR672" i="6"/>
  <c r="AT672" i="6"/>
  <c r="AU672" i="6"/>
  <c r="AV672" i="6"/>
  <c r="AX672" i="6"/>
  <c r="AY672" i="6"/>
  <c r="AZ672" i="6"/>
  <c r="BB672" i="6"/>
  <c r="BC672" i="6"/>
  <c r="BD672" i="6"/>
  <c r="BF672" i="6"/>
  <c r="BG672" i="6"/>
  <c r="BH672" i="6"/>
  <c r="BJ672" i="6"/>
  <c r="AH673" i="6"/>
  <c r="AI673" i="6"/>
  <c r="AJ673" i="6"/>
  <c r="AL673" i="6"/>
  <c r="AM673" i="6"/>
  <c r="AN673" i="6"/>
  <c r="AP673" i="6"/>
  <c r="AQ673" i="6"/>
  <c r="AR673" i="6"/>
  <c r="AT673" i="6"/>
  <c r="AU673" i="6"/>
  <c r="AV673" i="6"/>
  <c r="AX673" i="6"/>
  <c r="AY673" i="6"/>
  <c r="AZ673" i="6"/>
  <c r="BB673" i="6"/>
  <c r="BE673" i="6" s="1"/>
  <c r="BC673" i="6"/>
  <c r="BD673" i="6"/>
  <c r="BF673" i="6"/>
  <c r="BG673" i="6"/>
  <c r="BH673" i="6"/>
  <c r="BJ673" i="6"/>
  <c r="AH674" i="6"/>
  <c r="AI674" i="6"/>
  <c r="AJ674" i="6"/>
  <c r="AL674" i="6"/>
  <c r="AM674" i="6"/>
  <c r="AN674" i="6"/>
  <c r="AP674" i="6"/>
  <c r="AQ674" i="6"/>
  <c r="AR674" i="6"/>
  <c r="AT674" i="6"/>
  <c r="AU674" i="6"/>
  <c r="AV674" i="6"/>
  <c r="AX674" i="6"/>
  <c r="AY674" i="6"/>
  <c r="AZ674" i="6"/>
  <c r="BB674" i="6"/>
  <c r="BC674" i="6"/>
  <c r="BD674" i="6"/>
  <c r="BF674" i="6"/>
  <c r="BG674" i="6"/>
  <c r="BH674" i="6"/>
  <c r="BJ674" i="6"/>
  <c r="AH675" i="6"/>
  <c r="AI675" i="6"/>
  <c r="AJ675" i="6"/>
  <c r="AL675" i="6"/>
  <c r="AM675" i="6"/>
  <c r="AN675" i="6"/>
  <c r="AP675" i="6"/>
  <c r="AQ675" i="6"/>
  <c r="AR675" i="6"/>
  <c r="AT675" i="6"/>
  <c r="AU675" i="6"/>
  <c r="AV675" i="6"/>
  <c r="AX675" i="6"/>
  <c r="AY675" i="6"/>
  <c r="AZ675" i="6"/>
  <c r="BB675" i="6"/>
  <c r="BC675" i="6"/>
  <c r="BD675" i="6"/>
  <c r="BF675" i="6"/>
  <c r="BG675" i="6"/>
  <c r="BH675" i="6"/>
  <c r="BJ675" i="6"/>
  <c r="AH676" i="6"/>
  <c r="AI676" i="6"/>
  <c r="AJ676" i="6"/>
  <c r="AL676" i="6"/>
  <c r="AM676" i="6"/>
  <c r="AN676" i="6"/>
  <c r="AP676" i="6"/>
  <c r="AQ676" i="6"/>
  <c r="AR676" i="6"/>
  <c r="AT676" i="6"/>
  <c r="AU676" i="6"/>
  <c r="AV676" i="6"/>
  <c r="AX676" i="6"/>
  <c r="AY676" i="6"/>
  <c r="AZ676" i="6"/>
  <c r="BB676" i="6"/>
  <c r="BC676" i="6"/>
  <c r="BD676" i="6"/>
  <c r="BF676" i="6"/>
  <c r="BG676" i="6"/>
  <c r="BH676" i="6"/>
  <c r="BJ676" i="6"/>
  <c r="AH677" i="6"/>
  <c r="AI677" i="6"/>
  <c r="AJ677" i="6"/>
  <c r="AL677" i="6"/>
  <c r="AM677" i="6"/>
  <c r="AN677" i="6"/>
  <c r="AP677" i="6"/>
  <c r="AQ677" i="6"/>
  <c r="AR677" i="6"/>
  <c r="AT677" i="6"/>
  <c r="AU677" i="6"/>
  <c r="AV677" i="6"/>
  <c r="AX677" i="6"/>
  <c r="AY677" i="6"/>
  <c r="AZ677" i="6"/>
  <c r="BB677" i="6"/>
  <c r="BC677" i="6"/>
  <c r="BD677" i="6"/>
  <c r="BF677" i="6"/>
  <c r="BG677" i="6"/>
  <c r="BH677" i="6"/>
  <c r="BJ677" i="6"/>
  <c r="AH678" i="6"/>
  <c r="AI678" i="6"/>
  <c r="AJ678" i="6"/>
  <c r="AL678" i="6"/>
  <c r="AM678" i="6"/>
  <c r="AN678" i="6"/>
  <c r="AP678" i="6"/>
  <c r="AQ678" i="6"/>
  <c r="AR678" i="6"/>
  <c r="AT678" i="6"/>
  <c r="AU678" i="6"/>
  <c r="AV678" i="6"/>
  <c r="AX678" i="6"/>
  <c r="AY678" i="6"/>
  <c r="AZ678" i="6"/>
  <c r="BB678" i="6"/>
  <c r="BC678" i="6"/>
  <c r="BD678" i="6"/>
  <c r="BF678" i="6"/>
  <c r="BG678" i="6"/>
  <c r="BH678" i="6"/>
  <c r="BJ678" i="6"/>
  <c r="AH679" i="6"/>
  <c r="AI679" i="6"/>
  <c r="AJ679" i="6"/>
  <c r="AL679" i="6"/>
  <c r="AM679" i="6"/>
  <c r="AN679" i="6"/>
  <c r="AP679" i="6"/>
  <c r="AQ679" i="6"/>
  <c r="AR679" i="6"/>
  <c r="AT679" i="6"/>
  <c r="AU679" i="6"/>
  <c r="AV679" i="6"/>
  <c r="AX679" i="6"/>
  <c r="AY679" i="6"/>
  <c r="AZ679" i="6"/>
  <c r="BB679" i="6"/>
  <c r="BC679" i="6"/>
  <c r="BD679" i="6"/>
  <c r="BF679" i="6"/>
  <c r="BG679" i="6"/>
  <c r="BH679" i="6"/>
  <c r="BJ679" i="6"/>
  <c r="AH680" i="6"/>
  <c r="AI680" i="6"/>
  <c r="AJ680" i="6"/>
  <c r="AL680" i="6"/>
  <c r="AM680" i="6"/>
  <c r="AN680" i="6"/>
  <c r="AP680" i="6"/>
  <c r="AQ680" i="6"/>
  <c r="AR680" i="6"/>
  <c r="AT680" i="6"/>
  <c r="AU680" i="6"/>
  <c r="AV680" i="6"/>
  <c r="AX680" i="6"/>
  <c r="AY680" i="6"/>
  <c r="AZ680" i="6"/>
  <c r="BB680" i="6"/>
  <c r="BC680" i="6"/>
  <c r="BD680" i="6"/>
  <c r="BF680" i="6"/>
  <c r="BG680" i="6"/>
  <c r="BH680" i="6"/>
  <c r="BJ680" i="6"/>
  <c r="AH681" i="6"/>
  <c r="AI681" i="6"/>
  <c r="AJ681" i="6"/>
  <c r="AL681" i="6"/>
  <c r="AM681" i="6"/>
  <c r="AN681" i="6"/>
  <c r="AP681" i="6"/>
  <c r="AQ681" i="6"/>
  <c r="AR681" i="6"/>
  <c r="AT681" i="6"/>
  <c r="AU681" i="6"/>
  <c r="AV681" i="6"/>
  <c r="AX681" i="6"/>
  <c r="AY681" i="6"/>
  <c r="AZ681" i="6"/>
  <c r="BB681" i="6"/>
  <c r="BC681" i="6"/>
  <c r="BD681" i="6"/>
  <c r="BF681" i="6"/>
  <c r="BG681" i="6"/>
  <c r="BH681" i="6"/>
  <c r="BJ681" i="6"/>
  <c r="AH682" i="6"/>
  <c r="AI682" i="6"/>
  <c r="AJ682" i="6"/>
  <c r="AL682" i="6"/>
  <c r="AM682" i="6"/>
  <c r="AN682" i="6"/>
  <c r="AP682" i="6"/>
  <c r="AQ682" i="6"/>
  <c r="AR682" i="6"/>
  <c r="AT682" i="6"/>
  <c r="AU682" i="6"/>
  <c r="AV682" i="6"/>
  <c r="AX682" i="6"/>
  <c r="AY682" i="6"/>
  <c r="AZ682" i="6"/>
  <c r="BB682" i="6"/>
  <c r="BC682" i="6"/>
  <c r="BD682" i="6"/>
  <c r="BF682" i="6"/>
  <c r="BG682" i="6"/>
  <c r="BH682" i="6"/>
  <c r="BJ682" i="6"/>
  <c r="AH683" i="6"/>
  <c r="AI683" i="6"/>
  <c r="AJ683" i="6"/>
  <c r="AL683" i="6"/>
  <c r="AM683" i="6"/>
  <c r="AN683" i="6"/>
  <c r="AP683" i="6"/>
  <c r="AQ683" i="6"/>
  <c r="AR683" i="6"/>
  <c r="AT683" i="6"/>
  <c r="AU683" i="6"/>
  <c r="AV683" i="6"/>
  <c r="AX683" i="6"/>
  <c r="AY683" i="6"/>
  <c r="AZ683" i="6"/>
  <c r="BB683" i="6"/>
  <c r="BC683" i="6"/>
  <c r="BD683" i="6"/>
  <c r="BF683" i="6"/>
  <c r="BG683" i="6"/>
  <c r="BH683" i="6"/>
  <c r="BJ683" i="6"/>
  <c r="AH684" i="6"/>
  <c r="AI684" i="6"/>
  <c r="AJ684" i="6"/>
  <c r="AL684" i="6"/>
  <c r="AM684" i="6"/>
  <c r="AN684" i="6"/>
  <c r="AP684" i="6"/>
  <c r="AQ684" i="6"/>
  <c r="AR684" i="6"/>
  <c r="AT684" i="6"/>
  <c r="AU684" i="6"/>
  <c r="AV684" i="6"/>
  <c r="AX684" i="6"/>
  <c r="AY684" i="6"/>
  <c r="AZ684" i="6"/>
  <c r="BB684" i="6"/>
  <c r="BC684" i="6"/>
  <c r="BD684" i="6"/>
  <c r="BF684" i="6"/>
  <c r="BG684" i="6"/>
  <c r="BH684" i="6"/>
  <c r="BJ684" i="6"/>
  <c r="AH685" i="6"/>
  <c r="AI685" i="6"/>
  <c r="AJ685" i="6"/>
  <c r="AL685" i="6"/>
  <c r="AM685" i="6"/>
  <c r="AN685" i="6"/>
  <c r="AP685" i="6"/>
  <c r="AQ685" i="6"/>
  <c r="AR685" i="6"/>
  <c r="AT685" i="6"/>
  <c r="AU685" i="6"/>
  <c r="AV685" i="6"/>
  <c r="AX685" i="6"/>
  <c r="AY685" i="6"/>
  <c r="AZ685" i="6"/>
  <c r="BB685" i="6"/>
  <c r="BC685" i="6"/>
  <c r="BD685" i="6"/>
  <c r="BF685" i="6"/>
  <c r="BG685" i="6"/>
  <c r="BH685" i="6"/>
  <c r="BJ685" i="6"/>
  <c r="AH686" i="6"/>
  <c r="AI686" i="6"/>
  <c r="AJ686" i="6"/>
  <c r="AL686" i="6"/>
  <c r="AM686" i="6"/>
  <c r="AN686" i="6"/>
  <c r="AP686" i="6"/>
  <c r="AQ686" i="6"/>
  <c r="AR686" i="6"/>
  <c r="AT686" i="6"/>
  <c r="AU686" i="6"/>
  <c r="AV686" i="6"/>
  <c r="AX686" i="6"/>
  <c r="AY686" i="6"/>
  <c r="AZ686" i="6"/>
  <c r="BB686" i="6"/>
  <c r="BC686" i="6"/>
  <c r="BD686" i="6"/>
  <c r="BF686" i="6"/>
  <c r="BG686" i="6"/>
  <c r="BH686" i="6"/>
  <c r="BJ686" i="6"/>
  <c r="AH687" i="6"/>
  <c r="AI687" i="6"/>
  <c r="AJ687" i="6"/>
  <c r="AL687" i="6"/>
  <c r="AM687" i="6"/>
  <c r="AN687" i="6"/>
  <c r="AP687" i="6"/>
  <c r="AQ687" i="6"/>
  <c r="AR687" i="6"/>
  <c r="AT687" i="6"/>
  <c r="AU687" i="6"/>
  <c r="AV687" i="6"/>
  <c r="AX687" i="6"/>
  <c r="AY687" i="6"/>
  <c r="AZ687" i="6"/>
  <c r="BB687" i="6"/>
  <c r="BC687" i="6"/>
  <c r="BD687" i="6"/>
  <c r="BF687" i="6"/>
  <c r="BG687" i="6"/>
  <c r="BH687" i="6"/>
  <c r="BJ687" i="6"/>
  <c r="AH688" i="6"/>
  <c r="AI688" i="6"/>
  <c r="AJ688" i="6"/>
  <c r="AL688" i="6"/>
  <c r="AM688" i="6"/>
  <c r="AN688" i="6"/>
  <c r="AP688" i="6"/>
  <c r="AQ688" i="6"/>
  <c r="AR688" i="6"/>
  <c r="AT688" i="6"/>
  <c r="AU688" i="6"/>
  <c r="AV688" i="6"/>
  <c r="AX688" i="6"/>
  <c r="AY688" i="6"/>
  <c r="AZ688" i="6"/>
  <c r="BB688" i="6"/>
  <c r="BC688" i="6"/>
  <c r="BD688" i="6"/>
  <c r="BF688" i="6"/>
  <c r="BG688" i="6"/>
  <c r="BH688" i="6"/>
  <c r="BJ688" i="6"/>
  <c r="AH689" i="6"/>
  <c r="AI689" i="6"/>
  <c r="AJ689" i="6"/>
  <c r="AL689" i="6"/>
  <c r="AM689" i="6"/>
  <c r="AN689" i="6"/>
  <c r="AP689" i="6"/>
  <c r="AQ689" i="6"/>
  <c r="AR689" i="6"/>
  <c r="AT689" i="6"/>
  <c r="AU689" i="6"/>
  <c r="AV689" i="6"/>
  <c r="AX689" i="6"/>
  <c r="AY689" i="6"/>
  <c r="AZ689" i="6"/>
  <c r="BB689" i="6"/>
  <c r="BC689" i="6"/>
  <c r="BD689" i="6"/>
  <c r="BF689" i="6"/>
  <c r="BG689" i="6"/>
  <c r="BH689" i="6"/>
  <c r="BJ689" i="6"/>
  <c r="AH690" i="6"/>
  <c r="AI690" i="6"/>
  <c r="AJ690" i="6"/>
  <c r="AL690" i="6"/>
  <c r="AM690" i="6"/>
  <c r="AN690" i="6"/>
  <c r="AP690" i="6"/>
  <c r="AQ690" i="6"/>
  <c r="AR690" i="6"/>
  <c r="AT690" i="6"/>
  <c r="AU690" i="6"/>
  <c r="AV690" i="6"/>
  <c r="AX690" i="6"/>
  <c r="AY690" i="6"/>
  <c r="AZ690" i="6"/>
  <c r="BB690" i="6"/>
  <c r="BC690" i="6"/>
  <c r="BD690" i="6"/>
  <c r="BF690" i="6"/>
  <c r="BG690" i="6"/>
  <c r="BH690" i="6"/>
  <c r="BJ690" i="6"/>
  <c r="AH691" i="6"/>
  <c r="AI691" i="6"/>
  <c r="AJ691" i="6"/>
  <c r="AL691" i="6"/>
  <c r="AM691" i="6"/>
  <c r="AN691" i="6"/>
  <c r="AP691" i="6"/>
  <c r="AQ691" i="6"/>
  <c r="AR691" i="6"/>
  <c r="AT691" i="6"/>
  <c r="AU691" i="6"/>
  <c r="AV691" i="6"/>
  <c r="AX691" i="6"/>
  <c r="AY691" i="6"/>
  <c r="AZ691" i="6"/>
  <c r="BB691" i="6"/>
  <c r="BC691" i="6"/>
  <c r="BD691" i="6"/>
  <c r="BF691" i="6"/>
  <c r="BG691" i="6"/>
  <c r="BH691" i="6"/>
  <c r="BJ691" i="6"/>
  <c r="AH692" i="6"/>
  <c r="AI692" i="6"/>
  <c r="AJ692" i="6"/>
  <c r="AL692" i="6"/>
  <c r="AM692" i="6"/>
  <c r="AN692" i="6"/>
  <c r="AP692" i="6"/>
  <c r="AQ692" i="6"/>
  <c r="AR692" i="6"/>
  <c r="AT692" i="6"/>
  <c r="AU692" i="6"/>
  <c r="AV692" i="6"/>
  <c r="AX692" i="6"/>
  <c r="AY692" i="6"/>
  <c r="AZ692" i="6"/>
  <c r="BB692" i="6"/>
  <c r="BC692" i="6"/>
  <c r="BD692" i="6"/>
  <c r="BF692" i="6"/>
  <c r="BG692" i="6"/>
  <c r="BH692" i="6"/>
  <c r="BJ692" i="6"/>
  <c r="AH693" i="6"/>
  <c r="AI693" i="6"/>
  <c r="AJ693" i="6"/>
  <c r="AL693" i="6"/>
  <c r="AM693" i="6"/>
  <c r="AN693" i="6"/>
  <c r="AP693" i="6"/>
  <c r="AQ693" i="6"/>
  <c r="AR693" i="6"/>
  <c r="AT693" i="6"/>
  <c r="AU693" i="6"/>
  <c r="AV693" i="6"/>
  <c r="AX693" i="6"/>
  <c r="AY693" i="6"/>
  <c r="AZ693" i="6"/>
  <c r="BB693" i="6"/>
  <c r="BC693" i="6"/>
  <c r="BD693" i="6"/>
  <c r="BF693" i="6"/>
  <c r="BG693" i="6"/>
  <c r="BH693" i="6"/>
  <c r="BJ693" i="6"/>
  <c r="AH694" i="6"/>
  <c r="AI694" i="6"/>
  <c r="AJ694" i="6"/>
  <c r="AL694" i="6"/>
  <c r="AM694" i="6"/>
  <c r="AN694" i="6"/>
  <c r="AP694" i="6"/>
  <c r="AQ694" i="6"/>
  <c r="AR694" i="6"/>
  <c r="AT694" i="6"/>
  <c r="AU694" i="6"/>
  <c r="AV694" i="6"/>
  <c r="AX694" i="6"/>
  <c r="AY694" i="6"/>
  <c r="AZ694" i="6"/>
  <c r="BB694" i="6"/>
  <c r="BC694" i="6"/>
  <c r="BD694" i="6"/>
  <c r="BF694" i="6"/>
  <c r="BG694" i="6"/>
  <c r="BH694" i="6"/>
  <c r="BJ694" i="6"/>
  <c r="AH695" i="6"/>
  <c r="AI695" i="6"/>
  <c r="AJ695" i="6"/>
  <c r="AL695" i="6"/>
  <c r="AM695" i="6"/>
  <c r="AN695" i="6"/>
  <c r="AP695" i="6"/>
  <c r="AQ695" i="6"/>
  <c r="AR695" i="6"/>
  <c r="AT695" i="6"/>
  <c r="AU695" i="6"/>
  <c r="AV695" i="6"/>
  <c r="AX695" i="6"/>
  <c r="AY695" i="6"/>
  <c r="AZ695" i="6"/>
  <c r="BB695" i="6"/>
  <c r="BC695" i="6"/>
  <c r="BD695" i="6"/>
  <c r="BF695" i="6"/>
  <c r="BG695" i="6"/>
  <c r="BH695" i="6"/>
  <c r="BJ695" i="6"/>
  <c r="AH696" i="6"/>
  <c r="AI696" i="6"/>
  <c r="AJ696" i="6"/>
  <c r="AL696" i="6"/>
  <c r="AM696" i="6"/>
  <c r="AN696" i="6"/>
  <c r="AP696" i="6"/>
  <c r="AQ696" i="6"/>
  <c r="AR696" i="6"/>
  <c r="AT696" i="6"/>
  <c r="AU696" i="6"/>
  <c r="AV696" i="6"/>
  <c r="AX696" i="6"/>
  <c r="AY696" i="6"/>
  <c r="AZ696" i="6"/>
  <c r="BB696" i="6"/>
  <c r="BC696" i="6"/>
  <c r="BD696" i="6"/>
  <c r="BF696" i="6"/>
  <c r="BG696" i="6"/>
  <c r="BH696" i="6"/>
  <c r="BJ696" i="6"/>
  <c r="AH697" i="6"/>
  <c r="AI697" i="6"/>
  <c r="AJ697" i="6"/>
  <c r="AL697" i="6"/>
  <c r="AM697" i="6"/>
  <c r="AN697" i="6"/>
  <c r="AP697" i="6"/>
  <c r="AQ697" i="6"/>
  <c r="AR697" i="6"/>
  <c r="AT697" i="6"/>
  <c r="AU697" i="6"/>
  <c r="AV697" i="6"/>
  <c r="AX697" i="6"/>
  <c r="AY697" i="6"/>
  <c r="AZ697" i="6"/>
  <c r="BB697" i="6"/>
  <c r="BC697" i="6"/>
  <c r="BD697" i="6"/>
  <c r="BF697" i="6"/>
  <c r="BG697" i="6"/>
  <c r="BH697" i="6"/>
  <c r="BJ697" i="6"/>
  <c r="AH698" i="6"/>
  <c r="AI698" i="6"/>
  <c r="AJ698" i="6"/>
  <c r="AL698" i="6"/>
  <c r="AM698" i="6"/>
  <c r="AN698" i="6"/>
  <c r="AP698" i="6"/>
  <c r="AQ698" i="6"/>
  <c r="AR698" i="6"/>
  <c r="AT698" i="6"/>
  <c r="AU698" i="6"/>
  <c r="AV698" i="6"/>
  <c r="AX698" i="6"/>
  <c r="AY698" i="6"/>
  <c r="AZ698" i="6"/>
  <c r="BB698" i="6"/>
  <c r="BC698" i="6"/>
  <c r="BD698" i="6"/>
  <c r="BF698" i="6"/>
  <c r="BG698" i="6"/>
  <c r="BH698" i="6"/>
  <c r="BJ698" i="6"/>
  <c r="AH699" i="6"/>
  <c r="AI699" i="6"/>
  <c r="AJ699" i="6"/>
  <c r="AL699" i="6"/>
  <c r="AM699" i="6"/>
  <c r="AN699" i="6"/>
  <c r="AP699" i="6"/>
  <c r="AQ699" i="6"/>
  <c r="AR699" i="6"/>
  <c r="AT699" i="6"/>
  <c r="AU699" i="6"/>
  <c r="AV699" i="6"/>
  <c r="AX699" i="6"/>
  <c r="AY699" i="6"/>
  <c r="AZ699" i="6"/>
  <c r="BB699" i="6"/>
  <c r="BC699" i="6"/>
  <c r="BD699" i="6"/>
  <c r="BF699" i="6"/>
  <c r="BG699" i="6"/>
  <c r="BH699" i="6"/>
  <c r="BJ699" i="6"/>
  <c r="AH700" i="6"/>
  <c r="AI700" i="6"/>
  <c r="AJ700" i="6"/>
  <c r="AL700" i="6"/>
  <c r="AM700" i="6"/>
  <c r="AN700" i="6"/>
  <c r="AP700" i="6"/>
  <c r="AQ700" i="6"/>
  <c r="AR700" i="6"/>
  <c r="AT700" i="6"/>
  <c r="AU700" i="6"/>
  <c r="AV700" i="6"/>
  <c r="AX700" i="6"/>
  <c r="AY700" i="6"/>
  <c r="AZ700" i="6"/>
  <c r="BB700" i="6"/>
  <c r="BC700" i="6"/>
  <c r="BD700" i="6"/>
  <c r="BF700" i="6"/>
  <c r="BG700" i="6"/>
  <c r="BH700" i="6"/>
  <c r="BJ700" i="6"/>
  <c r="AH701" i="6"/>
  <c r="AI701" i="6"/>
  <c r="AJ701" i="6"/>
  <c r="AL701" i="6"/>
  <c r="AM701" i="6"/>
  <c r="AN701" i="6"/>
  <c r="AP701" i="6"/>
  <c r="AQ701" i="6"/>
  <c r="AR701" i="6"/>
  <c r="AT701" i="6"/>
  <c r="AU701" i="6"/>
  <c r="AV701" i="6"/>
  <c r="AX701" i="6"/>
  <c r="AY701" i="6"/>
  <c r="AZ701" i="6"/>
  <c r="BB701" i="6"/>
  <c r="BC701" i="6"/>
  <c r="BD701" i="6"/>
  <c r="BF701" i="6"/>
  <c r="BG701" i="6"/>
  <c r="BH701" i="6"/>
  <c r="BJ701" i="6"/>
  <c r="AH702" i="6"/>
  <c r="AI702" i="6"/>
  <c r="AJ702" i="6"/>
  <c r="AL702" i="6"/>
  <c r="AM702" i="6"/>
  <c r="AN702" i="6"/>
  <c r="AP702" i="6"/>
  <c r="AQ702" i="6"/>
  <c r="AR702" i="6"/>
  <c r="AT702" i="6"/>
  <c r="AU702" i="6"/>
  <c r="AV702" i="6"/>
  <c r="AX702" i="6"/>
  <c r="AY702" i="6"/>
  <c r="AZ702" i="6"/>
  <c r="BB702" i="6"/>
  <c r="BC702" i="6"/>
  <c r="BD702" i="6"/>
  <c r="BF702" i="6"/>
  <c r="BG702" i="6"/>
  <c r="BH702" i="6"/>
  <c r="BJ702" i="6"/>
  <c r="AH703" i="6"/>
  <c r="AI703" i="6"/>
  <c r="AJ703" i="6"/>
  <c r="AL703" i="6"/>
  <c r="AM703" i="6"/>
  <c r="AN703" i="6"/>
  <c r="AP703" i="6"/>
  <c r="AQ703" i="6"/>
  <c r="AR703" i="6"/>
  <c r="AT703" i="6"/>
  <c r="AU703" i="6"/>
  <c r="AV703" i="6"/>
  <c r="AX703" i="6"/>
  <c r="AY703" i="6"/>
  <c r="AZ703" i="6"/>
  <c r="BB703" i="6"/>
  <c r="BC703" i="6"/>
  <c r="BD703" i="6"/>
  <c r="BF703" i="6"/>
  <c r="BG703" i="6"/>
  <c r="BH703" i="6"/>
  <c r="BJ703" i="6"/>
  <c r="AH704" i="6"/>
  <c r="AI704" i="6"/>
  <c r="AJ704" i="6"/>
  <c r="AL704" i="6"/>
  <c r="AM704" i="6"/>
  <c r="AN704" i="6"/>
  <c r="AP704" i="6"/>
  <c r="AQ704" i="6"/>
  <c r="AR704" i="6"/>
  <c r="AT704" i="6"/>
  <c r="AU704" i="6"/>
  <c r="AV704" i="6"/>
  <c r="AX704" i="6"/>
  <c r="AY704" i="6"/>
  <c r="AZ704" i="6"/>
  <c r="BB704" i="6"/>
  <c r="BC704" i="6"/>
  <c r="BD704" i="6"/>
  <c r="BF704" i="6"/>
  <c r="BG704" i="6"/>
  <c r="BH704" i="6"/>
  <c r="BJ704" i="6"/>
  <c r="AH705" i="6"/>
  <c r="AI705" i="6"/>
  <c r="AJ705" i="6"/>
  <c r="AL705" i="6"/>
  <c r="AM705" i="6"/>
  <c r="AN705" i="6"/>
  <c r="AP705" i="6"/>
  <c r="AQ705" i="6"/>
  <c r="AR705" i="6"/>
  <c r="AT705" i="6"/>
  <c r="AU705" i="6"/>
  <c r="AV705" i="6"/>
  <c r="AX705" i="6"/>
  <c r="AY705" i="6"/>
  <c r="AZ705" i="6"/>
  <c r="BB705" i="6"/>
  <c r="BC705" i="6"/>
  <c r="BD705" i="6"/>
  <c r="BF705" i="6"/>
  <c r="BG705" i="6"/>
  <c r="BH705" i="6"/>
  <c r="BJ705" i="6"/>
  <c r="AH706" i="6"/>
  <c r="AI706" i="6"/>
  <c r="AJ706" i="6"/>
  <c r="AL706" i="6"/>
  <c r="AM706" i="6"/>
  <c r="AN706" i="6"/>
  <c r="AP706" i="6"/>
  <c r="AQ706" i="6"/>
  <c r="AR706" i="6"/>
  <c r="AT706" i="6"/>
  <c r="AU706" i="6"/>
  <c r="AV706" i="6"/>
  <c r="AX706" i="6"/>
  <c r="AY706" i="6"/>
  <c r="AZ706" i="6"/>
  <c r="BB706" i="6"/>
  <c r="BC706" i="6"/>
  <c r="BD706" i="6"/>
  <c r="BF706" i="6"/>
  <c r="BG706" i="6"/>
  <c r="BH706" i="6"/>
  <c r="BJ706" i="6"/>
  <c r="AH707" i="6"/>
  <c r="AI707" i="6"/>
  <c r="AJ707" i="6"/>
  <c r="AL707" i="6"/>
  <c r="AM707" i="6"/>
  <c r="AN707" i="6"/>
  <c r="AP707" i="6"/>
  <c r="AQ707" i="6"/>
  <c r="AR707" i="6"/>
  <c r="AT707" i="6"/>
  <c r="AU707" i="6"/>
  <c r="AV707" i="6"/>
  <c r="AX707" i="6"/>
  <c r="AY707" i="6"/>
  <c r="AZ707" i="6"/>
  <c r="BB707" i="6"/>
  <c r="BC707" i="6"/>
  <c r="BD707" i="6"/>
  <c r="BF707" i="6"/>
  <c r="BG707" i="6"/>
  <c r="BH707" i="6"/>
  <c r="BJ707" i="6"/>
  <c r="AH708" i="6"/>
  <c r="AI708" i="6"/>
  <c r="AJ708" i="6"/>
  <c r="AL708" i="6"/>
  <c r="AM708" i="6"/>
  <c r="AN708" i="6"/>
  <c r="AP708" i="6"/>
  <c r="AQ708" i="6"/>
  <c r="AR708" i="6"/>
  <c r="AT708" i="6"/>
  <c r="AU708" i="6"/>
  <c r="AV708" i="6"/>
  <c r="AX708" i="6"/>
  <c r="AY708" i="6"/>
  <c r="AZ708" i="6"/>
  <c r="BB708" i="6"/>
  <c r="BC708" i="6"/>
  <c r="BD708" i="6"/>
  <c r="BF708" i="6"/>
  <c r="BG708" i="6"/>
  <c r="BH708" i="6"/>
  <c r="BJ708" i="6"/>
  <c r="AH709" i="6"/>
  <c r="AI709" i="6"/>
  <c r="AJ709" i="6"/>
  <c r="AL709" i="6"/>
  <c r="AM709" i="6"/>
  <c r="AN709" i="6"/>
  <c r="AP709" i="6"/>
  <c r="AQ709" i="6"/>
  <c r="AR709" i="6"/>
  <c r="AT709" i="6"/>
  <c r="AU709" i="6"/>
  <c r="AV709" i="6"/>
  <c r="AX709" i="6"/>
  <c r="AY709" i="6"/>
  <c r="AZ709" i="6"/>
  <c r="BB709" i="6"/>
  <c r="BC709" i="6"/>
  <c r="BD709" i="6"/>
  <c r="BF709" i="6"/>
  <c r="BG709" i="6"/>
  <c r="BH709" i="6"/>
  <c r="BJ709" i="6"/>
  <c r="AH710" i="6"/>
  <c r="AI710" i="6"/>
  <c r="AJ710" i="6"/>
  <c r="AL710" i="6"/>
  <c r="AM710" i="6"/>
  <c r="AN710" i="6"/>
  <c r="AP710" i="6"/>
  <c r="AQ710" i="6"/>
  <c r="AR710" i="6"/>
  <c r="AT710" i="6"/>
  <c r="AU710" i="6"/>
  <c r="AV710" i="6"/>
  <c r="AX710" i="6"/>
  <c r="AY710" i="6"/>
  <c r="AZ710" i="6"/>
  <c r="BB710" i="6"/>
  <c r="BC710" i="6"/>
  <c r="BD710" i="6"/>
  <c r="BF710" i="6"/>
  <c r="BG710" i="6"/>
  <c r="BH710" i="6"/>
  <c r="BJ710" i="6"/>
  <c r="AH711" i="6"/>
  <c r="AI711" i="6"/>
  <c r="AJ711" i="6"/>
  <c r="AL711" i="6"/>
  <c r="AM711" i="6"/>
  <c r="AN711" i="6"/>
  <c r="AP711" i="6"/>
  <c r="AQ711" i="6"/>
  <c r="AR711" i="6"/>
  <c r="AT711" i="6"/>
  <c r="AU711" i="6"/>
  <c r="AV711" i="6"/>
  <c r="AX711" i="6"/>
  <c r="AY711" i="6"/>
  <c r="AZ711" i="6"/>
  <c r="BB711" i="6"/>
  <c r="BC711" i="6"/>
  <c r="BD711" i="6"/>
  <c r="BF711" i="6"/>
  <c r="BG711" i="6"/>
  <c r="BH711" i="6"/>
  <c r="BJ711" i="6"/>
  <c r="AH712" i="6"/>
  <c r="AI712" i="6"/>
  <c r="AJ712" i="6"/>
  <c r="AL712" i="6"/>
  <c r="AM712" i="6"/>
  <c r="AN712" i="6"/>
  <c r="AP712" i="6"/>
  <c r="AQ712" i="6"/>
  <c r="AR712" i="6"/>
  <c r="AT712" i="6"/>
  <c r="AU712" i="6"/>
  <c r="AV712" i="6"/>
  <c r="AX712" i="6"/>
  <c r="AY712" i="6"/>
  <c r="AZ712" i="6"/>
  <c r="BB712" i="6"/>
  <c r="BC712" i="6"/>
  <c r="BD712" i="6"/>
  <c r="BF712" i="6"/>
  <c r="BG712" i="6"/>
  <c r="BH712" i="6"/>
  <c r="BJ712" i="6"/>
  <c r="AH713" i="6"/>
  <c r="AI713" i="6"/>
  <c r="AJ713" i="6"/>
  <c r="AL713" i="6"/>
  <c r="AM713" i="6"/>
  <c r="AN713" i="6"/>
  <c r="AP713" i="6"/>
  <c r="AQ713" i="6"/>
  <c r="AR713" i="6"/>
  <c r="AT713" i="6"/>
  <c r="AU713" i="6"/>
  <c r="AV713" i="6"/>
  <c r="AX713" i="6"/>
  <c r="AY713" i="6"/>
  <c r="AZ713" i="6"/>
  <c r="BB713" i="6"/>
  <c r="BC713" i="6"/>
  <c r="BD713" i="6"/>
  <c r="BF713" i="6"/>
  <c r="BG713" i="6"/>
  <c r="BH713" i="6"/>
  <c r="BJ713" i="6"/>
  <c r="AH714" i="6"/>
  <c r="AI714" i="6"/>
  <c r="AJ714" i="6"/>
  <c r="AL714" i="6"/>
  <c r="AM714" i="6"/>
  <c r="AN714" i="6"/>
  <c r="AP714" i="6"/>
  <c r="AQ714" i="6"/>
  <c r="AR714" i="6"/>
  <c r="AT714" i="6"/>
  <c r="AU714" i="6"/>
  <c r="AV714" i="6"/>
  <c r="AX714" i="6"/>
  <c r="AY714" i="6"/>
  <c r="AZ714" i="6"/>
  <c r="BB714" i="6"/>
  <c r="BC714" i="6"/>
  <c r="BD714" i="6"/>
  <c r="BF714" i="6"/>
  <c r="BG714" i="6"/>
  <c r="BH714" i="6"/>
  <c r="BJ714" i="6"/>
  <c r="AH715" i="6"/>
  <c r="AI715" i="6"/>
  <c r="AJ715" i="6"/>
  <c r="AL715" i="6"/>
  <c r="AM715" i="6"/>
  <c r="AN715" i="6"/>
  <c r="AP715" i="6"/>
  <c r="AQ715" i="6"/>
  <c r="AR715" i="6"/>
  <c r="AT715" i="6"/>
  <c r="AU715" i="6"/>
  <c r="AV715" i="6"/>
  <c r="AX715" i="6"/>
  <c r="AY715" i="6"/>
  <c r="AZ715" i="6"/>
  <c r="BB715" i="6"/>
  <c r="BC715" i="6"/>
  <c r="BD715" i="6"/>
  <c r="BF715" i="6"/>
  <c r="BG715" i="6"/>
  <c r="BH715" i="6"/>
  <c r="BJ715" i="6"/>
  <c r="AH716" i="6"/>
  <c r="AI716" i="6"/>
  <c r="AJ716" i="6"/>
  <c r="AL716" i="6"/>
  <c r="AM716" i="6"/>
  <c r="AN716" i="6"/>
  <c r="AP716" i="6"/>
  <c r="AQ716" i="6"/>
  <c r="AR716" i="6"/>
  <c r="AT716" i="6"/>
  <c r="AU716" i="6"/>
  <c r="AV716" i="6"/>
  <c r="AX716" i="6"/>
  <c r="AY716" i="6"/>
  <c r="AZ716" i="6"/>
  <c r="BB716" i="6"/>
  <c r="BC716" i="6"/>
  <c r="BD716" i="6"/>
  <c r="BF716" i="6"/>
  <c r="BG716" i="6"/>
  <c r="BH716" i="6"/>
  <c r="BJ716" i="6"/>
  <c r="AH717" i="6"/>
  <c r="AI717" i="6"/>
  <c r="AJ717" i="6"/>
  <c r="AL717" i="6"/>
  <c r="AM717" i="6"/>
  <c r="AN717" i="6"/>
  <c r="AP717" i="6"/>
  <c r="AQ717" i="6"/>
  <c r="AR717" i="6"/>
  <c r="AT717" i="6"/>
  <c r="AU717" i="6"/>
  <c r="AV717" i="6"/>
  <c r="AX717" i="6"/>
  <c r="AY717" i="6"/>
  <c r="AZ717" i="6"/>
  <c r="BB717" i="6"/>
  <c r="BC717" i="6"/>
  <c r="BD717" i="6"/>
  <c r="BF717" i="6"/>
  <c r="BG717" i="6"/>
  <c r="BH717" i="6"/>
  <c r="BJ717" i="6"/>
  <c r="AH718" i="6"/>
  <c r="AI718" i="6"/>
  <c r="AJ718" i="6"/>
  <c r="AL718" i="6"/>
  <c r="AM718" i="6"/>
  <c r="AN718" i="6"/>
  <c r="AP718" i="6"/>
  <c r="AQ718" i="6"/>
  <c r="AR718" i="6"/>
  <c r="AT718" i="6"/>
  <c r="AU718" i="6"/>
  <c r="AV718" i="6"/>
  <c r="AX718" i="6"/>
  <c r="AY718" i="6"/>
  <c r="AZ718" i="6"/>
  <c r="BB718" i="6"/>
  <c r="BC718" i="6"/>
  <c r="BD718" i="6"/>
  <c r="BF718" i="6"/>
  <c r="BG718" i="6"/>
  <c r="BH718" i="6"/>
  <c r="BJ718" i="6"/>
  <c r="AH719" i="6"/>
  <c r="AI719" i="6"/>
  <c r="AJ719" i="6"/>
  <c r="AL719" i="6"/>
  <c r="AM719" i="6"/>
  <c r="AN719" i="6"/>
  <c r="AP719" i="6"/>
  <c r="AQ719" i="6"/>
  <c r="AR719" i="6"/>
  <c r="AT719" i="6"/>
  <c r="AU719" i="6"/>
  <c r="AV719" i="6"/>
  <c r="AX719" i="6"/>
  <c r="AY719" i="6"/>
  <c r="AZ719" i="6"/>
  <c r="BB719" i="6"/>
  <c r="BC719" i="6"/>
  <c r="BD719" i="6"/>
  <c r="BF719" i="6"/>
  <c r="BG719" i="6"/>
  <c r="BH719" i="6"/>
  <c r="BJ719" i="6"/>
  <c r="AH720" i="6"/>
  <c r="AI720" i="6"/>
  <c r="AJ720" i="6"/>
  <c r="AL720" i="6"/>
  <c r="AM720" i="6"/>
  <c r="AN720" i="6"/>
  <c r="AP720" i="6"/>
  <c r="AQ720" i="6"/>
  <c r="AR720" i="6"/>
  <c r="AT720" i="6"/>
  <c r="AU720" i="6"/>
  <c r="AV720" i="6"/>
  <c r="AX720" i="6"/>
  <c r="AY720" i="6"/>
  <c r="AZ720" i="6"/>
  <c r="BB720" i="6"/>
  <c r="BC720" i="6"/>
  <c r="BD720" i="6"/>
  <c r="BF720" i="6"/>
  <c r="BG720" i="6"/>
  <c r="BH720" i="6"/>
  <c r="BJ720" i="6"/>
  <c r="AH721" i="6"/>
  <c r="AI721" i="6"/>
  <c r="AJ721" i="6"/>
  <c r="AL721" i="6"/>
  <c r="AM721" i="6"/>
  <c r="AN721" i="6"/>
  <c r="AP721" i="6"/>
  <c r="AQ721" i="6"/>
  <c r="AR721" i="6"/>
  <c r="AT721" i="6"/>
  <c r="AU721" i="6"/>
  <c r="AV721" i="6"/>
  <c r="AX721" i="6"/>
  <c r="AY721" i="6"/>
  <c r="AZ721" i="6"/>
  <c r="BB721" i="6"/>
  <c r="BC721" i="6"/>
  <c r="BD721" i="6"/>
  <c r="BF721" i="6"/>
  <c r="BG721" i="6"/>
  <c r="BH721" i="6"/>
  <c r="BJ721" i="6"/>
  <c r="AH722" i="6"/>
  <c r="AI722" i="6"/>
  <c r="AJ722" i="6"/>
  <c r="AL722" i="6"/>
  <c r="AM722" i="6"/>
  <c r="AN722" i="6"/>
  <c r="AP722" i="6"/>
  <c r="AQ722" i="6"/>
  <c r="AR722" i="6"/>
  <c r="AT722" i="6"/>
  <c r="AU722" i="6"/>
  <c r="AV722" i="6"/>
  <c r="AX722" i="6"/>
  <c r="AY722" i="6"/>
  <c r="AZ722" i="6"/>
  <c r="BB722" i="6"/>
  <c r="BC722" i="6"/>
  <c r="BD722" i="6"/>
  <c r="BF722" i="6"/>
  <c r="BG722" i="6"/>
  <c r="BH722" i="6"/>
  <c r="BJ722" i="6"/>
  <c r="AH723" i="6"/>
  <c r="AI723" i="6"/>
  <c r="AJ723" i="6"/>
  <c r="AL723" i="6"/>
  <c r="AM723" i="6"/>
  <c r="AN723" i="6"/>
  <c r="AP723" i="6"/>
  <c r="AQ723" i="6"/>
  <c r="AR723" i="6"/>
  <c r="AT723" i="6"/>
  <c r="AU723" i="6"/>
  <c r="AV723" i="6"/>
  <c r="AX723" i="6"/>
  <c r="AY723" i="6"/>
  <c r="AZ723" i="6"/>
  <c r="BB723" i="6"/>
  <c r="BC723" i="6"/>
  <c r="BD723" i="6"/>
  <c r="BF723" i="6"/>
  <c r="BG723" i="6"/>
  <c r="BH723" i="6"/>
  <c r="BJ723" i="6"/>
  <c r="AH724" i="6"/>
  <c r="AI724" i="6"/>
  <c r="AJ724" i="6"/>
  <c r="AL724" i="6"/>
  <c r="AM724" i="6"/>
  <c r="AN724" i="6"/>
  <c r="AP724" i="6"/>
  <c r="AQ724" i="6"/>
  <c r="AR724" i="6"/>
  <c r="AT724" i="6"/>
  <c r="AU724" i="6"/>
  <c r="AV724" i="6"/>
  <c r="AX724" i="6"/>
  <c r="AY724" i="6"/>
  <c r="AZ724" i="6"/>
  <c r="BB724" i="6"/>
  <c r="BC724" i="6"/>
  <c r="BD724" i="6"/>
  <c r="BF724" i="6"/>
  <c r="BG724" i="6"/>
  <c r="BH724" i="6"/>
  <c r="BJ724" i="6"/>
  <c r="AH725" i="6"/>
  <c r="AI725" i="6"/>
  <c r="AJ725" i="6"/>
  <c r="AL725" i="6"/>
  <c r="AM725" i="6"/>
  <c r="AN725" i="6"/>
  <c r="AP725" i="6"/>
  <c r="AQ725" i="6"/>
  <c r="AR725" i="6"/>
  <c r="AT725" i="6"/>
  <c r="AU725" i="6"/>
  <c r="AV725" i="6"/>
  <c r="AX725" i="6"/>
  <c r="AY725" i="6"/>
  <c r="AZ725" i="6"/>
  <c r="BB725" i="6"/>
  <c r="BC725" i="6"/>
  <c r="BD725" i="6"/>
  <c r="BF725" i="6"/>
  <c r="BG725" i="6"/>
  <c r="BH725" i="6"/>
  <c r="BJ725" i="6"/>
  <c r="AH726" i="6"/>
  <c r="AI726" i="6"/>
  <c r="AJ726" i="6"/>
  <c r="AL726" i="6"/>
  <c r="AM726" i="6"/>
  <c r="AN726" i="6"/>
  <c r="AP726" i="6"/>
  <c r="AQ726" i="6"/>
  <c r="AR726" i="6"/>
  <c r="AT726" i="6"/>
  <c r="AU726" i="6"/>
  <c r="AV726" i="6"/>
  <c r="AX726" i="6"/>
  <c r="AY726" i="6"/>
  <c r="AZ726" i="6"/>
  <c r="BB726" i="6"/>
  <c r="BC726" i="6"/>
  <c r="BD726" i="6"/>
  <c r="BF726" i="6"/>
  <c r="BG726" i="6"/>
  <c r="BH726" i="6"/>
  <c r="BJ726" i="6"/>
  <c r="AH727" i="6"/>
  <c r="AI727" i="6"/>
  <c r="AJ727" i="6"/>
  <c r="AL727" i="6"/>
  <c r="AM727" i="6"/>
  <c r="AN727" i="6"/>
  <c r="AP727" i="6"/>
  <c r="AQ727" i="6"/>
  <c r="AR727" i="6"/>
  <c r="AT727" i="6"/>
  <c r="AU727" i="6"/>
  <c r="AV727" i="6"/>
  <c r="AX727" i="6"/>
  <c r="AY727" i="6"/>
  <c r="AZ727" i="6"/>
  <c r="BB727" i="6"/>
  <c r="BC727" i="6"/>
  <c r="BD727" i="6"/>
  <c r="BF727" i="6"/>
  <c r="BG727" i="6"/>
  <c r="BH727" i="6"/>
  <c r="BJ727" i="6"/>
  <c r="AH728" i="6"/>
  <c r="AI728" i="6"/>
  <c r="AJ728" i="6"/>
  <c r="AL728" i="6"/>
  <c r="AM728" i="6"/>
  <c r="AN728" i="6"/>
  <c r="AP728" i="6"/>
  <c r="AQ728" i="6"/>
  <c r="AR728" i="6"/>
  <c r="AT728" i="6"/>
  <c r="AU728" i="6"/>
  <c r="AV728" i="6"/>
  <c r="AX728" i="6"/>
  <c r="AY728" i="6"/>
  <c r="AZ728" i="6"/>
  <c r="BB728" i="6"/>
  <c r="BC728" i="6"/>
  <c r="BD728" i="6"/>
  <c r="BF728" i="6"/>
  <c r="BG728" i="6"/>
  <c r="BH728" i="6"/>
  <c r="BJ728" i="6"/>
  <c r="AH729" i="6"/>
  <c r="AI729" i="6"/>
  <c r="AJ729" i="6"/>
  <c r="AL729" i="6"/>
  <c r="AM729" i="6"/>
  <c r="AN729" i="6"/>
  <c r="AP729" i="6"/>
  <c r="AQ729" i="6"/>
  <c r="AR729" i="6"/>
  <c r="AT729" i="6"/>
  <c r="AU729" i="6"/>
  <c r="AV729" i="6"/>
  <c r="AX729" i="6"/>
  <c r="AY729" i="6"/>
  <c r="AZ729" i="6"/>
  <c r="BB729" i="6"/>
  <c r="BC729" i="6"/>
  <c r="BD729" i="6"/>
  <c r="BF729" i="6"/>
  <c r="BG729" i="6"/>
  <c r="BH729" i="6"/>
  <c r="BJ729" i="6"/>
  <c r="AH730" i="6"/>
  <c r="AI730" i="6"/>
  <c r="AJ730" i="6"/>
  <c r="AL730" i="6"/>
  <c r="AM730" i="6"/>
  <c r="AN730" i="6"/>
  <c r="AP730" i="6"/>
  <c r="AQ730" i="6"/>
  <c r="AR730" i="6"/>
  <c r="AT730" i="6"/>
  <c r="AU730" i="6"/>
  <c r="AV730" i="6"/>
  <c r="AX730" i="6"/>
  <c r="AY730" i="6"/>
  <c r="AZ730" i="6"/>
  <c r="BB730" i="6"/>
  <c r="BC730" i="6"/>
  <c r="BD730" i="6"/>
  <c r="BF730" i="6"/>
  <c r="BG730" i="6"/>
  <c r="BH730" i="6"/>
  <c r="BJ730" i="6"/>
  <c r="AH731" i="6"/>
  <c r="AI731" i="6"/>
  <c r="AJ731" i="6"/>
  <c r="AL731" i="6"/>
  <c r="AM731" i="6"/>
  <c r="AN731" i="6"/>
  <c r="AP731" i="6"/>
  <c r="AQ731" i="6"/>
  <c r="AR731" i="6"/>
  <c r="AT731" i="6"/>
  <c r="AU731" i="6"/>
  <c r="AV731" i="6"/>
  <c r="AX731" i="6"/>
  <c r="AY731" i="6"/>
  <c r="AZ731" i="6"/>
  <c r="BB731" i="6"/>
  <c r="BC731" i="6"/>
  <c r="BD731" i="6"/>
  <c r="BF731" i="6"/>
  <c r="BG731" i="6"/>
  <c r="BH731" i="6"/>
  <c r="BJ731" i="6"/>
  <c r="AH732" i="6"/>
  <c r="AI732" i="6"/>
  <c r="AJ732" i="6"/>
  <c r="AL732" i="6"/>
  <c r="AM732" i="6"/>
  <c r="AN732" i="6"/>
  <c r="AP732" i="6"/>
  <c r="AQ732" i="6"/>
  <c r="AR732" i="6"/>
  <c r="AT732" i="6"/>
  <c r="AU732" i="6"/>
  <c r="AV732" i="6"/>
  <c r="AX732" i="6"/>
  <c r="AY732" i="6"/>
  <c r="AZ732" i="6"/>
  <c r="BB732" i="6"/>
  <c r="BC732" i="6"/>
  <c r="BD732" i="6"/>
  <c r="BF732" i="6"/>
  <c r="BG732" i="6"/>
  <c r="BH732" i="6"/>
  <c r="BJ732" i="6"/>
  <c r="AH733" i="6"/>
  <c r="AI733" i="6"/>
  <c r="AJ733" i="6"/>
  <c r="AL733" i="6"/>
  <c r="AM733" i="6"/>
  <c r="AN733" i="6"/>
  <c r="AP733" i="6"/>
  <c r="AQ733" i="6"/>
  <c r="AR733" i="6"/>
  <c r="AT733" i="6"/>
  <c r="AU733" i="6"/>
  <c r="AV733" i="6"/>
  <c r="AX733" i="6"/>
  <c r="AY733" i="6"/>
  <c r="AZ733" i="6"/>
  <c r="BB733" i="6"/>
  <c r="BC733" i="6"/>
  <c r="BD733" i="6"/>
  <c r="BF733" i="6"/>
  <c r="BG733" i="6"/>
  <c r="BH733" i="6"/>
  <c r="BJ733" i="6"/>
  <c r="AH734" i="6"/>
  <c r="AI734" i="6"/>
  <c r="AJ734" i="6"/>
  <c r="AL734" i="6"/>
  <c r="AM734" i="6"/>
  <c r="AN734" i="6"/>
  <c r="AP734" i="6"/>
  <c r="AQ734" i="6"/>
  <c r="AR734" i="6"/>
  <c r="AT734" i="6"/>
  <c r="AU734" i="6"/>
  <c r="AV734" i="6"/>
  <c r="AX734" i="6"/>
  <c r="AY734" i="6"/>
  <c r="AZ734" i="6"/>
  <c r="BB734" i="6"/>
  <c r="BC734" i="6"/>
  <c r="BD734" i="6"/>
  <c r="BF734" i="6"/>
  <c r="BG734" i="6"/>
  <c r="BH734" i="6"/>
  <c r="BJ734" i="6"/>
  <c r="AH735" i="6"/>
  <c r="AI735" i="6"/>
  <c r="AJ735" i="6"/>
  <c r="AL735" i="6"/>
  <c r="AM735" i="6"/>
  <c r="AN735" i="6"/>
  <c r="AP735" i="6"/>
  <c r="AQ735" i="6"/>
  <c r="AR735" i="6"/>
  <c r="AT735" i="6"/>
  <c r="AU735" i="6"/>
  <c r="AV735" i="6"/>
  <c r="AX735" i="6"/>
  <c r="AY735" i="6"/>
  <c r="AZ735" i="6"/>
  <c r="BB735" i="6"/>
  <c r="BC735" i="6"/>
  <c r="BD735" i="6"/>
  <c r="BF735" i="6"/>
  <c r="BG735" i="6"/>
  <c r="BH735" i="6"/>
  <c r="BJ735" i="6"/>
  <c r="AH736" i="6"/>
  <c r="AI736" i="6"/>
  <c r="AJ736" i="6"/>
  <c r="AL736" i="6"/>
  <c r="AM736" i="6"/>
  <c r="AN736" i="6"/>
  <c r="AP736" i="6"/>
  <c r="AQ736" i="6"/>
  <c r="AR736" i="6"/>
  <c r="AT736" i="6"/>
  <c r="AU736" i="6"/>
  <c r="AV736" i="6"/>
  <c r="AX736" i="6"/>
  <c r="AY736" i="6"/>
  <c r="AZ736" i="6"/>
  <c r="BB736" i="6"/>
  <c r="BC736" i="6"/>
  <c r="BD736" i="6"/>
  <c r="BF736" i="6"/>
  <c r="BG736" i="6"/>
  <c r="BH736" i="6"/>
  <c r="BJ736" i="6"/>
  <c r="AH737" i="6"/>
  <c r="AI737" i="6"/>
  <c r="AJ737" i="6"/>
  <c r="AL737" i="6"/>
  <c r="AM737" i="6"/>
  <c r="AN737" i="6"/>
  <c r="AP737" i="6"/>
  <c r="AQ737" i="6"/>
  <c r="AR737" i="6"/>
  <c r="AT737" i="6"/>
  <c r="AU737" i="6"/>
  <c r="AV737" i="6"/>
  <c r="AX737" i="6"/>
  <c r="AY737" i="6"/>
  <c r="AZ737" i="6"/>
  <c r="BB737" i="6"/>
  <c r="BC737" i="6"/>
  <c r="BD737" i="6"/>
  <c r="BF737" i="6"/>
  <c r="BG737" i="6"/>
  <c r="BH737" i="6"/>
  <c r="BJ737" i="6"/>
  <c r="AH738" i="6"/>
  <c r="AI738" i="6"/>
  <c r="AJ738" i="6"/>
  <c r="AL738" i="6"/>
  <c r="AM738" i="6"/>
  <c r="AN738" i="6"/>
  <c r="AP738" i="6"/>
  <c r="AQ738" i="6"/>
  <c r="AR738" i="6"/>
  <c r="AT738" i="6"/>
  <c r="AU738" i="6"/>
  <c r="AV738" i="6"/>
  <c r="AX738" i="6"/>
  <c r="AY738" i="6"/>
  <c r="AZ738" i="6"/>
  <c r="BB738" i="6"/>
  <c r="BC738" i="6"/>
  <c r="BD738" i="6"/>
  <c r="BF738" i="6"/>
  <c r="BG738" i="6"/>
  <c r="BH738" i="6"/>
  <c r="BJ738" i="6"/>
  <c r="AH739" i="6"/>
  <c r="AI739" i="6"/>
  <c r="AJ739" i="6"/>
  <c r="AL739" i="6"/>
  <c r="AM739" i="6"/>
  <c r="AN739" i="6"/>
  <c r="AP739" i="6"/>
  <c r="AQ739" i="6"/>
  <c r="AR739" i="6"/>
  <c r="AT739" i="6"/>
  <c r="AU739" i="6"/>
  <c r="AV739" i="6"/>
  <c r="AX739" i="6"/>
  <c r="AY739" i="6"/>
  <c r="AZ739" i="6"/>
  <c r="BB739" i="6"/>
  <c r="BC739" i="6"/>
  <c r="BD739" i="6"/>
  <c r="BF739" i="6"/>
  <c r="BG739" i="6"/>
  <c r="BH739" i="6"/>
  <c r="BJ739" i="6"/>
  <c r="AH740" i="6"/>
  <c r="AI740" i="6"/>
  <c r="AJ740" i="6"/>
  <c r="AL740" i="6"/>
  <c r="AM740" i="6"/>
  <c r="AN740" i="6"/>
  <c r="AP740" i="6"/>
  <c r="AQ740" i="6"/>
  <c r="AR740" i="6"/>
  <c r="AT740" i="6"/>
  <c r="AU740" i="6"/>
  <c r="AV740" i="6"/>
  <c r="AX740" i="6"/>
  <c r="AY740" i="6"/>
  <c r="AZ740" i="6"/>
  <c r="BB740" i="6"/>
  <c r="BC740" i="6"/>
  <c r="BD740" i="6"/>
  <c r="BF740" i="6"/>
  <c r="BG740" i="6"/>
  <c r="BH740" i="6"/>
  <c r="BJ740" i="6"/>
  <c r="AH741" i="6"/>
  <c r="AI741" i="6"/>
  <c r="AJ741" i="6"/>
  <c r="AL741" i="6"/>
  <c r="AM741" i="6"/>
  <c r="AN741" i="6"/>
  <c r="AP741" i="6"/>
  <c r="AQ741" i="6"/>
  <c r="AR741" i="6"/>
  <c r="AT741" i="6"/>
  <c r="AU741" i="6"/>
  <c r="AV741" i="6"/>
  <c r="AX741" i="6"/>
  <c r="AY741" i="6"/>
  <c r="AZ741" i="6"/>
  <c r="BB741" i="6"/>
  <c r="BC741" i="6"/>
  <c r="BD741" i="6"/>
  <c r="BF741" i="6"/>
  <c r="BG741" i="6"/>
  <c r="BH741" i="6"/>
  <c r="BJ741" i="6"/>
  <c r="AH742" i="6"/>
  <c r="AI742" i="6"/>
  <c r="AJ742" i="6"/>
  <c r="AL742" i="6"/>
  <c r="AM742" i="6"/>
  <c r="AN742" i="6"/>
  <c r="AP742" i="6"/>
  <c r="AQ742" i="6"/>
  <c r="AR742" i="6"/>
  <c r="AT742" i="6"/>
  <c r="AU742" i="6"/>
  <c r="AV742" i="6"/>
  <c r="AX742" i="6"/>
  <c r="AY742" i="6"/>
  <c r="AZ742" i="6"/>
  <c r="BB742" i="6"/>
  <c r="BC742" i="6"/>
  <c r="BD742" i="6"/>
  <c r="BF742" i="6"/>
  <c r="BG742" i="6"/>
  <c r="BH742" i="6"/>
  <c r="BJ742" i="6"/>
  <c r="AH743" i="6"/>
  <c r="AI743" i="6"/>
  <c r="AJ743" i="6"/>
  <c r="AL743" i="6"/>
  <c r="AM743" i="6"/>
  <c r="AN743" i="6"/>
  <c r="AP743" i="6"/>
  <c r="AQ743" i="6"/>
  <c r="AR743" i="6"/>
  <c r="AT743" i="6"/>
  <c r="AU743" i="6"/>
  <c r="AV743" i="6"/>
  <c r="AX743" i="6"/>
  <c r="AY743" i="6"/>
  <c r="AZ743" i="6"/>
  <c r="BB743" i="6"/>
  <c r="BC743" i="6"/>
  <c r="BD743" i="6"/>
  <c r="BF743" i="6"/>
  <c r="BG743" i="6"/>
  <c r="BH743" i="6"/>
  <c r="BJ743" i="6"/>
  <c r="AH744" i="6"/>
  <c r="AI744" i="6"/>
  <c r="AJ744" i="6"/>
  <c r="AL744" i="6"/>
  <c r="AM744" i="6"/>
  <c r="AN744" i="6"/>
  <c r="AP744" i="6"/>
  <c r="AQ744" i="6"/>
  <c r="AR744" i="6"/>
  <c r="AT744" i="6"/>
  <c r="AU744" i="6"/>
  <c r="AV744" i="6"/>
  <c r="AX744" i="6"/>
  <c r="AY744" i="6"/>
  <c r="AZ744" i="6"/>
  <c r="BB744" i="6"/>
  <c r="BC744" i="6"/>
  <c r="BD744" i="6"/>
  <c r="BF744" i="6"/>
  <c r="BG744" i="6"/>
  <c r="BH744" i="6"/>
  <c r="BJ744" i="6"/>
  <c r="AH745" i="6"/>
  <c r="AI745" i="6"/>
  <c r="AJ745" i="6"/>
  <c r="AL745" i="6"/>
  <c r="AM745" i="6"/>
  <c r="AN745" i="6"/>
  <c r="AP745" i="6"/>
  <c r="AQ745" i="6"/>
  <c r="AR745" i="6"/>
  <c r="AT745" i="6"/>
  <c r="AU745" i="6"/>
  <c r="AV745" i="6"/>
  <c r="AX745" i="6"/>
  <c r="AY745" i="6"/>
  <c r="AZ745" i="6"/>
  <c r="BB745" i="6"/>
  <c r="BC745" i="6"/>
  <c r="BD745" i="6"/>
  <c r="BF745" i="6"/>
  <c r="BG745" i="6"/>
  <c r="BH745" i="6"/>
  <c r="BJ745" i="6"/>
  <c r="AH746" i="6"/>
  <c r="AI746" i="6"/>
  <c r="AJ746" i="6"/>
  <c r="AL746" i="6"/>
  <c r="AM746" i="6"/>
  <c r="AN746" i="6"/>
  <c r="AP746" i="6"/>
  <c r="AQ746" i="6"/>
  <c r="AR746" i="6"/>
  <c r="AT746" i="6"/>
  <c r="AU746" i="6"/>
  <c r="AV746" i="6"/>
  <c r="AX746" i="6"/>
  <c r="AY746" i="6"/>
  <c r="AZ746" i="6"/>
  <c r="BB746" i="6"/>
  <c r="BC746" i="6"/>
  <c r="BD746" i="6"/>
  <c r="BF746" i="6"/>
  <c r="BG746" i="6"/>
  <c r="BH746" i="6"/>
  <c r="BJ746" i="6"/>
  <c r="AH747" i="6"/>
  <c r="AI747" i="6"/>
  <c r="AJ747" i="6"/>
  <c r="AL747" i="6"/>
  <c r="AM747" i="6"/>
  <c r="AN747" i="6"/>
  <c r="AP747" i="6"/>
  <c r="AQ747" i="6"/>
  <c r="AR747" i="6"/>
  <c r="AT747" i="6"/>
  <c r="AU747" i="6"/>
  <c r="AV747" i="6"/>
  <c r="AX747" i="6"/>
  <c r="AY747" i="6"/>
  <c r="AZ747" i="6"/>
  <c r="BB747" i="6"/>
  <c r="BC747" i="6"/>
  <c r="BD747" i="6"/>
  <c r="BF747" i="6"/>
  <c r="BG747" i="6"/>
  <c r="BH747" i="6"/>
  <c r="BJ747" i="6"/>
  <c r="AH748" i="6"/>
  <c r="AI748" i="6"/>
  <c r="AJ748" i="6"/>
  <c r="AL748" i="6"/>
  <c r="AM748" i="6"/>
  <c r="AN748" i="6"/>
  <c r="AP748" i="6"/>
  <c r="AQ748" i="6"/>
  <c r="AR748" i="6"/>
  <c r="AT748" i="6"/>
  <c r="AU748" i="6"/>
  <c r="AV748" i="6"/>
  <c r="AX748" i="6"/>
  <c r="AY748" i="6"/>
  <c r="AZ748" i="6"/>
  <c r="BB748" i="6"/>
  <c r="BC748" i="6"/>
  <c r="BD748" i="6"/>
  <c r="BF748" i="6"/>
  <c r="BG748" i="6"/>
  <c r="BH748" i="6"/>
  <c r="BJ748" i="6"/>
  <c r="AH749" i="6"/>
  <c r="AI749" i="6"/>
  <c r="AJ749" i="6"/>
  <c r="AL749" i="6"/>
  <c r="AM749" i="6"/>
  <c r="AN749" i="6"/>
  <c r="AP749" i="6"/>
  <c r="AQ749" i="6"/>
  <c r="AR749" i="6"/>
  <c r="AT749" i="6"/>
  <c r="AU749" i="6"/>
  <c r="AV749" i="6"/>
  <c r="AX749" i="6"/>
  <c r="AY749" i="6"/>
  <c r="AZ749" i="6"/>
  <c r="BB749" i="6"/>
  <c r="BC749" i="6"/>
  <c r="BD749" i="6"/>
  <c r="BF749" i="6"/>
  <c r="BG749" i="6"/>
  <c r="BH749" i="6"/>
  <c r="BJ749" i="6"/>
  <c r="AH750" i="6"/>
  <c r="AI750" i="6"/>
  <c r="AJ750" i="6"/>
  <c r="AL750" i="6"/>
  <c r="AM750" i="6"/>
  <c r="AN750" i="6"/>
  <c r="AP750" i="6"/>
  <c r="AQ750" i="6"/>
  <c r="AR750" i="6"/>
  <c r="AT750" i="6"/>
  <c r="AU750" i="6"/>
  <c r="AV750" i="6"/>
  <c r="AX750" i="6"/>
  <c r="AY750" i="6"/>
  <c r="AZ750" i="6"/>
  <c r="BB750" i="6"/>
  <c r="BC750" i="6"/>
  <c r="BD750" i="6"/>
  <c r="BF750" i="6"/>
  <c r="BG750" i="6"/>
  <c r="BH750" i="6"/>
  <c r="BJ750" i="6"/>
  <c r="AH751" i="6"/>
  <c r="AI751" i="6"/>
  <c r="AJ751" i="6"/>
  <c r="AL751" i="6"/>
  <c r="AM751" i="6"/>
  <c r="AN751" i="6"/>
  <c r="AP751" i="6"/>
  <c r="AQ751" i="6"/>
  <c r="AR751" i="6"/>
  <c r="AT751" i="6"/>
  <c r="AU751" i="6"/>
  <c r="AV751" i="6"/>
  <c r="AX751" i="6"/>
  <c r="AY751" i="6"/>
  <c r="AZ751" i="6"/>
  <c r="BB751" i="6"/>
  <c r="BC751" i="6"/>
  <c r="BD751" i="6"/>
  <c r="BF751" i="6"/>
  <c r="BG751" i="6"/>
  <c r="BH751" i="6"/>
  <c r="BJ751" i="6"/>
  <c r="AH752" i="6"/>
  <c r="AI752" i="6"/>
  <c r="AJ752" i="6"/>
  <c r="AL752" i="6"/>
  <c r="AM752" i="6"/>
  <c r="AN752" i="6"/>
  <c r="AP752" i="6"/>
  <c r="AQ752" i="6"/>
  <c r="AR752" i="6"/>
  <c r="AT752" i="6"/>
  <c r="AU752" i="6"/>
  <c r="AV752" i="6"/>
  <c r="AX752" i="6"/>
  <c r="AY752" i="6"/>
  <c r="AZ752" i="6"/>
  <c r="BB752" i="6"/>
  <c r="BC752" i="6"/>
  <c r="BD752" i="6"/>
  <c r="BF752" i="6"/>
  <c r="BG752" i="6"/>
  <c r="BH752" i="6"/>
  <c r="BJ752" i="6"/>
  <c r="AH753" i="6"/>
  <c r="AI753" i="6"/>
  <c r="AJ753" i="6"/>
  <c r="AL753" i="6"/>
  <c r="AM753" i="6"/>
  <c r="AN753" i="6"/>
  <c r="AP753" i="6"/>
  <c r="AQ753" i="6"/>
  <c r="AR753" i="6"/>
  <c r="AT753" i="6"/>
  <c r="AU753" i="6"/>
  <c r="AV753" i="6"/>
  <c r="AX753" i="6"/>
  <c r="AY753" i="6"/>
  <c r="AZ753" i="6"/>
  <c r="BB753" i="6"/>
  <c r="BC753" i="6"/>
  <c r="BD753" i="6"/>
  <c r="BF753" i="6"/>
  <c r="BG753" i="6"/>
  <c r="BH753" i="6"/>
  <c r="BJ753" i="6"/>
  <c r="AH754" i="6"/>
  <c r="AI754" i="6"/>
  <c r="AJ754" i="6"/>
  <c r="AL754" i="6"/>
  <c r="AM754" i="6"/>
  <c r="AN754" i="6"/>
  <c r="AP754" i="6"/>
  <c r="AQ754" i="6"/>
  <c r="AR754" i="6"/>
  <c r="AT754" i="6"/>
  <c r="AU754" i="6"/>
  <c r="AV754" i="6"/>
  <c r="AX754" i="6"/>
  <c r="AY754" i="6"/>
  <c r="AZ754" i="6"/>
  <c r="BB754" i="6"/>
  <c r="BC754" i="6"/>
  <c r="BD754" i="6"/>
  <c r="BF754" i="6"/>
  <c r="BG754" i="6"/>
  <c r="BH754" i="6"/>
  <c r="BJ754" i="6"/>
  <c r="AH755" i="6"/>
  <c r="AI755" i="6"/>
  <c r="AJ755" i="6"/>
  <c r="AL755" i="6"/>
  <c r="AM755" i="6"/>
  <c r="AN755" i="6"/>
  <c r="AP755" i="6"/>
  <c r="AQ755" i="6"/>
  <c r="AR755" i="6"/>
  <c r="AT755" i="6"/>
  <c r="AU755" i="6"/>
  <c r="AV755" i="6"/>
  <c r="AX755" i="6"/>
  <c r="AY755" i="6"/>
  <c r="AZ755" i="6"/>
  <c r="BB755" i="6"/>
  <c r="BC755" i="6"/>
  <c r="BD755" i="6"/>
  <c r="BF755" i="6"/>
  <c r="BG755" i="6"/>
  <c r="BH755" i="6"/>
  <c r="BJ755" i="6"/>
  <c r="AH756" i="6"/>
  <c r="AI756" i="6"/>
  <c r="AJ756" i="6"/>
  <c r="AL756" i="6"/>
  <c r="AM756" i="6"/>
  <c r="AN756" i="6"/>
  <c r="AP756" i="6"/>
  <c r="AQ756" i="6"/>
  <c r="AR756" i="6"/>
  <c r="AT756" i="6"/>
  <c r="AU756" i="6"/>
  <c r="AV756" i="6"/>
  <c r="AX756" i="6"/>
  <c r="AY756" i="6"/>
  <c r="AZ756" i="6"/>
  <c r="BB756" i="6"/>
  <c r="BC756" i="6"/>
  <c r="BD756" i="6"/>
  <c r="BF756" i="6"/>
  <c r="BG756" i="6"/>
  <c r="BH756" i="6"/>
  <c r="BJ756" i="6"/>
  <c r="AH757" i="6"/>
  <c r="AI757" i="6"/>
  <c r="AJ757" i="6"/>
  <c r="AL757" i="6"/>
  <c r="AM757" i="6"/>
  <c r="AN757" i="6"/>
  <c r="AP757" i="6"/>
  <c r="AQ757" i="6"/>
  <c r="AR757" i="6"/>
  <c r="AT757" i="6"/>
  <c r="AU757" i="6"/>
  <c r="AV757" i="6"/>
  <c r="AX757" i="6"/>
  <c r="AY757" i="6"/>
  <c r="AZ757" i="6"/>
  <c r="BB757" i="6"/>
  <c r="BC757" i="6"/>
  <c r="BD757" i="6"/>
  <c r="BF757" i="6"/>
  <c r="BG757" i="6"/>
  <c r="BH757" i="6"/>
  <c r="BJ757" i="6"/>
  <c r="AH758" i="6"/>
  <c r="AI758" i="6"/>
  <c r="AJ758" i="6"/>
  <c r="AL758" i="6"/>
  <c r="AM758" i="6"/>
  <c r="AN758" i="6"/>
  <c r="AP758" i="6"/>
  <c r="AQ758" i="6"/>
  <c r="AR758" i="6"/>
  <c r="AT758" i="6"/>
  <c r="AU758" i="6"/>
  <c r="AV758" i="6"/>
  <c r="AX758" i="6"/>
  <c r="AY758" i="6"/>
  <c r="AZ758" i="6"/>
  <c r="BB758" i="6"/>
  <c r="BC758" i="6"/>
  <c r="BD758" i="6"/>
  <c r="BF758" i="6"/>
  <c r="BG758" i="6"/>
  <c r="BH758" i="6"/>
  <c r="BJ758" i="6"/>
  <c r="AH759" i="6"/>
  <c r="AI759" i="6"/>
  <c r="AJ759" i="6"/>
  <c r="AL759" i="6"/>
  <c r="AM759" i="6"/>
  <c r="AN759" i="6"/>
  <c r="AP759" i="6"/>
  <c r="AQ759" i="6"/>
  <c r="AR759" i="6"/>
  <c r="AT759" i="6"/>
  <c r="AU759" i="6"/>
  <c r="AV759" i="6"/>
  <c r="AX759" i="6"/>
  <c r="AY759" i="6"/>
  <c r="AZ759" i="6"/>
  <c r="BB759" i="6"/>
  <c r="BC759" i="6"/>
  <c r="BD759" i="6"/>
  <c r="BF759" i="6"/>
  <c r="BG759" i="6"/>
  <c r="BH759" i="6"/>
  <c r="BJ759" i="6"/>
  <c r="AH760" i="6"/>
  <c r="AI760" i="6"/>
  <c r="AJ760" i="6"/>
  <c r="AL760" i="6"/>
  <c r="AM760" i="6"/>
  <c r="AN760" i="6"/>
  <c r="AP760" i="6"/>
  <c r="AQ760" i="6"/>
  <c r="AR760" i="6"/>
  <c r="AT760" i="6"/>
  <c r="AU760" i="6"/>
  <c r="AV760" i="6"/>
  <c r="AX760" i="6"/>
  <c r="AY760" i="6"/>
  <c r="AZ760" i="6"/>
  <c r="BB760" i="6"/>
  <c r="BC760" i="6"/>
  <c r="BD760" i="6"/>
  <c r="BF760" i="6"/>
  <c r="BG760" i="6"/>
  <c r="BH760" i="6"/>
  <c r="BJ760" i="6"/>
  <c r="AH761" i="6"/>
  <c r="AI761" i="6"/>
  <c r="AJ761" i="6"/>
  <c r="AL761" i="6"/>
  <c r="AM761" i="6"/>
  <c r="AN761" i="6"/>
  <c r="AP761" i="6"/>
  <c r="AQ761" i="6"/>
  <c r="AR761" i="6"/>
  <c r="AT761" i="6"/>
  <c r="AU761" i="6"/>
  <c r="AV761" i="6"/>
  <c r="AX761" i="6"/>
  <c r="AY761" i="6"/>
  <c r="AZ761" i="6"/>
  <c r="BB761" i="6"/>
  <c r="BC761" i="6"/>
  <c r="BD761" i="6"/>
  <c r="BF761" i="6"/>
  <c r="BG761" i="6"/>
  <c r="BH761" i="6"/>
  <c r="BJ761" i="6"/>
  <c r="AH762" i="6"/>
  <c r="AI762" i="6"/>
  <c r="AJ762" i="6"/>
  <c r="AL762" i="6"/>
  <c r="AM762" i="6"/>
  <c r="AN762" i="6"/>
  <c r="AP762" i="6"/>
  <c r="AQ762" i="6"/>
  <c r="AR762" i="6"/>
  <c r="AT762" i="6"/>
  <c r="AU762" i="6"/>
  <c r="AV762" i="6"/>
  <c r="AX762" i="6"/>
  <c r="AY762" i="6"/>
  <c r="AZ762" i="6"/>
  <c r="BB762" i="6"/>
  <c r="BC762" i="6"/>
  <c r="BD762" i="6"/>
  <c r="BF762" i="6"/>
  <c r="BG762" i="6"/>
  <c r="BH762" i="6"/>
  <c r="BJ762" i="6"/>
  <c r="AH763" i="6"/>
  <c r="AI763" i="6"/>
  <c r="AJ763" i="6"/>
  <c r="AL763" i="6"/>
  <c r="AM763" i="6"/>
  <c r="AN763" i="6"/>
  <c r="AP763" i="6"/>
  <c r="AQ763" i="6"/>
  <c r="AR763" i="6"/>
  <c r="AT763" i="6"/>
  <c r="AU763" i="6"/>
  <c r="AV763" i="6"/>
  <c r="AX763" i="6"/>
  <c r="AY763" i="6"/>
  <c r="AZ763" i="6"/>
  <c r="BB763" i="6"/>
  <c r="BC763" i="6"/>
  <c r="BD763" i="6"/>
  <c r="BF763" i="6"/>
  <c r="BG763" i="6"/>
  <c r="BH763" i="6"/>
  <c r="BJ763" i="6"/>
  <c r="AH764" i="6"/>
  <c r="AI764" i="6"/>
  <c r="AJ764" i="6"/>
  <c r="AL764" i="6"/>
  <c r="AM764" i="6"/>
  <c r="AN764" i="6"/>
  <c r="AP764" i="6"/>
  <c r="AQ764" i="6"/>
  <c r="AR764" i="6"/>
  <c r="AT764" i="6"/>
  <c r="AU764" i="6"/>
  <c r="AV764" i="6"/>
  <c r="AX764" i="6"/>
  <c r="AY764" i="6"/>
  <c r="AZ764" i="6"/>
  <c r="BB764" i="6"/>
  <c r="BC764" i="6"/>
  <c r="BD764" i="6"/>
  <c r="BF764" i="6"/>
  <c r="BG764" i="6"/>
  <c r="BH764" i="6"/>
  <c r="BJ764" i="6"/>
  <c r="AH765" i="6"/>
  <c r="AI765" i="6"/>
  <c r="AJ765" i="6"/>
  <c r="AL765" i="6"/>
  <c r="AM765" i="6"/>
  <c r="AN765" i="6"/>
  <c r="AP765" i="6"/>
  <c r="AQ765" i="6"/>
  <c r="AR765" i="6"/>
  <c r="AT765" i="6"/>
  <c r="AU765" i="6"/>
  <c r="AV765" i="6"/>
  <c r="AX765" i="6"/>
  <c r="AY765" i="6"/>
  <c r="AZ765" i="6"/>
  <c r="BB765" i="6"/>
  <c r="BC765" i="6"/>
  <c r="BD765" i="6"/>
  <c r="BF765" i="6"/>
  <c r="BG765" i="6"/>
  <c r="BH765" i="6"/>
  <c r="BJ765" i="6"/>
  <c r="AH766" i="6"/>
  <c r="AI766" i="6"/>
  <c r="AJ766" i="6"/>
  <c r="AL766" i="6"/>
  <c r="AM766" i="6"/>
  <c r="AN766" i="6"/>
  <c r="AP766" i="6"/>
  <c r="AQ766" i="6"/>
  <c r="AR766" i="6"/>
  <c r="AT766" i="6"/>
  <c r="AU766" i="6"/>
  <c r="AV766" i="6"/>
  <c r="AX766" i="6"/>
  <c r="AY766" i="6"/>
  <c r="AZ766" i="6"/>
  <c r="BB766" i="6"/>
  <c r="BC766" i="6"/>
  <c r="BD766" i="6"/>
  <c r="BF766" i="6"/>
  <c r="BG766" i="6"/>
  <c r="BH766" i="6"/>
  <c r="BJ766" i="6"/>
  <c r="AO1984" i="6" l="1"/>
  <c r="AO1952" i="6"/>
  <c r="AK1949" i="6"/>
  <c r="AO1987" i="6"/>
  <c r="AO1979" i="6"/>
  <c r="AO1974" i="6"/>
  <c r="AO1985" i="6"/>
  <c r="AO1977" i="6"/>
  <c r="AO1953" i="6"/>
  <c r="AO1945" i="6"/>
  <c r="AO1972" i="6"/>
  <c r="AW1964" i="6"/>
  <c r="AS1797" i="6"/>
  <c r="AO1799" i="6"/>
  <c r="AK1798" i="6"/>
  <c r="AO1813" i="6"/>
  <c r="AK1809" i="6"/>
  <c r="AO1797" i="6"/>
  <c r="AW1783" i="6"/>
  <c r="AW1802" i="6"/>
  <c r="AS1801" i="6"/>
  <c r="AW1781" i="6"/>
  <c r="AW1776" i="6"/>
  <c r="AW1784" i="6"/>
  <c r="BI1555" i="6"/>
  <c r="BE1518" i="6"/>
  <c r="BE1513" i="6"/>
  <c r="BQ1510" i="6"/>
  <c r="BQ1517" i="6"/>
  <c r="BE1517" i="6"/>
  <c r="AW1543" i="6"/>
  <c r="CO1136" i="6"/>
  <c r="CW1149" i="6"/>
  <c r="CS1144" i="6"/>
  <c r="CG1157" i="6"/>
  <c r="CW1155" i="6"/>
  <c r="CG1136" i="6"/>
  <c r="CK1133" i="6"/>
  <c r="CK1121" i="6"/>
  <c r="CG1140" i="6"/>
  <c r="BY1143" i="6"/>
  <c r="BY1122" i="6"/>
  <c r="BY1156" i="6"/>
  <c r="BI1149" i="6"/>
  <c r="BU1125" i="6"/>
  <c r="CC1124" i="6"/>
  <c r="BM1122" i="6"/>
  <c r="BU1121" i="6"/>
  <c r="CC1158" i="6"/>
  <c r="BU1150" i="6"/>
  <c r="BQ1132" i="6"/>
  <c r="CC1163" i="6"/>
  <c r="BY1140" i="6"/>
  <c r="BM1166" i="6"/>
  <c r="CC1122" i="6"/>
  <c r="AS1143" i="6"/>
  <c r="BE1148" i="6"/>
  <c r="BE1157" i="6"/>
  <c r="AK1149" i="6"/>
  <c r="BE1144" i="6"/>
  <c r="AK1140" i="6"/>
  <c r="AW1163" i="6"/>
  <c r="BA1143" i="6"/>
  <c r="AW1125" i="6"/>
  <c r="AS1153" i="6"/>
  <c r="AS1149" i="6"/>
  <c r="AO1127" i="6"/>
  <c r="BA1162" i="6"/>
  <c r="BA1158" i="6"/>
  <c r="AO1157" i="6"/>
  <c r="AS1154" i="6"/>
  <c r="AW1151" i="6"/>
  <c r="BQ866" i="6"/>
  <c r="AO856" i="6"/>
  <c r="AS738" i="6"/>
  <c r="BX2139" i="6"/>
  <c r="BX2105" i="6"/>
  <c r="BX2097" i="6"/>
  <c r="BX2133" i="6"/>
  <c r="BX2057" i="6"/>
  <c r="BX2088" i="6"/>
  <c r="BX2099" i="6"/>
  <c r="BX2045" i="6"/>
  <c r="BX2137" i="6"/>
  <c r="BX2065" i="6"/>
  <c r="BX2122" i="6"/>
  <c r="BX2114" i="6"/>
  <c r="BX2072" i="6"/>
  <c r="BX2085" i="6"/>
  <c r="BX2143" i="6"/>
  <c r="BX2149" i="6"/>
  <c r="BX2147" i="6"/>
  <c r="BX2077" i="6"/>
  <c r="BX2134" i="6"/>
  <c r="BX2087" i="6"/>
  <c r="BX2120" i="6"/>
  <c r="BX2123" i="6"/>
  <c r="BX2070" i="6"/>
  <c r="BX2101" i="6"/>
  <c r="BX2115" i="6"/>
  <c r="BX2069" i="6"/>
  <c r="BX2038" i="6"/>
  <c r="BX2054" i="6"/>
  <c r="BX2073" i="6"/>
  <c r="BX2150" i="6"/>
  <c r="BX2125" i="6"/>
  <c r="BX2142" i="6"/>
  <c r="BX2076" i="6"/>
  <c r="BX2086" i="6"/>
  <c r="BX2059" i="6"/>
  <c r="BX2079" i="6"/>
  <c r="BX2082" i="6"/>
  <c r="BX2080" i="6"/>
  <c r="BX2046" i="6"/>
  <c r="BX2041" i="6"/>
  <c r="BX2066" i="6"/>
  <c r="BX2132" i="6"/>
  <c r="BX2068" i="6"/>
  <c r="BX2053" i="6"/>
  <c r="BX2124" i="6"/>
  <c r="BX2075" i="6"/>
  <c r="BX2083" i="6"/>
  <c r="BX2117" i="6"/>
  <c r="BX2056" i="6"/>
  <c r="BX2152" i="6"/>
  <c r="BX2084" i="6"/>
  <c r="BX2095" i="6"/>
  <c r="BX2071" i="6"/>
  <c r="BX2089" i="6"/>
  <c r="BX2043" i="6"/>
  <c r="BX2078" i="6"/>
  <c r="BX2112" i="6"/>
  <c r="BX2044" i="6"/>
  <c r="BX2064" i="6"/>
  <c r="BX2130" i="6"/>
  <c r="BX2090" i="6"/>
  <c r="BX2110" i="6"/>
  <c r="AW1960" i="6"/>
  <c r="AW1955" i="6"/>
  <c r="AW1927" i="6"/>
  <c r="AW1924" i="6"/>
  <c r="AW1923" i="6"/>
  <c r="AW1918" i="6"/>
  <c r="AW1904" i="6"/>
  <c r="AW1903" i="6"/>
  <c r="AZ1903" i="6" s="1"/>
  <c r="AO1875" i="6"/>
  <c r="AS1972" i="6"/>
  <c r="AS1966" i="6"/>
  <c r="AK1941" i="6"/>
  <c r="AK1938" i="6"/>
  <c r="AK1907" i="6"/>
  <c r="AW1891" i="6"/>
  <c r="AK1880" i="6"/>
  <c r="AW1877" i="6"/>
  <c r="AK1895" i="6"/>
  <c r="AK1894" i="6"/>
  <c r="AS1916" i="6"/>
  <c r="AS1915" i="6"/>
  <c r="AS1908" i="6"/>
  <c r="AO1960" i="6"/>
  <c r="AX1993" i="6"/>
  <c r="B1998" i="6" s="1"/>
  <c r="AW1989" i="6"/>
  <c r="AW1968" i="6"/>
  <c r="AO1964" i="6"/>
  <c r="AO1933" i="6"/>
  <c r="AO1929" i="6"/>
  <c r="AS1890" i="6"/>
  <c r="AS1883" i="6"/>
  <c r="AS1879" i="6"/>
  <c r="AZ1879" i="6" s="1"/>
  <c r="AS1875" i="6"/>
  <c r="AS1791" i="6"/>
  <c r="AS1788" i="6"/>
  <c r="AS1764" i="6"/>
  <c r="AK1762" i="6"/>
  <c r="AW1758" i="6"/>
  <c r="AW1756" i="6"/>
  <c r="AK1755" i="6"/>
  <c r="AW1742" i="6"/>
  <c r="AO1739" i="6"/>
  <c r="AW1813" i="6"/>
  <c r="AO1805" i="6"/>
  <c r="AO1803" i="6"/>
  <c r="AO1802" i="6"/>
  <c r="AK1760" i="6"/>
  <c r="AS1758" i="6"/>
  <c r="AK1747" i="6"/>
  <c r="AK1746" i="6"/>
  <c r="AO1715" i="6"/>
  <c r="AO1713" i="6"/>
  <c r="AO1712" i="6"/>
  <c r="AO1711" i="6"/>
  <c r="AO1704" i="6"/>
  <c r="AO1703" i="6"/>
  <c r="AK1707" i="6"/>
  <c r="AW1705" i="6"/>
  <c r="AO1786" i="6"/>
  <c r="AO1777" i="6"/>
  <c r="AO1776" i="6"/>
  <c r="AS1754" i="6"/>
  <c r="AK1738" i="6"/>
  <c r="AK1736" i="6"/>
  <c r="AS1732" i="6"/>
  <c r="AK1729" i="6"/>
  <c r="AS1723" i="6"/>
  <c r="AS1810" i="6"/>
  <c r="AK1806" i="6"/>
  <c r="AK1805" i="6"/>
  <c r="AW1801" i="6"/>
  <c r="AW1797" i="6"/>
  <c r="AW1794" i="6"/>
  <c r="AW1788" i="6"/>
  <c r="AK1701" i="6"/>
  <c r="AK1700" i="6"/>
  <c r="AS1785" i="6"/>
  <c r="AK1785" i="6"/>
  <c r="AK1780" i="6"/>
  <c r="AK1779" i="6"/>
  <c r="AW1774" i="6"/>
  <c r="AW1772" i="6"/>
  <c r="AW1771" i="6"/>
  <c r="AK1771" i="6"/>
  <c r="AW1768" i="6"/>
  <c r="AW1743" i="6"/>
  <c r="AO1727" i="6"/>
  <c r="AS1708" i="6"/>
  <c r="AS1707" i="6"/>
  <c r="AO1718" i="6"/>
  <c r="BE1507" i="6"/>
  <c r="BQ1503" i="6"/>
  <c r="BU1492" i="6"/>
  <c r="BU1488" i="6"/>
  <c r="BI1476" i="6"/>
  <c r="BU1468" i="6"/>
  <c r="BM1452" i="6"/>
  <c r="BI1442" i="6"/>
  <c r="BM1440" i="6"/>
  <c r="BQ1549" i="6"/>
  <c r="BQ1525" i="6"/>
  <c r="BU1501" i="6"/>
  <c r="BQ1495" i="6"/>
  <c r="BI1484" i="6"/>
  <c r="BI1464" i="6"/>
  <c r="BM1461" i="6"/>
  <c r="BQ1446" i="6"/>
  <c r="BU1547" i="6"/>
  <c r="BU1543" i="6"/>
  <c r="BM1540" i="6"/>
  <c r="BU1539" i="6"/>
  <c r="BU1535" i="6"/>
  <c r="BM1532" i="6"/>
  <c r="BU1531" i="6"/>
  <c r="BM1528" i="6"/>
  <c r="BI1519" i="6"/>
  <c r="BM1511" i="6"/>
  <c r="BU1510" i="6"/>
  <c r="BM1483" i="6"/>
  <c r="BE1476" i="6"/>
  <c r="BQ1463" i="6"/>
  <c r="BQ1459" i="6"/>
  <c r="BQ1550" i="6"/>
  <c r="BM1525" i="6"/>
  <c r="BU1503" i="6"/>
  <c r="BE1492" i="6"/>
  <c r="BE1480" i="6"/>
  <c r="BQ1469" i="6"/>
  <c r="BQ1468" i="6"/>
  <c r="BE1468" i="6"/>
  <c r="BI1448" i="6"/>
  <c r="BE1542" i="6"/>
  <c r="BI1515" i="6"/>
  <c r="BQ1502" i="6"/>
  <c r="BE1501" i="6"/>
  <c r="BQ1481" i="6"/>
  <c r="BM1476" i="6"/>
  <c r="BE1464" i="6"/>
  <c r="BE1456" i="6"/>
  <c r="BM1454" i="6"/>
  <c r="BE1451" i="6"/>
  <c r="BI1549" i="6"/>
  <c r="BE1535" i="6"/>
  <c r="BE1531" i="6"/>
  <c r="BM1526" i="6"/>
  <c r="BI1525" i="6"/>
  <c r="BM1522" i="6"/>
  <c r="BI1516" i="6"/>
  <c r="BM1513" i="6"/>
  <c r="BU1512" i="6"/>
  <c r="BU1476" i="6"/>
  <c r="BE1461" i="6"/>
  <c r="BI1458" i="6"/>
  <c r="BA1552" i="6"/>
  <c r="AW1551" i="6"/>
  <c r="AK1550" i="6"/>
  <c r="AS1517" i="6"/>
  <c r="AK1505" i="6"/>
  <c r="AS1500" i="6"/>
  <c r="AK1496" i="6"/>
  <c r="AK1492" i="6"/>
  <c r="AW1488" i="6"/>
  <c r="AK1480" i="6"/>
  <c r="AK1476" i="6"/>
  <c r="AK1468" i="6"/>
  <c r="BA1456" i="6"/>
  <c r="AW1544" i="6"/>
  <c r="BA1525" i="6"/>
  <c r="BX1525" i="6" s="1"/>
  <c r="BA1517" i="6"/>
  <c r="AW1515" i="6"/>
  <c r="AS1505" i="6"/>
  <c r="AK1502" i="6"/>
  <c r="AS1496" i="6"/>
  <c r="AO1490" i="6"/>
  <c r="AO1452" i="6"/>
  <c r="AK1446" i="6"/>
  <c r="AO1443" i="6"/>
  <c r="AS1551" i="6"/>
  <c r="AW1532" i="6"/>
  <c r="AO1522" i="6"/>
  <c r="AO1518" i="6"/>
  <c r="AK1515" i="6"/>
  <c r="AO1512" i="6"/>
  <c r="AW1511" i="6"/>
  <c r="AK1503" i="6"/>
  <c r="AS1497" i="6"/>
  <c r="AS1484" i="6"/>
  <c r="AK1481" i="6"/>
  <c r="AK1464" i="6"/>
  <c r="BA1440" i="6"/>
  <c r="AW1525" i="6"/>
  <c r="BA1523" i="6"/>
  <c r="BA1522" i="6"/>
  <c r="AS1515" i="6"/>
  <c r="AW1499" i="6"/>
  <c r="AO1497" i="6"/>
  <c r="BA1488" i="6"/>
  <c r="AW1486" i="6"/>
  <c r="AK1486" i="6"/>
  <c r="BA1476" i="6"/>
  <c r="BX1476" i="6" s="1"/>
  <c r="AO1475" i="6"/>
  <c r="BA1467" i="6"/>
  <c r="BA1454" i="6"/>
  <c r="AO1476" i="6"/>
  <c r="BA1468" i="6"/>
  <c r="AS1464" i="6"/>
  <c r="AS1461" i="6"/>
  <c r="AW1458" i="6"/>
  <c r="AK1453" i="6"/>
  <c r="AW1444" i="6"/>
  <c r="AW1439" i="6"/>
  <c r="AK1545" i="6"/>
  <c r="BA1543" i="6"/>
  <c r="AK1537" i="6"/>
  <c r="BA1535" i="6"/>
  <c r="AK1529" i="6"/>
  <c r="BA1502" i="6"/>
  <c r="AW1492" i="6"/>
  <c r="AO1547" i="6"/>
  <c r="AW1546" i="6"/>
  <c r="AO1543" i="6"/>
  <c r="AO1539" i="6"/>
  <c r="AW1538" i="6"/>
  <c r="AO1535" i="6"/>
  <c r="AO1531" i="6"/>
  <c r="AW1526" i="6"/>
  <c r="AS1525" i="6"/>
  <c r="AW1522" i="6"/>
  <c r="AK1517" i="6"/>
  <c r="AS1516" i="6"/>
  <c r="AO1514" i="6"/>
  <c r="AW1513" i="6"/>
  <c r="AO1510" i="6"/>
  <c r="BA1503" i="6"/>
  <c r="AW1484" i="6"/>
  <c r="AS1482" i="6"/>
  <c r="BA1481" i="6"/>
  <c r="AW1476" i="6"/>
  <c r="AO1077" i="6"/>
  <c r="AO1148" i="6"/>
  <c r="AO1147" i="6"/>
  <c r="AO1106" i="6"/>
  <c r="AK1076" i="6"/>
  <c r="AO1066" i="6"/>
  <c r="AO1144" i="6"/>
  <c r="AO1058" i="6"/>
  <c r="CK1157" i="6"/>
  <c r="CW1153" i="6"/>
  <c r="CK1143" i="6"/>
  <c r="CO1140" i="6"/>
  <c r="CG1127" i="6"/>
  <c r="CG1120" i="6"/>
  <c r="CK1087" i="6"/>
  <c r="CG1081" i="6"/>
  <c r="CK1074" i="6"/>
  <c r="DA1073" i="6"/>
  <c r="CK1066" i="6"/>
  <c r="CG1060" i="6"/>
  <c r="CK1058" i="6"/>
  <c r="DA1165" i="6"/>
  <c r="CK1144" i="6"/>
  <c r="CS1133" i="6"/>
  <c r="DA1132" i="6"/>
  <c r="CG1132" i="6"/>
  <c r="DA1103" i="6"/>
  <c r="CW1097" i="6"/>
  <c r="CK1096" i="6"/>
  <c r="DA1087" i="6"/>
  <c r="CG1078" i="6"/>
  <c r="CK1076" i="6"/>
  <c r="DA1074" i="6"/>
  <c r="DA1065" i="6"/>
  <c r="CS1053" i="6"/>
  <c r="CG1053" i="6"/>
  <c r="CG1162" i="6"/>
  <c r="CW1156" i="6"/>
  <c r="DA1148" i="6"/>
  <c r="CW1141" i="6"/>
  <c r="CW1136" i="6"/>
  <c r="CK1136" i="6"/>
  <c r="CK1130" i="6"/>
  <c r="DA1125" i="6"/>
  <c r="DA1112" i="6"/>
  <c r="CK1101" i="6"/>
  <c r="CO1086" i="6"/>
  <c r="CO1062" i="6"/>
  <c r="CO1061" i="6"/>
  <c r="CS1054" i="6"/>
  <c r="CS1050" i="6"/>
  <c r="DA1157" i="6"/>
  <c r="CS1154" i="6"/>
  <c r="CG1153" i="6"/>
  <c r="CS1136" i="6"/>
  <c r="CO1128" i="6"/>
  <c r="CK1127" i="6"/>
  <c r="CO1116" i="6"/>
  <c r="CS1114" i="6"/>
  <c r="CW1107" i="6"/>
  <c r="CK1106" i="6"/>
  <c r="CK1089" i="6"/>
  <c r="CS1076" i="6"/>
  <c r="CK1073" i="6"/>
  <c r="DA1062" i="6"/>
  <c r="CW1060" i="6"/>
  <c r="CG1058" i="6"/>
  <c r="CK1165" i="6"/>
  <c r="CS1160" i="6"/>
  <c r="CK1156" i="6"/>
  <c r="CS1135" i="6"/>
  <c r="CW1132" i="6"/>
  <c r="CK1132" i="6"/>
  <c r="CW1117" i="6"/>
  <c r="CO1104" i="6"/>
  <c r="CS1090" i="6"/>
  <c r="DA1088" i="6"/>
  <c r="CK1086" i="6"/>
  <c r="CO1083" i="6"/>
  <c r="CS1065" i="6"/>
  <c r="CK1061" i="6"/>
  <c r="CS1051" i="6"/>
  <c r="CG1165" i="6"/>
  <c r="CK1148" i="6"/>
  <c r="CK1147" i="6"/>
  <c r="CK1112" i="6"/>
  <c r="DA1101" i="6"/>
  <c r="CG1073" i="6"/>
  <c r="CW1062" i="6"/>
  <c r="CK1057" i="6"/>
  <c r="CO1050" i="6"/>
  <c r="BY1162" i="6"/>
  <c r="BQ1149" i="6"/>
  <c r="BY1131" i="6"/>
  <c r="BI1112" i="6"/>
  <c r="BU1082" i="6"/>
  <c r="BQ1076" i="6"/>
  <c r="BI1069" i="6"/>
  <c r="BU1065" i="6"/>
  <c r="BY1053" i="6"/>
  <c r="BQ1164" i="6"/>
  <c r="BU1160" i="6"/>
  <c r="BQ1155" i="6"/>
  <c r="BI1136" i="6"/>
  <c r="BU1135" i="6"/>
  <c r="BM1127" i="6"/>
  <c r="CC1125" i="6"/>
  <c r="BY1098" i="6"/>
  <c r="CC1094" i="6"/>
  <c r="BY1088" i="6"/>
  <c r="BM1080" i="6"/>
  <c r="BM1079" i="6"/>
  <c r="BY1076" i="6"/>
  <c r="BY1067" i="6"/>
  <c r="BM1050" i="6"/>
  <c r="BI1160" i="6"/>
  <c r="BU1151" i="6"/>
  <c r="BY1128" i="6"/>
  <c r="BY1111" i="6"/>
  <c r="CC1108" i="6"/>
  <c r="BM1102" i="6"/>
  <c r="CC1100" i="6"/>
  <c r="BU1074" i="6"/>
  <c r="BQ1060" i="6"/>
  <c r="BY1050" i="6"/>
  <c r="BU1165" i="6"/>
  <c r="CC1164" i="6"/>
  <c r="BU1162" i="6"/>
  <c r="BY1149" i="6"/>
  <c r="BU1148" i="6"/>
  <c r="BU1147" i="6"/>
  <c r="BQ1117" i="6"/>
  <c r="BQ1109" i="6"/>
  <c r="BI1104" i="6"/>
  <c r="CC1087" i="6"/>
  <c r="BM1084" i="6"/>
  <c r="BQ1078" i="6"/>
  <c r="BQ1069" i="6"/>
  <c r="BY1164" i="6"/>
  <c r="BY1141" i="6"/>
  <c r="BM1125" i="6"/>
  <c r="BI1119" i="6"/>
  <c r="BY1117" i="6"/>
  <c r="CC1114" i="6"/>
  <c r="CC1110" i="6"/>
  <c r="BY1108" i="6"/>
  <c r="BY1094" i="6"/>
  <c r="BY1070" i="6"/>
  <c r="BM1051" i="6"/>
  <c r="BU1050" i="6"/>
  <c r="CC1144" i="6"/>
  <c r="BY1136" i="6"/>
  <c r="BM1136" i="6"/>
  <c r="BI1128" i="6"/>
  <c r="CC1119" i="6"/>
  <c r="BI1097" i="6"/>
  <c r="BY1095" i="6"/>
  <c r="CC1076" i="6"/>
  <c r="BI1076" i="6"/>
  <c r="BU1073" i="6"/>
  <c r="BM1066" i="6"/>
  <c r="CC1063" i="6"/>
  <c r="AK1125" i="6"/>
  <c r="AS1120" i="6"/>
  <c r="AS1097" i="6"/>
  <c r="AS1083" i="6"/>
  <c r="AS1164" i="6"/>
  <c r="AK1156" i="6"/>
  <c r="AK1141" i="6"/>
  <c r="AW1122" i="6"/>
  <c r="BE1121" i="6"/>
  <c r="AK1117" i="6"/>
  <c r="AS1116" i="6"/>
  <c r="BE1112" i="6"/>
  <c r="AW1108" i="6"/>
  <c r="BA1106" i="6"/>
  <c r="AK1090" i="6"/>
  <c r="BE1076" i="6"/>
  <c r="AK1069" i="6"/>
  <c r="AS1067" i="6"/>
  <c r="BA1066" i="6"/>
  <c r="AW1057" i="6"/>
  <c r="AO1057" i="6"/>
  <c r="BE1050" i="6"/>
  <c r="BE1165" i="6"/>
  <c r="BE1151" i="6"/>
  <c r="BA1140" i="6"/>
  <c r="BE1130" i="6"/>
  <c r="AW1114" i="6"/>
  <c r="AK1094" i="6"/>
  <c r="AS1090" i="6"/>
  <c r="AS1081" i="6"/>
  <c r="AW1074" i="6"/>
  <c r="BE1073" i="6"/>
  <c r="AW1069" i="6"/>
  <c r="AW1065" i="6"/>
  <c r="AK1060" i="6"/>
  <c r="BA1053" i="6"/>
  <c r="BA1165" i="6"/>
  <c r="AK1153" i="6"/>
  <c r="AK1147" i="6"/>
  <c r="AS1117" i="6"/>
  <c r="BE1094" i="6"/>
  <c r="AW1086" i="6"/>
  <c r="BE1065" i="6"/>
  <c r="BA1054" i="6"/>
  <c r="BE1158" i="6"/>
  <c r="BA1157" i="6"/>
  <c r="AK1155" i="6"/>
  <c r="BA1151" i="6"/>
  <c r="AO1150" i="6"/>
  <c r="BE1143" i="6"/>
  <c r="BA1136" i="6"/>
  <c r="AO1125" i="6"/>
  <c r="AW1124" i="6"/>
  <c r="AO1121" i="6"/>
  <c r="AK1120" i="6"/>
  <c r="BE1109" i="6"/>
  <c r="BE1087" i="6"/>
  <c r="AS1087" i="6"/>
  <c r="BA1073" i="6"/>
  <c r="AK1070" i="6"/>
  <c r="AW1050" i="6"/>
  <c r="AO1165" i="6"/>
  <c r="AW1160" i="6"/>
  <c r="AO1117" i="6"/>
  <c r="AK1105" i="6"/>
  <c r="AS1104" i="6"/>
  <c r="BE1096" i="6"/>
  <c r="BA1081" i="6"/>
  <c r="AO1073" i="6"/>
  <c r="AO1065" i="6"/>
  <c r="AW1063" i="6"/>
  <c r="AS1061" i="6"/>
  <c r="BA1060" i="6"/>
  <c r="BY788" i="6"/>
  <c r="BE895" i="6"/>
  <c r="BI898" i="6"/>
  <c r="BY898" i="6"/>
  <c r="BE885" i="6"/>
  <c r="BM858" i="6"/>
  <c r="BY846" i="6"/>
  <c r="BU843" i="6"/>
  <c r="BY842" i="6"/>
  <c r="BM842" i="6"/>
  <c r="BU823" i="6"/>
  <c r="BM822" i="6"/>
  <c r="AO786" i="6"/>
  <c r="AW902" i="6"/>
  <c r="AS902" i="6"/>
  <c r="BA899" i="6"/>
  <c r="AS890" i="6"/>
  <c r="AS874" i="6"/>
  <c r="AO823" i="6"/>
  <c r="AO761" i="6"/>
  <c r="BU1047" i="6"/>
  <c r="CG1164" i="6"/>
  <c r="CO1162" i="6"/>
  <c r="CW1160" i="6"/>
  <c r="CW1159" i="6"/>
  <c r="BQ1159" i="6"/>
  <c r="AK1159" i="6"/>
  <c r="BY1158" i="6"/>
  <c r="AS1156" i="6"/>
  <c r="CS1155" i="6"/>
  <c r="BM1155" i="6"/>
  <c r="CO1153" i="6"/>
  <c r="BA1153" i="6"/>
  <c r="CC1151" i="6"/>
  <c r="BI1151" i="6"/>
  <c r="CS1140" i="6"/>
  <c r="AS1140" i="6"/>
  <c r="BQ1133" i="6"/>
  <c r="AW1133" i="6"/>
  <c r="BE1132" i="6"/>
  <c r="BE1131" i="6"/>
  <c r="BE726" i="6"/>
  <c r="BI699" i="6"/>
  <c r="AW699" i="6"/>
  <c r="BE663" i="6"/>
  <c r="CS1166" i="6"/>
  <c r="AS1166" i="6"/>
  <c r="BA1164" i="6"/>
  <c r="BI1162" i="6"/>
  <c r="CS1159" i="6"/>
  <c r="BM1159" i="6"/>
  <c r="CG1156" i="6"/>
  <c r="AO1154" i="6"/>
  <c r="CO1152" i="6"/>
  <c r="BI1152" i="6"/>
  <c r="BE1149" i="6"/>
  <c r="CW1145" i="6"/>
  <c r="BQ1145" i="6"/>
  <c r="AK1145" i="6"/>
  <c r="AW1144" i="6"/>
  <c r="CW1143" i="6"/>
  <c r="BQ1143" i="6"/>
  <c r="BA1141" i="6"/>
  <c r="AS1141" i="6"/>
  <c r="BM1140" i="6"/>
  <c r="AW1136" i="6"/>
  <c r="AO1135" i="6"/>
  <c r="CC1134" i="6"/>
  <c r="AW1134" i="6"/>
  <c r="CO1125" i="6"/>
  <c r="BQ1123" i="6"/>
  <c r="CK1122" i="6"/>
  <c r="BE1122" i="6"/>
  <c r="AW1119" i="6"/>
  <c r="AO1119" i="6"/>
  <c r="CC1117" i="6"/>
  <c r="BA1117" i="6"/>
  <c r="BM1112" i="6"/>
  <c r="AO1101" i="6"/>
  <c r="CO1100" i="6"/>
  <c r="CW1095" i="6"/>
  <c r="BY884" i="6"/>
  <c r="BE884" i="6"/>
  <c r="BQ883" i="6"/>
  <c r="BI882" i="6"/>
  <c r="BA873" i="6"/>
  <c r="BY844" i="6"/>
  <c r="BU834" i="6"/>
  <c r="AO834" i="6"/>
  <c r="AW831" i="6"/>
  <c r="AK831" i="6"/>
  <c r="BA829" i="6"/>
  <c r="CG1166" i="6"/>
  <c r="CW1164" i="6"/>
  <c r="CO1164" i="6"/>
  <c r="BI1164" i="6"/>
  <c r="CW1162" i="6"/>
  <c r="BQ1162" i="6"/>
  <c r="CW1161" i="6"/>
  <c r="BQ1161" i="6"/>
  <c r="AK1161" i="6"/>
  <c r="BE1160" i="6"/>
  <c r="AK1160" i="6"/>
  <c r="BM1158" i="6"/>
  <c r="CO1156" i="6"/>
  <c r="BA1156" i="6"/>
  <c r="BI1154" i="6"/>
  <c r="AK1154" i="6"/>
  <c r="BQ1153" i="6"/>
  <c r="BI1153" i="6"/>
  <c r="CK1152" i="6"/>
  <c r="BE1152" i="6"/>
  <c r="CK1151" i="6"/>
  <c r="CS1149" i="6"/>
  <c r="CG1147" i="6"/>
  <c r="BY1144" i="6"/>
  <c r="AS1144" i="6"/>
  <c r="AK1143" i="6"/>
  <c r="BE1136" i="6"/>
  <c r="AS1133" i="6"/>
  <c r="BE1128" i="6"/>
  <c r="BY1113" i="6"/>
  <c r="AS1113" i="6"/>
  <c r="AO1112" i="6"/>
  <c r="AO1110" i="6"/>
  <c r="CC1109" i="6"/>
  <c r="CW1105" i="6"/>
  <c r="BA718" i="6"/>
  <c r="AS699" i="6"/>
  <c r="AW679" i="6"/>
  <c r="AO679" i="6"/>
  <c r="AO678" i="6"/>
  <c r="AW673" i="6"/>
  <c r="BI672" i="6"/>
  <c r="BE659" i="6"/>
  <c r="BI656" i="6"/>
  <c r="AS653" i="6"/>
  <c r="CC1047" i="6"/>
  <c r="BU1166" i="6"/>
  <c r="CW1165" i="6"/>
  <c r="BQ1165" i="6"/>
  <c r="AK1165" i="6"/>
  <c r="AW1164" i="6"/>
  <c r="AK1164" i="6"/>
  <c r="CS1162" i="6"/>
  <c r="AS1162" i="6"/>
  <c r="AK1162" i="6"/>
  <c r="DA1160" i="6"/>
  <c r="BM1160" i="6"/>
  <c r="CG1159" i="6"/>
  <c r="BU1159" i="6"/>
  <c r="BA1159" i="6"/>
  <c r="BU1158" i="6"/>
  <c r="CW1157" i="6"/>
  <c r="BQ1157" i="6"/>
  <c r="AK1157" i="6"/>
  <c r="CC1156" i="6"/>
  <c r="BQ1156" i="6"/>
  <c r="BI1156" i="6"/>
  <c r="BE1153" i="6"/>
  <c r="DA1151" i="6"/>
  <c r="CS1151" i="6"/>
  <c r="BM1151" i="6"/>
  <c r="DA1150" i="6"/>
  <c r="CS1150" i="6"/>
  <c r="CG1149" i="6"/>
  <c r="BI1147" i="6"/>
  <c r="CO1141" i="6"/>
  <c r="AW1141" i="6"/>
  <c r="BI1140" i="6"/>
  <c r="CW1139" i="6"/>
  <c r="BQ1139" i="6"/>
  <c r="AK1139" i="6"/>
  <c r="DA1133" i="6"/>
  <c r="BM1133" i="6"/>
  <c r="BU1132" i="6"/>
  <c r="CS1128" i="6"/>
  <c r="AW1117" i="6"/>
  <c r="BM1114" i="6"/>
  <c r="AS1109" i="6"/>
  <c r="CS1108" i="6"/>
  <c r="BM1108" i="6"/>
  <c r="AO1102" i="6"/>
  <c r="AS1095" i="6"/>
  <c r="CS1094" i="6"/>
  <c r="CC1166" i="6"/>
  <c r="AO1166" i="6"/>
  <c r="DA1161" i="6"/>
  <c r="BU1161" i="6"/>
  <c r="AO1161" i="6"/>
  <c r="CC1159" i="6"/>
  <c r="AW1159" i="6"/>
  <c r="AO1158" i="6"/>
  <c r="AW1156" i="6"/>
  <c r="CS1153" i="6"/>
  <c r="BY1152" i="6"/>
  <c r="AS1152" i="6"/>
  <c r="CG1151" i="6"/>
  <c r="CO1149" i="6"/>
  <c r="BA1149" i="6"/>
  <c r="CC1147" i="6"/>
  <c r="CK1146" i="6"/>
  <c r="BE1146" i="6"/>
  <c r="BU1144" i="6"/>
  <c r="BM1144" i="6"/>
  <c r="CG1143" i="6"/>
  <c r="BM1143" i="6"/>
  <c r="CK1141" i="6"/>
  <c r="BI1141" i="6"/>
  <c r="CW1140" i="6"/>
  <c r="CK1125" i="6"/>
  <c r="CK1124" i="6"/>
  <c r="BE1124" i="6"/>
  <c r="BM1123" i="6"/>
  <c r="DA1122" i="6"/>
  <c r="BU1122" i="6"/>
  <c r="AO1122" i="6"/>
  <c r="BQ1120" i="6"/>
  <c r="BE1119" i="6"/>
  <c r="DA1117" i="6"/>
  <c r="BA1090" i="6"/>
  <c r="BY1086" i="6"/>
  <c r="AS822" i="6"/>
  <c r="BQ821" i="6"/>
  <c r="BI796" i="6"/>
  <c r="BI1047" i="6"/>
  <c r="CG1163" i="6"/>
  <c r="BA1163" i="6"/>
  <c r="CC1160" i="6"/>
  <c r="AO1160" i="6"/>
  <c r="CK1158" i="6"/>
  <c r="AW1158" i="6"/>
  <c r="DA1152" i="6"/>
  <c r="BU1152" i="6"/>
  <c r="AO1152" i="6"/>
  <c r="AO1151" i="6"/>
  <c r="CW1148" i="6"/>
  <c r="BQ1148" i="6"/>
  <c r="AK1148" i="6"/>
  <c r="CW1137" i="6"/>
  <c r="BQ1137" i="6"/>
  <c r="AK1137" i="6"/>
  <c r="CC1136" i="6"/>
  <c r="CC1127" i="6"/>
  <c r="CS1125" i="6"/>
  <c r="BE1125" i="6"/>
  <c r="CG1123" i="6"/>
  <c r="CO1122" i="6"/>
  <c r="BI1122" i="6"/>
  <c r="BY1119" i="6"/>
  <c r="BM1119" i="6"/>
  <c r="CG1117" i="6"/>
  <c r="BE1117" i="6"/>
  <c r="AK1112" i="6"/>
  <c r="AW1098" i="6"/>
  <c r="AK1097" i="6"/>
  <c r="CS1087" i="6"/>
  <c r="BM1087" i="6"/>
  <c r="BU1080" i="6"/>
  <c r="BY1081" i="6"/>
  <c r="AK1081" i="6"/>
  <c r="BE1080" i="6"/>
  <c r="CW1073" i="6"/>
  <c r="BQ1073" i="6"/>
  <c r="AK1073" i="6"/>
  <c r="CO1069" i="6"/>
  <c r="BA1069" i="6"/>
  <c r="BE1066" i="6"/>
  <c r="BU1057" i="6"/>
  <c r="CC1050" i="6"/>
  <c r="AK1555" i="6"/>
  <c r="BX1555" i="6" s="1"/>
  <c r="BQ1551" i="6"/>
  <c r="AK1551" i="6"/>
  <c r="BA1549" i="6"/>
  <c r="DA1147" i="6"/>
  <c r="CS1147" i="6"/>
  <c r="BM1147" i="6"/>
  <c r="BQ1144" i="6"/>
  <c r="BI1143" i="6"/>
  <c r="BQ1141" i="6"/>
  <c r="BE1141" i="6"/>
  <c r="BQ1140" i="6"/>
  <c r="BU1136" i="6"/>
  <c r="AW1135" i="6"/>
  <c r="BE1133" i="6"/>
  <c r="CS1132" i="6"/>
  <c r="CW1128" i="6"/>
  <c r="CG1124" i="6"/>
  <c r="BA1124" i="6"/>
  <c r="CO1123" i="6"/>
  <c r="BI1123" i="6"/>
  <c r="CW1122" i="6"/>
  <c r="DD1122" i="6" s="1"/>
  <c r="BQ1122" i="6"/>
  <c r="AK1122" i="6"/>
  <c r="BM1120" i="6"/>
  <c r="CO1118" i="6"/>
  <c r="CC1118" i="6"/>
  <c r="BI1118" i="6"/>
  <c r="AW1118" i="6"/>
  <c r="BM1117" i="6"/>
  <c r="CK1116" i="6"/>
  <c r="CO1114" i="6"/>
  <c r="AW1110" i="6"/>
  <c r="AK1109" i="6"/>
  <c r="CG1105" i="6"/>
  <c r="AO1103" i="6"/>
  <c r="BE1102" i="6"/>
  <c r="CC1101" i="6"/>
  <c r="BY1099" i="6"/>
  <c r="BE1099" i="6"/>
  <c r="AS1099" i="6"/>
  <c r="AK1099" i="6"/>
  <c r="CG1098" i="6"/>
  <c r="BE1098" i="6"/>
  <c r="AS1098" i="6"/>
  <c r="BE1097" i="6"/>
  <c r="CG1095" i="6"/>
  <c r="DA1089" i="6"/>
  <c r="BU1087" i="6"/>
  <c r="BA1085" i="6"/>
  <c r="CW1083" i="6"/>
  <c r="DA1080" i="6"/>
  <c r="CS1080" i="6"/>
  <c r="CO1078" i="6"/>
  <c r="BU1078" i="6"/>
  <c r="AO1076" i="6"/>
  <c r="CO1075" i="6"/>
  <c r="BI1075" i="6"/>
  <c r="BY1073" i="6"/>
  <c r="AS1073" i="6"/>
  <c r="BY1072" i="6"/>
  <c r="AS1072" i="6"/>
  <c r="CO1068" i="6"/>
  <c r="BI1068" i="6"/>
  <c r="CS1064" i="6"/>
  <c r="BM1064" i="6"/>
  <c r="BQ1062" i="6"/>
  <c r="BQ1061" i="6"/>
  <c r="AK1061" i="6"/>
  <c r="DA1058" i="6"/>
  <c r="BU1058" i="6"/>
  <c r="AW1058" i="6"/>
  <c r="BI1057" i="6"/>
  <c r="BA1555" i="6"/>
  <c r="BU1549" i="6"/>
  <c r="AO1549" i="6"/>
  <c r="BA1115" i="6"/>
  <c r="CW1112" i="6"/>
  <c r="CC1112" i="6"/>
  <c r="BQ1112" i="6"/>
  <c r="CS1110" i="6"/>
  <c r="CK1110" i="6"/>
  <c r="CK1109" i="6"/>
  <c r="AS1107" i="6"/>
  <c r="CO1105" i="6"/>
  <c r="BI1105" i="6"/>
  <c r="BA1105" i="6"/>
  <c r="CW1102" i="6"/>
  <c r="CK1102" i="6"/>
  <c r="AW1101" i="6"/>
  <c r="DA1098" i="6"/>
  <c r="CS1098" i="6"/>
  <c r="CS1097" i="6"/>
  <c r="BY1097" i="6"/>
  <c r="CO1095" i="6"/>
  <c r="BA1095" i="6"/>
  <c r="CG1090" i="6"/>
  <c r="BU1090" i="6"/>
  <c r="BM1089" i="6"/>
  <c r="AS1089" i="6"/>
  <c r="AO1087" i="6"/>
  <c r="BU1085" i="6"/>
  <c r="BI1085" i="6"/>
  <c r="AK1083" i="6"/>
  <c r="AS1082" i="6"/>
  <c r="AO1080" i="6"/>
  <c r="AO1079" i="6"/>
  <c r="CW1078" i="6"/>
  <c r="AW1076" i="6"/>
  <c r="CS1073" i="6"/>
  <c r="BM1073" i="6"/>
  <c r="CS1072" i="6"/>
  <c r="BM1072" i="6"/>
  <c r="CW1070" i="6"/>
  <c r="BQ1070" i="6"/>
  <c r="CC1069" i="6"/>
  <c r="DA1066" i="6"/>
  <c r="AK1062" i="6"/>
  <c r="CS1055" i="6"/>
  <c r="BM1055" i="6"/>
  <c r="CC1051" i="6"/>
  <c r="AW1051" i="6"/>
  <c r="BM1546" i="6"/>
  <c r="BE1543" i="6"/>
  <c r="AW1540" i="6"/>
  <c r="BE1539" i="6"/>
  <c r="BM1538" i="6"/>
  <c r="BQ1555" i="6"/>
  <c r="CO1106" i="6"/>
  <c r="AK1103" i="6"/>
  <c r="CS1101" i="6"/>
  <c r="BM1101" i="6"/>
  <c r="BE1101" i="6"/>
  <c r="BU1098" i="6"/>
  <c r="AO1098" i="6"/>
  <c r="CO1089" i="6"/>
  <c r="AO1089" i="6"/>
  <c r="BQ1087" i="6"/>
  <c r="CW1086" i="6"/>
  <c r="BQ1085" i="6"/>
  <c r="AK1085" i="6"/>
  <c r="CG1083" i="6"/>
  <c r="BM1083" i="6"/>
  <c r="BA1083" i="6"/>
  <c r="DA1082" i="6"/>
  <c r="CO1081" i="6"/>
  <c r="CC1081" i="6"/>
  <c r="BM1076" i="6"/>
  <c r="CK1068" i="6"/>
  <c r="BE1068" i="6"/>
  <c r="BU1066" i="6"/>
  <c r="AK1058" i="6"/>
  <c r="BE1057" i="6"/>
  <c r="CW1054" i="6"/>
  <c r="CC1054" i="6"/>
  <c r="BI1054" i="6"/>
  <c r="CW1053" i="6"/>
  <c r="CC1053" i="6"/>
  <c r="BI1053" i="6"/>
  <c r="CS1145" i="6"/>
  <c r="BM1145" i="6"/>
  <c r="DA1136" i="6"/>
  <c r="AO1136" i="6"/>
  <c r="CC1133" i="6"/>
  <c r="BU1133" i="6"/>
  <c r="AO1133" i="6"/>
  <c r="CO1132" i="6"/>
  <c r="CC1132" i="6"/>
  <c r="BI1131" i="6"/>
  <c r="CS1129" i="6"/>
  <c r="CG1129" i="6"/>
  <c r="BM1129" i="6"/>
  <c r="BA1129" i="6"/>
  <c r="BA1128" i="6"/>
  <c r="BQ1125" i="6"/>
  <c r="CW1124" i="6"/>
  <c r="BQ1124" i="6"/>
  <c r="AK1124" i="6"/>
  <c r="AS1123" i="6"/>
  <c r="CG1122" i="6"/>
  <c r="BA1122" i="6"/>
  <c r="AW1120" i="6"/>
  <c r="CS1118" i="6"/>
  <c r="BM1118" i="6"/>
  <c r="CS1117" i="6"/>
  <c r="DD1117" i="6" s="1"/>
  <c r="DA1116" i="6"/>
  <c r="BU1116" i="6"/>
  <c r="AO1116" i="6"/>
  <c r="CK1114" i="6"/>
  <c r="CS1111" i="6"/>
  <c r="CG1109" i="6"/>
  <c r="CW1106" i="6"/>
  <c r="CK1105" i="6"/>
  <c r="BE1103" i="6"/>
  <c r="CS1100" i="6"/>
  <c r="CG1099" i="6"/>
  <c r="BU1099" i="6"/>
  <c r="AO1099" i="6"/>
  <c r="CK1095" i="6"/>
  <c r="BI1090" i="6"/>
  <c r="AW1090" i="6"/>
  <c r="BI1089" i="6"/>
  <c r="CW1081" i="6"/>
  <c r="BI1081" i="6"/>
  <c r="AW1081" i="6"/>
  <c r="CC1080" i="6"/>
  <c r="BY1078" i="6"/>
  <c r="BY1075" i="6"/>
  <c r="AS1075" i="6"/>
  <c r="CO1073" i="6"/>
  <c r="BI1073" i="6"/>
  <c r="BA1070" i="6"/>
  <c r="BY1069" i="6"/>
  <c r="BY1068" i="6"/>
  <c r="AS1068" i="6"/>
  <c r="CC1065" i="6"/>
  <c r="CC1064" i="6"/>
  <c r="AW1064" i="6"/>
  <c r="BY1062" i="6"/>
  <c r="AS1062" i="6"/>
  <c r="BM1061" i="6"/>
  <c r="CS1058" i="6"/>
  <c r="BE1058" i="6"/>
  <c r="CS1057" i="6"/>
  <c r="BE1545" i="6"/>
  <c r="BE1537" i="6"/>
  <c r="BE1105" i="6"/>
  <c r="BU1102" i="6"/>
  <c r="CO1099" i="6"/>
  <c r="AK1095" i="6"/>
  <c r="BM1094" i="6"/>
  <c r="BQ1090" i="6"/>
  <c r="BY1087" i="6"/>
  <c r="BQ1086" i="6"/>
  <c r="BY1085" i="6"/>
  <c r="BQ1081" i="6"/>
  <c r="CK1065" i="6"/>
  <c r="AK1054" i="6"/>
  <c r="AK1053" i="6"/>
  <c r="AS1436" i="6"/>
  <c r="BI1551" i="6"/>
  <c r="BE1549" i="6"/>
  <c r="AS1549" i="6"/>
  <c r="BA1547" i="6"/>
  <c r="BM1544" i="6"/>
  <c r="BM1543" i="6"/>
  <c r="BU1542" i="6"/>
  <c r="AO1542" i="6"/>
  <c r="BM1536" i="6"/>
  <c r="BM1535" i="6"/>
  <c r="BU1534" i="6"/>
  <c r="AO1534" i="6"/>
  <c r="BU1530" i="6"/>
  <c r="AO1530" i="6"/>
  <c r="BE1528" i="6"/>
  <c r="AS1523" i="6"/>
  <c r="BU1517" i="6"/>
  <c r="BX1517" i="6" s="1"/>
  <c r="BM1515" i="6"/>
  <c r="BU1511" i="6"/>
  <c r="AO1511" i="6"/>
  <c r="BU1507" i="6"/>
  <c r="BA1507" i="6"/>
  <c r="AO1507" i="6"/>
  <c r="BE1505" i="6"/>
  <c r="BI1500" i="6"/>
  <c r="AO1499" i="6"/>
  <c r="BU1496" i="6"/>
  <c r="AK1494" i="6"/>
  <c r="BA1493" i="6"/>
  <c r="BM1491" i="6"/>
  <c r="AO1488" i="6"/>
  <c r="BQ1487" i="6"/>
  <c r="AW1487" i="6"/>
  <c r="AK1487" i="6"/>
  <c r="BM1485" i="6"/>
  <c r="BA1484" i="6"/>
  <c r="BU1480" i="6"/>
  <c r="BE1472" i="6"/>
  <c r="BQ1471" i="6"/>
  <c r="AK1471" i="6"/>
  <c r="BU1469" i="6"/>
  <c r="AO1469" i="6"/>
  <c r="BI1468" i="6"/>
  <c r="BI1467" i="6"/>
  <c r="BU1464" i="6"/>
  <c r="BQ1456" i="6"/>
  <c r="BE1440" i="6"/>
  <c r="AO1728" i="6"/>
  <c r="AW1530" i="6"/>
  <c r="BU1522" i="6"/>
  <c r="BU1515" i="6"/>
  <c r="BQ1500" i="6"/>
  <c r="AW1489" i="6"/>
  <c r="BI1485" i="6"/>
  <c r="BU1481" i="6"/>
  <c r="BI1480" i="6"/>
  <c r="BA1477" i="6"/>
  <c r="AW1474" i="6"/>
  <c r="AK1472" i="6"/>
  <c r="BA1470" i="6"/>
  <c r="AW1468" i="6"/>
  <c r="BU1465" i="6"/>
  <c r="AO1465" i="6"/>
  <c r="BA1464" i="6"/>
  <c r="AS1460" i="6"/>
  <c r="BQ1457" i="6"/>
  <c r="BE1457" i="6"/>
  <c r="AK1814" i="6"/>
  <c r="BY1065" i="6"/>
  <c r="BM1065" i="6"/>
  <c r="BU1062" i="6"/>
  <c r="BI1062" i="6"/>
  <c r="CW1061" i="6"/>
  <c r="BI1061" i="6"/>
  <c r="DA1057" i="6"/>
  <c r="BM1057" i="6"/>
  <c r="CW1052" i="6"/>
  <c r="BQ1052" i="6"/>
  <c r="AK1052" i="6"/>
  <c r="CG1049" i="6"/>
  <c r="BA1049" i="6"/>
  <c r="AS1554" i="6"/>
  <c r="BE1551" i="6"/>
  <c r="BQ1548" i="6"/>
  <c r="AK1548" i="6"/>
  <c r="AW1547" i="6"/>
  <c r="BM1545" i="6"/>
  <c r="BI1543" i="6"/>
  <c r="BI1540" i="6"/>
  <c r="BM1537" i="6"/>
  <c r="BI1535" i="6"/>
  <c r="BI1532" i="6"/>
  <c r="AS1529" i="6"/>
  <c r="AW1527" i="6"/>
  <c r="AS1524" i="6"/>
  <c r="BQ1520" i="6"/>
  <c r="AK1520" i="6"/>
  <c r="BM1519" i="6"/>
  <c r="AS1514" i="6"/>
  <c r="AO1509" i="6"/>
  <c r="BM1504" i="6"/>
  <c r="BQ1501" i="6"/>
  <c r="AK1501" i="6"/>
  <c r="BE1500" i="6"/>
  <c r="BM1498" i="6"/>
  <c r="BU1493" i="6"/>
  <c r="AO1493" i="6"/>
  <c r="BA1492" i="6"/>
  <c r="BE1488" i="6"/>
  <c r="AS1487" i="6"/>
  <c r="BA1486" i="6"/>
  <c r="BQ1484" i="6"/>
  <c r="BM1482" i="6"/>
  <c r="BI1475" i="6"/>
  <c r="BA1472" i="6"/>
  <c r="BU1470" i="6"/>
  <c r="BI1470" i="6"/>
  <c r="AO1470" i="6"/>
  <c r="AK1456" i="6"/>
  <c r="AS1455" i="6"/>
  <c r="AW1453" i="6"/>
  <c r="BQ1452" i="6"/>
  <c r="BE1452" i="6"/>
  <c r="AK1452" i="6"/>
  <c r="BQ1448" i="6"/>
  <c r="AW1448" i="6"/>
  <c r="AW1536" i="6"/>
  <c r="AW1535" i="6"/>
  <c r="BE1534" i="6"/>
  <c r="BE1530" i="6"/>
  <c r="AO1528" i="6"/>
  <c r="BE1520" i="6"/>
  <c r="AO1517" i="6"/>
  <c r="BM1514" i="6"/>
  <c r="AO1513" i="6"/>
  <c r="BE1511" i="6"/>
  <c r="BU1509" i="6"/>
  <c r="BQ1507" i="6"/>
  <c r="AK1507" i="6"/>
  <c r="BA1505" i="6"/>
  <c r="BI1503" i="6"/>
  <c r="AO1496" i="6"/>
  <c r="BQ1493" i="6"/>
  <c r="AK1493" i="6"/>
  <c r="BI1492" i="6"/>
  <c r="BX1492" i="6" s="1"/>
  <c r="BU1491" i="6"/>
  <c r="BM1488" i="6"/>
  <c r="AW1485" i="6"/>
  <c r="AS1483" i="6"/>
  <c r="BA1471" i="6"/>
  <c r="BI1463" i="6"/>
  <c r="BA1461" i="6"/>
  <c r="BQ1552" i="6"/>
  <c r="AK1552" i="6"/>
  <c r="BM1551" i="6"/>
  <c r="BA1550" i="6"/>
  <c r="BU1545" i="6"/>
  <c r="BA1545" i="6"/>
  <c r="AO1545" i="6"/>
  <c r="BQ1543" i="6"/>
  <c r="AK1543" i="6"/>
  <c r="BX1543" i="6" s="1"/>
  <c r="BU1537" i="6"/>
  <c r="BA1537" i="6"/>
  <c r="AO1537" i="6"/>
  <c r="BQ1535" i="6"/>
  <c r="AK1535" i="6"/>
  <c r="BM1530" i="6"/>
  <c r="AS1530" i="6"/>
  <c r="BI1523" i="6"/>
  <c r="AW1523" i="6"/>
  <c r="BI1518" i="6"/>
  <c r="AW1517" i="6"/>
  <c r="AO1515" i="6"/>
  <c r="BA1510" i="6"/>
  <c r="AW1508" i="6"/>
  <c r="BM1506" i="6"/>
  <c r="BI1505" i="6"/>
  <c r="AS1499" i="6"/>
  <c r="BI1497" i="6"/>
  <c r="AW1496" i="6"/>
  <c r="BI1494" i="6"/>
  <c r="BQ1492" i="6"/>
  <c r="AS1485" i="6"/>
  <c r="BM1484" i="6"/>
  <c r="BQ1477" i="6"/>
  <c r="AW1477" i="6"/>
  <c r="AK1477" i="6"/>
  <c r="BI1472" i="6"/>
  <c r="AS1468" i="6"/>
  <c r="AS1462" i="6"/>
  <c r="BU1460" i="6"/>
  <c r="BI1460" i="6"/>
  <c r="AO1460" i="6"/>
  <c r="BX1460" i="6" s="1"/>
  <c r="BU1456" i="6"/>
  <c r="AS1452" i="6"/>
  <c r="BA1451" i="6"/>
  <c r="AS1448" i="6"/>
  <c r="AS1811" i="6"/>
  <c r="AS1809" i="6"/>
  <c r="AW1767" i="6"/>
  <c r="AO1750" i="6"/>
  <c r="AO1074" i="6"/>
  <c r="CC1073" i="6"/>
  <c r="AW1073" i="6"/>
  <c r="CC1072" i="6"/>
  <c r="AW1072" i="6"/>
  <c r="CG1069" i="6"/>
  <c r="AS1069" i="6"/>
  <c r="CW1063" i="6"/>
  <c r="BQ1063" i="6"/>
  <c r="AK1063" i="6"/>
  <c r="BE1062" i="6"/>
  <c r="CS1061" i="6"/>
  <c r="BY1061" i="6"/>
  <c r="CS1060" i="6"/>
  <c r="BM1060" i="6"/>
  <c r="CC1058" i="6"/>
  <c r="BI1058" i="6"/>
  <c r="CW1057" i="6"/>
  <c r="CC1057" i="6"/>
  <c r="CG1052" i="6"/>
  <c r="BA1052" i="6"/>
  <c r="CW1049" i="6"/>
  <c r="BQ1049" i="6"/>
  <c r="AK1049" i="6"/>
  <c r="DK1167" i="6"/>
  <c r="B1426" i="6" s="1"/>
  <c r="AK1436" i="6"/>
  <c r="BI1554" i="6"/>
  <c r="BU1551" i="6"/>
  <c r="AO1551" i="6"/>
  <c r="BA1548" i="6"/>
  <c r="BM1547" i="6"/>
  <c r="AW1545" i="6"/>
  <c r="AS1543" i="6"/>
  <c r="AS1540" i="6"/>
  <c r="AW1537" i="6"/>
  <c r="AS1535" i="6"/>
  <c r="AS1532" i="6"/>
  <c r="AK1528" i="6"/>
  <c r="BM1527" i="6"/>
  <c r="BI1526" i="6"/>
  <c r="BI1524" i="6"/>
  <c r="BQ1523" i="6"/>
  <c r="BE1522" i="6"/>
  <c r="BA1520" i="6"/>
  <c r="BM1517" i="6"/>
  <c r="BE1515" i="6"/>
  <c r="BQ1513" i="6"/>
  <c r="AS1503" i="6"/>
  <c r="BA1501" i="6"/>
  <c r="BA1500" i="6"/>
  <c r="BM1496" i="6"/>
  <c r="BM1490" i="6"/>
  <c r="BI1487" i="6"/>
  <c r="BE1482" i="6"/>
  <c r="BM1481" i="6"/>
  <c r="BM1480" i="6"/>
  <c r="BA1479" i="6"/>
  <c r="BE1477" i="6"/>
  <c r="AS1475" i="6"/>
  <c r="BQ1472" i="6"/>
  <c r="AW1471" i="6"/>
  <c r="BE1470" i="6"/>
  <c r="AS1470" i="6"/>
  <c r="AO1468" i="6"/>
  <c r="BX1468" i="6" s="1"/>
  <c r="BQ1460" i="6"/>
  <c r="AW1460" i="6"/>
  <c r="AK1460" i="6"/>
  <c r="BA1452" i="6"/>
  <c r="AS1445" i="6"/>
  <c r="AS1798" i="6"/>
  <c r="AW1455" i="6"/>
  <c r="BU1449" i="6"/>
  <c r="BA1449" i="6"/>
  <c r="AO1449" i="6"/>
  <c r="BU1448" i="6"/>
  <c r="BQ1444" i="6"/>
  <c r="AK1444" i="6"/>
  <c r="BI1440" i="6"/>
  <c r="AS1437" i="6"/>
  <c r="BV1556" i="6"/>
  <c r="B1687" i="6" s="1"/>
  <c r="AS1816" i="6"/>
  <c r="AW1811" i="6"/>
  <c r="AW1810" i="6"/>
  <c r="AW1804" i="6"/>
  <c r="AW1795" i="6"/>
  <c r="AW1791" i="6"/>
  <c r="AW1786" i="6"/>
  <c r="AO1782" i="6"/>
  <c r="AK1772" i="6"/>
  <c r="AK1770" i="6"/>
  <c r="AK1769" i="6"/>
  <c r="AW1754" i="6"/>
  <c r="AO1748" i="6"/>
  <c r="AO1745" i="6"/>
  <c r="AS1738" i="6"/>
  <c r="AS1730" i="6"/>
  <c r="AK1727" i="6"/>
  <c r="AK1725" i="6"/>
  <c r="AS1712" i="6"/>
  <c r="AK1709" i="6"/>
  <c r="AW1704" i="6"/>
  <c r="AW1970" i="6"/>
  <c r="AS1949" i="6"/>
  <c r="AS1944" i="6"/>
  <c r="AS1937" i="6"/>
  <c r="AS1935" i="6"/>
  <c r="AK1919" i="6"/>
  <c r="AW1915" i="6"/>
  <c r="AW1911" i="6"/>
  <c r="AW1909" i="6"/>
  <c r="AO1907" i="6"/>
  <c r="AS1899" i="6"/>
  <c r="AZ1899" i="6" s="1"/>
  <c r="AS1893" i="6"/>
  <c r="AK1891" i="6"/>
  <c r="AW1887" i="6"/>
  <c r="AW1886" i="6"/>
  <c r="AW1884" i="6"/>
  <c r="AK1884" i="6"/>
  <c r="AW1879" i="6"/>
  <c r="AW1878" i="6"/>
  <c r="AK2013" i="6"/>
  <c r="AM2013" i="6" s="1"/>
  <c r="AN2013" i="6" s="1"/>
  <c r="AK2011" i="6"/>
  <c r="AM2011" i="6" s="1"/>
  <c r="AN2011" i="6" s="1"/>
  <c r="BX2048" i="6"/>
  <c r="BX2148" i="6"/>
  <c r="BE1467" i="6"/>
  <c r="AO1464" i="6"/>
  <c r="BQ1462" i="6"/>
  <c r="AW1462" i="6"/>
  <c r="AK1462" i="6"/>
  <c r="BM1460" i="6"/>
  <c r="BA1460" i="6"/>
  <c r="BU1459" i="6"/>
  <c r="AO1459" i="6"/>
  <c r="BU1453" i="6"/>
  <c r="BI1453" i="6"/>
  <c r="AO1453" i="6"/>
  <c r="BI1452" i="6"/>
  <c r="AW1452" i="6"/>
  <c r="BM1450" i="6"/>
  <c r="AS1450" i="6"/>
  <c r="BM1447" i="6"/>
  <c r="BE1444" i="6"/>
  <c r="BQ1441" i="6"/>
  <c r="AK1441" i="6"/>
  <c r="BQ1440" i="6"/>
  <c r="BQ1438" i="6"/>
  <c r="AK1438" i="6"/>
  <c r="AS1814" i="6"/>
  <c r="AK1812" i="6"/>
  <c r="AW1807" i="6"/>
  <c r="AW1805" i="6"/>
  <c r="AK1796" i="6"/>
  <c r="AK1793" i="6"/>
  <c r="AK1789" i="6"/>
  <c r="AW1782" i="6"/>
  <c r="AS1775" i="6"/>
  <c r="AW1765" i="6"/>
  <c r="AS1759" i="6"/>
  <c r="AK1754" i="6"/>
  <c r="AS1728" i="6"/>
  <c r="AW1720" i="6"/>
  <c r="AS1709" i="6"/>
  <c r="AK1708" i="6"/>
  <c r="AK1836" i="6"/>
  <c r="AM1836" i="6" s="1"/>
  <c r="AN1836" i="6" s="1"/>
  <c r="AK1834" i="6"/>
  <c r="AM1834" i="6" s="1"/>
  <c r="AN1834" i="6" s="1"/>
  <c r="AW1992" i="6"/>
  <c r="AW1991" i="6"/>
  <c r="AK1989" i="6"/>
  <c r="AW1987" i="6"/>
  <c r="AW1985" i="6"/>
  <c r="AW1983" i="6"/>
  <c r="AK1983" i="6"/>
  <c r="AW1981" i="6"/>
  <c r="AW1977" i="6"/>
  <c r="AW1973" i="6"/>
  <c r="AO1962" i="6"/>
  <c r="AO1957" i="6"/>
  <c r="AS1933" i="6"/>
  <c r="AS1930" i="6"/>
  <c r="AK1915" i="6"/>
  <c r="AK1913" i="6"/>
  <c r="AW1910" i="6"/>
  <c r="AS1895" i="6"/>
  <c r="AS1891" i="6"/>
  <c r="AZ1891" i="6" s="1"/>
  <c r="AK1883" i="6"/>
  <c r="AK1876" i="6"/>
  <c r="AK2019" i="6"/>
  <c r="AM2019" i="6" s="1"/>
  <c r="AN2019" i="6" s="1"/>
  <c r="BX2050" i="6"/>
  <c r="BX2093" i="6"/>
  <c r="BX2092" i="6"/>
  <c r="AS1794" i="6"/>
  <c r="AO1775" i="6"/>
  <c r="AS1770" i="6"/>
  <c r="AW1749" i="6"/>
  <c r="AK1749" i="6"/>
  <c r="AO1735" i="6"/>
  <c r="AS1724" i="6"/>
  <c r="AW1718" i="6"/>
  <c r="AK1704" i="6"/>
  <c r="AK1847" i="6"/>
  <c r="AM1847" i="6" s="1"/>
  <c r="AN1847" i="6" s="1"/>
  <c r="AK1991" i="6"/>
  <c r="AK1988" i="6"/>
  <c r="AK1981" i="6"/>
  <c r="AK1979" i="6"/>
  <c r="AK1966" i="6"/>
  <c r="AK1965" i="6"/>
  <c r="AO1958" i="6"/>
  <c r="AW1957" i="6"/>
  <c r="AS1927" i="6"/>
  <c r="AS1923" i="6"/>
  <c r="AS1919" i="6"/>
  <c r="AK1914" i="6"/>
  <c r="AK1911" i="6"/>
  <c r="AO1901" i="6"/>
  <c r="AK1875" i="6"/>
  <c r="BX2052" i="6"/>
  <c r="BX2119" i="6"/>
  <c r="BX2129" i="6"/>
  <c r="BX2096" i="6"/>
  <c r="BX2118" i="6"/>
  <c r="AS1456" i="6"/>
  <c r="BI1454" i="6"/>
  <c r="AO1448" i="6"/>
  <c r="BI1447" i="6"/>
  <c r="BA1444" i="6"/>
  <c r="BM1441" i="6"/>
  <c r="AO1815" i="6"/>
  <c r="AS1806" i="6"/>
  <c r="AS1804" i="6"/>
  <c r="AS1780" i="6"/>
  <c r="AW1777" i="6"/>
  <c r="AW1761" i="6"/>
  <c r="AO1758" i="6"/>
  <c r="AS1746" i="6"/>
  <c r="AO1736" i="6"/>
  <c r="AO1734" i="6"/>
  <c r="AW1716" i="6"/>
  <c r="AW1713" i="6"/>
  <c r="AO1710" i="6"/>
  <c r="AS1703" i="6"/>
  <c r="AS1700" i="6"/>
  <c r="AK1857" i="6"/>
  <c r="AM1857" i="6" s="1"/>
  <c r="AN1857" i="6" s="1"/>
  <c r="AK1855" i="6"/>
  <c r="AM1855" i="6" s="1"/>
  <c r="AN1855" i="6" s="1"/>
  <c r="AK1853" i="6"/>
  <c r="AM1853" i="6" s="1"/>
  <c r="AN1853" i="6" s="1"/>
  <c r="AK1835" i="6"/>
  <c r="AM1835" i="6" s="1"/>
  <c r="AN1835" i="6" s="1"/>
  <c r="AO1873" i="6"/>
  <c r="AS1991" i="6"/>
  <c r="AS1990" i="6"/>
  <c r="AZ1990" i="6" s="1"/>
  <c r="AS1980" i="6"/>
  <c r="AS1976" i="6"/>
  <c r="AS1973" i="6"/>
  <c r="AS1970" i="6"/>
  <c r="AS1969" i="6"/>
  <c r="AS1967" i="6"/>
  <c r="AK1964" i="6"/>
  <c r="AK1963" i="6"/>
  <c r="AW1949" i="6"/>
  <c r="AW1944" i="6"/>
  <c r="AO1942" i="6"/>
  <c r="AO1936" i="6"/>
  <c r="AO1925" i="6"/>
  <c r="AS1914" i="6"/>
  <c r="AS1911" i="6"/>
  <c r="AW1901" i="6"/>
  <c r="AO1892" i="6"/>
  <c r="AS1874" i="6"/>
  <c r="AK2014" i="6"/>
  <c r="AM2014" i="6" s="1"/>
  <c r="AN2014" i="6" s="1"/>
  <c r="AK2012" i="6"/>
  <c r="AM2012" i="6" s="1"/>
  <c r="AN2012" i="6" s="1"/>
  <c r="BX2062" i="6"/>
  <c r="BX2111" i="6"/>
  <c r="BU1444" i="6"/>
  <c r="AO1444" i="6"/>
  <c r="BE1442" i="6"/>
  <c r="AO1441" i="6"/>
  <c r="AK1440" i="6"/>
  <c r="AS1439" i="6"/>
  <c r="AO1812" i="6"/>
  <c r="AK1799" i="6"/>
  <c r="AO1796" i="6"/>
  <c r="AO1790" i="6"/>
  <c r="AO1774" i="6"/>
  <c r="AO1773" i="6"/>
  <c r="AO1769" i="6"/>
  <c r="AO1757" i="6"/>
  <c r="AO1751" i="6"/>
  <c r="AS1748" i="6"/>
  <c r="AK1742" i="6"/>
  <c r="AK1741" i="6"/>
  <c r="AW1738" i="6"/>
  <c r="AW1734" i="6"/>
  <c r="AK1733" i="6"/>
  <c r="AO1725" i="6"/>
  <c r="AO1724" i="6"/>
  <c r="AW1712" i="6"/>
  <c r="AW1710" i="6"/>
  <c r="AS1699" i="6"/>
  <c r="AK1841" i="6"/>
  <c r="AM1841" i="6" s="1"/>
  <c r="AN1841" i="6" s="1"/>
  <c r="AO1990" i="6"/>
  <c r="AS1964" i="6"/>
  <c r="AS1962" i="6"/>
  <c r="AK1959" i="6"/>
  <c r="AW1950" i="6"/>
  <c r="AW1947" i="6"/>
  <c r="AK1946" i="6"/>
  <c r="AK1945" i="6"/>
  <c r="AW1943" i="6"/>
  <c r="AW1942" i="6"/>
  <c r="AW1941" i="6"/>
  <c r="AK1939" i="6"/>
  <c r="AW1936" i="6"/>
  <c r="AO1927" i="6"/>
  <c r="AO1923" i="6"/>
  <c r="AO1920" i="6"/>
  <c r="AS1907" i="6"/>
  <c r="AK1903" i="6"/>
  <c r="AW1900" i="6"/>
  <c r="AW1899" i="6"/>
  <c r="AO1880" i="6"/>
  <c r="AO1877" i="6"/>
  <c r="BX2144" i="6"/>
  <c r="BX2094" i="6"/>
  <c r="BX2102" i="6"/>
  <c r="BX2126" i="6"/>
  <c r="BI1456" i="6"/>
  <c r="BE1448" i="6"/>
  <c r="BQ1443" i="6"/>
  <c r="AK1443" i="6"/>
  <c r="AS1440" i="6"/>
  <c r="AW1816" i="6"/>
  <c r="AO1810" i="6"/>
  <c r="AO1809" i="6"/>
  <c r="AO1806" i="6"/>
  <c r="AO1793" i="6"/>
  <c r="AO1792" i="6"/>
  <c r="AO1789" i="6"/>
  <c r="AO1787" i="6"/>
  <c r="AS1778" i="6"/>
  <c r="AW1775" i="6"/>
  <c r="AW1759" i="6"/>
  <c r="AO1753" i="6"/>
  <c r="AW1752" i="6"/>
  <c r="AS1740" i="6"/>
  <c r="AW1737" i="6"/>
  <c r="AW1736" i="6"/>
  <c r="AW1731" i="6"/>
  <c r="AW1728" i="6"/>
  <c r="AW1726" i="6"/>
  <c r="AK1715" i="6"/>
  <c r="AK1714" i="6"/>
  <c r="AK1713" i="6"/>
  <c r="AW1711" i="6"/>
  <c r="AO1989" i="6"/>
  <c r="AO1968" i="6"/>
  <c r="AO1966" i="6"/>
  <c r="AK1954" i="6"/>
  <c r="AW1940" i="6"/>
  <c r="AK1937" i="6"/>
  <c r="AW1934" i="6"/>
  <c r="AW1931" i="6"/>
  <c r="AK1930" i="6"/>
  <c r="AZ1930" i="6" s="1"/>
  <c r="AW1925" i="6"/>
  <c r="AW1919" i="6"/>
  <c r="AW1917" i="6"/>
  <c r="AO1916" i="6"/>
  <c r="AS1904" i="6"/>
  <c r="AS1903" i="6"/>
  <c r="AK1898" i="6"/>
  <c r="AW1894" i="6"/>
  <c r="AK1893" i="6"/>
  <c r="AW1892" i="6"/>
  <c r="AO1887" i="6"/>
  <c r="AO1886" i="6"/>
  <c r="AO1879" i="6"/>
  <c r="AO1878" i="6"/>
  <c r="AL2020" i="6"/>
  <c r="B2025" i="6" s="1"/>
  <c r="BX2140" i="6"/>
  <c r="BX2151" i="6"/>
  <c r="BX2037" i="6"/>
  <c r="BX2109" i="6"/>
  <c r="BX2103" i="6"/>
  <c r="BX2060" i="6"/>
  <c r="BX2146" i="6"/>
  <c r="BX2040" i="6"/>
  <c r="BX2104" i="6"/>
  <c r="BX2042" i="6"/>
  <c r="BX2136" i="6"/>
  <c r="BX2131" i="6"/>
  <c r="AK677" i="6"/>
  <c r="BM898" i="6"/>
  <c r="AK869" i="6"/>
  <c r="AS854" i="6"/>
  <c r="BQ853" i="6"/>
  <c r="AW801" i="6"/>
  <c r="BY1166" i="6"/>
  <c r="CW1163" i="6"/>
  <c r="BQ1163" i="6"/>
  <c r="AK1163" i="6"/>
  <c r="BM1162" i="6"/>
  <c r="CK1161" i="6"/>
  <c r="BE1161" i="6"/>
  <c r="AS1158" i="6"/>
  <c r="CG1155" i="6"/>
  <c r="BA1155" i="6"/>
  <c r="CG1154" i="6"/>
  <c r="CK1153" i="6"/>
  <c r="CK1149" i="6"/>
  <c r="CG1148" i="6"/>
  <c r="BA1148" i="6"/>
  <c r="CW1144" i="6"/>
  <c r="AK1144" i="6"/>
  <c r="CC1141" i="6"/>
  <c r="CS1137" i="6"/>
  <c r="CG1137" i="6"/>
  <c r="BM1137" i="6"/>
  <c r="BA1137" i="6"/>
  <c r="CW1133" i="6"/>
  <c r="AK1133" i="6"/>
  <c r="CW1129" i="6"/>
  <c r="CC1129" i="6"/>
  <c r="BQ1129" i="6"/>
  <c r="AW1129" i="6"/>
  <c r="AK1129" i="6"/>
  <c r="DA1127" i="6"/>
  <c r="BI1125" i="6"/>
  <c r="AO758" i="6"/>
  <c r="AO750" i="6"/>
  <c r="BA741" i="6"/>
  <c r="BA734" i="6"/>
  <c r="AS685" i="6"/>
  <c r="AO665" i="6"/>
  <c r="AS655" i="6"/>
  <c r="AK653" i="6"/>
  <c r="BU894" i="6"/>
  <c r="BA886" i="6"/>
  <c r="BY885" i="6"/>
  <c r="AW876" i="6"/>
  <c r="BM873" i="6"/>
  <c r="BE873" i="6"/>
  <c r="AW860" i="6"/>
  <c r="BI859" i="6"/>
  <c r="BE801" i="6"/>
  <c r="CO1166" i="6"/>
  <c r="CC1165" i="6"/>
  <c r="AW1165" i="6"/>
  <c r="BM1164" i="6"/>
  <c r="BY1163" i="6"/>
  <c r="AS1163" i="6"/>
  <c r="CC1162" i="6"/>
  <c r="CS1161" i="6"/>
  <c r="BM1161" i="6"/>
  <c r="AS1160" i="6"/>
  <c r="BY1159" i="6"/>
  <c r="AS1159" i="6"/>
  <c r="BI1158" i="6"/>
  <c r="CS1157" i="6"/>
  <c r="BM1157" i="6"/>
  <c r="CS1156" i="6"/>
  <c r="CO1155" i="6"/>
  <c r="BI1155" i="6"/>
  <c r="DA1154" i="6"/>
  <c r="BA1154" i="6"/>
  <c r="DA1153" i="6"/>
  <c r="AO1153" i="6"/>
  <c r="CG1152" i="6"/>
  <c r="BA1152" i="6"/>
  <c r="BQ1151" i="6"/>
  <c r="BM1150" i="6"/>
  <c r="DA1149" i="6"/>
  <c r="AO1149" i="6"/>
  <c r="CO1148" i="6"/>
  <c r="BI1148" i="6"/>
  <c r="BQ1147" i="6"/>
  <c r="AW1147" i="6"/>
  <c r="BA1144" i="6"/>
  <c r="BU1143" i="6"/>
  <c r="CS1141" i="6"/>
  <c r="CC1140" i="6"/>
  <c r="BY1139" i="6"/>
  <c r="AS1139" i="6"/>
  <c r="CO1137" i="6"/>
  <c r="BI1137" i="6"/>
  <c r="BY1135" i="6"/>
  <c r="BA1133" i="6"/>
  <c r="CK1131" i="6"/>
  <c r="CK1129" i="6"/>
  <c r="BY1129" i="6"/>
  <c r="BE1129" i="6"/>
  <c r="AS1129" i="6"/>
  <c r="AO1128" i="6"/>
  <c r="CO1127" i="6"/>
  <c r="BU1127" i="6"/>
  <c r="BY1121" i="6"/>
  <c r="AS1121" i="6"/>
  <c r="CS1120" i="6"/>
  <c r="BY1120" i="6"/>
  <c r="BE1120" i="6"/>
  <c r="CK1119" i="6"/>
  <c r="CC1116" i="6"/>
  <c r="AW1116" i="6"/>
  <c r="BM1110" i="6"/>
  <c r="AS762" i="6"/>
  <c r="BI728" i="6"/>
  <c r="AW722" i="6"/>
  <c r="BE708" i="6"/>
  <c r="AK699" i="6"/>
  <c r="BL699" i="6" s="1"/>
  <c r="AS900" i="6"/>
  <c r="AK891" i="6"/>
  <c r="BU886" i="6"/>
  <c r="AO862" i="6"/>
  <c r="AK855" i="6"/>
  <c r="BI847" i="6"/>
  <c r="AS825" i="6"/>
  <c r="AK812" i="6"/>
  <c r="BI811" i="6"/>
  <c r="BM810" i="6"/>
  <c r="BM794" i="6"/>
  <c r="BY786" i="6"/>
  <c r="CW1166" i="6"/>
  <c r="AK1166" i="6"/>
  <c r="BY1165" i="6"/>
  <c r="AS1165" i="6"/>
  <c r="BU1164" i="6"/>
  <c r="CK1163" i="6"/>
  <c r="BE1163" i="6"/>
  <c r="CK1162" i="6"/>
  <c r="BY1161" i="6"/>
  <c r="AS1161" i="6"/>
  <c r="BA1160" i="6"/>
  <c r="DA1159" i="6"/>
  <c r="AO1159" i="6"/>
  <c r="BQ1158" i="6"/>
  <c r="CO1157" i="6"/>
  <c r="BI1157" i="6"/>
  <c r="DA1156" i="6"/>
  <c r="AO1156" i="6"/>
  <c r="DA1155" i="6"/>
  <c r="BU1155" i="6"/>
  <c r="AO1155" i="6"/>
  <c r="CW1154" i="6"/>
  <c r="AW1153" i="6"/>
  <c r="CC1152" i="6"/>
  <c r="AW1152" i="6"/>
  <c r="BY1151" i="6"/>
  <c r="BA1150" i="6"/>
  <c r="AW1149" i="6"/>
  <c r="CC1148" i="6"/>
  <c r="AW1148" i="6"/>
  <c r="BY1147" i="6"/>
  <c r="BI1144" i="6"/>
  <c r="CC1143" i="6"/>
  <c r="DA1141" i="6"/>
  <c r="AO1141" i="6"/>
  <c r="CK1140" i="6"/>
  <c r="CS1139" i="6"/>
  <c r="BM1139" i="6"/>
  <c r="CG1138" i="6"/>
  <c r="BA1138" i="6"/>
  <c r="DA1135" i="6"/>
  <c r="BM1135" i="6"/>
  <c r="AS1135" i="6"/>
  <c r="BY1134" i="6"/>
  <c r="AS1134" i="6"/>
  <c r="BI1133" i="6"/>
  <c r="BM1132" i="6"/>
  <c r="CW1130" i="6"/>
  <c r="BQ1130" i="6"/>
  <c r="AK1130" i="6"/>
  <c r="CK1128" i="6"/>
  <c r="BQ1128" i="6"/>
  <c r="CG1125" i="6"/>
  <c r="CW1123" i="6"/>
  <c r="BA1123" i="6"/>
  <c r="CS1121" i="6"/>
  <c r="BM1121" i="6"/>
  <c r="CW1118" i="6"/>
  <c r="CK1118" i="6"/>
  <c r="BQ1118" i="6"/>
  <c r="BE1118" i="6"/>
  <c r="AK1118" i="6"/>
  <c r="BY1115" i="6"/>
  <c r="AS1114" i="6"/>
  <c r="CS1112" i="6"/>
  <c r="DD1136" i="6"/>
  <c r="CO1120" i="6"/>
  <c r="BA1120" i="6"/>
  <c r="AS683" i="6"/>
  <c r="AW680" i="6"/>
  <c r="AW886" i="6"/>
  <c r="BU885" i="6"/>
  <c r="AK871" i="6"/>
  <c r="BM868" i="6"/>
  <c r="AK867" i="6"/>
  <c r="AK859" i="6"/>
  <c r="AO810" i="6"/>
  <c r="BU802" i="6"/>
  <c r="BA801" i="6"/>
  <c r="BA1166" i="6"/>
  <c r="CK1164" i="6"/>
  <c r="CS1163" i="6"/>
  <c r="BM1163" i="6"/>
  <c r="DA1162" i="6"/>
  <c r="AO1162" i="6"/>
  <c r="CG1161" i="6"/>
  <c r="BA1161" i="6"/>
  <c r="BQ1160" i="6"/>
  <c r="CG1158" i="6"/>
  <c r="BE1156" i="6"/>
  <c r="CC1155" i="6"/>
  <c r="AW1155" i="6"/>
  <c r="BM1153" i="6"/>
  <c r="CO1151" i="6"/>
  <c r="CO1150" i="6"/>
  <c r="CC1150" i="6"/>
  <c r="BM1149" i="6"/>
  <c r="CO1147" i="6"/>
  <c r="CS1143" i="6"/>
  <c r="DA1140" i="6"/>
  <c r="AO1140" i="6"/>
  <c r="DA1139" i="6"/>
  <c r="BU1139" i="6"/>
  <c r="AO1139" i="6"/>
  <c r="BY1133" i="6"/>
  <c r="CG1131" i="6"/>
  <c r="AS1131" i="6"/>
  <c r="AK1128" i="6"/>
  <c r="AW1127" i="6"/>
  <c r="CC1126" i="6"/>
  <c r="AW1126" i="6"/>
  <c r="CW1125" i="6"/>
  <c r="AS1125" i="6"/>
  <c r="BU1114" i="6"/>
  <c r="BU1112" i="6"/>
  <c r="CO1109" i="6"/>
  <c r="BE714" i="6"/>
  <c r="AK735" i="6"/>
  <c r="AS728" i="6"/>
  <c r="AO723" i="6"/>
  <c r="BA699" i="6"/>
  <c r="BE697" i="6"/>
  <c r="BI694" i="6"/>
  <c r="BA690" i="6"/>
  <c r="AS688" i="6"/>
  <c r="BA675" i="6"/>
  <c r="AW664" i="6"/>
  <c r="AS658" i="6"/>
  <c r="BE657" i="6"/>
  <c r="AK656" i="6"/>
  <c r="AS903" i="6"/>
  <c r="BY902" i="6"/>
  <c r="BQ902" i="6"/>
  <c r="BY890" i="6"/>
  <c r="BE890" i="6"/>
  <c r="BU889" i="6"/>
  <c r="BA872" i="6"/>
  <c r="BM864" i="6"/>
  <c r="AO845" i="6"/>
  <c r="BY843" i="6"/>
  <c r="BI818" i="6"/>
  <c r="BA812" i="6"/>
  <c r="BA808" i="6"/>
  <c r="AW794" i="6"/>
  <c r="BQ787" i="6"/>
  <c r="AK787" i="6"/>
  <c r="BI1166" i="6"/>
  <c r="CS1165" i="6"/>
  <c r="BM1165" i="6"/>
  <c r="CS1164" i="6"/>
  <c r="CO1163" i="6"/>
  <c r="BI1163" i="6"/>
  <c r="AW1162" i="6"/>
  <c r="CC1161" i="6"/>
  <c r="AW1161" i="6"/>
  <c r="BY1160" i="6"/>
  <c r="CO1159" i="6"/>
  <c r="BI1159" i="6"/>
  <c r="CO1158" i="6"/>
  <c r="CC1157" i="6"/>
  <c r="AW1157" i="6"/>
  <c r="BM1156" i="6"/>
  <c r="BY1155" i="6"/>
  <c r="AS1155" i="6"/>
  <c r="BQ1154" i="6"/>
  <c r="BU1153" i="6"/>
  <c r="CW1152" i="6"/>
  <c r="BQ1152" i="6"/>
  <c r="AK1152" i="6"/>
  <c r="CW1151" i="6"/>
  <c r="AK1151" i="6"/>
  <c r="CW1150" i="6"/>
  <c r="CK1150" i="6"/>
  <c r="BU1149" i="6"/>
  <c r="BY1148" i="6"/>
  <c r="AS1148" i="6"/>
  <c r="CW1147" i="6"/>
  <c r="CG1144" i="6"/>
  <c r="DA1143" i="6"/>
  <c r="AO1143" i="6"/>
  <c r="DA1142" i="6"/>
  <c r="BU1142" i="6"/>
  <c r="AO1142" i="6"/>
  <c r="BM1141" i="6"/>
  <c r="AW1140" i="6"/>
  <c r="BY1137" i="6"/>
  <c r="AS1137" i="6"/>
  <c r="CG1133" i="6"/>
  <c r="BI1132" i="6"/>
  <c r="DA1131" i="6"/>
  <c r="CS1130" i="6"/>
  <c r="BM1130" i="6"/>
  <c r="DA1129" i="6"/>
  <c r="CO1129" i="6"/>
  <c r="BU1129" i="6"/>
  <c r="BI1129" i="6"/>
  <c r="AO1129" i="6"/>
  <c r="DA1128" i="6"/>
  <c r="CG1128" i="6"/>
  <c r="BM1128" i="6"/>
  <c r="CW1126" i="6"/>
  <c r="BQ1126" i="6"/>
  <c r="AK1126" i="6"/>
  <c r="BA1125" i="6"/>
  <c r="CS1123" i="6"/>
  <c r="BY1123" i="6"/>
  <c r="CO1121" i="6"/>
  <c r="BI1121" i="6"/>
  <c r="CW1120" i="6"/>
  <c r="BI1120" i="6"/>
  <c r="CS1116" i="6"/>
  <c r="BM1116" i="6"/>
  <c r="BU1115" i="6"/>
  <c r="BI1115" i="6"/>
  <c r="AO1115" i="6"/>
  <c r="CW1109" i="6"/>
  <c r="BI1109" i="6"/>
  <c r="AS1106" i="6"/>
  <c r="BE681" i="6"/>
  <c r="BI763" i="6"/>
  <c r="AW702" i="6"/>
  <c r="AW700" i="6"/>
  <c r="AO699" i="6"/>
  <c r="BE679" i="6"/>
  <c r="AS666" i="6"/>
  <c r="AW897" i="6"/>
  <c r="BU896" i="6"/>
  <c r="BI896" i="6"/>
  <c r="BE882" i="6"/>
  <c r="BY875" i="6"/>
  <c r="BQ874" i="6"/>
  <c r="AK866" i="6"/>
  <c r="BU848" i="6"/>
  <c r="AS847" i="6"/>
  <c r="BQ830" i="6"/>
  <c r="AW829" i="6"/>
  <c r="AO828" i="6"/>
  <c r="BY822" i="6"/>
  <c r="BU816" i="6"/>
  <c r="BQ1166" i="6"/>
  <c r="CO1165" i="6"/>
  <c r="BI1165" i="6"/>
  <c r="DA1164" i="6"/>
  <c r="AO1164" i="6"/>
  <c r="DA1163" i="6"/>
  <c r="BU1163" i="6"/>
  <c r="AO1163" i="6"/>
  <c r="BE1162" i="6"/>
  <c r="CO1161" i="6"/>
  <c r="BI1161" i="6"/>
  <c r="CG1160" i="6"/>
  <c r="CK1159" i="6"/>
  <c r="BE1159" i="6"/>
  <c r="CW1158" i="6"/>
  <c r="AK1158" i="6"/>
  <c r="BY1157" i="6"/>
  <c r="AS1157" i="6"/>
  <c r="BU1156" i="6"/>
  <c r="CK1155" i="6"/>
  <c r="BE1155" i="6"/>
  <c r="CK1154" i="6"/>
  <c r="BY1154" i="6"/>
  <c r="CC1153" i="6"/>
  <c r="CS1152" i="6"/>
  <c r="BM1152" i="6"/>
  <c r="AS1151" i="6"/>
  <c r="CC1149" i="6"/>
  <c r="CS1148" i="6"/>
  <c r="BM1148" i="6"/>
  <c r="CG1146" i="6"/>
  <c r="BA1146" i="6"/>
  <c r="CO1145" i="6"/>
  <c r="BI1145" i="6"/>
  <c r="CO1144" i="6"/>
  <c r="AW1143" i="6"/>
  <c r="CO1142" i="6"/>
  <c r="BI1142" i="6"/>
  <c r="BU1141" i="6"/>
  <c r="BE1140" i="6"/>
  <c r="CO1133" i="6"/>
  <c r="CO1131" i="6"/>
  <c r="BE1127" i="6"/>
  <c r="AK1127" i="6"/>
  <c r="CK1126" i="6"/>
  <c r="BE1126" i="6"/>
  <c r="CS1124" i="6"/>
  <c r="BM1124" i="6"/>
  <c r="CC1121" i="6"/>
  <c r="AW1121" i="6"/>
  <c r="CC1120" i="6"/>
  <c r="CO1115" i="6"/>
  <c r="CC1111" i="6"/>
  <c r="CW1115" i="6"/>
  <c r="CW1114" i="6"/>
  <c r="BA1114" i="6"/>
  <c r="CG1113" i="6"/>
  <c r="BA1113" i="6"/>
  <c r="BY1112" i="6"/>
  <c r="DA1111" i="6"/>
  <c r="BI1110" i="6"/>
  <c r="CS1109" i="6"/>
  <c r="CG1108" i="6"/>
  <c r="BA1108" i="6"/>
  <c r="DA1107" i="6"/>
  <c r="CG1107" i="6"/>
  <c r="BA1107" i="6"/>
  <c r="CS1105" i="6"/>
  <c r="CS1104" i="6"/>
  <c r="BM1104" i="6"/>
  <c r="CS1103" i="6"/>
  <c r="BM1103" i="6"/>
  <c r="CW1101" i="6"/>
  <c r="AK1101" i="6"/>
  <c r="BI1100" i="6"/>
  <c r="BI1099" i="6"/>
  <c r="DA1097" i="6"/>
  <c r="CG1097" i="6"/>
  <c r="BM1097" i="6"/>
  <c r="BI1095" i="6"/>
  <c r="AO1095" i="6"/>
  <c r="CG1094" i="6"/>
  <c r="CG1092" i="6"/>
  <c r="CO1090" i="6"/>
  <c r="CO1085" i="6"/>
  <c r="BQ1083" i="6"/>
  <c r="CW1116" i="6"/>
  <c r="BQ1116" i="6"/>
  <c r="AK1116" i="6"/>
  <c r="BI1114" i="6"/>
  <c r="AO1114" i="6"/>
  <c r="DA1113" i="6"/>
  <c r="BU1113" i="6"/>
  <c r="AO1113" i="6"/>
  <c r="CG1112" i="6"/>
  <c r="BQ1110" i="6"/>
  <c r="DA1109" i="6"/>
  <c r="AO1109" i="6"/>
  <c r="DA1108" i="6"/>
  <c r="BU1108" i="6"/>
  <c r="AO1108" i="6"/>
  <c r="BU1107" i="6"/>
  <c r="DA1106" i="6"/>
  <c r="DA1105" i="6"/>
  <c r="AO1105" i="6"/>
  <c r="CG1104" i="6"/>
  <c r="BA1104" i="6"/>
  <c r="CG1103" i="6"/>
  <c r="AK1102" i="6"/>
  <c r="AS1101" i="6"/>
  <c r="AW1100" i="6"/>
  <c r="CO1098" i="6"/>
  <c r="CS1096" i="6"/>
  <c r="BM1096" i="6"/>
  <c r="DA1095" i="6"/>
  <c r="DA1094" i="6"/>
  <c r="AS1094" i="6"/>
  <c r="DA1093" i="6"/>
  <c r="CG1093" i="6"/>
  <c r="BU1093" i="6"/>
  <c r="BA1093" i="6"/>
  <c r="AO1093" i="6"/>
  <c r="CW1091" i="6"/>
  <c r="CC1091" i="6"/>
  <c r="BQ1091" i="6"/>
  <c r="AW1091" i="6"/>
  <c r="AK1091" i="6"/>
  <c r="CW1090" i="6"/>
  <c r="BQ1089" i="6"/>
  <c r="AW1089" i="6"/>
  <c r="CC1088" i="6"/>
  <c r="AW1088" i="6"/>
  <c r="CW1085" i="6"/>
  <c r="BY1083" i="6"/>
  <c r="DA1081" i="6"/>
  <c r="BE1116" i="6"/>
  <c r="CK1115" i="6"/>
  <c r="BQ1115" i="6"/>
  <c r="AK1115" i="6"/>
  <c r="BQ1114" i="6"/>
  <c r="CO1113" i="6"/>
  <c r="BI1113" i="6"/>
  <c r="CO1112" i="6"/>
  <c r="CO1111" i="6"/>
  <c r="BU1111" i="6"/>
  <c r="AO1111" i="6"/>
  <c r="BY1110" i="6"/>
  <c r="AW1109" i="6"/>
  <c r="CO1108" i="6"/>
  <c r="BI1108" i="6"/>
  <c r="BI1107" i="6"/>
  <c r="AO1107" i="6"/>
  <c r="BI1106" i="6"/>
  <c r="AW1105" i="6"/>
  <c r="DA1104" i="6"/>
  <c r="BU1104" i="6"/>
  <c r="AO1104" i="6"/>
  <c r="BU1103" i="6"/>
  <c r="BA1103" i="6"/>
  <c r="AS1102" i="6"/>
  <c r="BA1101" i="6"/>
  <c r="CK1100" i="6"/>
  <c r="CK1099" i="6"/>
  <c r="BQ1099" i="6"/>
  <c r="CW1098" i="6"/>
  <c r="AK1098" i="6"/>
  <c r="BU1097" i="6"/>
  <c r="BA1097" i="6"/>
  <c r="BE1095" i="6"/>
  <c r="CO1094" i="6"/>
  <c r="BU1094" i="6"/>
  <c r="BA1094" i="6"/>
  <c r="AO1090" i="6"/>
  <c r="CS1089" i="6"/>
  <c r="AS1115" i="6"/>
  <c r="BY1114" i="6"/>
  <c r="AK1114" i="6"/>
  <c r="CW1113" i="6"/>
  <c r="BQ1113" i="6"/>
  <c r="AK1113" i="6"/>
  <c r="AS1112" i="6"/>
  <c r="AW1111" i="6"/>
  <c r="BM1109" i="6"/>
  <c r="CW1108" i="6"/>
  <c r="BQ1108" i="6"/>
  <c r="AK1108" i="6"/>
  <c r="BQ1107" i="6"/>
  <c r="BQ1106" i="6"/>
  <c r="BM1105" i="6"/>
  <c r="CC1103" i="6"/>
  <c r="BA1102" i="6"/>
  <c r="BQ1101" i="6"/>
  <c r="BM1100" i="6"/>
  <c r="BA1098" i="6"/>
  <c r="AO1097" i="6"/>
  <c r="CO1096" i="6"/>
  <c r="BI1096" i="6"/>
  <c r="CW1094" i="6"/>
  <c r="CG1084" i="6"/>
  <c r="BA1084" i="6"/>
  <c r="BA1127" i="6"/>
  <c r="CG1126" i="6"/>
  <c r="BA1126" i="6"/>
  <c r="BY1125" i="6"/>
  <c r="DA1124" i="6"/>
  <c r="BU1124" i="6"/>
  <c r="AO1124" i="6"/>
  <c r="BE1123" i="6"/>
  <c r="DA1118" i="6"/>
  <c r="BU1118" i="6"/>
  <c r="AO1118" i="6"/>
  <c r="CG1116" i="6"/>
  <c r="BA1116" i="6"/>
  <c r="DA1115" i="6"/>
  <c r="CG1115" i="6"/>
  <c r="DA1114" i="6"/>
  <c r="CG1114" i="6"/>
  <c r="CK1113" i="6"/>
  <c r="BE1113" i="6"/>
  <c r="BA1112" i="6"/>
  <c r="CK1111" i="6"/>
  <c r="CW1110" i="6"/>
  <c r="AK1110" i="6"/>
  <c r="BU1109" i="6"/>
  <c r="CK1108" i="6"/>
  <c r="BE1108" i="6"/>
  <c r="CK1107" i="6"/>
  <c r="BY1107" i="6"/>
  <c r="BE1107" i="6"/>
  <c r="AK1107" i="6"/>
  <c r="AK1106" i="6"/>
  <c r="BU1105" i="6"/>
  <c r="CW1104" i="6"/>
  <c r="BQ1104" i="6"/>
  <c r="AK1104" i="6"/>
  <c r="CW1103" i="6"/>
  <c r="CK1103" i="6"/>
  <c r="BQ1103" i="6"/>
  <c r="AW1103" i="6"/>
  <c r="CC1102" i="6"/>
  <c r="BY1101" i="6"/>
  <c r="DA1100" i="6"/>
  <c r="DA1099" i="6"/>
  <c r="BI1098" i="6"/>
  <c r="CK1097" i="6"/>
  <c r="BQ1097" i="6"/>
  <c r="AW1097" i="6"/>
  <c r="BU1095" i="6"/>
  <c r="CK1094" i="6"/>
  <c r="BQ1094" i="6"/>
  <c r="CW1093" i="6"/>
  <c r="CK1093" i="6"/>
  <c r="BQ1093" i="6"/>
  <c r="BE1093" i="6"/>
  <c r="AK1093" i="6"/>
  <c r="CS1091" i="6"/>
  <c r="CG1091" i="6"/>
  <c r="BM1091" i="6"/>
  <c r="BA1091" i="6"/>
  <c r="DA1090" i="6"/>
  <c r="BU1089" i="6"/>
  <c r="CS1086" i="6"/>
  <c r="DD1073" i="6"/>
  <c r="BY1106" i="6"/>
  <c r="CC1105" i="6"/>
  <c r="AW1102" i="6"/>
  <c r="CG1101" i="6"/>
  <c r="BU1100" i="6"/>
  <c r="BA1099" i="6"/>
  <c r="BQ1098" i="6"/>
  <c r="BA1092" i="6"/>
  <c r="BM1090" i="6"/>
  <c r="CG1089" i="6"/>
  <c r="AK1089" i="6"/>
  <c r="BI1087" i="6"/>
  <c r="CC1086" i="6"/>
  <c r="AO1086" i="6"/>
  <c r="BM1085" i="6"/>
  <c r="CS1083" i="6"/>
  <c r="BY1082" i="6"/>
  <c r="BM1082" i="6"/>
  <c r="CS1081" i="6"/>
  <c r="CK1080" i="6"/>
  <c r="BQ1080" i="6"/>
  <c r="CO1079" i="6"/>
  <c r="BU1079" i="6"/>
  <c r="BM1078" i="6"/>
  <c r="BA1078" i="6"/>
  <c r="CS1077" i="6"/>
  <c r="BM1077" i="6"/>
  <c r="CG1074" i="6"/>
  <c r="CK1072" i="6"/>
  <c r="BE1072" i="6"/>
  <c r="CG1070" i="6"/>
  <c r="AS1070" i="6"/>
  <c r="BM1069" i="6"/>
  <c r="CW1068" i="6"/>
  <c r="BQ1068" i="6"/>
  <c r="AK1068" i="6"/>
  <c r="CS1066" i="6"/>
  <c r="BQ1065" i="6"/>
  <c r="DA1064" i="6"/>
  <c r="BU1064" i="6"/>
  <c r="AO1064" i="6"/>
  <c r="CC1061" i="6"/>
  <c r="BY1060" i="6"/>
  <c r="AS1060" i="6"/>
  <c r="BQ1058" i="6"/>
  <c r="CG1057" i="6"/>
  <c r="AW1054" i="6"/>
  <c r="CO1053" i="6"/>
  <c r="AS1050" i="6"/>
  <c r="AO1081" i="6"/>
  <c r="CO1077" i="6"/>
  <c r="BI1077" i="6"/>
  <c r="CC1074" i="6"/>
  <c r="CG1059" i="6"/>
  <c r="BA1059" i="6"/>
  <c r="BY1058" i="6"/>
  <c r="BM1058" i="6"/>
  <c r="CO1057" i="6"/>
  <c r="AK1057" i="6"/>
  <c r="CK1056" i="6"/>
  <c r="BE1056" i="6"/>
  <c r="BI1094" i="6"/>
  <c r="AO1094" i="6"/>
  <c r="CO1093" i="6"/>
  <c r="CC1093" i="6"/>
  <c r="BI1093" i="6"/>
  <c r="AW1093" i="6"/>
  <c r="CC1092" i="6"/>
  <c r="AW1092" i="6"/>
  <c r="CK1091" i="6"/>
  <c r="BY1091" i="6"/>
  <c r="BE1091" i="6"/>
  <c r="AS1091" i="6"/>
  <c r="CK1090" i="6"/>
  <c r="CW1089" i="6"/>
  <c r="BA1089" i="6"/>
  <c r="CG1087" i="6"/>
  <c r="DA1086" i="6"/>
  <c r="AK1086" i="6"/>
  <c r="AO1085" i="6"/>
  <c r="BA1082" i="6"/>
  <c r="BE1081" i="6"/>
  <c r="CG1080" i="6"/>
  <c r="BQ1079" i="6"/>
  <c r="CW1077" i="6"/>
  <c r="BQ1077" i="6"/>
  <c r="AK1077" i="6"/>
  <c r="CC1075" i="6"/>
  <c r="AW1075" i="6"/>
  <c r="CG1072" i="6"/>
  <c r="BA1072" i="6"/>
  <c r="DA1071" i="6"/>
  <c r="BU1071" i="6"/>
  <c r="AO1071" i="6"/>
  <c r="CK1069" i="6"/>
  <c r="CO1065" i="6"/>
  <c r="CK1063" i="6"/>
  <c r="BE1063" i="6"/>
  <c r="AO1062" i="6"/>
  <c r="DA1061" i="6"/>
  <c r="AO1061" i="6"/>
  <c r="DA1060" i="6"/>
  <c r="BU1060" i="6"/>
  <c r="AO1060" i="6"/>
  <c r="CO1059" i="6"/>
  <c r="BI1059" i="6"/>
  <c r="CO1058" i="6"/>
  <c r="AS1058" i="6"/>
  <c r="AS1057" i="6"/>
  <c r="DA1055" i="6"/>
  <c r="BU1055" i="6"/>
  <c r="AO1055" i="6"/>
  <c r="BM1054" i="6"/>
  <c r="AS1054" i="6"/>
  <c r="CO1052" i="6"/>
  <c r="BI1052" i="6"/>
  <c r="BI1050" i="6"/>
  <c r="AO1050" i="6"/>
  <c r="CO1049" i="6"/>
  <c r="BI1049" i="6"/>
  <c r="AO1088" i="6"/>
  <c r="CO1087" i="6"/>
  <c r="CO1084" i="6"/>
  <c r="BI1084" i="6"/>
  <c r="AO1082" i="6"/>
  <c r="BM1081" i="6"/>
  <c r="AS1080" i="6"/>
  <c r="AK1079" i="6"/>
  <c r="CC1078" i="6"/>
  <c r="DA1072" i="6"/>
  <c r="BU1072" i="6"/>
  <c r="AO1072" i="6"/>
  <c r="CS1069" i="6"/>
  <c r="CG1068" i="6"/>
  <c r="BA1068" i="6"/>
  <c r="CG1066" i="6"/>
  <c r="AK1066" i="6"/>
  <c r="CW1065" i="6"/>
  <c r="AK1065" i="6"/>
  <c r="CK1064" i="6"/>
  <c r="BE1064" i="6"/>
  <c r="BY1063" i="6"/>
  <c r="AS1063" i="6"/>
  <c r="CK1062" i="6"/>
  <c r="AW1062" i="6"/>
  <c r="AW1061" i="6"/>
  <c r="CO1060" i="6"/>
  <c r="BI1060" i="6"/>
  <c r="CO1054" i="6"/>
  <c r="AW1053" i="6"/>
  <c r="CK1050" i="6"/>
  <c r="CW1087" i="6"/>
  <c r="AK1087" i="6"/>
  <c r="CK1085" i="6"/>
  <c r="AW1085" i="6"/>
  <c r="CC1082" i="6"/>
  <c r="AW1082" i="6"/>
  <c r="BU1081" i="6"/>
  <c r="CS1079" i="6"/>
  <c r="AK1078" i="6"/>
  <c r="BY1077" i="6"/>
  <c r="AS1077" i="6"/>
  <c r="BE1074" i="6"/>
  <c r="CO1072" i="6"/>
  <c r="BI1072" i="6"/>
  <c r="CC1071" i="6"/>
  <c r="AW1071" i="6"/>
  <c r="DA1069" i="6"/>
  <c r="AO1069" i="6"/>
  <c r="DA1068" i="6"/>
  <c r="BU1068" i="6"/>
  <c r="AO1068" i="6"/>
  <c r="CO1067" i="6"/>
  <c r="BI1067" i="6"/>
  <c r="CO1066" i="6"/>
  <c r="CC1066" i="6"/>
  <c r="AS1066" i="6"/>
  <c r="AS1065" i="6"/>
  <c r="CS1063" i="6"/>
  <c r="BM1063" i="6"/>
  <c r="CS1062" i="6"/>
  <c r="CG1062" i="6"/>
  <c r="BE1061" i="6"/>
  <c r="AW1060" i="6"/>
  <c r="CW1059" i="6"/>
  <c r="BQ1059" i="6"/>
  <c r="AK1059" i="6"/>
  <c r="CW1058" i="6"/>
  <c r="BA1058" i="6"/>
  <c r="DA1056" i="6"/>
  <c r="BU1056" i="6"/>
  <c r="AO1056" i="6"/>
  <c r="BA1436" i="6"/>
  <c r="DB1167" i="6"/>
  <c r="B1424" i="6" s="1"/>
  <c r="CS1093" i="6"/>
  <c r="BY1093" i="6"/>
  <c r="BM1093" i="6"/>
  <c r="AS1093" i="6"/>
  <c r="DA1091" i="6"/>
  <c r="CO1091" i="6"/>
  <c r="BU1091" i="6"/>
  <c r="BI1091" i="6"/>
  <c r="AO1091" i="6"/>
  <c r="BE1090" i="6"/>
  <c r="BY1089" i="6"/>
  <c r="BA1087" i="6"/>
  <c r="BU1086" i="6"/>
  <c r="BI1086" i="6"/>
  <c r="BA1086" i="6"/>
  <c r="DA1085" i="6"/>
  <c r="CG1085" i="6"/>
  <c r="AS1085" i="6"/>
  <c r="CK1084" i="6"/>
  <c r="BE1084" i="6"/>
  <c r="CK1082" i="6"/>
  <c r="CK1081" i="6"/>
  <c r="DA1079" i="6"/>
  <c r="BA1079" i="6"/>
  <c r="AS1078" i="6"/>
  <c r="CG1077" i="6"/>
  <c r="BA1077" i="6"/>
  <c r="DA1076" i="6"/>
  <c r="DD1076" i="6" s="1"/>
  <c r="CS1075" i="6"/>
  <c r="BM1075" i="6"/>
  <c r="BM1074" i="6"/>
  <c r="AK1074" i="6"/>
  <c r="CW1072" i="6"/>
  <c r="BQ1072" i="6"/>
  <c r="AK1072" i="6"/>
  <c r="CK1071" i="6"/>
  <c r="BE1071" i="6"/>
  <c r="AW1070" i="6"/>
  <c r="BE1069" i="6"/>
  <c r="CC1068" i="6"/>
  <c r="AW1068" i="6"/>
  <c r="CW1067" i="6"/>
  <c r="BQ1067" i="6"/>
  <c r="AK1067" i="6"/>
  <c r="CW1066" i="6"/>
  <c r="BI1066" i="6"/>
  <c r="BI1065" i="6"/>
  <c r="DA1063" i="6"/>
  <c r="BU1063" i="6"/>
  <c r="AO1063" i="6"/>
  <c r="BM1062" i="6"/>
  <c r="BA1062" i="6"/>
  <c r="BU1061" i="6"/>
  <c r="CK1060" i="6"/>
  <c r="BE1060" i="6"/>
  <c r="BY1059" i="6"/>
  <c r="AS1059" i="6"/>
  <c r="BY1057" i="6"/>
  <c r="CK1055" i="6"/>
  <c r="BE1055" i="6"/>
  <c r="BM1053" i="6"/>
  <c r="AS1053" i="6"/>
  <c r="BY1052" i="6"/>
  <c r="AS1052" i="6"/>
  <c r="DA1050" i="6"/>
  <c r="BY1049" i="6"/>
  <c r="AS1049" i="6"/>
  <c r="AW1436" i="6"/>
  <c r="BA1554" i="6"/>
  <c r="BI1552" i="6"/>
  <c r="BI1550" i="6"/>
  <c r="AW1549" i="6"/>
  <c r="AS1548" i="6"/>
  <c r="BQ1547" i="6"/>
  <c r="BU1546" i="6"/>
  <c r="AO1546" i="6"/>
  <c r="BI1545" i="6"/>
  <c r="BE1544" i="6"/>
  <c r="AW1542" i="6"/>
  <c r="BM1539" i="6"/>
  <c r="BU1538" i="6"/>
  <c r="AO1538" i="6"/>
  <c r="BI1537" i="6"/>
  <c r="BE1536" i="6"/>
  <c r="AW1534" i="6"/>
  <c r="BX1515" i="6"/>
  <c r="AS1507" i="6"/>
  <c r="CK1054" i="6"/>
  <c r="CK1053" i="6"/>
  <c r="CG1051" i="6"/>
  <c r="BA1051" i="6"/>
  <c r="BQ1050" i="6"/>
  <c r="DA1049" i="6"/>
  <c r="BU1049" i="6"/>
  <c r="AO1049" i="6"/>
  <c r="CC1048" i="6"/>
  <c r="AW1048" i="6"/>
  <c r="AO1436" i="6"/>
  <c r="BU1554" i="6"/>
  <c r="AO1554" i="6"/>
  <c r="BI1553" i="6"/>
  <c r="AW1553" i="6"/>
  <c r="BE1552" i="6"/>
  <c r="AW1550" i="6"/>
  <c r="BE1548" i="6"/>
  <c r="BA1539" i="6"/>
  <c r="BI1531" i="6"/>
  <c r="AK1530" i="6"/>
  <c r="BE1529" i="6"/>
  <c r="BA1527" i="6"/>
  <c r="BI1522" i="6"/>
  <c r="AS1519" i="6"/>
  <c r="AK1513" i="6"/>
  <c r="BA1511" i="6"/>
  <c r="BA1057" i="6"/>
  <c r="CS1056" i="6"/>
  <c r="BM1056" i="6"/>
  <c r="CG1055" i="6"/>
  <c r="BA1055" i="6"/>
  <c r="DA1054" i="6"/>
  <c r="AO1054" i="6"/>
  <c r="DA1053" i="6"/>
  <c r="AO1053" i="6"/>
  <c r="DA1052" i="6"/>
  <c r="BU1052" i="6"/>
  <c r="AO1052" i="6"/>
  <c r="CO1051" i="6"/>
  <c r="BI1051" i="6"/>
  <c r="CG1050" i="6"/>
  <c r="CC1049" i="6"/>
  <c r="AW1049" i="6"/>
  <c r="CW1048" i="6"/>
  <c r="CK1048" i="6"/>
  <c r="BQ1048" i="6"/>
  <c r="BE1048" i="6"/>
  <c r="AK1048" i="6"/>
  <c r="AW1554" i="6"/>
  <c r="BQ1553" i="6"/>
  <c r="BE1553" i="6"/>
  <c r="AK1553" i="6"/>
  <c r="BM1552" i="6"/>
  <c r="BE1550" i="6"/>
  <c r="BM1548" i="6"/>
  <c r="BQ1546" i="6"/>
  <c r="AK1546" i="6"/>
  <c r="AS1544" i="6"/>
  <c r="AS1542" i="6"/>
  <c r="BM1541" i="6"/>
  <c r="BA1541" i="6"/>
  <c r="BU1540" i="6"/>
  <c r="AO1540" i="6"/>
  <c r="BI1539" i="6"/>
  <c r="BQ1538" i="6"/>
  <c r="AK1538" i="6"/>
  <c r="AS1536" i="6"/>
  <c r="AS1534" i="6"/>
  <c r="BM1533" i="6"/>
  <c r="BA1533" i="6"/>
  <c r="BA1530" i="6"/>
  <c r="BI1527" i="6"/>
  <c r="BQ1526" i="6"/>
  <c r="AK1526" i="6"/>
  <c r="BQ1521" i="6"/>
  <c r="BE1521" i="6"/>
  <c r="AK1521" i="6"/>
  <c r="BI1511" i="6"/>
  <c r="BQ1554" i="6"/>
  <c r="AK1554" i="6"/>
  <c r="AS1552" i="6"/>
  <c r="AS1550" i="6"/>
  <c r="BM1549" i="6"/>
  <c r="BI1548" i="6"/>
  <c r="AK1547" i="6"/>
  <c r="BE1546" i="6"/>
  <c r="AS1545" i="6"/>
  <c r="BU1544" i="6"/>
  <c r="AO1544" i="6"/>
  <c r="BM1542" i="6"/>
  <c r="AW1539" i="6"/>
  <c r="BE1538" i="6"/>
  <c r="AS1537" i="6"/>
  <c r="BU1536" i="6"/>
  <c r="AO1536" i="6"/>
  <c r="BM1534" i="6"/>
  <c r="BA1529" i="6"/>
  <c r="AK1523" i="6"/>
  <c r="BI1507" i="6"/>
  <c r="CO1055" i="6"/>
  <c r="BI1055" i="6"/>
  <c r="BE1054" i="6"/>
  <c r="BE1053" i="6"/>
  <c r="CC1052" i="6"/>
  <c r="AW1052" i="6"/>
  <c r="CW1051" i="6"/>
  <c r="BQ1051" i="6"/>
  <c r="AK1051" i="6"/>
  <c r="CW1050" i="6"/>
  <c r="AK1050" i="6"/>
  <c r="CK1049" i="6"/>
  <c r="BE1049" i="6"/>
  <c r="CS1048" i="6"/>
  <c r="BY1048" i="6"/>
  <c r="BM1048" i="6"/>
  <c r="AS1048" i="6"/>
  <c r="BE1554" i="6"/>
  <c r="BM1553" i="6"/>
  <c r="AS1553" i="6"/>
  <c r="BU1552" i="6"/>
  <c r="AO1552" i="6"/>
  <c r="BM1550" i="6"/>
  <c r="BU1548" i="6"/>
  <c r="AO1548" i="6"/>
  <c r="AS1547" i="6"/>
  <c r="BQ1539" i="6"/>
  <c r="AK1539" i="6"/>
  <c r="AK1532" i="6"/>
  <c r="AS1531" i="6"/>
  <c r="BQ1530" i="6"/>
  <c r="BU1529" i="6"/>
  <c r="AO1529" i="6"/>
  <c r="BU1523" i="6"/>
  <c r="BU1513" i="6"/>
  <c r="BQ1511" i="6"/>
  <c r="AK1511" i="6"/>
  <c r="CC1056" i="6"/>
  <c r="AW1056" i="6"/>
  <c r="BU1054" i="6"/>
  <c r="BU1053" i="6"/>
  <c r="CK1052" i="6"/>
  <c r="BE1052" i="6"/>
  <c r="BY1051" i="6"/>
  <c r="AS1051" i="6"/>
  <c r="BA1050" i="6"/>
  <c r="CS1049" i="6"/>
  <c r="BM1049" i="6"/>
  <c r="DA1048" i="6"/>
  <c r="CG1048" i="6"/>
  <c r="BU1048" i="6"/>
  <c r="BA1048" i="6"/>
  <c r="AO1048" i="6"/>
  <c r="BE1436" i="6"/>
  <c r="BM1554" i="6"/>
  <c r="BU1553" i="6"/>
  <c r="BA1553" i="6"/>
  <c r="AO1553" i="6"/>
  <c r="AW1552" i="6"/>
  <c r="BU1550" i="6"/>
  <c r="AO1550" i="6"/>
  <c r="AW1548" i="6"/>
  <c r="BI1547" i="6"/>
  <c r="BA1546" i="6"/>
  <c r="BI1544" i="6"/>
  <c r="BI1542" i="6"/>
  <c r="BQ1541" i="6"/>
  <c r="AW1541" i="6"/>
  <c r="AK1541" i="6"/>
  <c r="BE1540" i="6"/>
  <c r="AS1539" i="6"/>
  <c r="BA1538" i="6"/>
  <c r="BI1536" i="6"/>
  <c r="BI1534" i="6"/>
  <c r="BQ1533" i="6"/>
  <c r="AW1533" i="6"/>
  <c r="AK1533" i="6"/>
  <c r="BE1532" i="6"/>
  <c r="BA1531" i="6"/>
  <c r="AS1527" i="6"/>
  <c r="BA1526" i="6"/>
  <c r="BM1524" i="6"/>
  <c r="AO1523" i="6"/>
  <c r="BU1521" i="6"/>
  <c r="BA1521" i="6"/>
  <c r="AO1521" i="6"/>
  <c r="AS1511" i="6"/>
  <c r="BA1509" i="6"/>
  <c r="BU1505" i="6"/>
  <c r="BM1503" i="6"/>
  <c r="BM1499" i="6"/>
  <c r="BM1489" i="6"/>
  <c r="BQ1486" i="6"/>
  <c r="BM1469" i="6"/>
  <c r="BX1448" i="6"/>
  <c r="BX1440" i="6"/>
  <c r="BU1532" i="6"/>
  <c r="BQ1531" i="6"/>
  <c r="AK1531" i="6"/>
  <c r="BI1529" i="6"/>
  <c r="BQ1527" i="6"/>
  <c r="AK1527" i="6"/>
  <c r="AS1526" i="6"/>
  <c r="BE1523" i="6"/>
  <c r="AK1522" i="6"/>
  <c r="BA1519" i="6"/>
  <c r="BA1518" i="6"/>
  <c r="BI1510" i="6"/>
  <c r="BI1509" i="6"/>
  <c r="BU1506" i="6"/>
  <c r="AO1506" i="6"/>
  <c r="AO1505" i="6"/>
  <c r="BA1504" i="6"/>
  <c r="AW1502" i="6"/>
  <c r="AW1501" i="6"/>
  <c r="AO1500" i="6"/>
  <c r="BU1498" i="6"/>
  <c r="BA1497" i="6"/>
  <c r="BM1495" i="6"/>
  <c r="AS1495" i="6"/>
  <c r="BA1494" i="6"/>
  <c r="AW1480" i="6"/>
  <c r="BI1479" i="6"/>
  <c r="BQ1475" i="6"/>
  <c r="AK1475" i="6"/>
  <c r="AS1472" i="6"/>
  <c r="BX1472" i="6" s="1"/>
  <c r="BM1470" i="6"/>
  <c r="BI1469" i="6"/>
  <c r="BI1444" i="6"/>
  <c r="BI1546" i="6"/>
  <c r="BQ1544" i="6"/>
  <c r="AK1544" i="6"/>
  <c r="BQ1542" i="6"/>
  <c r="AK1542" i="6"/>
  <c r="BE1541" i="6"/>
  <c r="AS1541" i="6"/>
  <c r="BA1540" i="6"/>
  <c r="AS1538" i="6"/>
  <c r="BA1536" i="6"/>
  <c r="BA1534" i="6"/>
  <c r="BU1533" i="6"/>
  <c r="BI1533" i="6"/>
  <c r="AO1533" i="6"/>
  <c r="BQ1532" i="6"/>
  <c r="AW1531" i="6"/>
  <c r="AW1529" i="6"/>
  <c r="BQ1528" i="6"/>
  <c r="AW1528" i="6"/>
  <c r="BE1527" i="6"/>
  <c r="BE1526" i="6"/>
  <c r="BM1523" i="6"/>
  <c r="AS1522" i="6"/>
  <c r="BM1521" i="6"/>
  <c r="AS1521" i="6"/>
  <c r="BU1519" i="6"/>
  <c r="AO1519" i="6"/>
  <c r="AW1518" i="6"/>
  <c r="BU1514" i="6"/>
  <c r="BA1514" i="6"/>
  <c r="BQ1509" i="6"/>
  <c r="AW1509" i="6"/>
  <c r="BI1508" i="6"/>
  <c r="BI1506" i="6"/>
  <c r="BQ1505" i="6"/>
  <c r="AW1505" i="6"/>
  <c r="AS1501" i="6"/>
  <c r="AW1500" i="6"/>
  <c r="AO1498" i="6"/>
  <c r="AW1497" i="6"/>
  <c r="BI1493" i="6"/>
  <c r="BU1490" i="6"/>
  <c r="BA1489" i="6"/>
  <c r="AS1488" i="6"/>
  <c r="BA1485" i="6"/>
  <c r="BU1484" i="6"/>
  <c r="AK1484" i="6"/>
  <c r="BE1483" i="6"/>
  <c r="AS1481" i="6"/>
  <c r="AS1477" i="6"/>
  <c r="AS1471" i="6"/>
  <c r="BX1496" i="6"/>
  <c r="AW1464" i="6"/>
  <c r="AW1519" i="6"/>
  <c r="AW1516" i="6"/>
  <c r="AS1513" i="6"/>
  <c r="BE1512" i="6"/>
  <c r="BE1510" i="6"/>
  <c r="BE1509" i="6"/>
  <c r="AK1509" i="6"/>
  <c r="AO1503" i="6"/>
  <c r="BM1502" i="6"/>
  <c r="AS1502" i="6"/>
  <c r="BM1500" i="6"/>
  <c r="BI1498" i="6"/>
  <c r="AW1498" i="6"/>
  <c r="BI1495" i="6"/>
  <c r="AO1491" i="6"/>
  <c r="BI1489" i="6"/>
  <c r="BI1488" i="6"/>
  <c r="BM1487" i="6"/>
  <c r="BA1487" i="6"/>
  <c r="BU1482" i="6"/>
  <c r="BQ1522" i="6"/>
  <c r="BQ1519" i="6"/>
  <c r="AK1519" i="6"/>
  <c r="BQ1518" i="6"/>
  <c r="AK1518" i="6"/>
  <c r="BE1514" i="6"/>
  <c r="AW1514" i="6"/>
  <c r="BA1513" i="6"/>
  <c r="AS1512" i="6"/>
  <c r="AS1510" i="6"/>
  <c r="AS1509" i="6"/>
  <c r="BE1506" i="6"/>
  <c r="BM1505" i="6"/>
  <c r="AW1503" i="6"/>
  <c r="BM1501" i="6"/>
  <c r="BU1500" i="6"/>
  <c r="BE1498" i="6"/>
  <c r="BQ1497" i="6"/>
  <c r="AK1497" i="6"/>
  <c r="BQ1494" i="6"/>
  <c r="BI1491" i="6"/>
  <c r="AW1491" i="6"/>
  <c r="BE1490" i="6"/>
  <c r="BE1489" i="6"/>
  <c r="BQ1488" i="6"/>
  <c r="BI1486" i="6"/>
  <c r="BU1485" i="6"/>
  <c r="AO1485" i="6"/>
  <c r="BA1475" i="6"/>
  <c r="BE1473" i="6"/>
  <c r="BM1464" i="6"/>
  <c r="BX1456" i="6"/>
  <c r="AS1444" i="6"/>
  <c r="AS1546" i="6"/>
  <c r="BA1544" i="6"/>
  <c r="BA1542" i="6"/>
  <c r="BU1541" i="6"/>
  <c r="BI1541" i="6"/>
  <c r="AO1541" i="6"/>
  <c r="BQ1540" i="6"/>
  <c r="AK1540" i="6"/>
  <c r="BI1538" i="6"/>
  <c r="BQ1536" i="6"/>
  <c r="AK1536" i="6"/>
  <c r="BQ1534" i="6"/>
  <c r="AK1534" i="6"/>
  <c r="BE1533" i="6"/>
  <c r="AS1533" i="6"/>
  <c r="BA1532" i="6"/>
  <c r="BM1531" i="6"/>
  <c r="BM1529" i="6"/>
  <c r="BU1528" i="6"/>
  <c r="BU1527" i="6"/>
  <c r="AO1527" i="6"/>
  <c r="BU1526" i="6"/>
  <c r="AO1526" i="6"/>
  <c r="BI1521" i="6"/>
  <c r="AW1521" i="6"/>
  <c r="BE1519" i="6"/>
  <c r="BM1518" i="6"/>
  <c r="BI1513" i="6"/>
  <c r="AS1508" i="6"/>
  <c r="BE1503" i="6"/>
  <c r="BI1501" i="6"/>
  <c r="BE1499" i="6"/>
  <c r="BM1497" i="6"/>
  <c r="AW1495" i="6"/>
  <c r="AK1495" i="6"/>
  <c r="AS1494" i="6"/>
  <c r="AS1493" i="6"/>
  <c r="BQ1489" i="6"/>
  <c r="AK1489" i="6"/>
  <c r="BQ1485" i="6"/>
  <c r="AK1485" i="6"/>
  <c r="AO1484" i="6"/>
  <c r="BU1483" i="6"/>
  <c r="AO1483" i="6"/>
  <c r="BI1481" i="6"/>
  <c r="BI1477" i="6"/>
  <c r="AO1477" i="6"/>
  <c r="BU1475" i="6"/>
  <c r="BX1452" i="6"/>
  <c r="AO1481" i="6"/>
  <c r="BQ1479" i="6"/>
  <c r="AW1475" i="6"/>
  <c r="BE1474" i="6"/>
  <c r="BM1473" i="6"/>
  <c r="BE1471" i="6"/>
  <c r="BM1467" i="6"/>
  <c r="BU1466" i="6"/>
  <c r="AO1466" i="6"/>
  <c r="AW1465" i="6"/>
  <c r="BU1463" i="6"/>
  <c r="AO1463" i="6"/>
  <c r="AW1459" i="6"/>
  <c r="BE1458" i="6"/>
  <c r="BM1457" i="6"/>
  <c r="BE1455" i="6"/>
  <c r="BM1451" i="6"/>
  <c r="BU1450" i="6"/>
  <c r="AO1450" i="6"/>
  <c r="AW1449" i="6"/>
  <c r="BU1447" i="6"/>
  <c r="AO1447" i="6"/>
  <c r="AW1443" i="6"/>
  <c r="BE1439" i="6"/>
  <c r="AS1438" i="6"/>
  <c r="BA1437" i="6"/>
  <c r="AO1794" i="6"/>
  <c r="AO1482" i="6"/>
  <c r="AW1481" i="6"/>
  <c r="BA1480" i="6"/>
  <c r="BE1475" i="6"/>
  <c r="BM1474" i="6"/>
  <c r="BU1473" i="6"/>
  <c r="AO1473" i="6"/>
  <c r="BM1471" i="6"/>
  <c r="BU1467" i="6"/>
  <c r="AO1467" i="6"/>
  <c r="AW1466" i="6"/>
  <c r="BE1465" i="6"/>
  <c r="AW1463" i="6"/>
  <c r="BE1459" i="6"/>
  <c r="BM1458" i="6"/>
  <c r="AS1458" i="6"/>
  <c r="BU1457" i="6"/>
  <c r="BA1457" i="6"/>
  <c r="AO1457" i="6"/>
  <c r="BM1455" i="6"/>
  <c r="BU1451" i="6"/>
  <c r="AO1451" i="6"/>
  <c r="BI1450" i="6"/>
  <c r="AW1450" i="6"/>
  <c r="BE1449" i="6"/>
  <c r="AW1447" i="6"/>
  <c r="BE1443" i="6"/>
  <c r="AS1442" i="6"/>
  <c r="BA1441" i="6"/>
  <c r="BM1439" i="6"/>
  <c r="BA1438" i="6"/>
  <c r="BI1437" i="6"/>
  <c r="AW1789" i="6"/>
  <c r="AK1463" i="6"/>
  <c r="BE1462" i="6"/>
  <c r="AS1459" i="6"/>
  <c r="BA1455" i="6"/>
  <c r="BU1454" i="6"/>
  <c r="AO1454" i="6"/>
  <c r="BI1451" i="6"/>
  <c r="BQ1447" i="6"/>
  <c r="AK1447" i="6"/>
  <c r="BE1446" i="6"/>
  <c r="AS1446" i="6"/>
  <c r="BM1445" i="6"/>
  <c r="AS1443" i="6"/>
  <c r="BM1442" i="6"/>
  <c r="BU1441" i="6"/>
  <c r="BA1439" i="6"/>
  <c r="AW1437" i="6"/>
  <c r="AS1491" i="6"/>
  <c r="AS1490" i="6"/>
  <c r="BU1489" i="6"/>
  <c r="AO1489" i="6"/>
  <c r="AK1488" i="6"/>
  <c r="AS1486" i="6"/>
  <c r="BE1485" i="6"/>
  <c r="BE1484" i="6"/>
  <c r="BI1483" i="6"/>
  <c r="AW1483" i="6"/>
  <c r="BI1482" i="6"/>
  <c r="AW1482" i="6"/>
  <c r="BE1481" i="6"/>
  <c r="BQ1480" i="6"/>
  <c r="BM1479" i="6"/>
  <c r="AS1479" i="6"/>
  <c r="BU1477" i="6"/>
  <c r="BM1475" i="6"/>
  <c r="BU1474" i="6"/>
  <c r="AO1474" i="6"/>
  <c r="AW1473" i="6"/>
  <c r="BU1471" i="6"/>
  <c r="AO1471" i="6"/>
  <c r="AW1467" i="6"/>
  <c r="BE1466" i="6"/>
  <c r="BM1465" i="6"/>
  <c r="BE1463" i="6"/>
  <c r="BM1459" i="6"/>
  <c r="BU1458" i="6"/>
  <c r="AO1458" i="6"/>
  <c r="AW1457" i="6"/>
  <c r="BU1455" i="6"/>
  <c r="AO1455" i="6"/>
  <c r="AW1451" i="6"/>
  <c r="BE1450" i="6"/>
  <c r="BM1449" i="6"/>
  <c r="BE1447" i="6"/>
  <c r="BM1443" i="6"/>
  <c r="BA1442" i="6"/>
  <c r="BI1441" i="6"/>
  <c r="BU1439" i="6"/>
  <c r="AO1439" i="6"/>
  <c r="BI1438" i="6"/>
  <c r="BQ1437" i="6"/>
  <c r="CE1556" i="6"/>
  <c r="B1689" i="6" s="1"/>
  <c r="BG1817" i="6"/>
  <c r="B1824" i="6" s="1"/>
  <c r="AK1790" i="6"/>
  <c r="BI1471" i="6"/>
  <c r="BQ1470" i="6"/>
  <c r="AW1470" i="6"/>
  <c r="AK1470" i="6"/>
  <c r="BE1469" i="6"/>
  <c r="AS1469" i="6"/>
  <c r="BQ1467" i="6"/>
  <c r="AK1467" i="6"/>
  <c r="AS1463" i="6"/>
  <c r="BM1462" i="6"/>
  <c r="BA1462" i="6"/>
  <c r="BU1461" i="6"/>
  <c r="BI1461" i="6"/>
  <c r="AO1461" i="6"/>
  <c r="BA1459" i="6"/>
  <c r="BI1455" i="6"/>
  <c r="BQ1454" i="6"/>
  <c r="AK1454" i="6"/>
  <c r="AS1453" i="6"/>
  <c r="BQ1451" i="6"/>
  <c r="AK1451" i="6"/>
  <c r="AS1447" i="6"/>
  <c r="BA1446" i="6"/>
  <c r="BI1445" i="6"/>
  <c r="BA1443" i="6"/>
  <c r="BU1442" i="6"/>
  <c r="AO1442" i="6"/>
  <c r="AW1441" i="6"/>
  <c r="BI1439" i="6"/>
  <c r="AK1437" i="6"/>
  <c r="AK1801" i="6"/>
  <c r="AS1793" i="6"/>
  <c r="AS1790" i="6"/>
  <c r="AS1467" i="6"/>
  <c r="BA1463" i="6"/>
  <c r="BU1462" i="6"/>
  <c r="BI1462" i="6"/>
  <c r="AO1462" i="6"/>
  <c r="BQ1461" i="6"/>
  <c r="AW1461" i="6"/>
  <c r="AK1461" i="6"/>
  <c r="BI1459" i="6"/>
  <c r="BQ1455" i="6"/>
  <c r="AK1455" i="6"/>
  <c r="BE1454" i="6"/>
  <c r="AS1454" i="6"/>
  <c r="BM1453" i="6"/>
  <c r="BA1453" i="6"/>
  <c r="AS1451" i="6"/>
  <c r="BA1447" i="6"/>
  <c r="BU1446" i="6"/>
  <c r="BI1446" i="6"/>
  <c r="AO1446" i="6"/>
  <c r="BQ1445" i="6"/>
  <c r="AW1445" i="6"/>
  <c r="AK1445" i="6"/>
  <c r="BI1443" i="6"/>
  <c r="AW1442" i="6"/>
  <c r="BE1441" i="6"/>
  <c r="BQ1439" i="6"/>
  <c r="AK1439" i="6"/>
  <c r="BE1438" i="6"/>
  <c r="BM1437" i="6"/>
  <c r="AW1809" i="6"/>
  <c r="AZ1809" i="6" s="1"/>
  <c r="AK1807" i="6"/>
  <c r="AS1805" i="6"/>
  <c r="AZ1805" i="6" s="1"/>
  <c r="AO1800" i="6"/>
  <c r="AS1799" i="6"/>
  <c r="AW1792" i="6"/>
  <c r="AK1792" i="6"/>
  <c r="AS1787" i="6"/>
  <c r="AK1786" i="6"/>
  <c r="AS1784" i="6"/>
  <c r="AS1769" i="6"/>
  <c r="AK1756" i="6"/>
  <c r="AW1753" i="6"/>
  <c r="AS1715" i="6"/>
  <c r="AX1817" i="6"/>
  <c r="B1822" i="6" s="1"/>
  <c r="AW1815" i="6"/>
  <c r="AO1814" i="6"/>
  <c r="AK1813" i="6"/>
  <c r="AW1812" i="6"/>
  <c r="AZ1812" i="6" s="1"/>
  <c r="AO1811" i="6"/>
  <c r="AK1804" i="6"/>
  <c r="AW1803" i="6"/>
  <c r="AS1796" i="6"/>
  <c r="AO1791" i="6"/>
  <c r="AO1788" i="6"/>
  <c r="AS1786" i="6"/>
  <c r="AO1785" i="6"/>
  <c r="AZ1785" i="6" s="1"/>
  <c r="AW1779" i="6"/>
  <c r="AK1777" i="6"/>
  <c r="AW1773" i="6"/>
  <c r="AK1768" i="6"/>
  <c r="AW1764" i="6"/>
  <c r="AS1756" i="6"/>
  <c r="AW1755" i="6"/>
  <c r="AW1748" i="6"/>
  <c r="AK1748" i="6"/>
  <c r="AK1735" i="6"/>
  <c r="AO1729" i="6"/>
  <c r="AK1724" i="6"/>
  <c r="AW1722" i="6"/>
  <c r="AK1717" i="6"/>
  <c r="BG1993" i="6"/>
  <c r="B2000" i="6" s="1"/>
  <c r="AO1991" i="6"/>
  <c r="AZ1991" i="6" s="1"/>
  <c r="AK1815" i="6"/>
  <c r="AS1813" i="6"/>
  <c r="AO1808" i="6"/>
  <c r="AS1807" i="6"/>
  <c r="AW1800" i="6"/>
  <c r="AK1800" i="6"/>
  <c r="AS1795" i="6"/>
  <c r="AK1794" i="6"/>
  <c r="AZ1794" i="6" s="1"/>
  <c r="AS1792" i="6"/>
  <c r="AW1785" i="6"/>
  <c r="AS1783" i="6"/>
  <c r="AS1779" i="6"/>
  <c r="AS1777" i="6"/>
  <c r="AO1760" i="6"/>
  <c r="AK1758" i="6"/>
  <c r="AZ1758" i="6" s="1"/>
  <c r="AS1755" i="6"/>
  <c r="AZ1755" i="6" s="1"/>
  <c r="AK1753" i="6"/>
  <c r="AK1745" i="6"/>
  <c r="AS1736" i="6"/>
  <c r="AK1732" i="6"/>
  <c r="AW1729" i="6"/>
  <c r="AS1725" i="6"/>
  <c r="AW1721" i="6"/>
  <c r="AK1839" i="6"/>
  <c r="AM1839" i="6" s="1"/>
  <c r="AN1839" i="6" s="1"/>
  <c r="AO1816" i="6"/>
  <c r="AS1815" i="6"/>
  <c r="AW1808" i="6"/>
  <c r="AK1808" i="6"/>
  <c r="AS1803" i="6"/>
  <c r="AS1800" i="6"/>
  <c r="AW1793" i="6"/>
  <c r="AK1791" i="6"/>
  <c r="AZ1791" i="6" s="1"/>
  <c r="AS1789" i="6"/>
  <c r="AZ1789" i="6" s="1"/>
  <c r="AO1784" i="6"/>
  <c r="AO1759" i="6"/>
  <c r="AS1752" i="6"/>
  <c r="AK1751" i="6"/>
  <c r="AW1750" i="6"/>
  <c r="AS1747" i="6"/>
  <c r="AS1744" i="6"/>
  <c r="AZ1744" i="6" s="1"/>
  <c r="AK1730" i="6"/>
  <c r="AO1726" i="6"/>
  <c r="AS1722" i="6"/>
  <c r="AS1701" i="6"/>
  <c r="AO1697" i="6"/>
  <c r="AS1812" i="6"/>
  <c r="AO1807" i="6"/>
  <c r="AO1804" i="6"/>
  <c r="AZ1804" i="6" s="1"/>
  <c r="AS1802" i="6"/>
  <c r="AO1801" i="6"/>
  <c r="AW1799" i="6"/>
  <c r="AO1798" i="6"/>
  <c r="AK1797" i="6"/>
  <c r="AZ1797" i="6" s="1"/>
  <c r="AW1796" i="6"/>
  <c r="AO1795" i="6"/>
  <c r="AK1788" i="6"/>
  <c r="AW1787" i="6"/>
  <c r="AO1783" i="6"/>
  <c r="AW1780" i="6"/>
  <c r="AS1772" i="6"/>
  <c r="AW1769" i="6"/>
  <c r="AO1768" i="6"/>
  <c r="AS1767" i="6"/>
  <c r="AO1765" i="6"/>
  <c r="AW1763" i="6"/>
  <c r="AK1761" i="6"/>
  <c r="AW1757" i="6"/>
  <c r="AO1749" i="6"/>
  <c r="AS1743" i="6"/>
  <c r="AO1740" i="6"/>
  <c r="AW1715" i="6"/>
  <c r="AO1705" i="6"/>
  <c r="AK1816" i="6"/>
  <c r="AS1808" i="6"/>
  <c r="AK1784" i="6"/>
  <c r="AO1767" i="6"/>
  <c r="AS1763" i="6"/>
  <c r="AS1757" i="6"/>
  <c r="AO1752" i="6"/>
  <c r="AO1743" i="6"/>
  <c r="AW1701" i="6"/>
  <c r="AK1838" i="6"/>
  <c r="AM1838" i="6" s="1"/>
  <c r="AN1838" i="6" s="1"/>
  <c r="AO1986" i="6"/>
  <c r="AS1985" i="6"/>
  <c r="AS1982" i="6"/>
  <c r="AW1961" i="6"/>
  <c r="AK1757" i="6"/>
  <c r="AO1754" i="6"/>
  <c r="AZ1754" i="6" s="1"/>
  <c r="AS1753" i="6"/>
  <c r="AK1752" i="6"/>
  <c r="AS1749" i="6"/>
  <c r="AS1745" i="6"/>
  <c r="AZ1745" i="6" s="1"/>
  <c r="AK1744" i="6"/>
  <c r="AS1741" i="6"/>
  <c r="AW1740" i="6"/>
  <c r="AZ1740" i="6" s="1"/>
  <c r="AO1737" i="6"/>
  <c r="AZ1737" i="6" s="1"/>
  <c r="AW1724" i="6"/>
  <c r="AK1720" i="6"/>
  <c r="AO1708" i="6"/>
  <c r="AK1699" i="6"/>
  <c r="AK1849" i="6"/>
  <c r="AM1849" i="6" s="1"/>
  <c r="AN1849" i="6" s="1"/>
  <c r="AW1873" i="6"/>
  <c r="AO1992" i="6"/>
  <c r="AK1990" i="6"/>
  <c r="AS1988" i="6"/>
  <c r="AW1986" i="6"/>
  <c r="AW1984" i="6"/>
  <c r="AO1983" i="6"/>
  <c r="AK1980" i="6"/>
  <c r="AK1976" i="6"/>
  <c r="AZ1976" i="6" s="1"/>
  <c r="AW1975" i="6"/>
  <c r="AK1975" i="6"/>
  <c r="AK1974" i="6"/>
  <c r="AK1970" i="6"/>
  <c r="AW1969" i="6"/>
  <c r="AK1962" i="6"/>
  <c r="AK1953" i="6"/>
  <c r="AW1952" i="6"/>
  <c r="AO1949" i="6"/>
  <c r="AS1946" i="6"/>
  <c r="AS1941" i="6"/>
  <c r="AW1935" i="6"/>
  <c r="AO1888" i="6"/>
  <c r="AS1884" i="6"/>
  <c r="AK1879" i="6"/>
  <c r="AO1733" i="6"/>
  <c r="AK1731" i="6"/>
  <c r="AS1727" i="6"/>
  <c r="AS1720" i="6"/>
  <c r="AO1716" i="6"/>
  <c r="AS1711" i="6"/>
  <c r="AW1708" i="6"/>
  <c r="AZ1708" i="6" s="1"/>
  <c r="AK1698" i="6"/>
  <c r="AK1856" i="6"/>
  <c r="AM1856" i="6" s="1"/>
  <c r="AN1856" i="6" s="1"/>
  <c r="AK1845" i="6"/>
  <c r="AM1845" i="6" s="1"/>
  <c r="AN1845" i="6" s="1"/>
  <c r="AK1987" i="6"/>
  <c r="AK1984" i="6"/>
  <c r="AS1981" i="6"/>
  <c r="AW1974" i="6"/>
  <c r="AK1969" i="6"/>
  <c r="AS1963" i="6"/>
  <c r="AW1951" i="6"/>
  <c r="AS1940" i="6"/>
  <c r="AS1938" i="6"/>
  <c r="AK1933" i="6"/>
  <c r="AK1926" i="6"/>
  <c r="AK1923" i="6"/>
  <c r="AO1919" i="6"/>
  <c r="AO1911" i="6"/>
  <c r="AZ1949" i="6"/>
  <c r="AO1741" i="6"/>
  <c r="AK1739" i="6"/>
  <c r="AK1737" i="6"/>
  <c r="AW1733" i="6"/>
  <c r="AS1731" i="6"/>
  <c r="AS1729" i="6"/>
  <c r="AZ1729" i="6" s="1"/>
  <c r="AW1725" i="6"/>
  <c r="AS1719" i="6"/>
  <c r="AS1713" i="6"/>
  <c r="AZ1713" i="6" s="1"/>
  <c r="AK1710" i="6"/>
  <c r="AZ1710" i="6" s="1"/>
  <c r="AO1709" i="6"/>
  <c r="AW1706" i="6"/>
  <c r="AK1706" i="6"/>
  <c r="AS1704" i="6"/>
  <c r="AZ1704" i="6" s="1"/>
  <c r="AO1702" i="6"/>
  <c r="AO1700" i="6"/>
  <c r="AS1698" i="6"/>
  <c r="AK1850" i="6"/>
  <c r="AM1850" i="6" s="1"/>
  <c r="AN1850" i="6" s="1"/>
  <c r="AK1837" i="6"/>
  <c r="AM1837" i="6" s="1"/>
  <c r="AN1837" i="6" s="1"/>
  <c r="AK1992" i="6"/>
  <c r="AS1989" i="6"/>
  <c r="AO1988" i="6"/>
  <c r="AK1986" i="6"/>
  <c r="AS1984" i="6"/>
  <c r="AZ1984" i="6" s="1"/>
  <c r="AK1978" i="6"/>
  <c r="AS1975" i="6"/>
  <c r="AW1966" i="6"/>
  <c r="AS1965" i="6"/>
  <c r="AW1956" i="6"/>
  <c r="AO1955" i="6"/>
  <c r="AS1951" i="6"/>
  <c r="AK1943" i="6"/>
  <c r="AZ1943" i="6" s="1"/>
  <c r="AS1931" i="6"/>
  <c r="AK1899" i="6"/>
  <c r="AO1895" i="6"/>
  <c r="AW1735" i="6"/>
  <c r="AS1733" i="6"/>
  <c r="AO1732" i="6"/>
  <c r="AZ1732" i="6" s="1"/>
  <c r="AW1727" i="6"/>
  <c r="AK1723" i="6"/>
  <c r="AO1719" i="6"/>
  <c r="AO1717" i="6"/>
  <c r="AS1710" i="6"/>
  <c r="AW1709" i="6"/>
  <c r="AW1703" i="6"/>
  <c r="AW1700" i="6"/>
  <c r="AZ1700" i="6" s="1"/>
  <c r="AK1873" i="6"/>
  <c r="AK1982" i="6"/>
  <c r="AZ1982" i="6" s="1"/>
  <c r="AO1981" i="6"/>
  <c r="AK1977" i="6"/>
  <c r="AW1972" i="6"/>
  <c r="AO1971" i="6"/>
  <c r="AK1956" i="6"/>
  <c r="AO1935" i="6"/>
  <c r="AS1912" i="6"/>
  <c r="AK1887" i="6"/>
  <c r="AZ1887" i="6" s="1"/>
  <c r="AO1883" i="6"/>
  <c r="AZ1883" i="6" s="1"/>
  <c r="AW1747" i="6"/>
  <c r="AW1745" i="6"/>
  <c r="AW1744" i="6"/>
  <c r="AW1741" i="6"/>
  <c r="AS1739" i="6"/>
  <c r="AS1737" i="6"/>
  <c r="AW1732" i="6"/>
  <c r="AK1728" i="6"/>
  <c r="AK1721" i="6"/>
  <c r="AZ1721" i="6" s="1"/>
  <c r="AS1718" i="6"/>
  <c r="AW1717" i="6"/>
  <c r="AK1712" i="6"/>
  <c r="AZ1712" i="6" s="1"/>
  <c r="AO1707" i="6"/>
  <c r="AS1706" i="6"/>
  <c r="AK1705" i="6"/>
  <c r="AW1702" i="6"/>
  <c r="AO1701" i="6"/>
  <c r="AZ1701" i="6" s="1"/>
  <c r="AK1842" i="6"/>
  <c r="AM1842" i="6" s="1"/>
  <c r="AN1842" i="6" s="1"/>
  <c r="AK1840" i="6"/>
  <c r="AM1840" i="6" s="1"/>
  <c r="AN1840" i="6" s="1"/>
  <c r="AS1873" i="6"/>
  <c r="AS1992" i="6"/>
  <c r="AW1990" i="6"/>
  <c r="AW1988" i="6"/>
  <c r="AS1986" i="6"/>
  <c r="AK1985" i="6"/>
  <c r="AS1983" i="6"/>
  <c r="AW1982" i="6"/>
  <c r="AO1980" i="6"/>
  <c r="AS1978" i="6"/>
  <c r="AK1972" i="6"/>
  <c r="AW1959" i="6"/>
  <c r="AW1958" i="6"/>
  <c r="AS1956" i="6"/>
  <c r="AO1951" i="6"/>
  <c r="AS1947" i="6"/>
  <c r="AK1916" i="6"/>
  <c r="AW1880" i="6"/>
  <c r="AO1940" i="6"/>
  <c r="AW1933" i="6"/>
  <c r="AS1928" i="6"/>
  <c r="AO1926" i="6"/>
  <c r="AK1922" i="6"/>
  <c r="AK1921" i="6"/>
  <c r="AK1917" i="6"/>
  <c r="AK1909" i="6"/>
  <c r="AO1904" i="6"/>
  <c r="AK1897" i="6"/>
  <c r="AW1893" i="6"/>
  <c r="AW1980" i="6"/>
  <c r="AO1978" i="6"/>
  <c r="AS1977" i="6"/>
  <c r="AO1976" i="6"/>
  <c r="AS1974" i="6"/>
  <c r="AO1970" i="6"/>
  <c r="AS1959" i="6"/>
  <c r="AK1958" i="6"/>
  <c r="AK1955" i="6"/>
  <c r="AS1953" i="6"/>
  <c r="AS1950" i="6"/>
  <c r="AO1948" i="6"/>
  <c r="AO1941" i="6"/>
  <c r="AZ1941" i="6" s="1"/>
  <c r="AK1940" i="6"/>
  <c r="AO1939" i="6"/>
  <c r="AZ1939" i="6" s="1"/>
  <c r="AS1934" i="6"/>
  <c r="AO1932" i="6"/>
  <c r="AK1927" i="6"/>
  <c r="AW1926" i="6"/>
  <c r="AS1922" i="6"/>
  <c r="AS1921" i="6"/>
  <c r="AS1917" i="6"/>
  <c r="AW1916" i="6"/>
  <c r="AK1908" i="6"/>
  <c r="AK1906" i="6"/>
  <c r="AK1905" i="6"/>
  <c r="AW1902" i="6"/>
  <c r="AS1898" i="6"/>
  <c r="AS1897" i="6"/>
  <c r="AK1892" i="6"/>
  <c r="AO1890" i="6"/>
  <c r="AO1885" i="6"/>
  <c r="AK1882" i="6"/>
  <c r="AK1881" i="6"/>
  <c r="AO1876" i="6"/>
  <c r="AW1875" i="6"/>
  <c r="AZ1875" i="6" s="1"/>
  <c r="AO1982" i="6"/>
  <c r="AW1979" i="6"/>
  <c r="AW1978" i="6"/>
  <c r="AW1976" i="6"/>
  <c r="AO1975" i="6"/>
  <c r="AZ1975" i="6" s="1"/>
  <c r="AO1969" i="6"/>
  <c r="AK1968" i="6"/>
  <c r="AO1967" i="6"/>
  <c r="AK1960" i="6"/>
  <c r="AK1957" i="6"/>
  <c r="AW1948" i="6"/>
  <c r="AO1947" i="6"/>
  <c r="AW1939" i="6"/>
  <c r="AK1936" i="6"/>
  <c r="AW1932" i="6"/>
  <c r="AO1931" i="6"/>
  <c r="AK1929" i="6"/>
  <c r="AK1925" i="6"/>
  <c r="AO1924" i="6"/>
  <c r="AO1918" i="6"/>
  <c r="AO1910" i="6"/>
  <c r="AW1907" i="6"/>
  <c r="AS1906" i="6"/>
  <c r="AS1905" i="6"/>
  <c r="AS1896" i="6"/>
  <c r="AO1894" i="6"/>
  <c r="AS1892" i="6"/>
  <c r="AZ1892" i="6" s="1"/>
  <c r="AW1888" i="6"/>
  <c r="AS1887" i="6"/>
  <c r="AW1885" i="6"/>
  <c r="AW1883" i="6"/>
  <c r="AS1882" i="6"/>
  <c r="AS1881" i="6"/>
  <c r="AS1880" i="6"/>
  <c r="AW1876" i="6"/>
  <c r="AZ1876" i="6" s="1"/>
  <c r="AK1973" i="6"/>
  <c r="AS1971" i="6"/>
  <c r="AS1968" i="6"/>
  <c r="AW1965" i="6"/>
  <c r="AZ1965" i="6" s="1"/>
  <c r="AW1962" i="6"/>
  <c r="AO1961" i="6"/>
  <c r="AS1960" i="6"/>
  <c r="AO1959" i="6"/>
  <c r="AZ1959" i="6" s="1"/>
  <c r="AS1957" i="6"/>
  <c r="AS1952" i="6"/>
  <c r="AK1951" i="6"/>
  <c r="AO1950" i="6"/>
  <c r="AS1948" i="6"/>
  <c r="AK1947" i="6"/>
  <c r="AS1945" i="6"/>
  <c r="AS1942" i="6"/>
  <c r="AS1939" i="6"/>
  <c r="AS1936" i="6"/>
  <c r="AK1935" i="6"/>
  <c r="AO1934" i="6"/>
  <c r="AS1932" i="6"/>
  <c r="AK1931" i="6"/>
  <c r="AS1929" i="6"/>
  <c r="AK1924" i="6"/>
  <c r="AZ1924" i="6" s="1"/>
  <c r="AO1922" i="6"/>
  <c r="AO1917" i="6"/>
  <c r="AO1909" i="6"/>
  <c r="AK1904" i="6"/>
  <c r="AS1902" i="6"/>
  <c r="AK1890" i="6"/>
  <c r="AK1889" i="6"/>
  <c r="AK1885" i="6"/>
  <c r="AZ1885" i="6" s="1"/>
  <c r="AO1937" i="6"/>
  <c r="AS1925" i="6"/>
  <c r="AW1912" i="6"/>
  <c r="AZ1911" i="6"/>
  <c r="AS1901" i="6"/>
  <c r="AK1900" i="6"/>
  <c r="AO1893" i="6"/>
  <c r="AS1924" i="6"/>
  <c r="AW1920" i="6"/>
  <c r="AW1896" i="6"/>
  <c r="AS1889" i="6"/>
  <c r="AS1885" i="6"/>
  <c r="AS1876" i="6"/>
  <c r="AK1874" i="6"/>
  <c r="AZ1981" i="6"/>
  <c r="AZ1970" i="6"/>
  <c r="AZ1974" i="6"/>
  <c r="AZ1972" i="6"/>
  <c r="AZ1966" i="6"/>
  <c r="AS1987" i="6"/>
  <c r="AZ1987" i="6" s="1"/>
  <c r="AS1979" i="6"/>
  <c r="AZ1979" i="6" s="1"/>
  <c r="AW1963" i="6"/>
  <c r="AK1952" i="6"/>
  <c r="AZ1915" i="6"/>
  <c r="AZ1904" i="6"/>
  <c r="AW1971" i="6"/>
  <c r="AW1967" i="6"/>
  <c r="AK1961" i="6"/>
  <c r="AZ1940" i="6"/>
  <c r="AW1937" i="6"/>
  <c r="AK1928" i="6"/>
  <c r="AZ1928" i="6" s="1"/>
  <c r="AK1971" i="6"/>
  <c r="AK1967" i="6"/>
  <c r="AS1961" i="6"/>
  <c r="AO1884" i="6"/>
  <c r="AZ1884" i="6" s="1"/>
  <c r="AO1973" i="6"/>
  <c r="AZ1973" i="6" s="1"/>
  <c r="AS1958" i="6"/>
  <c r="AZ1958" i="6" s="1"/>
  <c r="AS1954" i="6"/>
  <c r="AW1953" i="6"/>
  <c r="AZ1953" i="6" s="1"/>
  <c r="AK1944" i="6"/>
  <c r="AZ1944" i="6" s="1"/>
  <c r="AZ1919" i="6"/>
  <c r="AK1896" i="6"/>
  <c r="AS1877" i="6"/>
  <c r="AZ1964" i="6"/>
  <c r="AK1932" i="6"/>
  <c r="AW1929" i="6"/>
  <c r="AZ1927" i="6"/>
  <c r="AW1905" i="6"/>
  <c r="AO1963" i="6"/>
  <c r="AK1948" i="6"/>
  <c r="AW1945" i="6"/>
  <c r="AZ1945" i="6" s="1"/>
  <c r="AZ1936" i="6"/>
  <c r="AZ1931" i="6"/>
  <c r="AW1898" i="6"/>
  <c r="AZ1895" i="6"/>
  <c r="AW1913" i="6"/>
  <c r="AS1910" i="6"/>
  <c r="AW1906" i="6"/>
  <c r="AO1905" i="6"/>
  <c r="AK1902" i="6"/>
  <c r="AZ1902" i="6" s="1"/>
  <c r="AO1898" i="6"/>
  <c r="AW1881" i="6"/>
  <c r="AS1878" i="6"/>
  <c r="AK1877" i="6"/>
  <c r="AO1874" i="6"/>
  <c r="AK1920" i="6"/>
  <c r="AS1909" i="6"/>
  <c r="AZ1909" i="6" s="1"/>
  <c r="AO1908" i="6"/>
  <c r="AZ1907" i="6"/>
  <c r="AK1901" i="6"/>
  <c r="AK1888" i="6"/>
  <c r="AO1954" i="6"/>
  <c r="AO1946" i="6"/>
  <c r="AO1938" i="6"/>
  <c r="AO1930" i="6"/>
  <c r="AS1926" i="6"/>
  <c r="AZ1926" i="6" s="1"/>
  <c r="AW1922" i="6"/>
  <c r="AO1921" i="6"/>
  <c r="AS1920" i="6"/>
  <c r="AK1918" i="6"/>
  <c r="AO1914" i="6"/>
  <c r="AW1908" i="6"/>
  <c r="AW1897" i="6"/>
  <c r="AS1894" i="6"/>
  <c r="AW1890" i="6"/>
  <c r="AO1889" i="6"/>
  <c r="AS1888" i="6"/>
  <c r="AK1886" i="6"/>
  <c r="AO1882" i="6"/>
  <c r="AW1874" i="6"/>
  <c r="AO1956" i="6"/>
  <c r="AW1954" i="6"/>
  <c r="AW1946" i="6"/>
  <c r="AW1938" i="6"/>
  <c r="AW1930" i="6"/>
  <c r="AK1912" i="6"/>
  <c r="AZ1912" i="6" s="1"/>
  <c r="AO1900" i="6"/>
  <c r="AK1950" i="6"/>
  <c r="AZ1950" i="6" s="1"/>
  <c r="AK1942" i="6"/>
  <c r="AK1934" i="6"/>
  <c r="AZ1934" i="6" s="1"/>
  <c r="AW1921" i="6"/>
  <c r="AS1918" i="6"/>
  <c r="AW1914" i="6"/>
  <c r="AO1913" i="6"/>
  <c r="AZ1913" i="6" s="1"/>
  <c r="AK1910" i="6"/>
  <c r="AO1906" i="6"/>
  <c r="AW1889" i="6"/>
  <c r="AS1886" i="6"/>
  <c r="AW1882" i="6"/>
  <c r="AO1881" i="6"/>
  <c r="AK1878" i="6"/>
  <c r="AK1848" i="6"/>
  <c r="AM1848" i="6" s="1"/>
  <c r="AN1848" i="6" s="1"/>
  <c r="AK1846" i="6"/>
  <c r="AM1846" i="6" s="1"/>
  <c r="AN1846" i="6" s="1"/>
  <c r="AK1810" i="6"/>
  <c r="AK1802" i="6"/>
  <c r="AZ1802" i="6" s="1"/>
  <c r="AZ1786" i="6"/>
  <c r="AZ1815" i="6"/>
  <c r="AW1814" i="6"/>
  <c r="AZ1807" i="6"/>
  <c r="AW1806" i="6"/>
  <c r="AZ1806" i="6" s="1"/>
  <c r="AZ1801" i="6"/>
  <c r="AZ1799" i="6"/>
  <c r="AW1798" i="6"/>
  <c r="AZ1798" i="6" s="1"/>
  <c r="AW1790" i="6"/>
  <c r="AK1782" i="6"/>
  <c r="AK1774" i="6"/>
  <c r="AK1766" i="6"/>
  <c r="AZ1814" i="6"/>
  <c r="AZ1796" i="6"/>
  <c r="AS1782" i="6"/>
  <c r="AS1774" i="6"/>
  <c r="AS1766" i="6"/>
  <c r="AO1778" i="6"/>
  <c r="AO1770" i="6"/>
  <c r="AZ1770" i="6" s="1"/>
  <c r="AO1762" i="6"/>
  <c r="AK1811" i="6"/>
  <c r="AZ1811" i="6" s="1"/>
  <c r="AK1803" i="6"/>
  <c r="AK1795" i="6"/>
  <c r="AZ1795" i="6" s="1"/>
  <c r="AK1787" i="6"/>
  <c r="AZ1787" i="6" s="1"/>
  <c r="AK1781" i="6"/>
  <c r="AW1778" i="6"/>
  <c r="AK1773" i="6"/>
  <c r="AW1770" i="6"/>
  <c r="AK1765" i="6"/>
  <c r="AW1762" i="6"/>
  <c r="AZ1757" i="6"/>
  <c r="AZ1816" i="6"/>
  <c r="AZ1808" i="6"/>
  <c r="AZ1792" i="6"/>
  <c r="AZ1784" i="6"/>
  <c r="AS1781" i="6"/>
  <c r="AS1773" i="6"/>
  <c r="AS1765" i="6"/>
  <c r="AZ1733" i="6"/>
  <c r="AZ1777" i="6"/>
  <c r="AZ1761" i="6"/>
  <c r="AZ1753" i="6"/>
  <c r="AS1751" i="6"/>
  <c r="AO1746" i="6"/>
  <c r="AW1739" i="6"/>
  <c r="AS1735" i="6"/>
  <c r="AZ1735" i="6" s="1"/>
  <c r="AO1730" i="6"/>
  <c r="AK1726" i="6"/>
  <c r="AK1719" i="6"/>
  <c r="AZ1719" i="6" s="1"/>
  <c r="AW1707" i="6"/>
  <c r="AK1703" i="6"/>
  <c r="AZ1715" i="6"/>
  <c r="AK1783" i="6"/>
  <c r="AZ1783" i="6" s="1"/>
  <c r="AO1779" i="6"/>
  <c r="AZ1779" i="6" s="1"/>
  <c r="AK1775" i="6"/>
  <c r="AZ1775" i="6" s="1"/>
  <c r="AO1771" i="6"/>
  <c r="AZ1771" i="6" s="1"/>
  <c r="AK1767" i="6"/>
  <c r="AZ1767" i="6" s="1"/>
  <c r="AO1763" i="6"/>
  <c r="AK1759" i="6"/>
  <c r="AZ1759" i="6" s="1"/>
  <c r="AO1755" i="6"/>
  <c r="AW1746" i="6"/>
  <c r="AO1738" i="6"/>
  <c r="AZ1738" i="6" s="1"/>
  <c r="AW1730" i="6"/>
  <c r="AS1726" i="6"/>
  <c r="AZ1725" i="6"/>
  <c r="AO1723" i="6"/>
  <c r="AK1711" i="6"/>
  <c r="AZ1711" i="6" s="1"/>
  <c r="AK1702" i="6"/>
  <c r="AO1699" i="6"/>
  <c r="AO1698" i="6"/>
  <c r="AZ1698" i="6" s="1"/>
  <c r="AZ1716" i="6"/>
  <c r="AO1780" i="6"/>
  <c r="AZ1780" i="6" s="1"/>
  <c r="AO1772" i="6"/>
  <c r="AZ1772" i="6" s="1"/>
  <c r="AO1764" i="6"/>
  <c r="AZ1764" i="6" s="1"/>
  <c r="AO1756" i="6"/>
  <c r="AZ1752" i="6"/>
  <c r="AO1747" i="6"/>
  <c r="AS1742" i="6"/>
  <c r="AZ1742" i="6" s="1"/>
  <c r="AK1734" i="6"/>
  <c r="AW1723" i="6"/>
  <c r="AZ1723" i="6" s="1"/>
  <c r="AO1714" i="6"/>
  <c r="AO1706" i="6"/>
  <c r="AZ1706" i="6" s="1"/>
  <c r="AS1702" i="6"/>
  <c r="AW1699" i="6"/>
  <c r="AW1698" i="6"/>
  <c r="AO1781" i="6"/>
  <c r="AK1750" i="6"/>
  <c r="AZ1736" i="6"/>
  <c r="AS1734" i="6"/>
  <c r="AO1722" i="6"/>
  <c r="AZ1722" i="6" s="1"/>
  <c r="AK1718" i="6"/>
  <c r="AZ1718" i="6" s="1"/>
  <c r="AW1714" i="6"/>
  <c r="AS1776" i="6"/>
  <c r="AZ1776" i="6" s="1"/>
  <c r="AS1768" i="6"/>
  <c r="AZ1768" i="6" s="1"/>
  <c r="AS1760" i="6"/>
  <c r="AS1750" i="6"/>
  <c r="AK1743" i="6"/>
  <c r="AO1731" i="6"/>
  <c r="AZ1724" i="6"/>
  <c r="AZ1720" i="6"/>
  <c r="AZ1709" i="6"/>
  <c r="AW1697" i="6"/>
  <c r="AS1697" i="6"/>
  <c r="AK1697" i="6"/>
  <c r="AO1532" i="6"/>
  <c r="BA1524" i="6"/>
  <c r="AS1520" i="6"/>
  <c r="BQ1516" i="6"/>
  <c r="AK1516" i="6"/>
  <c r="BI1514" i="6"/>
  <c r="BM1512" i="6"/>
  <c r="BM1510" i="6"/>
  <c r="BQ1508" i="6"/>
  <c r="AK1508" i="6"/>
  <c r="BQ1506" i="6"/>
  <c r="AK1506" i="6"/>
  <c r="BU1504" i="6"/>
  <c r="AO1504" i="6"/>
  <c r="AW1493" i="6"/>
  <c r="BU1524" i="6"/>
  <c r="AO1524" i="6"/>
  <c r="BM1520" i="6"/>
  <c r="BE1516" i="6"/>
  <c r="BQ1514" i="6"/>
  <c r="BA1512" i="6"/>
  <c r="BE1508" i="6"/>
  <c r="BI1504" i="6"/>
  <c r="AS1506" i="6"/>
  <c r="AW1504" i="6"/>
  <c r="BI1502" i="6"/>
  <c r="BE1493" i="6"/>
  <c r="AS1528" i="6"/>
  <c r="AW1524" i="6"/>
  <c r="BU1520" i="6"/>
  <c r="AO1520" i="6"/>
  <c r="BM1516" i="6"/>
  <c r="BI1512" i="6"/>
  <c r="BM1508" i="6"/>
  <c r="BQ1504" i="6"/>
  <c r="AK1504" i="6"/>
  <c r="BE1491" i="6"/>
  <c r="BA1528" i="6"/>
  <c r="BQ1524" i="6"/>
  <c r="AK1524" i="6"/>
  <c r="BI1520" i="6"/>
  <c r="BA1516" i="6"/>
  <c r="AW1512" i="6"/>
  <c r="AW1510" i="6"/>
  <c r="BA1508" i="6"/>
  <c r="BA1506" i="6"/>
  <c r="BE1504" i="6"/>
  <c r="BM1493" i="6"/>
  <c r="BI1528" i="6"/>
  <c r="BE1524" i="6"/>
  <c r="AW1520" i="6"/>
  <c r="BU1516" i="6"/>
  <c r="AO1516" i="6"/>
  <c r="AK1514" i="6"/>
  <c r="BQ1512" i="6"/>
  <c r="AK1512" i="6"/>
  <c r="BU1508" i="6"/>
  <c r="AO1508" i="6"/>
  <c r="AS1504" i="6"/>
  <c r="BU1499" i="6"/>
  <c r="BU1502" i="6"/>
  <c r="BA1499" i="6"/>
  <c r="BU1495" i="6"/>
  <c r="AO1494" i="6"/>
  <c r="BA1490" i="6"/>
  <c r="AO1487" i="6"/>
  <c r="BU1486" i="6"/>
  <c r="BA1483" i="6"/>
  <c r="BU1479" i="6"/>
  <c r="BE1478" i="6"/>
  <c r="AS1478" i="6"/>
  <c r="BQ1474" i="6"/>
  <c r="AK1474" i="6"/>
  <c r="AS1473" i="6"/>
  <c r="BA1466" i="6"/>
  <c r="BI1465" i="6"/>
  <c r="BQ1458" i="6"/>
  <c r="AK1458" i="6"/>
  <c r="AS1457" i="6"/>
  <c r="BA1450" i="6"/>
  <c r="BI1449" i="6"/>
  <c r="BQ1442" i="6"/>
  <c r="AK1442" i="6"/>
  <c r="AS1441" i="6"/>
  <c r="AW1494" i="6"/>
  <c r="BI1490" i="6"/>
  <c r="AW1446" i="6"/>
  <c r="BE1445" i="6"/>
  <c r="BM1438" i="6"/>
  <c r="BU1437" i="6"/>
  <c r="AO1437" i="6"/>
  <c r="BQ1499" i="6"/>
  <c r="AK1498" i="6"/>
  <c r="BE1494" i="6"/>
  <c r="AK1491" i="6"/>
  <c r="BQ1490" i="6"/>
  <c r="BE1487" i="6"/>
  <c r="BQ1483" i="6"/>
  <c r="AK1482" i="6"/>
  <c r="BM1478" i="6"/>
  <c r="BA1478" i="6"/>
  <c r="BM1477" i="6"/>
  <c r="AS1474" i="6"/>
  <c r="BA1473" i="6"/>
  <c r="BI1466" i="6"/>
  <c r="BQ1465" i="6"/>
  <c r="AK1465" i="6"/>
  <c r="BQ1449" i="6"/>
  <c r="AK1449" i="6"/>
  <c r="AS1498" i="6"/>
  <c r="BM1494" i="6"/>
  <c r="BU1438" i="6"/>
  <c r="AO1438" i="6"/>
  <c r="AO1502" i="6"/>
  <c r="BA1498" i="6"/>
  <c r="AO1495" i="6"/>
  <c r="BU1494" i="6"/>
  <c r="BA1491" i="6"/>
  <c r="BU1487" i="6"/>
  <c r="AO1486" i="6"/>
  <c r="BA1482" i="6"/>
  <c r="AO1479" i="6"/>
  <c r="BU1478" i="6"/>
  <c r="BI1478" i="6"/>
  <c r="AO1478" i="6"/>
  <c r="BA1474" i="6"/>
  <c r="BI1473" i="6"/>
  <c r="BQ1466" i="6"/>
  <c r="AK1466" i="6"/>
  <c r="AS1465" i="6"/>
  <c r="BA1458" i="6"/>
  <c r="BI1457" i="6"/>
  <c r="BQ1450" i="6"/>
  <c r="AK1450" i="6"/>
  <c r="AS1449" i="6"/>
  <c r="AW1454" i="6"/>
  <c r="BE1453" i="6"/>
  <c r="BM1446" i="6"/>
  <c r="BU1445" i="6"/>
  <c r="AO1445" i="6"/>
  <c r="AW1438" i="6"/>
  <c r="BE1437" i="6"/>
  <c r="BE1502" i="6"/>
  <c r="AK1499" i="6"/>
  <c r="BQ1498" i="6"/>
  <c r="BE1495" i="6"/>
  <c r="BQ1491" i="6"/>
  <c r="AK1490" i="6"/>
  <c r="BE1486" i="6"/>
  <c r="AK1483" i="6"/>
  <c r="BQ1482" i="6"/>
  <c r="BE1479" i="6"/>
  <c r="BQ1478" i="6"/>
  <c r="AW1478" i="6"/>
  <c r="AK1478" i="6"/>
  <c r="BI1474" i="6"/>
  <c r="BQ1473" i="6"/>
  <c r="AK1473" i="6"/>
  <c r="AS1466" i="6"/>
  <c r="BA1465" i="6"/>
  <c r="AK1457" i="6"/>
  <c r="BU1436" i="6"/>
  <c r="BQ1436" i="6"/>
  <c r="BM1436" i="6"/>
  <c r="BI1436" i="6"/>
  <c r="AW1154" i="6"/>
  <c r="BI1150" i="6"/>
  <c r="CC1146" i="6"/>
  <c r="AW1146" i="6"/>
  <c r="CK1145" i="6"/>
  <c r="BE1145" i="6"/>
  <c r="CC1142" i="6"/>
  <c r="AW1142" i="6"/>
  <c r="CO1139" i="6"/>
  <c r="BI1139" i="6"/>
  <c r="CC1138" i="6"/>
  <c r="AW1138" i="6"/>
  <c r="CK1137" i="6"/>
  <c r="BE1137" i="6"/>
  <c r="CO1135" i="6"/>
  <c r="CW1131" i="6"/>
  <c r="BU1131" i="6"/>
  <c r="BE1154" i="6"/>
  <c r="AW1150" i="6"/>
  <c r="CW1146" i="6"/>
  <c r="BQ1146" i="6"/>
  <c r="AK1146" i="6"/>
  <c r="BY1145" i="6"/>
  <c r="AS1145" i="6"/>
  <c r="CC1139" i="6"/>
  <c r="AW1139" i="6"/>
  <c r="CW1138" i="6"/>
  <c r="BQ1138" i="6"/>
  <c r="AK1138" i="6"/>
  <c r="BA1135" i="6"/>
  <c r="CS1134" i="6"/>
  <c r="BM1134" i="6"/>
  <c r="AK1132" i="6"/>
  <c r="CG1130" i="6"/>
  <c r="BA1130" i="6"/>
  <c r="CW1127" i="6"/>
  <c r="CS1126" i="6"/>
  <c r="BM1126" i="6"/>
  <c r="DA1123" i="6"/>
  <c r="AK1150" i="6"/>
  <c r="CK1142" i="6"/>
  <c r="BE1142" i="6"/>
  <c r="CK1138" i="6"/>
  <c r="BE1138" i="6"/>
  <c r="CG1134" i="6"/>
  <c r="BA1134" i="6"/>
  <c r="DA1130" i="6"/>
  <c r="BU1130" i="6"/>
  <c r="AO1130" i="6"/>
  <c r="BI1127" i="6"/>
  <c r="BM1154" i="6"/>
  <c r="BQ1150" i="6"/>
  <c r="BU1154" i="6"/>
  <c r="BY1150" i="6"/>
  <c r="BE1150" i="6"/>
  <c r="AS1147" i="6"/>
  <c r="CG1145" i="6"/>
  <c r="BA1145" i="6"/>
  <c r="BY1142" i="6"/>
  <c r="AS1142" i="6"/>
  <c r="CK1139" i="6"/>
  <c r="BE1139" i="6"/>
  <c r="CK1135" i="6"/>
  <c r="BI1135" i="6"/>
  <c r="BA1132" i="6"/>
  <c r="CS1131" i="6"/>
  <c r="BQ1131" i="6"/>
  <c r="AO1131" i="6"/>
  <c r="BU1128" i="6"/>
  <c r="DA1126" i="6"/>
  <c r="BU1126" i="6"/>
  <c r="AO1126" i="6"/>
  <c r="CC1154" i="6"/>
  <c r="CG1150" i="6"/>
  <c r="AS1150" i="6"/>
  <c r="BA1147" i="6"/>
  <c r="CS1146" i="6"/>
  <c r="BM1146" i="6"/>
  <c r="DA1145" i="6"/>
  <c r="BU1145" i="6"/>
  <c r="AO1145" i="6"/>
  <c r="CS1142" i="6"/>
  <c r="BM1142" i="6"/>
  <c r="CS1138" i="6"/>
  <c r="BM1138" i="6"/>
  <c r="DA1137" i="6"/>
  <c r="BU1137" i="6"/>
  <c r="AO1137" i="6"/>
  <c r="CO1134" i="6"/>
  <c r="BI1134" i="6"/>
  <c r="CC1130" i="6"/>
  <c r="AW1130" i="6"/>
  <c r="CS1127" i="6"/>
  <c r="BQ1127" i="6"/>
  <c r="BU1123" i="6"/>
  <c r="DA1146" i="6"/>
  <c r="BU1146" i="6"/>
  <c r="AO1146" i="6"/>
  <c r="CC1145" i="6"/>
  <c r="AW1145" i="6"/>
  <c r="CG1139" i="6"/>
  <c r="BA1139" i="6"/>
  <c r="DA1138" i="6"/>
  <c r="BU1138" i="6"/>
  <c r="AO1138" i="6"/>
  <c r="CC1137" i="6"/>
  <c r="AW1137" i="6"/>
  <c r="CG1135" i="6"/>
  <c r="BE1135" i="6"/>
  <c r="CW1134" i="6"/>
  <c r="BQ1134" i="6"/>
  <c r="AK1134" i="6"/>
  <c r="BM1131" i="6"/>
  <c r="AK1131" i="6"/>
  <c r="CC1123" i="6"/>
  <c r="CO1146" i="6"/>
  <c r="BI1146" i="6"/>
  <c r="CG1142" i="6"/>
  <c r="BA1142" i="6"/>
  <c r="BY1138" i="6"/>
  <c r="AS1138" i="6"/>
  <c r="CW1135" i="6"/>
  <c r="AK1135" i="6"/>
  <c r="CK1134" i="6"/>
  <c r="BE1134" i="6"/>
  <c r="BY1132" i="6"/>
  <c r="AW1131" i="6"/>
  <c r="CO1130" i="6"/>
  <c r="BI1130" i="6"/>
  <c r="AW1128" i="6"/>
  <c r="BY1127" i="6"/>
  <c r="CO1126" i="6"/>
  <c r="BI1126" i="6"/>
  <c r="CO1124" i="6"/>
  <c r="BI1124" i="6"/>
  <c r="AK1123" i="6"/>
  <c r="CW1121" i="6"/>
  <c r="BQ1121" i="6"/>
  <c r="AK1121" i="6"/>
  <c r="BU1120" i="6"/>
  <c r="CC1113" i="6"/>
  <c r="AW1113" i="6"/>
  <c r="CG1110" i="6"/>
  <c r="CO1110" i="6"/>
  <c r="CC1104" i="6"/>
  <c r="AW1104" i="6"/>
  <c r="CK1120" i="6"/>
  <c r="CS1119" i="6"/>
  <c r="BY1118" i="6"/>
  <c r="AS1118" i="6"/>
  <c r="AS1110" i="6"/>
  <c r="CK1104" i="6"/>
  <c r="BE1104" i="6"/>
  <c r="BY1146" i="6"/>
  <c r="AS1146" i="6"/>
  <c r="CW1142" i="6"/>
  <c r="BQ1142" i="6"/>
  <c r="AK1142" i="6"/>
  <c r="CO1138" i="6"/>
  <c r="BI1138" i="6"/>
  <c r="BQ1135" i="6"/>
  <c r="DA1134" i="6"/>
  <c r="BU1134" i="6"/>
  <c r="AO1134" i="6"/>
  <c r="AS1132" i="6"/>
  <c r="CC1131" i="6"/>
  <c r="BY1130" i="6"/>
  <c r="AS1130" i="6"/>
  <c r="CC1128" i="6"/>
  <c r="AS1127" i="6"/>
  <c r="BY1126" i="6"/>
  <c r="AS1126" i="6"/>
  <c r="BY1124" i="6"/>
  <c r="AS1124" i="6"/>
  <c r="CK1123" i="6"/>
  <c r="CG1121" i="6"/>
  <c r="BA1121" i="6"/>
  <c r="DA1120" i="6"/>
  <c r="AO1120" i="6"/>
  <c r="DA1119" i="6"/>
  <c r="CS1113" i="6"/>
  <c r="BM1113" i="6"/>
  <c r="AS1111" i="6"/>
  <c r="BA1110" i="6"/>
  <c r="CO1119" i="6"/>
  <c r="BU1119" i="6"/>
  <c r="CG1118" i="6"/>
  <c r="BA1118" i="6"/>
  <c r="CG1119" i="6"/>
  <c r="CS1115" i="6"/>
  <c r="CW1111" i="6"/>
  <c r="AK1111" i="6"/>
  <c r="AW1107" i="6"/>
  <c r="AW1106" i="6"/>
  <c r="BI1103" i="6"/>
  <c r="BI1102" i="6"/>
  <c r="AW1099" i="6"/>
  <c r="AW1095" i="6"/>
  <c r="CK1083" i="6"/>
  <c r="BE1106" i="6"/>
  <c r="BQ1102" i="6"/>
  <c r="AO1100" i="6"/>
  <c r="CS1082" i="6"/>
  <c r="CW1119" i="6"/>
  <c r="AK1119" i="6"/>
  <c r="AW1115" i="6"/>
  <c r="BA1111" i="6"/>
  <c r="BM1107" i="6"/>
  <c r="BM1106" i="6"/>
  <c r="BY1103" i="6"/>
  <c r="BY1102" i="6"/>
  <c r="BM1099" i="6"/>
  <c r="BM1095" i="6"/>
  <c r="DA1083" i="6"/>
  <c r="AO1083" i="6"/>
  <c r="DD1083" i="6" s="1"/>
  <c r="AO1123" i="6"/>
  <c r="AS1119" i="6"/>
  <c r="BE1115" i="6"/>
  <c r="BI1111" i="6"/>
  <c r="BU1106" i="6"/>
  <c r="CG1102" i="6"/>
  <c r="BY1100" i="6"/>
  <c r="CK1092" i="6"/>
  <c r="BE1092" i="6"/>
  <c r="AW1123" i="6"/>
  <c r="BA1119" i="6"/>
  <c r="BM1115" i="6"/>
  <c r="BQ1111" i="6"/>
  <c r="CC1107" i="6"/>
  <c r="CC1106" i="6"/>
  <c r="CO1103" i="6"/>
  <c r="CO1102" i="6"/>
  <c r="CG1100" i="6"/>
  <c r="BE1100" i="6"/>
  <c r="AK1100" i="6"/>
  <c r="CC1099" i="6"/>
  <c r="CC1095" i="6"/>
  <c r="BE1083" i="6"/>
  <c r="BQ1119" i="6"/>
  <c r="CC1115" i="6"/>
  <c r="CG1111" i="6"/>
  <c r="CS1107" i="6"/>
  <c r="CS1106" i="6"/>
  <c r="AS1103" i="6"/>
  <c r="CW1100" i="6"/>
  <c r="CS1099" i="6"/>
  <c r="CS1095" i="6"/>
  <c r="AS1086" i="6"/>
  <c r="BU1083" i="6"/>
  <c r="CG1096" i="6"/>
  <c r="BA1096" i="6"/>
  <c r="BY1092" i="6"/>
  <c r="AS1092" i="6"/>
  <c r="CW1088" i="6"/>
  <c r="BQ1088" i="6"/>
  <c r="AK1088" i="6"/>
  <c r="CS1085" i="6"/>
  <c r="BY1080" i="6"/>
  <c r="AO1078" i="6"/>
  <c r="CO1074" i="6"/>
  <c r="DA1096" i="6"/>
  <c r="BU1096" i="6"/>
  <c r="AO1096" i="6"/>
  <c r="CS1092" i="6"/>
  <c r="BM1092" i="6"/>
  <c r="CK1088" i="6"/>
  <c r="BE1088" i="6"/>
  <c r="DA1084" i="6"/>
  <c r="BU1084" i="6"/>
  <c r="AO1084" i="6"/>
  <c r="BE1082" i="6"/>
  <c r="AS1079" i="6"/>
  <c r="CS1078" i="6"/>
  <c r="CC1077" i="6"/>
  <c r="AW1077" i="6"/>
  <c r="BA1074" i="6"/>
  <c r="CG1082" i="6"/>
  <c r="CO1080" i="6"/>
  <c r="CW1079" i="6"/>
  <c r="CW1075" i="6"/>
  <c r="BQ1075" i="6"/>
  <c r="AK1075" i="6"/>
  <c r="CW1074" i="6"/>
  <c r="AS1100" i="6"/>
  <c r="CC1096" i="6"/>
  <c r="AW1096" i="6"/>
  <c r="DA1092" i="6"/>
  <c r="BU1092" i="6"/>
  <c r="AO1092" i="6"/>
  <c r="CS1088" i="6"/>
  <c r="BM1088" i="6"/>
  <c r="BE1085" i="6"/>
  <c r="CC1084" i="6"/>
  <c r="AW1084" i="6"/>
  <c r="CW1080" i="6"/>
  <c r="AK1080" i="6"/>
  <c r="CC1079" i="6"/>
  <c r="DA1078" i="6"/>
  <c r="CK1077" i="6"/>
  <c r="BE1077" i="6"/>
  <c r="CO1070" i="6"/>
  <c r="BM1070" i="6"/>
  <c r="BA1100" i="6"/>
  <c r="CW1096" i="6"/>
  <c r="BQ1096" i="6"/>
  <c r="AK1096" i="6"/>
  <c r="CO1092" i="6"/>
  <c r="BI1092" i="6"/>
  <c r="CG1088" i="6"/>
  <c r="BA1088" i="6"/>
  <c r="BE1086" i="6"/>
  <c r="CW1084" i="6"/>
  <c r="BQ1084" i="6"/>
  <c r="AK1084" i="6"/>
  <c r="CS1074" i="6"/>
  <c r="BQ1100" i="6"/>
  <c r="BY1096" i="6"/>
  <c r="AS1096" i="6"/>
  <c r="CW1092" i="6"/>
  <c r="BQ1092" i="6"/>
  <c r="AK1092" i="6"/>
  <c r="CO1088" i="6"/>
  <c r="BI1088" i="6"/>
  <c r="CC1085" i="6"/>
  <c r="BY1084" i="6"/>
  <c r="AS1084" i="6"/>
  <c r="BI1082" i="6"/>
  <c r="BI1080" i="6"/>
  <c r="BY1079" i="6"/>
  <c r="BM1086" i="6"/>
  <c r="BQ1082" i="6"/>
  <c r="CK1079" i="6"/>
  <c r="CK1078" i="6"/>
  <c r="CK1075" i="6"/>
  <c r="BE1075" i="6"/>
  <c r="AS1074" i="6"/>
  <c r="CW1071" i="6"/>
  <c r="BQ1071" i="6"/>
  <c r="AK1071" i="6"/>
  <c r="BU1070" i="6"/>
  <c r="CK1067" i="6"/>
  <c r="BE1067" i="6"/>
  <c r="BY1064" i="6"/>
  <c r="AS1064" i="6"/>
  <c r="DA1059" i="6"/>
  <c r="BU1059" i="6"/>
  <c r="AO1059" i="6"/>
  <c r="CO1056" i="6"/>
  <c r="BI1056" i="6"/>
  <c r="CK1051" i="6"/>
  <c r="BE1051" i="6"/>
  <c r="CC1070" i="6"/>
  <c r="CG1063" i="6"/>
  <c r="BA1063" i="6"/>
  <c r="CW1055" i="6"/>
  <c r="BQ1055" i="6"/>
  <c r="AK1055" i="6"/>
  <c r="BI1074" i="6"/>
  <c r="BY1071" i="6"/>
  <c r="AS1071" i="6"/>
  <c r="CK1070" i="6"/>
  <c r="CS1067" i="6"/>
  <c r="BM1067" i="6"/>
  <c r="CG1064" i="6"/>
  <c r="BA1064" i="6"/>
  <c r="CC1059" i="6"/>
  <c r="AW1059" i="6"/>
  <c r="CW1056" i="6"/>
  <c r="BQ1056" i="6"/>
  <c r="AK1056" i="6"/>
  <c r="CO1082" i="6"/>
  <c r="AW1079" i="6"/>
  <c r="AW1078" i="6"/>
  <c r="CG1075" i="6"/>
  <c r="BA1075" i="6"/>
  <c r="BQ1074" i="6"/>
  <c r="CS1071" i="6"/>
  <c r="BM1071" i="6"/>
  <c r="CS1070" i="6"/>
  <c r="CS1068" i="6"/>
  <c r="BM1068" i="6"/>
  <c r="CG1067" i="6"/>
  <c r="BA1067" i="6"/>
  <c r="BQ1066" i="6"/>
  <c r="CO1063" i="6"/>
  <c r="BI1063" i="6"/>
  <c r="CC1060" i="6"/>
  <c r="BY1055" i="6"/>
  <c r="AS1055" i="6"/>
  <c r="CS1052" i="6"/>
  <c r="BM1052" i="6"/>
  <c r="CO1048" i="6"/>
  <c r="BI1048" i="6"/>
  <c r="CW1082" i="6"/>
  <c r="AK1082" i="6"/>
  <c r="BE1079" i="6"/>
  <c r="BE1078" i="6"/>
  <c r="DA1075" i="6"/>
  <c r="BU1075" i="6"/>
  <c r="AO1075" i="6"/>
  <c r="BY1074" i="6"/>
  <c r="CG1071" i="6"/>
  <c r="BA1071" i="6"/>
  <c r="DA1070" i="6"/>
  <c r="AO1070" i="6"/>
  <c r="DA1067" i="6"/>
  <c r="BU1067" i="6"/>
  <c r="AO1067" i="6"/>
  <c r="BY1066" i="6"/>
  <c r="CO1064" i="6"/>
  <c r="BI1064" i="6"/>
  <c r="CK1059" i="6"/>
  <c r="BE1059" i="6"/>
  <c r="BY1056" i="6"/>
  <c r="AS1056" i="6"/>
  <c r="DA1051" i="6"/>
  <c r="BU1051" i="6"/>
  <c r="AO1051" i="6"/>
  <c r="CO1071" i="6"/>
  <c r="BI1071" i="6"/>
  <c r="BE1070" i="6"/>
  <c r="CC1067" i="6"/>
  <c r="AW1067" i="6"/>
  <c r="CW1064" i="6"/>
  <c r="BQ1064" i="6"/>
  <c r="AK1064" i="6"/>
  <c r="CS1059" i="6"/>
  <c r="BM1059" i="6"/>
  <c r="CG1056" i="6"/>
  <c r="BA1056" i="6"/>
  <c r="DA1047" i="6"/>
  <c r="CW1047" i="6"/>
  <c r="CS1047" i="6"/>
  <c r="CO1047" i="6"/>
  <c r="CK1047" i="6"/>
  <c r="CG1047" i="6"/>
  <c r="BY1047" i="6"/>
  <c r="BQ1047" i="6"/>
  <c r="BM1047" i="6"/>
  <c r="BE1047" i="6"/>
  <c r="BA1047" i="6"/>
  <c r="AW719" i="6"/>
  <c r="AK758" i="6"/>
  <c r="BA754" i="6"/>
  <c r="BA731" i="6"/>
  <c r="AK667" i="6"/>
  <c r="AW687" i="6"/>
  <c r="BM880" i="6"/>
  <c r="AS859" i="6"/>
  <c r="BA857" i="6"/>
  <c r="BQ855" i="6"/>
  <c r="BE728" i="6"/>
  <c r="AO715" i="6"/>
  <c r="AK711" i="6"/>
  <c r="BA698" i="6"/>
  <c r="AK731" i="6"/>
  <c r="AW893" i="6"/>
  <c r="AO864" i="6"/>
  <c r="BY863" i="6"/>
  <c r="AS765" i="6"/>
  <c r="BI760" i="6"/>
  <c r="BA750" i="6"/>
  <c r="BE747" i="6"/>
  <c r="AK746" i="6"/>
  <c r="AO743" i="6"/>
  <c r="AO759" i="6"/>
  <c r="AS723" i="6"/>
  <c r="AK722" i="6"/>
  <c r="AS709" i="6"/>
  <c r="AS663" i="6"/>
  <c r="BI651" i="6"/>
  <c r="BA650" i="6"/>
  <c r="AK784" i="6"/>
  <c r="AW900" i="6"/>
  <c r="AS870" i="6"/>
  <c r="BI709" i="6"/>
  <c r="AK766" i="6"/>
  <c r="BI765" i="6"/>
  <c r="AO757" i="6"/>
  <c r="AK752" i="6"/>
  <c r="AK743" i="6"/>
  <c r="AO740" i="6"/>
  <c r="AK736" i="6"/>
  <c r="BA720" i="6"/>
  <c r="BA719" i="6"/>
  <c r="BA693" i="6"/>
  <c r="AO692" i="6"/>
  <c r="AS691" i="6"/>
  <c r="AK683" i="6"/>
  <c r="AW681" i="6"/>
  <c r="AK675" i="6"/>
  <c r="AK669" i="6"/>
  <c r="AW662" i="6"/>
  <c r="AK661" i="6"/>
  <c r="AW654" i="6"/>
  <c r="BI653" i="6"/>
  <c r="AO903" i="6"/>
  <c r="BM902" i="6"/>
  <c r="AO878" i="6"/>
  <c r="BM867" i="6"/>
  <c r="BE866" i="6"/>
  <c r="BI865" i="6"/>
  <c r="AK856" i="6"/>
  <c r="AO847" i="6"/>
  <c r="AO844" i="6"/>
  <c r="AS842" i="6"/>
  <c r="BM835" i="6"/>
  <c r="BM828" i="6"/>
  <c r="AS827" i="6"/>
  <c r="AO825" i="6"/>
  <c r="BE816" i="6"/>
  <c r="BM809" i="6"/>
  <c r="BQ800" i="6"/>
  <c r="BY797" i="6"/>
  <c r="AS797" i="6"/>
  <c r="BY794" i="6"/>
  <c r="AS790" i="6"/>
  <c r="BU788" i="6"/>
  <c r="BI788" i="6"/>
  <c r="AS841" i="6"/>
  <c r="BM838" i="6"/>
  <c r="BE837" i="6"/>
  <c r="BU832" i="6"/>
  <c r="BI817" i="6"/>
  <c r="BY800" i="6"/>
  <c r="BM793" i="6"/>
  <c r="BQ792" i="6"/>
  <c r="BU790" i="6"/>
  <c r="AW788" i="6"/>
  <c r="AK788" i="6"/>
  <c r="BI787" i="6"/>
  <c r="BE845" i="6"/>
  <c r="AW840" i="6"/>
  <c r="BA838" i="6"/>
  <c r="BY837" i="6"/>
  <c r="AK833" i="6"/>
  <c r="AO832" i="6"/>
  <c r="BU828" i="6"/>
  <c r="AO824" i="6"/>
  <c r="BM820" i="6"/>
  <c r="AS804" i="6"/>
  <c r="BE803" i="6"/>
  <c r="BE765" i="6"/>
  <c r="BI762" i="6"/>
  <c r="AW762" i="6"/>
  <c r="BA760" i="6"/>
  <c r="BA745" i="6"/>
  <c r="BE742" i="6"/>
  <c r="AK741" i="6"/>
  <c r="BI738" i="6"/>
  <c r="BE735" i="6"/>
  <c r="BI719" i="6"/>
  <c r="AO703" i="6"/>
  <c r="BE699" i="6"/>
  <c r="BA683" i="6"/>
  <c r="BA682" i="6"/>
  <c r="AS682" i="6"/>
  <c r="AS675" i="6"/>
  <c r="AO671" i="6"/>
  <c r="BA669" i="6"/>
  <c r="AS661" i="6"/>
  <c r="BA655" i="6"/>
  <c r="BY893" i="6"/>
  <c r="BU891" i="6"/>
  <c r="BA891" i="6"/>
  <c r="BU888" i="6"/>
  <c r="AO888" i="6"/>
  <c r="AW885" i="6"/>
  <c r="AK882" i="6"/>
  <c r="BU881" i="6"/>
  <c r="AO881" i="6"/>
  <c r="BU877" i="6"/>
  <c r="AO877" i="6"/>
  <c r="BM876" i="6"/>
  <c r="BI871" i="6"/>
  <c r="BE869" i="6"/>
  <c r="BE868" i="6"/>
  <c r="AK868" i="6"/>
  <c r="BI864" i="6"/>
  <c r="AW861" i="6"/>
  <c r="BU860" i="6"/>
  <c r="BY859" i="6"/>
  <c r="BU857" i="6"/>
  <c r="AO857" i="6"/>
  <c r="BU856" i="6"/>
  <c r="BI854" i="6"/>
  <c r="AK851" i="6"/>
  <c r="BI850" i="6"/>
  <c r="BU846" i="6"/>
  <c r="BA846" i="6"/>
  <c r="BM845" i="6"/>
  <c r="BU835" i="6"/>
  <c r="BI835" i="6"/>
  <c r="BM834" i="6"/>
  <c r="BM830" i="6"/>
  <c r="AO827" i="6"/>
  <c r="BY826" i="6"/>
  <c r="BM826" i="6"/>
  <c r="AS826" i="6"/>
  <c r="AK825" i="6"/>
  <c r="BU824" i="6"/>
  <c r="BM811" i="6"/>
  <c r="BI809" i="6"/>
  <c r="BM800" i="6"/>
  <c r="BY796" i="6"/>
  <c r="BE796" i="6"/>
  <c r="AS796" i="6"/>
  <c r="BI657" i="6"/>
  <c r="BY879" i="6"/>
  <c r="AS879" i="6"/>
  <c r="BQ878" i="6"/>
  <c r="AK878" i="6"/>
  <c r="AS875" i="6"/>
  <c r="BM872" i="6"/>
  <c r="BE872" i="6"/>
  <c r="BA870" i="6"/>
  <c r="BA862" i="6"/>
  <c r="AS862" i="6"/>
  <c r="BU849" i="6"/>
  <c r="AO849" i="6"/>
  <c r="BQ847" i="6"/>
  <c r="BE840" i="6"/>
  <c r="AW828" i="6"/>
  <c r="BU827" i="6"/>
  <c r="BM815" i="6"/>
  <c r="BE814" i="6"/>
  <c r="BU812" i="6"/>
  <c r="BI794" i="6"/>
  <c r="AK671" i="6"/>
  <c r="AS659" i="6"/>
  <c r="AO654" i="6"/>
  <c r="BI902" i="6"/>
  <c r="BI895" i="6"/>
  <c r="AO766" i="6"/>
  <c r="BA765" i="6"/>
  <c r="AS757" i="6"/>
  <c r="BE756" i="6"/>
  <c r="BI731" i="6"/>
  <c r="AO730" i="6"/>
  <c r="AS720" i="6"/>
  <c r="AO716" i="6"/>
  <c r="AK691" i="6"/>
  <c r="BI690" i="6"/>
  <c r="BA687" i="6"/>
  <c r="AK685" i="6"/>
  <c r="BA680" i="6"/>
  <c r="BI677" i="6"/>
  <c r="AO675" i="6"/>
  <c r="AW655" i="6"/>
  <c r="BI649" i="6"/>
  <c r="BU901" i="6"/>
  <c r="AO901" i="6"/>
  <c r="BQ899" i="6"/>
  <c r="BE899" i="6"/>
  <c r="AS896" i="6"/>
  <c r="BI894" i="6"/>
  <c r="BM893" i="6"/>
  <c r="BE892" i="6"/>
  <c r="BA890" i="6"/>
  <c r="AW881" i="6"/>
  <c r="BI880" i="6"/>
  <c r="AO880" i="6"/>
  <c r="AW877" i="6"/>
  <c r="BE871" i="6"/>
  <c r="AS861" i="6"/>
  <c r="BQ860" i="6"/>
  <c r="BA859" i="6"/>
  <c r="BY858" i="6"/>
  <c r="AS858" i="6"/>
  <c r="BM855" i="6"/>
  <c r="BY851" i="6"/>
  <c r="AW846" i="6"/>
  <c r="AO841" i="6"/>
  <c r="BU837" i="6"/>
  <c r="BY836" i="6"/>
  <c r="AK835" i="6"/>
  <c r="BQ828" i="6"/>
  <c r="AW827" i="6"/>
  <c r="BU826" i="6"/>
  <c r="AO826" i="6"/>
  <c r="BM825" i="6"/>
  <c r="BA825" i="6"/>
  <c r="BY817" i="6"/>
  <c r="BQ817" i="6"/>
  <c r="BE817" i="6"/>
  <c r="AS817" i="6"/>
  <c r="BE806" i="6"/>
  <c r="BQ805" i="6"/>
  <c r="AK805" i="6"/>
  <c r="BA803" i="6"/>
  <c r="AW790" i="6"/>
  <c r="AS788" i="6"/>
  <c r="BE828" i="6"/>
  <c r="AW820" i="6"/>
  <c r="BA764" i="6"/>
  <c r="AS755" i="6"/>
  <c r="AS754" i="6"/>
  <c r="AS719" i="6"/>
  <c r="BE718" i="6"/>
  <c r="AK717" i="6"/>
  <c r="AW708" i="6"/>
  <c r="BA704" i="6"/>
  <c r="AS703" i="6"/>
  <c r="AO686" i="6"/>
  <c r="BE683" i="6"/>
  <c r="BI682" i="6"/>
  <c r="BI675" i="6"/>
  <c r="AK670" i="6"/>
  <c r="BI662" i="6"/>
  <c r="AO660" i="6"/>
  <c r="BE650" i="6"/>
  <c r="BQ898" i="6"/>
  <c r="BU897" i="6"/>
  <c r="BI897" i="6"/>
  <c r="AO897" i="6"/>
  <c r="AO893" i="6"/>
  <c r="BM888" i="6"/>
  <c r="AS877" i="6"/>
  <c r="BQ876" i="6"/>
  <c r="BA875" i="6"/>
  <c r="BQ863" i="6"/>
  <c r="BE860" i="6"/>
  <c r="BM857" i="6"/>
  <c r="BE857" i="6"/>
  <c r="BA854" i="6"/>
  <c r="BM850" i="6"/>
  <c r="AS850" i="6"/>
  <c r="BE849" i="6"/>
  <c r="BU840" i="6"/>
  <c r="AO833" i="6"/>
  <c r="BA832" i="6"/>
  <c r="BE824" i="6"/>
  <c r="AK823" i="6"/>
  <c r="AO822" i="6"/>
  <c r="BM821" i="6"/>
  <c r="AS821" i="6"/>
  <c r="AO814" i="6"/>
  <c r="BQ812" i="6"/>
  <c r="BQ804" i="6"/>
  <c r="BE794" i="6"/>
  <c r="BM787" i="6"/>
  <c r="AW1047" i="6"/>
  <c r="AS1047" i="6"/>
  <c r="AO1047" i="6"/>
  <c r="BA701" i="6"/>
  <c r="AW697" i="6"/>
  <c r="BA695" i="6"/>
  <c r="AS693" i="6"/>
  <c r="AO690" i="6"/>
  <c r="AK686" i="6"/>
  <c r="AW682" i="6"/>
  <c r="AO681" i="6"/>
  <c r="BE678" i="6"/>
  <c r="AO676" i="6"/>
  <c r="BA672" i="6"/>
  <c r="BI669" i="6"/>
  <c r="BA667" i="6"/>
  <c r="AO667" i="6"/>
  <c r="BE666" i="6"/>
  <c r="BI663" i="6"/>
  <c r="AW659" i="6"/>
  <c r="BI658" i="6"/>
  <c r="BI650" i="6"/>
  <c r="AO649" i="6"/>
  <c r="BA648" i="6"/>
  <c r="AK903" i="6"/>
  <c r="BU899" i="6"/>
  <c r="BA894" i="6"/>
  <c r="BE893" i="6"/>
  <c r="AK890" i="6"/>
  <c r="BE888" i="6"/>
  <c r="BI887" i="6"/>
  <c r="BA883" i="6"/>
  <c r="BY882" i="6"/>
  <c r="AS882" i="6"/>
  <c r="AS876" i="6"/>
  <c r="BI875" i="6"/>
  <c r="BQ870" i="6"/>
  <c r="BU869" i="6"/>
  <c r="BM865" i="6"/>
  <c r="BM831" i="6"/>
  <c r="BA763" i="6"/>
  <c r="BI758" i="6"/>
  <c r="BI753" i="6"/>
  <c r="AO738" i="6"/>
  <c r="AK734" i="6"/>
  <c r="AW728" i="6"/>
  <c r="BA726" i="6"/>
  <c r="AO726" i="6"/>
  <c r="AS724" i="6"/>
  <c r="BI720" i="6"/>
  <c r="BE717" i="6"/>
  <c r="AW715" i="6"/>
  <c r="AO708" i="6"/>
  <c r="AW703" i="6"/>
  <c r="BI688" i="6"/>
  <c r="AS651" i="6"/>
  <c r="BM896" i="6"/>
  <c r="AK760" i="6"/>
  <c r="BA757" i="6"/>
  <c r="AS750" i="6"/>
  <c r="AW739" i="6"/>
  <c r="AW734" i="6"/>
  <c r="AK765" i="6"/>
  <c r="AW764" i="6"/>
  <c r="BA762" i="6"/>
  <c r="AW759" i="6"/>
  <c r="BI757" i="6"/>
  <c r="BE754" i="6"/>
  <c r="BI752" i="6"/>
  <c r="BE748" i="6"/>
  <c r="AK747" i="6"/>
  <c r="BI745" i="6"/>
  <c r="BI744" i="6"/>
  <c r="BE740" i="6"/>
  <c r="BI732" i="6"/>
  <c r="AS729" i="6"/>
  <c r="AO714" i="6"/>
  <c r="AK709" i="6"/>
  <c r="BI701" i="6"/>
  <c r="BI695" i="6"/>
  <c r="AO694" i="6"/>
  <c r="AS692" i="6"/>
  <c r="BI689" i="6"/>
  <c r="AW689" i="6"/>
  <c r="AW674" i="6"/>
  <c r="AO673" i="6"/>
  <c r="BI667" i="6"/>
  <c r="BA666" i="6"/>
  <c r="BE654" i="6"/>
  <c r="AK650" i="6"/>
  <c r="BM903" i="6"/>
  <c r="BE900" i="6"/>
  <c r="AK898" i="6"/>
  <c r="BQ895" i="6"/>
  <c r="AK895" i="6"/>
  <c r="AO894" i="6"/>
  <c r="AS893" i="6"/>
  <c r="AW892" i="6"/>
  <c r="AK892" i="6"/>
  <c r="AO891" i="6"/>
  <c r="BI889" i="6"/>
  <c r="AO889" i="6"/>
  <c r="BQ887" i="6"/>
  <c r="AK887" i="6"/>
  <c r="BI886" i="6"/>
  <c r="BI883" i="6"/>
  <c r="BA879" i="6"/>
  <c r="BY870" i="6"/>
  <c r="AS867" i="6"/>
  <c r="BE864" i="6"/>
  <c r="BA878" i="6"/>
  <c r="AS878" i="6"/>
  <c r="BU876" i="6"/>
  <c r="BU865" i="6"/>
  <c r="AO865" i="6"/>
  <c r="AS855" i="6"/>
  <c r="BQ854" i="6"/>
  <c r="BE836" i="6"/>
  <c r="BA761" i="6"/>
  <c r="AS760" i="6"/>
  <c r="BE758" i="6"/>
  <c r="BI751" i="6"/>
  <c r="BI749" i="6"/>
  <c r="AS746" i="6"/>
  <c r="AK745" i="6"/>
  <c r="AW743" i="6"/>
  <c r="AO742" i="6"/>
  <c r="BE738" i="6"/>
  <c r="AK738" i="6"/>
  <c r="AS734" i="6"/>
  <c r="AW731" i="6"/>
  <c r="BA729" i="6"/>
  <c r="AW726" i="6"/>
  <c r="BI707" i="6"/>
  <c r="AK695" i="6"/>
  <c r="BE690" i="6"/>
  <c r="AS690" i="6"/>
  <c r="BE676" i="6"/>
  <c r="AK663" i="6"/>
  <c r="BI661" i="6"/>
  <c r="AK658" i="6"/>
  <c r="AW657" i="6"/>
  <c r="BA652" i="6"/>
  <c r="AO652" i="6"/>
  <c r="BE649" i="6"/>
  <c r="BE784" i="6"/>
  <c r="BA903" i="6"/>
  <c r="BI901" i="6"/>
  <c r="BM900" i="6"/>
  <c r="BY899" i="6"/>
  <c r="AK899" i="6"/>
  <c r="AS898" i="6"/>
  <c r="BY895" i="6"/>
  <c r="BU893" i="6"/>
  <c r="BY892" i="6"/>
  <c r="AS892" i="6"/>
  <c r="AW889" i="6"/>
  <c r="AS887" i="6"/>
  <c r="BQ882" i="6"/>
  <c r="BM881" i="6"/>
  <c r="AK874" i="6"/>
  <c r="BU873" i="6"/>
  <c r="BE839" i="6"/>
  <c r="AS759" i="6"/>
  <c r="AW751" i="6"/>
  <c r="BI730" i="6"/>
  <c r="AK726" i="6"/>
  <c r="BA722" i="6"/>
  <c r="AO717" i="6"/>
  <c r="AK701" i="6"/>
  <c r="AK694" i="6"/>
  <c r="BA691" i="6"/>
  <c r="BA685" i="6"/>
  <c r="AS681" i="6"/>
  <c r="BA678" i="6"/>
  <c r="AS677" i="6"/>
  <c r="BE658" i="6"/>
  <c r="BI655" i="6"/>
  <c r="AS654" i="6"/>
  <c r="AO896" i="6"/>
  <c r="BY886" i="6"/>
  <c r="AK886" i="6"/>
  <c r="BM884" i="6"/>
  <c r="BA867" i="6"/>
  <c r="AO867" i="6"/>
  <c r="BY866" i="6"/>
  <c r="BI862" i="6"/>
  <c r="BE764" i="6"/>
  <c r="AO756" i="6"/>
  <c r="BA748" i="6"/>
  <c r="AO735" i="6"/>
  <c r="BE757" i="6"/>
  <c r="AW756" i="6"/>
  <c r="AO753" i="6"/>
  <c r="AS752" i="6"/>
  <c r="AW750" i="6"/>
  <c r="AO748" i="6"/>
  <c r="BA746" i="6"/>
  <c r="BE744" i="6"/>
  <c r="BI741" i="6"/>
  <c r="BI739" i="6"/>
  <c r="AW730" i="6"/>
  <c r="BI722" i="6"/>
  <c r="AK718" i="6"/>
  <c r="AO710" i="6"/>
  <c r="AS708" i="6"/>
  <c r="AW705" i="6"/>
  <c r="AS702" i="6"/>
  <c r="AS695" i="6"/>
  <c r="BE694" i="6"/>
  <c r="AK693" i="6"/>
  <c r="BA677" i="6"/>
  <c r="BA674" i="6"/>
  <c r="AW671" i="6"/>
  <c r="AO670" i="6"/>
  <c r="BE662" i="6"/>
  <c r="AK662" i="6"/>
  <c r="BA654" i="6"/>
  <c r="AW652" i="6"/>
  <c r="AO651" i="6"/>
  <c r="AS648" i="6"/>
  <c r="BI903" i="6"/>
  <c r="AW901" i="6"/>
  <c r="AK901" i="6"/>
  <c r="AO900" i="6"/>
  <c r="BA895" i="6"/>
  <c r="BY894" i="6"/>
  <c r="AK894" i="6"/>
  <c r="AS886" i="6"/>
  <c r="BQ885" i="6"/>
  <c r="BU884" i="6"/>
  <c r="AO884" i="6"/>
  <c r="BM883" i="6"/>
  <c r="AS883" i="6"/>
  <c r="BI878" i="6"/>
  <c r="BM877" i="6"/>
  <c r="BU875" i="6"/>
  <c r="BY871" i="6"/>
  <c r="BI870" i="6"/>
  <c r="BM869" i="6"/>
  <c r="AS860" i="6"/>
  <c r="AK744" i="6"/>
  <c r="AW761" i="6"/>
  <c r="AK757" i="6"/>
  <c r="BI754" i="6"/>
  <c r="BA752" i="6"/>
  <c r="BE751" i="6"/>
  <c r="BE750" i="6"/>
  <c r="AW749" i="6"/>
  <c r="AW748" i="6"/>
  <c r="AS744" i="6"/>
  <c r="BE743" i="6"/>
  <c r="AW741" i="6"/>
  <c r="BA738" i="6"/>
  <c r="AS737" i="6"/>
  <c r="AW735" i="6"/>
  <c r="BI734" i="6"/>
  <c r="AS731" i="6"/>
  <c r="BE730" i="6"/>
  <c r="AK730" i="6"/>
  <c r="BE725" i="6"/>
  <c r="AO721" i="6"/>
  <c r="BI715" i="6"/>
  <c r="AS714" i="6"/>
  <c r="AW711" i="6"/>
  <c r="BE707" i="6"/>
  <c r="BI703" i="6"/>
  <c r="AO702" i="6"/>
  <c r="BI696" i="6"/>
  <c r="BE692" i="6"/>
  <c r="AW691" i="6"/>
  <c r="BE687" i="6"/>
  <c r="AO684" i="6"/>
  <c r="AK682" i="6"/>
  <c r="AK679" i="6"/>
  <c r="BE675" i="6"/>
  <c r="BI674" i="6"/>
  <c r="BE671" i="6"/>
  <c r="AW670" i="6"/>
  <c r="BE665" i="6"/>
  <c r="AW665" i="6"/>
  <c r="AO659" i="6"/>
  <c r="AS656" i="6"/>
  <c r="AK651" i="6"/>
  <c r="BA902" i="6"/>
  <c r="BY901" i="6"/>
  <c r="AS899" i="6"/>
  <c r="BM897" i="6"/>
  <c r="AW896" i="6"/>
  <c r="AS894" i="6"/>
  <c r="BU892" i="6"/>
  <c r="AO892" i="6"/>
  <c r="BY891" i="6"/>
  <c r="BQ890" i="6"/>
  <c r="AW888" i="6"/>
  <c r="BQ879" i="6"/>
  <c r="AK879" i="6"/>
  <c r="BM874" i="6"/>
  <c r="AW873" i="6"/>
  <c r="BU872" i="6"/>
  <c r="BE865" i="6"/>
  <c r="AS863" i="6"/>
  <c r="BQ862" i="6"/>
  <c r="AK885" i="6"/>
  <c r="AW884" i="6"/>
  <c r="AW880" i="6"/>
  <c r="BI879" i="6"/>
  <c r="BQ877" i="6"/>
  <c r="AO872" i="6"/>
  <c r="AS871" i="6"/>
  <c r="AW870" i="6"/>
  <c r="BY868" i="6"/>
  <c r="BI867" i="6"/>
  <c r="AS866" i="6"/>
  <c r="AW865" i="6"/>
  <c r="AW863" i="6"/>
  <c r="BE861" i="6"/>
  <c r="AO860" i="6"/>
  <c r="BI858" i="6"/>
  <c r="AW856" i="6"/>
  <c r="BA855" i="6"/>
  <c r="BU853" i="6"/>
  <c r="BM853" i="6"/>
  <c r="BY852" i="6"/>
  <c r="AS852" i="6"/>
  <c r="BI851" i="6"/>
  <c r="BY849" i="6"/>
  <c r="BM849" i="6"/>
  <c r="BQ846" i="6"/>
  <c r="BE843" i="6"/>
  <c r="AW842" i="6"/>
  <c r="AK837" i="6"/>
  <c r="BU836" i="6"/>
  <c r="AW834" i="6"/>
  <c r="BE832" i="6"/>
  <c r="AS829" i="6"/>
  <c r="BI828" i="6"/>
  <c r="BI826" i="6"/>
  <c r="AW826" i="6"/>
  <c r="BY824" i="6"/>
  <c r="BA822" i="6"/>
  <c r="BQ820" i="6"/>
  <c r="BE820" i="6"/>
  <c r="BU819" i="6"/>
  <c r="AO819" i="6"/>
  <c r="BY818" i="6"/>
  <c r="BM818" i="6"/>
  <c r="BA818" i="6"/>
  <c r="AK817" i="6"/>
  <c r="BI816" i="6"/>
  <c r="AO816" i="6"/>
  <c r="BU815" i="6"/>
  <c r="BQ814" i="6"/>
  <c r="BE810" i="6"/>
  <c r="AW810" i="6"/>
  <c r="BY808" i="6"/>
  <c r="AW800" i="6"/>
  <c r="AK800" i="6"/>
  <c r="BA795" i="6"/>
  <c r="AK794" i="6"/>
  <c r="BM792" i="6"/>
  <c r="BA792" i="6"/>
  <c r="BA786" i="6"/>
  <c r="AK858" i="6"/>
  <c r="AK854" i="6"/>
  <c r="AW848" i="6"/>
  <c r="BA847" i="6"/>
  <c r="AK842" i="6"/>
  <c r="BU786" i="6"/>
  <c r="BY785" i="6"/>
  <c r="BM785" i="6"/>
  <c r="CI904" i="6"/>
  <c r="B1037" i="6" s="1"/>
  <c r="BI891" i="6"/>
  <c r="BA888" i="6"/>
  <c r="AO886" i="6"/>
  <c r="AK884" i="6"/>
  <c r="AO883" i="6"/>
  <c r="BI881" i="6"/>
  <c r="AW879" i="6"/>
  <c r="BE877" i="6"/>
  <c r="AO876" i="6"/>
  <c r="BI874" i="6"/>
  <c r="AW872" i="6"/>
  <c r="BA871" i="6"/>
  <c r="AK870" i="6"/>
  <c r="AW869" i="6"/>
  <c r="BY867" i="6"/>
  <c r="BA866" i="6"/>
  <c r="BU864" i="6"/>
  <c r="AK863" i="6"/>
  <c r="BM861" i="6"/>
  <c r="BU859" i="6"/>
  <c r="BM856" i="6"/>
  <c r="BE856" i="6"/>
  <c r="BI855" i="6"/>
  <c r="BY854" i="6"/>
  <c r="BM852" i="6"/>
  <c r="BQ851" i="6"/>
  <c r="BE851" i="6"/>
  <c r="AS851" i="6"/>
  <c r="BA849" i="6"/>
  <c r="BY848" i="6"/>
  <c r="BE848" i="6"/>
  <c r="AS846" i="6"/>
  <c r="AK845" i="6"/>
  <c r="BU844" i="6"/>
  <c r="BI844" i="6"/>
  <c r="AW844" i="6"/>
  <c r="BQ842" i="6"/>
  <c r="AS840" i="6"/>
  <c r="BQ839" i="6"/>
  <c r="BE834" i="6"/>
  <c r="BI833" i="6"/>
  <c r="BM832" i="6"/>
  <c r="BY831" i="6"/>
  <c r="BI830" i="6"/>
  <c r="AW830" i="6"/>
  <c r="AK830" i="6"/>
  <c r="BY828" i="6"/>
  <c r="BQ826" i="6"/>
  <c r="BE826" i="6"/>
  <c r="AK826" i="6"/>
  <c r="BI825" i="6"/>
  <c r="BM824" i="6"/>
  <c r="BI822" i="6"/>
  <c r="AO818" i="6"/>
  <c r="AW816" i="6"/>
  <c r="AK816" i="6"/>
  <c r="AO815" i="6"/>
  <c r="BI812" i="6"/>
  <c r="AK810" i="6"/>
  <c r="BI805" i="6"/>
  <c r="BA798" i="6"/>
  <c r="AO798" i="6"/>
  <c r="BQ796" i="6"/>
  <c r="BI795" i="6"/>
  <c r="BE793" i="6"/>
  <c r="AO792" i="6"/>
  <c r="BQ790" i="6"/>
  <c r="BE790" i="6"/>
  <c r="BM854" i="6"/>
  <c r="BU852" i="6"/>
  <c r="AW850" i="6"/>
  <c r="AK850" i="6"/>
  <c r="BM848" i="6"/>
  <c r="BY845" i="6"/>
  <c r="BA843" i="6"/>
  <c r="BI838" i="6"/>
  <c r="AO835" i="6"/>
  <c r="BY834" i="6"/>
  <c r="BQ833" i="6"/>
  <c r="BI832" i="6"/>
  <c r="BE831" i="6"/>
  <c r="BM827" i="6"/>
  <c r="BQ825" i="6"/>
  <c r="BA824" i="6"/>
  <c r="BY823" i="6"/>
  <c r="BQ822" i="6"/>
  <c r="AS820" i="6"/>
  <c r="BQ819" i="6"/>
  <c r="AK819" i="6"/>
  <c r="BI815" i="6"/>
  <c r="BM814" i="6"/>
  <c r="BY813" i="6"/>
  <c r="AS813" i="6"/>
  <c r="BY810" i="6"/>
  <c r="BI808" i="6"/>
  <c r="BA804" i="6"/>
  <c r="AW802" i="6"/>
  <c r="AS800" i="6"/>
  <c r="AK796" i="6"/>
  <c r="BU794" i="6"/>
  <c r="BI792" i="6"/>
  <c r="BU791" i="6"/>
  <c r="AO791" i="6"/>
  <c r="BA788" i="6"/>
  <c r="AW786" i="6"/>
  <c r="BU785" i="6"/>
  <c r="BA785" i="6"/>
  <c r="AS891" i="6"/>
  <c r="BI890" i="6"/>
  <c r="BM889" i="6"/>
  <c r="BA887" i="6"/>
  <c r="BQ886" i="6"/>
  <c r="AO885" i="6"/>
  <c r="BY883" i="6"/>
  <c r="AK883" i="6"/>
  <c r="BA882" i="6"/>
  <c r="BE881" i="6"/>
  <c r="BU880" i="6"/>
  <c r="BE876" i="6"/>
  <c r="BY874" i="6"/>
  <c r="AO873" i="6"/>
  <c r="BQ871" i="6"/>
  <c r="BU870" i="6"/>
  <c r="BY869" i="6"/>
  <c r="AW868" i="6"/>
  <c r="AW864" i="6"/>
  <c r="AK862" i="6"/>
  <c r="AO861" i="6"/>
  <c r="BM860" i="6"/>
  <c r="BA858" i="6"/>
  <c r="AW857" i="6"/>
  <c r="AW852" i="6"/>
  <c r="BQ850" i="6"/>
  <c r="BA848" i="6"/>
  <c r="BE847" i="6"/>
  <c r="AK847" i="6"/>
  <c r="AK844" i="6"/>
  <c r="BA842" i="6"/>
  <c r="BQ841" i="6"/>
  <c r="AK841" i="6"/>
  <c r="BM839" i="6"/>
  <c r="BQ838" i="6"/>
  <c r="AW838" i="6"/>
  <c r="AK838" i="6"/>
  <c r="BA837" i="6"/>
  <c r="BE833" i="6"/>
  <c r="BQ832" i="6"/>
  <c r="AK832" i="6"/>
  <c r="AK828" i="6"/>
  <c r="AK822" i="6"/>
  <c r="BI821" i="6"/>
  <c r="AW821" i="6"/>
  <c r="BU820" i="6"/>
  <c r="AS819" i="6"/>
  <c r="BQ818" i="6"/>
  <c r="BU817" i="6"/>
  <c r="BA817" i="6"/>
  <c r="BM816" i="6"/>
  <c r="BU814" i="6"/>
  <c r="AW814" i="6"/>
  <c r="AS809" i="6"/>
  <c r="BU807" i="6"/>
  <c r="AO807" i="6"/>
  <c r="BY806" i="6"/>
  <c r="BA800" i="6"/>
  <c r="BM799" i="6"/>
  <c r="BE795" i="6"/>
  <c r="AO794" i="6"/>
  <c r="BY792" i="6"/>
  <c r="AK792" i="6"/>
  <c r="AW791" i="6"/>
  <c r="BM790" i="6"/>
  <c r="BY789" i="6"/>
  <c r="AS789" i="6"/>
  <c r="BE786" i="6"/>
  <c r="BI863" i="6"/>
  <c r="BA863" i="6"/>
  <c r="BY862" i="6"/>
  <c r="BQ861" i="6"/>
  <c r="BQ859" i="6"/>
  <c r="BY855" i="6"/>
  <c r="BE853" i="6"/>
  <c r="BQ852" i="6"/>
  <c r="BU851" i="6"/>
  <c r="BA851" i="6"/>
  <c r="BY850" i="6"/>
  <c r="BI846" i="6"/>
  <c r="BE844" i="6"/>
  <c r="AO840" i="6"/>
  <c r="BA834" i="6"/>
  <c r="AW832" i="6"/>
  <c r="BY830" i="6"/>
  <c r="AS830" i="6"/>
  <c r="AK829" i="6"/>
  <c r="AS828" i="6"/>
  <c r="BA826" i="6"/>
  <c r="AK818" i="6"/>
  <c r="BY812" i="6"/>
  <c r="AS812" i="6"/>
  <c r="BU810" i="6"/>
  <c r="AW808" i="6"/>
  <c r="BM806" i="6"/>
  <c r="AS802" i="6"/>
  <c r="BM786" i="6"/>
  <c r="BU845" i="6"/>
  <c r="BI845" i="6"/>
  <c r="AW845" i="6"/>
  <c r="BM844" i="6"/>
  <c r="BQ843" i="6"/>
  <c r="AW843" i="6"/>
  <c r="AK843" i="6"/>
  <c r="BQ840" i="6"/>
  <c r="BU839" i="6"/>
  <c r="BA839" i="6"/>
  <c r="BY838" i="6"/>
  <c r="BE838" i="6"/>
  <c r="AS838" i="6"/>
  <c r="BQ837" i="6"/>
  <c r="BA836" i="6"/>
  <c r="BY835" i="6"/>
  <c r="BE835" i="6"/>
  <c r="BY833" i="6"/>
  <c r="BY832" i="6"/>
  <c r="AS832" i="6"/>
  <c r="BI831" i="6"/>
  <c r="AO831" i="6"/>
  <c r="BA830" i="6"/>
  <c r="BY829" i="6"/>
  <c r="BA828" i="6"/>
  <c r="BQ827" i="6"/>
  <c r="AW824" i="6"/>
  <c r="AK824" i="6"/>
  <c r="AW823" i="6"/>
  <c r="AO820" i="6"/>
  <c r="AS818" i="6"/>
  <c r="BE815" i="6"/>
  <c r="BE811" i="6"/>
  <c r="BA809" i="6"/>
  <c r="AK808" i="6"/>
  <c r="AO806" i="6"/>
  <c r="AW803" i="6"/>
  <c r="BM802" i="6"/>
  <c r="BU799" i="6"/>
  <c r="AO799" i="6"/>
  <c r="BM798" i="6"/>
  <c r="BQ797" i="6"/>
  <c r="AK797" i="6"/>
  <c r="BU796" i="6"/>
  <c r="BI793" i="6"/>
  <c r="AS792" i="6"/>
  <c r="AO790" i="6"/>
  <c r="BA789" i="6"/>
  <c r="BQ788" i="6"/>
  <c r="AO765" i="6"/>
  <c r="AW763" i="6"/>
  <c r="AO762" i="6"/>
  <c r="AK761" i="6"/>
  <c r="AK755" i="6"/>
  <c r="AW754" i="6"/>
  <c r="BA753" i="6"/>
  <c r="AO749" i="6"/>
  <c r="AK748" i="6"/>
  <c r="BI747" i="6"/>
  <c r="AO744" i="6"/>
  <c r="AS743" i="6"/>
  <c r="AK742" i="6"/>
  <c r="AO739" i="6"/>
  <c r="AO737" i="6"/>
  <c r="BA736" i="6"/>
  <c r="BI733" i="6"/>
  <c r="AO732" i="6"/>
  <c r="BE731" i="6"/>
  <c r="AS730" i="6"/>
  <c r="AW729" i="6"/>
  <c r="BA727" i="6"/>
  <c r="AS712" i="6"/>
  <c r="AW710" i="6"/>
  <c r="BE703" i="6"/>
  <c r="BI691" i="6"/>
  <c r="AW765" i="6"/>
  <c r="AK763" i="6"/>
  <c r="AS761" i="6"/>
  <c r="BE759" i="6"/>
  <c r="AW758" i="6"/>
  <c r="BI756" i="6"/>
  <c r="AK754" i="6"/>
  <c r="AW753" i="6"/>
  <c r="AO751" i="6"/>
  <c r="AK750" i="6"/>
  <c r="AK749" i="6"/>
  <c r="BI746" i="6"/>
  <c r="AO746" i="6"/>
  <c r="AS745" i="6"/>
  <c r="BA743" i="6"/>
  <c r="AW742" i="6"/>
  <c r="AK740" i="6"/>
  <c r="AK739" i="6"/>
  <c r="BI736" i="6"/>
  <c r="AW732" i="6"/>
  <c r="BA730" i="6"/>
  <c r="AK729" i="6"/>
  <c r="AO727" i="6"/>
  <c r="AO725" i="6"/>
  <c r="AW746" i="6"/>
  <c r="AO745" i="6"/>
  <c r="BI743" i="6"/>
  <c r="AS742" i="6"/>
  <c r="AK728" i="6"/>
  <c r="BI727" i="6"/>
  <c r="AK719" i="6"/>
  <c r="BE715" i="6"/>
  <c r="AO705" i="6"/>
  <c r="AO695" i="6"/>
  <c r="BI685" i="6"/>
  <c r="AW675" i="6"/>
  <c r="AS763" i="6"/>
  <c r="AK762" i="6"/>
  <c r="AS749" i="6"/>
  <c r="AS739" i="6"/>
  <c r="AW727" i="6"/>
  <c r="AW760" i="6"/>
  <c r="BE753" i="6"/>
  <c r="AW766" i="6"/>
  <c r="BI764" i="6"/>
  <c r="AO764" i="6"/>
  <c r="BE762" i="6"/>
  <c r="BI761" i="6"/>
  <c r="BE760" i="6"/>
  <c r="BA759" i="6"/>
  <c r="AS758" i="6"/>
  <c r="BA755" i="6"/>
  <c r="AK753" i="6"/>
  <c r="AK751" i="6"/>
  <c r="BI750" i="6"/>
  <c r="BE749" i="6"/>
  <c r="AS747" i="6"/>
  <c r="BE746" i="6"/>
  <c r="AW745" i="6"/>
  <c r="BA744" i="6"/>
  <c r="BA742" i="6"/>
  <c r="BA740" i="6"/>
  <c r="BE739" i="6"/>
  <c r="AS735" i="6"/>
  <c r="AK725" i="6"/>
  <c r="BI724" i="6"/>
  <c r="AW723" i="6"/>
  <c r="AS722" i="6"/>
  <c r="BA715" i="6"/>
  <c r="AS707" i="6"/>
  <c r="AK706" i="6"/>
  <c r="AS701" i="6"/>
  <c r="AW695" i="6"/>
  <c r="BE686" i="6"/>
  <c r="AS679" i="6"/>
  <c r="BE766" i="6"/>
  <c r="BE761" i="6"/>
  <c r="AW740" i="6"/>
  <c r="BA739" i="6"/>
  <c r="BE727" i="6"/>
  <c r="BE724" i="6"/>
  <c r="AW724" i="6"/>
  <c r="AK723" i="6"/>
  <c r="BI693" i="6"/>
  <c r="BA679" i="6"/>
  <c r="BA749" i="6"/>
  <c r="AO763" i="6"/>
  <c r="BA758" i="6"/>
  <c r="AW757" i="6"/>
  <c r="BI755" i="6"/>
  <c r="AO754" i="6"/>
  <c r="AS753" i="6"/>
  <c r="AO752" i="6"/>
  <c r="BA747" i="6"/>
  <c r="BE745" i="6"/>
  <c r="BI742" i="6"/>
  <c r="AS741" i="6"/>
  <c r="AW738" i="6"/>
  <c r="AS736" i="6"/>
  <c r="BI735" i="6"/>
  <c r="BA733" i="6"/>
  <c r="AO731" i="6"/>
  <c r="AS727" i="6"/>
  <c r="BI726" i="6"/>
  <c r="AK724" i="6"/>
  <c r="AS718" i="6"/>
  <c r="AW716" i="6"/>
  <c r="BA702" i="6"/>
  <c r="BE695" i="6"/>
  <c r="AO687" i="6"/>
  <c r="BI683" i="6"/>
  <c r="BI679" i="6"/>
  <c r="AK674" i="6"/>
  <c r="BE670" i="6"/>
  <c r="BE719" i="6"/>
  <c r="AK715" i="6"/>
  <c r="BE713" i="6"/>
  <c r="AK712" i="6"/>
  <c r="AO711" i="6"/>
  <c r="BA708" i="6"/>
  <c r="AO706" i="6"/>
  <c r="AS704" i="6"/>
  <c r="BE702" i="6"/>
  <c r="AK702" i="6"/>
  <c r="AO700" i="6"/>
  <c r="AW698" i="6"/>
  <c r="AO697" i="6"/>
  <c r="BA696" i="6"/>
  <c r="AW694" i="6"/>
  <c r="AW690" i="6"/>
  <c r="BE688" i="6"/>
  <c r="AO683" i="6"/>
  <c r="AS680" i="6"/>
  <c r="AW678" i="6"/>
  <c r="BE674" i="6"/>
  <c r="AS674" i="6"/>
  <c r="BA673" i="6"/>
  <c r="AS672" i="6"/>
  <c r="AS669" i="6"/>
  <c r="AK666" i="6"/>
  <c r="AO657" i="6"/>
  <c r="BE655" i="6"/>
  <c r="BE651" i="6"/>
  <c r="BE723" i="6"/>
  <c r="AW721" i="6"/>
  <c r="AW717" i="6"/>
  <c r="AS715" i="6"/>
  <c r="BA710" i="6"/>
  <c r="BI708" i="6"/>
  <c r="AK707" i="6"/>
  <c r="BA705" i="6"/>
  <c r="AW701" i="6"/>
  <c r="BE698" i="6"/>
  <c r="AK698" i="6"/>
  <c r="AO691" i="6"/>
  <c r="AO689" i="6"/>
  <c r="BA688" i="6"/>
  <c r="AS686" i="6"/>
  <c r="AS684" i="6"/>
  <c r="AW683" i="6"/>
  <c r="BE682" i="6"/>
  <c r="BI681" i="6"/>
  <c r="BI678" i="6"/>
  <c r="AW676" i="6"/>
  <c r="BE668" i="6"/>
  <c r="AS662" i="6"/>
  <c r="AK659" i="6"/>
  <c r="BA658" i="6"/>
  <c r="AW903" i="6"/>
  <c r="BU900" i="6"/>
  <c r="BE667" i="6"/>
  <c r="BA664" i="6"/>
  <c r="AS698" i="6"/>
  <c r="AS694" i="6"/>
  <c r="AO693" i="6"/>
  <c r="BE691" i="6"/>
  <c r="AK687" i="6"/>
  <c r="BA686" i="6"/>
  <c r="BE685" i="6"/>
  <c r="AS670" i="6"/>
  <c r="AS668" i="6"/>
  <c r="AO662" i="6"/>
  <c r="BE661" i="6"/>
  <c r="AK655" i="6"/>
  <c r="BI654" i="6"/>
  <c r="BQ903" i="6"/>
  <c r="BA898" i="6"/>
  <c r="BA735" i="6"/>
  <c r="BE732" i="6"/>
  <c r="AK727" i="6"/>
  <c r="AS726" i="6"/>
  <c r="BA723" i="6"/>
  <c r="AO722" i="6"/>
  <c r="AO720" i="6"/>
  <c r="BI718" i="6"/>
  <c r="AO718" i="6"/>
  <c r="BE716" i="6"/>
  <c r="AW714" i="6"/>
  <c r="BA712" i="6"/>
  <c r="BE711" i="6"/>
  <c r="BE706" i="6"/>
  <c r="BI704" i="6"/>
  <c r="AK703" i="6"/>
  <c r="BE700" i="6"/>
  <c r="BI698" i="6"/>
  <c r="AK696" i="6"/>
  <c r="BE689" i="6"/>
  <c r="AS687" i="6"/>
  <c r="BI686" i="6"/>
  <c r="AW686" i="6"/>
  <c r="AW684" i="6"/>
  <c r="BI680" i="6"/>
  <c r="AK678" i="6"/>
  <c r="AK676" i="6"/>
  <c r="AS671" i="6"/>
  <c r="BA670" i="6"/>
  <c r="AO668" i="6"/>
  <c r="BI664" i="6"/>
  <c r="BA663" i="6"/>
  <c r="AW660" i="6"/>
  <c r="BI659" i="6"/>
  <c r="AO658" i="6"/>
  <c r="AW649" i="6"/>
  <c r="BI648" i="6"/>
  <c r="BY903" i="6"/>
  <c r="AO902" i="6"/>
  <c r="BE901" i="6"/>
  <c r="AK716" i="6"/>
  <c r="BI713" i="6"/>
  <c r="BA707" i="6"/>
  <c r="AS706" i="6"/>
  <c r="BI702" i="6"/>
  <c r="AK700" i="6"/>
  <c r="AW696" i="6"/>
  <c r="BA694" i="6"/>
  <c r="AW692" i="6"/>
  <c r="AK689" i="6"/>
  <c r="AK688" i="6"/>
  <c r="AS678" i="6"/>
  <c r="AO674" i="6"/>
  <c r="BA671" i="6"/>
  <c r="BI670" i="6"/>
  <c r="BI666" i="6"/>
  <c r="AW658" i="6"/>
  <c r="AW656" i="6"/>
  <c r="AS650" i="6"/>
  <c r="BI723" i="6"/>
  <c r="BE722" i="6"/>
  <c r="BA721" i="6"/>
  <c r="BE720" i="6"/>
  <c r="AK720" i="6"/>
  <c r="AO719" i="6"/>
  <c r="BA717" i="6"/>
  <c r="AS716" i="6"/>
  <c r="AW713" i="6"/>
  <c r="BI712" i="6"/>
  <c r="BE710" i="6"/>
  <c r="AK708" i="6"/>
  <c r="BA706" i="6"/>
  <c r="AK705" i="6"/>
  <c r="AK704" i="6"/>
  <c r="BA703" i="6"/>
  <c r="AO698" i="6"/>
  <c r="AS697" i="6"/>
  <c r="AS696" i="6"/>
  <c r="BI687" i="6"/>
  <c r="BE684" i="6"/>
  <c r="AO682" i="6"/>
  <c r="AK680" i="6"/>
  <c r="AO677" i="6"/>
  <c r="AK673" i="6"/>
  <c r="AK672" i="6"/>
  <c r="BI671" i="6"/>
  <c r="AW668" i="6"/>
  <c r="AS667" i="6"/>
  <c r="AO666" i="6"/>
  <c r="AK664" i="6"/>
  <c r="AW663" i="6"/>
  <c r="BA661" i="6"/>
  <c r="BE660" i="6"/>
  <c r="AK660" i="6"/>
  <c r="BA653" i="6"/>
  <c r="AW651" i="6"/>
  <c r="AW667" i="6"/>
  <c r="AW666" i="6"/>
  <c r="AK665" i="6"/>
  <c r="BA662" i="6"/>
  <c r="AS660" i="6"/>
  <c r="AO655" i="6"/>
  <c r="BA651" i="6"/>
  <c r="BE903" i="6"/>
  <c r="BE902" i="6"/>
  <c r="BM901" i="6"/>
  <c r="AS901" i="6"/>
  <c r="BI900" i="6"/>
  <c r="BI899" i="6"/>
  <c r="AO899" i="6"/>
  <c r="BE896" i="6"/>
  <c r="BU895" i="6"/>
  <c r="BQ893" i="6"/>
  <c r="BE889" i="6"/>
  <c r="AW887" i="6"/>
  <c r="AO869" i="6"/>
  <c r="BQ867" i="6"/>
  <c r="AS895" i="6"/>
  <c r="BM892" i="6"/>
  <c r="AO650" i="6"/>
  <c r="BE648" i="6"/>
  <c r="AK648" i="6"/>
  <c r="BZ904" i="6"/>
  <c r="B1035" i="6" s="1"/>
  <c r="BU903" i="6"/>
  <c r="AK902" i="6"/>
  <c r="BQ900" i="6"/>
  <c r="BE897" i="6"/>
  <c r="AK893" i="6"/>
  <c r="BQ891" i="6"/>
  <c r="BE887" i="6"/>
  <c r="BE880" i="6"/>
  <c r="BY878" i="6"/>
  <c r="BI866" i="6"/>
  <c r="BE669" i="6"/>
  <c r="BI665" i="6"/>
  <c r="AS664" i="6"/>
  <c r="AO663" i="6"/>
  <c r="BA659" i="6"/>
  <c r="BA656" i="6"/>
  <c r="AK654" i="6"/>
  <c r="BE652" i="6"/>
  <c r="AK652" i="6"/>
  <c r="AW650" i="6"/>
  <c r="BU902" i="6"/>
  <c r="BY900" i="6"/>
  <c r="BE898" i="6"/>
  <c r="AS897" i="6"/>
  <c r="BA896" i="6"/>
  <c r="BQ894" i="6"/>
  <c r="AW894" i="6"/>
  <c r="BE891" i="6"/>
  <c r="BM890" i="6"/>
  <c r="BA889" i="6"/>
  <c r="BY887" i="6"/>
  <c r="BM885" i="6"/>
  <c r="BQ875" i="6"/>
  <c r="BA874" i="6"/>
  <c r="AO868" i="6"/>
  <c r="BU861" i="6"/>
  <c r="BQ901" i="6"/>
  <c r="BM899" i="6"/>
  <c r="AK875" i="6"/>
  <c r="AK900" i="6"/>
  <c r="BA897" i="6"/>
  <c r="AW895" i="6"/>
  <c r="BM894" i="6"/>
  <c r="BQ892" i="6"/>
  <c r="BM891" i="6"/>
  <c r="AW899" i="6"/>
  <c r="AO898" i="6"/>
  <c r="BQ897" i="6"/>
  <c r="BQ896" i="6"/>
  <c r="BA893" i="6"/>
  <c r="BA892" i="6"/>
  <c r="BU890" i="6"/>
  <c r="AK889" i="6"/>
  <c r="AK888" i="6"/>
  <c r="BM887" i="6"/>
  <c r="BE886" i="6"/>
  <c r="AW883" i="6"/>
  <c r="AO882" i="6"/>
  <c r="BQ881" i="6"/>
  <c r="BQ880" i="6"/>
  <c r="BA877" i="6"/>
  <c r="BA876" i="6"/>
  <c r="BU874" i="6"/>
  <c r="AK873" i="6"/>
  <c r="AK872" i="6"/>
  <c r="BM871" i="6"/>
  <c r="BE870" i="6"/>
  <c r="AW867" i="6"/>
  <c r="AO866" i="6"/>
  <c r="BQ865" i="6"/>
  <c r="BQ864" i="6"/>
  <c r="BA861" i="6"/>
  <c r="BA860" i="6"/>
  <c r="BU858" i="6"/>
  <c r="AK857" i="6"/>
  <c r="AS856" i="6"/>
  <c r="BU855" i="6"/>
  <c r="BU854" i="6"/>
  <c r="AS853" i="6"/>
  <c r="BA850" i="6"/>
  <c r="AK846" i="6"/>
  <c r="BM840" i="6"/>
  <c r="AK834" i="6"/>
  <c r="AW898" i="6"/>
  <c r="BY897" i="6"/>
  <c r="BY896" i="6"/>
  <c r="AO895" i="6"/>
  <c r="BI893" i="6"/>
  <c r="BI892" i="6"/>
  <c r="AS889" i="6"/>
  <c r="AS888" i="6"/>
  <c r="BU887" i="6"/>
  <c r="BM886" i="6"/>
  <c r="BE883" i="6"/>
  <c r="AW882" i="6"/>
  <c r="BY881" i="6"/>
  <c r="BY880" i="6"/>
  <c r="AO879" i="6"/>
  <c r="BI877" i="6"/>
  <c r="BI876" i="6"/>
  <c r="AS873" i="6"/>
  <c r="AS872" i="6"/>
  <c r="BU871" i="6"/>
  <c r="BM870" i="6"/>
  <c r="BE867" i="6"/>
  <c r="AW866" i="6"/>
  <c r="BY865" i="6"/>
  <c r="BY864" i="6"/>
  <c r="AO863" i="6"/>
  <c r="BI861" i="6"/>
  <c r="BI860" i="6"/>
  <c r="AS857" i="6"/>
  <c r="BA856" i="6"/>
  <c r="AO852" i="6"/>
  <c r="AW849" i="6"/>
  <c r="AW839" i="6"/>
  <c r="BU838" i="6"/>
  <c r="AO838" i="6"/>
  <c r="AO836" i="6"/>
  <c r="AS834" i="6"/>
  <c r="BA833" i="6"/>
  <c r="BI888" i="6"/>
  <c r="AS885" i="6"/>
  <c r="AS884" i="6"/>
  <c r="BU883" i="6"/>
  <c r="BM882" i="6"/>
  <c r="BE879" i="6"/>
  <c r="AW878" i="6"/>
  <c r="BY877" i="6"/>
  <c r="BY876" i="6"/>
  <c r="AO875" i="6"/>
  <c r="BI873" i="6"/>
  <c r="BI872" i="6"/>
  <c r="AS869" i="6"/>
  <c r="AS868" i="6"/>
  <c r="BU867" i="6"/>
  <c r="BM866" i="6"/>
  <c r="BE863" i="6"/>
  <c r="AW862" i="6"/>
  <c r="BY861" i="6"/>
  <c r="BY860" i="6"/>
  <c r="AO859" i="6"/>
  <c r="BI857" i="6"/>
  <c r="BI856" i="6"/>
  <c r="BE852" i="6"/>
  <c r="AW836" i="6"/>
  <c r="BI834" i="6"/>
  <c r="BA901" i="6"/>
  <c r="BA900" i="6"/>
  <c r="BU898" i="6"/>
  <c r="AK897" i="6"/>
  <c r="AK896" i="6"/>
  <c r="BM895" i="6"/>
  <c r="BE894" i="6"/>
  <c r="AW891" i="6"/>
  <c r="AO890" i="6"/>
  <c r="BQ889" i="6"/>
  <c r="BQ888" i="6"/>
  <c r="BA885" i="6"/>
  <c r="BA884" i="6"/>
  <c r="BU882" i="6"/>
  <c r="AK881" i="6"/>
  <c r="AK880" i="6"/>
  <c r="BM879" i="6"/>
  <c r="BE878" i="6"/>
  <c r="AW875" i="6"/>
  <c r="AO874" i="6"/>
  <c r="BQ873" i="6"/>
  <c r="BQ872" i="6"/>
  <c r="BA869" i="6"/>
  <c r="BA868" i="6"/>
  <c r="BU866" i="6"/>
  <c r="AK865" i="6"/>
  <c r="AK864" i="6"/>
  <c r="BM863" i="6"/>
  <c r="BE862" i="6"/>
  <c r="AW859" i="6"/>
  <c r="AO858" i="6"/>
  <c r="BQ857" i="6"/>
  <c r="BQ856" i="6"/>
  <c r="AO854" i="6"/>
  <c r="BY853" i="6"/>
  <c r="AO853" i="6"/>
  <c r="AO848" i="6"/>
  <c r="BY847" i="6"/>
  <c r="BI842" i="6"/>
  <c r="BY841" i="6"/>
  <c r="BQ834" i="6"/>
  <c r="AW890" i="6"/>
  <c r="BY889" i="6"/>
  <c r="BY888" i="6"/>
  <c r="AO887" i="6"/>
  <c r="BI885" i="6"/>
  <c r="BI884" i="6"/>
  <c r="AS881" i="6"/>
  <c r="AS880" i="6"/>
  <c r="BU879" i="6"/>
  <c r="BM878" i="6"/>
  <c r="BE875" i="6"/>
  <c r="AW874" i="6"/>
  <c r="BY873" i="6"/>
  <c r="BY872" i="6"/>
  <c r="AO871" i="6"/>
  <c r="BI869" i="6"/>
  <c r="BI868" i="6"/>
  <c r="AS865" i="6"/>
  <c r="AS864" i="6"/>
  <c r="BU863" i="6"/>
  <c r="BM862" i="6"/>
  <c r="BE859" i="6"/>
  <c r="AW858" i="6"/>
  <c r="BY857" i="6"/>
  <c r="BY856" i="6"/>
  <c r="AW855" i="6"/>
  <c r="AW854" i="6"/>
  <c r="BM836" i="6"/>
  <c r="BQ884" i="6"/>
  <c r="BA881" i="6"/>
  <c r="BA880" i="6"/>
  <c r="BU878" i="6"/>
  <c r="AK877" i="6"/>
  <c r="AK876" i="6"/>
  <c r="BM875" i="6"/>
  <c r="BE874" i="6"/>
  <c r="AW871" i="6"/>
  <c r="AO870" i="6"/>
  <c r="BQ869" i="6"/>
  <c r="BQ868" i="6"/>
  <c r="BA865" i="6"/>
  <c r="BA864" i="6"/>
  <c r="BU862" i="6"/>
  <c r="AK861" i="6"/>
  <c r="AK860" i="6"/>
  <c r="BM859" i="6"/>
  <c r="BE858" i="6"/>
  <c r="BE855" i="6"/>
  <c r="BE854" i="6"/>
  <c r="AK853" i="6"/>
  <c r="AW851" i="6"/>
  <c r="AO850" i="6"/>
  <c r="BQ849" i="6"/>
  <c r="BQ848" i="6"/>
  <c r="BA845" i="6"/>
  <c r="BA844" i="6"/>
  <c r="AO843" i="6"/>
  <c r="AO842" i="6"/>
  <c r="AW841" i="6"/>
  <c r="AK839" i="6"/>
  <c r="AO837" i="6"/>
  <c r="BQ836" i="6"/>
  <c r="BQ835" i="6"/>
  <c r="BU833" i="6"/>
  <c r="AS833" i="6"/>
  <c r="AO830" i="6"/>
  <c r="BE829" i="6"/>
  <c r="BA827" i="6"/>
  <c r="BE825" i="6"/>
  <c r="BA823" i="6"/>
  <c r="BA821" i="6"/>
  <c r="BI820" i="6"/>
  <c r="AW819" i="6"/>
  <c r="BE818" i="6"/>
  <c r="AW817" i="6"/>
  <c r="BY816" i="6"/>
  <c r="BY815" i="6"/>
  <c r="AW815" i="6"/>
  <c r="BA813" i="6"/>
  <c r="BQ811" i="6"/>
  <c r="AK811" i="6"/>
  <c r="BU809" i="6"/>
  <c r="AO809" i="6"/>
  <c r="BQ808" i="6"/>
  <c r="AW806" i="6"/>
  <c r="BY804" i="6"/>
  <c r="BE804" i="6"/>
  <c r="AK804" i="6"/>
  <c r="BE802" i="6"/>
  <c r="BA796" i="6"/>
  <c r="BU798" i="6"/>
  <c r="AK852" i="6"/>
  <c r="BM851" i="6"/>
  <c r="BE850" i="6"/>
  <c r="AW847" i="6"/>
  <c r="AO846" i="6"/>
  <c r="BQ845" i="6"/>
  <c r="BQ844" i="6"/>
  <c r="BE842" i="6"/>
  <c r="BE841" i="6"/>
  <c r="AK840" i="6"/>
  <c r="AS839" i="6"/>
  <c r="AW837" i="6"/>
  <c r="AS835" i="6"/>
  <c r="BE830" i="6"/>
  <c r="BM829" i="6"/>
  <c r="BI827" i="6"/>
  <c r="BU825" i="6"/>
  <c r="AS824" i="6"/>
  <c r="BI823" i="6"/>
  <c r="AO821" i="6"/>
  <c r="BY820" i="6"/>
  <c r="BY819" i="6"/>
  <c r="BE819" i="6"/>
  <c r="BU818" i="6"/>
  <c r="BM817" i="6"/>
  <c r="AK814" i="6"/>
  <c r="BI813" i="6"/>
  <c r="AO812" i="6"/>
  <c r="BY811" i="6"/>
  <c r="AS811" i="6"/>
  <c r="AS810" i="6"/>
  <c r="AW809" i="6"/>
  <c r="AK806" i="6"/>
  <c r="AS814" i="6"/>
  <c r="AW812" i="6"/>
  <c r="BA810" i="6"/>
  <c r="BM808" i="6"/>
  <c r="BA853" i="6"/>
  <c r="BA852" i="6"/>
  <c r="BU850" i="6"/>
  <c r="AK849" i="6"/>
  <c r="AK848" i="6"/>
  <c r="BM847" i="6"/>
  <c r="BE846" i="6"/>
  <c r="BM843" i="6"/>
  <c r="BU842" i="6"/>
  <c r="BM841" i="6"/>
  <c r="BA840" i="6"/>
  <c r="BI839" i="6"/>
  <c r="BM837" i="6"/>
  <c r="AK836" i="6"/>
  <c r="BA835" i="6"/>
  <c r="BU831" i="6"/>
  <c r="AS831" i="6"/>
  <c r="BU830" i="6"/>
  <c r="BU829" i="6"/>
  <c r="BY827" i="6"/>
  <c r="AK827" i="6"/>
  <c r="BI824" i="6"/>
  <c r="BQ823" i="6"/>
  <c r="AW822" i="6"/>
  <c r="BY821" i="6"/>
  <c r="BM819" i="6"/>
  <c r="AS816" i="6"/>
  <c r="BA814" i="6"/>
  <c r="BQ813" i="6"/>
  <c r="AK813" i="6"/>
  <c r="BE812" i="6"/>
  <c r="BI810" i="6"/>
  <c r="AS808" i="6"/>
  <c r="BU806" i="6"/>
  <c r="BY803" i="6"/>
  <c r="AS803" i="6"/>
  <c r="BI800" i="6"/>
  <c r="BQ798" i="6"/>
  <c r="AW798" i="6"/>
  <c r="AO855" i="6"/>
  <c r="BI853" i="6"/>
  <c r="BI852" i="6"/>
  <c r="AS849" i="6"/>
  <c r="AS848" i="6"/>
  <c r="BU847" i="6"/>
  <c r="BM846" i="6"/>
  <c r="AS843" i="6"/>
  <c r="BU841" i="6"/>
  <c r="BA841" i="6"/>
  <c r="BI840" i="6"/>
  <c r="AO839" i="6"/>
  <c r="AS837" i="6"/>
  <c r="AS836" i="6"/>
  <c r="AW833" i="6"/>
  <c r="BA831" i="6"/>
  <c r="BI829" i="6"/>
  <c r="AO829" i="6"/>
  <c r="BE827" i="6"/>
  <c r="BQ824" i="6"/>
  <c r="BE823" i="6"/>
  <c r="BE822" i="6"/>
  <c r="BE821" i="6"/>
  <c r="AK821" i="6"/>
  <c r="AK820" i="6"/>
  <c r="BA819" i="6"/>
  <c r="BA816" i="6"/>
  <c r="BI814" i="6"/>
  <c r="BM812" i="6"/>
  <c r="BU811" i="6"/>
  <c r="AO811" i="6"/>
  <c r="BQ810" i="6"/>
  <c r="BY809" i="6"/>
  <c r="BU808" i="6"/>
  <c r="BE807" i="6"/>
  <c r="BA806" i="6"/>
  <c r="BY805" i="6"/>
  <c r="AS805" i="6"/>
  <c r="BI804" i="6"/>
  <c r="AO804" i="6"/>
  <c r="BI802" i="6"/>
  <c r="AO802" i="6"/>
  <c r="AO851" i="6"/>
  <c r="BI849" i="6"/>
  <c r="BI848" i="6"/>
  <c r="AS845" i="6"/>
  <c r="AS844" i="6"/>
  <c r="BI843" i="6"/>
  <c r="BI841" i="6"/>
  <c r="BY840" i="6"/>
  <c r="BY839" i="6"/>
  <c r="BI836" i="6"/>
  <c r="AW835" i="6"/>
  <c r="BM833" i="6"/>
  <c r="BQ831" i="6"/>
  <c r="BQ829" i="6"/>
  <c r="BY825" i="6"/>
  <c r="AW825" i="6"/>
  <c r="BM823" i="6"/>
  <c r="AS823" i="6"/>
  <c r="BU822" i="6"/>
  <c r="BU821" i="6"/>
  <c r="BA820" i="6"/>
  <c r="BI819" i="6"/>
  <c r="AW818" i="6"/>
  <c r="AO817" i="6"/>
  <c r="BQ816" i="6"/>
  <c r="BQ815" i="6"/>
  <c r="BY814" i="6"/>
  <c r="AW811" i="6"/>
  <c r="AO808" i="6"/>
  <c r="BM807" i="6"/>
  <c r="BQ806" i="6"/>
  <c r="AS806" i="6"/>
  <c r="AW804" i="6"/>
  <c r="BM803" i="6"/>
  <c r="BA802" i="6"/>
  <c r="BQ801" i="6"/>
  <c r="AK801" i="6"/>
  <c r="BE800" i="6"/>
  <c r="BI798" i="6"/>
  <c r="BM796" i="6"/>
  <c r="BU795" i="6"/>
  <c r="AO795" i="6"/>
  <c r="BQ794" i="6"/>
  <c r="BY793" i="6"/>
  <c r="AS793" i="6"/>
  <c r="BU792" i="6"/>
  <c r="BY790" i="6"/>
  <c r="AW787" i="6"/>
  <c r="BQ809" i="6"/>
  <c r="AK809" i="6"/>
  <c r="BE808" i="6"/>
  <c r="BI806" i="6"/>
  <c r="BM804" i="6"/>
  <c r="BU803" i="6"/>
  <c r="AO803" i="6"/>
  <c r="BQ802" i="6"/>
  <c r="BY801" i="6"/>
  <c r="AS801" i="6"/>
  <c r="BU800" i="6"/>
  <c r="BY798" i="6"/>
  <c r="AW795" i="6"/>
  <c r="BA793" i="6"/>
  <c r="BE787" i="6"/>
  <c r="AK786" i="6"/>
  <c r="BU804" i="6"/>
  <c r="BY802" i="6"/>
  <c r="BM801" i="6"/>
  <c r="AW799" i="6"/>
  <c r="BA797" i="6"/>
  <c r="BQ795" i="6"/>
  <c r="AK795" i="6"/>
  <c r="BU793" i="6"/>
  <c r="AO793" i="6"/>
  <c r="BE791" i="6"/>
  <c r="AK790" i="6"/>
  <c r="BI789" i="6"/>
  <c r="AO788" i="6"/>
  <c r="AS787" i="6"/>
  <c r="AS786" i="6"/>
  <c r="BI785" i="6"/>
  <c r="AW807" i="6"/>
  <c r="BA805" i="6"/>
  <c r="BQ803" i="6"/>
  <c r="AK803" i="6"/>
  <c r="BU801" i="6"/>
  <c r="AO801" i="6"/>
  <c r="BE799" i="6"/>
  <c r="AK798" i="6"/>
  <c r="BI797" i="6"/>
  <c r="AO796" i="6"/>
  <c r="BY795" i="6"/>
  <c r="AS795" i="6"/>
  <c r="AS794" i="6"/>
  <c r="AW793" i="6"/>
  <c r="AW792" i="6"/>
  <c r="BM791" i="6"/>
  <c r="BA790" i="6"/>
  <c r="BQ789" i="6"/>
  <c r="AK789" i="6"/>
  <c r="BE788" i="6"/>
  <c r="BA787" i="6"/>
  <c r="BI786" i="6"/>
  <c r="BQ785" i="6"/>
  <c r="BE785" i="6"/>
  <c r="AK785" i="6"/>
  <c r="AK802" i="6"/>
  <c r="BI801" i="6"/>
  <c r="AO800" i="6"/>
  <c r="AS798" i="6"/>
  <c r="AW796" i="6"/>
  <c r="BM795" i="6"/>
  <c r="BA794" i="6"/>
  <c r="BQ793" i="6"/>
  <c r="AK793" i="6"/>
  <c r="BE792" i="6"/>
  <c r="BI790" i="6"/>
  <c r="BM788" i="6"/>
  <c r="BU787" i="6"/>
  <c r="AO787" i="6"/>
  <c r="BQ786" i="6"/>
  <c r="AS785" i="6"/>
  <c r="AK1047" i="6"/>
  <c r="DD1047" i="6" s="1"/>
  <c r="AK815" i="6"/>
  <c r="BU813" i="6"/>
  <c r="AO813" i="6"/>
  <c r="BY807" i="6"/>
  <c r="AS807" i="6"/>
  <c r="AW805" i="6"/>
  <c r="BA799" i="6"/>
  <c r="BE797" i="6"/>
  <c r="BI791" i="6"/>
  <c r="BM789" i="6"/>
  <c r="AO785" i="6"/>
  <c r="AS815" i="6"/>
  <c r="AW813" i="6"/>
  <c r="BA807" i="6"/>
  <c r="BE805" i="6"/>
  <c r="BI799" i="6"/>
  <c r="BM797" i="6"/>
  <c r="BQ791" i="6"/>
  <c r="AK791" i="6"/>
  <c r="BU789" i="6"/>
  <c r="AO789" i="6"/>
  <c r="BA811" i="6"/>
  <c r="BE809" i="6"/>
  <c r="BI803" i="6"/>
  <c r="BY787" i="6"/>
  <c r="AW785" i="6"/>
  <c r="BA815" i="6"/>
  <c r="BE813" i="6"/>
  <c r="BI807" i="6"/>
  <c r="BM805" i="6"/>
  <c r="BQ799" i="6"/>
  <c r="AK799" i="6"/>
  <c r="BU797" i="6"/>
  <c r="AO797" i="6"/>
  <c r="BY791" i="6"/>
  <c r="AS791" i="6"/>
  <c r="AW789" i="6"/>
  <c r="BM813" i="6"/>
  <c r="BQ807" i="6"/>
  <c r="AK807" i="6"/>
  <c r="BU805" i="6"/>
  <c r="AO805" i="6"/>
  <c r="BY799" i="6"/>
  <c r="AS799" i="6"/>
  <c r="AW797" i="6"/>
  <c r="BA791" i="6"/>
  <c r="BE789" i="6"/>
  <c r="BY784" i="6"/>
  <c r="BU784" i="6"/>
  <c r="BQ784" i="6"/>
  <c r="BM784" i="6"/>
  <c r="BI784" i="6"/>
  <c r="BA784" i="6"/>
  <c r="AW784" i="6"/>
  <c r="AS784" i="6"/>
  <c r="AO784" i="6"/>
  <c r="BE755" i="6"/>
  <c r="AW752" i="6"/>
  <c r="AS748" i="6"/>
  <c r="BE734" i="6"/>
  <c r="BE763" i="6"/>
  <c r="BE752" i="6"/>
  <c r="AS751" i="6"/>
  <c r="AO747" i="6"/>
  <c r="AK756" i="6"/>
  <c r="AS756" i="6"/>
  <c r="BI748" i="6"/>
  <c r="BA728" i="6"/>
  <c r="AS766" i="6"/>
  <c r="BI759" i="6"/>
  <c r="BI766" i="6"/>
  <c r="AK764" i="6"/>
  <c r="AS764" i="6"/>
  <c r="AO760" i="6"/>
  <c r="AK759" i="6"/>
  <c r="BA756" i="6"/>
  <c r="BA751" i="6"/>
  <c r="AW747" i="6"/>
  <c r="BA766" i="6"/>
  <c r="AO755" i="6"/>
  <c r="AO724" i="6"/>
  <c r="AW755" i="6"/>
  <c r="AO734" i="6"/>
  <c r="AO741" i="6"/>
  <c r="BI740" i="6"/>
  <c r="BI737" i="6"/>
  <c r="AO736" i="6"/>
  <c r="AW733" i="6"/>
  <c r="BA725" i="6"/>
  <c r="AK721" i="6"/>
  <c r="AW718" i="6"/>
  <c r="BE705" i="6"/>
  <c r="BE721" i="6"/>
  <c r="BA716" i="6"/>
  <c r="AK713" i="6"/>
  <c r="AO704" i="6"/>
  <c r="AW736" i="6"/>
  <c r="AK733" i="6"/>
  <c r="BE741" i="6"/>
  <c r="AK737" i="6"/>
  <c r="BE736" i="6"/>
  <c r="BE733" i="6"/>
  <c r="AS732" i="6"/>
  <c r="AO729" i="6"/>
  <c r="BI725" i="6"/>
  <c r="AS721" i="6"/>
  <c r="AS717" i="6"/>
  <c r="BI716" i="6"/>
  <c r="AO712" i="6"/>
  <c r="AS711" i="6"/>
  <c r="AW709" i="6"/>
  <c r="BI706" i="6"/>
  <c r="AK690" i="6"/>
  <c r="AW737" i="6"/>
  <c r="AK732" i="6"/>
  <c r="BE737" i="6"/>
  <c r="AS733" i="6"/>
  <c r="BA732" i="6"/>
  <c r="BI729" i="6"/>
  <c r="AO728" i="6"/>
  <c r="AW725" i="6"/>
  <c r="AK714" i="6"/>
  <c r="AW712" i="6"/>
  <c r="BA711" i="6"/>
  <c r="AO707" i="6"/>
  <c r="BA714" i="6"/>
  <c r="AW744" i="6"/>
  <c r="AS740" i="6"/>
  <c r="BA737" i="6"/>
  <c r="AO733" i="6"/>
  <c r="BE729" i="6"/>
  <c r="AS725" i="6"/>
  <c r="BA724" i="6"/>
  <c r="BI721" i="6"/>
  <c r="AW720" i="6"/>
  <c r="BI717" i="6"/>
  <c r="BI714" i="6"/>
  <c r="AO713" i="6"/>
  <c r="BE712" i="6"/>
  <c r="BI711" i="6"/>
  <c r="BA709" i="6"/>
  <c r="AW707" i="6"/>
  <c r="AO709" i="6"/>
  <c r="AS705" i="6"/>
  <c r="BA700" i="6"/>
  <c r="AK697" i="6"/>
  <c r="AK681" i="6"/>
  <c r="BA676" i="6"/>
  <c r="AS673" i="6"/>
  <c r="BI668" i="6"/>
  <c r="AO653" i="6"/>
  <c r="BA692" i="6"/>
  <c r="BA684" i="6"/>
  <c r="AO672" i="6"/>
  <c r="BA660" i="6"/>
  <c r="AK657" i="6"/>
  <c r="AW653" i="6"/>
  <c r="AK649" i="6"/>
  <c r="AO648" i="6"/>
  <c r="AS713" i="6"/>
  <c r="AK710" i="6"/>
  <c r="BE709" i="6"/>
  <c r="BI705" i="6"/>
  <c r="BI700" i="6"/>
  <c r="BA697" i="6"/>
  <c r="AO696" i="6"/>
  <c r="AS689" i="6"/>
  <c r="BA681" i="6"/>
  <c r="AO680" i="6"/>
  <c r="BI676" i="6"/>
  <c r="BI673" i="6"/>
  <c r="AO669" i="6"/>
  <c r="AK668" i="6"/>
  <c r="BE664" i="6"/>
  <c r="AS657" i="6"/>
  <c r="AO656" i="6"/>
  <c r="BE653" i="6"/>
  <c r="AS652" i="6"/>
  <c r="BA713" i="6"/>
  <c r="AS710" i="6"/>
  <c r="AW706" i="6"/>
  <c r="AW704" i="6"/>
  <c r="AO701" i="6"/>
  <c r="BI697" i="6"/>
  <c r="BI692" i="6"/>
  <c r="BA689" i="6"/>
  <c r="AO688" i="6"/>
  <c r="BI684" i="6"/>
  <c r="AW672" i="6"/>
  <c r="AW669" i="6"/>
  <c r="BI660" i="6"/>
  <c r="BA657" i="6"/>
  <c r="AS649" i="6"/>
  <c r="AW648" i="6"/>
  <c r="BI710" i="6"/>
  <c r="BE704" i="6"/>
  <c r="BE701" i="6"/>
  <c r="AW693" i="6"/>
  <c r="AK692" i="6"/>
  <c r="AW688" i="6"/>
  <c r="AO685" i="6"/>
  <c r="AK684" i="6"/>
  <c r="AW677" i="6"/>
  <c r="BE672" i="6"/>
  <c r="AS665" i="6"/>
  <c r="AO661" i="6"/>
  <c r="BA649" i="6"/>
  <c r="AS700" i="6"/>
  <c r="BE696" i="6"/>
  <c r="BE693" i="6"/>
  <c r="AW685" i="6"/>
  <c r="BE680" i="6"/>
  <c r="BE677" i="6"/>
  <c r="AS676" i="6"/>
  <c r="BA668" i="6"/>
  <c r="BA665" i="6"/>
  <c r="AO664" i="6"/>
  <c r="AW661" i="6"/>
  <c r="BE656" i="6"/>
  <c r="BI652" i="6"/>
  <c r="BJ647" i="6"/>
  <c r="BJ767" i="6" s="1"/>
  <c r="B772" i="6" s="1"/>
  <c r="BG647" i="6"/>
  <c r="BF647" i="6"/>
  <c r="BD647" i="6"/>
  <c r="BC647" i="6"/>
  <c r="BB647" i="6"/>
  <c r="AZ647" i="6"/>
  <c r="AY647" i="6"/>
  <c r="AX647" i="6"/>
  <c r="AV647" i="6"/>
  <c r="AU647" i="6"/>
  <c r="AT647" i="6"/>
  <c r="AR647" i="6"/>
  <c r="AQ647" i="6"/>
  <c r="AP647" i="6"/>
  <c r="AN647" i="6"/>
  <c r="AM647" i="6"/>
  <c r="AL647" i="6"/>
  <c r="AJ647" i="6"/>
  <c r="AI647" i="6"/>
  <c r="AH647" i="6"/>
  <c r="BH647" i="6"/>
  <c r="BK511" i="6"/>
  <c r="AH511" i="6"/>
  <c r="AI511" i="6"/>
  <c r="AJ511" i="6"/>
  <c r="AL511" i="6"/>
  <c r="AM511" i="6"/>
  <c r="AN511" i="6"/>
  <c r="AP511" i="6"/>
  <c r="AQ511" i="6"/>
  <c r="AR511" i="6"/>
  <c r="AT511" i="6"/>
  <c r="AU511" i="6"/>
  <c r="AV511" i="6"/>
  <c r="AX511" i="6"/>
  <c r="AY511" i="6"/>
  <c r="AZ511" i="6"/>
  <c r="BB511" i="6"/>
  <c r="BC511" i="6"/>
  <c r="BD511" i="6"/>
  <c r="BF511" i="6"/>
  <c r="BG511" i="6"/>
  <c r="BH511" i="6"/>
  <c r="AH512" i="6"/>
  <c r="AI512" i="6"/>
  <c r="AJ512" i="6"/>
  <c r="AL512" i="6"/>
  <c r="AM512" i="6"/>
  <c r="AN512" i="6"/>
  <c r="AP512" i="6"/>
  <c r="AQ512" i="6"/>
  <c r="AR512" i="6"/>
  <c r="AT512" i="6"/>
  <c r="AU512" i="6"/>
  <c r="AV512" i="6"/>
  <c r="AX512" i="6"/>
  <c r="AY512" i="6"/>
  <c r="AZ512" i="6"/>
  <c r="BB512" i="6"/>
  <c r="BC512" i="6"/>
  <c r="BD512" i="6"/>
  <c r="BF512" i="6"/>
  <c r="BG512" i="6"/>
  <c r="BH512" i="6"/>
  <c r="AH513" i="6"/>
  <c r="AI513" i="6"/>
  <c r="AJ513" i="6"/>
  <c r="AL513" i="6"/>
  <c r="AM513" i="6"/>
  <c r="AN513" i="6"/>
  <c r="AP513" i="6"/>
  <c r="AQ513" i="6"/>
  <c r="AR513" i="6"/>
  <c r="AT513" i="6"/>
  <c r="AU513" i="6"/>
  <c r="AV513" i="6"/>
  <c r="AX513" i="6"/>
  <c r="AY513" i="6"/>
  <c r="AZ513" i="6"/>
  <c r="BB513" i="6"/>
  <c r="BC513" i="6"/>
  <c r="BD513" i="6"/>
  <c r="BF513" i="6"/>
  <c r="BG513" i="6"/>
  <c r="BH513" i="6"/>
  <c r="AH514" i="6"/>
  <c r="AI514" i="6"/>
  <c r="AJ514" i="6"/>
  <c r="AL514" i="6"/>
  <c r="AM514" i="6"/>
  <c r="AN514" i="6"/>
  <c r="AP514" i="6"/>
  <c r="AQ514" i="6"/>
  <c r="AR514" i="6"/>
  <c r="AT514" i="6"/>
  <c r="AU514" i="6"/>
  <c r="AV514" i="6"/>
  <c r="AX514" i="6"/>
  <c r="AY514" i="6"/>
  <c r="AZ514" i="6"/>
  <c r="BB514" i="6"/>
  <c r="BC514" i="6"/>
  <c r="BD514" i="6"/>
  <c r="BF514" i="6"/>
  <c r="BG514" i="6"/>
  <c r="BH514" i="6"/>
  <c r="AH515" i="6"/>
  <c r="AI515" i="6"/>
  <c r="AJ515" i="6"/>
  <c r="AL515" i="6"/>
  <c r="AM515" i="6"/>
  <c r="AN515" i="6"/>
  <c r="AP515" i="6"/>
  <c r="AQ515" i="6"/>
  <c r="AR515" i="6"/>
  <c r="AT515" i="6"/>
  <c r="AU515" i="6"/>
  <c r="AV515" i="6"/>
  <c r="AX515" i="6"/>
  <c r="AY515" i="6"/>
  <c r="AZ515" i="6"/>
  <c r="BB515" i="6"/>
  <c r="BC515" i="6"/>
  <c r="BD515" i="6"/>
  <c r="BF515" i="6"/>
  <c r="BG515" i="6"/>
  <c r="BH515" i="6"/>
  <c r="AH516" i="6"/>
  <c r="AI516" i="6"/>
  <c r="AJ516" i="6"/>
  <c r="AL516" i="6"/>
  <c r="AM516" i="6"/>
  <c r="AN516" i="6"/>
  <c r="AP516" i="6"/>
  <c r="AQ516" i="6"/>
  <c r="AR516" i="6"/>
  <c r="AT516" i="6"/>
  <c r="AU516" i="6"/>
  <c r="AV516" i="6"/>
  <c r="AX516" i="6"/>
  <c r="AY516" i="6"/>
  <c r="AZ516" i="6"/>
  <c r="BB516" i="6"/>
  <c r="BC516" i="6"/>
  <c r="BD516" i="6"/>
  <c r="BF516" i="6"/>
  <c r="BG516" i="6"/>
  <c r="BH516" i="6"/>
  <c r="AH517" i="6"/>
  <c r="AI517" i="6"/>
  <c r="AJ517" i="6"/>
  <c r="AL517" i="6"/>
  <c r="AM517" i="6"/>
  <c r="AN517" i="6"/>
  <c r="AP517" i="6"/>
  <c r="AQ517" i="6"/>
  <c r="AR517" i="6"/>
  <c r="AT517" i="6"/>
  <c r="AU517" i="6"/>
  <c r="AV517" i="6"/>
  <c r="AX517" i="6"/>
  <c r="AY517" i="6"/>
  <c r="AZ517" i="6"/>
  <c r="BB517" i="6"/>
  <c r="BC517" i="6"/>
  <c r="BD517" i="6"/>
  <c r="BF517" i="6"/>
  <c r="BG517" i="6"/>
  <c r="BH517" i="6"/>
  <c r="AH518" i="6"/>
  <c r="AI518" i="6"/>
  <c r="AJ518" i="6"/>
  <c r="AL518" i="6"/>
  <c r="AM518" i="6"/>
  <c r="AN518" i="6"/>
  <c r="AP518" i="6"/>
  <c r="AQ518" i="6"/>
  <c r="AR518" i="6"/>
  <c r="AT518" i="6"/>
  <c r="AU518" i="6"/>
  <c r="AV518" i="6"/>
  <c r="AX518" i="6"/>
  <c r="AY518" i="6"/>
  <c r="AZ518" i="6"/>
  <c r="BB518" i="6"/>
  <c r="BC518" i="6"/>
  <c r="BD518" i="6"/>
  <c r="BF518" i="6"/>
  <c r="BG518" i="6"/>
  <c r="BH518" i="6"/>
  <c r="AH519" i="6"/>
  <c r="AI519" i="6"/>
  <c r="AJ519" i="6"/>
  <c r="AL519" i="6"/>
  <c r="AM519" i="6"/>
  <c r="AN519" i="6"/>
  <c r="AP519" i="6"/>
  <c r="AQ519" i="6"/>
  <c r="AR519" i="6"/>
  <c r="AT519" i="6"/>
  <c r="AU519" i="6"/>
  <c r="AV519" i="6"/>
  <c r="AX519" i="6"/>
  <c r="AY519" i="6"/>
  <c r="AZ519" i="6"/>
  <c r="BB519" i="6"/>
  <c r="BC519" i="6"/>
  <c r="BD519" i="6"/>
  <c r="BF519" i="6"/>
  <c r="BG519" i="6"/>
  <c r="BH519" i="6"/>
  <c r="AH520" i="6"/>
  <c r="AI520" i="6"/>
  <c r="AJ520" i="6"/>
  <c r="AL520" i="6"/>
  <c r="AM520" i="6"/>
  <c r="AN520" i="6"/>
  <c r="AP520" i="6"/>
  <c r="AQ520" i="6"/>
  <c r="AR520" i="6"/>
  <c r="AT520" i="6"/>
  <c r="AU520" i="6"/>
  <c r="AV520" i="6"/>
  <c r="AX520" i="6"/>
  <c r="AY520" i="6"/>
  <c r="AZ520" i="6"/>
  <c r="BB520" i="6"/>
  <c r="BC520" i="6"/>
  <c r="BD520" i="6"/>
  <c r="BF520" i="6"/>
  <c r="BG520" i="6"/>
  <c r="BH520" i="6"/>
  <c r="AH521" i="6"/>
  <c r="AI521" i="6"/>
  <c r="AJ521" i="6"/>
  <c r="AL521" i="6"/>
  <c r="AM521" i="6"/>
  <c r="AN521" i="6"/>
  <c r="AP521" i="6"/>
  <c r="AQ521" i="6"/>
  <c r="AR521" i="6"/>
  <c r="AT521" i="6"/>
  <c r="AU521" i="6"/>
  <c r="AV521" i="6"/>
  <c r="AX521" i="6"/>
  <c r="AY521" i="6"/>
  <c r="AZ521" i="6"/>
  <c r="BB521" i="6"/>
  <c r="BC521" i="6"/>
  <c r="BD521" i="6"/>
  <c r="BF521" i="6"/>
  <c r="BG521" i="6"/>
  <c r="BH521" i="6"/>
  <c r="AH522" i="6"/>
  <c r="AI522" i="6"/>
  <c r="AJ522" i="6"/>
  <c r="AL522" i="6"/>
  <c r="AM522" i="6"/>
  <c r="AN522" i="6"/>
  <c r="AP522" i="6"/>
  <c r="AQ522" i="6"/>
  <c r="AR522" i="6"/>
  <c r="AT522" i="6"/>
  <c r="AU522" i="6"/>
  <c r="AV522" i="6"/>
  <c r="AX522" i="6"/>
  <c r="AY522" i="6"/>
  <c r="AZ522" i="6"/>
  <c r="BB522" i="6"/>
  <c r="BC522" i="6"/>
  <c r="BD522" i="6"/>
  <c r="BF522" i="6"/>
  <c r="BG522" i="6"/>
  <c r="BH522" i="6"/>
  <c r="AH523" i="6"/>
  <c r="AI523" i="6"/>
  <c r="AJ523" i="6"/>
  <c r="AL523" i="6"/>
  <c r="AM523" i="6"/>
  <c r="AN523" i="6"/>
  <c r="AP523" i="6"/>
  <c r="AQ523" i="6"/>
  <c r="AR523" i="6"/>
  <c r="AT523" i="6"/>
  <c r="AU523" i="6"/>
  <c r="AV523" i="6"/>
  <c r="AX523" i="6"/>
  <c r="AY523" i="6"/>
  <c r="AZ523" i="6"/>
  <c r="BB523" i="6"/>
  <c r="BC523" i="6"/>
  <c r="BD523" i="6"/>
  <c r="BF523" i="6"/>
  <c r="BG523" i="6"/>
  <c r="BH523" i="6"/>
  <c r="AH524" i="6"/>
  <c r="AI524" i="6"/>
  <c r="AJ524" i="6"/>
  <c r="AL524" i="6"/>
  <c r="AM524" i="6"/>
  <c r="AN524" i="6"/>
  <c r="AP524" i="6"/>
  <c r="AQ524" i="6"/>
  <c r="AR524" i="6"/>
  <c r="AT524" i="6"/>
  <c r="AU524" i="6"/>
  <c r="AV524" i="6"/>
  <c r="AX524" i="6"/>
  <c r="AY524" i="6"/>
  <c r="AZ524" i="6"/>
  <c r="BB524" i="6"/>
  <c r="BC524" i="6"/>
  <c r="BD524" i="6"/>
  <c r="BF524" i="6"/>
  <c r="BG524" i="6"/>
  <c r="BH524" i="6"/>
  <c r="AH525" i="6"/>
  <c r="AI525" i="6"/>
  <c r="AJ525" i="6"/>
  <c r="AL525" i="6"/>
  <c r="AM525" i="6"/>
  <c r="AN525" i="6"/>
  <c r="AP525" i="6"/>
  <c r="AQ525" i="6"/>
  <c r="AR525" i="6"/>
  <c r="AT525" i="6"/>
  <c r="AU525" i="6"/>
  <c r="AV525" i="6"/>
  <c r="AX525" i="6"/>
  <c r="AY525" i="6"/>
  <c r="AZ525" i="6"/>
  <c r="BB525" i="6"/>
  <c r="BC525" i="6"/>
  <c r="BD525" i="6"/>
  <c r="BF525" i="6"/>
  <c r="BG525" i="6"/>
  <c r="BH525" i="6"/>
  <c r="AH526" i="6"/>
  <c r="AI526" i="6"/>
  <c r="AJ526" i="6"/>
  <c r="AL526" i="6"/>
  <c r="AM526" i="6"/>
  <c r="AN526" i="6"/>
  <c r="AP526" i="6"/>
  <c r="AQ526" i="6"/>
  <c r="AR526" i="6"/>
  <c r="AT526" i="6"/>
  <c r="AU526" i="6"/>
  <c r="AV526" i="6"/>
  <c r="AX526" i="6"/>
  <c r="AY526" i="6"/>
  <c r="AZ526" i="6"/>
  <c r="BB526" i="6"/>
  <c r="BC526" i="6"/>
  <c r="BD526" i="6"/>
  <c r="BF526" i="6"/>
  <c r="BG526" i="6"/>
  <c r="BH526" i="6"/>
  <c r="AH527" i="6"/>
  <c r="AI527" i="6"/>
  <c r="AJ527" i="6"/>
  <c r="AL527" i="6"/>
  <c r="AM527" i="6"/>
  <c r="AN527" i="6"/>
  <c r="AP527" i="6"/>
  <c r="AQ527" i="6"/>
  <c r="AR527" i="6"/>
  <c r="AT527" i="6"/>
  <c r="AU527" i="6"/>
  <c r="AV527" i="6"/>
  <c r="AX527" i="6"/>
  <c r="AY527" i="6"/>
  <c r="AZ527" i="6"/>
  <c r="BB527" i="6"/>
  <c r="BC527" i="6"/>
  <c r="BD527" i="6"/>
  <c r="BF527" i="6"/>
  <c r="BG527" i="6"/>
  <c r="BH527" i="6"/>
  <c r="AH528" i="6"/>
  <c r="AI528" i="6"/>
  <c r="AJ528" i="6"/>
  <c r="AL528" i="6"/>
  <c r="AM528" i="6"/>
  <c r="AN528" i="6"/>
  <c r="AP528" i="6"/>
  <c r="AQ528" i="6"/>
  <c r="AR528" i="6"/>
  <c r="AT528" i="6"/>
  <c r="AU528" i="6"/>
  <c r="AV528" i="6"/>
  <c r="AX528" i="6"/>
  <c r="AY528" i="6"/>
  <c r="AZ528" i="6"/>
  <c r="BB528" i="6"/>
  <c r="BC528" i="6"/>
  <c r="BD528" i="6"/>
  <c r="BF528" i="6"/>
  <c r="BG528" i="6"/>
  <c r="BH528" i="6"/>
  <c r="AH529" i="6"/>
  <c r="AI529" i="6"/>
  <c r="AJ529" i="6"/>
  <c r="AL529" i="6"/>
  <c r="AM529" i="6"/>
  <c r="AN529" i="6"/>
  <c r="AP529" i="6"/>
  <c r="AQ529" i="6"/>
  <c r="AR529" i="6"/>
  <c r="AT529" i="6"/>
  <c r="AU529" i="6"/>
  <c r="AV529" i="6"/>
  <c r="AX529" i="6"/>
  <c r="AY529" i="6"/>
  <c r="AZ529" i="6"/>
  <c r="BB529" i="6"/>
  <c r="BC529" i="6"/>
  <c r="BD529" i="6"/>
  <c r="BF529" i="6"/>
  <c r="BG529" i="6"/>
  <c r="BH529" i="6"/>
  <c r="AH530" i="6"/>
  <c r="AI530" i="6"/>
  <c r="AJ530" i="6"/>
  <c r="AL530" i="6"/>
  <c r="AM530" i="6"/>
  <c r="AN530" i="6"/>
  <c r="AP530" i="6"/>
  <c r="AQ530" i="6"/>
  <c r="AR530" i="6"/>
  <c r="AT530" i="6"/>
  <c r="AU530" i="6"/>
  <c r="AV530" i="6"/>
  <c r="AX530" i="6"/>
  <c r="AY530" i="6"/>
  <c r="AZ530" i="6"/>
  <c r="BB530" i="6"/>
  <c r="BC530" i="6"/>
  <c r="BD530" i="6"/>
  <c r="BF530" i="6"/>
  <c r="BG530" i="6"/>
  <c r="BH530" i="6"/>
  <c r="AH531" i="6"/>
  <c r="AI531" i="6"/>
  <c r="AJ531" i="6"/>
  <c r="AL531" i="6"/>
  <c r="AM531" i="6"/>
  <c r="AN531" i="6"/>
  <c r="AP531" i="6"/>
  <c r="AQ531" i="6"/>
  <c r="AR531" i="6"/>
  <c r="AT531" i="6"/>
  <c r="AU531" i="6"/>
  <c r="AV531" i="6"/>
  <c r="AX531" i="6"/>
  <c r="AY531" i="6"/>
  <c r="AZ531" i="6"/>
  <c r="BB531" i="6"/>
  <c r="BC531" i="6"/>
  <c r="BD531" i="6"/>
  <c r="BF531" i="6"/>
  <c r="BG531" i="6"/>
  <c r="BH531" i="6"/>
  <c r="AH532" i="6"/>
  <c r="AI532" i="6"/>
  <c r="AJ532" i="6"/>
  <c r="AL532" i="6"/>
  <c r="AM532" i="6"/>
  <c r="AN532" i="6"/>
  <c r="AP532" i="6"/>
  <c r="AQ532" i="6"/>
  <c r="AR532" i="6"/>
  <c r="AT532" i="6"/>
  <c r="AU532" i="6"/>
  <c r="AV532" i="6"/>
  <c r="AX532" i="6"/>
  <c r="AY532" i="6"/>
  <c r="AZ532" i="6"/>
  <c r="BB532" i="6"/>
  <c r="BC532" i="6"/>
  <c r="BD532" i="6"/>
  <c r="BF532" i="6"/>
  <c r="BG532" i="6"/>
  <c r="BH532" i="6"/>
  <c r="AH533" i="6"/>
  <c r="AI533" i="6"/>
  <c r="AJ533" i="6"/>
  <c r="AL533" i="6"/>
  <c r="AM533" i="6"/>
  <c r="AN533" i="6"/>
  <c r="AP533" i="6"/>
  <c r="AQ533" i="6"/>
  <c r="AR533" i="6"/>
  <c r="AT533" i="6"/>
  <c r="AU533" i="6"/>
  <c r="AV533" i="6"/>
  <c r="AX533" i="6"/>
  <c r="AY533" i="6"/>
  <c r="AZ533" i="6"/>
  <c r="BB533" i="6"/>
  <c r="BC533" i="6"/>
  <c r="BD533" i="6"/>
  <c r="BF533" i="6"/>
  <c r="BG533" i="6"/>
  <c r="BH533" i="6"/>
  <c r="AH534" i="6"/>
  <c r="AI534" i="6"/>
  <c r="AJ534" i="6"/>
  <c r="AL534" i="6"/>
  <c r="AM534" i="6"/>
  <c r="AN534" i="6"/>
  <c r="AP534" i="6"/>
  <c r="AQ534" i="6"/>
  <c r="AR534" i="6"/>
  <c r="AT534" i="6"/>
  <c r="AU534" i="6"/>
  <c r="AV534" i="6"/>
  <c r="AX534" i="6"/>
  <c r="AY534" i="6"/>
  <c r="AZ534" i="6"/>
  <c r="BB534" i="6"/>
  <c r="BC534" i="6"/>
  <c r="BD534" i="6"/>
  <c r="BF534" i="6"/>
  <c r="BG534" i="6"/>
  <c r="BH534" i="6"/>
  <c r="AH535" i="6"/>
  <c r="AI535" i="6"/>
  <c r="AJ535" i="6"/>
  <c r="AL535" i="6"/>
  <c r="AM535" i="6"/>
  <c r="AN535" i="6"/>
  <c r="AP535" i="6"/>
  <c r="AQ535" i="6"/>
  <c r="AR535" i="6"/>
  <c r="AT535" i="6"/>
  <c r="AU535" i="6"/>
  <c r="AV535" i="6"/>
  <c r="AX535" i="6"/>
  <c r="AY535" i="6"/>
  <c r="AZ535" i="6"/>
  <c r="BB535" i="6"/>
  <c r="BC535" i="6"/>
  <c r="BD535" i="6"/>
  <c r="BF535" i="6"/>
  <c r="BG535" i="6"/>
  <c r="BH535" i="6"/>
  <c r="AH536" i="6"/>
  <c r="AI536" i="6"/>
  <c r="AJ536" i="6"/>
  <c r="AL536" i="6"/>
  <c r="AM536" i="6"/>
  <c r="AN536" i="6"/>
  <c r="AP536" i="6"/>
  <c r="AQ536" i="6"/>
  <c r="AR536" i="6"/>
  <c r="AT536" i="6"/>
  <c r="AU536" i="6"/>
  <c r="AV536" i="6"/>
  <c r="AX536" i="6"/>
  <c r="AY536" i="6"/>
  <c r="AZ536" i="6"/>
  <c r="BB536" i="6"/>
  <c r="BC536" i="6"/>
  <c r="BD536" i="6"/>
  <c r="BF536" i="6"/>
  <c r="BG536" i="6"/>
  <c r="BH536" i="6"/>
  <c r="AH537" i="6"/>
  <c r="AI537" i="6"/>
  <c r="AJ537" i="6"/>
  <c r="AL537" i="6"/>
  <c r="AM537" i="6"/>
  <c r="AN537" i="6"/>
  <c r="AP537" i="6"/>
  <c r="AQ537" i="6"/>
  <c r="AR537" i="6"/>
  <c r="AT537" i="6"/>
  <c r="AU537" i="6"/>
  <c r="AV537" i="6"/>
  <c r="AX537" i="6"/>
  <c r="AY537" i="6"/>
  <c r="AZ537" i="6"/>
  <c r="BB537" i="6"/>
  <c r="BC537" i="6"/>
  <c r="BD537" i="6"/>
  <c r="BF537" i="6"/>
  <c r="BG537" i="6"/>
  <c r="BH537" i="6"/>
  <c r="AH538" i="6"/>
  <c r="AI538" i="6"/>
  <c r="AJ538" i="6"/>
  <c r="AL538" i="6"/>
  <c r="AM538" i="6"/>
  <c r="AN538" i="6"/>
  <c r="AP538" i="6"/>
  <c r="AQ538" i="6"/>
  <c r="AR538" i="6"/>
  <c r="AT538" i="6"/>
  <c r="AU538" i="6"/>
  <c r="AV538" i="6"/>
  <c r="AX538" i="6"/>
  <c r="AY538" i="6"/>
  <c r="AZ538" i="6"/>
  <c r="BB538" i="6"/>
  <c r="BC538" i="6"/>
  <c r="BD538" i="6"/>
  <c r="BF538" i="6"/>
  <c r="BG538" i="6"/>
  <c r="BH538" i="6"/>
  <c r="AH539" i="6"/>
  <c r="AI539" i="6"/>
  <c r="AJ539" i="6"/>
  <c r="AL539" i="6"/>
  <c r="AM539" i="6"/>
  <c r="AN539" i="6"/>
  <c r="AP539" i="6"/>
  <c r="AQ539" i="6"/>
  <c r="AR539" i="6"/>
  <c r="AT539" i="6"/>
  <c r="AU539" i="6"/>
  <c r="AV539" i="6"/>
  <c r="AX539" i="6"/>
  <c r="AY539" i="6"/>
  <c r="AZ539" i="6"/>
  <c r="BB539" i="6"/>
  <c r="BC539" i="6"/>
  <c r="BD539" i="6"/>
  <c r="BF539" i="6"/>
  <c r="BG539" i="6"/>
  <c r="BH539" i="6"/>
  <c r="AH540" i="6"/>
  <c r="AI540" i="6"/>
  <c r="AJ540" i="6"/>
  <c r="AL540" i="6"/>
  <c r="AM540" i="6"/>
  <c r="AN540" i="6"/>
  <c r="AP540" i="6"/>
  <c r="AQ540" i="6"/>
  <c r="AR540" i="6"/>
  <c r="AT540" i="6"/>
  <c r="AU540" i="6"/>
  <c r="AV540" i="6"/>
  <c r="AX540" i="6"/>
  <c r="AY540" i="6"/>
  <c r="AZ540" i="6"/>
  <c r="BB540" i="6"/>
  <c r="BC540" i="6"/>
  <c r="BD540" i="6"/>
  <c r="BF540" i="6"/>
  <c r="BG540" i="6"/>
  <c r="BH540" i="6"/>
  <c r="AH541" i="6"/>
  <c r="AI541" i="6"/>
  <c r="AJ541" i="6"/>
  <c r="AL541" i="6"/>
  <c r="AM541" i="6"/>
  <c r="AN541" i="6"/>
  <c r="AP541" i="6"/>
  <c r="AQ541" i="6"/>
  <c r="AR541" i="6"/>
  <c r="AT541" i="6"/>
  <c r="AU541" i="6"/>
  <c r="AV541" i="6"/>
  <c r="AX541" i="6"/>
  <c r="AY541" i="6"/>
  <c r="AZ541" i="6"/>
  <c r="BB541" i="6"/>
  <c r="BC541" i="6"/>
  <c r="BD541" i="6"/>
  <c r="BF541" i="6"/>
  <c r="BG541" i="6"/>
  <c r="BH541" i="6"/>
  <c r="AH542" i="6"/>
  <c r="AI542" i="6"/>
  <c r="AJ542" i="6"/>
  <c r="AL542" i="6"/>
  <c r="AM542" i="6"/>
  <c r="AN542" i="6"/>
  <c r="AP542" i="6"/>
  <c r="AQ542" i="6"/>
  <c r="AR542" i="6"/>
  <c r="AT542" i="6"/>
  <c r="AU542" i="6"/>
  <c r="AV542" i="6"/>
  <c r="AX542" i="6"/>
  <c r="AY542" i="6"/>
  <c r="AZ542" i="6"/>
  <c r="BB542" i="6"/>
  <c r="BC542" i="6"/>
  <c r="BD542" i="6"/>
  <c r="BF542" i="6"/>
  <c r="BG542" i="6"/>
  <c r="BH542" i="6"/>
  <c r="AH543" i="6"/>
  <c r="AI543" i="6"/>
  <c r="AJ543" i="6"/>
  <c r="AL543" i="6"/>
  <c r="AM543" i="6"/>
  <c r="AN543" i="6"/>
  <c r="AP543" i="6"/>
  <c r="AQ543" i="6"/>
  <c r="AR543" i="6"/>
  <c r="AT543" i="6"/>
  <c r="AU543" i="6"/>
  <c r="AV543" i="6"/>
  <c r="AX543" i="6"/>
  <c r="AY543" i="6"/>
  <c r="AZ543" i="6"/>
  <c r="BB543" i="6"/>
  <c r="BC543" i="6"/>
  <c r="BD543" i="6"/>
  <c r="BF543" i="6"/>
  <c r="BG543" i="6"/>
  <c r="BH543" i="6"/>
  <c r="AH544" i="6"/>
  <c r="AI544" i="6"/>
  <c r="AJ544" i="6"/>
  <c r="AL544" i="6"/>
  <c r="AM544" i="6"/>
  <c r="AN544" i="6"/>
  <c r="AP544" i="6"/>
  <c r="AQ544" i="6"/>
  <c r="AR544" i="6"/>
  <c r="AT544" i="6"/>
  <c r="AU544" i="6"/>
  <c r="AV544" i="6"/>
  <c r="AX544" i="6"/>
  <c r="AY544" i="6"/>
  <c r="AZ544" i="6"/>
  <c r="BB544" i="6"/>
  <c r="BC544" i="6"/>
  <c r="BD544" i="6"/>
  <c r="BF544" i="6"/>
  <c r="BG544" i="6"/>
  <c r="BH544" i="6"/>
  <c r="AH545" i="6"/>
  <c r="AI545" i="6"/>
  <c r="AJ545" i="6"/>
  <c r="AL545" i="6"/>
  <c r="AM545" i="6"/>
  <c r="AN545" i="6"/>
  <c r="AP545" i="6"/>
  <c r="AQ545" i="6"/>
  <c r="AR545" i="6"/>
  <c r="AT545" i="6"/>
  <c r="AU545" i="6"/>
  <c r="AV545" i="6"/>
  <c r="AX545" i="6"/>
  <c r="AY545" i="6"/>
  <c r="AZ545" i="6"/>
  <c r="BB545" i="6"/>
  <c r="BC545" i="6"/>
  <c r="BD545" i="6"/>
  <c r="BF545" i="6"/>
  <c r="BG545" i="6"/>
  <c r="BH545" i="6"/>
  <c r="AH546" i="6"/>
  <c r="AI546" i="6"/>
  <c r="AJ546" i="6"/>
  <c r="AL546" i="6"/>
  <c r="AM546" i="6"/>
  <c r="AN546" i="6"/>
  <c r="AP546" i="6"/>
  <c r="AQ546" i="6"/>
  <c r="AR546" i="6"/>
  <c r="AT546" i="6"/>
  <c r="AU546" i="6"/>
  <c r="AV546" i="6"/>
  <c r="AX546" i="6"/>
  <c r="AY546" i="6"/>
  <c r="AZ546" i="6"/>
  <c r="BB546" i="6"/>
  <c r="BC546" i="6"/>
  <c r="BD546" i="6"/>
  <c r="BF546" i="6"/>
  <c r="BG546" i="6"/>
  <c r="BH546" i="6"/>
  <c r="AH547" i="6"/>
  <c r="AI547" i="6"/>
  <c r="AJ547" i="6"/>
  <c r="AL547" i="6"/>
  <c r="AM547" i="6"/>
  <c r="AN547" i="6"/>
  <c r="AP547" i="6"/>
  <c r="AQ547" i="6"/>
  <c r="AR547" i="6"/>
  <c r="AT547" i="6"/>
  <c r="AU547" i="6"/>
  <c r="AV547" i="6"/>
  <c r="AX547" i="6"/>
  <c r="AY547" i="6"/>
  <c r="AZ547" i="6"/>
  <c r="BB547" i="6"/>
  <c r="BC547" i="6"/>
  <c r="BD547" i="6"/>
  <c r="BF547" i="6"/>
  <c r="BG547" i="6"/>
  <c r="BH547" i="6"/>
  <c r="AH548" i="6"/>
  <c r="AI548" i="6"/>
  <c r="AJ548" i="6"/>
  <c r="AL548" i="6"/>
  <c r="AM548" i="6"/>
  <c r="AN548" i="6"/>
  <c r="AP548" i="6"/>
  <c r="AQ548" i="6"/>
  <c r="AR548" i="6"/>
  <c r="AT548" i="6"/>
  <c r="AU548" i="6"/>
  <c r="AV548" i="6"/>
  <c r="AX548" i="6"/>
  <c r="AY548" i="6"/>
  <c r="AZ548" i="6"/>
  <c r="BB548" i="6"/>
  <c r="BC548" i="6"/>
  <c r="BD548" i="6"/>
  <c r="BF548" i="6"/>
  <c r="BG548" i="6"/>
  <c r="BH548" i="6"/>
  <c r="AH549" i="6"/>
  <c r="AI549" i="6"/>
  <c r="AJ549" i="6"/>
  <c r="AL549" i="6"/>
  <c r="AM549" i="6"/>
  <c r="AN549" i="6"/>
  <c r="AP549" i="6"/>
  <c r="AQ549" i="6"/>
  <c r="AR549" i="6"/>
  <c r="AT549" i="6"/>
  <c r="AU549" i="6"/>
  <c r="AV549" i="6"/>
  <c r="AX549" i="6"/>
  <c r="AY549" i="6"/>
  <c r="AZ549" i="6"/>
  <c r="BB549" i="6"/>
  <c r="BC549" i="6"/>
  <c r="BD549" i="6"/>
  <c r="BF549" i="6"/>
  <c r="BG549" i="6"/>
  <c r="BH549" i="6"/>
  <c r="AH550" i="6"/>
  <c r="AI550" i="6"/>
  <c r="AJ550" i="6"/>
  <c r="AL550" i="6"/>
  <c r="AM550" i="6"/>
  <c r="AN550" i="6"/>
  <c r="AP550" i="6"/>
  <c r="AQ550" i="6"/>
  <c r="AR550" i="6"/>
  <c r="AT550" i="6"/>
  <c r="AU550" i="6"/>
  <c r="AV550" i="6"/>
  <c r="AX550" i="6"/>
  <c r="AY550" i="6"/>
  <c r="AZ550" i="6"/>
  <c r="BB550" i="6"/>
  <c r="BC550" i="6"/>
  <c r="BD550" i="6"/>
  <c r="BF550" i="6"/>
  <c r="BG550" i="6"/>
  <c r="BH550" i="6"/>
  <c r="AH551" i="6"/>
  <c r="AI551" i="6"/>
  <c r="AJ551" i="6"/>
  <c r="AL551" i="6"/>
  <c r="AM551" i="6"/>
  <c r="AN551" i="6"/>
  <c r="AP551" i="6"/>
  <c r="AQ551" i="6"/>
  <c r="AR551" i="6"/>
  <c r="AT551" i="6"/>
  <c r="AU551" i="6"/>
  <c r="AV551" i="6"/>
  <c r="AX551" i="6"/>
  <c r="AY551" i="6"/>
  <c r="AZ551" i="6"/>
  <c r="BB551" i="6"/>
  <c r="BC551" i="6"/>
  <c r="BD551" i="6"/>
  <c r="BF551" i="6"/>
  <c r="BG551" i="6"/>
  <c r="BH551" i="6"/>
  <c r="AH552" i="6"/>
  <c r="AI552" i="6"/>
  <c r="AJ552" i="6"/>
  <c r="AL552" i="6"/>
  <c r="AM552" i="6"/>
  <c r="AN552" i="6"/>
  <c r="AP552" i="6"/>
  <c r="AQ552" i="6"/>
  <c r="AR552" i="6"/>
  <c r="AT552" i="6"/>
  <c r="AU552" i="6"/>
  <c r="AV552" i="6"/>
  <c r="AX552" i="6"/>
  <c r="AY552" i="6"/>
  <c r="AZ552" i="6"/>
  <c r="BB552" i="6"/>
  <c r="BC552" i="6"/>
  <c r="BD552" i="6"/>
  <c r="BF552" i="6"/>
  <c r="BG552" i="6"/>
  <c r="BH552" i="6"/>
  <c r="AH553" i="6"/>
  <c r="AI553" i="6"/>
  <c r="AJ553" i="6"/>
  <c r="AL553" i="6"/>
  <c r="AM553" i="6"/>
  <c r="AN553" i="6"/>
  <c r="AP553" i="6"/>
  <c r="AQ553" i="6"/>
  <c r="AR553" i="6"/>
  <c r="AT553" i="6"/>
  <c r="AU553" i="6"/>
  <c r="AV553" i="6"/>
  <c r="AX553" i="6"/>
  <c r="AY553" i="6"/>
  <c r="AZ553" i="6"/>
  <c r="BB553" i="6"/>
  <c r="BC553" i="6"/>
  <c r="BD553" i="6"/>
  <c r="BF553" i="6"/>
  <c r="BG553" i="6"/>
  <c r="BH553" i="6"/>
  <c r="AH554" i="6"/>
  <c r="AI554" i="6"/>
  <c r="AJ554" i="6"/>
  <c r="AL554" i="6"/>
  <c r="AM554" i="6"/>
  <c r="AN554" i="6"/>
  <c r="AP554" i="6"/>
  <c r="AQ554" i="6"/>
  <c r="AR554" i="6"/>
  <c r="AT554" i="6"/>
  <c r="AU554" i="6"/>
  <c r="AV554" i="6"/>
  <c r="AX554" i="6"/>
  <c r="AY554" i="6"/>
  <c r="AZ554" i="6"/>
  <c r="BB554" i="6"/>
  <c r="BC554" i="6"/>
  <c r="BD554" i="6"/>
  <c r="BF554" i="6"/>
  <c r="BG554" i="6"/>
  <c r="BH554" i="6"/>
  <c r="AH555" i="6"/>
  <c r="AI555" i="6"/>
  <c r="AJ555" i="6"/>
  <c r="AL555" i="6"/>
  <c r="AM555" i="6"/>
  <c r="AN555" i="6"/>
  <c r="AP555" i="6"/>
  <c r="AQ555" i="6"/>
  <c r="AR555" i="6"/>
  <c r="AT555" i="6"/>
  <c r="AU555" i="6"/>
  <c r="AV555" i="6"/>
  <c r="AX555" i="6"/>
  <c r="AY555" i="6"/>
  <c r="AZ555" i="6"/>
  <c r="BB555" i="6"/>
  <c r="BC555" i="6"/>
  <c r="BD555" i="6"/>
  <c r="BF555" i="6"/>
  <c r="BG555" i="6"/>
  <c r="BH555" i="6"/>
  <c r="AH556" i="6"/>
  <c r="AI556" i="6"/>
  <c r="AJ556" i="6"/>
  <c r="AL556" i="6"/>
  <c r="AM556" i="6"/>
  <c r="AN556" i="6"/>
  <c r="AP556" i="6"/>
  <c r="AQ556" i="6"/>
  <c r="AR556" i="6"/>
  <c r="AT556" i="6"/>
  <c r="AU556" i="6"/>
  <c r="AV556" i="6"/>
  <c r="AX556" i="6"/>
  <c r="AY556" i="6"/>
  <c r="AZ556" i="6"/>
  <c r="BB556" i="6"/>
  <c r="BC556" i="6"/>
  <c r="BD556" i="6"/>
  <c r="BF556" i="6"/>
  <c r="BG556" i="6"/>
  <c r="BH556" i="6"/>
  <c r="AH557" i="6"/>
  <c r="AI557" i="6"/>
  <c r="AJ557" i="6"/>
  <c r="AL557" i="6"/>
  <c r="AM557" i="6"/>
  <c r="AN557" i="6"/>
  <c r="AP557" i="6"/>
  <c r="AQ557" i="6"/>
  <c r="AR557" i="6"/>
  <c r="AT557" i="6"/>
  <c r="AU557" i="6"/>
  <c r="AV557" i="6"/>
  <c r="AX557" i="6"/>
  <c r="AY557" i="6"/>
  <c r="AZ557" i="6"/>
  <c r="BB557" i="6"/>
  <c r="BC557" i="6"/>
  <c r="BD557" i="6"/>
  <c r="BF557" i="6"/>
  <c r="BG557" i="6"/>
  <c r="BH557" i="6"/>
  <c r="AH558" i="6"/>
  <c r="AI558" i="6"/>
  <c r="AJ558" i="6"/>
  <c r="AL558" i="6"/>
  <c r="AM558" i="6"/>
  <c r="AN558" i="6"/>
  <c r="AP558" i="6"/>
  <c r="AQ558" i="6"/>
  <c r="AR558" i="6"/>
  <c r="AT558" i="6"/>
  <c r="AU558" i="6"/>
  <c r="AV558" i="6"/>
  <c r="AX558" i="6"/>
  <c r="AY558" i="6"/>
  <c r="AZ558" i="6"/>
  <c r="BB558" i="6"/>
  <c r="BC558" i="6"/>
  <c r="BD558" i="6"/>
  <c r="BF558" i="6"/>
  <c r="BG558" i="6"/>
  <c r="BH558" i="6"/>
  <c r="AH559" i="6"/>
  <c r="AI559" i="6"/>
  <c r="AJ559" i="6"/>
  <c r="AL559" i="6"/>
  <c r="AM559" i="6"/>
  <c r="AN559" i="6"/>
  <c r="AP559" i="6"/>
  <c r="AQ559" i="6"/>
  <c r="AR559" i="6"/>
  <c r="AT559" i="6"/>
  <c r="AU559" i="6"/>
  <c r="AV559" i="6"/>
  <c r="AX559" i="6"/>
  <c r="AY559" i="6"/>
  <c r="AZ559" i="6"/>
  <c r="BB559" i="6"/>
  <c r="BC559" i="6"/>
  <c r="BD559" i="6"/>
  <c r="BF559" i="6"/>
  <c r="BG559" i="6"/>
  <c r="BH559" i="6"/>
  <c r="AH560" i="6"/>
  <c r="AI560" i="6"/>
  <c r="AJ560" i="6"/>
  <c r="AL560" i="6"/>
  <c r="AM560" i="6"/>
  <c r="AN560" i="6"/>
  <c r="AP560" i="6"/>
  <c r="AQ560" i="6"/>
  <c r="AR560" i="6"/>
  <c r="AT560" i="6"/>
  <c r="AU560" i="6"/>
  <c r="AV560" i="6"/>
  <c r="AX560" i="6"/>
  <c r="AY560" i="6"/>
  <c r="AZ560" i="6"/>
  <c r="BB560" i="6"/>
  <c r="BC560" i="6"/>
  <c r="BD560" i="6"/>
  <c r="BF560" i="6"/>
  <c r="BG560" i="6"/>
  <c r="BH560" i="6"/>
  <c r="AH561" i="6"/>
  <c r="AI561" i="6"/>
  <c r="AJ561" i="6"/>
  <c r="AL561" i="6"/>
  <c r="AM561" i="6"/>
  <c r="AN561" i="6"/>
  <c r="AP561" i="6"/>
  <c r="AQ561" i="6"/>
  <c r="AR561" i="6"/>
  <c r="AT561" i="6"/>
  <c r="AU561" i="6"/>
  <c r="AV561" i="6"/>
  <c r="AX561" i="6"/>
  <c r="AY561" i="6"/>
  <c r="AZ561" i="6"/>
  <c r="BB561" i="6"/>
  <c r="BC561" i="6"/>
  <c r="BD561" i="6"/>
  <c r="BF561" i="6"/>
  <c r="BG561" i="6"/>
  <c r="BH561" i="6"/>
  <c r="AH562" i="6"/>
  <c r="AI562" i="6"/>
  <c r="AJ562" i="6"/>
  <c r="AL562" i="6"/>
  <c r="AM562" i="6"/>
  <c r="AN562" i="6"/>
  <c r="AP562" i="6"/>
  <c r="AQ562" i="6"/>
  <c r="AR562" i="6"/>
  <c r="AT562" i="6"/>
  <c r="AU562" i="6"/>
  <c r="AV562" i="6"/>
  <c r="AX562" i="6"/>
  <c r="AY562" i="6"/>
  <c r="AZ562" i="6"/>
  <c r="BB562" i="6"/>
  <c r="BC562" i="6"/>
  <c r="BD562" i="6"/>
  <c r="BF562" i="6"/>
  <c r="BG562" i="6"/>
  <c r="BH562" i="6"/>
  <c r="AH563" i="6"/>
  <c r="AI563" i="6"/>
  <c r="AJ563" i="6"/>
  <c r="AL563" i="6"/>
  <c r="AM563" i="6"/>
  <c r="AN563" i="6"/>
  <c r="AP563" i="6"/>
  <c r="AQ563" i="6"/>
  <c r="AR563" i="6"/>
  <c r="AT563" i="6"/>
  <c r="AU563" i="6"/>
  <c r="AV563" i="6"/>
  <c r="AX563" i="6"/>
  <c r="AY563" i="6"/>
  <c r="AZ563" i="6"/>
  <c r="BB563" i="6"/>
  <c r="BC563" i="6"/>
  <c r="BD563" i="6"/>
  <c r="BF563" i="6"/>
  <c r="BG563" i="6"/>
  <c r="BH563" i="6"/>
  <c r="AH564" i="6"/>
  <c r="AI564" i="6"/>
  <c r="AJ564" i="6"/>
  <c r="AL564" i="6"/>
  <c r="AM564" i="6"/>
  <c r="AN564" i="6"/>
  <c r="AP564" i="6"/>
  <c r="AQ564" i="6"/>
  <c r="AR564" i="6"/>
  <c r="AT564" i="6"/>
  <c r="AU564" i="6"/>
  <c r="AV564" i="6"/>
  <c r="AX564" i="6"/>
  <c r="AY564" i="6"/>
  <c r="AZ564" i="6"/>
  <c r="BB564" i="6"/>
  <c r="BC564" i="6"/>
  <c r="BD564" i="6"/>
  <c r="BF564" i="6"/>
  <c r="BG564" i="6"/>
  <c r="BH564" i="6"/>
  <c r="AH565" i="6"/>
  <c r="AI565" i="6"/>
  <c r="AJ565" i="6"/>
  <c r="AL565" i="6"/>
  <c r="AM565" i="6"/>
  <c r="AN565" i="6"/>
  <c r="AP565" i="6"/>
  <c r="AQ565" i="6"/>
  <c r="AR565" i="6"/>
  <c r="AT565" i="6"/>
  <c r="AU565" i="6"/>
  <c r="AV565" i="6"/>
  <c r="AX565" i="6"/>
  <c r="AY565" i="6"/>
  <c r="AZ565" i="6"/>
  <c r="BB565" i="6"/>
  <c r="BC565" i="6"/>
  <c r="BD565" i="6"/>
  <c r="BF565" i="6"/>
  <c r="BG565" i="6"/>
  <c r="BH565" i="6"/>
  <c r="AH566" i="6"/>
  <c r="AI566" i="6"/>
  <c r="AJ566" i="6"/>
  <c r="AL566" i="6"/>
  <c r="AM566" i="6"/>
  <c r="AN566" i="6"/>
  <c r="AP566" i="6"/>
  <c r="AQ566" i="6"/>
  <c r="AR566" i="6"/>
  <c r="AT566" i="6"/>
  <c r="AU566" i="6"/>
  <c r="AV566" i="6"/>
  <c r="AX566" i="6"/>
  <c r="AY566" i="6"/>
  <c r="AZ566" i="6"/>
  <c r="BB566" i="6"/>
  <c r="BC566" i="6"/>
  <c r="BD566" i="6"/>
  <c r="BF566" i="6"/>
  <c r="BG566" i="6"/>
  <c r="BH566" i="6"/>
  <c r="AH567" i="6"/>
  <c r="AI567" i="6"/>
  <c r="AJ567" i="6"/>
  <c r="AL567" i="6"/>
  <c r="AM567" i="6"/>
  <c r="AN567" i="6"/>
  <c r="AP567" i="6"/>
  <c r="AQ567" i="6"/>
  <c r="AR567" i="6"/>
  <c r="AT567" i="6"/>
  <c r="AU567" i="6"/>
  <c r="AV567" i="6"/>
  <c r="AX567" i="6"/>
  <c r="AY567" i="6"/>
  <c r="AZ567" i="6"/>
  <c r="BB567" i="6"/>
  <c r="BC567" i="6"/>
  <c r="BD567" i="6"/>
  <c r="BF567" i="6"/>
  <c r="BG567" i="6"/>
  <c r="BH567" i="6"/>
  <c r="AH568" i="6"/>
  <c r="AI568" i="6"/>
  <c r="AJ568" i="6"/>
  <c r="AL568" i="6"/>
  <c r="AM568" i="6"/>
  <c r="AN568" i="6"/>
  <c r="AP568" i="6"/>
  <c r="AQ568" i="6"/>
  <c r="AR568" i="6"/>
  <c r="AT568" i="6"/>
  <c r="AU568" i="6"/>
  <c r="AV568" i="6"/>
  <c r="AX568" i="6"/>
  <c r="AY568" i="6"/>
  <c r="AZ568" i="6"/>
  <c r="BB568" i="6"/>
  <c r="BC568" i="6"/>
  <c r="BD568" i="6"/>
  <c r="BF568" i="6"/>
  <c r="BG568" i="6"/>
  <c r="BH568" i="6"/>
  <c r="AH569" i="6"/>
  <c r="AI569" i="6"/>
  <c r="AJ569" i="6"/>
  <c r="AL569" i="6"/>
  <c r="AM569" i="6"/>
  <c r="AN569" i="6"/>
  <c r="AP569" i="6"/>
  <c r="AQ569" i="6"/>
  <c r="AR569" i="6"/>
  <c r="AT569" i="6"/>
  <c r="AU569" i="6"/>
  <c r="AV569" i="6"/>
  <c r="AX569" i="6"/>
  <c r="AY569" i="6"/>
  <c r="AZ569" i="6"/>
  <c r="BB569" i="6"/>
  <c r="BC569" i="6"/>
  <c r="BD569" i="6"/>
  <c r="BF569" i="6"/>
  <c r="BG569" i="6"/>
  <c r="BH569" i="6"/>
  <c r="AH570" i="6"/>
  <c r="AI570" i="6"/>
  <c r="AJ570" i="6"/>
  <c r="AL570" i="6"/>
  <c r="AM570" i="6"/>
  <c r="AN570" i="6"/>
  <c r="AP570" i="6"/>
  <c r="AQ570" i="6"/>
  <c r="AR570" i="6"/>
  <c r="AT570" i="6"/>
  <c r="AU570" i="6"/>
  <c r="AV570" i="6"/>
  <c r="AX570" i="6"/>
  <c r="AY570" i="6"/>
  <c r="AZ570" i="6"/>
  <c r="BB570" i="6"/>
  <c r="BC570" i="6"/>
  <c r="BD570" i="6"/>
  <c r="BF570" i="6"/>
  <c r="BG570" i="6"/>
  <c r="BH570" i="6"/>
  <c r="AH571" i="6"/>
  <c r="AI571" i="6"/>
  <c r="AJ571" i="6"/>
  <c r="AL571" i="6"/>
  <c r="AM571" i="6"/>
  <c r="AN571" i="6"/>
  <c r="AP571" i="6"/>
  <c r="AQ571" i="6"/>
  <c r="AR571" i="6"/>
  <c r="AT571" i="6"/>
  <c r="AU571" i="6"/>
  <c r="AV571" i="6"/>
  <c r="AX571" i="6"/>
  <c r="AY571" i="6"/>
  <c r="AZ571" i="6"/>
  <c r="BB571" i="6"/>
  <c r="BC571" i="6"/>
  <c r="BD571" i="6"/>
  <c r="BF571" i="6"/>
  <c r="BG571" i="6"/>
  <c r="BH571" i="6"/>
  <c r="AH572" i="6"/>
  <c r="AI572" i="6"/>
  <c r="AJ572" i="6"/>
  <c r="AL572" i="6"/>
  <c r="AM572" i="6"/>
  <c r="AN572" i="6"/>
  <c r="AP572" i="6"/>
  <c r="AQ572" i="6"/>
  <c r="AR572" i="6"/>
  <c r="AT572" i="6"/>
  <c r="AU572" i="6"/>
  <c r="AV572" i="6"/>
  <c r="AX572" i="6"/>
  <c r="AY572" i="6"/>
  <c r="AZ572" i="6"/>
  <c r="BB572" i="6"/>
  <c r="BC572" i="6"/>
  <c r="BD572" i="6"/>
  <c r="BF572" i="6"/>
  <c r="BG572" i="6"/>
  <c r="BH572" i="6"/>
  <c r="AH573" i="6"/>
  <c r="AI573" i="6"/>
  <c r="AJ573" i="6"/>
  <c r="AL573" i="6"/>
  <c r="AM573" i="6"/>
  <c r="AN573" i="6"/>
  <c r="AP573" i="6"/>
  <c r="AQ573" i="6"/>
  <c r="AR573" i="6"/>
  <c r="AT573" i="6"/>
  <c r="AU573" i="6"/>
  <c r="AV573" i="6"/>
  <c r="AX573" i="6"/>
  <c r="AY573" i="6"/>
  <c r="AZ573" i="6"/>
  <c r="BB573" i="6"/>
  <c r="BC573" i="6"/>
  <c r="BD573" i="6"/>
  <c r="BF573" i="6"/>
  <c r="BG573" i="6"/>
  <c r="BH573" i="6"/>
  <c r="AH574" i="6"/>
  <c r="AI574" i="6"/>
  <c r="AJ574" i="6"/>
  <c r="AL574" i="6"/>
  <c r="AM574" i="6"/>
  <c r="AN574" i="6"/>
  <c r="AP574" i="6"/>
  <c r="AQ574" i="6"/>
  <c r="AR574" i="6"/>
  <c r="AT574" i="6"/>
  <c r="AU574" i="6"/>
  <c r="AV574" i="6"/>
  <c r="AX574" i="6"/>
  <c r="AY574" i="6"/>
  <c r="AZ574" i="6"/>
  <c r="BB574" i="6"/>
  <c r="BC574" i="6"/>
  <c r="BD574" i="6"/>
  <c r="BF574" i="6"/>
  <c r="BG574" i="6"/>
  <c r="BH574" i="6"/>
  <c r="AH575" i="6"/>
  <c r="AI575" i="6"/>
  <c r="AJ575" i="6"/>
  <c r="AL575" i="6"/>
  <c r="AM575" i="6"/>
  <c r="AN575" i="6"/>
  <c r="AP575" i="6"/>
  <c r="AQ575" i="6"/>
  <c r="AR575" i="6"/>
  <c r="AT575" i="6"/>
  <c r="AU575" i="6"/>
  <c r="AV575" i="6"/>
  <c r="AX575" i="6"/>
  <c r="AY575" i="6"/>
  <c r="AZ575" i="6"/>
  <c r="BB575" i="6"/>
  <c r="BC575" i="6"/>
  <c r="BD575" i="6"/>
  <c r="BF575" i="6"/>
  <c r="BG575" i="6"/>
  <c r="BH575" i="6"/>
  <c r="AH576" i="6"/>
  <c r="AI576" i="6"/>
  <c r="AJ576" i="6"/>
  <c r="AL576" i="6"/>
  <c r="AM576" i="6"/>
  <c r="AN576" i="6"/>
  <c r="AP576" i="6"/>
  <c r="AQ576" i="6"/>
  <c r="AR576" i="6"/>
  <c r="AT576" i="6"/>
  <c r="AU576" i="6"/>
  <c r="AV576" i="6"/>
  <c r="AX576" i="6"/>
  <c r="AY576" i="6"/>
  <c r="AZ576" i="6"/>
  <c r="BB576" i="6"/>
  <c r="BC576" i="6"/>
  <c r="BD576" i="6"/>
  <c r="BF576" i="6"/>
  <c r="BG576" i="6"/>
  <c r="BH576" i="6"/>
  <c r="AH577" i="6"/>
  <c r="AI577" i="6"/>
  <c r="AJ577" i="6"/>
  <c r="AL577" i="6"/>
  <c r="AM577" i="6"/>
  <c r="AN577" i="6"/>
  <c r="AP577" i="6"/>
  <c r="AQ577" i="6"/>
  <c r="AR577" i="6"/>
  <c r="AT577" i="6"/>
  <c r="AU577" i="6"/>
  <c r="AV577" i="6"/>
  <c r="AX577" i="6"/>
  <c r="AY577" i="6"/>
  <c r="AZ577" i="6"/>
  <c r="BB577" i="6"/>
  <c r="BC577" i="6"/>
  <c r="BD577" i="6"/>
  <c r="BF577" i="6"/>
  <c r="BG577" i="6"/>
  <c r="BH577" i="6"/>
  <c r="AH578" i="6"/>
  <c r="AI578" i="6"/>
  <c r="AJ578" i="6"/>
  <c r="AL578" i="6"/>
  <c r="AM578" i="6"/>
  <c r="AN578" i="6"/>
  <c r="AP578" i="6"/>
  <c r="AQ578" i="6"/>
  <c r="AR578" i="6"/>
  <c r="AT578" i="6"/>
  <c r="AU578" i="6"/>
  <c r="AV578" i="6"/>
  <c r="AX578" i="6"/>
  <c r="AY578" i="6"/>
  <c r="AZ578" i="6"/>
  <c r="BB578" i="6"/>
  <c r="BC578" i="6"/>
  <c r="BD578" i="6"/>
  <c r="BF578" i="6"/>
  <c r="BG578" i="6"/>
  <c r="BH578" i="6"/>
  <c r="AH579" i="6"/>
  <c r="AI579" i="6"/>
  <c r="AJ579" i="6"/>
  <c r="AL579" i="6"/>
  <c r="AM579" i="6"/>
  <c r="AN579" i="6"/>
  <c r="AP579" i="6"/>
  <c r="AQ579" i="6"/>
  <c r="AR579" i="6"/>
  <c r="AT579" i="6"/>
  <c r="AU579" i="6"/>
  <c r="AV579" i="6"/>
  <c r="AX579" i="6"/>
  <c r="AY579" i="6"/>
  <c r="AZ579" i="6"/>
  <c r="BB579" i="6"/>
  <c r="BC579" i="6"/>
  <c r="BD579" i="6"/>
  <c r="BF579" i="6"/>
  <c r="BG579" i="6"/>
  <c r="BH579" i="6"/>
  <c r="AH580" i="6"/>
  <c r="AI580" i="6"/>
  <c r="AJ580" i="6"/>
  <c r="AL580" i="6"/>
  <c r="AM580" i="6"/>
  <c r="AN580" i="6"/>
  <c r="AP580" i="6"/>
  <c r="AQ580" i="6"/>
  <c r="AR580" i="6"/>
  <c r="AT580" i="6"/>
  <c r="AU580" i="6"/>
  <c r="AV580" i="6"/>
  <c r="AX580" i="6"/>
  <c r="AY580" i="6"/>
  <c r="AZ580" i="6"/>
  <c r="BB580" i="6"/>
  <c r="BC580" i="6"/>
  <c r="BD580" i="6"/>
  <c r="BF580" i="6"/>
  <c r="BG580" i="6"/>
  <c r="BH580" i="6"/>
  <c r="AH581" i="6"/>
  <c r="AI581" i="6"/>
  <c r="AJ581" i="6"/>
  <c r="AL581" i="6"/>
  <c r="AM581" i="6"/>
  <c r="AN581" i="6"/>
  <c r="AP581" i="6"/>
  <c r="AQ581" i="6"/>
  <c r="AR581" i="6"/>
  <c r="AT581" i="6"/>
  <c r="AU581" i="6"/>
  <c r="AV581" i="6"/>
  <c r="AX581" i="6"/>
  <c r="AY581" i="6"/>
  <c r="AZ581" i="6"/>
  <c r="BB581" i="6"/>
  <c r="BC581" i="6"/>
  <c r="BD581" i="6"/>
  <c r="BF581" i="6"/>
  <c r="BG581" i="6"/>
  <c r="BH581" i="6"/>
  <c r="AH582" i="6"/>
  <c r="AI582" i="6"/>
  <c r="AJ582" i="6"/>
  <c r="AL582" i="6"/>
  <c r="AM582" i="6"/>
  <c r="AN582" i="6"/>
  <c r="AP582" i="6"/>
  <c r="AQ582" i="6"/>
  <c r="AR582" i="6"/>
  <c r="AT582" i="6"/>
  <c r="AU582" i="6"/>
  <c r="AV582" i="6"/>
  <c r="AX582" i="6"/>
  <c r="AY582" i="6"/>
  <c r="AZ582" i="6"/>
  <c r="BB582" i="6"/>
  <c r="BC582" i="6"/>
  <c r="BD582" i="6"/>
  <c r="BF582" i="6"/>
  <c r="BG582" i="6"/>
  <c r="BH582" i="6"/>
  <c r="AH583" i="6"/>
  <c r="AI583" i="6"/>
  <c r="AJ583" i="6"/>
  <c r="AL583" i="6"/>
  <c r="AM583" i="6"/>
  <c r="AN583" i="6"/>
  <c r="AP583" i="6"/>
  <c r="AQ583" i="6"/>
  <c r="AR583" i="6"/>
  <c r="AT583" i="6"/>
  <c r="AU583" i="6"/>
  <c r="AV583" i="6"/>
  <c r="AX583" i="6"/>
  <c r="AY583" i="6"/>
  <c r="AZ583" i="6"/>
  <c r="BB583" i="6"/>
  <c r="BC583" i="6"/>
  <c r="BD583" i="6"/>
  <c r="BF583" i="6"/>
  <c r="BG583" i="6"/>
  <c r="BH583" i="6"/>
  <c r="AH584" i="6"/>
  <c r="AI584" i="6"/>
  <c r="AJ584" i="6"/>
  <c r="AL584" i="6"/>
  <c r="AM584" i="6"/>
  <c r="AN584" i="6"/>
  <c r="AP584" i="6"/>
  <c r="AQ584" i="6"/>
  <c r="AR584" i="6"/>
  <c r="AT584" i="6"/>
  <c r="AU584" i="6"/>
  <c r="AV584" i="6"/>
  <c r="AX584" i="6"/>
  <c r="AY584" i="6"/>
  <c r="AZ584" i="6"/>
  <c r="BB584" i="6"/>
  <c r="BC584" i="6"/>
  <c r="BD584" i="6"/>
  <c r="BF584" i="6"/>
  <c r="BG584" i="6"/>
  <c r="BH584" i="6"/>
  <c r="AH585" i="6"/>
  <c r="AI585" i="6"/>
  <c r="AJ585" i="6"/>
  <c r="AL585" i="6"/>
  <c r="AM585" i="6"/>
  <c r="AN585" i="6"/>
  <c r="AP585" i="6"/>
  <c r="AQ585" i="6"/>
  <c r="AR585" i="6"/>
  <c r="AT585" i="6"/>
  <c r="AU585" i="6"/>
  <c r="AV585" i="6"/>
  <c r="AX585" i="6"/>
  <c r="AY585" i="6"/>
  <c r="AZ585" i="6"/>
  <c r="BB585" i="6"/>
  <c r="BC585" i="6"/>
  <c r="BD585" i="6"/>
  <c r="BF585" i="6"/>
  <c r="BG585" i="6"/>
  <c r="BH585" i="6"/>
  <c r="AH586" i="6"/>
  <c r="AI586" i="6"/>
  <c r="AJ586" i="6"/>
  <c r="AL586" i="6"/>
  <c r="AM586" i="6"/>
  <c r="AN586" i="6"/>
  <c r="AP586" i="6"/>
  <c r="AQ586" i="6"/>
  <c r="AR586" i="6"/>
  <c r="AT586" i="6"/>
  <c r="AU586" i="6"/>
  <c r="AV586" i="6"/>
  <c r="AX586" i="6"/>
  <c r="AY586" i="6"/>
  <c r="AZ586" i="6"/>
  <c r="BB586" i="6"/>
  <c r="BC586" i="6"/>
  <c r="BD586" i="6"/>
  <c r="BF586" i="6"/>
  <c r="BG586" i="6"/>
  <c r="BH586" i="6"/>
  <c r="AH587" i="6"/>
  <c r="AI587" i="6"/>
  <c r="AJ587" i="6"/>
  <c r="AL587" i="6"/>
  <c r="AM587" i="6"/>
  <c r="AN587" i="6"/>
  <c r="AP587" i="6"/>
  <c r="AQ587" i="6"/>
  <c r="AR587" i="6"/>
  <c r="AT587" i="6"/>
  <c r="AU587" i="6"/>
  <c r="AV587" i="6"/>
  <c r="AX587" i="6"/>
  <c r="AY587" i="6"/>
  <c r="AZ587" i="6"/>
  <c r="BB587" i="6"/>
  <c r="BC587" i="6"/>
  <c r="BD587" i="6"/>
  <c r="BF587" i="6"/>
  <c r="BG587" i="6"/>
  <c r="BH587" i="6"/>
  <c r="AH588" i="6"/>
  <c r="AI588" i="6"/>
  <c r="AJ588" i="6"/>
  <c r="AL588" i="6"/>
  <c r="AM588" i="6"/>
  <c r="AN588" i="6"/>
  <c r="AP588" i="6"/>
  <c r="AQ588" i="6"/>
  <c r="AR588" i="6"/>
  <c r="AT588" i="6"/>
  <c r="AU588" i="6"/>
  <c r="AV588" i="6"/>
  <c r="AX588" i="6"/>
  <c r="AY588" i="6"/>
  <c r="AZ588" i="6"/>
  <c r="BB588" i="6"/>
  <c r="BC588" i="6"/>
  <c r="BD588" i="6"/>
  <c r="BF588" i="6"/>
  <c r="BG588" i="6"/>
  <c r="BH588" i="6"/>
  <c r="AH589" i="6"/>
  <c r="AI589" i="6"/>
  <c r="AJ589" i="6"/>
  <c r="AL589" i="6"/>
  <c r="AM589" i="6"/>
  <c r="AN589" i="6"/>
  <c r="AP589" i="6"/>
  <c r="AQ589" i="6"/>
  <c r="AR589" i="6"/>
  <c r="AT589" i="6"/>
  <c r="AU589" i="6"/>
  <c r="AV589" i="6"/>
  <c r="AX589" i="6"/>
  <c r="AY589" i="6"/>
  <c r="AZ589" i="6"/>
  <c r="BB589" i="6"/>
  <c r="BC589" i="6"/>
  <c r="BD589" i="6"/>
  <c r="BF589" i="6"/>
  <c r="BG589" i="6"/>
  <c r="BH589" i="6"/>
  <c r="AH590" i="6"/>
  <c r="AI590" i="6"/>
  <c r="AJ590" i="6"/>
  <c r="AL590" i="6"/>
  <c r="AM590" i="6"/>
  <c r="AN590" i="6"/>
  <c r="AP590" i="6"/>
  <c r="AQ590" i="6"/>
  <c r="AR590" i="6"/>
  <c r="AT590" i="6"/>
  <c r="AU590" i="6"/>
  <c r="AV590" i="6"/>
  <c r="AX590" i="6"/>
  <c r="AY590" i="6"/>
  <c r="AZ590" i="6"/>
  <c r="BB590" i="6"/>
  <c r="BC590" i="6"/>
  <c r="BD590" i="6"/>
  <c r="BF590" i="6"/>
  <c r="BG590" i="6"/>
  <c r="BH590" i="6"/>
  <c r="AH591" i="6"/>
  <c r="AI591" i="6"/>
  <c r="AJ591" i="6"/>
  <c r="AL591" i="6"/>
  <c r="AM591" i="6"/>
  <c r="AN591" i="6"/>
  <c r="AP591" i="6"/>
  <c r="AQ591" i="6"/>
  <c r="AR591" i="6"/>
  <c r="AT591" i="6"/>
  <c r="AU591" i="6"/>
  <c r="AV591" i="6"/>
  <c r="AX591" i="6"/>
  <c r="AY591" i="6"/>
  <c r="AZ591" i="6"/>
  <c r="BB591" i="6"/>
  <c r="BC591" i="6"/>
  <c r="BD591" i="6"/>
  <c r="BF591" i="6"/>
  <c r="BG591" i="6"/>
  <c r="BH591" i="6"/>
  <c r="AH592" i="6"/>
  <c r="AI592" i="6"/>
  <c r="AJ592" i="6"/>
  <c r="AL592" i="6"/>
  <c r="AM592" i="6"/>
  <c r="AN592" i="6"/>
  <c r="AP592" i="6"/>
  <c r="AQ592" i="6"/>
  <c r="AR592" i="6"/>
  <c r="AT592" i="6"/>
  <c r="AU592" i="6"/>
  <c r="AV592" i="6"/>
  <c r="AX592" i="6"/>
  <c r="AY592" i="6"/>
  <c r="AZ592" i="6"/>
  <c r="BB592" i="6"/>
  <c r="BC592" i="6"/>
  <c r="BD592" i="6"/>
  <c r="BF592" i="6"/>
  <c r="BG592" i="6"/>
  <c r="BH592" i="6"/>
  <c r="AH593" i="6"/>
  <c r="AI593" i="6"/>
  <c r="AJ593" i="6"/>
  <c r="AL593" i="6"/>
  <c r="AM593" i="6"/>
  <c r="AN593" i="6"/>
  <c r="AP593" i="6"/>
  <c r="AQ593" i="6"/>
  <c r="AR593" i="6"/>
  <c r="AT593" i="6"/>
  <c r="AU593" i="6"/>
  <c r="AV593" i="6"/>
  <c r="AX593" i="6"/>
  <c r="AY593" i="6"/>
  <c r="AZ593" i="6"/>
  <c r="BB593" i="6"/>
  <c r="BC593" i="6"/>
  <c r="BD593" i="6"/>
  <c r="BF593" i="6"/>
  <c r="BG593" i="6"/>
  <c r="BH593" i="6"/>
  <c r="AH594" i="6"/>
  <c r="AI594" i="6"/>
  <c r="AJ594" i="6"/>
  <c r="AL594" i="6"/>
  <c r="AM594" i="6"/>
  <c r="AN594" i="6"/>
  <c r="AP594" i="6"/>
  <c r="AQ594" i="6"/>
  <c r="AR594" i="6"/>
  <c r="AT594" i="6"/>
  <c r="AU594" i="6"/>
  <c r="AV594" i="6"/>
  <c r="AX594" i="6"/>
  <c r="AY594" i="6"/>
  <c r="AZ594" i="6"/>
  <c r="BB594" i="6"/>
  <c r="BC594" i="6"/>
  <c r="BD594" i="6"/>
  <c r="BF594" i="6"/>
  <c r="BG594" i="6"/>
  <c r="BH594" i="6"/>
  <c r="AH595" i="6"/>
  <c r="AI595" i="6"/>
  <c r="AJ595" i="6"/>
  <c r="AL595" i="6"/>
  <c r="AM595" i="6"/>
  <c r="AN595" i="6"/>
  <c r="AP595" i="6"/>
  <c r="AQ595" i="6"/>
  <c r="AR595" i="6"/>
  <c r="AT595" i="6"/>
  <c r="AU595" i="6"/>
  <c r="AV595" i="6"/>
  <c r="AX595" i="6"/>
  <c r="AY595" i="6"/>
  <c r="AZ595" i="6"/>
  <c r="BB595" i="6"/>
  <c r="BC595" i="6"/>
  <c r="BD595" i="6"/>
  <c r="BF595" i="6"/>
  <c r="BG595" i="6"/>
  <c r="BH595" i="6"/>
  <c r="AH596" i="6"/>
  <c r="AI596" i="6"/>
  <c r="AJ596" i="6"/>
  <c r="AL596" i="6"/>
  <c r="AM596" i="6"/>
  <c r="AN596" i="6"/>
  <c r="AP596" i="6"/>
  <c r="AQ596" i="6"/>
  <c r="AR596" i="6"/>
  <c r="AT596" i="6"/>
  <c r="AU596" i="6"/>
  <c r="AV596" i="6"/>
  <c r="AX596" i="6"/>
  <c r="AY596" i="6"/>
  <c r="AZ596" i="6"/>
  <c r="BB596" i="6"/>
  <c r="BC596" i="6"/>
  <c r="BD596" i="6"/>
  <c r="BF596" i="6"/>
  <c r="BG596" i="6"/>
  <c r="BH596" i="6"/>
  <c r="AH597" i="6"/>
  <c r="AI597" i="6"/>
  <c r="AJ597" i="6"/>
  <c r="AL597" i="6"/>
  <c r="AM597" i="6"/>
  <c r="AN597" i="6"/>
  <c r="AP597" i="6"/>
  <c r="AQ597" i="6"/>
  <c r="AR597" i="6"/>
  <c r="AT597" i="6"/>
  <c r="AU597" i="6"/>
  <c r="AV597" i="6"/>
  <c r="AX597" i="6"/>
  <c r="AY597" i="6"/>
  <c r="AZ597" i="6"/>
  <c r="BB597" i="6"/>
  <c r="BC597" i="6"/>
  <c r="BD597" i="6"/>
  <c r="BF597" i="6"/>
  <c r="BG597" i="6"/>
  <c r="BH597" i="6"/>
  <c r="AH598" i="6"/>
  <c r="AI598" i="6"/>
  <c r="AJ598" i="6"/>
  <c r="AL598" i="6"/>
  <c r="AM598" i="6"/>
  <c r="AN598" i="6"/>
  <c r="AP598" i="6"/>
  <c r="AQ598" i="6"/>
  <c r="AR598" i="6"/>
  <c r="AT598" i="6"/>
  <c r="AU598" i="6"/>
  <c r="AV598" i="6"/>
  <c r="AX598" i="6"/>
  <c r="AY598" i="6"/>
  <c r="AZ598" i="6"/>
  <c r="BB598" i="6"/>
  <c r="BC598" i="6"/>
  <c r="BD598" i="6"/>
  <c r="BF598" i="6"/>
  <c r="BG598" i="6"/>
  <c r="BH598" i="6"/>
  <c r="AH599" i="6"/>
  <c r="AI599" i="6"/>
  <c r="AJ599" i="6"/>
  <c r="AL599" i="6"/>
  <c r="AM599" i="6"/>
  <c r="AN599" i="6"/>
  <c r="AP599" i="6"/>
  <c r="AQ599" i="6"/>
  <c r="AR599" i="6"/>
  <c r="AT599" i="6"/>
  <c r="AU599" i="6"/>
  <c r="AV599" i="6"/>
  <c r="AX599" i="6"/>
  <c r="AY599" i="6"/>
  <c r="AZ599" i="6"/>
  <c r="BB599" i="6"/>
  <c r="BC599" i="6"/>
  <c r="BD599" i="6"/>
  <c r="BF599" i="6"/>
  <c r="BG599" i="6"/>
  <c r="BH599" i="6"/>
  <c r="AH600" i="6"/>
  <c r="AI600" i="6"/>
  <c r="AJ600" i="6"/>
  <c r="AL600" i="6"/>
  <c r="AM600" i="6"/>
  <c r="AN600" i="6"/>
  <c r="AP600" i="6"/>
  <c r="AQ600" i="6"/>
  <c r="AR600" i="6"/>
  <c r="AT600" i="6"/>
  <c r="AU600" i="6"/>
  <c r="AV600" i="6"/>
  <c r="AX600" i="6"/>
  <c r="AY600" i="6"/>
  <c r="AZ600" i="6"/>
  <c r="BB600" i="6"/>
  <c r="BC600" i="6"/>
  <c r="BD600" i="6"/>
  <c r="BF600" i="6"/>
  <c r="BG600" i="6"/>
  <c r="BH600" i="6"/>
  <c r="AH601" i="6"/>
  <c r="AI601" i="6"/>
  <c r="AJ601" i="6"/>
  <c r="AL601" i="6"/>
  <c r="AM601" i="6"/>
  <c r="AN601" i="6"/>
  <c r="AP601" i="6"/>
  <c r="AQ601" i="6"/>
  <c r="AR601" i="6"/>
  <c r="AT601" i="6"/>
  <c r="AU601" i="6"/>
  <c r="AV601" i="6"/>
  <c r="AX601" i="6"/>
  <c r="AY601" i="6"/>
  <c r="AZ601" i="6"/>
  <c r="BB601" i="6"/>
  <c r="BC601" i="6"/>
  <c r="BD601" i="6"/>
  <c r="BF601" i="6"/>
  <c r="BG601" i="6"/>
  <c r="BH601" i="6"/>
  <c r="AH602" i="6"/>
  <c r="AI602" i="6"/>
  <c r="AJ602" i="6"/>
  <c r="AL602" i="6"/>
  <c r="AM602" i="6"/>
  <c r="AN602" i="6"/>
  <c r="AP602" i="6"/>
  <c r="AQ602" i="6"/>
  <c r="AR602" i="6"/>
  <c r="AT602" i="6"/>
  <c r="AU602" i="6"/>
  <c r="AV602" i="6"/>
  <c r="AX602" i="6"/>
  <c r="AY602" i="6"/>
  <c r="AZ602" i="6"/>
  <c r="BB602" i="6"/>
  <c r="BC602" i="6"/>
  <c r="BD602" i="6"/>
  <c r="BF602" i="6"/>
  <c r="BG602" i="6"/>
  <c r="BH602" i="6"/>
  <c r="AH603" i="6"/>
  <c r="AI603" i="6"/>
  <c r="AJ603" i="6"/>
  <c r="AL603" i="6"/>
  <c r="AM603" i="6"/>
  <c r="AN603" i="6"/>
  <c r="AP603" i="6"/>
  <c r="AQ603" i="6"/>
  <c r="AR603" i="6"/>
  <c r="AT603" i="6"/>
  <c r="AU603" i="6"/>
  <c r="AV603" i="6"/>
  <c r="AX603" i="6"/>
  <c r="AY603" i="6"/>
  <c r="AZ603" i="6"/>
  <c r="BB603" i="6"/>
  <c r="BC603" i="6"/>
  <c r="BD603" i="6"/>
  <c r="BF603" i="6"/>
  <c r="BG603" i="6"/>
  <c r="BH603" i="6"/>
  <c r="AH604" i="6"/>
  <c r="AI604" i="6"/>
  <c r="AJ604" i="6"/>
  <c r="AL604" i="6"/>
  <c r="AM604" i="6"/>
  <c r="AN604" i="6"/>
  <c r="AP604" i="6"/>
  <c r="AQ604" i="6"/>
  <c r="AR604" i="6"/>
  <c r="AT604" i="6"/>
  <c r="AU604" i="6"/>
  <c r="AV604" i="6"/>
  <c r="AX604" i="6"/>
  <c r="AY604" i="6"/>
  <c r="AZ604" i="6"/>
  <c r="BB604" i="6"/>
  <c r="BC604" i="6"/>
  <c r="BD604" i="6"/>
  <c r="BF604" i="6"/>
  <c r="BG604" i="6"/>
  <c r="BH604" i="6"/>
  <c r="AH605" i="6"/>
  <c r="AI605" i="6"/>
  <c r="AJ605" i="6"/>
  <c r="AL605" i="6"/>
  <c r="AM605" i="6"/>
  <c r="AN605" i="6"/>
  <c r="AP605" i="6"/>
  <c r="AQ605" i="6"/>
  <c r="AR605" i="6"/>
  <c r="AT605" i="6"/>
  <c r="AU605" i="6"/>
  <c r="AV605" i="6"/>
  <c r="AX605" i="6"/>
  <c r="AY605" i="6"/>
  <c r="AZ605" i="6"/>
  <c r="BB605" i="6"/>
  <c r="BC605" i="6"/>
  <c r="BD605" i="6"/>
  <c r="BF605" i="6"/>
  <c r="BG605" i="6"/>
  <c r="BH605" i="6"/>
  <c r="AH606" i="6"/>
  <c r="AI606" i="6"/>
  <c r="AJ606" i="6"/>
  <c r="AL606" i="6"/>
  <c r="AM606" i="6"/>
  <c r="AN606" i="6"/>
  <c r="AP606" i="6"/>
  <c r="AQ606" i="6"/>
  <c r="AR606" i="6"/>
  <c r="AT606" i="6"/>
  <c r="AU606" i="6"/>
  <c r="AV606" i="6"/>
  <c r="AX606" i="6"/>
  <c r="AY606" i="6"/>
  <c r="AZ606" i="6"/>
  <c r="BB606" i="6"/>
  <c r="BC606" i="6"/>
  <c r="BD606" i="6"/>
  <c r="BF606" i="6"/>
  <c r="BG606" i="6"/>
  <c r="BH606" i="6"/>
  <c r="AH607" i="6"/>
  <c r="AI607" i="6"/>
  <c r="AJ607" i="6"/>
  <c r="AL607" i="6"/>
  <c r="AM607" i="6"/>
  <c r="AN607" i="6"/>
  <c r="AP607" i="6"/>
  <c r="AQ607" i="6"/>
  <c r="AR607" i="6"/>
  <c r="AT607" i="6"/>
  <c r="AU607" i="6"/>
  <c r="AV607" i="6"/>
  <c r="AX607" i="6"/>
  <c r="AY607" i="6"/>
  <c r="AZ607" i="6"/>
  <c r="BB607" i="6"/>
  <c r="BC607" i="6"/>
  <c r="BD607" i="6"/>
  <c r="BF607" i="6"/>
  <c r="BG607" i="6"/>
  <c r="BH607" i="6"/>
  <c r="AH608" i="6"/>
  <c r="AI608" i="6"/>
  <c r="AJ608" i="6"/>
  <c r="AL608" i="6"/>
  <c r="AM608" i="6"/>
  <c r="AN608" i="6"/>
  <c r="AP608" i="6"/>
  <c r="AQ608" i="6"/>
  <c r="AR608" i="6"/>
  <c r="AT608" i="6"/>
  <c r="AU608" i="6"/>
  <c r="AV608" i="6"/>
  <c r="AX608" i="6"/>
  <c r="AY608" i="6"/>
  <c r="AZ608" i="6"/>
  <c r="BB608" i="6"/>
  <c r="BC608" i="6"/>
  <c r="BD608" i="6"/>
  <c r="BF608" i="6"/>
  <c r="BG608" i="6"/>
  <c r="BH608" i="6"/>
  <c r="AH609" i="6"/>
  <c r="AI609" i="6"/>
  <c r="AJ609" i="6"/>
  <c r="AL609" i="6"/>
  <c r="AM609" i="6"/>
  <c r="AN609" i="6"/>
  <c r="AP609" i="6"/>
  <c r="AQ609" i="6"/>
  <c r="AR609" i="6"/>
  <c r="AT609" i="6"/>
  <c r="AU609" i="6"/>
  <c r="AV609" i="6"/>
  <c r="AX609" i="6"/>
  <c r="AY609" i="6"/>
  <c r="AZ609" i="6"/>
  <c r="BB609" i="6"/>
  <c r="BC609" i="6"/>
  <c r="BD609" i="6"/>
  <c r="BF609" i="6"/>
  <c r="BG609" i="6"/>
  <c r="BH609" i="6"/>
  <c r="AH610" i="6"/>
  <c r="AI610" i="6"/>
  <c r="AJ610" i="6"/>
  <c r="AL610" i="6"/>
  <c r="AM610" i="6"/>
  <c r="AN610" i="6"/>
  <c r="AP610" i="6"/>
  <c r="AQ610" i="6"/>
  <c r="AR610" i="6"/>
  <c r="AT610" i="6"/>
  <c r="AU610" i="6"/>
  <c r="AV610" i="6"/>
  <c r="AX610" i="6"/>
  <c r="AY610" i="6"/>
  <c r="AZ610" i="6"/>
  <c r="BB610" i="6"/>
  <c r="BC610" i="6"/>
  <c r="BD610" i="6"/>
  <c r="BF610" i="6"/>
  <c r="BG610" i="6"/>
  <c r="BH610" i="6"/>
  <c r="AH611" i="6"/>
  <c r="AI611" i="6"/>
  <c r="AJ611" i="6"/>
  <c r="AL611" i="6"/>
  <c r="AM611" i="6"/>
  <c r="AN611" i="6"/>
  <c r="AP611" i="6"/>
  <c r="AQ611" i="6"/>
  <c r="AR611" i="6"/>
  <c r="AT611" i="6"/>
  <c r="AU611" i="6"/>
  <c r="AV611" i="6"/>
  <c r="AX611" i="6"/>
  <c r="AY611" i="6"/>
  <c r="AZ611" i="6"/>
  <c r="BB611" i="6"/>
  <c r="BC611" i="6"/>
  <c r="BD611" i="6"/>
  <c r="BF611" i="6"/>
  <c r="BG611" i="6"/>
  <c r="BH611" i="6"/>
  <c r="AH612" i="6"/>
  <c r="AI612" i="6"/>
  <c r="AJ612" i="6"/>
  <c r="AL612" i="6"/>
  <c r="AM612" i="6"/>
  <c r="AN612" i="6"/>
  <c r="AP612" i="6"/>
  <c r="AQ612" i="6"/>
  <c r="AR612" i="6"/>
  <c r="AT612" i="6"/>
  <c r="AU612" i="6"/>
  <c r="AV612" i="6"/>
  <c r="AX612" i="6"/>
  <c r="AY612" i="6"/>
  <c r="AZ612" i="6"/>
  <c r="BB612" i="6"/>
  <c r="BC612" i="6"/>
  <c r="BD612" i="6"/>
  <c r="BF612" i="6"/>
  <c r="BG612" i="6"/>
  <c r="BH612" i="6"/>
  <c r="AH613" i="6"/>
  <c r="AI613" i="6"/>
  <c r="AJ613" i="6"/>
  <c r="AL613" i="6"/>
  <c r="AM613" i="6"/>
  <c r="AN613" i="6"/>
  <c r="AP613" i="6"/>
  <c r="AQ613" i="6"/>
  <c r="AR613" i="6"/>
  <c r="AT613" i="6"/>
  <c r="AU613" i="6"/>
  <c r="AV613" i="6"/>
  <c r="AX613" i="6"/>
  <c r="AY613" i="6"/>
  <c r="AZ613" i="6"/>
  <c r="BB613" i="6"/>
  <c r="BC613" i="6"/>
  <c r="BD613" i="6"/>
  <c r="BF613" i="6"/>
  <c r="BG613" i="6"/>
  <c r="BH613" i="6"/>
  <c r="AH614" i="6"/>
  <c r="AI614" i="6"/>
  <c r="AJ614" i="6"/>
  <c r="AL614" i="6"/>
  <c r="AM614" i="6"/>
  <c r="AN614" i="6"/>
  <c r="AP614" i="6"/>
  <c r="AQ614" i="6"/>
  <c r="AR614" i="6"/>
  <c r="AT614" i="6"/>
  <c r="AU614" i="6"/>
  <c r="AV614" i="6"/>
  <c r="AX614" i="6"/>
  <c r="AY614" i="6"/>
  <c r="AZ614" i="6"/>
  <c r="BB614" i="6"/>
  <c r="BC614" i="6"/>
  <c r="BD614" i="6"/>
  <c r="BF614" i="6"/>
  <c r="BG614" i="6"/>
  <c r="BH614" i="6"/>
  <c r="AH615" i="6"/>
  <c r="AI615" i="6"/>
  <c r="AJ615" i="6"/>
  <c r="AL615" i="6"/>
  <c r="AM615" i="6"/>
  <c r="AN615" i="6"/>
  <c r="AP615" i="6"/>
  <c r="AQ615" i="6"/>
  <c r="AR615" i="6"/>
  <c r="AT615" i="6"/>
  <c r="AU615" i="6"/>
  <c r="AV615" i="6"/>
  <c r="AX615" i="6"/>
  <c r="AY615" i="6"/>
  <c r="AZ615" i="6"/>
  <c r="BB615" i="6"/>
  <c r="BC615" i="6"/>
  <c r="BD615" i="6"/>
  <c r="BF615" i="6"/>
  <c r="BG615" i="6"/>
  <c r="BH615" i="6"/>
  <c r="AH616" i="6"/>
  <c r="AI616" i="6"/>
  <c r="AJ616" i="6"/>
  <c r="AL616" i="6"/>
  <c r="AM616" i="6"/>
  <c r="AN616" i="6"/>
  <c r="AP616" i="6"/>
  <c r="AQ616" i="6"/>
  <c r="AR616" i="6"/>
  <c r="AT616" i="6"/>
  <c r="AU616" i="6"/>
  <c r="AV616" i="6"/>
  <c r="AX616" i="6"/>
  <c r="AY616" i="6"/>
  <c r="AZ616" i="6"/>
  <c r="BB616" i="6"/>
  <c r="BC616" i="6"/>
  <c r="BD616" i="6"/>
  <c r="BF616" i="6"/>
  <c r="BG616" i="6"/>
  <c r="BH616" i="6"/>
  <c r="AH617" i="6"/>
  <c r="AI617" i="6"/>
  <c r="AJ617" i="6"/>
  <c r="AL617" i="6"/>
  <c r="AM617" i="6"/>
  <c r="AN617" i="6"/>
  <c r="AP617" i="6"/>
  <c r="AQ617" i="6"/>
  <c r="AR617" i="6"/>
  <c r="AT617" i="6"/>
  <c r="AU617" i="6"/>
  <c r="AV617" i="6"/>
  <c r="AX617" i="6"/>
  <c r="AY617" i="6"/>
  <c r="AZ617" i="6"/>
  <c r="BB617" i="6"/>
  <c r="BC617" i="6"/>
  <c r="BD617" i="6"/>
  <c r="BF617" i="6"/>
  <c r="BG617" i="6"/>
  <c r="BH617" i="6"/>
  <c r="AH618" i="6"/>
  <c r="AI618" i="6"/>
  <c r="AJ618" i="6"/>
  <c r="AL618" i="6"/>
  <c r="AM618" i="6"/>
  <c r="AN618" i="6"/>
  <c r="AP618" i="6"/>
  <c r="AQ618" i="6"/>
  <c r="AR618" i="6"/>
  <c r="AT618" i="6"/>
  <c r="AU618" i="6"/>
  <c r="AV618" i="6"/>
  <c r="AX618" i="6"/>
  <c r="AY618" i="6"/>
  <c r="AZ618" i="6"/>
  <c r="BB618" i="6"/>
  <c r="BC618" i="6"/>
  <c r="BD618" i="6"/>
  <c r="BF618" i="6"/>
  <c r="BG618" i="6"/>
  <c r="BH618" i="6"/>
  <c r="AH619" i="6"/>
  <c r="AI619" i="6"/>
  <c r="AJ619" i="6"/>
  <c r="AL619" i="6"/>
  <c r="AM619" i="6"/>
  <c r="AN619" i="6"/>
  <c r="AP619" i="6"/>
  <c r="AQ619" i="6"/>
  <c r="AR619" i="6"/>
  <c r="AT619" i="6"/>
  <c r="AU619" i="6"/>
  <c r="AV619" i="6"/>
  <c r="AX619" i="6"/>
  <c r="AY619" i="6"/>
  <c r="AZ619" i="6"/>
  <c r="BB619" i="6"/>
  <c r="BC619" i="6"/>
  <c r="BD619" i="6"/>
  <c r="BF619" i="6"/>
  <c r="BG619" i="6"/>
  <c r="BH619" i="6"/>
  <c r="AH620" i="6"/>
  <c r="AI620" i="6"/>
  <c r="AJ620" i="6"/>
  <c r="AL620" i="6"/>
  <c r="AM620" i="6"/>
  <c r="AN620" i="6"/>
  <c r="AP620" i="6"/>
  <c r="AQ620" i="6"/>
  <c r="AR620" i="6"/>
  <c r="AT620" i="6"/>
  <c r="AU620" i="6"/>
  <c r="AV620" i="6"/>
  <c r="AX620" i="6"/>
  <c r="AY620" i="6"/>
  <c r="AZ620" i="6"/>
  <c r="BB620" i="6"/>
  <c r="BC620" i="6"/>
  <c r="BD620" i="6"/>
  <c r="BF620" i="6"/>
  <c r="BG620" i="6"/>
  <c r="BH620" i="6"/>
  <c r="AH621" i="6"/>
  <c r="AI621" i="6"/>
  <c r="AJ621" i="6"/>
  <c r="AL621" i="6"/>
  <c r="AM621" i="6"/>
  <c r="AN621" i="6"/>
  <c r="AP621" i="6"/>
  <c r="AQ621" i="6"/>
  <c r="AR621" i="6"/>
  <c r="AT621" i="6"/>
  <c r="AU621" i="6"/>
  <c r="AV621" i="6"/>
  <c r="AX621" i="6"/>
  <c r="AY621" i="6"/>
  <c r="AZ621" i="6"/>
  <c r="BB621" i="6"/>
  <c r="BC621" i="6"/>
  <c r="BD621" i="6"/>
  <c r="BF621" i="6"/>
  <c r="BG621" i="6"/>
  <c r="BH621" i="6"/>
  <c r="AH622" i="6"/>
  <c r="AI622" i="6"/>
  <c r="AJ622" i="6"/>
  <c r="AL622" i="6"/>
  <c r="AM622" i="6"/>
  <c r="AN622" i="6"/>
  <c r="AP622" i="6"/>
  <c r="AQ622" i="6"/>
  <c r="AR622" i="6"/>
  <c r="AT622" i="6"/>
  <c r="AU622" i="6"/>
  <c r="AV622" i="6"/>
  <c r="AX622" i="6"/>
  <c r="AY622" i="6"/>
  <c r="AZ622" i="6"/>
  <c r="BB622" i="6"/>
  <c r="BC622" i="6"/>
  <c r="BD622" i="6"/>
  <c r="BF622" i="6"/>
  <c r="BG622" i="6"/>
  <c r="BH622" i="6"/>
  <c r="AH623" i="6"/>
  <c r="AI623" i="6"/>
  <c r="AJ623" i="6"/>
  <c r="AL623" i="6"/>
  <c r="AM623" i="6"/>
  <c r="AN623" i="6"/>
  <c r="AP623" i="6"/>
  <c r="AQ623" i="6"/>
  <c r="AR623" i="6"/>
  <c r="AT623" i="6"/>
  <c r="AU623" i="6"/>
  <c r="AV623" i="6"/>
  <c r="AX623" i="6"/>
  <c r="AY623" i="6"/>
  <c r="AZ623" i="6"/>
  <c r="BB623" i="6"/>
  <c r="BC623" i="6"/>
  <c r="BD623" i="6"/>
  <c r="BF623" i="6"/>
  <c r="BG623" i="6"/>
  <c r="BH623" i="6"/>
  <c r="AH624" i="6"/>
  <c r="AI624" i="6"/>
  <c r="AJ624" i="6"/>
  <c r="AL624" i="6"/>
  <c r="AM624" i="6"/>
  <c r="AN624" i="6"/>
  <c r="AP624" i="6"/>
  <c r="AQ624" i="6"/>
  <c r="AR624" i="6"/>
  <c r="AT624" i="6"/>
  <c r="AU624" i="6"/>
  <c r="AV624" i="6"/>
  <c r="AX624" i="6"/>
  <c r="AY624" i="6"/>
  <c r="AZ624" i="6"/>
  <c r="BB624" i="6"/>
  <c r="BC624" i="6"/>
  <c r="BD624" i="6"/>
  <c r="BF624" i="6"/>
  <c r="BG624" i="6"/>
  <c r="BH624" i="6"/>
  <c r="AH625" i="6"/>
  <c r="AI625" i="6"/>
  <c r="AJ625" i="6"/>
  <c r="AL625" i="6"/>
  <c r="AM625" i="6"/>
  <c r="AN625" i="6"/>
  <c r="AP625" i="6"/>
  <c r="AQ625" i="6"/>
  <c r="AR625" i="6"/>
  <c r="AT625" i="6"/>
  <c r="AU625" i="6"/>
  <c r="AV625" i="6"/>
  <c r="AX625" i="6"/>
  <c r="AY625" i="6"/>
  <c r="AZ625" i="6"/>
  <c r="BB625" i="6"/>
  <c r="BC625" i="6"/>
  <c r="BD625" i="6"/>
  <c r="BF625" i="6"/>
  <c r="BG625" i="6"/>
  <c r="BH625" i="6"/>
  <c r="AH626" i="6"/>
  <c r="AI626" i="6"/>
  <c r="AJ626" i="6"/>
  <c r="AL626" i="6"/>
  <c r="AM626" i="6"/>
  <c r="AN626" i="6"/>
  <c r="AP626" i="6"/>
  <c r="AQ626" i="6"/>
  <c r="AR626" i="6"/>
  <c r="AT626" i="6"/>
  <c r="AU626" i="6"/>
  <c r="AV626" i="6"/>
  <c r="AX626" i="6"/>
  <c r="AY626" i="6"/>
  <c r="AZ626" i="6"/>
  <c r="BB626" i="6"/>
  <c r="BC626" i="6"/>
  <c r="BD626" i="6"/>
  <c r="BF626" i="6"/>
  <c r="BG626" i="6"/>
  <c r="BH626" i="6"/>
  <c r="AH627" i="6"/>
  <c r="AI627" i="6"/>
  <c r="AJ627" i="6"/>
  <c r="AL627" i="6"/>
  <c r="AM627" i="6"/>
  <c r="AN627" i="6"/>
  <c r="AP627" i="6"/>
  <c r="AQ627" i="6"/>
  <c r="AR627" i="6"/>
  <c r="AT627" i="6"/>
  <c r="AU627" i="6"/>
  <c r="AV627" i="6"/>
  <c r="AX627" i="6"/>
  <c r="AY627" i="6"/>
  <c r="AZ627" i="6"/>
  <c r="BB627" i="6"/>
  <c r="BC627" i="6"/>
  <c r="BD627" i="6"/>
  <c r="BF627" i="6"/>
  <c r="BG627" i="6"/>
  <c r="BH627" i="6"/>
  <c r="AH628" i="6"/>
  <c r="AI628" i="6"/>
  <c r="AJ628" i="6"/>
  <c r="AL628" i="6"/>
  <c r="AM628" i="6"/>
  <c r="AN628" i="6"/>
  <c r="AP628" i="6"/>
  <c r="AQ628" i="6"/>
  <c r="AR628" i="6"/>
  <c r="AT628" i="6"/>
  <c r="AU628" i="6"/>
  <c r="AV628" i="6"/>
  <c r="AX628" i="6"/>
  <c r="AY628" i="6"/>
  <c r="AZ628" i="6"/>
  <c r="BB628" i="6"/>
  <c r="BC628" i="6"/>
  <c r="BD628" i="6"/>
  <c r="BF628" i="6"/>
  <c r="BG628" i="6"/>
  <c r="BH628" i="6"/>
  <c r="AH629" i="6"/>
  <c r="AI629" i="6"/>
  <c r="AJ629" i="6"/>
  <c r="AL629" i="6"/>
  <c r="AM629" i="6"/>
  <c r="AN629" i="6"/>
  <c r="AP629" i="6"/>
  <c r="AQ629" i="6"/>
  <c r="AR629" i="6"/>
  <c r="AT629" i="6"/>
  <c r="AU629" i="6"/>
  <c r="AV629" i="6"/>
  <c r="AX629" i="6"/>
  <c r="AY629" i="6"/>
  <c r="AZ629" i="6"/>
  <c r="BB629" i="6"/>
  <c r="BC629" i="6"/>
  <c r="BD629" i="6"/>
  <c r="BF629" i="6"/>
  <c r="BG629" i="6"/>
  <c r="BH629" i="6"/>
  <c r="BH510" i="6"/>
  <c r="BG510" i="6"/>
  <c r="BF510" i="6"/>
  <c r="BD510" i="6"/>
  <c r="BC510" i="6"/>
  <c r="BB510" i="6"/>
  <c r="AZ510" i="6"/>
  <c r="AY510" i="6"/>
  <c r="AX510" i="6"/>
  <c r="AV510" i="6"/>
  <c r="AU510" i="6"/>
  <c r="AT510" i="6"/>
  <c r="AR510" i="6"/>
  <c r="AQ510" i="6"/>
  <c r="AP510" i="6"/>
  <c r="AN510" i="6"/>
  <c r="AM510" i="6"/>
  <c r="AL510" i="6"/>
  <c r="AJ510" i="6"/>
  <c r="AI510" i="6"/>
  <c r="AH510" i="6"/>
  <c r="BK512" i="6"/>
  <c r="BK513" i="6"/>
  <c r="BK514" i="6"/>
  <c r="BK515" i="6"/>
  <c r="BK516" i="6"/>
  <c r="BK517" i="6"/>
  <c r="BK518" i="6"/>
  <c r="BK519" i="6"/>
  <c r="BK520" i="6"/>
  <c r="BK521" i="6"/>
  <c r="BK522" i="6"/>
  <c r="BK523" i="6"/>
  <c r="BK524" i="6"/>
  <c r="BK525" i="6"/>
  <c r="BK526" i="6"/>
  <c r="BK527" i="6"/>
  <c r="BK528" i="6"/>
  <c r="BK529" i="6"/>
  <c r="BK530" i="6"/>
  <c r="BK531" i="6"/>
  <c r="BK532" i="6"/>
  <c r="BK533" i="6"/>
  <c r="BK534" i="6"/>
  <c r="BK535" i="6"/>
  <c r="BK536" i="6"/>
  <c r="BK537" i="6"/>
  <c r="BK538" i="6"/>
  <c r="BK539" i="6"/>
  <c r="BK540" i="6"/>
  <c r="BK541" i="6"/>
  <c r="BK542" i="6"/>
  <c r="BK543" i="6"/>
  <c r="BK544" i="6"/>
  <c r="BK545" i="6"/>
  <c r="BK546" i="6"/>
  <c r="BK547" i="6"/>
  <c r="BK548" i="6"/>
  <c r="BK549" i="6"/>
  <c r="BK550" i="6"/>
  <c r="BK551" i="6"/>
  <c r="BK552" i="6"/>
  <c r="BK553" i="6"/>
  <c r="BK554" i="6"/>
  <c r="BK555" i="6"/>
  <c r="BK556" i="6"/>
  <c r="BK557" i="6"/>
  <c r="BK558" i="6"/>
  <c r="BK559" i="6"/>
  <c r="BK560" i="6"/>
  <c r="BK561" i="6"/>
  <c r="BK562" i="6"/>
  <c r="BK563" i="6"/>
  <c r="BK564" i="6"/>
  <c r="BK565" i="6"/>
  <c r="BK566" i="6"/>
  <c r="BK567" i="6"/>
  <c r="BK568" i="6"/>
  <c r="BK569" i="6"/>
  <c r="BK570" i="6"/>
  <c r="BK571" i="6"/>
  <c r="BK572" i="6"/>
  <c r="BK573" i="6"/>
  <c r="BK574" i="6"/>
  <c r="BK575" i="6"/>
  <c r="BK576" i="6"/>
  <c r="BK577" i="6"/>
  <c r="BK578" i="6"/>
  <c r="BK579" i="6"/>
  <c r="BK580" i="6"/>
  <c r="BK581" i="6"/>
  <c r="BK582" i="6"/>
  <c r="BK583" i="6"/>
  <c r="BK584" i="6"/>
  <c r="BK585" i="6"/>
  <c r="BK586" i="6"/>
  <c r="BK587" i="6"/>
  <c r="BK588" i="6"/>
  <c r="BK589" i="6"/>
  <c r="BK590" i="6"/>
  <c r="BK591" i="6"/>
  <c r="BK592" i="6"/>
  <c r="BK593" i="6"/>
  <c r="BK594" i="6"/>
  <c r="BK595" i="6"/>
  <c r="BK596" i="6"/>
  <c r="BK597" i="6"/>
  <c r="BK598" i="6"/>
  <c r="BK599" i="6"/>
  <c r="BK600" i="6"/>
  <c r="BK601" i="6"/>
  <c r="BK602" i="6"/>
  <c r="BK603" i="6"/>
  <c r="BK604" i="6"/>
  <c r="BK605" i="6"/>
  <c r="BK606" i="6"/>
  <c r="BK607" i="6"/>
  <c r="BK608" i="6"/>
  <c r="BK609" i="6"/>
  <c r="BK610" i="6"/>
  <c r="BK611" i="6"/>
  <c r="BK612" i="6"/>
  <c r="BK613" i="6"/>
  <c r="BK614" i="6"/>
  <c r="BK615" i="6"/>
  <c r="BK616" i="6"/>
  <c r="BK617" i="6"/>
  <c r="BK618" i="6"/>
  <c r="BK619" i="6"/>
  <c r="BK620" i="6"/>
  <c r="BK621" i="6"/>
  <c r="BK622" i="6"/>
  <c r="BK623" i="6"/>
  <c r="BK624" i="6"/>
  <c r="BK625" i="6"/>
  <c r="BK626" i="6"/>
  <c r="BK627" i="6"/>
  <c r="BK628" i="6"/>
  <c r="BK629" i="6"/>
  <c r="BK510" i="6"/>
  <c r="AH375" i="6"/>
  <c r="AI375" i="6"/>
  <c r="AJ375" i="6"/>
  <c r="AH376" i="6"/>
  <c r="AI376" i="6"/>
  <c r="AJ376" i="6"/>
  <c r="AH377" i="6"/>
  <c r="AI377" i="6"/>
  <c r="AJ377" i="6"/>
  <c r="AH378" i="6"/>
  <c r="AI378" i="6"/>
  <c r="AJ378" i="6"/>
  <c r="AH379" i="6"/>
  <c r="AI379" i="6"/>
  <c r="AJ379" i="6"/>
  <c r="AH380" i="6"/>
  <c r="AI380" i="6"/>
  <c r="AJ380" i="6"/>
  <c r="AH381" i="6"/>
  <c r="AI381" i="6"/>
  <c r="AJ381" i="6"/>
  <c r="AH382" i="6"/>
  <c r="AI382" i="6"/>
  <c r="AJ382" i="6"/>
  <c r="AH383" i="6"/>
  <c r="AI383" i="6"/>
  <c r="AJ383" i="6"/>
  <c r="AH384" i="6"/>
  <c r="AI384" i="6"/>
  <c r="AJ384" i="6"/>
  <c r="AH385" i="6"/>
  <c r="AI385" i="6"/>
  <c r="AJ385" i="6"/>
  <c r="AH386" i="6"/>
  <c r="AI386" i="6"/>
  <c r="AJ386" i="6"/>
  <c r="AH387" i="6"/>
  <c r="AI387" i="6"/>
  <c r="AJ387" i="6"/>
  <c r="AH388" i="6"/>
  <c r="AI388" i="6"/>
  <c r="AJ388" i="6"/>
  <c r="AH389" i="6"/>
  <c r="AI389" i="6"/>
  <c r="AJ389" i="6"/>
  <c r="AH390" i="6"/>
  <c r="AI390" i="6"/>
  <c r="AJ390" i="6"/>
  <c r="AH391" i="6"/>
  <c r="AI391" i="6"/>
  <c r="AJ391" i="6"/>
  <c r="AH392" i="6"/>
  <c r="AI392" i="6"/>
  <c r="AJ392" i="6"/>
  <c r="AH393" i="6"/>
  <c r="AI393" i="6"/>
  <c r="AJ393" i="6"/>
  <c r="AH394" i="6"/>
  <c r="AI394" i="6"/>
  <c r="AJ394" i="6"/>
  <c r="AH395" i="6"/>
  <c r="AI395" i="6"/>
  <c r="AJ395" i="6"/>
  <c r="AH396" i="6"/>
  <c r="AI396" i="6"/>
  <c r="AJ396" i="6"/>
  <c r="AH397" i="6"/>
  <c r="AI397" i="6"/>
  <c r="AJ397" i="6"/>
  <c r="AH398" i="6"/>
  <c r="AI398" i="6"/>
  <c r="AJ398" i="6"/>
  <c r="AH399" i="6"/>
  <c r="AI399" i="6"/>
  <c r="AJ399" i="6"/>
  <c r="AH400" i="6"/>
  <c r="AI400" i="6"/>
  <c r="AJ400" i="6"/>
  <c r="AH401" i="6"/>
  <c r="AI401" i="6"/>
  <c r="AJ401" i="6"/>
  <c r="AH402" i="6"/>
  <c r="AI402" i="6"/>
  <c r="AJ402" i="6"/>
  <c r="AH403" i="6"/>
  <c r="AI403" i="6"/>
  <c r="AJ403" i="6"/>
  <c r="AH404" i="6"/>
  <c r="AI404" i="6"/>
  <c r="AJ404" i="6"/>
  <c r="AH405" i="6"/>
  <c r="AI405" i="6"/>
  <c r="AJ405" i="6"/>
  <c r="AH406" i="6"/>
  <c r="AI406" i="6"/>
  <c r="AJ406" i="6"/>
  <c r="AH407" i="6"/>
  <c r="AI407" i="6"/>
  <c r="AJ407" i="6"/>
  <c r="AH408" i="6"/>
  <c r="AI408" i="6"/>
  <c r="AJ408" i="6"/>
  <c r="AH409" i="6"/>
  <c r="AI409" i="6"/>
  <c r="AJ409" i="6"/>
  <c r="AH410" i="6"/>
  <c r="AI410" i="6"/>
  <c r="AJ410" i="6"/>
  <c r="AH411" i="6"/>
  <c r="AI411" i="6"/>
  <c r="AJ411" i="6"/>
  <c r="AH412" i="6"/>
  <c r="AI412" i="6"/>
  <c r="AJ412" i="6"/>
  <c r="AH413" i="6"/>
  <c r="AI413" i="6"/>
  <c r="AJ413" i="6"/>
  <c r="AH414" i="6"/>
  <c r="AI414" i="6"/>
  <c r="AJ414" i="6"/>
  <c r="AH415" i="6"/>
  <c r="AI415" i="6"/>
  <c r="AJ415" i="6"/>
  <c r="AH416" i="6"/>
  <c r="AI416" i="6"/>
  <c r="AJ416" i="6"/>
  <c r="AH417" i="6"/>
  <c r="AI417" i="6"/>
  <c r="AJ417" i="6"/>
  <c r="AH418" i="6"/>
  <c r="AI418" i="6"/>
  <c r="AJ418" i="6"/>
  <c r="AH419" i="6"/>
  <c r="AI419" i="6"/>
  <c r="AJ419" i="6"/>
  <c r="AH420" i="6"/>
  <c r="AI420" i="6"/>
  <c r="AJ420" i="6"/>
  <c r="AH421" i="6"/>
  <c r="AI421" i="6"/>
  <c r="AJ421" i="6"/>
  <c r="AH422" i="6"/>
  <c r="AI422" i="6"/>
  <c r="AJ422" i="6"/>
  <c r="AH423" i="6"/>
  <c r="AI423" i="6"/>
  <c r="AJ423" i="6"/>
  <c r="AH424" i="6"/>
  <c r="AI424" i="6"/>
  <c r="AJ424" i="6"/>
  <c r="AH425" i="6"/>
  <c r="AI425" i="6"/>
  <c r="AJ425" i="6"/>
  <c r="AH426" i="6"/>
  <c r="AI426" i="6"/>
  <c r="AJ426" i="6"/>
  <c r="AH427" i="6"/>
  <c r="AI427" i="6"/>
  <c r="AJ427" i="6"/>
  <c r="AH428" i="6"/>
  <c r="AI428" i="6"/>
  <c r="AJ428" i="6"/>
  <c r="AH429" i="6"/>
  <c r="AI429" i="6"/>
  <c r="AJ429" i="6"/>
  <c r="AH430" i="6"/>
  <c r="AI430" i="6"/>
  <c r="AJ430" i="6"/>
  <c r="AH431" i="6"/>
  <c r="AI431" i="6"/>
  <c r="AJ431" i="6"/>
  <c r="AH432" i="6"/>
  <c r="AI432" i="6"/>
  <c r="AJ432" i="6"/>
  <c r="AH433" i="6"/>
  <c r="AI433" i="6"/>
  <c r="AJ433" i="6"/>
  <c r="AH434" i="6"/>
  <c r="AI434" i="6"/>
  <c r="AJ434" i="6"/>
  <c r="AH435" i="6"/>
  <c r="AI435" i="6"/>
  <c r="AJ435" i="6"/>
  <c r="AH436" i="6"/>
  <c r="AI436" i="6"/>
  <c r="AJ436" i="6"/>
  <c r="AH437" i="6"/>
  <c r="AI437" i="6"/>
  <c r="AJ437" i="6"/>
  <c r="AH438" i="6"/>
  <c r="AI438" i="6"/>
  <c r="AJ438" i="6"/>
  <c r="AH439" i="6"/>
  <c r="AI439" i="6"/>
  <c r="AJ439" i="6"/>
  <c r="AH440" i="6"/>
  <c r="AI440" i="6"/>
  <c r="AJ440" i="6"/>
  <c r="AH441" i="6"/>
  <c r="AI441" i="6"/>
  <c r="AJ441" i="6"/>
  <c r="AH442" i="6"/>
  <c r="AI442" i="6"/>
  <c r="AJ442" i="6"/>
  <c r="AH443" i="6"/>
  <c r="AI443" i="6"/>
  <c r="AJ443" i="6"/>
  <c r="AH444" i="6"/>
  <c r="AI444" i="6"/>
  <c r="AJ444" i="6"/>
  <c r="AH445" i="6"/>
  <c r="AI445" i="6"/>
  <c r="AJ445" i="6"/>
  <c r="AH446" i="6"/>
  <c r="AI446" i="6"/>
  <c r="AJ446" i="6"/>
  <c r="AH447" i="6"/>
  <c r="AI447" i="6"/>
  <c r="AJ447" i="6"/>
  <c r="AH448" i="6"/>
  <c r="AI448" i="6"/>
  <c r="AJ448" i="6"/>
  <c r="AH449" i="6"/>
  <c r="AI449" i="6"/>
  <c r="AJ449" i="6"/>
  <c r="AH450" i="6"/>
  <c r="AI450" i="6"/>
  <c r="AJ450" i="6"/>
  <c r="AH451" i="6"/>
  <c r="AI451" i="6"/>
  <c r="AJ451" i="6"/>
  <c r="AH452" i="6"/>
  <c r="AI452" i="6"/>
  <c r="AJ452" i="6"/>
  <c r="AH453" i="6"/>
  <c r="AI453" i="6"/>
  <c r="AJ453" i="6"/>
  <c r="AH454" i="6"/>
  <c r="AI454" i="6"/>
  <c r="AJ454" i="6"/>
  <c r="AH455" i="6"/>
  <c r="AI455" i="6"/>
  <c r="AJ455" i="6"/>
  <c r="AH456" i="6"/>
  <c r="AI456" i="6"/>
  <c r="AJ456" i="6"/>
  <c r="AH457" i="6"/>
  <c r="AI457" i="6"/>
  <c r="AJ457" i="6"/>
  <c r="AH458" i="6"/>
  <c r="AI458" i="6"/>
  <c r="AJ458" i="6"/>
  <c r="AH459" i="6"/>
  <c r="AI459" i="6"/>
  <c r="AJ459" i="6"/>
  <c r="AH460" i="6"/>
  <c r="AI460" i="6"/>
  <c r="AJ460" i="6"/>
  <c r="AH461" i="6"/>
  <c r="AI461" i="6"/>
  <c r="AJ461" i="6"/>
  <c r="AH462" i="6"/>
  <c r="AI462" i="6"/>
  <c r="AJ462" i="6"/>
  <c r="AH463" i="6"/>
  <c r="AI463" i="6"/>
  <c r="AJ463" i="6"/>
  <c r="AH464" i="6"/>
  <c r="AI464" i="6"/>
  <c r="AJ464" i="6"/>
  <c r="AH465" i="6"/>
  <c r="AI465" i="6"/>
  <c r="AJ465" i="6"/>
  <c r="AH466" i="6"/>
  <c r="AI466" i="6"/>
  <c r="AJ466" i="6"/>
  <c r="AH467" i="6"/>
  <c r="AI467" i="6"/>
  <c r="AJ467" i="6"/>
  <c r="AH468" i="6"/>
  <c r="AI468" i="6"/>
  <c r="AJ468" i="6"/>
  <c r="AH469" i="6"/>
  <c r="AI469" i="6"/>
  <c r="AJ469" i="6"/>
  <c r="AH470" i="6"/>
  <c r="AI470" i="6"/>
  <c r="AJ470" i="6"/>
  <c r="AH471" i="6"/>
  <c r="AI471" i="6"/>
  <c r="AJ471" i="6"/>
  <c r="AH472" i="6"/>
  <c r="AI472" i="6"/>
  <c r="AJ472" i="6"/>
  <c r="AH473" i="6"/>
  <c r="AI473" i="6"/>
  <c r="AJ473" i="6"/>
  <c r="AH474" i="6"/>
  <c r="AI474" i="6"/>
  <c r="AJ474" i="6"/>
  <c r="AH475" i="6"/>
  <c r="AI475" i="6"/>
  <c r="AJ475" i="6"/>
  <c r="AH476" i="6"/>
  <c r="AI476" i="6"/>
  <c r="AJ476" i="6"/>
  <c r="AH477" i="6"/>
  <c r="AI477" i="6"/>
  <c r="AJ477" i="6"/>
  <c r="AH478" i="6"/>
  <c r="AI478" i="6"/>
  <c r="AJ478" i="6"/>
  <c r="AH479" i="6"/>
  <c r="AI479" i="6"/>
  <c r="AJ479" i="6"/>
  <c r="AH480" i="6"/>
  <c r="AI480" i="6"/>
  <c r="AJ480" i="6"/>
  <c r="AH481" i="6"/>
  <c r="AI481" i="6"/>
  <c r="AJ481" i="6"/>
  <c r="AH482" i="6"/>
  <c r="AI482" i="6"/>
  <c r="AJ482" i="6"/>
  <c r="AH483" i="6"/>
  <c r="AI483" i="6"/>
  <c r="AJ483" i="6"/>
  <c r="AH484" i="6"/>
  <c r="AI484" i="6"/>
  <c r="AJ484" i="6"/>
  <c r="AH485" i="6"/>
  <c r="AI485" i="6"/>
  <c r="AJ485" i="6"/>
  <c r="AH486" i="6"/>
  <c r="AI486" i="6"/>
  <c r="AJ486" i="6"/>
  <c r="AH487" i="6"/>
  <c r="AI487" i="6"/>
  <c r="AJ487" i="6"/>
  <c r="AH488" i="6"/>
  <c r="AI488" i="6"/>
  <c r="AJ488" i="6"/>
  <c r="AH489" i="6"/>
  <c r="AI489" i="6"/>
  <c r="AJ489" i="6"/>
  <c r="AH490" i="6"/>
  <c r="AI490" i="6"/>
  <c r="AJ490" i="6"/>
  <c r="AH491" i="6"/>
  <c r="AI491" i="6"/>
  <c r="AJ491" i="6"/>
  <c r="AH492" i="6"/>
  <c r="AI492" i="6"/>
  <c r="AJ492" i="6"/>
  <c r="AH493" i="6"/>
  <c r="AI493" i="6"/>
  <c r="AJ493" i="6"/>
  <c r="AJ374" i="6"/>
  <c r="AI374" i="6"/>
  <c r="AH374" i="6"/>
  <c r="AH241" i="6"/>
  <c r="AI241" i="6"/>
  <c r="AJ241" i="6"/>
  <c r="AH242" i="6"/>
  <c r="AI242" i="6"/>
  <c r="AJ242" i="6"/>
  <c r="AH243" i="6"/>
  <c r="AI243" i="6"/>
  <c r="AJ243" i="6"/>
  <c r="AH244" i="6"/>
  <c r="AI244" i="6"/>
  <c r="AJ244" i="6"/>
  <c r="AH245" i="6"/>
  <c r="AI245" i="6"/>
  <c r="AJ245" i="6"/>
  <c r="AH246" i="6"/>
  <c r="AI246" i="6"/>
  <c r="AJ246" i="6"/>
  <c r="AH247" i="6"/>
  <c r="AI247" i="6"/>
  <c r="AJ247" i="6"/>
  <c r="AH248" i="6"/>
  <c r="AI248" i="6"/>
  <c r="AJ248" i="6"/>
  <c r="AH249" i="6"/>
  <c r="AI249" i="6"/>
  <c r="AJ249" i="6"/>
  <c r="AH250" i="6"/>
  <c r="AI250" i="6"/>
  <c r="AJ250" i="6"/>
  <c r="AH251" i="6"/>
  <c r="AI251" i="6"/>
  <c r="AJ251" i="6"/>
  <c r="AH252" i="6"/>
  <c r="AI252" i="6"/>
  <c r="AJ252" i="6"/>
  <c r="AH253" i="6"/>
  <c r="AI253" i="6"/>
  <c r="AJ253" i="6"/>
  <c r="AH254" i="6"/>
  <c r="AI254" i="6"/>
  <c r="AJ254" i="6"/>
  <c r="AH255" i="6"/>
  <c r="AI255" i="6"/>
  <c r="AJ255" i="6"/>
  <c r="AH256" i="6"/>
  <c r="AI256" i="6"/>
  <c r="AJ256" i="6"/>
  <c r="AH257" i="6"/>
  <c r="AI257" i="6"/>
  <c r="AJ257" i="6"/>
  <c r="AH258" i="6"/>
  <c r="AI258" i="6"/>
  <c r="AJ258" i="6"/>
  <c r="AH259" i="6"/>
  <c r="AI259" i="6"/>
  <c r="AJ259" i="6"/>
  <c r="AH260" i="6"/>
  <c r="AI260" i="6"/>
  <c r="AJ260" i="6"/>
  <c r="AH261" i="6"/>
  <c r="AI261" i="6"/>
  <c r="AJ261" i="6"/>
  <c r="AH262" i="6"/>
  <c r="AI262" i="6"/>
  <c r="AJ262" i="6"/>
  <c r="AH263" i="6"/>
  <c r="AI263" i="6"/>
  <c r="AJ263" i="6"/>
  <c r="AH264" i="6"/>
  <c r="AI264" i="6"/>
  <c r="AJ264" i="6"/>
  <c r="AH265" i="6"/>
  <c r="AI265" i="6"/>
  <c r="AJ265" i="6"/>
  <c r="AH266" i="6"/>
  <c r="AI266" i="6"/>
  <c r="AJ266" i="6"/>
  <c r="AH267" i="6"/>
  <c r="AI267" i="6"/>
  <c r="AJ267" i="6"/>
  <c r="AH268" i="6"/>
  <c r="AI268" i="6"/>
  <c r="AJ268" i="6"/>
  <c r="AH269" i="6"/>
  <c r="AI269" i="6"/>
  <c r="AJ269" i="6"/>
  <c r="AH270" i="6"/>
  <c r="AI270" i="6"/>
  <c r="AJ270" i="6"/>
  <c r="AH271" i="6"/>
  <c r="AI271" i="6"/>
  <c r="AJ271" i="6"/>
  <c r="AH272" i="6"/>
  <c r="AI272" i="6"/>
  <c r="AJ272" i="6"/>
  <c r="AH273" i="6"/>
  <c r="AI273" i="6"/>
  <c r="AJ273" i="6"/>
  <c r="AH274" i="6"/>
  <c r="AI274" i="6"/>
  <c r="AJ274" i="6"/>
  <c r="AH275" i="6"/>
  <c r="AI275" i="6"/>
  <c r="AJ275" i="6"/>
  <c r="AH276" i="6"/>
  <c r="AI276" i="6"/>
  <c r="AJ276" i="6"/>
  <c r="AH277" i="6"/>
  <c r="AI277" i="6"/>
  <c r="AJ277" i="6"/>
  <c r="AH278" i="6"/>
  <c r="AI278" i="6"/>
  <c r="AJ278" i="6"/>
  <c r="AH279" i="6"/>
  <c r="AI279" i="6"/>
  <c r="AJ279" i="6"/>
  <c r="AH280" i="6"/>
  <c r="AI280" i="6"/>
  <c r="AJ280" i="6"/>
  <c r="AH281" i="6"/>
  <c r="AI281" i="6"/>
  <c r="AJ281" i="6"/>
  <c r="AH282" i="6"/>
  <c r="AI282" i="6"/>
  <c r="AJ282" i="6"/>
  <c r="AH283" i="6"/>
  <c r="AI283" i="6"/>
  <c r="AJ283" i="6"/>
  <c r="AH284" i="6"/>
  <c r="AI284" i="6"/>
  <c r="AJ284" i="6"/>
  <c r="AH285" i="6"/>
  <c r="AI285" i="6"/>
  <c r="AJ285" i="6"/>
  <c r="AH286" i="6"/>
  <c r="AI286" i="6"/>
  <c r="AJ286" i="6"/>
  <c r="AH287" i="6"/>
  <c r="AI287" i="6"/>
  <c r="AJ287" i="6"/>
  <c r="AH288" i="6"/>
  <c r="AI288" i="6"/>
  <c r="AJ288" i="6"/>
  <c r="AH289" i="6"/>
  <c r="AI289" i="6"/>
  <c r="AJ289" i="6"/>
  <c r="AH290" i="6"/>
  <c r="AI290" i="6"/>
  <c r="AJ290" i="6"/>
  <c r="AH291" i="6"/>
  <c r="AI291" i="6"/>
  <c r="AJ291" i="6"/>
  <c r="AH292" i="6"/>
  <c r="AI292" i="6"/>
  <c r="AJ292" i="6"/>
  <c r="AH293" i="6"/>
  <c r="AI293" i="6"/>
  <c r="AJ293" i="6"/>
  <c r="AH294" i="6"/>
  <c r="AI294" i="6"/>
  <c r="AJ294" i="6"/>
  <c r="AH295" i="6"/>
  <c r="AI295" i="6"/>
  <c r="AJ295" i="6"/>
  <c r="AH296" i="6"/>
  <c r="AI296" i="6"/>
  <c r="AJ296" i="6"/>
  <c r="AH297" i="6"/>
  <c r="AI297" i="6"/>
  <c r="AJ297" i="6"/>
  <c r="AH298" i="6"/>
  <c r="AI298" i="6"/>
  <c r="AJ298" i="6"/>
  <c r="AH299" i="6"/>
  <c r="AI299" i="6"/>
  <c r="AJ299" i="6"/>
  <c r="AH300" i="6"/>
  <c r="AI300" i="6"/>
  <c r="AJ300" i="6"/>
  <c r="AH301" i="6"/>
  <c r="AI301" i="6"/>
  <c r="AJ301" i="6"/>
  <c r="AH302" i="6"/>
  <c r="AI302" i="6"/>
  <c r="AJ302" i="6"/>
  <c r="AH303" i="6"/>
  <c r="AI303" i="6"/>
  <c r="AJ303" i="6"/>
  <c r="AH304" i="6"/>
  <c r="AI304" i="6"/>
  <c r="AJ304" i="6"/>
  <c r="AH305" i="6"/>
  <c r="AI305" i="6"/>
  <c r="AJ305" i="6"/>
  <c r="AH306" i="6"/>
  <c r="AI306" i="6"/>
  <c r="AJ306" i="6"/>
  <c r="AH307" i="6"/>
  <c r="AI307" i="6"/>
  <c r="AJ307" i="6"/>
  <c r="AH308" i="6"/>
  <c r="AI308" i="6"/>
  <c r="AJ308" i="6"/>
  <c r="AH309" i="6"/>
  <c r="AI309" i="6"/>
  <c r="AJ309" i="6"/>
  <c r="AH310" i="6"/>
  <c r="AI310" i="6"/>
  <c r="AJ310" i="6"/>
  <c r="AH311" i="6"/>
  <c r="AI311" i="6"/>
  <c r="AJ311" i="6"/>
  <c r="AH312" i="6"/>
  <c r="AI312" i="6"/>
  <c r="AJ312" i="6"/>
  <c r="AH313" i="6"/>
  <c r="AI313" i="6"/>
  <c r="AJ313" i="6"/>
  <c r="AH314" i="6"/>
  <c r="AI314" i="6"/>
  <c r="AJ314" i="6"/>
  <c r="AH315" i="6"/>
  <c r="AI315" i="6"/>
  <c r="AJ315" i="6"/>
  <c r="AH316" i="6"/>
  <c r="AI316" i="6"/>
  <c r="AJ316" i="6"/>
  <c r="AH317" i="6"/>
  <c r="AI317" i="6"/>
  <c r="AJ317" i="6"/>
  <c r="AH318" i="6"/>
  <c r="AI318" i="6"/>
  <c r="AJ318" i="6"/>
  <c r="AH319" i="6"/>
  <c r="AI319" i="6"/>
  <c r="AJ319" i="6"/>
  <c r="AH320" i="6"/>
  <c r="AI320" i="6"/>
  <c r="AJ320" i="6"/>
  <c r="AH321" i="6"/>
  <c r="AI321" i="6"/>
  <c r="AJ321" i="6"/>
  <c r="AH322" i="6"/>
  <c r="AI322" i="6"/>
  <c r="AJ322" i="6"/>
  <c r="AH323" i="6"/>
  <c r="AI323" i="6"/>
  <c r="AJ323" i="6"/>
  <c r="AH324" i="6"/>
  <c r="AI324" i="6"/>
  <c r="AJ324" i="6"/>
  <c r="AH325" i="6"/>
  <c r="AI325" i="6"/>
  <c r="AJ325" i="6"/>
  <c r="AH326" i="6"/>
  <c r="AI326" i="6"/>
  <c r="AJ326" i="6"/>
  <c r="AH327" i="6"/>
  <c r="AI327" i="6"/>
  <c r="AJ327" i="6"/>
  <c r="AH328" i="6"/>
  <c r="AI328" i="6"/>
  <c r="AJ328" i="6"/>
  <c r="AH329" i="6"/>
  <c r="AI329" i="6"/>
  <c r="AJ329" i="6"/>
  <c r="AH330" i="6"/>
  <c r="AI330" i="6"/>
  <c r="AJ330" i="6"/>
  <c r="AH331" i="6"/>
  <c r="AI331" i="6"/>
  <c r="AJ331" i="6"/>
  <c r="AH332" i="6"/>
  <c r="AI332" i="6"/>
  <c r="AJ332" i="6"/>
  <c r="AH333" i="6"/>
  <c r="AI333" i="6"/>
  <c r="AJ333" i="6"/>
  <c r="AH334" i="6"/>
  <c r="AI334" i="6"/>
  <c r="AJ334" i="6"/>
  <c r="AH335" i="6"/>
  <c r="AI335" i="6"/>
  <c r="AJ335" i="6"/>
  <c r="AH336" i="6"/>
  <c r="AI336" i="6"/>
  <c r="AJ336" i="6"/>
  <c r="AH337" i="6"/>
  <c r="AI337" i="6"/>
  <c r="AJ337" i="6"/>
  <c r="AH338" i="6"/>
  <c r="AI338" i="6"/>
  <c r="AJ338" i="6"/>
  <c r="AH339" i="6"/>
  <c r="AI339" i="6"/>
  <c r="AJ339" i="6"/>
  <c r="AH340" i="6"/>
  <c r="AI340" i="6"/>
  <c r="AJ340" i="6"/>
  <c r="AH341" i="6"/>
  <c r="AI341" i="6"/>
  <c r="AJ341" i="6"/>
  <c r="AH342" i="6"/>
  <c r="AI342" i="6"/>
  <c r="AJ342" i="6"/>
  <c r="AH343" i="6"/>
  <c r="AI343" i="6"/>
  <c r="AJ343" i="6"/>
  <c r="AH344" i="6"/>
  <c r="AI344" i="6"/>
  <c r="AJ344" i="6"/>
  <c r="AH345" i="6"/>
  <c r="AI345" i="6"/>
  <c r="AJ345" i="6"/>
  <c r="AH346" i="6"/>
  <c r="AI346" i="6"/>
  <c r="AJ346" i="6"/>
  <c r="AH347" i="6"/>
  <c r="AI347" i="6"/>
  <c r="AK347" i="6" s="1"/>
  <c r="AM347" i="6" s="1"/>
  <c r="AN347" i="6" s="1"/>
  <c r="AJ347" i="6"/>
  <c r="AH348" i="6"/>
  <c r="AI348" i="6"/>
  <c r="AJ348" i="6"/>
  <c r="AH349" i="6"/>
  <c r="AI349" i="6"/>
  <c r="AJ349" i="6"/>
  <c r="AH350" i="6"/>
  <c r="AI350" i="6"/>
  <c r="AJ350" i="6"/>
  <c r="AH351" i="6"/>
  <c r="AI351" i="6"/>
  <c r="AJ351" i="6"/>
  <c r="AH352" i="6"/>
  <c r="AI352" i="6"/>
  <c r="AJ352" i="6"/>
  <c r="AH353" i="6"/>
  <c r="AI353" i="6"/>
  <c r="AJ353" i="6"/>
  <c r="AH354" i="6"/>
  <c r="AI354" i="6"/>
  <c r="AJ354" i="6"/>
  <c r="AH355" i="6"/>
  <c r="AI355" i="6"/>
  <c r="AK355" i="6" s="1"/>
  <c r="AM355" i="6" s="1"/>
  <c r="AN355" i="6" s="1"/>
  <c r="AJ355" i="6"/>
  <c r="AH356" i="6"/>
  <c r="AI356" i="6"/>
  <c r="AJ356" i="6"/>
  <c r="AH357" i="6"/>
  <c r="AI357" i="6"/>
  <c r="AJ357" i="6"/>
  <c r="AH358" i="6"/>
  <c r="AI358" i="6"/>
  <c r="AJ358" i="6"/>
  <c r="AH359" i="6"/>
  <c r="AI359" i="6"/>
  <c r="AJ359" i="6"/>
  <c r="AJ240" i="6"/>
  <c r="AI240" i="6"/>
  <c r="AH240" i="6"/>
  <c r="S300" i="14"/>
  <c r="Y300" i="14"/>
  <c r="M300" i="14"/>
  <c r="T278" i="14"/>
  <c r="U278" i="14"/>
  <c r="V278" i="14"/>
  <c r="W278" i="14"/>
  <c r="AP295" i="14" s="1"/>
  <c r="X278" i="14"/>
  <c r="AQ295" i="14" s="1"/>
  <c r="Y278" i="14"/>
  <c r="Z278" i="14"/>
  <c r="AA278" i="14"/>
  <c r="AB278" i="14"/>
  <c r="AC278" i="14"/>
  <c r="AD278" i="14"/>
  <c r="S278" i="14"/>
  <c r="M427" i="21"/>
  <c r="O427" i="21"/>
  <c r="Q427" i="21"/>
  <c r="S427" i="21"/>
  <c r="U427" i="21"/>
  <c r="W427" i="21"/>
  <c r="Y427" i="21"/>
  <c r="AA427" i="21"/>
  <c r="AC427" i="21"/>
  <c r="K427" i="21"/>
  <c r="O288" i="21"/>
  <c r="Q288" i="21"/>
  <c r="S288" i="21"/>
  <c r="U288" i="21"/>
  <c r="W288" i="21"/>
  <c r="Y288" i="21"/>
  <c r="AA288" i="21"/>
  <c r="AC288" i="21"/>
  <c r="M288" i="21"/>
  <c r="S153" i="21"/>
  <c r="Y153" i="21"/>
  <c r="M153" i="21"/>
  <c r="AA184" i="24"/>
  <c r="AC184" i="24"/>
  <c r="Y184" i="24"/>
  <c r="Q2283" i="6"/>
  <c r="R2283" i="6"/>
  <c r="S2283" i="6"/>
  <c r="T2283" i="6"/>
  <c r="U2283" i="6"/>
  <c r="V2283" i="6"/>
  <c r="W2283" i="6"/>
  <c r="X2283" i="6"/>
  <c r="Y2283" i="6"/>
  <c r="Z2283" i="6"/>
  <c r="AA2283" i="6"/>
  <c r="AB2283" i="6"/>
  <c r="AC2283" i="6"/>
  <c r="AD2283" i="6"/>
  <c r="P2283" i="6"/>
  <c r="Q2157" i="6"/>
  <c r="R2157" i="6"/>
  <c r="S2157" i="6"/>
  <c r="T2157" i="6"/>
  <c r="U2157" i="6"/>
  <c r="V2157" i="6"/>
  <c r="W2157" i="6"/>
  <c r="X2157" i="6"/>
  <c r="Y2157" i="6"/>
  <c r="Z2157" i="6"/>
  <c r="AA2157" i="6"/>
  <c r="AB2157" i="6"/>
  <c r="AC2157" i="6"/>
  <c r="AD2157" i="6"/>
  <c r="P2157" i="6"/>
  <c r="S2020" i="6"/>
  <c r="Y2020" i="6"/>
  <c r="M2020" i="6"/>
  <c r="T1993" i="6"/>
  <c r="U1993" i="6"/>
  <c r="V1993" i="6"/>
  <c r="W1993" i="6"/>
  <c r="X1993" i="6"/>
  <c r="Y1993" i="6"/>
  <c r="Z1993" i="6"/>
  <c r="AA1993" i="6"/>
  <c r="AB1993" i="6"/>
  <c r="AC1993" i="6"/>
  <c r="AD1993" i="6"/>
  <c r="S1993" i="6"/>
  <c r="S1858" i="6"/>
  <c r="Y1858" i="6"/>
  <c r="M1858" i="6"/>
  <c r="T1817" i="6"/>
  <c r="U1817" i="6"/>
  <c r="V1817" i="6"/>
  <c r="W1817" i="6"/>
  <c r="X1817" i="6"/>
  <c r="Y1817" i="6"/>
  <c r="Z1817" i="6"/>
  <c r="AA1817" i="6"/>
  <c r="AB1817" i="6"/>
  <c r="AC1817" i="6"/>
  <c r="AD1817" i="6"/>
  <c r="S1817" i="6"/>
  <c r="Q1682" i="6"/>
  <c r="R1682" i="6"/>
  <c r="S1682" i="6"/>
  <c r="T1682" i="6"/>
  <c r="U1682" i="6"/>
  <c r="V1682" i="6"/>
  <c r="W1682" i="6"/>
  <c r="X1682" i="6"/>
  <c r="Y1682" i="6"/>
  <c r="Z1682" i="6"/>
  <c r="AA1682" i="6"/>
  <c r="AB1682" i="6"/>
  <c r="AC1682" i="6"/>
  <c r="AD1682" i="6"/>
  <c r="P1682" i="6"/>
  <c r="Q1556" i="6"/>
  <c r="R1556" i="6"/>
  <c r="S1556" i="6"/>
  <c r="T1556" i="6"/>
  <c r="U1556" i="6"/>
  <c r="V1556" i="6"/>
  <c r="W1556" i="6"/>
  <c r="X1556" i="6"/>
  <c r="Y1556" i="6"/>
  <c r="Z1556" i="6"/>
  <c r="AA1556" i="6"/>
  <c r="AB1556" i="6"/>
  <c r="AC1556" i="6"/>
  <c r="AD1556" i="6"/>
  <c r="P1556" i="6"/>
  <c r="N1419" i="6"/>
  <c r="O1419" i="6"/>
  <c r="P1419" i="6"/>
  <c r="Q1419" i="6"/>
  <c r="R1419" i="6"/>
  <c r="S1419" i="6"/>
  <c r="T1419" i="6"/>
  <c r="U1419" i="6"/>
  <c r="V1419" i="6"/>
  <c r="W1419" i="6"/>
  <c r="X1419" i="6"/>
  <c r="Y1419" i="6"/>
  <c r="Z1419" i="6"/>
  <c r="AA1419" i="6"/>
  <c r="AB1419" i="6"/>
  <c r="AC1419" i="6"/>
  <c r="AD1419" i="6"/>
  <c r="M1419" i="6"/>
  <c r="N1293" i="6"/>
  <c r="O1293" i="6"/>
  <c r="P1293" i="6"/>
  <c r="Q1293" i="6"/>
  <c r="R1293" i="6"/>
  <c r="S1293" i="6"/>
  <c r="T1293" i="6"/>
  <c r="U1293" i="6"/>
  <c r="V1293" i="6"/>
  <c r="W1293" i="6"/>
  <c r="X1293" i="6"/>
  <c r="Y1293" i="6"/>
  <c r="Z1293" i="6"/>
  <c r="AA1293" i="6"/>
  <c r="AB1293" i="6"/>
  <c r="AC1293" i="6"/>
  <c r="AD1293" i="6"/>
  <c r="M1293" i="6"/>
  <c r="N1167" i="6"/>
  <c r="O1167" i="6"/>
  <c r="P1167" i="6"/>
  <c r="Q1167" i="6"/>
  <c r="R1167" i="6"/>
  <c r="S1167" i="6"/>
  <c r="T1167" i="6"/>
  <c r="U1167" i="6"/>
  <c r="V1167" i="6"/>
  <c r="W1167" i="6"/>
  <c r="X1167" i="6"/>
  <c r="Y1167" i="6"/>
  <c r="Z1167" i="6"/>
  <c r="AA1167" i="6"/>
  <c r="AB1167" i="6"/>
  <c r="AC1167" i="6"/>
  <c r="AD1167" i="6"/>
  <c r="M1167" i="6"/>
  <c r="M1030" i="6"/>
  <c r="N1030" i="6"/>
  <c r="O1030" i="6"/>
  <c r="P1030" i="6"/>
  <c r="Q1030" i="6"/>
  <c r="R1030" i="6"/>
  <c r="S1030" i="6"/>
  <c r="T1030" i="6"/>
  <c r="U1030" i="6"/>
  <c r="V1030" i="6"/>
  <c r="W1030" i="6"/>
  <c r="X1030" i="6"/>
  <c r="Y1030" i="6"/>
  <c r="Z1030" i="6"/>
  <c r="AA1030" i="6"/>
  <c r="AB1030" i="6"/>
  <c r="AC1030" i="6"/>
  <c r="AD1030" i="6"/>
  <c r="Q904" i="6"/>
  <c r="R904" i="6"/>
  <c r="S904" i="6"/>
  <c r="T904" i="6"/>
  <c r="U904" i="6"/>
  <c r="V904" i="6"/>
  <c r="W904" i="6"/>
  <c r="X904" i="6"/>
  <c r="Y904" i="6"/>
  <c r="Z904" i="6"/>
  <c r="AA904" i="6"/>
  <c r="AB904" i="6"/>
  <c r="AC904" i="6"/>
  <c r="AD904" i="6"/>
  <c r="P904" i="6"/>
  <c r="J767" i="6"/>
  <c r="K767" i="6"/>
  <c r="L767" i="6"/>
  <c r="M767" i="6"/>
  <c r="N767" i="6"/>
  <c r="O767" i="6"/>
  <c r="P767" i="6"/>
  <c r="Q767" i="6"/>
  <c r="R767" i="6"/>
  <c r="S767" i="6"/>
  <c r="T767" i="6"/>
  <c r="U767" i="6"/>
  <c r="V767" i="6"/>
  <c r="W767" i="6"/>
  <c r="X767" i="6"/>
  <c r="Y767" i="6"/>
  <c r="Z767" i="6"/>
  <c r="AA767" i="6"/>
  <c r="AB767" i="6"/>
  <c r="AC767" i="6"/>
  <c r="AD767" i="6"/>
  <c r="J630" i="6"/>
  <c r="K630" i="6"/>
  <c r="L630" i="6"/>
  <c r="M630" i="6"/>
  <c r="N630" i="6"/>
  <c r="O630" i="6"/>
  <c r="P630" i="6"/>
  <c r="Q630" i="6"/>
  <c r="R630" i="6"/>
  <c r="S630" i="6"/>
  <c r="T630" i="6"/>
  <c r="U630" i="6"/>
  <c r="V630" i="6"/>
  <c r="W630" i="6"/>
  <c r="X630" i="6"/>
  <c r="Y630" i="6"/>
  <c r="Z630" i="6"/>
  <c r="AA630" i="6"/>
  <c r="AB630" i="6"/>
  <c r="AC630" i="6"/>
  <c r="AD630" i="6"/>
  <c r="M494" i="6"/>
  <c r="AT45" i="24" s="1"/>
  <c r="S494" i="6"/>
  <c r="AU45" i="24" s="1"/>
  <c r="Y494" i="6"/>
  <c r="AV45" i="24" s="1"/>
  <c r="S360" i="6"/>
  <c r="Y360" i="6"/>
  <c r="M360" i="6"/>
  <c r="D26" i="17"/>
  <c r="D27" i="17"/>
  <c r="D28" i="17"/>
  <c r="D29" i="17"/>
  <c r="D30" i="17"/>
  <c r="D31" i="17"/>
  <c r="D32" i="17"/>
  <c r="D33" i="17"/>
  <c r="D34" i="17"/>
  <c r="D35" i="17"/>
  <c r="D36" i="17"/>
  <c r="D37" i="17"/>
  <c r="D38" i="17"/>
  <c r="D39" i="17"/>
  <c r="D40" i="17"/>
  <c r="D41" i="17"/>
  <c r="D42" i="17"/>
  <c r="D43" i="17"/>
  <c r="D44" i="17"/>
  <c r="D25" i="17"/>
  <c r="D25" i="30"/>
  <c r="D26" i="30"/>
  <c r="D27" i="30"/>
  <c r="D28" i="30"/>
  <c r="D29" i="30"/>
  <c r="D30" i="30"/>
  <c r="D31" i="30"/>
  <c r="D32" i="30"/>
  <c r="D33" i="30"/>
  <c r="D34" i="30"/>
  <c r="D35" i="30"/>
  <c r="D36" i="30"/>
  <c r="D37" i="30"/>
  <c r="D38" i="30"/>
  <c r="D39" i="30"/>
  <c r="D4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D129" i="30"/>
  <c r="D130" i="30"/>
  <c r="D131" i="30"/>
  <c r="D132" i="30"/>
  <c r="D133" i="30"/>
  <c r="D134" i="30"/>
  <c r="D135" i="30"/>
  <c r="D136" i="30"/>
  <c r="D137" i="30"/>
  <c r="D138" i="30"/>
  <c r="D139" i="30"/>
  <c r="D140" i="30"/>
  <c r="D141" i="30"/>
  <c r="D142" i="30"/>
  <c r="D143" i="30"/>
  <c r="D24" i="30"/>
  <c r="D123" i="14"/>
  <c r="D124" i="14"/>
  <c r="D125" i="14"/>
  <c r="D126" i="14"/>
  <c r="D127" i="14"/>
  <c r="D128" i="14"/>
  <c r="D129" i="14"/>
  <c r="D130" i="14"/>
  <c r="D131" i="14"/>
  <c r="D132" i="14"/>
  <c r="D133" i="14"/>
  <c r="D134" i="14"/>
  <c r="D135" i="14"/>
  <c r="D136" i="14"/>
  <c r="D137" i="14"/>
  <c r="D138" i="14"/>
  <c r="D139" i="14"/>
  <c r="D140" i="14"/>
  <c r="D141" i="14"/>
  <c r="D122" i="14"/>
  <c r="D215" i="29"/>
  <c r="D216" i="29"/>
  <c r="D217" i="29"/>
  <c r="D218" i="29"/>
  <c r="D219" i="29"/>
  <c r="D220" i="29"/>
  <c r="D221" i="29"/>
  <c r="D222" i="29"/>
  <c r="D223" i="29"/>
  <c r="D224" i="29"/>
  <c r="D225" i="29"/>
  <c r="D226" i="29"/>
  <c r="D227" i="29"/>
  <c r="D228" i="29"/>
  <c r="D229" i="29"/>
  <c r="D230" i="29"/>
  <c r="D231" i="29"/>
  <c r="D232" i="29"/>
  <c r="D233" i="29"/>
  <c r="D234" i="29"/>
  <c r="D235" i="29"/>
  <c r="D236" i="29"/>
  <c r="D237" i="29"/>
  <c r="D238" i="29"/>
  <c r="D239" i="29"/>
  <c r="D240" i="29"/>
  <c r="D241" i="29"/>
  <c r="D242" i="29"/>
  <c r="D243" i="29"/>
  <c r="D244" i="29"/>
  <c r="D245" i="29"/>
  <c r="D246" i="29"/>
  <c r="D247" i="29"/>
  <c r="D248" i="29"/>
  <c r="D249" i="29"/>
  <c r="D250" i="29"/>
  <c r="D251" i="29"/>
  <c r="D252" i="29"/>
  <c r="D253" i="29"/>
  <c r="D254" i="29"/>
  <c r="D255" i="29"/>
  <c r="D256" i="29"/>
  <c r="D257" i="29"/>
  <c r="D258" i="29"/>
  <c r="D259" i="29"/>
  <c r="D260" i="29"/>
  <c r="D261" i="29"/>
  <c r="D262" i="29"/>
  <c r="D263" i="29"/>
  <c r="D264" i="29"/>
  <c r="D265" i="29"/>
  <c r="D266" i="29"/>
  <c r="D267" i="29"/>
  <c r="D268" i="29"/>
  <c r="D269" i="29"/>
  <c r="D270" i="29"/>
  <c r="D271" i="29"/>
  <c r="D272" i="29"/>
  <c r="D273" i="29"/>
  <c r="D274" i="29"/>
  <c r="D275" i="29"/>
  <c r="D276" i="29"/>
  <c r="D277" i="29"/>
  <c r="D278" i="29"/>
  <c r="D279" i="29"/>
  <c r="D280" i="29"/>
  <c r="D281" i="29"/>
  <c r="D282" i="29"/>
  <c r="D283" i="29"/>
  <c r="D284" i="29"/>
  <c r="D285" i="29"/>
  <c r="D286" i="29"/>
  <c r="D287" i="29"/>
  <c r="D288" i="29"/>
  <c r="D289" i="29"/>
  <c r="D290" i="29"/>
  <c r="D291" i="29"/>
  <c r="D292" i="29"/>
  <c r="D293" i="29"/>
  <c r="D294" i="29"/>
  <c r="D295" i="29"/>
  <c r="D296" i="29"/>
  <c r="D297" i="29"/>
  <c r="D298" i="29"/>
  <c r="D299" i="29"/>
  <c r="D300" i="29"/>
  <c r="D301" i="29"/>
  <c r="D302" i="29"/>
  <c r="D303" i="29"/>
  <c r="D304" i="29"/>
  <c r="D305" i="29"/>
  <c r="D306" i="29"/>
  <c r="D307" i="29"/>
  <c r="D308" i="29"/>
  <c r="D309" i="29"/>
  <c r="D310" i="29"/>
  <c r="D311" i="29"/>
  <c r="D312" i="29"/>
  <c r="D313" i="29"/>
  <c r="D314" i="29"/>
  <c r="D315" i="29"/>
  <c r="D316" i="29"/>
  <c r="D317" i="29"/>
  <c r="D318" i="29"/>
  <c r="D319" i="29"/>
  <c r="D320" i="29"/>
  <c r="D321" i="29"/>
  <c r="D322" i="29"/>
  <c r="D323" i="29"/>
  <c r="D324" i="29"/>
  <c r="D325" i="29"/>
  <c r="D326" i="29"/>
  <c r="D327" i="29"/>
  <c r="D328" i="29"/>
  <c r="D329" i="29"/>
  <c r="D330" i="29"/>
  <c r="D331" i="29"/>
  <c r="D332" i="29"/>
  <c r="D333" i="29"/>
  <c r="D214" i="29"/>
  <c r="D206" i="5"/>
  <c r="J23" i="17" a="1"/>
  <c r="J23" i="17" s="1"/>
  <c r="H22" i="30" a="1"/>
  <c r="H22" i="30" s="1"/>
  <c r="D240" i="6"/>
  <c r="AL240" i="6" s="1"/>
  <c r="AO295" i="14" l="1"/>
  <c r="AG295" i="14"/>
  <c r="B306" i="14" s="1"/>
  <c r="AN295" i="14"/>
  <c r="AQ296" i="14"/>
  <c r="AV46" i="24"/>
  <c r="B54" i="24" s="1"/>
  <c r="EB25" i="30"/>
  <c r="EB33" i="30"/>
  <c r="EB41" i="30"/>
  <c r="EB49" i="30"/>
  <c r="EB57" i="30"/>
  <c r="EB65" i="30"/>
  <c r="EB73" i="30"/>
  <c r="EB81" i="30"/>
  <c r="EB89" i="30"/>
  <c r="EB97" i="30"/>
  <c r="EB105" i="30"/>
  <c r="EB113" i="30"/>
  <c r="EB121" i="30"/>
  <c r="EB129" i="30"/>
  <c r="EB137" i="30"/>
  <c r="EB127" i="30"/>
  <c r="EB26" i="30"/>
  <c r="EB34" i="30"/>
  <c r="EB42" i="30"/>
  <c r="EB50" i="30"/>
  <c r="EB58" i="30"/>
  <c r="EB66" i="30"/>
  <c r="EB74" i="30"/>
  <c r="EB82" i="30"/>
  <c r="EB90" i="30"/>
  <c r="EB98" i="30"/>
  <c r="EB106" i="30"/>
  <c r="EB114" i="30"/>
  <c r="EB122" i="30"/>
  <c r="EB130" i="30"/>
  <c r="EB138" i="30"/>
  <c r="EB135" i="30"/>
  <c r="EB27" i="30"/>
  <c r="EB35" i="30"/>
  <c r="EB43" i="30"/>
  <c r="EB51" i="30"/>
  <c r="EB59" i="30"/>
  <c r="EB67" i="30"/>
  <c r="EB75" i="30"/>
  <c r="EB83" i="30"/>
  <c r="EB91" i="30"/>
  <c r="EB99" i="30"/>
  <c r="EB107" i="30"/>
  <c r="EB115" i="30"/>
  <c r="EB123" i="30"/>
  <c r="EB131" i="30"/>
  <c r="EB139" i="30"/>
  <c r="EB24" i="30"/>
  <c r="EB28" i="30"/>
  <c r="EB36" i="30"/>
  <c r="EB44" i="30"/>
  <c r="EB52" i="30"/>
  <c r="EB60" i="30"/>
  <c r="EB68" i="30"/>
  <c r="EB76" i="30"/>
  <c r="EB84" i="30"/>
  <c r="EB92" i="30"/>
  <c r="EB100" i="30"/>
  <c r="EB108" i="30"/>
  <c r="EB116" i="30"/>
  <c r="EB124" i="30"/>
  <c r="EB132" i="30"/>
  <c r="EB140" i="30"/>
  <c r="EB29" i="30"/>
  <c r="EB37" i="30"/>
  <c r="EB45" i="30"/>
  <c r="EB53" i="30"/>
  <c r="EB61" i="30"/>
  <c r="EB69" i="30"/>
  <c r="EB77" i="30"/>
  <c r="EB85" i="30"/>
  <c r="EB93" i="30"/>
  <c r="EB101" i="30"/>
  <c r="EB109" i="30"/>
  <c r="EB117" i="30"/>
  <c r="EB125" i="30"/>
  <c r="EB133" i="30"/>
  <c r="EB141" i="30"/>
  <c r="EB111" i="30"/>
  <c r="EB30" i="30"/>
  <c r="EB38" i="30"/>
  <c r="EB46" i="30"/>
  <c r="EB54" i="30"/>
  <c r="EB62" i="30"/>
  <c r="EB70" i="30"/>
  <c r="EB78" i="30"/>
  <c r="EB86" i="30"/>
  <c r="EB94" i="30"/>
  <c r="EB102" i="30"/>
  <c r="EB110" i="30"/>
  <c r="EB118" i="30"/>
  <c r="EB126" i="30"/>
  <c r="EB134" i="30"/>
  <c r="EB142" i="30"/>
  <c r="EB103" i="30"/>
  <c r="EB31" i="30"/>
  <c r="EB39" i="30"/>
  <c r="EB47" i="30"/>
  <c r="EB55" i="30"/>
  <c r="EB63" i="30"/>
  <c r="EB71" i="30"/>
  <c r="EB79" i="30"/>
  <c r="EB87" i="30"/>
  <c r="EB95" i="30"/>
  <c r="EB119" i="30"/>
  <c r="EB143" i="30"/>
  <c r="EB32" i="30"/>
  <c r="EB40" i="30"/>
  <c r="EB48" i="30"/>
  <c r="EB56" i="30"/>
  <c r="EB64" i="30"/>
  <c r="EB72" i="30"/>
  <c r="EB80" i="30"/>
  <c r="EB88" i="30"/>
  <c r="EB96" i="30"/>
  <c r="EB104" i="30"/>
  <c r="EB112" i="30"/>
  <c r="EB120" i="30"/>
  <c r="EB128" i="30"/>
  <c r="EB136" i="30"/>
  <c r="EE39" i="17"/>
  <c r="EE41" i="17"/>
  <c r="EE26" i="17"/>
  <c r="EE28" i="17"/>
  <c r="EE43" i="17"/>
  <c r="EE30" i="17"/>
  <c r="EE32" i="17"/>
  <c r="EE34" i="17"/>
  <c r="EE36" i="17"/>
  <c r="EE38" i="17"/>
  <c r="EE40" i="17"/>
  <c r="EE42" i="17"/>
  <c r="EE27" i="17"/>
  <c r="EE29" i="17"/>
  <c r="EE44" i="17"/>
  <c r="EE31" i="17"/>
  <c r="EE33" i="17"/>
  <c r="EE35" i="17"/>
  <c r="EE37" i="17"/>
  <c r="EE25" i="17"/>
  <c r="AZ1878" i="6"/>
  <c r="AZ1893" i="6"/>
  <c r="AZ1881" i="6"/>
  <c r="AZ1874" i="6"/>
  <c r="AZ1947" i="6"/>
  <c r="AZ1880" i="6"/>
  <c r="AZ1978" i="6"/>
  <c r="AZ1992" i="6"/>
  <c r="AZ1935" i="6"/>
  <c r="AZ1955" i="6"/>
  <c r="AZ1988" i="6"/>
  <c r="AZ1969" i="6"/>
  <c r="AZ1962" i="6"/>
  <c r="AZ1985" i="6"/>
  <c r="AZ1916" i="6"/>
  <c r="AZ1989" i="6"/>
  <c r="AZ1923" i="6"/>
  <c r="AZ1986" i="6"/>
  <c r="AZ1937" i="6"/>
  <c r="AZ1894" i="6"/>
  <c r="AZ1952" i="6"/>
  <c r="AZ1762" i="6"/>
  <c r="AZ1728" i="6"/>
  <c r="AZ1705" i="6"/>
  <c r="AZ1800" i="6"/>
  <c r="AZ1717" i="6"/>
  <c r="AZ1788" i="6"/>
  <c r="AZ1793" i="6"/>
  <c r="AZ1746" i="6"/>
  <c r="AZ1769" i="6"/>
  <c r="AZ1739" i="6"/>
  <c r="AZ1747" i="6"/>
  <c r="AZ1743" i="6"/>
  <c r="AZ1810" i="6"/>
  <c r="BX1537" i="6"/>
  <c r="BX1535" i="6"/>
  <c r="BX1551" i="6"/>
  <c r="BX1507" i="6"/>
  <c r="BX1464" i="6"/>
  <c r="BX1488" i="6"/>
  <c r="BX1520" i="6"/>
  <c r="BX1548" i="6"/>
  <c r="BX1490" i="6"/>
  <c r="BX1441" i="6"/>
  <c r="BX1528" i="6"/>
  <c r="BX1471" i="6"/>
  <c r="BX1477" i="6"/>
  <c r="BX1480" i="6"/>
  <c r="BX1545" i="6"/>
  <c r="DD1137" i="6"/>
  <c r="DD1147" i="6"/>
  <c r="DD1054" i="6"/>
  <c r="DD1094" i="6"/>
  <c r="DD1140" i="6"/>
  <c r="DD1162" i="6"/>
  <c r="DD1090" i="6"/>
  <c r="DD1099" i="6"/>
  <c r="CB844" i="6"/>
  <c r="BL690" i="6"/>
  <c r="BL738" i="6"/>
  <c r="BL669" i="6"/>
  <c r="BX1478" i="6"/>
  <c r="BX1465" i="6"/>
  <c r="BX1482" i="6"/>
  <c r="BX1442" i="6"/>
  <c r="AZ1760" i="6"/>
  <c r="AZ1756" i="6"/>
  <c r="AZ1703" i="6"/>
  <c r="AZ1803" i="6"/>
  <c r="AZ1938" i="6"/>
  <c r="BX1462" i="6"/>
  <c r="BX1469" i="6"/>
  <c r="BX1493" i="6"/>
  <c r="BX1505" i="6"/>
  <c r="BX1549" i="6"/>
  <c r="DD1063" i="6"/>
  <c r="DD1061" i="6"/>
  <c r="DD1105" i="6"/>
  <c r="DD1112" i="6"/>
  <c r="DD1164" i="6"/>
  <c r="DD1143" i="6"/>
  <c r="DD1155" i="6"/>
  <c r="DD1165" i="6"/>
  <c r="AQ2010" i="6"/>
  <c r="CC2038" i="6"/>
  <c r="B2286" i="6" s="1"/>
  <c r="BL675" i="6"/>
  <c r="DD1070" i="6"/>
  <c r="BX1479" i="6"/>
  <c r="BX1502" i="6"/>
  <c r="BX1487" i="6"/>
  <c r="AZ1707" i="6"/>
  <c r="AZ1751" i="6"/>
  <c r="AZ1942" i="6"/>
  <c r="AZ1890" i="6"/>
  <c r="AZ1922" i="6"/>
  <c r="AZ1948" i="6"/>
  <c r="AZ1932" i="6"/>
  <c r="AZ1967" i="6"/>
  <c r="AZ1983" i="6"/>
  <c r="BX1446" i="6"/>
  <c r="BX1451" i="6"/>
  <c r="BX1443" i="6"/>
  <c r="BX1481" i="6"/>
  <c r="DD1052" i="6"/>
  <c r="DD1049" i="6"/>
  <c r="DD1058" i="6"/>
  <c r="DD1161" i="6"/>
  <c r="DD1141" i="6"/>
  <c r="DD1160" i="6"/>
  <c r="AS2010" i="6"/>
  <c r="BL743" i="6"/>
  <c r="DD1103" i="6"/>
  <c r="BX1438" i="6"/>
  <c r="AZ1699" i="6"/>
  <c r="AZ1954" i="6"/>
  <c r="AZ1901" i="6"/>
  <c r="AZ1963" i="6"/>
  <c r="AZ1727" i="6"/>
  <c r="BX1536" i="6"/>
  <c r="BX1503" i="6"/>
  <c r="BX1501" i="6"/>
  <c r="BX1529" i="6"/>
  <c r="DD1062" i="6"/>
  <c r="DD1097" i="6"/>
  <c r="DD1156" i="6"/>
  <c r="BW2157" i="6"/>
  <c r="DD1120" i="6"/>
  <c r="BX1486" i="6"/>
  <c r="BX1494" i="6"/>
  <c r="AZ1790" i="6"/>
  <c r="AZ1956" i="6"/>
  <c r="AZ1897" i="6"/>
  <c r="AZ1741" i="6"/>
  <c r="BX1453" i="6"/>
  <c r="BX1459" i="6"/>
  <c r="DD1069" i="6"/>
  <c r="DD1109" i="6"/>
  <c r="DD1157" i="6"/>
  <c r="DD1125" i="6"/>
  <c r="DD1149" i="6"/>
  <c r="AW2017" i="6"/>
  <c r="AW2012" i="6"/>
  <c r="AW2015" i="6"/>
  <c r="AW2018" i="6"/>
  <c r="AW2013" i="6"/>
  <c r="AW2016" i="6"/>
  <c r="AW2011" i="6"/>
  <c r="AW2019" i="6"/>
  <c r="AW2010" i="6"/>
  <c r="AW2014" i="6"/>
  <c r="AZ1900" i="6"/>
  <c r="BX1510" i="6"/>
  <c r="DD1053" i="6"/>
  <c r="DD1081" i="6"/>
  <c r="DD1095" i="6"/>
  <c r="DD1148" i="6"/>
  <c r="DD1139" i="6"/>
  <c r="AV2012" i="6"/>
  <c r="AV2015" i="6"/>
  <c r="AV2018" i="6"/>
  <c r="AV2013" i="6"/>
  <c r="AV2016" i="6"/>
  <c r="AV2011" i="6"/>
  <c r="AV2019" i="6"/>
  <c r="AV2014" i="6"/>
  <c r="AV2017" i="6"/>
  <c r="AV2010" i="6"/>
  <c r="DD1145" i="6"/>
  <c r="DD1154" i="6"/>
  <c r="BX1473" i="6"/>
  <c r="BX1483" i="6"/>
  <c r="BX1450" i="6"/>
  <c r="AZ1731" i="6"/>
  <c r="AZ1896" i="6"/>
  <c r="AZ1929" i="6"/>
  <c r="AZ1957" i="6"/>
  <c r="AZ1813" i="6"/>
  <c r="BX1444" i="6"/>
  <c r="BX1550" i="6"/>
  <c r="BX1552" i="6"/>
  <c r="DD1060" i="6"/>
  <c r="DD1085" i="6"/>
  <c r="DD1158" i="6"/>
  <c r="AM2020" i="6"/>
  <c r="AP2010" i="6"/>
  <c r="AU2015" i="6"/>
  <c r="AU2010" i="6"/>
  <c r="AU2018" i="6"/>
  <c r="AU2013" i="6"/>
  <c r="AU2016" i="6"/>
  <c r="AU2011" i="6"/>
  <c r="AU2019" i="6"/>
  <c r="AU2014" i="6"/>
  <c r="AU2017" i="6"/>
  <c r="AU2012" i="6"/>
  <c r="BX1436" i="6"/>
  <c r="DD1124" i="6"/>
  <c r="AZ1763" i="6"/>
  <c r="AZ1749" i="6"/>
  <c r="BX1500" i="6"/>
  <c r="DD1153" i="6"/>
  <c r="DD1159" i="6"/>
  <c r="AK510" i="6"/>
  <c r="AW575" i="6"/>
  <c r="BA560" i="6"/>
  <c r="AS558" i="6"/>
  <c r="BE620" i="6"/>
  <c r="BI584" i="6"/>
  <c r="AS619" i="6"/>
  <c r="AW593" i="6"/>
  <c r="AO591" i="6"/>
  <c r="BA586" i="6"/>
  <c r="AS1833" i="6"/>
  <c r="AR2010" i="6"/>
  <c r="AS2011" i="6" s="1"/>
  <c r="B2027" i="6" s="1"/>
  <c r="AW587" i="6"/>
  <c r="AO585" i="6"/>
  <c r="AS578" i="6"/>
  <c r="BX1458" i="6"/>
  <c r="BX1514" i="6"/>
  <c r="AZ1906" i="6"/>
  <c r="AZ1925" i="6"/>
  <c r="AZ1951" i="6"/>
  <c r="BX1534" i="6"/>
  <c r="BX1484" i="6"/>
  <c r="DD1074" i="6"/>
  <c r="DD1059" i="6"/>
  <c r="DD1113" i="6"/>
  <c r="DD1098" i="6"/>
  <c r="DD1101" i="6"/>
  <c r="DD1133" i="6"/>
  <c r="DD1144" i="6"/>
  <c r="AR1833" i="6"/>
  <c r="AS605" i="6"/>
  <c r="AO604" i="6"/>
  <c r="BI601" i="6"/>
  <c r="BI564" i="6"/>
  <c r="BE555" i="6"/>
  <c r="BA527" i="6"/>
  <c r="BE647" i="6"/>
  <c r="BL741" i="6"/>
  <c r="CB821" i="6"/>
  <c r="DD1082" i="6"/>
  <c r="DD1071" i="6"/>
  <c r="DD1100" i="6"/>
  <c r="DD1121" i="6"/>
  <c r="DD1135" i="6"/>
  <c r="BX1449" i="6"/>
  <c r="BX1498" i="6"/>
  <c r="BX1516" i="6"/>
  <c r="AZ1778" i="6"/>
  <c r="AZ1910" i="6"/>
  <c r="AZ1905" i="6"/>
  <c r="AZ1977" i="6"/>
  <c r="AZ1933" i="6"/>
  <c r="AZ1748" i="6"/>
  <c r="BX1467" i="6"/>
  <c r="BX1511" i="6"/>
  <c r="BX1532" i="6"/>
  <c r="BX1554" i="6"/>
  <c r="BX1526" i="6"/>
  <c r="BX1538" i="6"/>
  <c r="BX1513" i="6"/>
  <c r="DD1065" i="6"/>
  <c r="DD1116" i="6"/>
  <c r="DD1118" i="6"/>
  <c r="DD1064" i="6"/>
  <c r="DD1056" i="6"/>
  <c r="DD1084" i="6"/>
  <c r="DD1096" i="6"/>
  <c r="DD1075" i="6"/>
  <c r="DD1131" i="6"/>
  <c r="BX1504" i="6"/>
  <c r="BX1506" i="6"/>
  <c r="BX1439" i="6"/>
  <c r="BX1447" i="6"/>
  <c r="BX1463" i="6"/>
  <c r="BX1495" i="6"/>
  <c r="BX1518" i="6"/>
  <c r="BX1542" i="6"/>
  <c r="BX1527" i="6"/>
  <c r="BX1539" i="6"/>
  <c r="BX1546" i="6"/>
  <c r="DD1087" i="6"/>
  <c r="DD1068" i="6"/>
  <c r="DD1093" i="6"/>
  <c r="DD1106" i="6"/>
  <c r="DD1110" i="6"/>
  <c r="DD1108" i="6"/>
  <c r="AG2010" i="6"/>
  <c r="B2024" i="6" s="1"/>
  <c r="BE598" i="6"/>
  <c r="AK582" i="6"/>
  <c r="BL760" i="6"/>
  <c r="BL726" i="6"/>
  <c r="DD1092" i="6"/>
  <c r="DD1132" i="6"/>
  <c r="BX1455" i="6"/>
  <c r="BX1437" i="6"/>
  <c r="BX1475" i="6"/>
  <c r="DD1050" i="6"/>
  <c r="DD1048" i="6"/>
  <c r="DD1078" i="6"/>
  <c r="DD1066" i="6"/>
  <c r="DD1057" i="6"/>
  <c r="DD1089" i="6"/>
  <c r="DD1107" i="6"/>
  <c r="DD1114" i="6"/>
  <c r="DD1115" i="6"/>
  <c r="DD1091" i="6"/>
  <c r="DD1129" i="6"/>
  <c r="AG1833" i="6"/>
  <c r="B1862" i="6" s="1"/>
  <c r="AP1833" i="6"/>
  <c r="BE593" i="6"/>
  <c r="BA592" i="6"/>
  <c r="DD1080" i="6"/>
  <c r="DD1088" i="6"/>
  <c r="DD1111" i="6"/>
  <c r="DD1123" i="6"/>
  <c r="DD1134" i="6"/>
  <c r="DD1150" i="6"/>
  <c r="BX1508" i="6"/>
  <c r="AZ1774" i="6"/>
  <c r="AZ1960" i="6"/>
  <c r="AZ1873" i="6"/>
  <c r="BX1485" i="6"/>
  <c r="BX1497" i="6"/>
  <c r="BX1519" i="6"/>
  <c r="BX1544" i="6"/>
  <c r="BX1547" i="6"/>
  <c r="DD1067" i="6"/>
  <c r="DD1079" i="6"/>
  <c r="AK615" i="6"/>
  <c r="AO600" i="6"/>
  <c r="BE599" i="6"/>
  <c r="AO560" i="6"/>
  <c r="AK556" i="6"/>
  <c r="AO647" i="6"/>
  <c r="CB802" i="6"/>
  <c r="BL695" i="6"/>
  <c r="BL765" i="6"/>
  <c r="BX1457" i="6"/>
  <c r="BX1466" i="6"/>
  <c r="BX1474" i="6"/>
  <c r="AZ1765" i="6"/>
  <c r="AZ1782" i="6"/>
  <c r="AZ1917" i="6"/>
  <c r="AZ1980" i="6"/>
  <c r="BX1470" i="6"/>
  <c r="BX1540" i="6"/>
  <c r="BX1531" i="6"/>
  <c r="BX1533" i="6"/>
  <c r="BX1541" i="6"/>
  <c r="DD1051" i="6"/>
  <c r="DD1072" i="6"/>
  <c r="DD1077" i="6"/>
  <c r="DD1086" i="6"/>
  <c r="DD1102" i="6"/>
  <c r="DD1127" i="6"/>
  <c r="DD1126" i="6"/>
  <c r="DD1151" i="6"/>
  <c r="DD1130" i="6"/>
  <c r="AS580" i="6"/>
  <c r="DD1142" i="6"/>
  <c r="DD1146" i="6"/>
  <c r="BX1499" i="6"/>
  <c r="BX1512" i="6"/>
  <c r="BX1524" i="6"/>
  <c r="AZ1908" i="6"/>
  <c r="AZ1898" i="6"/>
  <c r="AZ1968" i="6"/>
  <c r="BX1461" i="6"/>
  <c r="BX1489" i="6"/>
  <c r="BX1509" i="6"/>
  <c r="BX1521" i="6"/>
  <c r="DD1104" i="6"/>
  <c r="DD1163" i="6"/>
  <c r="AQ1833" i="6"/>
  <c r="AS1834" i="6" s="1"/>
  <c r="B1865" i="6" s="1"/>
  <c r="BL650" i="6"/>
  <c r="BL651" i="6"/>
  <c r="DD1055" i="6"/>
  <c r="DD1119" i="6"/>
  <c r="DD1138" i="6"/>
  <c r="BX1491" i="6"/>
  <c r="AZ1750" i="6"/>
  <c r="AZ1714" i="6"/>
  <c r="AZ1730" i="6"/>
  <c r="AZ1773" i="6"/>
  <c r="AZ1882" i="6"/>
  <c r="AZ1914" i="6"/>
  <c r="AZ1946" i="6"/>
  <c r="BX1445" i="6"/>
  <c r="BX1454" i="6"/>
  <c r="BX1522" i="6"/>
  <c r="BX1523" i="6"/>
  <c r="BX1553" i="6"/>
  <c r="BX1530" i="6"/>
  <c r="DD1152" i="6"/>
  <c r="DD1128" i="6"/>
  <c r="AZ1886" i="6"/>
  <c r="AZ1918" i="6"/>
  <c r="AZ1971" i="6"/>
  <c r="AZ1889" i="6"/>
  <c r="AZ1921" i="6"/>
  <c r="AZ1920" i="6"/>
  <c r="AZ1888" i="6"/>
  <c r="AZ1877" i="6"/>
  <c r="AZ1961" i="6"/>
  <c r="AM1858" i="6"/>
  <c r="AN1858" i="6" s="1"/>
  <c r="AO1858" i="6" s="1"/>
  <c r="B1864" i="6" s="1"/>
  <c r="AZ1702" i="6"/>
  <c r="AZ1734" i="6"/>
  <c r="AZ1726" i="6"/>
  <c r="AZ1766" i="6"/>
  <c r="AZ1781" i="6"/>
  <c r="AW567" i="6"/>
  <c r="BI562" i="6"/>
  <c r="AW647" i="6"/>
  <c r="AK277" i="6"/>
  <c r="AM277" i="6" s="1"/>
  <c r="AN277" i="6" s="1"/>
  <c r="AK475" i="6"/>
  <c r="AM475" i="6" s="1"/>
  <c r="AN475" i="6" s="1"/>
  <c r="AK427" i="6"/>
  <c r="AM427" i="6" s="1"/>
  <c r="AN427" i="6" s="1"/>
  <c r="AK419" i="6"/>
  <c r="AM419" i="6" s="1"/>
  <c r="AN419" i="6" s="1"/>
  <c r="AK411" i="6"/>
  <c r="AM411" i="6" s="1"/>
  <c r="AN411" i="6" s="1"/>
  <c r="AK403" i="6"/>
  <c r="AM403" i="6" s="1"/>
  <c r="AN403" i="6" s="1"/>
  <c r="AK395" i="6"/>
  <c r="AM395" i="6" s="1"/>
  <c r="AN395" i="6" s="1"/>
  <c r="AS621" i="6"/>
  <c r="BI620" i="6"/>
  <c r="AW598" i="6"/>
  <c r="AO598" i="6"/>
  <c r="BE597" i="6"/>
  <c r="AW595" i="6"/>
  <c r="AW589" i="6"/>
  <c r="BI578" i="6"/>
  <c r="AS574" i="6"/>
  <c r="AO573" i="6"/>
  <c r="AO533" i="6"/>
  <c r="AO522" i="6"/>
  <c r="BA517" i="6"/>
  <c r="AK513" i="6"/>
  <c r="CB828" i="6"/>
  <c r="BL730" i="6"/>
  <c r="BL752" i="6"/>
  <c r="AO612" i="6"/>
  <c r="BI607" i="6"/>
  <c r="BI582" i="6"/>
  <c r="BL701" i="6"/>
  <c r="BL709" i="6"/>
  <c r="CB851" i="6"/>
  <c r="CB838" i="6"/>
  <c r="BL663" i="6"/>
  <c r="BL682" i="6"/>
  <c r="BL718" i="6"/>
  <c r="BL670" i="6"/>
  <c r="BL683" i="6"/>
  <c r="AS598" i="6"/>
  <c r="AS572" i="6"/>
  <c r="AW571" i="6"/>
  <c r="AO513" i="6"/>
  <c r="CB854" i="6"/>
  <c r="CB863" i="6"/>
  <c r="AS617" i="6"/>
  <c r="BA578" i="6"/>
  <c r="AS647" i="6"/>
  <c r="CB866" i="6"/>
  <c r="CB884" i="6"/>
  <c r="BL745" i="6"/>
  <c r="AK616" i="6"/>
  <c r="AW610" i="6"/>
  <c r="AK588" i="6"/>
  <c r="BE585" i="6"/>
  <c r="BI583" i="6"/>
  <c r="AW583" i="6"/>
  <c r="BE571" i="6"/>
  <c r="BL759" i="6"/>
  <c r="CB794" i="6"/>
  <c r="CB870" i="6"/>
  <c r="AK344" i="6"/>
  <c r="AM344" i="6" s="1"/>
  <c r="AN344" i="6" s="1"/>
  <c r="AK304" i="6"/>
  <c r="AM304" i="6" s="1"/>
  <c r="AN304" i="6" s="1"/>
  <c r="AK296" i="6"/>
  <c r="AM296" i="6" s="1"/>
  <c r="AN296" i="6" s="1"/>
  <c r="BA607" i="6"/>
  <c r="BE600" i="6"/>
  <c r="AO593" i="6"/>
  <c r="BE589" i="6"/>
  <c r="AS588" i="6"/>
  <c r="BA584" i="6"/>
  <c r="AO580" i="6"/>
  <c r="BE579" i="6"/>
  <c r="AO569" i="6"/>
  <c r="AO563" i="6"/>
  <c r="BA555" i="6"/>
  <c r="BE553" i="6"/>
  <c r="AS534" i="6"/>
  <c r="BI533" i="6"/>
  <c r="BE529" i="6"/>
  <c r="BA528" i="6"/>
  <c r="BE513" i="6"/>
  <c r="BL732" i="6"/>
  <c r="BL717" i="6"/>
  <c r="BL734" i="6"/>
  <c r="CB788" i="6"/>
  <c r="CB808" i="6"/>
  <c r="CB850" i="6"/>
  <c r="CB890" i="6"/>
  <c r="CB903" i="6"/>
  <c r="BL667" i="6"/>
  <c r="AK280" i="6"/>
  <c r="AM280" i="6" s="1"/>
  <c r="AN280" i="6" s="1"/>
  <c r="AK387" i="6"/>
  <c r="AM387" i="6" s="1"/>
  <c r="AN387" i="6" s="1"/>
  <c r="AK629" i="6"/>
  <c r="BI627" i="6"/>
  <c r="BE626" i="6"/>
  <c r="BA625" i="6"/>
  <c r="AW624" i="6"/>
  <c r="AS623" i="6"/>
  <c r="AO622" i="6"/>
  <c r="AW619" i="6"/>
  <c r="AO616" i="6"/>
  <c r="BE612" i="6"/>
  <c r="AO610" i="6"/>
  <c r="BI596" i="6"/>
  <c r="BA594" i="6"/>
  <c r="AO587" i="6"/>
  <c r="AS582" i="6"/>
  <c r="BA581" i="6"/>
  <c r="BI577" i="6"/>
  <c r="AK574" i="6"/>
  <c r="AW569" i="6"/>
  <c r="AS562" i="6"/>
  <c r="BE557" i="6"/>
  <c r="AW557" i="6"/>
  <c r="AS556" i="6"/>
  <c r="AW525" i="6"/>
  <c r="AS521" i="6"/>
  <c r="BI520" i="6"/>
  <c r="BE511" i="6"/>
  <c r="BL684" i="6"/>
  <c r="BL714" i="6"/>
  <c r="CB805" i="6"/>
  <c r="CB797" i="6"/>
  <c r="CB800" i="6"/>
  <c r="CB845" i="6"/>
  <c r="CB824" i="6"/>
  <c r="CB837" i="6"/>
  <c r="CB860" i="6"/>
  <c r="CB871" i="6"/>
  <c r="CB885" i="6"/>
  <c r="CB856" i="6"/>
  <c r="BL708" i="6"/>
  <c r="BL691" i="6"/>
  <c r="BI619" i="6"/>
  <c r="AW604" i="6"/>
  <c r="BA588" i="6"/>
  <c r="BE583" i="6"/>
  <c r="AK583" i="6"/>
  <c r="AO581" i="6"/>
  <c r="AS579" i="6"/>
  <c r="BI566" i="6"/>
  <c r="AK530" i="6"/>
  <c r="BI528" i="6"/>
  <c r="AS516" i="6"/>
  <c r="BL685" i="6"/>
  <c r="CB812" i="6"/>
  <c r="CB861" i="6"/>
  <c r="CB858" i="6"/>
  <c r="CB892" i="6"/>
  <c r="CB899" i="6"/>
  <c r="BL671" i="6"/>
  <c r="BL722" i="6"/>
  <c r="BL746" i="6"/>
  <c r="AK290" i="6"/>
  <c r="AM290" i="6" s="1"/>
  <c r="AN290" i="6" s="1"/>
  <c r="AO510" i="6"/>
  <c r="AS629" i="6"/>
  <c r="AO628" i="6"/>
  <c r="AK627" i="6"/>
  <c r="BI625" i="6"/>
  <c r="BE624" i="6"/>
  <c r="BA623" i="6"/>
  <c r="AW622" i="6"/>
  <c r="AW616" i="6"/>
  <c r="AK607" i="6"/>
  <c r="BA603" i="6"/>
  <c r="AW602" i="6"/>
  <c r="AK602" i="6"/>
  <c r="AK599" i="6"/>
  <c r="BI594" i="6"/>
  <c r="AO594" i="6"/>
  <c r="AS589" i="6"/>
  <c r="BI588" i="6"/>
  <c r="BE587" i="6"/>
  <c r="AW585" i="6"/>
  <c r="BA582" i="6"/>
  <c r="AK572" i="6"/>
  <c r="AS568" i="6"/>
  <c r="AK560" i="6"/>
  <c r="BI558" i="6"/>
  <c r="AS551" i="6"/>
  <c r="AO550" i="6"/>
  <c r="AK549" i="6"/>
  <c r="BI534" i="6"/>
  <c r="BA647" i="6"/>
  <c r="BL656" i="6"/>
  <c r="BL764" i="6"/>
  <c r="BL747" i="6"/>
  <c r="CB784" i="6"/>
  <c r="CB793" i="6"/>
  <c r="CB796" i="6"/>
  <c r="CB816" i="6"/>
  <c r="CB832" i="6"/>
  <c r="CB826" i="6"/>
  <c r="CB879" i="6"/>
  <c r="CB882" i="6"/>
  <c r="BL757" i="6"/>
  <c r="BL679" i="6"/>
  <c r="BL758" i="6"/>
  <c r="AK311" i="6"/>
  <c r="AM311" i="6" s="1"/>
  <c r="AN311" i="6" s="1"/>
  <c r="AK619" i="6"/>
  <c r="BI605" i="6"/>
  <c r="AO597" i="6"/>
  <c r="AK596" i="6"/>
  <c r="BI591" i="6"/>
  <c r="AK587" i="6"/>
  <c r="AO567" i="6"/>
  <c r="AW561" i="6"/>
  <c r="BE533" i="6"/>
  <c r="BA524" i="6"/>
  <c r="AK520" i="6"/>
  <c r="BL653" i="6"/>
  <c r="BL744" i="6"/>
  <c r="BL736" i="6"/>
  <c r="CB823" i="6"/>
  <c r="CB810" i="6"/>
  <c r="CB819" i="6"/>
  <c r="CB830" i="6"/>
  <c r="CB842" i="6"/>
  <c r="CB876" i="6"/>
  <c r="CB887" i="6"/>
  <c r="BL654" i="6"/>
  <c r="BL693" i="6"/>
  <c r="AK487" i="6"/>
  <c r="AM487" i="6" s="1"/>
  <c r="AN487" i="6" s="1"/>
  <c r="BA621" i="6"/>
  <c r="AW620" i="6"/>
  <c r="BI615" i="6"/>
  <c r="AK614" i="6"/>
  <c r="BI606" i="6"/>
  <c r="AS601" i="6"/>
  <c r="AW597" i="6"/>
  <c r="AS596" i="6"/>
  <c r="AK594" i="6"/>
  <c r="AW591" i="6"/>
  <c r="AS590" i="6"/>
  <c r="AW588" i="6"/>
  <c r="BE584" i="6"/>
  <c r="AS584" i="6"/>
  <c r="AO583" i="6"/>
  <c r="BA580" i="6"/>
  <c r="AO579" i="6"/>
  <c r="BA571" i="6"/>
  <c r="AO565" i="6"/>
  <c r="AK558" i="6"/>
  <c r="BA549" i="6"/>
  <c r="AS536" i="6"/>
  <c r="AO535" i="6"/>
  <c r="AO511" i="6"/>
  <c r="AK647" i="6"/>
  <c r="BL661" i="6"/>
  <c r="CB817" i="6"/>
  <c r="CB829" i="6"/>
  <c r="CB831" i="6"/>
  <c r="CB843" i="6"/>
  <c r="CB877" i="6"/>
  <c r="CB874" i="6"/>
  <c r="CB897" i="6"/>
  <c r="CB868" i="6"/>
  <c r="CB886" i="6"/>
  <c r="CB901" i="6"/>
  <c r="BL677" i="6"/>
  <c r="BL658" i="6"/>
  <c r="BL727" i="6"/>
  <c r="BL662" i="6"/>
  <c r="BL694" i="6"/>
  <c r="BL711" i="6"/>
  <c r="AO629" i="6"/>
  <c r="AK628" i="6"/>
  <c r="BI626" i="6"/>
  <c r="BE625" i="6"/>
  <c r="BA624" i="6"/>
  <c r="AW623" i="6"/>
  <c r="AS622" i="6"/>
  <c r="AK611" i="6"/>
  <c r="AO586" i="6"/>
  <c r="AW582" i="6"/>
  <c r="BE581" i="6"/>
  <c r="BI580" i="6"/>
  <c r="AK578" i="6"/>
  <c r="AS566" i="6"/>
  <c r="BI565" i="6"/>
  <c r="AW511" i="6"/>
  <c r="BL668" i="6"/>
  <c r="BL766" i="6"/>
  <c r="CB787" i="6"/>
  <c r="CB855" i="6"/>
  <c r="CB835" i="6"/>
  <c r="CB859" i="6"/>
  <c r="CB869" i="6"/>
  <c r="CB895" i="6"/>
  <c r="CB898" i="6"/>
  <c r="BL686" i="6"/>
  <c r="BL731" i="6"/>
  <c r="BL735" i="6"/>
  <c r="AK353" i="6"/>
  <c r="AM353" i="6" s="1"/>
  <c r="AN353" i="6" s="1"/>
  <c r="AK345" i="6"/>
  <c r="AM345" i="6" s="1"/>
  <c r="AN345" i="6" s="1"/>
  <c r="AK324" i="6"/>
  <c r="AM324" i="6" s="1"/>
  <c r="AN324" i="6" s="1"/>
  <c r="AK310" i="6"/>
  <c r="AM310" i="6" s="1"/>
  <c r="AN310" i="6" s="1"/>
  <c r="BI602" i="6"/>
  <c r="AK586" i="6"/>
  <c r="AK240" i="6"/>
  <c r="AM240" i="6" s="1"/>
  <c r="AK337" i="6"/>
  <c r="AM337" i="6" s="1"/>
  <c r="AN337" i="6" s="1"/>
  <c r="AK490" i="6"/>
  <c r="AM490" i="6" s="1"/>
  <c r="AN490" i="6" s="1"/>
  <c r="AK458" i="6"/>
  <c r="AM458" i="6" s="1"/>
  <c r="AN458" i="6" s="1"/>
  <c r="AK450" i="6"/>
  <c r="AM450" i="6" s="1"/>
  <c r="AN450" i="6" s="1"/>
  <c r="AK389" i="6"/>
  <c r="AM389" i="6" s="1"/>
  <c r="AN389" i="6" s="1"/>
  <c r="BI628" i="6"/>
  <c r="BE627" i="6"/>
  <c r="AW578" i="6"/>
  <c r="BE577" i="6"/>
  <c r="AK283" i="6"/>
  <c r="AM283" i="6" s="1"/>
  <c r="AN283" i="6" s="1"/>
  <c r="AK273" i="6"/>
  <c r="AM273" i="6" s="1"/>
  <c r="AN273" i="6" s="1"/>
  <c r="AK265" i="6"/>
  <c r="AM265" i="6" s="1"/>
  <c r="AN265" i="6" s="1"/>
  <c r="AK471" i="6"/>
  <c r="AM471" i="6" s="1"/>
  <c r="AN471" i="6" s="1"/>
  <c r="AK463" i="6"/>
  <c r="AM463" i="6" s="1"/>
  <c r="AN463" i="6" s="1"/>
  <c r="AK460" i="6"/>
  <c r="AM460" i="6" s="1"/>
  <c r="AN460" i="6" s="1"/>
  <c r="AK455" i="6"/>
  <c r="AM455" i="6" s="1"/>
  <c r="AN455" i="6" s="1"/>
  <c r="AK391" i="6"/>
  <c r="AM391" i="6" s="1"/>
  <c r="AN391" i="6" s="1"/>
  <c r="BE591" i="6"/>
  <c r="AO589" i="6"/>
  <c r="AS586" i="6"/>
  <c r="BE569" i="6"/>
  <c r="AW579" i="6"/>
  <c r="AK328" i="6"/>
  <c r="AM328" i="6" s="1"/>
  <c r="AN328" i="6" s="1"/>
  <c r="AK320" i="6"/>
  <c r="AM320" i="6" s="1"/>
  <c r="AN320" i="6" s="1"/>
  <c r="AK312" i="6"/>
  <c r="AM312" i="6" s="1"/>
  <c r="AN312" i="6" s="1"/>
  <c r="AK489" i="6"/>
  <c r="AM489" i="6" s="1"/>
  <c r="AN489" i="6" s="1"/>
  <c r="AK481" i="6"/>
  <c r="AM481" i="6" s="1"/>
  <c r="AN481" i="6" s="1"/>
  <c r="AK441" i="6"/>
  <c r="AM441" i="6" s="1"/>
  <c r="AN441" i="6" s="1"/>
  <c r="AK433" i="6"/>
  <c r="AM433" i="6" s="1"/>
  <c r="AN433" i="6" s="1"/>
  <c r="AS613" i="6"/>
  <c r="AW608" i="6"/>
  <c r="AK354" i="6"/>
  <c r="AM354" i="6" s="1"/>
  <c r="AN354" i="6" s="1"/>
  <c r="AK341" i="6"/>
  <c r="AM341" i="6" s="1"/>
  <c r="AN341" i="6" s="1"/>
  <c r="AK264" i="6"/>
  <c r="AM264" i="6" s="1"/>
  <c r="AN264" i="6" s="1"/>
  <c r="AK256" i="6"/>
  <c r="AM256" i="6" s="1"/>
  <c r="AN256" i="6" s="1"/>
  <c r="AK248" i="6"/>
  <c r="AM248" i="6" s="1"/>
  <c r="AN248" i="6" s="1"/>
  <c r="AK245" i="6"/>
  <c r="AM245" i="6" s="1"/>
  <c r="AN245" i="6" s="1"/>
  <c r="AK491" i="6"/>
  <c r="AM491" i="6" s="1"/>
  <c r="AN491" i="6" s="1"/>
  <c r="AK480" i="6"/>
  <c r="AM480" i="6" s="1"/>
  <c r="AN480" i="6" s="1"/>
  <c r="BI586" i="6"/>
  <c r="AK584" i="6"/>
  <c r="BA619" i="6"/>
  <c r="AW618" i="6"/>
  <c r="AW581" i="6"/>
  <c r="BE580" i="6"/>
  <c r="AK580" i="6"/>
  <c r="BA572" i="6"/>
  <c r="CB801" i="6"/>
  <c r="CB881" i="6"/>
  <c r="CB888" i="6"/>
  <c r="BL648" i="6"/>
  <c r="BL665" i="6"/>
  <c r="BL753" i="6"/>
  <c r="BL719" i="6"/>
  <c r="AK443" i="6"/>
  <c r="AM443" i="6" s="1"/>
  <c r="AN443" i="6" s="1"/>
  <c r="AS510" i="6"/>
  <c r="BI629" i="6"/>
  <c r="BE628" i="6"/>
  <c r="BA627" i="6"/>
  <c r="AW626" i="6"/>
  <c r="AS625" i="6"/>
  <c r="AO624" i="6"/>
  <c r="AK623" i="6"/>
  <c r="BI621" i="6"/>
  <c r="AW621" i="6"/>
  <c r="BI617" i="6"/>
  <c r="AS616" i="6"/>
  <c r="AS615" i="6"/>
  <c r="BI614" i="6"/>
  <c r="AK613" i="6"/>
  <c r="AK609" i="6"/>
  <c r="BA605" i="6"/>
  <c r="AK603" i="6"/>
  <c r="BA601" i="6"/>
  <c r="AO601" i="6"/>
  <c r="BA597" i="6"/>
  <c r="AO596" i="6"/>
  <c r="AS594" i="6"/>
  <c r="BI592" i="6"/>
  <c r="AK590" i="6"/>
  <c r="BI581" i="6"/>
  <c r="BA579" i="6"/>
  <c r="BI573" i="6"/>
  <c r="BA570" i="6"/>
  <c r="AK568" i="6"/>
  <c r="BE564" i="6"/>
  <c r="AW554" i="6"/>
  <c r="BA553" i="6"/>
  <c r="AO552" i="6"/>
  <c r="BA531" i="6"/>
  <c r="AO531" i="6"/>
  <c r="BE523" i="6"/>
  <c r="AW515" i="6"/>
  <c r="AK511" i="6"/>
  <c r="BL692" i="6"/>
  <c r="BL713" i="6"/>
  <c r="CB815" i="6"/>
  <c r="CB803" i="6"/>
  <c r="CB839" i="6"/>
  <c r="CB889" i="6"/>
  <c r="CB847" i="6"/>
  <c r="CB894" i="6"/>
  <c r="BL664" i="6"/>
  <c r="BL680" i="6"/>
  <c r="BL704" i="6"/>
  <c r="BL688" i="6"/>
  <c r="BL659" i="6"/>
  <c r="BL749" i="6"/>
  <c r="BL748" i="6"/>
  <c r="AK459" i="6"/>
  <c r="AM459" i="6" s="1"/>
  <c r="AN459" i="6" s="1"/>
  <c r="AK406" i="6"/>
  <c r="AM406" i="6" s="1"/>
  <c r="AN406" i="6" s="1"/>
  <c r="AW629" i="6"/>
  <c r="AS628" i="6"/>
  <c r="AO627" i="6"/>
  <c r="AK626" i="6"/>
  <c r="BI624" i="6"/>
  <c r="BE623" i="6"/>
  <c r="BA622" i="6"/>
  <c r="AO618" i="6"/>
  <c r="AK617" i="6"/>
  <c r="BE616" i="6"/>
  <c r="BA615" i="6"/>
  <c r="AO614" i="6"/>
  <c r="BA611" i="6"/>
  <c r="AS609" i="6"/>
  <c r="BI608" i="6"/>
  <c r="BE606" i="6"/>
  <c r="AS603" i="6"/>
  <c r="AK600" i="6"/>
  <c r="AW596" i="6"/>
  <c r="BE595" i="6"/>
  <c r="BE590" i="6"/>
  <c r="AO582" i="6"/>
  <c r="BI579" i="6"/>
  <c r="BA574" i="6"/>
  <c r="AW565" i="6"/>
  <c r="AW562" i="6"/>
  <c r="BE561" i="6"/>
  <c r="AS561" i="6"/>
  <c r="AO559" i="6"/>
  <c r="BA556" i="6"/>
  <c r="AW555" i="6"/>
  <c r="AK554" i="6"/>
  <c r="AW549" i="6"/>
  <c r="AO534" i="6"/>
  <c r="BA525" i="6"/>
  <c r="AK512" i="6"/>
  <c r="BS767" i="6"/>
  <c r="B774" i="6" s="1"/>
  <c r="BL649" i="6"/>
  <c r="CB807" i="6"/>
  <c r="CB799" i="6"/>
  <c r="CB789" i="6"/>
  <c r="CB790" i="6"/>
  <c r="CB820" i="6"/>
  <c r="CB825" i="6"/>
  <c r="CB896" i="6"/>
  <c r="CB862" i="6"/>
  <c r="BL652" i="6"/>
  <c r="CB893" i="6"/>
  <c r="BL705" i="6"/>
  <c r="BL689" i="6"/>
  <c r="BL676" i="6"/>
  <c r="BL696" i="6"/>
  <c r="BL655" i="6"/>
  <c r="BL687" i="6"/>
  <c r="BL707" i="6"/>
  <c r="BL728" i="6"/>
  <c r="BL750" i="6"/>
  <c r="BL763" i="6"/>
  <c r="CB809" i="6"/>
  <c r="CB814" i="6"/>
  <c r="CB840" i="6"/>
  <c r="CB818" i="6"/>
  <c r="CB834" i="6"/>
  <c r="CB857" i="6"/>
  <c r="CB875" i="6"/>
  <c r="CB867" i="6"/>
  <c r="BL720" i="6"/>
  <c r="BL716" i="6"/>
  <c r="BL678" i="6"/>
  <c r="BL740" i="6"/>
  <c r="AK453" i="6"/>
  <c r="AM453" i="6" s="1"/>
  <c r="AN453" i="6" s="1"/>
  <c r="BE629" i="6"/>
  <c r="BA628" i="6"/>
  <c r="AW627" i="6"/>
  <c r="AS626" i="6"/>
  <c r="AO625" i="6"/>
  <c r="AK624" i="6"/>
  <c r="BI622" i="6"/>
  <c r="AK621" i="6"/>
  <c r="BA620" i="6"/>
  <c r="BE614" i="6"/>
  <c r="AW614" i="6"/>
  <c r="BE610" i="6"/>
  <c r="AS610" i="6"/>
  <c r="AK608" i="6"/>
  <c r="AS604" i="6"/>
  <c r="AK601" i="6"/>
  <c r="BA599" i="6"/>
  <c r="AS595" i="6"/>
  <c r="BI593" i="6"/>
  <c r="AK592" i="6"/>
  <c r="BA590" i="6"/>
  <c r="BA589" i="6"/>
  <c r="AS587" i="6"/>
  <c r="AK585" i="6"/>
  <c r="BE582" i="6"/>
  <c r="AW580" i="6"/>
  <c r="AO578" i="6"/>
  <c r="BE573" i="6"/>
  <c r="AS569" i="6"/>
  <c r="BE565" i="6"/>
  <c r="BA564" i="6"/>
  <c r="BI560" i="6"/>
  <c r="AW559" i="6"/>
  <c r="AK559" i="6"/>
  <c r="BI556" i="6"/>
  <c r="AW527" i="6"/>
  <c r="AO525" i="6"/>
  <c r="BI522" i="6"/>
  <c r="BA520" i="6"/>
  <c r="AS518" i="6"/>
  <c r="AS515" i="6"/>
  <c r="AS512" i="6"/>
  <c r="BA511" i="6"/>
  <c r="BL657" i="6"/>
  <c r="BL737" i="6"/>
  <c r="CB785" i="6"/>
  <c r="CB806" i="6"/>
  <c r="CB852" i="6"/>
  <c r="CB811" i="6"/>
  <c r="CB864" i="6"/>
  <c r="CB891" i="6"/>
  <c r="BL674" i="6"/>
  <c r="BL725" i="6"/>
  <c r="AK570" i="6"/>
  <c r="AW563" i="6"/>
  <c r="BE552" i="6"/>
  <c r="AW550" i="6"/>
  <c r="AS549" i="6"/>
  <c r="AO548" i="6"/>
  <c r="AK547" i="6"/>
  <c r="BI545" i="6"/>
  <c r="BE544" i="6"/>
  <c r="BA543" i="6"/>
  <c r="AW542" i="6"/>
  <c r="AS541" i="6"/>
  <c r="AO540" i="6"/>
  <c r="AK539" i="6"/>
  <c r="BI537" i="6"/>
  <c r="BE536" i="6"/>
  <c r="BL681" i="6"/>
  <c r="CB798" i="6"/>
  <c r="CB786" i="6"/>
  <c r="CB813" i="6"/>
  <c r="CB836" i="6"/>
  <c r="CB804" i="6"/>
  <c r="CB822" i="6"/>
  <c r="CB833" i="6"/>
  <c r="CB865" i="6"/>
  <c r="CB846" i="6"/>
  <c r="CB872" i="6"/>
  <c r="CB878" i="6"/>
  <c r="CB902" i="6"/>
  <c r="BL660" i="6"/>
  <c r="BL703" i="6"/>
  <c r="BL712" i="6"/>
  <c r="BL706" i="6"/>
  <c r="BL754" i="6"/>
  <c r="BL742" i="6"/>
  <c r="BL755" i="6"/>
  <c r="BA626" i="6"/>
  <c r="AW625" i="6"/>
  <c r="AS624" i="6"/>
  <c r="AO623" i="6"/>
  <c r="BE618" i="6"/>
  <c r="AS618" i="6"/>
  <c r="BA613" i="6"/>
  <c r="AO613" i="6"/>
  <c r="BE608" i="6"/>
  <c r="AS607" i="6"/>
  <c r="AO606" i="6"/>
  <c r="BE605" i="6"/>
  <c r="AW599" i="6"/>
  <c r="BA596" i="6"/>
  <c r="AO595" i="6"/>
  <c r="AS592" i="6"/>
  <c r="BI590" i="6"/>
  <c r="AS583" i="6"/>
  <c r="AK581" i="6"/>
  <c r="BE578" i="6"/>
  <c r="AO575" i="6"/>
  <c r="AK566" i="6"/>
  <c r="BA562" i="6"/>
  <c r="AO561" i="6"/>
  <c r="BA558" i="6"/>
  <c r="BI557" i="6"/>
  <c r="AO557" i="6"/>
  <c r="BE556" i="6"/>
  <c r="AO551" i="6"/>
  <c r="BE550" i="6"/>
  <c r="BA530" i="6"/>
  <c r="BI529" i="6"/>
  <c r="AO529" i="6"/>
  <c r="BE527" i="6"/>
  <c r="AS524" i="6"/>
  <c r="AO523" i="6"/>
  <c r="AS522" i="6"/>
  <c r="AK522" i="6"/>
  <c r="BE519" i="6"/>
  <c r="BA518" i="6"/>
  <c r="BE517" i="6"/>
  <c r="BA512" i="6"/>
  <c r="BL697" i="6"/>
  <c r="BL733" i="6"/>
  <c r="BL721" i="6"/>
  <c r="CB795" i="6"/>
  <c r="CB827" i="6"/>
  <c r="CB848" i="6"/>
  <c r="CB841" i="6"/>
  <c r="CB873" i="6"/>
  <c r="BL672" i="6"/>
  <c r="BL700" i="6"/>
  <c r="BL698" i="6"/>
  <c r="BL724" i="6"/>
  <c r="BL762" i="6"/>
  <c r="BL729" i="6"/>
  <c r="BL761" i="6"/>
  <c r="AK407" i="6"/>
  <c r="AM407" i="6" s="1"/>
  <c r="AN407" i="6" s="1"/>
  <c r="AK404" i="6"/>
  <c r="AM404" i="6" s="1"/>
  <c r="AN404" i="6" s="1"/>
  <c r="BA629" i="6"/>
  <c r="AW628" i="6"/>
  <c r="AS627" i="6"/>
  <c r="AO626" i="6"/>
  <c r="AK625" i="6"/>
  <c r="BI623" i="6"/>
  <c r="BE622" i="6"/>
  <c r="AO620" i="6"/>
  <c r="BA618" i="6"/>
  <c r="BA617" i="6"/>
  <c r="AO617" i="6"/>
  <c r="BI613" i="6"/>
  <c r="AW612" i="6"/>
  <c r="AK612" i="6"/>
  <c r="BI609" i="6"/>
  <c r="AW606" i="6"/>
  <c r="BI603" i="6"/>
  <c r="AW603" i="6"/>
  <c r="BI599" i="6"/>
  <c r="AK593" i="6"/>
  <c r="BA591" i="6"/>
  <c r="BA583" i="6"/>
  <c r="AS581" i="6"/>
  <c r="AK579" i="6"/>
  <c r="AS570" i="6"/>
  <c r="BE567" i="6"/>
  <c r="AK567" i="6"/>
  <c r="BE563" i="6"/>
  <c r="AS560" i="6"/>
  <c r="AO554" i="6"/>
  <c r="AK551" i="6"/>
  <c r="AS531" i="6"/>
  <c r="BI526" i="6"/>
  <c r="AO518" i="6"/>
  <c r="AO515" i="6"/>
  <c r="AK514" i="6"/>
  <c r="BL710" i="6"/>
  <c r="BL756" i="6"/>
  <c r="CB791" i="6"/>
  <c r="CB792" i="6"/>
  <c r="CB849" i="6"/>
  <c r="CB853" i="6"/>
  <c r="CB880" i="6"/>
  <c r="CB900" i="6"/>
  <c r="CB883" i="6"/>
  <c r="BL673" i="6"/>
  <c r="BL666" i="6"/>
  <c r="BL702" i="6"/>
  <c r="BL715" i="6"/>
  <c r="BL723" i="6"/>
  <c r="BL751" i="6"/>
  <c r="AK447" i="6"/>
  <c r="AM447" i="6" s="1"/>
  <c r="AN447" i="6" s="1"/>
  <c r="AS620" i="6"/>
  <c r="AK618" i="6"/>
  <c r="BE615" i="6"/>
  <c r="BE613" i="6"/>
  <c r="BA608" i="6"/>
  <c r="AK604" i="6"/>
  <c r="BJ511" i="6"/>
  <c r="B633" i="6" s="1"/>
  <c r="AK331" i="6"/>
  <c r="AM331" i="6" s="1"/>
  <c r="AN331" i="6" s="1"/>
  <c r="AK321" i="6"/>
  <c r="AM321" i="6" s="1"/>
  <c r="AN321" i="6" s="1"/>
  <c r="AK313" i="6"/>
  <c r="AM313" i="6" s="1"/>
  <c r="AN313" i="6" s="1"/>
  <c r="AK297" i="6"/>
  <c r="AM297" i="6" s="1"/>
  <c r="AN297" i="6" s="1"/>
  <c r="AK488" i="6"/>
  <c r="AM488" i="6" s="1"/>
  <c r="AN488" i="6" s="1"/>
  <c r="AK452" i="6"/>
  <c r="AM452" i="6" s="1"/>
  <c r="AN452" i="6" s="1"/>
  <c r="AK392" i="6"/>
  <c r="AM392" i="6" s="1"/>
  <c r="AN392" i="6" s="1"/>
  <c r="AK385" i="6"/>
  <c r="AM385" i="6" s="1"/>
  <c r="AN385" i="6" s="1"/>
  <c r="BE604" i="6"/>
  <c r="BE596" i="6"/>
  <c r="AW594" i="6"/>
  <c r="AO592" i="6"/>
  <c r="BI589" i="6"/>
  <c r="BA587" i="6"/>
  <c r="AS585" i="6"/>
  <c r="AK352" i="6"/>
  <c r="AM352" i="6" s="1"/>
  <c r="AN352" i="6" s="1"/>
  <c r="AK336" i="6"/>
  <c r="AM336" i="6" s="1"/>
  <c r="AN336" i="6" s="1"/>
  <c r="AK315" i="6"/>
  <c r="AM315" i="6" s="1"/>
  <c r="AN315" i="6" s="1"/>
  <c r="AK305" i="6"/>
  <c r="AM305" i="6" s="1"/>
  <c r="AN305" i="6" s="1"/>
  <c r="AK292" i="6"/>
  <c r="AM292" i="6" s="1"/>
  <c r="AN292" i="6" s="1"/>
  <c r="AK279" i="6"/>
  <c r="AM279" i="6" s="1"/>
  <c r="AN279" i="6" s="1"/>
  <c r="AK242" i="6"/>
  <c r="AM242" i="6" s="1"/>
  <c r="AN242" i="6" s="1"/>
  <c r="AK483" i="6"/>
  <c r="AM483" i="6" s="1"/>
  <c r="AN483" i="6" s="1"/>
  <c r="AK473" i="6"/>
  <c r="AM473" i="6" s="1"/>
  <c r="AN473" i="6" s="1"/>
  <c r="AK467" i="6"/>
  <c r="AM467" i="6" s="1"/>
  <c r="AN467" i="6" s="1"/>
  <c r="AK439" i="6"/>
  <c r="AM439" i="6" s="1"/>
  <c r="AN439" i="6" s="1"/>
  <c r="AK436" i="6"/>
  <c r="AM436" i="6" s="1"/>
  <c r="AN436" i="6" s="1"/>
  <c r="AK431" i="6"/>
  <c r="AM431" i="6" s="1"/>
  <c r="AN431" i="6" s="1"/>
  <c r="AK379" i="6"/>
  <c r="AM379" i="6" s="1"/>
  <c r="AN379" i="6" s="1"/>
  <c r="AO621" i="6"/>
  <c r="BI618" i="6"/>
  <c r="BA616" i="6"/>
  <c r="AS614" i="6"/>
  <c r="BA612" i="6"/>
  <c r="BA609" i="6"/>
  <c r="AO609" i="6"/>
  <c r="AO608" i="6"/>
  <c r="AW607" i="6"/>
  <c r="BA604" i="6"/>
  <c r="AK597" i="6"/>
  <c r="BE594" i="6"/>
  <c r="AW592" i="6"/>
  <c r="AO590" i="6"/>
  <c r="BI587" i="6"/>
  <c r="BA585" i="6"/>
  <c r="AK299" i="6"/>
  <c r="AM299" i="6" s="1"/>
  <c r="AN299" i="6" s="1"/>
  <c r="AK289" i="6"/>
  <c r="AM289" i="6" s="1"/>
  <c r="AN289" i="6" s="1"/>
  <c r="AK281" i="6"/>
  <c r="AM281" i="6" s="1"/>
  <c r="AN281" i="6" s="1"/>
  <c r="AK278" i="6"/>
  <c r="AM278" i="6" s="1"/>
  <c r="AN278" i="6" s="1"/>
  <c r="AK470" i="6"/>
  <c r="AM470" i="6" s="1"/>
  <c r="AN470" i="6" s="1"/>
  <c r="AK423" i="6"/>
  <c r="AM423" i="6" s="1"/>
  <c r="AN423" i="6" s="1"/>
  <c r="AK420" i="6"/>
  <c r="AM420" i="6" s="1"/>
  <c r="AN420" i="6" s="1"/>
  <c r="AO619" i="6"/>
  <c r="BI616" i="6"/>
  <c r="AO611" i="6"/>
  <c r="AW609" i="6"/>
  <c r="AS606" i="6"/>
  <c r="AK605" i="6"/>
  <c r="AO602" i="6"/>
  <c r="BE601" i="6"/>
  <c r="AS597" i="6"/>
  <c r="AK595" i="6"/>
  <c r="BE592" i="6"/>
  <c r="AW590" i="6"/>
  <c r="AO588" i="6"/>
  <c r="BI585" i="6"/>
  <c r="AK267" i="6"/>
  <c r="AM267" i="6" s="1"/>
  <c r="AN267" i="6" s="1"/>
  <c r="AK241" i="6"/>
  <c r="AM241" i="6" s="1"/>
  <c r="AN241" i="6" s="1"/>
  <c r="AK484" i="6"/>
  <c r="AM484" i="6" s="1"/>
  <c r="AN484" i="6" s="1"/>
  <c r="AK479" i="6"/>
  <c r="AM479" i="6" s="1"/>
  <c r="AN479" i="6" s="1"/>
  <c r="AK476" i="6"/>
  <c r="AM476" i="6" s="1"/>
  <c r="AN476" i="6" s="1"/>
  <c r="AK438" i="6"/>
  <c r="AM438" i="6" s="1"/>
  <c r="AN438" i="6" s="1"/>
  <c r="AK417" i="6"/>
  <c r="AM417" i="6" s="1"/>
  <c r="AN417" i="6" s="1"/>
  <c r="AK381" i="6"/>
  <c r="AM381" i="6" s="1"/>
  <c r="AN381" i="6" s="1"/>
  <c r="BT630" i="6"/>
  <c r="B639" i="6" s="1"/>
  <c r="BE621" i="6"/>
  <c r="BE619" i="6"/>
  <c r="AW617" i="6"/>
  <c r="AW613" i="6"/>
  <c r="BI611" i="6"/>
  <c r="AW611" i="6"/>
  <c r="BE609" i="6"/>
  <c r="BA606" i="6"/>
  <c r="BI597" i="6"/>
  <c r="BA595" i="6"/>
  <c r="AS593" i="6"/>
  <c r="AK591" i="6"/>
  <c r="BE588" i="6"/>
  <c r="AW586" i="6"/>
  <c r="AO584" i="6"/>
  <c r="AK356" i="6"/>
  <c r="AM356" i="6" s="1"/>
  <c r="AN356" i="6" s="1"/>
  <c r="AK343" i="6"/>
  <c r="AM343" i="6" s="1"/>
  <c r="AN343" i="6" s="1"/>
  <c r="AK329" i="6"/>
  <c r="AM329" i="6" s="1"/>
  <c r="AN329" i="6" s="1"/>
  <c r="AK322" i="6"/>
  <c r="AM322" i="6" s="1"/>
  <c r="AN322" i="6" s="1"/>
  <c r="AK309" i="6"/>
  <c r="AM309" i="6" s="1"/>
  <c r="AN309" i="6" s="1"/>
  <c r="AK288" i="6"/>
  <c r="AM288" i="6" s="1"/>
  <c r="AN288" i="6" s="1"/>
  <c r="AK272" i="6"/>
  <c r="AM272" i="6" s="1"/>
  <c r="AN272" i="6" s="1"/>
  <c r="AK254" i="6"/>
  <c r="AM254" i="6" s="1"/>
  <c r="AN254" i="6" s="1"/>
  <c r="AK243" i="6"/>
  <c r="AM243" i="6" s="1"/>
  <c r="AN243" i="6" s="1"/>
  <c r="AK374" i="6"/>
  <c r="AM374" i="6" s="1"/>
  <c r="AN374" i="6" s="1"/>
  <c r="AK461" i="6"/>
  <c r="AM461" i="6" s="1"/>
  <c r="AN461" i="6" s="1"/>
  <c r="AK435" i="6"/>
  <c r="AM435" i="6" s="1"/>
  <c r="AN435" i="6" s="1"/>
  <c r="AK422" i="6"/>
  <c r="AM422" i="6" s="1"/>
  <c r="AN422" i="6" s="1"/>
  <c r="AK401" i="6"/>
  <c r="AM401" i="6" s="1"/>
  <c r="AN401" i="6" s="1"/>
  <c r="AK388" i="6"/>
  <c r="AM388" i="6" s="1"/>
  <c r="AN388" i="6" s="1"/>
  <c r="AK622" i="6"/>
  <c r="AK620" i="6"/>
  <c r="BE617" i="6"/>
  <c r="AW615" i="6"/>
  <c r="BE611" i="6"/>
  <c r="AO605" i="6"/>
  <c r="BE602" i="6"/>
  <c r="AS602" i="6"/>
  <c r="BA600" i="6"/>
  <c r="BI595" i="6"/>
  <c r="BA593" i="6"/>
  <c r="AS591" i="6"/>
  <c r="AK589" i="6"/>
  <c r="BE586" i="6"/>
  <c r="AW584" i="6"/>
  <c r="AW600" i="6"/>
  <c r="BA576" i="6"/>
  <c r="BI570" i="6"/>
  <c r="AW570" i="6"/>
  <c r="BA566" i="6"/>
  <c r="BE554" i="6"/>
  <c r="BI530" i="6"/>
  <c r="AW530" i="6"/>
  <c r="AK529" i="6"/>
  <c r="AS528" i="6"/>
  <c r="AK516" i="6"/>
  <c r="BI511" i="6"/>
  <c r="BI647" i="6"/>
  <c r="BL647" i="6" s="1"/>
  <c r="AK575" i="6"/>
  <c r="AK564" i="6"/>
  <c r="BA563" i="6"/>
  <c r="BE559" i="6"/>
  <c r="AW517" i="6"/>
  <c r="AS611" i="6"/>
  <c r="BI610" i="6"/>
  <c r="AO607" i="6"/>
  <c r="AS599" i="6"/>
  <c r="BI598" i="6"/>
  <c r="BI576" i="6"/>
  <c r="AW576" i="6"/>
  <c r="BE575" i="6"/>
  <c r="AO571" i="6"/>
  <c r="AK533" i="6"/>
  <c r="AS532" i="6"/>
  <c r="BI531" i="6"/>
  <c r="BI512" i="6"/>
  <c r="AO512" i="6"/>
  <c r="AO577" i="6"/>
  <c r="AK576" i="6"/>
  <c r="BI572" i="6"/>
  <c r="BA568" i="6"/>
  <c r="AO568" i="6"/>
  <c r="AS564" i="6"/>
  <c r="AW547" i="6"/>
  <c r="AS546" i="6"/>
  <c r="AO545" i="6"/>
  <c r="AK544" i="6"/>
  <c r="BI542" i="6"/>
  <c r="BE541" i="6"/>
  <c r="BA540" i="6"/>
  <c r="AW539" i="6"/>
  <c r="AS538" i="6"/>
  <c r="AO537" i="6"/>
  <c r="BA535" i="6"/>
  <c r="AW534" i="6"/>
  <c r="BA532" i="6"/>
  <c r="BI525" i="6"/>
  <c r="AW524" i="6"/>
  <c r="AO519" i="6"/>
  <c r="BA513" i="6"/>
  <c r="AW577" i="6"/>
  <c r="BI574" i="6"/>
  <c r="BE572" i="6"/>
  <c r="BI568" i="6"/>
  <c r="AS553" i="6"/>
  <c r="BI551" i="6"/>
  <c r="AS527" i="6"/>
  <c r="BA526" i="6"/>
  <c r="AO526" i="6"/>
  <c r="BI519" i="6"/>
  <c r="BA514" i="6"/>
  <c r="BI513" i="6"/>
  <c r="AW573" i="6"/>
  <c r="AK562" i="6"/>
  <c r="AW551" i="6"/>
  <c r="BE528" i="6"/>
  <c r="AK528" i="6"/>
  <c r="BI604" i="6"/>
  <c r="BA602" i="6"/>
  <c r="AS600" i="6"/>
  <c r="AK598" i="6"/>
  <c r="BE570" i="6"/>
  <c r="AW568" i="6"/>
  <c r="AO566" i="6"/>
  <c r="BI563" i="6"/>
  <c r="BA561" i="6"/>
  <c r="AS559" i="6"/>
  <c r="AK557" i="6"/>
  <c r="BI548" i="6"/>
  <c r="AW548" i="6"/>
  <c r="BE547" i="6"/>
  <c r="BA546" i="6"/>
  <c r="AW545" i="6"/>
  <c r="AS544" i="6"/>
  <c r="AO543" i="6"/>
  <c r="AK542" i="6"/>
  <c r="BI540" i="6"/>
  <c r="BE539" i="6"/>
  <c r="BA538" i="6"/>
  <c r="AW537" i="6"/>
  <c r="BI535" i="6"/>
  <c r="BE534" i="6"/>
  <c r="AK534" i="6"/>
  <c r="AS533" i="6"/>
  <c r="AW531" i="6"/>
  <c r="BE530" i="6"/>
  <c r="AS529" i="6"/>
  <c r="BI527" i="6"/>
  <c r="BE525" i="6"/>
  <c r="BE524" i="6"/>
  <c r="AK524" i="6"/>
  <c r="AS523" i="6"/>
  <c r="BA522" i="6"/>
  <c r="AO521" i="6"/>
  <c r="AW519" i="6"/>
  <c r="BE518" i="6"/>
  <c r="AK518" i="6"/>
  <c r="BA516" i="6"/>
  <c r="BI514" i="6"/>
  <c r="AO514" i="6"/>
  <c r="AW513" i="6"/>
  <c r="AW512" i="6"/>
  <c r="AS576" i="6"/>
  <c r="AW552" i="6"/>
  <c r="BE551" i="6"/>
  <c r="BI549" i="6"/>
  <c r="AO549" i="6"/>
  <c r="BE548" i="6"/>
  <c r="AO532" i="6"/>
  <c r="AK531" i="6"/>
  <c r="AS530" i="6"/>
  <c r="AO527" i="6"/>
  <c r="AW526" i="6"/>
  <c r="AK525" i="6"/>
  <c r="BE512" i="6"/>
  <c r="BA614" i="6"/>
  <c r="AS612" i="6"/>
  <c r="AK610" i="6"/>
  <c r="BE607" i="6"/>
  <c r="AW605" i="6"/>
  <c r="AO603" i="6"/>
  <c r="BI600" i="6"/>
  <c r="BA598" i="6"/>
  <c r="AS577" i="6"/>
  <c r="BI553" i="6"/>
  <c r="AO536" i="6"/>
  <c r="AK535" i="6"/>
  <c r="BA534" i="6"/>
  <c r="BA533" i="6"/>
  <c r="AW532" i="6"/>
  <c r="BE531" i="6"/>
  <c r="BA529" i="6"/>
  <c r="AO528" i="6"/>
  <c r="BE526" i="6"/>
  <c r="AK526" i="6"/>
  <c r="AS525" i="6"/>
  <c r="AW521" i="6"/>
  <c r="AW520" i="6"/>
  <c r="BI516" i="6"/>
  <c r="BI515" i="6"/>
  <c r="AK532" i="6"/>
  <c r="AO615" i="6"/>
  <c r="BI612" i="6"/>
  <c r="BA610" i="6"/>
  <c r="AS608" i="6"/>
  <c r="AK606" i="6"/>
  <c r="BE603" i="6"/>
  <c r="AW601" i="6"/>
  <c r="AO599" i="6"/>
  <c r="AO576" i="6"/>
  <c r="AO574" i="6"/>
  <c r="BI571" i="6"/>
  <c r="BA569" i="6"/>
  <c r="AS567" i="6"/>
  <c r="AK565" i="6"/>
  <c r="BE562" i="6"/>
  <c r="AW560" i="6"/>
  <c r="AO558" i="6"/>
  <c r="BI555" i="6"/>
  <c r="AW553" i="6"/>
  <c r="AK553" i="6"/>
  <c r="BA551" i="6"/>
  <c r="AS535" i="6"/>
  <c r="AW533" i="6"/>
  <c r="BE532" i="6"/>
  <c r="AO530" i="6"/>
  <c r="AW528" i="6"/>
  <c r="AK527" i="6"/>
  <c r="BM527" i="6" s="1"/>
  <c r="AS526" i="6"/>
  <c r="BI524" i="6"/>
  <c r="AW523" i="6"/>
  <c r="BE521" i="6"/>
  <c r="AK521" i="6"/>
  <c r="AS520" i="6"/>
  <c r="BI518" i="6"/>
  <c r="AO517" i="6"/>
  <c r="AW516" i="6"/>
  <c r="BE515" i="6"/>
  <c r="AS514" i="6"/>
  <c r="AS513" i="6"/>
  <c r="AS511" i="6"/>
  <c r="BM511" i="6" s="1"/>
  <c r="BE576" i="6"/>
  <c r="AW574" i="6"/>
  <c r="AO572" i="6"/>
  <c r="BI569" i="6"/>
  <c r="BA567" i="6"/>
  <c r="AS565" i="6"/>
  <c r="AK563" i="6"/>
  <c r="BE560" i="6"/>
  <c r="AW558" i="6"/>
  <c r="AO556" i="6"/>
  <c r="AK577" i="6"/>
  <c r="BE574" i="6"/>
  <c r="AW572" i="6"/>
  <c r="AO570" i="6"/>
  <c r="BI567" i="6"/>
  <c r="BA565" i="6"/>
  <c r="AS563" i="6"/>
  <c r="AK561" i="6"/>
  <c r="BE558" i="6"/>
  <c r="AW556" i="6"/>
  <c r="BA577" i="6"/>
  <c r="AS575" i="6"/>
  <c r="AK573" i="6"/>
  <c r="BA575" i="6"/>
  <c r="AS573" i="6"/>
  <c r="AK571" i="6"/>
  <c r="BE568" i="6"/>
  <c r="AW566" i="6"/>
  <c r="AO564" i="6"/>
  <c r="BI561" i="6"/>
  <c r="BA559" i="6"/>
  <c r="AS557" i="6"/>
  <c r="AK555" i="6"/>
  <c r="BI575" i="6"/>
  <c r="BA573" i="6"/>
  <c r="AS571" i="6"/>
  <c r="AK569" i="6"/>
  <c r="BE566" i="6"/>
  <c r="AW564" i="6"/>
  <c r="AO562" i="6"/>
  <c r="BI559" i="6"/>
  <c r="BA557" i="6"/>
  <c r="AS555" i="6"/>
  <c r="AS554" i="6"/>
  <c r="AK552" i="6"/>
  <c r="BE549" i="6"/>
  <c r="AS547" i="6"/>
  <c r="AO546" i="6"/>
  <c r="AK545" i="6"/>
  <c r="BI543" i="6"/>
  <c r="BE542" i="6"/>
  <c r="BA541" i="6"/>
  <c r="AW540" i="6"/>
  <c r="AS539" i="6"/>
  <c r="AO538" i="6"/>
  <c r="AK537" i="6"/>
  <c r="AW535" i="6"/>
  <c r="BE522" i="6"/>
  <c r="BA554" i="6"/>
  <c r="AS552" i="6"/>
  <c r="AK550" i="6"/>
  <c r="AK548" i="6"/>
  <c r="BI546" i="6"/>
  <c r="BE545" i="6"/>
  <c r="BA544" i="6"/>
  <c r="AW543" i="6"/>
  <c r="AS542" i="6"/>
  <c r="AO541" i="6"/>
  <c r="AK540" i="6"/>
  <c r="BI538" i="6"/>
  <c r="BE537" i="6"/>
  <c r="BA536" i="6"/>
  <c r="BI554" i="6"/>
  <c r="BA552" i="6"/>
  <c r="AS550" i="6"/>
  <c r="BA547" i="6"/>
  <c r="AW546" i="6"/>
  <c r="AS545" i="6"/>
  <c r="AO544" i="6"/>
  <c r="AK543" i="6"/>
  <c r="BI541" i="6"/>
  <c r="BE540" i="6"/>
  <c r="BA539" i="6"/>
  <c r="AW538" i="6"/>
  <c r="AS537" i="6"/>
  <c r="BE535" i="6"/>
  <c r="AO555" i="6"/>
  <c r="BI552" i="6"/>
  <c r="BA550" i="6"/>
  <c r="AS548" i="6"/>
  <c r="AO547" i="6"/>
  <c r="AK546" i="6"/>
  <c r="BI544" i="6"/>
  <c r="BE543" i="6"/>
  <c r="BA542" i="6"/>
  <c r="AW541" i="6"/>
  <c r="AS540" i="6"/>
  <c r="AO539" i="6"/>
  <c r="AK538" i="6"/>
  <c r="BI536" i="6"/>
  <c r="AW529" i="6"/>
  <c r="AO553" i="6"/>
  <c r="BI550" i="6"/>
  <c r="BA548" i="6"/>
  <c r="BI547" i="6"/>
  <c r="BE546" i="6"/>
  <c r="BA545" i="6"/>
  <c r="AW544" i="6"/>
  <c r="AS543" i="6"/>
  <c r="AO542" i="6"/>
  <c r="AK541" i="6"/>
  <c r="BI539" i="6"/>
  <c r="BE538" i="6"/>
  <c r="BA537" i="6"/>
  <c r="AW536" i="6"/>
  <c r="AK536" i="6"/>
  <c r="BI532" i="6"/>
  <c r="BA523" i="6"/>
  <c r="AW522" i="6"/>
  <c r="AK523" i="6"/>
  <c r="BE520" i="6"/>
  <c r="AW518" i="6"/>
  <c r="AO516" i="6"/>
  <c r="AK519" i="6"/>
  <c r="BE516" i="6"/>
  <c r="AW514" i="6"/>
  <c r="BI523" i="6"/>
  <c r="BA521" i="6"/>
  <c r="AS519" i="6"/>
  <c r="AK517" i="6"/>
  <c r="BE514" i="6"/>
  <c r="AO524" i="6"/>
  <c r="BI521" i="6"/>
  <c r="BA519" i="6"/>
  <c r="AS517" i="6"/>
  <c r="AK515" i="6"/>
  <c r="AO520" i="6"/>
  <c r="BI517" i="6"/>
  <c r="BA515" i="6"/>
  <c r="BI510" i="6"/>
  <c r="BE510" i="6"/>
  <c r="BA510" i="6"/>
  <c r="AW510" i="6"/>
  <c r="BK630" i="6"/>
  <c r="B637" i="6" s="1"/>
  <c r="AK350" i="6"/>
  <c r="AM350" i="6" s="1"/>
  <c r="AN350" i="6" s="1"/>
  <c r="AK318" i="6"/>
  <c r="AM318" i="6" s="1"/>
  <c r="AN318" i="6" s="1"/>
  <c r="AK286" i="6"/>
  <c r="AM286" i="6" s="1"/>
  <c r="AN286" i="6" s="1"/>
  <c r="AN240" i="6"/>
  <c r="AK348" i="6"/>
  <c r="AM348" i="6" s="1"/>
  <c r="AN348" i="6" s="1"/>
  <c r="AK346" i="6"/>
  <c r="AM346" i="6" s="1"/>
  <c r="AN346" i="6" s="1"/>
  <c r="AK342" i="6"/>
  <c r="AM342" i="6" s="1"/>
  <c r="AN342" i="6" s="1"/>
  <c r="AK335" i="6"/>
  <c r="AM335" i="6" s="1"/>
  <c r="AN335" i="6" s="1"/>
  <c r="AK333" i="6"/>
  <c r="AM333" i="6" s="1"/>
  <c r="AN333" i="6" s="1"/>
  <c r="AK316" i="6"/>
  <c r="AM316" i="6" s="1"/>
  <c r="AN316" i="6" s="1"/>
  <c r="AK314" i="6"/>
  <c r="AM314" i="6" s="1"/>
  <c r="AN314" i="6" s="1"/>
  <c r="AK303" i="6"/>
  <c r="AM303" i="6" s="1"/>
  <c r="AN303" i="6" s="1"/>
  <c r="AK301" i="6"/>
  <c r="AM301" i="6" s="1"/>
  <c r="AN301" i="6" s="1"/>
  <c r="AK284" i="6"/>
  <c r="AM284" i="6" s="1"/>
  <c r="AN284" i="6" s="1"/>
  <c r="AK282" i="6"/>
  <c r="AM282" i="6" s="1"/>
  <c r="AN282" i="6" s="1"/>
  <c r="AK271" i="6"/>
  <c r="AM271" i="6" s="1"/>
  <c r="AN271" i="6" s="1"/>
  <c r="AK269" i="6"/>
  <c r="AM269" i="6" s="1"/>
  <c r="AN269" i="6" s="1"/>
  <c r="AK259" i="6"/>
  <c r="AM259" i="6" s="1"/>
  <c r="AN259" i="6" s="1"/>
  <c r="AK257" i="6"/>
  <c r="AM257" i="6" s="1"/>
  <c r="AN257" i="6" s="1"/>
  <c r="AK323" i="6"/>
  <c r="AM323" i="6" s="1"/>
  <c r="AN323" i="6" s="1"/>
  <c r="AK291" i="6"/>
  <c r="AM291" i="6" s="1"/>
  <c r="AN291" i="6" s="1"/>
  <c r="AK263" i="6"/>
  <c r="AM263" i="6" s="1"/>
  <c r="AN263" i="6" s="1"/>
  <c r="AK261" i="6"/>
  <c r="AM261" i="6" s="1"/>
  <c r="AN261" i="6" s="1"/>
  <c r="AK253" i="6"/>
  <c r="AM253" i="6" s="1"/>
  <c r="AN253" i="6" s="1"/>
  <c r="AK359" i="6"/>
  <c r="AM359" i="6" s="1"/>
  <c r="AN359" i="6" s="1"/>
  <c r="AK357" i="6"/>
  <c r="AM357" i="6" s="1"/>
  <c r="AN357" i="6" s="1"/>
  <c r="AK340" i="6"/>
  <c r="AM340" i="6" s="1"/>
  <c r="AN340" i="6" s="1"/>
  <c r="AK338" i="6"/>
  <c r="AM338" i="6" s="1"/>
  <c r="AN338" i="6" s="1"/>
  <c r="AK334" i="6"/>
  <c r="AM334" i="6" s="1"/>
  <c r="AN334" i="6" s="1"/>
  <c r="AK327" i="6"/>
  <c r="AM327" i="6" s="1"/>
  <c r="AN327" i="6" s="1"/>
  <c r="AK325" i="6"/>
  <c r="AM325" i="6" s="1"/>
  <c r="AN325" i="6" s="1"/>
  <c r="AK308" i="6"/>
  <c r="AM308" i="6" s="1"/>
  <c r="AN308" i="6" s="1"/>
  <c r="AK306" i="6"/>
  <c r="AM306" i="6" s="1"/>
  <c r="AN306" i="6" s="1"/>
  <c r="AK302" i="6"/>
  <c r="AM302" i="6" s="1"/>
  <c r="AN302" i="6" s="1"/>
  <c r="AK295" i="6"/>
  <c r="AM295" i="6" s="1"/>
  <c r="AN295" i="6" s="1"/>
  <c r="AK293" i="6"/>
  <c r="AM293" i="6" s="1"/>
  <c r="AN293" i="6" s="1"/>
  <c r="AK276" i="6"/>
  <c r="AM276" i="6" s="1"/>
  <c r="AN276" i="6" s="1"/>
  <c r="AK274" i="6"/>
  <c r="AM274" i="6" s="1"/>
  <c r="AN274" i="6" s="1"/>
  <c r="AK270" i="6"/>
  <c r="AM270" i="6" s="1"/>
  <c r="AN270" i="6" s="1"/>
  <c r="AK255" i="6"/>
  <c r="AM255" i="6" s="1"/>
  <c r="AN255" i="6" s="1"/>
  <c r="AK251" i="6"/>
  <c r="AM251" i="6" s="1"/>
  <c r="AN251" i="6" s="1"/>
  <c r="AK249" i="6"/>
  <c r="AM249" i="6" s="1"/>
  <c r="AN249" i="6" s="1"/>
  <c r="AK247" i="6"/>
  <c r="AM247" i="6" s="1"/>
  <c r="AN247" i="6" s="1"/>
  <c r="AG240" i="6"/>
  <c r="AP240" i="6" s="1"/>
  <c r="AQ240" i="6" s="1"/>
  <c r="AK358" i="6"/>
  <c r="AM358" i="6" s="1"/>
  <c r="AN358" i="6" s="1"/>
  <c r="AK351" i="6"/>
  <c r="AM351" i="6" s="1"/>
  <c r="AN351" i="6" s="1"/>
  <c r="AK349" i="6"/>
  <c r="AM349" i="6" s="1"/>
  <c r="AN349" i="6" s="1"/>
  <c r="AK332" i="6"/>
  <c r="AM332" i="6" s="1"/>
  <c r="AN332" i="6" s="1"/>
  <c r="AK330" i="6"/>
  <c r="AM330" i="6" s="1"/>
  <c r="AN330" i="6" s="1"/>
  <c r="AK326" i="6"/>
  <c r="AM326" i="6" s="1"/>
  <c r="AN326" i="6" s="1"/>
  <c r="AK319" i="6"/>
  <c r="AM319" i="6" s="1"/>
  <c r="AN319" i="6" s="1"/>
  <c r="AK317" i="6"/>
  <c r="AM317" i="6" s="1"/>
  <c r="AN317" i="6" s="1"/>
  <c r="AK300" i="6"/>
  <c r="AM300" i="6" s="1"/>
  <c r="AN300" i="6" s="1"/>
  <c r="AK298" i="6"/>
  <c r="AM298" i="6" s="1"/>
  <c r="AN298" i="6" s="1"/>
  <c r="AK294" i="6"/>
  <c r="AM294" i="6" s="1"/>
  <c r="AN294" i="6" s="1"/>
  <c r="AK287" i="6"/>
  <c r="AM287" i="6" s="1"/>
  <c r="AN287" i="6" s="1"/>
  <c r="AK285" i="6"/>
  <c r="AM285" i="6" s="1"/>
  <c r="AN285" i="6" s="1"/>
  <c r="AK268" i="6"/>
  <c r="AM268" i="6" s="1"/>
  <c r="AN268" i="6" s="1"/>
  <c r="AK266" i="6"/>
  <c r="AM266" i="6" s="1"/>
  <c r="AN266" i="6" s="1"/>
  <c r="AK244" i="6"/>
  <c r="AM244" i="6" s="1"/>
  <c r="AN244" i="6" s="1"/>
  <c r="AK339" i="6"/>
  <c r="AM339" i="6" s="1"/>
  <c r="AN339" i="6" s="1"/>
  <c r="AK307" i="6"/>
  <c r="AM307" i="6" s="1"/>
  <c r="AN307" i="6" s="1"/>
  <c r="AK275" i="6"/>
  <c r="AM275" i="6" s="1"/>
  <c r="AN275" i="6" s="1"/>
  <c r="AK262" i="6"/>
  <c r="AM262" i="6" s="1"/>
  <c r="AN262" i="6" s="1"/>
  <c r="AK260" i="6"/>
  <c r="AM260" i="6" s="1"/>
  <c r="AN260" i="6" s="1"/>
  <c r="AK258" i="6"/>
  <c r="AM258" i="6" s="1"/>
  <c r="AN258" i="6" s="1"/>
  <c r="AK252" i="6"/>
  <c r="AM252" i="6" s="1"/>
  <c r="AN252" i="6" s="1"/>
  <c r="AK250" i="6"/>
  <c r="AM250" i="6" s="1"/>
  <c r="AN250" i="6" s="1"/>
  <c r="AK246" i="6"/>
  <c r="AM246" i="6" s="1"/>
  <c r="AN246" i="6" s="1"/>
  <c r="AK477" i="6"/>
  <c r="AM477" i="6" s="1"/>
  <c r="AN477" i="6" s="1"/>
  <c r="AK492" i="6"/>
  <c r="AM492" i="6" s="1"/>
  <c r="AN492" i="6" s="1"/>
  <c r="AK474" i="6"/>
  <c r="AM474" i="6" s="1"/>
  <c r="AN474" i="6" s="1"/>
  <c r="AK451" i="6"/>
  <c r="AM451" i="6" s="1"/>
  <c r="AN451" i="6" s="1"/>
  <c r="AK478" i="6"/>
  <c r="AM478" i="6" s="1"/>
  <c r="AN478" i="6" s="1"/>
  <c r="AK472" i="6"/>
  <c r="AM472" i="6" s="1"/>
  <c r="AN472" i="6" s="1"/>
  <c r="AK466" i="6"/>
  <c r="AM466" i="6" s="1"/>
  <c r="AN466" i="6" s="1"/>
  <c r="AK464" i="6"/>
  <c r="AM464" i="6" s="1"/>
  <c r="AN464" i="6" s="1"/>
  <c r="AK485" i="6"/>
  <c r="AM485" i="6" s="1"/>
  <c r="AN485" i="6" s="1"/>
  <c r="AK415" i="6"/>
  <c r="AM415" i="6" s="1"/>
  <c r="AN415" i="6" s="1"/>
  <c r="AK399" i="6"/>
  <c r="AM399" i="6" s="1"/>
  <c r="AN399" i="6" s="1"/>
  <c r="AK486" i="6"/>
  <c r="AM486" i="6" s="1"/>
  <c r="AN486" i="6" s="1"/>
  <c r="AK468" i="6"/>
  <c r="AM468" i="6" s="1"/>
  <c r="AN468" i="6" s="1"/>
  <c r="AK462" i="6"/>
  <c r="AM462" i="6" s="1"/>
  <c r="AN462" i="6" s="1"/>
  <c r="AK448" i="6"/>
  <c r="AM448" i="6" s="1"/>
  <c r="AN448" i="6" s="1"/>
  <c r="AK442" i="6"/>
  <c r="AM442" i="6" s="1"/>
  <c r="AN442" i="6" s="1"/>
  <c r="AK437" i="6"/>
  <c r="AM437" i="6" s="1"/>
  <c r="AN437" i="6" s="1"/>
  <c r="AK426" i="6"/>
  <c r="AM426" i="6" s="1"/>
  <c r="AN426" i="6" s="1"/>
  <c r="AK421" i="6"/>
  <c r="AM421" i="6" s="1"/>
  <c r="AN421" i="6" s="1"/>
  <c r="AK410" i="6"/>
  <c r="AM410" i="6" s="1"/>
  <c r="AN410" i="6" s="1"/>
  <c r="AK405" i="6"/>
  <c r="AM405" i="6" s="1"/>
  <c r="AN405" i="6" s="1"/>
  <c r="AK394" i="6"/>
  <c r="AM394" i="6" s="1"/>
  <c r="AN394" i="6" s="1"/>
  <c r="AK383" i="6"/>
  <c r="AM383" i="6" s="1"/>
  <c r="AN383" i="6" s="1"/>
  <c r="AK382" i="6"/>
  <c r="AM382" i="6" s="1"/>
  <c r="AN382" i="6" s="1"/>
  <c r="AK444" i="6"/>
  <c r="AM444" i="6" s="1"/>
  <c r="AN444" i="6" s="1"/>
  <c r="AK428" i="6"/>
  <c r="AM428" i="6" s="1"/>
  <c r="AN428" i="6" s="1"/>
  <c r="AK412" i="6"/>
  <c r="AM412" i="6" s="1"/>
  <c r="AN412" i="6" s="1"/>
  <c r="AK396" i="6"/>
  <c r="AM396" i="6" s="1"/>
  <c r="AN396" i="6" s="1"/>
  <c r="AK380" i="6"/>
  <c r="AM380" i="6" s="1"/>
  <c r="AN380" i="6" s="1"/>
  <c r="AK376" i="6"/>
  <c r="AM376" i="6" s="1"/>
  <c r="AN376" i="6" s="1"/>
  <c r="AK469" i="6"/>
  <c r="AM469" i="6" s="1"/>
  <c r="AN469" i="6" s="1"/>
  <c r="AK454" i="6"/>
  <c r="AM454" i="6" s="1"/>
  <c r="AN454" i="6" s="1"/>
  <c r="AK449" i="6"/>
  <c r="AM449" i="6" s="1"/>
  <c r="AN449" i="6" s="1"/>
  <c r="AK440" i="6"/>
  <c r="AM440" i="6" s="1"/>
  <c r="AN440" i="6" s="1"/>
  <c r="AK424" i="6"/>
  <c r="AM424" i="6" s="1"/>
  <c r="AN424" i="6" s="1"/>
  <c r="AK408" i="6"/>
  <c r="AM408" i="6" s="1"/>
  <c r="AN408" i="6" s="1"/>
  <c r="AK493" i="6"/>
  <c r="AM493" i="6" s="1"/>
  <c r="AN493" i="6" s="1"/>
  <c r="AK482" i="6"/>
  <c r="AM482" i="6" s="1"/>
  <c r="AN482" i="6" s="1"/>
  <c r="AK465" i="6"/>
  <c r="AM465" i="6" s="1"/>
  <c r="AN465" i="6" s="1"/>
  <c r="AK456" i="6"/>
  <c r="AM456" i="6" s="1"/>
  <c r="AN456" i="6" s="1"/>
  <c r="AK445" i="6"/>
  <c r="AM445" i="6" s="1"/>
  <c r="AN445" i="6" s="1"/>
  <c r="AK434" i="6"/>
  <c r="AM434" i="6" s="1"/>
  <c r="AN434" i="6" s="1"/>
  <c r="AK429" i="6"/>
  <c r="AM429" i="6" s="1"/>
  <c r="AN429" i="6" s="1"/>
  <c r="AK418" i="6"/>
  <c r="AM418" i="6" s="1"/>
  <c r="AN418" i="6" s="1"/>
  <c r="AK413" i="6"/>
  <c r="AM413" i="6" s="1"/>
  <c r="AN413" i="6" s="1"/>
  <c r="AK402" i="6"/>
  <c r="AM402" i="6" s="1"/>
  <c r="AN402" i="6" s="1"/>
  <c r="AK397" i="6"/>
  <c r="AM397" i="6" s="1"/>
  <c r="AN397" i="6" s="1"/>
  <c r="AK430" i="6"/>
  <c r="AM430" i="6" s="1"/>
  <c r="AN430" i="6" s="1"/>
  <c r="AK425" i="6"/>
  <c r="AM425" i="6" s="1"/>
  <c r="AN425" i="6" s="1"/>
  <c r="AK414" i="6"/>
  <c r="AM414" i="6" s="1"/>
  <c r="AN414" i="6" s="1"/>
  <c r="AK409" i="6"/>
  <c r="AM409" i="6" s="1"/>
  <c r="AN409" i="6" s="1"/>
  <c r="AK398" i="6"/>
  <c r="AM398" i="6" s="1"/>
  <c r="AN398" i="6" s="1"/>
  <c r="AK393" i="6"/>
  <c r="AM393" i="6" s="1"/>
  <c r="AN393" i="6" s="1"/>
  <c r="AK457" i="6"/>
  <c r="AM457" i="6" s="1"/>
  <c r="AN457" i="6" s="1"/>
  <c r="AK446" i="6"/>
  <c r="AM446" i="6" s="1"/>
  <c r="AN446" i="6" s="1"/>
  <c r="AK432" i="6"/>
  <c r="AM432" i="6" s="1"/>
  <c r="AN432" i="6" s="1"/>
  <c r="AK416" i="6"/>
  <c r="AM416" i="6" s="1"/>
  <c r="AN416" i="6" s="1"/>
  <c r="AK400" i="6"/>
  <c r="AM400" i="6" s="1"/>
  <c r="AN400" i="6" s="1"/>
  <c r="AK390" i="6"/>
  <c r="AM390" i="6" s="1"/>
  <c r="AN390" i="6" s="1"/>
  <c r="AK386" i="6"/>
  <c r="AM386" i="6" s="1"/>
  <c r="AN386" i="6" s="1"/>
  <c r="AK378" i="6"/>
  <c r="AM378" i="6" s="1"/>
  <c r="AN378" i="6" s="1"/>
  <c r="AK375" i="6"/>
  <c r="AM375" i="6" s="1"/>
  <c r="AN375" i="6" s="1"/>
  <c r="AK384" i="6"/>
  <c r="AM384" i="6" s="1"/>
  <c r="AN384" i="6" s="1"/>
  <c r="AK377" i="6"/>
  <c r="AM377" i="6" s="1"/>
  <c r="AN377" i="6" s="1"/>
  <c r="EB144" i="30" l="1"/>
  <c r="B150" i="30" s="1"/>
  <c r="EE45" i="17"/>
  <c r="B51" i="17" s="1"/>
  <c r="AW2020" i="6"/>
  <c r="B2028" i="6" s="1"/>
  <c r="AO2020" i="6"/>
  <c r="B2026" i="6" s="1"/>
  <c r="AN2020" i="6"/>
  <c r="BM614" i="6"/>
  <c r="BY2157" i="6"/>
  <c r="B2291" i="6" s="1"/>
  <c r="BX2157" i="6"/>
  <c r="BM579" i="6"/>
  <c r="BM578" i="6"/>
  <c r="BM599" i="6"/>
  <c r="BM624" i="6"/>
  <c r="AY1993" i="6"/>
  <c r="AY1817" i="6"/>
  <c r="AZ1697" i="6"/>
  <c r="BM530" i="6"/>
  <c r="BM629" i="6"/>
  <c r="BW1556" i="6"/>
  <c r="BM627" i="6"/>
  <c r="BM619" i="6"/>
  <c r="DC1167" i="6"/>
  <c r="DD1166" i="6" s="1"/>
  <c r="BM622" i="6"/>
  <c r="BM522" i="6"/>
  <c r="BM601" i="6"/>
  <c r="BM570" i="6"/>
  <c r="BM556" i="6"/>
  <c r="BM583" i="6"/>
  <c r="BM607" i="6"/>
  <c r="BM593" i="6"/>
  <c r="BM617" i="6"/>
  <c r="BM628" i="6"/>
  <c r="BM626" i="6"/>
  <c r="BM510" i="6"/>
  <c r="BM514" i="6"/>
  <c r="BM600" i="6"/>
  <c r="BM524" i="6"/>
  <c r="BM534" i="6"/>
  <c r="BM568" i="6"/>
  <c r="CA904" i="6"/>
  <c r="BM559" i="6"/>
  <c r="BM567" i="6"/>
  <c r="BM525" i="6"/>
  <c r="BM611" i="6"/>
  <c r="BM546" i="6"/>
  <c r="BM608" i="6"/>
  <c r="BM603" i="6"/>
  <c r="BM585" i="6"/>
  <c r="BM547" i="6"/>
  <c r="BM572" i="6"/>
  <c r="BM566" i="6"/>
  <c r="BM587" i="6"/>
  <c r="BK767" i="6"/>
  <c r="BL739" i="6"/>
  <c r="BM565" i="6"/>
  <c r="BM549" i="6"/>
  <c r="BM539" i="6"/>
  <c r="BM561" i="6"/>
  <c r="BM551" i="6"/>
  <c r="BM512" i="6"/>
  <c r="BM602" i="6"/>
  <c r="BM584" i="6"/>
  <c r="BM554" i="6"/>
  <c r="BM545" i="6"/>
  <c r="BM555" i="6"/>
  <c r="BM615" i="6"/>
  <c r="BM513" i="6"/>
  <c r="BM586" i="6"/>
  <c r="BM609" i="6"/>
  <c r="BM592" i="6"/>
  <c r="BM560" i="6"/>
  <c r="BM612" i="6"/>
  <c r="BM588" i="6"/>
  <c r="BM590" i="6"/>
  <c r="BM594" i="6"/>
  <c r="BM581" i="6"/>
  <c r="BM517" i="6"/>
  <c r="BM571" i="6"/>
  <c r="BM553" i="6"/>
  <c r="BM557" i="6"/>
  <c r="BM515" i="6"/>
  <c r="BM543" i="6"/>
  <c r="BM537" i="6"/>
  <c r="BM516" i="6"/>
  <c r="BM541" i="6"/>
  <c r="BM542" i="6"/>
  <c r="BM573" i="6"/>
  <c r="BM563" i="6"/>
  <c r="BM528" i="6"/>
  <c r="BM595" i="6"/>
  <c r="BM597" i="6"/>
  <c r="BM618" i="6"/>
  <c r="BM548" i="6"/>
  <c r="BM521" i="6"/>
  <c r="BM526" i="6"/>
  <c r="BM535" i="6"/>
  <c r="BM529" i="6"/>
  <c r="BM540" i="6"/>
  <c r="BM550" i="6"/>
  <c r="BM552" i="6"/>
  <c r="BM569" i="6"/>
  <c r="BM532" i="6"/>
  <c r="BM610" i="6"/>
  <c r="BM531" i="6"/>
  <c r="BM564" i="6"/>
  <c r="BM519" i="6"/>
  <c r="BM562" i="6"/>
  <c r="BM544" i="6"/>
  <c r="BM575" i="6"/>
  <c r="BM589" i="6"/>
  <c r="BM604" i="6"/>
  <c r="BM538" i="6"/>
  <c r="BM577" i="6"/>
  <c r="BM598" i="6"/>
  <c r="BM576" i="6"/>
  <c r="BM533" i="6"/>
  <c r="BM605" i="6"/>
  <c r="BM596" i="6"/>
  <c r="AM494" i="6"/>
  <c r="BM580" i="6"/>
  <c r="BM518" i="6"/>
  <c r="BM606" i="6"/>
  <c r="BM558" i="6"/>
  <c r="BM582" i="6"/>
  <c r="BM625" i="6"/>
  <c r="BM591" i="6"/>
  <c r="BM613" i="6"/>
  <c r="BM520" i="6"/>
  <c r="BM621" i="6"/>
  <c r="BM623" i="6"/>
  <c r="BM620" i="6"/>
  <c r="AM360" i="6"/>
  <c r="BM536" i="6"/>
  <c r="BM574" i="6"/>
  <c r="BM616" i="6"/>
  <c r="BM523" i="6"/>
  <c r="BY1556" i="6" l="1"/>
  <c r="B1688" i="6" s="1"/>
  <c r="BX1556" i="6"/>
  <c r="BA1817" i="6"/>
  <c r="B1823" i="6" s="1"/>
  <c r="AZ1817" i="6"/>
  <c r="DD1167" i="6"/>
  <c r="DE1167" i="6" s="1"/>
  <c r="B1425" i="6" s="1"/>
  <c r="BA1993" i="6"/>
  <c r="B1999" i="6" s="1"/>
  <c r="AZ1993" i="6"/>
  <c r="CC904" i="6"/>
  <c r="B1036" i="6" s="1"/>
  <c r="CB904" i="6"/>
  <c r="BM767" i="6"/>
  <c r="B773" i="6" s="1"/>
  <c r="BL767" i="6"/>
  <c r="AN360" i="6"/>
  <c r="AO360" i="6"/>
  <c r="B366" i="6" s="1"/>
  <c r="AO494" i="6"/>
  <c r="B500" i="6" s="1"/>
  <c r="AN494" i="6"/>
  <c r="D555" i="14" l="1"/>
  <c r="D556" i="14"/>
  <c r="D557" i="14"/>
  <c r="D558" i="14"/>
  <c r="D559" i="14"/>
  <c r="D560" i="14"/>
  <c r="AG560" i="14" s="1"/>
  <c r="BD560" i="14" s="1"/>
  <c r="D561" i="14"/>
  <c r="AG561" i="14" s="1"/>
  <c r="BD561" i="14" s="1"/>
  <c r="D562" i="14"/>
  <c r="AG562" i="14" s="1"/>
  <c r="BD562" i="14" s="1"/>
  <c r="D563" i="14"/>
  <c r="AG563" i="14" s="1"/>
  <c r="BD563" i="14" s="1"/>
  <c r="D564" i="14"/>
  <c r="AG564" i="14" s="1"/>
  <c r="BD564" i="14" s="1"/>
  <c r="D565" i="14"/>
  <c r="AG565" i="14" s="1"/>
  <c r="BD565" i="14" s="1"/>
  <c r="D566" i="14"/>
  <c r="AG566" i="14" s="1"/>
  <c r="BD566" i="14" s="1"/>
  <c r="D567" i="14"/>
  <c r="AG567" i="14" s="1"/>
  <c r="BD567" i="14" s="1"/>
  <c r="D568" i="14"/>
  <c r="AG568" i="14" s="1"/>
  <c r="BD568" i="14" s="1"/>
  <c r="D569" i="14"/>
  <c r="AG569" i="14" s="1"/>
  <c r="BD569" i="14" s="1"/>
  <c r="D570" i="14"/>
  <c r="AG570" i="14" s="1"/>
  <c r="BD570" i="14" s="1"/>
  <c r="D571" i="14"/>
  <c r="AG571" i="14" s="1"/>
  <c r="BD571" i="14" s="1"/>
  <c r="D572" i="14"/>
  <c r="AG572" i="14" s="1"/>
  <c r="BD572" i="14" s="1"/>
  <c r="D573" i="14"/>
  <c r="AG573" i="14" s="1"/>
  <c r="BD573" i="14" s="1"/>
  <c r="D574" i="14"/>
  <c r="AG574" i="14" s="1"/>
  <c r="BD574" i="14" s="1"/>
  <c r="D575" i="14"/>
  <c r="AG575" i="14" s="1"/>
  <c r="BD575" i="14" s="1"/>
  <c r="D576" i="14"/>
  <c r="AG576" i="14" s="1"/>
  <c r="BD576" i="14" s="1"/>
  <c r="D577" i="14"/>
  <c r="AG577" i="14" s="1"/>
  <c r="BD577" i="14" s="1"/>
  <c r="D578" i="14"/>
  <c r="AG578" i="14" s="1"/>
  <c r="BD578" i="14" s="1"/>
  <c r="D579" i="14"/>
  <c r="AG579" i="14" s="1"/>
  <c r="BD579" i="14" s="1"/>
  <c r="D580" i="14"/>
  <c r="AG580" i="14" s="1"/>
  <c r="BD580" i="14" s="1"/>
  <c r="D581" i="14"/>
  <c r="AG581" i="14" s="1"/>
  <c r="BD581" i="14" s="1"/>
  <c r="D582" i="14"/>
  <c r="AG582" i="14" s="1"/>
  <c r="BD582" i="14" s="1"/>
  <c r="D583" i="14"/>
  <c r="AG583" i="14" s="1"/>
  <c r="BD583" i="14" s="1"/>
  <c r="D584" i="14"/>
  <c r="AG584" i="14" s="1"/>
  <c r="BD584" i="14" s="1"/>
  <c r="D585" i="14"/>
  <c r="AG585" i="14" s="1"/>
  <c r="BD585" i="14" s="1"/>
  <c r="D586" i="14"/>
  <c r="AG586" i="14" s="1"/>
  <c r="BD586" i="14" s="1"/>
  <c r="D587" i="14"/>
  <c r="AG587" i="14" s="1"/>
  <c r="BD587" i="14" s="1"/>
  <c r="D588" i="14"/>
  <c r="AG588" i="14" s="1"/>
  <c r="BD588" i="14" s="1"/>
  <c r="D589" i="14"/>
  <c r="AG589" i="14" s="1"/>
  <c r="BD589" i="14" s="1"/>
  <c r="D590" i="14"/>
  <c r="AG590" i="14" s="1"/>
  <c r="BD590" i="14" s="1"/>
  <c r="D591" i="14"/>
  <c r="AG591" i="14" s="1"/>
  <c r="BD591" i="14" s="1"/>
  <c r="D592" i="14"/>
  <c r="AG592" i="14" s="1"/>
  <c r="BD592" i="14" s="1"/>
  <c r="D593" i="14"/>
  <c r="AG593" i="14" s="1"/>
  <c r="BD593" i="14" s="1"/>
  <c r="D594" i="14"/>
  <c r="AG594" i="14" s="1"/>
  <c r="BD594" i="14" s="1"/>
  <c r="D595" i="14"/>
  <c r="AG595" i="14" s="1"/>
  <c r="BD595" i="14" s="1"/>
  <c r="D596" i="14"/>
  <c r="AG596" i="14" s="1"/>
  <c r="BD596" i="14" s="1"/>
  <c r="D597" i="14"/>
  <c r="AG597" i="14" s="1"/>
  <c r="BD597" i="14" s="1"/>
  <c r="D598" i="14"/>
  <c r="AG598" i="14" s="1"/>
  <c r="BD598" i="14" s="1"/>
  <c r="D599" i="14"/>
  <c r="AG599" i="14" s="1"/>
  <c r="BD599" i="14" s="1"/>
  <c r="D600" i="14"/>
  <c r="AG600" i="14" s="1"/>
  <c r="BD600" i="14" s="1"/>
  <c r="D601" i="14"/>
  <c r="AG601" i="14" s="1"/>
  <c r="BD601" i="14" s="1"/>
  <c r="D602" i="14"/>
  <c r="AG602" i="14" s="1"/>
  <c r="BD602" i="14" s="1"/>
  <c r="D603" i="14"/>
  <c r="AG603" i="14" s="1"/>
  <c r="BD603" i="14" s="1"/>
  <c r="D604" i="14"/>
  <c r="AG604" i="14" s="1"/>
  <c r="BD604" i="14" s="1"/>
  <c r="D605" i="14"/>
  <c r="AG605" i="14" s="1"/>
  <c r="BD605" i="14" s="1"/>
  <c r="D606" i="14"/>
  <c r="AG606" i="14" s="1"/>
  <c r="BD606" i="14" s="1"/>
  <c r="D607" i="14"/>
  <c r="AG607" i="14" s="1"/>
  <c r="BD607" i="14" s="1"/>
  <c r="D608" i="14"/>
  <c r="AG608" i="14" s="1"/>
  <c r="BD608" i="14" s="1"/>
  <c r="D609" i="14"/>
  <c r="AG609" i="14" s="1"/>
  <c r="BD609" i="14" s="1"/>
  <c r="D610" i="14"/>
  <c r="AG610" i="14" s="1"/>
  <c r="BD610" i="14" s="1"/>
  <c r="D611" i="14"/>
  <c r="AG611" i="14" s="1"/>
  <c r="BD611" i="14" s="1"/>
  <c r="D612" i="14"/>
  <c r="AG612" i="14" s="1"/>
  <c r="BD612" i="14" s="1"/>
  <c r="D613" i="14"/>
  <c r="AG613" i="14" s="1"/>
  <c r="BD613" i="14" s="1"/>
  <c r="D614" i="14"/>
  <c r="AG614" i="14" s="1"/>
  <c r="BD614" i="14" s="1"/>
  <c r="D615" i="14"/>
  <c r="AG615" i="14" s="1"/>
  <c r="BD615" i="14" s="1"/>
  <c r="D616" i="14"/>
  <c r="AG616" i="14" s="1"/>
  <c r="BD616" i="14" s="1"/>
  <c r="D617" i="14"/>
  <c r="AG617" i="14" s="1"/>
  <c r="BD617" i="14" s="1"/>
  <c r="D618" i="14"/>
  <c r="AG618" i="14" s="1"/>
  <c r="BD618" i="14" s="1"/>
  <c r="D619" i="14"/>
  <c r="AG619" i="14" s="1"/>
  <c r="BD619" i="14" s="1"/>
  <c r="D620" i="14"/>
  <c r="AG620" i="14" s="1"/>
  <c r="BD620" i="14" s="1"/>
  <c r="D621" i="14"/>
  <c r="AG621" i="14" s="1"/>
  <c r="BD621" i="14" s="1"/>
  <c r="D622" i="14"/>
  <c r="AG622" i="14" s="1"/>
  <c r="BD622" i="14" s="1"/>
  <c r="D623" i="14"/>
  <c r="AG623" i="14" s="1"/>
  <c r="BD623" i="14" s="1"/>
  <c r="D624" i="14"/>
  <c r="AG624" i="14" s="1"/>
  <c r="BD624" i="14" s="1"/>
  <c r="D625" i="14"/>
  <c r="AG625" i="14" s="1"/>
  <c r="BD625" i="14" s="1"/>
  <c r="D626" i="14"/>
  <c r="AG626" i="14" s="1"/>
  <c r="BD626" i="14" s="1"/>
  <c r="BE626" i="14" s="1"/>
  <c r="D627" i="14"/>
  <c r="AG627" i="14" s="1"/>
  <c r="BD627" i="14" s="1"/>
  <c r="BE627" i="14" s="1"/>
  <c r="D628" i="14"/>
  <c r="AG628" i="14" s="1"/>
  <c r="BD628" i="14" s="1"/>
  <c r="BE628" i="14" s="1"/>
  <c r="D629" i="14"/>
  <c r="AG629" i="14" s="1"/>
  <c r="BD629" i="14" s="1"/>
  <c r="BE629" i="14" s="1"/>
  <c r="D630" i="14"/>
  <c r="AG630" i="14" s="1"/>
  <c r="BD630" i="14" s="1"/>
  <c r="BE630" i="14" s="1"/>
  <c r="D631" i="14"/>
  <c r="AG631" i="14" s="1"/>
  <c r="BD631" i="14" s="1"/>
  <c r="BE631" i="14" s="1"/>
  <c r="D632" i="14"/>
  <c r="AG632" i="14" s="1"/>
  <c r="BD632" i="14" s="1"/>
  <c r="BE632" i="14" s="1"/>
  <c r="D633" i="14"/>
  <c r="AG633" i="14" s="1"/>
  <c r="BD633" i="14" s="1"/>
  <c r="BE633" i="14" s="1"/>
  <c r="D634" i="14"/>
  <c r="AG634" i="14" s="1"/>
  <c r="BD634" i="14" s="1"/>
  <c r="BE634" i="14" s="1"/>
  <c r="D635" i="14"/>
  <c r="AG635" i="14" s="1"/>
  <c r="BD635" i="14" s="1"/>
  <c r="BE635" i="14" s="1"/>
  <c r="D636" i="14"/>
  <c r="AG636" i="14" s="1"/>
  <c r="BD636" i="14" s="1"/>
  <c r="BE636" i="14" s="1"/>
  <c r="D637" i="14"/>
  <c r="AG637" i="14" s="1"/>
  <c r="BD637" i="14" s="1"/>
  <c r="BE637" i="14" s="1"/>
  <c r="D638" i="14"/>
  <c r="AG638" i="14" s="1"/>
  <c r="BD638" i="14" s="1"/>
  <c r="BE638" i="14" s="1"/>
  <c r="D639" i="14"/>
  <c r="AG639" i="14" s="1"/>
  <c r="BD639" i="14" s="1"/>
  <c r="BE639" i="14" s="1"/>
  <c r="D640" i="14"/>
  <c r="AG640" i="14" s="1"/>
  <c r="BD640" i="14" s="1"/>
  <c r="BE640" i="14" s="1"/>
  <c r="D641" i="14"/>
  <c r="AG641" i="14" s="1"/>
  <c r="BD641" i="14" s="1"/>
  <c r="BE641" i="14" s="1"/>
  <c r="D642" i="14"/>
  <c r="AG642" i="14" s="1"/>
  <c r="BD642" i="14" s="1"/>
  <c r="BE642" i="14" s="1"/>
  <c r="D643" i="14"/>
  <c r="AG643" i="14" s="1"/>
  <c r="BD643" i="14" s="1"/>
  <c r="BE643" i="14" s="1"/>
  <c r="D644" i="14"/>
  <c r="AG644" i="14" s="1"/>
  <c r="BD644" i="14" s="1"/>
  <c r="BE644" i="14" s="1"/>
  <c r="D645" i="14"/>
  <c r="AG645" i="14" s="1"/>
  <c r="BD645" i="14" s="1"/>
  <c r="BE645" i="14" s="1"/>
  <c r="D646" i="14"/>
  <c r="AG646" i="14" s="1"/>
  <c r="BD646" i="14" s="1"/>
  <c r="BE646" i="14" s="1"/>
  <c r="D647" i="14"/>
  <c r="AG647" i="14" s="1"/>
  <c r="BD647" i="14" s="1"/>
  <c r="BE647" i="14" s="1"/>
  <c r="D648" i="14"/>
  <c r="AG648" i="14" s="1"/>
  <c r="BD648" i="14" s="1"/>
  <c r="BE648" i="14" s="1"/>
  <c r="D649" i="14"/>
  <c r="AG649" i="14" s="1"/>
  <c r="BD649" i="14" s="1"/>
  <c r="BE649" i="14" s="1"/>
  <c r="D650" i="14"/>
  <c r="AG650" i="14" s="1"/>
  <c r="BD650" i="14" s="1"/>
  <c r="BE650" i="14" s="1"/>
  <c r="D651" i="14"/>
  <c r="AG651" i="14" s="1"/>
  <c r="BD651" i="14" s="1"/>
  <c r="BE651" i="14" s="1"/>
  <c r="D652" i="14"/>
  <c r="AG652" i="14" s="1"/>
  <c r="BD652" i="14" s="1"/>
  <c r="BE652" i="14" s="1"/>
  <c r="D653" i="14"/>
  <c r="AG653" i="14" s="1"/>
  <c r="BD653" i="14" s="1"/>
  <c r="BE653" i="14" s="1"/>
  <c r="D654" i="14"/>
  <c r="AG654" i="14" s="1"/>
  <c r="BD654" i="14" s="1"/>
  <c r="BE654" i="14" s="1"/>
  <c r="D655" i="14"/>
  <c r="AG655" i="14" s="1"/>
  <c r="BD655" i="14" s="1"/>
  <c r="BE655" i="14" s="1"/>
  <c r="D656" i="14"/>
  <c r="AG656" i="14" s="1"/>
  <c r="BD656" i="14" s="1"/>
  <c r="BE656" i="14" s="1"/>
  <c r="D657" i="14"/>
  <c r="AG657" i="14" s="1"/>
  <c r="BD657" i="14" s="1"/>
  <c r="BE657" i="14" s="1"/>
  <c r="D658" i="14"/>
  <c r="AG658" i="14" s="1"/>
  <c r="BD658" i="14" s="1"/>
  <c r="BE658" i="14" s="1"/>
  <c r="D659" i="14"/>
  <c r="AG659" i="14" s="1"/>
  <c r="BD659" i="14" s="1"/>
  <c r="BE659" i="14" s="1"/>
  <c r="D660" i="14"/>
  <c r="AG660" i="14" s="1"/>
  <c r="BD660" i="14" s="1"/>
  <c r="BE660" i="14" s="1"/>
  <c r="D661" i="14"/>
  <c r="AG661" i="14" s="1"/>
  <c r="BD661" i="14" s="1"/>
  <c r="BE661" i="14" s="1"/>
  <c r="D662" i="14"/>
  <c r="AG662" i="14" s="1"/>
  <c r="BD662" i="14" s="1"/>
  <c r="BE662" i="14" s="1"/>
  <c r="D663" i="14"/>
  <c r="AG663" i="14" s="1"/>
  <c r="BD663" i="14" s="1"/>
  <c r="BE663" i="14" s="1"/>
  <c r="D664" i="14"/>
  <c r="AG664" i="14" s="1"/>
  <c r="BD664" i="14" s="1"/>
  <c r="BE664" i="14" s="1"/>
  <c r="D665" i="14"/>
  <c r="AG665" i="14" s="1"/>
  <c r="BD665" i="14" s="1"/>
  <c r="BE665" i="14" s="1"/>
  <c r="D666" i="14"/>
  <c r="AG666" i="14" s="1"/>
  <c r="BD666" i="14" s="1"/>
  <c r="BE666" i="14" s="1"/>
  <c r="D667" i="14"/>
  <c r="AG667" i="14" s="1"/>
  <c r="BD667" i="14" s="1"/>
  <c r="BE667" i="14" s="1"/>
  <c r="D668" i="14"/>
  <c r="AG668" i="14" s="1"/>
  <c r="BD668" i="14" s="1"/>
  <c r="BE668" i="14" s="1"/>
  <c r="D669" i="14"/>
  <c r="AG669" i="14" s="1"/>
  <c r="BD669" i="14" s="1"/>
  <c r="BE669" i="14" s="1"/>
  <c r="D670" i="14"/>
  <c r="AG670" i="14" s="1"/>
  <c r="BD670" i="14" s="1"/>
  <c r="BE670" i="14" s="1"/>
  <c r="D671" i="14"/>
  <c r="AG671" i="14" s="1"/>
  <c r="BD671" i="14" s="1"/>
  <c r="BE671" i="14" s="1"/>
  <c r="D672" i="14"/>
  <c r="AG672" i="14" s="1"/>
  <c r="BD672" i="14" s="1"/>
  <c r="BE672" i="14" s="1"/>
  <c r="D673" i="14"/>
  <c r="AG673" i="14" s="1"/>
  <c r="BD673" i="14" s="1"/>
  <c r="BE673" i="14" s="1"/>
  <c r="D554" i="14"/>
  <c r="AG554" i="14" s="1"/>
  <c r="D402" i="14"/>
  <c r="AG402" i="14" s="1"/>
  <c r="AK402" i="14" s="1"/>
  <c r="D403" i="14"/>
  <c r="AG403" i="14" s="1"/>
  <c r="AK403" i="14" s="1"/>
  <c r="D404" i="14"/>
  <c r="AG404" i="14" s="1"/>
  <c r="AK404" i="14" s="1"/>
  <c r="D405" i="14"/>
  <c r="AG405" i="14" s="1"/>
  <c r="AK405" i="14" s="1"/>
  <c r="D406" i="14"/>
  <c r="AG406" i="14" s="1"/>
  <c r="AK406" i="14" s="1"/>
  <c r="D407" i="14"/>
  <c r="AG407" i="14" s="1"/>
  <c r="AK407" i="14" s="1"/>
  <c r="AL407" i="14" s="1"/>
  <c r="D408" i="14"/>
  <c r="AG408" i="14" s="1"/>
  <c r="AK408" i="14" s="1"/>
  <c r="AL408" i="14" s="1"/>
  <c r="D409" i="14"/>
  <c r="AG409" i="14" s="1"/>
  <c r="AK409" i="14" s="1"/>
  <c r="AL409" i="14" s="1"/>
  <c r="D410" i="14"/>
  <c r="AG410" i="14" s="1"/>
  <c r="AK410" i="14" s="1"/>
  <c r="AL410" i="14" s="1"/>
  <c r="D411" i="14"/>
  <c r="AG411" i="14" s="1"/>
  <c r="AK411" i="14" s="1"/>
  <c r="AL411" i="14" s="1"/>
  <c r="D412" i="14"/>
  <c r="AG412" i="14" s="1"/>
  <c r="AK412" i="14" s="1"/>
  <c r="AL412" i="14" s="1"/>
  <c r="D413" i="14"/>
  <c r="AG413" i="14" s="1"/>
  <c r="AK413" i="14" s="1"/>
  <c r="AL413" i="14" s="1"/>
  <c r="D414" i="14"/>
  <c r="AG414" i="14" s="1"/>
  <c r="AK414" i="14" s="1"/>
  <c r="AL414" i="14" s="1"/>
  <c r="D415" i="14"/>
  <c r="AG415" i="14" s="1"/>
  <c r="AK415" i="14" s="1"/>
  <c r="AL415" i="14" s="1"/>
  <c r="D416" i="14"/>
  <c r="AG416" i="14" s="1"/>
  <c r="AK416" i="14" s="1"/>
  <c r="AL416" i="14" s="1"/>
  <c r="D417" i="14"/>
  <c r="AG417" i="14" s="1"/>
  <c r="AK417" i="14" s="1"/>
  <c r="AL417" i="14" s="1"/>
  <c r="D418" i="14"/>
  <c r="AG418" i="14" s="1"/>
  <c r="AK418" i="14" s="1"/>
  <c r="AL418" i="14" s="1"/>
  <c r="D419" i="14"/>
  <c r="AG419" i="14" s="1"/>
  <c r="AK419" i="14" s="1"/>
  <c r="AL419" i="14" s="1"/>
  <c r="D420" i="14"/>
  <c r="AG420" i="14" s="1"/>
  <c r="AK420" i="14" s="1"/>
  <c r="AL420" i="14" s="1"/>
  <c r="D421" i="14"/>
  <c r="AG421" i="14" s="1"/>
  <c r="AK421" i="14" s="1"/>
  <c r="AL421" i="14" s="1"/>
  <c r="D422" i="14"/>
  <c r="AG422" i="14" s="1"/>
  <c r="AK422" i="14" s="1"/>
  <c r="AL422" i="14" s="1"/>
  <c r="D423" i="14"/>
  <c r="AG423" i="14" s="1"/>
  <c r="AK423" i="14" s="1"/>
  <c r="AL423" i="14" s="1"/>
  <c r="D424" i="14"/>
  <c r="AG424" i="14" s="1"/>
  <c r="AK424" i="14" s="1"/>
  <c r="AL424" i="14" s="1"/>
  <c r="D425" i="14"/>
  <c r="AG425" i="14" s="1"/>
  <c r="AK425" i="14" s="1"/>
  <c r="AL425" i="14" s="1"/>
  <c r="D426" i="14"/>
  <c r="AG426" i="14" s="1"/>
  <c r="AK426" i="14" s="1"/>
  <c r="AL426" i="14" s="1"/>
  <c r="D427" i="14"/>
  <c r="AG427" i="14" s="1"/>
  <c r="AK427" i="14" s="1"/>
  <c r="AL427" i="14" s="1"/>
  <c r="D428" i="14"/>
  <c r="AG428" i="14" s="1"/>
  <c r="AK428" i="14" s="1"/>
  <c r="AL428" i="14" s="1"/>
  <c r="D429" i="14"/>
  <c r="AG429" i="14" s="1"/>
  <c r="AK429" i="14" s="1"/>
  <c r="AL429" i="14" s="1"/>
  <c r="D430" i="14"/>
  <c r="AG430" i="14" s="1"/>
  <c r="AK430" i="14" s="1"/>
  <c r="AL430" i="14" s="1"/>
  <c r="D431" i="14"/>
  <c r="AG431" i="14" s="1"/>
  <c r="AK431" i="14" s="1"/>
  <c r="AL431" i="14" s="1"/>
  <c r="D432" i="14"/>
  <c r="AG432" i="14" s="1"/>
  <c r="AK432" i="14" s="1"/>
  <c r="AL432" i="14" s="1"/>
  <c r="D433" i="14"/>
  <c r="AG433" i="14" s="1"/>
  <c r="AK433" i="14" s="1"/>
  <c r="AL433" i="14" s="1"/>
  <c r="D434" i="14"/>
  <c r="AG434" i="14" s="1"/>
  <c r="AK434" i="14" s="1"/>
  <c r="AL434" i="14" s="1"/>
  <c r="D435" i="14"/>
  <c r="AG435" i="14" s="1"/>
  <c r="AK435" i="14" s="1"/>
  <c r="AL435" i="14" s="1"/>
  <c r="D436" i="14"/>
  <c r="AG436" i="14" s="1"/>
  <c r="AK436" i="14" s="1"/>
  <c r="AL436" i="14" s="1"/>
  <c r="D437" i="14"/>
  <c r="AG437" i="14" s="1"/>
  <c r="AK437" i="14" s="1"/>
  <c r="AL437" i="14" s="1"/>
  <c r="D438" i="14"/>
  <c r="AG438" i="14" s="1"/>
  <c r="AK438" i="14" s="1"/>
  <c r="AL438" i="14" s="1"/>
  <c r="D439" i="14"/>
  <c r="AG439" i="14" s="1"/>
  <c r="AK439" i="14" s="1"/>
  <c r="AL439" i="14" s="1"/>
  <c r="D440" i="14"/>
  <c r="AG440" i="14" s="1"/>
  <c r="AK440" i="14" s="1"/>
  <c r="AL440" i="14" s="1"/>
  <c r="D441" i="14"/>
  <c r="AG441" i="14" s="1"/>
  <c r="AK441" i="14" s="1"/>
  <c r="AL441" i="14" s="1"/>
  <c r="D442" i="14"/>
  <c r="AG442" i="14" s="1"/>
  <c r="AK442" i="14" s="1"/>
  <c r="AL442" i="14" s="1"/>
  <c r="D443" i="14"/>
  <c r="AG443" i="14" s="1"/>
  <c r="AK443" i="14" s="1"/>
  <c r="AL443" i="14" s="1"/>
  <c r="D444" i="14"/>
  <c r="AG444" i="14" s="1"/>
  <c r="AK444" i="14" s="1"/>
  <c r="AL444" i="14" s="1"/>
  <c r="D445" i="14"/>
  <c r="AG445" i="14" s="1"/>
  <c r="AK445" i="14" s="1"/>
  <c r="AL445" i="14" s="1"/>
  <c r="D446" i="14"/>
  <c r="AG446" i="14" s="1"/>
  <c r="AK446" i="14" s="1"/>
  <c r="AL446" i="14" s="1"/>
  <c r="D447" i="14"/>
  <c r="AG447" i="14" s="1"/>
  <c r="AK447" i="14" s="1"/>
  <c r="AL447" i="14" s="1"/>
  <c r="D448" i="14"/>
  <c r="AG448" i="14" s="1"/>
  <c r="AK448" i="14" s="1"/>
  <c r="AL448" i="14" s="1"/>
  <c r="D449" i="14"/>
  <c r="AG449" i="14" s="1"/>
  <c r="AK449" i="14" s="1"/>
  <c r="AL449" i="14" s="1"/>
  <c r="D450" i="14"/>
  <c r="AG450" i="14" s="1"/>
  <c r="AK450" i="14" s="1"/>
  <c r="AL450" i="14" s="1"/>
  <c r="D451" i="14"/>
  <c r="AG451" i="14" s="1"/>
  <c r="AK451" i="14" s="1"/>
  <c r="AL451" i="14" s="1"/>
  <c r="D452" i="14"/>
  <c r="AG452" i="14" s="1"/>
  <c r="AK452" i="14" s="1"/>
  <c r="AL452" i="14" s="1"/>
  <c r="D453" i="14"/>
  <c r="AG453" i="14" s="1"/>
  <c r="AK453" i="14" s="1"/>
  <c r="AL453" i="14" s="1"/>
  <c r="D454" i="14"/>
  <c r="AG454" i="14" s="1"/>
  <c r="AK454" i="14" s="1"/>
  <c r="AL454" i="14" s="1"/>
  <c r="D455" i="14"/>
  <c r="AG455" i="14" s="1"/>
  <c r="AK455" i="14" s="1"/>
  <c r="AL455" i="14" s="1"/>
  <c r="D456" i="14"/>
  <c r="AG456" i="14" s="1"/>
  <c r="AK456" i="14" s="1"/>
  <c r="AL456" i="14" s="1"/>
  <c r="D457" i="14"/>
  <c r="AG457" i="14" s="1"/>
  <c r="AK457" i="14" s="1"/>
  <c r="AL457" i="14" s="1"/>
  <c r="D458" i="14"/>
  <c r="AG458" i="14" s="1"/>
  <c r="AK458" i="14" s="1"/>
  <c r="AL458" i="14" s="1"/>
  <c r="D459" i="14"/>
  <c r="AG459" i="14" s="1"/>
  <c r="AK459" i="14" s="1"/>
  <c r="AL459" i="14" s="1"/>
  <c r="D460" i="14"/>
  <c r="AG460" i="14" s="1"/>
  <c r="AK460" i="14" s="1"/>
  <c r="AL460" i="14" s="1"/>
  <c r="D461" i="14"/>
  <c r="AG461" i="14" s="1"/>
  <c r="AK461" i="14" s="1"/>
  <c r="AL461" i="14" s="1"/>
  <c r="D462" i="14"/>
  <c r="AG462" i="14" s="1"/>
  <c r="AK462" i="14" s="1"/>
  <c r="AL462" i="14" s="1"/>
  <c r="D463" i="14"/>
  <c r="AG463" i="14" s="1"/>
  <c r="AK463" i="14" s="1"/>
  <c r="AL463" i="14" s="1"/>
  <c r="D464" i="14"/>
  <c r="AG464" i="14" s="1"/>
  <c r="AK464" i="14" s="1"/>
  <c r="AL464" i="14" s="1"/>
  <c r="D465" i="14"/>
  <c r="AG465" i="14" s="1"/>
  <c r="AK465" i="14" s="1"/>
  <c r="AL465" i="14" s="1"/>
  <c r="D466" i="14"/>
  <c r="AG466" i="14" s="1"/>
  <c r="AK466" i="14" s="1"/>
  <c r="AL466" i="14" s="1"/>
  <c r="D467" i="14"/>
  <c r="AG467" i="14" s="1"/>
  <c r="AK467" i="14" s="1"/>
  <c r="AL467" i="14" s="1"/>
  <c r="D468" i="14"/>
  <c r="AG468" i="14" s="1"/>
  <c r="AK468" i="14" s="1"/>
  <c r="AL468" i="14" s="1"/>
  <c r="D469" i="14"/>
  <c r="AG469" i="14" s="1"/>
  <c r="AK469" i="14" s="1"/>
  <c r="AL469" i="14" s="1"/>
  <c r="D470" i="14"/>
  <c r="AG470" i="14" s="1"/>
  <c r="AK470" i="14" s="1"/>
  <c r="AL470" i="14" s="1"/>
  <c r="D471" i="14"/>
  <c r="AG471" i="14" s="1"/>
  <c r="AK471" i="14" s="1"/>
  <c r="AL471" i="14" s="1"/>
  <c r="D472" i="14"/>
  <c r="AG472" i="14" s="1"/>
  <c r="AK472" i="14" s="1"/>
  <c r="AL472" i="14" s="1"/>
  <c r="D473" i="14"/>
  <c r="AG473" i="14" s="1"/>
  <c r="AK473" i="14" s="1"/>
  <c r="AL473" i="14" s="1"/>
  <c r="D474" i="14"/>
  <c r="AG474" i="14" s="1"/>
  <c r="AK474" i="14" s="1"/>
  <c r="AL474" i="14" s="1"/>
  <c r="D475" i="14"/>
  <c r="AG475" i="14" s="1"/>
  <c r="AK475" i="14" s="1"/>
  <c r="AL475" i="14" s="1"/>
  <c r="D476" i="14"/>
  <c r="AG476" i="14" s="1"/>
  <c r="AK476" i="14" s="1"/>
  <c r="AL476" i="14" s="1"/>
  <c r="D477" i="14"/>
  <c r="AG477" i="14" s="1"/>
  <c r="AK477" i="14" s="1"/>
  <c r="AL477" i="14" s="1"/>
  <c r="D478" i="14"/>
  <c r="AG478" i="14" s="1"/>
  <c r="AK478" i="14" s="1"/>
  <c r="AL478" i="14" s="1"/>
  <c r="D479" i="14"/>
  <c r="AG479" i="14" s="1"/>
  <c r="AK479" i="14" s="1"/>
  <c r="AL479" i="14" s="1"/>
  <c r="D480" i="14"/>
  <c r="AG480" i="14" s="1"/>
  <c r="AK480" i="14" s="1"/>
  <c r="AL480" i="14" s="1"/>
  <c r="D481" i="14"/>
  <c r="AG481" i="14" s="1"/>
  <c r="AK481" i="14" s="1"/>
  <c r="AL481" i="14" s="1"/>
  <c r="D482" i="14"/>
  <c r="AG482" i="14" s="1"/>
  <c r="AK482" i="14" s="1"/>
  <c r="AL482" i="14" s="1"/>
  <c r="D483" i="14"/>
  <c r="AG483" i="14" s="1"/>
  <c r="AK483" i="14" s="1"/>
  <c r="AL483" i="14" s="1"/>
  <c r="D484" i="14"/>
  <c r="AG484" i="14" s="1"/>
  <c r="AK484" i="14" s="1"/>
  <c r="AL484" i="14" s="1"/>
  <c r="D485" i="14"/>
  <c r="AG485" i="14" s="1"/>
  <c r="AK485" i="14" s="1"/>
  <c r="AL485" i="14" s="1"/>
  <c r="D486" i="14"/>
  <c r="AG486" i="14" s="1"/>
  <c r="AK486" i="14" s="1"/>
  <c r="AL486" i="14" s="1"/>
  <c r="D487" i="14"/>
  <c r="AG487" i="14" s="1"/>
  <c r="AK487" i="14" s="1"/>
  <c r="AL487" i="14" s="1"/>
  <c r="D488" i="14"/>
  <c r="AG488" i="14" s="1"/>
  <c r="AK488" i="14" s="1"/>
  <c r="AL488" i="14" s="1"/>
  <c r="D489" i="14"/>
  <c r="AG489" i="14" s="1"/>
  <c r="AK489" i="14" s="1"/>
  <c r="AL489" i="14" s="1"/>
  <c r="D490" i="14"/>
  <c r="AG490" i="14" s="1"/>
  <c r="AK490" i="14" s="1"/>
  <c r="AL490" i="14" s="1"/>
  <c r="D491" i="14"/>
  <c r="AG491" i="14" s="1"/>
  <c r="AK491" i="14" s="1"/>
  <c r="AL491" i="14" s="1"/>
  <c r="D492" i="14"/>
  <c r="AG492" i="14" s="1"/>
  <c r="AK492" i="14" s="1"/>
  <c r="AL492" i="14" s="1"/>
  <c r="D493" i="14"/>
  <c r="AG493" i="14" s="1"/>
  <c r="AK493" i="14" s="1"/>
  <c r="AL493" i="14" s="1"/>
  <c r="D494" i="14"/>
  <c r="AG494" i="14" s="1"/>
  <c r="AK494" i="14" s="1"/>
  <c r="AL494" i="14" s="1"/>
  <c r="D495" i="14"/>
  <c r="AG495" i="14" s="1"/>
  <c r="AK495" i="14" s="1"/>
  <c r="AL495" i="14" s="1"/>
  <c r="D496" i="14"/>
  <c r="AG496" i="14" s="1"/>
  <c r="AK496" i="14" s="1"/>
  <c r="AL496" i="14" s="1"/>
  <c r="D497" i="14"/>
  <c r="AG497" i="14" s="1"/>
  <c r="AK497" i="14" s="1"/>
  <c r="AL497" i="14" s="1"/>
  <c r="D498" i="14"/>
  <c r="AG498" i="14" s="1"/>
  <c r="AK498" i="14" s="1"/>
  <c r="AL498" i="14" s="1"/>
  <c r="D499" i="14"/>
  <c r="AG499" i="14" s="1"/>
  <c r="AK499" i="14" s="1"/>
  <c r="AL499" i="14" s="1"/>
  <c r="D500" i="14"/>
  <c r="AG500" i="14" s="1"/>
  <c r="AK500" i="14" s="1"/>
  <c r="AL500" i="14" s="1"/>
  <c r="D501" i="14"/>
  <c r="AG501" i="14" s="1"/>
  <c r="AK501" i="14" s="1"/>
  <c r="AL501" i="14" s="1"/>
  <c r="D502" i="14"/>
  <c r="AG502" i="14" s="1"/>
  <c r="AK502" i="14" s="1"/>
  <c r="AL502" i="14" s="1"/>
  <c r="D503" i="14"/>
  <c r="AG503" i="14" s="1"/>
  <c r="AK503" i="14" s="1"/>
  <c r="AL503" i="14" s="1"/>
  <c r="D504" i="14"/>
  <c r="AG504" i="14" s="1"/>
  <c r="AK504" i="14" s="1"/>
  <c r="AL504" i="14" s="1"/>
  <c r="D505" i="14"/>
  <c r="AG505" i="14" s="1"/>
  <c r="AK505" i="14" s="1"/>
  <c r="AL505" i="14" s="1"/>
  <c r="D506" i="14"/>
  <c r="AG506" i="14" s="1"/>
  <c r="AK506" i="14" s="1"/>
  <c r="AL506" i="14" s="1"/>
  <c r="D507" i="14"/>
  <c r="AG507" i="14" s="1"/>
  <c r="AK507" i="14" s="1"/>
  <c r="AL507" i="14" s="1"/>
  <c r="D508" i="14"/>
  <c r="AG508" i="14" s="1"/>
  <c r="AK508" i="14" s="1"/>
  <c r="AL508" i="14" s="1"/>
  <c r="D509" i="14"/>
  <c r="AG509" i="14" s="1"/>
  <c r="AK509" i="14" s="1"/>
  <c r="AL509" i="14" s="1"/>
  <c r="D510" i="14"/>
  <c r="AG510" i="14" s="1"/>
  <c r="AK510" i="14" s="1"/>
  <c r="AL510" i="14" s="1"/>
  <c r="D511" i="14"/>
  <c r="AG511" i="14" s="1"/>
  <c r="AK511" i="14" s="1"/>
  <c r="AL511" i="14" s="1"/>
  <c r="D512" i="14"/>
  <c r="AG512" i="14" s="1"/>
  <c r="AK512" i="14" s="1"/>
  <c r="AL512" i="14" s="1"/>
  <c r="D513" i="14"/>
  <c r="AG513" i="14" s="1"/>
  <c r="AK513" i="14" s="1"/>
  <c r="AL513" i="14" s="1"/>
  <c r="D514" i="14"/>
  <c r="AG514" i="14" s="1"/>
  <c r="AK514" i="14" s="1"/>
  <c r="AL514" i="14" s="1"/>
  <c r="D515" i="14"/>
  <c r="AG515" i="14" s="1"/>
  <c r="AK515" i="14" s="1"/>
  <c r="AL515" i="14" s="1"/>
  <c r="D516" i="14"/>
  <c r="AG516" i="14" s="1"/>
  <c r="AK516" i="14" s="1"/>
  <c r="AL516" i="14" s="1"/>
  <c r="D517" i="14"/>
  <c r="AG517" i="14" s="1"/>
  <c r="AK517" i="14" s="1"/>
  <c r="AL517" i="14" s="1"/>
  <c r="D518" i="14"/>
  <c r="AG518" i="14" s="1"/>
  <c r="AK518" i="14" s="1"/>
  <c r="AL518" i="14" s="1"/>
  <c r="D519" i="14"/>
  <c r="AG519" i="14" s="1"/>
  <c r="AK519" i="14" s="1"/>
  <c r="AL519" i="14" s="1"/>
  <c r="D520" i="14"/>
  <c r="AG520" i="14" s="1"/>
  <c r="AK520" i="14" s="1"/>
  <c r="AL520" i="14" s="1"/>
  <c r="D401" i="14"/>
  <c r="AG401" i="14" s="1"/>
  <c r="D159" i="14"/>
  <c r="AG159" i="14" s="1"/>
  <c r="BB159" i="14" s="1"/>
  <c r="D160" i="14"/>
  <c r="AG160" i="14" s="1"/>
  <c r="BB160" i="14" s="1"/>
  <c r="D161" i="14"/>
  <c r="AG161" i="14" s="1"/>
  <c r="BB161" i="14" s="1"/>
  <c r="D162" i="14"/>
  <c r="AG162" i="14" s="1"/>
  <c r="BB162" i="14" s="1"/>
  <c r="D163" i="14"/>
  <c r="AG163" i="14" s="1"/>
  <c r="BB163" i="14" s="1"/>
  <c r="D164" i="14"/>
  <c r="AG164" i="14" s="1"/>
  <c r="BB164" i="14" s="1"/>
  <c r="D165" i="14"/>
  <c r="AG165" i="14" s="1"/>
  <c r="BB165" i="14" s="1"/>
  <c r="D166" i="14"/>
  <c r="AG166" i="14" s="1"/>
  <c r="BB166" i="14" s="1"/>
  <c r="D167" i="14"/>
  <c r="AG167" i="14" s="1"/>
  <c r="BB167" i="14" s="1"/>
  <c r="D168" i="14"/>
  <c r="AG168" i="14" s="1"/>
  <c r="BB168" i="14" s="1"/>
  <c r="D169" i="14"/>
  <c r="AG169" i="14" s="1"/>
  <c r="BB169" i="14" s="1"/>
  <c r="D170" i="14"/>
  <c r="AG170" i="14" s="1"/>
  <c r="BB170" i="14" s="1"/>
  <c r="D171" i="14"/>
  <c r="AG171" i="14" s="1"/>
  <c r="BB171" i="14" s="1"/>
  <c r="D172" i="14"/>
  <c r="AG172" i="14" s="1"/>
  <c r="BB172" i="14" s="1"/>
  <c r="D173" i="14"/>
  <c r="AG173" i="14" s="1"/>
  <c r="BB173" i="14" s="1"/>
  <c r="D174" i="14"/>
  <c r="AG174" i="14" s="1"/>
  <c r="BB174" i="14" s="1"/>
  <c r="D175" i="14"/>
  <c r="AG175" i="14" s="1"/>
  <c r="BB175" i="14" s="1"/>
  <c r="D176" i="14"/>
  <c r="AG176" i="14" s="1"/>
  <c r="BB176" i="14" s="1"/>
  <c r="D177" i="14"/>
  <c r="AG177" i="14" s="1"/>
  <c r="BB177" i="14" s="1"/>
  <c r="D178" i="14"/>
  <c r="AG178" i="14" s="1"/>
  <c r="BB178" i="14" s="1"/>
  <c r="D179" i="14"/>
  <c r="AG179" i="14" s="1"/>
  <c r="BB179" i="14" s="1"/>
  <c r="D180" i="14"/>
  <c r="AG180" i="14" s="1"/>
  <c r="BB180" i="14" s="1"/>
  <c r="D181" i="14"/>
  <c r="AG181" i="14" s="1"/>
  <c r="BB181" i="14" s="1"/>
  <c r="D182" i="14"/>
  <c r="AG182" i="14" s="1"/>
  <c r="BB182" i="14" s="1"/>
  <c r="D183" i="14"/>
  <c r="AG183" i="14" s="1"/>
  <c r="BB183" i="14" s="1"/>
  <c r="D184" i="14"/>
  <c r="AG184" i="14" s="1"/>
  <c r="BB184" i="14" s="1"/>
  <c r="D185" i="14"/>
  <c r="AG185" i="14" s="1"/>
  <c r="BB185" i="14" s="1"/>
  <c r="D186" i="14"/>
  <c r="AG186" i="14" s="1"/>
  <c r="BB186" i="14" s="1"/>
  <c r="D187" i="14"/>
  <c r="AG187" i="14" s="1"/>
  <c r="BB187" i="14" s="1"/>
  <c r="D188" i="14"/>
  <c r="AG188" i="14" s="1"/>
  <c r="BB188" i="14" s="1"/>
  <c r="D189" i="14"/>
  <c r="AG189" i="14" s="1"/>
  <c r="BB189" i="14" s="1"/>
  <c r="D190" i="14"/>
  <c r="AG190" i="14" s="1"/>
  <c r="BB190" i="14" s="1"/>
  <c r="D191" i="14"/>
  <c r="AG191" i="14" s="1"/>
  <c r="BB191" i="14" s="1"/>
  <c r="D192" i="14"/>
  <c r="AG192" i="14" s="1"/>
  <c r="BB192" i="14" s="1"/>
  <c r="D193" i="14"/>
  <c r="AG193" i="14" s="1"/>
  <c r="BB193" i="14" s="1"/>
  <c r="D194" i="14"/>
  <c r="AG194" i="14" s="1"/>
  <c r="BB194" i="14" s="1"/>
  <c r="D195" i="14"/>
  <c r="AG195" i="14" s="1"/>
  <c r="BB195" i="14" s="1"/>
  <c r="D196" i="14"/>
  <c r="AG196" i="14" s="1"/>
  <c r="BB196" i="14" s="1"/>
  <c r="D197" i="14"/>
  <c r="AG197" i="14" s="1"/>
  <c r="BB197" i="14" s="1"/>
  <c r="D198" i="14"/>
  <c r="AG198" i="14" s="1"/>
  <c r="BB198" i="14" s="1"/>
  <c r="D199" i="14"/>
  <c r="AG199" i="14" s="1"/>
  <c r="BB199" i="14" s="1"/>
  <c r="D200" i="14"/>
  <c r="AG200" i="14" s="1"/>
  <c r="BB200" i="14" s="1"/>
  <c r="D201" i="14"/>
  <c r="AG201" i="14" s="1"/>
  <c r="BB201" i="14" s="1"/>
  <c r="D202" i="14"/>
  <c r="AG202" i="14" s="1"/>
  <c r="BB202" i="14" s="1"/>
  <c r="D203" i="14"/>
  <c r="AG203" i="14" s="1"/>
  <c r="BB203" i="14" s="1"/>
  <c r="D204" i="14"/>
  <c r="AG204" i="14" s="1"/>
  <c r="BB204" i="14" s="1"/>
  <c r="D205" i="14"/>
  <c r="AG205" i="14" s="1"/>
  <c r="BB205" i="14" s="1"/>
  <c r="D206" i="14"/>
  <c r="AG206" i="14" s="1"/>
  <c r="BB206" i="14" s="1"/>
  <c r="D207" i="14"/>
  <c r="AG207" i="14" s="1"/>
  <c r="BB207" i="14" s="1"/>
  <c r="D208" i="14"/>
  <c r="AG208" i="14" s="1"/>
  <c r="BB208" i="14" s="1"/>
  <c r="D209" i="14"/>
  <c r="AG209" i="14" s="1"/>
  <c r="BB209" i="14" s="1"/>
  <c r="D210" i="14"/>
  <c r="AG210" i="14" s="1"/>
  <c r="BB210" i="14" s="1"/>
  <c r="D211" i="14"/>
  <c r="AG211" i="14" s="1"/>
  <c r="BB211" i="14" s="1"/>
  <c r="D212" i="14"/>
  <c r="AG212" i="14" s="1"/>
  <c r="BB212" i="14" s="1"/>
  <c r="D213" i="14"/>
  <c r="AG213" i="14" s="1"/>
  <c r="BB213" i="14" s="1"/>
  <c r="D214" i="14"/>
  <c r="AG214" i="14" s="1"/>
  <c r="BB214" i="14" s="1"/>
  <c r="D215" i="14"/>
  <c r="AG215" i="14" s="1"/>
  <c r="BB215" i="14" s="1"/>
  <c r="D216" i="14"/>
  <c r="AG216" i="14" s="1"/>
  <c r="BB216" i="14" s="1"/>
  <c r="D217" i="14"/>
  <c r="AG217" i="14" s="1"/>
  <c r="BB217" i="14" s="1"/>
  <c r="D218" i="14"/>
  <c r="AG218" i="14" s="1"/>
  <c r="BB218" i="14" s="1"/>
  <c r="D219" i="14"/>
  <c r="AG219" i="14" s="1"/>
  <c r="BB219" i="14" s="1"/>
  <c r="D220" i="14"/>
  <c r="AG220" i="14" s="1"/>
  <c r="BB220" i="14" s="1"/>
  <c r="D221" i="14"/>
  <c r="AG221" i="14" s="1"/>
  <c r="BB221" i="14" s="1"/>
  <c r="D222" i="14"/>
  <c r="AG222" i="14" s="1"/>
  <c r="BB222" i="14" s="1"/>
  <c r="D223" i="14"/>
  <c r="AG223" i="14" s="1"/>
  <c r="BB223" i="14" s="1"/>
  <c r="D224" i="14"/>
  <c r="AG224" i="14" s="1"/>
  <c r="BB224" i="14" s="1"/>
  <c r="D225" i="14"/>
  <c r="AG225" i="14" s="1"/>
  <c r="BB225" i="14" s="1"/>
  <c r="D226" i="14"/>
  <c r="AG226" i="14" s="1"/>
  <c r="BB226" i="14" s="1"/>
  <c r="D227" i="14"/>
  <c r="AG227" i="14" s="1"/>
  <c r="BB227" i="14" s="1"/>
  <c r="D228" i="14"/>
  <c r="AG228" i="14" s="1"/>
  <c r="BB228" i="14" s="1"/>
  <c r="D229" i="14"/>
  <c r="AG229" i="14" s="1"/>
  <c r="BB229" i="14" s="1"/>
  <c r="D230" i="14"/>
  <c r="AG230" i="14" s="1"/>
  <c r="BB230" i="14" s="1"/>
  <c r="BC230" i="14" s="1"/>
  <c r="D231" i="14"/>
  <c r="AG231" i="14" s="1"/>
  <c r="BB231" i="14" s="1"/>
  <c r="BC231" i="14" s="1"/>
  <c r="D232" i="14"/>
  <c r="AG232" i="14" s="1"/>
  <c r="BB232" i="14" s="1"/>
  <c r="BC232" i="14" s="1"/>
  <c r="D233" i="14"/>
  <c r="AG233" i="14" s="1"/>
  <c r="BB233" i="14" s="1"/>
  <c r="BC233" i="14" s="1"/>
  <c r="D234" i="14"/>
  <c r="AG234" i="14" s="1"/>
  <c r="BB234" i="14" s="1"/>
  <c r="BC234" i="14" s="1"/>
  <c r="D235" i="14"/>
  <c r="AG235" i="14" s="1"/>
  <c r="BB235" i="14" s="1"/>
  <c r="BC235" i="14" s="1"/>
  <c r="D236" i="14"/>
  <c r="AG236" i="14" s="1"/>
  <c r="BB236" i="14" s="1"/>
  <c r="BC236" i="14" s="1"/>
  <c r="D237" i="14"/>
  <c r="AG237" i="14" s="1"/>
  <c r="BB237" i="14" s="1"/>
  <c r="BC237" i="14" s="1"/>
  <c r="D238" i="14"/>
  <c r="AG238" i="14" s="1"/>
  <c r="BB238" i="14" s="1"/>
  <c r="BC238" i="14" s="1"/>
  <c r="D239" i="14"/>
  <c r="AG239" i="14" s="1"/>
  <c r="BB239" i="14" s="1"/>
  <c r="BC239" i="14" s="1"/>
  <c r="D240" i="14"/>
  <c r="AG240" i="14" s="1"/>
  <c r="BB240" i="14" s="1"/>
  <c r="BC240" i="14" s="1"/>
  <c r="D241" i="14"/>
  <c r="AG241" i="14" s="1"/>
  <c r="BB241" i="14" s="1"/>
  <c r="BC241" i="14" s="1"/>
  <c r="D242" i="14"/>
  <c r="AG242" i="14" s="1"/>
  <c r="BB242" i="14" s="1"/>
  <c r="BC242" i="14" s="1"/>
  <c r="D243" i="14"/>
  <c r="AG243" i="14" s="1"/>
  <c r="BB243" i="14" s="1"/>
  <c r="BC243" i="14" s="1"/>
  <c r="D244" i="14"/>
  <c r="AG244" i="14" s="1"/>
  <c r="BB244" i="14" s="1"/>
  <c r="BC244" i="14" s="1"/>
  <c r="D245" i="14"/>
  <c r="AG245" i="14" s="1"/>
  <c r="BB245" i="14" s="1"/>
  <c r="BC245" i="14" s="1"/>
  <c r="D246" i="14"/>
  <c r="AG246" i="14" s="1"/>
  <c r="BB246" i="14" s="1"/>
  <c r="BC246" i="14" s="1"/>
  <c r="D247" i="14"/>
  <c r="AG247" i="14" s="1"/>
  <c r="BB247" i="14" s="1"/>
  <c r="BC247" i="14" s="1"/>
  <c r="D248" i="14"/>
  <c r="AG248" i="14" s="1"/>
  <c r="BB248" i="14" s="1"/>
  <c r="BC248" i="14" s="1"/>
  <c r="D249" i="14"/>
  <c r="AG249" i="14" s="1"/>
  <c r="BB249" i="14" s="1"/>
  <c r="BC249" i="14" s="1"/>
  <c r="D250" i="14"/>
  <c r="AG250" i="14" s="1"/>
  <c r="BB250" i="14" s="1"/>
  <c r="BC250" i="14" s="1"/>
  <c r="D251" i="14"/>
  <c r="AG251" i="14" s="1"/>
  <c r="BB251" i="14" s="1"/>
  <c r="BC251" i="14" s="1"/>
  <c r="D252" i="14"/>
  <c r="AG252" i="14" s="1"/>
  <c r="BB252" i="14" s="1"/>
  <c r="BC252" i="14" s="1"/>
  <c r="D253" i="14"/>
  <c r="AG253" i="14" s="1"/>
  <c r="BB253" i="14" s="1"/>
  <c r="BC253" i="14" s="1"/>
  <c r="D254" i="14"/>
  <c r="AG254" i="14" s="1"/>
  <c r="BB254" i="14" s="1"/>
  <c r="BC254" i="14" s="1"/>
  <c r="D255" i="14"/>
  <c r="AG255" i="14" s="1"/>
  <c r="BB255" i="14" s="1"/>
  <c r="BC255" i="14" s="1"/>
  <c r="D256" i="14"/>
  <c r="AG256" i="14" s="1"/>
  <c r="BB256" i="14" s="1"/>
  <c r="BC256" i="14" s="1"/>
  <c r="D257" i="14"/>
  <c r="AG257" i="14" s="1"/>
  <c r="BB257" i="14" s="1"/>
  <c r="BC257" i="14" s="1"/>
  <c r="D258" i="14"/>
  <c r="AG258" i="14" s="1"/>
  <c r="BB258" i="14" s="1"/>
  <c r="BC258" i="14" s="1"/>
  <c r="D259" i="14"/>
  <c r="AG259" i="14" s="1"/>
  <c r="BB259" i="14" s="1"/>
  <c r="BC259" i="14" s="1"/>
  <c r="D260" i="14"/>
  <c r="AG260" i="14" s="1"/>
  <c r="BB260" i="14" s="1"/>
  <c r="BC260" i="14" s="1"/>
  <c r="D261" i="14"/>
  <c r="AG261" i="14" s="1"/>
  <c r="BB261" i="14" s="1"/>
  <c r="BC261" i="14" s="1"/>
  <c r="D262" i="14"/>
  <c r="AG262" i="14" s="1"/>
  <c r="BB262" i="14" s="1"/>
  <c r="BC262" i="14" s="1"/>
  <c r="D263" i="14"/>
  <c r="AG263" i="14" s="1"/>
  <c r="BB263" i="14" s="1"/>
  <c r="BC263" i="14" s="1"/>
  <c r="D264" i="14"/>
  <c r="AG264" i="14" s="1"/>
  <c r="BB264" i="14" s="1"/>
  <c r="BC264" i="14" s="1"/>
  <c r="D265" i="14"/>
  <c r="AG265" i="14" s="1"/>
  <c r="BB265" i="14" s="1"/>
  <c r="BC265" i="14" s="1"/>
  <c r="D266" i="14"/>
  <c r="AG266" i="14" s="1"/>
  <c r="BB266" i="14" s="1"/>
  <c r="BC266" i="14" s="1"/>
  <c r="D267" i="14"/>
  <c r="AG267" i="14" s="1"/>
  <c r="BB267" i="14" s="1"/>
  <c r="BC267" i="14" s="1"/>
  <c r="D268" i="14"/>
  <c r="AG268" i="14" s="1"/>
  <c r="BB268" i="14" s="1"/>
  <c r="BC268" i="14" s="1"/>
  <c r="D269" i="14"/>
  <c r="AG269" i="14" s="1"/>
  <c r="BB269" i="14" s="1"/>
  <c r="BC269" i="14" s="1"/>
  <c r="D270" i="14"/>
  <c r="AG270" i="14" s="1"/>
  <c r="BB270" i="14" s="1"/>
  <c r="BC270" i="14" s="1"/>
  <c r="D271" i="14"/>
  <c r="AG271" i="14" s="1"/>
  <c r="BB271" i="14" s="1"/>
  <c r="BC271" i="14" s="1"/>
  <c r="D272" i="14"/>
  <c r="AG272" i="14" s="1"/>
  <c r="BB272" i="14" s="1"/>
  <c r="BC272" i="14" s="1"/>
  <c r="D273" i="14"/>
  <c r="AG273" i="14" s="1"/>
  <c r="BB273" i="14" s="1"/>
  <c r="BC273" i="14" s="1"/>
  <c r="D274" i="14"/>
  <c r="AG274" i="14" s="1"/>
  <c r="BB274" i="14" s="1"/>
  <c r="BC274" i="14" s="1"/>
  <c r="D275" i="14"/>
  <c r="AG275" i="14" s="1"/>
  <c r="BB275" i="14" s="1"/>
  <c r="BC275" i="14" s="1"/>
  <c r="D276" i="14"/>
  <c r="AG276" i="14" s="1"/>
  <c r="BB276" i="14" s="1"/>
  <c r="BC276" i="14" s="1"/>
  <c r="D277" i="14"/>
  <c r="AG277" i="14" s="1"/>
  <c r="BB277" i="14" s="1"/>
  <c r="BC277" i="14" s="1"/>
  <c r="D30" i="22"/>
  <c r="AG30" i="22" s="1"/>
  <c r="AI30" i="22" s="1"/>
  <c r="D31" i="22"/>
  <c r="AG31" i="22" s="1"/>
  <c r="AI31" i="22" s="1"/>
  <c r="D32" i="22"/>
  <c r="AG32" i="22" s="1"/>
  <c r="AI32" i="22" s="1"/>
  <c r="D33" i="22"/>
  <c r="AG33" i="22" s="1"/>
  <c r="AI33" i="22" s="1"/>
  <c r="D34" i="22"/>
  <c r="AG34" i="22" s="1"/>
  <c r="AI34" i="22" s="1"/>
  <c r="D35" i="22"/>
  <c r="AG35" i="22" s="1"/>
  <c r="AI35" i="22" s="1"/>
  <c r="D36" i="22"/>
  <c r="AG36" i="22" s="1"/>
  <c r="AI36" i="22" s="1"/>
  <c r="D37" i="22"/>
  <c r="AG37" i="22" s="1"/>
  <c r="AI37" i="22" s="1"/>
  <c r="D38" i="22"/>
  <c r="AG38" i="22" s="1"/>
  <c r="AI38" i="22" s="1"/>
  <c r="D39" i="22"/>
  <c r="AG39" i="22" s="1"/>
  <c r="AI39" i="22" s="1"/>
  <c r="D40" i="22"/>
  <c r="AG40" i="22" s="1"/>
  <c r="AI40" i="22" s="1"/>
  <c r="D41" i="22"/>
  <c r="AG41" i="22" s="1"/>
  <c r="AI41" i="22" s="1"/>
  <c r="D42" i="22"/>
  <c r="AG42" i="22" s="1"/>
  <c r="AI42" i="22" s="1"/>
  <c r="D43" i="22"/>
  <c r="AG43" i="22" s="1"/>
  <c r="AI43" i="22" s="1"/>
  <c r="D44" i="22"/>
  <c r="AG44" i="22" s="1"/>
  <c r="AI44" i="22" s="1"/>
  <c r="D45" i="22"/>
  <c r="AG45" i="22" s="1"/>
  <c r="AI45" i="22" s="1"/>
  <c r="D46" i="22"/>
  <c r="AG46" i="22" s="1"/>
  <c r="AI46" i="22" s="1"/>
  <c r="D47" i="22"/>
  <c r="AG47" i="22" s="1"/>
  <c r="AI47" i="22" s="1"/>
  <c r="D48" i="22"/>
  <c r="AG48" i="22" s="1"/>
  <c r="AI48" i="22" s="1"/>
  <c r="D49" i="22"/>
  <c r="AG49" i="22" s="1"/>
  <c r="AI49" i="22" s="1"/>
  <c r="D50" i="22"/>
  <c r="AG50" i="22" s="1"/>
  <c r="AI50" i="22" s="1"/>
  <c r="D51" i="22"/>
  <c r="AG51" i="22" s="1"/>
  <c r="AI51" i="22" s="1"/>
  <c r="D52" i="22"/>
  <c r="AG52" i="22" s="1"/>
  <c r="AI52" i="22" s="1"/>
  <c r="D53" i="22"/>
  <c r="AG53" i="22" s="1"/>
  <c r="AI53" i="22" s="1"/>
  <c r="D54" i="22"/>
  <c r="AG54" i="22" s="1"/>
  <c r="AI54" i="22" s="1"/>
  <c r="D55" i="22"/>
  <c r="AG55" i="22" s="1"/>
  <c r="AI55" i="22" s="1"/>
  <c r="D56" i="22"/>
  <c r="AG56" i="22" s="1"/>
  <c r="AI56" i="22" s="1"/>
  <c r="D57" i="22"/>
  <c r="AG57" i="22" s="1"/>
  <c r="AI57" i="22" s="1"/>
  <c r="D58" i="22"/>
  <c r="AG58" i="22" s="1"/>
  <c r="AI58" i="22" s="1"/>
  <c r="D59" i="22"/>
  <c r="AG59" i="22" s="1"/>
  <c r="AI59" i="22" s="1"/>
  <c r="D60" i="22"/>
  <c r="AG60" i="22" s="1"/>
  <c r="AI60" i="22" s="1"/>
  <c r="D61" i="22"/>
  <c r="AG61" i="22" s="1"/>
  <c r="AI61" i="22" s="1"/>
  <c r="D62" i="22"/>
  <c r="AG62" i="22" s="1"/>
  <c r="AI62" i="22" s="1"/>
  <c r="D63" i="22"/>
  <c r="AG63" i="22" s="1"/>
  <c r="AI63" i="22" s="1"/>
  <c r="D64" i="22"/>
  <c r="AG64" i="22" s="1"/>
  <c r="AI64" i="22" s="1"/>
  <c r="D65" i="22"/>
  <c r="AG65" i="22" s="1"/>
  <c r="AI65" i="22" s="1"/>
  <c r="D66" i="22"/>
  <c r="AG66" i="22" s="1"/>
  <c r="AI66" i="22" s="1"/>
  <c r="D67" i="22"/>
  <c r="AG67" i="22" s="1"/>
  <c r="AI67" i="22" s="1"/>
  <c r="D68" i="22"/>
  <c r="AG68" i="22" s="1"/>
  <c r="AI68" i="22" s="1"/>
  <c r="D69" i="22"/>
  <c r="AG69" i="22" s="1"/>
  <c r="AI69" i="22" s="1"/>
  <c r="D70" i="22"/>
  <c r="AG70" i="22" s="1"/>
  <c r="AI70" i="22" s="1"/>
  <c r="D71" i="22"/>
  <c r="AG71" i="22" s="1"/>
  <c r="AI71" i="22" s="1"/>
  <c r="D72" i="22"/>
  <c r="AG72" i="22" s="1"/>
  <c r="AI72" i="22" s="1"/>
  <c r="D73" i="22"/>
  <c r="AG73" i="22" s="1"/>
  <c r="AI73" i="22" s="1"/>
  <c r="D74" i="22"/>
  <c r="AG74" i="22" s="1"/>
  <c r="AI74" i="22" s="1"/>
  <c r="D75" i="22"/>
  <c r="AG75" i="22" s="1"/>
  <c r="AI75" i="22" s="1"/>
  <c r="D76" i="22"/>
  <c r="AG76" i="22" s="1"/>
  <c r="AI76" i="22" s="1"/>
  <c r="D77" i="22"/>
  <c r="AG77" i="22" s="1"/>
  <c r="AI77" i="22" s="1"/>
  <c r="D78" i="22"/>
  <c r="AG78" i="22" s="1"/>
  <c r="AI78" i="22" s="1"/>
  <c r="D79" i="22"/>
  <c r="AG79" i="22" s="1"/>
  <c r="AI79" i="22" s="1"/>
  <c r="D80" i="22"/>
  <c r="AG80" i="22" s="1"/>
  <c r="AI80" i="22" s="1"/>
  <c r="D81" i="22"/>
  <c r="AG81" i="22" s="1"/>
  <c r="AI81" i="22" s="1"/>
  <c r="D82" i="22"/>
  <c r="AG82" i="22" s="1"/>
  <c r="AI82" i="22" s="1"/>
  <c r="D83" i="22"/>
  <c r="AG83" i="22" s="1"/>
  <c r="AI83" i="22" s="1"/>
  <c r="D84" i="22"/>
  <c r="AG84" i="22" s="1"/>
  <c r="AI84" i="22" s="1"/>
  <c r="D85" i="22"/>
  <c r="AG85" i="22" s="1"/>
  <c r="AI85" i="22" s="1"/>
  <c r="D86" i="22"/>
  <c r="AG86" i="22" s="1"/>
  <c r="AI86" i="22" s="1"/>
  <c r="D87" i="22"/>
  <c r="AG87" i="22" s="1"/>
  <c r="AI87" i="22" s="1"/>
  <c r="D88" i="22"/>
  <c r="AG88" i="22" s="1"/>
  <c r="AI88" i="22" s="1"/>
  <c r="D89" i="22"/>
  <c r="AG89" i="22" s="1"/>
  <c r="AI89" i="22" s="1"/>
  <c r="D90" i="22"/>
  <c r="AG90" i="22" s="1"/>
  <c r="AI90" i="22" s="1"/>
  <c r="D91" i="22"/>
  <c r="AG91" i="22" s="1"/>
  <c r="AI91" i="22" s="1"/>
  <c r="D92" i="22"/>
  <c r="AG92" i="22" s="1"/>
  <c r="AI92" i="22" s="1"/>
  <c r="D93" i="22"/>
  <c r="AG93" i="22" s="1"/>
  <c r="AI93" i="22" s="1"/>
  <c r="D94" i="22"/>
  <c r="AG94" i="22" s="1"/>
  <c r="AI94" i="22" s="1"/>
  <c r="D95" i="22"/>
  <c r="AG95" i="22" s="1"/>
  <c r="AI95" i="22" s="1"/>
  <c r="D96" i="22"/>
  <c r="AG96" i="22" s="1"/>
  <c r="AI96" i="22" s="1"/>
  <c r="D97" i="22"/>
  <c r="AG97" i="22" s="1"/>
  <c r="AI97" i="22" s="1"/>
  <c r="D98" i="22"/>
  <c r="AG98" i="22" s="1"/>
  <c r="AI98" i="22" s="1"/>
  <c r="D99" i="22"/>
  <c r="AG99" i="22" s="1"/>
  <c r="AI99" i="22" s="1"/>
  <c r="D100" i="22"/>
  <c r="AG100" i="22" s="1"/>
  <c r="AI100" i="22" s="1"/>
  <c r="D101" i="22"/>
  <c r="AG101" i="22" s="1"/>
  <c r="AI101" i="22" s="1"/>
  <c r="AJ101" i="22" s="1"/>
  <c r="D102" i="22"/>
  <c r="AG102" i="22" s="1"/>
  <c r="AI102" i="22" s="1"/>
  <c r="AJ102" i="22" s="1"/>
  <c r="D103" i="22"/>
  <c r="AG103" i="22" s="1"/>
  <c r="AI103" i="22" s="1"/>
  <c r="AJ103" i="22" s="1"/>
  <c r="D104" i="22"/>
  <c r="AG104" i="22" s="1"/>
  <c r="AI104" i="22" s="1"/>
  <c r="AJ104" i="22" s="1"/>
  <c r="D105" i="22"/>
  <c r="AG105" i="22" s="1"/>
  <c r="AI105" i="22" s="1"/>
  <c r="AJ105" i="22" s="1"/>
  <c r="D106" i="22"/>
  <c r="AG106" i="22" s="1"/>
  <c r="AI106" i="22" s="1"/>
  <c r="AJ106" i="22" s="1"/>
  <c r="D107" i="22"/>
  <c r="AG107" i="22" s="1"/>
  <c r="AI107" i="22" s="1"/>
  <c r="AJ107" i="22" s="1"/>
  <c r="D108" i="22"/>
  <c r="AG108" i="22" s="1"/>
  <c r="AI108" i="22" s="1"/>
  <c r="AJ108" i="22" s="1"/>
  <c r="D109" i="22"/>
  <c r="AG109" i="22" s="1"/>
  <c r="AI109" i="22" s="1"/>
  <c r="AJ109" i="22" s="1"/>
  <c r="D110" i="22"/>
  <c r="AG110" i="22" s="1"/>
  <c r="AI110" i="22" s="1"/>
  <c r="AJ110" i="22" s="1"/>
  <c r="D111" i="22"/>
  <c r="AG111" i="22" s="1"/>
  <c r="AI111" i="22" s="1"/>
  <c r="AJ111" i="22" s="1"/>
  <c r="D112" i="22"/>
  <c r="AG112" i="22" s="1"/>
  <c r="AI112" i="22" s="1"/>
  <c r="AJ112" i="22" s="1"/>
  <c r="D113" i="22"/>
  <c r="AG113" i="22" s="1"/>
  <c r="AI113" i="22" s="1"/>
  <c r="AJ113" i="22" s="1"/>
  <c r="D114" i="22"/>
  <c r="AG114" i="22" s="1"/>
  <c r="AI114" i="22" s="1"/>
  <c r="AJ114" i="22" s="1"/>
  <c r="D115" i="22"/>
  <c r="AG115" i="22" s="1"/>
  <c r="AI115" i="22" s="1"/>
  <c r="AJ115" i="22" s="1"/>
  <c r="D116" i="22"/>
  <c r="AG116" i="22" s="1"/>
  <c r="AI116" i="22" s="1"/>
  <c r="AJ116" i="22" s="1"/>
  <c r="D117" i="22"/>
  <c r="AG117" i="22" s="1"/>
  <c r="AI117" i="22" s="1"/>
  <c r="AJ117" i="22" s="1"/>
  <c r="D118" i="22"/>
  <c r="AG118" i="22" s="1"/>
  <c r="AI118" i="22" s="1"/>
  <c r="AJ118" i="22" s="1"/>
  <c r="D119" i="22"/>
  <c r="AG119" i="22" s="1"/>
  <c r="AI119" i="22" s="1"/>
  <c r="AJ119" i="22" s="1"/>
  <c r="D120" i="22"/>
  <c r="AG120" i="22" s="1"/>
  <c r="AI120" i="22" s="1"/>
  <c r="AJ120" i="22" s="1"/>
  <c r="D121" i="22"/>
  <c r="AG121" i="22" s="1"/>
  <c r="AI121" i="22" s="1"/>
  <c r="AJ121" i="22" s="1"/>
  <c r="D122" i="22"/>
  <c r="AG122" i="22" s="1"/>
  <c r="AI122" i="22" s="1"/>
  <c r="AJ122" i="22" s="1"/>
  <c r="D123" i="22"/>
  <c r="AG123" i="22" s="1"/>
  <c r="AI123" i="22" s="1"/>
  <c r="AJ123" i="22" s="1"/>
  <c r="D124" i="22"/>
  <c r="AG124" i="22" s="1"/>
  <c r="AI124" i="22" s="1"/>
  <c r="AJ124" i="22" s="1"/>
  <c r="D125" i="22"/>
  <c r="AG125" i="22" s="1"/>
  <c r="AI125" i="22" s="1"/>
  <c r="AJ125" i="22" s="1"/>
  <c r="D126" i="22"/>
  <c r="AG126" i="22" s="1"/>
  <c r="AI126" i="22" s="1"/>
  <c r="AJ126" i="22" s="1"/>
  <c r="D127" i="22"/>
  <c r="AG127" i="22" s="1"/>
  <c r="AI127" i="22" s="1"/>
  <c r="AJ127" i="22" s="1"/>
  <c r="D128" i="22"/>
  <c r="AG128" i="22" s="1"/>
  <c r="AI128" i="22" s="1"/>
  <c r="AJ128" i="22" s="1"/>
  <c r="D129" i="22"/>
  <c r="AG129" i="22" s="1"/>
  <c r="AI129" i="22" s="1"/>
  <c r="AJ129" i="22" s="1"/>
  <c r="D130" i="22"/>
  <c r="AG130" i="22" s="1"/>
  <c r="AI130" i="22" s="1"/>
  <c r="AJ130" i="22" s="1"/>
  <c r="D131" i="22"/>
  <c r="AG131" i="22" s="1"/>
  <c r="AI131" i="22" s="1"/>
  <c r="AJ131" i="22" s="1"/>
  <c r="D132" i="22"/>
  <c r="AG132" i="22" s="1"/>
  <c r="AI132" i="22" s="1"/>
  <c r="AJ132" i="22" s="1"/>
  <c r="D133" i="22"/>
  <c r="AG133" i="22" s="1"/>
  <c r="AI133" i="22" s="1"/>
  <c r="AJ133" i="22" s="1"/>
  <c r="D134" i="22"/>
  <c r="AG134" i="22" s="1"/>
  <c r="AI134" i="22" s="1"/>
  <c r="AJ134" i="22" s="1"/>
  <c r="D135" i="22"/>
  <c r="AG135" i="22" s="1"/>
  <c r="AI135" i="22" s="1"/>
  <c r="AJ135" i="22" s="1"/>
  <c r="D136" i="22"/>
  <c r="AG136" i="22" s="1"/>
  <c r="AI136" i="22" s="1"/>
  <c r="AJ136" i="22" s="1"/>
  <c r="D137" i="22"/>
  <c r="AG137" i="22" s="1"/>
  <c r="AI137" i="22" s="1"/>
  <c r="AJ137" i="22" s="1"/>
  <c r="D138" i="22"/>
  <c r="AG138" i="22" s="1"/>
  <c r="AI138" i="22" s="1"/>
  <c r="AJ138" i="22" s="1"/>
  <c r="D139" i="22"/>
  <c r="AG139" i="22" s="1"/>
  <c r="AI139" i="22" s="1"/>
  <c r="AJ139" i="22" s="1"/>
  <c r="D140" i="22"/>
  <c r="AG140" i="22" s="1"/>
  <c r="AI140" i="22" s="1"/>
  <c r="AJ140" i="22" s="1"/>
  <c r="D141" i="22"/>
  <c r="AG141" i="22" s="1"/>
  <c r="AI141" i="22" s="1"/>
  <c r="AJ141" i="22" s="1"/>
  <c r="D142" i="22"/>
  <c r="AG142" i="22" s="1"/>
  <c r="AI142" i="22" s="1"/>
  <c r="AJ142" i="22" s="1"/>
  <c r="D143" i="22"/>
  <c r="AG143" i="22" s="1"/>
  <c r="AI143" i="22" s="1"/>
  <c r="AJ143" i="22" s="1"/>
  <c r="D144" i="22"/>
  <c r="AG144" i="22" s="1"/>
  <c r="AI144" i="22" s="1"/>
  <c r="AJ144" i="22" s="1"/>
  <c r="D145" i="22"/>
  <c r="AG145" i="22" s="1"/>
  <c r="AI145" i="22" s="1"/>
  <c r="AJ145" i="22" s="1"/>
  <c r="D146" i="22"/>
  <c r="AG146" i="22" s="1"/>
  <c r="AI146" i="22" s="1"/>
  <c r="AJ146" i="22" s="1"/>
  <c r="D147" i="22"/>
  <c r="AG147" i="22" s="1"/>
  <c r="AI147" i="22" s="1"/>
  <c r="AJ147" i="22" s="1"/>
  <c r="D148" i="22"/>
  <c r="AG148" i="22" s="1"/>
  <c r="AI148" i="22" s="1"/>
  <c r="AJ148" i="22" s="1"/>
  <c r="D29" i="22"/>
  <c r="AG29" i="22" s="1"/>
  <c r="AI29" i="22" s="1"/>
  <c r="D308" i="21"/>
  <c r="AG308" i="21" s="1"/>
  <c r="BQ308" i="21" s="1"/>
  <c r="D309" i="21"/>
  <c r="AG309" i="21" s="1"/>
  <c r="BQ309" i="21" s="1"/>
  <c r="D310" i="21"/>
  <c r="AG310" i="21" s="1"/>
  <c r="BQ310" i="21" s="1"/>
  <c r="D311" i="21"/>
  <c r="AG311" i="21" s="1"/>
  <c r="BQ311" i="21" s="1"/>
  <c r="D312" i="21"/>
  <c r="AG312" i="21" s="1"/>
  <c r="BQ312" i="21" s="1"/>
  <c r="D313" i="21"/>
  <c r="AG313" i="21" s="1"/>
  <c r="BQ313" i="21" s="1"/>
  <c r="D314" i="21"/>
  <c r="AG314" i="21" s="1"/>
  <c r="BQ314" i="21" s="1"/>
  <c r="D315" i="21"/>
  <c r="AG315" i="21" s="1"/>
  <c r="BQ315" i="21" s="1"/>
  <c r="D316" i="21"/>
  <c r="AG316" i="21" s="1"/>
  <c r="BQ316" i="21" s="1"/>
  <c r="D317" i="21"/>
  <c r="AG317" i="21" s="1"/>
  <c r="BQ317" i="21" s="1"/>
  <c r="D318" i="21"/>
  <c r="AG318" i="21" s="1"/>
  <c r="BQ318" i="21" s="1"/>
  <c r="D319" i="21"/>
  <c r="AG319" i="21" s="1"/>
  <c r="BQ319" i="21" s="1"/>
  <c r="D320" i="21"/>
  <c r="AG320" i="21" s="1"/>
  <c r="BQ320" i="21" s="1"/>
  <c r="D321" i="21"/>
  <c r="AG321" i="21" s="1"/>
  <c r="BQ321" i="21" s="1"/>
  <c r="D322" i="21"/>
  <c r="AG322" i="21" s="1"/>
  <c r="BQ322" i="21" s="1"/>
  <c r="D323" i="21"/>
  <c r="AG323" i="21" s="1"/>
  <c r="BQ323" i="21" s="1"/>
  <c r="D324" i="21"/>
  <c r="AG324" i="21" s="1"/>
  <c r="BQ324" i="21" s="1"/>
  <c r="D325" i="21"/>
  <c r="AG325" i="21" s="1"/>
  <c r="BQ325" i="21" s="1"/>
  <c r="D326" i="21"/>
  <c r="AG326" i="21" s="1"/>
  <c r="BQ326" i="21" s="1"/>
  <c r="D327" i="21"/>
  <c r="AG327" i="21" s="1"/>
  <c r="BQ327" i="21" s="1"/>
  <c r="D328" i="21"/>
  <c r="AG328" i="21" s="1"/>
  <c r="BQ328" i="21" s="1"/>
  <c r="D329" i="21"/>
  <c r="AG329" i="21" s="1"/>
  <c r="BQ329" i="21" s="1"/>
  <c r="D330" i="21"/>
  <c r="AG330" i="21" s="1"/>
  <c r="BQ330" i="21" s="1"/>
  <c r="D331" i="21"/>
  <c r="AG331" i="21" s="1"/>
  <c r="BQ331" i="21" s="1"/>
  <c r="D332" i="21"/>
  <c r="AG332" i="21" s="1"/>
  <c r="BQ332" i="21" s="1"/>
  <c r="D333" i="21"/>
  <c r="AG333" i="21" s="1"/>
  <c r="BQ333" i="21" s="1"/>
  <c r="D334" i="21"/>
  <c r="AG334" i="21" s="1"/>
  <c r="BQ334" i="21" s="1"/>
  <c r="D335" i="21"/>
  <c r="AG335" i="21" s="1"/>
  <c r="BQ335" i="21" s="1"/>
  <c r="D336" i="21"/>
  <c r="AG336" i="21" s="1"/>
  <c r="BQ336" i="21" s="1"/>
  <c r="D337" i="21"/>
  <c r="AG337" i="21" s="1"/>
  <c r="BQ337" i="21" s="1"/>
  <c r="D338" i="21"/>
  <c r="AG338" i="21" s="1"/>
  <c r="BQ338" i="21" s="1"/>
  <c r="D339" i="21"/>
  <c r="AG339" i="21" s="1"/>
  <c r="BQ339" i="21" s="1"/>
  <c r="D340" i="21"/>
  <c r="AG340" i="21" s="1"/>
  <c r="BQ340" i="21" s="1"/>
  <c r="D341" i="21"/>
  <c r="AG341" i="21" s="1"/>
  <c r="BQ341" i="21" s="1"/>
  <c r="D342" i="21"/>
  <c r="AG342" i="21" s="1"/>
  <c r="BQ342" i="21" s="1"/>
  <c r="D343" i="21"/>
  <c r="AG343" i="21" s="1"/>
  <c r="BQ343" i="21" s="1"/>
  <c r="D344" i="21"/>
  <c r="AG344" i="21" s="1"/>
  <c r="BQ344" i="21" s="1"/>
  <c r="D345" i="21"/>
  <c r="AG345" i="21" s="1"/>
  <c r="BQ345" i="21" s="1"/>
  <c r="D346" i="21"/>
  <c r="AG346" i="21" s="1"/>
  <c r="BQ346" i="21" s="1"/>
  <c r="D347" i="21"/>
  <c r="AG347" i="21" s="1"/>
  <c r="BQ347" i="21" s="1"/>
  <c r="D348" i="21"/>
  <c r="AG348" i="21" s="1"/>
  <c r="BQ348" i="21" s="1"/>
  <c r="D349" i="21"/>
  <c r="AG349" i="21" s="1"/>
  <c r="BQ349" i="21" s="1"/>
  <c r="D350" i="21"/>
  <c r="AG350" i="21" s="1"/>
  <c r="BQ350" i="21" s="1"/>
  <c r="D351" i="21"/>
  <c r="AG351" i="21" s="1"/>
  <c r="BQ351" i="21" s="1"/>
  <c r="D352" i="21"/>
  <c r="AG352" i="21" s="1"/>
  <c r="BQ352" i="21" s="1"/>
  <c r="D353" i="21"/>
  <c r="AG353" i="21" s="1"/>
  <c r="BQ353" i="21" s="1"/>
  <c r="D354" i="21"/>
  <c r="AG354" i="21" s="1"/>
  <c r="BQ354" i="21" s="1"/>
  <c r="D355" i="21"/>
  <c r="AG355" i="21" s="1"/>
  <c r="BQ355" i="21" s="1"/>
  <c r="D356" i="21"/>
  <c r="AG356" i="21" s="1"/>
  <c r="BQ356" i="21" s="1"/>
  <c r="D357" i="21"/>
  <c r="AG357" i="21" s="1"/>
  <c r="BQ357" i="21" s="1"/>
  <c r="D358" i="21"/>
  <c r="AG358" i="21" s="1"/>
  <c r="BQ358" i="21" s="1"/>
  <c r="D359" i="21"/>
  <c r="AG359" i="21" s="1"/>
  <c r="BQ359" i="21" s="1"/>
  <c r="D360" i="21"/>
  <c r="AG360" i="21" s="1"/>
  <c r="BQ360" i="21" s="1"/>
  <c r="D361" i="21"/>
  <c r="AG361" i="21" s="1"/>
  <c r="BQ361" i="21" s="1"/>
  <c r="D362" i="21"/>
  <c r="AG362" i="21" s="1"/>
  <c r="BQ362" i="21" s="1"/>
  <c r="D363" i="21"/>
  <c r="AG363" i="21" s="1"/>
  <c r="BQ363" i="21" s="1"/>
  <c r="D364" i="21"/>
  <c r="AG364" i="21" s="1"/>
  <c r="BQ364" i="21" s="1"/>
  <c r="D365" i="21"/>
  <c r="AG365" i="21" s="1"/>
  <c r="BQ365" i="21" s="1"/>
  <c r="D366" i="21"/>
  <c r="AG366" i="21" s="1"/>
  <c r="BQ366" i="21" s="1"/>
  <c r="D367" i="21"/>
  <c r="AG367" i="21" s="1"/>
  <c r="BQ367" i="21" s="1"/>
  <c r="D368" i="21"/>
  <c r="AG368" i="21" s="1"/>
  <c r="BQ368" i="21" s="1"/>
  <c r="D369" i="21"/>
  <c r="AG369" i="21" s="1"/>
  <c r="BQ369" i="21" s="1"/>
  <c r="D370" i="21"/>
  <c r="AG370" i="21" s="1"/>
  <c r="BQ370" i="21" s="1"/>
  <c r="D371" i="21"/>
  <c r="AG371" i="21" s="1"/>
  <c r="BQ371" i="21" s="1"/>
  <c r="D372" i="21"/>
  <c r="AG372" i="21" s="1"/>
  <c r="BQ372" i="21" s="1"/>
  <c r="D373" i="21"/>
  <c r="AG373" i="21" s="1"/>
  <c r="BQ373" i="21" s="1"/>
  <c r="D374" i="21"/>
  <c r="AG374" i="21" s="1"/>
  <c r="BQ374" i="21" s="1"/>
  <c r="D375" i="21"/>
  <c r="AG375" i="21" s="1"/>
  <c r="BQ375" i="21" s="1"/>
  <c r="D376" i="21"/>
  <c r="AG376" i="21" s="1"/>
  <c r="BQ376" i="21" s="1"/>
  <c r="D377" i="21"/>
  <c r="AG377" i="21" s="1"/>
  <c r="BQ377" i="21" s="1"/>
  <c r="D378" i="21"/>
  <c r="AG378" i="21" s="1"/>
  <c r="BQ378" i="21" s="1"/>
  <c r="D379" i="21"/>
  <c r="AG379" i="21" s="1"/>
  <c r="BQ379" i="21" s="1"/>
  <c r="BR379" i="21" s="1"/>
  <c r="D380" i="21"/>
  <c r="AG380" i="21" s="1"/>
  <c r="BQ380" i="21" s="1"/>
  <c r="BR380" i="21" s="1"/>
  <c r="D381" i="21"/>
  <c r="AG381" i="21" s="1"/>
  <c r="BQ381" i="21" s="1"/>
  <c r="BR381" i="21" s="1"/>
  <c r="D382" i="21"/>
  <c r="AG382" i="21" s="1"/>
  <c r="BQ382" i="21" s="1"/>
  <c r="BR382" i="21" s="1"/>
  <c r="D383" i="21"/>
  <c r="AG383" i="21" s="1"/>
  <c r="BQ383" i="21" s="1"/>
  <c r="BR383" i="21" s="1"/>
  <c r="D384" i="21"/>
  <c r="AG384" i="21" s="1"/>
  <c r="BQ384" i="21" s="1"/>
  <c r="BR384" i="21" s="1"/>
  <c r="D385" i="21"/>
  <c r="AG385" i="21" s="1"/>
  <c r="BQ385" i="21" s="1"/>
  <c r="BR385" i="21" s="1"/>
  <c r="D386" i="21"/>
  <c r="AG386" i="21" s="1"/>
  <c r="BQ386" i="21" s="1"/>
  <c r="BR386" i="21" s="1"/>
  <c r="D387" i="21"/>
  <c r="AG387" i="21" s="1"/>
  <c r="BQ387" i="21" s="1"/>
  <c r="BR387" i="21" s="1"/>
  <c r="D388" i="21"/>
  <c r="AG388" i="21" s="1"/>
  <c r="BQ388" i="21" s="1"/>
  <c r="BR388" i="21" s="1"/>
  <c r="D389" i="21"/>
  <c r="AG389" i="21" s="1"/>
  <c r="BQ389" i="21" s="1"/>
  <c r="BR389" i="21" s="1"/>
  <c r="D390" i="21"/>
  <c r="AG390" i="21" s="1"/>
  <c r="BQ390" i="21" s="1"/>
  <c r="BR390" i="21" s="1"/>
  <c r="D391" i="21"/>
  <c r="AG391" i="21" s="1"/>
  <c r="BQ391" i="21" s="1"/>
  <c r="BR391" i="21" s="1"/>
  <c r="D392" i="21"/>
  <c r="AG392" i="21" s="1"/>
  <c r="BQ392" i="21" s="1"/>
  <c r="BR392" i="21" s="1"/>
  <c r="D393" i="21"/>
  <c r="AG393" i="21" s="1"/>
  <c r="BQ393" i="21" s="1"/>
  <c r="BR393" i="21" s="1"/>
  <c r="D394" i="21"/>
  <c r="AG394" i="21" s="1"/>
  <c r="BQ394" i="21" s="1"/>
  <c r="BR394" i="21" s="1"/>
  <c r="D395" i="21"/>
  <c r="AG395" i="21" s="1"/>
  <c r="BQ395" i="21" s="1"/>
  <c r="BR395" i="21" s="1"/>
  <c r="D396" i="21"/>
  <c r="AG396" i="21" s="1"/>
  <c r="BQ396" i="21" s="1"/>
  <c r="BR396" i="21" s="1"/>
  <c r="D397" i="21"/>
  <c r="AG397" i="21" s="1"/>
  <c r="BQ397" i="21" s="1"/>
  <c r="BR397" i="21" s="1"/>
  <c r="D398" i="21"/>
  <c r="AG398" i="21" s="1"/>
  <c r="BQ398" i="21" s="1"/>
  <c r="BR398" i="21" s="1"/>
  <c r="D399" i="21"/>
  <c r="AG399" i="21" s="1"/>
  <c r="BQ399" i="21" s="1"/>
  <c r="BR399" i="21" s="1"/>
  <c r="D400" i="21"/>
  <c r="AG400" i="21" s="1"/>
  <c r="BQ400" i="21" s="1"/>
  <c r="BR400" i="21" s="1"/>
  <c r="D401" i="21"/>
  <c r="AG401" i="21" s="1"/>
  <c r="BQ401" i="21" s="1"/>
  <c r="BR401" i="21" s="1"/>
  <c r="D402" i="21"/>
  <c r="AG402" i="21" s="1"/>
  <c r="BQ402" i="21" s="1"/>
  <c r="BR402" i="21" s="1"/>
  <c r="D403" i="21"/>
  <c r="AG403" i="21" s="1"/>
  <c r="BQ403" i="21" s="1"/>
  <c r="BR403" i="21" s="1"/>
  <c r="D404" i="21"/>
  <c r="AG404" i="21" s="1"/>
  <c r="BQ404" i="21" s="1"/>
  <c r="BR404" i="21" s="1"/>
  <c r="D405" i="21"/>
  <c r="AG405" i="21" s="1"/>
  <c r="BQ405" i="21" s="1"/>
  <c r="BR405" i="21" s="1"/>
  <c r="D406" i="21"/>
  <c r="AG406" i="21" s="1"/>
  <c r="BQ406" i="21" s="1"/>
  <c r="BR406" i="21" s="1"/>
  <c r="D407" i="21"/>
  <c r="AG407" i="21" s="1"/>
  <c r="BQ407" i="21" s="1"/>
  <c r="BR407" i="21" s="1"/>
  <c r="D408" i="21"/>
  <c r="AG408" i="21" s="1"/>
  <c r="BQ408" i="21" s="1"/>
  <c r="BR408" i="21" s="1"/>
  <c r="D409" i="21"/>
  <c r="AG409" i="21" s="1"/>
  <c r="BQ409" i="21" s="1"/>
  <c r="BR409" i="21" s="1"/>
  <c r="D410" i="21"/>
  <c r="AG410" i="21" s="1"/>
  <c r="BQ410" i="21" s="1"/>
  <c r="BR410" i="21" s="1"/>
  <c r="D411" i="21"/>
  <c r="AG411" i="21" s="1"/>
  <c r="BQ411" i="21" s="1"/>
  <c r="BR411" i="21" s="1"/>
  <c r="D412" i="21"/>
  <c r="AG412" i="21" s="1"/>
  <c r="BQ412" i="21" s="1"/>
  <c r="BR412" i="21" s="1"/>
  <c r="D413" i="21"/>
  <c r="AG413" i="21" s="1"/>
  <c r="BQ413" i="21" s="1"/>
  <c r="BR413" i="21" s="1"/>
  <c r="D414" i="21"/>
  <c r="AG414" i="21" s="1"/>
  <c r="BQ414" i="21" s="1"/>
  <c r="BR414" i="21" s="1"/>
  <c r="D415" i="21"/>
  <c r="AG415" i="21" s="1"/>
  <c r="BQ415" i="21" s="1"/>
  <c r="BR415" i="21" s="1"/>
  <c r="D416" i="21"/>
  <c r="AG416" i="21" s="1"/>
  <c r="BQ416" i="21" s="1"/>
  <c r="BR416" i="21" s="1"/>
  <c r="D417" i="21"/>
  <c r="AG417" i="21" s="1"/>
  <c r="BQ417" i="21" s="1"/>
  <c r="BR417" i="21" s="1"/>
  <c r="D418" i="21"/>
  <c r="AG418" i="21" s="1"/>
  <c r="BQ418" i="21" s="1"/>
  <c r="BR418" i="21" s="1"/>
  <c r="D419" i="21"/>
  <c r="AG419" i="21" s="1"/>
  <c r="BQ419" i="21" s="1"/>
  <c r="BR419" i="21" s="1"/>
  <c r="D420" i="21"/>
  <c r="AG420" i="21" s="1"/>
  <c r="BQ420" i="21" s="1"/>
  <c r="BR420" i="21" s="1"/>
  <c r="D421" i="21"/>
  <c r="AG421" i="21" s="1"/>
  <c r="BQ421" i="21" s="1"/>
  <c r="BR421" i="21" s="1"/>
  <c r="D422" i="21"/>
  <c r="AG422" i="21" s="1"/>
  <c r="BQ422" i="21" s="1"/>
  <c r="BR422" i="21" s="1"/>
  <c r="D423" i="21"/>
  <c r="AG423" i="21" s="1"/>
  <c r="BQ423" i="21" s="1"/>
  <c r="BR423" i="21" s="1"/>
  <c r="D424" i="21"/>
  <c r="AG424" i="21" s="1"/>
  <c r="BQ424" i="21" s="1"/>
  <c r="BR424" i="21" s="1"/>
  <c r="D425" i="21"/>
  <c r="AG425" i="21" s="1"/>
  <c r="BQ425" i="21" s="1"/>
  <c r="BR425" i="21" s="1"/>
  <c r="D426" i="21"/>
  <c r="AG426" i="21" s="1"/>
  <c r="BQ426" i="21" s="1"/>
  <c r="BR426" i="21" s="1"/>
  <c r="AG307" i="21"/>
  <c r="BQ307" i="21" s="1"/>
  <c r="D169" i="21"/>
  <c r="AG169" i="21" s="1"/>
  <c r="BK169" i="21" s="1"/>
  <c r="D170" i="21"/>
  <c r="AG170" i="21" s="1"/>
  <c r="BK170" i="21" s="1"/>
  <c r="D171" i="21"/>
  <c r="AG171" i="21" s="1"/>
  <c r="BK171" i="21" s="1"/>
  <c r="D172" i="21"/>
  <c r="AG172" i="21" s="1"/>
  <c r="BK172" i="21" s="1"/>
  <c r="D173" i="21"/>
  <c r="AG173" i="21" s="1"/>
  <c r="BK173" i="21" s="1"/>
  <c r="D174" i="21"/>
  <c r="AG174" i="21" s="1"/>
  <c r="BK174" i="21" s="1"/>
  <c r="D175" i="21"/>
  <c r="AG175" i="21" s="1"/>
  <c r="BK175" i="21" s="1"/>
  <c r="D176" i="21"/>
  <c r="AG176" i="21" s="1"/>
  <c r="BK176" i="21" s="1"/>
  <c r="D177" i="21"/>
  <c r="AG177" i="21" s="1"/>
  <c r="BK177" i="21" s="1"/>
  <c r="D178" i="21"/>
  <c r="AG178" i="21" s="1"/>
  <c r="BK178" i="21" s="1"/>
  <c r="D179" i="21"/>
  <c r="AG179" i="21" s="1"/>
  <c r="BK179" i="21" s="1"/>
  <c r="D180" i="21"/>
  <c r="AG180" i="21" s="1"/>
  <c r="BK180" i="21" s="1"/>
  <c r="D181" i="21"/>
  <c r="AG181" i="21" s="1"/>
  <c r="BK181" i="21" s="1"/>
  <c r="D182" i="21"/>
  <c r="AG182" i="21" s="1"/>
  <c r="BK182" i="21" s="1"/>
  <c r="D183" i="21"/>
  <c r="AG183" i="21" s="1"/>
  <c r="BK183" i="21" s="1"/>
  <c r="D184" i="21"/>
  <c r="AG184" i="21" s="1"/>
  <c r="BK184" i="21" s="1"/>
  <c r="D185" i="21"/>
  <c r="AG185" i="21" s="1"/>
  <c r="BK185" i="21" s="1"/>
  <c r="D186" i="21"/>
  <c r="AG186" i="21" s="1"/>
  <c r="BK186" i="21" s="1"/>
  <c r="D187" i="21"/>
  <c r="AG187" i="21" s="1"/>
  <c r="BK187" i="21" s="1"/>
  <c r="D188" i="21"/>
  <c r="AG188" i="21" s="1"/>
  <c r="BK188" i="21" s="1"/>
  <c r="D189" i="21"/>
  <c r="AG189" i="21" s="1"/>
  <c r="BK189" i="21" s="1"/>
  <c r="D190" i="21"/>
  <c r="AG190" i="21" s="1"/>
  <c r="BK190" i="21" s="1"/>
  <c r="D191" i="21"/>
  <c r="AG191" i="21" s="1"/>
  <c r="BK191" i="21" s="1"/>
  <c r="D192" i="21"/>
  <c r="AG192" i="21" s="1"/>
  <c r="BK192" i="21" s="1"/>
  <c r="D193" i="21"/>
  <c r="AG193" i="21" s="1"/>
  <c r="BK193" i="21" s="1"/>
  <c r="D194" i="21"/>
  <c r="AG194" i="21" s="1"/>
  <c r="BK194" i="21" s="1"/>
  <c r="D195" i="21"/>
  <c r="AG195" i="21" s="1"/>
  <c r="BK195" i="21" s="1"/>
  <c r="D196" i="21"/>
  <c r="AG196" i="21" s="1"/>
  <c r="BK196" i="21" s="1"/>
  <c r="D197" i="21"/>
  <c r="AG197" i="21" s="1"/>
  <c r="BK197" i="21" s="1"/>
  <c r="D198" i="21"/>
  <c r="AG198" i="21" s="1"/>
  <c r="BK198" i="21" s="1"/>
  <c r="D199" i="21"/>
  <c r="AG199" i="21" s="1"/>
  <c r="BK199" i="21" s="1"/>
  <c r="D200" i="21"/>
  <c r="AG200" i="21" s="1"/>
  <c r="BK200" i="21" s="1"/>
  <c r="D201" i="21"/>
  <c r="AG201" i="21" s="1"/>
  <c r="BK201" i="21" s="1"/>
  <c r="D202" i="21"/>
  <c r="AG202" i="21" s="1"/>
  <c r="BK202" i="21" s="1"/>
  <c r="D203" i="21"/>
  <c r="AG203" i="21" s="1"/>
  <c r="BK203" i="21" s="1"/>
  <c r="D204" i="21"/>
  <c r="AG204" i="21" s="1"/>
  <c r="BK204" i="21" s="1"/>
  <c r="D205" i="21"/>
  <c r="AG205" i="21" s="1"/>
  <c r="BK205" i="21" s="1"/>
  <c r="D206" i="21"/>
  <c r="AG206" i="21" s="1"/>
  <c r="BK206" i="21" s="1"/>
  <c r="D207" i="21"/>
  <c r="AG207" i="21" s="1"/>
  <c r="BK207" i="21" s="1"/>
  <c r="D208" i="21"/>
  <c r="AG208" i="21" s="1"/>
  <c r="BK208" i="21" s="1"/>
  <c r="D209" i="21"/>
  <c r="AG209" i="21" s="1"/>
  <c r="BK209" i="21" s="1"/>
  <c r="D210" i="21"/>
  <c r="AG210" i="21" s="1"/>
  <c r="BK210" i="21" s="1"/>
  <c r="D211" i="21"/>
  <c r="AG211" i="21" s="1"/>
  <c r="BK211" i="21" s="1"/>
  <c r="D212" i="21"/>
  <c r="AG212" i="21" s="1"/>
  <c r="BK212" i="21" s="1"/>
  <c r="D213" i="21"/>
  <c r="AG213" i="21" s="1"/>
  <c r="BK213" i="21" s="1"/>
  <c r="D214" i="21"/>
  <c r="AG214" i="21" s="1"/>
  <c r="BK214" i="21" s="1"/>
  <c r="D215" i="21"/>
  <c r="AG215" i="21" s="1"/>
  <c r="BK215" i="21" s="1"/>
  <c r="D216" i="21"/>
  <c r="AG216" i="21" s="1"/>
  <c r="BK216" i="21" s="1"/>
  <c r="D217" i="21"/>
  <c r="AG217" i="21" s="1"/>
  <c r="BK217" i="21" s="1"/>
  <c r="D218" i="21"/>
  <c r="AG218" i="21" s="1"/>
  <c r="BK218" i="21" s="1"/>
  <c r="D219" i="21"/>
  <c r="AG219" i="21" s="1"/>
  <c r="BK219" i="21" s="1"/>
  <c r="D220" i="21"/>
  <c r="AG220" i="21" s="1"/>
  <c r="BK220" i="21" s="1"/>
  <c r="D221" i="21"/>
  <c r="AG221" i="21" s="1"/>
  <c r="BK221" i="21" s="1"/>
  <c r="D222" i="21"/>
  <c r="AG222" i="21" s="1"/>
  <c r="BK222" i="21" s="1"/>
  <c r="D223" i="21"/>
  <c r="AG223" i="21" s="1"/>
  <c r="BK223" i="21" s="1"/>
  <c r="D224" i="21"/>
  <c r="AG224" i="21" s="1"/>
  <c r="BK224" i="21" s="1"/>
  <c r="D225" i="21"/>
  <c r="AG225" i="21" s="1"/>
  <c r="BK225" i="21" s="1"/>
  <c r="D226" i="21"/>
  <c r="AG226" i="21" s="1"/>
  <c r="BK226" i="21" s="1"/>
  <c r="D227" i="21"/>
  <c r="AG227" i="21" s="1"/>
  <c r="BK227" i="21" s="1"/>
  <c r="D228" i="21"/>
  <c r="AG228" i="21" s="1"/>
  <c r="BK228" i="21" s="1"/>
  <c r="D229" i="21"/>
  <c r="AG229" i="21" s="1"/>
  <c r="BK229" i="21" s="1"/>
  <c r="D230" i="21"/>
  <c r="AG230" i="21" s="1"/>
  <c r="BK230" i="21" s="1"/>
  <c r="D231" i="21"/>
  <c r="AG231" i="21" s="1"/>
  <c r="BK231" i="21" s="1"/>
  <c r="D232" i="21"/>
  <c r="AG232" i="21" s="1"/>
  <c r="BK232" i="21" s="1"/>
  <c r="D233" i="21"/>
  <c r="AG233" i="21" s="1"/>
  <c r="BK233" i="21" s="1"/>
  <c r="D234" i="21"/>
  <c r="AG234" i="21" s="1"/>
  <c r="BK234" i="21" s="1"/>
  <c r="D235" i="21"/>
  <c r="AG235" i="21" s="1"/>
  <c r="BK235" i="21" s="1"/>
  <c r="D236" i="21"/>
  <c r="AG236" i="21" s="1"/>
  <c r="BK236" i="21" s="1"/>
  <c r="D237" i="21"/>
  <c r="AG237" i="21" s="1"/>
  <c r="BK237" i="21" s="1"/>
  <c r="D238" i="21"/>
  <c r="AG238" i="21" s="1"/>
  <c r="BK238" i="21" s="1"/>
  <c r="D239" i="21"/>
  <c r="AG239" i="21" s="1"/>
  <c r="BK239" i="21" s="1"/>
  <c r="D240" i="21"/>
  <c r="AG240" i="21" s="1"/>
  <c r="BK240" i="21" s="1"/>
  <c r="BL240" i="21" s="1"/>
  <c r="D241" i="21"/>
  <c r="AG241" i="21" s="1"/>
  <c r="BK241" i="21" s="1"/>
  <c r="BL241" i="21" s="1"/>
  <c r="D242" i="21"/>
  <c r="AG242" i="21" s="1"/>
  <c r="BK242" i="21" s="1"/>
  <c r="BL242" i="21" s="1"/>
  <c r="D243" i="21"/>
  <c r="AG243" i="21" s="1"/>
  <c r="BK243" i="21" s="1"/>
  <c r="BL243" i="21" s="1"/>
  <c r="D244" i="21"/>
  <c r="AG244" i="21" s="1"/>
  <c r="BK244" i="21" s="1"/>
  <c r="BL244" i="21" s="1"/>
  <c r="D245" i="21"/>
  <c r="AG245" i="21" s="1"/>
  <c r="BK245" i="21" s="1"/>
  <c r="BL245" i="21" s="1"/>
  <c r="D246" i="21"/>
  <c r="AG246" i="21" s="1"/>
  <c r="BK246" i="21" s="1"/>
  <c r="BL246" i="21" s="1"/>
  <c r="D247" i="21"/>
  <c r="AG247" i="21" s="1"/>
  <c r="BK247" i="21" s="1"/>
  <c r="BL247" i="21" s="1"/>
  <c r="D248" i="21"/>
  <c r="AG248" i="21" s="1"/>
  <c r="BK248" i="21" s="1"/>
  <c r="BL248" i="21" s="1"/>
  <c r="D249" i="21"/>
  <c r="AG249" i="21" s="1"/>
  <c r="BK249" i="21" s="1"/>
  <c r="BL249" i="21" s="1"/>
  <c r="D250" i="21"/>
  <c r="AG250" i="21" s="1"/>
  <c r="BK250" i="21" s="1"/>
  <c r="BL250" i="21" s="1"/>
  <c r="D251" i="21"/>
  <c r="AG251" i="21" s="1"/>
  <c r="BK251" i="21" s="1"/>
  <c r="BL251" i="21" s="1"/>
  <c r="D252" i="21"/>
  <c r="AG252" i="21" s="1"/>
  <c r="BK252" i="21" s="1"/>
  <c r="BL252" i="21" s="1"/>
  <c r="D253" i="21"/>
  <c r="AG253" i="21" s="1"/>
  <c r="BK253" i="21" s="1"/>
  <c r="BL253" i="21" s="1"/>
  <c r="D254" i="21"/>
  <c r="AG254" i="21" s="1"/>
  <c r="BK254" i="21" s="1"/>
  <c r="BL254" i="21" s="1"/>
  <c r="D255" i="21"/>
  <c r="AG255" i="21" s="1"/>
  <c r="BK255" i="21" s="1"/>
  <c r="BL255" i="21" s="1"/>
  <c r="D256" i="21"/>
  <c r="AG256" i="21" s="1"/>
  <c r="BK256" i="21" s="1"/>
  <c r="BL256" i="21" s="1"/>
  <c r="D257" i="21"/>
  <c r="AG257" i="21" s="1"/>
  <c r="BK257" i="21" s="1"/>
  <c r="BL257" i="21" s="1"/>
  <c r="D258" i="21"/>
  <c r="AG258" i="21" s="1"/>
  <c r="BK258" i="21" s="1"/>
  <c r="BL258" i="21" s="1"/>
  <c r="D259" i="21"/>
  <c r="AG259" i="21" s="1"/>
  <c r="BK259" i="21" s="1"/>
  <c r="BL259" i="21" s="1"/>
  <c r="D260" i="21"/>
  <c r="AG260" i="21" s="1"/>
  <c r="BK260" i="21" s="1"/>
  <c r="BL260" i="21" s="1"/>
  <c r="D261" i="21"/>
  <c r="AG261" i="21" s="1"/>
  <c r="BK261" i="21" s="1"/>
  <c r="BL261" i="21" s="1"/>
  <c r="D262" i="21"/>
  <c r="AG262" i="21" s="1"/>
  <c r="BK262" i="21" s="1"/>
  <c r="BL262" i="21" s="1"/>
  <c r="D263" i="21"/>
  <c r="AG263" i="21" s="1"/>
  <c r="BK263" i="21" s="1"/>
  <c r="BL263" i="21" s="1"/>
  <c r="D264" i="21"/>
  <c r="AG264" i="21" s="1"/>
  <c r="BK264" i="21" s="1"/>
  <c r="BL264" i="21" s="1"/>
  <c r="D265" i="21"/>
  <c r="AG265" i="21" s="1"/>
  <c r="BK265" i="21" s="1"/>
  <c r="BL265" i="21" s="1"/>
  <c r="D266" i="21"/>
  <c r="AG266" i="21" s="1"/>
  <c r="BK266" i="21" s="1"/>
  <c r="BL266" i="21" s="1"/>
  <c r="D267" i="21"/>
  <c r="AG267" i="21" s="1"/>
  <c r="BK267" i="21" s="1"/>
  <c r="BL267" i="21" s="1"/>
  <c r="D268" i="21"/>
  <c r="AG268" i="21" s="1"/>
  <c r="BK268" i="21" s="1"/>
  <c r="BL268" i="21" s="1"/>
  <c r="D269" i="21"/>
  <c r="AG269" i="21" s="1"/>
  <c r="BK269" i="21" s="1"/>
  <c r="BL269" i="21" s="1"/>
  <c r="D270" i="21"/>
  <c r="AG270" i="21" s="1"/>
  <c r="BK270" i="21" s="1"/>
  <c r="BL270" i="21" s="1"/>
  <c r="D271" i="21"/>
  <c r="AG271" i="21" s="1"/>
  <c r="BK271" i="21" s="1"/>
  <c r="BL271" i="21" s="1"/>
  <c r="D272" i="21"/>
  <c r="AG272" i="21" s="1"/>
  <c r="BK272" i="21" s="1"/>
  <c r="BL272" i="21" s="1"/>
  <c r="D273" i="21"/>
  <c r="AG273" i="21" s="1"/>
  <c r="BK273" i="21" s="1"/>
  <c r="BL273" i="21" s="1"/>
  <c r="D274" i="21"/>
  <c r="AG274" i="21" s="1"/>
  <c r="BK274" i="21" s="1"/>
  <c r="BL274" i="21" s="1"/>
  <c r="D275" i="21"/>
  <c r="AG275" i="21" s="1"/>
  <c r="BK275" i="21" s="1"/>
  <c r="BL275" i="21" s="1"/>
  <c r="D276" i="21"/>
  <c r="AG276" i="21" s="1"/>
  <c r="BK276" i="21" s="1"/>
  <c r="BL276" i="21" s="1"/>
  <c r="D277" i="21"/>
  <c r="AG277" i="21" s="1"/>
  <c r="BK277" i="21" s="1"/>
  <c r="BL277" i="21" s="1"/>
  <c r="D278" i="21"/>
  <c r="AG278" i="21" s="1"/>
  <c r="BK278" i="21" s="1"/>
  <c r="BL278" i="21" s="1"/>
  <c r="D279" i="21"/>
  <c r="AG279" i="21" s="1"/>
  <c r="BK279" i="21" s="1"/>
  <c r="BL279" i="21" s="1"/>
  <c r="D280" i="21"/>
  <c r="AG280" i="21" s="1"/>
  <c r="BK280" i="21" s="1"/>
  <c r="BL280" i="21" s="1"/>
  <c r="D281" i="21"/>
  <c r="AG281" i="21" s="1"/>
  <c r="BK281" i="21" s="1"/>
  <c r="BL281" i="21" s="1"/>
  <c r="D282" i="21"/>
  <c r="AG282" i="21" s="1"/>
  <c r="BK282" i="21" s="1"/>
  <c r="BL282" i="21" s="1"/>
  <c r="D283" i="21"/>
  <c r="AG283" i="21" s="1"/>
  <c r="BK283" i="21" s="1"/>
  <c r="BL283" i="21" s="1"/>
  <c r="D284" i="21"/>
  <c r="AG284" i="21" s="1"/>
  <c r="BK284" i="21" s="1"/>
  <c r="BL284" i="21" s="1"/>
  <c r="D285" i="21"/>
  <c r="AG285" i="21" s="1"/>
  <c r="BK285" i="21" s="1"/>
  <c r="BL285" i="21" s="1"/>
  <c r="D286" i="21"/>
  <c r="AG286" i="21" s="1"/>
  <c r="BK286" i="21" s="1"/>
  <c r="BL286" i="21" s="1"/>
  <c r="D287" i="21"/>
  <c r="AG287" i="21" s="1"/>
  <c r="BK287" i="21" s="1"/>
  <c r="BL287" i="21" s="1"/>
  <c r="D168" i="21"/>
  <c r="AG168" i="21" s="1"/>
  <c r="BK168" i="21" s="1"/>
  <c r="D34" i="21"/>
  <c r="AG34" i="21" s="1"/>
  <c r="AS34" i="21" s="1"/>
  <c r="D35" i="21"/>
  <c r="AG35" i="21" s="1"/>
  <c r="AS35" i="21" s="1"/>
  <c r="D36" i="21"/>
  <c r="AG36" i="21" s="1"/>
  <c r="AS36" i="21" s="1"/>
  <c r="D37" i="21"/>
  <c r="AG37" i="21" s="1"/>
  <c r="AS37" i="21" s="1"/>
  <c r="D38" i="21"/>
  <c r="AG38" i="21" s="1"/>
  <c r="AS38" i="21" s="1"/>
  <c r="D39" i="21"/>
  <c r="AG39" i="21" s="1"/>
  <c r="AS39" i="21" s="1"/>
  <c r="D40" i="21"/>
  <c r="AG40" i="21" s="1"/>
  <c r="AS40" i="21" s="1"/>
  <c r="D41" i="21"/>
  <c r="AG41" i="21" s="1"/>
  <c r="AS41" i="21" s="1"/>
  <c r="D42" i="21"/>
  <c r="AG42" i="21" s="1"/>
  <c r="AS42" i="21" s="1"/>
  <c r="D43" i="21"/>
  <c r="AG43" i="21" s="1"/>
  <c r="AS43" i="21" s="1"/>
  <c r="D44" i="21"/>
  <c r="AG44" i="21" s="1"/>
  <c r="AS44" i="21" s="1"/>
  <c r="D45" i="21"/>
  <c r="AG45" i="21" s="1"/>
  <c r="AS45" i="21" s="1"/>
  <c r="D46" i="21"/>
  <c r="AG46" i="21" s="1"/>
  <c r="AS46" i="21" s="1"/>
  <c r="D47" i="21"/>
  <c r="AG47" i="21" s="1"/>
  <c r="AS47" i="21" s="1"/>
  <c r="D48" i="21"/>
  <c r="AG48" i="21" s="1"/>
  <c r="AS48" i="21" s="1"/>
  <c r="D49" i="21"/>
  <c r="AG49" i="21" s="1"/>
  <c r="AS49" i="21" s="1"/>
  <c r="D50" i="21"/>
  <c r="AG50" i="21" s="1"/>
  <c r="AS50" i="21" s="1"/>
  <c r="D51" i="21"/>
  <c r="AG51" i="21" s="1"/>
  <c r="AS51" i="21" s="1"/>
  <c r="D52" i="21"/>
  <c r="AG52" i="21" s="1"/>
  <c r="AS52" i="21" s="1"/>
  <c r="D53" i="21"/>
  <c r="AG53" i="21" s="1"/>
  <c r="AS53" i="21" s="1"/>
  <c r="D54" i="21"/>
  <c r="AG54" i="21" s="1"/>
  <c r="AS54" i="21" s="1"/>
  <c r="D55" i="21"/>
  <c r="AG55" i="21" s="1"/>
  <c r="AS55" i="21" s="1"/>
  <c r="D56" i="21"/>
  <c r="AG56" i="21" s="1"/>
  <c r="AS56" i="21" s="1"/>
  <c r="D57" i="21"/>
  <c r="AG57" i="21" s="1"/>
  <c r="AS57" i="21" s="1"/>
  <c r="D58" i="21"/>
  <c r="AG58" i="21" s="1"/>
  <c r="AS58" i="21" s="1"/>
  <c r="D59" i="21"/>
  <c r="AG59" i="21" s="1"/>
  <c r="AS59" i="21" s="1"/>
  <c r="D60" i="21"/>
  <c r="AG60" i="21" s="1"/>
  <c r="AS60" i="21" s="1"/>
  <c r="D61" i="21"/>
  <c r="AG61" i="21" s="1"/>
  <c r="AS61" i="21" s="1"/>
  <c r="D62" i="21"/>
  <c r="AG62" i="21" s="1"/>
  <c r="AS62" i="21" s="1"/>
  <c r="D63" i="21"/>
  <c r="AG63" i="21" s="1"/>
  <c r="AS63" i="21" s="1"/>
  <c r="D64" i="21"/>
  <c r="AG64" i="21" s="1"/>
  <c r="AS64" i="21" s="1"/>
  <c r="D65" i="21"/>
  <c r="AG65" i="21" s="1"/>
  <c r="AS65" i="21" s="1"/>
  <c r="D66" i="21"/>
  <c r="AG66" i="21" s="1"/>
  <c r="AS66" i="21" s="1"/>
  <c r="D67" i="21"/>
  <c r="AG67" i="21" s="1"/>
  <c r="AS67" i="21" s="1"/>
  <c r="D68" i="21"/>
  <c r="AG68" i="21" s="1"/>
  <c r="AS68" i="21" s="1"/>
  <c r="D69" i="21"/>
  <c r="AG69" i="21" s="1"/>
  <c r="AS69" i="21" s="1"/>
  <c r="D70" i="21"/>
  <c r="AG70" i="21" s="1"/>
  <c r="AS70" i="21" s="1"/>
  <c r="D71" i="21"/>
  <c r="AG71" i="21" s="1"/>
  <c r="AS71" i="21" s="1"/>
  <c r="D72" i="21"/>
  <c r="AG72" i="21" s="1"/>
  <c r="AS72" i="21" s="1"/>
  <c r="D73" i="21"/>
  <c r="AG73" i="21" s="1"/>
  <c r="AS73" i="21" s="1"/>
  <c r="D74" i="21"/>
  <c r="AG74" i="21" s="1"/>
  <c r="AS74" i="21" s="1"/>
  <c r="D75" i="21"/>
  <c r="AG75" i="21" s="1"/>
  <c r="AS75" i="21" s="1"/>
  <c r="D76" i="21"/>
  <c r="AG76" i="21" s="1"/>
  <c r="AS76" i="21" s="1"/>
  <c r="D77" i="21"/>
  <c r="AG77" i="21" s="1"/>
  <c r="AS77" i="21" s="1"/>
  <c r="D78" i="21"/>
  <c r="AG78" i="21" s="1"/>
  <c r="AS78" i="21" s="1"/>
  <c r="D79" i="21"/>
  <c r="AG79" i="21" s="1"/>
  <c r="AS79" i="21" s="1"/>
  <c r="D80" i="21"/>
  <c r="AG80" i="21" s="1"/>
  <c r="AS80" i="21" s="1"/>
  <c r="D81" i="21"/>
  <c r="AG81" i="21" s="1"/>
  <c r="AS81" i="21" s="1"/>
  <c r="D82" i="21"/>
  <c r="AG82" i="21" s="1"/>
  <c r="AS82" i="21" s="1"/>
  <c r="D83" i="21"/>
  <c r="AG83" i="21" s="1"/>
  <c r="AS83" i="21" s="1"/>
  <c r="D84" i="21"/>
  <c r="AG84" i="21" s="1"/>
  <c r="AS84" i="21" s="1"/>
  <c r="D85" i="21"/>
  <c r="AG85" i="21" s="1"/>
  <c r="AS85" i="21" s="1"/>
  <c r="D86" i="21"/>
  <c r="AG86" i="21" s="1"/>
  <c r="AS86" i="21" s="1"/>
  <c r="D87" i="21"/>
  <c r="AG87" i="21" s="1"/>
  <c r="AS87" i="21" s="1"/>
  <c r="D88" i="21"/>
  <c r="AG88" i="21" s="1"/>
  <c r="AS88" i="21" s="1"/>
  <c r="D89" i="21"/>
  <c r="AG89" i="21" s="1"/>
  <c r="AS89" i="21" s="1"/>
  <c r="D90" i="21"/>
  <c r="AG90" i="21" s="1"/>
  <c r="AS90" i="21" s="1"/>
  <c r="D91" i="21"/>
  <c r="AG91" i="21" s="1"/>
  <c r="AS91" i="21" s="1"/>
  <c r="D92" i="21"/>
  <c r="AG92" i="21" s="1"/>
  <c r="AS92" i="21" s="1"/>
  <c r="D93" i="21"/>
  <c r="AG93" i="21" s="1"/>
  <c r="AS93" i="21" s="1"/>
  <c r="D94" i="21"/>
  <c r="AG94" i="21" s="1"/>
  <c r="AS94" i="21" s="1"/>
  <c r="D95" i="21"/>
  <c r="AG95" i="21" s="1"/>
  <c r="AS95" i="21" s="1"/>
  <c r="D96" i="21"/>
  <c r="AG96" i="21" s="1"/>
  <c r="AS96" i="21" s="1"/>
  <c r="D97" i="21"/>
  <c r="AG97" i="21" s="1"/>
  <c r="AS97" i="21" s="1"/>
  <c r="D98" i="21"/>
  <c r="AG98" i="21" s="1"/>
  <c r="AS98" i="21" s="1"/>
  <c r="D99" i="21"/>
  <c r="AG99" i="21" s="1"/>
  <c r="AS99" i="21" s="1"/>
  <c r="D100" i="21"/>
  <c r="AG100" i="21" s="1"/>
  <c r="AS100" i="21" s="1"/>
  <c r="D101" i="21"/>
  <c r="AG101" i="21" s="1"/>
  <c r="AS101" i="21" s="1"/>
  <c r="D102" i="21"/>
  <c r="AG102" i="21" s="1"/>
  <c r="AS102" i="21" s="1"/>
  <c r="D103" i="21"/>
  <c r="AG103" i="21" s="1"/>
  <c r="AS103" i="21" s="1"/>
  <c r="D104" i="21"/>
  <c r="AG104" i="21" s="1"/>
  <c r="AS104" i="21" s="1"/>
  <c r="D105" i="21"/>
  <c r="AG105" i="21" s="1"/>
  <c r="AS105" i="21" s="1"/>
  <c r="AT105" i="21" s="1"/>
  <c r="D106" i="21"/>
  <c r="AG106" i="21" s="1"/>
  <c r="AS106" i="21" s="1"/>
  <c r="AT106" i="21" s="1"/>
  <c r="D107" i="21"/>
  <c r="AG107" i="21" s="1"/>
  <c r="AS107" i="21" s="1"/>
  <c r="AT107" i="21" s="1"/>
  <c r="D108" i="21"/>
  <c r="AG108" i="21" s="1"/>
  <c r="AS108" i="21" s="1"/>
  <c r="AT108" i="21" s="1"/>
  <c r="D109" i="21"/>
  <c r="AG109" i="21" s="1"/>
  <c r="AS109" i="21" s="1"/>
  <c r="AT109" i="21" s="1"/>
  <c r="D110" i="21"/>
  <c r="AG110" i="21" s="1"/>
  <c r="AS110" i="21" s="1"/>
  <c r="AT110" i="21" s="1"/>
  <c r="D111" i="21"/>
  <c r="AG111" i="21" s="1"/>
  <c r="AS111" i="21" s="1"/>
  <c r="AT111" i="21" s="1"/>
  <c r="D112" i="21"/>
  <c r="AG112" i="21" s="1"/>
  <c r="AS112" i="21" s="1"/>
  <c r="AT112" i="21" s="1"/>
  <c r="D113" i="21"/>
  <c r="AG113" i="21" s="1"/>
  <c r="AS113" i="21" s="1"/>
  <c r="AT113" i="21" s="1"/>
  <c r="D114" i="21"/>
  <c r="AG114" i="21" s="1"/>
  <c r="AS114" i="21" s="1"/>
  <c r="AT114" i="21" s="1"/>
  <c r="D115" i="21"/>
  <c r="AG115" i="21" s="1"/>
  <c r="AS115" i="21" s="1"/>
  <c r="AT115" i="21" s="1"/>
  <c r="D116" i="21"/>
  <c r="AG116" i="21" s="1"/>
  <c r="AS116" i="21" s="1"/>
  <c r="AT116" i="21" s="1"/>
  <c r="D117" i="21"/>
  <c r="AG117" i="21" s="1"/>
  <c r="AS117" i="21" s="1"/>
  <c r="AT117" i="21" s="1"/>
  <c r="D118" i="21"/>
  <c r="AG118" i="21" s="1"/>
  <c r="AS118" i="21" s="1"/>
  <c r="AT118" i="21" s="1"/>
  <c r="D119" i="21"/>
  <c r="AG119" i="21" s="1"/>
  <c r="AS119" i="21" s="1"/>
  <c r="AT119" i="21" s="1"/>
  <c r="D120" i="21"/>
  <c r="AG120" i="21" s="1"/>
  <c r="AS120" i="21" s="1"/>
  <c r="AT120" i="21" s="1"/>
  <c r="D121" i="21"/>
  <c r="AG121" i="21" s="1"/>
  <c r="AS121" i="21" s="1"/>
  <c r="AT121" i="21" s="1"/>
  <c r="D122" i="21"/>
  <c r="AG122" i="21" s="1"/>
  <c r="AS122" i="21" s="1"/>
  <c r="AT122" i="21" s="1"/>
  <c r="D123" i="21"/>
  <c r="AG123" i="21" s="1"/>
  <c r="AS123" i="21" s="1"/>
  <c r="AT123" i="21" s="1"/>
  <c r="D124" i="21"/>
  <c r="AG124" i="21" s="1"/>
  <c r="AS124" i="21" s="1"/>
  <c r="AT124" i="21" s="1"/>
  <c r="D125" i="21"/>
  <c r="AG125" i="21" s="1"/>
  <c r="AS125" i="21" s="1"/>
  <c r="AT125" i="21" s="1"/>
  <c r="D126" i="21"/>
  <c r="AG126" i="21" s="1"/>
  <c r="AS126" i="21" s="1"/>
  <c r="AT126" i="21" s="1"/>
  <c r="D127" i="21"/>
  <c r="AG127" i="21" s="1"/>
  <c r="AS127" i="21" s="1"/>
  <c r="AT127" i="21" s="1"/>
  <c r="D128" i="21"/>
  <c r="AG128" i="21" s="1"/>
  <c r="AS128" i="21" s="1"/>
  <c r="D129" i="21"/>
  <c r="AG129" i="21" s="1"/>
  <c r="AS129" i="21" s="1"/>
  <c r="AT129" i="21" s="1"/>
  <c r="D130" i="21"/>
  <c r="AG130" i="21" s="1"/>
  <c r="AS130" i="21" s="1"/>
  <c r="AT130" i="21" s="1"/>
  <c r="D131" i="21"/>
  <c r="AG131" i="21" s="1"/>
  <c r="AS131" i="21" s="1"/>
  <c r="AT131" i="21" s="1"/>
  <c r="D132" i="21"/>
  <c r="AG132" i="21" s="1"/>
  <c r="AS132" i="21" s="1"/>
  <c r="AT132" i="21" s="1"/>
  <c r="D133" i="21"/>
  <c r="AG133" i="21" s="1"/>
  <c r="AS133" i="21" s="1"/>
  <c r="AT133" i="21" s="1"/>
  <c r="D134" i="21"/>
  <c r="AG134" i="21" s="1"/>
  <c r="AS134" i="21" s="1"/>
  <c r="AT134" i="21" s="1"/>
  <c r="D135" i="21"/>
  <c r="AG135" i="21" s="1"/>
  <c r="AS135" i="21" s="1"/>
  <c r="AT135" i="21" s="1"/>
  <c r="D136" i="21"/>
  <c r="AG136" i="21" s="1"/>
  <c r="AS136" i="21" s="1"/>
  <c r="AT136" i="21" s="1"/>
  <c r="D137" i="21"/>
  <c r="AG137" i="21" s="1"/>
  <c r="AS137" i="21" s="1"/>
  <c r="AT137" i="21" s="1"/>
  <c r="D138" i="21"/>
  <c r="AG138" i="21" s="1"/>
  <c r="AS138" i="21" s="1"/>
  <c r="AT138" i="21" s="1"/>
  <c r="D139" i="21"/>
  <c r="AG139" i="21" s="1"/>
  <c r="AS139" i="21" s="1"/>
  <c r="AT139" i="21" s="1"/>
  <c r="D140" i="21"/>
  <c r="AG140" i="21" s="1"/>
  <c r="AS140" i="21" s="1"/>
  <c r="AT140" i="21" s="1"/>
  <c r="D141" i="21"/>
  <c r="AG141" i="21" s="1"/>
  <c r="AS141" i="21" s="1"/>
  <c r="AT141" i="21" s="1"/>
  <c r="D142" i="21"/>
  <c r="AG142" i="21" s="1"/>
  <c r="AS142" i="21" s="1"/>
  <c r="AT142" i="21" s="1"/>
  <c r="D143" i="21"/>
  <c r="AG143" i="21" s="1"/>
  <c r="AS143" i="21" s="1"/>
  <c r="AT143" i="21" s="1"/>
  <c r="D144" i="21"/>
  <c r="AG144" i="21" s="1"/>
  <c r="AS144" i="21" s="1"/>
  <c r="AT144" i="21" s="1"/>
  <c r="D145" i="21"/>
  <c r="AG145" i="21" s="1"/>
  <c r="AS145" i="21" s="1"/>
  <c r="AT145" i="21" s="1"/>
  <c r="D146" i="21"/>
  <c r="AG146" i="21" s="1"/>
  <c r="AS146" i="21" s="1"/>
  <c r="AT146" i="21" s="1"/>
  <c r="D147" i="21"/>
  <c r="AG147" i="21" s="1"/>
  <c r="AS147" i="21" s="1"/>
  <c r="AT147" i="21" s="1"/>
  <c r="D148" i="21"/>
  <c r="AG148" i="21" s="1"/>
  <c r="AS148" i="21" s="1"/>
  <c r="AT148" i="21" s="1"/>
  <c r="D149" i="21"/>
  <c r="AG149" i="21" s="1"/>
  <c r="AS149" i="21" s="1"/>
  <c r="AT149" i="21" s="1"/>
  <c r="D150" i="21"/>
  <c r="AG150" i="21" s="1"/>
  <c r="AS150" i="21" s="1"/>
  <c r="AT150" i="21" s="1"/>
  <c r="D151" i="21"/>
  <c r="AG151" i="21" s="1"/>
  <c r="AS151" i="21" s="1"/>
  <c r="AT151" i="21" s="1"/>
  <c r="D152" i="21"/>
  <c r="AG152" i="21" s="1"/>
  <c r="AS152" i="21" s="1"/>
  <c r="AT152" i="21" s="1"/>
  <c r="D33" i="21"/>
  <c r="AG33" i="21" s="1"/>
  <c r="AS33" i="21" s="1"/>
  <c r="AT33" i="21" s="1"/>
  <c r="D65" i="24"/>
  <c r="AG65" i="24" s="1"/>
  <c r="BB65" i="24" s="1"/>
  <c r="BC65" i="24" s="1"/>
  <c r="D66" i="24"/>
  <c r="AG66" i="24" s="1"/>
  <c r="BB66" i="24" s="1"/>
  <c r="BC66" i="24" s="1"/>
  <c r="D67" i="24"/>
  <c r="AG67" i="24" s="1"/>
  <c r="BB67" i="24" s="1"/>
  <c r="BC67" i="24" s="1"/>
  <c r="D68" i="24"/>
  <c r="AG68" i="24" s="1"/>
  <c r="BB68" i="24" s="1"/>
  <c r="BC68" i="24" s="1"/>
  <c r="D69" i="24"/>
  <c r="AG69" i="24" s="1"/>
  <c r="BB69" i="24" s="1"/>
  <c r="BC69" i="24" s="1"/>
  <c r="D70" i="24"/>
  <c r="AG70" i="24" s="1"/>
  <c r="BB70" i="24" s="1"/>
  <c r="BC70" i="24" s="1"/>
  <c r="D71" i="24"/>
  <c r="AG71" i="24" s="1"/>
  <c r="BB71" i="24" s="1"/>
  <c r="BC71" i="24" s="1"/>
  <c r="D72" i="24"/>
  <c r="AG72" i="24" s="1"/>
  <c r="BB72" i="24" s="1"/>
  <c r="BC72" i="24" s="1"/>
  <c r="D73" i="24"/>
  <c r="AG73" i="24" s="1"/>
  <c r="BB73" i="24" s="1"/>
  <c r="BC73" i="24" s="1"/>
  <c r="D74" i="24"/>
  <c r="AG74" i="24" s="1"/>
  <c r="BB74" i="24" s="1"/>
  <c r="BC74" i="24" s="1"/>
  <c r="D75" i="24"/>
  <c r="AG75" i="24" s="1"/>
  <c r="BB75" i="24" s="1"/>
  <c r="BC75" i="24" s="1"/>
  <c r="D76" i="24"/>
  <c r="AG76" i="24" s="1"/>
  <c r="BB76" i="24" s="1"/>
  <c r="BC76" i="24" s="1"/>
  <c r="D77" i="24"/>
  <c r="AG77" i="24" s="1"/>
  <c r="BB77" i="24" s="1"/>
  <c r="BC77" i="24" s="1"/>
  <c r="D78" i="24"/>
  <c r="AG78" i="24" s="1"/>
  <c r="BB78" i="24" s="1"/>
  <c r="BC78" i="24" s="1"/>
  <c r="D79" i="24"/>
  <c r="AG79" i="24" s="1"/>
  <c r="BB79" i="24" s="1"/>
  <c r="BC79" i="24" s="1"/>
  <c r="D80" i="24"/>
  <c r="AG80" i="24" s="1"/>
  <c r="BB80" i="24" s="1"/>
  <c r="BC80" i="24" s="1"/>
  <c r="D81" i="24"/>
  <c r="AG81" i="24" s="1"/>
  <c r="BB81" i="24" s="1"/>
  <c r="BC81" i="24" s="1"/>
  <c r="D82" i="24"/>
  <c r="AG82" i="24" s="1"/>
  <c r="BB82" i="24" s="1"/>
  <c r="BC82" i="24" s="1"/>
  <c r="D83" i="24"/>
  <c r="AG83" i="24" s="1"/>
  <c r="BB83" i="24" s="1"/>
  <c r="BC83" i="24" s="1"/>
  <c r="D84" i="24"/>
  <c r="AG84" i="24" s="1"/>
  <c r="BB84" i="24" s="1"/>
  <c r="BC84" i="24" s="1"/>
  <c r="D85" i="24"/>
  <c r="AG85" i="24" s="1"/>
  <c r="BB85" i="24" s="1"/>
  <c r="BC85" i="24" s="1"/>
  <c r="D86" i="24"/>
  <c r="AG86" i="24" s="1"/>
  <c r="BB86" i="24" s="1"/>
  <c r="BC86" i="24" s="1"/>
  <c r="D87" i="24"/>
  <c r="AG87" i="24" s="1"/>
  <c r="BB87" i="24" s="1"/>
  <c r="BC87" i="24" s="1"/>
  <c r="D88" i="24"/>
  <c r="AG88" i="24" s="1"/>
  <c r="BB88" i="24" s="1"/>
  <c r="BC88" i="24" s="1"/>
  <c r="D89" i="24"/>
  <c r="AG89" i="24" s="1"/>
  <c r="BB89" i="24" s="1"/>
  <c r="BC89" i="24" s="1"/>
  <c r="D90" i="24"/>
  <c r="AG90" i="24" s="1"/>
  <c r="BB90" i="24" s="1"/>
  <c r="BC90" i="24" s="1"/>
  <c r="D91" i="24"/>
  <c r="AG91" i="24" s="1"/>
  <c r="BB91" i="24" s="1"/>
  <c r="BC91" i="24" s="1"/>
  <c r="D92" i="24"/>
  <c r="AG92" i="24" s="1"/>
  <c r="BB92" i="24" s="1"/>
  <c r="BC92" i="24" s="1"/>
  <c r="D93" i="24"/>
  <c r="AG93" i="24" s="1"/>
  <c r="BB93" i="24" s="1"/>
  <c r="BC93" i="24" s="1"/>
  <c r="D94" i="24"/>
  <c r="AG94" i="24" s="1"/>
  <c r="BB94" i="24" s="1"/>
  <c r="BC94" i="24" s="1"/>
  <c r="D95" i="24"/>
  <c r="AG95" i="24" s="1"/>
  <c r="BB95" i="24" s="1"/>
  <c r="BC95" i="24" s="1"/>
  <c r="D96" i="24"/>
  <c r="AG96" i="24" s="1"/>
  <c r="BB96" i="24" s="1"/>
  <c r="BC96" i="24" s="1"/>
  <c r="D97" i="24"/>
  <c r="AG97" i="24" s="1"/>
  <c r="BB97" i="24" s="1"/>
  <c r="BC97" i="24" s="1"/>
  <c r="D98" i="24"/>
  <c r="AG98" i="24" s="1"/>
  <c r="BB98" i="24" s="1"/>
  <c r="BC98" i="24" s="1"/>
  <c r="D99" i="24"/>
  <c r="AG99" i="24" s="1"/>
  <c r="BB99" i="24" s="1"/>
  <c r="BC99" i="24" s="1"/>
  <c r="D100" i="24"/>
  <c r="AG100" i="24" s="1"/>
  <c r="BB100" i="24" s="1"/>
  <c r="BC100" i="24" s="1"/>
  <c r="D101" i="24"/>
  <c r="AG101" i="24" s="1"/>
  <c r="BB101" i="24" s="1"/>
  <c r="BC101" i="24" s="1"/>
  <c r="D102" i="24"/>
  <c r="AG102" i="24" s="1"/>
  <c r="BB102" i="24" s="1"/>
  <c r="BC102" i="24" s="1"/>
  <c r="D103" i="24"/>
  <c r="AG103" i="24" s="1"/>
  <c r="BB103" i="24" s="1"/>
  <c r="BC103" i="24" s="1"/>
  <c r="D104" i="24"/>
  <c r="AG104" i="24" s="1"/>
  <c r="BB104" i="24" s="1"/>
  <c r="BC104" i="24" s="1"/>
  <c r="D105" i="24"/>
  <c r="AG105" i="24" s="1"/>
  <c r="BB105" i="24" s="1"/>
  <c r="BC105" i="24" s="1"/>
  <c r="D106" i="24"/>
  <c r="AG106" i="24" s="1"/>
  <c r="BB106" i="24" s="1"/>
  <c r="BC106" i="24" s="1"/>
  <c r="D107" i="24"/>
  <c r="AG107" i="24" s="1"/>
  <c r="BB107" i="24" s="1"/>
  <c r="BC107" i="24" s="1"/>
  <c r="D108" i="24"/>
  <c r="AG108" i="24" s="1"/>
  <c r="BB108" i="24" s="1"/>
  <c r="BC108" i="24" s="1"/>
  <c r="D109" i="24"/>
  <c r="AG109" i="24" s="1"/>
  <c r="BB109" i="24" s="1"/>
  <c r="BC109" i="24" s="1"/>
  <c r="D110" i="24"/>
  <c r="AG110" i="24" s="1"/>
  <c r="BB110" i="24" s="1"/>
  <c r="BC110" i="24" s="1"/>
  <c r="D111" i="24"/>
  <c r="AG111" i="24" s="1"/>
  <c r="BB111" i="24" s="1"/>
  <c r="BC111" i="24" s="1"/>
  <c r="D112" i="24"/>
  <c r="AG112" i="24" s="1"/>
  <c r="BB112" i="24" s="1"/>
  <c r="BC112" i="24" s="1"/>
  <c r="D113" i="24"/>
  <c r="AG113" i="24" s="1"/>
  <c r="BB113" i="24" s="1"/>
  <c r="BC113" i="24" s="1"/>
  <c r="D114" i="24"/>
  <c r="AG114" i="24" s="1"/>
  <c r="BB114" i="24" s="1"/>
  <c r="BC114" i="24" s="1"/>
  <c r="D115" i="24"/>
  <c r="AG115" i="24" s="1"/>
  <c r="BB115" i="24" s="1"/>
  <c r="BC115" i="24" s="1"/>
  <c r="D116" i="24"/>
  <c r="AG116" i="24" s="1"/>
  <c r="BB116" i="24" s="1"/>
  <c r="BC116" i="24" s="1"/>
  <c r="D117" i="24"/>
  <c r="AG117" i="24" s="1"/>
  <c r="BB117" i="24" s="1"/>
  <c r="BC117" i="24" s="1"/>
  <c r="D118" i="24"/>
  <c r="AG118" i="24" s="1"/>
  <c r="BB118" i="24" s="1"/>
  <c r="BC118" i="24" s="1"/>
  <c r="D119" i="24"/>
  <c r="AG119" i="24" s="1"/>
  <c r="BB119" i="24" s="1"/>
  <c r="BC119" i="24" s="1"/>
  <c r="D120" i="24"/>
  <c r="AG120" i="24" s="1"/>
  <c r="BB120" i="24" s="1"/>
  <c r="BC120" i="24" s="1"/>
  <c r="D121" i="24"/>
  <c r="AG121" i="24" s="1"/>
  <c r="BB121" i="24" s="1"/>
  <c r="BC121" i="24" s="1"/>
  <c r="D122" i="24"/>
  <c r="AG122" i="24" s="1"/>
  <c r="BB122" i="24" s="1"/>
  <c r="BC122" i="24" s="1"/>
  <c r="D123" i="24"/>
  <c r="AG123" i="24" s="1"/>
  <c r="BB123" i="24" s="1"/>
  <c r="BC123" i="24" s="1"/>
  <c r="D124" i="24"/>
  <c r="AG124" i="24" s="1"/>
  <c r="BB124" i="24" s="1"/>
  <c r="BC124" i="24" s="1"/>
  <c r="D125" i="24"/>
  <c r="AG125" i="24" s="1"/>
  <c r="BB125" i="24" s="1"/>
  <c r="BC125" i="24" s="1"/>
  <c r="D126" i="24"/>
  <c r="AG126" i="24" s="1"/>
  <c r="BB126" i="24" s="1"/>
  <c r="BC126" i="24" s="1"/>
  <c r="D127" i="24"/>
  <c r="AG127" i="24" s="1"/>
  <c r="BB127" i="24" s="1"/>
  <c r="BC127" i="24" s="1"/>
  <c r="D128" i="24"/>
  <c r="AG128" i="24" s="1"/>
  <c r="BB128" i="24" s="1"/>
  <c r="BC128" i="24" s="1"/>
  <c r="D129" i="24"/>
  <c r="AG129" i="24" s="1"/>
  <c r="BB129" i="24" s="1"/>
  <c r="BC129" i="24" s="1"/>
  <c r="D130" i="24"/>
  <c r="AG130" i="24" s="1"/>
  <c r="BB130" i="24" s="1"/>
  <c r="BC130" i="24" s="1"/>
  <c r="D131" i="24"/>
  <c r="AG131" i="24" s="1"/>
  <c r="BB131" i="24" s="1"/>
  <c r="BC131" i="24" s="1"/>
  <c r="D132" i="24"/>
  <c r="AG132" i="24" s="1"/>
  <c r="BB132" i="24" s="1"/>
  <c r="BC132" i="24" s="1"/>
  <c r="D133" i="24"/>
  <c r="AG133" i="24" s="1"/>
  <c r="BB133" i="24" s="1"/>
  <c r="BC133" i="24" s="1"/>
  <c r="D134" i="24"/>
  <c r="AG134" i="24" s="1"/>
  <c r="BB134" i="24" s="1"/>
  <c r="BC134" i="24" s="1"/>
  <c r="D135" i="24"/>
  <c r="AG135" i="24" s="1"/>
  <c r="BB135" i="24" s="1"/>
  <c r="BC135" i="24" s="1"/>
  <c r="D136" i="24"/>
  <c r="AG136" i="24" s="1"/>
  <c r="BB136" i="24" s="1"/>
  <c r="BC136" i="24" s="1"/>
  <c r="D137" i="24"/>
  <c r="AG137" i="24" s="1"/>
  <c r="BB137" i="24" s="1"/>
  <c r="BC137" i="24" s="1"/>
  <c r="D138" i="24"/>
  <c r="AG138" i="24" s="1"/>
  <c r="BB138" i="24" s="1"/>
  <c r="BC138" i="24" s="1"/>
  <c r="D139" i="24"/>
  <c r="AG139" i="24" s="1"/>
  <c r="BB139" i="24" s="1"/>
  <c r="BC139" i="24" s="1"/>
  <c r="D140" i="24"/>
  <c r="AG140" i="24" s="1"/>
  <c r="BB140" i="24" s="1"/>
  <c r="BC140" i="24" s="1"/>
  <c r="D141" i="24"/>
  <c r="AG141" i="24" s="1"/>
  <c r="BB141" i="24" s="1"/>
  <c r="BC141" i="24" s="1"/>
  <c r="D142" i="24"/>
  <c r="AG142" i="24" s="1"/>
  <c r="BB142" i="24" s="1"/>
  <c r="BC142" i="24" s="1"/>
  <c r="D143" i="24"/>
  <c r="AG143" i="24" s="1"/>
  <c r="BB143" i="24" s="1"/>
  <c r="BC143" i="24" s="1"/>
  <c r="D144" i="24"/>
  <c r="AG144" i="24" s="1"/>
  <c r="BB144" i="24" s="1"/>
  <c r="BC144" i="24" s="1"/>
  <c r="D145" i="24"/>
  <c r="AG145" i="24" s="1"/>
  <c r="BB145" i="24" s="1"/>
  <c r="BC145" i="24" s="1"/>
  <c r="D146" i="24"/>
  <c r="AG146" i="24" s="1"/>
  <c r="BB146" i="24" s="1"/>
  <c r="BC146" i="24" s="1"/>
  <c r="D147" i="24"/>
  <c r="AG147" i="24" s="1"/>
  <c r="BB147" i="24" s="1"/>
  <c r="BC147" i="24" s="1"/>
  <c r="D148" i="24"/>
  <c r="AG148" i="24" s="1"/>
  <c r="BB148" i="24" s="1"/>
  <c r="BC148" i="24" s="1"/>
  <c r="D149" i="24"/>
  <c r="AG149" i="24" s="1"/>
  <c r="BB149" i="24" s="1"/>
  <c r="BC149" i="24" s="1"/>
  <c r="D150" i="24"/>
  <c r="AG150" i="24" s="1"/>
  <c r="BB150" i="24" s="1"/>
  <c r="BC150" i="24" s="1"/>
  <c r="D151" i="24"/>
  <c r="AG151" i="24" s="1"/>
  <c r="BB151" i="24" s="1"/>
  <c r="BC151" i="24" s="1"/>
  <c r="D152" i="24"/>
  <c r="AG152" i="24" s="1"/>
  <c r="BB152" i="24" s="1"/>
  <c r="BC152" i="24" s="1"/>
  <c r="D153" i="24"/>
  <c r="AG153" i="24" s="1"/>
  <c r="BB153" i="24" s="1"/>
  <c r="BC153" i="24" s="1"/>
  <c r="D154" i="24"/>
  <c r="AG154" i="24" s="1"/>
  <c r="BB154" i="24" s="1"/>
  <c r="BC154" i="24" s="1"/>
  <c r="D155" i="24"/>
  <c r="AG155" i="24" s="1"/>
  <c r="BB155" i="24" s="1"/>
  <c r="BC155" i="24" s="1"/>
  <c r="D156" i="24"/>
  <c r="AG156" i="24" s="1"/>
  <c r="BB156" i="24" s="1"/>
  <c r="BC156" i="24" s="1"/>
  <c r="D157" i="24"/>
  <c r="AG157" i="24" s="1"/>
  <c r="BB157" i="24" s="1"/>
  <c r="BC157" i="24" s="1"/>
  <c r="D158" i="24"/>
  <c r="AG158" i="24" s="1"/>
  <c r="BB158" i="24" s="1"/>
  <c r="BC158" i="24" s="1"/>
  <c r="D159" i="24"/>
  <c r="AG159" i="24" s="1"/>
  <c r="BB159" i="24" s="1"/>
  <c r="BC159" i="24" s="1"/>
  <c r="D160" i="24"/>
  <c r="AG160" i="24" s="1"/>
  <c r="BB160" i="24" s="1"/>
  <c r="BC160" i="24" s="1"/>
  <c r="D161" i="24"/>
  <c r="AG161" i="24" s="1"/>
  <c r="BB161" i="24" s="1"/>
  <c r="BC161" i="24" s="1"/>
  <c r="D162" i="24"/>
  <c r="AG162" i="24" s="1"/>
  <c r="BB162" i="24" s="1"/>
  <c r="BC162" i="24" s="1"/>
  <c r="D163" i="24"/>
  <c r="AG163" i="24" s="1"/>
  <c r="BB163" i="24" s="1"/>
  <c r="BC163" i="24" s="1"/>
  <c r="D164" i="24"/>
  <c r="AG164" i="24" s="1"/>
  <c r="BB164" i="24" s="1"/>
  <c r="BC164" i="24" s="1"/>
  <c r="D165" i="24"/>
  <c r="AG165" i="24" s="1"/>
  <c r="BB165" i="24" s="1"/>
  <c r="BC165" i="24" s="1"/>
  <c r="D166" i="24"/>
  <c r="AG166" i="24" s="1"/>
  <c r="BB166" i="24" s="1"/>
  <c r="BC166" i="24" s="1"/>
  <c r="D167" i="24"/>
  <c r="AG167" i="24" s="1"/>
  <c r="BB167" i="24" s="1"/>
  <c r="BC167" i="24" s="1"/>
  <c r="D168" i="24"/>
  <c r="AG168" i="24" s="1"/>
  <c r="BB168" i="24" s="1"/>
  <c r="BC168" i="24" s="1"/>
  <c r="D169" i="24"/>
  <c r="AG169" i="24" s="1"/>
  <c r="BB169" i="24" s="1"/>
  <c r="BC169" i="24" s="1"/>
  <c r="D170" i="24"/>
  <c r="AG170" i="24" s="1"/>
  <c r="BB170" i="24" s="1"/>
  <c r="BC170" i="24" s="1"/>
  <c r="D171" i="24"/>
  <c r="AG171" i="24" s="1"/>
  <c r="BB171" i="24" s="1"/>
  <c r="BC171" i="24" s="1"/>
  <c r="D172" i="24"/>
  <c r="AG172" i="24" s="1"/>
  <c r="BB172" i="24" s="1"/>
  <c r="BC172" i="24" s="1"/>
  <c r="D173" i="24"/>
  <c r="AG173" i="24" s="1"/>
  <c r="BB173" i="24" s="1"/>
  <c r="BC173" i="24" s="1"/>
  <c r="D174" i="24"/>
  <c r="AG174" i="24" s="1"/>
  <c r="BB174" i="24" s="1"/>
  <c r="BC174" i="24" s="1"/>
  <c r="D175" i="24"/>
  <c r="AG175" i="24" s="1"/>
  <c r="BB175" i="24" s="1"/>
  <c r="BC175" i="24" s="1"/>
  <c r="D176" i="24"/>
  <c r="AG176" i="24" s="1"/>
  <c r="BB176" i="24" s="1"/>
  <c r="BC176" i="24" s="1"/>
  <c r="D177" i="24"/>
  <c r="AG177" i="24" s="1"/>
  <c r="BB177" i="24" s="1"/>
  <c r="BC177" i="24" s="1"/>
  <c r="D178" i="24"/>
  <c r="AG178" i="24" s="1"/>
  <c r="BB178" i="24" s="1"/>
  <c r="BC178" i="24" s="1"/>
  <c r="D179" i="24"/>
  <c r="AG179" i="24" s="1"/>
  <c r="BB179" i="24" s="1"/>
  <c r="BC179" i="24" s="1"/>
  <c r="D180" i="24"/>
  <c r="AG180" i="24" s="1"/>
  <c r="BB180" i="24" s="1"/>
  <c r="BC180" i="24" s="1"/>
  <c r="D181" i="24"/>
  <c r="AG181" i="24" s="1"/>
  <c r="BB181" i="24" s="1"/>
  <c r="BC181" i="24" s="1"/>
  <c r="D182" i="24"/>
  <c r="AG182" i="24" s="1"/>
  <c r="BB182" i="24" s="1"/>
  <c r="BC182" i="24" s="1"/>
  <c r="D183" i="24"/>
  <c r="AG183" i="24" s="1"/>
  <c r="BB183" i="24" s="1"/>
  <c r="BC183" i="24" s="1"/>
  <c r="D64" i="24"/>
  <c r="AG64" i="24" s="1"/>
  <c r="BB64" i="24" s="1"/>
  <c r="D2164" i="6"/>
  <c r="D2165" i="6"/>
  <c r="D2166" i="6"/>
  <c r="D2167" i="6"/>
  <c r="D2168" i="6"/>
  <c r="D2169" i="6"/>
  <c r="D2170" i="6"/>
  <c r="D2171" i="6"/>
  <c r="D2172" i="6"/>
  <c r="D2173" i="6"/>
  <c r="D2174" i="6"/>
  <c r="D2175" i="6"/>
  <c r="D2176" i="6"/>
  <c r="D2177" i="6"/>
  <c r="D2178" i="6"/>
  <c r="D2179" i="6"/>
  <c r="D2180" i="6"/>
  <c r="D2181" i="6"/>
  <c r="D2182" i="6"/>
  <c r="D2183" i="6"/>
  <c r="D2184" i="6"/>
  <c r="D2185" i="6"/>
  <c r="D2186" i="6"/>
  <c r="D2187" i="6"/>
  <c r="D2188" i="6"/>
  <c r="D2189" i="6"/>
  <c r="D2190" i="6"/>
  <c r="D2191" i="6"/>
  <c r="D2192" i="6"/>
  <c r="D2193" i="6"/>
  <c r="D2194" i="6"/>
  <c r="D2195" i="6"/>
  <c r="D2196" i="6"/>
  <c r="D2197" i="6"/>
  <c r="D2198" i="6"/>
  <c r="D2199" i="6"/>
  <c r="D2200" i="6"/>
  <c r="D2201" i="6"/>
  <c r="D2202" i="6"/>
  <c r="D2203" i="6"/>
  <c r="D2204" i="6"/>
  <c r="D2205" i="6"/>
  <c r="D2206" i="6"/>
  <c r="D2207" i="6"/>
  <c r="D2208" i="6"/>
  <c r="D2209" i="6"/>
  <c r="D2210" i="6"/>
  <c r="D2211" i="6"/>
  <c r="D2212" i="6"/>
  <c r="D2213" i="6"/>
  <c r="D2214" i="6"/>
  <c r="D2215" i="6"/>
  <c r="D2216" i="6"/>
  <c r="D2217" i="6"/>
  <c r="D2218" i="6"/>
  <c r="D2219" i="6"/>
  <c r="D2220" i="6"/>
  <c r="D2221" i="6"/>
  <c r="D2222" i="6"/>
  <c r="D2223" i="6"/>
  <c r="D2224" i="6"/>
  <c r="D2225" i="6"/>
  <c r="D2226" i="6"/>
  <c r="D2227" i="6"/>
  <c r="D2228" i="6"/>
  <c r="D2229" i="6"/>
  <c r="D2230" i="6"/>
  <c r="D2231" i="6"/>
  <c r="D2232" i="6"/>
  <c r="D2233" i="6"/>
  <c r="D2234" i="6"/>
  <c r="D2235" i="6"/>
  <c r="D2236" i="6"/>
  <c r="D2237" i="6"/>
  <c r="D2238" i="6"/>
  <c r="D2239" i="6"/>
  <c r="D2240" i="6"/>
  <c r="D2241" i="6"/>
  <c r="D2242" i="6"/>
  <c r="D2243" i="6"/>
  <c r="D2244" i="6"/>
  <c r="D2245" i="6"/>
  <c r="D2246" i="6"/>
  <c r="D2247" i="6"/>
  <c r="D2248" i="6"/>
  <c r="D2249" i="6"/>
  <c r="D2250" i="6"/>
  <c r="D2251" i="6"/>
  <c r="D2252" i="6"/>
  <c r="D2253" i="6"/>
  <c r="D2254" i="6"/>
  <c r="D2255" i="6"/>
  <c r="D2256" i="6"/>
  <c r="D2257" i="6"/>
  <c r="D2258" i="6"/>
  <c r="D2259" i="6"/>
  <c r="D2260" i="6"/>
  <c r="D2261" i="6"/>
  <c r="D2262" i="6"/>
  <c r="D2263" i="6"/>
  <c r="D2264" i="6"/>
  <c r="D2265" i="6"/>
  <c r="D2266" i="6"/>
  <c r="D2267" i="6"/>
  <c r="D2268" i="6"/>
  <c r="D2269" i="6"/>
  <c r="D2270" i="6"/>
  <c r="D2271" i="6"/>
  <c r="D2272" i="6"/>
  <c r="D2273" i="6"/>
  <c r="D2274" i="6"/>
  <c r="D2275" i="6"/>
  <c r="D2276" i="6"/>
  <c r="D2277" i="6"/>
  <c r="D2278" i="6"/>
  <c r="D2279" i="6"/>
  <c r="D2280" i="6"/>
  <c r="D2281" i="6"/>
  <c r="D2282" i="6"/>
  <c r="D2163" i="6"/>
  <c r="D2038" i="6"/>
  <c r="AG2038" i="6" s="1"/>
  <c r="BZ2038" i="6" s="1"/>
  <c r="D2039" i="6"/>
  <c r="AG2039" i="6" s="1"/>
  <c r="BZ2039" i="6" s="1"/>
  <c r="D2040" i="6"/>
  <c r="AG2040" i="6" s="1"/>
  <c r="BZ2040" i="6" s="1"/>
  <c r="D2041" i="6"/>
  <c r="AG2041" i="6" s="1"/>
  <c r="BZ2041" i="6" s="1"/>
  <c r="D2042" i="6"/>
  <c r="AG2042" i="6" s="1"/>
  <c r="BZ2042" i="6" s="1"/>
  <c r="D2043" i="6"/>
  <c r="AG2043" i="6" s="1"/>
  <c r="BZ2043" i="6" s="1"/>
  <c r="D2044" i="6"/>
  <c r="AG2044" i="6" s="1"/>
  <c r="BZ2044" i="6" s="1"/>
  <c r="D2045" i="6"/>
  <c r="AG2045" i="6" s="1"/>
  <c r="BZ2045" i="6" s="1"/>
  <c r="D2046" i="6"/>
  <c r="AG2046" i="6" s="1"/>
  <c r="BZ2046" i="6" s="1"/>
  <c r="D2047" i="6"/>
  <c r="AG2047" i="6" s="1"/>
  <c r="BZ2047" i="6" s="1"/>
  <c r="D2048" i="6"/>
  <c r="AG2048" i="6" s="1"/>
  <c r="BZ2048" i="6" s="1"/>
  <c r="D2049" i="6"/>
  <c r="AG2049" i="6" s="1"/>
  <c r="BZ2049" i="6" s="1"/>
  <c r="D2050" i="6"/>
  <c r="AG2050" i="6" s="1"/>
  <c r="BZ2050" i="6" s="1"/>
  <c r="D2051" i="6"/>
  <c r="AG2051" i="6" s="1"/>
  <c r="BZ2051" i="6" s="1"/>
  <c r="D2052" i="6"/>
  <c r="AG2052" i="6" s="1"/>
  <c r="BZ2052" i="6" s="1"/>
  <c r="D2053" i="6"/>
  <c r="AG2053" i="6" s="1"/>
  <c r="BZ2053" i="6" s="1"/>
  <c r="D2054" i="6"/>
  <c r="AG2054" i="6" s="1"/>
  <c r="BZ2054" i="6" s="1"/>
  <c r="D2055" i="6"/>
  <c r="AG2055" i="6" s="1"/>
  <c r="BZ2055" i="6" s="1"/>
  <c r="D2056" i="6"/>
  <c r="AG2056" i="6" s="1"/>
  <c r="BZ2056" i="6" s="1"/>
  <c r="D2057" i="6"/>
  <c r="AG2057" i="6" s="1"/>
  <c r="BZ2057" i="6" s="1"/>
  <c r="D2058" i="6"/>
  <c r="AG2058" i="6" s="1"/>
  <c r="BZ2058" i="6" s="1"/>
  <c r="D2059" i="6"/>
  <c r="AG2059" i="6" s="1"/>
  <c r="BZ2059" i="6" s="1"/>
  <c r="D2060" i="6"/>
  <c r="AG2060" i="6" s="1"/>
  <c r="BZ2060" i="6" s="1"/>
  <c r="D2061" i="6"/>
  <c r="AG2061" i="6" s="1"/>
  <c r="BZ2061" i="6" s="1"/>
  <c r="D2062" i="6"/>
  <c r="AG2062" i="6" s="1"/>
  <c r="BZ2062" i="6" s="1"/>
  <c r="D2063" i="6"/>
  <c r="AG2063" i="6" s="1"/>
  <c r="BZ2063" i="6" s="1"/>
  <c r="D2064" i="6"/>
  <c r="AG2064" i="6" s="1"/>
  <c r="BZ2064" i="6" s="1"/>
  <c r="D2065" i="6"/>
  <c r="AG2065" i="6" s="1"/>
  <c r="BZ2065" i="6" s="1"/>
  <c r="D2066" i="6"/>
  <c r="AG2066" i="6" s="1"/>
  <c r="BZ2066" i="6" s="1"/>
  <c r="D2067" i="6"/>
  <c r="AG2067" i="6" s="1"/>
  <c r="BZ2067" i="6" s="1"/>
  <c r="D2068" i="6"/>
  <c r="AG2068" i="6" s="1"/>
  <c r="BZ2068" i="6" s="1"/>
  <c r="D2069" i="6"/>
  <c r="AG2069" i="6" s="1"/>
  <c r="BZ2069" i="6" s="1"/>
  <c r="D2070" i="6"/>
  <c r="AG2070" i="6" s="1"/>
  <c r="BZ2070" i="6" s="1"/>
  <c r="D2071" i="6"/>
  <c r="AG2071" i="6" s="1"/>
  <c r="BZ2071" i="6" s="1"/>
  <c r="D2072" i="6"/>
  <c r="AG2072" i="6" s="1"/>
  <c r="BZ2072" i="6" s="1"/>
  <c r="D2073" i="6"/>
  <c r="AG2073" i="6" s="1"/>
  <c r="BZ2073" i="6" s="1"/>
  <c r="D2074" i="6"/>
  <c r="AG2074" i="6" s="1"/>
  <c r="BZ2074" i="6" s="1"/>
  <c r="D2075" i="6"/>
  <c r="AG2075" i="6" s="1"/>
  <c r="BZ2075" i="6" s="1"/>
  <c r="D2076" i="6"/>
  <c r="AG2076" i="6" s="1"/>
  <c r="BZ2076" i="6" s="1"/>
  <c r="D2077" i="6"/>
  <c r="AG2077" i="6" s="1"/>
  <c r="BZ2077" i="6" s="1"/>
  <c r="D2078" i="6"/>
  <c r="AG2078" i="6" s="1"/>
  <c r="BZ2078" i="6" s="1"/>
  <c r="D2079" i="6"/>
  <c r="AG2079" i="6" s="1"/>
  <c r="BZ2079" i="6" s="1"/>
  <c r="D2080" i="6"/>
  <c r="AG2080" i="6" s="1"/>
  <c r="BZ2080" i="6" s="1"/>
  <c r="D2081" i="6"/>
  <c r="AG2081" i="6" s="1"/>
  <c r="BZ2081" i="6" s="1"/>
  <c r="D2082" i="6"/>
  <c r="AG2082" i="6" s="1"/>
  <c r="BZ2082" i="6" s="1"/>
  <c r="D2083" i="6"/>
  <c r="AG2083" i="6" s="1"/>
  <c r="BZ2083" i="6" s="1"/>
  <c r="D2084" i="6"/>
  <c r="AG2084" i="6" s="1"/>
  <c r="BZ2084" i="6" s="1"/>
  <c r="D2085" i="6"/>
  <c r="AG2085" i="6" s="1"/>
  <c r="BZ2085" i="6" s="1"/>
  <c r="D2086" i="6"/>
  <c r="AG2086" i="6" s="1"/>
  <c r="BZ2086" i="6" s="1"/>
  <c r="D2087" i="6"/>
  <c r="AG2087" i="6" s="1"/>
  <c r="BZ2087" i="6" s="1"/>
  <c r="D2088" i="6"/>
  <c r="AG2088" i="6" s="1"/>
  <c r="BZ2088" i="6" s="1"/>
  <c r="D2089" i="6"/>
  <c r="AG2089" i="6" s="1"/>
  <c r="BZ2089" i="6" s="1"/>
  <c r="D2090" i="6"/>
  <c r="AG2090" i="6" s="1"/>
  <c r="BZ2090" i="6" s="1"/>
  <c r="D2091" i="6"/>
  <c r="AG2091" i="6" s="1"/>
  <c r="BZ2091" i="6" s="1"/>
  <c r="D2092" i="6"/>
  <c r="AG2092" i="6" s="1"/>
  <c r="BZ2092" i="6" s="1"/>
  <c r="D2093" i="6"/>
  <c r="AG2093" i="6" s="1"/>
  <c r="BZ2093" i="6" s="1"/>
  <c r="D2094" i="6"/>
  <c r="AG2094" i="6" s="1"/>
  <c r="BZ2094" i="6" s="1"/>
  <c r="D2095" i="6"/>
  <c r="AG2095" i="6" s="1"/>
  <c r="BZ2095" i="6" s="1"/>
  <c r="D2096" i="6"/>
  <c r="AG2096" i="6" s="1"/>
  <c r="BZ2096" i="6" s="1"/>
  <c r="D2097" i="6"/>
  <c r="AG2097" i="6" s="1"/>
  <c r="BZ2097" i="6" s="1"/>
  <c r="D2098" i="6"/>
  <c r="AG2098" i="6" s="1"/>
  <c r="BZ2098" i="6" s="1"/>
  <c r="D2099" i="6"/>
  <c r="AG2099" i="6" s="1"/>
  <c r="BZ2099" i="6" s="1"/>
  <c r="D2100" i="6"/>
  <c r="AG2100" i="6" s="1"/>
  <c r="BZ2100" i="6" s="1"/>
  <c r="D2101" i="6"/>
  <c r="AG2101" i="6" s="1"/>
  <c r="BZ2101" i="6" s="1"/>
  <c r="D2102" i="6"/>
  <c r="AG2102" i="6" s="1"/>
  <c r="BZ2102" i="6" s="1"/>
  <c r="D2103" i="6"/>
  <c r="AG2103" i="6" s="1"/>
  <c r="BZ2103" i="6" s="1"/>
  <c r="D2104" i="6"/>
  <c r="AG2104" i="6" s="1"/>
  <c r="BZ2104" i="6" s="1"/>
  <c r="D2105" i="6"/>
  <c r="AG2105" i="6" s="1"/>
  <c r="BZ2105" i="6" s="1"/>
  <c r="D2106" i="6"/>
  <c r="AG2106" i="6" s="1"/>
  <c r="BZ2106" i="6" s="1"/>
  <c r="D2107" i="6"/>
  <c r="AG2107" i="6" s="1"/>
  <c r="BZ2107" i="6" s="1"/>
  <c r="D2108" i="6"/>
  <c r="AG2108" i="6" s="1"/>
  <c r="BZ2108" i="6" s="1"/>
  <c r="D2109" i="6"/>
  <c r="AG2109" i="6" s="1"/>
  <c r="BZ2109" i="6" s="1"/>
  <c r="CA2109" i="6" s="1"/>
  <c r="D2110" i="6"/>
  <c r="AG2110" i="6" s="1"/>
  <c r="BZ2110" i="6" s="1"/>
  <c r="CA2110" i="6" s="1"/>
  <c r="D2111" i="6"/>
  <c r="AG2111" i="6" s="1"/>
  <c r="BZ2111" i="6" s="1"/>
  <c r="CA2111" i="6" s="1"/>
  <c r="D2112" i="6"/>
  <c r="AG2112" i="6" s="1"/>
  <c r="BZ2112" i="6" s="1"/>
  <c r="CA2112" i="6" s="1"/>
  <c r="D2113" i="6"/>
  <c r="AG2113" i="6" s="1"/>
  <c r="BZ2113" i="6" s="1"/>
  <c r="CA2113" i="6" s="1"/>
  <c r="D2114" i="6"/>
  <c r="AG2114" i="6" s="1"/>
  <c r="BZ2114" i="6" s="1"/>
  <c r="CA2114" i="6" s="1"/>
  <c r="D2115" i="6"/>
  <c r="AG2115" i="6" s="1"/>
  <c r="BZ2115" i="6" s="1"/>
  <c r="CA2115" i="6" s="1"/>
  <c r="D2116" i="6"/>
  <c r="AG2116" i="6" s="1"/>
  <c r="BZ2116" i="6" s="1"/>
  <c r="CA2116" i="6" s="1"/>
  <c r="D2117" i="6"/>
  <c r="AG2117" i="6" s="1"/>
  <c r="BZ2117" i="6" s="1"/>
  <c r="CA2117" i="6" s="1"/>
  <c r="D2118" i="6"/>
  <c r="AG2118" i="6" s="1"/>
  <c r="BZ2118" i="6" s="1"/>
  <c r="CA2118" i="6" s="1"/>
  <c r="D2119" i="6"/>
  <c r="AG2119" i="6" s="1"/>
  <c r="BZ2119" i="6" s="1"/>
  <c r="CA2119" i="6" s="1"/>
  <c r="D2120" i="6"/>
  <c r="AG2120" i="6" s="1"/>
  <c r="BZ2120" i="6" s="1"/>
  <c r="CA2120" i="6" s="1"/>
  <c r="D2121" i="6"/>
  <c r="AG2121" i="6" s="1"/>
  <c r="BZ2121" i="6" s="1"/>
  <c r="CA2121" i="6" s="1"/>
  <c r="D2122" i="6"/>
  <c r="AG2122" i="6" s="1"/>
  <c r="BZ2122" i="6" s="1"/>
  <c r="CA2122" i="6" s="1"/>
  <c r="D2123" i="6"/>
  <c r="AG2123" i="6" s="1"/>
  <c r="BZ2123" i="6" s="1"/>
  <c r="CA2123" i="6" s="1"/>
  <c r="D2124" i="6"/>
  <c r="AG2124" i="6" s="1"/>
  <c r="BZ2124" i="6" s="1"/>
  <c r="CA2124" i="6" s="1"/>
  <c r="D2125" i="6"/>
  <c r="AG2125" i="6" s="1"/>
  <c r="BZ2125" i="6" s="1"/>
  <c r="CA2125" i="6" s="1"/>
  <c r="D2126" i="6"/>
  <c r="AG2126" i="6" s="1"/>
  <c r="BZ2126" i="6" s="1"/>
  <c r="CA2126" i="6" s="1"/>
  <c r="D2127" i="6"/>
  <c r="AG2127" i="6" s="1"/>
  <c r="BZ2127" i="6" s="1"/>
  <c r="CA2127" i="6" s="1"/>
  <c r="D2128" i="6"/>
  <c r="AG2128" i="6" s="1"/>
  <c r="BZ2128" i="6" s="1"/>
  <c r="CA2128" i="6" s="1"/>
  <c r="D2129" i="6"/>
  <c r="AG2129" i="6" s="1"/>
  <c r="BZ2129" i="6" s="1"/>
  <c r="CA2129" i="6" s="1"/>
  <c r="D2130" i="6"/>
  <c r="AG2130" i="6" s="1"/>
  <c r="BZ2130" i="6" s="1"/>
  <c r="CA2130" i="6" s="1"/>
  <c r="D2131" i="6"/>
  <c r="AG2131" i="6" s="1"/>
  <c r="BZ2131" i="6" s="1"/>
  <c r="CA2131" i="6" s="1"/>
  <c r="D2132" i="6"/>
  <c r="AG2132" i="6" s="1"/>
  <c r="BZ2132" i="6" s="1"/>
  <c r="CA2132" i="6" s="1"/>
  <c r="D2133" i="6"/>
  <c r="AG2133" i="6" s="1"/>
  <c r="BZ2133" i="6" s="1"/>
  <c r="CA2133" i="6" s="1"/>
  <c r="D2134" i="6"/>
  <c r="AG2134" i="6" s="1"/>
  <c r="BZ2134" i="6" s="1"/>
  <c r="CA2134" i="6" s="1"/>
  <c r="D2135" i="6"/>
  <c r="AG2135" i="6" s="1"/>
  <c r="BZ2135" i="6" s="1"/>
  <c r="CA2135" i="6" s="1"/>
  <c r="D2136" i="6"/>
  <c r="AG2136" i="6" s="1"/>
  <c r="BZ2136" i="6" s="1"/>
  <c r="CA2136" i="6" s="1"/>
  <c r="D2137" i="6"/>
  <c r="AG2137" i="6" s="1"/>
  <c r="BZ2137" i="6" s="1"/>
  <c r="CA2137" i="6" s="1"/>
  <c r="D2138" i="6"/>
  <c r="AG2138" i="6" s="1"/>
  <c r="BZ2138" i="6" s="1"/>
  <c r="CA2138" i="6" s="1"/>
  <c r="D2139" i="6"/>
  <c r="AG2139" i="6" s="1"/>
  <c r="BZ2139" i="6" s="1"/>
  <c r="CA2139" i="6" s="1"/>
  <c r="D2140" i="6"/>
  <c r="AG2140" i="6" s="1"/>
  <c r="BZ2140" i="6" s="1"/>
  <c r="CA2140" i="6" s="1"/>
  <c r="D2141" i="6"/>
  <c r="AG2141" i="6" s="1"/>
  <c r="BZ2141" i="6" s="1"/>
  <c r="CA2141" i="6" s="1"/>
  <c r="D2142" i="6"/>
  <c r="AG2142" i="6" s="1"/>
  <c r="BZ2142" i="6" s="1"/>
  <c r="CA2142" i="6" s="1"/>
  <c r="D2143" i="6"/>
  <c r="AG2143" i="6" s="1"/>
  <c r="BZ2143" i="6" s="1"/>
  <c r="CA2143" i="6" s="1"/>
  <c r="D2144" i="6"/>
  <c r="AG2144" i="6" s="1"/>
  <c r="BZ2144" i="6" s="1"/>
  <c r="CA2144" i="6" s="1"/>
  <c r="D2145" i="6"/>
  <c r="AG2145" i="6" s="1"/>
  <c r="BZ2145" i="6" s="1"/>
  <c r="CA2145" i="6" s="1"/>
  <c r="D2146" i="6"/>
  <c r="AG2146" i="6" s="1"/>
  <c r="BZ2146" i="6" s="1"/>
  <c r="CA2146" i="6" s="1"/>
  <c r="D2147" i="6"/>
  <c r="AG2147" i="6" s="1"/>
  <c r="BZ2147" i="6" s="1"/>
  <c r="CA2147" i="6" s="1"/>
  <c r="D2148" i="6"/>
  <c r="AG2148" i="6" s="1"/>
  <c r="BZ2148" i="6" s="1"/>
  <c r="CA2148" i="6" s="1"/>
  <c r="D2149" i="6"/>
  <c r="AG2149" i="6" s="1"/>
  <c r="BZ2149" i="6" s="1"/>
  <c r="CA2149" i="6" s="1"/>
  <c r="D2150" i="6"/>
  <c r="AG2150" i="6" s="1"/>
  <c r="BZ2150" i="6" s="1"/>
  <c r="CA2150" i="6" s="1"/>
  <c r="D2151" i="6"/>
  <c r="AG2151" i="6" s="1"/>
  <c r="BZ2151" i="6" s="1"/>
  <c r="CA2151" i="6" s="1"/>
  <c r="D2152" i="6"/>
  <c r="AG2152" i="6" s="1"/>
  <c r="BZ2152" i="6" s="1"/>
  <c r="CA2152" i="6" s="1"/>
  <c r="D2153" i="6"/>
  <c r="AG2153" i="6" s="1"/>
  <c r="BZ2153" i="6" s="1"/>
  <c r="CA2153" i="6" s="1"/>
  <c r="D2154" i="6"/>
  <c r="AG2154" i="6" s="1"/>
  <c r="BZ2154" i="6" s="1"/>
  <c r="CA2154" i="6" s="1"/>
  <c r="D2155" i="6"/>
  <c r="AG2155" i="6" s="1"/>
  <c r="BZ2155" i="6" s="1"/>
  <c r="CA2155" i="6" s="1"/>
  <c r="D2156" i="6"/>
  <c r="AG2156" i="6" s="1"/>
  <c r="BZ2156" i="6" s="1"/>
  <c r="CA2156" i="6" s="1"/>
  <c r="D2037" i="6"/>
  <c r="AG2037" i="6" s="1"/>
  <c r="BZ2037" i="6" s="1"/>
  <c r="D1874" i="6"/>
  <c r="AG1874" i="6" s="1"/>
  <c r="BB1874" i="6" s="1"/>
  <c r="D1875" i="6"/>
  <c r="AG1875" i="6" s="1"/>
  <c r="BB1875" i="6" s="1"/>
  <c r="D1876" i="6"/>
  <c r="AG1876" i="6" s="1"/>
  <c r="BB1876" i="6" s="1"/>
  <c r="D1877" i="6"/>
  <c r="AG1877" i="6" s="1"/>
  <c r="BB1877" i="6" s="1"/>
  <c r="D1878" i="6"/>
  <c r="AG1878" i="6" s="1"/>
  <c r="BB1878" i="6" s="1"/>
  <c r="D1879" i="6"/>
  <c r="AG1879" i="6" s="1"/>
  <c r="BB1879" i="6" s="1"/>
  <c r="D1880" i="6"/>
  <c r="AG1880" i="6" s="1"/>
  <c r="BB1880" i="6" s="1"/>
  <c r="D1881" i="6"/>
  <c r="AG1881" i="6" s="1"/>
  <c r="BB1881" i="6" s="1"/>
  <c r="D1882" i="6"/>
  <c r="AG1882" i="6" s="1"/>
  <c r="BB1882" i="6" s="1"/>
  <c r="D1883" i="6"/>
  <c r="AG1883" i="6" s="1"/>
  <c r="BB1883" i="6" s="1"/>
  <c r="D1884" i="6"/>
  <c r="AG1884" i="6" s="1"/>
  <c r="BB1884" i="6" s="1"/>
  <c r="D1885" i="6"/>
  <c r="AG1885" i="6" s="1"/>
  <c r="BB1885" i="6" s="1"/>
  <c r="D1886" i="6"/>
  <c r="AG1886" i="6" s="1"/>
  <c r="BB1886" i="6" s="1"/>
  <c r="D1887" i="6"/>
  <c r="AG1887" i="6" s="1"/>
  <c r="BB1887" i="6" s="1"/>
  <c r="D1888" i="6"/>
  <c r="AG1888" i="6" s="1"/>
  <c r="BB1888" i="6" s="1"/>
  <c r="D1889" i="6"/>
  <c r="AG1889" i="6" s="1"/>
  <c r="BB1889" i="6" s="1"/>
  <c r="D1890" i="6"/>
  <c r="AG1890" i="6" s="1"/>
  <c r="BB1890" i="6" s="1"/>
  <c r="D1891" i="6"/>
  <c r="AG1891" i="6" s="1"/>
  <c r="BB1891" i="6" s="1"/>
  <c r="D1892" i="6"/>
  <c r="AG1892" i="6" s="1"/>
  <c r="BB1892" i="6" s="1"/>
  <c r="D1893" i="6"/>
  <c r="AG1893" i="6" s="1"/>
  <c r="BB1893" i="6" s="1"/>
  <c r="D1894" i="6"/>
  <c r="AG1894" i="6" s="1"/>
  <c r="BB1894" i="6" s="1"/>
  <c r="D1895" i="6"/>
  <c r="AG1895" i="6" s="1"/>
  <c r="BB1895" i="6" s="1"/>
  <c r="D1896" i="6"/>
  <c r="AG1896" i="6" s="1"/>
  <c r="BB1896" i="6" s="1"/>
  <c r="D1897" i="6"/>
  <c r="AG1897" i="6" s="1"/>
  <c r="BB1897" i="6" s="1"/>
  <c r="D1898" i="6"/>
  <c r="AG1898" i="6" s="1"/>
  <c r="BB1898" i="6" s="1"/>
  <c r="D1899" i="6"/>
  <c r="AG1899" i="6" s="1"/>
  <c r="BB1899" i="6" s="1"/>
  <c r="D1900" i="6"/>
  <c r="AG1900" i="6" s="1"/>
  <c r="BB1900" i="6" s="1"/>
  <c r="D1901" i="6"/>
  <c r="AG1901" i="6" s="1"/>
  <c r="BB1901" i="6" s="1"/>
  <c r="D1902" i="6"/>
  <c r="AG1902" i="6" s="1"/>
  <c r="BB1902" i="6" s="1"/>
  <c r="D1903" i="6"/>
  <c r="AG1903" i="6" s="1"/>
  <c r="BB1903" i="6" s="1"/>
  <c r="D1904" i="6"/>
  <c r="AG1904" i="6" s="1"/>
  <c r="BB1904" i="6" s="1"/>
  <c r="D1905" i="6"/>
  <c r="AG1905" i="6" s="1"/>
  <c r="BB1905" i="6" s="1"/>
  <c r="D1906" i="6"/>
  <c r="AG1906" i="6" s="1"/>
  <c r="BB1906" i="6" s="1"/>
  <c r="D1907" i="6"/>
  <c r="AG1907" i="6" s="1"/>
  <c r="BB1907" i="6" s="1"/>
  <c r="D1908" i="6"/>
  <c r="AG1908" i="6" s="1"/>
  <c r="BB1908" i="6" s="1"/>
  <c r="D1909" i="6"/>
  <c r="AG1909" i="6" s="1"/>
  <c r="BB1909" i="6" s="1"/>
  <c r="D1910" i="6"/>
  <c r="AG1910" i="6" s="1"/>
  <c r="BB1910" i="6" s="1"/>
  <c r="D1911" i="6"/>
  <c r="AG1911" i="6" s="1"/>
  <c r="BB1911" i="6" s="1"/>
  <c r="D1912" i="6"/>
  <c r="AG1912" i="6" s="1"/>
  <c r="BB1912" i="6" s="1"/>
  <c r="D1913" i="6"/>
  <c r="AG1913" i="6" s="1"/>
  <c r="BB1913" i="6" s="1"/>
  <c r="D1914" i="6"/>
  <c r="AG1914" i="6" s="1"/>
  <c r="BB1914" i="6" s="1"/>
  <c r="D1915" i="6"/>
  <c r="AG1915" i="6" s="1"/>
  <c r="BB1915" i="6" s="1"/>
  <c r="D1916" i="6"/>
  <c r="AG1916" i="6" s="1"/>
  <c r="BB1916" i="6" s="1"/>
  <c r="D1917" i="6"/>
  <c r="AG1917" i="6" s="1"/>
  <c r="BB1917" i="6" s="1"/>
  <c r="D1918" i="6"/>
  <c r="AG1918" i="6" s="1"/>
  <c r="BB1918" i="6" s="1"/>
  <c r="D1919" i="6"/>
  <c r="AG1919" i="6" s="1"/>
  <c r="BB1919" i="6" s="1"/>
  <c r="D1920" i="6"/>
  <c r="AG1920" i="6" s="1"/>
  <c r="BB1920" i="6" s="1"/>
  <c r="D1921" i="6"/>
  <c r="AG1921" i="6" s="1"/>
  <c r="BB1921" i="6" s="1"/>
  <c r="D1922" i="6"/>
  <c r="AG1922" i="6" s="1"/>
  <c r="BB1922" i="6" s="1"/>
  <c r="D1923" i="6"/>
  <c r="AG1923" i="6" s="1"/>
  <c r="BB1923" i="6" s="1"/>
  <c r="D1924" i="6"/>
  <c r="AG1924" i="6" s="1"/>
  <c r="BB1924" i="6" s="1"/>
  <c r="D1925" i="6"/>
  <c r="AG1925" i="6" s="1"/>
  <c r="BB1925" i="6" s="1"/>
  <c r="D1926" i="6"/>
  <c r="AG1926" i="6" s="1"/>
  <c r="BB1926" i="6" s="1"/>
  <c r="D1927" i="6"/>
  <c r="AG1927" i="6" s="1"/>
  <c r="BB1927" i="6" s="1"/>
  <c r="D1928" i="6"/>
  <c r="AG1928" i="6" s="1"/>
  <c r="BB1928" i="6" s="1"/>
  <c r="D1929" i="6"/>
  <c r="AG1929" i="6" s="1"/>
  <c r="BB1929" i="6" s="1"/>
  <c r="D1930" i="6"/>
  <c r="AG1930" i="6" s="1"/>
  <c r="BB1930" i="6" s="1"/>
  <c r="D1931" i="6"/>
  <c r="AG1931" i="6" s="1"/>
  <c r="BB1931" i="6" s="1"/>
  <c r="D1932" i="6"/>
  <c r="AG1932" i="6" s="1"/>
  <c r="BB1932" i="6" s="1"/>
  <c r="D1933" i="6"/>
  <c r="AG1933" i="6" s="1"/>
  <c r="BB1933" i="6" s="1"/>
  <c r="D1934" i="6"/>
  <c r="AG1934" i="6" s="1"/>
  <c r="BB1934" i="6" s="1"/>
  <c r="D1935" i="6"/>
  <c r="AG1935" i="6" s="1"/>
  <c r="BB1935" i="6" s="1"/>
  <c r="D1936" i="6"/>
  <c r="AG1936" i="6" s="1"/>
  <c r="BB1936" i="6" s="1"/>
  <c r="D1937" i="6"/>
  <c r="AG1937" i="6" s="1"/>
  <c r="BB1937" i="6" s="1"/>
  <c r="D1938" i="6"/>
  <c r="AG1938" i="6" s="1"/>
  <c r="BB1938" i="6" s="1"/>
  <c r="D1939" i="6"/>
  <c r="AG1939" i="6" s="1"/>
  <c r="BB1939" i="6" s="1"/>
  <c r="D1940" i="6"/>
  <c r="AG1940" i="6" s="1"/>
  <c r="BB1940" i="6" s="1"/>
  <c r="D1941" i="6"/>
  <c r="AG1941" i="6" s="1"/>
  <c r="BB1941" i="6" s="1"/>
  <c r="D1942" i="6"/>
  <c r="AG1942" i="6" s="1"/>
  <c r="BB1942" i="6" s="1"/>
  <c r="D1943" i="6"/>
  <c r="AG1943" i="6" s="1"/>
  <c r="BB1943" i="6" s="1"/>
  <c r="D1944" i="6"/>
  <c r="AG1944" i="6" s="1"/>
  <c r="BB1944" i="6" s="1"/>
  <c r="D1945" i="6"/>
  <c r="AG1945" i="6" s="1"/>
  <c r="BB1945" i="6" s="1"/>
  <c r="BC1945" i="6" s="1"/>
  <c r="D1946" i="6"/>
  <c r="AG1946" i="6" s="1"/>
  <c r="BB1946" i="6" s="1"/>
  <c r="BC1946" i="6" s="1"/>
  <c r="D1947" i="6"/>
  <c r="AG1947" i="6" s="1"/>
  <c r="BB1947" i="6" s="1"/>
  <c r="BC1947" i="6" s="1"/>
  <c r="D1948" i="6"/>
  <c r="AG1948" i="6" s="1"/>
  <c r="BB1948" i="6" s="1"/>
  <c r="BC1948" i="6" s="1"/>
  <c r="D1949" i="6"/>
  <c r="AG1949" i="6" s="1"/>
  <c r="BB1949" i="6" s="1"/>
  <c r="BC1949" i="6" s="1"/>
  <c r="D1950" i="6"/>
  <c r="AG1950" i="6" s="1"/>
  <c r="BB1950" i="6" s="1"/>
  <c r="BC1950" i="6" s="1"/>
  <c r="D1951" i="6"/>
  <c r="AG1951" i="6" s="1"/>
  <c r="BB1951" i="6" s="1"/>
  <c r="BC1951" i="6" s="1"/>
  <c r="D1952" i="6"/>
  <c r="AG1952" i="6" s="1"/>
  <c r="BB1952" i="6" s="1"/>
  <c r="BC1952" i="6" s="1"/>
  <c r="D1953" i="6"/>
  <c r="AG1953" i="6" s="1"/>
  <c r="BB1953" i="6" s="1"/>
  <c r="BC1953" i="6" s="1"/>
  <c r="D1954" i="6"/>
  <c r="AG1954" i="6" s="1"/>
  <c r="BB1954" i="6" s="1"/>
  <c r="BC1954" i="6" s="1"/>
  <c r="D1955" i="6"/>
  <c r="AG1955" i="6" s="1"/>
  <c r="BB1955" i="6" s="1"/>
  <c r="BC1955" i="6" s="1"/>
  <c r="D1956" i="6"/>
  <c r="AG1956" i="6" s="1"/>
  <c r="BB1956" i="6" s="1"/>
  <c r="BC1956" i="6" s="1"/>
  <c r="D1957" i="6"/>
  <c r="AG1957" i="6" s="1"/>
  <c r="BB1957" i="6" s="1"/>
  <c r="BC1957" i="6" s="1"/>
  <c r="D1958" i="6"/>
  <c r="AG1958" i="6" s="1"/>
  <c r="BB1958" i="6" s="1"/>
  <c r="BC1958" i="6" s="1"/>
  <c r="D1959" i="6"/>
  <c r="AG1959" i="6" s="1"/>
  <c r="BB1959" i="6" s="1"/>
  <c r="BC1959" i="6" s="1"/>
  <c r="D1960" i="6"/>
  <c r="AG1960" i="6" s="1"/>
  <c r="BB1960" i="6" s="1"/>
  <c r="BC1960" i="6" s="1"/>
  <c r="D1961" i="6"/>
  <c r="AG1961" i="6" s="1"/>
  <c r="BB1961" i="6" s="1"/>
  <c r="BC1961" i="6" s="1"/>
  <c r="D1962" i="6"/>
  <c r="AG1962" i="6" s="1"/>
  <c r="BB1962" i="6" s="1"/>
  <c r="BC1962" i="6" s="1"/>
  <c r="D1963" i="6"/>
  <c r="AG1963" i="6" s="1"/>
  <c r="BB1963" i="6" s="1"/>
  <c r="BC1963" i="6" s="1"/>
  <c r="D1964" i="6"/>
  <c r="AG1964" i="6" s="1"/>
  <c r="BB1964" i="6" s="1"/>
  <c r="BC1964" i="6" s="1"/>
  <c r="D1965" i="6"/>
  <c r="AG1965" i="6" s="1"/>
  <c r="BB1965" i="6" s="1"/>
  <c r="BC1965" i="6" s="1"/>
  <c r="D1966" i="6"/>
  <c r="AG1966" i="6" s="1"/>
  <c r="BB1966" i="6" s="1"/>
  <c r="BC1966" i="6" s="1"/>
  <c r="D1967" i="6"/>
  <c r="AG1967" i="6" s="1"/>
  <c r="BB1967" i="6" s="1"/>
  <c r="BC1967" i="6" s="1"/>
  <c r="D1968" i="6"/>
  <c r="AG1968" i="6" s="1"/>
  <c r="BB1968" i="6" s="1"/>
  <c r="BC1968" i="6" s="1"/>
  <c r="D1969" i="6"/>
  <c r="AG1969" i="6" s="1"/>
  <c r="BB1969" i="6" s="1"/>
  <c r="BC1969" i="6" s="1"/>
  <c r="D1970" i="6"/>
  <c r="AG1970" i="6" s="1"/>
  <c r="BB1970" i="6" s="1"/>
  <c r="BC1970" i="6" s="1"/>
  <c r="D1971" i="6"/>
  <c r="AG1971" i="6" s="1"/>
  <c r="BB1971" i="6" s="1"/>
  <c r="BC1971" i="6" s="1"/>
  <c r="D1972" i="6"/>
  <c r="AG1972" i="6" s="1"/>
  <c r="BB1972" i="6" s="1"/>
  <c r="BC1972" i="6" s="1"/>
  <c r="D1973" i="6"/>
  <c r="AG1973" i="6" s="1"/>
  <c r="BB1973" i="6" s="1"/>
  <c r="BC1973" i="6" s="1"/>
  <c r="D1974" i="6"/>
  <c r="AG1974" i="6" s="1"/>
  <c r="BB1974" i="6" s="1"/>
  <c r="BC1974" i="6" s="1"/>
  <c r="D1975" i="6"/>
  <c r="AG1975" i="6" s="1"/>
  <c r="BB1975" i="6" s="1"/>
  <c r="BC1975" i="6" s="1"/>
  <c r="D1976" i="6"/>
  <c r="AG1976" i="6" s="1"/>
  <c r="BB1976" i="6" s="1"/>
  <c r="BC1976" i="6" s="1"/>
  <c r="D1977" i="6"/>
  <c r="AG1977" i="6" s="1"/>
  <c r="BB1977" i="6" s="1"/>
  <c r="BC1977" i="6" s="1"/>
  <c r="D1978" i="6"/>
  <c r="AG1978" i="6" s="1"/>
  <c r="BB1978" i="6" s="1"/>
  <c r="BC1978" i="6" s="1"/>
  <c r="D1979" i="6"/>
  <c r="AG1979" i="6" s="1"/>
  <c r="BB1979" i="6" s="1"/>
  <c r="BC1979" i="6" s="1"/>
  <c r="D1980" i="6"/>
  <c r="AG1980" i="6" s="1"/>
  <c r="BB1980" i="6" s="1"/>
  <c r="BC1980" i="6" s="1"/>
  <c r="D1981" i="6"/>
  <c r="AG1981" i="6" s="1"/>
  <c r="BB1981" i="6" s="1"/>
  <c r="BC1981" i="6" s="1"/>
  <c r="D1982" i="6"/>
  <c r="AG1982" i="6" s="1"/>
  <c r="BB1982" i="6" s="1"/>
  <c r="BC1982" i="6" s="1"/>
  <c r="D1983" i="6"/>
  <c r="AG1983" i="6" s="1"/>
  <c r="BB1983" i="6" s="1"/>
  <c r="BC1983" i="6" s="1"/>
  <c r="D1984" i="6"/>
  <c r="AG1984" i="6" s="1"/>
  <c r="BB1984" i="6" s="1"/>
  <c r="BC1984" i="6" s="1"/>
  <c r="D1985" i="6"/>
  <c r="AG1985" i="6" s="1"/>
  <c r="BB1985" i="6" s="1"/>
  <c r="BC1985" i="6" s="1"/>
  <c r="D1986" i="6"/>
  <c r="AG1986" i="6" s="1"/>
  <c r="BB1986" i="6" s="1"/>
  <c r="BC1986" i="6" s="1"/>
  <c r="D1987" i="6"/>
  <c r="AG1987" i="6" s="1"/>
  <c r="BB1987" i="6" s="1"/>
  <c r="BC1987" i="6" s="1"/>
  <c r="D1988" i="6"/>
  <c r="AG1988" i="6" s="1"/>
  <c r="BB1988" i="6" s="1"/>
  <c r="BC1988" i="6" s="1"/>
  <c r="D1989" i="6"/>
  <c r="AG1989" i="6" s="1"/>
  <c r="BB1989" i="6" s="1"/>
  <c r="BC1989" i="6" s="1"/>
  <c r="D1990" i="6"/>
  <c r="AG1990" i="6" s="1"/>
  <c r="BB1990" i="6" s="1"/>
  <c r="BC1990" i="6" s="1"/>
  <c r="D1991" i="6"/>
  <c r="AG1991" i="6" s="1"/>
  <c r="BB1991" i="6" s="1"/>
  <c r="BC1991" i="6" s="1"/>
  <c r="D1992" i="6"/>
  <c r="AG1992" i="6" s="1"/>
  <c r="BB1992" i="6" s="1"/>
  <c r="BC1992" i="6" s="1"/>
  <c r="D1873" i="6"/>
  <c r="AG1873" i="6" s="1"/>
  <c r="BB1873" i="6" s="1"/>
  <c r="D1698" i="6"/>
  <c r="AG1698" i="6" s="1"/>
  <c r="BB1698" i="6" s="1"/>
  <c r="D1699" i="6"/>
  <c r="AG1699" i="6" s="1"/>
  <c r="BB1699" i="6" s="1"/>
  <c r="D1700" i="6"/>
  <c r="AG1700" i="6" s="1"/>
  <c r="BB1700" i="6" s="1"/>
  <c r="D1701" i="6"/>
  <c r="AG1701" i="6" s="1"/>
  <c r="BB1701" i="6" s="1"/>
  <c r="D1702" i="6"/>
  <c r="AG1702" i="6" s="1"/>
  <c r="BB1702" i="6" s="1"/>
  <c r="D1703" i="6"/>
  <c r="AG1703" i="6" s="1"/>
  <c r="BB1703" i="6" s="1"/>
  <c r="D1704" i="6"/>
  <c r="AG1704" i="6" s="1"/>
  <c r="BB1704" i="6" s="1"/>
  <c r="D1705" i="6"/>
  <c r="AG1705" i="6" s="1"/>
  <c r="BB1705" i="6" s="1"/>
  <c r="D1706" i="6"/>
  <c r="AG1706" i="6" s="1"/>
  <c r="BB1706" i="6" s="1"/>
  <c r="D1707" i="6"/>
  <c r="AG1707" i="6" s="1"/>
  <c r="BB1707" i="6" s="1"/>
  <c r="D1708" i="6"/>
  <c r="AG1708" i="6" s="1"/>
  <c r="BB1708" i="6" s="1"/>
  <c r="D1709" i="6"/>
  <c r="AG1709" i="6" s="1"/>
  <c r="BB1709" i="6" s="1"/>
  <c r="D1710" i="6"/>
  <c r="AG1710" i="6" s="1"/>
  <c r="BB1710" i="6" s="1"/>
  <c r="D1711" i="6"/>
  <c r="AG1711" i="6" s="1"/>
  <c r="BB1711" i="6" s="1"/>
  <c r="D1712" i="6"/>
  <c r="AG1712" i="6" s="1"/>
  <c r="BB1712" i="6" s="1"/>
  <c r="D1713" i="6"/>
  <c r="AG1713" i="6" s="1"/>
  <c r="BB1713" i="6" s="1"/>
  <c r="D1714" i="6"/>
  <c r="AG1714" i="6" s="1"/>
  <c r="BB1714" i="6" s="1"/>
  <c r="D1715" i="6"/>
  <c r="AG1715" i="6" s="1"/>
  <c r="BB1715" i="6" s="1"/>
  <c r="D1716" i="6"/>
  <c r="AG1716" i="6" s="1"/>
  <c r="BB1716" i="6" s="1"/>
  <c r="D1717" i="6"/>
  <c r="AG1717" i="6" s="1"/>
  <c r="BB1717" i="6" s="1"/>
  <c r="D1718" i="6"/>
  <c r="AG1718" i="6" s="1"/>
  <c r="BB1718" i="6" s="1"/>
  <c r="D1719" i="6"/>
  <c r="AG1719" i="6" s="1"/>
  <c r="BB1719" i="6" s="1"/>
  <c r="D1720" i="6"/>
  <c r="AG1720" i="6" s="1"/>
  <c r="BB1720" i="6" s="1"/>
  <c r="D1721" i="6"/>
  <c r="AG1721" i="6" s="1"/>
  <c r="BB1721" i="6" s="1"/>
  <c r="D1722" i="6"/>
  <c r="AG1722" i="6" s="1"/>
  <c r="BB1722" i="6" s="1"/>
  <c r="D1723" i="6"/>
  <c r="AG1723" i="6" s="1"/>
  <c r="BB1723" i="6" s="1"/>
  <c r="D1724" i="6"/>
  <c r="AG1724" i="6" s="1"/>
  <c r="BB1724" i="6" s="1"/>
  <c r="D1725" i="6"/>
  <c r="AG1725" i="6" s="1"/>
  <c r="BB1725" i="6" s="1"/>
  <c r="D1726" i="6"/>
  <c r="AG1726" i="6" s="1"/>
  <c r="BB1726" i="6" s="1"/>
  <c r="D1727" i="6"/>
  <c r="AG1727" i="6" s="1"/>
  <c r="BB1727" i="6" s="1"/>
  <c r="D1728" i="6"/>
  <c r="AG1728" i="6" s="1"/>
  <c r="BB1728" i="6" s="1"/>
  <c r="D1729" i="6"/>
  <c r="AG1729" i="6" s="1"/>
  <c r="BB1729" i="6" s="1"/>
  <c r="D1730" i="6"/>
  <c r="AG1730" i="6" s="1"/>
  <c r="BB1730" i="6" s="1"/>
  <c r="D1731" i="6"/>
  <c r="AG1731" i="6" s="1"/>
  <c r="BB1731" i="6" s="1"/>
  <c r="D1732" i="6"/>
  <c r="AG1732" i="6" s="1"/>
  <c r="BB1732" i="6" s="1"/>
  <c r="D1733" i="6"/>
  <c r="AG1733" i="6" s="1"/>
  <c r="BB1733" i="6" s="1"/>
  <c r="D1734" i="6"/>
  <c r="AG1734" i="6" s="1"/>
  <c r="BB1734" i="6" s="1"/>
  <c r="D1735" i="6"/>
  <c r="AG1735" i="6" s="1"/>
  <c r="BB1735" i="6" s="1"/>
  <c r="D1736" i="6"/>
  <c r="AG1736" i="6" s="1"/>
  <c r="BB1736" i="6" s="1"/>
  <c r="D1737" i="6"/>
  <c r="AG1737" i="6" s="1"/>
  <c r="BB1737" i="6" s="1"/>
  <c r="D1738" i="6"/>
  <c r="AG1738" i="6" s="1"/>
  <c r="BB1738" i="6" s="1"/>
  <c r="D1739" i="6"/>
  <c r="AG1739" i="6" s="1"/>
  <c r="BB1739" i="6" s="1"/>
  <c r="D1740" i="6"/>
  <c r="AG1740" i="6" s="1"/>
  <c r="BB1740" i="6" s="1"/>
  <c r="D1741" i="6"/>
  <c r="AG1741" i="6" s="1"/>
  <c r="BB1741" i="6" s="1"/>
  <c r="D1742" i="6"/>
  <c r="AG1742" i="6" s="1"/>
  <c r="BB1742" i="6" s="1"/>
  <c r="D1743" i="6"/>
  <c r="AG1743" i="6" s="1"/>
  <c r="BB1743" i="6" s="1"/>
  <c r="D1744" i="6"/>
  <c r="AG1744" i="6" s="1"/>
  <c r="BB1744" i="6" s="1"/>
  <c r="D1745" i="6"/>
  <c r="AG1745" i="6" s="1"/>
  <c r="BB1745" i="6" s="1"/>
  <c r="D1746" i="6"/>
  <c r="AG1746" i="6" s="1"/>
  <c r="BB1746" i="6" s="1"/>
  <c r="D1747" i="6"/>
  <c r="AG1747" i="6" s="1"/>
  <c r="BB1747" i="6" s="1"/>
  <c r="D1748" i="6"/>
  <c r="AG1748" i="6" s="1"/>
  <c r="BB1748" i="6" s="1"/>
  <c r="D1749" i="6"/>
  <c r="AG1749" i="6" s="1"/>
  <c r="BB1749" i="6" s="1"/>
  <c r="D1750" i="6"/>
  <c r="AG1750" i="6" s="1"/>
  <c r="BB1750" i="6" s="1"/>
  <c r="D1751" i="6"/>
  <c r="AG1751" i="6" s="1"/>
  <c r="BB1751" i="6" s="1"/>
  <c r="D1752" i="6"/>
  <c r="AG1752" i="6" s="1"/>
  <c r="BB1752" i="6" s="1"/>
  <c r="D1753" i="6"/>
  <c r="AG1753" i="6" s="1"/>
  <c r="BB1753" i="6" s="1"/>
  <c r="D1754" i="6"/>
  <c r="AG1754" i="6" s="1"/>
  <c r="BB1754" i="6" s="1"/>
  <c r="D1755" i="6"/>
  <c r="AG1755" i="6" s="1"/>
  <c r="BB1755" i="6" s="1"/>
  <c r="D1756" i="6"/>
  <c r="AG1756" i="6" s="1"/>
  <c r="BB1756" i="6" s="1"/>
  <c r="D1757" i="6"/>
  <c r="AG1757" i="6" s="1"/>
  <c r="BB1757" i="6" s="1"/>
  <c r="D1758" i="6"/>
  <c r="AG1758" i="6" s="1"/>
  <c r="BB1758" i="6" s="1"/>
  <c r="D1759" i="6"/>
  <c r="AG1759" i="6" s="1"/>
  <c r="BB1759" i="6" s="1"/>
  <c r="D1760" i="6"/>
  <c r="AG1760" i="6" s="1"/>
  <c r="BB1760" i="6" s="1"/>
  <c r="D1761" i="6"/>
  <c r="AG1761" i="6" s="1"/>
  <c r="BB1761" i="6" s="1"/>
  <c r="D1762" i="6"/>
  <c r="AG1762" i="6" s="1"/>
  <c r="BB1762" i="6" s="1"/>
  <c r="D1763" i="6"/>
  <c r="AG1763" i="6" s="1"/>
  <c r="BB1763" i="6" s="1"/>
  <c r="D1764" i="6"/>
  <c r="AG1764" i="6" s="1"/>
  <c r="BB1764" i="6" s="1"/>
  <c r="D1765" i="6"/>
  <c r="AG1765" i="6" s="1"/>
  <c r="BB1765" i="6" s="1"/>
  <c r="D1766" i="6"/>
  <c r="AG1766" i="6" s="1"/>
  <c r="BB1766" i="6" s="1"/>
  <c r="D1767" i="6"/>
  <c r="AG1767" i="6" s="1"/>
  <c r="BB1767" i="6" s="1"/>
  <c r="D1768" i="6"/>
  <c r="AG1768" i="6" s="1"/>
  <c r="BB1768" i="6" s="1"/>
  <c r="D1769" i="6"/>
  <c r="AG1769" i="6" s="1"/>
  <c r="BB1769" i="6" s="1"/>
  <c r="BC1769" i="6" s="1"/>
  <c r="D1770" i="6"/>
  <c r="AG1770" i="6" s="1"/>
  <c r="BB1770" i="6" s="1"/>
  <c r="BC1770" i="6" s="1"/>
  <c r="D1771" i="6"/>
  <c r="AG1771" i="6" s="1"/>
  <c r="BB1771" i="6" s="1"/>
  <c r="BC1771" i="6" s="1"/>
  <c r="D1772" i="6"/>
  <c r="AG1772" i="6" s="1"/>
  <c r="BB1772" i="6" s="1"/>
  <c r="BC1772" i="6" s="1"/>
  <c r="D1773" i="6"/>
  <c r="AG1773" i="6" s="1"/>
  <c r="BB1773" i="6" s="1"/>
  <c r="BC1773" i="6" s="1"/>
  <c r="D1774" i="6"/>
  <c r="AG1774" i="6" s="1"/>
  <c r="BB1774" i="6" s="1"/>
  <c r="BC1774" i="6" s="1"/>
  <c r="D1775" i="6"/>
  <c r="AG1775" i="6" s="1"/>
  <c r="BB1775" i="6" s="1"/>
  <c r="BC1775" i="6" s="1"/>
  <c r="D1776" i="6"/>
  <c r="AG1776" i="6" s="1"/>
  <c r="BB1776" i="6" s="1"/>
  <c r="BC1776" i="6" s="1"/>
  <c r="D1777" i="6"/>
  <c r="AG1777" i="6" s="1"/>
  <c r="BB1777" i="6" s="1"/>
  <c r="BC1777" i="6" s="1"/>
  <c r="D1778" i="6"/>
  <c r="AG1778" i="6" s="1"/>
  <c r="BB1778" i="6" s="1"/>
  <c r="BC1778" i="6" s="1"/>
  <c r="D1779" i="6"/>
  <c r="AG1779" i="6" s="1"/>
  <c r="BB1779" i="6" s="1"/>
  <c r="BC1779" i="6" s="1"/>
  <c r="D1780" i="6"/>
  <c r="AG1780" i="6" s="1"/>
  <c r="BB1780" i="6" s="1"/>
  <c r="BC1780" i="6" s="1"/>
  <c r="D1781" i="6"/>
  <c r="AG1781" i="6" s="1"/>
  <c r="BB1781" i="6" s="1"/>
  <c r="BC1781" i="6" s="1"/>
  <c r="D1782" i="6"/>
  <c r="AG1782" i="6" s="1"/>
  <c r="BB1782" i="6" s="1"/>
  <c r="BC1782" i="6" s="1"/>
  <c r="D1783" i="6"/>
  <c r="AG1783" i="6" s="1"/>
  <c r="BB1783" i="6" s="1"/>
  <c r="BC1783" i="6" s="1"/>
  <c r="D1784" i="6"/>
  <c r="AG1784" i="6" s="1"/>
  <c r="BB1784" i="6" s="1"/>
  <c r="BC1784" i="6" s="1"/>
  <c r="D1785" i="6"/>
  <c r="AG1785" i="6" s="1"/>
  <c r="BB1785" i="6" s="1"/>
  <c r="BC1785" i="6" s="1"/>
  <c r="D1786" i="6"/>
  <c r="AG1786" i="6" s="1"/>
  <c r="BB1786" i="6" s="1"/>
  <c r="BC1786" i="6" s="1"/>
  <c r="D1787" i="6"/>
  <c r="AG1787" i="6" s="1"/>
  <c r="BB1787" i="6" s="1"/>
  <c r="BC1787" i="6" s="1"/>
  <c r="D1788" i="6"/>
  <c r="AG1788" i="6" s="1"/>
  <c r="BB1788" i="6" s="1"/>
  <c r="BC1788" i="6" s="1"/>
  <c r="D1789" i="6"/>
  <c r="AG1789" i="6" s="1"/>
  <c r="BB1789" i="6" s="1"/>
  <c r="BC1789" i="6" s="1"/>
  <c r="D1790" i="6"/>
  <c r="AG1790" i="6" s="1"/>
  <c r="BB1790" i="6" s="1"/>
  <c r="BC1790" i="6" s="1"/>
  <c r="D1791" i="6"/>
  <c r="AG1791" i="6" s="1"/>
  <c r="BB1791" i="6" s="1"/>
  <c r="BC1791" i="6" s="1"/>
  <c r="D1792" i="6"/>
  <c r="AG1792" i="6" s="1"/>
  <c r="BB1792" i="6" s="1"/>
  <c r="BC1792" i="6" s="1"/>
  <c r="D1793" i="6"/>
  <c r="AG1793" i="6" s="1"/>
  <c r="BB1793" i="6" s="1"/>
  <c r="BC1793" i="6" s="1"/>
  <c r="D1794" i="6"/>
  <c r="AG1794" i="6" s="1"/>
  <c r="BB1794" i="6" s="1"/>
  <c r="BC1794" i="6" s="1"/>
  <c r="D1795" i="6"/>
  <c r="AG1795" i="6" s="1"/>
  <c r="BB1795" i="6" s="1"/>
  <c r="BC1795" i="6" s="1"/>
  <c r="D1796" i="6"/>
  <c r="AG1796" i="6" s="1"/>
  <c r="BB1796" i="6" s="1"/>
  <c r="BC1796" i="6" s="1"/>
  <c r="D1797" i="6"/>
  <c r="AG1797" i="6" s="1"/>
  <c r="BB1797" i="6" s="1"/>
  <c r="BC1797" i="6" s="1"/>
  <c r="D1798" i="6"/>
  <c r="AG1798" i="6" s="1"/>
  <c r="BB1798" i="6" s="1"/>
  <c r="BC1798" i="6" s="1"/>
  <c r="D1799" i="6"/>
  <c r="AG1799" i="6" s="1"/>
  <c r="BB1799" i="6" s="1"/>
  <c r="BC1799" i="6" s="1"/>
  <c r="D1800" i="6"/>
  <c r="AG1800" i="6" s="1"/>
  <c r="BB1800" i="6" s="1"/>
  <c r="BC1800" i="6" s="1"/>
  <c r="D1801" i="6"/>
  <c r="AG1801" i="6" s="1"/>
  <c r="BB1801" i="6" s="1"/>
  <c r="BC1801" i="6" s="1"/>
  <c r="D1802" i="6"/>
  <c r="AG1802" i="6" s="1"/>
  <c r="BB1802" i="6" s="1"/>
  <c r="BC1802" i="6" s="1"/>
  <c r="D1803" i="6"/>
  <c r="AG1803" i="6" s="1"/>
  <c r="BB1803" i="6" s="1"/>
  <c r="BC1803" i="6" s="1"/>
  <c r="D1804" i="6"/>
  <c r="AG1804" i="6" s="1"/>
  <c r="BB1804" i="6" s="1"/>
  <c r="BC1804" i="6" s="1"/>
  <c r="D1805" i="6"/>
  <c r="AG1805" i="6" s="1"/>
  <c r="BB1805" i="6" s="1"/>
  <c r="BC1805" i="6" s="1"/>
  <c r="D1806" i="6"/>
  <c r="AG1806" i="6" s="1"/>
  <c r="BB1806" i="6" s="1"/>
  <c r="BC1806" i="6" s="1"/>
  <c r="D1807" i="6"/>
  <c r="AG1807" i="6" s="1"/>
  <c r="BB1807" i="6" s="1"/>
  <c r="BC1807" i="6" s="1"/>
  <c r="D1808" i="6"/>
  <c r="AG1808" i="6" s="1"/>
  <c r="BB1808" i="6" s="1"/>
  <c r="BC1808" i="6" s="1"/>
  <c r="D1809" i="6"/>
  <c r="AG1809" i="6" s="1"/>
  <c r="BB1809" i="6" s="1"/>
  <c r="BC1809" i="6" s="1"/>
  <c r="D1810" i="6"/>
  <c r="AG1810" i="6" s="1"/>
  <c r="BB1810" i="6" s="1"/>
  <c r="BC1810" i="6" s="1"/>
  <c r="D1811" i="6"/>
  <c r="AG1811" i="6" s="1"/>
  <c r="BB1811" i="6" s="1"/>
  <c r="BC1811" i="6" s="1"/>
  <c r="D1812" i="6"/>
  <c r="AG1812" i="6" s="1"/>
  <c r="BB1812" i="6" s="1"/>
  <c r="BC1812" i="6" s="1"/>
  <c r="D1813" i="6"/>
  <c r="AG1813" i="6" s="1"/>
  <c r="BB1813" i="6" s="1"/>
  <c r="BC1813" i="6" s="1"/>
  <c r="D1814" i="6"/>
  <c r="AG1814" i="6" s="1"/>
  <c r="BB1814" i="6" s="1"/>
  <c r="BC1814" i="6" s="1"/>
  <c r="D1815" i="6"/>
  <c r="AG1815" i="6" s="1"/>
  <c r="BB1815" i="6" s="1"/>
  <c r="BC1815" i="6" s="1"/>
  <c r="D1816" i="6"/>
  <c r="AG1816" i="6" s="1"/>
  <c r="BB1816" i="6" s="1"/>
  <c r="BC1816" i="6" s="1"/>
  <c r="D1697" i="6"/>
  <c r="AG1697" i="6" s="1"/>
  <c r="BB1697" i="6" s="1"/>
  <c r="D1563" i="6"/>
  <c r="D1564" i="6"/>
  <c r="D1565" i="6"/>
  <c r="D1566" i="6"/>
  <c r="D1567" i="6"/>
  <c r="D1568" i="6"/>
  <c r="D1569" i="6"/>
  <c r="D1570" i="6"/>
  <c r="D1571" i="6"/>
  <c r="D1572" i="6"/>
  <c r="D1573" i="6"/>
  <c r="D1574" i="6"/>
  <c r="D1575" i="6"/>
  <c r="D1576" i="6"/>
  <c r="D1577" i="6"/>
  <c r="D1578" i="6"/>
  <c r="D1579" i="6"/>
  <c r="D1580" i="6"/>
  <c r="D1581" i="6"/>
  <c r="D1582" i="6"/>
  <c r="D1583" i="6"/>
  <c r="D1584" i="6"/>
  <c r="D1585" i="6"/>
  <c r="D1586" i="6"/>
  <c r="D1587" i="6"/>
  <c r="D1588" i="6"/>
  <c r="D1589" i="6"/>
  <c r="D1590" i="6"/>
  <c r="D1591" i="6"/>
  <c r="D1592" i="6"/>
  <c r="D1593" i="6"/>
  <c r="D1594" i="6"/>
  <c r="D1595" i="6"/>
  <c r="D1596" i="6"/>
  <c r="D1597" i="6"/>
  <c r="D1598" i="6"/>
  <c r="D1599" i="6"/>
  <c r="D1600" i="6"/>
  <c r="D1601" i="6"/>
  <c r="D1602" i="6"/>
  <c r="D1603" i="6"/>
  <c r="D1604" i="6"/>
  <c r="D1605" i="6"/>
  <c r="D1606" i="6"/>
  <c r="D1607" i="6"/>
  <c r="D1608" i="6"/>
  <c r="D1609" i="6"/>
  <c r="D1610" i="6"/>
  <c r="D1611" i="6"/>
  <c r="D1612" i="6"/>
  <c r="D1613" i="6"/>
  <c r="D1614" i="6"/>
  <c r="D1615" i="6"/>
  <c r="D1616" i="6"/>
  <c r="D1617" i="6"/>
  <c r="D1618" i="6"/>
  <c r="D1619" i="6"/>
  <c r="D1620" i="6"/>
  <c r="D1621" i="6"/>
  <c r="D1622" i="6"/>
  <c r="D1623" i="6"/>
  <c r="D1624" i="6"/>
  <c r="D1625" i="6"/>
  <c r="D1626" i="6"/>
  <c r="D1627" i="6"/>
  <c r="D1628" i="6"/>
  <c r="D1629" i="6"/>
  <c r="D1630" i="6"/>
  <c r="D1631" i="6"/>
  <c r="D1632" i="6"/>
  <c r="D1633" i="6"/>
  <c r="D1634" i="6"/>
  <c r="D1635" i="6"/>
  <c r="D1636" i="6"/>
  <c r="D1637" i="6"/>
  <c r="D1638" i="6"/>
  <c r="D1639" i="6"/>
  <c r="D1640" i="6"/>
  <c r="D1641" i="6"/>
  <c r="D1642" i="6"/>
  <c r="D1643" i="6"/>
  <c r="D1644" i="6"/>
  <c r="D1645" i="6"/>
  <c r="D1646" i="6"/>
  <c r="D1647" i="6"/>
  <c r="D1648" i="6"/>
  <c r="D1649" i="6"/>
  <c r="D1650" i="6"/>
  <c r="D1651" i="6"/>
  <c r="D1652" i="6"/>
  <c r="D1653" i="6"/>
  <c r="D1654" i="6"/>
  <c r="D1655" i="6"/>
  <c r="D1656" i="6"/>
  <c r="D1657" i="6"/>
  <c r="D1658" i="6"/>
  <c r="D1659" i="6"/>
  <c r="D1660" i="6"/>
  <c r="D1661" i="6"/>
  <c r="D1662" i="6"/>
  <c r="D1663" i="6"/>
  <c r="D1664" i="6"/>
  <c r="D1665" i="6"/>
  <c r="D1666" i="6"/>
  <c r="D1667" i="6"/>
  <c r="D1668" i="6"/>
  <c r="D1669" i="6"/>
  <c r="D1670" i="6"/>
  <c r="D1671" i="6"/>
  <c r="D1672" i="6"/>
  <c r="D1673" i="6"/>
  <c r="D1674" i="6"/>
  <c r="D1675" i="6"/>
  <c r="D1676" i="6"/>
  <c r="D1677" i="6"/>
  <c r="D1678" i="6"/>
  <c r="D1679" i="6"/>
  <c r="D1680" i="6"/>
  <c r="D1681" i="6"/>
  <c r="D1562" i="6"/>
  <c r="D1437" i="6"/>
  <c r="AG1437" i="6" s="1"/>
  <c r="BZ1437" i="6" s="1"/>
  <c r="D1438" i="6"/>
  <c r="AG1438" i="6" s="1"/>
  <c r="BZ1438" i="6" s="1"/>
  <c r="D1439" i="6"/>
  <c r="AG1439" i="6" s="1"/>
  <c r="BZ1439" i="6" s="1"/>
  <c r="D1440" i="6"/>
  <c r="AG1440" i="6" s="1"/>
  <c r="BZ1440" i="6" s="1"/>
  <c r="D1441" i="6"/>
  <c r="AG1441" i="6" s="1"/>
  <c r="BZ1441" i="6" s="1"/>
  <c r="D1442" i="6"/>
  <c r="AG1442" i="6" s="1"/>
  <c r="BZ1442" i="6" s="1"/>
  <c r="D1443" i="6"/>
  <c r="AG1443" i="6" s="1"/>
  <c r="BZ1443" i="6" s="1"/>
  <c r="D1444" i="6"/>
  <c r="AG1444" i="6" s="1"/>
  <c r="BZ1444" i="6" s="1"/>
  <c r="D1445" i="6"/>
  <c r="AG1445" i="6" s="1"/>
  <c r="BZ1445" i="6" s="1"/>
  <c r="D1446" i="6"/>
  <c r="AG1446" i="6" s="1"/>
  <c r="BZ1446" i="6" s="1"/>
  <c r="D1447" i="6"/>
  <c r="AG1447" i="6" s="1"/>
  <c r="BZ1447" i="6" s="1"/>
  <c r="D1448" i="6"/>
  <c r="AG1448" i="6" s="1"/>
  <c r="BZ1448" i="6" s="1"/>
  <c r="D1449" i="6"/>
  <c r="AG1449" i="6" s="1"/>
  <c r="BZ1449" i="6" s="1"/>
  <c r="D1450" i="6"/>
  <c r="AG1450" i="6" s="1"/>
  <c r="BZ1450" i="6" s="1"/>
  <c r="D1451" i="6"/>
  <c r="AG1451" i="6" s="1"/>
  <c r="BZ1451" i="6" s="1"/>
  <c r="D1452" i="6"/>
  <c r="AG1452" i="6" s="1"/>
  <c r="BZ1452" i="6" s="1"/>
  <c r="D1453" i="6"/>
  <c r="AG1453" i="6" s="1"/>
  <c r="BZ1453" i="6" s="1"/>
  <c r="D1454" i="6"/>
  <c r="AG1454" i="6" s="1"/>
  <c r="BZ1454" i="6" s="1"/>
  <c r="D1455" i="6"/>
  <c r="AG1455" i="6" s="1"/>
  <c r="BZ1455" i="6" s="1"/>
  <c r="D1456" i="6"/>
  <c r="AG1456" i="6" s="1"/>
  <c r="BZ1456" i="6" s="1"/>
  <c r="D1457" i="6"/>
  <c r="AG1457" i="6" s="1"/>
  <c r="BZ1457" i="6" s="1"/>
  <c r="D1458" i="6"/>
  <c r="AG1458" i="6" s="1"/>
  <c r="BZ1458" i="6" s="1"/>
  <c r="D1459" i="6"/>
  <c r="AG1459" i="6" s="1"/>
  <c r="BZ1459" i="6" s="1"/>
  <c r="D1460" i="6"/>
  <c r="AG1460" i="6" s="1"/>
  <c r="BZ1460" i="6" s="1"/>
  <c r="D1461" i="6"/>
  <c r="AG1461" i="6" s="1"/>
  <c r="BZ1461" i="6" s="1"/>
  <c r="D1462" i="6"/>
  <c r="AG1462" i="6" s="1"/>
  <c r="BZ1462" i="6" s="1"/>
  <c r="D1463" i="6"/>
  <c r="AG1463" i="6" s="1"/>
  <c r="BZ1463" i="6" s="1"/>
  <c r="D1464" i="6"/>
  <c r="AG1464" i="6" s="1"/>
  <c r="BZ1464" i="6" s="1"/>
  <c r="D1465" i="6"/>
  <c r="AG1465" i="6" s="1"/>
  <c r="BZ1465" i="6" s="1"/>
  <c r="D1466" i="6"/>
  <c r="AG1466" i="6" s="1"/>
  <c r="BZ1466" i="6" s="1"/>
  <c r="D1467" i="6"/>
  <c r="AG1467" i="6" s="1"/>
  <c r="BZ1467" i="6" s="1"/>
  <c r="D1468" i="6"/>
  <c r="AG1468" i="6" s="1"/>
  <c r="BZ1468" i="6" s="1"/>
  <c r="D1469" i="6"/>
  <c r="AG1469" i="6" s="1"/>
  <c r="BZ1469" i="6" s="1"/>
  <c r="D1470" i="6"/>
  <c r="AG1470" i="6" s="1"/>
  <c r="BZ1470" i="6" s="1"/>
  <c r="D1471" i="6"/>
  <c r="AG1471" i="6" s="1"/>
  <c r="BZ1471" i="6" s="1"/>
  <c r="D1472" i="6"/>
  <c r="AG1472" i="6" s="1"/>
  <c r="BZ1472" i="6" s="1"/>
  <c r="D1473" i="6"/>
  <c r="AG1473" i="6" s="1"/>
  <c r="BZ1473" i="6" s="1"/>
  <c r="D1474" i="6"/>
  <c r="AG1474" i="6" s="1"/>
  <c r="BZ1474" i="6" s="1"/>
  <c r="D1475" i="6"/>
  <c r="AG1475" i="6" s="1"/>
  <c r="BZ1475" i="6" s="1"/>
  <c r="D1476" i="6"/>
  <c r="AG1476" i="6" s="1"/>
  <c r="BZ1476" i="6" s="1"/>
  <c r="D1477" i="6"/>
  <c r="AG1477" i="6" s="1"/>
  <c r="BZ1477" i="6" s="1"/>
  <c r="D1478" i="6"/>
  <c r="AG1478" i="6" s="1"/>
  <c r="BZ1478" i="6" s="1"/>
  <c r="D1479" i="6"/>
  <c r="AG1479" i="6" s="1"/>
  <c r="BZ1479" i="6" s="1"/>
  <c r="D1480" i="6"/>
  <c r="AG1480" i="6" s="1"/>
  <c r="BZ1480" i="6" s="1"/>
  <c r="D1481" i="6"/>
  <c r="AG1481" i="6" s="1"/>
  <c r="BZ1481" i="6" s="1"/>
  <c r="D1482" i="6"/>
  <c r="AG1482" i="6" s="1"/>
  <c r="BZ1482" i="6" s="1"/>
  <c r="D1483" i="6"/>
  <c r="AG1483" i="6" s="1"/>
  <c r="BZ1483" i="6" s="1"/>
  <c r="D1484" i="6"/>
  <c r="AG1484" i="6" s="1"/>
  <c r="BZ1484" i="6" s="1"/>
  <c r="D1485" i="6"/>
  <c r="AG1485" i="6" s="1"/>
  <c r="BZ1485" i="6" s="1"/>
  <c r="D1486" i="6"/>
  <c r="AG1486" i="6" s="1"/>
  <c r="BZ1486" i="6" s="1"/>
  <c r="D1487" i="6"/>
  <c r="AG1487" i="6" s="1"/>
  <c r="BZ1487" i="6" s="1"/>
  <c r="D1488" i="6"/>
  <c r="AG1488" i="6" s="1"/>
  <c r="BZ1488" i="6" s="1"/>
  <c r="D1489" i="6"/>
  <c r="AG1489" i="6" s="1"/>
  <c r="BZ1489" i="6" s="1"/>
  <c r="D1490" i="6"/>
  <c r="AG1490" i="6" s="1"/>
  <c r="BZ1490" i="6" s="1"/>
  <c r="D1491" i="6"/>
  <c r="AG1491" i="6" s="1"/>
  <c r="BZ1491" i="6" s="1"/>
  <c r="D1492" i="6"/>
  <c r="AG1492" i="6" s="1"/>
  <c r="BZ1492" i="6" s="1"/>
  <c r="D1493" i="6"/>
  <c r="AG1493" i="6" s="1"/>
  <c r="BZ1493" i="6" s="1"/>
  <c r="D1494" i="6"/>
  <c r="AG1494" i="6" s="1"/>
  <c r="BZ1494" i="6" s="1"/>
  <c r="D1495" i="6"/>
  <c r="AG1495" i="6" s="1"/>
  <c r="BZ1495" i="6" s="1"/>
  <c r="D1496" i="6"/>
  <c r="AG1496" i="6" s="1"/>
  <c r="BZ1496" i="6" s="1"/>
  <c r="D1497" i="6"/>
  <c r="AG1497" i="6" s="1"/>
  <c r="BZ1497" i="6" s="1"/>
  <c r="D1498" i="6"/>
  <c r="AG1498" i="6" s="1"/>
  <c r="BZ1498" i="6" s="1"/>
  <c r="D1499" i="6"/>
  <c r="AG1499" i="6" s="1"/>
  <c r="BZ1499" i="6" s="1"/>
  <c r="D1500" i="6"/>
  <c r="AG1500" i="6" s="1"/>
  <c r="BZ1500" i="6" s="1"/>
  <c r="D1501" i="6"/>
  <c r="AG1501" i="6" s="1"/>
  <c r="BZ1501" i="6" s="1"/>
  <c r="D1502" i="6"/>
  <c r="AG1502" i="6" s="1"/>
  <c r="BZ1502" i="6" s="1"/>
  <c r="D1503" i="6"/>
  <c r="AG1503" i="6" s="1"/>
  <c r="BZ1503" i="6" s="1"/>
  <c r="D1504" i="6"/>
  <c r="AG1504" i="6" s="1"/>
  <c r="BZ1504" i="6" s="1"/>
  <c r="D1505" i="6"/>
  <c r="AG1505" i="6" s="1"/>
  <c r="BZ1505" i="6" s="1"/>
  <c r="D1506" i="6"/>
  <c r="AG1506" i="6" s="1"/>
  <c r="BZ1506" i="6" s="1"/>
  <c r="D1507" i="6"/>
  <c r="AG1507" i="6" s="1"/>
  <c r="BZ1507" i="6" s="1"/>
  <c r="D1508" i="6"/>
  <c r="AG1508" i="6" s="1"/>
  <c r="BZ1508" i="6" s="1"/>
  <c r="CA1508" i="6" s="1"/>
  <c r="D1509" i="6"/>
  <c r="AG1509" i="6" s="1"/>
  <c r="BZ1509" i="6" s="1"/>
  <c r="CA1509" i="6" s="1"/>
  <c r="D1510" i="6"/>
  <c r="AG1510" i="6" s="1"/>
  <c r="BZ1510" i="6" s="1"/>
  <c r="CA1510" i="6" s="1"/>
  <c r="D1511" i="6"/>
  <c r="AG1511" i="6" s="1"/>
  <c r="BZ1511" i="6" s="1"/>
  <c r="CA1511" i="6" s="1"/>
  <c r="D1512" i="6"/>
  <c r="AG1512" i="6" s="1"/>
  <c r="BZ1512" i="6" s="1"/>
  <c r="CA1512" i="6" s="1"/>
  <c r="D1513" i="6"/>
  <c r="AG1513" i="6" s="1"/>
  <c r="BZ1513" i="6" s="1"/>
  <c r="CA1513" i="6" s="1"/>
  <c r="D1514" i="6"/>
  <c r="AG1514" i="6" s="1"/>
  <c r="BZ1514" i="6" s="1"/>
  <c r="CA1514" i="6" s="1"/>
  <c r="D1515" i="6"/>
  <c r="AG1515" i="6" s="1"/>
  <c r="BZ1515" i="6" s="1"/>
  <c r="CA1515" i="6" s="1"/>
  <c r="D1516" i="6"/>
  <c r="AG1516" i="6" s="1"/>
  <c r="BZ1516" i="6" s="1"/>
  <c r="CA1516" i="6" s="1"/>
  <c r="D1517" i="6"/>
  <c r="AG1517" i="6" s="1"/>
  <c r="BZ1517" i="6" s="1"/>
  <c r="CA1517" i="6" s="1"/>
  <c r="D1518" i="6"/>
  <c r="AG1518" i="6" s="1"/>
  <c r="BZ1518" i="6" s="1"/>
  <c r="CA1518" i="6" s="1"/>
  <c r="D1519" i="6"/>
  <c r="AG1519" i="6" s="1"/>
  <c r="BZ1519" i="6" s="1"/>
  <c r="CA1519" i="6" s="1"/>
  <c r="D1520" i="6"/>
  <c r="AG1520" i="6" s="1"/>
  <c r="BZ1520" i="6" s="1"/>
  <c r="CA1520" i="6" s="1"/>
  <c r="D1521" i="6"/>
  <c r="AG1521" i="6" s="1"/>
  <c r="BZ1521" i="6" s="1"/>
  <c r="CA1521" i="6" s="1"/>
  <c r="D1522" i="6"/>
  <c r="AG1522" i="6" s="1"/>
  <c r="BZ1522" i="6" s="1"/>
  <c r="CA1522" i="6" s="1"/>
  <c r="D1523" i="6"/>
  <c r="AG1523" i="6" s="1"/>
  <c r="BZ1523" i="6" s="1"/>
  <c r="CA1523" i="6" s="1"/>
  <c r="D1524" i="6"/>
  <c r="AG1524" i="6" s="1"/>
  <c r="BZ1524" i="6" s="1"/>
  <c r="CA1524" i="6" s="1"/>
  <c r="D1525" i="6"/>
  <c r="AG1525" i="6" s="1"/>
  <c r="BZ1525" i="6" s="1"/>
  <c r="CA1525" i="6" s="1"/>
  <c r="D1526" i="6"/>
  <c r="AG1526" i="6" s="1"/>
  <c r="BZ1526" i="6" s="1"/>
  <c r="CA1526" i="6" s="1"/>
  <c r="D1527" i="6"/>
  <c r="AG1527" i="6" s="1"/>
  <c r="BZ1527" i="6" s="1"/>
  <c r="CA1527" i="6" s="1"/>
  <c r="D1528" i="6"/>
  <c r="AG1528" i="6" s="1"/>
  <c r="BZ1528" i="6" s="1"/>
  <c r="CA1528" i="6" s="1"/>
  <c r="D1529" i="6"/>
  <c r="AG1529" i="6" s="1"/>
  <c r="BZ1529" i="6" s="1"/>
  <c r="CA1529" i="6" s="1"/>
  <c r="D1530" i="6"/>
  <c r="AG1530" i="6" s="1"/>
  <c r="BZ1530" i="6" s="1"/>
  <c r="CA1530" i="6" s="1"/>
  <c r="D1531" i="6"/>
  <c r="AG1531" i="6" s="1"/>
  <c r="BZ1531" i="6" s="1"/>
  <c r="CA1531" i="6" s="1"/>
  <c r="D1532" i="6"/>
  <c r="AG1532" i="6" s="1"/>
  <c r="BZ1532" i="6" s="1"/>
  <c r="CA1532" i="6" s="1"/>
  <c r="D1533" i="6"/>
  <c r="AG1533" i="6" s="1"/>
  <c r="BZ1533" i="6" s="1"/>
  <c r="CA1533" i="6" s="1"/>
  <c r="D1534" i="6"/>
  <c r="AG1534" i="6" s="1"/>
  <c r="BZ1534" i="6" s="1"/>
  <c r="CA1534" i="6" s="1"/>
  <c r="D1535" i="6"/>
  <c r="AG1535" i="6" s="1"/>
  <c r="BZ1535" i="6" s="1"/>
  <c r="CA1535" i="6" s="1"/>
  <c r="D1536" i="6"/>
  <c r="AG1536" i="6" s="1"/>
  <c r="BZ1536" i="6" s="1"/>
  <c r="CA1536" i="6" s="1"/>
  <c r="D1537" i="6"/>
  <c r="AG1537" i="6" s="1"/>
  <c r="BZ1537" i="6" s="1"/>
  <c r="CA1537" i="6" s="1"/>
  <c r="D1538" i="6"/>
  <c r="AG1538" i="6" s="1"/>
  <c r="BZ1538" i="6" s="1"/>
  <c r="CA1538" i="6" s="1"/>
  <c r="D1539" i="6"/>
  <c r="AG1539" i="6" s="1"/>
  <c r="BZ1539" i="6" s="1"/>
  <c r="CA1539" i="6" s="1"/>
  <c r="D1540" i="6"/>
  <c r="AG1540" i="6" s="1"/>
  <c r="BZ1540" i="6" s="1"/>
  <c r="CA1540" i="6" s="1"/>
  <c r="D1541" i="6"/>
  <c r="AG1541" i="6" s="1"/>
  <c r="BZ1541" i="6" s="1"/>
  <c r="CA1541" i="6" s="1"/>
  <c r="D1542" i="6"/>
  <c r="AG1542" i="6" s="1"/>
  <c r="BZ1542" i="6" s="1"/>
  <c r="CA1542" i="6" s="1"/>
  <c r="D1543" i="6"/>
  <c r="AG1543" i="6" s="1"/>
  <c r="BZ1543" i="6" s="1"/>
  <c r="CA1543" i="6" s="1"/>
  <c r="D1544" i="6"/>
  <c r="AG1544" i="6" s="1"/>
  <c r="BZ1544" i="6" s="1"/>
  <c r="CA1544" i="6" s="1"/>
  <c r="D1545" i="6"/>
  <c r="AG1545" i="6" s="1"/>
  <c r="BZ1545" i="6" s="1"/>
  <c r="CA1545" i="6" s="1"/>
  <c r="D1546" i="6"/>
  <c r="AG1546" i="6" s="1"/>
  <c r="BZ1546" i="6" s="1"/>
  <c r="CA1546" i="6" s="1"/>
  <c r="D1547" i="6"/>
  <c r="AG1547" i="6" s="1"/>
  <c r="BZ1547" i="6" s="1"/>
  <c r="CA1547" i="6" s="1"/>
  <c r="D1548" i="6"/>
  <c r="AG1548" i="6" s="1"/>
  <c r="BZ1548" i="6" s="1"/>
  <c r="CA1548" i="6" s="1"/>
  <c r="D1549" i="6"/>
  <c r="AG1549" i="6" s="1"/>
  <c r="BZ1549" i="6" s="1"/>
  <c r="CA1549" i="6" s="1"/>
  <c r="D1550" i="6"/>
  <c r="AG1550" i="6" s="1"/>
  <c r="BZ1550" i="6" s="1"/>
  <c r="CA1550" i="6" s="1"/>
  <c r="D1551" i="6"/>
  <c r="AG1551" i="6" s="1"/>
  <c r="BZ1551" i="6" s="1"/>
  <c r="CA1551" i="6" s="1"/>
  <c r="D1552" i="6"/>
  <c r="AG1552" i="6" s="1"/>
  <c r="BZ1552" i="6" s="1"/>
  <c r="CA1552" i="6" s="1"/>
  <c r="D1553" i="6"/>
  <c r="AG1553" i="6" s="1"/>
  <c r="BZ1553" i="6" s="1"/>
  <c r="CA1553" i="6" s="1"/>
  <c r="D1554" i="6"/>
  <c r="AG1554" i="6" s="1"/>
  <c r="BZ1554" i="6" s="1"/>
  <c r="CA1554" i="6" s="1"/>
  <c r="D1555" i="6"/>
  <c r="AG1555" i="6" s="1"/>
  <c r="BZ1555" i="6" s="1"/>
  <c r="CA1555" i="6" s="1"/>
  <c r="D1436" i="6"/>
  <c r="AG1436" i="6" s="1"/>
  <c r="BZ1436" i="6" s="1"/>
  <c r="D1300" i="6"/>
  <c r="D1301" i="6"/>
  <c r="D1302" i="6"/>
  <c r="D1303" i="6"/>
  <c r="D1304" i="6"/>
  <c r="D1305" i="6"/>
  <c r="D1306" i="6"/>
  <c r="D1307" i="6"/>
  <c r="D1308" i="6"/>
  <c r="D1309" i="6"/>
  <c r="D1310" i="6"/>
  <c r="D1311" i="6"/>
  <c r="D1312" i="6"/>
  <c r="D1313" i="6"/>
  <c r="D1314" i="6"/>
  <c r="D1315" i="6"/>
  <c r="D1316" i="6"/>
  <c r="D1317" i="6"/>
  <c r="D1318" i="6"/>
  <c r="D1319" i="6"/>
  <c r="D1320" i="6"/>
  <c r="D1321" i="6"/>
  <c r="D1322" i="6"/>
  <c r="D1323" i="6"/>
  <c r="D1324" i="6"/>
  <c r="D1325" i="6"/>
  <c r="D1326" i="6"/>
  <c r="D1327" i="6"/>
  <c r="D1328" i="6"/>
  <c r="D1329" i="6"/>
  <c r="D1330" i="6"/>
  <c r="D1331" i="6"/>
  <c r="D1332" i="6"/>
  <c r="D1333" i="6"/>
  <c r="D1334" i="6"/>
  <c r="D1335" i="6"/>
  <c r="D1336" i="6"/>
  <c r="D1337" i="6"/>
  <c r="D1338" i="6"/>
  <c r="D1339" i="6"/>
  <c r="D1340" i="6"/>
  <c r="D1341" i="6"/>
  <c r="D1342" i="6"/>
  <c r="D1343" i="6"/>
  <c r="D1344" i="6"/>
  <c r="D1345" i="6"/>
  <c r="D1346" i="6"/>
  <c r="D1347" i="6"/>
  <c r="D1348" i="6"/>
  <c r="D1349" i="6"/>
  <c r="D1350" i="6"/>
  <c r="D1351" i="6"/>
  <c r="D1352" i="6"/>
  <c r="D1353" i="6"/>
  <c r="D1354" i="6"/>
  <c r="D1355" i="6"/>
  <c r="D1356" i="6"/>
  <c r="D1357" i="6"/>
  <c r="D1358" i="6"/>
  <c r="D1359" i="6"/>
  <c r="D1360" i="6"/>
  <c r="D1361" i="6"/>
  <c r="D1362" i="6"/>
  <c r="D1363" i="6"/>
  <c r="D1364" i="6"/>
  <c r="D1365" i="6"/>
  <c r="D1366" i="6"/>
  <c r="D1367" i="6"/>
  <c r="D1368" i="6"/>
  <c r="D1369" i="6"/>
  <c r="D1370" i="6"/>
  <c r="D1371" i="6"/>
  <c r="D1372" i="6"/>
  <c r="D1373" i="6"/>
  <c r="D1374" i="6"/>
  <c r="D1375" i="6"/>
  <c r="D1376" i="6"/>
  <c r="D1377" i="6"/>
  <c r="D1378" i="6"/>
  <c r="D1379" i="6"/>
  <c r="D1380" i="6"/>
  <c r="D1381" i="6"/>
  <c r="D1382" i="6"/>
  <c r="D1383" i="6"/>
  <c r="D1384" i="6"/>
  <c r="D1385" i="6"/>
  <c r="D1386" i="6"/>
  <c r="D1387" i="6"/>
  <c r="D1388" i="6"/>
  <c r="D1389" i="6"/>
  <c r="D1390" i="6"/>
  <c r="D1391" i="6"/>
  <c r="D1392" i="6"/>
  <c r="D1393" i="6"/>
  <c r="D1394" i="6"/>
  <c r="D1395" i="6"/>
  <c r="D1396" i="6"/>
  <c r="D1397" i="6"/>
  <c r="D1398" i="6"/>
  <c r="D1399" i="6"/>
  <c r="D1400" i="6"/>
  <c r="D1401" i="6"/>
  <c r="D1402" i="6"/>
  <c r="D1403" i="6"/>
  <c r="D1404" i="6"/>
  <c r="D1405" i="6"/>
  <c r="D1406" i="6"/>
  <c r="D1407" i="6"/>
  <c r="D1408" i="6"/>
  <c r="D1409" i="6"/>
  <c r="D1410" i="6"/>
  <c r="D1411" i="6"/>
  <c r="D1412" i="6"/>
  <c r="D1413" i="6"/>
  <c r="D1414" i="6"/>
  <c r="D1415" i="6"/>
  <c r="D1416" i="6"/>
  <c r="D1417" i="6"/>
  <c r="D1418" i="6"/>
  <c r="D1299" i="6"/>
  <c r="D1174" i="6"/>
  <c r="D1175" i="6"/>
  <c r="D1176" i="6"/>
  <c r="D1177" i="6"/>
  <c r="D1178" i="6"/>
  <c r="D1179" i="6"/>
  <c r="D1180" i="6"/>
  <c r="D1181" i="6"/>
  <c r="D1182" i="6"/>
  <c r="D1183" i="6"/>
  <c r="D1184" i="6"/>
  <c r="D1185" i="6"/>
  <c r="D1186" i="6"/>
  <c r="D1187" i="6"/>
  <c r="D1188" i="6"/>
  <c r="D1189" i="6"/>
  <c r="D1190" i="6"/>
  <c r="D1191" i="6"/>
  <c r="D1192" i="6"/>
  <c r="D1193" i="6"/>
  <c r="D1194" i="6"/>
  <c r="D1195" i="6"/>
  <c r="D1196" i="6"/>
  <c r="D1197" i="6"/>
  <c r="D1198" i="6"/>
  <c r="D1199" i="6"/>
  <c r="D1200" i="6"/>
  <c r="D1201" i="6"/>
  <c r="D1202" i="6"/>
  <c r="D1203" i="6"/>
  <c r="D1204" i="6"/>
  <c r="D1205" i="6"/>
  <c r="D1206" i="6"/>
  <c r="D1207" i="6"/>
  <c r="D1208" i="6"/>
  <c r="D1209" i="6"/>
  <c r="D1210" i="6"/>
  <c r="D1211" i="6"/>
  <c r="D1212" i="6"/>
  <c r="D1213" i="6"/>
  <c r="D1214" i="6"/>
  <c r="D1215" i="6"/>
  <c r="D1216" i="6"/>
  <c r="D1217" i="6"/>
  <c r="D1218" i="6"/>
  <c r="D1219" i="6"/>
  <c r="D1220" i="6"/>
  <c r="D1221" i="6"/>
  <c r="D1222" i="6"/>
  <c r="D1223" i="6"/>
  <c r="D1224" i="6"/>
  <c r="D1225" i="6"/>
  <c r="D1226" i="6"/>
  <c r="D1227" i="6"/>
  <c r="D1228" i="6"/>
  <c r="D1229" i="6"/>
  <c r="D1230" i="6"/>
  <c r="D1231" i="6"/>
  <c r="D1232" i="6"/>
  <c r="D1233" i="6"/>
  <c r="D1234" i="6"/>
  <c r="D1235" i="6"/>
  <c r="D1236" i="6"/>
  <c r="D1237" i="6"/>
  <c r="D1238" i="6"/>
  <c r="D1239" i="6"/>
  <c r="D1240" i="6"/>
  <c r="D1241" i="6"/>
  <c r="D1242" i="6"/>
  <c r="D1243" i="6"/>
  <c r="D1244" i="6"/>
  <c r="D1245" i="6"/>
  <c r="D1246" i="6"/>
  <c r="D1247" i="6"/>
  <c r="D1248" i="6"/>
  <c r="D1249" i="6"/>
  <c r="D1250" i="6"/>
  <c r="D1251" i="6"/>
  <c r="D1252" i="6"/>
  <c r="D1253" i="6"/>
  <c r="D1254" i="6"/>
  <c r="D1255" i="6"/>
  <c r="D1256" i="6"/>
  <c r="D1257" i="6"/>
  <c r="D1258" i="6"/>
  <c r="D1259" i="6"/>
  <c r="D1260" i="6"/>
  <c r="D1261" i="6"/>
  <c r="D1262" i="6"/>
  <c r="D1263" i="6"/>
  <c r="D1264" i="6"/>
  <c r="D1265" i="6"/>
  <c r="D1266" i="6"/>
  <c r="D1267" i="6"/>
  <c r="D1268" i="6"/>
  <c r="D1269" i="6"/>
  <c r="D1270" i="6"/>
  <c r="D1271" i="6"/>
  <c r="D1272" i="6"/>
  <c r="D1273" i="6"/>
  <c r="D1274" i="6"/>
  <c r="D1275" i="6"/>
  <c r="D1276" i="6"/>
  <c r="D1277" i="6"/>
  <c r="D1278" i="6"/>
  <c r="D1279" i="6"/>
  <c r="D1280" i="6"/>
  <c r="D1281" i="6"/>
  <c r="D1282" i="6"/>
  <c r="D1283" i="6"/>
  <c r="D1284" i="6"/>
  <c r="D1285" i="6"/>
  <c r="D1286" i="6"/>
  <c r="D1287" i="6"/>
  <c r="D1288" i="6"/>
  <c r="D1289" i="6"/>
  <c r="D1290" i="6"/>
  <c r="D1291" i="6"/>
  <c r="D1292" i="6"/>
  <c r="D1173" i="6"/>
  <c r="D1048" i="6"/>
  <c r="AG1048" i="6" s="1"/>
  <c r="DF1048" i="6" s="1"/>
  <c r="D1049" i="6"/>
  <c r="AG1049" i="6" s="1"/>
  <c r="DF1049" i="6" s="1"/>
  <c r="D1050" i="6"/>
  <c r="AG1050" i="6" s="1"/>
  <c r="DF1050" i="6" s="1"/>
  <c r="D1051" i="6"/>
  <c r="AG1051" i="6" s="1"/>
  <c r="DF1051" i="6" s="1"/>
  <c r="D1052" i="6"/>
  <c r="AG1052" i="6" s="1"/>
  <c r="DF1052" i="6" s="1"/>
  <c r="D1053" i="6"/>
  <c r="AG1053" i="6" s="1"/>
  <c r="DF1053" i="6" s="1"/>
  <c r="D1054" i="6"/>
  <c r="AG1054" i="6" s="1"/>
  <c r="DF1054" i="6" s="1"/>
  <c r="D1055" i="6"/>
  <c r="AG1055" i="6" s="1"/>
  <c r="DF1055" i="6" s="1"/>
  <c r="D1056" i="6"/>
  <c r="AG1056" i="6" s="1"/>
  <c r="DF1056" i="6" s="1"/>
  <c r="D1057" i="6"/>
  <c r="AG1057" i="6" s="1"/>
  <c r="DF1057" i="6" s="1"/>
  <c r="D1058" i="6"/>
  <c r="AG1058" i="6" s="1"/>
  <c r="DF1058" i="6" s="1"/>
  <c r="D1059" i="6"/>
  <c r="AG1059" i="6" s="1"/>
  <c r="DF1059" i="6" s="1"/>
  <c r="D1060" i="6"/>
  <c r="AG1060" i="6" s="1"/>
  <c r="DF1060" i="6" s="1"/>
  <c r="D1061" i="6"/>
  <c r="AG1061" i="6" s="1"/>
  <c r="DF1061" i="6" s="1"/>
  <c r="D1062" i="6"/>
  <c r="AG1062" i="6" s="1"/>
  <c r="DF1062" i="6" s="1"/>
  <c r="D1063" i="6"/>
  <c r="AG1063" i="6" s="1"/>
  <c r="DF1063" i="6" s="1"/>
  <c r="D1064" i="6"/>
  <c r="AG1064" i="6" s="1"/>
  <c r="DF1064" i="6" s="1"/>
  <c r="D1065" i="6"/>
  <c r="AG1065" i="6" s="1"/>
  <c r="DF1065" i="6" s="1"/>
  <c r="D1066" i="6"/>
  <c r="AG1066" i="6" s="1"/>
  <c r="DF1066" i="6" s="1"/>
  <c r="D1067" i="6"/>
  <c r="AG1067" i="6" s="1"/>
  <c r="DF1067" i="6" s="1"/>
  <c r="D1068" i="6"/>
  <c r="AG1068" i="6" s="1"/>
  <c r="DF1068" i="6" s="1"/>
  <c r="D1069" i="6"/>
  <c r="AG1069" i="6" s="1"/>
  <c r="DF1069" i="6" s="1"/>
  <c r="D1070" i="6"/>
  <c r="AG1070" i="6" s="1"/>
  <c r="DF1070" i="6" s="1"/>
  <c r="D1071" i="6"/>
  <c r="AG1071" i="6" s="1"/>
  <c r="DF1071" i="6" s="1"/>
  <c r="D1072" i="6"/>
  <c r="AG1072" i="6" s="1"/>
  <c r="DF1072" i="6" s="1"/>
  <c r="D1073" i="6"/>
  <c r="AG1073" i="6" s="1"/>
  <c r="DF1073" i="6" s="1"/>
  <c r="D1074" i="6"/>
  <c r="AG1074" i="6" s="1"/>
  <c r="DF1074" i="6" s="1"/>
  <c r="D1075" i="6"/>
  <c r="AG1075" i="6" s="1"/>
  <c r="DF1075" i="6" s="1"/>
  <c r="D1076" i="6"/>
  <c r="AG1076" i="6" s="1"/>
  <c r="DF1076" i="6" s="1"/>
  <c r="D1077" i="6"/>
  <c r="AG1077" i="6" s="1"/>
  <c r="DF1077" i="6" s="1"/>
  <c r="D1078" i="6"/>
  <c r="AG1078" i="6" s="1"/>
  <c r="DF1078" i="6" s="1"/>
  <c r="D1079" i="6"/>
  <c r="AG1079" i="6" s="1"/>
  <c r="DF1079" i="6" s="1"/>
  <c r="D1080" i="6"/>
  <c r="AG1080" i="6" s="1"/>
  <c r="DF1080" i="6" s="1"/>
  <c r="D1081" i="6"/>
  <c r="AG1081" i="6" s="1"/>
  <c r="DF1081" i="6" s="1"/>
  <c r="D1082" i="6"/>
  <c r="AG1082" i="6" s="1"/>
  <c r="DF1082" i="6" s="1"/>
  <c r="D1083" i="6"/>
  <c r="AG1083" i="6" s="1"/>
  <c r="DF1083" i="6" s="1"/>
  <c r="D1084" i="6"/>
  <c r="AG1084" i="6" s="1"/>
  <c r="DF1084" i="6" s="1"/>
  <c r="D1085" i="6"/>
  <c r="AG1085" i="6" s="1"/>
  <c r="DF1085" i="6" s="1"/>
  <c r="D1086" i="6"/>
  <c r="AG1086" i="6" s="1"/>
  <c r="DF1086" i="6" s="1"/>
  <c r="D1087" i="6"/>
  <c r="AG1087" i="6" s="1"/>
  <c r="DF1087" i="6" s="1"/>
  <c r="D1088" i="6"/>
  <c r="AG1088" i="6" s="1"/>
  <c r="DF1088" i="6" s="1"/>
  <c r="D1089" i="6"/>
  <c r="AG1089" i="6" s="1"/>
  <c r="DF1089" i="6" s="1"/>
  <c r="D1090" i="6"/>
  <c r="AG1090" i="6" s="1"/>
  <c r="DF1090" i="6" s="1"/>
  <c r="D1091" i="6"/>
  <c r="AG1091" i="6" s="1"/>
  <c r="DF1091" i="6" s="1"/>
  <c r="D1092" i="6"/>
  <c r="AG1092" i="6" s="1"/>
  <c r="DF1092" i="6" s="1"/>
  <c r="D1093" i="6"/>
  <c r="AG1093" i="6" s="1"/>
  <c r="DF1093" i="6" s="1"/>
  <c r="D1094" i="6"/>
  <c r="AG1094" i="6" s="1"/>
  <c r="DF1094" i="6" s="1"/>
  <c r="D1095" i="6"/>
  <c r="AG1095" i="6" s="1"/>
  <c r="DF1095" i="6" s="1"/>
  <c r="D1096" i="6"/>
  <c r="AG1096" i="6" s="1"/>
  <c r="DF1096" i="6" s="1"/>
  <c r="D1097" i="6"/>
  <c r="AG1097" i="6" s="1"/>
  <c r="DF1097" i="6" s="1"/>
  <c r="D1098" i="6"/>
  <c r="AG1098" i="6" s="1"/>
  <c r="DF1098" i="6" s="1"/>
  <c r="D1099" i="6"/>
  <c r="AG1099" i="6" s="1"/>
  <c r="DF1099" i="6" s="1"/>
  <c r="D1100" i="6"/>
  <c r="AG1100" i="6" s="1"/>
  <c r="DF1100" i="6" s="1"/>
  <c r="D1101" i="6"/>
  <c r="AG1101" i="6" s="1"/>
  <c r="DF1101" i="6" s="1"/>
  <c r="D1102" i="6"/>
  <c r="AG1102" i="6" s="1"/>
  <c r="DF1102" i="6" s="1"/>
  <c r="D1103" i="6"/>
  <c r="AG1103" i="6" s="1"/>
  <c r="DF1103" i="6" s="1"/>
  <c r="D1104" i="6"/>
  <c r="AG1104" i="6" s="1"/>
  <c r="DF1104" i="6" s="1"/>
  <c r="D1105" i="6"/>
  <c r="AG1105" i="6" s="1"/>
  <c r="DF1105" i="6" s="1"/>
  <c r="D1106" i="6"/>
  <c r="AG1106" i="6" s="1"/>
  <c r="DF1106" i="6" s="1"/>
  <c r="D1107" i="6"/>
  <c r="AG1107" i="6" s="1"/>
  <c r="DF1107" i="6" s="1"/>
  <c r="D1108" i="6"/>
  <c r="AG1108" i="6" s="1"/>
  <c r="DF1108" i="6" s="1"/>
  <c r="D1109" i="6"/>
  <c r="AG1109" i="6" s="1"/>
  <c r="DF1109" i="6" s="1"/>
  <c r="D1110" i="6"/>
  <c r="AG1110" i="6" s="1"/>
  <c r="DF1110" i="6" s="1"/>
  <c r="D1111" i="6"/>
  <c r="AG1111" i="6" s="1"/>
  <c r="DF1111" i="6" s="1"/>
  <c r="D1112" i="6"/>
  <c r="AG1112" i="6" s="1"/>
  <c r="DF1112" i="6" s="1"/>
  <c r="D1113" i="6"/>
  <c r="AG1113" i="6" s="1"/>
  <c r="DF1113" i="6" s="1"/>
  <c r="D1114" i="6"/>
  <c r="AG1114" i="6" s="1"/>
  <c r="DF1114" i="6" s="1"/>
  <c r="D1115" i="6"/>
  <c r="AG1115" i="6" s="1"/>
  <c r="DF1115" i="6" s="1"/>
  <c r="D1116" i="6"/>
  <c r="AG1116" i="6" s="1"/>
  <c r="DF1116" i="6" s="1"/>
  <c r="D1117" i="6"/>
  <c r="AG1117" i="6" s="1"/>
  <c r="DF1117" i="6" s="1"/>
  <c r="D1118" i="6"/>
  <c r="AG1118" i="6" s="1"/>
  <c r="DF1118" i="6" s="1"/>
  <c r="D1119" i="6"/>
  <c r="AG1119" i="6" s="1"/>
  <c r="DF1119" i="6" s="1"/>
  <c r="DG1119" i="6" s="1"/>
  <c r="D1120" i="6"/>
  <c r="AG1120" i="6" s="1"/>
  <c r="DF1120" i="6" s="1"/>
  <c r="DG1120" i="6" s="1"/>
  <c r="D1121" i="6"/>
  <c r="AG1121" i="6" s="1"/>
  <c r="DF1121" i="6" s="1"/>
  <c r="DG1121" i="6" s="1"/>
  <c r="D1122" i="6"/>
  <c r="AG1122" i="6" s="1"/>
  <c r="DF1122" i="6" s="1"/>
  <c r="DG1122" i="6" s="1"/>
  <c r="D1123" i="6"/>
  <c r="AG1123" i="6" s="1"/>
  <c r="DF1123" i="6" s="1"/>
  <c r="DG1123" i="6" s="1"/>
  <c r="D1124" i="6"/>
  <c r="AG1124" i="6" s="1"/>
  <c r="DF1124" i="6" s="1"/>
  <c r="DG1124" i="6" s="1"/>
  <c r="D1125" i="6"/>
  <c r="AG1125" i="6" s="1"/>
  <c r="DF1125" i="6" s="1"/>
  <c r="DG1125" i="6" s="1"/>
  <c r="D1126" i="6"/>
  <c r="AG1126" i="6" s="1"/>
  <c r="DF1126" i="6" s="1"/>
  <c r="DG1126" i="6" s="1"/>
  <c r="D1127" i="6"/>
  <c r="AG1127" i="6" s="1"/>
  <c r="DF1127" i="6" s="1"/>
  <c r="DG1127" i="6" s="1"/>
  <c r="D1128" i="6"/>
  <c r="AG1128" i="6" s="1"/>
  <c r="DF1128" i="6" s="1"/>
  <c r="DG1128" i="6" s="1"/>
  <c r="D1129" i="6"/>
  <c r="AG1129" i="6" s="1"/>
  <c r="DF1129" i="6" s="1"/>
  <c r="DG1129" i="6" s="1"/>
  <c r="D1130" i="6"/>
  <c r="AG1130" i="6" s="1"/>
  <c r="DF1130" i="6" s="1"/>
  <c r="DG1130" i="6" s="1"/>
  <c r="D1131" i="6"/>
  <c r="AG1131" i="6" s="1"/>
  <c r="DF1131" i="6" s="1"/>
  <c r="DG1131" i="6" s="1"/>
  <c r="D1132" i="6"/>
  <c r="AG1132" i="6" s="1"/>
  <c r="DF1132" i="6" s="1"/>
  <c r="DG1132" i="6" s="1"/>
  <c r="D1133" i="6"/>
  <c r="AG1133" i="6" s="1"/>
  <c r="DF1133" i="6" s="1"/>
  <c r="DG1133" i="6" s="1"/>
  <c r="D1134" i="6"/>
  <c r="AG1134" i="6" s="1"/>
  <c r="DF1134" i="6" s="1"/>
  <c r="DG1134" i="6" s="1"/>
  <c r="D1135" i="6"/>
  <c r="AG1135" i="6" s="1"/>
  <c r="DF1135" i="6" s="1"/>
  <c r="DG1135" i="6" s="1"/>
  <c r="D1136" i="6"/>
  <c r="AG1136" i="6" s="1"/>
  <c r="DF1136" i="6" s="1"/>
  <c r="DG1136" i="6" s="1"/>
  <c r="D1137" i="6"/>
  <c r="AG1137" i="6" s="1"/>
  <c r="DF1137" i="6" s="1"/>
  <c r="DG1137" i="6" s="1"/>
  <c r="D1138" i="6"/>
  <c r="AG1138" i="6" s="1"/>
  <c r="DF1138" i="6" s="1"/>
  <c r="DG1138" i="6" s="1"/>
  <c r="D1139" i="6"/>
  <c r="AG1139" i="6" s="1"/>
  <c r="DF1139" i="6" s="1"/>
  <c r="DG1139" i="6" s="1"/>
  <c r="D1140" i="6"/>
  <c r="AG1140" i="6" s="1"/>
  <c r="DF1140" i="6" s="1"/>
  <c r="DG1140" i="6" s="1"/>
  <c r="D1141" i="6"/>
  <c r="AG1141" i="6" s="1"/>
  <c r="DF1141" i="6" s="1"/>
  <c r="DG1141" i="6" s="1"/>
  <c r="D1142" i="6"/>
  <c r="AG1142" i="6" s="1"/>
  <c r="DF1142" i="6" s="1"/>
  <c r="DG1142" i="6" s="1"/>
  <c r="D1143" i="6"/>
  <c r="AG1143" i="6" s="1"/>
  <c r="DF1143" i="6" s="1"/>
  <c r="DG1143" i="6" s="1"/>
  <c r="D1144" i="6"/>
  <c r="AG1144" i="6" s="1"/>
  <c r="DF1144" i="6" s="1"/>
  <c r="DG1144" i="6" s="1"/>
  <c r="D1145" i="6"/>
  <c r="AG1145" i="6" s="1"/>
  <c r="DF1145" i="6" s="1"/>
  <c r="DG1145" i="6" s="1"/>
  <c r="D1146" i="6"/>
  <c r="AG1146" i="6" s="1"/>
  <c r="DF1146" i="6" s="1"/>
  <c r="DG1146" i="6" s="1"/>
  <c r="D1147" i="6"/>
  <c r="AG1147" i="6" s="1"/>
  <c r="DF1147" i="6" s="1"/>
  <c r="DG1147" i="6" s="1"/>
  <c r="D1148" i="6"/>
  <c r="AG1148" i="6" s="1"/>
  <c r="DF1148" i="6" s="1"/>
  <c r="DG1148" i="6" s="1"/>
  <c r="D1149" i="6"/>
  <c r="AG1149" i="6" s="1"/>
  <c r="DF1149" i="6" s="1"/>
  <c r="DG1149" i="6" s="1"/>
  <c r="D1150" i="6"/>
  <c r="AG1150" i="6" s="1"/>
  <c r="DF1150" i="6" s="1"/>
  <c r="DG1150" i="6" s="1"/>
  <c r="D1151" i="6"/>
  <c r="AG1151" i="6" s="1"/>
  <c r="DF1151" i="6" s="1"/>
  <c r="DG1151" i="6" s="1"/>
  <c r="D1152" i="6"/>
  <c r="AG1152" i="6" s="1"/>
  <c r="DF1152" i="6" s="1"/>
  <c r="DG1152" i="6" s="1"/>
  <c r="D1153" i="6"/>
  <c r="AG1153" i="6" s="1"/>
  <c r="DF1153" i="6" s="1"/>
  <c r="DG1153" i="6" s="1"/>
  <c r="D1154" i="6"/>
  <c r="AG1154" i="6" s="1"/>
  <c r="DF1154" i="6" s="1"/>
  <c r="DG1154" i="6" s="1"/>
  <c r="D1155" i="6"/>
  <c r="AG1155" i="6" s="1"/>
  <c r="DF1155" i="6" s="1"/>
  <c r="DG1155" i="6" s="1"/>
  <c r="D1156" i="6"/>
  <c r="AG1156" i="6" s="1"/>
  <c r="DF1156" i="6" s="1"/>
  <c r="DG1156" i="6" s="1"/>
  <c r="D1157" i="6"/>
  <c r="AG1157" i="6" s="1"/>
  <c r="DF1157" i="6" s="1"/>
  <c r="DG1157" i="6" s="1"/>
  <c r="D1158" i="6"/>
  <c r="AG1158" i="6" s="1"/>
  <c r="DF1158" i="6" s="1"/>
  <c r="DG1158" i="6" s="1"/>
  <c r="D1159" i="6"/>
  <c r="AG1159" i="6" s="1"/>
  <c r="DF1159" i="6" s="1"/>
  <c r="DG1159" i="6" s="1"/>
  <c r="D1160" i="6"/>
  <c r="AG1160" i="6" s="1"/>
  <c r="DF1160" i="6" s="1"/>
  <c r="DG1160" i="6" s="1"/>
  <c r="D1161" i="6"/>
  <c r="AG1161" i="6" s="1"/>
  <c r="DF1161" i="6" s="1"/>
  <c r="DG1161" i="6" s="1"/>
  <c r="D1162" i="6"/>
  <c r="AG1162" i="6" s="1"/>
  <c r="DF1162" i="6" s="1"/>
  <c r="DG1162" i="6" s="1"/>
  <c r="D1163" i="6"/>
  <c r="AG1163" i="6" s="1"/>
  <c r="DF1163" i="6" s="1"/>
  <c r="DG1163" i="6" s="1"/>
  <c r="D1164" i="6"/>
  <c r="AG1164" i="6" s="1"/>
  <c r="DF1164" i="6" s="1"/>
  <c r="DG1164" i="6" s="1"/>
  <c r="D1165" i="6"/>
  <c r="AG1165" i="6" s="1"/>
  <c r="DF1165" i="6" s="1"/>
  <c r="DG1165" i="6" s="1"/>
  <c r="D1166" i="6"/>
  <c r="AG1166" i="6" s="1"/>
  <c r="DF1166" i="6" s="1"/>
  <c r="D1047" i="6"/>
  <c r="AG1047" i="6" s="1"/>
  <c r="DF1047" i="6" s="1"/>
  <c r="DG1047" i="6" s="1"/>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1" i="6"/>
  <c r="D942" i="6"/>
  <c r="D943" i="6"/>
  <c r="D944" i="6"/>
  <c r="D945"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D1026" i="6"/>
  <c r="D1027" i="6"/>
  <c r="D1028" i="6"/>
  <c r="D1029" i="6"/>
  <c r="D910" i="6"/>
  <c r="D785" i="6"/>
  <c r="AG785" i="6" s="1"/>
  <c r="CD785" i="6" s="1"/>
  <c r="D786" i="6"/>
  <c r="AG786" i="6" s="1"/>
  <c r="CD786" i="6" s="1"/>
  <c r="D787" i="6"/>
  <c r="AG787" i="6" s="1"/>
  <c r="CD787" i="6" s="1"/>
  <c r="D788" i="6"/>
  <c r="AG788" i="6" s="1"/>
  <c r="CD788" i="6" s="1"/>
  <c r="D789" i="6"/>
  <c r="AG789" i="6" s="1"/>
  <c r="CD789" i="6" s="1"/>
  <c r="D790" i="6"/>
  <c r="AG790" i="6" s="1"/>
  <c r="CD790" i="6" s="1"/>
  <c r="D791" i="6"/>
  <c r="AG791" i="6" s="1"/>
  <c r="CD791" i="6" s="1"/>
  <c r="D792" i="6"/>
  <c r="AG792" i="6" s="1"/>
  <c r="CD792" i="6" s="1"/>
  <c r="D793" i="6"/>
  <c r="AG793" i="6" s="1"/>
  <c r="CD793" i="6" s="1"/>
  <c r="D794" i="6"/>
  <c r="AG794" i="6" s="1"/>
  <c r="CD794" i="6" s="1"/>
  <c r="D795" i="6"/>
  <c r="AG795" i="6" s="1"/>
  <c r="CD795" i="6" s="1"/>
  <c r="D796" i="6"/>
  <c r="AG796" i="6" s="1"/>
  <c r="CD796" i="6" s="1"/>
  <c r="D797" i="6"/>
  <c r="AG797" i="6" s="1"/>
  <c r="CD797" i="6" s="1"/>
  <c r="D798" i="6"/>
  <c r="AG798" i="6" s="1"/>
  <c r="CD798" i="6" s="1"/>
  <c r="D799" i="6"/>
  <c r="AG799" i="6" s="1"/>
  <c r="CD799" i="6" s="1"/>
  <c r="D800" i="6"/>
  <c r="AG800" i="6" s="1"/>
  <c r="CD800" i="6" s="1"/>
  <c r="D801" i="6"/>
  <c r="AG801" i="6" s="1"/>
  <c r="CD801" i="6" s="1"/>
  <c r="D802" i="6"/>
  <c r="AG802" i="6" s="1"/>
  <c r="CD802" i="6" s="1"/>
  <c r="D803" i="6"/>
  <c r="AG803" i="6" s="1"/>
  <c r="CD803" i="6" s="1"/>
  <c r="D804" i="6"/>
  <c r="AG804" i="6" s="1"/>
  <c r="CD804" i="6" s="1"/>
  <c r="D805" i="6"/>
  <c r="AG805" i="6" s="1"/>
  <c r="CD805" i="6" s="1"/>
  <c r="D806" i="6"/>
  <c r="AG806" i="6" s="1"/>
  <c r="CD806" i="6" s="1"/>
  <c r="D807" i="6"/>
  <c r="AG807" i="6" s="1"/>
  <c r="CD807" i="6" s="1"/>
  <c r="D808" i="6"/>
  <c r="AG808" i="6" s="1"/>
  <c r="CD808" i="6" s="1"/>
  <c r="D809" i="6"/>
  <c r="AG809" i="6" s="1"/>
  <c r="CD809" i="6" s="1"/>
  <c r="D810" i="6"/>
  <c r="AG810" i="6" s="1"/>
  <c r="CD810" i="6" s="1"/>
  <c r="D811" i="6"/>
  <c r="AG811" i="6" s="1"/>
  <c r="CD811" i="6" s="1"/>
  <c r="D812" i="6"/>
  <c r="AG812" i="6" s="1"/>
  <c r="CD812" i="6" s="1"/>
  <c r="D813" i="6"/>
  <c r="AG813" i="6" s="1"/>
  <c r="CD813" i="6" s="1"/>
  <c r="D814" i="6"/>
  <c r="AG814" i="6" s="1"/>
  <c r="CD814" i="6" s="1"/>
  <c r="D815" i="6"/>
  <c r="AG815" i="6" s="1"/>
  <c r="CD815" i="6" s="1"/>
  <c r="D816" i="6"/>
  <c r="AG816" i="6" s="1"/>
  <c r="CD816" i="6" s="1"/>
  <c r="D817" i="6"/>
  <c r="AG817" i="6" s="1"/>
  <c r="CD817" i="6" s="1"/>
  <c r="D818" i="6"/>
  <c r="AG818" i="6" s="1"/>
  <c r="CD818" i="6" s="1"/>
  <c r="D819" i="6"/>
  <c r="AG819" i="6" s="1"/>
  <c r="CD819" i="6" s="1"/>
  <c r="D820" i="6"/>
  <c r="AG820" i="6" s="1"/>
  <c r="CD820" i="6" s="1"/>
  <c r="D821" i="6"/>
  <c r="AG821" i="6" s="1"/>
  <c r="CD821" i="6" s="1"/>
  <c r="D822" i="6"/>
  <c r="AG822" i="6" s="1"/>
  <c r="CD822" i="6" s="1"/>
  <c r="D823" i="6"/>
  <c r="AG823" i="6" s="1"/>
  <c r="CD823" i="6" s="1"/>
  <c r="D824" i="6"/>
  <c r="AG824" i="6" s="1"/>
  <c r="CD824" i="6" s="1"/>
  <c r="D825" i="6"/>
  <c r="AG825" i="6" s="1"/>
  <c r="CD825" i="6" s="1"/>
  <c r="D826" i="6"/>
  <c r="AG826" i="6" s="1"/>
  <c r="CD826" i="6" s="1"/>
  <c r="D827" i="6"/>
  <c r="AG827" i="6" s="1"/>
  <c r="CD827" i="6" s="1"/>
  <c r="D828" i="6"/>
  <c r="AG828" i="6" s="1"/>
  <c r="CD828" i="6" s="1"/>
  <c r="D829" i="6"/>
  <c r="AG829" i="6" s="1"/>
  <c r="CD829" i="6" s="1"/>
  <c r="D830" i="6"/>
  <c r="AG830" i="6" s="1"/>
  <c r="CD830" i="6" s="1"/>
  <c r="D831" i="6"/>
  <c r="AG831" i="6" s="1"/>
  <c r="CD831" i="6" s="1"/>
  <c r="D832" i="6"/>
  <c r="AG832" i="6" s="1"/>
  <c r="CD832" i="6" s="1"/>
  <c r="D833" i="6"/>
  <c r="AG833" i="6" s="1"/>
  <c r="CD833" i="6" s="1"/>
  <c r="D834" i="6"/>
  <c r="AG834" i="6" s="1"/>
  <c r="CD834" i="6" s="1"/>
  <c r="D835" i="6"/>
  <c r="AG835" i="6" s="1"/>
  <c r="CD835" i="6" s="1"/>
  <c r="D836" i="6"/>
  <c r="AG836" i="6" s="1"/>
  <c r="CD836" i="6" s="1"/>
  <c r="D837" i="6"/>
  <c r="AG837" i="6" s="1"/>
  <c r="CD837" i="6" s="1"/>
  <c r="D838" i="6"/>
  <c r="AG838" i="6" s="1"/>
  <c r="CD838" i="6" s="1"/>
  <c r="D839" i="6"/>
  <c r="AG839" i="6" s="1"/>
  <c r="CD839" i="6" s="1"/>
  <c r="D840" i="6"/>
  <c r="AG840" i="6" s="1"/>
  <c r="CD840" i="6" s="1"/>
  <c r="D841" i="6"/>
  <c r="AG841" i="6" s="1"/>
  <c r="CD841" i="6" s="1"/>
  <c r="D842" i="6"/>
  <c r="AG842" i="6" s="1"/>
  <c r="CD842" i="6" s="1"/>
  <c r="D843" i="6"/>
  <c r="AG843" i="6" s="1"/>
  <c r="CD843" i="6" s="1"/>
  <c r="D844" i="6"/>
  <c r="AG844" i="6" s="1"/>
  <c r="CD844" i="6" s="1"/>
  <c r="D845" i="6"/>
  <c r="AG845" i="6" s="1"/>
  <c r="CD845" i="6" s="1"/>
  <c r="D846" i="6"/>
  <c r="AG846" i="6" s="1"/>
  <c r="CD846" i="6" s="1"/>
  <c r="D847" i="6"/>
  <c r="AG847" i="6" s="1"/>
  <c r="CD847" i="6" s="1"/>
  <c r="D848" i="6"/>
  <c r="AG848" i="6" s="1"/>
  <c r="CD848" i="6" s="1"/>
  <c r="D849" i="6"/>
  <c r="AG849" i="6" s="1"/>
  <c r="CD849" i="6" s="1"/>
  <c r="D850" i="6"/>
  <c r="AG850" i="6" s="1"/>
  <c r="CD850" i="6" s="1"/>
  <c r="D851" i="6"/>
  <c r="AG851" i="6" s="1"/>
  <c r="CD851" i="6" s="1"/>
  <c r="D852" i="6"/>
  <c r="AG852" i="6" s="1"/>
  <c r="CD852" i="6" s="1"/>
  <c r="D853" i="6"/>
  <c r="AG853" i="6" s="1"/>
  <c r="CD853" i="6" s="1"/>
  <c r="D854" i="6"/>
  <c r="AG854" i="6" s="1"/>
  <c r="CD854" i="6" s="1"/>
  <c r="D855" i="6"/>
  <c r="AG855" i="6" s="1"/>
  <c r="CD855" i="6" s="1"/>
  <c r="D856" i="6"/>
  <c r="AG856" i="6" s="1"/>
  <c r="CD856" i="6" s="1"/>
  <c r="CE856" i="6" s="1"/>
  <c r="D857" i="6"/>
  <c r="AG857" i="6" s="1"/>
  <c r="CD857" i="6" s="1"/>
  <c r="CE857" i="6" s="1"/>
  <c r="D858" i="6"/>
  <c r="AG858" i="6" s="1"/>
  <c r="CD858" i="6" s="1"/>
  <c r="CE858" i="6" s="1"/>
  <c r="D859" i="6"/>
  <c r="AG859" i="6" s="1"/>
  <c r="CD859" i="6" s="1"/>
  <c r="CE859" i="6" s="1"/>
  <c r="D860" i="6"/>
  <c r="AG860" i="6" s="1"/>
  <c r="CD860" i="6" s="1"/>
  <c r="CE860" i="6" s="1"/>
  <c r="D861" i="6"/>
  <c r="AG861" i="6" s="1"/>
  <c r="CD861" i="6" s="1"/>
  <c r="CE861" i="6" s="1"/>
  <c r="D862" i="6"/>
  <c r="AG862" i="6" s="1"/>
  <c r="CD862" i="6" s="1"/>
  <c r="CE862" i="6" s="1"/>
  <c r="D863" i="6"/>
  <c r="AG863" i="6" s="1"/>
  <c r="CD863" i="6" s="1"/>
  <c r="CE863" i="6" s="1"/>
  <c r="D864" i="6"/>
  <c r="AG864" i="6" s="1"/>
  <c r="CD864" i="6" s="1"/>
  <c r="CE864" i="6" s="1"/>
  <c r="D865" i="6"/>
  <c r="AG865" i="6" s="1"/>
  <c r="CD865" i="6" s="1"/>
  <c r="CE865" i="6" s="1"/>
  <c r="D866" i="6"/>
  <c r="AG866" i="6" s="1"/>
  <c r="CD866" i="6" s="1"/>
  <c r="CE866" i="6" s="1"/>
  <c r="D867" i="6"/>
  <c r="AG867" i="6" s="1"/>
  <c r="CD867" i="6" s="1"/>
  <c r="CE867" i="6" s="1"/>
  <c r="D868" i="6"/>
  <c r="AG868" i="6" s="1"/>
  <c r="CD868" i="6" s="1"/>
  <c r="CE868" i="6" s="1"/>
  <c r="D869" i="6"/>
  <c r="AG869" i="6" s="1"/>
  <c r="CD869" i="6" s="1"/>
  <c r="CE869" i="6" s="1"/>
  <c r="D870" i="6"/>
  <c r="AG870" i="6" s="1"/>
  <c r="CD870" i="6" s="1"/>
  <c r="CE870" i="6" s="1"/>
  <c r="D871" i="6"/>
  <c r="AG871" i="6" s="1"/>
  <c r="CD871" i="6" s="1"/>
  <c r="CE871" i="6" s="1"/>
  <c r="D872" i="6"/>
  <c r="AG872" i="6" s="1"/>
  <c r="CD872" i="6" s="1"/>
  <c r="CE872" i="6" s="1"/>
  <c r="D873" i="6"/>
  <c r="AG873" i="6" s="1"/>
  <c r="CD873" i="6" s="1"/>
  <c r="CE873" i="6" s="1"/>
  <c r="D874" i="6"/>
  <c r="AG874" i="6" s="1"/>
  <c r="CD874" i="6" s="1"/>
  <c r="CE874" i="6" s="1"/>
  <c r="D875" i="6"/>
  <c r="AG875" i="6" s="1"/>
  <c r="CD875" i="6" s="1"/>
  <c r="CE875" i="6" s="1"/>
  <c r="D876" i="6"/>
  <c r="AG876" i="6" s="1"/>
  <c r="CD876" i="6" s="1"/>
  <c r="CE876" i="6" s="1"/>
  <c r="D877" i="6"/>
  <c r="AG877" i="6" s="1"/>
  <c r="CD877" i="6" s="1"/>
  <c r="CE877" i="6" s="1"/>
  <c r="D878" i="6"/>
  <c r="AG878" i="6" s="1"/>
  <c r="CD878" i="6" s="1"/>
  <c r="CE878" i="6" s="1"/>
  <c r="D879" i="6"/>
  <c r="AG879" i="6" s="1"/>
  <c r="CD879" i="6" s="1"/>
  <c r="CE879" i="6" s="1"/>
  <c r="D880" i="6"/>
  <c r="AG880" i="6" s="1"/>
  <c r="CD880" i="6" s="1"/>
  <c r="CE880" i="6" s="1"/>
  <c r="D881" i="6"/>
  <c r="AG881" i="6" s="1"/>
  <c r="CD881" i="6" s="1"/>
  <c r="CE881" i="6" s="1"/>
  <c r="D882" i="6"/>
  <c r="AG882" i="6" s="1"/>
  <c r="CD882" i="6" s="1"/>
  <c r="CE882" i="6" s="1"/>
  <c r="D883" i="6"/>
  <c r="AG883" i="6" s="1"/>
  <c r="CD883" i="6" s="1"/>
  <c r="CE883" i="6" s="1"/>
  <c r="D884" i="6"/>
  <c r="AG884" i="6" s="1"/>
  <c r="CD884" i="6" s="1"/>
  <c r="CE884" i="6" s="1"/>
  <c r="D885" i="6"/>
  <c r="AG885" i="6" s="1"/>
  <c r="CD885" i="6" s="1"/>
  <c r="CE885" i="6" s="1"/>
  <c r="D886" i="6"/>
  <c r="AG886" i="6" s="1"/>
  <c r="CD886" i="6" s="1"/>
  <c r="CE886" i="6" s="1"/>
  <c r="D887" i="6"/>
  <c r="AG887" i="6" s="1"/>
  <c r="CD887" i="6" s="1"/>
  <c r="CE887" i="6" s="1"/>
  <c r="D888" i="6"/>
  <c r="AG888" i="6" s="1"/>
  <c r="CD888" i="6" s="1"/>
  <c r="CE888" i="6" s="1"/>
  <c r="D889" i="6"/>
  <c r="AG889" i="6" s="1"/>
  <c r="CD889" i="6" s="1"/>
  <c r="CE889" i="6" s="1"/>
  <c r="D890" i="6"/>
  <c r="AG890" i="6" s="1"/>
  <c r="CD890" i="6" s="1"/>
  <c r="CE890" i="6" s="1"/>
  <c r="D891" i="6"/>
  <c r="AG891" i="6" s="1"/>
  <c r="CD891" i="6" s="1"/>
  <c r="CE891" i="6" s="1"/>
  <c r="D892" i="6"/>
  <c r="AG892" i="6" s="1"/>
  <c r="CD892" i="6" s="1"/>
  <c r="CE892" i="6" s="1"/>
  <c r="D893" i="6"/>
  <c r="AG893" i="6" s="1"/>
  <c r="CD893" i="6" s="1"/>
  <c r="CE893" i="6" s="1"/>
  <c r="D894" i="6"/>
  <c r="AG894" i="6" s="1"/>
  <c r="CD894" i="6" s="1"/>
  <c r="CE894" i="6" s="1"/>
  <c r="D895" i="6"/>
  <c r="AG895" i="6" s="1"/>
  <c r="CD895" i="6" s="1"/>
  <c r="CE895" i="6" s="1"/>
  <c r="D896" i="6"/>
  <c r="AG896" i="6" s="1"/>
  <c r="CD896" i="6" s="1"/>
  <c r="CE896" i="6" s="1"/>
  <c r="D897" i="6"/>
  <c r="AG897" i="6" s="1"/>
  <c r="CD897" i="6" s="1"/>
  <c r="CE897" i="6" s="1"/>
  <c r="D898" i="6"/>
  <c r="AG898" i="6" s="1"/>
  <c r="CD898" i="6" s="1"/>
  <c r="CE898" i="6" s="1"/>
  <c r="D899" i="6"/>
  <c r="AG899" i="6" s="1"/>
  <c r="CD899" i="6" s="1"/>
  <c r="CE899" i="6" s="1"/>
  <c r="D900" i="6"/>
  <c r="AG900" i="6" s="1"/>
  <c r="CD900" i="6" s="1"/>
  <c r="CE900" i="6" s="1"/>
  <c r="D901" i="6"/>
  <c r="AG901" i="6" s="1"/>
  <c r="CD901" i="6" s="1"/>
  <c r="CE901" i="6" s="1"/>
  <c r="D902" i="6"/>
  <c r="AG902" i="6" s="1"/>
  <c r="CD902" i="6" s="1"/>
  <c r="CE902" i="6" s="1"/>
  <c r="D903" i="6"/>
  <c r="AG903" i="6" s="1"/>
  <c r="CD903" i="6" s="1"/>
  <c r="CE903" i="6" s="1"/>
  <c r="D784" i="6"/>
  <c r="AG784" i="6" s="1"/>
  <c r="CD784" i="6" s="1"/>
  <c r="D648" i="6"/>
  <c r="AG648" i="6" s="1"/>
  <c r="BN648" i="6" s="1"/>
  <c r="D649" i="6"/>
  <c r="AG649" i="6" s="1"/>
  <c r="BN649" i="6" s="1"/>
  <c r="D650" i="6"/>
  <c r="AG650" i="6" s="1"/>
  <c r="BN650" i="6" s="1"/>
  <c r="D651" i="6"/>
  <c r="AG651" i="6" s="1"/>
  <c r="BN651" i="6" s="1"/>
  <c r="D652" i="6"/>
  <c r="AG652" i="6" s="1"/>
  <c r="BN652" i="6" s="1"/>
  <c r="D653" i="6"/>
  <c r="AG653" i="6" s="1"/>
  <c r="BN653" i="6" s="1"/>
  <c r="D654" i="6"/>
  <c r="AG654" i="6" s="1"/>
  <c r="BN654" i="6" s="1"/>
  <c r="D655" i="6"/>
  <c r="AG655" i="6" s="1"/>
  <c r="BN655" i="6" s="1"/>
  <c r="D656" i="6"/>
  <c r="AG656" i="6" s="1"/>
  <c r="BN656" i="6" s="1"/>
  <c r="D657" i="6"/>
  <c r="AG657" i="6" s="1"/>
  <c r="BN657" i="6" s="1"/>
  <c r="D658" i="6"/>
  <c r="AG658" i="6" s="1"/>
  <c r="BN658" i="6" s="1"/>
  <c r="D659" i="6"/>
  <c r="AG659" i="6" s="1"/>
  <c r="BN659" i="6" s="1"/>
  <c r="D660" i="6"/>
  <c r="AG660" i="6" s="1"/>
  <c r="BN660" i="6" s="1"/>
  <c r="D661" i="6"/>
  <c r="AG661" i="6" s="1"/>
  <c r="BN661" i="6" s="1"/>
  <c r="D662" i="6"/>
  <c r="AG662" i="6" s="1"/>
  <c r="BN662" i="6" s="1"/>
  <c r="D663" i="6"/>
  <c r="AG663" i="6" s="1"/>
  <c r="BN663" i="6" s="1"/>
  <c r="D664" i="6"/>
  <c r="AG664" i="6" s="1"/>
  <c r="BN664" i="6" s="1"/>
  <c r="D665" i="6"/>
  <c r="AG665" i="6" s="1"/>
  <c r="BN665" i="6" s="1"/>
  <c r="D666" i="6"/>
  <c r="AG666" i="6" s="1"/>
  <c r="BN666" i="6" s="1"/>
  <c r="D667" i="6"/>
  <c r="AG667" i="6" s="1"/>
  <c r="BN667" i="6" s="1"/>
  <c r="D668" i="6"/>
  <c r="AG668" i="6" s="1"/>
  <c r="BN668" i="6" s="1"/>
  <c r="D669" i="6"/>
  <c r="AG669" i="6" s="1"/>
  <c r="BN669" i="6" s="1"/>
  <c r="D670" i="6"/>
  <c r="AG670" i="6" s="1"/>
  <c r="BN670" i="6" s="1"/>
  <c r="D671" i="6"/>
  <c r="AG671" i="6" s="1"/>
  <c r="BN671" i="6" s="1"/>
  <c r="D672" i="6"/>
  <c r="AG672" i="6" s="1"/>
  <c r="BN672" i="6" s="1"/>
  <c r="D673" i="6"/>
  <c r="AG673" i="6" s="1"/>
  <c r="BN673" i="6" s="1"/>
  <c r="D674" i="6"/>
  <c r="AG674" i="6" s="1"/>
  <c r="BN674" i="6" s="1"/>
  <c r="D675" i="6"/>
  <c r="AG675" i="6" s="1"/>
  <c r="BN675" i="6" s="1"/>
  <c r="D676" i="6"/>
  <c r="AG676" i="6" s="1"/>
  <c r="BN676" i="6" s="1"/>
  <c r="D677" i="6"/>
  <c r="AG677" i="6" s="1"/>
  <c r="BN677" i="6" s="1"/>
  <c r="D678" i="6"/>
  <c r="AG678" i="6" s="1"/>
  <c r="BN678" i="6" s="1"/>
  <c r="D679" i="6"/>
  <c r="AG679" i="6" s="1"/>
  <c r="BN679" i="6" s="1"/>
  <c r="D680" i="6"/>
  <c r="AG680" i="6" s="1"/>
  <c r="BN680" i="6" s="1"/>
  <c r="D681" i="6"/>
  <c r="AG681" i="6" s="1"/>
  <c r="BN681" i="6" s="1"/>
  <c r="D682" i="6"/>
  <c r="AG682" i="6" s="1"/>
  <c r="BN682" i="6" s="1"/>
  <c r="D683" i="6"/>
  <c r="AG683" i="6" s="1"/>
  <c r="BN683" i="6" s="1"/>
  <c r="D684" i="6"/>
  <c r="AG684" i="6" s="1"/>
  <c r="BN684" i="6" s="1"/>
  <c r="D685" i="6"/>
  <c r="AG685" i="6" s="1"/>
  <c r="BN685" i="6" s="1"/>
  <c r="D686" i="6"/>
  <c r="AG686" i="6" s="1"/>
  <c r="BN686" i="6" s="1"/>
  <c r="D687" i="6"/>
  <c r="AG687" i="6" s="1"/>
  <c r="BN687" i="6" s="1"/>
  <c r="D688" i="6"/>
  <c r="AG688" i="6" s="1"/>
  <c r="BN688" i="6" s="1"/>
  <c r="D689" i="6"/>
  <c r="AG689" i="6" s="1"/>
  <c r="BN689" i="6" s="1"/>
  <c r="D690" i="6"/>
  <c r="AG690" i="6" s="1"/>
  <c r="BN690" i="6" s="1"/>
  <c r="D691" i="6"/>
  <c r="AG691" i="6" s="1"/>
  <c r="BN691" i="6" s="1"/>
  <c r="D692" i="6"/>
  <c r="AG692" i="6" s="1"/>
  <c r="BN692" i="6" s="1"/>
  <c r="D693" i="6"/>
  <c r="AG693" i="6" s="1"/>
  <c r="BN693" i="6" s="1"/>
  <c r="D694" i="6"/>
  <c r="AG694" i="6" s="1"/>
  <c r="BN694" i="6" s="1"/>
  <c r="D695" i="6"/>
  <c r="AG695" i="6" s="1"/>
  <c r="BN695" i="6" s="1"/>
  <c r="D696" i="6"/>
  <c r="AG696" i="6" s="1"/>
  <c r="BN696" i="6" s="1"/>
  <c r="D697" i="6"/>
  <c r="AG697" i="6" s="1"/>
  <c r="BN697" i="6" s="1"/>
  <c r="D698" i="6"/>
  <c r="AG698" i="6" s="1"/>
  <c r="BN698" i="6" s="1"/>
  <c r="D699" i="6"/>
  <c r="AG699" i="6" s="1"/>
  <c r="BN699" i="6" s="1"/>
  <c r="D700" i="6"/>
  <c r="AG700" i="6" s="1"/>
  <c r="BN700" i="6" s="1"/>
  <c r="D701" i="6"/>
  <c r="AG701" i="6" s="1"/>
  <c r="BN701" i="6" s="1"/>
  <c r="D702" i="6"/>
  <c r="AG702" i="6" s="1"/>
  <c r="BN702" i="6" s="1"/>
  <c r="D703" i="6"/>
  <c r="AG703" i="6" s="1"/>
  <c r="BN703" i="6" s="1"/>
  <c r="D704" i="6"/>
  <c r="AG704" i="6" s="1"/>
  <c r="BN704" i="6" s="1"/>
  <c r="D705" i="6"/>
  <c r="AG705" i="6" s="1"/>
  <c r="BN705" i="6" s="1"/>
  <c r="D706" i="6"/>
  <c r="AG706" i="6" s="1"/>
  <c r="BN706" i="6" s="1"/>
  <c r="D707" i="6"/>
  <c r="AG707" i="6" s="1"/>
  <c r="BN707" i="6" s="1"/>
  <c r="D708" i="6"/>
  <c r="AG708" i="6" s="1"/>
  <c r="BN708" i="6" s="1"/>
  <c r="D709" i="6"/>
  <c r="AG709" i="6" s="1"/>
  <c r="BN709" i="6" s="1"/>
  <c r="D710" i="6"/>
  <c r="AG710" i="6" s="1"/>
  <c r="BN710" i="6" s="1"/>
  <c r="D711" i="6"/>
  <c r="AG711" i="6" s="1"/>
  <c r="BN711" i="6" s="1"/>
  <c r="D712" i="6"/>
  <c r="AG712" i="6" s="1"/>
  <c r="BN712" i="6" s="1"/>
  <c r="D713" i="6"/>
  <c r="AG713" i="6" s="1"/>
  <c r="BN713" i="6" s="1"/>
  <c r="D714" i="6"/>
  <c r="AG714" i="6" s="1"/>
  <c r="BN714" i="6" s="1"/>
  <c r="D715" i="6"/>
  <c r="AG715" i="6" s="1"/>
  <c r="BN715" i="6" s="1"/>
  <c r="D716" i="6"/>
  <c r="AG716" i="6" s="1"/>
  <c r="BN716" i="6" s="1"/>
  <c r="D717" i="6"/>
  <c r="AG717" i="6" s="1"/>
  <c r="BN717" i="6" s="1"/>
  <c r="D718" i="6"/>
  <c r="AG718" i="6" s="1"/>
  <c r="BN718" i="6" s="1"/>
  <c r="D719" i="6"/>
  <c r="AG719" i="6" s="1"/>
  <c r="BN719" i="6" s="1"/>
  <c r="BO719" i="6" s="1"/>
  <c r="D720" i="6"/>
  <c r="AG720" i="6" s="1"/>
  <c r="BN720" i="6" s="1"/>
  <c r="BO720" i="6" s="1"/>
  <c r="D721" i="6"/>
  <c r="AG721" i="6" s="1"/>
  <c r="BN721" i="6" s="1"/>
  <c r="BO721" i="6" s="1"/>
  <c r="D722" i="6"/>
  <c r="AG722" i="6" s="1"/>
  <c r="BN722" i="6" s="1"/>
  <c r="BO722" i="6" s="1"/>
  <c r="D723" i="6"/>
  <c r="AG723" i="6" s="1"/>
  <c r="BN723" i="6" s="1"/>
  <c r="BO723" i="6" s="1"/>
  <c r="D724" i="6"/>
  <c r="AG724" i="6" s="1"/>
  <c r="BN724" i="6" s="1"/>
  <c r="BO724" i="6" s="1"/>
  <c r="D725" i="6"/>
  <c r="AG725" i="6" s="1"/>
  <c r="BN725" i="6" s="1"/>
  <c r="BO725" i="6" s="1"/>
  <c r="D726" i="6"/>
  <c r="AG726" i="6" s="1"/>
  <c r="BN726" i="6" s="1"/>
  <c r="BO726" i="6" s="1"/>
  <c r="D727" i="6"/>
  <c r="AG727" i="6" s="1"/>
  <c r="BN727" i="6" s="1"/>
  <c r="BO727" i="6" s="1"/>
  <c r="D728" i="6"/>
  <c r="AG728" i="6" s="1"/>
  <c r="BN728" i="6" s="1"/>
  <c r="BO728" i="6" s="1"/>
  <c r="D729" i="6"/>
  <c r="AG729" i="6" s="1"/>
  <c r="BN729" i="6" s="1"/>
  <c r="BO729" i="6" s="1"/>
  <c r="D730" i="6"/>
  <c r="AG730" i="6" s="1"/>
  <c r="BN730" i="6" s="1"/>
  <c r="BO730" i="6" s="1"/>
  <c r="D731" i="6"/>
  <c r="AG731" i="6" s="1"/>
  <c r="BN731" i="6" s="1"/>
  <c r="BO731" i="6" s="1"/>
  <c r="D732" i="6"/>
  <c r="AG732" i="6" s="1"/>
  <c r="BN732" i="6" s="1"/>
  <c r="BO732" i="6" s="1"/>
  <c r="D733" i="6"/>
  <c r="AG733" i="6" s="1"/>
  <c r="BN733" i="6" s="1"/>
  <c r="BO733" i="6" s="1"/>
  <c r="D734" i="6"/>
  <c r="AG734" i="6" s="1"/>
  <c r="BN734" i="6" s="1"/>
  <c r="BO734" i="6" s="1"/>
  <c r="D735" i="6"/>
  <c r="AG735" i="6" s="1"/>
  <c r="BN735" i="6" s="1"/>
  <c r="BO735" i="6" s="1"/>
  <c r="D736" i="6"/>
  <c r="AG736" i="6" s="1"/>
  <c r="BN736" i="6" s="1"/>
  <c r="BO736" i="6" s="1"/>
  <c r="D737" i="6"/>
  <c r="AG737" i="6" s="1"/>
  <c r="BN737" i="6" s="1"/>
  <c r="BO737" i="6" s="1"/>
  <c r="D738" i="6"/>
  <c r="AG738" i="6" s="1"/>
  <c r="BN738" i="6" s="1"/>
  <c r="BO738" i="6" s="1"/>
  <c r="D739" i="6"/>
  <c r="AG739" i="6" s="1"/>
  <c r="BN739" i="6" s="1"/>
  <c r="BO739" i="6" s="1"/>
  <c r="D740" i="6"/>
  <c r="AG740" i="6" s="1"/>
  <c r="BN740" i="6" s="1"/>
  <c r="BO740" i="6" s="1"/>
  <c r="D741" i="6"/>
  <c r="AG741" i="6" s="1"/>
  <c r="BN741" i="6" s="1"/>
  <c r="BO741" i="6" s="1"/>
  <c r="D742" i="6"/>
  <c r="AG742" i="6" s="1"/>
  <c r="BN742" i="6" s="1"/>
  <c r="BO742" i="6" s="1"/>
  <c r="D743" i="6"/>
  <c r="AG743" i="6" s="1"/>
  <c r="BN743" i="6" s="1"/>
  <c r="BO743" i="6" s="1"/>
  <c r="D744" i="6"/>
  <c r="AG744" i="6" s="1"/>
  <c r="BN744" i="6" s="1"/>
  <c r="BO744" i="6" s="1"/>
  <c r="D745" i="6"/>
  <c r="AG745" i="6" s="1"/>
  <c r="BN745" i="6" s="1"/>
  <c r="BO745" i="6" s="1"/>
  <c r="D746" i="6"/>
  <c r="AG746" i="6" s="1"/>
  <c r="BN746" i="6" s="1"/>
  <c r="BO746" i="6" s="1"/>
  <c r="D747" i="6"/>
  <c r="AG747" i="6" s="1"/>
  <c r="BN747" i="6" s="1"/>
  <c r="BO747" i="6" s="1"/>
  <c r="D748" i="6"/>
  <c r="AG748" i="6" s="1"/>
  <c r="BN748" i="6" s="1"/>
  <c r="BO748" i="6" s="1"/>
  <c r="D749" i="6"/>
  <c r="AG749" i="6" s="1"/>
  <c r="BN749" i="6" s="1"/>
  <c r="BO749" i="6" s="1"/>
  <c r="D750" i="6"/>
  <c r="AG750" i="6" s="1"/>
  <c r="BN750" i="6" s="1"/>
  <c r="BO750" i="6" s="1"/>
  <c r="D751" i="6"/>
  <c r="AG751" i="6" s="1"/>
  <c r="BN751" i="6" s="1"/>
  <c r="BO751" i="6" s="1"/>
  <c r="D752" i="6"/>
  <c r="AG752" i="6" s="1"/>
  <c r="BN752" i="6" s="1"/>
  <c r="BO752" i="6" s="1"/>
  <c r="D753" i="6"/>
  <c r="AG753" i="6" s="1"/>
  <c r="BN753" i="6" s="1"/>
  <c r="BO753" i="6" s="1"/>
  <c r="D754" i="6"/>
  <c r="AG754" i="6" s="1"/>
  <c r="BN754" i="6" s="1"/>
  <c r="BO754" i="6" s="1"/>
  <c r="D755" i="6"/>
  <c r="AG755" i="6" s="1"/>
  <c r="BN755" i="6" s="1"/>
  <c r="BO755" i="6" s="1"/>
  <c r="D756" i="6"/>
  <c r="AG756" i="6" s="1"/>
  <c r="BN756" i="6" s="1"/>
  <c r="BO756" i="6" s="1"/>
  <c r="D757" i="6"/>
  <c r="AG757" i="6" s="1"/>
  <c r="BN757" i="6" s="1"/>
  <c r="BO757" i="6" s="1"/>
  <c r="D758" i="6"/>
  <c r="AG758" i="6" s="1"/>
  <c r="BN758" i="6" s="1"/>
  <c r="BO758" i="6" s="1"/>
  <c r="D759" i="6"/>
  <c r="AG759" i="6" s="1"/>
  <c r="BN759" i="6" s="1"/>
  <c r="BO759" i="6" s="1"/>
  <c r="D760" i="6"/>
  <c r="AG760" i="6" s="1"/>
  <c r="BN760" i="6" s="1"/>
  <c r="BO760" i="6" s="1"/>
  <c r="D761" i="6"/>
  <c r="AG761" i="6" s="1"/>
  <c r="BN761" i="6" s="1"/>
  <c r="BO761" i="6" s="1"/>
  <c r="D762" i="6"/>
  <c r="AG762" i="6" s="1"/>
  <c r="BN762" i="6" s="1"/>
  <c r="BO762" i="6" s="1"/>
  <c r="D763" i="6"/>
  <c r="AG763" i="6" s="1"/>
  <c r="BN763" i="6" s="1"/>
  <c r="BO763" i="6" s="1"/>
  <c r="D764" i="6"/>
  <c r="AG764" i="6" s="1"/>
  <c r="BN764" i="6" s="1"/>
  <c r="BO764" i="6" s="1"/>
  <c r="D765" i="6"/>
  <c r="AG765" i="6" s="1"/>
  <c r="BN765" i="6" s="1"/>
  <c r="BO765" i="6" s="1"/>
  <c r="D766" i="6"/>
  <c r="AG766" i="6" s="1"/>
  <c r="BN766" i="6" s="1"/>
  <c r="BO766" i="6" s="1"/>
  <c r="D647" i="6"/>
  <c r="D511" i="6"/>
  <c r="AG511" i="6" s="1"/>
  <c r="BO511" i="6" s="1"/>
  <c r="D512" i="6"/>
  <c r="AG512" i="6" s="1"/>
  <c r="BO512" i="6" s="1"/>
  <c r="D513" i="6"/>
  <c r="AG513" i="6" s="1"/>
  <c r="BO513" i="6" s="1"/>
  <c r="D514" i="6"/>
  <c r="AG514" i="6" s="1"/>
  <c r="BO514" i="6" s="1"/>
  <c r="D515" i="6"/>
  <c r="AG515" i="6" s="1"/>
  <c r="BO515" i="6" s="1"/>
  <c r="D516" i="6"/>
  <c r="AG516" i="6" s="1"/>
  <c r="BO516" i="6" s="1"/>
  <c r="D517" i="6"/>
  <c r="AG517" i="6" s="1"/>
  <c r="BO517" i="6" s="1"/>
  <c r="D518" i="6"/>
  <c r="AG518" i="6" s="1"/>
  <c r="BO518" i="6" s="1"/>
  <c r="D519" i="6"/>
  <c r="AG519" i="6" s="1"/>
  <c r="BO519" i="6" s="1"/>
  <c r="D520" i="6"/>
  <c r="AG520" i="6" s="1"/>
  <c r="BO520" i="6" s="1"/>
  <c r="D521" i="6"/>
  <c r="AG521" i="6" s="1"/>
  <c r="BO521" i="6" s="1"/>
  <c r="D522" i="6"/>
  <c r="AG522" i="6" s="1"/>
  <c r="BO522" i="6" s="1"/>
  <c r="D523" i="6"/>
  <c r="AG523" i="6" s="1"/>
  <c r="BO523" i="6" s="1"/>
  <c r="D524" i="6"/>
  <c r="AG524" i="6" s="1"/>
  <c r="BO524" i="6" s="1"/>
  <c r="D525" i="6"/>
  <c r="AG525" i="6" s="1"/>
  <c r="BO525" i="6" s="1"/>
  <c r="D526" i="6"/>
  <c r="AG526" i="6" s="1"/>
  <c r="BO526" i="6" s="1"/>
  <c r="D527" i="6"/>
  <c r="AG527" i="6" s="1"/>
  <c r="BO527" i="6" s="1"/>
  <c r="D528" i="6"/>
  <c r="AG528" i="6" s="1"/>
  <c r="BO528" i="6" s="1"/>
  <c r="D529" i="6"/>
  <c r="AG529" i="6" s="1"/>
  <c r="BO529" i="6" s="1"/>
  <c r="D530" i="6"/>
  <c r="AG530" i="6" s="1"/>
  <c r="BO530" i="6" s="1"/>
  <c r="D531" i="6"/>
  <c r="AG531" i="6" s="1"/>
  <c r="BO531" i="6" s="1"/>
  <c r="D532" i="6"/>
  <c r="AG532" i="6" s="1"/>
  <c r="BO532" i="6" s="1"/>
  <c r="D533" i="6"/>
  <c r="AG533" i="6" s="1"/>
  <c r="BO533" i="6" s="1"/>
  <c r="D534" i="6"/>
  <c r="AG534" i="6" s="1"/>
  <c r="BO534" i="6" s="1"/>
  <c r="D535" i="6"/>
  <c r="AG535" i="6" s="1"/>
  <c r="BO535" i="6" s="1"/>
  <c r="D536" i="6"/>
  <c r="AG536" i="6" s="1"/>
  <c r="BO536" i="6" s="1"/>
  <c r="D537" i="6"/>
  <c r="AG537" i="6" s="1"/>
  <c r="BO537" i="6" s="1"/>
  <c r="D538" i="6"/>
  <c r="AG538" i="6" s="1"/>
  <c r="BO538" i="6" s="1"/>
  <c r="D539" i="6"/>
  <c r="AG539" i="6" s="1"/>
  <c r="BO539" i="6" s="1"/>
  <c r="D540" i="6"/>
  <c r="AG540" i="6" s="1"/>
  <c r="BO540" i="6" s="1"/>
  <c r="D541" i="6"/>
  <c r="AG541" i="6" s="1"/>
  <c r="BO541" i="6" s="1"/>
  <c r="D542" i="6"/>
  <c r="AG542" i="6" s="1"/>
  <c r="BO542" i="6" s="1"/>
  <c r="D543" i="6"/>
  <c r="AG543" i="6" s="1"/>
  <c r="BO543" i="6" s="1"/>
  <c r="D544" i="6"/>
  <c r="AG544" i="6" s="1"/>
  <c r="BO544" i="6" s="1"/>
  <c r="D545" i="6"/>
  <c r="AG545" i="6" s="1"/>
  <c r="BO545" i="6" s="1"/>
  <c r="D546" i="6"/>
  <c r="AG546" i="6" s="1"/>
  <c r="BO546" i="6" s="1"/>
  <c r="D547" i="6"/>
  <c r="AG547" i="6" s="1"/>
  <c r="BO547" i="6" s="1"/>
  <c r="D548" i="6"/>
  <c r="AG548" i="6" s="1"/>
  <c r="BO548" i="6" s="1"/>
  <c r="D549" i="6"/>
  <c r="AG549" i="6" s="1"/>
  <c r="BO549" i="6" s="1"/>
  <c r="D550" i="6"/>
  <c r="AG550" i="6" s="1"/>
  <c r="BO550" i="6" s="1"/>
  <c r="D551" i="6"/>
  <c r="AG551" i="6" s="1"/>
  <c r="BO551" i="6" s="1"/>
  <c r="D552" i="6"/>
  <c r="AG552" i="6" s="1"/>
  <c r="BO552" i="6" s="1"/>
  <c r="D553" i="6"/>
  <c r="AG553" i="6" s="1"/>
  <c r="BO553" i="6" s="1"/>
  <c r="D554" i="6"/>
  <c r="AG554" i="6" s="1"/>
  <c r="BO554" i="6" s="1"/>
  <c r="D555" i="6"/>
  <c r="AG555" i="6" s="1"/>
  <c r="BO555" i="6" s="1"/>
  <c r="D556" i="6"/>
  <c r="AG556" i="6" s="1"/>
  <c r="BO556" i="6" s="1"/>
  <c r="D557" i="6"/>
  <c r="AG557" i="6" s="1"/>
  <c r="BO557" i="6" s="1"/>
  <c r="D558" i="6"/>
  <c r="AG558" i="6" s="1"/>
  <c r="BO558" i="6" s="1"/>
  <c r="D559" i="6"/>
  <c r="AG559" i="6" s="1"/>
  <c r="BO559" i="6" s="1"/>
  <c r="D560" i="6"/>
  <c r="AG560" i="6" s="1"/>
  <c r="BO560" i="6" s="1"/>
  <c r="D561" i="6"/>
  <c r="AG561" i="6" s="1"/>
  <c r="BO561" i="6" s="1"/>
  <c r="D562" i="6"/>
  <c r="AG562" i="6" s="1"/>
  <c r="BO562" i="6" s="1"/>
  <c r="D563" i="6"/>
  <c r="AG563" i="6" s="1"/>
  <c r="BO563" i="6" s="1"/>
  <c r="D564" i="6"/>
  <c r="AG564" i="6" s="1"/>
  <c r="BO564" i="6" s="1"/>
  <c r="D565" i="6"/>
  <c r="AG565" i="6" s="1"/>
  <c r="BO565" i="6" s="1"/>
  <c r="D566" i="6"/>
  <c r="AG566" i="6" s="1"/>
  <c r="BO566" i="6" s="1"/>
  <c r="D567" i="6"/>
  <c r="AG567" i="6" s="1"/>
  <c r="BO567" i="6" s="1"/>
  <c r="D568" i="6"/>
  <c r="AG568" i="6" s="1"/>
  <c r="BO568" i="6" s="1"/>
  <c r="D569" i="6"/>
  <c r="AG569" i="6" s="1"/>
  <c r="BO569" i="6" s="1"/>
  <c r="D570" i="6"/>
  <c r="AG570" i="6" s="1"/>
  <c r="BO570" i="6" s="1"/>
  <c r="D571" i="6"/>
  <c r="AG571" i="6" s="1"/>
  <c r="BO571" i="6" s="1"/>
  <c r="D572" i="6"/>
  <c r="AG572" i="6" s="1"/>
  <c r="BO572" i="6" s="1"/>
  <c r="D573" i="6"/>
  <c r="AG573" i="6" s="1"/>
  <c r="BO573" i="6" s="1"/>
  <c r="D574" i="6"/>
  <c r="AG574" i="6" s="1"/>
  <c r="BO574" i="6" s="1"/>
  <c r="D575" i="6"/>
  <c r="AG575" i="6" s="1"/>
  <c r="BO575" i="6" s="1"/>
  <c r="D576" i="6"/>
  <c r="AG576" i="6" s="1"/>
  <c r="BO576" i="6" s="1"/>
  <c r="D577" i="6"/>
  <c r="AG577" i="6" s="1"/>
  <c r="BO577" i="6" s="1"/>
  <c r="D578" i="6"/>
  <c r="AG578" i="6" s="1"/>
  <c r="BO578" i="6" s="1"/>
  <c r="D579" i="6"/>
  <c r="AG579" i="6" s="1"/>
  <c r="BO579" i="6" s="1"/>
  <c r="D580" i="6"/>
  <c r="AG580" i="6" s="1"/>
  <c r="BO580" i="6" s="1"/>
  <c r="D581" i="6"/>
  <c r="AG581" i="6" s="1"/>
  <c r="BO581" i="6" s="1"/>
  <c r="D582" i="6"/>
  <c r="AG582" i="6" s="1"/>
  <c r="BO582" i="6" s="1"/>
  <c r="BP582" i="6" s="1"/>
  <c r="D583" i="6"/>
  <c r="AG583" i="6" s="1"/>
  <c r="BO583" i="6" s="1"/>
  <c r="BP583" i="6" s="1"/>
  <c r="D584" i="6"/>
  <c r="AG584" i="6" s="1"/>
  <c r="BO584" i="6" s="1"/>
  <c r="BP584" i="6" s="1"/>
  <c r="D585" i="6"/>
  <c r="AG585" i="6" s="1"/>
  <c r="BO585" i="6" s="1"/>
  <c r="BP585" i="6" s="1"/>
  <c r="D586" i="6"/>
  <c r="AG586" i="6" s="1"/>
  <c r="BO586" i="6" s="1"/>
  <c r="BP586" i="6" s="1"/>
  <c r="D587" i="6"/>
  <c r="AG587" i="6" s="1"/>
  <c r="BO587" i="6" s="1"/>
  <c r="BP587" i="6" s="1"/>
  <c r="D588" i="6"/>
  <c r="AG588" i="6" s="1"/>
  <c r="BO588" i="6" s="1"/>
  <c r="BP588" i="6" s="1"/>
  <c r="D589" i="6"/>
  <c r="AG589" i="6" s="1"/>
  <c r="BO589" i="6" s="1"/>
  <c r="BP589" i="6" s="1"/>
  <c r="D590" i="6"/>
  <c r="AG590" i="6" s="1"/>
  <c r="BO590" i="6" s="1"/>
  <c r="BP590" i="6" s="1"/>
  <c r="D591" i="6"/>
  <c r="AG591" i="6" s="1"/>
  <c r="BO591" i="6" s="1"/>
  <c r="BP591" i="6" s="1"/>
  <c r="D592" i="6"/>
  <c r="AG592" i="6" s="1"/>
  <c r="BO592" i="6" s="1"/>
  <c r="BP592" i="6" s="1"/>
  <c r="D593" i="6"/>
  <c r="AG593" i="6" s="1"/>
  <c r="BO593" i="6" s="1"/>
  <c r="BP593" i="6" s="1"/>
  <c r="D594" i="6"/>
  <c r="AG594" i="6" s="1"/>
  <c r="BO594" i="6" s="1"/>
  <c r="BP594" i="6" s="1"/>
  <c r="D595" i="6"/>
  <c r="AG595" i="6" s="1"/>
  <c r="BO595" i="6" s="1"/>
  <c r="BP595" i="6" s="1"/>
  <c r="D596" i="6"/>
  <c r="AG596" i="6" s="1"/>
  <c r="BO596" i="6" s="1"/>
  <c r="BP596" i="6" s="1"/>
  <c r="D597" i="6"/>
  <c r="AG597" i="6" s="1"/>
  <c r="BO597" i="6" s="1"/>
  <c r="BP597" i="6" s="1"/>
  <c r="D598" i="6"/>
  <c r="AG598" i="6" s="1"/>
  <c r="BO598" i="6" s="1"/>
  <c r="BP598" i="6" s="1"/>
  <c r="D599" i="6"/>
  <c r="AG599" i="6" s="1"/>
  <c r="BO599" i="6" s="1"/>
  <c r="BP599" i="6" s="1"/>
  <c r="D600" i="6"/>
  <c r="AG600" i="6" s="1"/>
  <c r="BO600" i="6" s="1"/>
  <c r="BP600" i="6" s="1"/>
  <c r="D601" i="6"/>
  <c r="AG601" i="6" s="1"/>
  <c r="BO601" i="6" s="1"/>
  <c r="BP601" i="6" s="1"/>
  <c r="D602" i="6"/>
  <c r="AG602" i="6" s="1"/>
  <c r="BO602" i="6" s="1"/>
  <c r="BP602" i="6" s="1"/>
  <c r="D603" i="6"/>
  <c r="AG603" i="6" s="1"/>
  <c r="BO603" i="6" s="1"/>
  <c r="BP603" i="6" s="1"/>
  <c r="D604" i="6"/>
  <c r="AG604" i="6" s="1"/>
  <c r="BO604" i="6" s="1"/>
  <c r="BP604" i="6" s="1"/>
  <c r="D605" i="6"/>
  <c r="AG605" i="6" s="1"/>
  <c r="BO605" i="6" s="1"/>
  <c r="BP605" i="6" s="1"/>
  <c r="D606" i="6"/>
  <c r="AG606" i="6" s="1"/>
  <c r="BO606" i="6" s="1"/>
  <c r="BP606" i="6" s="1"/>
  <c r="D607" i="6"/>
  <c r="AG607" i="6" s="1"/>
  <c r="BO607" i="6" s="1"/>
  <c r="BP607" i="6" s="1"/>
  <c r="D608" i="6"/>
  <c r="AG608" i="6" s="1"/>
  <c r="BO608" i="6" s="1"/>
  <c r="BP608" i="6" s="1"/>
  <c r="D609" i="6"/>
  <c r="AG609" i="6" s="1"/>
  <c r="BO609" i="6" s="1"/>
  <c r="BP609" i="6" s="1"/>
  <c r="D610" i="6"/>
  <c r="AG610" i="6" s="1"/>
  <c r="BO610" i="6" s="1"/>
  <c r="BP610" i="6" s="1"/>
  <c r="D611" i="6"/>
  <c r="AG611" i="6" s="1"/>
  <c r="BO611" i="6" s="1"/>
  <c r="BP611" i="6" s="1"/>
  <c r="D612" i="6"/>
  <c r="AG612" i="6" s="1"/>
  <c r="BO612" i="6" s="1"/>
  <c r="BP612" i="6" s="1"/>
  <c r="D613" i="6"/>
  <c r="AG613" i="6" s="1"/>
  <c r="BO613" i="6" s="1"/>
  <c r="BP613" i="6" s="1"/>
  <c r="D614" i="6"/>
  <c r="AG614" i="6" s="1"/>
  <c r="BO614" i="6" s="1"/>
  <c r="BP614" i="6" s="1"/>
  <c r="D615" i="6"/>
  <c r="AG615" i="6" s="1"/>
  <c r="BO615" i="6" s="1"/>
  <c r="BP615" i="6" s="1"/>
  <c r="D616" i="6"/>
  <c r="AG616" i="6" s="1"/>
  <c r="BO616" i="6" s="1"/>
  <c r="BP616" i="6" s="1"/>
  <c r="D617" i="6"/>
  <c r="AG617" i="6" s="1"/>
  <c r="BO617" i="6" s="1"/>
  <c r="BP617" i="6" s="1"/>
  <c r="D618" i="6"/>
  <c r="AG618" i="6" s="1"/>
  <c r="BO618" i="6" s="1"/>
  <c r="BP618" i="6" s="1"/>
  <c r="D619" i="6"/>
  <c r="AG619" i="6" s="1"/>
  <c r="BO619" i="6" s="1"/>
  <c r="BP619" i="6" s="1"/>
  <c r="D620" i="6"/>
  <c r="AG620" i="6" s="1"/>
  <c r="BO620" i="6" s="1"/>
  <c r="BP620" i="6" s="1"/>
  <c r="D621" i="6"/>
  <c r="AG621" i="6" s="1"/>
  <c r="BO621" i="6" s="1"/>
  <c r="BP621" i="6" s="1"/>
  <c r="D622" i="6"/>
  <c r="AG622" i="6" s="1"/>
  <c r="BO622" i="6" s="1"/>
  <c r="BP622" i="6" s="1"/>
  <c r="D623" i="6"/>
  <c r="AG623" i="6" s="1"/>
  <c r="BO623" i="6" s="1"/>
  <c r="BP623" i="6" s="1"/>
  <c r="D624" i="6"/>
  <c r="AG624" i="6" s="1"/>
  <c r="BO624" i="6" s="1"/>
  <c r="BP624" i="6" s="1"/>
  <c r="D625" i="6"/>
  <c r="AG625" i="6" s="1"/>
  <c r="BO625" i="6" s="1"/>
  <c r="BP625" i="6" s="1"/>
  <c r="D626" i="6"/>
  <c r="AG626" i="6" s="1"/>
  <c r="BO626" i="6" s="1"/>
  <c r="BP626" i="6" s="1"/>
  <c r="D627" i="6"/>
  <c r="AG627" i="6" s="1"/>
  <c r="BO627" i="6" s="1"/>
  <c r="BP627" i="6" s="1"/>
  <c r="D628" i="6"/>
  <c r="AG628" i="6" s="1"/>
  <c r="BO628" i="6" s="1"/>
  <c r="BP628" i="6" s="1"/>
  <c r="D629" i="6"/>
  <c r="AG629" i="6" s="1"/>
  <c r="BO629" i="6" s="1"/>
  <c r="BP629" i="6" s="1"/>
  <c r="D510" i="6"/>
  <c r="AG510" i="6" s="1"/>
  <c r="D375" i="6"/>
  <c r="D376" i="6"/>
  <c r="D377" i="6"/>
  <c r="D378" i="6"/>
  <c r="D379" i="6"/>
  <c r="D380" i="6"/>
  <c r="D381" i="6"/>
  <c r="D382"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374"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55" i="6"/>
  <c r="AI221" i="6"/>
  <c r="AG559" i="14" l="1"/>
  <c r="BD559" i="14" s="1"/>
  <c r="AG558" i="14"/>
  <c r="BD558" i="14" s="1"/>
  <c r="AG557" i="14"/>
  <c r="BD557" i="14" s="1"/>
  <c r="AG556" i="14"/>
  <c r="BD556" i="14" s="1"/>
  <c r="AG555" i="14"/>
  <c r="BD555" i="14" s="1"/>
  <c r="BB278" i="14"/>
  <c r="BC171" i="14" s="1"/>
  <c r="AK401" i="14"/>
  <c r="AG521" i="14"/>
  <c r="BD554" i="14"/>
  <c r="BC64" i="24"/>
  <c r="BB184" i="24"/>
  <c r="AI149" i="22"/>
  <c r="AJ98" i="22" s="1"/>
  <c r="AJ29" i="22"/>
  <c r="BZ2157" i="6"/>
  <c r="CA2090" i="6" s="1"/>
  <c r="CA2037" i="6"/>
  <c r="BO510" i="6"/>
  <c r="BO630" i="6" s="1"/>
  <c r="BP511" i="6" s="1"/>
  <c r="BL168" i="21"/>
  <c r="BK288" i="21"/>
  <c r="BL189" i="21" s="1"/>
  <c r="BR307" i="21"/>
  <c r="BQ427" i="21"/>
  <c r="BR337" i="21" s="1"/>
  <c r="AS153" i="21"/>
  <c r="AT79" i="21" s="1"/>
  <c r="DF1167" i="6"/>
  <c r="CE784" i="6"/>
  <c r="CD904" i="6"/>
  <c r="BZ1556" i="6"/>
  <c r="CA1464" i="6" s="1"/>
  <c r="CA1436" i="6"/>
  <c r="BC1697" i="6"/>
  <c r="BB1817" i="6"/>
  <c r="BC1725" i="6" s="1"/>
  <c r="BB1993" i="6"/>
  <c r="BC1934" i="6" s="1"/>
  <c r="BC1873" i="6"/>
  <c r="AG647" i="6"/>
  <c r="BN647" i="6" s="1"/>
  <c r="AL350" i="6"/>
  <c r="AG350" i="6"/>
  <c r="AP350" i="6" s="1"/>
  <c r="AQ350" i="6" s="1"/>
  <c r="AL334" i="6"/>
  <c r="AG334" i="6"/>
  <c r="AP334" i="6" s="1"/>
  <c r="AQ334" i="6" s="1"/>
  <c r="AL318" i="6"/>
  <c r="AG318" i="6"/>
  <c r="AP318" i="6" s="1"/>
  <c r="AQ318" i="6" s="1"/>
  <c r="AL294" i="6"/>
  <c r="AG294" i="6"/>
  <c r="AP294" i="6" s="1"/>
  <c r="AL278" i="6"/>
  <c r="AG278" i="6"/>
  <c r="AP278" i="6" s="1"/>
  <c r="AL262" i="6"/>
  <c r="AG262" i="6"/>
  <c r="AP262" i="6" s="1"/>
  <c r="AL246" i="6"/>
  <c r="AG246" i="6"/>
  <c r="AP246" i="6" s="1"/>
  <c r="AL484" i="6"/>
  <c r="AG484" i="6"/>
  <c r="AP484" i="6" s="1"/>
  <c r="AQ484" i="6" s="1"/>
  <c r="AL468" i="6"/>
  <c r="AG468" i="6"/>
  <c r="AP468" i="6" s="1"/>
  <c r="AQ468" i="6" s="1"/>
  <c r="AG460" i="6"/>
  <c r="AP460" i="6" s="1"/>
  <c r="AQ460" i="6" s="1"/>
  <c r="AL460" i="6"/>
  <c r="AL444" i="6"/>
  <c r="AG444" i="6"/>
  <c r="AP444" i="6" s="1"/>
  <c r="AG436" i="6"/>
  <c r="AP436" i="6" s="1"/>
  <c r="AL436" i="6"/>
  <c r="AL428" i="6"/>
  <c r="AG428" i="6"/>
  <c r="AP428" i="6" s="1"/>
  <c r="AG420" i="6"/>
  <c r="AP420" i="6" s="1"/>
  <c r="AL420" i="6"/>
  <c r="AL412" i="6"/>
  <c r="AG412" i="6"/>
  <c r="AP412" i="6" s="1"/>
  <c r="AG404" i="6"/>
  <c r="AP404" i="6" s="1"/>
  <c r="AL404" i="6"/>
  <c r="AL396" i="6"/>
  <c r="AG396" i="6"/>
  <c r="AP396" i="6" s="1"/>
  <c r="AG388" i="6"/>
  <c r="AP388" i="6" s="1"/>
  <c r="AL388" i="6"/>
  <c r="AL380" i="6"/>
  <c r="AG380" i="6"/>
  <c r="AP380" i="6" s="1"/>
  <c r="AL358" i="6"/>
  <c r="AG358" i="6"/>
  <c r="AP358" i="6" s="1"/>
  <c r="AQ358" i="6" s="1"/>
  <c r="AL342" i="6"/>
  <c r="AG342" i="6"/>
  <c r="AP342" i="6" s="1"/>
  <c r="AQ342" i="6" s="1"/>
  <c r="AL326" i="6"/>
  <c r="AG326" i="6"/>
  <c r="AP326" i="6" s="1"/>
  <c r="AQ326" i="6" s="1"/>
  <c r="AL310" i="6"/>
  <c r="AG310" i="6"/>
  <c r="AP310" i="6" s="1"/>
  <c r="AL302" i="6"/>
  <c r="AG302" i="6"/>
  <c r="AP302" i="6" s="1"/>
  <c r="AL286" i="6"/>
  <c r="AG286" i="6"/>
  <c r="AP286" i="6" s="1"/>
  <c r="AL270" i="6"/>
  <c r="AG270" i="6"/>
  <c r="AP270" i="6" s="1"/>
  <c r="AL254" i="6"/>
  <c r="AG254" i="6"/>
  <c r="AP254" i="6" s="1"/>
  <c r="AG492" i="6"/>
  <c r="AP492" i="6" s="1"/>
  <c r="AQ492" i="6" s="1"/>
  <c r="AL492" i="6"/>
  <c r="AL476" i="6"/>
  <c r="AG476" i="6"/>
  <c r="AP476" i="6" s="1"/>
  <c r="AQ476" i="6" s="1"/>
  <c r="AL452" i="6"/>
  <c r="AG452" i="6"/>
  <c r="AP452" i="6" s="1"/>
  <c r="AQ452" i="6" s="1"/>
  <c r="AG357" i="6"/>
  <c r="AP357" i="6" s="1"/>
  <c r="AQ357" i="6" s="1"/>
  <c r="AL357" i="6"/>
  <c r="AL349" i="6"/>
  <c r="AG349" i="6"/>
  <c r="AP349" i="6" s="1"/>
  <c r="AQ349" i="6" s="1"/>
  <c r="AL341" i="6"/>
  <c r="AG341" i="6"/>
  <c r="AP341" i="6" s="1"/>
  <c r="AQ341" i="6" s="1"/>
  <c r="AL333" i="6"/>
  <c r="AG333" i="6"/>
  <c r="AP333" i="6" s="1"/>
  <c r="AQ333" i="6" s="1"/>
  <c r="AG325" i="6"/>
  <c r="AP325" i="6" s="1"/>
  <c r="AQ325" i="6" s="1"/>
  <c r="AL325" i="6"/>
  <c r="AG317" i="6"/>
  <c r="AP317" i="6" s="1"/>
  <c r="AQ317" i="6" s="1"/>
  <c r="AL317" i="6"/>
  <c r="AL309" i="6"/>
  <c r="AG309" i="6"/>
  <c r="AP309" i="6" s="1"/>
  <c r="AL301" i="6"/>
  <c r="AG301" i="6"/>
  <c r="AP301" i="6" s="1"/>
  <c r="AG293" i="6"/>
  <c r="AP293" i="6" s="1"/>
  <c r="AL293" i="6"/>
  <c r="AG285" i="6"/>
  <c r="AP285" i="6" s="1"/>
  <c r="AL285" i="6"/>
  <c r="AL277" i="6"/>
  <c r="AG277" i="6"/>
  <c r="AP277" i="6" s="1"/>
  <c r="AL269" i="6"/>
  <c r="AG269" i="6"/>
  <c r="AP269" i="6" s="1"/>
  <c r="AL261" i="6"/>
  <c r="AG261" i="6"/>
  <c r="AP261" i="6" s="1"/>
  <c r="AL253" i="6"/>
  <c r="AG253" i="6"/>
  <c r="AP253" i="6" s="1"/>
  <c r="AG245" i="6"/>
  <c r="AP245" i="6" s="1"/>
  <c r="AL245" i="6"/>
  <c r="AL491" i="6"/>
  <c r="AG491" i="6"/>
  <c r="AP491" i="6" s="1"/>
  <c r="AQ491" i="6" s="1"/>
  <c r="AG483" i="6"/>
  <c r="AP483" i="6" s="1"/>
  <c r="AQ483" i="6" s="1"/>
  <c r="AL483" i="6"/>
  <c r="AL475" i="6"/>
  <c r="AG475" i="6"/>
  <c r="AP475" i="6" s="1"/>
  <c r="AQ475" i="6" s="1"/>
  <c r="AL467" i="6"/>
  <c r="AG467" i="6"/>
  <c r="AP467" i="6" s="1"/>
  <c r="AQ467" i="6" s="1"/>
  <c r="AG459" i="6"/>
  <c r="AP459" i="6" s="1"/>
  <c r="AQ459" i="6" s="1"/>
  <c r="AL459" i="6"/>
  <c r="AG451" i="6"/>
  <c r="AP451" i="6" s="1"/>
  <c r="AQ451" i="6" s="1"/>
  <c r="AL451" i="6"/>
  <c r="AL443" i="6"/>
  <c r="AG443" i="6"/>
  <c r="AP443" i="6" s="1"/>
  <c r="AL435" i="6"/>
  <c r="AG435" i="6"/>
  <c r="AP435" i="6" s="1"/>
  <c r="AL427" i="6"/>
  <c r="AG427" i="6"/>
  <c r="AP427" i="6" s="1"/>
  <c r="AG419" i="6"/>
  <c r="AP419" i="6" s="1"/>
  <c r="AL419" i="6"/>
  <c r="AG411" i="6"/>
  <c r="AP411" i="6" s="1"/>
  <c r="AL411" i="6"/>
  <c r="AG403" i="6"/>
  <c r="AP403" i="6" s="1"/>
  <c r="AL403" i="6"/>
  <c r="AG395" i="6"/>
  <c r="AP395" i="6" s="1"/>
  <c r="AL395" i="6"/>
  <c r="AG387" i="6"/>
  <c r="AP387" i="6" s="1"/>
  <c r="AL387" i="6"/>
  <c r="AL379" i="6"/>
  <c r="AG379" i="6"/>
  <c r="AP379" i="6" s="1"/>
  <c r="AL356" i="6"/>
  <c r="AG356" i="6"/>
  <c r="AP356" i="6" s="1"/>
  <c r="AQ356" i="6" s="1"/>
  <c r="AL348" i="6"/>
  <c r="AG348" i="6"/>
  <c r="AP348" i="6" s="1"/>
  <c r="AQ348" i="6" s="1"/>
  <c r="AL340" i="6"/>
  <c r="AG340" i="6"/>
  <c r="AP340" i="6" s="1"/>
  <c r="AQ340" i="6" s="1"/>
  <c r="AL332" i="6"/>
  <c r="AG332" i="6"/>
  <c r="AP332" i="6" s="1"/>
  <c r="AQ332" i="6" s="1"/>
  <c r="AL324" i="6"/>
  <c r="AG324" i="6"/>
  <c r="AP324" i="6" s="1"/>
  <c r="AQ324" i="6" s="1"/>
  <c r="AL316" i="6"/>
  <c r="AG316" i="6"/>
  <c r="AP316" i="6" s="1"/>
  <c r="AQ316" i="6" s="1"/>
  <c r="AL308" i="6"/>
  <c r="AG308" i="6"/>
  <c r="AP308" i="6" s="1"/>
  <c r="AL300" i="6"/>
  <c r="AG300" i="6"/>
  <c r="AP300" i="6" s="1"/>
  <c r="AL292" i="6"/>
  <c r="AG292" i="6"/>
  <c r="AP292" i="6" s="1"/>
  <c r="AL284" i="6"/>
  <c r="AG284" i="6"/>
  <c r="AP284" i="6" s="1"/>
  <c r="AL276" i="6"/>
  <c r="AG276" i="6"/>
  <c r="AP276" i="6" s="1"/>
  <c r="AL268" i="6"/>
  <c r="AG268" i="6"/>
  <c r="AP268" i="6" s="1"/>
  <c r="AL260" i="6"/>
  <c r="AG260" i="6"/>
  <c r="AP260" i="6" s="1"/>
  <c r="AL252" i="6"/>
  <c r="AG252" i="6"/>
  <c r="AP252" i="6" s="1"/>
  <c r="AL244" i="6"/>
  <c r="AG244" i="6"/>
  <c r="AP244" i="6" s="1"/>
  <c r="AG490" i="6"/>
  <c r="AP490" i="6" s="1"/>
  <c r="AQ490" i="6" s="1"/>
  <c r="AL490" i="6"/>
  <c r="AL482" i="6"/>
  <c r="AG482" i="6"/>
  <c r="AP482" i="6" s="1"/>
  <c r="AQ482" i="6" s="1"/>
  <c r="AG474" i="6"/>
  <c r="AP474" i="6" s="1"/>
  <c r="AQ474" i="6" s="1"/>
  <c r="AL474" i="6"/>
  <c r="AL466" i="6"/>
  <c r="AG466" i="6"/>
  <c r="AP466" i="6" s="1"/>
  <c r="AQ466" i="6" s="1"/>
  <c r="AL458" i="6"/>
  <c r="AG458" i="6"/>
  <c r="AP458" i="6" s="1"/>
  <c r="AQ458" i="6" s="1"/>
  <c r="AL450" i="6"/>
  <c r="AG450" i="6"/>
  <c r="AP450" i="6" s="1"/>
  <c r="AQ450" i="6" s="1"/>
  <c r="AG442" i="6"/>
  <c r="AP442" i="6" s="1"/>
  <c r="AL442" i="6"/>
  <c r="AL434" i="6"/>
  <c r="AG434" i="6"/>
  <c r="AP434" i="6" s="1"/>
  <c r="AG426" i="6"/>
  <c r="AP426" i="6" s="1"/>
  <c r="AL426" i="6"/>
  <c r="AL418" i="6"/>
  <c r="AG418" i="6"/>
  <c r="AP418" i="6" s="1"/>
  <c r="AG410" i="6"/>
  <c r="AP410" i="6" s="1"/>
  <c r="AL410" i="6"/>
  <c r="AL402" i="6"/>
  <c r="AG402" i="6"/>
  <c r="AP402" i="6" s="1"/>
  <c r="AG394" i="6"/>
  <c r="AP394" i="6" s="1"/>
  <c r="AL394" i="6"/>
  <c r="AL386" i="6"/>
  <c r="AG386" i="6"/>
  <c r="AP386" i="6" s="1"/>
  <c r="AG378" i="6"/>
  <c r="AP378" i="6" s="1"/>
  <c r="AL378" i="6"/>
  <c r="AG355" i="6"/>
  <c r="AP355" i="6" s="1"/>
  <c r="AQ355" i="6" s="1"/>
  <c r="AL355" i="6"/>
  <c r="AL347" i="6"/>
  <c r="AG347" i="6"/>
  <c r="AP347" i="6" s="1"/>
  <c r="AQ347" i="6" s="1"/>
  <c r="AL339" i="6"/>
  <c r="AG339" i="6"/>
  <c r="AP339" i="6" s="1"/>
  <c r="AQ339" i="6" s="1"/>
  <c r="AL331" i="6"/>
  <c r="AG331" i="6"/>
  <c r="AP331" i="6" s="1"/>
  <c r="AQ331" i="6" s="1"/>
  <c r="AL323" i="6"/>
  <c r="AG323" i="6"/>
  <c r="AP323" i="6" s="1"/>
  <c r="AQ323" i="6" s="1"/>
  <c r="AL315" i="6"/>
  <c r="AG315" i="6"/>
  <c r="AP315" i="6" s="1"/>
  <c r="AQ315" i="6" s="1"/>
  <c r="AL307" i="6"/>
  <c r="AG307" i="6"/>
  <c r="AP307" i="6" s="1"/>
  <c r="AL299" i="6"/>
  <c r="AG299" i="6"/>
  <c r="AP299" i="6" s="1"/>
  <c r="AL291" i="6"/>
  <c r="AG291" i="6"/>
  <c r="AP291" i="6" s="1"/>
  <c r="AL283" i="6"/>
  <c r="AG283" i="6"/>
  <c r="AP283" i="6" s="1"/>
  <c r="AL275" i="6"/>
  <c r="AG275" i="6"/>
  <c r="AP275" i="6" s="1"/>
  <c r="AL267" i="6"/>
  <c r="AG267" i="6"/>
  <c r="AP267" i="6" s="1"/>
  <c r="AL259" i="6"/>
  <c r="AG259" i="6"/>
  <c r="AP259" i="6" s="1"/>
  <c r="AL251" i="6"/>
  <c r="AG251" i="6"/>
  <c r="AP251" i="6" s="1"/>
  <c r="AG243" i="6"/>
  <c r="AP243" i="6" s="1"/>
  <c r="AL243" i="6"/>
  <c r="AG489" i="6"/>
  <c r="AP489" i="6" s="1"/>
  <c r="AQ489" i="6" s="1"/>
  <c r="AL489" i="6"/>
  <c r="AL481" i="6"/>
  <c r="AG481" i="6"/>
  <c r="AP481" i="6" s="1"/>
  <c r="AQ481" i="6" s="1"/>
  <c r="AL473" i="6"/>
  <c r="AG473" i="6"/>
  <c r="AP473" i="6" s="1"/>
  <c r="AQ473" i="6" s="1"/>
  <c r="AL465" i="6"/>
  <c r="AG465" i="6"/>
  <c r="AP465" i="6" s="1"/>
  <c r="AQ465" i="6" s="1"/>
  <c r="AL457" i="6"/>
  <c r="AG457" i="6"/>
  <c r="AP457" i="6" s="1"/>
  <c r="AQ457" i="6" s="1"/>
  <c r="AG449" i="6"/>
  <c r="AP449" i="6" s="1"/>
  <c r="AQ449" i="6" s="1"/>
  <c r="AL449" i="6"/>
  <c r="AG441" i="6"/>
  <c r="AP441" i="6" s="1"/>
  <c r="AL441" i="6"/>
  <c r="AL433" i="6"/>
  <c r="AG433" i="6"/>
  <c r="AP433" i="6" s="1"/>
  <c r="AG425" i="6"/>
  <c r="AP425" i="6" s="1"/>
  <c r="AL425" i="6"/>
  <c r="AL417" i="6"/>
  <c r="AG417" i="6"/>
  <c r="AP417" i="6" s="1"/>
  <c r="AG409" i="6"/>
  <c r="AP409" i="6" s="1"/>
  <c r="AL409" i="6"/>
  <c r="AL401" i="6"/>
  <c r="AG401" i="6"/>
  <c r="AP401" i="6" s="1"/>
  <c r="AG393" i="6"/>
  <c r="AP393" i="6" s="1"/>
  <c r="AL393" i="6"/>
  <c r="AG385" i="6"/>
  <c r="AP385" i="6" s="1"/>
  <c r="AL385" i="6"/>
  <c r="AG377" i="6"/>
  <c r="AP377" i="6" s="1"/>
  <c r="AL377" i="6"/>
  <c r="AG338" i="6"/>
  <c r="AP338" i="6" s="1"/>
  <c r="AQ338" i="6" s="1"/>
  <c r="AL338" i="6"/>
  <c r="AG330" i="6"/>
  <c r="AP330" i="6" s="1"/>
  <c r="AQ330" i="6" s="1"/>
  <c r="AL330" i="6"/>
  <c r="AL314" i="6"/>
  <c r="AG314" i="6"/>
  <c r="AP314" i="6" s="1"/>
  <c r="AQ314" i="6" s="1"/>
  <c r="AL290" i="6"/>
  <c r="AG290" i="6"/>
  <c r="AP290" i="6" s="1"/>
  <c r="AL274" i="6"/>
  <c r="AG274" i="6"/>
  <c r="AP274" i="6" s="1"/>
  <c r="AL258" i="6"/>
  <c r="AG258" i="6"/>
  <c r="AP258" i="6" s="1"/>
  <c r="AL242" i="6"/>
  <c r="AG242" i="6"/>
  <c r="AP242" i="6" s="1"/>
  <c r="AG480" i="6"/>
  <c r="AP480" i="6" s="1"/>
  <c r="AQ480" i="6" s="1"/>
  <c r="AL480" i="6"/>
  <c r="AL464" i="6"/>
  <c r="AG464" i="6"/>
  <c r="AP464" i="6" s="1"/>
  <c r="AQ464" i="6" s="1"/>
  <c r="AG456" i="6"/>
  <c r="AP456" i="6" s="1"/>
  <c r="AQ456" i="6" s="1"/>
  <c r="AL456" i="6"/>
  <c r="AL440" i="6"/>
  <c r="AG440" i="6"/>
  <c r="AP440" i="6" s="1"/>
  <c r="AG432" i="6"/>
  <c r="AP432" i="6" s="1"/>
  <c r="AL432" i="6"/>
  <c r="AL424" i="6"/>
  <c r="AG424" i="6"/>
  <c r="AP424" i="6" s="1"/>
  <c r="AG416" i="6"/>
  <c r="AP416" i="6" s="1"/>
  <c r="AL416" i="6"/>
  <c r="AL408" i="6"/>
  <c r="AG408" i="6"/>
  <c r="AP408" i="6" s="1"/>
  <c r="AG400" i="6"/>
  <c r="AP400" i="6" s="1"/>
  <c r="AL400" i="6"/>
  <c r="AG392" i="6"/>
  <c r="AP392" i="6" s="1"/>
  <c r="AL392" i="6"/>
  <c r="AG384" i="6"/>
  <c r="AP384" i="6" s="1"/>
  <c r="AL384" i="6"/>
  <c r="AL376" i="6"/>
  <c r="AG376" i="6"/>
  <c r="AP376" i="6" s="1"/>
  <c r="AL354" i="6"/>
  <c r="AG354" i="6"/>
  <c r="AP354" i="6" s="1"/>
  <c r="AQ354" i="6" s="1"/>
  <c r="AG346" i="6"/>
  <c r="AP346" i="6" s="1"/>
  <c r="AQ346" i="6" s="1"/>
  <c r="AL346" i="6"/>
  <c r="AL322" i="6"/>
  <c r="AG322" i="6"/>
  <c r="AP322" i="6" s="1"/>
  <c r="AQ322" i="6" s="1"/>
  <c r="AL306" i="6"/>
  <c r="AG306" i="6"/>
  <c r="AP306" i="6" s="1"/>
  <c r="AL298" i="6"/>
  <c r="AG298" i="6"/>
  <c r="AP298" i="6" s="1"/>
  <c r="AL282" i="6"/>
  <c r="AG282" i="6"/>
  <c r="AP282" i="6" s="1"/>
  <c r="AG266" i="6"/>
  <c r="AP266" i="6" s="1"/>
  <c r="AL266" i="6"/>
  <c r="AL250" i="6"/>
  <c r="AG250" i="6"/>
  <c r="AP250" i="6" s="1"/>
  <c r="AL488" i="6"/>
  <c r="AG488" i="6"/>
  <c r="AP488" i="6" s="1"/>
  <c r="AQ488" i="6" s="1"/>
  <c r="AL472" i="6"/>
  <c r="AG472" i="6"/>
  <c r="AP472" i="6" s="1"/>
  <c r="AQ472" i="6" s="1"/>
  <c r="AL448" i="6"/>
  <c r="AG448" i="6"/>
  <c r="AP448" i="6" s="1"/>
  <c r="AQ448" i="6" s="1"/>
  <c r="AL353" i="6"/>
  <c r="AG353" i="6"/>
  <c r="AP353" i="6" s="1"/>
  <c r="AQ353" i="6" s="1"/>
  <c r="AL345" i="6"/>
  <c r="AG345" i="6"/>
  <c r="AP345" i="6" s="1"/>
  <c r="AQ345" i="6" s="1"/>
  <c r="AL337" i="6"/>
  <c r="AG337" i="6"/>
  <c r="AP337" i="6" s="1"/>
  <c r="AQ337" i="6" s="1"/>
  <c r="AL329" i="6"/>
  <c r="AG329" i="6"/>
  <c r="AP329" i="6" s="1"/>
  <c r="AQ329" i="6" s="1"/>
  <c r="AL321" i="6"/>
  <c r="AG321" i="6"/>
  <c r="AP321" i="6" s="1"/>
  <c r="AQ321" i="6" s="1"/>
  <c r="AL313" i="6"/>
  <c r="AG313" i="6"/>
  <c r="AP313" i="6" s="1"/>
  <c r="AQ313" i="6" s="1"/>
  <c r="AL305" i="6"/>
  <c r="AG305" i="6"/>
  <c r="AP305" i="6" s="1"/>
  <c r="AL297" i="6"/>
  <c r="AG297" i="6"/>
  <c r="AP297" i="6" s="1"/>
  <c r="AL289" i="6"/>
  <c r="AG289" i="6"/>
  <c r="AP289" i="6" s="1"/>
  <c r="AL281" i="6"/>
  <c r="AG281" i="6"/>
  <c r="AP281" i="6" s="1"/>
  <c r="AL273" i="6"/>
  <c r="AG273" i="6"/>
  <c r="AP273" i="6" s="1"/>
  <c r="AL265" i="6"/>
  <c r="AG265" i="6"/>
  <c r="AP265" i="6" s="1"/>
  <c r="AL257" i="6"/>
  <c r="AG257" i="6"/>
  <c r="AP257" i="6" s="1"/>
  <c r="AL249" i="6"/>
  <c r="AG249" i="6"/>
  <c r="AP249" i="6" s="1"/>
  <c r="AL241" i="6"/>
  <c r="AG241" i="6"/>
  <c r="AP241" i="6" s="1"/>
  <c r="AL487" i="6"/>
  <c r="AG487" i="6"/>
  <c r="AP487" i="6" s="1"/>
  <c r="AQ487" i="6" s="1"/>
  <c r="AG479" i="6"/>
  <c r="AP479" i="6" s="1"/>
  <c r="AQ479" i="6" s="1"/>
  <c r="AL479" i="6"/>
  <c r="AL471" i="6"/>
  <c r="AG471" i="6"/>
  <c r="AP471" i="6" s="1"/>
  <c r="AQ471" i="6" s="1"/>
  <c r="AL463" i="6"/>
  <c r="AG463" i="6"/>
  <c r="AP463" i="6" s="1"/>
  <c r="AQ463" i="6" s="1"/>
  <c r="AL455" i="6"/>
  <c r="AG455" i="6"/>
  <c r="AP455" i="6" s="1"/>
  <c r="AQ455" i="6" s="1"/>
  <c r="AL447" i="6"/>
  <c r="AG447" i="6"/>
  <c r="AP447" i="6" s="1"/>
  <c r="AQ447" i="6" s="1"/>
  <c r="AL439" i="6"/>
  <c r="AG439" i="6"/>
  <c r="AP439" i="6" s="1"/>
  <c r="AL431" i="6"/>
  <c r="AG431" i="6"/>
  <c r="AP431" i="6" s="1"/>
  <c r="AL423" i="6"/>
  <c r="AG423" i="6"/>
  <c r="AP423" i="6" s="1"/>
  <c r="AL415" i="6"/>
  <c r="AG415" i="6"/>
  <c r="AP415" i="6" s="1"/>
  <c r="AL407" i="6"/>
  <c r="AG407" i="6"/>
  <c r="AP407" i="6" s="1"/>
  <c r="AL399" i="6"/>
  <c r="AG399" i="6"/>
  <c r="AP399" i="6" s="1"/>
  <c r="AL391" i="6"/>
  <c r="AG391" i="6"/>
  <c r="AP391" i="6" s="1"/>
  <c r="AL383" i="6"/>
  <c r="AG383" i="6"/>
  <c r="AP383" i="6" s="1"/>
  <c r="AL375" i="6"/>
  <c r="AG375" i="6"/>
  <c r="AP375" i="6" s="1"/>
  <c r="AL352" i="6"/>
  <c r="AG352" i="6"/>
  <c r="AP352" i="6" s="1"/>
  <c r="AQ352" i="6" s="1"/>
  <c r="AL344" i="6"/>
  <c r="AG344" i="6"/>
  <c r="AP344" i="6" s="1"/>
  <c r="AQ344" i="6" s="1"/>
  <c r="AL336" i="6"/>
  <c r="AG336" i="6"/>
  <c r="AP336" i="6" s="1"/>
  <c r="AQ336" i="6" s="1"/>
  <c r="AL328" i="6"/>
  <c r="AG328" i="6"/>
  <c r="AP328" i="6" s="1"/>
  <c r="AQ328" i="6" s="1"/>
  <c r="AL320" i="6"/>
  <c r="AG320" i="6"/>
  <c r="AP320" i="6" s="1"/>
  <c r="AQ320" i="6" s="1"/>
  <c r="AL312" i="6"/>
  <c r="AG312" i="6"/>
  <c r="AP312" i="6" s="1"/>
  <c r="AQ312" i="6" s="1"/>
  <c r="AL304" i="6"/>
  <c r="AG304" i="6"/>
  <c r="AP304" i="6" s="1"/>
  <c r="AL296" i="6"/>
  <c r="AG296" i="6"/>
  <c r="AP296" i="6" s="1"/>
  <c r="AL288" i="6"/>
  <c r="AG288" i="6"/>
  <c r="AP288" i="6" s="1"/>
  <c r="AL280" i="6"/>
  <c r="AG280" i="6"/>
  <c r="AP280" i="6" s="1"/>
  <c r="AL272" i="6"/>
  <c r="AG272" i="6"/>
  <c r="AP272" i="6" s="1"/>
  <c r="AL264" i="6"/>
  <c r="AG264" i="6"/>
  <c r="AP264" i="6" s="1"/>
  <c r="AL256" i="6"/>
  <c r="AG256" i="6"/>
  <c r="AP256" i="6" s="1"/>
  <c r="AL248" i="6"/>
  <c r="AG248" i="6"/>
  <c r="AP248" i="6" s="1"/>
  <c r="AG374" i="6"/>
  <c r="AP374" i="6" s="1"/>
  <c r="AQ374" i="6" s="1"/>
  <c r="AL374" i="6"/>
  <c r="AL486" i="6"/>
  <c r="AG486" i="6"/>
  <c r="AP486" i="6" s="1"/>
  <c r="AQ486" i="6" s="1"/>
  <c r="AG478" i="6"/>
  <c r="AP478" i="6" s="1"/>
  <c r="AQ478" i="6" s="1"/>
  <c r="AL478" i="6"/>
  <c r="AL470" i="6"/>
  <c r="AG470" i="6"/>
  <c r="AP470" i="6" s="1"/>
  <c r="AQ470" i="6" s="1"/>
  <c r="AL462" i="6"/>
  <c r="AG462" i="6"/>
  <c r="AP462" i="6" s="1"/>
  <c r="AQ462" i="6" s="1"/>
  <c r="AG454" i="6"/>
  <c r="AP454" i="6" s="1"/>
  <c r="AQ454" i="6" s="1"/>
  <c r="AL454" i="6"/>
  <c r="AL446" i="6"/>
  <c r="AG446" i="6"/>
  <c r="AP446" i="6" s="1"/>
  <c r="AQ446" i="6" s="1"/>
  <c r="AL438" i="6"/>
  <c r="AG438" i="6"/>
  <c r="AP438" i="6" s="1"/>
  <c r="AG430" i="6"/>
  <c r="AP430" i="6" s="1"/>
  <c r="AL430" i="6"/>
  <c r="AL422" i="6"/>
  <c r="AG422" i="6"/>
  <c r="AP422" i="6" s="1"/>
  <c r="AG414" i="6"/>
  <c r="AP414" i="6" s="1"/>
  <c r="AL414" i="6"/>
  <c r="AL406" i="6"/>
  <c r="AG406" i="6"/>
  <c r="AP406" i="6" s="1"/>
  <c r="AG398" i="6"/>
  <c r="AP398" i="6" s="1"/>
  <c r="AL398" i="6"/>
  <c r="AL390" i="6"/>
  <c r="AG390" i="6"/>
  <c r="AP390" i="6" s="1"/>
  <c r="AG382" i="6"/>
  <c r="AP382" i="6" s="1"/>
  <c r="AL382" i="6"/>
  <c r="AG359" i="6"/>
  <c r="AP359" i="6" s="1"/>
  <c r="AQ359" i="6" s="1"/>
  <c r="AL359" i="6"/>
  <c r="AG351" i="6"/>
  <c r="AP351" i="6" s="1"/>
  <c r="AQ351" i="6" s="1"/>
  <c r="AL351" i="6"/>
  <c r="AL343" i="6"/>
  <c r="AG343" i="6"/>
  <c r="AP343" i="6" s="1"/>
  <c r="AQ343" i="6" s="1"/>
  <c r="AL335" i="6"/>
  <c r="AG335" i="6"/>
  <c r="AP335" i="6" s="1"/>
  <c r="AQ335" i="6" s="1"/>
  <c r="AL327" i="6"/>
  <c r="AG327" i="6"/>
  <c r="AP327" i="6" s="1"/>
  <c r="AQ327" i="6" s="1"/>
  <c r="AL319" i="6"/>
  <c r="AG319" i="6"/>
  <c r="AP319" i="6" s="1"/>
  <c r="AQ319" i="6" s="1"/>
  <c r="AL311" i="6"/>
  <c r="AG311" i="6"/>
  <c r="AP311" i="6" s="1"/>
  <c r="AL303" i="6"/>
  <c r="AG303" i="6"/>
  <c r="AP303" i="6" s="1"/>
  <c r="AL295" i="6"/>
  <c r="AG295" i="6"/>
  <c r="AP295" i="6" s="1"/>
  <c r="AL287" i="6"/>
  <c r="AG287" i="6"/>
  <c r="AP287" i="6" s="1"/>
  <c r="AL279" i="6"/>
  <c r="AG279" i="6"/>
  <c r="AP279" i="6" s="1"/>
  <c r="AL271" i="6"/>
  <c r="AG271" i="6"/>
  <c r="AP271" i="6" s="1"/>
  <c r="AL263" i="6"/>
  <c r="AG263" i="6"/>
  <c r="AP263" i="6" s="1"/>
  <c r="AL255" i="6"/>
  <c r="AG255" i="6"/>
  <c r="AP255" i="6" s="1"/>
  <c r="AG247" i="6"/>
  <c r="AP247" i="6" s="1"/>
  <c r="AL247" i="6"/>
  <c r="AG493" i="6"/>
  <c r="AP493" i="6" s="1"/>
  <c r="AQ493" i="6" s="1"/>
  <c r="AL493" i="6"/>
  <c r="AG485" i="6"/>
  <c r="AP485" i="6" s="1"/>
  <c r="AQ485" i="6" s="1"/>
  <c r="AL485" i="6"/>
  <c r="AL477" i="6"/>
  <c r="AG477" i="6"/>
  <c r="AP477" i="6" s="1"/>
  <c r="AQ477" i="6" s="1"/>
  <c r="AG469" i="6"/>
  <c r="AP469" i="6" s="1"/>
  <c r="AQ469" i="6" s="1"/>
  <c r="AL469" i="6"/>
  <c r="AG461" i="6"/>
  <c r="AP461" i="6" s="1"/>
  <c r="AQ461" i="6" s="1"/>
  <c r="AL461" i="6"/>
  <c r="AL453" i="6"/>
  <c r="AG453" i="6"/>
  <c r="AP453" i="6" s="1"/>
  <c r="AQ453" i="6" s="1"/>
  <c r="AL445" i="6"/>
  <c r="AG445" i="6"/>
  <c r="AP445" i="6" s="1"/>
  <c r="AG437" i="6"/>
  <c r="AP437" i="6" s="1"/>
  <c r="AL437" i="6"/>
  <c r="AL429" i="6"/>
  <c r="AG429" i="6"/>
  <c r="AP429" i="6" s="1"/>
  <c r="AG421" i="6"/>
  <c r="AP421" i="6" s="1"/>
  <c r="AL421" i="6"/>
  <c r="AL413" i="6"/>
  <c r="AG413" i="6"/>
  <c r="AP413" i="6" s="1"/>
  <c r="AG405" i="6"/>
  <c r="AP405" i="6" s="1"/>
  <c r="AL405" i="6"/>
  <c r="AL397" i="6"/>
  <c r="AG397" i="6"/>
  <c r="AP397" i="6" s="1"/>
  <c r="AG389" i="6"/>
  <c r="AP389" i="6" s="1"/>
  <c r="AL389" i="6"/>
  <c r="AG381" i="6"/>
  <c r="AP381" i="6" s="1"/>
  <c r="AL381" i="6"/>
  <c r="AU55" i="6"/>
  <c r="AU56" i="6"/>
  <c r="AU57" i="6"/>
  <c r="AU58" i="6"/>
  <c r="AU59" i="6"/>
  <c r="AU60" i="6"/>
  <c r="AU61" i="6"/>
  <c r="AU62" i="6"/>
  <c r="AU63" i="6"/>
  <c r="AU64" i="6"/>
  <c r="AU65" i="6"/>
  <c r="AU66" i="6"/>
  <c r="AU67" i="6"/>
  <c r="AU68" i="6"/>
  <c r="AU69" i="6"/>
  <c r="AU70" i="6"/>
  <c r="AU71" i="6"/>
  <c r="AU72" i="6"/>
  <c r="AU73" i="6"/>
  <c r="AU74" i="6"/>
  <c r="AU75" i="6"/>
  <c r="AU76" i="6"/>
  <c r="AU77" i="6"/>
  <c r="AU78" i="6"/>
  <c r="AU79" i="6"/>
  <c r="AU80" i="6"/>
  <c r="AU81" i="6"/>
  <c r="AU82" i="6"/>
  <c r="AU83" i="6"/>
  <c r="AU84" i="6"/>
  <c r="AU85" i="6"/>
  <c r="AU86" i="6"/>
  <c r="AU87" i="6"/>
  <c r="AU88" i="6"/>
  <c r="AU89" i="6"/>
  <c r="AU90" i="6"/>
  <c r="AU91" i="6"/>
  <c r="AU92" i="6"/>
  <c r="AU93" i="6"/>
  <c r="AU94" i="6"/>
  <c r="AU95" i="6"/>
  <c r="AU96" i="6"/>
  <c r="AU97" i="6"/>
  <c r="AU98" i="6"/>
  <c r="AU99" i="6"/>
  <c r="AU100" i="6"/>
  <c r="AU101" i="6"/>
  <c r="AU102" i="6"/>
  <c r="AU103" i="6"/>
  <c r="AU104" i="6"/>
  <c r="AU105" i="6"/>
  <c r="AU106" i="6"/>
  <c r="AU107" i="6"/>
  <c r="AU108" i="6"/>
  <c r="AU109" i="6"/>
  <c r="AU110" i="6"/>
  <c r="AU111" i="6"/>
  <c r="AU112" i="6"/>
  <c r="AU113" i="6"/>
  <c r="AU114" i="6"/>
  <c r="AU115" i="6"/>
  <c r="AU116" i="6"/>
  <c r="AU117" i="6"/>
  <c r="AU118" i="6"/>
  <c r="AU119" i="6"/>
  <c r="AU120" i="6"/>
  <c r="AU121" i="6"/>
  <c r="AU122" i="6"/>
  <c r="AU123" i="6"/>
  <c r="AU124" i="6"/>
  <c r="AU125" i="6"/>
  <c r="AU126" i="6"/>
  <c r="AU127" i="6"/>
  <c r="AU128" i="6"/>
  <c r="AU129" i="6"/>
  <c r="AU130" i="6"/>
  <c r="AU131" i="6"/>
  <c r="AU132" i="6"/>
  <c r="AU133" i="6"/>
  <c r="AU134" i="6"/>
  <c r="AU135" i="6"/>
  <c r="AU136" i="6"/>
  <c r="AU137" i="6"/>
  <c r="AU138" i="6"/>
  <c r="AU139" i="6"/>
  <c r="AU140" i="6"/>
  <c r="AU141" i="6"/>
  <c r="AU142" i="6"/>
  <c r="AU143" i="6"/>
  <c r="AU144" i="6"/>
  <c r="AU145" i="6"/>
  <c r="AU146" i="6"/>
  <c r="AU147" i="6"/>
  <c r="AU148" i="6"/>
  <c r="AU149" i="6"/>
  <c r="AU150" i="6"/>
  <c r="AU151" i="6"/>
  <c r="AU152" i="6"/>
  <c r="AU153" i="6"/>
  <c r="AU154" i="6"/>
  <c r="AU155" i="6"/>
  <c r="AU156" i="6"/>
  <c r="AU157" i="6"/>
  <c r="AU158" i="6"/>
  <c r="AU159" i="6"/>
  <c r="AU160" i="6"/>
  <c r="AU161" i="6"/>
  <c r="AU162" i="6"/>
  <c r="AU163" i="6"/>
  <c r="AU164" i="6"/>
  <c r="AU165" i="6"/>
  <c r="AU166" i="6"/>
  <c r="AU167" i="6"/>
  <c r="AU168" i="6"/>
  <c r="AU169" i="6"/>
  <c r="AU170" i="6"/>
  <c r="AU171" i="6"/>
  <c r="AU172" i="6"/>
  <c r="AU173" i="6"/>
  <c r="AU174" i="6"/>
  <c r="AU54" i="6"/>
  <c r="AT55" i="6"/>
  <c r="AT56" i="6"/>
  <c r="AT57" i="6"/>
  <c r="AT58" i="6"/>
  <c r="AT59" i="6"/>
  <c r="AT60" i="6"/>
  <c r="AT61" i="6"/>
  <c r="AT62" i="6"/>
  <c r="AT63" i="6"/>
  <c r="AT64" i="6"/>
  <c r="AT65" i="6"/>
  <c r="AT66" i="6"/>
  <c r="AT67" i="6"/>
  <c r="AT68" i="6"/>
  <c r="AT69" i="6"/>
  <c r="AT70" i="6"/>
  <c r="AT71" i="6"/>
  <c r="AT72" i="6"/>
  <c r="AT73" i="6"/>
  <c r="AT74" i="6"/>
  <c r="AT75" i="6"/>
  <c r="AT76" i="6"/>
  <c r="AT77" i="6"/>
  <c r="AT78" i="6"/>
  <c r="AT79" i="6"/>
  <c r="AT80" i="6"/>
  <c r="AT81" i="6"/>
  <c r="AT82" i="6"/>
  <c r="AT83" i="6"/>
  <c r="AT84" i="6"/>
  <c r="AT85" i="6"/>
  <c r="AT86" i="6"/>
  <c r="AT87" i="6"/>
  <c r="AT88" i="6"/>
  <c r="AT89" i="6"/>
  <c r="AT90" i="6"/>
  <c r="AT91" i="6"/>
  <c r="AT92" i="6"/>
  <c r="AT93" i="6"/>
  <c r="AT94" i="6"/>
  <c r="AT95" i="6"/>
  <c r="AT96" i="6"/>
  <c r="AT97" i="6"/>
  <c r="AT98" i="6"/>
  <c r="AT99" i="6"/>
  <c r="AT100" i="6"/>
  <c r="AT101" i="6"/>
  <c r="AT102" i="6"/>
  <c r="AT103" i="6"/>
  <c r="AT104" i="6"/>
  <c r="AT105" i="6"/>
  <c r="AT106" i="6"/>
  <c r="AT107" i="6"/>
  <c r="AT108" i="6"/>
  <c r="AT109" i="6"/>
  <c r="AT110" i="6"/>
  <c r="AT111" i="6"/>
  <c r="AT112" i="6"/>
  <c r="AT113" i="6"/>
  <c r="AT114" i="6"/>
  <c r="AT115" i="6"/>
  <c r="AT116" i="6"/>
  <c r="AT117" i="6"/>
  <c r="AT118" i="6"/>
  <c r="AT119" i="6"/>
  <c r="AT120" i="6"/>
  <c r="AT121" i="6"/>
  <c r="AT122" i="6"/>
  <c r="AT123" i="6"/>
  <c r="AT124" i="6"/>
  <c r="AT125" i="6"/>
  <c r="AT126" i="6"/>
  <c r="AT127" i="6"/>
  <c r="AT128" i="6"/>
  <c r="AT129" i="6"/>
  <c r="AT130" i="6"/>
  <c r="AT131" i="6"/>
  <c r="AT132" i="6"/>
  <c r="AT133" i="6"/>
  <c r="AT134" i="6"/>
  <c r="AT135" i="6"/>
  <c r="AT136" i="6"/>
  <c r="AT137" i="6"/>
  <c r="AT138" i="6"/>
  <c r="AT139" i="6"/>
  <c r="AT140" i="6"/>
  <c r="AT141" i="6"/>
  <c r="AT142" i="6"/>
  <c r="AT143" i="6"/>
  <c r="AT144" i="6"/>
  <c r="AT145" i="6"/>
  <c r="AT146" i="6"/>
  <c r="AT147" i="6"/>
  <c r="AT148" i="6"/>
  <c r="AT149" i="6"/>
  <c r="AT150" i="6"/>
  <c r="AT151" i="6"/>
  <c r="AT152" i="6"/>
  <c r="AT153" i="6"/>
  <c r="AT154" i="6"/>
  <c r="AT155" i="6"/>
  <c r="AT156" i="6"/>
  <c r="AT157" i="6"/>
  <c r="AT158" i="6"/>
  <c r="AT159" i="6"/>
  <c r="AT160" i="6"/>
  <c r="AT161" i="6"/>
  <c r="AT162" i="6"/>
  <c r="AT163" i="6"/>
  <c r="AT164" i="6"/>
  <c r="AT165" i="6"/>
  <c r="AT166" i="6"/>
  <c r="AT167" i="6"/>
  <c r="AT168" i="6"/>
  <c r="AT169" i="6"/>
  <c r="AT170" i="6"/>
  <c r="AT171" i="6"/>
  <c r="AT172" i="6"/>
  <c r="AT173" i="6"/>
  <c r="AT174" i="6"/>
  <c r="AT54" i="6"/>
  <c r="BD55" i="6"/>
  <c r="BA55" i="6" s="1"/>
  <c r="BB55" i="6" s="1"/>
  <c r="BD56" i="6"/>
  <c r="AG56" i="6" s="1"/>
  <c r="BA56" i="6" s="1"/>
  <c r="BB56" i="6" s="1"/>
  <c r="BD57" i="6"/>
  <c r="AG57" i="6" s="1"/>
  <c r="BA57" i="6" s="1"/>
  <c r="BB57" i="6" s="1"/>
  <c r="BD58" i="6"/>
  <c r="AG58" i="6" s="1"/>
  <c r="BA58" i="6" s="1"/>
  <c r="BB58" i="6" s="1"/>
  <c r="BD59" i="6"/>
  <c r="AG59" i="6" s="1"/>
  <c r="BA59" i="6" s="1"/>
  <c r="BB59" i="6" s="1"/>
  <c r="BD60" i="6"/>
  <c r="AG60" i="6" s="1"/>
  <c r="BA60" i="6" s="1"/>
  <c r="BB60" i="6" s="1"/>
  <c r="BD61" i="6"/>
  <c r="AG61" i="6" s="1"/>
  <c r="BA61" i="6" s="1"/>
  <c r="BD62" i="6"/>
  <c r="AG62" i="6" s="1"/>
  <c r="BA62" i="6" s="1"/>
  <c r="BB62" i="6" s="1"/>
  <c r="BD63" i="6"/>
  <c r="AG63" i="6" s="1"/>
  <c r="BA63" i="6" s="1"/>
  <c r="BB63" i="6" s="1"/>
  <c r="BD64" i="6"/>
  <c r="AG64" i="6" s="1"/>
  <c r="BA64" i="6" s="1"/>
  <c r="BB64" i="6" s="1"/>
  <c r="BD65" i="6"/>
  <c r="AG65" i="6" s="1"/>
  <c r="BA65" i="6" s="1"/>
  <c r="BB65" i="6" s="1"/>
  <c r="BD66" i="6"/>
  <c r="AG66" i="6" s="1"/>
  <c r="BA66" i="6" s="1"/>
  <c r="BB66" i="6" s="1"/>
  <c r="BD67" i="6"/>
  <c r="AG67" i="6" s="1"/>
  <c r="BA67" i="6" s="1"/>
  <c r="BB67" i="6" s="1"/>
  <c r="BD68" i="6"/>
  <c r="AG68" i="6" s="1"/>
  <c r="BA68" i="6" s="1"/>
  <c r="BB68" i="6" s="1"/>
  <c r="BD69" i="6"/>
  <c r="AG69" i="6" s="1"/>
  <c r="BA69" i="6" s="1"/>
  <c r="BB69" i="6" s="1"/>
  <c r="BD70" i="6"/>
  <c r="AG70" i="6" s="1"/>
  <c r="BA70" i="6" s="1"/>
  <c r="BB70" i="6" s="1"/>
  <c r="BD71" i="6"/>
  <c r="AG71" i="6" s="1"/>
  <c r="BA71" i="6" s="1"/>
  <c r="BB71" i="6" s="1"/>
  <c r="BD72" i="6"/>
  <c r="AG72" i="6" s="1"/>
  <c r="BA72" i="6" s="1"/>
  <c r="BB72" i="6" s="1"/>
  <c r="BD73" i="6"/>
  <c r="AG73" i="6" s="1"/>
  <c r="BA73" i="6" s="1"/>
  <c r="BB73" i="6" s="1"/>
  <c r="BD74" i="6"/>
  <c r="AG74" i="6" s="1"/>
  <c r="BA74" i="6" s="1"/>
  <c r="BB74" i="6" s="1"/>
  <c r="BD75" i="6"/>
  <c r="AG75" i="6" s="1"/>
  <c r="BA75" i="6" s="1"/>
  <c r="BB75" i="6" s="1"/>
  <c r="BD76" i="6"/>
  <c r="AG76" i="6" s="1"/>
  <c r="BA76" i="6" s="1"/>
  <c r="BB76" i="6" s="1"/>
  <c r="BD77" i="6"/>
  <c r="AG77" i="6" s="1"/>
  <c r="BA77" i="6" s="1"/>
  <c r="BB77" i="6" s="1"/>
  <c r="BD78" i="6"/>
  <c r="AG78" i="6" s="1"/>
  <c r="BA78" i="6" s="1"/>
  <c r="BB78" i="6" s="1"/>
  <c r="BD79" i="6"/>
  <c r="AG79" i="6" s="1"/>
  <c r="BA79" i="6" s="1"/>
  <c r="BB79" i="6" s="1"/>
  <c r="BD80" i="6"/>
  <c r="AG80" i="6" s="1"/>
  <c r="BA80" i="6" s="1"/>
  <c r="BB80" i="6" s="1"/>
  <c r="BD81" i="6"/>
  <c r="AG81" i="6" s="1"/>
  <c r="BA81" i="6" s="1"/>
  <c r="BB81" i="6" s="1"/>
  <c r="BD82" i="6"/>
  <c r="AG82" i="6" s="1"/>
  <c r="BA82" i="6" s="1"/>
  <c r="BB82" i="6" s="1"/>
  <c r="BD83" i="6"/>
  <c r="AG83" i="6" s="1"/>
  <c r="BA83" i="6" s="1"/>
  <c r="BB83" i="6" s="1"/>
  <c r="BD84" i="6"/>
  <c r="AG84" i="6" s="1"/>
  <c r="BA84" i="6" s="1"/>
  <c r="BB84" i="6" s="1"/>
  <c r="BD85" i="6"/>
  <c r="AG85" i="6" s="1"/>
  <c r="BA85" i="6" s="1"/>
  <c r="BB85" i="6" s="1"/>
  <c r="BD86" i="6"/>
  <c r="AG86" i="6" s="1"/>
  <c r="BA86" i="6" s="1"/>
  <c r="BB86" i="6" s="1"/>
  <c r="BD87" i="6"/>
  <c r="AG87" i="6" s="1"/>
  <c r="BA87" i="6" s="1"/>
  <c r="BB87" i="6" s="1"/>
  <c r="BD88" i="6"/>
  <c r="AG88" i="6" s="1"/>
  <c r="BA88" i="6" s="1"/>
  <c r="BB88" i="6" s="1"/>
  <c r="BD89" i="6"/>
  <c r="AG89" i="6" s="1"/>
  <c r="BA89" i="6" s="1"/>
  <c r="BB89" i="6" s="1"/>
  <c r="BD90" i="6"/>
  <c r="AG90" i="6" s="1"/>
  <c r="BA90" i="6" s="1"/>
  <c r="BB90" i="6" s="1"/>
  <c r="BD91" i="6"/>
  <c r="AG91" i="6" s="1"/>
  <c r="BA91" i="6" s="1"/>
  <c r="BB91" i="6" s="1"/>
  <c r="BD92" i="6"/>
  <c r="AG92" i="6" s="1"/>
  <c r="BA92" i="6" s="1"/>
  <c r="BB92" i="6" s="1"/>
  <c r="BD93" i="6"/>
  <c r="AG93" i="6" s="1"/>
  <c r="BA93" i="6" s="1"/>
  <c r="BB93" i="6" s="1"/>
  <c r="BD94" i="6"/>
  <c r="AG94" i="6" s="1"/>
  <c r="BA94" i="6" s="1"/>
  <c r="BB94" i="6" s="1"/>
  <c r="BD95" i="6"/>
  <c r="AG95" i="6" s="1"/>
  <c r="BA95" i="6" s="1"/>
  <c r="BB95" i="6" s="1"/>
  <c r="BD96" i="6"/>
  <c r="AG96" i="6" s="1"/>
  <c r="BA96" i="6" s="1"/>
  <c r="BB96" i="6" s="1"/>
  <c r="BD97" i="6"/>
  <c r="AG97" i="6" s="1"/>
  <c r="BA97" i="6" s="1"/>
  <c r="BB97" i="6" s="1"/>
  <c r="BD98" i="6"/>
  <c r="AG98" i="6" s="1"/>
  <c r="BA98" i="6" s="1"/>
  <c r="BB98" i="6" s="1"/>
  <c r="BD99" i="6"/>
  <c r="AG99" i="6" s="1"/>
  <c r="BA99" i="6" s="1"/>
  <c r="BB99" i="6" s="1"/>
  <c r="BD100" i="6"/>
  <c r="AG100" i="6" s="1"/>
  <c r="BA100" i="6" s="1"/>
  <c r="BB100" i="6" s="1"/>
  <c r="BD101" i="6"/>
  <c r="AG101" i="6" s="1"/>
  <c r="BA101" i="6" s="1"/>
  <c r="BB101" i="6" s="1"/>
  <c r="BD102" i="6"/>
  <c r="AG102" i="6" s="1"/>
  <c r="BA102" i="6" s="1"/>
  <c r="BB102" i="6" s="1"/>
  <c r="BD103" i="6"/>
  <c r="AG103" i="6" s="1"/>
  <c r="BA103" i="6" s="1"/>
  <c r="BB103" i="6" s="1"/>
  <c r="BD104" i="6"/>
  <c r="AG104" i="6" s="1"/>
  <c r="BA104" i="6" s="1"/>
  <c r="BB104" i="6" s="1"/>
  <c r="BD105" i="6"/>
  <c r="AG105" i="6" s="1"/>
  <c r="BA105" i="6" s="1"/>
  <c r="BB105" i="6" s="1"/>
  <c r="BD106" i="6"/>
  <c r="AG106" i="6" s="1"/>
  <c r="BA106" i="6" s="1"/>
  <c r="BB106" i="6" s="1"/>
  <c r="BD107" i="6"/>
  <c r="AG107" i="6" s="1"/>
  <c r="BA107" i="6" s="1"/>
  <c r="BB107" i="6" s="1"/>
  <c r="BD108" i="6"/>
  <c r="AG108" i="6" s="1"/>
  <c r="BA108" i="6" s="1"/>
  <c r="BB108" i="6" s="1"/>
  <c r="BD109" i="6"/>
  <c r="AG109" i="6" s="1"/>
  <c r="BA109" i="6" s="1"/>
  <c r="BB109" i="6" s="1"/>
  <c r="BD110" i="6"/>
  <c r="AG110" i="6" s="1"/>
  <c r="BA110" i="6" s="1"/>
  <c r="BB110" i="6" s="1"/>
  <c r="BD111" i="6"/>
  <c r="AG111" i="6" s="1"/>
  <c r="BA111" i="6" s="1"/>
  <c r="BB111" i="6" s="1"/>
  <c r="BD112" i="6"/>
  <c r="AG112" i="6" s="1"/>
  <c r="BA112" i="6" s="1"/>
  <c r="BB112" i="6" s="1"/>
  <c r="BD113" i="6"/>
  <c r="AG113" i="6" s="1"/>
  <c r="BA113" i="6" s="1"/>
  <c r="BB113" i="6" s="1"/>
  <c r="BD114" i="6"/>
  <c r="AG114" i="6" s="1"/>
  <c r="BA114" i="6" s="1"/>
  <c r="BB114" i="6" s="1"/>
  <c r="BD115" i="6"/>
  <c r="AG115" i="6" s="1"/>
  <c r="BA115" i="6" s="1"/>
  <c r="BB115" i="6" s="1"/>
  <c r="BD116" i="6"/>
  <c r="AG116" i="6" s="1"/>
  <c r="BA116" i="6" s="1"/>
  <c r="BB116" i="6" s="1"/>
  <c r="BD117" i="6"/>
  <c r="AG117" i="6" s="1"/>
  <c r="BA117" i="6" s="1"/>
  <c r="BB117" i="6" s="1"/>
  <c r="BD118" i="6"/>
  <c r="AG118" i="6" s="1"/>
  <c r="BA118" i="6" s="1"/>
  <c r="BB118" i="6" s="1"/>
  <c r="BD119" i="6"/>
  <c r="AG119" i="6" s="1"/>
  <c r="BA119" i="6" s="1"/>
  <c r="BB119" i="6" s="1"/>
  <c r="BD120" i="6"/>
  <c r="AG120" i="6" s="1"/>
  <c r="BA120" i="6" s="1"/>
  <c r="BB120" i="6" s="1"/>
  <c r="BD121" i="6"/>
  <c r="AG121" i="6" s="1"/>
  <c r="BA121" i="6" s="1"/>
  <c r="BB121" i="6" s="1"/>
  <c r="BD122" i="6"/>
  <c r="AG122" i="6" s="1"/>
  <c r="BA122" i="6" s="1"/>
  <c r="BB122" i="6" s="1"/>
  <c r="BD123" i="6"/>
  <c r="AG123" i="6" s="1"/>
  <c r="BA123" i="6" s="1"/>
  <c r="BB123" i="6" s="1"/>
  <c r="BD124" i="6"/>
  <c r="AG124" i="6" s="1"/>
  <c r="BA124" i="6" s="1"/>
  <c r="BB124" i="6" s="1"/>
  <c r="BD125" i="6"/>
  <c r="AG125" i="6" s="1"/>
  <c r="BA125" i="6" s="1"/>
  <c r="BB125" i="6" s="1"/>
  <c r="BD126" i="6"/>
  <c r="AG126" i="6" s="1"/>
  <c r="BA126" i="6" s="1"/>
  <c r="BB126" i="6" s="1"/>
  <c r="BD127" i="6"/>
  <c r="AG127" i="6" s="1"/>
  <c r="BA127" i="6" s="1"/>
  <c r="BB127" i="6" s="1"/>
  <c r="BD128" i="6"/>
  <c r="AG128" i="6" s="1"/>
  <c r="BA128" i="6" s="1"/>
  <c r="BB128" i="6" s="1"/>
  <c r="BD129" i="6"/>
  <c r="AG129" i="6" s="1"/>
  <c r="BA129" i="6" s="1"/>
  <c r="BB129" i="6" s="1"/>
  <c r="BD130" i="6"/>
  <c r="AG130" i="6" s="1"/>
  <c r="BA130" i="6" s="1"/>
  <c r="BB130" i="6" s="1"/>
  <c r="BD131" i="6"/>
  <c r="AG131" i="6" s="1"/>
  <c r="BA131" i="6" s="1"/>
  <c r="BB131" i="6" s="1"/>
  <c r="BD132" i="6"/>
  <c r="AG132" i="6" s="1"/>
  <c r="BA132" i="6" s="1"/>
  <c r="BB132" i="6" s="1"/>
  <c r="BD133" i="6"/>
  <c r="AG133" i="6" s="1"/>
  <c r="BA133" i="6" s="1"/>
  <c r="BB133" i="6" s="1"/>
  <c r="BD134" i="6"/>
  <c r="AG134" i="6" s="1"/>
  <c r="BA134" i="6" s="1"/>
  <c r="BB134" i="6" s="1"/>
  <c r="BD135" i="6"/>
  <c r="AG135" i="6" s="1"/>
  <c r="BA135" i="6" s="1"/>
  <c r="BB135" i="6" s="1"/>
  <c r="BD136" i="6"/>
  <c r="AG136" i="6" s="1"/>
  <c r="BA136" i="6" s="1"/>
  <c r="BB136" i="6" s="1"/>
  <c r="BD137" i="6"/>
  <c r="AG137" i="6" s="1"/>
  <c r="BA137" i="6" s="1"/>
  <c r="BB137" i="6" s="1"/>
  <c r="BD138" i="6"/>
  <c r="AG138" i="6" s="1"/>
  <c r="BA138" i="6" s="1"/>
  <c r="BB138" i="6" s="1"/>
  <c r="BD139" i="6"/>
  <c r="AG139" i="6" s="1"/>
  <c r="BA139" i="6" s="1"/>
  <c r="BB139" i="6" s="1"/>
  <c r="BD140" i="6"/>
  <c r="AG140" i="6" s="1"/>
  <c r="BA140" i="6" s="1"/>
  <c r="BB140" i="6" s="1"/>
  <c r="BD141" i="6"/>
  <c r="AG141" i="6" s="1"/>
  <c r="BA141" i="6" s="1"/>
  <c r="BB141" i="6" s="1"/>
  <c r="BD142" i="6"/>
  <c r="AG142" i="6" s="1"/>
  <c r="BA142" i="6" s="1"/>
  <c r="BB142" i="6" s="1"/>
  <c r="BD143" i="6"/>
  <c r="AG143" i="6" s="1"/>
  <c r="BA143" i="6" s="1"/>
  <c r="BB143" i="6" s="1"/>
  <c r="BD144" i="6"/>
  <c r="AG144" i="6" s="1"/>
  <c r="BA144" i="6" s="1"/>
  <c r="BB144" i="6" s="1"/>
  <c r="BD145" i="6"/>
  <c r="AG145" i="6" s="1"/>
  <c r="BA145" i="6" s="1"/>
  <c r="BB145" i="6" s="1"/>
  <c r="BD146" i="6"/>
  <c r="AG146" i="6" s="1"/>
  <c r="BA146" i="6" s="1"/>
  <c r="BB146" i="6" s="1"/>
  <c r="BD147" i="6"/>
  <c r="AG147" i="6" s="1"/>
  <c r="BA147" i="6" s="1"/>
  <c r="BB147" i="6" s="1"/>
  <c r="BD148" i="6"/>
  <c r="AG148" i="6" s="1"/>
  <c r="BA148" i="6" s="1"/>
  <c r="BB148" i="6" s="1"/>
  <c r="BD149" i="6"/>
  <c r="AG149" i="6" s="1"/>
  <c r="BA149" i="6" s="1"/>
  <c r="BB149" i="6" s="1"/>
  <c r="BD150" i="6"/>
  <c r="AG150" i="6" s="1"/>
  <c r="BA150" i="6" s="1"/>
  <c r="BB150" i="6" s="1"/>
  <c r="BD151" i="6"/>
  <c r="AG151" i="6" s="1"/>
  <c r="BA151" i="6" s="1"/>
  <c r="BB151" i="6" s="1"/>
  <c r="BD152" i="6"/>
  <c r="AG152" i="6" s="1"/>
  <c r="BA152" i="6" s="1"/>
  <c r="BB152" i="6" s="1"/>
  <c r="BD153" i="6"/>
  <c r="AG153" i="6" s="1"/>
  <c r="BA153" i="6" s="1"/>
  <c r="BB153" i="6" s="1"/>
  <c r="BD154" i="6"/>
  <c r="AG154" i="6" s="1"/>
  <c r="BA154" i="6" s="1"/>
  <c r="BB154" i="6" s="1"/>
  <c r="BD155" i="6"/>
  <c r="AG155" i="6" s="1"/>
  <c r="BA155" i="6" s="1"/>
  <c r="BB155" i="6" s="1"/>
  <c r="BD156" i="6"/>
  <c r="AG156" i="6" s="1"/>
  <c r="BA156" i="6" s="1"/>
  <c r="BB156" i="6" s="1"/>
  <c r="BD157" i="6"/>
  <c r="AG157" i="6" s="1"/>
  <c r="BA157" i="6" s="1"/>
  <c r="BB157" i="6" s="1"/>
  <c r="BD158" i="6"/>
  <c r="AG158" i="6" s="1"/>
  <c r="BA158" i="6" s="1"/>
  <c r="BB158" i="6" s="1"/>
  <c r="BD159" i="6"/>
  <c r="AG159" i="6" s="1"/>
  <c r="BA159" i="6" s="1"/>
  <c r="BB159" i="6" s="1"/>
  <c r="BD160" i="6"/>
  <c r="AG160" i="6" s="1"/>
  <c r="BA160" i="6" s="1"/>
  <c r="BB160" i="6" s="1"/>
  <c r="BD161" i="6"/>
  <c r="AG161" i="6" s="1"/>
  <c r="BA161" i="6" s="1"/>
  <c r="BB161" i="6" s="1"/>
  <c r="BD162" i="6"/>
  <c r="AG162" i="6" s="1"/>
  <c r="BA162" i="6" s="1"/>
  <c r="BB162" i="6" s="1"/>
  <c r="BD163" i="6"/>
  <c r="AG163" i="6" s="1"/>
  <c r="BA163" i="6" s="1"/>
  <c r="BB163" i="6" s="1"/>
  <c r="BD164" i="6"/>
  <c r="AG164" i="6" s="1"/>
  <c r="BA164" i="6" s="1"/>
  <c r="BB164" i="6" s="1"/>
  <c r="BD165" i="6"/>
  <c r="AG165" i="6" s="1"/>
  <c r="BA165" i="6" s="1"/>
  <c r="BB165" i="6" s="1"/>
  <c r="BD166" i="6"/>
  <c r="AG166" i="6" s="1"/>
  <c r="BA166" i="6" s="1"/>
  <c r="BB166" i="6" s="1"/>
  <c r="BD167" i="6"/>
  <c r="AG167" i="6" s="1"/>
  <c r="BA167" i="6" s="1"/>
  <c r="BB167" i="6" s="1"/>
  <c r="BD168" i="6"/>
  <c r="AG168" i="6" s="1"/>
  <c r="BA168" i="6" s="1"/>
  <c r="BB168" i="6" s="1"/>
  <c r="BD169" i="6"/>
  <c r="AG169" i="6" s="1"/>
  <c r="BA169" i="6" s="1"/>
  <c r="BB169" i="6" s="1"/>
  <c r="BD170" i="6"/>
  <c r="AG170" i="6" s="1"/>
  <c r="BA170" i="6" s="1"/>
  <c r="BB170" i="6" s="1"/>
  <c r="BD171" i="6"/>
  <c r="AG171" i="6" s="1"/>
  <c r="BA171" i="6" s="1"/>
  <c r="BB171" i="6" s="1"/>
  <c r="BD172" i="6"/>
  <c r="AG172" i="6" s="1"/>
  <c r="BA172" i="6" s="1"/>
  <c r="BB172" i="6" s="1"/>
  <c r="BD173" i="6"/>
  <c r="AG173" i="6" s="1"/>
  <c r="BA173" i="6" s="1"/>
  <c r="BB173" i="6" s="1"/>
  <c r="BD174" i="6"/>
  <c r="AG174" i="6" s="1"/>
  <c r="BA174" i="6" s="1"/>
  <c r="BB174" i="6" s="1"/>
  <c r="BD54" i="6"/>
  <c r="BA54" i="6" s="1"/>
  <c r="AQ54" i="6"/>
  <c r="AP54" i="6" s="1"/>
  <c r="AZ55" i="6"/>
  <c r="AY54" i="6"/>
  <c r="AV54" i="6"/>
  <c r="AR54" i="6"/>
  <c r="AH220" i="6" s="1"/>
  <c r="AI220" i="6" s="1"/>
  <c r="AM54" i="6"/>
  <c r="AL54" i="6"/>
  <c r="AK54" i="6"/>
  <c r="AJ54" i="6"/>
  <c r="AI54" i="6"/>
  <c r="AH54" i="6"/>
  <c r="AZ56" i="6"/>
  <c r="AZ57" i="6"/>
  <c r="AZ58" i="6"/>
  <c r="AZ59" i="6"/>
  <c r="AZ60" i="6"/>
  <c r="AZ61" i="6"/>
  <c r="AZ62" i="6"/>
  <c r="AZ63" i="6"/>
  <c r="AZ64" i="6"/>
  <c r="AZ65" i="6"/>
  <c r="AZ66" i="6"/>
  <c r="AZ67" i="6"/>
  <c r="AZ68" i="6"/>
  <c r="AZ69" i="6"/>
  <c r="AZ70" i="6"/>
  <c r="AZ71" i="6"/>
  <c r="AZ72" i="6"/>
  <c r="AZ73" i="6"/>
  <c r="AZ74" i="6"/>
  <c r="AZ75" i="6"/>
  <c r="AZ76" i="6"/>
  <c r="AZ77" i="6"/>
  <c r="AZ78" i="6"/>
  <c r="AZ79" i="6"/>
  <c r="AZ80" i="6"/>
  <c r="AZ81" i="6"/>
  <c r="AZ82" i="6"/>
  <c r="AZ83" i="6"/>
  <c r="AZ84" i="6"/>
  <c r="AZ85" i="6"/>
  <c r="AZ86" i="6"/>
  <c r="AZ87" i="6"/>
  <c r="AZ88" i="6"/>
  <c r="AZ89" i="6"/>
  <c r="AZ90" i="6"/>
  <c r="AZ91" i="6"/>
  <c r="AZ92" i="6"/>
  <c r="AZ93" i="6"/>
  <c r="AZ94" i="6"/>
  <c r="AZ95" i="6"/>
  <c r="AZ96" i="6"/>
  <c r="AZ97" i="6"/>
  <c r="AZ98" i="6"/>
  <c r="AZ99" i="6"/>
  <c r="AZ100" i="6"/>
  <c r="AZ101" i="6"/>
  <c r="AZ102" i="6"/>
  <c r="AZ103" i="6"/>
  <c r="AZ104" i="6"/>
  <c r="AZ105" i="6"/>
  <c r="AZ106" i="6"/>
  <c r="AZ107" i="6"/>
  <c r="AZ108" i="6"/>
  <c r="AZ109" i="6"/>
  <c r="AZ110" i="6"/>
  <c r="AZ111" i="6"/>
  <c r="AZ112" i="6"/>
  <c r="AZ113" i="6"/>
  <c r="AZ114" i="6"/>
  <c r="AZ115" i="6"/>
  <c r="AZ116" i="6"/>
  <c r="AZ117" i="6"/>
  <c r="AZ118" i="6"/>
  <c r="AZ119" i="6"/>
  <c r="AZ120" i="6"/>
  <c r="AZ121" i="6"/>
  <c r="AZ122" i="6"/>
  <c r="AZ123" i="6"/>
  <c r="AZ124" i="6"/>
  <c r="AZ125" i="6"/>
  <c r="AZ126" i="6"/>
  <c r="AZ127" i="6"/>
  <c r="AZ128" i="6"/>
  <c r="AZ129" i="6"/>
  <c r="AZ130" i="6"/>
  <c r="AZ131" i="6"/>
  <c r="AZ132" i="6"/>
  <c r="AZ133" i="6"/>
  <c r="AZ134" i="6"/>
  <c r="AZ135" i="6"/>
  <c r="AZ136" i="6"/>
  <c r="AZ137" i="6"/>
  <c r="AZ138" i="6"/>
  <c r="AZ139" i="6"/>
  <c r="AZ140" i="6"/>
  <c r="AZ141" i="6"/>
  <c r="AZ142" i="6"/>
  <c r="AZ143" i="6"/>
  <c r="AZ144" i="6"/>
  <c r="AZ145" i="6"/>
  <c r="AZ146" i="6"/>
  <c r="AZ147" i="6"/>
  <c r="AZ148" i="6"/>
  <c r="AZ149" i="6"/>
  <c r="AZ150" i="6"/>
  <c r="AZ151" i="6"/>
  <c r="AZ152" i="6"/>
  <c r="AZ153" i="6"/>
  <c r="AZ154" i="6"/>
  <c r="AZ155" i="6"/>
  <c r="AZ156" i="6"/>
  <c r="AZ157" i="6"/>
  <c r="AZ158" i="6"/>
  <c r="AZ159" i="6"/>
  <c r="AZ160" i="6"/>
  <c r="AZ161" i="6"/>
  <c r="AZ162" i="6"/>
  <c r="AZ163" i="6"/>
  <c r="AZ164" i="6"/>
  <c r="AZ165" i="6"/>
  <c r="AZ166" i="6"/>
  <c r="AZ167" i="6"/>
  <c r="AZ168" i="6"/>
  <c r="AZ169" i="6"/>
  <c r="AZ170" i="6"/>
  <c r="AZ171" i="6"/>
  <c r="AZ172" i="6"/>
  <c r="AZ173" i="6"/>
  <c r="AZ174" i="6"/>
  <c r="AV55" i="6"/>
  <c r="AW55" i="6"/>
  <c r="AX55" i="6" s="1"/>
  <c r="AY55" i="6"/>
  <c r="AV56" i="6"/>
  <c r="AW56" i="6"/>
  <c r="AX56" i="6" s="1"/>
  <c r="AY56" i="6"/>
  <c r="AV57" i="6"/>
  <c r="AW57" i="6"/>
  <c r="AX57" i="6" s="1"/>
  <c r="AY57" i="6"/>
  <c r="AV58" i="6"/>
  <c r="AW58" i="6"/>
  <c r="AX58" i="6" s="1"/>
  <c r="AY58" i="6"/>
  <c r="AV59" i="6"/>
  <c r="AW59" i="6"/>
  <c r="AX59" i="6" s="1"/>
  <c r="AY59" i="6"/>
  <c r="AV60" i="6"/>
  <c r="AW60" i="6"/>
  <c r="AX60" i="6" s="1"/>
  <c r="AY60" i="6"/>
  <c r="AV61" i="6"/>
  <c r="AW61" i="6"/>
  <c r="AX61" i="6" s="1"/>
  <c r="AY61" i="6"/>
  <c r="AV62" i="6"/>
  <c r="AW62" i="6"/>
  <c r="AX62" i="6" s="1"/>
  <c r="AY62" i="6"/>
  <c r="AV63" i="6"/>
  <c r="AW63" i="6"/>
  <c r="AX63" i="6" s="1"/>
  <c r="AY63" i="6"/>
  <c r="AV64" i="6"/>
  <c r="AW64" i="6"/>
  <c r="AX64" i="6" s="1"/>
  <c r="AY64" i="6"/>
  <c r="AV65" i="6"/>
  <c r="AW65" i="6"/>
  <c r="AX65" i="6" s="1"/>
  <c r="AY65" i="6"/>
  <c r="AV66" i="6"/>
  <c r="AW66" i="6"/>
  <c r="AX66" i="6" s="1"/>
  <c r="AY66" i="6"/>
  <c r="AV67" i="6"/>
  <c r="AW67" i="6"/>
  <c r="AX67" i="6" s="1"/>
  <c r="AY67" i="6"/>
  <c r="AV68" i="6"/>
  <c r="AW68" i="6"/>
  <c r="AX68" i="6" s="1"/>
  <c r="AY68" i="6"/>
  <c r="AV69" i="6"/>
  <c r="AW69" i="6"/>
  <c r="AX69" i="6" s="1"/>
  <c r="AY69" i="6"/>
  <c r="AV70" i="6"/>
  <c r="AW70" i="6"/>
  <c r="AX70" i="6" s="1"/>
  <c r="AY70" i="6"/>
  <c r="AV71" i="6"/>
  <c r="AW71" i="6"/>
  <c r="AX71" i="6" s="1"/>
  <c r="AY71" i="6"/>
  <c r="AV72" i="6"/>
  <c r="AW72" i="6"/>
  <c r="AX72" i="6" s="1"/>
  <c r="AY72" i="6"/>
  <c r="AV73" i="6"/>
  <c r="AW73" i="6"/>
  <c r="AX73" i="6" s="1"/>
  <c r="AY73" i="6"/>
  <c r="AV74" i="6"/>
  <c r="AW74" i="6"/>
  <c r="AX74" i="6" s="1"/>
  <c r="AY74" i="6"/>
  <c r="AV75" i="6"/>
  <c r="AW75" i="6"/>
  <c r="AX75" i="6" s="1"/>
  <c r="AY75" i="6"/>
  <c r="AV76" i="6"/>
  <c r="AW76" i="6"/>
  <c r="AX76" i="6" s="1"/>
  <c r="AY76" i="6"/>
  <c r="AV77" i="6"/>
  <c r="AW77" i="6"/>
  <c r="AX77" i="6" s="1"/>
  <c r="AY77" i="6"/>
  <c r="AV78" i="6"/>
  <c r="AW78" i="6"/>
  <c r="AX78" i="6" s="1"/>
  <c r="AY78" i="6"/>
  <c r="AV79" i="6"/>
  <c r="AW79" i="6"/>
  <c r="AX79" i="6" s="1"/>
  <c r="AY79" i="6"/>
  <c r="AV80" i="6"/>
  <c r="AW80" i="6"/>
  <c r="AX80" i="6" s="1"/>
  <c r="AY80" i="6"/>
  <c r="AV81" i="6"/>
  <c r="AW81" i="6"/>
  <c r="AX81" i="6" s="1"/>
  <c r="AY81" i="6"/>
  <c r="AV82" i="6"/>
  <c r="AW82" i="6"/>
  <c r="AX82" i="6" s="1"/>
  <c r="AY82" i="6"/>
  <c r="AV83" i="6"/>
  <c r="AW83" i="6"/>
  <c r="AX83" i="6" s="1"/>
  <c r="AY83" i="6"/>
  <c r="AV84" i="6"/>
  <c r="AW84" i="6"/>
  <c r="AX84" i="6" s="1"/>
  <c r="AY84" i="6"/>
  <c r="AV85" i="6"/>
  <c r="AW85" i="6"/>
  <c r="AX85" i="6" s="1"/>
  <c r="AY85" i="6"/>
  <c r="AV86" i="6"/>
  <c r="AW86" i="6"/>
  <c r="AX86" i="6" s="1"/>
  <c r="AY86" i="6"/>
  <c r="AV87" i="6"/>
  <c r="AW87" i="6"/>
  <c r="AX87" i="6" s="1"/>
  <c r="AY87" i="6"/>
  <c r="AV88" i="6"/>
  <c r="AW88" i="6"/>
  <c r="AX88" i="6" s="1"/>
  <c r="AY88" i="6"/>
  <c r="AV89" i="6"/>
  <c r="AW89" i="6"/>
  <c r="AX89" i="6" s="1"/>
  <c r="AY89" i="6"/>
  <c r="AV90" i="6"/>
  <c r="AW90" i="6"/>
  <c r="AX90" i="6" s="1"/>
  <c r="AY90" i="6"/>
  <c r="AV91" i="6"/>
  <c r="AW91" i="6"/>
  <c r="AX91" i="6" s="1"/>
  <c r="AY91" i="6"/>
  <c r="AV92" i="6"/>
  <c r="AW92" i="6"/>
  <c r="AX92" i="6" s="1"/>
  <c r="AY92" i="6"/>
  <c r="AV93" i="6"/>
  <c r="AW93" i="6"/>
  <c r="AX93" i="6" s="1"/>
  <c r="AY93" i="6"/>
  <c r="AV94" i="6"/>
  <c r="AW94" i="6"/>
  <c r="AX94" i="6" s="1"/>
  <c r="AY94" i="6"/>
  <c r="AV95" i="6"/>
  <c r="AW95" i="6"/>
  <c r="AX95" i="6" s="1"/>
  <c r="AY95" i="6"/>
  <c r="AV96" i="6"/>
  <c r="AW96" i="6"/>
  <c r="AX96" i="6" s="1"/>
  <c r="AY96" i="6"/>
  <c r="AV97" i="6"/>
  <c r="AW97" i="6"/>
  <c r="AX97" i="6" s="1"/>
  <c r="AY97" i="6"/>
  <c r="AV98" i="6"/>
  <c r="AW98" i="6"/>
  <c r="AX98" i="6" s="1"/>
  <c r="AY98" i="6"/>
  <c r="AV99" i="6"/>
  <c r="AW99" i="6"/>
  <c r="AX99" i="6" s="1"/>
  <c r="AY99" i="6"/>
  <c r="AV100" i="6"/>
  <c r="AW100" i="6"/>
  <c r="AX100" i="6" s="1"/>
  <c r="AY100" i="6"/>
  <c r="AV101" i="6"/>
  <c r="AW101" i="6"/>
  <c r="AX101" i="6" s="1"/>
  <c r="AY101" i="6"/>
  <c r="AV102" i="6"/>
  <c r="AW102" i="6"/>
  <c r="AX102" i="6" s="1"/>
  <c r="AY102" i="6"/>
  <c r="AV103" i="6"/>
  <c r="AW103" i="6"/>
  <c r="AX103" i="6" s="1"/>
  <c r="AY103" i="6"/>
  <c r="AV104" i="6"/>
  <c r="AW104" i="6"/>
  <c r="AX104" i="6" s="1"/>
  <c r="AY104" i="6"/>
  <c r="AV105" i="6"/>
  <c r="AW105" i="6"/>
  <c r="AX105" i="6" s="1"/>
  <c r="AY105" i="6"/>
  <c r="AV106" i="6"/>
  <c r="AW106" i="6"/>
  <c r="AX106" i="6" s="1"/>
  <c r="AY106" i="6"/>
  <c r="AV107" i="6"/>
  <c r="AW107" i="6"/>
  <c r="AX107" i="6" s="1"/>
  <c r="AY107" i="6"/>
  <c r="AV108" i="6"/>
  <c r="AW108" i="6"/>
  <c r="AX108" i="6" s="1"/>
  <c r="AY108" i="6"/>
  <c r="AV109" i="6"/>
  <c r="AW109" i="6"/>
  <c r="AX109" i="6" s="1"/>
  <c r="AY109" i="6"/>
  <c r="AV110" i="6"/>
  <c r="AW110" i="6"/>
  <c r="AX110" i="6" s="1"/>
  <c r="AY110" i="6"/>
  <c r="AV111" i="6"/>
  <c r="AW111" i="6"/>
  <c r="AX111" i="6" s="1"/>
  <c r="AY111" i="6"/>
  <c r="AV112" i="6"/>
  <c r="AW112" i="6"/>
  <c r="AX112" i="6" s="1"/>
  <c r="AY112" i="6"/>
  <c r="AV113" i="6"/>
  <c r="AW113" i="6"/>
  <c r="AX113" i="6" s="1"/>
  <c r="AY113" i="6"/>
  <c r="AV114" i="6"/>
  <c r="AW114" i="6"/>
  <c r="AX114" i="6" s="1"/>
  <c r="AY114" i="6"/>
  <c r="AV115" i="6"/>
  <c r="AW115" i="6"/>
  <c r="AX115" i="6" s="1"/>
  <c r="AY115" i="6"/>
  <c r="AV116" i="6"/>
  <c r="AW116" i="6"/>
  <c r="AX116" i="6" s="1"/>
  <c r="AY116" i="6"/>
  <c r="AV117" i="6"/>
  <c r="AW117" i="6"/>
  <c r="AX117" i="6" s="1"/>
  <c r="AY117" i="6"/>
  <c r="AV118" i="6"/>
  <c r="AW118" i="6"/>
  <c r="AX118" i="6" s="1"/>
  <c r="AY118" i="6"/>
  <c r="AV119" i="6"/>
  <c r="AW119" i="6"/>
  <c r="AX119" i="6" s="1"/>
  <c r="AY119" i="6"/>
  <c r="AV120" i="6"/>
  <c r="AW120" i="6"/>
  <c r="AX120" i="6" s="1"/>
  <c r="AY120" i="6"/>
  <c r="AV121" i="6"/>
  <c r="AW121" i="6"/>
  <c r="AX121" i="6" s="1"/>
  <c r="AY121" i="6"/>
  <c r="AV122" i="6"/>
  <c r="AW122" i="6"/>
  <c r="AX122" i="6" s="1"/>
  <c r="AY122" i="6"/>
  <c r="AV123" i="6"/>
  <c r="AW123" i="6"/>
  <c r="AX123" i="6" s="1"/>
  <c r="AY123" i="6"/>
  <c r="AV124" i="6"/>
  <c r="AW124" i="6"/>
  <c r="AX124" i="6" s="1"/>
  <c r="AY124" i="6"/>
  <c r="AV125" i="6"/>
  <c r="AW125" i="6"/>
  <c r="AX125" i="6" s="1"/>
  <c r="AY125" i="6"/>
  <c r="AV126" i="6"/>
  <c r="AW126" i="6"/>
  <c r="AX126" i="6" s="1"/>
  <c r="AY126" i="6"/>
  <c r="AV127" i="6"/>
  <c r="AW127" i="6"/>
  <c r="AX127" i="6" s="1"/>
  <c r="AY127" i="6"/>
  <c r="AV128" i="6"/>
  <c r="AW128" i="6"/>
  <c r="AX128" i="6" s="1"/>
  <c r="AY128" i="6"/>
  <c r="AV129" i="6"/>
  <c r="AW129" i="6"/>
  <c r="AX129" i="6" s="1"/>
  <c r="AY129" i="6"/>
  <c r="AV130" i="6"/>
  <c r="AW130" i="6"/>
  <c r="AX130" i="6" s="1"/>
  <c r="AY130" i="6"/>
  <c r="AV131" i="6"/>
  <c r="AW131" i="6"/>
  <c r="AX131" i="6" s="1"/>
  <c r="AY131" i="6"/>
  <c r="AV132" i="6"/>
  <c r="AW132" i="6"/>
  <c r="AX132" i="6" s="1"/>
  <c r="AY132" i="6"/>
  <c r="AV133" i="6"/>
  <c r="AW133" i="6"/>
  <c r="AX133" i="6" s="1"/>
  <c r="AY133" i="6"/>
  <c r="AV134" i="6"/>
  <c r="AW134" i="6"/>
  <c r="AX134" i="6" s="1"/>
  <c r="AY134" i="6"/>
  <c r="AV135" i="6"/>
  <c r="AW135" i="6"/>
  <c r="AX135" i="6" s="1"/>
  <c r="AY135" i="6"/>
  <c r="AV136" i="6"/>
  <c r="AW136" i="6"/>
  <c r="AX136" i="6" s="1"/>
  <c r="AY136" i="6"/>
  <c r="AV137" i="6"/>
  <c r="AW137" i="6"/>
  <c r="AX137" i="6" s="1"/>
  <c r="AY137" i="6"/>
  <c r="AV138" i="6"/>
  <c r="AW138" i="6"/>
  <c r="AX138" i="6" s="1"/>
  <c r="AY138" i="6"/>
  <c r="AV139" i="6"/>
  <c r="AW139" i="6"/>
  <c r="AX139" i="6" s="1"/>
  <c r="AY139" i="6"/>
  <c r="AV140" i="6"/>
  <c r="AW140" i="6"/>
  <c r="AX140" i="6" s="1"/>
  <c r="AY140" i="6"/>
  <c r="AV141" i="6"/>
  <c r="AW141" i="6"/>
  <c r="AX141" i="6" s="1"/>
  <c r="AY141" i="6"/>
  <c r="AV142" i="6"/>
  <c r="AW142" i="6"/>
  <c r="AX142" i="6" s="1"/>
  <c r="AY142" i="6"/>
  <c r="AV143" i="6"/>
  <c r="AW143" i="6"/>
  <c r="AX143" i="6" s="1"/>
  <c r="AY143" i="6"/>
  <c r="AV144" i="6"/>
  <c r="AW144" i="6"/>
  <c r="AX144" i="6" s="1"/>
  <c r="AY144" i="6"/>
  <c r="AV145" i="6"/>
  <c r="AW145" i="6"/>
  <c r="AX145" i="6" s="1"/>
  <c r="AY145" i="6"/>
  <c r="AV146" i="6"/>
  <c r="AW146" i="6"/>
  <c r="AX146" i="6" s="1"/>
  <c r="AY146" i="6"/>
  <c r="AV147" i="6"/>
  <c r="AW147" i="6"/>
  <c r="AX147" i="6" s="1"/>
  <c r="AY147" i="6"/>
  <c r="AV148" i="6"/>
  <c r="AW148" i="6"/>
  <c r="AX148" i="6" s="1"/>
  <c r="AY148" i="6"/>
  <c r="AV149" i="6"/>
  <c r="AW149" i="6"/>
  <c r="AX149" i="6" s="1"/>
  <c r="AY149" i="6"/>
  <c r="AV150" i="6"/>
  <c r="AW150" i="6"/>
  <c r="AX150" i="6" s="1"/>
  <c r="AY150" i="6"/>
  <c r="AV151" i="6"/>
  <c r="AW151" i="6"/>
  <c r="AX151" i="6" s="1"/>
  <c r="AY151" i="6"/>
  <c r="AV152" i="6"/>
  <c r="AW152" i="6"/>
  <c r="AX152" i="6" s="1"/>
  <c r="AY152" i="6"/>
  <c r="AV153" i="6"/>
  <c r="AW153" i="6"/>
  <c r="AX153" i="6" s="1"/>
  <c r="AY153" i="6"/>
  <c r="AV154" i="6"/>
  <c r="AW154" i="6"/>
  <c r="AX154" i="6" s="1"/>
  <c r="AY154" i="6"/>
  <c r="AV155" i="6"/>
  <c r="AW155" i="6"/>
  <c r="AX155" i="6" s="1"/>
  <c r="AY155" i="6"/>
  <c r="AV156" i="6"/>
  <c r="AW156" i="6"/>
  <c r="AX156" i="6" s="1"/>
  <c r="AY156" i="6"/>
  <c r="AV157" i="6"/>
  <c r="AW157" i="6"/>
  <c r="AX157" i="6" s="1"/>
  <c r="AY157" i="6"/>
  <c r="AV158" i="6"/>
  <c r="AW158" i="6"/>
  <c r="AX158" i="6" s="1"/>
  <c r="AY158" i="6"/>
  <c r="AV159" i="6"/>
  <c r="AW159" i="6"/>
  <c r="AX159" i="6" s="1"/>
  <c r="AY159" i="6"/>
  <c r="AV160" i="6"/>
  <c r="AW160" i="6"/>
  <c r="AX160" i="6" s="1"/>
  <c r="AY160" i="6"/>
  <c r="AV161" i="6"/>
  <c r="AW161" i="6"/>
  <c r="AX161" i="6" s="1"/>
  <c r="AY161" i="6"/>
  <c r="AV162" i="6"/>
  <c r="AW162" i="6"/>
  <c r="AX162" i="6" s="1"/>
  <c r="AY162" i="6"/>
  <c r="AV163" i="6"/>
  <c r="AW163" i="6"/>
  <c r="AX163" i="6" s="1"/>
  <c r="AY163" i="6"/>
  <c r="AV164" i="6"/>
  <c r="AW164" i="6"/>
  <c r="AX164" i="6" s="1"/>
  <c r="AY164" i="6"/>
  <c r="AV165" i="6"/>
  <c r="AW165" i="6"/>
  <c r="AX165" i="6" s="1"/>
  <c r="AY165" i="6"/>
  <c r="AV166" i="6"/>
  <c r="AW166" i="6"/>
  <c r="AX166" i="6" s="1"/>
  <c r="AY166" i="6"/>
  <c r="AV167" i="6"/>
  <c r="AW167" i="6"/>
  <c r="AX167" i="6" s="1"/>
  <c r="AY167" i="6"/>
  <c r="AV168" i="6"/>
  <c r="AW168" i="6"/>
  <c r="AX168" i="6" s="1"/>
  <c r="AY168" i="6"/>
  <c r="AV169" i="6"/>
  <c r="AW169" i="6"/>
  <c r="AX169" i="6" s="1"/>
  <c r="AY169" i="6"/>
  <c r="AV170" i="6"/>
  <c r="AW170" i="6"/>
  <c r="AX170" i="6" s="1"/>
  <c r="AY170" i="6"/>
  <c r="AV171" i="6"/>
  <c r="AW171" i="6"/>
  <c r="AX171" i="6" s="1"/>
  <c r="AY171" i="6"/>
  <c r="AV172" i="6"/>
  <c r="AW172" i="6"/>
  <c r="AX172" i="6" s="1"/>
  <c r="AY172" i="6"/>
  <c r="AV173" i="6"/>
  <c r="AW173" i="6"/>
  <c r="AX173" i="6" s="1"/>
  <c r="AY173" i="6"/>
  <c r="AV174" i="6"/>
  <c r="AW174" i="6"/>
  <c r="AX174" i="6" s="1"/>
  <c r="AY174" i="6"/>
  <c r="AS56" i="6"/>
  <c r="AS57" i="6"/>
  <c r="AS58" i="6"/>
  <c r="AS59" i="6"/>
  <c r="AS60" i="6"/>
  <c r="AS61" i="6"/>
  <c r="AS62" i="6"/>
  <c r="AS63" i="6"/>
  <c r="AS64" i="6"/>
  <c r="AS65" i="6"/>
  <c r="AS66" i="6"/>
  <c r="AS67" i="6"/>
  <c r="AS68" i="6"/>
  <c r="AS69" i="6"/>
  <c r="AS70" i="6"/>
  <c r="AS71" i="6"/>
  <c r="AS72" i="6"/>
  <c r="AS73" i="6"/>
  <c r="AS74" i="6"/>
  <c r="AS75" i="6"/>
  <c r="AS76" i="6"/>
  <c r="AS77" i="6"/>
  <c r="AS78" i="6"/>
  <c r="AS79" i="6"/>
  <c r="AS80" i="6"/>
  <c r="AS81" i="6"/>
  <c r="AS82" i="6"/>
  <c r="AS83" i="6"/>
  <c r="AS84" i="6"/>
  <c r="AS85" i="6"/>
  <c r="AS86" i="6"/>
  <c r="AS87" i="6"/>
  <c r="AS88" i="6"/>
  <c r="AS89" i="6"/>
  <c r="AS90" i="6"/>
  <c r="AS91" i="6"/>
  <c r="AS92" i="6"/>
  <c r="AS93" i="6"/>
  <c r="AS94" i="6"/>
  <c r="AS95" i="6"/>
  <c r="AS96" i="6"/>
  <c r="AS97" i="6"/>
  <c r="AS98" i="6"/>
  <c r="AS99" i="6"/>
  <c r="AS100" i="6"/>
  <c r="AS101" i="6"/>
  <c r="AS102" i="6"/>
  <c r="AS103" i="6"/>
  <c r="AS104" i="6"/>
  <c r="AS105" i="6"/>
  <c r="AS106" i="6"/>
  <c r="AS107" i="6"/>
  <c r="AS108" i="6"/>
  <c r="AS109" i="6"/>
  <c r="AS110" i="6"/>
  <c r="AS111" i="6"/>
  <c r="AS112" i="6"/>
  <c r="AS113" i="6"/>
  <c r="AS114" i="6"/>
  <c r="AS115" i="6"/>
  <c r="AS116" i="6"/>
  <c r="AS117" i="6"/>
  <c r="AS118" i="6"/>
  <c r="AS119" i="6"/>
  <c r="AS120" i="6"/>
  <c r="AS121" i="6"/>
  <c r="AS122" i="6"/>
  <c r="AS123" i="6"/>
  <c r="AS124" i="6"/>
  <c r="AS125" i="6"/>
  <c r="AS126" i="6"/>
  <c r="AS127" i="6"/>
  <c r="AS128" i="6"/>
  <c r="AS129" i="6"/>
  <c r="AS130" i="6"/>
  <c r="AS131" i="6"/>
  <c r="AS132" i="6"/>
  <c r="AS133" i="6"/>
  <c r="AS134" i="6"/>
  <c r="AS135" i="6"/>
  <c r="AS136" i="6"/>
  <c r="AS137" i="6"/>
  <c r="AS138" i="6"/>
  <c r="AS139" i="6"/>
  <c r="AS140" i="6"/>
  <c r="AS141" i="6"/>
  <c r="AS142" i="6"/>
  <c r="AS143" i="6"/>
  <c r="AS144" i="6"/>
  <c r="AS145" i="6"/>
  <c r="AS146" i="6"/>
  <c r="AS147" i="6"/>
  <c r="AS148" i="6"/>
  <c r="AS149" i="6"/>
  <c r="AS150" i="6"/>
  <c r="AS151" i="6"/>
  <c r="AS152" i="6"/>
  <c r="AS153" i="6"/>
  <c r="AS154" i="6"/>
  <c r="AS155" i="6"/>
  <c r="AS156" i="6"/>
  <c r="AS157" i="6"/>
  <c r="AS158" i="6"/>
  <c r="AS159" i="6"/>
  <c r="AS160" i="6"/>
  <c r="AS161" i="6"/>
  <c r="AS162" i="6"/>
  <c r="AS163" i="6"/>
  <c r="AS164" i="6"/>
  <c r="AS165" i="6"/>
  <c r="AS166" i="6"/>
  <c r="AS167" i="6"/>
  <c r="AS168" i="6"/>
  <c r="AS169" i="6"/>
  <c r="AS170" i="6"/>
  <c r="AS171" i="6"/>
  <c r="AS172" i="6"/>
  <c r="AS173" i="6"/>
  <c r="AS174" i="6"/>
  <c r="AH55" i="6"/>
  <c r="AI55" i="6"/>
  <c r="AJ55" i="6"/>
  <c r="AK55" i="6"/>
  <c r="AL55" i="6"/>
  <c r="AM55" i="6"/>
  <c r="AN55" i="6"/>
  <c r="AQ55" i="6"/>
  <c r="AP55" i="6" s="1"/>
  <c r="AH56" i="6"/>
  <c r="AI56" i="6"/>
  <c r="AJ56" i="6"/>
  <c r="AK56" i="6"/>
  <c r="AL56" i="6"/>
  <c r="AM56" i="6"/>
  <c r="AQ56" i="6"/>
  <c r="AP56" i="6" s="1"/>
  <c r="AH57" i="6"/>
  <c r="AI57" i="6"/>
  <c r="AJ57" i="6"/>
  <c r="AK57" i="6"/>
  <c r="AL57" i="6"/>
  <c r="AM57" i="6"/>
  <c r="AN57" i="6"/>
  <c r="AQ57" i="6"/>
  <c r="AP57" i="6" s="1"/>
  <c r="AH58" i="6"/>
  <c r="AI58" i="6"/>
  <c r="AJ58" i="6"/>
  <c r="AK58" i="6"/>
  <c r="AL58" i="6"/>
  <c r="AM58" i="6"/>
  <c r="AN58" i="6"/>
  <c r="AQ58" i="6"/>
  <c r="AP58" i="6" s="1"/>
  <c r="AH59" i="6"/>
  <c r="AI59" i="6"/>
  <c r="AJ59" i="6"/>
  <c r="AK59" i="6"/>
  <c r="AL59" i="6"/>
  <c r="AM59" i="6"/>
  <c r="AN59" i="6"/>
  <c r="AQ59" i="6"/>
  <c r="AP59" i="6" s="1"/>
  <c r="AH60" i="6"/>
  <c r="AI60" i="6"/>
  <c r="AJ60" i="6"/>
  <c r="AK60" i="6"/>
  <c r="AL60" i="6"/>
  <c r="AM60" i="6"/>
  <c r="AN60" i="6"/>
  <c r="AQ60" i="6"/>
  <c r="AP60" i="6" s="1"/>
  <c r="AH61" i="6"/>
  <c r="AI61" i="6"/>
  <c r="AJ61" i="6"/>
  <c r="AK61" i="6"/>
  <c r="AL61" i="6"/>
  <c r="AM61" i="6"/>
  <c r="AN61" i="6"/>
  <c r="AQ61" i="6"/>
  <c r="AP61" i="6" s="1"/>
  <c r="AH62" i="6"/>
  <c r="AI62" i="6"/>
  <c r="AJ62" i="6"/>
  <c r="AK62" i="6"/>
  <c r="AL62" i="6"/>
  <c r="AM62" i="6"/>
  <c r="AN62" i="6"/>
  <c r="AQ62" i="6"/>
  <c r="AP62" i="6" s="1"/>
  <c r="AH63" i="6"/>
  <c r="AI63" i="6"/>
  <c r="AJ63" i="6"/>
  <c r="AK63" i="6"/>
  <c r="AL63" i="6"/>
  <c r="AM63" i="6"/>
  <c r="AN63" i="6"/>
  <c r="AQ63" i="6"/>
  <c r="AP63" i="6" s="1"/>
  <c r="AH64" i="6"/>
  <c r="AI64" i="6"/>
  <c r="AJ64" i="6"/>
  <c r="AK64" i="6"/>
  <c r="AL64" i="6"/>
  <c r="AM64" i="6"/>
  <c r="AN64" i="6"/>
  <c r="AQ64" i="6"/>
  <c r="AP64" i="6" s="1"/>
  <c r="AH65" i="6"/>
  <c r="AI65" i="6"/>
  <c r="AJ65" i="6"/>
  <c r="AK65" i="6"/>
  <c r="AL65" i="6"/>
  <c r="AM65" i="6"/>
  <c r="AN65" i="6"/>
  <c r="AQ65" i="6"/>
  <c r="AP65" i="6" s="1"/>
  <c r="AH66" i="6"/>
  <c r="AI66" i="6"/>
  <c r="AJ66" i="6"/>
  <c r="AK66" i="6"/>
  <c r="AL66" i="6"/>
  <c r="AM66" i="6"/>
  <c r="AN66" i="6"/>
  <c r="AQ66" i="6"/>
  <c r="AP66" i="6" s="1"/>
  <c r="AH67" i="6"/>
  <c r="AI67" i="6"/>
  <c r="AJ67" i="6"/>
  <c r="AK67" i="6"/>
  <c r="AL67" i="6"/>
  <c r="AM67" i="6"/>
  <c r="AN67" i="6"/>
  <c r="AQ67" i="6"/>
  <c r="AP67" i="6" s="1"/>
  <c r="AH68" i="6"/>
  <c r="AI68" i="6"/>
  <c r="AJ68" i="6"/>
  <c r="AK68" i="6"/>
  <c r="AL68" i="6"/>
  <c r="AM68" i="6"/>
  <c r="AN68" i="6"/>
  <c r="AQ68" i="6"/>
  <c r="AP68" i="6" s="1"/>
  <c r="AH69" i="6"/>
  <c r="AI69" i="6"/>
  <c r="AJ69" i="6"/>
  <c r="AK69" i="6"/>
  <c r="AL69" i="6"/>
  <c r="AM69" i="6"/>
  <c r="AN69" i="6"/>
  <c r="AQ69" i="6"/>
  <c r="AP69" i="6" s="1"/>
  <c r="AH70" i="6"/>
  <c r="AI70" i="6"/>
  <c r="AJ70" i="6"/>
  <c r="AK70" i="6"/>
  <c r="AL70" i="6"/>
  <c r="AM70" i="6"/>
  <c r="AN70" i="6"/>
  <c r="AQ70" i="6"/>
  <c r="AP70" i="6" s="1"/>
  <c r="AH71" i="6"/>
  <c r="AI71" i="6"/>
  <c r="AJ71" i="6"/>
  <c r="AK71" i="6"/>
  <c r="AL71" i="6"/>
  <c r="AM71" i="6"/>
  <c r="AN71" i="6"/>
  <c r="AQ71" i="6"/>
  <c r="AP71" i="6" s="1"/>
  <c r="AH72" i="6"/>
  <c r="AI72" i="6"/>
  <c r="AJ72" i="6"/>
  <c r="AK72" i="6"/>
  <c r="AL72" i="6"/>
  <c r="AM72" i="6"/>
  <c r="AN72" i="6"/>
  <c r="AQ72" i="6"/>
  <c r="AP72" i="6" s="1"/>
  <c r="AH73" i="6"/>
  <c r="AI73" i="6"/>
  <c r="AJ73" i="6"/>
  <c r="AK73" i="6"/>
  <c r="AL73" i="6"/>
  <c r="AM73" i="6"/>
  <c r="AN73" i="6"/>
  <c r="AQ73" i="6"/>
  <c r="AP73" i="6" s="1"/>
  <c r="AH74" i="6"/>
  <c r="AI74" i="6"/>
  <c r="AJ74" i="6"/>
  <c r="AK74" i="6"/>
  <c r="AL74" i="6"/>
  <c r="AM74" i="6"/>
  <c r="AN74" i="6"/>
  <c r="AQ74" i="6"/>
  <c r="AP74" i="6" s="1"/>
  <c r="AH75" i="6"/>
  <c r="AI75" i="6"/>
  <c r="AJ75" i="6"/>
  <c r="AK75" i="6"/>
  <c r="AL75" i="6"/>
  <c r="AM75" i="6"/>
  <c r="AN75" i="6"/>
  <c r="AQ75" i="6"/>
  <c r="AP75" i="6" s="1"/>
  <c r="AH76" i="6"/>
  <c r="AI76" i="6"/>
  <c r="AJ76" i="6"/>
  <c r="AK76" i="6"/>
  <c r="AL76" i="6"/>
  <c r="AM76" i="6"/>
  <c r="AN76" i="6"/>
  <c r="AQ76" i="6"/>
  <c r="AP76" i="6" s="1"/>
  <c r="AH77" i="6"/>
  <c r="AI77" i="6"/>
  <c r="AJ77" i="6"/>
  <c r="AK77" i="6"/>
  <c r="AL77" i="6"/>
  <c r="AM77" i="6"/>
  <c r="AN77" i="6"/>
  <c r="AQ77" i="6"/>
  <c r="AP77" i="6" s="1"/>
  <c r="AH78" i="6"/>
  <c r="AI78" i="6"/>
  <c r="AJ78" i="6"/>
  <c r="AK78" i="6"/>
  <c r="AL78" i="6"/>
  <c r="AM78" i="6"/>
  <c r="AN78" i="6"/>
  <c r="AQ78" i="6"/>
  <c r="AP78" i="6" s="1"/>
  <c r="AH79" i="6"/>
  <c r="AI79" i="6"/>
  <c r="AJ79" i="6"/>
  <c r="AK79" i="6"/>
  <c r="AL79" i="6"/>
  <c r="AM79" i="6"/>
  <c r="AN79" i="6"/>
  <c r="AQ79" i="6"/>
  <c r="AP79" i="6" s="1"/>
  <c r="AH80" i="6"/>
  <c r="AI80" i="6"/>
  <c r="AJ80" i="6"/>
  <c r="AK80" i="6"/>
  <c r="AL80" i="6"/>
  <c r="AM80" i="6"/>
  <c r="AN80" i="6"/>
  <c r="AQ80" i="6"/>
  <c r="AP80" i="6" s="1"/>
  <c r="AH81" i="6"/>
  <c r="AI81" i="6"/>
  <c r="AJ81" i="6"/>
  <c r="AK81" i="6"/>
  <c r="AL81" i="6"/>
  <c r="AM81" i="6"/>
  <c r="AN81" i="6"/>
  <c r="AQ81" i="6"/>
  <c r="AP81" i="6" s="1"/>
  <c r="AH82" i="6"/>
  <c r="AI82" i="6"/>
  <c r="AJ82" i="6"/>
  <c r="AK82" i="6"/>
  <c r="AL82" i="6"/>
  <c r="AM82" i="6"/>
  <c r="AN82" i="6"/>
  <c r="AQ82" i="6"/>
  <c r="AP82" i="6" s="1"/>
  <c r="AH83" i="6"/>
  <c r="AI83" i="6"/>
  <c r="AJ83" i="6"/>
  <c r="AK83" i="6"/>
  <c r="AL83" i="6"/>
  <c r="AM83" i="6"/>
  <c r="AN83" i="6"/>
  <c r="AQ83" i="6"/>
  <c r="AP83" i="6" s="1"/>
  <c r="AH84" i="6"/>
  <c r="AI84" i="6"/>
  <c r="AJ84" i="6"/>
  <c r="AK84" i="6"/>
  <c r="AL84" i="6"/>
  <c r="AM84" i="6"/>
  <c r="AN84" i="6"/>
  <c r="AQ84" i="6"/>
  <c r="AP84" i="6" s="1"/>
  <c r="AH85" i="6"/>
  <c r="AI85" i="6"/>
  <c r="AJ85" i="6"/>
  <c r="AK85" i="6"/>
  <c r="AL85" i="6"/>
  <c r="AM85" i="6"/>
  <c r="AN85" i="6"/>
  <c r="AQ85" i="6"/>
  <c r="AP85" i="6" s="1"/>
  <c r="AH86" i="6"/>
  <c r="AI86" i="6"/>
  <c r="AJ86" i="6"/>
  <c r="AK86" i="6"/>
  <c r="AL86" i="6"/>
  <c r="AM86" i="6"/>
  <c r="AN86" i="6"/>
  <c r="AQ86" i="6"/>
  <c r="AP86" i="6" s="1"/>
  <c r="AH87" i="6"/>
  <c r="AI87" i="6"/>
  <c r="AJ87" i="6"/>
  <c r="AK87" i="6"/>
  <c r="AL87" i="6"/>
  <c r="AM87" i="6"/>
  <c r="AN87" i="6"/>
  <c r="AQ87" i="6"/>
  <c r="AP87" i="6" s="1"/>
  <c r="AH88" i="6"/>
  <c r="AI88" i="6"/>
  <c r="AJ88" i="6"/>
  <c r="AK88" i="6"/>
  <c r="AL88" i="6"/>
  <c r="AM88" i="6"/>
  <c r="AN88" i="6"/>
  <c r="AQ88" i="6"/>
  <c r="AP88" i="6" s="1"/>
  <c r="AH89" i="6"/>
  <c r="AI89" i="6"/>
  <c r="AJ89" i="6"/>
  <c r="AK89" i="6"/>
  <c r="AL89" i="6"/>
  <c r="AM89" i="6"/>
  <c r="AN89" i="6"/>
  <c r="AQ89" i="6"/>
  <c r="AP89" i="6" s="1"/>
  <c r="AH90" i="6"/>
  <c r="AI90" i="6"/>
  <c r="AJ90" i="6"/>
  <c r="AK90" i="6"/>
  <c r="AL90" i="6"/>
  <c r="AM90" i="6"/>
  <c r="AN90" i="6"/>
  <c r="AQ90" i="6"/>
  <c r="AP90" i="6" s="1"/>
  <c r="AH91" i="6"/>
  <c r="AI91" i="6"/>
  <c r="AJ91" i="6"/>
  <c r="AK91" i="6"/>
  <c r="AL91" i="6"/>
  <c r="AM91" i="6"/>
  <c r="AN91" i="6"/>
  <c r="AQ91" i="6"/>
  <c r="AP91" i="6" s="1"/>
  <c r="AH92" i="6"/>
  <c r="AI92" i="6"/>
  <c r="AJ92" i="6"/>
  <c r="AK92" i="6"/>
  <c r="AL92" i="6"/>
  <c r="AM92" i="6"/>
  <c r="AN92" i="6"/>
  <c r="AQ92" i="6"/>
  <c r="AP92" i="6" s="1"/>
  <c r="AH93" i="6"/>
  <c r="AI93" i="6"/>
  <c r="AJ93" i="6"/>
  <c r="AK93" i="6"/>
  <c r="AL93" i="6"/>
  <c r="AM93" i="6"/>
  <c r="AN93" i="6"/>
  <c r="AQ93" i="6"/>
  <c r="AP93" i="6" s="1"/>
  <c r="AH94" i="6"/>
  <c r="AI94" i="6"/>
  <c r="AJ94" i="6"/>
  <c r="AK94" i="6"/>
  <c r="AL94" i="6"/>
  <c r="AM94" i="6"/>
  <c r="AN94" i="6"/>
  <c r="AQ94" i="6"/>
  <c r="AP94" i="6" s="1"/>
  <c r="AH95" i="6"/>
  <c r="AI95" i="6"/>
  <c r="AJ95" i="6"/>
  <c r="AK95" i="6"/>
  <c r="AL95" i="6"/>
  <c r="AM95" i="6"/>
  <c r="AN95" i="6"/>
  <c r="AQ95" i="6"/>
  <c r="AP95" i="6" s="1"/>
  <c r="AH96" i="6"/>
  <c r="AI96" i="6"/>
  <c r="AJ96" i="6"/>
  <c r="AK96" i="6"/>
  <c r="AL96" i="6"/>
  <c r="AM96" i="6"/>
  <c r="AN96" i="6"/>
  <c r="AQ96" i="6"/>
  <c r="AP96" i="6" s="1"/>
  <c r="AH97" i="6"/>
  <c r="AI97" i="6"/>
  <c r="AJ97" i="6"/>
  <c r="AK97" i="6"/>
  <c r="AL97" i="6"/>
  <c r="AM97" i="6"/>
  <c r="AN97" i="6"/>
  <c r="AQ97" i="6"/>
  <c r="AP97" i="6" s="1"/>
  <c r="AH98" i="6"/>
  <c r="AI98" i="6"/>
  <c r="AJ98" i="6"/>
  <c r="AK98" i="6"/>
  <c r="AL98" i="6"/>
  <c r="AM98" i="6"/>
  <c r="AN98" i="6"/>
  <c r="AQ98" i="6"/>
  <c r="AP98" i="6" s="1"/>
  <c r="AH99" i="6"/>
  <c r="AI99" i="6"/>
  <c r="AJ99" i="6"/>
  <c r="AK99" i="6"/>
  <c r="AL99" i="6"/>
  <c r="AM99" i="6"/>
  <c r="AN99" i="6"/>
  <c r="AQ99" i="6"/>
  <c r="AP99" i="6" s="1"/>
  <c r="AH100" i="6"/>
  <c r="AI100" i="6"/>
  <c r="AJ100" i="6"/>
  <c r="AK100" i="6"/>
  <c r="AL100" i="6"/>
  <c r="AM100" i="6"/>
  <c r="AN100" i="6"/>
  <c r="AQ100" i="6"/>
  <c r="AP100" i="6" s="1"/>
  <c r="AH101" i="6"/>
  <c r="AI101" i="6"/>
  <c r="AJ101" i="6"/>
  <c r="AK101" i="6"/>
  <c r="AL101" i="6"/>
  <c r="AM101" i="6"/>
  <c r="AN101" i="6"/>
  <c r="AQ101" i="6"/>
  <c r="AP101" i="6" s="1"/>
  <c r="AH102" i="6"/>
  <c r="AI102" i="6"/>
  <c r="AJ102" i="6"/>
  <c r="AK102" i="6"/>
  <c r="AL102" i="6"/>
  <c r="AM102" i="6"/>
  <c r="AN102" i="6"/>
  <c r="AQ102" i="6"/>
  <c r="AP102" i="6" s="1"/>
  <c r="AH103" i="6"/>
  <c r="AI103" i="6"/>
  <c r="AJ103" i="6"/>
  <c r="AK103" i="6"/>
  <c r="AL103" i="6"/>
  <c r="AM103" i="6"/>
  <c r="AN103" i="6"/>
  <c r="AQ103" i="6"/>
  <c r="AP103" i="6" s="1"/>
  <c r="AH104" i="6"/>
  <c r="AI104" i="6"/>
  <c r="AJ104" i="6"/>
  <c r="AK104" i="6"/>
  <c r="AL104" i="6"/>
  <c r="AM104" i="6"/>
  <c r="AN104" i="6"/>
  <c r="AQ104" i="6"/>
  <c r="AP104" i="6" s="1"/>
  <c r="AH105" i="6"/>
  <c r="AI105" i="6"/>
  <c r="AJ105" i="6"/>
  <c r="AK105" i="6"/>
  <c r="AL105" i="6"/>
  <c r="AM105" i="6"/>
  <c r="AN105" i="6"/>
  <c r="AQ105" i="6"/>
  <c r="AP105" i="6" s="1"/>
  <c r="AH106" i="6"/>
  <c r="AI106" i="6"/>
  <c r="AJ106" i="6"/>
  <c r="AK106" i="6"/>
  <c r="AL106" i="6"/>
  <c r="AM106" i="6"/>
  <c r="AN106" i="6"/>
  <c r="AQ106" i="6"/>
  <c r="AP106" i="6" s="1"/>
  <c r="AH107" i="6"/>
  <c r="AI107" i="6"/>
  <c r="AJ107" i="6"/>
  <c r="AK107" i="6"/>
  <c r="AL107" i="6"/>
  <c r="AM107" i="6"/>
  <c r="AN107" i="6"/>
  <c r="AQ107" i="6"/>
  <c r="AP107" i="6" s="1"/>
  <c r="AH108" i="6"/>
  <c r="AI108" i="6"/>
  <c r="AJ108" i="6"/>
  <c r="AK108" i="6"/>
  <c r="AL108" i="6"/>
  <c r="AM108" i="6"/>
  <c r="AN108" i="6"/>
  <c r="AQ108" i="6"/>
  <c r="AP108" i="6" s="1"/>
  <c r="AH109" i="6"/>
  <c r="AI109" i="6"/>
  <c r="AJ109" i="6"/>
  <c r="AK109" i="6"/>
  <c r="AL109" i="6"/>
  <c r="AM109" i="6"/>
  <c r="AN109" i="6"/>
  <c r="AQ109" i="6"/>
  <c r="AP109" i="6" s="1"/>
  <c r="AH110" i="6"/>
  <c r="AI110" i="6"/>
  <c r="AJ110" i="6"/>
  <c r="AK110" i="6"/>
  <c r="AL110" i="6"/>
  <c r="AM110" i="6"/>
  <c r="AN110" i="6"/>
  <c r="AQ110" i="6"/>
  <c r="AP110" i="6" s="1"/>
  <c r="AH111" i="6"/>
  <c r="AI111" i="6"/>
  <c r="AJ111" i="6"/>
  <c r="AK111" i="6"/>
  <c r="AL111" i="6"/>
  <c r="AM111" i="6"/>
  <c r="AN111" i="6"/>
  <c r="AQ111" i="6"/>
  <c r="AP111" i="6" s="1"/>
  <c r="AH112" i="6"/>
  <c r="AI112" i="6"/>
  <c r="AJ112" i="6"/>
  <c r="AK112" i="6"/>
  <c r="AL112" i="6"/>
  <c r="AM112" i="6"/>
  <c r="AN112" i="6"/>
  <c r="AQ112" i="6"/>
  <c r="AP112" i="6" s="1"/>
  <c r="AH113" i="6"/>
  <c r="AI113" i="6"/>
  <c r="AJ113" i="6"/>
  <c r="AK113" i="6"/>
  <c r="AL113" i="6"/>
  <c r="AM113" i="6"/>
  <c r="AN113" i="6"/>
  <c r="AQ113" i="6"/>
  <c r="AP113" i="6" s="1"/>
  <c r="AH114" i="6"/>
  <c r="AI114" i="6"/>
  <c r="AJ114" i="6"/>
  <c r="AK114" i="6"/>
  <c r="AL114" i="6"/>
  <c r="AM114" i="6"/>
  <c r="AN114" i="6"/>
  <c r="AQ114" i="6"/>
  <c r="AP114" i="6" s="1"/>
  <c r="AH115" i="6"/>
  <c r="AI115" i="6"/>
  <c r="AJ115" i="6"/>
  <c r="AK115" i="6"/>
  <c r="AL115" i="6"/>
  <c r="AM115" i="6"/>
  <c r="AN115" i="6"/>
  <c r="AQ115" i="6"/>
  <c r="AP115" i="6" s="1"/>
  <c r="AH116" i="6"/>
  <c r="AI116" i="6"/>
  <c r="AJ116" i="6"/>
  <c r="AK116" i="6"/>
  <c r="AL116" i="6"/>
  <c r="AM116" i="6"/>
  <c r="AN116" i="6"/>
  <c r="AQ116" i="6"/>
  <c r="AP116" i="6" s="1"/>
  <c r="AH117" i="6"/>
  <c r="AI117" i="6"/>
  <c r="AJ117" i="6"/>
  <c r="AK117" i="6"/>
  <c r="AL117" i="6"/>
  <c r="AM117" i="6"/>
  <c r="AN117" i="6"/>
  <c r="AQ117" i="6"/>
  <c r="AP117" i="6" s="1"/>
  <c r="AH118" i="6"/>
  <c r="AI118" i="6"/>
  <c r="AJ118" i="6"/>
  <c r="AK118" i="6"/>
  <c r="AL118" i="6"/>
  <c r="AM118" i="6"/>
  <c r="AN118" i="6"/>
  <c r="AQ118" i="6"/>
  <c r="AP118" i="6" s="1"/>
  <c r="AH119" i="6"/>
  <c r="AI119" i="6"/>
  <c r="AJ119" i="6"/>
  <c r="AK119" i="6"/>
  <c r="AL119" i="6"/>
  <c r="AM119" i="6"/>
  <c r="AN119" i="6"/>
  <c r="AQ119" i="6"/>
  <c r="AP119" i="6" s="1"/>
  <c r="AH120" i="6"/>
  <c r="AI120" i="6"/>
  <c r="AJ120" i="6"/>
  <c r="AK120" i="6"/>
  <c r="AL120" i="6"/>
  <c r="AM120" i="6"/>
  <c r="AN120" i="6"/>
  <c r="AQ120" i="6"/>
  <c r="AP120" i="6" s="1"/>
  <c r="AH121" i="6"/>
  <c r="AI121" i="6"/>
  <c r="AJ121" i="6"/>
  <c r="AK121" i="6"/>
  <c r="AL121" i="6"/>
  <c r="AM121" i="6"/>
  <c r="AN121" i="6"/>
  <c r="AQ121" i="6"/>
  <c r="AP121" i="6" s="1"/>
  <c r="AH122" i="6"/>
  <c r="AI122" i="6"/>
  <c r="AJ122" i="6"/>
  <c r="AK122" i="6"/>
  <c r="AL122" i="6"/>
  <c r="AM122" i="6"/>
  <c r="AN122" i="6"/>
  <c r="AQ122" i="6"/>
  <c r="AP122" i="6" s="1"/>
  <c r="AH123" i="6"/>
  <c r="AI123" i="6"/>
  <c r="AJ123" i="6"/>
  <c r="AK123" i="6"/>
  <c r="AL123" i="6"/>
  <c r="AM123" i="6"/>
  <c r="AN123" i="6"/>
  <c r="AQ123" i="6"/>
  <c r="AP123" i="6" s="1"/>
  <c r="AH124" i="6"/>
  <c r="AI124" i="6"/>
  <c r="AJ124" i="6"/>
  <c r="AK124" i="6"/>
  <c r="AL124" i="6"/>
  <c r="AM124" i="6"/>
  <c r="AN124" i="6"/>
  <c r="AQ124" i="6"/>
  <c r="AP124" i="6" s="1"/>
  <c r="AH125" i="6"/>
  <c r="AI125" i="6"/>
  <c r="AJ125" i="6"/>
  <c r="AK125" i="6"/>
  <c r="AL125" i="6"/>
  <c r="AM125" i="6"/>
  <c r="AN125" i="6"/>
  <c r="AQ125" i="6"/>
  <c r="AP125" i="6" s="1"/>
  <c r="AH126" i="6"/>
  <c r="AI126" i="6"/>
  <c r="AJ126" i="6"/>
  <c r="AK126" i="6"/>
  <c r="AL126" i="6"/>
  <c r="AM126" i="6"/>
  <c r="AN126" i="6"/>
  <c r="AQ126" i="6"/>
  <c r="AP126" i="6" s="1"/>
  <c r="AH127" i="6"/>
  <c r="AI127" i="6"/>
  <c r="AJ127" i="6"/>
  <c r="AK127" i="6"/>
  <c r="AL127" i="6"/>
  <c r="AM127" i="6"/>
  <c r="AN127" i="6"/>
  <c r="AQ127" i="6"/>
  <c r="AP127" i="6" s="1"/>
  <c r="AH128" i="6"/>
  <c r="AI128" i="6"/>
  <c r="AJ128" i="6"/>
  <c r="AK128" i="6"/>
  <c r="AL128" i="6"/>
  <c r="AM128" i="6"/>
  <c r="AN128" i="6"/>
  <c r="AQ128" i="6"/>
  <c r="AP128" i="6" s="1"/>
  <c r="AH129" i="6"/>
  <c r="AI129" i="6"/>
  <c r="AJ129" i="6"/>
  <c r="AK129" i="6"/>
  <c r="AL129" i="6"/>
  <c r="AM129" i="6"/>
  <c r="AN129" i="6"/>
  <c r="AQ129" i="6"/>
  <c r="AP129" i="6" s="1"/>
  <c r="AH130" i="6"/>
  <c r="AI130" i="6"/>
  <c r="AJ130" i="6"/>
  <c r="AK130" i="6"/>
  <c r="AL130" i="6"/>
  <c r="AM130" i="6"/>
  <c r="AN130" i="6"/>
  <c r="AQ130" i="6"/>
  <c r="AP130" i="6" s="1"/>
  <c r="AH131" i="6"/>
  <c r="AI131" i="6"/>
  <c r="AJ131" i="6"/>
  <c r="AK131" i="6"/>
  <c r="AL131" i="6"/>
  <c r="AM131" i="6"/>
  <c r="AN131" i="6"/>
  <c r="AQ131" i="6"/>
  <c r="AP131" i="6" s="1"/>
  <c r="AH132" i="6"/>
  <c r="AI132" i="6"/>
  <c r="AJ132" i="6"/>
  <c r="AK132" i="6"/>
  <c r="AL132" i="6"/>
  <c r="AM132" i="6"/>
  <c r="AN132" i="6"/>
  <c r="AQ132" i="6"/>
  <c r="AP132" i="6" s="1"/>
  <c r="AH133" i="6"/>
  <c r="AI133" i="6"/>
  <c r="AJ133" i="6"/>
  <c r="AK133" i="6"/>
  <c r="AL133" i="6"/>
  <c r="AM133" i="6"/>
  <c r="AN133" i="6"/>
  <c r="AQ133" i="6"/>
  <c r="AP133" i="6" s="1"/>
  <c r="AH134" i="6"/>
  <c r="AI134" i="6"/>
  <c r="AJ134" i="6"/>
  <c r="AK134" i="6"/>
  <c r="AL134" i="6"/>
  <c r="AM134" i="6"/>
  <c r="AN134" i="6"/>
  <c r="AQ134" i="6"/>
  <c r="AP134" i="6" s="1"/>
  <c r="AH135" i="6"/>
  <c r="AI135" i="6"/>
  <c r="AJ135" i="6"/>
  <c r="AK135" i="6"/>
  <c r="AL135" i="6"/>
  <c r="AM135" i="6"/>
  <c r="AN135" i="6"/>
  <c r="AQ135" i="6"/>
  <c r="AP135" i="6" s="1"/>
  <c r="AH136" i="6"/>
  <c r="AI136" i="6"/>
  <c r="AJ136" i="6"/>
  <c r="AK136" i="6"/>
  <c r="AL136" i="6"/>
  <c r="AM136" i="6"/>
  <c r="AN136" i="6"/>
  <c r="AQ136" i="6"/>
  <c r="AP136" i="6" s="1"/>
  <c r="AH137" i="6"/>
  <c r="AI137" i="6"/>
  <c r="AJ137" i="6"/>
  <c r="AK137" i="6"/>
  <c r="AL137" i="6"/>
  <c r="AM137" i="6"/>
  <c r="AN137" i="6"/>
  <c r="AQ137" i="6"/>
  <c r="AP137" i="6" s="1"/>
  <c r="AH138" i="6"/>
  <c r="AI138" i="6"/>
  <c r="AJ138" i="6"/>
  <c r="AK138" i="6"/>
  <c r="AL138" i="6"/>
  <c r="AM138" i="6"/>
  <c r="AN138" i="6"/>
  <c r="AQ138" i="6"/>
  <c r="AP138" i="6" s="1"/>
  <c r="AH139" i="6"/>
  <c r="AI139" i="6"/>
  <c r="AJ139" i="6"/>
  <c r="AK139" i="6"/>
  <c r="AL139" i="6"/>
  <c r="AM139" i="6"/>
  <c r="AN139" i="6"/>
  <c r="AQ139" i="6"/>
  <c r="AP139" i="6" s="1"/>
  <c r="AH140" i="6"/>
  <c r="AI140" i="6"/>
  <c r="AJ140" i="6"/>
  <c r="AK140" i="6"/>
  <c r="AL140" i="6"/>
  <c r="AM140" i="6"/>
  <c r="AN140" i="6"/>
  <c r="AQ140" i="6"/>
  <c r="AP140" i="6" s="1"/>
  <c r="AH141" i="6"/>
  <c r="AI141" i="6"/>
  <c r="AJ141" i="6"/>
  <c r="AK141" i="6"/>
  <c r="AL141" i="6"/>
  <c r="AM141" i="6"/>
  <c r="AN141" i="6"/>
  <c r="AQ141" i="6"/>
  <c r="AP141" i="6" s="1"/>
  <c r="AH142" i="6"/>
  <c r="AI142" i="6"/>
  <c r="AJ142" i="6"/>
  <c r="AK142" i="6"/>
  <c r="AL142" i="6"/>
  <c r="AM142" i="6"/>
  <c r="AN142" i="6"/>
  <c r="AQ142" i="6"/>
  <c r="AP142" i="6" s="1"/>
  <c r="AH143" i="6"/>
  <c r="AI143" i="6"/>
  <c r="AJ143" i="6"/>
  <c r="AK143" i="6"/>
  <c r="AL143" i="6"/>
  <c r="AM143" i="6"/>
  <c r="AN143" i="6"/>
  <c r="AQ143" i="6"/>
  <c r="AP143" i="6" s="1"/>
  <c r="AH144" i="6"/>
  <c r="AI144" i="6"/>
  <c r="AJ144" i="6"/>
  <c r="AK144" i="6"/>
  <c r="AL144" i="6"/>
  <c r="AM144" i="6"/>
  <c r="AN144" i="6"/>
  <c r="AQ144" i="6"/>
  <c r="AP144" i="6" s="1"/>
  <c r="AH145" i="6"/>
  <c r="AI145" i="6"/>
  <c r="AJ145" i="6"/>
  <c r="AK145" i="6"/>
  <c r="AL145" i="6"/>
  <c r="AM145" i="6"/>
  <c r="AN145" i="6"/>
  <c r="AQ145" i="6"/>
  <c r="AP145" i="6" s="1"/>
  <c r="AH146" i="6"/>
  <c r="AI146" i="6"/>
  <c r="AJ146" i="6"/>
  <c r="AK146" i="6"/>
  <c r="AL146" i="6"/>
  <c r="AM146" i="6"/>
  <c r="AN146" i="6"/>
  <c r="AQ146" i="6"/>
  <c r="AP146" i="6" s="1"/>
  <c r="AH147" i="6"/>
  <c r="AI147" i="6"/>
  <c r="AJ147" i="6"/>
  <c r="AK147" i="6"/>
  <c r="AL147" i="6"/>
  <c r="AM147" i="6"/>
  <c r="AN147" i="6"/>
  <c r="AQ147" i="6"/>
  <c r="AP147" i="6" s="1"/>
  <c r="AH148" i="6"/>
  <c r="AI148" i="6"/>
  <c r="AJ148" i="6"/>
  <c r="AK148" i="6"/>
  <c r="AL148" i="6"/>
  <c r="AM148" i="6"/>
  <c r="AN148" i="6"/>
  <c r="AQ148" i="6"/>
  <c r="AP148" i="6" s="1"/>
  <c r="AH149" i="6"/>
  <c r="AI149" i="6"/>
  <c r="AJ149" i="6"/>
  <c r="AK149" i="6"/>
  <c r="AL149" i="6"/>
  <c r="AM149" i="6"/>
  <c r="AN149" i="6"/>
  <c r="AQ149" i="6"/>
  <c r="AP149" i="6" s="1"/>
  <c r="AH150" i="6"/>
  <c r="AI150" i="6"/>
  <c r="AJ150" i="6"/>
  <c r="AK150" i="6"/>
  <c r="AL150" i="6"/>
  <c r="AM150" i="6"/>
  <c r="AN150" i="6"/>
  <c r="AQ150" i="6"/>
  <c r="AP150" i="6" s="1"/>
  <c r="AH151" i="6"/>
  <c r="AI151" i="6"/>
  <c r="AJ151" i="6"/>
  <c r="AK151" i="6"/>
  <c r="AL151" i="6"/>
  <c r="AM151" i="6"/>
  <c r="AN151" i="6"/>
  <c r="AQ151" i="6"/>
  <c r="AP151" i="6" s="1"/>
  <c r="AH152" i="6"/>
  <c r="AI152" i="6"/>
  <c r="AJ152" i="6"/>
  <c r="AK152" i="6"/>
  <c r="AL152" i="6"/>
  <c r="AM152" i="6"/>
  <c r="AN152" i="6"/>
  <c r="AQ152" i="6"/>
  <c r="AP152" i="6" s="1"/>
  <c r="AH153" i="6"/>
  <c r="AI153" i="6"/>
  <c r="AJ153" i="6"/>
  <c r="AK153" i="6"/>
  <c r="AL153" i="6"/>
  <c r="AM153" i="6"/>
  <c r="AN153" i="6"/>
  <c r="AQ153" i="6"/>
  <c r="AP153" i="6" s="1"/>
  <c r="AH154" i="6"/>
  <c r="AI154" i="6"/>
  <c r="AJ154" i="6"/>
  <c r="AK154" i="6"/>
  <c r="AL154" i="6"/>
  <c r="AM154" i="6"/>
  <c r="AN154" i="6"/>
  <c r="AQ154" i="6"/>
  <c r="AP154" i="6" s="1"/>
  <c r="AH155" i="6"/>
  <c r="AI155" i="6"/>
  <c r="AJ155" i="6"/>
  <c r="AK155" i="6"/>
  <c r="AL155" i="6"/>
  <c r="AM155" i="6"/>
  <c r="AN155" i="6"/>
  <c r="AQ155" i="6"/>
  <c r="AP155" i="6" s="1"/>
  <c r="AH156" i="6"/>
  <c r="AI156" i="6"/>
  <c r="AJ156" i="6"/>
  <c r="AK156" i="6"/>
  <c r="AL156" i="6"/>
  <c r="AM156" i="6"/>
  <c r="AN156" i="6"/>
  <c r="AQ156" i="6"/>
  <c r="AP156" i="6" s="1"/>
  <c r="AH157" i="6"/>
  <c r="AI157" i="6"/>
  <c r="AJ157" i="6"/>
  <c r="AK157" i="6"/>
  <c r="AL157" i="6"/>
  <c r="AM157" i="6"/>
  <c r="AN157" i="6"/>
  <c r="AQ157" i="6"/>
  <c r="AP157" i="6" s="1"/>
  <c r="AH158" i="6"/>
  <c r="AI158" i="6"/>
  <c r="AJ158" i="6"/>
  <c r="AK158" i="6"/>
  <c r="AL158" i="6"/>
  <c r="AM158" i="6"/>
  <c r="AN158" i="6"/>
  <c r="AQ158" i="6"/>
  <c r="AP158" i="6" s="1"/>
  <c r="AH159" i="6"/>
  <c r="AI159" i="6"/>
  <c r="AJ159" i="6"/>
  <c r="AK159" i="6"/>
  <c r="AL159" i="6"/>
  <c r="AM159" i="6"/>
  <c r="AN159" i="6"/>
  <c r="AQ159" i="6"/>
  <c r="AP159" i="6" s="1"/>
  <c r="AH160" i="6"/>
  <c r="AI160" i="6"/>
  <c r="AJ160" i="6"/>
  <c r="AK160" i="6"/>
  <c r="AL160" i="6"/>
  <c r="AM160" i="6"/>
  <c r="AN160" i="6"/>
  <c r="AQ160" i="6"/>
  <c r="AP160" i="6" s="1"/>
  <c r="AH161" i="6"/>
  <c r="AI161" i="6"/>
  <c r="AJ161" i="6"/>
  <c r="AK161" i="6"/>
  <c r="AL161" i="6"/>
  <c r="AM161" i="6"/>
  <c r="AN161" i="6"/>
  <c r="AQ161" i="6"/>
  <c r="AP161" i="6" s="1"/>
  <c r="AH162" i="6"/>
  <c r="AI162" i="6"/>
  <c r="AJ162" i="6"/>
  <c r="AK162" i="6"/>
  <c r="AL162" i="6"/>
  <c r="AM162" i="6"/>
  <c r="AN162" i="6"/>
  <c r="AQ162" i="6"/>
  <c r="AP162" i="6" s="1"/>
  <c r="AH163" i="6"/>
  <c r="AI163" i="6"/>
  <c r="AJ163" i="6"/>
  <c r="AK163" i="6"/>
  <c r="AL163" i="6"/>
  <c r="AM163" i="6"/>
  <c r="AN163" i="6"/>
  <c r="AQ163" i="6"/>
  <c r="AP163" i="6" s="1"/>
  <c r="AH164" i="6"/>
  <c r="AI164" i="6"/>
  <c r="AJ164" i="6"/>
  <c r="AK164" i="6"/>
  <c r="AL164" i="6"/>
  <c r="AM164" i="6"/>
  <c r="AN164" i="6"/>
  <c r="AQ164" i="6"/>
  <c r="AP164" i="6" s="1"/>
  <c r="AH165" i="6"/>
  <c r="AI165" i="6"/>
  <c r="AJ165" i="6"/>
  <c r="AK165" i="6"/>
  <c r="AL165" i="6"/>
  <c r="AM165" i="6"/>
  <c r="AN165" i="6"/>
  <c r="AQ165" i="6"/>
  <c r="AP165" i="6" s="1"/>
  <c r="AH166" i="6"/>
  <c r="AI166" i="6"/>
  <c r="AJ166" i="6"/>
  <c r="AK166" i="6"/>
  <c r="AL166" i="6"/>
  <c r="AM166" i="6"/>
  <c r="AN166" i="6"/>
  <c r="AQ166" i="6"/>
  <c r="AP166" i="6" s="1"/>
  <c r="AH167" i="6"/>
  <c r="AI167" i="6"/>
  <c r="AJ167" i="6"/>
  <c r="AK167" i="6"/>
  <c r="AL167" i="6"/>
  <c r="AM167" i="6"/>
  <c r="AN167" i="6"/>
  <c r="AQ167" i="6"/>
  <c r="AP167" i="6" s="1"/>
  <c r="AH168" i="6"/>
  <c r="AI168" i="6"/>
  <c r="AJ168" i="6"/>
  <c r="AK168" i="6"/>
  <c r="AL168" i="6"/>
  <c r="AM168" i="6"/>
  <c r="AN168" i="6"/>
  <c r="AQ168" i="6"/>
  <c r="AP168" i="6" s="1"/>
  <c r="AH169" i="6"/>
  <c r="AI169" i="6"/>
  <c r="AJ169" i="6"/>
  <c r="AK169" i="6"/>
  <c r="AL169" i="6"/>
  <c r="AM169" i="6"/>
  <c r="AN169" i="6"/>
  <c r="AQ169" i="6"/>
  <c r="AP169" i="6" s="1"/>
  <c r="AH170" i="6"/>
  <c r="AI170" i="6"/>
  <c r="AJ170" i="6"/>
  <c r="AK170" i="6"/>
  <c r="AL170" i="6"/>
  <c r="AM170" i="6"/>
  <c r="AN170" i="6"/>
  <c r="AQ170" i="6"/>
  <c r="AP170" i="6" s="1"/>
  <c r="AH171" i="6"/>
  <c r="AI171" i="6"/>
  <c r="AJ171" i="6"/>
  <c r="AK171" i="6"/>
  <c r="AL171" i="6"/>
  <c r="AM171" i="6"/>
  <c r="AN171" i="6"/>
  <c r="AQ171" i="6"/>
  <c r="AP171" i="6" s="1"/>
  <c r="AH172" i="6"/>
  <c r="AI172" i="6"/>
  <c r="AJ172" i="6"/>
  <c r="AK172" i="6"/>
  <c r="AL172" i="6"/>
  <c r="AM172" i="6"/>
  <c r="AN172" i="6"/>
  <c r="AQ172" i="6"/>
  <c r="AP172" i="6" s="1"/>
  <c r="AH173" i="6"/>
  <c r="AI173" i="6"/>
  <c r="AJ173" i="6"/>
  <c r="AK173" i="6"/>
  <c r="AL173" i="6"/>
  <c r="AM173" i="6"/>
  <c r="AN173" i="6"/>
  <c r="AQ173" i="6"/>
  <c r="AP173" i="6" s="1"/>
  <c r="AH174" i="6"/>
  <c r="AI174" i="6"/>
  <c r="AJ174" i="6"/>
  <c r="AK174" i="6"/>
  <c r="AL174" i="6"/>
  <c r="AM174" i="6"/>
  <c r="AN174" i="6"/>
  <c r="AQ174" i="6"/>
  <c r="AP174" i="6" s="1"/>
  <c r="AW54" i="6"/>
  <c r="AX54" i="6" s="1"/>
  <c r="AS55" i="6"/>
  <c r="BC167" i="14" l="1"/>
  <c r="BC199" i="14"/>
  <c r="BC207" i="14"/>
  <c r="BC215" i="14"/>
  <c r="AJ39" i="22"/>
  <c r="BR317" i="21"/>
  <c r="BL178" i="21"/>
  <c r="AT43" i="21"/>
  <c r="CA2047" i="6"/>
  <c r="BC168" i="14"/>
  <c r="AJ40" i="22"/>
  <c r="BR318" i="21"/>
  <c r="BL179" i="21"/>
  <c r="AT44" i="21"/>
  <c r="BC169" i="14"/>
  <c r="AJ41" i="22"/>
  <c r="BR319" i="21"/>
  <c r="BL180" i="21"/>
  <c r="AT45" i="21"/>
  <c r="CA2049" i="6"/>
  <c r="BC1885" i="6"/>
  <c r="BC1709" i="6"/>
  <c r="CA1448" i="6"/>
  <c r="BC210" i="14"/>
  <c r="AJ82" i="22"/>
  <c r="BR360" i="21"/>
  <c r="BL221" i="21"/>
  <c r="AT86" i="21"/>
  <c r="BC1926" i="6"/>
  <c r="BC1766" i="6"/>
  <c r="AJ99" i="22"/>
  <c r="AT47" i="21"/>
  <c r="DG1166" i="6"/>
  <c r="DG1103" i="6"/>
  <c r="DG1070" i="6"/>
  <c r="DG1063" i="6"/>
  <c r="DG1069" i="6"/>
  <c r="DG1092" i="6"/>
  <c r="DG1091" i="6"/>
  <c r="DG1058" i="6"/>
  <c r="DG1057" i="6"/>
  <c r="DG1055" i="6"/>
  <c r="DG1062" i="6"/>
  <c r="DG1061" i="6"/>
  <c r="DG1084" i="6"/>
  <c r="DG1083" i="6"/>
  <c r="DG1114" i="6"/>
  <c r="DG1113" i="6"/>
  <c r="DG1056" i="6"/>
  <c r="DG1118" i="6"/>
  <c r="DG1054" i="6"/>
  <c r="DG1117" i="6"/>
  <c r="DG1053" i="6"/>
  <c r="DG1087" i="6"/>
  <c r="DG1076" i="6"/>
  <c r="DG1111" i="6"/>
  <c r="DG1075" i="6"/>
  <c r="DG1106" i="6"/>
  <c r="DG1105" i="6"/>
  <c r="DG1079" i="6"/>
  <c r="DG1110" i="6"/>
  <c r="DG1109" i="6"/>
  <c r="DG1068" i="6"/>
  <c r="DG1071" i="6"/>
  <c r="DG1067" i="6"/>
  <c r="DG1098" i="6"/>
  <c r="DG1097" i="6"/>
  <c r="DG1102" i="6"/>
  <c r="DG1104" i="6"/>
  <c r="DG1101" i="6"/>
  <c r="DG1088" i="6"/>
  <c r="DG1060" i="6"/>
  <c r="DG1059" i="6"/>
  <c r="DG1090" i="6"/>
  <c r="DG1089" i="6"/>
  <c r="DG1094" i="6"/>
  <c r="DG1093" i="6"/>
  <c r="DG1116" i="6"/>
  <c r="DG1115" i="6"/>
  <c r="DG1082" i="6"/>
  <c r="DG1081" i="6"/>
  <c r="DG1086" i="6"/>
  <c r="DG1085" i="6"/>
  <c r="DG1108" i="6"/>
  <c r="DG1096" i="6"/>
  <c r="DG1107" i="6"/>
  <c r="DG1112" i="6"/>
  <c r="DG1074" i="6"/>
  <c r="DG1073" i="6"/>
  <c r="DG1072" i="6"/>
  <c r="DG1078" i="6"/>
  <c r="DG1095" i="6"/>
  <c r="DG1077" i="6"/>
  <c r="DG1100" i="6"/>
  <c r="DG1080" i="6"/>
  <c r="DG1099" i="6"/>
  <c r="DG1064" i="6"/>
  <c r="DG1066" i="6"/>
  <c r="DG1065" i="6"/>
  <c r="CA2038" i="6"/>
  <c r="CA2062" i="6"/>
  <c r="CA2048" i="6"/>
  <c r="CA2069" i="6"/>
  <c r="CA2076" i="6"/>
  <c r="CA2059" i="6"/>
  <c r="CA2078" i="6"/>
  <c r="CA2104" i="6"/>
  <c r="CA2061" i="6"/>
  <c r="CA2068" i="6"/>
  <c r="CA2051" i="6"/>
  <c r="CA2086" i="6"/>
  <c r="CA2094" i="6"/>
  <c r="CA2096" i="6"/>
  <c r="CA2053" i="6"/>
  <c r="CA2060" i="6"/>
  <c r="CA2107" i="6"/>
  <c r="CA2043" i="6"/>
  <c r="CA2046" i="6"/>
  <c r="CA2102" i="6"/>
  <c r="CA2088" i="6"/>
  <c r="CA2045" i="6"/>
  <c r="CA2052" i="6"/>
  <c r="CA2099" i="6"/>
  <c r="CA2070" i="6"/>
  <c r="CA2054" i="6"/>
  <c r="CA2080" i="6"/>
  <c r="CA2101" i="6"/>
  <c r="CA2108" i="6"/>
  <c r="CA2044" i="6"/>
  <c r="CA2091" i="6"/>
  <c r="CA2072" i="6"/>
  <c r="CA2093" i="6"/>
  <c r="CA2100" i="6"/>
  <c r="CA2064" i="6"/>
  <c r="CA2085" i="6"/>
  <c r="CA2092" i="6"/>
  <c r="CA2056" i="6"/>
  <c r="CA2077" i="6"/>
  <c r="CA2084" i="6"/>
  <c r="CA2067" i="6"/>
  <c r="BC160" i="14"/>
  <c r="BC206" i="14"/>
  <c r="BC197" i="14"/>
  <c r="BC172" i="14"/>
  <c r="BC219" i="14"/>
  <c r="BC198" i="14"/>
  <c r="BC189" i="14"/>
  <c r="BC228" i="14"/>
  <c r="BC164" i="14"/>
  <c r="BC190" i="14"/>
  <c r="BC181" i="14"/>
  <c r="BC220" i="14"/>
  <c r="BC182" i="14"/>
  <c r="BC173" i="14"/>
  <c r="BC212" i="14"/>
  <c r="BC174" i="14"/>
  <c r="BC229" i="14"/>
  <c r="BC165" i="14"/>
  <c r="BC204" i="14"/>
  <c r="BC187" i="14"/>
  <c r="BC166" i="14"/>
  <c r="BC221" i="14"/>
  <c r="BC196" i="14"/>
  <c r="BC222" i="14"/>
  <c r="BC213" i="14"/>
  <c r="BC188" i="14"/>
  <c r="BC214" i="14"/>
  <c r="BC205" i="14"/>
  <c r="BC180" i="14"/>
  <c r="BC227" i="14"/>
  <c r="BC175" i="14"/>
  <c r="AJ47" i="22"/>
  <c r="BR325" i="21"/>
  <c r="BL186" i="21"/>
  <c r="AT51" i="21"/>
  <c r="CA2055" i="6"/>
  <c r="BC176" i="14"/>
  <c r="AJ48" i="22"/>
  <c r="BR326" i="21"/>
  <c r="BL187" i="21"/>
  <c r="AT52" i="21"/>
  <c r="BC177" i="14"/>
  <c r="AJ49" i="22"/>
  <c r="BR327" i="21"/>
  <c r="BL188" i="21"/>
  <c r="AT53" i="21"/>
  <c r="CA2057" i="6"/>
  <c r="BC1893" i="6"/>
  <c r="BC1717" i="6"/>
  <c r="CA1456" i="6"/>
  <c r="BC218" i="14"/>
  <c r="AJ90" i="22"/>
  <c r="BR368" i="21"/>
  <c r="BL229" i="21"/>
  <c r="AT94" i="21"/>
  <c r="CA2098" i="6"/>
  <c r="CA1449" i="6"/>
  <c r="BC179" i="14"/>
  <c r="BR313" i="21"/>
  <c r="BC1874" i="6"/>
  <c r="BC1898" i="6"/>
  <c r="BC1884" i="6"/>
  <c r="BC1883" i="6"/>
  <c r="BC1905" i="6"/>
  <c r="BC1904" i="6"/>
  <c r="BC1887" i="6"/>
  <c r="BC1890" i="6"/>
  <c r="BC1906" i="6"/>
  <c r="BC1940" i="6"/>
  <c r="BC1939" i="6"/>
  <c r="BC1897" i="6"/>
  <c r="BC1896" i="6"/>
  <c r="BC1943" i="6"/>
  <c r="BC1879" i="6"/>
  <c r="BC1930" i="6"/>
  <c r="BC1922" i="6"/>
  <c r="BC1932" i="6"/>
  <c r="BC1931" i="6"/>
  <c r="BC1889" i="6"/>
  <c r="BC1888" i="6"/>
  <c r="BC1935" i="6"/>
  <c r="BC1882" i="6"/>
  <c r="BC1924" i="6"/>
  <c r="BC1923" i="6"/>
  <c r="BC1881" i="6"/>
  <c r="BC1944" i="6"/>
  <c r="BC1880" i="6"/>
  <c r="BC1927" i="6"/>
  <c r="BC1916" i="6"/>
  <c r="BC1915" i="6"/>
  <c r="BC1937" i="6"/>
  <c r="BC1936" i="6"/>
  <c r="BC1919" i="6"/>
  <c r="BC1908" i="6"/>
  <c r="BC1907" i="6"/>
  <c r="BC1929" i="6"/>
  <c r="BC1928" i="6"/>
  <c r="BC1900" i="6"/>
  <c r="BC1899" i="6"/>
  <c r="BC1921" i="6"/>
  <c r="BC1920" i="6"/>
  <c r="BC1914" i="6"/>
  <c r="BC1938" i="6"/>
  <c r="BC1892" i="6"/>
  <c r="BC1891" i="6"/>
  <c r="BC1913" i="6"/>
  <c r="BC1912" i="6"/>
  <c r="BC1895" i="6"/>
  <c r="AT128" i="21"/>
  <c r="AT65" i="21"/>
  <c r="AT80" i="21"/>
  <c r="AT63" i="21"/>
  <c r="AT66" i="21"/>
  <c r="AT57" i="21"/>
  <c r="AT72" i="21"/>
  <c r="AT55" i="21"/>
  <c r="AT90" i="21"/>
  <c r="AT49" i="21"/>
  <c r="AT64" i="21"/>
  <c r="AT58" i="21"/>
  <c r="AT41" i="21"/>
  <c r="AT56" i="21"/>
  <c r="AT103" i="21"/>
  <c r="AT39" i="21"/>
  <c r="AT50" i="21"/>
  <c r="AT74" i="21"/>
  <c r="AT97" i="21"/>
  <c r="AT48" i="21"/>
  <c r="AT95" i="21"/>
  <c r="AT42" i="21"/>
  <c r="AT82" i="21"/>
  <c r="AT98" i="21"/>
  <c r="AT89" i="21"/>
  <c r="AT104" i="21"/>
  <c r="AT40" i="21"/>
  <c r="AT81" i="21"/>
  <c r="AT96" i="21"/>
  <c r="AT73" i="21"/>
  <c r="AT88" i="21"/>
  <c r="AT71" i="21"/>
  <c r="BC1702" i="6"/>
  <c r="BC183" i="14"/>
  <c r="AJ55" i="22"/>
  <c r="BR333" i="21"/>
  <c r="BL194" i="21"/>
  <c r="AT59" i="21"/>
  <c r="CA2063" i="6"/>
  <c r="BC184" i="14"/>
  <c r="AJ56" i="22"/>
  <c r="BR334" i="21"/>
  <c r="BL195" i="21"/>
  <c r="AT60" i="21"/>
  <c r="BC185" i="14"/>
  <c r="AJ57" i="22"/>
  <c r="BR335" i="21"/>
  <c r="BL196" i="21"/>
  <c r="AT61" i="21"/>
  <c r="CA2065" i="6"/>
  <c r="BC1901" i="6"/>
  <c r="BC226" i="14"/>
  <c r="BR376" i="21"/>
  <c r="BL237" i="21"/>
  <c r="AT102" i="21"/>
  <c r="CA2106" i="6"/>
  <c r="BC1942" i="6"/>
  <c r="BC195" i="14"/>
  <c r="AT87" i="21"/>
  <c r="BC1698" i="6"/>
  <c r="BC1714" i="6"/>
  <c r="BC1746" i="6"/>
  <c r="BC1708" i="6"/>
  <c r="BC1707" i="6"/>
  <c r="BC1729" i="6"/>
  <c r="BC1720" i="6"/>
  <c r="BC1703" i="6"/>
  <c r="BC1730" i="6"/>
  <c r="BC1722" i="6"/>
  <c r="BC1764" i="6"/>
  <c r="BC1763" i="6"/>
  <c r="BC1721" i="6"/>
  <c r="BC1712" i="6"/>
  <c r="BC1756" i="6"/>
  <c r="BC1755" i="6"/>
  <c r="BC1713" i="6"/>
  <c r="BC1768" i="6"/>
  <c r="BC1704" i="6"/>
  <c r="BC1748" i="6"/>
  <c r="BC1747" i="6"/>
  <c r="BC1705" i="6"/>
  <c r="BC1760" i="6"/>
  <c r="BC1743" i="6"/>
  <c r="BC1767" i="6"/>
  <c r="BC1740" i="6"/>
  <c r="BC1739" i="6"/>
  <c r="BC1761" i="6"/>
  <c r="BC1752" i="6"/>
  <c r="BC1735" i="6"/>
  <c r="BC1742" i="6"/>
  <c r="BC1762" i="6"/>
  <c r="BC1759" i="6"/>
  <c r="BC1732" i="6"/>
  <c r="BC1731" i="6"/>
  <c r="BC1753" i="6"/>
  <c r="BC1744" i="6"/>
  <c r="BC1706" i="6"/>
  <c r="BC1738" i="6"/>
  <c r="BC1751" i="6"/>
  <c r="BC1724" i="6"/>
  <c r="BC1723" i="6"/>
  <c r="BC1745" i="6"/>
  <c r="BC1736" i="6"/>
  <c r="BC1719" i="6"/>
  <c r="BC1754" i="6"/>
  <c r="BC1716" i="6"/>
  <c r="BC1715" i="6"/>
  <c r="BC1737" i="6"/>
  <c r="BC1728" i="6"/>
  <c r="BC1711" i="6"/>
  <c r="BC1718" i="6"/>
  <c r="BR308" i="21"/>
  <c r="BR356" i="21"/>
  <c r="BR339" i="21"/>
  <c r="BR370" i="21"/>
  <c r="BR353" i="21"/>
  <c r="BR348" i="21"/>
  <c r="BR331" i="21"/>
  <c r="BR362" i="21"/>
  <c r="BR345" i="21"/>
  <c r="BR340" i="21"/>
  <c r="BR323" i="21"/>
  <c r="BR354" i="21"/>
  <c r="BR332" i="21"/>
  <c r="BR315" i="21"/>
  <c r="BR346" i="21"/>
  <c r="BR329" i="21"/>
  <c r="BR324" i="21"/>
  <c r="BR371" i="21"/>
  <c r="BR338" i="21"/>
  <c r="BR321" i="21"/>
  <c r="BR316" i="21"/>
  <c r="BR363" i="21"/>
  <c r="BR330" i="21"/>
  <c r="BR372" i="21"/>
  <c r="BR355" i="21"/>
  <c r="BR322" i="21"/>
  <c r="BR364" i="21"/>
  <c r="BR347" i="21"/>
  <c r="BR378" i="21"/>
  <c r="BR314" i="21"/>
  <c r="BR361" i="21"/>
  <c r="AJ31" i="22"/>
  <c r="AJ78" i="22"/>
  <c r="AJ61" i="22"/>
  <c r="AJ100" i="22"/>
  <c r="AJ36" i="22"/>
  <c r="AJ83" i="22"/>
  <c r="AJ70" i="22"/>
  <c r="AJ53" i="22"/>
  <c r="AJ92" i="22"/>
  <c r="AJ75" i="22"/>
  <c r="AJ62" i="22"/>
  <c r="AJ45" i="22"/>
  <c r="AJ84" i="22"/>
  <c r="AJ54" i="22"/>
  <c r="AJ37" i="22"/>
  <c r="AJ76" i="22"/>
  <c r="AJ59" i="22"/>
  <c r="AJ46" i="22"/>
  <c r="AJ93" i="22"/>
  <c r="AJ68" i="22"/>
  <c r="AJ51" i="22"/>
  <c r="AJ38" i="22"/>
  <c r="AJ85" i="22"/>
  <c r="AJ60" i="22"/>
  <c r="AJ94" i="22"/>
  <c r="AJ77" i="22"/>
  <c r="AJ52" i="22"/>
  <c r="AJ86" i="22"/>
  <c r="AJ69" i="22"/>
  <c r="AJ44" i="22"/>
  <c r="AJ91" i="22"/>
  <c r="BC191" i="14"/>
  <c r="AJ63" i="22"/>
  <c r="BR341" i="21"/>
  <c r="BL202" i="21"/>
  <c r="AT67" i="21"/>
  <c r="CA2071" i="6"/>
  <c r="BC192" i="14"/>
  <c r="AJ64" i="22"/>
  <c r="BR342" i="21"/>
  <c r="BL203" i="21"/>
  <c r="AT68" i="21"/>
  <c r="BC193" i="14"/>
  <c r="AJ65" i="22"/>
  <c r="BR343" i="21"/>
  <c r="BL204" i="21"/>
  <c r="AT69" i="21"/>
  <c r="CA2073" i="6"/>
  <c r="BC1909" i="6"/>
  <c r="BC1733" i="6"/>
  <c r="BC170" i="14"/>
  <c r="AJ42" i="22"/>
  <c r="BR320" i="21"/>
  <c r="BL181" i="21"/>
  <c r="AT46" i="21"/>
  <c r="CA2050" i="6"/>
  <c r="BC1886" i="6"/>
  <c r="BC1710" i="6"/>
  <c r="BC203" i="14"/>
  <c r="BR369" i="21"/>
  <c r="CA2075" i="6"/>
  <c r="AJ71" i="22"/>
  <c r="BR349" i="21"/>
  <c r="BL210" i="21"/>
  <c r="AT75" i="21"/>
  <c r="CA2079" i="6"/>
  <c r="BC200" i="14"/>
  <c r="AJ72" i="22"/>
  <c r="BR350" i="21"/>
  <c r="BL211" i="21"/>
  <c r="AT76" i="21"/>
  <c r="BC201" i="14"/>
  <c r="AJ73" i="22"/>
  <c r="BR351" i="21"/>
  <c r="BL212" i="21"/>
  <c r="AT77" i="21"/>
  <c r="CA2081" i="6"/>
  <c r="BC1917" i="6"/>
  <c r="BC1741" i="6"/>
  <c r="BC178" i="14"/>
  <c r="AJ50" i="22"/>
  <c r="BR328" i="21"/>
  <c r="AT54" i="21"/>
  <c r="CA2058" i="6"/>
  <c r="BC1894" i="6"/>
  <c r="BC1726" i="6"/>
  <c r="BC211" i="14"/>
  <c r="BR377" i="21"/>
  <c r="CA2083" i="6"/>
  <c r="BL169" i="21"/>
  <c r="BL217" i="21"/>
  <c r="BL200" i="21"/>
  <c r="BL223" i="21"/>
  <c r="BL206" i="21"/>
  <c r="BL209" i="21"/>
  <c r="BL192" i="21"/>
  <c r="BL215" i="21"/>
  <c r="BL198" i="21"/>
  <c r="BL201" i="21"/>
  <c r="BL184" i="21"/>
  <c r="BL207" i="21"/>
  <c r="BL193" i="21"/>
  <c r="BL176" i="21"/>
  <c r="BL199" i="21"/>
  <c r="BL182" i="21"/>
  <c r="BL185" i="21"/>
  <c r="BL232" i="21"/>
  <c r="BL191" i="21"/>
  <c r="BL238" i="21"/>
  <c r="BL174" i="21"/>
  <c r="BL177" i="21"/>
  <c r="BL224" i="21"/>
  <c r="BL183" i="21"/>
  <c r="BL233" i="21"/>
  <c r="BL216" i="21"/>
  <c r="BL239" i="21"/>
  <c r="BL175" i="21"/>
  <c r="BL225" i="21"/>
  <c r="BL208" i="21"/>
  <c r="BL231" i="21"/>
  <c r="BL214" i="21"/>
  <c r="AJ79" i="22"/>
  <c r="BR357" i="21"/>
  <c r="BL218" i="21"/>
  <c r="AT83" i="21"/>
  <c r="CA2087" i="6"/>
  <c r="BC208" i="14"/>
  <c r="AJ80" i="22"/>
  <c r="BR358" i="21"/>
  <c r="BL219" i="21"/>
  <c r="AT84" i="21"/>
  <c r="BC209" i="14"/>
  <c r="AJ81" i="22"/>
  <c r="BR359" i="21"/>
  <c r="BL220" i="21"/>
  <c r="AT85" i="21"/>
  <c r="CA2089" i="6"/>
  <c r="BC1925" i="6"/>
  <c r="BC1749" i="6"/>
  <c r="BC186" i="14"/>
  <c r="AJ58" i="22"/>
  <c r="BR336" i="21"/>
  <c r="BL197" i="21"/>
  <c r="AT62" i="21"/>
  <c r="CA2066" i="6"/>
  <c r="BC1902" i="6"/>
  <c r="BC1734" i="6"/>
  <c r="AJ35" i="22"/>
  <c r="BL190" i="21"/>
  <c r="BC1903" i="6"/>
  <c r="CA1437" i="6"/>
  <c r="CA1501" i="6"/>
  <c r="CA1469" i="6"/>
  <c r="CA1466" i="6"/>
  <c r="CA1481" i="6"/>
  <c r="CA1477" i="6"/>
  <c r="CA1480" i="6"/>
  <c r="CA1447" i="6"/>
  <c r="CA1446" i="6"/>
  <c r="CA1451" i="6"/>
  <c r="CA1458" i="6"/>
  <c r="CA1473" i="6"/>
  <c r="CA1472" i="6"/>
  <c r="CA1503" i="6"/>
  <c r="CA1502" i="6"/>
  <c r="CA1460" i="6"/>
  <c r="CA1443" i="6"/>
  <c r="CA1468" i="6"/>
  <c r="CA1450" i="6"/>
  <c r="CA1465" i="6"/>
  <c r="CA1495" i="6"/>
  <c r="CA1494" i="6"/>
  <c r="CA1452" i="6"/>
  <c r="CA1493" i="6"/>
  <c r="CA1507" i="6"/>
  <c r="CA1506" i="6"/>
  <c r="CA1442" i="6"/>
  <c r="CA1500" i="6"/>
  <c r="CA1487" i="6"/>
  <c r="CA1486" i="6"/>
  <c r="CA1444" i="6"/>
  <c r="CA1445" i="6"/>
  <c r="CA1492" i="6"/>
  <c r="CA1499" i="6"/>
  <c r="CA1498" i="6"/>
  <c r="CA1479" i="6"/>
  <c r="CA1478" i="6"/>
  <c r="CA1484" i="6"/>
  <c r="CA1491" i="6"/>
  <c r="CA1461" i="6"/>
  <c r="CA1490" i="6"/>
  <c r="CA1485" i="6"/>
  <c r="CA1505" i="6"/>
  <c r="CA1504" i="6"/>
  <c r="CA1471" i="6"/>
  <c r="CA1470" i="6"/>
  <c r="CA1476" i="6"/>
  <c r="CA1483" i="6"/>
  <c r="CA1482" i="6"/>
  <c r="CA1453" i="6"/>
  <c r="CA1497" i="6"/>
  <c r="CA1496" i="6"/>
  <c r="CA1463" i="6"/>
  <c r="CA1462" i="6"/>
  <c r="CA1467" i="6"/>
  <c r="CA1475" i="6"/>
  <c r="CA1474" i="6"/>
  <c r="CA1489" i="6"/>
  <c r="CA1488" i="6"/>
  <c r="CA1455" i="6"/>
  <c r="CA1454" i="6"/>
  <c r="CA1459" i="6"/>
  <c r="CA1457" i="6"/>
  <c r="AJ87" i="22"/>
  <c r="BR365" i="21"/>
  <c r="BL226" i="21"/>
  <c r="AT91" i="21"/>
  <c r="CA2095" i="6"/>
  <c r="BC216" i="14"/>
  <c r="AJ88" i="22"/>
  <c r="BR366" i="21"/>
  <c r="BL227" i="21"/>
  <c r="AT92" i="21"/>
  <c r="BC217" i="14"/>
  <c r="AJ89" i="22"/>
  <c r="BR367" i="21"/>
  <c r="BL228" i="21"/>
  <c r="AT93" i="21"/>
  <c r="CA2097" i="6"/>
  <c r="BC1933" i="6"/>
  <c r="BC1757" i="6"/>
  <c r="BC194" i="14"/>
  <c r="AJ66" i="22"/>
  <c r="BR344" i="21"/>
  <c r="BL205" i="21"/>
  <c r="AT70" i="21"/>
  <c r="CA2074" i="6"/>
  <c r="BC1910" i="6"/>
  <c r="BC1750" i="6"/>
  <c r="AJ43" i="22"/>
  <c r="BL222" i="21"/>
  <c r="BC1911" i="6"/>
  <c r="CE785" i="6"/>
  <c r="CE799" i="6"/>
  <c r="CE798" i="6"/>
  <c r="CE829" i="6"/>
  <c r="CE840" i="6"/>
  <c r="CE828" i="6"/>
  <c r="CE795" i="6"/>
  <c r="CE794" i="6"/>
  <c r="CE833" i="6"/>
  <c r="CE848" i="6"/>
  <c r="CE855" i="6"/>
  <c r="CE791" i="6"/>
  <c r="CE854" i="6"/>
  <c r="CE790" i="6"/>
  <c r="CE816" i="6"/>
  <c r="CE821" i="6"/>
  <c r="CE800" i="6"/>
  <c r="CE820" i="6"/>
  <c r="CE851" i="6"/>
  <c r="CE850" i="6"/>
  <c r="CE808" i="6"/>
  <c r="CE847" i="6"/>
  <c r="CE849" i="6"/>
  <c r="CE846" i="6"/>
  <c r="CE841" i="6"/>
  <c r="CE813" i="6"/>
  <c r="CE812" i="6"/>
  <c r="CE843" i="6"/>
  <c r="CE842" i="6"/>
  <c r="CE839" i="6"/>
  <c r="CE793" i="6"/>
  <c r="CE838" i="6"/>
  <c r="CE801" i="6"/>
  <c r="CE805" i="6"/>
  <c r="CE804" i="6"/>
  <c r="CE835" i="6"/>
  <c r="CE834" i="6"/>
  <c r="CE831" i="6"/>
  <c r="CE830" i="6"/>
  <c r="CE797" i="6"/>
  <c r="CE796" i="6"/>
  <c r="CE827" i="6"/>
  <c r="CE826" i="6"/>
  <c r="CE823" i="6"/>
  <c r="CE822" i="6"/>
  <c r="CE853" i="6"/>
  <c r="CE817" i="6"/>
  <c r="CE852" i="6"/>
  <c r="CE825" i="6"/>
  <c r="CE819" i="6"/>
  <c r="CE818" i="6"/>
  <c r="CE832" i="6"/>
  <c r="CE809" i="6"/>
  <c r="CE815" i="6"/>
  <c r="CE824" i="6"/>
  <c r="CE814" i="6"/>
  <c r="CE845" i="6"/>
  <c r="CE844" i="6"/>
  <c r="CE811" i="6"/>
  <c r="CE810" i="6"/>
  <c r="CE792" i="6"/>
  <c r="CE807" i="6"/>
  <c r="CE806" i="6"/>
  <c r="CE837" i="6"/>
  <c r="CE836" i="6"/>
  <c r="CE803" i="6"/>
  <c r="CE802" i="6"/>
  <c r="BP510" i="6"/>
  <c r="BP573" i="6"/>
  <c r="BP527" i="6"/>
  <c r="BP555" i="6"/>
  <c r="BP554" i="6"/>
  <c r="BP521" i="6"/>
  <c r="BP520" i="6"/>
  <c r="BP565" i="6"/>
  <c r="BP572" i="6"/>
  <c r="BP547" i="6"/>
  <c r="BP546" i="6"/>
  <c r="BP577" i="6"/>
  <c r="BP576" i="6"/>
  <c r="BP558" i="6"/>
  <c r="BP557" i="6"/>
  <c r="BP556" i="6"/>
  <c r="BP539" i="6"/>
  <c r="BP538" i="6"/>
  <c r="BP567" i="6"/>
  <c r="BP569" i="6"/>
  <c r="BP568" i="6"/>
  <c r="BP518" i="6"/>
  <c r="BP575" i="6"/>
  <c r="BP549" i="6"/>
  <c r="BP574" i="6"/>
  <c r="BP548" i="6"/>
  <c r="BP531" i="6"/>
  <c r="BP551" i="6"/>
  <c r="BP530" i="6"/>
  <c r="BP519" i="6"/>
  <c r="BP561" i="6"/>
  <c r="BP560" i="6"/>
  <c r="BP535" i="6"/>
  <c r="BP541" i="6"/>
  <c r="BP534" i="6"/>
  <c r="BP540" i="6"/>
  <c r="BP564" i="6"/>
  <c r="BP523" i="6"/>
  <c r="BP580" i="6"/>
  <c r="BP522" i="6"/>
  <c r="BP553" i="6"/>
  <c r="BP552" i="6"/>
  <c r="BP533" i="6"/>
  <c r="BP532" i="6"/>
  <c r="BP566" i="6"/>
  <c r="BP579" i="6"/>
  <c r="BP578" i="6"/>
  <c r="BP545" i="6"/>
  <c r="BP544" i="6"/>
  <c r="BP543" i="6"/>
  <c r="BP550" i="6"/>
  <c r="BP525" i="6"/>
  <c r="BP524" i="6"/>
  <c r="BP526" i="6"/>
  <c r="BP571" i="6"/>
  <c r="BP542" i="6"/>
  <c r="BP570" i="6"/>
  <c r="BP537" i="6"/>
  <c r="BP536" i="6"/>
  <c r="BP581" i="6"/>
  <c r="BP517" i="6"/>
  <c r="BP516" i="6"/>
  <c r="BP559" i="6"/>
  <c r="BP563" i="6"/>
  <c r="BP562" i="6"/>
  <c r="BP529" i="6"/>
  <c r="BP528" i="6"/>
  <c r="BC223" i="14"/>
  <c r="AJ95" i="22"/>
  <c r="BR373" i="21"/>
  <c r="BL234" i="21"/>
  <c r="AT99" i="21"/>
  <c r="CA2103" i="6"/>
  <c r="BC224" i="14"/>
  <c r="AJ96" i="22"/>
  <c r="BR374" i="21"/>
  <c r="BL235" i="21"/>
  <c r="AT100" i="21"/>
  <c r="BC225" i="14"/>
  <c r="AJ97" i="22"/>
  <c r="BR375" i="21"/>
  <c r="BL236" i="21"/>
  <c r="AT101" i="21"/>
  <c r="CA2105" i="6"/>
  <c r="BC1941" i="6"/>
  <c r="BC1765" i="6"/>
  <c r="BC202" i="14"/>
  <c r="AJ74" i="22"/>
  <c r="BR352" i="21"/>
  <c r="BL213" i="21"/>
  <c r="AT78" i="21"/>
  <c r="CA2082" i="6"/>
  <c r="BC1918" i="6"/>
  <c r="BC1758" i="6"/>
  <c r="AJ67" i="22"/>
  <c r="BL230" i="21"/>
  <c r="BC1727" i="6"/>
  <c r="AG674" i="14"/>
  <c r="CA1441" i="6"/>
  <c r="AJ34" i="22"/>
  <c r="DG1052" i="6"/>
  <c r="BR312" i="21"/>
  <c r="CE789" i="6"/>
  <c r="BL173" i="21"/>
  <c r="AT38" i="21"/>
  <c r="CA2042" i="6"/>
  <c r="BC163" i="14"/>
  <c r="BC1878" i="6"/>
  <c r="BP515" i="6"/>
  <c r="BC1701" i="6"/>
  <c r="CA1440" i="6"/>
  <c r="AJ33" i="22"/>
  <c r="DG1051" i="6"/>
  <c r="BR311" i="21"/>
  <c r="CE788" i="6"/>
  <c r="BL172" i="21"/>
  <c r="AT37" i="21"/>
  <c r="BC162" i="14"/>
  <c r="CA2041" i="6"/>
  <c r="BP514" i="6"/>
  <c r="BC1877" i="6"/>
  <c r="BC1700" i="6"/>
  <c r="CA1439" i="6"/>
  <c r="AJ32" i="22"/>
  <c r="DG1050" i="6"/>
  <c r="BR310" i="21"/>
  <c r="BP513" i="6"/>
  <c r="BL171" i="21"/>
  <c r="AT36" i="21"/>
  <c r="BC161" i="14"/>
  <c r="CA2040" i="6"/>
  <c r="CE787" i="6"/>
  <c r="DG1049" i="6"/>
  <c r="BC1876" i="6"/>
  <c r="BC1875" i="6"/>
  <c r="BC1699" i="6"/>
  <c r="CA1438" i="6"/>
  <c r="CE786" i="6"/>
  <c r="BR309" i="21"/>
  <c r="BL170" i="21"/>
  <c r="AT35" i="21"/>
  <c r="CA2039" i="6"/>
  <c r="BP512" i="6"/>
  <c r="AT34" i="21"/>
  <c r="BC159" i="14"/>
  <c r="AJ30" i="22"/>
  <c r="DG1048" i="6"/>
  <c r="BC184" i="24"/>
  <c r="BD184" i="24" s="1"/>
  <c r="B188" i="24" s="1"/>
  <c r="BE554" i="14"/>
  <c r="BD674" i="14"/>
  <c r="BE559" i="14" s="1"/>
  <c r="AL401" i="14"/>
  <c r="AK521" i="14"/>
  <c r="AL406" i="14" s="1"/>
  <c r="BO647" i="6"/>
  <c r="BN767" i="6"/>
  <c r="AX175" i="6"/>
  <c r="AJ175" i="6"/>
  <c r="B222" i="6" s="1"/>
  <c r="AK175" i="6"/>
  <c r="AL175" i="6"/>
  <c r="AP175" i="6"/>
  <c r="B175" i="6" s="1"/>
  <c r="AL494" i="6"/>
  <c r="B499" i="6" s="1"/>
  <c r="AM175" i="6"/>
  <c r="AP494" i="6"/>
  <c r="AQ375" i="6" s="1"/>
  <c r="AO175" i="6"/>
  <c r="AH219" i="6" s="1"/>
  <c r="AU175" i="6"/>
  <c r="B181" i="6" s="1"/>
  <c r="AP360" i="6"/>
  <c r="AQ241" i="6" s="1"/>
  <c r="AI175" i="6"/>
  <c r="AL360" i="6"/>
  <c r="B365" i="6" s="1"/>
  <c r="AH175" i="6"/>
  <c r="B226" i="6" s="1"/>
  <c r="AN175" i="6"/>
  <c r="B229" i="6" s="1"/>
  <c r="AT175" i="6"/>
  <c r="B179" i="6" s="1"/>
  <c r="AS175" i="6"/>
  <c r="B177" i="6" s="1"/>
  <c r="AG175" i="6"/>
  <c r="BA175" i="6"/>
  <c r="BB61" i="6" s="1"/>
  <c r="BB54" i="6"/>
  <c r="AZ175" i="6"/>
  <c r="AV175" i="6"/>
  <c r="AY175" i="6"/>
  <c r="AQ403" i="6" l="1"/>
  <c r="BE592" i="14"/>
  <c r="BE619" i="14"/>
  <c r="AQ307" i="6"/>
  <c r="BE608" i="14"/>
  <c r="AQ384" i="6"/>
  <c r="BE585" i="14"/>
  <c r="BE621" i="14"/>
  <c r="BP630" i="6"/>
  <c r="BQ630" i="6" s="1"/>
  <c r="B636" i="6" s="1"/>
  <c r="BC1817" i="6"/>
  <c r="BD1817" i="6" s="1"/>
  <c r="B1821" i="6" s="1"/>
  <c r="AT153" i="21"/>
  <c r="AU153" i="21" s="1"/>
  <c r="B157" i="21" s="1"/>
  <c r="BR427" i="21"/>
  <c r="BS427" i="21" s="1"/>
  <c r="B431" i="21" s="1"/>
  <c r="BL288" i="21"/>
  <c r="BM288" i="21" s="1"/>
  <c r="B292" i="21" s="1"/>
  <c r="CA1556" i="6"/>
  <c r="CB1556" i="6" s="1"/>
  <c r="B1686" i="6" s="1"/>
  <c r="AQ386" i="6"/>
  <c r="AQ410" i="6"/>
  <c r="BE613" i="14"/>
  <c r="BE610" i="14"/>
  <c r="BE583" i="14"/>
  <c r="BE624" i="14"/>
  <c r="BE602" i="14"/>
  <c r="AQ278" i="6"/>
  <c r="AQ418" i="6"/>
  <c r="AQ420" i="6"/>
  <c r="AQ389" i="6"/>
  <c r="AQ252" i="6"/>
  <c r="AQ280" i="6"/>
  <c r="BE566" i="14"/>
  <c r="AQ263" i="6"/>
  <c r="AQ310" i="6"/>
  <c r="AQ259" i="6"/>
  <c r="AQ415" i="6"/>
  <c r="BE571" i="14"/>
  <c r="AQ394" i="6"/>
  <c r="AQ413" i="6"/>
  <c r="BE565" i="14"/>
  <c r="AQ302" i="6"/>
  <c r="AQ298" i="6"/>
  <c r="AQ428" i="6"/>
  <c r="AQ275" i="6"/>
  <c r="AQ388" i="6"/>
  <c r="BE595" i="14"/>
  <c r="AQ299" i="6"/>
  <c r="AQ248" i="6"/>
  <c r="BE589" i="14"/>
  <c r="AQ293" i="6"/>
  <c r="AQ264" i="6"/>
  <c r="BE579" i="14"/>
  <c r="AQ254" i="6"/>
  <c r="AQ417" i="6"/>
  <c r="AQ383" i="6"/>
  <c r="BE614" i="14"/>
  <c r="BE572" i="14"/>
  <c r="AQ441" i="6"/>
  <c r="AQ439" i="6"/>
  <c r="AQ253" i="6"/>
  <c r="AQ281" i="6"/>
  <c r="BC1993" i="6"/>
  <c r="BD1993" i="6" s="1"/>
  <c r="B1997" i="6" s="1"/>
  <c r="AQ392" i="6"/>
  <c r="AQ433" i="6"/>
  <c r="AQ429" i="6"/>
  <c r="BE617" i="14"/>
  <c r="BE569" i="14"/>
  <c r="BE586" i="14"/>
  <c r="AQ396" i="6"/>
  <c r="AQ401" i="6"/>
  <c r="BE604" i="14"/>
  <c r="AQ395" i="6"/>
  <c r="AQ262" i="6"/>
  <c r="AQ267" i="6"/>
  <c r="AQ438" i="6"/>
  <c r="AQ419" i="6"/>
  <c r="AQ421" i="6"/>
  <c r="BE580" i="14"/>
  <c r="AQ261" i="6"/>
  <c r="AQ440" i="6"/>
  <c r="AQ304" i="6"/>
  <c r="AQ409" i="6"/>
  <c r="AQ422" i="6"/>
  <c r="AQ443" i="6"/>
  <c r="AQ407" i="6"/>
  <c r="BE615" i="14"/>
  <c r="BE620" i="14"/>
  <c r="AQ414" i="6"/>
  <c r="AQ274" i="6"/>
  <c r="BE618" i="14"/>
  <c r="BE570" i="14"/>
  <c r="BE568" i="14"/>
  <c r="AQ286" i="6"/>
  <c r="AQ424" i="6"/>
  <c r="BE582" i="14"/>
  <c r="AQ442" i="6"/>
  <c r="BE596" i="14"/>
  <c r="AQ270" i="6"/>
  <c r="AQ258" i="6"/>
  <c r="AQ406" i="6"/>
  <c r="AQ387" i="6"/>
  <c r="AQ308" i="6"/>
  <c r="AQ408" i="6"/>
  <c r="AQ272" i="6"/>
  <c r="BE573" i="14"/>
  <c r="AQ436" i="6"/>
  <c r="AQ432" i="6"/>
  <c r="AQ405" i="6"/>
  <c r="AQ300" i="6"/>
  <c r="AQ296" i="6"/>
  <c r="BE598" i="14"/>
  <c r="AQ382" i="6"/>
  <c r="AQ282" i="6"/>
  <c r="BE611" i="14"/>
  <c r="BE600" i="14"/>
  <c r="BE616" i="14"/>
  <c r="BE593" i="14"/>
  <c r="AQ309" i="6"/>
  <c r="AQ305" i="6"/>
  <c r="BE605" i="14"/>
  <c r="AQ425" i="6"/>
  <c r="BE591" i="14"/>
  <c r="BE574" i="14"/>
  <c r="AQ301" i="6"/>
  <c r="AQ297" i="6"/>
  <c r="AQ385" i="6"/>
  <c r="BE622" i="14"/>
  <c r="BE581" i="14"/>
  <c r="AQ246" i="6"/>
  <c r="AQ276" i="6"/>
  <c r="AQ306" i="6"/>
  <c r="AQ381" i="6"/>
  <c r="AQ404" i="6"/>
  <c r="AQ400" i="6"/>
  <c r="AQ303" i="6"/>
  <c r="BE563" i="14"/>
  <c r="AQ268" i="6"/>
  <c r="AQ437" i="6"/>
  <c r="AQ311" i="6"/>
  <c r="AQ273" i="6"/>
  <c r="BE623" i="14"/>
  <c r="BE561" i="14"/>
  <c r="BE577" i="14"/>
  <c r="BE594" i="14"/>
  <c r="AQ277" i="6"/>
  <c r="AQ431" i="6"/>
  <c r="AQ393" i="6"/>
  <c r="BE597" i="14"/>
  <c r="AQ269" i="6"/>
  <c r="AQ265" i="6"/>
  <c r="AQ430" i="6"/>
  <c r="BE567" i="14"/>
  <c r="AQ444" i="6"/>
  <c r="AQ434" i="6"/>
  <c r="AQ250" i="6"/>
  <c r="AQ249" i="6"/>
  <c r="AQ285" i="6"/>
  <c r="AQ287" i="6"/>
  <c r="AQ283" i="6"/>
  <c r="AQ288" i="6"/>
  <c r="AQ279" i="6"/>
  <c r="AQ399" i="6"/>
  <c r="BE607" i="14"/>
  <c r="BE612" i="14"/>
  <c r="BE584" i="14"/>
  <c r="BE625" i="14"/>
  <c r="BE578" i="14"/>
  <c r="BE576" i="14"/>
  <c r="AQ435" i="6"/>
  <c r="AQ266" i="6"/>
  <c r="AQ416" i="6"/>
  <c r="AQ427" i="6"/>
  <c r="AQ423" i="6"/>
  <c r="BE587" i="14"/>
  <c r="AQ398" i="6"/>
  <c r="AQ412" i="6"/>
  <c r="AQ402" i="6"/>
  <c r="AQ289" i="6"/>
  <c r="AQ390" i="6"/>
  <c r="AQ411" i="6"/>
  <c r="AQ255" i="6"/>
  <c r="BE606" i="14"/>
  <c r="BE564" i="14"/>
  <c r="AQ251" i="6"/>
  <c r="BE599" i="14"/>
  <c r="AJ149" i="22"/>
  <c r="AK149" i="22" s="1"/>
  <c r="B152" i="22" s="1"/>
  <c r="CE904" i="6"/>
  <c r="CF904" i="6" s="1"/>
  <c r="B1034" i="6" s="1"/>
  <c r="AQ260" i="6"/>
  <c r="AQ256" i="6"/>
  <c r="BE590" i="14"/>
  <c r="BE609" i="14"/>
  <c r="BE562" i="14"/>
  <c r="BE560" i="14"/>
  <c r="BE601" i="14"/>
  <c r="AQ292" i="6"/>
  <c r="AQ271" i="6"/>
  <c r="AQ397" i="6"/>
  <c r="AQ284" i="6"/>
  <c r="AQ391" i="6"/>
  <c r="BE575" i="14"/>
  <c r="BE588" i="14"/>
  <c r="AQ295" i="6"/>
  <c r="AQ380" i="6"/>
  <c r="AQ291" i="6"/>
  <c r="AQ257" i="6"/>
  <c r="AQ247" i="6"/>
  <c r="AQ426" i="6"/>
  <c r="AQ445" i="6"/>
  <c r="AQ294" i="6"/>
  <c r="AQ290" i="6"/>
  <c r="BE603" i="14"/>
  <c r="AL404" i="14"/>
  <c r="AL405" i="14"/>
  <c r="AL402" i="14"/>
  <c r="AL521" i="14" s="1"/>
  <c r="AM521" i="14" s="1"/>
  <c r="B537" i="14" s="1"/>
  <c r="AL403" i="14"/>
  <c r="AQ245" i="6"/>
  <c r="DG1167" i="6"/>
  <c r="DH1167" i="6" s="1"/>
  <c r="B1423" i="6" s="1"/>
  <c r="CA2157" i="6"/>
  <c r="CB2157" i="6" s="1"/>
  <c r="B2289" i="6" s="1"/>
  <c r="AQ379" i="6"/>
  <c r="AQ378" i="6"/>
  <c r="BC278" i="14"/>
  <c r="BD278" i="14" s="1"/>
  <c r="B282" i="14" s="1"/>
  <c r="AQ244" i="6"/>
  <c r="BE557" i="14"/>
  <c r="BE558" i="14"/>
  <c r="AQ243" i="6"/>
  <c r="AQ377" i="6"/>
  <c r="BE555" i="14"/>
  <c r="BE556" i="14"/>
  <c r="AQ242" i="6"/>
  <c r="AQ376" i="6"/>
  <c r="B227" i="6"/>
  <c r="B228" i="6"/>
  <c r="AI219" i="6"/>
  <c r="B230" i="6"/>
  <c r="BB175" i="6"/>
  <c r="BC175" i="6" s="1"/>
  <c r="B225" i="6" s="1"/>
  <c r="BE674" i="14" l="1"/>
  <c r="BF674" i="14" s="1"/>
  <c r="B677" i="14" s="1"/>
  <c r="AQ360" i="6"/>
  <c r="AR360" i="6" s="1"/>
  <c r="B364" i="6" s="1"/>
  <c r="AQ494" i="6"/>
  <c r="AR494" i="6" s="1"/>
  <c r="B498" i="6" s="1"/>
  <c r="AU207" i="5"/>
  <c r="AU208" i="5"/>
  <c r="AU209" i="5"/>
  <c r="AU210" i="5"/>
  <c r="AU211" i="5"/>
  <c r="AU212" i="5"/>
  <c r="AU213" i="5"/>
  <c r="AU214" i="5"/>
  <c r="AU215" i="5"/>
  <c r="AU216" i="5"/>
  <c r="AU217" i="5"/>
  <c r="AU218" i="5"/>
  <c r="AU219" i="5"/>
  <c r="AU220" i="5"/>
  <c r="AU221" i="5"/>
  <c r="AU222" i="5"/>
  <c r="AU223" i="5"/>
  <c r="AU224" i="5"/>
  <c r="AU225" i="5"/>
  <c r="AU226" i="5"/>
  <c r="AU227" i="5"/>
  <c r="AU228" i="5"/>
  <c r="AU229" i="5"/>
  <c r="AU230" i="5"/>
  <c r="AU231" i="5"/>
  <c r="AU232" i="5"/>
  <c r="AU233" i="5"/>
  <c r="AU234" i="5"/>
  <c r="AU235" i="5"/>
  <c r="AU236" i="5"/>
  <c r="AU237" i="5"/>
  <c r="AU238" i="5"/>
  <c r="AU239" i="5"/>
  <c r="AU240" i="5"/>
  <c r="AU241" i="5"/>
  <c r="AU242" i="5"/>
  <c r="AU243" i="5"/>
  <c r="AU244" i="5"/>
  <c r="AU245" i="5"/>
  <c r="AU246" i="5"/>
  <c r="AU247" i="5"/>
  <c r="AU248" i="5"/>
  <c r="AU249" i="5"/>
  <c r="AU250" i="5"/>
  <c r="AU251" i="5"/>
  <c r="AU252" i="5"/>
  <c r="AU253" i="5"/>
  <c r="AU254" i="5"/>
  <c r="AU255" i="5"/>
  <c r="AU256" i="5"/>
  <c r="AU257" i="5"/>
  <c r="AU258" i="5"/>
  <c r="AU259" i="5"/>
  <c r="AU260" i="5"/>
  <c r="AU261" i="5"/>
  <c r="AU262" i="5"/>
  <c r="AU263" i="5"/>
  <c r="AU264" i="5"/>
  <c r="AU265" i="5"/>
  <c r="AU266" i="5"/>
  <c r="AU267" i="5"/>
  <c r="AU268" i="5"/>
  <c r="AU269" i="5"/>
  <c r="AU270" i="5"/>
  <c r="AU206" i="5"/>
  <c r="AI207" i="5"/>
  <c r="AL207" i="5" s="1"/>
  <c r="AJ207" i="5"/>
  <c r="AK207" i="5"/>
  <c r="AM207" i="5"/>
  <c r="AP207" i="5" s="1"/>
  <c r="AN207" i="5"/>
  <c r="AO207" i="5"/>
  <c r="AI208" i="5"/>
  <c r="AJ208" i="5"/>
  <c r="AK208" i="5"/>
  <c r="AL208" i="5" s="1"/>
  <c r="AM208" i="5"/>
  <c r="AN208" i="5"/>
  <c r="AO208" i="5"/>
  <c r="AP208" i="5"/>
  <c r="AI209" i="5"/>
  <c r="AL209" i="5" s="1"/>
  <c r="AJ209" i="5"/>
  <c r="AK209" i="5"/>
  <c r="AM209" i="5"/>
  <c r="AN209" i="5"/>
  <c r="AP209" i="5" s="1"/>
  <c r="AO209" i="5"/>
  <c r="AI210" i="5"/>
  <c r="AJ210" i="5"/>
  <c r="AK210" i="5"/>
  <c r="AL210" i="5"/>
  <c r="AM210" i="5"/>
  <c r="AN210" i="5"/>
  <c r="AO210" i="5"/>
  <c r="AP210" i="5" s="1"/>
  <c r="AI211" i="5"/>
  <c r="AJ211" i="5"/>
  <c r="AL211" i="5" s="1"/>
  <c r="AK211" i="5"/>
  <c r="AM211" i="5"/>
  <c r="AP211" i="5" s="1"/>
  <c r="AN211" i="5"/>
  <c r="AO211" i="5"/>
  <c r="AI212" i="5"/>
  <c r="AJ212" i="5"/>
  <c r="AK212" i="5"/>
  <c r="AL212" i="5" s="1"/>
  <c r="AM212" i="5"/>
  <c r="AN212" i="5"/>
  <c r="AO212" i="5"/>
  <c r="AP212" i="5"/>
  <c r="AI213" i="5"/>
  <c r="AL213" i="5" s="1"/>
  <c r="AJ213" i="5"/>
  <c r="AK213" i="5"/>
  <c r="AM213" i="5"/>
  <c r="AN213" i="5"/>
  <c r="AP213" i="5" s="1"/>
  <c r="AO213" i="5"/>
  <c r="AI214" i="5"/>
  <c r="AJ214" i="5"/>
  <c r="AK214" i="5"/>
  <c r="AL214" i="5"/>
  <c r="AM214" i="5"/>
  <c r="AN214" i="5"/>
  <c r="AO214" i="5"/>
  <c r="AP214" i="5" s="1"/>
  <c r="AI215" i="5"/>
  <c r="AJ215" i="5"/>
  <c r="AL215" i="5" s="1"/>
  <c r="AK215" i="5"/>
  <c r="AM215" i="5"/>
  <c r="AP215" i="5" s="1"/>
  <c r="AN215" i="5"/>
  <c r="AO215" i="5"/>
  <c r="AI216" i="5"/>
  <c r="AJ216" i="5"/>
  <c r="AK216" i="5"/>
  <c r="AL216" i="5" s="1"/>
  <c r="AM216" i="5"/>
  <c r="AN216" i="5"/>
  <c r="AO216" i="5"/>
  <c r="AP216" i="5"/>
  <c r="AI217" i="5"/>
  <c r="AL217" i="5" s="1"/>
  <c r="AJ217" i="5"/>
  <c r="AK217" i="5"/>
  <c r="AM217" i="5"/>
  <c r="AN217" i="5"/>
  <c r="AP217" i="5" s="1"/>
  <c r="AO217" i="5"/>
  <c r="AI218" i="5"/>
  <c r="AJ218" i="5"/>
  <c r="AK218" i="5"/>
  <c r="AL218" i="5"/>
  <c r="AM218" i="5"/>
  <c r="AN218" i="5"/>
  <c r="AO218" i="5"/>
  <c r="AP218" i="5" s="1"/>
  <c r="AI219" i="5"/>
  <c r="AJ219" i="5"/>
  <c r="AL219" i="5" s="1"/>
  <c r="AK219" i="5"/>
  <c r="AM219" i="5"/>
  <c r="AP219" i="5" s="1"/>
  <c r="AN219" i="5"/>
  <c r="AO219" i="5"/>
  <c r="AI220" i="5"/>
  <c r="AJ220" i="5"/>
  <c r="AK220" i="5"/>
  <c r="AL220" i="5" s="1"/>
  <c r="AM220" i="5"/>
  <c r="AN220" i="5"/>
  <c r="AO220" i="5"/>
  <c r="AP220" i="5"/>
  <c r="AI221" i="5"/>
  <c r="AL221" i="5" s="1"/>
  <c r="AJ221" i="5"/>
  <c r="AK221" i="5"/>
  <c r="AM221" i="5"/>
  <c r="AN221" i="5"/>
  <c r="AP221" i="5" s="1"/>
  <c r="AO221" i="5"/>
  <c r="AI222" i="5"/>
  <c r="AJ222" i="5"/>
  <c r="AK222" i="5"/>
  <c r="AL222" i="5"/>
  <c r="AM222" i="5"/>
  <c r="AN222" i="5"/>
  <c r="AO222" i="5"/>
  <c r="AP222" i="5" s="1"/>
  <c r="AI223" i="5"/>
  <c r="AJ223" i="5"/>
  <c r="AL223" i="5" s="1"/>
  <c r="AK223" i="5"/>
  <c r="AM223" i="5"/>
  <c r="AP223" i="5" s="1"/>
  <c r="AN223" i="5"/>
  <c r="AO223" i="5"/>
  <c r="AI224" i="5"/>
  <c r="AJ224" i="5"/>
  <c r="AK224" i="5"/>
  <c r="AL224" i="5" s="1"/>
  <c r="AM224" i="5"/>
  <c r="AN224" i="5"/>
  <c r="AO224" i="5"/>
  <c r="AP224" i="5"/>
  <c r="AI225" i="5"/>
  <c r="AL225" i="5" s="1"/>
  <c r="AJ225" i="5"/>
  <c r="AK225" i="5"/>
  <c r="AM225" i="5"/>
  <c r="AN225" i="5"/>
  <c r="AP225" i="5" s="1"/>
  <c r="AO225" i="5"/>
  <c r="AI226" i="5"/>
  <c r="AJ226" i="5"/>
  <c r="AK226" i="5"/>
  <c r="AL226" i="5"/>
  <c r="AM226" i="5"/>
  <c r="AN226" i="5"/>
  <c r="AO226" i="5"/>
  <c r="AP226" i="5" s="1"/>
  <c r="AI227" i="5"/>
  <c r="AJ227" i="5"/>
  <c r="AL227" i="5" s="1"/>
  <c r="AK227" i="5"/>
  <c r="AM227" i="5"/>
  <c r="AP227" i="5" s="1"/>
  <c r="AN227" i="5"/>
  <c r="AO227" i="5"/>
  <c r="AI228" i="5"/>
  <c r="AJ228" i="5"/>
  <c r="AK228" i="5"/>
  <c r="AL228" i="5" s="1"/>
  <c r="AM228" i="5"/>
  <c r="AN228" i="5"/>
  <c r="AO228" i="5"/>
  <c r="AP228" i="5"/>
  <c r="AI229" i="5"/>
  <c r="AL229" i="5" s="1"/>
  <c r="AJ229" i="5"/>
  <c r="AK229" i="5"/>
  <c r="AM229" i="5"/>
  <c r="AN229" i="5"/>
  <c r="AP229" i="5" s="1"/>
  <c r="AO229" i="5"/>
  <c r="AI230" i="5"/>
  <c r="AJ230" i="5"/>
  <c r="AK230" i="5"/>
  <c r="AL230" i="5"/>
  <c r="AM230" i="5"/>
  <c r="AN230" i="5"/>
  <c r="AO230" i="5"/>
  <c r="AP230" i="5" s="1"/>
  <c r="AI231" i="5"/>
  <c r="AJ231" i="5"/>
  <c r="AL231" i="5" s="1"/>
  <c r="AK231" i="5"/>
  <c r="AM231" i="5"/>
  <c r="AP231" i="5" s="1"/>
  <c r="AN231" i="5"/>
  <c r="AO231" i="5"/>
  <c r="AI232" i="5"/>
  <c r="AJ232" i="5"/>
  <c r="AK232" i="5"/>
  <c r="AL232" i="5" s="1"/>
  <c r="AM232" i="5"/>
  <c r="AN232" i="5"/>
  <c r="AO232" i="5"/>
  <c r="AP232" i="5"/>
  <c r="AI233" i="5"/>
  <c r="AL233" i="5" s="1"/>
  <c r="AJ233" i="5"/>
  <c r="AK233" i="5"/>
  <c r="AM233" i="5"/>
  <c r="AN233" i="5"/>
  <c r="AP233" i="5" s="1"/>
  <c r="AO233" i="5"/>
  <c r="AI234" i="5"/>
  <c r="AJ234" i="5"/>
  <c r="AK234" i="5"/>
  <c r="AL234" i="5"/>
  <c r="AM234" i="5"/>
  <c r="AN234" i="5"/>
  <c r="AO234" i="5"/>
  <c r="AP234" i="5" s="1"/>
  <c r="AI235" i="5"/>
  <c r="AJ235" i="5"/>
  <c r="AL235" i="5" s="1"/>
  <c r="AK235" i="5"/>
  <c r="AM235" i="5"/>
  <c r="AP235" i="5" s="1"/>
  <c r="AN235" i="5"/>
  <c r="AO235" i="5"/>
  <c r="AI236" i="5"/>
  <c r="AJ236" i="5"/>
  <c r="AK236" i="5"/>
  <c r="AL236" i="5" s="1"/>
  <c r="AM236" i="5"/>
  <c r="AN236" i="5"/>
  <c r="AO236" i="5"/>
  <c r="AP236" i="5"/>
  <c r="AI237" i="5"/>
  <c r="AL237" i="5" s="1"/>
  <c r="AJ237" i="5"/>
  <c r="AK237" i="5"/>
  <c r="AM237" i="5"/>
  <c r="AN237" i="5"/>
  <c r="AP237" i="5" s="1"/>
  <c r="AO237" i="5"/>
  <c r="AI238" i="5"/>
  <c r="AJ238" i="5"/>
  <c r="AK238" i="5"/>
  <c r="AL238" i="5"/>
  <c r="AM238" i="5"/>
  <c r="AN238" i="5"/>
  <c r="AO238" i="5"/>
  <c r="AP238" i="5" s="1"/>
  <c r="AI239" i="5"/>
  <c r="AJ239" i="5"/>
  <c r="AL239" i="5" s="1"/>
  <c r="AK239" i="5"/>
  <c r="AM239" i="5"/>
  <c r="AP239" i="5" s="1"/>
  <c r="AN239" i="5"/>
  <c r="AO239" i="5"/>
  <c r="AI240" i="5"/>
  <c r="AJ240" i="5"/>
  <c r="AK240" i="5"/>
  <c r="AL240" i="5" s="1"/>
  <c r="AM240" i="5"/>
  <c r="AN240" i="5"/>
  <c r="AO240" i="5"/>
  <c r="AP240" i="5"/>
  <c r="AI241" i="5"/>
  <c r="AL241" i="5" s="1"/>
  <c r="AJ241" i="5"/>
  <c r="AK241" i="5"/>
  <c r="AM241" i="5"/>
  <c r="AN241" i="5"/>
  <c r="AP241" i="5" s="1"/>
  <c r="AO241" i="5"/>
  <c r="AI242" i="5"/>
  <c r="AJ242" i="5"/>
  <c r="AK242" i="5"/>
  <c r="AL242" i="5"/>
  <c r="AM242" i="5"/>
  <c r="AN242" i="5"/>
  <c r="AO242" i="5"/>
  <c r="AP242" i="5" s="1"/>
  <c r="AI243" i="5"/>
  <c r="AJ243" i="5"/>
  <c r="AL243" i="5" s="1"/>
  <c r="AK243" i="5"/>
  <c r="AM243" i="5"/>
  <c r="AP243" i="5" s="1"/>
  <c r="AN243" i="5"/>
  <c r="AO243" i="5"/>
  <c r="AI244" i="5"/>
  <c r="AJ244" i="5"/>
  <c r="AK244" i="5"/>
  <c r="AL244" i="5" s="1"/>
  <c r="AM244" i="5"/>
  <c r="AN244" i="5"/>
  <c r="AO244" i="5"/>
  <c r="AP244" i="5"/>
  <c r="AI245" i="5"/>
  <c r="AL245" i="5" s="1"/>
  <c r="AJ245" i="5"/>
  <c r="AK245" i="5"/>
  <c r="AM245" i="5"/>
  <c r="AN245" i="5"/>
  <c r="AP245" i="5" s="1"/>
  <c r="AO245" i="5"/>
  <c r="AI246" i="5"/>
  <c r="AJ246" i="5"/>
  <c r="AK246" i="5"/>
  <c r="AL246" i="5"/>
  <c r="AM246" i="5"/>
  <c r="AN246" i="5"/>
  <c r="AO246" i="5"/>
  <c r="AP246" i="5" s="1"/>
  <c r="AI247" i="5"/>
  <c r="AJ247" i="5"/>
  <c r="AL247" i="5" s="1"/>
  <c r="AK247" i="5"/>
  <c r="AM247" i="5"/>
  <c r="AP247" i="5" s="1"/>
  <c r="AN247" i="5"/>
  <c r="AO247" i="5"/>
  <c r="AI248" i="5"/>
  <c r="AJ248" i="5"/>
  <c r="AK248" i="5"/>
  <c r="AL248" i="5" s="1"/>
  <c r="AM248" i="5"/>
  <c r="AN248" i="5"/>
  <c r="AO248" i="5"/>
  <c r="AP248" i="5"/>
  <c r="AI249" i="5"/>
  <c r="AL249" i="5" s="1"/>
  <c r="AJ249" i="5"/>
  <c r="AK249" i="5"/>
  <c r="AM249" i="5"/>
  <c r="AN249" i="5"/>
  <c r="AP249" i="5" s="1"/>
  <c r="AO249" i="5"/>
  <c r="AI250" i="5"/>
  <c r="AJ250" i="5"/>
  <c r="AK250" i="5"/>
  <c r="AL250" i="5"/>
  <c r="AM250" i="5"/>
  <c r="AN250" i="5"/>
  <c r="AO250" i="5"/>
  <c r="AP250" i="5" s="1"/>
  <c r="AI251" i="5"/>
  <c r="AJ251" i="5"/>
  <c r="AL251" i="5" s="1"/>
  <c r="AK251" i="5"/>
  <c r="AM251" i="5"/>
  <c r="AP251" i="5" s="1"/>
  <c r="AN251" i="5"/>
  <c r="AO251" i="5"/>
  <c r="AI252" i="5"/>
  <c r="AJ252" i="5"/>
  <c r="AK252" i="5"/>
  <c r="AL252" i="5" s="1"/>
  <c r="AM252" i="5"/>
  <c r="AN252" i="5"/>
  <c r="AO252" i="5"/>
  <c r="AP252" i="5"/>
  <c r="AI253" i="5"/>
  <c r="AL253" i="5" s="1"/>
  <c r="AJ253" i="5"/>
  <c r="AK253" i="5"/>
  <c r="AM253" i="5"/>
  <c r="AN253" i="5"/>
  <c r="AP253" i="5" s="1"/>
  <c r="AO253" i="5"/>
  <c r="AI254" i="5"/>
  <c r="AJ254" i="5"/>
  <c r="AK254" i="5"/>
  <c r="AL254" i="5"/>
  <c r="AM254" i="5"/>
  <c r="AN254" i="5"/>
  <c r="AO254" i="5"/>
  <c r="AP254" i="5" s="1"/>
  <c r="AI255" i="5"/>
  <c r="AJ255" i="5"/>
  <c r="AL255" i="5" s="1"/>
  <c r="AK255" i="5"/>
  <c r="AM255" i="5"/>
  <c r="AP255" i="5" s="1"/>
  <c r="AN255" i="5"/>
  <c r="AO255" i="5"/>
  <c r="AI256" i="5"/>
  <c r="AJ256" i="5"/>
  <c r="AK256" i="5"/>
  <c r="AL256" i="5" s="1"/>
  <c r="AM256" i="5"/>
  <c r="AN256" i="5"/>
  <c r="AO256" i="5"/>
  <c r="AP256" i="5"/>
  <c r="AI257" i="5"/>
  <c r="AL257" i="5" s="1"/>
  <c r="AJ257" i="5"/>
  <c r="AK257" i="5"/>
  <c r="AM257" i="5"/>
  <c r="AN257" i="5"/>
  <c r="AP257" i="5" s="1"/>
  <c r="AO257" i="5"/>
  <c r="AI258" i="5"/>
  <c r="AJ258" i="5"/>
  <c r="AK258" i="5"/>
  <c r="AL258" i="5"/>
  <c r="AM258" i="5"/>
  <c r="AN258" i="5"/>
  <c r="AO258" i="5"/>
  <c r="AP258" i="5" s="1"/>
  <c r="AI259" i="5"/>
  <c r="AJ259" i="5"/>
  <c r="AL259" i="5" s="1"/>
  <c r="AK259" i="5"/>
  <c r="AM259" i="5"/>
  <c r="AP259" i="5" s="1"/>
  <c r="AN259" i="5"/>
  <c r="AO259" i="5"/>
  <c r="AI260" i="5"/>
  <c r="AJ260" i="5"/>
  <c r="AK260" i="5"/>
  <c r="AL260" i="5" s="1"/>
  <c r="AM260" i="5"/>
  <c r="AN260" i="5"/>
  <c r="AO260" i="5"/>
  <c r="AP260" i="5"/>
  <c r="AI261" i="5"/>
  <c r="AL261" i="5" s="1"/>
  <c r="AJ261" i="5"/>
  <c r="AK261" i="5"/>
  <c r="AM261" i="5"/>
  <c r="AN261" i="5"/>
  <c r="AP261" i="5" s="1"/>
  <c r="AO261" i="5"/>
  <c r="AI262" i="5"/>
  <c r="AJ262" i="5"/>
  <c r="AK262" i="5"/>
  <c r="AL262" i="5"/>
  <c r="AM262" i="5"/>
  <c r="AN262" i="5"/>
  <c r="AO262" i="5"/>
  <c r="AP262" i="5" s="1"/>
  <c r="AI263" i="5"/>
  <c r="AJ263" i="5"/>
  <c r="AL263" i="5" s="1"/>
  <c r="AK263" i="5"/>
  <c r="AM263" i="5"/>
  <c r="AP263" i="5" s="1"/>
  <c r="AN263" i="5"/>
  <c r="AO263" i="5"/>
  <c r="AI264" i="5"/>
  <c r="AJ264" i="5"/>
  <c r="AK264" i="5"/>
  <c r="AL264" i="5" s="1"/>
  <c r="AM264" i="5"/>
  <c r="AN264" i="5"/>
  <c r="AO264" i="5"/>
  <c r="AP264" i="5"/>
  <c r="AI265" i="5"/>
  <c r="AL265" i="5" s="1"/>
  <c r="AJ265" i="5"/>
  <c r="AK265" i="5"/>
  <c r="AM265" i="5"/>
  <c r="AN265" i="5"/>
  <c r="AP265" i="5" s="1"/>
  <c r="AO265" i="5"/>
  <c r="AI266" i="5"/>
  <c r="AJ266" i="5"/>
  <c r="AK266" i="5"/>
  <c r="AL266" i="5"/>
  <c r="AM266" i="5"/>
  <c r="AN266" i="5"/>
  <c r="AO266" i="5"/>
  <c r="AP266" i="5" s="1"/>
  <c r="AI267" i="5"/>
  <c r="AJ267" i="5"/>
  <c r="AL267" i="5" s="1"/>
  <c r="AK267" i="5"/>
  <c r="AM267" i="5"/>
  <c r="AP267" i="5" s="1"/>
  <c r="AN267" i="5"/>
  <c r="AO267" i="5"/>
  <c r="AI268" i="5"/>
  <c r="AJ268" i="5"/>
  <c r="AK268" i="5"/>
  <c r="AL268" i="5" s="1"/>
  <c r="AM268" i="5"/>
  <c r="AN268" i="5"/>
  <c r="AO268" i="5"/>
  <c r="AP268" i="5"/>
  <c r="AI269" i="5"/>
  <c r="AL269" i="5" s="1"/>
  <c r="AJ269" i="5"/>
  <c r="AK269" i="5"/>
  <c r="AM269" i="5"/>
  <c r="AN269" i="5"/>
  <c r="AP269" i="5" s="1"/>
  <c r="AO269" i="5"/>
  <c r="AI270" i="5"/>
  <c r="AJ270" i="5"/>
  <c r="AK270" i="5"/>
  <c r="AL270" i="5"/>
  <c r="AM270" i="5"/>
  <c r="AN270" i="5"/>
  <c r="AO270" i="5"/>
  <c r="AP270" i="5" s="1"/>
  <c r="AI271" i="5"/>
  <c r="AJ271" i="5"/>
  <c r="AL271" i="5" s="1"/>
  <c r="AK271" i="5"/>
  <c r="AM271" i="5"/>
  <c r="AP271" i="5" s="1"/>
  <c r="AN271" i="5"/>
  <c r="AO271" i="5"/>
  <c r="AI272" i="5"/>
  <c r="AJ272" i="5"/>
  <c r="AK272" i="5"/>
  <c r="AL272" i="5" s="1"/>
  <c r="AT272" i="5" s="1"/>
  <c r="AU272" i="5" s="1"/>
  <c r="AM272" i="5"/>
  <c r="AN272" i="5"/>
  <c r="AO272" i="5"/>
  <c r="AP272" i="5"/>
  <c r="AI273" i="5"/>
  <c r="AL273" i="5" s="1"/>
  <c r="AJ273" i="5"/>
  <c r="AK273" i="5"/>
  <c r="AM273" i="5"/>
  <c r="AN273" i="5"/>
  <c r="AP273" i="5" s="1"/>
  <c r="AO273" i="5"/>
  <c r="AI274" i="5"/>
  <c r="AJ274" i="5"/>
  <c r="AK274" i="5"/>
  <c r="AL274" i="5"/>
  <c r="AM274" i="5"/>
  <c r="AN274" i="5"/>
  <c r="AO274" i="5"/>
  <c r="AP274" i="5" s="1"/>
  <c r="AI275" i="5"/>
  <c r="AJ275" i="5"/>
  <c r="AL275" i="5" s="1"/>
  <c r="AT275" i="5" s="1"/>
  <c r="AU275" i="5" s="1"/>
  <c r="AK275" i="5"/>
  <c r="AM275" i="5"/>
  <c r="AP275" i="5" s="1"/>
  <c r="AN275" i="5"/>
  <c r="AO275" i="5"/>
  <c r="AI276" i="5"/>
  <c r="AJ276" i="5"/>
  <c r="AK276" i="5"/>
  <c r="AL276" i="5" s="1"/>
  <c r="AM276" i="5"/>
  <c r="AN276" i="5"/>
  <c r="AO276" i="5"/>
  <c r="AP276" i="5"/>
  <c r="AI277" i="5"/>
  <c r="AL277" i="5" s="1"/>
  <c r="AJ277" i="5"/>
  <c r="AK277" i="5"/>
  <c r="AM277" i="5"/>
  <c r="AN277" i="5"/>
  <c r="AP277" i="5" s="1"/>
  <c r="AO277" i="5"/>
  <c r="AI278" i="5"/>
  <c r="AL278" i="5" s="1"/>
  <c r="AT278" i="5" s="1"/>
  <c r="AU278" i="5" s="1"/>
  <c r="AJ278" i="5"/>
  <c r="AK278" i="5"/>
  <c r="AM278" i="5"/>
  <c r="AN278" i="5"/>
  <c r="AO278" i="5"/>
  <c r="AP278" i="5" s="1"/>
  <c r="AI279" i="5"/>
  <c r="AJ279" i="5"/>
  <c r="AK279" i="5"/>
  <c r="AM279" i="5"/>
  <c r="AN279" i="5"/>
  <c r="AO279" i="5"/>
  <c r="AI280" i="5"/>
  <c r="AJ280" i="5"/>
  <c r="AK280" i="5"/>
  <c r="AM280" i="5"/>
  <c r="AP280" i="5" s="1"/>
  <c r="AN280" i="5"/>
  <c r="AO280" i="5"/>
  <c r="AI281" i="5"/>
  <c r="AJ281" i="5"/>
  <c r="AK281" i="5"/>
  <c r="AM281" i="5"/>
  <c r="AN281" i="5"/>
  <c r="AP281" i="5" s="1"/>
  <c r="AO281" i="5"/>
  <c r="AI282" i="5"/>
  <c r="AJ282" i="5"/>
  <c r="AK282" i="5"/>
  <c r="AL282" i="5" s="1"/>
  <c r="AM282" i="5"/>
  <c r="AN282" i="5"/>
  <c r="AO282" i="5"/>
  <c r="AI283" i="5"/>
  <c r="AJ283" i="5"/>
  <c r="AK283" i="5"/>
  <c r="AM283" i="5"/>
  <c r="AN283" i="5"/>
  <c r="AO283" i="5"/>
  <c r="AI284" i="5"/>
  <c r="AJ284" i="5"/>
  <c r="AK284" i="5"/>
  <c r="AM284" i="5"/>
  <c r="AN284" i="5"/>
  <c r="AO284" i="5"/>
  <c r="AP284" i="5" s="1"/>
  <c r="AI285" i="5"/>
  <c r="AL285" i="5" s="1"/>
  <c r="AJ285" i="5"/>
  <c r="AK285" i="5"/>
  <c r="AM285" i="5"/>
  <c r="AN285" i="5"/>
  <c r="AO285" i="5"/>
  <c r="AI286" i="5"/>
  <c r="AL286" i="5" s="1"/>
  <c r="AJ286" i="5"/>
  <c r="AK286" i="5"/>
  <c r="AM286" i="5"/>
  <c r="AN286" i="5"/>
  <c r="AO286" i="5"/>
  <c r="AI287" i="5"/>
  <c r="AJ287" i="5"/>
  <c r="AL287" i="5" s="1"/>
  <c r="AK287" i="5"/>
  <c r="AM287" i="5"/>
  <c r="AP287" i="5" s="1"/>
  <c r="AN287" i="5"/>
  <c r="AO287" i="5"/>
  <c r="AI288" i="5"/>
  <c r="AJ288" i="5"/>
  <c r="AK288" i="5"/>
  <c r="AM288" i="5"/>
  <c r="AP288" i="5" s="1"/>
  <c r="AN288" i="5"/>
  <c r="AO288" i="5"/>
  <c r="AI289" i="5"/>
  <c r="AL289" i="5" s="1"/>
  <c r="AJ289" i="5"/>
  <c r="AK289" i="5"/>
  <c r="AM289" i="5"/>
  <c r="AN289" i="5"/>
  <c r="AP289" i="5" s="1"/>
  <c r="AO289" i="5"/>
  <c r="AI290" i="5"/>
  <c r="AL290" i="5" s="1"/>
  <c r="AT290" i="5" s="1"/>
  <c r="AU290" i="5" s="1"/>
  <c r="AJ290" i="5"/>
  <c r="AK290" i="5"/>
  <c r="AM290" i="5"/>
  <c r="AN290" i="5"/>
  <c r="AO290" i="5"/>
  <c r="AP290" i="5" s="1"/>
  <c r="AI291" i="5"/>
  <c r="AJ291" i="5"/>
  <c r="AL291" i="5" s="1"/>
  <c r="AT291" i="5" s="1"/>
  <c r="AU291" i="5" s="1"/>
  <c r="AK291" i="5"/>
  <c r="AM291" i="5"/>
  <c r="AP291" i="5" s="1"/>
  <c r="AN291" i="5"/>
  <c r="AO291" i="5"/>
  <c r="AI292" i="5"/>
  <c r="AJ292" i="5"/>
  <c r="AK292" i="5"/>
  <c r="AM292" i="5"/>
  <c r="AP292" i="5" s="1"/>
  <c r="AN292" i="5"/>
  <c r="AO292" i="5"/>
  <c r="AI293" i="5"/>
  <c r="AJ293" i="5"/>
  <c r="AK293" i="5"/>
  <c r="AM293" i="5"/>
  <c r="AN293" i="5"/>
  <c r="AP293" i="5" s="1"/>
  <c r="AO293" i="5"/>
  <c r="AI294" i="5"/>
  <c r="AL294" i="5" s="1"/>
  <c r="AT294" i="5" s="1"/>
  <c r="AU294" i="5" s="1"/>
  <c r="AJ294" i="5"/>
  <c r="AK294" i="5"/>
  <c r="AM294" i="5"/>
  <c r="AN294" i="5"/>
  <c r="AO294" i="5"/>
  <c r="AP294" i="5" s="1"/>
  <c r="AI295" i="5"/>
  <c r="AJ295" i="5"/>
  <c r="AL295" i="5" s="1"/>
  <c r="AK295" i="5"/>
  <c r="AM295" i="5"/>
  <c r="AN295" i="5"/>
  <c r="AO295" i="5"/>
  <c r="AI296" i="5"/>
  <c r="AJ296" i="5"/>
  <c r="AK296" i="5"/>
  <c r="AM296" i="5"/>
  <c r="AP296" i="5" s="1"/>
  <c r="AN296" i="5"/>
  <c r="AO296" i="5"/>
  <c r="AI297" i="5"/>
  <c r="AJ297" i="5"/>
  <c r="AK297" i="5"/>
  <c r="AM297" i="5"/>
  <c r="AN297" i="5"/>
  <c r="AP297" i="5" s="1"/>
  <c r="AO297" i="5"/>
  <c r="AI298" i="5"/>
  <c r="AJ298" i="5"/>
  <c r="AK298" i="5"/>
  <c r="AL298" i="5" s="1"/>
  <c r="AM298" i="5"/>
  <c r="AN298" i="5"/>
  <c r="AO298" i="5"/>
  <c r="AI299" i="5"/>
  <c r="AJ299" i="5"/>
  <c r="AK299" i="5"/>
  <c r="AM299" i="5"/>
  <c r="AN299" i="5"/>
  <c r="AO299" i="5"/>
  <c r="AI300" i="5"/>
  <c r="AJ300" i="5"/>
  <c r="AK300" i="5"/>
  <c r="AM300" i="5"/>
  <c r="AN300" i="5"/>
  <c r="AO300" i="5"/>
  <c r="AP300" i="5" s="1"/>
  <c r="AI301" i="5"/>
  <c r="AL301" i="5" s="1"/>
  <c r="AJ301" i="5"/>
  <c r="AK301" i="5"/>
  <c r="AM301" i="5"/>
  <c r="AN301" i="5"/>
  <c r="AO301" i="5"/>
  <c r="AI302" i="5"/>
  <c r="AL302" i="5" s="1"/>
  <c r="AJ302" i="5"/>
  <c r="AK302" i="5"/>
  <c r="AM302" i="5"/>
  <c r="AN302" i="5"/>
  <c r="AO302" i="5"/>
  <c r="AI303" i="5"/>
  <c r="AJ303" i="5"/>
  <c r="AL303" i="5" s="1"/>
  <c r="AK303" i="5"/>
  <c r="AM303" i="5"/>
  <c r="AP303" i="5" s="1"/>
  <c r="AN303" i="5"/>
  <c r="AO303" i="5"/>
  <c r="AI304" i="5"/>
  <c r="AJ304" i="5"/>
  <c r="AK304" i="5"/>
  <c r="AM304" i="5"/>
  <c r="AP304" i="5" s="1"/>
  <c r="AN304" i="5"/>
  <c r="AO304" i="5"/>
  <c r="AI305" i="5"/>
  <c r="AL305" i="5" s="1"/>
  <c r="AJ305" i="5"/>
  <c r="AK305" i="5"/>
  <c r="AM305" i="5"/>
  <c r="AN305" i="5"/>
  <c r="AP305" i="5" s="1"/>
  <c r="AO305" i="5"/>
  <c r="AI306" i="5"/>
  <c r="AL306" i="5" s="1"/>
  <c r="AT306" i="5" s="1"/>
  <c r="AU306" i="5" s="1"/>
  <c r="AJ306" i="5"/>
  <c r="AK306" i="5"/>
  <c r="AM306" i="5"/>
  <c r="AN306" i="5"/>
  <c r="AO306" i="5"/>
  <c r="AP306" i="5" s="1"/>
  <c r="AI307" i="5"/>
  <c r="AJ307" i="5"/>
  <c r="AL307" i="5" s="1"/>
  <c r="AT307" i="5" s="1"/>
  <c r="AU307" i="5" s="1"/>
  <c r="AK307" i="5"/>
  <c r="AM307" i="5"/>
  <c r="AP307" i="5" s="1"/>
  <c r="AN307" i="5"/>
  <c r="AO307" i="5"/>
  <c r="AI308" i="5"/>
  <c r="AJ308" i="5"/>
  <c r="AK308" i="5"/>
  <c r="AM308" i="5"/>
  <c r="AP308" i="5" s="1"/>
  <c r="AN308" i="5"/>
  <c r="AO308" i="5"/>
  <c r="AI309" i="5"/>
  <c r="AJ309" i="5"/>
  <c r="AK309" i="5"/>
  <c r="AM309" i="5"/>
  <c r="AN309" i="5"/>
  <c r="AP309" i="5" s="1"/>
  <c r="AO309" i="5"/>
  <c r="AI310" i="5"/>
  <c r="AL310" i="5" s="1"/>
  <c r="AT310" i="5" s="1"/>
  <c r="AU310" i="5" s="1"/>
  <c r="AJ310" i="5"/>
  <c r="AK310" i="5"/>
  <c r="AM310" i="5"/>
  <c r="AN310" i="5"/>
  <c r="AO310" i="5"/>
  <c r="AP310" i="5" s="1"/>
  <c r="AI311" i="5"/>
  <c r="AJ311" i="5"/>
  <c r="AL311" i="5" s="1"/>
  <c r="AK311" i="5"/>
  <c r="AM311" i="5"/>
  <c r="AN311" i="5"/>
  <c r="AO311" i="5"/>
  <c r="AI312" i="5"/>
  <c r="AJ312" i="5"/>
  <c r="AK312" i="5"/>
  <c r="AM312" i="5"/>
  <c r="AP312" i="5" s="1"/>
  <c r="AN312" i="5"/>
  <c r="AO312" i="5"/>
  <c r="AI313" i="5"/>
  <c r="AJ313" i="5"/>
  <c r="AK313" i="5"/>
  <c r="AM313" i="5"/>
  <c r="AN313" i="5"/>
  <c r="AP313" i="5" s="1"/>
  <c r="AO313" i="5"/>
  <c r="AI314" i="5"/>
  <c r="AJ314" i="5"/>
  <c r="AK314" i="5"/>
  <c r="AL314" i="5" s="1"/>
  <c r="AT314" i="5" s="1"/>
  <c r="AU314" i="5" s="1"/>
  <c r="AM314" i="5"/>
  <c r="AP314" i="5" s="1"/>
  <c r="AN314" i="5"/>
  <c r="AO314" i="5"/>
  <c r="AI315" i="5"/>
  <c r="AJ315" i="5"/>
  <c r="AK315" i="5"/>
  <c r="AM315" i="5"/>
  <c r="AN315" i="5"/>
  <c r="AO315" i="5"/>
  <c r="AI316" i="5"/>
  <c r="AL316" i="5" s="1"/>
  <c r="AJ316" i="5"/>
  <c r="AK316" i="5"/>
  <c r="AM316" i="5"/>
  <c r="AP316" i="5" s="1"/>
  <c r="AN316" i="5"/>
  <c r="AO316" i="5"/>
  <c r="AI317" i="5"/>
  <c r="AL317" i="5" s="1"/>
  <c r="AJ317" i="5"/>
  <c r="AK317" i="5"/>
  <c r="AM317" i="5"/>
  <c r="AN317" i="5"/>
  <c r="AP317" i="5" s="1"/>
  <c r="AO317" i="5"/>
  <c r="AI318" i="5"/>
  <c r="AL318" i="5" s="1"/>
  <c r="AT318" i="5" s="1"/>
  <c r="AU318" i="5" s="1"/>
  <c r="AJ318" i="5"/>
  <c r="AK318" i="5"/>
  <c r="AM318" i="5"/>
  <c r="AN318" i="5"/>
  <c r="AO318" i="5"/>
  <c r="AP318" i="5" s="1"/>
  <c r="AI319" i="5"/>
  <c r="AJ319" i="5"/>
  <c r="AK319" i="5"/>
  <c r="AM319" i="5"/>
  <c r="AP319" i="5" s="1"/>
  <c r="AN319" i="5"/>
  <c r="AO319" i="5"/>
  <c r="AI320" i="5"/>
  <c r="AL320" i="5" s="1"/>
  <c r="AJ320" i="5"/>
  <c r="AK320" i="5"/>
  <c r="AM320" i="5"/>
  <c r="AP320" i="5" s="1"/>
  <c r="AN320" i="5"/>
  <c r="AO320" i="5"/>
  <c r="AI321" i="5"/>
  <c r="AJ321" i="5"/>
  <c r="AK321" i="5"/>
  <c r="AM321" i="5"/>
  <c r="AN321" i="5"/>
  <c r="AP321" i="5" s="1"/>
  <c r="AO321" i="5"/>
  <c r="AI322" i="5"/>
  <c r="AJ322" i="5"/>
  <c r="AK322" i="5"/>
  <c r="AL322" i="5" s="1"/>
  <c r="AT322" i="5" s="1"/>
  <c r="AU322" i="5" s="1"/>
  <c r="AM322" i="5"/>
  <c r="AP322" i="5" s="1"/>
  <c r="AN322" i="5"/>
  <c r="AO322" i="5"/>
  <c r="AI323" i="5"/>
  <c r="AJ323" i="5"/>
  <c r="AK323" i="5"/>
  <c r="AM323" i="5"/>
  <c r="AN323" i="5"/>
  <c r="AO323" i="5"/>
  <c r="AI324" i="5"/>
  <c r="AL324" i="5" s="1"/>
  <c r="AJ324" i="5"/>
  <c r="AK324" i="5"/>
  <c r="AM324" i="5"/>
  <c r="AP324" i="5" s="1"/>
  <c r="AN324" i="5"/>
  <c r="AO324" i="5"/>
  <c r="AI325" i="5"/>
  <c r="AL325" i="5" s="1"/>
  <c r="AJ325" i="5"/>
  <c r="AK325" i="5"/>
  <c r="AM325" i="5"/>
  <c r="AN325" i="5"/>
  <c r="AP325" i="5" s="1"/>
  <c r="AO325" i="5"/>
  <c r="AP206" i="5"/>
  <c r="AO206" i="5"/>
  <c r="AN206" i="5"/>
  <c r="AM206" i="5"/>
  <c r="AL206" i="5"/>
  <c r="AK206" i="5"/>
  <c r="AJ206" i="5"/>
  <c r="AI206" i="5"/>
  <c r="AH206" i="5"/>
  <c r="AG206" i="5"/>
  <c r="AQ206" i="5" s="1"/>
  <c r="L326" i="5"/>
  <c r="N326" i="5"/>
  <c r="P326" i="5"/>
  <c r="R326" i="5"/>
  <c r="T326" i="5"/>
  <c r="V326" i="5"/>
  <c r="X326" i="5"/>
  <c r="Z326" i="5"/>
  <c r="J326" i="5"/>
  <c r="D207" i="5"/>
  <c r="AG207" i="5" s="1"/>
  <c r="AQ207" i="5" s="1"/>
  <c r="D208" i="5"/>
  <c r="AG208" i="5" s="1"/>
  <c r="AQ208" i="5" s="1"/>
  <c r="D209" i="5"/>
  <c r="AG209" i="5" s="1"/>
  <c r="AQ209" i="5" s="1"/>
  <c r="D210" i="5"/>
  <c r="AG210" i="5" s="1"/>
  <c r="AQ210" i="5" s="1"/>
  <c r="D211" i="5"/>
  <c r="AG211" i="5" s="1"/>
  <c r="AQ211" i="5" s="1"/>
  <c r="D212" i="5"/>
  <c r="AG212" i="5" s="1"/>
  <c r="AQ212" i="5" s="1"/>
  <c r="D213" i="5"/>
  <c r="AH213" i="5" s="1"/>
  <c r="D214" i="5"/>
  <c r="AG214" i="5" s="1"/>
  <c r="AQ214" i="5" s="1"/>
  <c r="D215" i="5"/>
  <c r="AG215" i="5" s="1"/>
  <c r="AQ215" i="5" s="1"/>
  <c r="D216" i="5"/>
  <c r="AG216" i="5" s="1"/>
  <c r="AQ216" i="5" s="1"/>
  <c r="D217" i="5"/>
  <c r="AG217" i="5" s="1"/>
  <c r="AQ217" i="5" s="1"/>
  <c r="D218" i="5"/>
  <c r="AG218" i="5" s="1"/>
  <c r="AQ218" i="5" s="1"/>
  <c r="D219" i="5"/>
  <c r="AG219" i="5" s="1"/>
  <c r="AQ219" i="5" s="1"/>
  <c r="D220" i="5"/>
  <c r="AG220" i="5" s="1"/>
  <c r="AQ220" i="5" s="1"/>
  <c r="D221" i="5"/>
  <c r="AH221" i="5" s="1"/>
  <c r="D222" i="5"/>
  <c r="AH222" i="5" s="1"/>
  <c r="D223" i="5"/>
  <c r="AG223" i="5" s="1"/>
  <c r="AQ223" i="5" s="1"/>
  <c r="D224" i="5"/>
  <c r="AG224" i="5" s="1"/>
  <c r="AQ224" i="5" s="1"/>
  <c r="D225" i="5"/>
  <c r="AG225" i="5" s="1"/>
  <c r="AQ225" i="5" s="1"/>
  <c r="D226" i="5"/>
  <c r="AG226" i="5" s="1"/>
  <c r="AQ226" i="5" s="1"/>
  <c r="D227" i="5"/>
  <c r="AG227" i="5" s="1"/>
  <c r="AQ227" i="5" s="1"/>
  <c r="D228" i="5"/>
  <c r="AG228" i="5" s="1"/>
  <c r="AQ228" i="5" s="1"/>
  <c r="D229" i="5"/>
  <c r="AG229" i="5" s="1"/>
  <c r="AQ229" i="5" s="1"/>
  <c r="D230" i="5"/>
  <c r="AG230" i="5" s="1"/>
  <c r="AQ230" i="5" s="1"/>
  <c r="D231" i="5"/>
  <c r="AG231" i="5" s="1"/>
  <c r="AQ231" i="5" s="1"/>
  <c r="D232" i="5"/>
  <c r="AG232" i="5" s="1"/>
  <c r="AQ232" i="5" s="1"/>
  <c r="D233" i="5"/>
  <c r="AG233" i="5" s="1"/>
  <c r="AQ233" i="5" s="1"/>
  <c r="D234" i="5"/>
  <c r="AG234" i="5" s="1"/>
  <c r="AQ234" i="5" s="1"/>
  <c r="D235" i="5"/>
  <c r="AG235" i="5" s="1"/>
  <c r="AQ235" i="5" s="1"/>
  <c r="D236" i="5"/>
  <c r="AG236" i="5" s="1"/>
  <c r="AQ236" i="5" s="1"/>
  <c r="D237" i="5"/>
  <c r="AH237" i="5" s="1"/>
  <c r="D238" i="5"/>
  <c r="AH238" i="5" s="1"/>
  <c r="D239" i="5"/>
  <c r="AG239" i="5" s="1"/>
  <c r="AQ239" i="5" s="1"/>
  <c r="D240" i="5"/>
  <c r="AG240" i="5" s="1"/>
  <c r="AQ240" i="5" s="1"/>
  <c r="D241" i="5"/>
  <c r="AG241" i="5" s="1"/>
  <c r="AQ241" i="5" s="1"/>
  <c r="D242" i="5"/>
  <c r="AG242" i="5" s="1"/>
  <c r="AQ242" i="5" s="1"/>
  <c r="D243" i="5"/>
  <c r="AG243" i="5" s="1"/>
  <c r="AQ243" i="5" s="1"/>
  <c r="D244" i="5"/>
  <c r="AG244" i="5" s="1"/>
  <c r="AQ244" i="5" s="1"/>
  <c r="D245" i="5"/>
  <c r="AG245" i="5" s="1"/>
  <c r="AQ245" i="5" s="1"/>
  <c r="D246" i="5"/>
  <c r="AG246" i="5" s="1"/>
  <c r="AQ246" i="5" s="1"/>
  <c r="D247" i="5"/>
  <c r="AG247" i="5" s="1"/>
  <c r="AQ247" i="5" s="1"/>
  <c r="D248" i="5"/>
  <c r="AG248" i="5" s="1"/>
  <c r="AQ248" i="5" s="1"/>
  <c r="D249" i="5"/>
  <c r="AG249" i="5" s="1"/>
  <c r="AQ249" i="5" s="1"/>
  <c r="D250" i="5"/>
  <c r="AG250" i="5" s="1"/>
  <c r="AQ250" i="5" s="1"/>
  <c r="D251" i="5"/>
  <c r="AG251" i="5" s="1"/>
  <c r="AQ251" i="5" s="1"/>
  <c r="D252" i="5"/>
  <c r="AG252" i="5" s="1"/>
  <c r="AQ252" i="5" s="1"/>
  <c r="D253" i="5"/>
  <c r="AH253" i="5" s="1"/>
  <c r="D254" i="5"/>
  <c r="AH254" i="5" s="1"/>
  <c r="D255" i="5"/>
  <c r="AG255" i="5" s="1"/>
  <c r="AQ255" i="5" s="1"/>
  <c r="D256" i="5"/>
  <c r="AG256" i="5" s="1"/>
  <c r="AQ256" i="5" s="1"/>
  <c r="D257" i="5"/>
  <c r="AG257" i="5" s="1"/>
  <c r="AQ257" i="5" s="1"/>
  <c r="D258" i="5"/>
  <c r="AG258" i="5" s="1"/>
  <c r="AQ258" i="5" s="1"/>
  <c r="D259" i="5"/>
  <c r="AG259" i="5" s="1"/>
  <c r="AQ259" i="5" s="1"/>
  <c r="D260" i="5"/>
  <c r="AG260" i="5" s="1"/>
  <c r="AQ260" i="5" s="1"/>
  <c r="D261" i="5"/>
  <c r="AG261" i="5" s="1"/>
  <c r="AQ261" i="5" s="1"/>
  <c r="D262" i="5"/>
  <c r="AG262" i="5" s="1"/>
  <c r="AQ262" i="5" s="1"/>
  <c r="D263" i="5"/>
  <c r="AG263" i="5" s="1"/>
  <c r="AQ263" i="5" s="1"/>
  <c r="D264" i="5"/>
  <c r="AG264" i="5" s="1"/>
  <c r="AQ264" i="5" s="1"/>
  <c r="D265" i="5"/>
  <c r="AG265" i="5" s="1"/>
  <c r="AQ265" i="5" s="1"/>
  <c r="D266" i="5"/>
  <c r="AG266" i="5" s="1"/>
  <c r="AQ266" i="5" s="1"/>
  <c r="D267" i="5"/>
  <c r="AG267" i="5" s="1"/>
  <c r="AQ267" i="5" s="1"/>
  <c r="D268" i="5"/>
  <c r="AG268" i="5" s="1"/>
  <c r="AQ268" i="5" s="1"/>
  <c r="D269" i="5"/>
  <c r="AH269" i="5" s="1"/>
  <c r="D270" i="5"/>
  <c r="AH270" i="5" s="1"/>
  <c r="D271" i="5"/>
  <c r="AG271" i="5" s="1"/>
  <c r="AQ271" i="5" s="1"/>
  <c r="D272" i="5"/>
  <c r="AG272" i="5" s="1"/>
  <c r="AQ272" i="5" s="1"/>
  <c r="D273" i="5"/>
  <c r="AG273" i="5" s="1"/>
  <c r="AQ273" i="5" s="1"/>
  <c r="D274" i="5"/>
  <c r="AG274" i="5" s="1"/>
  <c r="AQ274" i="5" s="1"/>
  <c r="D275" i="5"/>
  <c r="AG275" i="5" s="1"/>
  <c r="AQ275" i="5" s="1"/>
  <c r="D276" i="5"/>
  <c r="AG276" i="5" s="1"/>
  <c r="AQ276" i="5" s="1"/>
  <c r="D277" i="5"/>
  <c r="AG277" i="5" s="1"/>
  <c r="AQ277" i="5" s="1"/>
  <c r="D278" i="5"/>
  <c r="AG278" i="5" s="1"/>
  <c r="AQ278" i="5" s="1"/>
  <c r="AR278" i="5" s="1"/>
  <c r="D279" i="5"/>
  <c r="AG279" i="5" s="1"/>
  <c r="AQ279" i="5" s="1"/>
  <c r="AR279" i="5" s="1"/>
  <c r="D280" i="5"/>
  <c r="AG280" i="5" s="1"/>
  <c r="AQ280" i="5" s="1"/>
  <c r="AR280" i="5" s="1"/>
  <c r="D281" i="5"/>
  <c r="AG281" i="5" s="1"/>
  <c r="AQ281" i="5" s="1"/>
  <c r="AR281" i="5" s="1"/>
  <c r="D282" i="5"/>
  <c r="AG282" i="5" s="1"/>
  <c r="AQ282" i="5" s="1"/>
  <c r="AR282" i="5" s="1"/>
  <c r="D283" i="5"/>
  <c r="AG283" i="5" s="1"/>
  <c r="AQ283" i="5" s="1"/>
  <c r="AR283" i="5" s="1"/>
  <c r="D284" i="5"/>
  <c r="AG284" i="5" s="1"/>
  <c r="AQ284" i="5" s="1"/>
  <c r="AR284" i="5" s="1"/>
  <c r="D285" i="5"/>
  <c r="AG285" i="5" s="1"/>
  <c r="AQ285" i="5" s="1"/>
  <c r="AR285" i="5" s="1"/>
  <c r="D286" i="5"/>
  <c r="AG286" i="5" s="1"/>
  <c r="AQ286" i="5" s="1"/>
  <c r="AR286" i="5" s="1"/>
  <c r="D287" i="5"/>
  <c r="AG287" i="5" s="1"/>
  <c r="AQ287" i="5" s="1"/>
  <c r="AR287" i="5" s="1"/>
  <c r="D288" i="5"/>
  <c r="AG288" i="5" s="1"/>
  <c r="AQ288" i="5" s="1"/>
  <c r="AR288" i="5" s="1"/>
  <c r="D289" i="5"/>
  <c r="AH289" i="5" s="1"/>
  <c r="D290" i="5"/>
  <c r="AH290" i="5" s="1"/>
  <c r="D291" i="5"/>
  <c r="AG291" i="5" s="1"/>
  <c r="AQ291" i="5" s="1"/>
  <c r="AR291" i="5" s="1"/>
  <c r="D292" i="5"/>
  <c r="AG292" i="5" s="1"/>
  <c r="AQ292" i="5" s="1"/>
  <c r="AR292" i="5" s="1"/>
  <c r="D293" i="5"/>
  <c r="AG293" i="5" s="1"/>
  <c r="AQ293" i="5" s="1"/>
  <c r="AR293" i="5" s="1"/>
  <c r="D294" i="5"/>
  <c r="AG294" i="5" s="1"/>
  <c r="AQ294" i="5" s="1"/>
  <c r="AR294" i="5" s="1"/>
  <c r="D295" i="5"/>
  <c r="AG295" i="5" s="1"/>
  <c r="AQ295" i="5" s="1"/>
  <c r="AR295" i="5" s="1"/>
  <c r="D296" i="5"/>
  <c r="AG296" i="5" s="1"/>
  <c r="AQ296" i="5" s="1"/>
  <c r="AR296" i="5" s="1"/>
  <c r="D297" i="5"/>
  <c r="AG297" i="5" s="1"/>
  <c r="AQ297" i="5" s="1"/>
  <c r="AR297" i="5" s="1"/>
  <c r="D298" i="5"/>
  <c r="AG298" i="5" s="1"/>
  <c r="AQ298" i="5" s="1"/>
  <c r="AR298" i="5" s="1"/>
  <c r="D299" i="5"/>
  <c r="AG299" i="5" s="1"/>
  <c r="AQ299" i="5" s="1"/>
  <c r="AR299" i="5" s="1"/>
  <c r="D300" i="5"/>
  <c r="AG300" i="5" s="1"/>
  <c r="AQ300" i="5" s="1"/>
  <c r="AR300" i="5" s="1"/>
  <c r="D301" i="5"/>
  <c r="AG301" i="5" s="1"/>
  <c r="AQ301" i="5" s="1"/>
  <c r="AR301" i="5" s="1"/>
  <c r="D302" i="5"/>
  <c r="AG302" i="5" s="1"/>
  <c r="AQ302" i="5" s="1"/>
  <c r="AR302" i="5" s="1"/>
  <c r="D303" i="5"/>
  <c r="AG303" i="5" s="1"/>
  <c r="AQ303" i="5" s="1"/>
  <c r="AR303" i="5" s="1"/>
  <c r="D304" i="5"/>
  <c r="AG304" i="5" s="1"/>
  <c r="AQ304" i="5" s="1"/>
  <c r="AR304" i="5" s="1"/>
  <c r="D305" i="5"/>
  <c r="AH305" i="5" s="1"/>
  <c r="D306" i="5"/>
  <c r="AH306" i="5" s="1"/>
  <c r="D307" i="5"/>
  <c r="AG307" i="5" s="1"/>
  <c r="AQ307" i="5" s="1"/>
  <c r="AR307" i="5" s="1"/>
  <c r="D308" i="5"/>
  <c r="AG308" i="5" s="1"/>
  <c r="AQ308" i="5" s="1"/>
  <c r="AR308" i="5" s="1"/>
  <c r="D309" i="5"/>
  <c r="AG309" i="5" s="1"/>
  <c r="AQ309" i="5" s="1"/>
  <c r="AR309" i="5" s="1"/>
  <c r="D310" i="5"/>
  <c r="AG310" i="5" s="1"/>
  <c r="AQ310" i="5" s="1"/>
  <c r="AR310" i="5" s="1"/>
  <c r="D311" i="5"/>
  <c r="AG311" i="5" s="1"/>
  <c r="AQ311" i="5" s="1"/>
  <c r="AR311" i="5" s="1"/>
  <c r="D312" i="5"/>
  <c r="AG312" i="5" s="1"/>
  <c r="AQ312" i="5" s="1"/>
  <c r="AR312" i="5" s="1"/>
  <c r="D313" i="5"/>
  <c r="AG313" i="5" s="1"/>
  <c r="AQ313" i="5" s="1"/>
  <c r="AR313" i="5" s="1"/>
  <c r="D314" i="5"/>
  <c r="AG314" i="5" s="1"/>
  <c r="AQ314" i="5" s="1"/>
  <c r="AR314" i="5" s="1"/>
  <c r="D315" i="5"/>
  <c r="AG315" i="5" s="1"/>
  <c r="AQ315" i="5" s="1"/>
  <c r="AR315" i="5" s="1"/>
  <c r="D316" i="5"/>
  <c r="AG316" i="5" s="1"/>
  <c r="AQ316" i="5" s="1"/>
  <c r="AR316" i="5" s="1"/>
  <c r="D317" i="5"/>
  <c r="AH317" i="5" s="1"/>
  <c r="D318" i="5"/>
  <c r="AH318" i="5" s="1"/>
  <c r="D319" i="5"/>
  <c r="AG319" i="5" s="1"/>
  <c r="AQ319" i="5" s="1"/>
  <c r="AR319" i="5" s="1"/>
  <c r="D320" i="5"/>
  <c r="AG320" i="5" s="1"/>
  <c r="AQ320" i="5" s="1"/>
  <c r="AR320" i="5" s="1"/>
  <c r="D321" i="5"/>
  <c r="AG321" i="5" s="1"/>
  <c r="AQ321" i="5" s="1"/>
  <c r="AR321" i="5" s="1"/>
  <c r="D322" i="5"/>
  <c r="AG322" i="5" s="1"/>
  <c r="AQ322" i="5" s="1"/>
  <c r="AR322" i="5" s="1"/>
  <c r="D323" i="5"/>
  <c r="AG323" i="5" s="1"/>
  <c r="AQ323" i="5" s="1"/>
  <c r="AR323" i="5" s="1"/>
  <c r="D324" i="5"/>
  <c r="AG324" i="5" s="1"/>
  <c r="AQ324" i="5" s="1"/>
  <c r="AR324" i="5" s="1"/>
  <c r="D325" i="5"/>
  <c r="AG325" i="5" s="1"/>
  <c r="AQ325" i="5" s="1"/>
  <c r="AR325" i="5" s="1"/>
  <c r="AR42" i="5"/>
  <c r="B166" i="5" s="1"/>
  <c r="AQ43" i="5" a="1"/>
  <c r="AQ43" i="5" s="1"/>
  <c r="AQ44" i="5" a="1"/>
  <c r="AQ44" i="5" s="1"/>
  <c r="AQ45" i="5" a="1"/>
  <c r="AQ45" i="5" s="1"/>
  <c r="AQ46" i="5" a="1"/>
  <c r="AQ46" i="5" s="1"/>
  <c r="AQ47" i="5" a="1"/>
  <c r="AQ47" i="5" s="1"/>
  <c r="AQ48" i="5" a="1"/>
  <c r="AQ48" i="5" s="1"/>
  <c r="AQ49" i="5" a="1"/>
  <c r="AQ49" i="5" s="1"/>
  <c r="AQ50" i="5" a="1"/>
  <c r="AQ50" i="5"/>
  <c r="AQ51" i="5" a="1"/>
  <c r="AQ51" i="5" s="1"/>
  <c r="AQ52" i="5" a="1"/>
  <c r="AQ52" i="5" s="1"/>
  <c r="AQ53" i="5" a="1"/>
  <c r="AQ53" i="5" s="1"/>
  <c r="AQ54" i="5" a="1"/>
  <c r="AQ54" i="5"/>
  <c r="AQ55" i="5" a="1"/>
  <c r="AQ55" i="5" s="1"/>
  <c r="AQ56" i="5" a="1"/>
  <c r="AQ56" i="5" s="1"/>
  <c r="AQ57" i="5" a="1"/>
  <c r="AQ57" i="5" s="1"/>
  <c r="AQ58" i="5" a="1"/>
  <c r="AQ58" i="5"/>
  <c r="AQ59" i="5" a="1"/>
  <c r="AQ59" i="5" s="1"/>
  <c r="AQ60" i="5" a="1"/>
  <c r="AQ60" i="5" s="1"/>
  <c r="AQ61" i="5" a="1"/>
  <c r="AQ61" i="5" s="1"/>
  <c r="AQ62" i="5" a="1"/>
  <c r="AQ62" i="5"/>
  <c r="AQ63" i="5" a="1"/>
  <c r="AQ63" i="5" s="1"/>
  <c r="AQ64" i="5" a="1"/>
  <c r="AQ64" i="5" s="1"/>
  <c r="AQ65" i="5" a="1"/>
  <c r="AQ65" i="5" s="1"/>
  <c r="AQ66" i="5" a="1"/>
  <c r="AQ66" i="5"/>
  <c r="AQ67" i="5" a="1"/>
  <c r="AQ67" i="5" s="1"/>
  <c r="AQ68" i="5" a="1"/>
  <c r="AQ68" i="5" s="1"/>
  <c r="AQ69" i="5" a="1"/>
  <c r="AQ69" i="5" s="1"/>
  <c r="AQ70" i="5" a="1"/>
  <c r="AQ70" i="5"/>
  <c r="AQ71" i="5" a="1"/>
  <c r="AQ71" i="5" s="1"/>
  <c r="AQ72" i="5" a="1"/>
  <c r="AQ72" i="5" s="1"/>
  <c r="AQ73" i="5" a="1"/>
  <c r="AQ73" i="5" s="1"/>
  <c r="AQ74" i="5" a="1"/>
  <c r="AQ74" i="5"/>
  <c r="AQ75" i="5" a="1"/>
  <c r="AQ75" i="5" s="1"/>
  <c r="AQ76" i="5" a="1"/>
  <c r="AQ76" i="5" s="1"/>
  <c r="AQ77" i="5" a="1"/>
  <c r="AQ77" i="5" s="1"/>
  <c r="AQ78" i="5" a="1"/>
  <c r="AQ78" i="5"/>
  <c r="AQ79" i="5" a="1"/>
  <c r="AQ79" i="5" s="1"/>
  <c r="AQ80" i="5" a="1"/>
  <c r="AQ80" i="5" s="1"/>
  <c r="AQ81" i="5" a="1"/>
  <c r="AQ81" i="5" s="1"/>
  <c r="AQ82" i="5" a="1"/>
  <c r="AQ82" i="5"/>
  <c r="AQ83" i="5" a="1"/>
  <c r="AQ83" i="5" s="1"/>
  <c r="AQ84" i="5" a="1"/>
  <c r="AQ84" i="5" s="1"/>
  <c r="AQ85" i="5" a="1"/>
  <c r="AQ85" i="5" s="1"/>
  <c r="AQ86" i="5" a="1"/>
  <c r="AQ86" i="5"/>
  <c r="AQ87" i="5" a="1"/>
  <c r="AQ87" i="5" s="1"/>
  <c r="AQ88" i="5" a="1"/>
  <c r="AQ88" i="5" s="1"/>
  <c r="AQ89" i="5" a="1"/>
  <c r="AQ89" i="5" s="1"/>
  <c r="AQ90" i="5" a="1"/>
  <c r="AQ90" i="5"/>
  <c r="AQ91" i="5" a="1"/>
  <c r="AQ91" i="5" s="1"/>
  <c r="AQ92" i="5" a="1"/>
  <c r="AQ92" i="5" s="1"/>
  <c r="AQ93" i="5" a="1"/>
  <c r="AQ93" i="5" s="1"/>
  <c r="AQ94" i="5" a="1"/>
  <c r="AQ94" i="5"/>
  <c r="AQ95" i="5" a="1"/>
  <c r="AQ95" i="5" s="1"/>
  <c r="AQ96" i="5" a="1"/>
  <c r="AQ96" i="5" s="1"/>
  <c r="AQ97" i="5" a="1"/>
  <c r="AQ97" i="5" s="1"/>
  <c r="AQ98" i="5" a="1"/>
  <c r="AQ98" i="5"/>
  <c r="AQ99" i="5" a="1"/>
  <c r="AQ99" i="5" s="1"/>
  <c r="AQ100" i="5" a="1"/>
  <c r="AQ100" i="5" s="1"/>
  <c r="AQ101" i="5" a="1"/>
  <c r="AQ101" i="5" s="1"/>
  <c r="AQ102" i="5" a="1"/>
  <c r="AQ102" i="5"/>
  <c r="AQ103" i="5" a="1"/>
  <c r="AQ103" i="5" s="1"/>
  <c r="AQ104" i="5" a="1"/>
  <c r="AQ104" i="5" s="1"/>
  <c r="AQ105" i="5" a="1"/>
  <c r="AQ105" i="5" s="1"/>
  <c r="AQ106" i="5" a="1"/>
  <c r="AQ106" i="5"/>
  <c r="AQ107" i="5" a="1"/>
  <c r="AQ107" i="5" s="1"/>
  <c r="AQ108" i="5" a="1"/>
  <c r="AQ108" i="5" s="1"/>
  <c r="AQ109" i="5" a="1"/>
  <c r="AQ109" i="5" s="1"/>
  <c r="AQ110" i="5" a="1"/>
  <c r="AQ110" i="5"/>
  <c r="AQ111" i="5" a="1"/>
  <c r="AQ111" i="5" s="1"/>
  <c r="AQ112" i="5" a="1"/>
  <c r="AQ112" i="5" s="1"/>
  <c r="AQ113" i="5" a="1"/>
  <c r="AQ113" i="5" s="1"/>
  <c r="AQ114" i="5" a="1"/>
  <c r="AQ114" i="5" s="1"/>
  <c r="AQ115" i="5" a="1"/>
  <c r="AQ115" i="5" s="1"/>
  <c r="AQ116" i="5" a="1"/>
  <c r="AQ116" i="5" s="1"/>
  <c r="AQ117" i="5" a="1"/>
  <c r="AQ117" i="5" s="1"/>
  <c r="AQ118" i="5" a="1"/>
  <c r="AQ118" i="5" s="1"/>
  <c r="AQ119" i="5" a="1"/>
  <c r="AQ119" i="5" s="1"/>
  <c r="AQ120" i="5" a="1"/>
  <c r="AQ120" i="5" s="1"/>
  <c r="AQ121" i="5" a="1"/>
  <c r="AQ121" i="5" s="1"/>
  <c r="AQ122" i="5" a="1"/>
  <c r="AQ122" i="5" s="1"/>
  <c r="AQ123" i="5" a="1"/>
  <c r="AQ123" i="5" s="1"/>
  <c r="AQ124" i="5" a="1"/>
  <c r="AQ124" i="5" s="1"/>
  <c r="AQ125" i="5" a="1"/>
  <c r="AQ125" i="5" s="1"/>
  <c r="AQ126" i="5" a="1"/>
  <c r="AQ126" i="5"/>
  <c r="AQ127" i="5" a="1"/>
  <c r="AQ127" i="5" s="1"/>
  <c r="AQ128" i="5" a="1"/>
  <c r="AQ128" i="5" s="1"/>
  <c r="AQ129" i="5" a="1"/>
  <c r="AQ129" i="5" s="1"/>
  <c r="AQ130" i="5" a="1"/>
  <c r="AQ130" i="5" s="1"/>
  <c r="AQ131" i="5" a="1"/>
  <c r="AQ131" i="5" s="1"/>
  <c r="AQ132" i="5" a="1"/>
  <c r="AQ132" i="5" s="1"/>
  <c r="AQ133" i="5" a="1"/>
  <c r="AQ133" i="5" s="1"/>
  <c r="AQ134" i="5" a="1"/>
  <c r="AQ134" i="5"/>
  <c r="AQ135" i="5" a="1"/>
  <c r="AQ135" i="5" s="1"/>
  <c r="AQ136" i="5" a="1"/>
  <c r="AQ136" i="5" s="1"/>
  <c r="AQ137" i="5" a="1"/>
  <c r="AQ137" i="5" s="1"/>
  <c r="AQ138" i="5" a="1"/>
  <c r="AQ138" i="5" s="1"/>
  <c r="AQ139" i="5" a="1"/>
  <c r="AQ139" i="5" s="1"/>
  <c r="AQ140" i="5" a="1"/>
  <c r="AQ140" i="5" s="1"/>
  <c r="AQ141" i="5" a="1"/>
  <c r="AQ141" i="5" s="1"/>
  <c r="AQ142" i="5" a="1"/>
  <c r="AQ142" i="5" s="1"/>
  <c r="AQ143" i="5" a="1"/>
  <c r="AQ143" i="5" s="1"/>
  <c r="AQ144" i="5" a="1"/>
  <c r="AQ144" i="5" s="1"/>
  <c r="AQ145" i="5" a="1"/>
  <c r="AQ145" i="5" s="1"/>
  <c r="AQ146" i="5" a="1"/>
  <c r="AQ146" i="5" s="1"/>
  <c r="AQ147" i="5" a="1"/>
  <c r="AQ147" i="5" s="1"/>
  <c r="AQ148" i="5" a="1"/>
  <c r="AQ148" i="5" s="1"/>
  <c r="AQ149" i="5" a="1"/>
  <c r="AQ149" i="5" s="1"/>
  <c r="AQ150" i="5" a="1"/>
  <c r="AQ150" i="5" s="1"/>
  <c r="AQ151" i="5" a="1"/>
  <c r="AQ151" i="5" s="1"/>
  <c r="AQ152" i="5" a="1"/>
  <c r="AQ152" i="5" s="1"/>
  <c r="AQ153" i="5" a="1"/>
  <c r="AQ153" i="5" s="1"/>
  <c r="AQ154" i="5" a="1"/>
  <c r="AQ154" i="5" s="1"/>
  <c r="AQ155" i="5" a="1"/>
  <c r="AQ155" i="5" s="1"/>
  <c r="AQ156" i="5" a="1"/>
  <c r="AQ156" i="5" s="1"/>
  <c r="AQ157" i="5" a="1"/>
  <c r="AQ157" i="5" s="1"/>
  <c r="AQ158" i="5" a="1"/>
  <c r="AQ158" i="5"/>
  <c r="AQ159" i="5" a="1"/>
  <c r="AQ159" i="5" s="1"/>
  <c r="AQ160" i="5" a="1"/>
  <c r="AQ160" i="5" s="1"/>
  <c r="AQ161" i="5" a="1"/>
  <c r="AQ161" i="5" s="1"/>
  <c r="AQ42" i="5" a="1"/>
  <c r="AQ42" i="5" s="1"/>
  <c r="AP43" i="5" a="1"/>
  <c r="AP43" i="5" s="1"/>
  <c r="AP44" i="5" a="1"/>
  <c r="AP44" i="5" s="1"/>
  <c r="AP45" i="5" a="1"/>
  <c r="AP45" i="5"/>
  <c r="AP46" i="5" a="1"/>
  <c r="AP46" i="5" s="1"/>
  <c r="AP47" i="5" a="1"/>
  <c r="AP47" i="5" s="1"/>
  <c r="AP48" i="5" a="1"/>
  <c r="AP48" i="5" s="1"/>
  <c r="AP49" i="5" a="1"/>
  <c r="AP49" i="5"/>
  <c r="AP50" i="5" a="1"/>
  <c r="AP50" i="5" s="1"/>
  <c r="AP51" i="5" a="1"/>
  <c r="AP51" i="5" s="1"/>
  <c r="AP52" i="5" a="1"/>
  <c r="AP52" i="5" s="1"/>
  <c r="AP53" i="5" a="1"/>
  <c r="AP53" i="5"/>
  <c r="AP54" i="5" a="1"/>
  <c r="AP54" i="5" s="1"/>
  <c r="AP55" i="5" a="1"/>
  <c r="AP55" i="5" s="1"/>
  <c r="AP56" i="5" a="1"/>
  <c r="AP56" i="5" s="1"/>
  <c r="AP57" i="5" a="1"/>
  <c r="AP57" i="5"/>
  <c r="AP58" i="5" a="1"/>
  <c r="AP58" i="5" s="1"/>
  <c r="AP59" i="5" a="1"/>
  <c r="AP59" i="5" s="1"/>
  <c r="AP60" i="5" a="1"/>
  <c r="AP60" i="5" s="1"/>
  <c r="AP61" i="5" a="1"/>
  <c r="AP61" i="5"/>
  <c r="AP62" i="5" a="1"/>
  <c r="AP62" i="5" s="1"/>
  <c r="AP63" i="5" a="1"/>
  <c r="AP63" i="5" s="1"/>
  <c r="AP64" i="5" a="1"/>
  <c r="AP64" i="5" s="1"/>
  <c r="AP65" i="5" a="1"/>
  <c r="AP65" i="5"/>
  <c r="AP66" i="5" a="1"/>
  <c r="AP66" i="5" s="1"/>
  <c r="AP67" i="5" a="1"/>
  <c r="AP67" i="5" s="1"/>
  <c r="AP68" i="5" a="1"/>
  <c r="AP68" i="5" s="1"/>
  <c r="AP69" i="5" a="1"/>
  <c r="AP69" i="5"/>
  <c r="AP70" i="5" a="1"/>
  <c r="AP70" i="5" s="1"/>
  <c r="AP71" i="5" a="1"/>
  <c r="AP71" i="5" s="1"/>
  <c r="AP72" i="5" a="1"/>
  <c r="AP72" i="5" s="1"/>
  <c r="AP73" i="5" a="1"/>
  <c r="AP73" i="5"/>
  <c r="AP74" i="5" a="1"/>
  <c r="AP74" i="5" s="1"/>
  <c r="AP75" i="5" a="1"/>
  <c r="AP75" i="5" s="1"/>
  <c r="AP76" i="5" a="1"/>
  <c r="AP76" i="5" s="1"/>
  <c r="AP77" i="5" a="1"/>
  <c r="AP77" i="5"/>
  <c r="AP78" i="5" a="1"/>
  <c r="AP78" i="5" s="1"/>
  <c r="AP79" i="5" a="1"/>
  <c r="AP79" i="5" s="1"/>
  <c r="AP80" i="5" a="1"/>
  <c r="AP80" i="5" s="1"/>
  <c r="AP81" i="5" a="1"/>
  <c r="AP81" i="5"/>
  <c r="AP82" i="5" a="1"/>
  <c r="AP82" i="5" s="1"/>
  <c r="AP83" i="5" a="1"/>
  <c r="AP83" i="5" s="1"/>
  <c r="AP84" i="5" a="1"/>
  <c r="AP84" i="5" s="1"/>
  <c r="AP85" i="5" a="1"/>
  <c r="AP85" i="5"/>
  <c r="AP86" i="5" a="1"/>
  <c r="AP86" i="5" s="1"/>
  <c r="AP87" i="5" a="1"/>
  <c r="AP87" i="5" s="1"/>
  <c r="AP88" i="5" a="1"/>
  <c r="AP88" i="5" s="1"/>
  <c r="AP89" i="5" a="1"/>
  <c r="AP89" i="5"/>
  <c r="AP90" i="5" a="1"/>
  <c r="AP90" i="5" s="1"/>
  <c r="AP91" i="5" a="1"/>
  <c r="AP91" i="5" s="1"/>
  <c r="AP92" i="5" a="1"/>
  <c r="AP92" i="5" s="1"/>
  <c r="AP93" i="5" a="1"/>
  <c r="AP93" i="5"/>
  <c r="AP94" i="5" a="1"/>
  <c r="AP94" i="5" s="1"/>
  <c r="AP95" i="5" a="1"/>
  <c r="AP95" i="5" s="1"/>
  <c r="AP96" i="5" a="1"/>
  <c r="AP96" i="5" s="1"/>
  <c r="AP97" i="5" a="1"/>
  <c r="AP97" i="5"/>
  <c r="AP98" i="5" a="1"/>
  <c r="AP98" i="5" s="1"/>
  <c r="AP99" i="5" a="1"/>
  <c r="AP99" i="5" s="1"/>
  <c r="AP100" i="5" a="1"/>
  <c r="AP100" i="5" s="1"/>
  <c r="AP101" i="5" a="1"/>
  <c r="AP101" i="5"/>
  <c r="AP102" i="5" a="1"/>
  <c r="AP102" i="5" s="1"/>
  <c r="AP103" i="5" a="1"/>
  <c r="AP103" i="5" s="1"/>
  <c r="AP104" i="5" a="1"/>
  <c r="AP104" i="5" s="1"/>
  <c r="AP105" i="5" a="1"/>
  <c r="AP105" i="5"/>
  <c r="AP106" i="5" a="1"/>
  <c r="AP106" i="5" s="1"/>
  <c r="AP107" i="5" a="1"/>
  <c r="AP107" i="5" s="1"/>
  <c r="AP108" i="5" a="1"/>
  <c r="AP108" i="5" s="1"/>
  <c r="AP109" i="5" a="1"/>
  <c r="AP109" i="5"/>
  <c r="AP110" i="5" a="1"/>
  <c r="AP110" i="5" s="1"/>
  <c r="AP111" i="5" a="1"/>
  <c r="AP111" i="5" s="1"/>
  <c r="AP112" i="5" a="1"/>
  <c r="AP112" i="5" s="1"/>
  <c r="AP113" i="5" a="1"/>
  <c r="AP113" i="5"/>
  <c r="AP114" i="5" a="1"/>
  <c r="AP114" i="5" s="1"/>
  <c r="AP115" i="5" a="1"/>
  <c r="AP115" i="5" s="1"/>
  <c r="AP116" i="5" a="1"/>
  <c r="AP116" i="5" s="1"/>
  <c r="AP117" i="5" a="1"/>
  <c r="AP117" i="5"/>
  <c r="AP118" i="5" a="1"/>
  <c r="AP118" i="5" s="1"/>
  <c r="AP119" i="5" a="1"/>
  <c r="AP119" i="5" s="1"/>
  <c r="AP120" i="5" a="1"/>
  <c r="AP120" i="5" s="1"/>
  <c r="AP121" i="5" a="1"/>
  <c r="AP121" i="5" s="1"/>
  <c r="AP122" i="5" a="1"/>
  <c r="AP122" i="5" s="1"/>
  <c r="AP123" i="5" a="1"/>
  <c r="AP123" i="5" s="1"/>
  <c r="AP124" i="5" a="1"/>
  <c r="AP124" i="5" s="1"/>
  <c r="AP125" i="5" a="1"/>
  <c r="AP125" i="5" s="1"/>
  <c r="AP126" i="5" a="1"/>
  <c r="AP126" i="5" s="1"/>
  <c r="AP127" i="5" a="1"/>
  <c r="AP127" i="5" s="1"/>
  <c r="AP128" i="5" a="1"/>
  <c r="AP128" i="5" s="1"/>
  <c r="AP129" i="5" a="1"/>
  <c r="AP129" i="5"/>
  <c r="AP130" i="5" a="1"/>
  <c r="AP130" i="5" s="1"/>
  <c r="AP131" i="5" a="1"/>
  <c r="AP131" i="5" s="1"/>
  <c r="AP132" i="5" a="1"/>
  <c r="AP132" i="5" s="1"/>
  <c r="AP133" i="5" a="1"/>
  <c r="AP133" i="5" s="1"/>
  <c r="AP134" i="5" a="1"/>
  <c r="AP134" i="5" s="1"/>
  <c r="AP135" i="5" a="1"/>
  <c r="AP135" i="5" s="1"/>
  <c r="AP136" i="5" a="1"/>
  <c r="AP136" i="5" s="1"/>
  <c r="AP137" i="5" a="1"/>
  <c r="AP137" i="5" s="1"/>
  <c r="AP138" i="5" a="1"/>
  <c r="AP138" i="5" s="1"/>
  <c r="AP139" i="5" a="1"/>
  <c r="AP139" i="5" s="1"/>
  <c r="AP140" i="5" a="1"/>
  <c r="AP140" i="5" s="1"/>
  <c r="AP141" i="5" a="1"/>
  <c r="AP141" i="5" s="1"/>
  <c r="AP142" i="5" a="1"/>
  <c r="AP142" i="5" s="1"/>
  <c r="AP143" i="5" a="1"/>
  <c r="AP143" i="5" s="1"/>
  <c r="AP144" i="5" a="1"/>
  <c r="AP144" i="5" s="1"/>
  <c r="AP145" i="5" a="1"/>
  <c r="AP145" i="5" s="1"/>
  <c r="AP146" i="5" a="1"/>
  <c r="AP146" i="5" s="1"/>
  <c r="AP147" i="5" a="1"/>
  <c r="AP147" i="5" s="1"/>
  <c r="AP148" i="5" a="1"/>
  <c r="AP148" i="5" s="1"/>
  <c r="AP149" i="5" a="1"/>
  <c r="AP149" i="5" s="1"/>
  <c r="AP150" i="5" a="1"/>
  <c r="AP150" i="5" s="1"/>
  <c r="AP151" i="5" a="1"/>
  <c r="AP151" i="5" s="1"/>
  <c r="AP152" i="5" a="1"/>
  <c r="AP152" i="5" s="1"/>
  <c r="AP153" i="5" a="1"/>
  <c r="AP153" i="5" s="1"/>
  <c r="AP154" i="5" a="1"/>
  <c r="AP154" i="5" s="1"/>
  <c r="AP155" i="5" a="1"/>
  <c r="AP155" i="5" s="1"/>
  <c r="AP156" i="5" a="1"/>
  <c r="AP156" i="5" s="1"/>
  <c r="AP157" i="5" a="1"/>
  <c r="AP157" i="5" s="1"/>
  <c r="AP158" i="5" a="1"/>
  <c r="AP158" i="5" s="1"/>
  <c r="AP159" i="5" a="1"/>
  <c r="AP159" i="5" s="1"/>
  <c r="AP160" i="5" a="1"/>
  <c r="AP160" i="5" s="1"/>
  <c r="AP161" i="5" a="1"/>
  <c r="AP161" i="5" s="1"/>
  <c r="AP42" i="5" a="1"/>
  <c r="AP42" i="5" s="1"/>
  <c r="AG43" i="5"/>
  <c r="AS43" i="5" s="1"/>
  <c r="AH43" i="5"/>
  <c r="AI43" i="5"/>
  <c r="AJ43" i="5"/>
  <c r="AK43" i="5" s="1"/>
  <c r="AL43" i="5"/>
  <c r="AM43" i="5" s="1"/>
  <c r="AO43" i="5"/>
  <c r="AG44" i="5"/>
  <c r="AS44" i="5" s="1"/>
  <c r="AH44" i="5"/>
  <c r="AI44" i="5"/>
  <c r="AJ44" i="5"/>
  <c r="AK44" i="5" s="1"/>
  <c r="AL44" i="5"/>
  <c r="AM44" i="5" s="1"/>
  <c r="AO44" i="5"/>
  <c r="AG45" i="5"/>
  <c r="AS45" i="5" s="1"/>
  <c r="AH45" i="5"/>
  <c r="AI45" i="5"/>
  <c r="AJ45" i="5"/>
  <c r="AK45" i="5" s="1"/>
  <c r="AL45" i="5"/>
  <c r="AM45" i="5" s="1"/>
  <c r="AO45" i="5"/>
  <c r="AG46" i="5"/>
  <c r="AS46" i="5" s="1"/>
  <c r="AH46" i="5"/>
  <c r="AI46" i="5"/>
  <c r="AJ46" i="5"/>
  <c r="AK46" i="5" s="1"/>
  <c r="AL46" i="5"/>
  <c r="AM46" i="5" s="1"/>
  <c r="AO46" i="5"/>
  <c r="AG47" i="5"/>
  <c r="AS47" i="5" s="1"/>
  <c r="AH47" i="5"/>
  <c r="AI47" i="5"/>
  <c r="AJ47" i="5"/>
  <c r="AK47" i="5" s="1"/>
  <c r="AL47" i="5"/>
  <c r="AM47" i="5" s="1"/>
  <c r="AO47" i="5"/>
  <c r="AG48" i="5"/>
  <c r="AS48" i="5" s="1"/>
  <c r="AH48" i="5"/>
  <c r="AI48" i="5"/>
  <c r="AJ48" i="5"/>
  <c r="AK48" i="5" s="1"/>
  <c r="AL48" i="5"/>
  <c r="AM48" i="5" s="1"/>
  <c r="AO48" i="5"/>
  <c r="AG49" i="5"/>
  <c r="AS49" i="5" s="1"/>
  <c r="AH49" i="5"/>
  <c r="AI49" i="5"/>
  <c r="AJ49" i="5"/>
  <c r="AK49" i="5" s="1"/>
  <c r="AL49" i="5"/>
  <c r="AM49" i="5" s="1"/>
  <c r="AO49" i="5"/>
  <c r="AG50" i="5"/>
  <c r="AS50" i="5" s="1"/>
  <c r="AH50" i="5"/>
  <c r="AI50" i="5"/>
  <c r="AJ50" i="5"/>
  <c r="AK50" i="5" s="1"/>
  <c r="AL50" i="5"/>
  <c r="AM50" i="5" s="1"/>
  <c r="AO50" i="5"/>
  <c r="AG51" i="5"/>
  <c r="AS51" i="5" s="1"/>
  <c r="AH51" i="5"/>
  <c r="AI51" i="5"/>
  <c r="AJ51" i="5"/>
  <c r="AK51" i="5" s="1"/>
  <c r="AL51" i="5"/>
  <c r="AM51" i="5" s="1"/>
  <c r="AO51" i="5"/>
  <c r="AG52" i="5"/>
  <c r="AS52" i="5" s="1"/>
  <c r="AH52" i="5"/>
  <c r="AI52" i="5"/>
  <c r="AJ52" i="5"/>
  <c r="AK52" i="5" s="1"/>
  <c r="AL52" i="5"/>
  <c r="AM52" i="5" s="1"/>
  <c r="AO52" i="5"/>
  <c r="AG53" i="5"/>
  <c r="AS53" i="5" s="1"/>
  <c r="AH53" i="5"/>
  <c r="AI53" i="5"/>
  <c r="AJ53" i="5"/>
  <c r="AK53" i="5" s="1"/>
  <c r="AL53" i="5"/>
  <c r="AM53" i="5" s="1"/>
  <c r="AO53" i="5"/>
  <c r="AG54" i="5"/>
  <c r="AS54" i="5" s="1"/>
  <c r="AH54" i="5"/>
  <c r="AI54" i="5"/>
  <c r="AJ54" i="5"/>
  <c r="AK54" i="5" s="1"/>
  <c r="AL54" i="5"/>
  <c r="AM54" i="5" s="1"/>
  <c r="AO54" i="5"/>
  <c r="AG55" i="5"/>
  <c r="AS55" i="5" s="1"/>
  <c r="AH55" i="5"/>
  <c r="AI55" i="5"/>
  <c r="AJ55" i="5"/>
  <c r="AK55" i="5" s="1"/>
  <c r="AL55" i="5"/>
  <c r="AM55" i="5" s="1"/>
  <c r="AO55" i="5"/>
  <c r="AG56" i="5"/>
  <c r="AS56" i="5" s="1"/>
  <c r="AH56" i="5"/>
  <c r="AI56" i="5"/>
  <c r="AJ56" i="5"/>
  <c r="AK56" i="5" s="1"/>
  <c r="AL56" i="5"/>
  <c r="AM56" i="5" s="1"/>
  <c r="AO56" i="5"/>
  <c r="AG57" i="5"/>
  <c r="AS57" i="5" s="1"/>
  <c r="AH57" i="5"/>
  <c r="AI57" i="5"/>
  <c r="AJ57" i="5"/>
  <c r="AK57" i="5" s="1"/>
  <c r="AL57" i="5"/>
  <c r="AM57" i="5" s="1"/>
  <c r="AO57" i="5"/>
  <c r="AG58" i="5"/>
  <c r="AS58" i="5" s="1"/>
  <c r="AH58" i="5"/>
  <c r="AI58" i="5"/>
  <c r="AJ58" i="5"/>
  <c r="AK58" i="5" s="1"/>
  <c r="AL58" i="5"/>
  <c r="AM58" i="5" s="1"/>
  <c r="AO58" i="5"/>
  <c r="AG59" i="5"/>
  <c r="AS59" i="5" s="1"/>
  <c r="AH59" i="5"/>
  <c r="AI59" i="5"/>
  <c r="AJ59" i="5"/>
  <c r="AK59" i="5" s="1"/>
  <c r="AL59" i="5"/>
  <c r="AM59" i="5" s="1"/>
  <c r="AO59" i="5"/>
  <c r="AG60" i="5"/>
  <c r="AS60" i="5" s="1"/>
  <c r="AH60" i="5"/>
  <c r="AI60" i="5"/>
  <c r="AJ60" i="5"/>
  <c r="AK60" i="5" s="1"/>
  <c r="AL60" i="5"/>
  <c r="AM60" i="5" s="1"/>
  <c r="AO60" i="5"/>
  <c r="AG61" i="5"/>
  <c r="AS61" i="5" s="1"/>
  <c r="AH61" i="5"/>
  <c r="AI61" i="5"/>
  <c r="AJ61" i="5"/>
  <c r="AK61" i="5" s="1"/>
  <c r="AL61" i="5"/>
  <c r="AM61" i="5" s="1"/>
  <c r="AO61" i="5"/>
  <c r="AG62" i="5"/>
  <c r="AS62" i="5" s="1"/>
  <c r="AH62" i="5"/>
  <c r="AI62" i="5"/>
  <c r="AJ62" i="5"/>
  <c r="AK62" i="5" s="1"/>
  <c r="AL62" i="5"/>
  <c r="AM62" i="5" s="1"/>
  <c r="AO62" i="5"/>
  <c r="AG63" i="5"/>
  <c r="AS63" i="5" s="1"/>
  <c r="AH63" i="5"/>
  <c r="AI63" i="5"/>
  <c r="AJ63" i="5"/>
  <c r="AK63" i="5" s="1"/>
  <c r="AL63" i="5"/>
  <c r="AM63" i="5" s="1"/>
  <c r="AO63" i="5"/>
  <c r="AG64" i="5"/>
  <c r="AS64" i="5" s="1"/>
  <c r="AH64" i="5"/>
  <c r="AI64" i="5"/>
  <c r="AJ64" i="5"/>
  <c r="AK64" i="5" s="1"/>
  <c r="AL64" i="5"/>
  <c r="AM64" i="5" s="1"/>
  <c r="AO64" i="5"/>
  <c r="AG65" i="5"/>
  <c r="AS65" i="5" s="1"/>
  <c r="AH65" i="5"/>
  <c r="AI65" i="5"/>
  <c r="AJ65" i="5"/>
  <c r="AK65" i="5" s="1"/>
  <c r="AL65" i="5"/>
  <c r="AM65" i="5" s="1"/>
  <c r="AO65" i="5"/>
  <c r="AG66" i="5"/>
  <c r="AS66" i="5" s="1"/>
  <c r="AH66" i="5"/>
  <c r="AI66" i="5"/>
  <c r="AJ66" i="5"/>
  <c r="AK66" i="5" s="1"/>
  <c r="AL66" i="5"/>
  <c r="AM66" i="5" s="1"/>
  <c r="AO66" i="5"/>
  <c r="AG67" i="5"/>
  <c r="AS67" i="5" s="1"/>
  <c r="AH67" i="5"/>
  <c r="AI67" i="5"/>
  <c r="AJ67" i="5"/>
  <c r="AK67" i="5" s="1"/>
  <c r="AL67" i="5"/>
  <c r="AM67" i="5" s="1"/>
  <c r="AO67" i="5"/>
  <c r="AG68" i="5"/>
  <c r="AS68" i="5" s="1"/>
  <c r="AH68" i="5"/>
  <c r="AI68" i="5"/>
  <c r="AJ68" i="5"/>
  <c r="AK68" i="5" s="1"/>
  <c r="AL68" i="5"/>
  <c r="AM68" i="5" s="1"/>
  <c r="AO68" i="5"/>
  <c r="AG69" i="5"/>
  <c r="AS69" i="5" s="1"/>
  <c r="AH69" i="5"/>
  <c r="AI69" i="5"/>
  <c r="AJ69" i="5"/>
  <c r="AK69" i="5" s="1"/>
  <c r="AL69" i="5"/>
  <c r="AM69" i="5" s="1"/>
  <c r="AO69" i="5"/>
  <c r="AG70" i="5"/>
  <c r="AS70" i="5" s="1"/>
  <c r="AH70" i="5"/>
  <c r="AI70" i="5"/>
  <c r="AJ70" i="5"/>
  <c r="AK70" i="5" s="1"/>
  <c r="AL70" i="5"/>
  <c r="AM70" i="5" s="1"/>
  <c r="AO70" i="5"/>
  <c r="AG71" i="5"/>
  <c r="AS71" i="5" s="1"/>
  <c r="AH71" i="5"/>
  <c r="AI71" i="5"/>
  <c r="AJ71" i="5"/>
  <c r="AK71" i="5" s="1"/>
  <c r="AL71" i="5"/>
  <c r="AM71" i="5" s="1"/>
  <c r="AO71" i="5"/>
  <c r="AG72" i="5"/>
  <c r="AS72" i="5" s="1"/>
  <c r="AH72" i="5"/>
  <c r="AI72" i="5"/>
  <c r="AJ72" i="5"/>
  <c r="AK72" i="5" s="1"/>
  <c r="AL72" i="5"/>
  <c r="AM72" i="5" s="1"/>
  <c r="AO72" i="5"/>
  <c r="AG73" i="5"/>
  <c r="AS73" i="5" s="1"/>
  <c r="AH73" i="5"/>
  <c r="AI73" i="5"/>
  <c r="AJ73" i="5"/>
  <c r="AK73" i="5" s="1"/>
  <c r="AL73" i="5"/>
  <c r="AM73" i="5" s="1"/>
  <c r="AO73" i="5"/>
  <c r="AG74" i="5"/>
  <c r="AS74" i="5" s="1"/>
  <c r="AH74" i="5"/>
  <c r="AI74" i="5"/>
  <c r="AJ74" i="5"/>
  <c r="AK74" i="5" s="1"/>
  <c r="AL74" i="5"/>
  <c r="AM74" i="5" s="1"/>
  <c r="AO74" i="5"/>
  <c r="AG75" i="5"/>
  <c r="AS75" i="5" s="1"/>
  <c r="AH75" i="5"/>
  <c r="AI75" i="5"/>
  <c r="AJ75" i="5"/>
  <c r="AK75" i="5" s="1"/>
  <c r="AL75" i="5"/>
  <c r="AM75" i="5" s="1"/>
  <c r="AO75" i="5"/>
  <c r="AG76" i="5"/>
  <c r="AS76" i="5" s="1"/>
  <c r="AH76" i="5"/>
  <c r="AI76" i="5"/>
  <c r="AJ76" i="5"/>
  <c r="AK76" i="5" s="1"/>
  <c r="AL76" i="5"/>
  <c r="AM76" i="5" s="1"/>
  <c r="AO76" i="5"/>
  <c r="AG77" i="5"/>
  <c r="AS77" i="5" s="1"/>
  <c r="AH77" i="5"/>
  <c r="AI77" i="5"/>
  <c r="AJ77" i="5"/>
  <c r="AK77" i="5" s="1"/>
  <c r="AL77" i="5"/>
  <c r="AM77" i="5" s="1"/>
  <c r="AO77" i="5"/>
  <c r="AG78" i="5"/>
  <c r="AS78" i="5" s="1"/>
  <c r="AH78" i="5"/>
  <c r="AI78" i="5"/>
  <c r="AJ78" i="5"/>
  <c r="AK78" i="5" s="1"/>
  <c r="AL78" i="5"/>
  <c r="AM78" i="5" s="1"/>
  <c r="AO78" i="5"/>
  <c r="AG79" i="5"/>
  <c r="AS79" i="5" s="1"/>
  <c r="AH79" i="5"/>
  <c r="AI79" i="5"/>
  <c r="AJ79" i="5"/>
  <c r="AK79" i="5" s="1"/>
  <c r="AL79" i="5"/>
  <c r="AM79" i="5" s="1"/>
  <c r="AO79" i="5"/>
  <c r="AG80" i="5"/>
  <c r="AS80" i="5" s="1"/>
  <c r="AH80" i="5"/>
  <c r="AI80" i="5"/>
  <c r="AJ80" i="5"/>
  <c r="AK80" i="5" s="1"/>
  <c r="AL80" i="5"/>
  <c r="AM80" i="5" s="1"/>
  <c r="AO80" i="5"/>
  <c r="AG81" i="5"/>
  <c r="AS81" i="5" s="1"/>
  <c r="AH81" i="5"/>
  <c r="AI81" i="5"/>
  <c r="AJ81" i="5"/>
  <c r="AK81" i="5" s="1"/>
  <c r="AL81" i="5"/>
  <c r="AM81" i="5" s="1"/>
  <c r="AO81" i="5"/>
  <c r="AG82" i="5"/>
  <c r="AS82" i="5" s="1"/>
  <c r="AH82" i="5"/>
  <c r="AI82" i="5"/>
  <c r="AJ82" i="5"/>
  <c r="AK82" i="5" s="1"/>
  <c r="AL82" i="5"/>
  <c r="AM82" i="5" s="1"/>
  <c r="AO82" i="5"/>
  <c r="AG83" i="5"/>
  <c r="AS83" i="5" s="1"/>
  <c r="AH83" i="5"/>
  <c r="AI83" i="5"/>
  <c r="AJ83" i="5"/>
  <c r="AK83" i="5" s="1"/>
  <c r="AL83" i="5"/>
  <c r="AM83" i="5" s="1"/>
  <c r="AO83" i="5"/>
  <c r="AG84" i="5"/>
  <c r="AS84" i="5" s="1"/>
  <c r="AH84" i="5"/>
  <c r="AI84" i="5"/>
  <c r="AJ84" i="5"/>
  <c r="AK84" i="5" s="1"/>
  <c r="AL84" i="5"/>
  <c r="AM84" i="5" s="1"/>
  <c r="AO84" i="5"/>
  <c r="AG85" i="5"/>
  <c r="AS85" i="5" s="1"/>
  <c r="AH85" i="5"/>
  <c r="AI85" i="5"/>
  <c r="AJ85" i="5"/>
  <c r="AK85" i="5" s="1"/>
  <c r="AL85" i="5"/>
  <c r="AM85" i="5" s="1"/>
  <c r="AO85" i="5"/>
  <c r="AG86" i="5"/>
  <c r="AS86" i="5" s="1"/>
  <c r="AH86" i="5"/>
  <c r="AI86" i="5"/>
  <c r="AJ86" i="5"/>
  <c r="AK86" i="5" s="1"/>
  <c r="AL86" i="5"/>
  <c r="AM86" i="5" s="1"/>
  <c r="AO86" i="5"/>
  <c r="AG87" i="5"/>
  <c r="AS87" i="5" s="1"/>
  <c r="AH87" i="5"/>
  <c r="AI87" i="5"/>
  <c r="AJ87" i="5"/>
  <c r="AK87" i="5" s="1"/>
  <c r="AL87" i="5"/>
  <c r="AM87" i="5" s="1"/>
  <c r="AO87" i="5"/>
  <c r="AG88" i="5"/>
  <c r="AS88" i="5" s="1"/>
  <c r="AH88" i="5"/>
  <c r="AI88" i="5"/>
  <c r="AJ88" i="5"/>
  <c r="AK88" i="5" s="1"/>
  <c r="AL88" i="5"/>
  <c r="AM88" i="5" s="1"/>
  <c r="AO88" i="5"/>
  <c r="AG89" i="5"/>
  <c r="AS89" i="5" s="1"/>
  <c r="AH89" i="5"/>
  <c r="AI89" i="5"/>
  <c r="AJ89" i="5"/>
  <c r="AK89" i="5" s="1"/>
  <c r="AL89" i="5"/>
  <c r="AM89" i="5" s="1"/>
  <c r="AO89" i="5"/>
  <c r="AG90" i="5"/>
  <c r="AS90" i="5" s="1"/>
  <c r="AH90" i="5"/>
  <c r="AI90" i="5"/>
  <c r="AJ90" i="5"/>
  <c r="AK90" i="5" s="1"/>
  <c r="AL90" i="5"/>
  <c r="AM90" i="5" s="1"/>
  <c r="AO90" i="5"/>
  <c r="AG91" i="5"/>
  <c r="AS91" i="5" s="1"/>
  <c r="AH91" i="5"/>
  <c r="AI91" i="5"/>
  <c r="AJ91" i="5"/>
  <c r="AK91" i="5" s="1"/>
  <c r="AL91" i="5"/>
  <c r="AM91" i="5" s="1"/>
  <c r="AO91" i="5"/>
  <c r="AG92" i="5"/>
  <c r="AS92" i="5" s="1"/>
  <c r="AH92" i="5"/>
  <c r="AI92" i="5"/>
  <c r="AJ92" i="5"/>
  <c r="AK92" i="5" s="1"/>
  <c r="AL92" i="5"/>
  <c r="AM92" i="5" s="1"/>
  <c r="AO92" i="5"/>
  <c r="AG93" i="5"/>
  <c r="AS93" i="5" s="1"/>
  <c r="AH93" i="5"/>
  <c r="AI93" i="5"/>
  <c r="AJ93" i="5"/>
  <c r="AK93" i="5" s="1"/>
  <c r="AL93" i="5"/>
  <c r="AM93" i="5" s="1"/>
  <c r="AO93" i="5"/>
  <c r="AG94" i="5"/>
  <c r="AS94" i="5" s="1"/>
  <c r="AH94" i="5"/>
  <c r="AI94" i="5"/>
  <c r="AJ94" i="5"/>
  <c r="AK94" i="5" s="1"/>
  <c r="AL94" i="5"/>
  <c r="AM94" i="5" s="1"/>
  <c r="AO94" i="5"/>
  <c r="AG95" i="5"/>
  <c r="AS95" i="5" s="1"/>
  <c r="AH95" i="5"/>
  <c r="AI95" i="5"/>
  <c r="AJ95" i="5"/>
  <c r="AK95" i="5" s="1"/>
  <c r="AL95" i="5"/>
  <c r="AM95" i="5" s="1"/>
  <c r="AO95" i="5"/>
  <c r="AG96" i="5"/>
  <c r="AS96" i="5" s="1"/>
  <c r="AH96" i="5"/>
  <c r="AI96" i="5"/>
  <c r="AJ96" i="5"/>
  <c r="AK96" i="5" s="1"/>
  <c r="AL96" i="5"/>
  <c r="AM96" i="5" s="1"/>
  <c r="AO96" i="5"/>
  <c r="AG97" i="5"/>
  <c r="AS97" i="5" s="1"/>
  <c r="AH97" i="5"/>
  <c r="AI97" i="5"/>
  <c r="AJ97" i="5"/>
  <c r="AK97" i="5" s="1"/>
  <c r="AL97" i="5"/>
  <c r="AM97" i="5" s="1"/>
  <c r="AO97" i="5"/>
  <c r="AG98" i="5"/>
  <c r="AS98" i="5" s="1"/>
  <c r="AH98" i="5"/>
  <c r="AI98" i="5"/>
  <c r="AJ98" i="5"/>
  <c r="AK98" i="5" s="1"/>
  <c r="AL98" i="5"/>
  <c r="AM98" i="5" s="1"/>
  <c r="AO98" i="5"/>
  <c r="AG99" i="5"/>
  <c r="AS99" i="5" s="1"/>
  <c r="AH99" i="5"/>
  <c r="AI99" i="5"/>
  <c r="AJ99" i="5"/>
  <c r="AK99" i="5" s="1"/>
  <c r="AL99" i="5"/>
  <c r="AM99" i="5" s="1"/>
  <c r="AO99" i="5"/>
  <c r="AG100" i="5"/>
  <c r="AS100" i="5" s="1"/>
  <c r="AH100" i="5"/>
  <c r="AI100" i="5"/>
  <c r="AJ100" i="5"/>
  <c r="AK100" i="5" s="1"/>
  <c r="AL100" i="5"/>
  <c r="AM100" i="5" s="1"/>
  <c r="AO100" i="5"/>
  <c r="AG101" i="5"/>
  <c r="AS101" i="5" s="1"/>
  <c r="AH101" i="5"/>
  <c r="AI101" i="5"/>
  <c r="AJ101" i="5"/>
  <c r="AK101" i="5" s="1"/>
  <c r="AL101" i="5"/>
  <c r="AM101" i="5" s="1"/>
  <c r="AO101" i="5"/>
  <c r="AG102" i="5"/>
  <c r="AS102" i="5" s="1"/>
  <c r="AH102" i="5"/>
  <c r="AI102" i="5"/>
  <c r="AJ102" i="5"/>
  <c r="AK102" i="5" s="1"/>
  <c r="AL102" i="5"/>
  <c r="AM102" i="5" s="1"/>
  <c r="AO102" i="5"/>
  <c r="AG103" i="5"/>
  <c r="AS103" i="5" s="1"/>
  <c r="AH103" i="5"/>
  <c r="AI103" i="5"/>
  <c r="AJ103" i="5"/>
  <c r="AK103" i="5" s="1"/>
  <c r="AL103" i="5"/>
  <c r="AM103" i="5" s="1"/>
  <c r="AO103" i="5"/>
  <c r="AG104" i="5"/>
  <c r="AS104" i="5" s="1"/>
  <c r="AH104" i="5"/>
  <c r="AI104" i="5"/>
  <c r="AJ104" i="5"/>
  <c r="AK104" i="5" s="1"/>
  <c r="AL104" i="5"/>
  <c r="AM104" i="5" s="1"/>
  <c r="AO104" i="5"/>
  <c r="AG105" i="5"/>
  <c r="AS105" i="5" s="1"/>
  <c r="AH105" i="5"/>
  <c r="AI105" i="5"/>
  <c r="AJ105" i="5"/>
  <c r="AK105" i="5" s="1"/>
  <c r="AL105" i="5"/>
  <c r="AM105" i="5" s="1"/>
  <c r="AO105" i="5"/>
  <c r="AG106" i="5"/>
  <c r="AS106" i="5" s="1"/>
  <c r="AH106" i="5"/>
  <c r="AI106" i="5"/>
  <c r="AJ106" i="5"/>
  <c r="AK106" i="5" s="1"/>
  <c r="AL106" i="5"/>
  <c r="AM106" i="5" s="1"/>
  <c r="AO106" i="5"/>
  <c r="AG107" i="5"/>
  <c r="AS107" i="5" s="1"/>
  <c r="AH107" i="5"/>
  <c r="AI107" i="5"/>
  <c r="AJ107" i="5"/>
  <c r="AK107" i="5" s="1"/>
  <c r="AL107" i="5"/>
  <c r="AM107" i="5" s="1"/>
  <c r="AO107" i="5"/>
  <c r="AG108" i="5"/>
  <c r="AS108" i="5" s="1"/>
  <c r="AH108" i="5"/>
  <c r="AI108" i="5"/>
  <c r="AJ108" i="5"/>
  <c r="AK108" i="5" s="1"/>
  <c r="AL108" i="5"/>
  <c r="AM108" i="5" s="1"/>
  <c r="AO108" i="5"/>
  <c r="AG109" i="5"/>
  <c r="AS109" i="5" s="1"/>
  <c r="AH109" i="5"/>
  <c r="AI109" i="5"/>
  <c r="AJ109" i="5"/>
  <c r="AK109" i="5" s="1"/>
  <c r="AL109" i="5"/>
  <c r="AM109" i="5" s="1"/>
  <c r="AO109" i="5"/>
  <c r="AG110" i="5"/>
  <c r="AS110" i="5" s="1"/>
  <c r="AH110" i="5"/>
  <c r="AI110" i="5"/>
  <c r="AJ110" i="5"/>
  <c r="AK110" i="5" s="1"/>
  <c r="AL110" i="5"/>
  <c r="AM110" i="5" s="1"/>
  <c r="AO110" i="5"/>
  <c r="AG111" i="5"/>
  <c r="AS111" i="5" s="1"/>
  <c r="AH111" i="5"/>
  <c r="AI111" i="5"/>
  <c r="AJ111" i="5"/>
  <c r="AK111" i="5" s="1"/>
  <c r="AL111" i="5"/>
  <c r="AM111" i="5" s="1"/>
  <c r="AO111" i="5"/>
  <c r="AG112" i="5"/>
  <c r="AS112" i="5" s="1"/>
  <c r="AH112" i="5"/>
  <c r="AI112" i="5"/>
  <c r="AJ112" i="5"/>
  <c r="AK112" i="5" s="1"/>
  <c r="AL112" i="5"/>
  <c r="AM112" i="5" s="1"/>
  <c r="AO112" i="5"/>
  <c r="AG113" i="5"/>
  <c r="AS113" i="5" s="1"/>
  <c r="AH113" i="5"/>
  <c r="AI113" i="5"/>
  <c r="AJ113" i="5"/>
  <c r="AK113" i="5" s="1"/>
  <c r="AL113" i="5"/>
  <c r="AM113" i="5" s="1"/>
  <c r="AO113" i="5"/>
  <c r="AG114" i="5"/>
  <c r="AS114" i="5" s="1"/>
  <c r="AT114" i="5" s="1"/>
  <c r="AH114" i="5"/>
  <c r="AI114" i="5"/>
  <c r="AJ114" i="5"/>
  <c r="AK114" i="5" s="1"/>
  <c r="AL114" i="5"/>
  <c r="AM114" i="5" s="1"/>
  <c r="AO114" i="5"/>
  <c r="AG115" i="5"/>
  <c r="AS115" i="5" s="1"/>
  <c r="AT115" i="5" s="1"/>
  <c r="AH115" i="5"/>
  <c r="AI115" i="5"/>
  <c r="AJ115" i="5"/>
  <c r="AK115" i="5" s="1"/>
  <c r="AL115" i="5"/>
  <c r="AM115" i="5" s="1"/>
  <c r="AO115" i="5"/>
  <c r="AG116" i="5"/>
  <c r="AS116" i="5" s="1"/>
  <c r="AT116" i="5" s="1"/>
  <c r="AH116" i="5"/>
  <c r="AI116" i="5"/>
  <c r="AJ116" i="5"/>
  <c r="AK116" i="5" s="1"/>
  <c r="AL116" i="5"/>
  <c r="AM116" i="5" s="1"/>
  <c r="AO116" i="5"/>
  <c r="AG117" i="5"/>
  <c r="AS117" i="5" s="1"/>
  <c r="AT117" i="5" s="1"/>
  <c r="AH117" i="5"/>
  <c r="AI117" i="5"/>
  <c r="AJ117" i="5"/>
  <c r="AK117" i="5" s="1"/>
  <c r="AL117" i="5"/>
  <c r="AM117" i="5" s="1"/>
  <c r="AO117" i="5"/>
  <c r="AG118" i="5"/>
  <c r="AS118" i="5" s="1"/>
  <c r="AT118" i="5" s="1"/>
  <c r="AH118" i="5"/>
  <c r="AI118" i="5"/>
  <c r="AJ118" i="5"/>
  <c r="AK118" i="5" s="1"/>
  <c r="AL118" i="5"/>
  <c r="AM118" i="5" s="1"/>
  <c r="AO118" i="5"/>
  <c r="AG119" i="5"/>
  <c r="AS119" i="5" s="1"/>
  <c r="AT119" i="5" s="1"/>
  <c r="AH119" i="5"/>
  <c r="AI119" i="5"/>
  <c r="AJ119" i="5"/>
  <c r="AK119" i="5" s="1"/>
  <c r="AL119" i="5"/>
  <c r="AM119" i="5" s="1"/>
  <c r="AO119" i="5"/>
  <c r="AG120" i="5"/>
  <c r="AS120" i="5" s="1"/>
  <c r="AT120" i="5" s="1"/>
  <c r="AH120" i="5"/>
  <c r="AI120" i="5"/>
  <c r="AJ120" i="5"/>
  <c r="AK120" i="5" s="1"/>
  <c r="AL120" i="5"/>
  <c r="AM120" i="5" s="1"/>
  <c r="AO120" i="5"/>
  <c r="AG121" i="5"/>
  <c r="AS121" i="5" s="1"/>
  <c r="AT121" i="5" s="1"/>
  <c r="AH121" i="5"/>
  <c r="AI121" i="5"/>
  <c r="AJ121" i="5"/>
  <c r="AK121" i="5" s="1"/>
  <c r="AL121" i="5"/>
  <c r="AM121" i="5" s="1"/>
  <c r="AO121" i="5"/>
  <c r="AG122" i="5"/>
  <c r="AS122" i="5" s="1"/>
  <c r="AT122" i="5" s="1"/>
  <c r="AH122" i="5"/>
  <c r="AI122" i="5"/>
  <c r="AJ122" i="5"/>
  <c r="AK122" i="5" s="1"/>
  <c r="AL122" i="5"/>
  <c r="AM122" i="5" s="1"/>
  <c r="AO122" i="5"/>
  <c r="AG123" i="5"/>
  <c r="AS123" i="5" s="1"/>
  <c r="AT123" i="5" s="1"/>
  <c r="AH123" i="5"/>
  <c r="AI123" i="5"/>
  <c r="AJ123" i="5"/>
  <c r="AK123" i="5" s="1"/>
  <c r="AL123" i="5"/>
  <c r="AM123" i="5" s="1"/>
  <c r="AO123" i="5"/>
  <c r="AG124" i="5"/>
  <c r="AS124" i="5" s="1"/>
  <c r="AT124" i="5" s="1"/>
  <c r="AH124" i="5"/>
  <c r="AI124" i="5"/>
  <c r="AJ124" i="5"/>
  <c r="AK124" i="5" s="1"/>
  <c r="AL124" i="5"/>
  <c r="AM124" i="5" s="1"/>
  <c r="AO124" i="5"/>
  <c r="AG125" i="5"/>
  <c r="AS125" i="5" s="1"/>
  <c r="AT125" i="5" s="1"/>
  <c r="AH125" i="5"/>
  <c r="AI125" i="5"/>
  <c r="AJ125" i="5"/>
  <c r="AK125" i="5" s="1"/>
  <c r="AL125" i="5"/>
  <c r="AM125" i="5" s="1"/>
  <c r="AO125" i="5"/>
  <c r="AG126" i="5"/>
  <c r="AS126" i="5" s="1"/>
  <c r="AT126" i="5" s="1"/>
  <c r="AH126" i="5"/>
  <c r="AI126" i="5"/>
  <c r="AJ126" i="5"/>
  <c r="AK126" i="5" s="1"/>
  <c r="AL126" i="5"/>
  <c r="AM126" i="5" s="1"/>
  <c r="AO126" i="5"/>
  <c r="AG127" i="5"/>
  <c r="AS127" i="5" s="1"/>
  <c r="AT127" i="5" s="1"/>
  <c r="AH127" i="5"/>
  <c r="AI127" i="5"/>
  <c r="AJ127" i="5"/>
  <c r="AK127" i="5" s="1"/>
  <c r="AL127" i="5"/>
  <c r="AM127" i="5" s="1"/>
  <c r="AO127" i="5"/>
  <c r="AG128" i="5"/>
  <c r="AS128" i="5" s="1"/>
  <c r="AT128" i="5" s="1"/>
  <c r="AH128" i="5"/>
  <c r="AI128" i="5"/>
  <c r="AJ128" i="5"/>
  <c r="AK128" i="5" s="1"/>
  <c r="AL128" i="5"/>
  <c r="AM128" i="5"/>
  <c r="AO128" i="5"/>
  <c r="AG129" i="5"/>
  <c r="AS129" i="5" s="1"/>
  <c r="AT129" i="5" s="1"/>
  <c r="AH129" i="5"/>
  <c r="AI129" i="5"/>
  <c r="AJ129" i="5"/>
  <c r="AK129" i="5" s="1"/>
  <c r="AL129" i="5"/>
  <c r="AM129" i="5" s="1"/>
  <c r="AO129" i="5"/>
  <c r="AG130" i="5"/>
  <c r="AS130" i="5" s="1"/>
  <c r="AT130" i="5" s="1"/>
  <c r="AH130" i="5"/>
  <c r="AI130" i="5"/>
  <c r="AJ130" i="5"/>
  <c r="AK130" i="5" s="1"/>
  <c r="AL130" i="5"/>
  <c r="AM130" i="5" s="1"/>
  <c r="AO130" i="5"/>
  <c r="AG131" i="5"/>
  <c r="AS131" i="5" s="1"/>
  <c r="AT131" i="5" s="1"/>
  <c r="AH131" i="5"/>
  <c r="AI131" i="5"/>
  <c r="AJ131" i="5"/>
  <c r="AK131" i="5" s="1"/>
  <c r="AL131" i="5"/>
  <c r="AM131" i="5" s="1"/>
  <c r="AO131" i="5"/>
  <c r="AG132" i="5"/>
  <c r="AS132" i="5" s="1"/>
  <c r="AT132" i="5" s="1"/>
  <c r="AH132" i="5"/>
  <c r="AI132" i="5"/>
  <c r="AJ132" i="5"/>
  <c r="AK132" i="5" s="1"/>
  <c r="AL132" i="5"/>
  <c r="AM132" i="5" s="1"/>
  <c r="AO132" i="5"/>
  <c r="AG133" i="5"/>
  <c r="AS133" i="5" s="1"/>
  <c r="AT133" i="5" s="1"/>
  <c r="AH133" i="5"/>
  <c r="AI133" i="5"/>
  <c r="AJ133" i="5"/>
  <c r="AK133" i="5" s="1"/>
  <c r="AL133" i="5"/>
  <c r="AM133" i="5"/>
  <c r="AO133" i="5"/>
  <c r="AG134" i="5"/>
  <c r="AS134" i="5" s="1"/>
  <c r="AT134" i="5" s="1"/>
  <c r="AH134" i="5"/>
  <c r="AI134" i="5"/>
  <c r="AJ134" i="5"/>
  <c r="AK134" i="5" s="1"/>
  <c r="AL134" i="5"/>
  <c r="AM134" i="5" s="1"/>
  <c r="AO134" i="5"/>
  <c r="AG135" i="5"/>
  <c r="AS135" i="5" s="1"/>
  <c r="AT135" i="5" s="1"/>
  <c r="AH135" i="5"/>
  <c r="AI135" i="5"/>
  <c r="AJ135" i="5"/>
  <c r="AK135" i="5" s="1"/>
  <c r="AL135" i="5"/>
  <c r="AM135" i="5"/>
  <c r="AO135" i="5"/>
  <c r="AG136" i="5"/>
  <c r="AS136" i="5" s="1"/>
  <c r="AT136" i="5" s="1"/>
  <c r="AH136" i="5"/>
  <c r="AI136" i="5"/>
  <c r="AJ136" i="5"/>
  <c r="AK136" i="5" s="1"/>
  <c r="AL136" i="5"/>
  <c r="AM136" i="5"/>
  <c r="AO136" i="5"/>
  <c r="AG137" i="5"/>
  <c r="AS137" i="5" s="1"/>
  <c r="AT137" i="5" s="1"/>
  <c r="AH137" i="5"/>
  <c r="AI137" i="5"/>
  <c r="AJ137" i="5"/>
  <c r="AK137" i="5" s="1"/>
  <c r="AL137" i="5"/>
  <c r="AM137" i="5" s="1"/>
  <c r="AO137" i="5"/>
  <c r="AG138" i="5"/>
  <c r="AS138" i="5" s="1"/>
  <c r="AT138" i="5" s="1"/>
  <c r="AH138" i="5"/>
  <c r="AI138" i="5"/>
  <c r="AJ138" i="5"/>
  <c r="AK138" i="5" s="1"/>
  <c r="AL138" i="5"/>
  <c r="AM138" i="5" s="1"/>
  <c r="AO138" i="5"/>
  <c r="AG139" i="5"/>
  <c r="AS139" i="5" s="1"/>
  <c r="AT139" i="5" s="1"/>
  <c r="AH139" i="5"/>
  <c r="AI139" i="5"/>
  <c r="AJ139" i="5"/>
  <c r="AK139" i="5" s="1"/>
  <c r="AL139" i="5"/>
  <c r="AM139" i="5"/>
  <c r="AO139" i="5"/>
  <c r="AG140" i="5"/>
  <c r="AS140" i="5" s="1"/>
  <c r="AT140" i="5" s="1"/>
  <c r="AH140" i="5"/>
  <c r="AI140" i="5"/>
  <c r="AJ140" i="5"/>
  <c r="AK140" i="5" s="1"/>
  <c r="AL140" i="5"/>
  <c r="AM140" i="5" s="1"/>
  <c r="AO140" i="5"/>
  <c r="AG141" i="5"/>
  <c r="AS141" i="5" s="1"/>
  <c r="AT141" i="5" s="1"/>
  <c r="AH141" i="5"/>
  <c r="AI141" i="5"/>
  <c r="AJ141" i="5"/>
  <c r="AK141" i="5" s="1"/>
  <c r="AL141" i="5"/>
  <c r="AM141" i="5"/>
  <c r="AO141" i="5"/>
  <c r="AG142" i="5"/>
  <c r="AS142" i="5" s="1"/>
  <c r="AT142" i="5" s="1"/>
  <c r="AH142" i="5"/>
  <c r="AI142" i="5"/>
  <c r="AJ142" i="5"/>
  <c r="AK142" i="5" s="1"/>
  <c r="AL142" i="5"/>
  <c r="AM142" i="5" s="1"/>
  <c r="AO142" i="5"/>
  <c r="AG143" i="5"/>
  <c r="AS143" i="5" s="1"/>
  <c r="AT143" i="5" s="1"/>
  <c r="AH143" i="5"/>
  <c r="AI143" i="5"/>
  <c r="AJ143" i="5"/>
  <c r="AK143" i="5" s="1"/>
  <c r="AL143" i="5"/>
  <c r="AM143" i="5"/>
  <c r="AO143" i="5"/>
  <c r="AG144" i="5"/>
  <c r="AS144" i="5" s="1"/>
  <c r="AT144" i="5" s="1"/>
  <c r="AH144" i="5"/>
  <c r="AI144" i="5"/>
  <c r="AJ144" i="5"/>
  <c r="AK144" i="5" s="1"/>
  <c r="AL144" i="5"/>
  <c r="AM144" i="5"/>
  <c r="AO144" i="5"/>
  <c r="AG145" i="5"/>
  <c r="AS145" i="5" s="1"/>
  <c r="AT145" i="5" s="1"/>
  <c r="AH145" i="5"/>
  <c r="AI145" i="5"/>
  <c r="AJ145" i="5"/>
  <c r="AK145" i="5" s="1"/>
  <c r="AL145" i="5"/>
  <c r="AM145" i="5" s="1"/>
  <c r="AO145" i="5"/>
  <c r="AG146" i="5"/>
  <c r="AS146" i="5" s="1"/>
  <c r="AT146" i="5" s="1"/>
  <c r="AH146" i="5"/>
  <c r="AI146" i="5"/>
  <c r="AJ146" i="5"/>
  <c r="AK146" i="5" s="1"/>
  <c r="AL146" i="5"/>
  <c r="AM146" i="5" s="1"/>
  <c r="AO146" i="5"/>
  <c r="AG147" i="5"/>
  <c r="AS147" i="5" s="1"/>
  <c r="AT147" i="5" s="1"/>
  <c r="AH147" i="5"/>
  <c r="AI147" i="5"/>
  <c r="AJ147" i="5"/>
  <c r="AK147" i="5" s="1"/>
  <c r="AL147" i="5"/>
  <c r="AM147" i="5"/>
  <c r="AO147" i="5"/>
  <c r="AG148" i="5"/>
  <c r="AS148" i="5" s="1"/>
  <c r="AT148" i="5" s="1"/>
  <c r="AH148" i="5"/>
  <c r="AI148" i="5"/>
  <c r="AJ148" i="5"/>
  <c r="AK148" i="5" s="1"/>
  <c r="AL148" i="5"/>
  <c r="AM148" i="5" s="1"/>
  <c r="AO148" i="5"/>
  <c r="AG149" i="5"/>
  <c r="AS149" i="5" s="1"/>
  <c r="AT149" i="5" s="1"/>
  <c r="AH149" i="5"/>
  <c r="AI149" i="5"/>
  <c r="AJ149" i="5"/>
  <c r="AK149" i="5" s="1"/>
  <c r="AL149" i="5"/>
  <c r="AM149" i="5"/>
  <c r="AO149" i="5"/>
  <c r="AG150" i="5"/>
  <c r="AS150" i="5" s="1"/>
  <c r="AT150" i="5" s="1"/>
  <c r="AH150" i="5"/>
  <c r="AI150" i="5"/>
  <c r="AJ150" i="5"/>
  <c r="AK150" i="5" s="1"/>
  <c r="AL150" i="5"/>
  <c r="AM150" i="5" s="1"/>
  <c r="AO150" i="5"/>
  <c r="AG151" i="5"/>
  <c r="AS151" i="5" s="1"/>
  <c r="AT151" i="5" s="1"/>
  <c r="AH151" i="5"/>
  <c r="AI151" i="5"/>
  <c r="AJ151" i="5"/>
  <c r="AK151" i="5" s="1"/>
  <c r="AL151" i="5"/>
  <c r="AM151" i="5"/>
  <c r="AO151" i="5"/>
  <c r="AG152" i="5"/>
  <c r="AS152" i="5" s="1"/>
  <c r="AT152" i="5" s="1"/>
  <c r="AH152" i="5"/>
  <c r="AI152" i="5"/>
  <c r="AJ152" i="5"/>
  <c r="AK152" i="5" s="1"/>
  <c r="AL152" i="5"/>
  <c r="AM152" i="5"/>
  <c r="AO152" i="5"/>
  <c r="AG153" i="5"/>
  <c r="AS153" i="5" s="1"/>
  <c r="AT153" i="5" s="1"/>
  <c r="AH153" i="5"/>
  <c r="AI153" i="5"/>
  <c r="AJ153" i="5"/>
  <c r="AK153" i="5" s="1"/>
  <c r="AL153" i="5"/>
  <c r="AM153" i="5" s="1"/>
  <c r="AO153" i="5"/>
  <c r="AG154" i="5"/>
  <c r="AS154" i="5" s="1"/>
  <c r="AT154" i="5" s="1"/>
  <c r="AH154" i="5"/>
  <c r="AI154" i="5"/>
  <c r="AJ154" i="5"/>
  <c r="AK154" i="5" s="1"/>
  <c r="AL154" i="5"/>
  <c r="AM154" i="5" s="1"/>
  <c r="AO154" i="5"/>
  <c r="AG155" i="5"/>
  <c r="AS155" i="5" s="1"/>
  <c r="AT155" i="5" s="1"/>
  <c r="AH155" i="5"/>
  <c r="AI155" i="5"/>
  <c r="AJ155" i="5"/>
  <c r="AK155" i="5" s="1"/>
  <c r="AL155" i="5"/>
  <c r="AM155" i="5"/>
  <c r="AO155" i="5"/>
  <c r="AG156" i="5"/>
  <c r="AS156" i="5" s="1"/>
  <c r="AT156" i="5" s="1"/>
  <c r="AH156" i="5"/>
  <c r="AI156" i="5"/>
  <c r="AJ156" i="5"/>
  <c r="AK156" i="5" s="1"/>
  <c r="AL156" i="5"/>
  <c r="AM156" i="5" s="1"/>
  <c r="AO156" i="5"/>
  <c r="AG157" i="5"/>
  <c r="AS157" i="5" s="1"/>
  <c r="AT157" i="5" s="1"/>
  <c r="AH157" i="5"/>
  <c r="AI157" i="5"/>
  <c r="AJ157" i="5"/>
  <c r="AK157" i="5" s="1"/>
  <c r="AL157" i="5"/>
  <c r="AM157" i="5"/>
  <c r="AO157" i="5"/>
  <c r="AG158" i="5"/>
  <c r="AS158" i="5" s="1"/>
  <c r="AT158" i="5" s="1"/>
  <c r="AH158" i="5"/>
  <c r="AI158" i="5"/>
  <c r="AJ158" i="5"/>
  <c r="AK158" i="5" s="1"/>
  <c r="AL158" i="5"/>
  <c r="AM158" i="5" s="1"/>
  <c r="AO158" i="5"/>
  <c r="AG159" i="5"/>
  <c r="AS159" i="5" s="1"/>
  <c r="AT159" i="5" s="1"/>
  <c r="AH159" i="5"/>
  <c r="AI159" i="5"/>
  <c r="AJ159" i="5"/>
  <c r="AK159" i="5" s="1"/>
  <c r="AL159" i="5"/>
  <c r="AM159" i="5"/>
  <c r="AO159" i="5"/>
  <c r="AG160" i="5"/>
  <c r="AS160" i="5" s="1"/>
  <c r="AT160" i="5" s="1"/>
  <c r="AH160" i="5"/>
  <c r="AI160" i="5"/>
  <c r="AJ160" i="5"/>
  <c r="AK160" i="5" s="1"/>
  <c r="AL160" i="5"/>
  <c r="AM160" i="5"/>
  <c r="AO160" i="5"/>
  <c r="AG161" i="5"/>
  <c r="AS161" i="5" s="1"/>
  <c r="AH161" i="5"/>
  <c r="AI161" i="5"/>
  <c r="AJ161" i="5"/>
  <c r="AK161" i="5" s="1"/>
  <c r="AL161" i="5"/>
  <c r="AM161" i="5" s="1"/>
  <c r="AO161" i="5"/>
  <c r="AO42" i="5"/>
  <c r="AI42" i="5"/>
  <c r="AH42" i="5"/>
  <c r="AG42" i="5"/>
  <c r="AL42" i="5"/>
  <c r="AM42" i="5" s="1"/>
  <c r="AJ42" i="5"/>
  <c r="AK42" i="5" s="1"/>
  <c r="AT324" i="5" l="1"/>
  <c r="AU324" i="5" s="1"/>
  <c r="AT320" i="5"/>
  <c r="AU320" i="5" s="1"/>
  <c r="AT316" i="5"/>
  <c r="AU316" i="5" s="1"/>
  <c r="AP323" i="5"/>
  <c r="AP315" i="5"/>
  <c r="AL308" i="5"/>
  <c r="AT308" i="5" s="1"/>
  <c r="AU308" i="5" s="1"/>
  <c r="AL292" i="5"/>
  <c r="AT292" i="5" s="1"/>
  <c r="AU292" i="5" s="1"/>
  <c r="AT276" i="5"/>
  <c r="AU276" i="5" s="1"/>
  <c r="AT271" i="5"/>
  <c r="AP299" i="5"/>
  <c r="AL297" i="5"/>
  <c r="AT297" i="5" s="1"/>
  <c r="AU297" i="5" s="1"/>
  <c r="AT287" i="5"/>
  <c r="AU287" i="5" s="1"/>
  <c r="AL281" i="5"/>
  <c r="AT281" i="5" s="1"/>
  <c r="AU281" i="5" s="1"/>
  <c r="AL323" i="5"/>
  <c r="AL315" i="5"/>
  <c r="AT315" i="5" s="1"/>
  <c r="AU315" i="5" s="1"/>
  <c r="AL304" i="5"/>
  <c r="AT304" i="5" s="1"/>
  <c r="AU304" i="5" s="1"/>
  <c r="AL288" i="5"/>
  <c r="AT288" i="5" s="1"/>
  <c r="AU288" i="5" s="1"/>
  <c r="AL321" i="5"/>
  <c r="AT321" i="5" s="1"/>
  <c r="AU321" i="5" s="1"/>
  <c r="AL313" i="5"/>
  <c r="AT313" i="5" s="1"/>
  <c r="AU313" i="5" s="1"/>
  <c r="AP311" i="5"/>
  <c r="AL309" i="5"/>
  <c r="AT309" i="5" s="1"/>
  <c r="AU309" i="5" s="1"/>
  <c r="AP302" i="5"/>
  <c r="AT302" i="5" s="1"/>
  <c r="AU302" i="5" s="1"/>
  <c r="AP301" i="5"/>
  <c r="AT301" i="5" s="1"/>
  <c r="AU301" i="5" s="1"/>
  <c r="AL299" i="5"/>
  <c r="AT299" i="5" s="1"/>
  <c r="AU299" i="5" s="1"/>
  <c r="AP295" i="5"/>
  <c r="AL293" i="5"/>
  <c r="AT293" i="5" s="1"/>
  <c r="AU293" i="5" s="1"/>
  <c r="AP286" i="5"/>
  <c r="AT286" i="5" s="1"/>
  <c r="AU286" i="5" s="1"/>
  <c r="AP285" i="5"/>
  <c r="AL283" i="5"/>
  <c r="AT283" i="5" s="1"/>
  <c r="AU283" i="5" s="1"/>
  <c r="AP279" i="5"/>
  <c r="AT277" i="5"/>
  <c r="AU277" i="5" s="1"/>
  <c r="AT303" i="5"/>
  <c r="AU303" i="5" s="1"/>
  <c r="AP283" i="5"/>
  <c r="AL300" i="5"/>
  <c r="AT300" i="5" s="1"/>
  <c r="AU300" i="5" s="1"/>
  <c r="AL284" i="5"/>
  <c r="AT284" i="5" s="1"/>
  <c r="AU284" i="5" s="1"/>
  <c r="AT274" i="5"/>
  <c r="AU274" i="5" s="1"/>
  <c r="AT325" i="5"/>
  <c r="AU325" i="5" s="1"/>
  <c r="AT317" i="5"/>
  <c r="AU317" i="5" s="1"/>
  <c r="AT311" i="5"/>
  <c r="AU311" i="5" s="1"/>
  <c r="AT305" i="5"/>
  <c r="AU305" i="5" s="1"/>
  <c r="AP298" i="5"/>
  <c r="AT298" i="5" s="1"/>
  <c r="AU298" i="5" s="1"/>
  <c r="AT295" i="5"/>
  <c r="AU295" i="5" s="1"/>
  <c r="AT289" i="5"/>
  <c r="AU289" i="5" s="1"/>
  <c r="AP282" i="5"/>
  <c r="AT282" i="5" s="1"/>
  <c r="AU282" i="5" s="1"/>
  <c r="AL279" i="5"/>
  <c r="AT279" i="5" s="1"/>
  <c r="AU279" i="5" s="1"/>
  <c r="AT273" i="5"/>
  <c r="AU273" i="5" s="1"/>
  <c r="AT285" i="5"/>
  <c r="AU285" i="5" s="1"/>
  <c r="AL319" i="5"/>
  <c r="AT319" i="5" s="1"/>
  <c r="AU319" i="5" s="1"/>
  <c r="AL312" i="5"/>
  <c r="AT312" i="5" s="1"/>
  <c r="AU312" i="5" s="1"/>
  <c r="AL296" i="5"/>
  <c r="AT296" i="5" s="1"/>
  <c r="AU296" i="5" s="1"/>
  <c r="AL280" i="5"/>
  <c r="AT280" i="5" s="1"/>
  <c r="AU280" i="5" s="1"/>
  <c r="AP162" i="5"/>
  <c r="B191" i="5" s="1"/>
  <c r="AQ162" i="5"/>
  <c r="B192" i="5" s="1"/>
  <c r="AG318" i="5"/>
  <c r="AQ318" i="5" s="1"/>
  <c r="AR318" i="5" s="1"/>
  <c r="AG317" i="5"/>
  <c r="AQ317" i="5" s="1"/>
  <c r="AR317" i="5" s="1"/>
  <c r="AG306" i="5"/>
  <c r="AQ306" i="5" s="1"/>
  <c r="AR306" i="5" s="1"/>
  <c r="AG305" i="5"/>
  <c r="AQ305" i="5" s="1"/>
  <c r="AR305" i="5" s="1"/>
  <c r="AH304" i="5"/>
  <c r="AH303" i="5"/>
  <c r="AG290" i="5"/>
  <c r="AQ290" i="5" s="1"/>
  <c r="AR290" i="5" s="1"/>
  <c r="AG289" i="5"/>
  <c r="AQ289" i="5" s="1"/>
  <c r="AR289" i="5" s="1"/>
  <c r="AH288" i="5"/>
  <c r="AH287" i="5"/>
  <c r="AH324" i="5"/>
  <c r="AH323" i="5"/>
  <c r="AH316" i="5"/>
  <c r="AH315" i="5"/>
  <c r="AH302" i="5"/>
  <c r="AH301" i="5"/>
  <c r="AH286" i="5"/>
  <c r="AH285" i="5"/>
  <c r="AO162" i="5"/>
  <c r="B190" i="5" s="1"/>
  <c r="AH300" i="5"/>
  <c r="AH299" i="5"/>
  <c r="AH284" i="5"/>
  <c r="AH283" i="5"/>
  <c r="AH322" i="5"/>
  <c r="AH321" i="5"/>
  <c r="AH314" i="5"/>
  <c r="AH313" i="5"/>
  <c r="AH298" i="5"/>
  <c r="AH297" i="5"/>
  <c r="AH282" i="5"/>
  <c r="AH281" i="5"/>
  <c r="AH312" i="5"/>
  <c r="AH311" i="5"/>
  <c r="AH296" i="5"/>
  <c r="AH295" i="5"/>
  <c r="AH280" i="5"/>
  <c r="AH279" i="5"/>
  <c r="AH320" i="5"/>
  <c r="AH319" i="5"/>
  <c r="AH310" i="5"/>
  <c r="AH309" i="5"/>
  <c r="AH294" i="5"/>
  <c r="AH293" i="5"/>
  <c r="AH278" i="5"/>
  <c r="AH308" i="5"/>
  <c r="AH307" i="5"/>
  <c r="AH292" i="5"/>
  <c r="AH291" i="5"/>
  <c r="AG270" i="5"/>
  <c r="AQ270" i="5" s="1"/>
  <c r="AG269" i="5"/>
  <c r="AQ269" i="5" s="1"/>
  <c r="AH268" i="5"/>
  <c r="AH267" i="5"/>
  <c r="AG254" i="5"/>
  <c r="AQ254" i="5" s="1"/>
  <c r="AG253" i="5"/>
  <c r="AQ253" i="5" s="1"/>
  <c r="AH252" i="5"/>
  <c r="AH251" i="5"/>
  <c r="AG238" i="5"/>
  <c r="AQ238" i="5" s="1"/>
  <c r="AG237" i="5"/>
  <c r="AQ237" i="5" s="1"/>
  <c r="AH236" i="5"/>
  <c r="AH235" i="5"/>
  <c r="AG222" i="5"/>
  <c r="AQ222" i="5" s="1"/>
  <c r="AG221" i="5"/>
  <c r="AQ221" i="5" s="1"/>
  <c r="AH220" i="5"/>
  <c r="AH219" i="5"/>
  <c r="AH266" i="5"/>
  <c r="AH265" i="5"/>
  <c r="AH250" i="5"/>
  <c r="AH249" i="5"/>
  <c r="AH234" i="5"/>
  <c r="AH233" i="5"/>
  <c r="AH218" i="5"/>
  <c r="AH217" i="5"/>
  <c r="AH264" i="5"/>
  <c r="AH263" i="5"/>
  <c r="AH248" i="5"/>
  <c r="AH247" i="5"/>
  <c r="AH232" i="5"/>
  <c r="AH231" i="5"/>
  <c r="AH216" i="5"/>
  <c r="AH215" i="5"/>
  <c r="AH277" i="5"/>
  <c r="AH262" i="5"/>
  <c r="AH261" i="5"/>
  <c r="AH246" i="5"/>
  <c r="AH245" i="5"/>
  <c r="AH230" i="5"/>
  <c r="AH229" i="5"/>
  <c r="AH214" i="5"/>
  <c r="AG213" i="5"/>
  <c r="AQ213" i="5" s="1"/>
  <c r="AH212" i="5"/>
  <c r="AH276" i="5"/>
  <c r="AH275" i="5"/>
  <c r="AH260" i="5"/>
  <c r="AH259" i="5"/>
  <c r="AH244" i="5"/>
  <c r="AH243" i="5"/>
  <c r="AH228" i="5"/>
  <c r="AH227" i="5"/>
  <c r="AS42" i="5"/>
  <c r="AS162" i="5" s="1"/>
  <c r="AT43" i="5" s="1"/>
  <c r="AH274" i="5"/>
  <c r="AH273" i="5"/>
  <c r="AH258" i="5"/>
  <c r="AH257" i="5"/>
  <c r="AH242" i="5"/>
  <c r="AH241" i="5"/>
  <c r="AH226" i="5"/>
  <c r="AH225" i="5"/>
  <c r="AH272" i="5"/>
  <c r="AH271" i="5"/>
  <c r="AH256" i="5"/>
  <c r="AH255" i="5"/>
  <c r="AH240" i="5"/>
  <c r="AH239" i="5"/>
  <c r="AH224" i="5"/>
  <c r="AH223" i="5"/>
  <c r="AH211" i="5"/>
  <c r="AH210" i="5"/>
  <c r="AH209" i="5"/>
  <c r="AH208" i="5"/>
  <c r="AH207" i="5"/>
  <c r="AM162" i="5"/>
  <c r="AK162" i="5"/>
  <c r="AI162" i="5"/>
  <c r="AH162" i="5"/>
  <c r="B188" i="5" s="1"/>
  <c r="AH325" i="5"/>
  <c r="AT161" i="5"/>
  <c r="AR206" i="5"/>
  <c r="AU271" i="5" l="1"/>
  <c r="AT323" i="5"/>
  <c r="AU323" i="5" s="1"/>
  <c r="AQ326" i="5"/>
  <c r="AR207" i="5" s="1"/>
  <c r="AT49" i="5"/>
  <c r="AT107" i="5"/>
  <c r="AR245" i="5"/>
  <c r="AT42" i="5"/>
  <c r="AT52" i="5"/>
  <c r="AT84" i="5"/>
  <c r="AR216" i="5"/>
  <c r="AT63" i="5"/>
  <c r="AR249" i="5"/>
  <c r="AT71" i="5"/>
  <c r="AR250" i="5"/>
  <c r="AT50" i="5"/>
  <c r="AT82" i="5"/>
  <c r="AR220" i="5"/>
  <c r="AT73" i="5"/>
  <c r="AT53" i="5"/>
  <c r="AR214" i="5"/>
  <c r="AR221" i="5"/>
  <c r="AT56" i="5"/>
  <c r="AT88" i="5"/>
  <c r="AT83" i="5"/>
  <c r="AR257" i="5"/>
  <c r="AT75" i="5"/>
  <c r="AR258" i="5"/>
  <c r="AR227" i="5"/>
  <c r="AT54" i="5"/>
  <c r="AT86" i="5"/>
  <c r="AR228" i="5"/>
  <c r="AT81" i="5"/>
  <c r="AT57" i="5"/>
  <c r="AR230" i="5"/>
  <c r="AT48" i="5"/>
  <c r="AR222" i="5"/>
  <c r="AR254" i="5"/>
  <c r="AR231" i="5"/>
  <c r="AT60" i="5"/>
  <c r="AT92" i="5"/>
  <c r="AR232" i="5"/>
  <c r="AT95" i="5"/>
  <c r="AR265" i="5"/>
  <c r="AT79" i="5"/>
  <c r="AR266" i="5"/>
  <c r="AR235" i="5"/>
  <c r="AT58" i="5"/>
  <c r="AT90" i="5"/>
  <c r="AR236" i="5"/>
  <c r="AT93" i="5"/>
  <c r="AT61" i="5"/>
  <c r="AR246" i="5"/>
  <c r="AR239" i="5"/>
  <c r="AT64" i="5"/>
  <c r="AT96" i="5"/>
  <c r="AR240" i="5"/>
  <c r="AT111" i="5"/>
  <c r="AR273" i="5"/>
  <c r="AT99" i="5"/>
  <c r="AR274" i="5"/>
  <c r="AR243" i="5"/>
  <c r="AT62" i="5"/>
  <c r="AT94" i="5"/>
  <c r="AR244" i="5"/>
  <c r="AT113" i="5"/>
  <c r="AT65" i="5"/>
  <c r="AR262" i="5"/>
  <c r="AR247" i="5"/>
  <c r="AT68" i="5"/>
  <c r="AT100" i="5"/>
  <c r="AR248" i="5"/>
  <c r="AR217" i="5"/>
  <c r="AT51" i="5"/>
  <c r="AR218" i="5"/>
  <c r="AT102" i="5"/>
  <c r="AR251" i="5"/>
  <c r="AT66" i="5"/>
  <c r="AT98" i="5"/>
  <c r="AR252" i="5"/>
  <c r="AR229" i="5"/>
  <c r="AT69" i="5"/>
  <c r="AT104" i="5"/>
  <c r="AR237" i="5"/>
  <c r="AR269" i="5"/>
  <c r="AR255" i="5"/>
  <c r="AT72" i="5"/>
  <c r="AT108" i="5"/>
  <c r="AR256" i="5"/>
  <c r="AR225" i="5"/>
  <c r="AT55" i="5"/>
  <c r="AR226" i="5"/>
  <c r="AT110" i="5"/>
  <c r="AR259" i="5"/>
  <c r="AT70" i="5"/>
  <c r="AT106" i="5"/>
  <c r="AR260" i="5"/>
  <c r="AT77" i="5"/>
  <c r="AT112" i="5"/>
  <c r="AR213" i="5"/>
  <c r="AR238" i="5"/>
  <c r="AR270" i="5"/>
  <c r="AR263" i="5"/>
  <c r="AT76" i="5"/>
  <c r="AT91" i="5"/>
  <c r="AR264" i="5"/>
  <c r="AR233" i="5"/>
  <c r="AT59" i="5"/>
  <c r="AR234" i="5"/>
  <c r="AT101" i="5"/>
  <c r="AR267" i="5"/>
  <c r="AT74" i="5"/>
  <c r="AT89" i="5"/>
  <c r="AR268" i="5"/>
  <c r="AR261" i="5"/>
  <c r="AT85" i="5"/>
  <c r="AT87" i="5"/>
  <c r="AR212" i="5"/>
  <c r="AR271" i="5"/>
  <c r="AT80" i="5"/>
  <c r="AT103" i="5"/>
  <c r="AR272" i="5"/>
  <c r="AR241" i="5"/>
  <c r="AT67" i="5"/>
  <c r="AR242" i="5"/>
  <c r="AT109" i="5"/>
  <c r="AR275" i="5"/>
  <c r="AT78" i="5"/>
  <c r="AT105" i="5"/>
  <c r="AR276" i="5"/>
  <c r="AR277" i="5"/>
  <c r="AT97" i="5"/>
  <c r="AR211" i="5"/>
  <c r="AT47" i="5"/>
  <c r="AR210" i="5"/>
  <c r="AT46" i="5"/>
  <c r="AT45" i="5"/>
  <c r="AR209" i="5"/>
  <c r="AR208" i="5"/>
  <c r="AT44" i="5"/>
  <c r="AN162" i="5"/>
  <c r="B189" i="5" s="1"/>
  <c r="AH326" i="5"/>
  <c r="B331" i="5" s="1"/>
  <c r="C163" i="5"/>
  <c r="B68" i="16"/>
  <c r="CA34" i="16"/>
  <c r="CA35" i="16"/>
  <c r="CA36" i="16"/>
  <c r="CA37" i="16"/>
  <c r="CA38" i="16"/>
  <c r="CA39" i="16"/>
  <c r="CA40" i="16"/>
  <c r="CA41" i="16"/>
  <c r="CA42" i="16"/>
  <c r="CA43" i="16"/>
  <c r="CA44" i="16"/>
  <c r="CA45" i="16"/>
  <c r="CA46" i="16"/>
  <c r="CA47" i="16"/>
  <c r="CA48" i="16"/>
  <c r="CA49" i="16"/>
  <c r="CA50" i="16"/>
  <c r="CA51" i="16"/>
  <c r="CA52" i="16"/>
  <c r="CA53" i="16"/>
  <c r="CA54" i="16"/>
  <c r="CA55" i="16"/>
  <c r="CA56" i="16"/>
  <c r="CA57" i="16"/>
  <c r="CA58" i="16"/>
  <c r="CA59" i="16"/>
  <c r="CA60" i="16"/>
  <c r="CA61" i="16"/>
  <c r="CA62" i="16"/>
  <c r="CA63" i="16"/>
  <c r="CA64" i="16"/>
  <c r="CA65" i="16"/>
  <c r="CA66" i="16"/>
  <c r="CA67" i="16"/>
  <c r="CA33" i="16"/>
  <c r="CA68" i="16" s="1"/>
  <c r="B10" i="10"/>
  <c r="B10" i="9"/>
  <c r="B10" i="17"/>
  <c r="B10" i="30"/>
  <c r="B10" i="14"/>
  <c r="B8" i="29"/>
  <c r="B8" i="22"/>
  <c r="B8" i="21"/>
  <c r="B8" i="24"/>
  <c r="B8" i="6"/>
  <c r="B8" i="5"/>
  <c r="B10" i="16"/>
  <c r="B10" i="3"/>
  <c r="B9" i="1"/>
  <c r="N10" i="18"/>
  <c r="AL569" i="18" s="1"/>
  <c r="AM569" i="18" s="1"/>
  <c r="AN569" i="18" s="1"/>
  <c r="AR224" i="5" l="1"/>
  <c r="AR223" i="5"/>
  <c r="AR253" i="5"/>
  <c r="AR219" i="5"/>
  <c r="AR215" i="5"/>
  <c r="AT326" i="5"/>
  <c r="AR326" i="5"/>
  <c r="AS326" i="5" s="1"/>
  <c r="B330" i="5" s="1"/>
  <c r="AT162" i="5"/>
  <c r="AU162" i="5" s="1"/>
  <c r="B187" i="5" s="1"/>
  <c r="N8" i="21"/>
  <c r="AL138" i="18"/>
  <c r="AM138" i="18" s="1"/>
  <c r="AN138" i="18" s="1"/>
  <c r="AL37" i="18"/>
  <c r="AM37" i="18" s="1"/>
  <c r="AN37" i="18" s="1"/>
  <c r="AL73" i="18"/>
  <c r="AM73" i="18" s="1"/>
  <c r="AN73" i="18" s="1"/>
  <c r="AL89" i="18"/>
  <c r="AM89" i="18" s="1"/>
  <c r="AN89" i="18" s="1"/>
  <c r="AL121" i="18"/>
  <c r="AM121" i="18" s="1"/>
  <c r="AN121" i="18" s="1"/>
  <c r="AL5" i="18"/>
  <c r="AM5" i="18" s="1"/>
  <c r="AN5" i="18" s="1"/>
  <c r="AL21" i="18"/>
  <c r="AM21" i="18" s="1"/>
  <c r="AN21" i="18" s="1"/>
  <c r="AL152" i="18"/>
  <c r="AM152" i="18" s="1"/>
  <c r="AN152" i="18" s="1"/>
  <c r="AL179" i="18"/>
  <c r="AM179" i="18" s="1"/>
  <c r="AN179" i="18" s="1"/>
  <c r="AL54" i="18"/>
  <c r="AM54" i="18" s="1"/>
  <c r="AN54" i="18" s="1"/>
  <c r="AL104" i="18"/>
  <c r="AM104" i="18" s="1"/>
  <c r="AN104" i="18" s="1"/>
  <c r="N8" i="22"/>
  <c r="AL272" i="18"/>
  <c r="AM272" i="18" s="1"/>
  <c r="AN272" i="18" s="1"/>
  <c r="AL366" i="18"/>
  <c r="AM366" i="18" s="1"/>
  <c r="AN366" i="18" s="1"/>
  <c r="AL464" i="18"/>
  <c r="AM464" i="18" s="1"/>
  <c r="AN464" i="18" s="1"/>
  <c r="AL8" i="18"/>
  <c r="AM8" i="18" s="1"/>
  <c r="AN8" i="18" s="1"/>
  <c r="AL24" i="18"/>
  <c r="AM24" i="18" s="1"/>
  <c r="AN24" i="18" s="1"/>
  <c r="AL42" i="18"/>
  <c r="AM42" i="18" s="1"/>
  <c r="AN42" i="18" s="1"/>
  <c r="AL58" i="18"/>
  <c r="AM58" i="18" s="1"/>
  <c r="AN58" i="18" s="1"/>
  <c r="AL77" i="18"/>
  <c r="AM77" i="18" s="1"/>
  <c r="AN77" i="18" s="1"/>
  <c r="AL94" i="18"/>
  <c r="AM94" i="18" s="1"/>
  <c r="AN94" i="18" s="1"/>
  <c r="AL109" i="18"/>
  <c r="AM109" i="18" s="1"/>
  <c r="AN109" i="18" s="1"/>
  <c r="AL124" i="18"/>
  <c r="AM124" i="18" s="1"/>
  <c r="AN124" i="18" s="1"/>
  <c r="AL141" i="18"/>
  <c r="AM141" i="18" s="1"/>
  <c r="AN141" i="18" s="1"/>
  <c r="AL159" i="18"/>
  <c r="AM159" i="18" s="1"/>
  <c r="AN159" i="18" s="1"/>
  <c r="AL185" i="18"/>
  <c r="AM185" i="18" s="1"/>
  <c r="AN185" i="18" s="1"/>
  <c r="AL216" i="18"/>
  <c r="AM216" i="18" s="1"/>
  <c r="AN216" i="18" s="1"/>
  <c r="AL242" i="18"/>
  <c r="AM242" i="18" s="1"/>
  <c r="AN242" i="18" s="1"/>
  <c r="AL280" i="18"/>
  <c r="AM280" i="18" s="1"/>
  <c r="AN280" i="18" s="1"/>
  <c r="AL306" i="18"/>
  <c r="AM306" i="18" s="1"/>
  <c r="AN306" i="18" s="1"/>
  <c r="AL334" i="18"/>
  <c r="AM334" i="18" s="1"/>
  <c r="AN334" i="18" s="1"/>
  <c r="AL378" i="18"/>
  <c r="AM378" i="18" s="1"/>
  <c r="AN378" i="18" s="1"/>
  <c r="AL472" i="18"/>
  <c r="AM472" i="18" s="1"/>
  <c r="AN472" i="18" s="1"/>
  <c r="N9" i="1"/>
  <c r="N8" i="29"/>
  <c r="AL107" i="18"/>
  <c r="AM107" i="18" s="1"/>
  <c r="AN107" i="18" s="1"/>
  <c r="AL372" i="18"/>
  <c r="AM372" i="18" s="1"/>
  <c r="AN372" i="18" s="1"/>
  <c r="AL11" i="18"/>
  <c r="AM11" i="18" s="1"/>
  <c r="AN11" i="18" s="1"/>
  <c r="AL28" i="18"/>
  <c r="AM28" i="18" s="1"/>
  <c r="AN28" i="18" s="1"/>
  <c r="AL44" i="18"/>
  <c r="AM44" i="18" s="1"/>
  <c r="AN44" i="18" s="1"/>
  <c r="AL60" i="18"/>
  <c r="AM60" i="18" s="1"/>
  <c r="AN60" i="18" s="1"/>
  <c r="AL80" i="18"/>
  <c r="AM80" i="18" s="1"/>
  <c r="AN80" i="18" s="1"/>
  <c r="AL95" i="18"/>
  <c r="AM95" i="18" s="1"/>
  <c r="AN95" i="18" s="1"/>
  <c r="AL111" i="18"/>
  <c r="AM111" i="18" s="1"/>
  <c r="AN111" i="18" s="1"/>
  <c r="AL126" i="18"/>
  <c r="AM126" i="18" s="1"/>
  <c r="AN126" i="18" s="1"/>
  <c r="AL143" i="18"/>
  <c r="AM143" i="18" s="1"/>
  <c r="AN143" i="18" s="1"/>
  <c r="AL161" i="18"/>
  <c r="AM161" i="18" s="1"/>
  <c r="AN161" i="18" s="1"/>
  <c r="AL187" i="18"/>
  <c r="AM187" i="18" s="1"/>
  <c r="AN187" i="18" s="1"/>
  <c r="AL218" i="18"/>
  <c r="AM218" i="18" s="1"/>
  <c r="AN218" i="18" s="1"/>
  <c r="AL248" i="18"/>
  <c r="AM248" i="18" s="1"/>
  <c r="AN248" i="18" s="1"/>
  <c r="AL284" i="18"/>
  <c r="AM284" i="18" s="1"/>
  <c r="AN284" i="18" s="1"/>
  <c r="AL311" i="18"/>
  <c r="AM311" i="18" s="1"/>
  <c r="AN311" i="18" s="1"/>
  <c r="AL337" i="18"/>
  <c r="AM337" i="18" s="1"/>
  <c r="AN337" i="18" s="1"/>
  <c r="AL385" i="18"/>
  <c r="AM385" i="18" s="1"/>
  <c r="AN385" i="18" s="1"/>
  <c r="AL499" i="18"/>
  <c r="AM499" i="18" s="1"/>
  <c r="AN499" i="18" s="1"/>
  <c r="N10" i="3"/>
  <c r="N10" i="14"/>
  <c r="AL206" i="18"/>
  <c r="AM206" i="18" s="1"/>
  <c r="AN206" i="18" s="1"/>
  <c r="AL453" i="18"/>
  <c r="AM453" i="18" s="1"/>
  <c r="AN453" i="18" s="1"/>
  <c r="AL56" i="18"/>
  <c r="AM56" i="18" s="1"/>
  <c r="AN56" i="18" s="1"/>
  <c r="AL274" i="18"/>
  <c r="AM274" i="18" s="1"/>
  <c r="AN274" i="18" s="1"/>
  <c r="AL13" i="18"/>
  <c r="AM13" i="18" s="1"/>
  <c r="AN13" i="18" s="1"/>
  <c r="AL29" i="18"/>
  <c r="AM29" i="18" s="1"/>
  <c r="AN29" i="18" s="1"/>
  <c r="AL47" i="18"/>
  <c r="AM47" i="18" s="1"/>
  <c r="AN47" i="18" s="1"/>
  <c r="AL62" i="18"/>
  <c r="AM62" i="18" s="1"/>
  <c r="AN62" i="18" s="1"/>
  <c r="AL82" i="18"/>
  <c r="AM82" i="18" s="1"/>
  <c r="AN82" i="18" s="1"/>
  <c r="AL97" i="18"/>
  <c r="AM97" i="18" s="1"/>
  <c r="AN97" i="18" s="1"/>
  <c r="AL113" i="18"/>
  <c r="AM113" i="18" s="1"/>
  <c r="AN113" i="18" s="1"/>
  <c r="AL129" i="18"/>
  <c r="AM129" i="18" s="1"/>
  <c r="AN129" i="18" s="1"/>
  <c r="AL145" i="18"/>
  <c r="AM145" i="18" s="1"/>
  <c r="AN145" i="18" s="1"/>
  <c r="AL165" i="18"/>
  <c r="AM165" i="18" s="1"/>
  <c r="AN165" i="18" s="1"/>
  <c r="AL190" i="18"/>
  <c r="AM190" i="18" s="1"/>
  <c r="AN190" i="18" s="1"/>
  <c r="AL223" i="18"/>
  <c r="AM223" i="18" s="1"/>
  <c r="AN223" i="18" s="1"/>
  <c r="AL252" i="18"/>
  <c r="AM252" i="18" s="1"/>
  <c r="AN252" i="18" s="1"/>
  <c r="AL287" i="18"/>
  <c r="AM287" i="18" s="1"/>
  <c r="AN287" i="18" s="1"/>
  <c r="AL313" i="18"/>
  <c r="AM313" i="18" s="1"/>
  <c r="AN313" i="18" s="1"/>
  <c r="AL341" i="18"/>
  <c r="AM341" i="18" s="1"/>
  <c r="AN341" i="18" s="1"/>
  <c r="AL390" i="18"/>
  <c r="AM390" i="18" s="1"/>
  <c r="AN390" i="18" s="1"/>
  <c r="AL514" i="18"/>
  <c r="AM514" i="18" s="1"/>
  <c r="AN514" i="18" s="1"/>
  <c r="N10" i="16"/>
  <c r="N10" i="30"/>
  <c r="AL6" i="18"/>
  <c r="AM6" i="18" s="1"/>
  <c r="AN6" i="18" s="1"/>
  <c r="AL75" i="18"/>
  <c r="AM75" i="18" s="1"/>
  <c r="AN75" i="18" s="1"/>
  <c r="AL123" i="18"/>
  <c r="AM123" i="18" s="1"/>
  <c r="AN123" i="18" s="1"/>
  <c r="AL181" i="18"/>
  <c r="AM181" i="18" s="1"/>
  <c r="AN181" i="18" s="1"/>
  <c r="AL303" i="18"/>
  <c r="AM303" i="18" s="1"/>
  <c r="AN303" i="18" s="1"/>
  <c r="AL14" i="18"/>
  <c r="AM14" i="18" s="1"/>
  <c r="AN14" i="18" s="1"/>
  <c r="AL31" i="18"/>
  <c r="AM31" i="18" s="1"/>
  <c r="AN31" i="18" s="1"/>
  <c r="AL49" i="18"/>
  <c r="AM49" i="18" s="1"/>
  <c r="AN49" i="18" s="1"/>
  <c r="AL64" i="18"/>
  <c r="AM64" i="18" s="1"/>
  <c r="AN64" i="18" s="1"/>
  <c r="AL84" i="18"/>
  <c r="AM84" i="18" s="1"/>
  <c r="AN84" i="18" s="1"/>
  <c r="AL99" i="18"/>
  <c r="AM99" i="18" s="1"/>
  <c r="AN99" i="18" s="1"/>
  <c r="AL115" i="18"/>
  <c r="AM115" i="18" s="1"/>
  <c r="AN115" i="18" s="1"/>
  <c r="AL131" i="18"/>
  <c r="AM131" i="18" s="1"/>
  <c r="AN131" i="18" s="1"/>
  <c r="AL146" i="18"/>
  <c r="AM146" i="18" s="1"/>
  <c r="AN146" i="18" s="1"/>
  <c r="AL167" i="18"/>
  <c r="AM167" i="18" s="1"/>
  <c r="AN167" i="18" s="1"/>
  <c r="AL192" i="18"/>
  <c r="AM192" i="18" s="1"/>
  <c r="AN192" i="18" s="1"/>
  <c r="AL227" i="18"/>
  <c r="AM227" i="18" s="1"/>
  <c r="AN227" i="18" s="1"/>
  <c r="AL255" i="18"/>
  <c r="AM255" i="18" s="1"/>
  <c r="AN255" i="18" s="1"/>
  <c r="AL290" i="18"/>
  <c r="AM290" i="18" s="1"/>
  <c r="AN290" i="18" s="1"/>
  <c r="AL318" i="18"/>
  <c r="AM318" i="18" s="1"/>
  <c r="AN318" i="18" s="1"/>
  <c r="AL349" i="18"/>
  <c r="AM349" i="18" s="1"/>
  <c r="AN349" i="18" s="1"/>
  <c r="AL416" i="18"/>
  <c r="AM416" i="18" s="1"/>
  <c r="AN416" i="18" s="1"/>
  <c r="AL531" i="18"/>
  <c r="AM531" i="18" s="1"/>
  <c r="AN531" i="18" s="1"/>
  <c r="N8" i="5"/>
  <c r="N10" i="17"/>
  <c r="AL22" i="18"/>
  <c r="AM22" i="18" s="1"/>
  <c r="AN22" i="18" s="1"/>
  <c r="AL93" i="18"/>
  <c r="AM93" i="18" s="1"/>
  <c r="AN93" i="18" s="1"/>
  <c r="AL139" i="18"/>
  <c r="AM139" i="18" s="1"/>
  <c r="AN139" i="18" s="1"/>
  <c r="AL212" i="18"/>
  <c r="AM212" i="18" s="1"/>
  <c r="AN212" i="18" s="1"/>
  <c r="AL330" i="18"/>
  <c r="AM330" i="18" s="1"/>
  <c r="AN330" i="18" s="1"/>
  <c r="AL16" i="18"/>
  <c r="AM16" i="18" s="1"/>
  <c r="AN16" i="18" s="1"/>
  <c r="AL33" i="18"/>
  <c r="AM33" i="18" s="1"/>
  <c r="AN33" i="18" s="1"/>
  <c r="AL50" i="18"/>
  <c r="AM50" i="18" s="1"/>
  <c r="AN50" i="18" s="1"/>
  <c r="AL68" i="18"/>
  <c r="AM68" i="18" s="1"/>
  <c r="AN68" i="18" s="1"/>
  <c r="AL87" i="18"/>
  <c r="AM87" i="18" s="1"/>
  <c r="AN87" i="18" s="1"/>
  <c r="AL101" i="18"/>
  <c r="AM101" i="18" s="1"/>
  <c r="AN101" i="18" s="1"/>
  <c r="AL116" i="18"/>
  <c r="AM116" i="18" s="1"/>
  <c r="AN116" i="18" s="1"/>
  <c r="AL133" i="18"/>
  <c r="AM133" i="18" s="1"/>
  <c r="AN133" i="18" s="1"/>
  <c r="AL147" i="18"/>
  <c r="AM147" i="18" s="1"/>
  <c r="AN147" i="18" s="1"/>
  <c r="AL171" i="18"/>
  <c r="AM171" i="18" s="1"/>
  <c r="AN171" i="18" s="1"/>
  <c r="AL198" i="18"/>
  <c r="AM198" i="18" s="1"/>
  <c r="AN198" i="18" s="1"/>
  <c r="AL230" i="18"/>
  <c r="AM230" i="18" s="1"/>
  <c r="AN230" i="18" s="1"/>
  <c r="AL261" i="18"/>
  <c r="AM261" i="18" s="1"/>
  <c r="AN261" i="18" s="1"/>
  <c r="AL292" i="18"/>
  <c r="AM292" i="18" s="1"/>
  <c r="AN292" i="18" s="1"/>
  <c r="AL322" i="18"/>
  <c r="AM322" i="18" s="1"/>
  <c r="AN322" i="18" s="1"/>
  <c r="AL353" i="18"/>
  <c r="AM353" i="18" s="1"/>
  <c r="AN353" i="18" s="1"/>
  <c r="AL427" i="18"/>
  <c r="AM427" i="18" s="1"/>
  <c r="AN427" i="18" s="1"/>
  <c r="AL549" i="18"/>
  <c r="AM549" i="18" s="1"/>
  <c r="AN549" i="18" s="1"/>
  <c r="N8" i="6"/>
  <c r="N10" i="9"/>
  <c r="AL237" i="18"/>
  <c r="AM237" i="18" s="1"/>
  <c r="AN237" i="18" s="1"/>
  <c r="AL299" i="18"/>
  <c r="AM299" i="18" s="1"/>
  <c r="AN299" i="18" s="1"/>
  <c r="AL328" i="18"/>
  <c r="AM328" i="18" s="1"/>
  <c r="AN328" i="18" s="1"/>
  <c r="AL41" i="18"/>
  <c r="AM41" i="18" s="1"/>
  <c r="AN41" i="18" s="1"/>
  <c r="AL154" i="18"/>
  <c r="AM154" i="18" s="1"/>
  <c r="AN154" i="18" s="1"/>
  <c r="AL240" i="18"/>
  <c r="AM240" i="18" s="1"/>
  <c r="AN240" i="18" s="1"/>
  <c r="AL19" i="18"/>
  <c r="AM19" i="18" s="1"/>
  <c r="AN19" i="18" s="1"/>
  <c r="AL35" i="18"/>
  <c r="AM35" i="18" s="1"/>
  <c r="AN35" i="18" s="1"/>
  <c r="AL51" i="18"/>
  <c r="AM51" i="18" s="1"/>
  <c r="AN51" i="18" s="1"/>
  <c r="AL69" i="18"/>
  <c r="AM69" i="18" s="1"/>
  <c r="AN69" i="18" s="1"/>
  <c r="AL88" i="18"/>
  <c r="AM88" i="18" s="1"/>
  <c r="AN88" i="18" s="1"/>
  <c r="AL102" i="18"/>
  <c r="AM102" i="18" s="1"/>
  <c r="AN102" i="18" s="1"/>
  <c r="AL118" i="18"/>
  <c r="AM118" i="18" s="1"/>
  <c r="AN118" i="18" s="1"/>
  <c r="AL136" i="18"/>
  <c r="AM136" i="18" s="1"/>
  <c r="AN136" i="18" s="1"/>
  <c r="AL151" i="18"/>
  <c r="AM151" i="18" s="1"/>
  <c r="AN151" i="18" s="1"/>
  <c r="AL175" i="18"/>
  <c r="AM175" i="18" s="1"/>
  <c r="AN175" i="18" s="1"/>
  <c r="AL203" i="18"/>
  <c r="AM203" i="18" s="1"/>
  <c r="AN203" i="18" s="1"/>
  <c r="AL235" i="18"/>
  <c r="AM235" i="18" s="1"/>
  <c r="AN235" i="18" s="1"/>
  <c r="AL265" i="18"/>
  <c r="AM265" i="18" s="1"/>
  <c r="AN265" i="18" s="1"/>
  <c r="AL296" i="18"/>
  <c r="AM296" i="18" s="1"/>
  <c r="AN296" i="18" s="1"/>
  <c r="AL324" i="18"/>
  <c r="AM324" i="18" s="1"/>
  <c r="AN324" i="18" s="1"/>
  <c r="AL357" i="18"/>
  <c r="AM357" i="18" s="1"/>
  <c r="AN357" i="18" s="1"/>
  <c r="AL443" i="18"/>
  <c r="AM443" i="18" s="1"/>
  <c r="AN443" i="18" s="1"/>
  <c r="AL564" i="18"/>
  <c r="AM564" i="18" s="1"/>
  <c r="AN564" i="18" s="1"/>
  <c r="N8" i="24"/>
  <c r="N10" i="10"/>
  <c r="AL9" i="18"/>
  <c r="AM9" i="18" s="1"/>
  <c r="AN9" i="18" s="1"/>
  <c r="AL17" i="18"/>
  <c r="AM17" i="18" s="1"/>
  <c r="AN17" i="18" s="1"/>
  <c r="AL25" i="18"/>
  <c r="AM25" i="18" s="1"/>
  <c r="AN25" i="18" s="1"/>
  <c r="AL38" i="18"/>
  <c r="AM38" i="18" s="1"/>
  <c r="AN38" i="18" s="1"/>
  <c r="AL45" i="18"/>
  <c r="AM45" i="18" s="1"/>
  <c r="AN45" i="18" s="1"/>
  <c r="AL52" i="18"/>
  <c r="AM52" i="18" s="1"/>
  <c r="AN52" i="18" s="1"/>
  <c r="AL65" i="18"/>
  <c r="AM65" i="18" s="1"/>
  <c r="AN65" i="18" s="1"/>
  <c r="AL71" i="18"/>
  <c r="AM71" i="18" s="1"/>
  <c r="AN71" i="18" s="1"/>
  <c r="AL78" i="18"/>
  <c r="AM78" i="18" s="1"/>
  <c r="AN78" i="18" s="1"/>
  <c r="AL85" i="18"/>
  <c r="AM85" i="18" s="1"/>
  <c r="AN85" i="18" s="1"/>
  <c r="AL91" i="18"/>
  <c r="AM91" i="18" s="1"/>
  <c r="AN91" i="18" s="1"/>
  <c r="AL98" i="18"/>
  <c r="AM98" i="18" s="1"/>
  <c r="AN98" i="18" s="1"/>
  <c r="AL105" i="18"/>
  <c r="AM105" i="18" s="1"/>
  <c r="AN105" i="18" s="1"/>
  <c r="AL112" i="18"/>
  <c r="AM112" i="18" s="1"/>
  <c r="AN112" i="18" s="1"/>
  <c r="AL119" i="18"/>
  <c r="AM119" i="18" s="1"/>
  <c r="AN119" i="18" s="1"/>
  <c r="AL127" i="18"/>
  <c r="AM127" i="18" s="1"/>
  <c r="AN127" i="18" s="1"/>
  <c r="AL134" i="18"/>
  <c r="AM134" i="18" s="1"/>
  <c r="AN134" i="18" s="1"/>
  <c r="AL142" i="18"/>
  <c r="AM142" i="18" s="1"/>
  <c r="AN142" i="18" s="1"/>
  <c r="AL148" i="18"/>
  <c r="AM148" i="18" s="1"/>
  <c r="AN148" i="18" s="1"/>
  <c r="AL155" i="18"/>
  <c r="AM155" i="18" s="1"/>
  <c r="AN155" i="18" s="1"/>
  <c r="AL162" i="18"/>
  <c r="AM162" i="18" s="1"/>
  <c r="AN162" i="18" s="1"/>
  <c r="AL168" i="18"/>
  <c r="AM168" i="18" s="1"/>
  <c r="AN168" i="18" s="1"/>
  <c r="AL173" i="18"/>
  <c r="AM173" i="18" s="1"/>
  <c r="AN173" i="18" s="1"/>
  <c r="AL177" i="18"/>
  <c r="AM177" i="18" s="1"/>
  <c r="AN177" i="18" s="1"/>
  <c r="AL182" i="18"/>
  <c r="AM182" i="18" s="1"/>
  <c r="AN182" i="18" s="1"/>
  <c r="AL193" i="18"/>
  <c r="AM193" i="18" s="1"/>
  <c r="AN193" i="18" s="1"/>
  <c r="AL199" i="18"/>
  <c r="AM199" i="18" s="1"/>
  <c r="AN199" i="18" s="1"/>
  <c r="AL207" i="18"/>
  <c r="AM207" i="18" s="1"/>
  <c r="AN207" i="18" s="1"/>
  <c r="AL213" i="18"/>
  <c r="AM213" i="18" s="1"/>
  <c r="AN213" i="18" s="1"/>
  <c r="AL219" i="18"/>
  <c r="AM219" i="18" s="1"/>
  <c r="AN219" i="18" s="1"/>
  <c r="AL224" i="18"/>
  <c r="AM224" i="18" s="1"/>
  <c r="AN224" i="18" s="1"/>
  <c r="AL231" i="18"/>
  <c r="AM231" i="18" s="1"/>
  <c r="AN231" i="18" s="1"/>
  <c r="AL249" i="18"/>
  <c r="AM249" i="18" s="1"/>
  <c r="AN249" i="18" s="1"/>
  <c r="AL256" i="18"/>
  <c r="AM256" i="18" s="1"/>
  <c r="AN256" i="18" s="1"/>
  <c r="AL268" i="18"/>
  <c r="AM268" i="18" s="1"/>
  <c r="AN268" i="18" s="1"/>
  <c r="AL281" i="18"/>
  <c r="AM281" i="18" s="1"/>
  <c r="AN281" i="18" s="1"/>
  <c r="AL293" i="18"/>
  <c r="AM293" i="18" s="1"/>
  <c r="AN293" i="18" s="1"/>
  <c r="AL307" i="18"/>
  <c r="AM307" i="18" s="1"/>
  <c r="AN307" i="18" s="1"/>
  <c r="AL319" i="18"/>
  <c r="AM319" i="18" s="1"/>
  <c r="AN319" i="18" s="1"/>
  <c r="AL331" i="18"/>
  <c r="AM331" i="18" s="1"/>
  <c r="AN331" i="18" s="1"/>
  <c r="AL338" i="18"/>
  <c r="AM338" i="18" s="1"/>
  <c r="AN338" i="18" s="1"/>
  <c r="AL343" i="18"/>
  <c r="AM343" i="18" s="1"/>
  <c r="AN343" i="18" s="1"/>
  <c r="AL367" i="18"/>
  <c r="AM367" i="18" s="1"/>
  <c r="AN367" i="18" s="1"/>
  <c r="AL379" i="18"/>
  <c r="AM379" i="18" s="1"/>
  <c r="AN379" i="18" s="1"/>
  <c r="AL391" i="18"/>
  <c r="AM391" i="18" s="1"/>
  <c r="AN391" i="18" s="1"/>
  <c r="AL405" i="18"/>
  <c r="AM405" i="18" s="1"/>
  <c r="AN405" i="18" s="1"/>
  <c r="AL428" i="18"/>
  <c r="AM428" i="18" s="1"/>
  <c r="AN428" i="18" s="1"/>
  <c r="AL454" i="18"/>
  <c r="AM454" i="18" s="1"/>
  <c r="AN454" i="18" s="1"/>
  <c r="AL483" i="18"/>
  <c r="AM483" i="18" s="1"/>
  <c r="AN483" i="18" s="1"/>
  <c r="AL520" i="18"/>
  <c r="AM520" i="18" s="1"/>
  <c r="AN520" i="18" s="1"/>
  <c r="AL553" i="18"/>
  <c r="AM553" i="18" s="1"/>
  <c r="AN553" i="18" s="1"/>
  <c r="AL10" i="18"/>
  <c r="AM10" i="18" s="1"/>
  <c r="AN10" i="18" s="1"/>
  <c r="AL18" i="18"/>
  <c r="AM18" i="18" s="1"/>
  <c r="AN18" i="18" s="1"/>
  <c r="AL26" i="18"/>
  <c r="AM26" i="18" s="1"/>
  <c r="AN26" i="18" s="1"/>
  <c r="AL32" i="18"/>
  <c r="AM32" i="18" s="1"/>
  <c r="AN32" i="18" s="1"/>
  <c r="AL39" i="18"/>
  <c r="AM39" i="18" s="1"/>
  <c r="AN39" i="18" s="1"/>
  <c r="AL46" i="18"/>
  <c r="AM46" i="18" s="1"/>
  <c r="AN46" i="18" s="1"/>
  <c r="AL53" i="18"/>
  <c r="AM53" i="18" s="1"/>
  <c r="AN53" i="18" s="1"/>
  <c r="AL59" i="18"/>
  <c r="AM59" i="18" s="1"/>
  <c r="AN59" i="18" s="1"/>
  <c r="AL66" i="18"/>
  <c r="AM66" i="18" s="1"/>
  <c r="AN66" i="18" s="1"/>
  <c r="AL72" i="18"/>
  <c r="AM72" i="18" s="1"/>
  <c r="AN72" i="18" s="1"/>
  <c r="AL79" i="18"/>
  <c r="AM79" i="18" s="1"/>
  <c r="AN79" i="18" s="1"/>
  <c r="AL86" i="18"/>
  <c r="AM86" i="18" s="1"/>
  <c r="AN86" i="18" s="1"/>
  <c r="AL92" i="18"/>
  <c r="AM92" i="18" s="1"/>
  <c r="AN92" i="18" s="1"/>
  <c r="AL106" i="18"/>
  <c r="AM106" i="18" s="1"/>
  <c r="AN106" i="18" s="1"/>
  <c r="AL120" i="18"/>
  <c r="AM120" i="18" s="1"/>
  <c r="AN120" i="18" s="1"/>
  <c r="AL128" i="18"/>
  <c r="AM128" i="18" s="1"/>
  <c r="AN128" i="18" s="1"/>
  <c r="AL135" i="18"/>
  <c r="AM135" i="18" s="1"/>
  <c r="AN135" i="18" s="1"/>
  <c r="AL149" i="18"/>
  <c r="AM149" i="18" s="1"/>
  <c r="AN149" i="18" s="1"/>
  <c r="AL156" i="18"/>
  <c r="AM156" i="18" s="1"/>
  <c r="AN156" i="18" s="1"/>
  <c r="AL163" i="18"/>
  <c r="AM163" i="18" s="1"/>
  <c r="AN163" i="18" s="1"/>
  <c r="AL188" i="18"/>
  <c r="AM188" i="18" s="1"/>
  <c r="AN188" i="18" s="1"/>
  <c r="AL194" i="18"/>
  <c r="AM194" i="18" s="1"/>
  <c r="AN194" i="18" s="1"/>
  <c r="AL200" i="18"/>
  <c r="AM200" i="18" s="1"/>
  <c r="AN200" i="18" s="1"/>
  <c r="AL208" i="18"/>
  <c r="AM208" i="18" s="1"/>
  <c r="AN208" i="18" s="1"/>
  <c r="AL232" i="18"/>
  <c r="AM232" i="18" s="1"/>
  <c r="AN232" i="18" s="1"/>
  <c r="AL238" i="18"/>
  <c r="AM238" i="18" s="1"/>
  <c r="AN238" i="18" s="1"/>
  <c r="AL243" i="18"/>
  <c r="AM243" i="18" s="1"/>
  <c r="AN243" i="18" s="1"/>
  <c r="AL250" i="18"/>
  <c r="AM250" i="18" s="1"/>
  <c r="AN250" i="18" s="1"/>
  <c r="AL257" i="18"/>
  <c r="AM257" i="18" s="1"/>
  <c r="AN257" i="18" s="1"/>
  <c r="AL262" i="18"/>
  <c r="AM262" i="18" s="1"/>
  <c r="AN262" i="18" s="1"/>
  <c r="AL269" i="18"/>
  <c r="AM269" i="18" s="1"/>
  <c r="AN269" i="18" s="1"/>
  <c r="AL275" i="18"/>
  <c r="AM275" i="18" s="1"/>
  <c r="AN275" i="18" s="1"/>
  <c r="AL282" i="18"/>
  <c r="AM282" i="18" s="1"/>
  <c r="AN282" i="18" s="1"/>
  <c r="AL288" i="18"/>
  <c r="AM288" i="18" s="1"/>
  <c r="AN288" i="18" s="1"/>
  <c r="AL300" i="18"/>
  <c r="AM300" i="18" s="1"/>
  <c r="AN300" i="18" s="1"/>
  <c r="AL308" i="18"/>
  <c r="AM308" i="18" s="1"/>
  <c r="AN308" i="18" s="1"/>
  <c r="AL314" i="18"/>
  <c r="AM314" i="18" s="1"/>
  <c r="AN314" i="18" s="1"/>
  <c r="AL320" i="18"/>
  <c r="AM320" i="18" s="1"/>
  <c r="AN320" i="18" s="1"/>
  <c r="AL325" i="18"/>
  <c r="AM325" i="18" s="1"/>
  <c r="AN325" i="18" s="1"/>
  <c r="AL332" i="18"/>
  <c r="AM332" i="18" s="1"/>
  <c r="AN332" i="18" s="1"/>
  <c r="AL339" i="18"/>
  <c r="AM339" i="18" s="1"/>
  <c r="AN339" i="18" s="1"/>
  <c r="AL344" i="18"/>
  <c r="AM344" i="18" s="1"/>
  <c r="AN344" i="18" s="1"/>
  <c r="AL350" i="18"/>
  <c r="AM350" i="18" s="1"/>
  <c r="AN350" i="18" s="1"/>
  <c r="AL358" i="18"/>
  <c r="AM358" i="18" s="1"/>
  <c r="AN358" i="18" s="1"/>
  <c r="AL368" i="18"/>
  <c r="AM368" i="18" s="1"/>
  <c r="AN368" i="18" s="1"/>
  <c r="AL381" i="18"/>
  <c r="AM381" i="18" s="1"/>
  <c r="AN381" i="18" s="1"/>
  <c r="AL392" i="18"/>
  <c r="AM392" i="18" s="1"/>
  <c r="AN392" i="18" s="1"/>
  <c r="AL406" i="18"/>
  <c r="AM406" i="18" s="1"/>
  <c r="AN406" i="18" s="1"/>
  <c r="AL432" i="18"/>
  <c r="AM432" i="18" s="1"/>
  <c r="AN432" i="18" s="1"/>
  <c r="AL458" i="18"/>
  <c r="AM458" i="18" s="1"/>
  <c r="AN458" i="18" s="1"/>
  <c r="AL486" i="18"/>
  <c r="AM486" i="18" s="1"/>
  <c r="AN486" i="18" s="1"/>
  <c r="AL521" i="18"/>
  <c r="AM521" i="18" s="1"/>
  <c r="AN521" i="18" s="1"/>
  <c r="AL554" i="18"/>
  <c r="AM554" i="18" s="1"/>
  <c r="AN554" i="18" s="1"/>
  <c r="AL157" i="18"/>
  <c r="AM157" i="18" s="1"/>
  <c r="AN157" i="18" s="1"/>
  <c r="AL169" i="18"/>
  <c r="AM169" i="18" s="1"/>
  <c r="AN169" i="18" s="1"/>
  <c r="AL178" i="18"/>
  <c r="AM178" i="18" s="1"/>
  <c r="AN178" i="18" s="1"/>
  <c r="AL183" i="18"/>
  <c r="AM183" i="18" s="1"/>
  <c r="AN183" i="18" s="1"/>
  <c r="AL201" i="18"/>
  <c r="AM201" i="18" s="1"/>
  <c r="AN201" i="18" s="1"/>
  <c r="AL209" i="18"/>
  <c r="AM209" i="18" s="1"/>
  <c r="AN209" i="18" s="1"/>
  <c r="AL214" i="18"/>
  <c r="AM214" i="18" s="1"/>
  <c r="AN214" i="18" s="1"/>
  <c r="AL220" i="18"/>
  <c r="AM220" i="18" s="1"/>
  <c r="AN220" i="18" s="1"/>
  <c r="AL225" i="18"/>
  <c r="AM225" i="18" s="1"/>
  <c r="AN225" i="18" s="1"/>
  <c r="AL233" i="18"/>
  <c r="AM233" i="18" s="1"/>
  <c r="AN233" i="18" s="1"/>
  <c r="AL244" i="18"/>
  <c r="AM244" i="18" s="1"/>
  <c r="AN244" i="18" s="1"/>
  <c r="AL251" i="18"/>
  <c r="AM251" i="18" s="1"/>
  <c r="AN251" i="18" s="1"/>
  <c r="AL263" i="18"/>
  <c r="AM263" i="18" s="1"/>
  <c r="AN263" i="18" s="1"/>
  <c r="AL270" i="18"/>
  <c r="AM270" i="18" s="1"/>
  <c r="AN270" i="18" s="1"/>
  <c r="AL276" i="18"/>
  <c r="AM276" i="18" s="1"/>
  <c r="AN276" i="18" s="1"/>
  <c r="AL283" i="18"/>
  <c r="AM283" i="18" s="1"/>
  <c r="AN283" i="18" s="1"/>
  <c r="AL289" i="18"/>
  <c r="AM289" i="18" s="1"/>
  <c r="AN289" i="18" s="1"/>
  <c r="AL294" i="18"/>
  <c r="AM294" i="18" s="1"/>
  <c r="AN294" i="18" s="1"/>
  <c r="AL301" i="18"/>
  <c r="AM301" i="18" s="1"/>
  <c r="AN301" i="18" s="1"/>
  <c r="AL309" i="18"/>
  <c r="AM309" i="18" s="1"/>
  <c r="AN309" i="18" s="1"/>
  <c r="AL315" i="18"/>
  <c r="AM315" i="18" s="1"/>
  <c r="AN315" i="18" s="1"/>
  <c r="AL326" i="18"/>
  <c r="AM326" i="18" s="1"/>
  <c r="AN326" i="18" s="1"/>
  <c r="AL333" i="18"/>
  <c r="AM333" i="18" s="1"/>
  <c r="AN333" i="18" s="1"/>
  <c r="AL340" i="18"/>
  <c r="AM340" i="18" s="1"/>
  <c r="AN340" i="18" s="1"/>
  <c r="AL351" i="18"/>
  <c r="AM351" i="18" s="1"/>
  <c r="AN351" i="18" s="1"/>
  <c r="AL359" i="18"/>
  <c r="AM359" i="18" s="1"/>
  <c r="AN359" i="18" s="1"/>
  <c r="AL369" i="18"/>
  <c r="AM369" i="18" s="1"/>
  <c r="AN369" i="18" s="1"/>
  <c r="AL382" i="18"/>
  <c r="AM382" i="18" s="1"/>
  <c r="AN382" i="18" s="1"/>
  <c r="AL394" i="18"/>
  <c r="AM394" i="18" s="1"/>
  <c r="AN394" i="18" s="1"/>
  <c r="AL411" i="18"/>
  <c r="AM411" i="18" s="1"/>
  <c r="AN411" i="18" s="1"/>
  <c r="AL437" i="18"/>
  <c r="AM437" i="18" s="1"/>
  <c r="AN437" i="18" s="1"/>
  <c r="AL459" i="18"/>
  <c r="AM459" i="18" s="1"/>
  <c r="AN459" i="18" s="1"/>
  <c r="AL488" i="18"/>
  <c r="AM488" i="18" s="1"/>
  <c r="AN488" i="18" s="1"/>
  <c r="AL525" i="18"/>
  <c r="AM525" i="18" s="1"/>
  <c r="AN525" i="18" s="1"/>
  <c r="AL558" i="18"/>
  <c r="AM558" i="18" s="1"/>
  <c r="AN558" i="18" s="1"/>
  <c r="AL150" i="18"/>
  <c r="AM150" i="18" s="1"/>
  <c r="AN150" i="18" s="1"/>
  <c r="AL174" i="18"/>
  <c r="AM174" i="18" s="1"/>
  <c r="AN174" i="18" s="1"/>
  <c r="AL4" i="18"/>
  <c r="AM4" i="18" s="1"/>
  <c r="AN4" i="18" s="1"/>
  <c r="AL12" i="18"/>
  <c r="AM12" i="18" s="1"/>
  <c r="AN12" i="18" s="1"/>
  <c r="AL20" i="18"/>
  <c r="AM20" i="18" s="1"/>
  <c r="AN20" i="18" s="1"/>
  <c r="AL27" i="18"/>
  <c r="AM27" i="18" s="1"/>
  <c r="AN27" i="18" s="1"/>
  <c r="AL34" i="18"/>
  <c r="AM34" i="18" s="1"/>
  <c r="AN34" i="18" s="1"/>
  <c r="AL40" i="18"/>
  <c r="AM40" i="18" s="1"/>
  <c r="AN40" i="18" s="1"/>
  <c r="AL48" i="18"/>
  <c r="AM48" i="18" s="1"/>
  <c r="AN48" i="18" s="1"/>
  <c r="AL55" i="18"/>
  <c r="AM55" i="18" s="1"/>
  <c r="AN55" i="18" s="1"/>
  <c r="AL61" i="18"/>
  <c r="AM61" i="18" s="1"/>
  <c r="AN61" i="18" s="1"/>
  <c r="AL67" i="18"/>
  <c r="AM67" i="18" s="1"/>
  <c r="AN67" i="18" s="1"/>
  <c r="AL74" i="18"/>
  <c r="AM74" i="18" s="1"/>
  <c r="AN74" i="18" s="1"/>
  <c r="AL81" i="18"/>
  <c r="AM81" i="18" s="1"/>
  <c r="AN81" i="18" s="1"/>
  <c r="AL100" i="18"/>
  <c r="AM100" i="18" s="1"/>
  <c r="AN100" i="18" s="1"/>
  <c r="AL108" i="18"/>
  <c r="AM108" i="18" s="1"/>
  <c r="AN108" i="18" s="1"/>
  <c r="AL114" i="18"/>
  <c r="AM114" i="18" s="1"/>
  <c r="AN114" i="18" s="1"/>
  <c r="AL122" i="18"/>
  <c r="AM122" i="18" s="1"/>
  <c r="AN122" i="18" s="1"/>
  <c r="AL130" i="18"/>
  <c r="AM130" i="18" s="1"/>
  <c r="AN130" i="18" s="1"/>
  <c r="AL137" i="18"/>
  <c r="AM137" i="18" s="1"/>
  <c r="AN137" i="18" s="1"/>
  <c r="AL144" i="18"/>
  <c r="AM144" i="18" s="1"/>
  <c r="AN144" i="18" s="1"/>
  <c r="AL158" i="18"/>
  <c r="AM158" i="18" s="1"/>
  <c r="AN158" i="18" s="1"/>
  <c r="AL164" i="18"/>
  <c r="AM164" i="18" s="1"/>
  <c r="AN164" i="18" s="1"/>
  <c r="AL170" i="18"/>
  <c r="AM170" i="18" s="1"/>
  <c r="AN170" i="18" s="1"/>
  <c r="AL184" i="18"/>
  <c r="AM184" i="18" s="1"/>
  <c r="AN184" i="18" s="1"/>
  <c r="AL189" i="18"/>
  <c r="AM189" i="18" s="1"/>
  <c r="AN189" i="18" s="1"/>
  <c r="AL195" i="18"/>
  <c r="AM195" i="18" s="1"/>
  <c r="AN195" i="18" s="1"/>
  <c r="AL202" i="18"/>
  <c r="AM202" i="18" s="1"/>
  <c r="AN202" i="18" s="1"/>
  <c r="AL210" i="18"/>
  <c r="AM210" i="18" s="1"/>
  <c r="AN210" i="18" s="1"/>
  <c r="AL215" i="18"/>
  <c r="AM215" i="18" s="1"/>
  <c r="AN215" i="18" s="1"/>
  <c r="AL221" i="18"/>
  <c r="AM221" i="18" s="1"/>
  <c r="AN221" i="18" s="1"/>
  <c r="AL226" i="18"/>
  <c r="AM226" i="18" s="1"/>
  <c r="AN226" i="18" s="1"/>
  <c r="AL234" i="18"/>
  <c r="AM234" i="18" s="1"/>
  <c r="AN234" i="18" s="1"/>
  <c r="AL239" i="18"/>
  <c r="AM239" i="18" s="1"/>
  <c r="AN239" i="18" s="1"/>
  <c r="AL245" i="18"/>
  <c r="AM245" i="18" s="1"/>
  <c r="AN245" i="18" s="1"/>
  <c r="AL258" i="18"/>
  <c r="AM258" i="18" s="1"/>
  <c r="AN258" i="18" s="1"/>
  <c r="AL264" i="18"/>
  <c r="AM264" i="18" s="1"/>
  <c r="AN264" i="18" s="1"/>
  <c r="AL271" i="18"/>
  <c r="AM271" i="18" s="1"/>
  <c r="AN271" i="18" s="1"/>
  <c r="AL277" i="18"/>
  <c r="AM277" i="18" s="1"/>
  <c r="AN277" i="18" s="1"/>
  <c r="AL295" i="18"/>
  <c r="AM295" i="18" s="1"/>
  <c r="AN295" i="18" s="1"/>
  <c r="AL302" i="18"/>
  <c r="AM302" i="18" s="1"/>
  <c r="AN302" i="18" s="1"/>
  <c r="AL310" i="18"/>
  <c r="AM310" i="18" s="1"/>
  <c r="AN310" i="18" s="1"/>
  <c r="AL316" i="18"/>
  <c r="AM316" i="18" s="1"/>
  <c r="AN316" i="18" s="1"/>
  <c r="AL321" i="18"/>
  <c r="AM321" i="18" s="1"/>
  <c r="AN321" i="18" s="1"/>
  <c r="AL327" i="18"/>
  <c r="AM327" i="18" s="1"/>
  <c r="AN327" i="18" s="1"/>
  <c r="AL345" i="18"/>
  <c r="AM345" i="18" s="1"/>
  <c r="AN345" i="18" s="1"/>
  <c r="AL352" i="18"/>
  <c r="AM352" i="18" s="1"/>
  <c r="AN352" i="18" s="1"/>
  <c r="AL361" i="18"/>
  <c r="AM361" i="18" s="1"/>
  <c r="AN361" i="18" s="1"/>
  <c r="AL396" i="18"/>
  <c r="AM396" i="18" s="1"/>
  <c r="AN396" i="18" s="1"/>
  <c r="AL412" i="18"/>
  <c r="AM412" i="18" s="1"/>
  <c r="AN412" i="18" s="1"/>
  <c r="AL438" i="18"/>
  <c r="AM438" i="18" s="1"/>
  <c r="AN438" i="18" s="1"/>
  <c r="AL462" i="18"/>
  <c r="AM462" i="18" s="1"/>
  <c r="AN462" i="18" s="1"/>
  <c r="AL493" i="18"/>
  <c r="AM493" i="18" s="1"/>
  <c r="AN493" i="18" s="1"/>
  <c r="AL526" i="18"/>
  <c r="AM526" i="18" s="1"/>
  <c r="AN526" i="18" s="1"/>
  <c r="AL560" i="18"/>
  <c r="AM560" i="18" s="1"/>
  <c r="AN560" i="18" s="1"/>
  <c r="AL191" i="18"/>
  <c r="AM191" i="18" s="1"/>
  <c r="AN191" i="18" s="1"/>
  <c r="AL196" i="18"/>
  <c r="AM196" i="18" s="1"/>
  <c r="AN196" i="18" s="1"/>
  <c r="AL204" i="18"/>
  <c r="AM204" i="18" s="1"/>
  <c r="AN204" i="18" s="1"/>
  <c r="AL211" i="18"/>
  <c r="AM211" i="18" s="1"/>
  <c r="AN211" i="18" s="1"/>
  <c r="AL222" i="18"/>
  <c r="AM222" i="18" s="1"/>
  <c r="AN222" i="18" s="1"/>
  <c r="AL228" i="18"/>
  <c r="AM228" i="18" s="1"/>
  <c r="AN228" i="18" s="1"/>
  <c r="AL236" i="18"/>
  <c r="AM236" i="18" s="1"/>
  <c r="AN236" i="18" s="1"/>
  <c r="AL241" i="18"/>
  <c r="AM241" i="18" s="1"/>
  <c r="AN241" i="18" s="1"/>
  <c r="AL246" i="18"/>
  <c r="AM246" i="18" s="1"/>
  <c r="AN246" i="18" s="1"/>
  <c r="AL253" i="18"/>
  <c r="AM253" i="18" s="1"/>
  <c r="AN253" i="18" s="1"/>
  <c r="AL259" i="18"/>
  <c r="AM259" i="18" s="1"/>
  <c r="AN259" i="18" s="1"/>
  <c r="AL266" i="18"/>
  <c r="AM266" i="18" s="1"/>
  <c r="AN266" i="18" s="1"/>
  <c r="AL273" i="18"/>
  <c r="AM273" i="18" s="1"/>
  <c r="AN273" i="18" s="1"/>
  <c r="AL278" i="18"/>
  <c r="AM278" i="18" s="1"/>
  <c r="AN278" i="18" s="1"/>
  <c r="AL285" i="18"/>
  <c r="AM285" i="18" s="1"/>
  <c r="AN285" i="18" s="1"/>
  <c r="AL297" i="18"/>
  <c r="AM297" i="18" s="1"/>
  <c r="AN297" i="18" s="1"/>
  <c r="AL304" i="18"/>
  <c r="AM304" i="18" s="1"/>
  <c r="AN304" i="18" s="1"/>
  <c r="AL312" i="18"/>
  <c r="AM312" i="18" s="1"/>
  <c r="AN312" i="18" s="1"/>
  <c r="AL317" i="18"/>
  <c r="AM317" i="18" s="1"/>
  <c r="AN317" i="18" s="1"/>
  <c r="AL329" i="18"/>
  <c r="AM329" i="18" s="1"/>
  <c r="AN329" i="18" s="1"/>
  <c r="AL335" i="18"/>
  <c r="AM335" i="18" s="1"/>
  <c r="AN335" i="18" s="1"/>
  <c r="AL346" i="18"/>
  <c r="AM346" i="18" s="1"/>
  <c r="AN346" i="18" s="1"/>
  <c r="AL354" i="18"/>
  <c r="AM354" i="18" s="1"/>
  <c r="AN354" i="18" s="1"/>
  <c r="AL362" i="18"/>
  <c r="AM362" i="18" s="1"/>
  <c r="AN362" i="18" s="1"/>
  <c r="AL373" i="18"/>
  <c r="AM373" i="18" s="1"/>
  <c r="AN373" i="18" s="1"/>
  <c r="AL386" i="18"/>
  <c r="AM386" i="18" s="1"/>
  <c r="AN386" i="18" s="1"/>
  <c r="AL399" i="18"/>
  <c r="AM399" i="18" s="1"/>
  <c r="AN399" i="18" s="1"/>
  <c r="AL421" i="18"/>
  <c r="AM421" i="18" s="1"/>
  <c r="AN421" i="18" s="1"/>
  <c r="AL444" i="18"/>
  <c r="AM444" i="18" s="1"/>
  <c r="AN444" i="18" s="1"/>
  <c r="AL467" i="18"/>
  <c r="AM467" i="18" s="1"/>
  <c r="AN467" i="18" s="1"/>
  <c r="AL503" i="18"/>
  <c r="AM503" i="18" s="1"/>
  <c r="AN503" i="18" s="1"/>
  <c r="AL532" i="18"/>
  <c r="AM532" i="18" s="1"/>
  <c r="AN532" i="18" s="1"/>
  <c r="AL571" i="18"/>
  <c r="AM571" i="18" s="1"/>
  <c r="AN571" i="18" s="1"/>
  <c r="AL7" i="18"/>
  <c r="AM7" i="18" s="1"/>
  <c r="AN7" i="18" s="1"/>
  <c r="AL15" i="18"/>
  <c r="AM15" i="18" s="1"/>
  <c r="AN15" i="18" s="1"/>
  <c r="AL23" i="18"/>
  <c r="AM23" i="18" s="1"/>
  <c r="AN23" i="18" s="1"/>
  <c r="AL30" i="18"/>
  <c r="AM30" i="18" s="1"/>
  <c r="AN30" i="18" s="1"/>
  <c r="AL36" i="18"/>
  <c r="AM36" i="18" s="1"/>
  <c r="AN36" i="18" s="1"/>
  <c r="AL43" i="18"/>
  <c r="AM43" i="18" s="1"/>
  <c r="AN43" i="18" s="1"/>
  <c r="AL57" i="18"/>
  <c r="AM57" i="18" s="1"/>
  <c r="AN57" i="18" s="1"/>
  <c r="AL63" i="18"/>
  <c r="AM63" i="18" s="1"/>
  <c r="AN63" i="18" s="1"/>
  <c r="AL70" i="18"/>
  <c r="AM70" i="18" s="1"/>
  <c r="AN70" i="18" s="1"/>
  <c r="AL76" i="18"/>
  <c r="AM76" i="18" s="1"/>
  <c r="AN76" i="18" s="1"/>
  <c r="AL83" i="18"/>
  <c r="AM83" i="18" s="1"/>
  <c r="AN83" i="18" s="1"/>
  <c r="AL90" i="18"/>
  <c r="AM90" i="18" s="1"/>
  <c r="AN90" i="18" s="1"/>
  <c r="AL96" i="18"/>
  <c r="AM96" i="18" s="1"/>
  <c r="AN96" i="18" s="1"/>
  <c r="AL103" i="18"/>
  <c r="AM103" i="18" s="1"/>
  <c r="AN103" i="18" s="1"/>
  <c r="AL110" i="18"/>
  <c r="AM110" i="18" s="1"/>
  <c r="AN110" i="18" s="1"/>
  <c r="AL117" i="18"/>
  <c r="AM117" i="18" s="1"/>
  <c r="AN117" i="18" s="1"/>
  <c r="AL125" i="18"/>
  <c r="AM125" i="18" s="1"/>
  <c r="AN125" i="18" s="1"/>
  <c r="AL132" i="18"/>
  <c r="AM132" i="18" s="1"/>
  <c r="AN132" i="18" s="1"/>
  <c r="AL140" i="18"/>
  <c r="AM140" i="18" s="1"/>
  <c r="AN140" i="18" s="1"/>
  <c r="AL153" i="18"/>
  <c r="AM153" i="18" s="1"/>
  <c r="AN153" i="18" s="1"/>
  <c r="AL160" i="18"/>
  <c r="AM160" i="18" s="1"/>
  <c r="AN160" i="18" s="1"/>
  <c r="AL166" i="18"/>
  <c r="AM166" i="18" s="1"/>
  <c r="AN166" i="18" s="1"/>
  <c r="AL172" i="18"/>
  <c r="AM172" i="18" s="1"/>
  <c r="AN172" i="18" s="1"/>
  <c r="AL176" i="18"/>
  <c r="AM176" i="18" s="1"/>
  <c r="AN176" i="18" s="1"/>
  <c r="AL180" i="18"/>
  <c r="AM180" i="18" s="1"/>
  <c r="AN180" i="18" s="1"/>
  <c r="AL186" i="18"/>
  <c r="AM186" i="18" s="1"/>
  <c r="AN186" i="18" s="1"/>
  <c r="AL197" i="18"/>
  <c r="AM197" i="18" s="1"/>
  <c r="AN197" i="18" s="1"/>
  <c r="AL205" i="18"/>
  <c r="AM205" i="18" s="1"/>
  <c r="AN205" i="18" s="1"/>
  <c r="AL217" i="18"/>
  <c r="AM217" i="18" s="1"/>
  <c r="AN217" i="18" s="1"/>
  <c r="AL229" i="18"/>
  <c r="AM229" i="18" s="1"/>
  <c r="AN229" i="18" s="1"/>
  <c r="AL247" i="18"/>
  <c r="AM247" i="18" s="1"/>
  <c r="AN247" i="18" s="1"/>
  <c r="AL254" i="18"/>
  <c r="AM254" i="18" s="1"/>
  <c r="AN254" i="18" s="1"/>
  <c r="AL260" i="18"/>
  <c r="AM260" i="18" s="1"/>
  <c r="AN260" i="18" s="1"/>
  <c r="AL267" i="18"/>
  <c r="AM267" i="18" s="1"/>
  <c r="AN267" i="18" s="1"/>
  <c r="AL279" i="18"/>
  <c r="AM279" i="18" s="1"/>
  <c r="AN279" i="18" s="1"/>
  <c r="AL286" i="18"/>
  <c r="AM286" i="18" s="1"/>
  <c r="AN286" i="18" s="1"/>
  <c r="AL291" i="18"/>
  <c r="AM291" i="18" s="1"/>
  <c r="AN291" i="18" s="1"/>
  <c r="AL298" i="18"/>
  <c r="AM298" i="18" s="1"/>
  <c r="AN298" i="18" s="1"/>
  <c r="AL305" i="18"/>
  <c r="AM305" i="18" s="1"/>
  <c r="AN305" i="18" s="1"/>
  <c r="AL323" i="18"/>
  <c r="AM323" i="18" s="1"/>
  <c r="AN323" i="18" s="1"/>
  <c r="AL336" i="18"/>
  <c r="AM336" i="18" s="1"/>
  <c r="AN336" i="18" s="1"/>
  <c r="AL342" i="18"/>
  <c r="AM342" i="18" s="1"/>
  <c r="AN342" i="18" s="1"/>
  <c r="AL348" i="18"/>
  <c r="AM348" i="18" s="1"/>
  <c r="AN348" i="18" s="1"/>
  <c r="AL356" i="18"/>
  <c r="AM356" i="18" s="1"/>
  <c r="AN356" i="18" s="1"/>
  <c r="AL363" i="18"/>
  <c r="AM363" i="18" s="1"/>
  <c r="AN363" i="18" s="1"/>
  <c r="AL374" i="18"/>
  <c r="AM374" i="18" s="1"/>
  <c r="AN374" i="18" s="1"/>
  <c r="AL387" i="18"/>
  <c r="AM387" i="18" s="1"/>
  <c r="AN387" i="18" s="1"/>
  <c r="AL401" i="18"/>
  <c r="AM401" i="18" s="1"/>
  <c r="AN401" i="18" s="1"/>
  <c r="AL422" i="18"/>
  <c r="AM422" i="18" s="1"/>
  <c r="AN422" i="18" s="1"/>
  <c r="AL448" i="18"/>
  <c r="AM448" i="18" s="1"/>
  <c r="AN448" i="18" s="1"/>
  <c r="AL468" i="18"/>
  <c r="AM468" i="18" s="1"/>
  <c r="AN468" i="18" s="1"/>
  <c r="AL508" i="18"/>
  <c r="AM508" i="18" s="1"/>
  <c r="AN508" i="18" s="1"/>
  <c r="AL543" i="18"/>
  <c r="AM543" i="18" s="1"/>
  <c r="AN543" i="18" s="1"/>
  <c r="AL417" i="18"/>
  <c r="AM417" i="18" s="1"/>
  <c r="AN417" i="18" s="1"/>
  <c r="AL433" i="18"/>
  <c r="AM433" i="18" s="1"/>
  <c r="AN433" i="18" s="1"/>
  <c r="AL449" i="18"/>
  <c r="AM449" i="18" s="1"/>
  <c r="AN449" i="18" s="1"/>
  <c r="AL463" i="18"/>
  <c r="AM463" i="18" s="1"/>
  <c r="AN463" i="18" s="1"/>
  <c r="AL473" i="18"/>
  <c r="AM473" i="18" s="1"/>
  <c r="AN473" i="18" s="1"/>
  <c r="AL477" i="18"/>
  <c r="AM477" i="18" s="1"/>
  <c r="AN477" i="18" s="1"/>
  <c r="AL482" i="18"/>
  <c r="AM482" i="18" s="1"/>
  <c r="AN482" i="18" s="1"/>
  <c r="AL487" i="18"/>
  <c r="AM487" i="18" s="1"/>
  <c r="AN487" i="18" s="1"/>
  <c r="AL492" i="18"/>
  <c r="AM492" i="18" s="1"/>
  <c r="AN492" i="18" s="1"/>
  <c r="AL498" i="18"/>
  <c r="AM498" i="18" s="1"/>
  <c r="AN498" i="18" s="1"/>
  <c r="AL504" i="18"/>
  <c r="AM504" i="18" s="1"/>
  <c r="AN504" i="18" s="1"/>
  <c r="AL509" i="18"/>
  <c r="AM509" i="18" s="1"/>
  <c r="AN509" i="18" s="1"/>
  <c r="AL515" i="18"/>
  <c r="AM515" i="18" s="1"/>
  <c r="AN515" i="18" s="1"/>
  <c r="AL537" i="18"/>
  <c r="AM537" i="18" s="1"/>
  <c r="AN537" i="18" s="1"/>
  <c r="AL542" i="18"/>
  <c r="AM542" i="18" s="1"/>
  <c r="AN542" i="18" s="1"/>
  <c r="AL548" i="18"/>
  <c r="AM548" i="18" s="1"/>
  <c r="AN548" i="18" s="1"/>
  <c r="AL559" i="18"/>
  <c r="AM559" i="18" s="1"/>
  <c r="AN559" i="18" s="1"/>
  <c r="AL565" i="18"/>
  <c r="AM565" i="18" s="1"/>
  <c r="AN565" i="18" s="1"/>
  <c r="AL570" i="18"/>
  <c r="AM570" i="18" s="1"/>
  <c r="AN570" i="18" s="1"/>
  <c r="AL364" i="18"/>
  <c r="AM364" i="18" s="1"/>
  <c r="AN364" i="18" s="1"/>
  <c r="AL383" i="18"/>
  <c r="AM383" i="18" s="1"/>
  <c r="AN383" i="18" s="1"/>
  <c r="AL393" i="18"/>
  <c r="AM393" i="18" s="1"/>
  <c r="AN393" i="18" s="1"/>
  <c r="AL397" i="18"/>
  <c r="AM397" i="18" s="1"/>
  <c r="AN397" i="18" s="1"/>
  <c r="AL402" i="18"/>
  <c r="AM402" i="18" s="1"/>
  <c r="AN402" i="18" s="1"/>
  <c r="AL407" i="18"/>
  <c r="AM407" i="18" s="1"/>
  <c r="AN407" i="18" s="1"/>
  <c r="AL418" i="18"/>
  <c r="AM418" i="18" s="1"/>
  <c r="AN418" i="18" s="1"/>
  <c r="AL423" i="18"/>
  <c r="AM423" i="18" s="1"/>
  <c r="AN423" i="18" s="1"/>
  <c r="AL434" i="18"/>
  <c r="AM434" i="18" s="1"/>
  <c r="AN434" i="18" s="1"/>
  <c r="AL439" i="18"/>
  <c r="AM439" i="18" s="1"/>
  <c r="AN439" i="18" s="1"/>
  <c r="AL450" i="18"/>
  <c r="AM450" i="18" s="1"/>
  <c r="AN450" i="18" s="1"/>
  <c r="AL455" i="18"/>
  <c r="AM455" i="18" s="1"/>
  <c r="AN455" i="18" s="1"/>
  <c r="AL478" i="18"/>
  <c r="AM478" i="18" s="1"/>
  <c r="AN478" i="18" s="1"/>
  <c r="AL505" i="18"/>
  <c r="AM505" i="18" s="1"/>
  <c r="AN505" i="18" s="1"/>
  <c r="AL510" i="18"/>
  <c r="AM510" i="18" s="1"/>
  <c r="AN510" i="18" s="1"/>
  <c r="AL516" i="18"/>
  <c r="AM516" i="18" s="1"/>
  <c r="AN516" i="18" s="1"/>
  <c r="AL527" i="18"/>
  <c r="AM527" i="18" s="1"/>
  <c r="AN527" i="18" s="1"/>
  <c r="AL533" i="18"/>
  <c r="AM533" i="18" s="1"/>
  <c r="AN533" i="18" s="1"/>
  <c r="AL538" i="18"/>
  <c r="AM538" i="18" s="1"/>
  <c r="AN538" i="18" s="1"/>
  <c r="AL544" i="18"/>
  <c r="AM544" i="18" s="1"/>
  <c r="AN544" i="18" s="1"/>
  <c r="AL555" i="18"/>
  <c r="AM555" i="18" s="1"/>
  <c r="AN555" i="18" s="1"/>
  <c r="AL561" i="18"/>
  <c r="AM561" i="18" s="1"/>
  <c r="AN561" i="18" s="1"/>
  <c r="AL566" i="18"/>
  <c r="AM566" i="18" s="1"/>
  <c r="AN566" i="18" s="1"/>
  <c r="AL347" i="18"/>
  <c r="AM347" i="18" s="1"/>
  <c r="AN347" i="18" s="1"/>
  <c r="AL355" i="18"/>
  <c r="AM355" i="18" s="1"/>
  <c r="AN355" i="18" s="1"/>
  <c r="AL360" i="18"/>
  <c r="AM360" i="18" s="1"/>
  <c r="AN360" i="18" s="1"/>
  <c r="AL365" i="18"/>
  <c r="AM365" i="18" s="1"/>
  <c r="AN365" i="18" s="1"/>
  <c r="AL370" i="18"/>
  <c r="AM370" i="18" s="1"/>
  <c r="AN370" i="18" s="1"/>
  <c r="AL375" i="18"/>
  <c r="AM375" i="18" s="1"/>
  <c r="AN375" i="18" s="1"/>
  <c r="AL380" i="18"/>
  <c r="AM380" i="18" s="1"/>
  <c r="AN380" i="18" s="1"/>
  <c r="AL384" i="18"/>
  <c r="AM384" i="18" s="1"/>
  <c r="AN384" i="18" s="1"/>
  <c r="AL388" i="18"/>
  <c r="AM388" i="18" s="1"/>
  <c r="AN388" i="18" s="1"/>
  <c r="AL403" i="18"/>
  <c r="AM403" i="18" s="1"/>
  <c r="AN403" i="18" s="1"/>
  <c r="AL408" i="18"/>
  <c r="AM408" i="18" s="1"/>
  <c r="AN408" i="18" s="1"/>
  <c r="AL413" i="18"/>
  <c r="AM413" i="18" s="1"/>
  <c r="AN413" i="18" s="1"/>
  <c r="AL419" i="18"/>
  <c r="AM419" i="18" s="1"/>
  <c r="AN419" i="18" s="1"/>
  <c r="AL424" i="18"/>
  <c r="AM424" i="18" s="1"/>
  <c r="AN424" i="18" s="1"/>
  <c r="AL429" i="18"/>
  <c r="AM429" i="18" s="1"/>
  <c r="AN429" i="18" s="1"/>
  <c r="AL435" i="18"/>
  <c r="AM435" i="18" s="1"/>
  <c r="AN435" i="18" s="1"/>
  <c r="AL440" i="18"/>
  <c r="AM440" i="18" s="1"/>
  <c r="AN440" i="18" s="1"/>
  <c r="AL445" i="18"/>
  <c r="AM445" i="18" s="1"/>
  <c r="AN445" i="18" s="1"/>
  <c r="AL451" i="18"/>
  <c r="AM451" i="18" s="1"/>
  <c r="AN451" i="18" s="1"/>
  <c r="AL456" i="18"/>
  <c r="AM456" i="18" s="1"/>
  <c r="AN456" i="18" s="1"/>
  <c r="AL460" i="18"/>
  <c r="AM460" i="18" s="1"/>
  <c r="AN460" i="18" s="1"/>
  <c r="AL465" i="18"/>
  <c r="AM465" i="18" s="1"/>
  <c r="AN465" i="18" s="1"/>
  <c r="AL469" i="18"/>
  <c r="AM469" i="18" s="1"/>
  <c r="AN469" i="18" s="1"/>
  <c r="AL474" i="18"/>
  <c r="AM474" i="18" s="1"/>
  <c r="AN474" i="18" s="1"/>
  <c r="AL479" i="18"/>
  <c r="AM479" i="18" s="1"/>
  <c r="AN479" i="18" s="1"/>
  <c r="AL484" i="18"/>
  <c r="AM484" i="18" s="1"/>
  <c r="AN484" i="18" s="1"/>
  <c r="AL489" i="18"/>
  <c r="AM489" i="18" s="1"/>
  <c r="AN489" i="18" s="1"/>
  <c r="AL494" i="18"/>
  <c r="AM494" i="18" s="1"/>
  <c r="AN494" i="18" s="1"/>
  <c r="AL500" i="18"/>
  <c r="AM500" i="18" s="1"/>
  <c r="AN500" i="18" s="1"/>
  <c r="AL511" i="18"/>
  <c r="AM511" i="18" s="1"/>
  <c r="AN511" i="18" s="1"/>
  <c r="AL517" i="18"/>
  <c r="AM517" i="18" s="1"/>
  <c r="AN517" i="18" s="1"/>
  <c r="AL522" i="18"/>
  <c r="AM522" i="18" s="1"/>
  <c r="AN522" i="18" s="1"/>
  <c r="AL528" i="18"/>
  <c r="AM528" i="18" s="1"/>
  <c r="AN528" i="18" s="1"/>
  <c r="AL539" i="18"/>
  <c r="AM539" i="18" s="1"/>
  <c r="AN539" i="18" s="1"/>
  <c r="AL545" i="18"/>
  <c r="AM545" i="18" s="1"/>
  <c r="AN545" i="18" s="1"/>
  <c r="AL550" i="18"/>
  <c r="AM550" i="18" s="1"/>
  <c r="AN550" i="18" s="1"/>
  <c r="AL567" i="18"/>
  <c r="AM567" i="18" s="1"/>
  <c r="AN567" i="18" s="1"/>
  <c r="AL572" i="18"/>
  <c r="AM572" i="18" s="1"/>
  <c r="AN572" i="18" s="1"/>
  <c r="AL371" i="18"/>
  <c r="AM371" i="18" s="1"/>
  <c r="AN371" i="18" s="1"/>
  <c r="AL376" i="18"/>
  <c r="AM376" i="18" s="1"/>
  <c r="AN376" i="18" s="1"/>
  <c r="AL389" i="18"/>
  <c r="AM389" i="18" s="1"/>
  <c r="AN389" i="18" s="1"/>
  <c r="AL398" i="18"/>
  <c r="AM398" i="18" s="1"/>
  <c r="AN398" i="18" s="1"/>
  <c r="AL409" i="18"/>
  <c r="AM409" i="18" s="1"/>
  <c r="AN409" i="18" s="1"/>
  <c r="AL425" i="18"/>
  <c r="AM425" i="18" s="1"/>
  <c r="AN425" i="18" s="1"/>
  <c r="AL441" i="18"/>
  <c r="AM441" i="18" s="1"/>
  <c r="AN441" i="18" s="1"/>
  <c r="AL457" i="18"/>
  <c r="AM457" i="18" s="1"/>
  <c r="AN457" i="18" s="1"/>
  <c r="AL475" i="18"/>
  <c r="AM475" i="18" s="1"/>
  <c r="AN475" i="18" s="1"/>
  <c r="AL480" i="18"/>
  <c r="AM480" i="18" s="1"/>
  <c r="AN480" i="18" s="1"/>
  <c r="AL495" i="18"/>
  <c r="AM495" i="18" s="1"/>
  <c r="AN495" i="18" s="1"/>
  <c r="AL501" i="18"/>
  <c r="AM501" i="18" s="1"/>
  <c r="AN501" i="18" s="1"/>
  <c r="AL506" i="18"/>
  <c r="AM506" i="18" s="1"/>
  <c r="AN506" i="18" s="1"/>
  <c r="AL512" i="18"/>
  <c r="AM512" i="18" s="1"/>
  <c r="AN512" i="18" s="1"/>
  <c r="AL523" i="18"/>
  <c r="AM523" i="18" s="1"/>
  <c r="AN523" i="18" s="1"/>
  <c r="AL529" i="18"/>
  <c r="AM529" i="18" s="1"/>
  <c r="AN529" i="18" s="1"/>
  <c r="AL534" i="18"/>
  <c r="AM534" i="18" s="1"/>
  <c r="AN534" i="18" s="1"/>
  <c r="AL551" i="18"/>
  <c r="AM551" i="18" s="1"/>
  <c r="AN551" i="18" s="1"/>
  <c r="AL556" i="18"/>
  <c r="AM556" i="18" s="1"/>
  <c r="AN556" i="18" s="1"/>
  <c r="AL562" i="18"/>
  <c r="AM562" i="18" s="1"/>
  <c r="AN562" i="18" s="1"/>
  <c r="AL568" i="18"/>
  <c r="AM568" i="18" s="1"/>
  <c r="AN568" i="18" s="1"/>
  <c r="AL573" i="18"/>
  <c r="AM573" i="18" s="1"/>
  <c r="AN573" i="18" s="1"/>
  <c r="AL404" i="18"/>
  <c r="AM404" i="18" s="1"/>
  <c r="AN404" i="18" s="1"/>
  <c r="AL414" i="18"/>
  <c r="AM414" i="18" s="1"/>
  <c r="AN414" i="18" s="1"/>
  <c r="AL420" i="18"/>
  <c r="AM420" i="18" s="1"/>
  <c r="AN420" i="18" s="1"/>
  <c r="AL430" i="18"/>
  <c r="AM430" i="18" s="1"/>
  <c r="AN430" i="18" s="1"/>
  <c r="AL436" i="18"/>
  <c r="AM436" i="18" s="1"/>
  <c r="AN436" i="18" s="1"/>
  <c r="AL446" i="18"/>
  <c r="AM446" i="18" s="1"/>
  <c r="AN446" i="18" s="1"/>
  <c r="AL452" i="18"/>
  <c r="AM452" i="18" s="1"/>
  <c r="AN452" i="18" s="1"/>
  <c r="AL461" i="18"/>
  <c r="AM461" i="18" s="1"/>
  <c r="AN461" i="18" s="1"/>
  <c r="AL470" i="18"/>
  <c r="AM470" i="18" s="1"/>
  <c r="AN470" i="18" s="1"/>
  <c r="AL481" i="18"/>
  <c r="AM481" i="18" s="1"/>
  <c r="AN481" i="18" s="1"/>
  <c r="AL485" i="18"/>
  <c r="AM485" i="18" s="1"/>
  <c r="AN485" i="18" s="1"/>
  <c r="AL490" i="18"/>
  <c r="AM490" i="18" s="1"/>
  <c r="AN490" i="18" s="1"/>
  <c r="AL496" i="18"/>
  <c r="AM496" i="18" s="1"/>
  <c r="AN496" i="18" s="1"/>
  <c r="AL507" i="18"/>
  <c r="AM507" i="18" s="1"/>
  <c r="AN507" i="18" s="1"/>
  <c r="AL513" i="18"/>
  <c r="AM513" i="18" s="1"/>
  <c r="AN513" i="18" s="1"/>
  <c r="AL518" i="18"/>
  <c r="AM518" i="18" s="1"/>
  <c r="AN518" i="18" s="1"/>
  <c r="AL535" i="18"/>
  <c r="AM535" i="18" s="1"/>
  <c r="AN535" i="18" s="1"/>
  <c r="AL540" i="18"/>
  <c r="AM540" i="18" s="1"/>
  <c r="AN540" i="18" s="1"/>
  <c r="AL546" i="18"/>
  <c r="AM546" i="18" s="1"/>
  <c r="AN546" i="18" s="1"/>
  <c r="AL552" i="18"/>
  <c r="AM552" i="18" s="1"/>
  <c r="AN552" i="18" s="1"/>
  <c r="AL557" i="18"/>
  <c r="AM557" i="18" s="1"/>
  <c r="AN557" i="18" s="1"/>
  <c r="AL563" i="18"/>
  <c r="AM563" i="18" s="1"/>
  <c r="AN563" i="18" s="1"/>
  <c r="AL574" i="18"/>
  <c r="AM574" i="18" s="1"/>
  <c r="AN574" i="18" s="1"/>
  <c r="AL377" i="18"/>
  <c r="AM377" i="18" s="1"/>
  <c r="AN377" i="18" s="1"/>
  <c r="AL395" i="18"/>
  <c r="AM395" i="18" s="1"/>
  <c r="AN395" i="18" s="1"/>
  <c r="AL400" i="18"/>
  <c r="AM400" i="18" s="1"/>
  <c r="AN400" i="18" s="1"/>
  <c r="AL410" i="18"/>
  <c r="AM410" i="18" s="1"/>
  <c r="AN410" i="18" s="1"/>
  <c r="AL415" i="18"/>
  <c r="AM415" i="18" s="1"/>
  <c r="AN415" i="18" s="1"/>
  <c r="AL426" i="18"/>
  <c r="AM426" i="18" s="1"/>
  <c r="AN426" i="18" s="1"/>
  <c r="AL431" i="18"/>
  <c r="AM431" i="18" s="1"/>
  <c r="AN431" i="18" s="1"/>
  <c r="AL442" i="18"/>
  <c r="AM442" i="18" s="1"/>
  <c r="AN442" i="18" s="1"/>
  <c r="AL447" i="18"/>
  <c r="AM447" i="18" s="1"/>
  <c r="AN447" i="18" s="1"/>
  <c r="AL466" i="18"/>
  <c r="AM466" i="18" s="1"/>
  <c r="AN466" i="18" s="1"/>
  <c r="AL471" i="18"/>
  <c r="AM471" i="18" s="1"/>
  <c r="AN471" i="18" s="1"/>
  <c r="AL476" i="18"/>
  <c r="AM476" i="18" s="1"/>
  <c r="AN476" i="18" s="1"/>
  <c r="AL491" i="18"/>
  <c r="AM491" i="18" s="1"/>
  <c r="AN491" i="18" s="1"/>
  <c r="AL497" i="18"/>
  <c r="AM497" i="18" s="1"/>
  <c r="AN497" i="18" s="1"/>
  <c r="AL502" i="18"/>
  <c r="AM502" i="18" s="1"/>
  <c r="AN502" i="18" s="1"/>
  <c r="AL519" i="18"/>
  <c r="AM519" i="18" s="1"/>
  <c r="AN519" i="18" s="1"/>
  <c r="AL524" i="18"/>
  <c r="AM524" i="18" s="1"/>
  <c r="AN524" i="18" s="1"/>
  <c r="AL530" i="18"/>
  <c r="AM530" i="18" s="1"/>
  <c r="AN530" i="18" s="1"/>
  <c r="AL536" i="18"/>
  <c r="AM536" i="18" s="1"/>
  <c r="AN536" i="18" s="1"/>
  <c r="AL541" i="18"/>
  <c r="AM541" i="18" s="1"/>
  <c r="AN541" i="18" s="1"/>
  <c r="AL547" i="18"/>
  <c r="AM547" i="18" s="1"/>
  <c r="AN547" i="18" s="1"/>
  <c r="BP767" i="6"/>
  <c r="B771" i="6" s="1"/>
  <c r="AV326" i="5" l="1"/>
  <c r="B332" i="5" s="1"/>
  <c r="AU326" i="5"/>
  <c r="DY23" i="17"/>
  <c r="DX23" i="17"/>
  <c r="DW23" i="17"/>
  <c r="DV23" i="17"/>
  <c r="DU23" i="17"/>
  <c r="DT23" i="17"/>
  <c r="DS23" i="17"/>
  <c r="DR23" i="17"/>
  <c r="DQ23" i="17"/>
  <c r="DP23" i="17"/>
  <c r="DO23" i="17"/>
  <c r="DN23" i="17"/>
  <c r="DM23" i="17"/>
  <c r="DL23" i="17"/>
  <c r="DK23" i="17"/>
  <c r="DJ23" i="17"/>
  <c r="DI23" i="17"/>
  <c r="DH23" i="17"/>
  <c r="DG23" i="17"/>
  <c r="DF23" i="17"/>
  <c r="DE23" i="17"/>
  <c r="DD23" i="17"/>
  <c r="DC23" i="17"/>
  <c r="DB23" i="17"/>
  <c r="DA23" i="17"/>
  <c r="CZ23" i="17"/>
  <c r="CY23" i="17"/>
  <c r="CX23" i="17"/>
  <c r="CW23" i="17"/>
  <c r="CV23" i="17"/>
  <c r="CU23" i="17"/>
  <c r="CT23" i="17"/>
  <c r="CS23" i="17"/>
  <c r="CR23" i="17"/>
  <c r="CQ23" i="17"/>
  <c r="CP23" i="17"/>
  <c r="CO23" i="17"/>
  <c r="CN23" i="17"/>
  <c r="CM23" i="17"/>
  <c r="CL23" i="17"/>
  <c r="CK23" i="17"/>
  <c r="CJ23" i="17"/>
  <c r="CI23" i="17"/>
  <c r="CH23" i="17"/>
  <c r="CG23" i="17"/>
  <c r="CF23" i="17"/>
  <c r="CE23" i="17"/>
  <c r="CD23" i="17"/>
  <c r="CC23" i="17"/>
  <c r="CB23" i="17"/>
  <c r="CA23" i="17"/>
  <c r="BZ23" i="17"/>
  <c r="BY23" i="17"/>
  <c r="BX23" i="17"/>
  <c r="BW23" i="17"/>
  <c r="BV23" i="17"/>
  <c r="BU23" i="17"/>
  <c r="BT23" i="17"/>
  <c r="BS23" i="17"/>
  <c r="BR23" i="17"/>
  <c r="BQ23" i="17"/>
  <c r="BP23" i="17"/>
  <c r="BO23" i="17"/>
  <c r="BN23" i="17"/>
  <c r="BM23" i="17"/>
  <c r="BL23" i="17"/>
  <c r="BK23" i="17"/>
  <c r="BJ23" i="17"/>
  <c r="BI23" i="17"/>
  <c r="BH23" i="17"/>
  <c r="BG23" i="17"/>
  <c r="BF23" i="17"/>
  <c r="BE23" i="17"/>
  <c r="BD23" i="17"/>
  <c r="BC23" i="17"/>
  <c r="BB23" i="17"/>
  <c r="BA23" i="17"/>
  <c r="AZ23" i="17"/>
  <c r="AY23" i="17"/>
  <c r="AX23" i="17"/>
  <c r="AW23" i="17"/>
  <c r="AV23" i="17"/>
  <c r="AU23" i="17"/>
  <c r="AT23" i="17"/>
  <c r="AS23" i="17"/>
  <c r="AR23" i="17"/>
  <c r="AQ23" i="17"/>
  <c r="AP23" i="17"/>
  <c r="AO23" i="17"/>
  <c r="AN23" i="17"/>
  <c r="AM23" i="17"/>
  <c r="AL23" i="17"/>
  <c r="AK23" i="17"/>
  <c r="AJ23" i="17"/>
  <c r="AI23" i="17"/>
  <c r="AH23" i="17"/>
  <c r="AG23" i="17"/>
  <c r="AF23" i="17"/>
  <c r="AE23" i="17"/>
  <c r="AD23" i="17"/>
  <c r="AC23" i="17"/>
  <c r="AB23" i="17"/>
  <c r="AA23" i="17"/>
  <c r="Z23" i="17"/>
  <c r="Y23" i="17"/>
  <c r="X23" i="17"/>
  <c r="W23" i="17"/>
  <c r="V23" i="17"/>
  <c r="U23" i="17"/>
  <c r="T23" i="17"/>
  <c r="S23" i="17"/>
  <c r="R23" i="17"/>
  <c r="Q23" i="17"/>
  <c r="P23" i="17"/>
  <c r="O23" i="17"/>
  <c r="N23" i="17"/>
  <c r="M23" i="17"/>
  <c r="L23" i="17"/>
  <c r="K23" i="17"/>
  <c r="DW22" i="30"/>
  <c r="DV22" i="30"/>
  <c r="DU22" i="30"/>
  <c r="DT22" i="30"/>
  <c r="DS22" i="30"/>
  <c r="DR22" i="30"/>
  <c r="DQ22" i="30"/>
  <c r="DP22" i="30"/>
  <c r="DO22" i="30"/>
  <c r="DN22" i="30"/>
  <c r="DM22" i="30"/>
  <c r="DL22" i="30"/>
  <c r="DK22" i="30"/>
  <c r="DJ22" i="30"/>
  <c r="DI22" i="30"/>
  <c r="DH22" i="30"/>
  <c r="DG22" i="30"/>
  <c r="DF22" i="30"/>
  <c r="DE22" i="30"/>
  <c r="DD22" i="30"/>
  <c r="DC22" i="30"/>
  <c r="DB22" i="30"/>
  <c r="DA22" i="30"/>
  <c r="CZ22" i="30"/>
  <c r="CY22" i="30"/>
  <c r="CX22" i="30"/>
  <c r="CW22" i="30"/>
  <c r="CV22" i="30"/>
  <c r="CU22" i="30"/>
  <c r="CT22" i="30"/>
  <c r="CS22" i="30"/>
  <c r="CR22" i="30"/>
  <c r="CQ22" i="30"/>
  <c r="CP22" i="30"/>
  <c r="CO22" i="30"/>
  <c r="CN22" i="30"/>
  <c r="CM22" i="30"/>
  <c r="CL22" i="30"/>
  <c r="CK22" i="30"/>
  <c r="CJ22" i="30"/>
  <c r="CI22" i="30"/>
  <c r="CH22" i="30"/>
  <c r="CG22" i="30"/>
  <c r="CF22" i="30"/>
  <c r="CE22" i="30"/>
  <c r="CD22" i="30"/>
  <c r="CC22" i="30"/>
  <c r="CB22" i="30"/>
  <c r="CA22" i="30"/>
  <c r="BZ22" i="30"/>
  <c r="BY22" i="30"/>
  <c r="BX22" i="30"/>
  <c r="BW22" i="30"/>
  <c r="BV22" i="30"/>
  <c r="BU22" i="30"/>
  <c r="BT22" i="30"/>
  <c r="BS22" i="30"/>
  <c r="BR22" i="30"/>
  <c r="BQ22" i="30"/>
  <c r="BP22" i="30"/>
  <c r="BO22" i="30"/>
  <c r="BN22" i="30"/>
  <c r="BM22" i="30"/>
  <c r="BL22" i="30"/>
  <c r="BK22" i="30"/>
  <c r="BJ22" i="30"/>
  <c r="BI22" i="30"/>
  <c r="BH22" i="30"/>
  <c r="BG22" i="30"/>
  <c r="BF22" i="30"/>
  <c r="BE22" i="30"/>
  <c r="BD22" i="30"/>
  <c r="BC22" i="30"/>
  <c r="BB22" i="30"/>
  <c r="BA22" i="30"/>
  <c r="AZ22" i="30"/>
  <c r="AY22" i="30"/>
  <c r="AX22" i="30"/>
  <c r="AW22" i="30"/>
  <c r="AV22" i="30"/>
  <c r="AU22" i="30"/>
  <c r="AT22" i="30"/>
  <c r="AS22" i="30"/>
  <c r="AR22" i="30"/>
  <c r="AQ22" i="30"/>
  <c r="AP22" i="30"/>
  <c r="AO22" i="30"/>
  <c r="AN22" i="30"/>
  <c r="AM22" i="30"/>
  <c r="AL22" i="30"/>
  <c r="AK22" i="30"/>
  <c r="AJ22" i="30"/>
  <c r="AI22" i="30"/>
  <c r="AH22" i="30"/>
  <c r="AG22" i="30"/>
  <c r="AF22" i="30"/>
  <c r="AE22" i="30"/>
  <c r="AD22" i="30"/>
  <c r="AC22" i="30"/>
  <c r="AB22" i="30"/>
  <c r="AA22" i="30"/>
  <c r="Z22" i="30"/>
  <c r="Y22" i="30"/>
  <c r="X22" i="30"/>
  <c r="W22" i="30"/>
  <c r="V22" i="30"/>
  <c r="U22" i="30"/>
  <c r="T22" i="30"/>
  <c r="S22" i="30"/>
  <c r="R22" i="30"/>
  <c r="Q22" i="30"/>
  <c r="P22" i="30"/>
  <c r="O22" i="30"/>
  <c r="N22" i="30"/>
  <c r="M22" i="30"/>
  <c r="L22" i="30"/>
  <c r="K22" i="30"/>
  <c r="J22" i="30"/>
  <c r="I22" i="30"/>
  <c r="BO767" i="6"/>
  <c r="BO672" i="6" l="1"/>
  <c r="BO654" i="6"/>
  <c r="BO678" i="6"/>
  <c r="BO684" i="6"/>
  <c r="BO711" i="6"/>
  <c r="BO708" i="6"/>
  <c r="BO715" i="6"/>
  <c r="BO713" i="6"/>
  <c r="BO683" i="6"/>
  <c r="BO664" i="6"/>
  <c r="BO687" i="6"/>
  <c r="BO649" i="6"/>
  <c r="BO686" i="6"/>
  <c r="BO718" i="6"/>
  <c r="BO703" i="6"/>
  <c r="BO671" i="6"/>
  <c r="BO659" i="6"/>
  <c r="BO698" i="6"/>
  <c r="BO691" i="6"/>
  <c r="BO653" i="6"/>
  <c r="BO702" i="6"/>
  <c r="BO695" i="6"/>
  <c r="BO663" i="6"/>
  <c r="BO714" i="6"/>
  <c r="BO675" i="6"/>
  <c r="BO682" i="6"/>
  <c r="BO665" i="6"/>
  <c r="BO694" i="6"/>
  <c r="BO688" i="6"/>
  <c r="BO652" i="6"/>
  <c r="BO660" i="6"/>
  <c r="BO706" i="6"/>
  <c r="BO685" i="6"/>
  <c r="BO701" i="6"/>
  <c r="BO673" i="6"/>
  <c r="BO704" i="6"/>
  <c r="BO692" i="6"/>
  <c r="BO681" i="6"/>
  <c r="BO677" i="6"/>
  <c r="BO705" i="6"/>
  <c r="BO662" i="6"/>
  <c r="BO668" i="6"/>
  <c r="BO667" i="6"/>
  <c r="BO656" i="6"/>
  <c r="BO699" i="6"/>
  <c r="BO710" i="6"/>
  <c r="BO666" i="6"/>
  <c r="BO648" i="6"/>
  <c r="BO669" i="6"/>
  <c r="BO658" i="6"/>
  <c r="BO670" i="6"/>
  <c r="BO679" i="6"/>
  <c r="BO674" i="6"/>
  <c r="BO689" i="6"/>
  <c r="BO693" i="6"/>
  <c r="BO676" i="6"/>
  <c r="BO717" i="6"/>
  <c r="BO709" i="6"/>
  <c r="BO655" i="6"/>
  <c r="BO680" i="6"/>
  <c r="BO712" i="6"/>
  <c r="BO661" i="6"/>
  <c r="BO657" i="6"/>
  <c r="BO707" i="6"/>
  <c r="BO650" i="6"/>
  <c r="BO651" i="6"/>
  <c r="BO700" i="6"/>
  <c r="BO697" i="6"/>
  <c r="BO696" i="6"/>
  <c r="BO716" i="6"/>
  <c r="BO690" i="6"/>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<sst xmlns="http://schemas.openxmlformats.org/spreadsheetml/2006/main" count="16932" uniqueCount="6670">
  <si>
    <t>CENSO NACIONAL DE GOBIERNOS
ESTATALES 2024</t>
  </si>
  <si>
    <t>Módulo 1.
Administración Pública de la entidad federativa</t>
  </si>
  <si>
    <t>Índice</t>
  </si>
  <si>
    <t>Entidad:</t>
  </si>
  <si>
    <t>Clave:</t>
  </si>
  <si>
    <t>Presentación</t>
  </si>
  <si>
    <t>Informantes</t>
  </si>
  <si>
    <t>Participantes</t>
  </si>
  <si>
    <t>Anexo. Funciones ejercidas por las instituciones de la Administración Pública de la entidad federativa</t>
  </si>
  <si>
    <t>Glosario</t>
  </si>
  <si>
    <t>Pregunta 1.1</t>
  </si>
  <si>
    <t>CONFIDENCIALIDAD</t>
  </si>
  <si>
    <t>OBLIGATORIEDAD</t>
  </si>
  <si>
    <t>DERECHOS DE LOS INFORMANTES DEL SISTEMA</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</si>
  <si>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</si>
  <si>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Los subsistemas son los siguientes:</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</si>
  <si>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</si>
  <si>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</si>
  <si>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r>
      <t xml:space="preserve">Como resultado, se logró el acuerdo para generar información estadística en materia de gobierno con una visión integral, implementando así en 2010 el primer instrumento de captación en el ámbito estatal denominado </t>
    </r>
    <r>
      <rPr>
        <i/>
        <sz val="9"/>
        <rFont val="Arial"/>
        <family val="2"/>
      </rPr>
      <t>Encuesta Nacional de Gobierno 2010 – Poder Ejecutivo Estatal (ENGPEE 10)</t>
    </r>
    <r>
      <rPr>
        <sz val="9"/>
        <rFont val="Arial"/>
        <family val="2"/>
      </rPr>
      <t xml:space="preserve">, con lo cual se inició una serie histórica de información que permite diseñar, monitorear y evaluar las políticas públicas en este tema. </t>
    </r>
  </si>
  <si>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t>
    </r>
    <r>
      <rPr>
        <sz val="9"/>
        <rFont val="Arial"/>
        <family val="2"/>
      </rPr>
      <t>por lo que dicha edición (con información 2010) se publicó con la denominación de IIN.</t>
    </r>
  </si>
  <si>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</si>
  <si>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Censo Nacional de Gobiernos Estatales;
Censo Nacional de Seguridad Pública Estatal; y
Censo Nacional de Sistemas Penitenciarios Estatales.</t>
  </si>
  <si>
    <t>Cada uno de estos módulos está conformado, cuando menos, por los siguientes apartados:</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</si>
  <si>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</si>
  <si>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</si>
  <si>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</si>
  <si>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r>
      <rPr>
        <b/>
        <sz val="9"/>
        <rFont val="Arial"/>
        <family val="2"/>
      </rPr>
      <t>Glosario.</t>
    </r>
    <r>
      <rPr>
        <sz val="9"/>
        <rFont val="Arial"/>
        <family val="2"/>
      </rPr>
      <t xml:space="preserve"> Contiene un listado de conceptos y definiciones que se consideran relevantes para el llenado del cuestionario.</t>
    </r>
  </si>
  <si>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</si>
  <si>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r>
      <t>El Instituto Nacional de Estadística y Geografía (INEGI) presenta la elaboración del</t>
    </r>
    <r>
      <rPr>
        <b/>
        <sz val="9"/>
        <color theme="1"/>
        <rFont val="Arial"/>
        <family val="2"/>
      </rPr>
      <t xml:space="preserve"> Censo Nacional de Gobiernos Estatales (CNGE) 2024</t>
    </r>
    <r>
      <rPr>
        <sz val="9"/>
        <color theme="1"/>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</si>
  <si>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El CNGE 2024 se conforma por los siguientes módulos:</t>
  </si>
  <si>
    <t>Fecha</t>
  </si>
  <si>
    <t>Actividad</t>
  </si>
  <si>
    <t>Integración de información por la institución. 
Entrega a la CE del INEGI para revisión.</t>
  </si>
  <si>
    <t>Revisión de información preliminar por parte de la CE del INEGI y aclaración o ajustes por parte del informante. 
Envío de información preliminar a OC para verificación central.</t>
  </si>
  <si>
    <t>Verificación de información preliminar por parte de OC y aclaración o ajustes de información.
Liberación de cuestionario como información definitiva.</t>
  </si>
  <si>
    <t>Recuperación de cuestionario físico con información completa y definitiva, con firma y sello.</t>
  </si>
  <si>
    <t>1) Entrega electrónica:</t>
  </si>
  <si>
    <t>2) Entrega física:</t>
  </si>
  <si>
    <t>Dirección:</t>
  </si>
  <si>
    <t>Nombre:</t>
  </si>
  <si>
    <t>Área o unidad de adscripción:</t>
  </si>
  <si>
    <t>Cargo:</t>
  </si>
  <si>
    <t>Correo electrónico:</t>
  </si>
  <si>
    <t>Teléfono:</t>
  </si>
  <si>
    <t>Extensión:</t>
  </si>
  <si>
    <t>INFORMANTE BÁSICO</t>
  </si>
  <si>
    <t>FIRMA Y SELLO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</si>
  <si>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</si>
  <si>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</si>
  <si>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</si>
  <si>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</si>
  <si>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</si>
  <si>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</si>
  <si>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</si>
  <si>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INFORMANTE COMPLEMENTARIO 1</t>
  </si>
  <si>
    <t>INFORMANTE COMPLEMENTARIO 2</t>
  </si>
  <si>
    <t>OBSERVACIONES:</t>
  </si>
  <si>
    <t>Personas servidoras públicas que participaron en el llenado de la sección</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</si>
  <si>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</si>
  <si>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</si>
  <si>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</si>
  <si>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</si>
  <si>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</si>
  <si>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</si>
  <si>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t xml:space="preserve">No. </t>
  </si>
  <si>
    <t>Título</t>
  </si>
  <si>
    <t>Nombre(s)</t>
  </si>
  <si>
    <t>Primer apellido</t>
  </si>
  <si>
    <t>Segundo apellido</t>
  </si>
  <si>
    <t xml:space="preserve">Unidad administrativa de adscripción </t>
  </si>
  <si>
    <t xml:space="preserve">Cargo o puesto </t>
  </si>
  <si>
    <t>Correo electrónico</t>
  </si>
  <si>
    <t>Principales fuentes utilizadas para la integración de la información proporcionada</t>
  </si>
  <si>
    <t>Fuente principal</t>
  </si>
  <si>
    <t>Fuente secundaria 1</t>
  </si>
  <si>
    <t>Fuente secundaria 2</t>
  </si>
  <si>
    <t>Comentarios o especificaciones sobre el tipo de fuente</t>
  </si>
  <si>
    <t>Nombre de la fuente</t>
  </si>
  <si>
    <t>Ej.</t>
  </si>
  <si>
    <t>Licenciada</t>
  </si>
  <si>
    <t>Guadalupe</t>
  </si>
  <si>
    <t>Hernández</t>
  </si>
  <si>
    <t>García</t>
  </si>
  <si>
    <t>Dirección General de Administración</t>
  </si>
  <si>
    <t>Directora de Recursos Financieros</t>
  </si>
  <si>
    <t>hernandezg@dgsp.gob.mx</t>
  </si>
  <si>
    <t>I, II.2, I.4.2, P1.25, P1.26</t>
  </si>
  <si>
    <t>1.</t>
  </si>
  <si>
    <t>2.</t>
  </si>
  <si>
    <t>3.</t>
  </si>
  <si>
    <t>4.</t>
  </si>
  <si>
    <t>5.</t>
  </si>
  <si>
    <t>6.</t>
  </si>
  <si>
    <t>7.</t>
  </si>
  <si>
    <t>8.</t>
  </si>
  <si>
    <t>9.</t>
  </si>
  <si>
    <t>De palabra</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</si>
  <si>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</si>
  <si>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</si>
  <si>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</si>
  <si>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</si>
  <si>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</si>
  <si>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</si>
  <si>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</si>
  <si>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</si>
  <si>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</si>
  <si>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</si>
  <si>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</si>
  <si>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</si>
  <si>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</si>
  <si>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</si>
  <si>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</si>
  <si>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</si>
  <si>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</si>
  <si>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</si>
  <si>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</si>
  <si>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</si>
  <si>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</si>
  <si>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</si>
  <si>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</si>
  <si>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</si>
  <si>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</si>
  <si>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</si>
  <si>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t>
  </si>
  <si>
    <t>2.- Los catálogos utilizados en el presente cuestionario corresponden a denominaciones estándar, de tal forma que si el nombre de alguna categoría no coincide exactamente con la utilizada en su institución, debe registrar los datos en aquella que sea homóloga.</t>
  </si>
  <si>
    <t>Glosario de la subsección:</t>
  </si>
  <si>
    <t>1.1.-</t>
  </si>
  <si>
    <t>El nombre de las instituciones debe registrarse en mayúsculas, sin comillas ni signos de acentuación, puntuación, paréntesis y abreviaturas.</t>
  </si>
  <si>
    <t>Para cada institución, se sugiere que su ID corresponda con la clasificación administrativa por unidad o ramo presupuestal y unidad responsable establecida en el Presupuesto de Egresos u homólogo correspondiente. En caso de no contar con dicha información, construya dicho ID a partir de la clave AGEE de su entidad federativa, las letras "INS", la clasificación administrativa, el tipo de institución y un consecutivo. Por ejemplo: 01INS010401, donde: 01 (AGEE), INS (letras para caracterizar la institución), 01 (Administración Pública Centralizada), 04 (Órgano administrativo desconcentrado) y 01 (consecutivo).</t>
  </si>
  <si>
    <t xml:space="preserve">Debe comenzar registrando aquellas instituciones correspondientes a la Administración Pública Centralizada y, posteriormente, las relacionadas con la Administración Pública Paraestatal. </t>
  </si>
  <si>
    <t>Para cada institución, en caso de que seleccione el código "1" en la columna "Clasificación administrativa", en la columna "Tipo de institución" únicamente puede seleccionar los códigos "1", "2", "3", "4" o "5", según corresponda.</t>
  </si>
  <si>
    <t>Para cada institución, en caso de que seleccione el código "2" en la columna "Clasificación administrativa", en la columna "Tipo de institución" únicamente puede seleccionar los códigos "6", "7", "8" o "9", según corresponda.</t>
  </si>
  <si>
    <t>Link para consultar el anexo "Funciones ejercidas por las instituciones de la Administración Pública de la entidad federativa"</t>
  </si>
  <si>
    <t>Nombre de las instituciones</t>
  </si>
  <si>
    <t>ID institución</t>
  </si>
  <si>
    <r>
      <t xml:space="preserve">Clasificación administrativa
</t>
    </r>
    <r>
      <rPr>
        <i/>
        <sz val="8"/>
        <rFont val="Arial"/>
        <family val="2"/>
      </rPr>
      <t>(ver catálogo)</t>
    </r>
  </si>
  <si>
    <r>
      <t xml:space="preserve">Tipo de institución
</t>
    </r>
    <r>
      <rPr>
        <i/>
        <sz val="8"/>
        <rFont val="Arial"/>
        <family val="2"/>
      </rPr>
      <t>(ver catálogo)</t>
    </r>
  </si>
  <si>
    <r>
      <rPr>
        <b/>
        <sz val="9"/>
        <color theme="1"/>
        <rFont val="Arial"/>
        <family val="2"/>
      </rPr>
      <t>Función ejercida</t>
    </r>
    <r>
      <rPr>
        <sz val="9"/>
        <color theme="1"/>
        <rFont val="Arial"/>
        <family val="2"/>
      </rPr>
      <t xml:space="preserve">
</t>
    </r>
    <r>
      <rPr>
        <i/>
        <sz val="8"/>
        <color theme="1"/>
        <rFont val="Arial"/>
        <family val="2"/>
      </rPr>
      <t>(ver catálogo)</t>
    </r>
  </si>
  <si>
    <t>Principal</t>
  </si>
  <si>
    <t>Secundaria(s)</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</si>
  <si>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</si>
  <si>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</si>
  <si>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</si>
  <si>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</si>
  <si>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</si>
  <si>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</si>
  <si>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</si>
  <si>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</si>
  <si>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</si>
  <si>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</si>
  <si>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</si>
  <si>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</si>
  <si>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</si>
  <si>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</si>
  <si>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</si>
  <si>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</si>
  <si>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</si>
  <si>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</si>
  <si>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</si>
  <si>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</si>
  <si>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</si>
  <si>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</si>
  <si>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</si>
  <si>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</si>
  <si>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</si>
  <si>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</si>
  <si>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</si>
  <si>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</si>
  <si>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</si>
  <si>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</si>
  <si>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</si>
  <si>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</si>
  <si>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</si>
  <si>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</si>
  <si>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</si>
  <si>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</si>
  <si>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</si>
  <si>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</si>
  <si>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</si>
  <si>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</si>
  <si>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</si>
  <si>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</si>
  <si>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</si>
  <si>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</si>
  <si>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</si>
  <si>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</si>
  <si>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</si>
  <si>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</si>
  <si>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</si>
  <si>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</si>
  <si>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</si>
  <si>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</si>
  <si>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</si>
  <si>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</si>
  <si>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</si>
  <si>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</si>
  <si>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</si>
  <si>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</si>
  <si>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</si>
  <si>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</si>
  <si>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</si>
  <si>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</si>
  <si>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</si>
  <si>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</si>
  <si>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</si>
  <si>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</si>
  <si>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</si>
  <si>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</si>
  <si>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</si>
  <si>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</si>
  <si>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</si>
  <si>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</si>
  <si>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</si>
  <si>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</si>
  <si>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</si>
  <si>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</si>
  <si>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</si>
  <si>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</si>
  <si>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</si>
  <si>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</si>
  <si>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</si>
  <si>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</si>
  <si>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</si>
  <si>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</si>
  <si>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</si>
  <si>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Total de instituciones</t>
  </si>
  <si>
    <r>
      <rPr>
        <sz val="9"/>
        <rFont val="Arial"/>
        <family val="2"/>
      </rPr>
      <t xml:space="preserve">Otra función:
</t>
    </r>
    <r>
      <rPr>
        <i/>
        <sz val="8"/>
        <rFont val="Arial"/>
        <family val="2"/>
      </rPr>
      <t>(especifique)</t>
    </r>
  </si>
  <si>
    <t>Catálogo de clasificación administrativa</t>
  </si>
  <si>
    <t>Catálogo de función ejercida</t>
  </si>
  <si>
    <t>Administración Pública Centralizada</t>
  </si>
  <si>
    <t>Agricultura y desarrollo rural</t>
  </si>
  <si>
    <t>Función pública</t>
  </si>
  <si>
    <t>Administración Pública Paraestatal</t>
  </si>
  <si>
    <t>Arte, cultura y otras manifestaciones sociales</t>
  </si>
  <si>
    <t>Gobierno y política interior</t>
  </si>
  <si>
    <t>Asuntos financieros y hacendarios</t>
  </si>
  <si>
    <t>Catálogo de tipo de institución</t>
  </si>
  <si>
    <t>Asuntos indígenas</t>
  </si>
  <si>
    <t>Justicia</t>
  </si>
  <si>
    <t>Oficina del(a) Gobernador(a)</t>
  </si>
  <si>
    <t>Asuntos jurídicos</t>
  </si>
  <si>
    <t>Medio ambiente y ecología</t>
  </si>
  <si>
    <t>Secretaría</t>
  </si>
  <si>
    <t>Atención a víctimas</t>
  </si>
  <si>
    <t>Protección civil</t>
  </si>
  <si>
    <t>Consejería Jurídica del Ejecutivo u homóloga</t>
  </si>
  <si>
    <t>Búsqueda de personas</t>
  </si>
  <si>
    <t>Protección y seguridad social</t>
  </si>
  <si>
    <t>Órgano administrativo desconcentrado</t>
  </si>
  <si>
    <t>Ciencia, tecnología e innovación</t>
  </si>
  <si>
    <t>Reinserción social</t>
  </si>
  <si>
    <t>Otro tipo de institución de la Administración Pública Centralizada</t>
  </si>
  <si>
    <t>Combustibles y energía</t>
  </si>
  <si>
    <t>Salud</t>
  </si>
  <si>
    <t>Organismo descentralizado</t>
  </si>
  <si>
    <t>Infraestructura, comunicaciones y transportes</t>
  </si>
  <si>
    <t>Seguridad pública o seguridad ciudadana</t>
  </si>
  <si>
    <t>Empresa de participación estatal mayoritaria</t>
  </si>
  <si>
    <t>Servicios públicos</t>
  </si>
  <si>
    <t>Fideicomiso público</t>
  </si>
  <si>
    <t>Desarrollo agrario, territorial, urbano y vivienda</t>
  </si>
  <si>
    <t>Servicios registrales, administrativos y patrimoniales</t>
  </si>
  <si>
    <t>Otro tipo de institución de la Administración Pública Paraestatal</t>
  </si>
  <si>
    <t>Desarrollo social</t>
  </si>
  <si>
    <t>Trabajo</t>
  </si>
  <si>
    <t>Despacho del ejecutivo</t>
  </si>
  <si>
    <t>Turismo</t>
  </si>
  <si>
    <t>Economía</t>
  </si>
  <si>
    <r>
      <t xml:space="preserve">Otra función </t>
    </r>
    <r>
      <rPr>
        <i/>
        <sz val="8"/>
        <rFont val="Arial"/>
        <family val="2"/>
      </rPr>
      <t>(especifique)</t>
    </r>
  </si>
  <si>
    <t>Educación</t>
  </si>
  <si>
    <t>En caso de tener algún comentario u observación al dato registrado en la respuesta de la presente pregunta, o los datos que derivan de la misma, favor de anotarlo en el siguiente espacio. De lo contrario, déjelo en blanco.</t>
  </si>
  <si>
    <t>Anote el nombre de cada una de las instituciones que conformaban al cierre del año 2023 la estructura orgánica de la Administración Pública de su entidad federativa. Por cada una de estas, señale su clasificación administrativa, el tipo de institución del que se trate, la función principal ejercida y, de ser el caso, la o las funciones secundarias desarrolladas; utilizando para tal efecto los catálogos que se presentan en la parte inferior de la siguiente tabla.</t>
  </si>
  <si>
    <t>Instrucciones generales para las preguntas de la subsección:</t>
  </si>
  <si>
    <t>3.- Únicamente debe considerar la información de las instituciones de la Administración Pública de la entidad federativa listadas en la pregunta 1.1.</t>
  </si>
  <si>
    <t>1.2.-</t>
  </si>
  <si>
    <t>Para el caso del último grado de estudios, en caso de que registre el código "1" en la columna "Nivel de escolaridad", debe anotar el código "8" en la columna "Estatus".</t>
  </si>
  <si>
    <t>Para el caso del último grado de estudios, en caso de que registre el código "2", "3" o "4" en la columna "Nivel de escolaridad", no puede hacer uso del código "4" en la columna "Estatus".</t>
  </si>
  <si>
    <t>Para el caso del último grado de estudios, en caso de que registre el código "9" en la columna "Nivel de escolaridad", únicamente puede seleccionar el código "9" en la columna "Estatus".</t>
  </si>
  <si>
    <t>En caso de que en la columna "Empleo anterior" seleccione el código "1", "2", "3" o "4", en la columna "Antigüedad en el servicio público" no puede registrar 0. En caso de que esta instrucción no le aplique, justifíquelo en el recuadro que se encuentra en la parte inferior de los catálogos de respuesta.</t>
  </si>
  <si>
    <t>Para el numeral 0, únicamente puede seleccionar el código "1" en la columna "Forma de designación". En caso de que esta instrucción no le aplique, justifíquelo en el recuadro que se encuentra en la parte inferior de los catálogos de respuesta.</t>
  </si>
  <si>
    <t>En caso de que seleccione el código "8" en la columna "Afiliación partidista" del numeral 0, debe anotar el nombre de dicho partido político en el recuadro destinado para tal efecto que se encuentra al final de la tabla de respuesta.</t>
  </si>
  <si>
    <t>Perfil de las personas titulares de las instituciones de la Administración Pública de la entidad federativa</t>
  </si>
  <si>
    <t>Institución con la misma persona titular</t>
  </si>
  <si>
    <r>
      <t xml:space="preserve">Sexo
</t>
    </r>
    <r>
      <rPr>
        <i/>
        <sz val="8"/>
        <color theme="1"/>
        <rFont val="Arial"/>
        <family val="2"/>
      </rPr>
      <t>(ver catálogo)</t>
    </r>
  </si>
  <si>
    <r>
      <t xml:space="preserve">Ingresos brutos mensuales
</t>
    </r>
    <r>
      <rPr>
        <i/>
        <sz val="8"/>
        <color theme="1"/>
        <rFont val="Arial"/>
        <family val="2"/>
      </rPr>
      <t>(pesos)</t>
    </r>
  </si>
  <si>
    <t>Último grado de estudios</t>
  </si>
  <si>
    <r>
      <t xml:space="preserve">Empleo anterior
</t>
    </r>
    <r>
      <rPr>
        <i/>
        <sz val="8"/>
        <color theme="1"/>
        <rFont val="Arial"/>
        <family val="2"/>
      </rPr>
      <t>(ver catálogo)</t>
    </r>
  </si>
  <si>
    <r>
      <t xml:space="preserve">Antigüedad en el servicio público
</t>
    </r>
    <r>
      <rPr>
        <i/>
        <sz val="8"/>
        <color theme="1"/>
        <rFont val="Arial"/>
        <family val="2"/>
      </rPr>
      <t>(años)</t>
    </r>
  </si>
  <si>
    <r>
      <t xml:space="preserve">Antigüedad en el cargo 
</t>
    </r>
    <r>
      <rPr>
        <i/>
        <sz val="8"/>
        <color theme="1"/>
        <rFont val="Arial"/>
        <family val="2"/>
      </rPr>
      <t>(años)</t>
    </r>
  </si>
  <si>
    <r>
      <t xml:space="preserve">Condición de pertenencia a pueblo indígena 
</t>
    </r>
    <r>
      <rPr>
        <i/>
        <sz val="8"/>
        <color theme="1"/>
        <rFont val="Arial"/>
        <family val="2"/>
      </rPr>
      <t>(ver catálogo)</t>
    </r>
  </si>
  <si>
    <r>
      <t xml:space="preserve">Condición de discapacidad
</t>
    </r>
    <r>
      <rPr>
        <i/>
        <sz val="8"/>
        <color theme="1"/>
        <rFont val="Arial"/>
        <family val="2"/>
      </rPr>
      <t>(ver catálogo)</t>
    </r>
  </si>
  <si>
    <r>
      <t xml:space="preserve">Forma de designación
</t>
    </r>
    <r>
      <rPr>
        <i/>
        <sz val="8"/>
        <color theme="1"/>
        <rFont val="Arial"/>
        <family val="2"/>
      </rPr>
      <t>(ver catálogo)</t>
    </r>
  </si>
  <si>
    <r>
      <t xml:space="preserve">Afiliación partidista
</t>
    </r>
    <r>
      <rPr>
        <i/>
        <sz val="8"/>
        <color theme="1"/>
        <rFont val="Arial"/>
        <family val="2"/>
      </rPr>
      <t>(ver catálogo)</t>
    </r>
  </si>
  <si>
    <r>
      <t xml:space="preserve">Nivel de escolaridad </t>
    </r>
    <r>
      <rPr>
        <i/>
        <sz val="8"/>
        <color theme="1"/>
        <rFont val="Arial"/>
        <family val="2"/>
      </rPr>
      <t>(ver catálogo)</t>
    </r>
  </si>
  <si>
    <r>
      <t xml:space="preserve">Estatus </t>
    </r>
    <r>
      <rPr>
        <i/>
        <sz val="8"/>
        <color theme="1"/>
        <rFont val="Arial"/>
        <family val="2"/>
      </rPr>
      <t>(ver catálogo)</t>
    </r>
  </si>
  <si>
    <t>0.</t>
  </si>
  <si>
    <t>Gobernador(a) o Jefe(a) de Gobierno</t>
  </si>
  <si>
    <r>
      <t xml:space="preserve">Otra forma de designación:
</t>
    </r>
    <r>
      <rPr>
        <i/>
        <sz val="8"/>
        <rFont val="Arial"/>
        <family val="2"/>
      </rPr>
      <t>(especifique)</t>
    </r>
  </si>
  <si>
    <r>
      <t xml:space="preserve">Otro partido político:
</t>
    </r>
    <r>
      <rPr>
        <i/>
        <sz val="8"/>
        <color theme="1"/>
        <rFont val="Arial"/>
        <family val="2"/>
      </rPr>
      <t>(especifique)</t>
    </r>
  </si>
  <si>
    <t>Catálogo de sexo</t>
  </si>
  <si>
    <t>Catálogo de condición de pertenencia a pueblo indígena</t>
  </si>
  <si>
    <t>Catálogo de condición de discapacidad</t>
  </si>
  <si>
    <t>Hombre</t>
  </si>
  <si>
    <t>Chinanteco</t>
  </si>
  <si>
    <t>Dificultad o impedimento para caminar, subir o bajar escalones usando sus piernas</t>
  </si>
  <si>
    <t>Mujer</t>
  </si>
  <si>
    <t>Ch'ol</t>
  </si>
  <si>
    <t>Dificultad o impedimento para ver, aun usando lentes</t>
  </si>
  <si>
    <t>Vacante</t>
  </si>
  <si>
    <t>Cora</t>
  </si>
  <si>
    <t>Dificultad o impedimento para mover o usar sus brazos o manos</t>
  </si>
  <si>
    <t>No identificado</t>
  </si>
  <si>
    <t>Huasteco</t>
  </si>
  <si>
    <t>Dificultad o impedimento para aprender, recordar o concentrarse por alguna condición intelectual, por ejemplo síndrome de Down</t>
  </si>
  <si>
    <t>Huichol</t>
  </si>
  <si>
    <t>Dificultad o impedimento para oír, aun usando aparato auditivo</t>
  </si>
  <si>
    <t>Catálogo de nivel de escolaridad</t>
  </si>
  <si>
    <t>Maya</t>
  </si>
  <si>
    <r>
      <t xml:space="preserve">Dificultad o impedimento para hablar o comunicarse </t>
    </r>
    <r>
      <rPr>
        <i/>
        <sz val="8"/>
        <rFont val="Arial"/>
        <family val="2"/>
      </rPr>
      <t>(entender o ser entendido o entendida por otras personas)</t>
    </r>
  </si>
  <si>
    <t>Ninguno</t>
  </si>
  <si>
    <t>Mayo</t>
  </si>
  <si>
    <t>Dificultad o impedimento para bañarse, vestirse o comer</t>
  </si>
  <si>
    <t>Preescolar o primaria</t>
  </si>
  <si>
    <t>Mazahua</t>
  </si>
  <si>
    <t>Secundaria</t>
  </si>
  <si>
    <t>Mazateco</t>
  </si>
  <si>
    <t>Preparatoria</t>
  </si>
  <si>
    <t>Mixe</t>
  </si>
  <si>
    <t>Discapacidad no identificada</t>
  </si>
  <si>
    <t>Carrera técnica o carrera comercial</t>
  </si>
  <si>
    <t>Mixteco</t>
  </si>
  <si>
    <t xml:space="preserve">Más de un tipo de discapacidad </t>
  </si>
  <si>
    <t>Licenciatura</t>
  </si>
  <si>
    <t>Náhuatl</t>
  </si>
  <si>
    <t>Ninguna</t>
  </si>
  <si>
    <t>Maestría</t>
  </si>
  <si>
    <t>Otomí</t>
  </si>
  <si>
    <t>Doctorado</t>
  </si>
  <si>
    <t>Tarahumara</t>
  </si>
  <si>
    <t>Catálogo de forma de designación</t>
  </si>
  <si>
    <t>Tepehuano</t>
  </si>
  <si>
    <t xml:space="preserve">Elección popular </t>
  </si>
  <si>
    <t>Catálogo de estatus del nivel de escolaridad</t>
  </si>
  <si>
    <t>Tlapaneco</t>
  </si>
  <si>
    <t>Cursando</t>
  </si>
  <si>
    <t>Totonaco</t>
  </si>
  <si>
    <t>Gobernador(a) o Jefe(a) de Gobierno, con aprobación del Congreso Estatal</t>
  </si>
  <si>
    <t>Inconcluso</t>
  </si>
  <si>
    <t>Tseltal</t>
  </si>
  <si>
    <t>Congreso Estatal</t>
  </si>
  <si>
    <t>Concluido</t>
  </si>
  <si>
    <t>Tsotsil</t>
  </si>
  <si>
    <t>Congreso Estatal, a propuesta de alguna instancia del Poder Ejecutivo Estatal</t>
  </si>
  <si>
    <t xml:space="preserve">Titulado </t>
  </si>
  <si>
    <t>Yaqui</t>
  </si>
  <si>
    <r>
      <t xml:space="preserve">Otra forma de designación </t>
    </r>
    <r>
      <rPr>
        <i/>
        <sz val="8"/>
        <rFont val="Arial"/>
        <family val="2"/>
      </rPr>
      <t>(especifique)</t>
    </r>
  </si>
  <si>
    <t>No aplica</t>
  </si>
  <si>
    <t>Zapoteco</t>
  </si>
  <si>
    <t>Zoque</t>
  </si>
  <si>
    <t>Otro pueblo indígena</t>
  </si>
  <si>
    <t>Catálogo de afiliación partidista</t>
  </si>
  <si>
    <t>Catálogo de empleo anterior</t>
  </si>
  <si>
    <t>Pueblo indígena no identificado</t>
  </si>
  <si>
    <r>
      <t xml:space="preserve">Movimiento de Regeneración Nacional </t>
    </r>
    <r>
      <rPr>
        <sz val="9"/>
        <color theme="1"/>
        <rFont val="Arial"/>
        <family val="2"/>
      </rPr>
      <t>(MORENA)</t>
    </r>
  </si>
  <si>
    <t>Gobierno federal</t>
  </si>
  <si>
    <r>
      <t xml:space="preserve">Partido Acción Nacional </t>
    </r>
    <r>
      <rPr>
        <sz val="9"/>
        <color theme="1"/>
        <rFont val="Arial"/>
        <family val="2"/>
      </rPr>
      <t>(PAN)</t>
    </r>
  </si>
  <si>
    <t>Gobierno estatal</t>
  </si>
  <si>
    <r>
      <t xml:space="preserve">Partido de la Revolución Democrática </t>
    </r>
    <r>
      <rPr>
        <sz val="9"/>
        <color theme="1"/>
        <rFont val="Arial"/>
        <family val="2"/>
      </rPr>
      <t>(PRD)</t>
    </r>
  </si>
  <si>
    <t>Gobierno municipal</t>
  </si>
  <si>
    <r>
      <t xml:space="preserve">Partido del Trabajo </t>
    </r>
    <r>
      <rPr>
        <sz val="9"/>
        <color theme="1"/>
        <rFont val="Arial"/>
        <family val="2"/>
      </rPr>
      <t>(PT)</t>
    </r>
  </si>
  <si>
    <t>Cargo de elección popular</t>
  </si>
  <si>
    <r>
      <t xml:space="preserve">Movimiento Ciudadano </t>
    </r>
    <r>
      <rPr>
        <sz val="9"/>
        <color theme="1"/>
        <rFont val="Arial"/>
        <family val="2"/>
      </rPr>
      <t>(MC)</t>
    </r>
  </si>
  <si>
    <t xml:space="preserve">Negocio propio </t>
  </si>
  <si>
    <r>
      <t xml:space="preserve">Partido Revolucionario Institucional </t>
    </r>
    <r>
      <rPr>
        <sz val="9"/>
        <color theme="1"/>
        <rFont val="Arial"/>
        <family val="2"/>
      </rPr>
      <t>(PRI)</t>
    </r>
  </si>
  <si>
    <t>Persona empleada del sector privado</t>
  </si>
  <si>
    <r>
      <t xml:space="preserve">Partido Verde Ecologista de México </t>
    </r>
    <r>
      <rPr>
        <sz val="9"/>
        <color theme="1"/>
        <rFont val="Arial"/>
        <family val="2"/>
      </rPr>
      <t>(PVEM)</t>
    </r>
  </si>
  <si>
    <t>Representación sindical</t>
  </si>
  <si>
    <r>
      <t xml:space="preserve">Otro partido político </t>
    </r>
    <r>
      <rPr>
        <i/>
        <sz val="8"/>
        <color theme="1"/>
        <rFont val="Arial"/>
        <family val="2"/>
      </rPr>
      <t>(especifique)</t>
    </r>
  </si>
  <si>
    <t>Cargo en partido político</t>
  </si>
  <si>
    <t>Sin partido político</t>
  </si>
  <si>
    <t>Es primer trabajo</t>
  </si>
  <si>
    <t>Otro tipo de empleo</t>
  </si>
  <si>
    <t>1.3.-</t>
  </si>
  <si>
    <t>Personal adscrito a las instituciones de la Administración Pública de la entidad federativa, según sexo</t>
  </si>
  <si>
    <t>Total</t>
  </si>
  <si>
    <t>Hombres</t>
  </si>
  <si>
    <t>Mujeres</t>
  </si>
  <si>
    <t>S</t>
  </si>
  <si>
    <t>1.4.-</t>
  </si>
  <si>
    <t>De acuerdo con el total de personal que reportó como respuesta en la pregunta anterior, anote, por cada una de las instituciones de la Administración Pública de su entidad federativa, la cantidad del mismo especificando su régimen de contratación y sexo.</t>
  </si>
  <si>
    <t>Personal adscrito a las instituciones de la Administración Pública de la entidad federativa, según régimen de contratación y sexo</t>
  </si>
  <si>
    <t>Confianza</t>
  </si>
  <si>
    <t>Base</t>
  </si>
  <si>
    <t>Eventual</t>
  </si>
  <si>
    <t>Honorarios</t>
  </si>
  <si>
    <r>
      <t xml:space="preserve">Otro régimen de contratación 
</t>
    </r>
    <r>
      <rPr>
        <i/>
        <sz val="8"/>
        <rFont val="Arial"/>
        <family val="2"/>
      </rPr>
      <t>(especifique)</t>
    </r>
  </si>
  <si>
    <t>Subtotal</t>
  </si>
  <si>
    <t xml:space="preserve">Hombres </t>
  </si>
  <si>
    <r>
      <rPr>
        <sz val="9"/>
        <rFont val="Arial"/>
        <family val="2"/>
      </rPr>
      <t xml:space="preserve">Otro régimen de contratación:
</t>
    </r>
    <r>
      <rPr>
        <i/>
        <sz val="8"/>
        <rFont val="Arial"/>
        <family val="2"/>
      </rPr>
      <t>(especifique)</t>
    </r>
  </si>
  <si>
    <t>1.5.-</t>
  </si>
  <si>
    <t>Personal adscrito a las instituciones de la Administración Pública de la entidad federativa, según institución de seguridad social y sexo</t>
  </si>
  <si>
    <t>Instituto de Seguridad y Servicios Sociales de los Trabajadores del Estado (ISSSTE)</t>
  </si>
  <si>
    <t>Institución de Seguridad Social de la entidad federativa u homóloga</t>
  </si>
  <si>
    <t>Instituto Mexicano del Seguro Social 
(IMSS)</t>
  </si>
  <si>
    <t>Otra institución de seguridad social</t>
  </si>
  <si>
    <t>Sin seguridad social</t>
  </si>
  <si>
    <t>1.6.-</t>
  </si>
  <si>
    <t>(1 de 2)</t>
  </si>
  <si>
    <t>Personal adscrito a las instituciones de la Administración Pública de la entidad federativa, según rango de edad y sexo</t>
  </si>
  <si>
    <t>De 18 a 24 años</t>
  </si>
  <si>
    <t>De 25 a 29 años</t>
  </si>
  <si>
    <t>De 30 a 34 años</t>
  </si>
  <si>
    <t>De 35 a 39 años</t>
  </si>
  <si>
    <t>(2 de 2)</t>
  </si>
  <si>
    <t>De 40 a 44 años</t>
  </si>
  <si>
    <t>De 45 a 49 años</t>
  </si>
  <si>
    <t xml:space="preserve">De 50 a 54 años </t>
  </si>
  <si>
    <t>De 55 a 59 años</t>
  </si>
  <si>
    <t>No
identificado</t>
  </si>
  <si>
    <t>1.7.-</t>
  </si>
  <si>
    <t>(1 de 3)</t>
  </si>
  <si>
    <t>Personal adscrito a las instituciones de la Administración Pública de la entidad federativa, según rango de ingresos y sexo</t>
  </si>
  <si>
    <t>Sin paga</t>
  </si>
  <si>
    <t>De 1 a 5,000 pesos</t>
  </si>
  <si>
    <t>De 5,001 a 10,000 pesos</t>
  </si>
  <si>
    <t>De 10,001 a 15,000 pesos</t>
  </si>
  <si>
    <t>De 15,001 a 20,000 pesos</t>
  </si>
  <si>
    <t>(2 de 3)</t>
  </si>
  <si>
    <t>De 20,001 a 25,000 pesos</t>
  </si>
  <si>
    <t>De 25,001 a 30,000 pesos</t>
  </si>
  <si>
    <t>De 30,001 a 35,000 pesos</t>
  </si>
  <si>
    <t>De 35,001 a 40,000 pesos</t>
  </si>
  <si>
    <t>De 40,001 a 45,000 pesos</t>
  </si>
  <si>
    <t>De 45,001 a 50,000 pesos</t>
  </si>
  <si>
    <t>(3 de 3)</t>
  </si>
  <si>
    <t>De 50,001 a 55,000 pesos</t>
  </si>
  <si>
    <t>De 55,001 a 60,000 pesos</t>
  </si>
  <si>
    <t>De 60,001 a 65,000 pesos</t>
  </si>
  <si>
    <t>De 65,001 a 70,000 pesos</t>
  </si>
  <si>
    <t>Más de 70,000 pesos</t>
  </si>
  <si>
    <t>1.8.-</t>
  </si>
  <si>
    <t>Personal adscrito a las instituciones de la Administración Pública de la entidad federativa, según nivel de escolaridad y sexo</t>
  </si>
  <si>
    <t>1.9.-</t>
  </si>
  <si>
    <t>Personal adscrito a las instituciones de la Administración Pública de la entidad federativa, según condición de pertenencia a pueblo indígena y sexo</t>
  </si>
  <si>
    <t xml:space="preserve">Pertenece a pueblo indígena </t>
  </si>
  <si>
    <t>No pertenece a pueblo indígena</t>
  </si>
  <si>
    <t>1.10.-</t>
  </si>
  <si>
    <t>De acuerdo con el total de personal que reportó como respuesta en el apartado “Pertenece a pueblo indígena” de la pregunta anterior, anote la cantidad del mismo especificando su pueblo indígena de pertenencia y sexo.</t>
  </si>
  <si>
    <t>En caso de que la suma de las cantidades reportadas como respuesta en la columna "Subtotal" del apartado "Pertenece a pueblo indígena" de la pregunta anterior no sea un dato numérico mayor a cero, no puede registrar información en el presente reactivo.</t>
  </si>
  <si>
    <t>La suma de las cantidades registradas en la columna "Total" debe ser igual a la suma de las cantidades reportadas como respuesta en la columna "Subtotal" del apartado “Pertenece a pueblo indígena” de la pregunta anterior, así como corresponder a su desagregación por sexo.</t>
  </si>
  <si>
    <t>Pueblo indígena de pertenencia</t>
  </si>
  <si>
    <t>Personal adscrito a las instituciones de la Administración Pública de la entidad federativa que pertenece a pueblo indígena, según sexo</t>
  </si>
  <si>
    <t>Personal adscrito a las instituciones de la Administración Pública de la entidad federativa, según condición de discapacidad y sexo</t>
  </si>
  <si>
    <t>Con discapacidad</t>
  </si>
  <si>
    <t xml:space="preserve">Sin discapacidad </t>
  </si>
  <si>
    <t>1.12.-</t>
  </si>
  <si>
    <t>De acuerdo con el total de personal que reportó como respuesta en el apartado "Con discapacidad" de la pregunta anterior, anote la cantidad del mismo especificando el tipo de discapacidad y sexo.</t>
  </si>
  <si>
    <t>En caso de que la suma de las cantidades reportadas como respuesta en la columna "Subtotal" del apartado "Con discapacidad" de la pregunta anterior no sea un dato numérico mayor a cero, no puede registrar información en el presente reactivo.</t>
  </si>
  <si>
    <t>Condición de discapacidad</t>
  </si>
  <si>
    <t>Personal con discapacidad adscrito a las instituciones de la Administración Pública de la entidad federativa, según sexo</t>
  </si>
  <si>
    <t>Seleccione con una "X" un solo código.</t>
  </si>
  <si>
    <t>3. Mixta</t>
  </si>
  <si>
    <t>1.14.-</t>
  </si>
  <si>
    <t>El nombre de la disposición normativa debe registrarse en mayúsculas, sin comillas ni signos de acentuación, puntuación, paréntesis y abreviaturas.</t>
  </si>
  <si>
    <t>Mecanismos de evaluación del desempeño</t>
  </si>
  <si>
    <t>Reclutamiento, selección e inducción</t>
  </si>
  <si>
    <t>Programas de capacitación</t>
  </si>
  <si>
    <t>Evaluación de impacto de la capacitación</t>
  </si>
  <si>
    <t>Actualización de perfiles de puesto</t>
  </si>
  <si>
    <t>Separación del servicio</t>
  </si>
  <si>
    <t>1.15.-</t>
  </si>
  <si>
    <t>1.16.-</t>
  </si>
  <si>
    <t>1.17.-</t>
  </si>
  <si>
    <t xml:space="preserve">Debe considerar la existencia de alguna institución, unidad administrativa o área centralizada responsable de los procesos de capacitación del personal de la Administración Pública de su entidad federativa, independientemente de la institución de adscripción del mismo. </t>
  </si>
  <si>
    <t>En caso de que no haya contado con alguna institución, unidad administrativa o área responsable de la capacitación del personal, se haya encontrado en proceso de integración, o no cuente con información para determinarlo, indíquelo en la columna correspondiente conforme al catálogo respectivo y deje el resto de la fila en blanco.</t>
  </si>
  <si>
    <t>El nombre de la institución, unidad administrativa o área responsable de la capacitación del personal debe registrarse en mayúsculas, sin comillas ni signos de acentuación, puntuación, paréntesis y abreviaturas.</t>
  </si>
  <si>
    <r>
      <t xml:space="preserve">¿Contaba con alguna institución, unidad administrativa o área responsable de la capacitación del personal?
</t>
    </r>
    <r>
      <rPr>
        <i/>
        <sz val="8"/>
        <color theme="1"/>
        <rFont val="Arial"/>
        <family val="2"/>
      </rPr>
      <t>(1. Sí / 2. En proceso de integración / 3. No / 9. No identificado)</t>
    </r>
  </si>
  <si>
    <t>Acciones formativas impartidas, según medio de presentación</t>
  </si>
  <si>
    <t>Acciones formativas impartidas y concluidas, según medio de presentación</t>
  </si>
  <si>
    <t>Personal adscrito a las instituciones de la Administración Pública de la entidad federativa capacitado, según sexo</t>
  </si>
  <si>
    <t xml:space="preserve">Presencial </t>
  </si>
  <si>
    <t>En línea</t>
  </si>
  <si>
    <t>Síncrono</t>
  </si>
  <si>
    <t>Instrucciones generales para las preguntas del apartado:</t>
  </si>
  <si>
    <t>Para cada institución, en caso de que el presupuesto ejercido sea mayor al presupuesto aprobado, justifíquelo en el recuadro que se encuentra al final de la tabla de respuesta.</t>
  </si>
  <si>
    <t>Proyecto de presupuesto</t>
  </si>
  <si>
    <t>Presupuesto aprobado</t>
  </si>
  <si>
    <t>Presupuesto ejercido</t>
  </si>
  <si>
    <t>De acuerdo con el total de presupuesto ejercido que reportó como respuesta en la pregunta anterior, anote, por cada una de las instituciones de la Administración Pública de su entidad federativa, la cantidad del mismo especificando el capítulo del Clasificador por Objeto del Gasto.</t>
  </si>
  <si>
    <t>Para cada institución, la suma de las cantidades registradas debe ser igual a la cantidad reportada como respuesta en la columna "Presupuesto ejercido" de la pregunta anterior.</t>
  </si>
  <si>
    <t>Presupuesto ejercido por capítulo del Clasificador por Objeto del Gasto</t>
  </si>
  <si>
    <t>Capítulo 1000.
Servicios personales</t>
  </si>
  <si>
    <t>Capítulo 2000.
Materiales y suministros</t>
  </si>
  <si>
    <t>Capítulo 3000.
Servicios generales</t>
  </si>
  <si>
    <t>Capítulo 4000.
Transferencias, asignaciones, subsidios y otras ayudas</t>
  </si>
  <si>
    <t>Capítulo 5000.
Bienes muebles, inmuebles e intangibles</t>
  </si>
  <si>
    <t>Capítulo 6000.
Inversión pública</t>
  </si>
  <si>
    <t>Capítulo 7000.
Inversiones financieras y otras provisiones</t>
  </si>
  <si>
    <t>Capítulo 8000. 
Participaciones y aportaciones</t>
  </si>
  <si>
    <t>Capítulo 9000. 
Deuda pública</t>
  </si>
  <si>
    <t>Cantidad ahorrada, según capítulo del Clasificador por Objeto del Gasto</t>
  </si>
  <si>
    <t>1.23.-</t>
  </si>
  <si>
    <t>1.24.-</t>
  </si>
  <si>
    <t>1.25.-</t>
  </si>
  <si>
    <t>Multifuncionales</t>
  </si>
  <si>
    <t>Servidores</t>
  </si>
  <si>
    <t>Tabletas electrónicas</t>
  </si>
  <si>
    <t>Computadoras, según tipo</t>
  </si>
  <si>
    <t>Impresoras, según tipo</t>
  </si>
  <si>
    <r>
      <t xml:space="preserve">¿Contó con servicios de conexión remota?
</t>
    </r>
    <r>
      <rPr>
        <i/>
        <sz val="8"/>
        <color theme="1"/>
        <rFont val="Arial"/>
        <family val="2"/>
      </rPr>
      <t>(1. Sí / 2. No / 9. No identificado)</t>
    </r>
  </si>
  <si>
    <r>
      <t xml:space="preserve">Personales
</t>
    </r>
    <r>
      <rPr>
        <i/>
        <sz val="8"/>
        <color theme="1"/>
        <rFont val="Arial"/>
        <family val="2"/>
      </rPr>
      <t>(de escritorio)</t>
    </r>
  </si>
  <si>
    <t>Portátiles</t>
  </si>
  <si>
    <t xml:space="preserve">Para uso personal </t>
  </si>
  <si>
    <t xml:space="preserve">Para uso compartido </t>
  </si>
  <si>
    <t>Indique los datos de la persona titular de cada una de las instituciones de la Administración Pública de su entidad federativa al cierre del año 2023, utilizando para tal efecto los catálogos que se presentan en la parte inferior de la siguiente tabla.</t>
  </si>
  <si>
    <t>Para el caso de la edad, debe considerar los años cumplidos al 31 de diciembre de 2023.</t>
  </si>
  <si>
    <t>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2023.</t>
  </si>
  <si>
    <t>Anote, por cada una de las instituciones de la Administración Pública de su entidad federativa, la cantidad de personal adscrito al cierre del año 2023, según sexo.</t>
  </si>
  <si>
    <t>Indique si durante el año 2023 se impartieron acciones formativas al personal adscrito a las instituciones de la Administración Pública de su entidad federativa. En caso afirmativo, anote la cantidad de acciones formativas impartidas, según medio de presentación, así como la cantidad de personal capacitado, según sexo.</t>
  </si>
  <si>
    <t>Anote, por cada una de las instituciones de la Administración Pública de su entidad federativa, el proyecto de presupuesto, así como el presupuesto aprobado y ejercido durante el año 2023.</t>
  </si>
  <si>
    <t>Anote, por cada una de las instituciones de la Administración Pública de su entidad federativa, la cantidad de multifuncionales, servidores y tabletas electrónicas, así como de computadoras e impresoras, según tipo, con las que contaba al cierre del año 2023. Asimismo, indique si durante el referido año contó con servicios de conexión remota.</t>
  </si>
  <si>
    <t>Glosario del apartado:</t>
  </si>
  <si>
    <t>Indique si actualmente la Administración Pública de su entidad federativa cuenta con algún Plan Estatal de Desarrollo u homólogo. En caso afirmativo, especifique el lugar donde se encuentra disponible o, en su defecto, la no disponibilidad del mismo.</t>
  </si>
  <si>
    <t>En caso de que no cuente con algún Plan Estatal de Desarrollo u homólogo, se encuentre en proceso de integración, o no cuente con información para determinarlo, indíquelo en la columna correspondiente conforme al catálogo respectivo y deje el resto de la fila en blanco.</t>
  </si>
  <si>
    <t>En caso de que cuente con algún Plan Estatal de Desarrollo u homólogo, pero este no se encuentre disponible en línea, en la columna "Sitio donde se encuentra disponible (URL)" anote "NA" (No aplica).</t>
  </si>
  <si>
    <t>En caso de que seleccione el código "3" o "9" en la columna "¿Cuenta con algún Plan Estatal de Desarrollo u homólogo?", explique dicha situación en el recuadro que se encuentra en la parte inferior de la tabla de respuesta.</t>
  </si>
  <si>
    <r>
      <t xml:space="preserve">¿Cuenta con algún Plan Estatal de Desarrollo u homólogo?
</t>
    </r>
    <r>
      <rPr>
        <i/>
        <sz val="8"/>
        <color theme="1"/>
        <rFont val="Arial"/>
        <family val="2"/>
      </rPr>
      <t>(1. Sí / 2. En proceso de integración / 3. No / 9. No identificado)</t>
    </r>
  </si>
  <si>
    <t>Sitio donde se encuentra disponible (URL)</t>
  </si>
  <si>
    <t>En caso de que determinada institución no cuente con algún informe de actividades o labores, se encuentre en proceso de integración, o no cuente con información para determinarlo, indíquelo en la columna correspondiente conforme al catálogo respectivo y deje el resto de la fila en blanco.</t>
  </si>
  <si>
    <t>En caso de que determinada institución cuente con más de un informe de actividades o labores, en la columna "Sitio donde se encuentra disponible (URL)" anote el URL donde se encuentre disponible el más reciente.</t>
  </si>
  <si>
    <t>En caso de que determinada institución cuente con algún informe de actividades o labores, pero este no se encuentre disponible en línea, en la columna "Sitio donde se encuentra disponible (URL)" anote "NA" (No aplica).</t>
  </si>
  <si>
    <r>
      <t xml:space="preserve">¿Cuenta con algún informe de actividades o labores?
</t>
    </r>
    <r>
      <rPr>
        <i/>
        <sz val="8"/>
        <color theme="1"/>
        <rFont val="Arial"/>
        <family val="2"/>
      </rPr>
      <t>(1. Sí / 2. En proceso de integración / 3. No / 9. No identificado)</t>
    </r>
  </si>
  <si>
    <t>Objetivo de la adición:</t>
  </si>
  <si>
    <t>Instrucciones generales para las preguntas de la adición:</t>
  </si>
  <si>
    <t>A.1.-</t>
  </si>
  <si>
    <t>A.2.-</t>
  </si>
  <si>
    <t>A.3.-</t>
  </si>
  <si>
    <t>A.4.-</t>
  </si>
  <si>
    <t>A.5.-</t>
  </si>
  <si>
    <t>A.6.-</t>
  </si>
  <si>
    <t>Seleccione con una "X" el o los códigos que correspondan.</t>
  </si>
  <si>
    <t>A.7.-</t>
  </si>
  <si>
    <t xml:space="preserve">Catálogo de tipo de evaluación </t>
  </si>
  <si>
    <t>Evaluación en materia de diseño</t>
  </si>
  <si>
    <t>Evaluación de consistencia y resultados</t>
  </si>
  <si>
    <t>Evaluación de procesos</t>
  </si>
  <si>
    <t>Evaluación de impacto</t>
  </si>
  <si>
    <t>Evaluación específica</t>
  </si>
  <si>
    <t>Evaluación específica de desempeño</t>
  </si>
  <si>
    <t>Evaluación complementaria</t>
  </si>
  <si>
    <t>Evaluación estratégica</t>
  </si>
  <si>
    <t>A.8.-</t>
  </si>
  <si>
    <t>A.9.-</t>
  </si>
  <si>
    <t>1. Agricultura y desarrollo rural</t>
  </si>
  <si>
    <t>Se refiere a aquella que tiene como objetivo promover las actividades agropecuarias, así como la silvicultura, acuacultura, pesca, caza e hidroagricultura. Para efectos del presente censo, se deben considerar las siguientes instituciones:</t>
  </si>
  <si>
    <t>a) Secretarías de agricultura y ganadería u homólogas</t>
  </si>
  <si>
    <t>b) Secretarías de desarrollo agropecuario u homólogas</t>
  </si>
  <si>
    <t>c) Secretarías de desarrollo rural u homólogas</t>
  </si>
  <si>
    <t>d) Secretarías de pesca y acuacultura u homólogas</t>
  </si>
  <si>
    <t>e) Secretarías del campo u homólogas</t>
  </si>
  <si>
    <t>g) Otras instituciones de naturaleza similar</t>
  </si>
  <si>
    <t>2. Arte, cultura y otras manifestaciones sociales</t>
  </si>
  <si>
    <t>Se refiere a aquella que tiene como objetivo promover las actividades culturales y artísticas entre la población, así como otras actividades relacionadas con las manifestaciones de la sociedad. Para efectos del presente censo, se deben considerar las siguientes instituciones:</t>
  </si>
  <si>
    <t>b) Cinetecas</t>
  </si>
  <si>
    <t>c) Consejos para la cultura y las artes u homólogos</t>
  </si>
  <si>
    <t>d) Ferias y espectáculos culturales</t>
  </si>
  <si>
    <t>e) Museos</t>
  </si>
  <si>
    <t>f) Organismos para las publicaciones y servicios editoriales</t>
  </si>
  <si>
    <t>g) Secretarías de cultura u homólogas</t>
  </si>
  <si>
    <t>i) Institutos de cultura y lenguas indígenas u homólogos</t>
  </si>
  <si>
    <t>j) Otras instituciones de naturaleza similar</t>
  </si>
  <si>
    <t>3. Asuntos financieros y hacendarios</t>
  </si>
  <si>
    <t>Se refiere a aquella que tiene como objetivo administrar la hacienda pública, la contabilidad de los ingresos y egresos, así como de la integración de los proyectos presupuestarios establecidos en los ordenamientos legales aplicables. Para efectos del presente censo, se deben considerar las siguientes instituciones:</t>
  </si>
  <si>
    <t>b) Comisiones para la defensa del contribuyente</t>
  </si>
  <si>
    <t xml:space="preserve">c) Comisiones de seguros y fianzas </t>
  </si>
  <si>
    <t>f) Fideicomisos de financiamiento y crédito</t>
  </si>
  <si>
    <t>g) Patronatos</t>
  </si>
  <si>
    <t>h) Procuradurías fiscales u homólogas</t>
  </si>
  <si>
    <t>j) Secretarías o institutos de planeación u homólogos</t>
  </si>
  <si>
    <r>
      <t xml:space="preserve">k) Asistencia pública </t>
    </r>
    <r>
      <rPr>
        <i/>
        <sz val="8"/>
        <color theme="1"/>
        <rFont val="Arial"/>
        <family val="2"/>
      </rPr>
      <t>(concursos y sorteos con premios en efectivo o en especie)</t>
    </r>
  </si>
  <si>
    <t>l) Otras instituciones de naturaleza similar</t>
  </si>
  <si>
    <t>4. Asuntos indígenas</t>
  </si>
  <si>
    <t>Se refiere a aquella que tiene como objetivo coadyuvar al desarrollo de los pueblos indígenas y mejorar las condiciones de vida de estos, de acuerdo con los ordenamientos legales aplicables. Para efectos del presente censo, se deben considerar las siguientes instituciones:</t>
  </si>
  <si>
    <r>
      <t>a) Comisiones para el desarrollo de los pueblos indígenas u homólogas</t>
    </r>
    <r>
      <rPr>
        <i/>
        <sz val="8"/>
        <color theme="1"/>
        <rFont val="Arial"/>
        <family val="2"/>
      </rPr>
      <t xml:space="preserve"> (incluyendo a pueblos y barrios originarios y afromexicanos)</t>
    </r>
  </si>
  <si>
    <t>b) Secretarías o institutos para los pueblos indígenas u homólogos</t>
  </si>
  <si>
    <t>c) Otras instituciones de naturaleza similar</t>
  </si>
  <si>
    <t>5. Asuntos jurídicos</t>
  </si>
  <si>
    <t>a) Consejerías jurídicas u homólogas</t>
  </si>
  <si>
    <t>6. Atención a víctimas</t>
  </si>
  <si>
    <t>Se refiere a aquella enfocada en impulsar políticas, estrategias y acciones para la protección, ayuda, asistencia o reparación integral de las víctimas. Para efectos del presente censo, únicamente debe considerarse la siguiente institución:</t>
  </si>
  <si>
    <t>a) Comisiones de atención integral a víctimas u homólogas</t>
  </si>
  <si>
    <t>7. Búsqueda de personas</t>
  </si>
  <si>
    <t>a) Comisiones de búsqueda de personas u homólogas</t>
  </si>
  <si>
    <t>8. Ciencia, tecnología e innovación</t>
  </si>
  <si>
    <t>Se refiere a aquella que tiene como objetivo promover la innovación, la investigación científica, el desarrollo tecnológico, así como los servicios científicos y tecnológicos en general. Para efectos del presente censo, se deben considerar las siguientes instituciones:</t>
  </si>
  <si>
    <t>a) Consejos de ciencia y tecnología</t>
  </si>
  <si>
    <t>b) Centros e institutos de investigación e innovación tecnológica</t>
  </si>
  <si>
    <t>9. Combustibles y energía</t>
  </si>
  <si>
    <t xml:space="preserve">a) Centros, comisiones, institutos o agencias de energía </t>
  </si>
  <si>
    <t>b) Secretarías de desarrollo energético u homólogas</t>
  </si>
  <si>
    <t>10. Infraestructura, comunicaciones y transportes</t>
  </si>
  <si>
    <t>a) Agencias espaciales</t>
  </si>
  <si>
    <t>b) Administraciones portuarias integrales u homólogas</t>
  </si>
  <si>
    <r>
      <t xml:space="preserve">d) Secretarías de infraestructura y desarrollo de obra pública u homólogas </t>
    </r>
    <r>
      <rPr>
        <i/>
        <sz val="8"/>
        <color theme="1"/>
        <rFont val="Arial"/>
        <family val="2"/>
      </rPr>
      <t>(incluyendo servicios relacionados a la obra pública)</t>
    </r>
  </si>
  <si>
    <t>e) Secretarías de movilidad y transporte u homólogas</t>
  </si>
  <si>
    <t>f) Servicios de correos</t>
  </si>
  <si>
    <r>
      <t xml:space="preserve">g) Servicios de telecomunicación y radiodifusión </t>
    </r>
    <r>
      <rPr>
        <i/>
        <sz val="8"/>
        <color theme="1"/>
        <rFont val="Arial"/>
        <family val="2"/>
      </rPr>
      <t>(aprovechamiento y explotación de las redes públicas de telecomunicaciones, del espectro radioelectrónico y de los sistemas de comunicación vía satélite)</t>
    </r>
  </si>
  <si>
    <r>
      <t xml:space="preserve">i) Sistemas de transporte colectivo </t>
    </r>
    <r>
      <rPr>
        <i/>
        <sz val="8"/>
        <color theme="1"/>
        <rFont val="Arial"/>
        <family val="2"/>
      </rPr>
      <t>(incluidos autobuses, trenes y ferrocarriles)</t>
    </r>
  </si>
  <si>
    <t>a) Institutos de cultura física y deporte u homólogos</t>
  </si>
  <si>
    <t>12. Desarrollo agrario, territorial, urbano y vivienda</t>
  </si>
  <si>
    <t>Se refiere a aquella que tiene como objetivo dar cumplimiento a las disposiciones legales en materia de ordenamiento agrario, territorial, urbanización, desarrollo comunitario, desarrollo regional y vivienda. Para efectos del presente censo, se deben considerar las siguientes instituciones:</t>
  </si>
  <si>
    <t>a) Fideicomisos promotores urbanos</t>
  </si>
  <si>
    <t>b) Comisiones para la regularización de la tenencia de la tierra</t>
  </si>
  <si>
    <t>c) Institutos de la vivienda u homólogos</t>
  </si>
  <si>
    <t>d) Procuradurías agrarias u homólogas</t>
  </si>
  <si>
    <t>f) Otras instituciones de naturaleza similar</t>
  </si>
  <si>
    <r>
      <t>13. Desarrollo social</t>
    </r>
    <r>
      <rPr>
        <b/>
        <vertAlign val="superscript"/>
        <sz val="9"/>
        <color theme="1"/>
        <rFont val="Arial"/>
        <family val="2"/>
      </rPr>
      <t>1/</t>
    </r>
  </si>
  <si>
    <t>Se refiere a aquella que tiene como objetivo fortalecer el bienestar, el desarrollo, la inclusión y la cohesión social mediante la instrumentación, coordinación, supervisión y seguimiento de las políticas públicas en materia de combate efectivo a la pobreza; atención específica de las necesidades de los sectores sociales más desprotegidos; así como la atención a los derechos de la niñez, de la juventud, de las personas adultas mayores y de las personas con discapacidad, entre otros grupos de población en situación de vulnerabilidad. Para efectos del presente censo, se deben considerar las siguientes instituciones:</t>
  </si>
  <si>
    <t xml:space="preserve">a) Consejos para la evaluación de la política de desarrollo social u homólogos </t>
  </si>
  <si>
    <t>b) Institutos de la juventud u homólogos</t>
  </si>
  <si>
    <t>c) Institutos para la atención de las personas con discapacidad</t>
  </si>
  <si>
    <t>d) Institutos para la atención de las personas adultas mayores</t>
  </si>
  <si>
    <t xml:space="preserve">e) Juntas de asistencia privada </t>
  </si>
  <si>
    <t>f) Secretarías de desarrollo social u homólogas</t>
  </si>
  <si>
    <r>
      <rPr>
        <vertAlign val="superscript"/>
        <sz val="8"/>
        <color theme="1"/>
        <rFont val="Arial"/>
        <family val="2"/>
      </rPr>
      <t xml:space="preserve">1/ </t>
    </r>
    <r>
      <rPr>
        <sz val="8"/>
        <color theme="1"/>
        <rFont val="Arial"/>
        <family val="2"/>
      </rPr>
      <t xml:space="preserve">Dentro de esta categoría deben excluirse aquellas instituciones destinadas exclusivamente a las funciones de: asuntos indígenas, economía, educación, salud, trabajo, y protección y seguridad social. </t>
    </r>
  </si>
  <si>
    <r>
      <t>14. Despacho del ejecutivo</t>
    </r>
    <r>
      <rPr>
        <b/>
        <vertAlign val="superscript"/>
        <sz val="9"/>
        <color theme="1"/>
        <rFont val="Arial"/>
        <family val="2"/>
      </rPr>
      <t>2/</t>
    </r>
  </si>
  <si>
    <t>Se refiere a aquella que tiene como objetivo apoyar directamente a la persona titular del Poder Ejecutivo en sus tareas y en el seguimiento permanente de las políticas públicas. Para efectos del presente censo, se deben considerar las siguientes instituciones:</t>
  </si>
  <si>
    <t>a) Coordinaciones de personas asesoras</t>
  </si>
  <si>
    <t>b) Coordinaciones de comunicación social</t>
  </si>
  <si>
    <t>c) Coordinaciones de estrategias digitales</t>
  </si>
  <si>
    <t>d) Coordinaciones de relaciones públicas</t>
  </si>
  <si>
    <t>e) Jefaturas de gabinete</t>
  </si>
  <si>
    <t>f) Oficinas del despacho del Ejecutivo</t>
  </si>
  <si>
    <t xml:space="preserve">g) Oficinas de representaciones del Gobierno </t>
  </si>
  <si>
    <t>h) Secretarías particulares del Gobernador(a) o Jefe(a) de Gobierno</t>
  </si>
  <si>
    <t>i) Otras instituciones de naturaleza similar</t>
  </si>
  <si>
    <r>
      <rPr>
        <vertAlign val="superscript"/>
        <sz val="8"/>
        <color theme="1"/>
        <rFont val="Arial"/>
        <family val="2"/>
      </rPr>
      <t xml:space="preserve">2/ </t>
    </r>
    <r>
      <rPr>
        <sz val="8"/>
        <color theme="1"/>
        <rFont val="Arial"/>
        <family val="2"/>
      </rPr>
      <t>No debe considerar en esta categoría al resto de las dependencias o entidades que tengan a su cargo asuntos en materias específicas y que, en consecuencia, deben ser consideradas en alguna otra de las funciones descritas en este catálogo.</t>
    </r>
  </si>
  <si>
    <t>15. Economía</t>
  </si>
  <si>
    <t>a) Agroindustria</t>
  </si>
  <si>
    <t>d) Institutos para el fomento de las actividades artesanales y productivas</t>
  </si>
  <si>
    <t>e) Secretarías de economía u homólogas</t>
  </si>
  <si>
    <t>f) Sistemas de financiamiento para el desarrollo</t>
  </si>
  <si>
    <t>16. Educación</t>
  </si>
  <si>
    <t>a) Escuelas y centros de formación docente e investigación educativa</t>
  </si>
  <si>
    <t>b) Escuelas y colegios de educación básica</t>
  </si>
  <si>
    <t>c) Escuelas y colegios de educación media superior</t>
  </si>
  <si>
    <t>d) Escuelas y colegios de educación profesional técnica</t>
  </si>
  <si>
    <t>e) Institutos de educación para personas adultas u homólogos</t>
  </si>
  <si>
    <t>f) Institutos para la evaluación de la educación u homólogos</t>
  </si>
  <si>
    <t>g) Secretarías de educación u homólogas</t>
  </si>
  <si>
    <t>h) Universidades e institutos de educación superior y posgrado</t>
  </si>
  <si>
    <t>17. Función pública</t>
  </si>
  <si>
    <t>Se refiere a aquella que tiene como objetivo organizar y coordinar el sistema de control interno de la Administración Pública; así como vigilar el cumplimiento y brindar asesoría a las dependencias y entidades en lo que respecta a las disposiciones en materia de recursos humanos, evaluación, transparencia, rendición de cuentas, mejora regulatoria, entre otras de naturaleza similar. Para efectos del presente censo, se deben considerar las siguientes instituciones:</t>
  </si>
  <si>
    <t>a) Comisiones de mejora regulatoria u homólogas</t>
  </si>
  <si>
    <t>b) Oficialías mayores</t>
  </si>
  <si>
    <t>c) Secretarías de administración u homólogas</t>
  </si>
  <si>
    <r>
      <t xml:space="preserve">d) Secretarías de la contraloría u homólogas </t>
    </r>
    <r>
      <rPr>
        <i/>
        <sz val="8"/>
        <color theme="1"/>
        <rFont val="Arial"/>
        <family val="2"/>
      </rPr>
      <t>(incluye órganos internos de control)</t>
    </r>
  </si>
  <si>
    <t>f) Unidades de transparencia u homólogas</t>
  </si>
  <si>
    <t>Se refiere a aquella que tiene como objetivo formular y conducir la política interior que competa al Poder Ejecutivo y no se atribuya expresamente a otra dependencia o entidad; promover la participación ciudadana; fomentar el desarrollo político con los otros ámbitos de organización gubernamental, poderes y organismos constitucionales autónomos en aras de promover el fortalecimiento de las instituciones y la gobernabilidad democrática; promover la preservación y cuidado del patrimonio público; así como demás funciones en materia de población y territorio. Para efectos del presente censo, se deben considerar las siguientes instituciones:</t>
  </si>
  <si>
    <t>a) Consejos de población u homólogos</t>
  </si>
  <si>
    <t>b) Institutos de desarrollo municipal u homólogos</t>
  </si>
  <si>
    <t>c) Secretarías de gobierno u homólogas</t>
  </si>
  <si>
    <t>d) Secretarías de participación ciudadana u homólogas</t>
  </si>
  <si>
    <t>Se refiere a aquella encargada de la promoción y fomento de la igualdad entre hombres y mujeres, así como de garantizar el respeto de los derechos de las mujeres y su participación en la vida política, cultural, económica y social del país. Para efectos del presente censo, se deben considerar las siguientes instituciones:</t>
  </si>
  <si>
    <t>a) Secretarías para la igualdad sustantiva entre hombres y mujeres u homólogas</t>
  </si>
  <si>
    <t>b) Institutos de la mujer u homólogos</t>
  </si>
  <si>
    <t>c) Centro de justicia para las mujeres</t>
  </si>
  <si>
    <t>d) Otras instituciones de naturaleza similar</t>
  </si>
  <si>
    <t>Se refiere a aquella que tiene como objetivo diseñar, fomentar e implementar acciones encaminadas a la procuración e impartición de justicia en los respectivos ámbitos de competencia de organización gubernamental. Para efectos del presente censo, se deben considerar las siguientes instituciones:</t>
  </si>
  <si>
    <t>b) Fiscalías especializadas en el combate a la corrupción u homólogas</t>
  </si>
  <si>
    <t>c) Institutos de la defensoría pública u homólogos</t>
  </si>
  <si>
    <t>d) Procuradurías generales de justicia</t>
  </si>
  <si>
    <t>e) Procuradurías sociales u homólogas</t>
  </si>
  <si>
    <t>f) Tribunales de justicia administrativa</t>
  </si>
  <si>
    <t>Se refiere a aquella que tiene como objetivo impulsar la preservación, conservación y restauración del equilibrio ecológico, la reducción de la contaminación y la protección al medio ambiente y a los recursos naturales (incluida la diversidad biológica y el paisaje). Para efectos del presente censo, se deben considerar las siguientes instituciones:</t>
  </si>
  <si>
    <t>a) Agencias o institutos para la protección animal</t>
  </si>
  <si>
    <t>b) Bosques y áreas naturales protegidas</t>
  </si>
  <si>
    <t>c) Comisiones forestales</t>
  </si>
  <si>
    <t>d) Fideicomisos para la protección y preservación del ecosistema</t>
  </si>
  <si>
    <t>e) Parques y zoológicos</t>
  </si>
  <si>
    <t>f) Procuradurías de protección al medio ambiente u homólogas</t>
  </si>
  <si>
    <t>g) Secretarías de medio ambiente u homólogas</t>
  </si>
  <si>
    <t>h) Otras instituciones de naturaleza similar</t>
  </si>
  <si>
    <t>Se refiere a aquella que tiene como objetivo coordinar, vigilar y evaluar el sistema en materia de protección civil y en lo relativo a la prevención y auxilio de zonas afectadas en caso de desastre o situaciones de emergencia o calamidad pública que afecten a la población. Para efectos del presente censo, se deben considerar las siguientes instituciones:</t>
  </si>
  <si>
    <t>b) Institutos para la gestión integral de riesgos u homólogos</t>
  </si>
  <si>
    <t>c) Secretarías, coordinaciones o unidades de protección civil u homólogas</t>
  </si>
  <si>
    <t>a) Beneficencia pública</t>
  </si>
  <si>
    <t>b) Centros de asistencia social</t>
  </si>
  <si>
    <t>c) Institutos de pensiones</t>
  </si>
  <si>
    <t>d) Institutos de seguridad y servicios sociales de las personas trabajadoras</t>
  </si>
  <si>
    <t>e) Regímenes de protección social en salud</t>
  </si>
  <si>
    <t>f) Sistemas para el desarrollo integral de la familia</t>
  </si>
  <si>
    <t>Se refiere a aquella que tiene como objetivo organizar y administrar los establecimientos destinados a la ejecución de sentencias y la aplicación de tratamientos para la reinserción de los individuos a la sociedad. Para efectos del presente censo, se deben considerar las siguientes instituciones:</t>
  </si>
  <si>
    <t>b) Institutos para la prestación de servicios postpenales</t>
  </si>
  <si>
    <t xml:space="preserve">c) Unidades de supervisión de beneficios preliberacionales y de sanciones no privativas de la libertad </t>
  </si>
  <si>
    <t>a) Centros de prevención y control de las adicciones</t>
  </si>
  <si>
    <t>b) Centros de trasplantes</t>
  </si>
  <si>
    <r>
      <t>c) Clínicas y hospitales</t>
    </r>
    <r>
      <rPr>
        <i/>
        <sz val="8"/>
        <color theme="1"/>
        <rFont val="Arial"/>
        <family val="2"/>
      </rPr>
      <t xml:space="preserve"> (prestación de servicios de atención médica de primer, segundo y tercer nivel)</t>
    </r>
  </si>
  <si>
    <t>d) Comisiones de bioética</t>
  </si>
  <si>
    <t>e) Comisiones para la protección de riesgos sanitarios</t>
  </si>
  <si>
    <t>f) Institutos de servicios de salud</t>
  </si>
  <si>
    <t>g) Secretarías de salud u homólogas</t>
  </si>
  <si>
    <t xml:space="preserve">a) Centros de evaluación y control de confianza </t>
  </si>
  <si>
    <t>b) Centros de prevención social de la violencia y la delincuencia</t>
  </si>
  <si>
    <t>c) Consejos de seguridad</t>
  </si>
  <si>
    <t>d) Institutos de formación policial</t>
  </si>
  <si>
    <t>e) Secretarías de seguridad pública o seguridad ciudadana u homólogas</t>
  </si>
  <si>
    <t>f) Secretariados ejecutivos del sistema de seguridad pública</t>
  </si>
  <si>
    <t>Se refiere a aquella que tiene como objetivo satisfacer las necesidades de las y los habitantes mediante la prestación de servicios, tales como: agua potable, drenaje, alcantarillado, tratamiento y disposición de sus aguas residuales; alumbrado público; limpia, recolección, traslado, tratamiento y disposición final de residuos; mercados y centrales de abasto; panteones; rastro; calles, parques y jardines y su equipamiento. Para efectos del presente censo, se deben considerar las siguientes instituciones:</t>
  </si>
  <si>
    <t>a) Comisiones de agua potable y alcantarillado u homólogas</t>
  </si>
  <si>
    <t>b) Comisiones de servicios públicos u homólogas</t>
  </si>
  <si>
    <t>c) Mercados y centrales de abasto</t>
  </si>
  <si>
    <t>d) Organismos públicos de agua potable, alcantarillado y saneamiento</t>
  </si>
  <si>
    <t>e) Otras instituciones de naturaleza similar</t>
  </si>
  <si>
    <t>a) Administración y enajenación de bienes inmuebles</t>
  </si>
  <si>
    <t xml:space="preserve">b) Archivo general </t>
  </si>
  <si>
    <t>c) Institutos registrales y catastrales</t>
  </si>
  <si>
    <t>d) Registro civil</t>
  </si>
  <si>
    <t>e) Registro público de la propiedad</t>
  </si>
  <si>
    <t>Se refiere a aquella encargada de aplicar y vigilar el cumplimiento de las normas relativas a las condiciones generales y de seguridad e higiene en los centros de trabajo, fomentar y apoyar la organización para el trabajo y el autoempleo, así como de brindar asistencia jurídica a las personas trabajadoras y sindicatos. Para efectos del presente censo, se deben considerar las siguientes instituciones:</t>
  </si>
  <si>
    <t>a) Institutos de capacitación para el trabajo</t>
  </si>
  <si>
    <t>b) Procuradurías para la defensa del trabajo</t>
  </si>
  <si>
    <t>c) Secretarías del trabajo y previsión social u homólogas</t>
  </si>
  <si>
    <t>a) Fideicomisos para la promoción turística</t>
  </si>
  <si>
    <t>b) Operadoras de servicios turísticos</t>
  </si>
  <si>
    <t>c) Secretarías de turismo u homólogas</t>
  </si>
  <si>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</si>
  <si>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</si>
  <si>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t>Se refiere al conjunto de instituciones o dependencias, en este caso de la Administración Pública de la entidad federativa que, de acuerdo con la correspondiente ley orgánica, reglamento interno, acuerdos de creación o normatividad equivalente, fueron creadas para el despacho de los negocios de orden administrativo encomendados al Poder Ejecutivo Estatal, tales como: la oficina del(a) Gobernador(a) u homóloga, las secretarías u homólogas, la consejería jurídica u homóloga y las demás instituciones que la disposición normativa en la materia establezca.</t>
  </si>
  <si>
    <t>Clasificador por Objeto del Gasto</t>
  </si>
  <si>
    <t>Se refiere al instrumento que permite registrar de manera ordenada, sistemática y homogénea las compras, los pagos y las erogaciones autorizadas a las instituciones gubernamentales, en capítulos, conceptos y partidas con base en la clasificación económica del gasto. Los capítulos que lo integran son los siguientes:</t>
  </si>
  <si>
    <t>Informante básico</t>
  </si>
  <si>
    <t>Informante complementario 1</t>
  </si>
  <si>
    <t>Informante complementario 2</t>
  </si>
  <si>
    <t>Instituciones</t>
  </si>
  <si>
    <t>Se refiere a aquellas organizaciones públicas que forman parte de la Administración Pública de la entidad federativa y, en consecuencia, se encuentran previstas en la respectiva ley orgánica, reglamento interno, acuerdos de creación o normatividad equivalente; mismas que fueron creadas para el ejercicio de las atribuciones y despacho de los asuntos que corresponden a la persona titular del Poder Ejecutivo Estatal.</t>
  </si>
  <si>
    <t>Se refiere a aquellos mecanismos con los que cuenta la Administración Pública de la entidad federativa para registrar de manera ordenada las acciones que llevará a cabo con el principal objetivo de racionalizar el gasto destinado a las actividades administrativas y de apoyo de la misma, las cuales normalmente cuentan con un mecanismo de seguimiento y monitoreo periódico y continuo durante un ejercicio presupuestal para evaluar los resultados de su implementación.</t>
  </si>
  <si>
    <t>Multifuncional</t>
  </si>
  <si>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</si>
  <si>
    <t>Plan Estatal de Desarrollo u homólogo</t>
  </si>
  <si>
    <t>Se refiere al documento que establece las directrices de la acción pública de los gobiernos de las entidades federativas en el corto, mediano y largo plazo; estableciendo objetivos, estrategias y metas, así como las acciones que serán emprendidas por las instituciones gubernamentales dentro del periodo constitucional establecido.</t>
  </si>
  <si>
    <t>Políticas públicas</t>
  </si>
  <si>
    <t>Se refiere al monto total de las erogaciones aprobadas durante un ejercicio fiscal.</t>
  </si>
  <si>
    <t>Se refiere al importe total erogado, el cual se encuentra respaldado por documentos comprobatorios presentados ante las dependencias o entidades autorizadas, con cargo al presupuesto aprobado.</t>
  </si>
  <si>
    <t>Se refiere a la categoría programática que permite organizar, en forma representativa y homogénea, las actividades sistematizadas, integradas y articuladas que proveen bienes y servicios tendientes a lograr un resultado específico en una población objetivo.</t>
  </si>
  <si>
    <t>Se refiere a la estimación de recursos que el Poder Ejecutivo Estatal pone a consideración del Congreso de la entidad federativa para cada dependencia o entidad de la Administración Pública Estatal, Poder Legislativo, Poder Judicial, así como aquellos consignados por los órganos autónomos, para el cumplimiento de sus responsabilidades conforme al marco institucional.</t>
  </si>
  <si>
    <t>Servicios de conexión remota</t>
  </si>
  <si>
    <t>CNGE 2024</t>
  </si>
  <si>
    <t>Se refiere a las siglas con las que se identifica al Censo Nacional de Gobiernos Estatales 2024.</t>
  </si>
  <si>
    <t>f) Instituciones del sector agroalimentario y/ o seguridad alimentaria</t>
  </si>
  <si>
    <t>a) Centros culturales y/ o de convenciones</t>
  </si>
  <si>
    <r>
      <t xml:space="preserve">h) Sistemas públicos de radio, cine y/ o televisión u homólogos </t>
    </r>
    <r>
      <rPr>
        <i/>
        <sz val="8"/>
        <color theme="1"/>
        <rFont val="Arial"/>
        <family val="2"/>
      </rPr>
      <t>(institutos de la radio, canales de televisión, etc.)</t>
    </r>
  </si>
  <si>
    <t>e) Organismos para la evaluación de resultados y/ o del desempeño de programas y políticas públicas</t>
  </si>
  <si>
    <t>i) Secretarías de hacienda, administración y/ o finanzas u homólogas</t>
  </si>
  <si>
    <t>c) Aeropuertos y agencias de aviación y/ o servicios a la navegación del espacio aéreo</t>
  </si>
  <si>
    <t>h) Sistemas de autopistas, carreteras, caminos, puentes y/ o servicios conexos y auxiliares</t>
  </si>
  <si>
    <r>
      <t xml:space="preserve">b) Institutos de infraestructura física y/ o educativa </t>
    </r>
    <r>
      <rPr>
        <i/>
        <sz val="8"/>
        <color theme="1"/>
        <rFont val="Arial"/>
        <family val="2"/>
      </rPr>
      <t>(construcción y preservación de espacios de esparcimiento, deporte y recreación)</t>
    </r>
  </si>
  <si>
    <t>e) Secretarías de desarrollo agrario, territorial y/ o urbano u homólogas</t>
  </si>
  <si>
    <t>c) Institutos de las personas emprendedoras u homólogos</t>
  </si>
  <si>
    <t>b) Fomento industrial y/ o empresarial</t>
  </si>
  <si>
    <t>Se refiere a aquella enfocada a la planeación, promoción, implementación y/ o evaluación de la enseñanza de los conocimientos relativos a la educación básica, media superior, superior y posgrado. Para efectos del presente censo, se deben considerar las siguientes instituciones:</t>
  </si>
  <si>
    <t>a) Banca comercial y/ o de desarrollo</t>
  </si>
  <si>
    <t>Se refiere a aquella que tiene como objetivo implementar acciones encaminadas a la explotación, transmisión, distribución, comercialización y/ o suministro de hidrocarburos (petróleo y gas natural), combustibles nucleares, electricidad, energía no eléctrica, carbón y otros combustibles. Para efectos del presente censo, se deben considerar las siguientes instituciones:</t>
  </si>
  <si>
    <t>Igualdad de género y/ o derechos de las mujeres</t>
  </si>
  <si>
    <t>Cultura física y/ o deporte</t>
  </si>
  <si>
    <t>En caso de que determinada institución no haya implementado medidas para el uso eficiente, transparente y eficaz de los recursos públicos y/ o acciones de disciplina presupuestaria para el ejercicio del gasto público, o no cuente con información para determinarlo, indíquelo en la columna correspondiente conforme al catálogo respectivo y deje el resto de la fila en blanco.</t>
  </si>
  <si>
    <r>
      <t xml:space="preserve">¿Implementó medidas para el uso eficiente, transparente y eficaz de los recursos públicos y/ o acciones de disciplina presupuestaria para el ejercicio del gasto público?
</t>
    </r>
    <r>
      <rPr>
        <i/>
        <sz val="8"/>
        <color theme="1"/>
        <rFont val="Arial"/>
        <family val="2"/>
      </rPr>
      <t>(1. Sí / 2. No / 9. No identificado)</t>
    </r>
  </si>
  <si>
    <t>6.-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</si>
  <si>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7.-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</si>
  <si>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Para cada institución, seleccione con una "X" el o los elementos, mecanismos y/ o esquemas de profesionalización que correspondan.</t>
  </si>
  <si>
    <t>Evaluación de programas presupuestarios y/ o políticas públicas</t>
  </si>
  <si>
    <t>Se refiere al análisis sistemático y objetivo de los programas presupuestarios y/ o políticas públicas que tiene como finalidad determinar la pertinencia y el logro de sus objetivos y metas, así como su eficiencia, eficacia, calidad, resultados, impacto y sostenibilidad, en función del tipo de evaluación realizada. Para efectos del presente censo, se consideran los siguientes tipos:</t>
  </si>
  <si>
    <t>Medidas para el uso eficiente, transparente y eficaz de los recursos públicos y/ o acciones de disciplina presupuestaria para el ejercicio del gasto público</t>
  </si>
  <si>
    <t>Se refiere a los servicios que posibilitan a los usuarios conectarse por red a otro ordenador como si se accediera desde el propio ordenador, permitiendo utilizar y/ o extraer información y datos. Un ejemplo de estos servicios es la VPN, que permite conectar una o más computadoras a una red privada utilizando internet.</t>
  </si>
  <si>
    <t>Sección y/ o preguntas en las que participó</t>
  </si>
  <si>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</si>
  <si>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11. Cultura física y/ o deporte</t>
  </si>
  <si>
    <t>a) Dependencias y/ o entidades encargadas de los centros penitenciarios y/ o centros especializados para adolescentes</t>
  </si>
  <si>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</si>
  <si>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r>
      <t xml:space="preserve">a) Conciliación y arbitraje </t>
    </r>
    <r>
      <rPr>
        <i/>
        <sz val="8"/>
        <color theme="1"/>
        <rFont val="Arial"/>
        <family val="2"/>
      </rPr>
      <t>(incluidas las materias del ámbito laboral, médico y deporte, etc.)</t>
    </r>
  </si>
  <si>
    <r>
      <t xml:space="preserve">1.- </t>
    </r>
    <r>
      <rPr>
        <b/>
        <i/>
        <sz val="8"/>
        <color theme="1"/>
        <rFont val="Arial"/>
        <family val="2"/>
      </rPr>
      <t xml:space="preserve">Administración Pública Centralizada. </t>
    </r>
    <r>
      <rPr>
        <i/>
        <sz val="8"/>
        <color theme="1"/>
        <rFont val="Arial"/>
        <family val="2"/>
      </rPr>
      <t>Se refiere al conjunto de instituciones o dependencias, en este caso de la Administración Pública de la entidad federativa que, de acuerdo con la correspondiente ley orgánica, reglamento interno, acuerdos de creación o normatividad equivalente, fueron creadas para el despacho de los negocios de orden administrativo encomendados al Poder Ejecutivo Estatal, tales como: la oficina del(a) Gobernador(a) u homóloga, las secretarías u homólogas, la consejería jurídica u homóloga y las demás instituciones que la disposición normativa en la materia establezca.</t>
    </r>
  </si>
  <si>
    <r>
      <t xml:space="preserve">3.- </t>
    </r>
    <r>
      <rPr>
        <b/>
        <i/>
        <sz val="8"/>
        <color theme="1"/>
        <rFont val="Arial"/>
        <family val="2"/>
      </rPr>
      <t>Instituciones.</t>
    </r>
    <r>
      <rPr>
        <i/>
        <sz val="8"/>
        <color theme="1"/>
        <rFont val="Arial"/>
        <family val="2"/>
      </rPr>
      <t xml:space="preserve"> Se refiere a aquellas organizaciones públicas que forman parte de la Administración Pública de la entidad federativa y, en consecuencia, se encuentran previstas en la respectiva ley orgánica, reglamento interno, acuerdos de creación o normatividad equivalente; mismas que fueron creadas para el ejercicio de las atribuciones y despacho de los asuntos que corresponden a la persona titular del Poder Ejecutivo Estatal.</t>
    </r>
  </si>
  <si>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</si>
  <si>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</si>
  <si>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r>
      <t xml:space="preserve">1.- </t>
    </r>
    <r>
      <rPr>
        <b/>
        <i/>
        <sz val="8"/>
        <rFont val="Arial"/>
        <family val="2"/>
      </rPr>
      <t xml:space="preserve">Proyecto de presupuesto. </t>
    </r>
    <r>
      <rPr>
        <i/>
        <sz val="8"/>
        <rFont val="Arial"/>
        <family val="2"/>
      </rPr>
      <t>Se refiere a la estimación de recursos que el Poder Ejecutivo Estatal pone a consideración del Congreso de la entidad federativa para cada dependencia o entidad de la Administración Pública Estatal, Poder Legislativo, Poder Judicial, así como aquellos consignados por los órganos autónomos, para el cumplimiento de sus responsabilidades conforme al marco institucional.</t>
    </r>
  </si>
  <si>
    <r>
      <t xml:space="preserve">2.- </t>
    </r>
    <r>
      <rPr>
        <b/>
        <i/>
        <sz val="8"/>
        <rFont val="Arial"/>
        <family val="2"/>
      </rPr>
      <t>Presupuesto aprobado.</t>
    </r>
    <r>
      <rPr>
        <i/>
        <sz val="8"/>
        <rFont val="Arial"/>
        <family val="2"/>
      </rPr>
      <t xml:space="preserve"> Se refiere al monto total de las erogaciones aprobadas durante un ejercicio fiscal.</t>
    </r>
  </si>
  <si>
    <r>
      <t xml:space="preserve">3.- </t>
    </r>
    <r>
      <rPr>
        <b/>
        <i/>
        <sz val="8"/>
        <rFont val="Arial"/>
        <family val="2"/>
      </rPr>
      <t xml:space="preserve">Presupuesto ejercido. </t>
    </r>
    <r>
      <rPr>
        <i/>
        <sz val="8"/>
        <rFont val="Arial"/>
        <family val="2"/>
      </rPr>
      <t>Se refiere al importe total erogado, el cual se encuentra respaldado por documentos comprobatorios presentados ante las dependencias o entidades autorizadas, con cargo al presupuesto aprobado.</t>
    </r>
  </si>
  <si>
    <r>
      <rPr>
        <i/>
        <sz val="8"/>
        <rFont val="Arial"/>
        <family val="2"/>
      </rPr>
      <t xml:space="preserve">1.- </t>
    </r>
    <r>
      <rPr>
        <b/>
        <i/>
        <sz val="8"/>
        <rFont val="Arial"/>
        <family val="2"/>
      </rPr>
      <t>Medidas para el uso eficiente, transparente y eficaz de los recursos públicos y/ o acciones de disciplina presupuestaria para el ejercicio del gasto público.</t>
    </r>
    <r>
      <rPr>
        <i/>
        <sz val="8"/>
        <rFont val="Arial"/>
        <family val="2"/>
      </rPr>
      <t xml:space="preserve"> Se refiere a aquellos mecanismos con los que cuenta la Administración Pública de la entidad federativa para registrar de manera ordenada las acciones que llevará a cabo con el principal objetivo de racionalizar el gasto destinado a las actividades administrativas y de apoyo de la misma, las cuales normalmente cuentan con un mecanismo de seguimiento y monitoreo periódico y continuo durante un ejercicio presupuestal para evaluar los resultados de su implementación.</t>
    </r>
  </si>
  <si>
    <r>
      <rPr>
        <b/>
        <sz val="9"/>
        <rFont val="Arial"/>
        <family val="2"/>
      </rPr>
      <t xml:space="preserve">Presencial. </t>
    </r>
    <r>
      <rPr>
        <sz val="9"/>
        <rFont val="Arial"/>
        <family val="2"/>
      </rPr>
      <t>Se refiere a las acciones formativas impartidas presencialmente en un horario y lugar establecido.</t>
    </r>
  </si>
  <si>
    <r>
      <rPr>
        <b/>
        <sz val="9"/>
        <rFont val="Arial"/>
        <family val="2"/>
      </rPr>
      <t xml:space="preserve">Síncrono. </t>
    </r>
    <r>
      <rPr>
        <sz val="9"/>
        <rFont val="Arial"/>
        <family val="2"/>
      </rPr>
      <t>Se refiere a las acciones formativas impartidas en línea que hacen uso de herramientas de comunicación en tiempo real y bajo un horario establecido.</t>
    </r>
  </si>
  <si>
    <r>
      <rPr>
        <b/>
        <sz val="9"/>
        <color theme="1"/>
        <rFont val="Arial"/>
        <family val="2"/>
      </rPr>
      <t xml:space="preserve">Evaluación en materia de diseño. </t>
    </r>
    <r>
      <rPr>
        <sz val="9"/>
        <color theme="1"/>
        <rFont val="Arial"/>
        <family val="2"/>
      </rPr>
      <t>Se refiere al tipo de evaluación que analiza sistemáticamente el diseño de un programa presupuestario y/ o política pública a efecto de generar información que permita mejorar la lógica interna de los mismos para el mejor cumplimiento de sus metas y objetivos.</t>
    </r>
  </si>
  <si>
    <r>
      <rPr>
        <b/>
        <sz val="9"/>
        <color theme="1"/>
        <rFont val="Arial"/>
        <family val="2"/>
      </rPr>
      <t xml:space="preserve">Evaluación de consistencia y resultados. </t>
    </r>
    <r>
      <rPr>
        <sz val="9"/>
        <color theme="1"/>
        <rFont val="Arial"/>
        <family val="2"/>
      </rPr>
      <t>Se refiere al tipo de evaluación que analiza sistemáticamente el diseño, operación y medición de los resultados generales de un programa presupuestario y/ o política pública, identificando áreas de mejora en cualquiera de los elementos referidos.</t>
    </r>
  </si>
  <si>
    <r>
      <rPr>
        <b/>
        <sz val="9"/>
        <color theme="1"/>
        <rFont val="Arial"/>
        <family val="2"/>
      </rPr>
      <t xml:space="preserve">Evaluación de procesos. </t>
    </r>
    <r>
      <rPr>
        <sz val="9"/>
        <color theme="1"/>
        <rFont val="Arial"/>
        <family val="2"/>
      </rPr>
      <t>Se refiere al tipo de evaluación que analiza sistemáticamente si un programa presupuestario y/ o política pública desarrolla sus procesos operativos de manera eficaz y eficiente, contribuyendo al mejoramiento de la gestión de los mismos.</t>
    </r>
  </si>
  <si>
    <r>
      <rPr>
        <b/>
        <sz val="9"/>
        <color theme="1"/>
        <rFont val="Arial"/>
        <family val="2"/>
      </rPr>
      <t xml:space="preserve">Evaluación de impacto. </t>
    </r>
    <r>
      <rPr>
        <sz val="9"/>
        <color theme="1"/>
        <rFont val="Arial"/>
        <family val="2"/>
      </rPr>
      <t>Se refiere al tipo de evaluación que identifica el cambio en los indicadores a nivel de resultados que se encuentra directamente relacionado con la implementación de un programa presupuestario y/ o política pública.</t>
    </r>
  </si>
  <si>
    <r>
      <rPr>
        <b/>
        <sz val="9"/>
        <color theme="1"/>
        <rFont val="Arial"/>
        <family val="2"/>
      </rPr>
      <t xml:space="preserve">Evaluación específica de desempeño. </t>
    </r>
    <r>
      <rPr>
        <sz val="9"/>
        <color theme="1"/>
        <rFont val="Arial"/>
        <family val="2"/>
      </rPr>
      <t>Se refiere al tipo de evaluación que identifica el avance en el cumplimento de los objetivos y metas establecidas en un programa presupuestario y/ o política pública. Lo anterior, a través del análisis de los indicadores de resultados, de servicios y de gestión, que deriva en recomendaciones para la mejora continua de los mismos.</t>
    </r>
  </si>
  <si>
    <r>
      <rPr>
        <b/>
        <sz val="9"/>
        <color theme="1"/>
        <rFont val="Arial"/>
        <family val="2"/>
      </rPr>
      <t xml:space="preserve">Evaluación estratégica. </t>
    </r>
    <r>
      <rPr>
        <sz val="9"/>
        <color theme="1"/>
        <rFont val="Arial"/>
        <family val="2"/>
      </rPr>
      <t>Se refiere al tipo de evaluación que se aplica a un programa presupuestario y/ o política pública, o a un conjunto de los mismos, en torno a las estrategias, políticas e instituciones.</t>
    </r>
  </si>
  <si>
    <r>
      <t xml:space="preserve">Participantes
</t>
    </r>
    <r>
      <rPr>
        <i/>
        <sz val="8"/>
        <rFont val="Arial"/>
        <family val="2"/>
      </rPr>
      <t>(Registrar a las personas servidoras públicas que participaron en la integración de la información y/ o en el llenado de los reactivos que se solicitan en la presente sección. En caso de que las personas servidoras públicas registradas como informantes básico y complementarios hayan integrado información, o llenado algunas preguntas, también deben registrarse en el presente apartado)</t>
    </r>
  </si>
  <si>
    <r>
      <rPr>
        <b/>
        <i/>
        <sz val="8"/>
        <rFont val="Arial"/>
        <family val="2"/>
      </rPr>
      <t xml:space="preserve">Institución: </t>
    </r>
    <r>
      <rPr>
        <i/>
        <sz val="8"/>
        <rFont val="Arial"/>
        <family val="2"/>
      </rPr>
      <t>registrar el nombre completo de la institución de adscripción.</t>
    </r>
  </si>
  <si>
    <t>Principales fuentes de información utilizadas para la integración de la información proporcionada:</t>
  </si>
  <si>
    <t>Institución</t>
  </si>
  <si>
    <t>Secretaría de Salud</t>
  </si>
  <si>
    <t>Control de nómina que utiliza el área de recursos humanos</t>
  </si>
  <si>
    <t>Sistema de administración presupuestal y financiero</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</si>
  <si>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</si>
  <si>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</si>
  <si>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</si>
  <si>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De igual forma, en la siguiente tabla se detallan los periodos en los que se realizarán las actividades señaladas:</t>
  </si>
  <si>
    <t>Destinatario(a):</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</si>
  <si>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</si>
  <si>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</si>
  <si>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</si>
  <si>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</si>
  <si>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</si>
  <si>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 xml:space="preserve">Catálogo de tipos de fuente:
</t>
    </r>
    <r>
      <rPr>
        <b/>
        <i/>
        <sz val="8"/>
        <rFont val="Arial"/>
        <family val="2"/>
      </rPr>
      <t>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</si>
  <si>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 xml:space="preserve">En caso de que seleccione la categoría </t>
    </r>
    <r>
      <rPr>
        <b/>
        <i/>
        <sz val="8"/>
        <rFont val="Arial"/>
        <family val="2"/>
      </rPr>
      <t>"Otra"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</si>
  <si>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Tipo de fuente</t>
  </si>
  <si>
    <t>Se refiere a la 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</si>
  <si>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Se refiere a la persona servidora pública -titular o designada- adscrita al área que es la principal productora de la información correspondiente a la presente sección.</t>
  </si>
  <si>
    <t>Se refiere a la persona servidora pública -titular o designada- adscrita al área que es la segunda principal productora de la información correspondiente a la presente sección.</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</si>
  <si>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</si>
  <si>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rFont val="Arial"/>
        <family val="2"/>
      </rPr>
      <t>liberación del cuestionario como versión definitiva</t>
    </r>
    <r>
      <rPr>
        <sz val="9"/>
        <rFont val="Arial"/>
        <family val="2"/>
      </rPr>
      <t xml:space="preserve"> para su formalización mediante la firma y sello del instrumento físico por parte del informante básico e informantes complementarios.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</si>
  <si>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60 años o más</t>
  </si>
  <si>
    <t xml:space="preserve">En caso de que alguna persona servidora pública haya concluido más de una acción formativa impartida y concluida entre el 01 de enero y el 31 de diciembre de 2023, debe ser considerada una sola vez en el registro de esta pregunta. </t>
  </si>
  <si>
    <r>
      <t xml:space="preserve">Conforme a lo dispuesto por el </t>
    </r>
    <r>
      <rPr>
        <b/>
        <sz val="9"/>
        <color theme="0"/>
        <rFont val="Arial"/>
        <family val="2"/>
      </rPr>
      <t>artículo 37</t>
    </r>
    <r>
      <rPr>
        <sz val="9"/>
        <color theme="0"/>
        <rFont val="Arial"/>
        <family val="2"/>
      </rPr>
      <t xml:space="preserve">,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</si>
  <si>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</si>
  <si>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Ley del Sistema Nacional de Información Estadística y Geográfica</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</si>
  <si>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</si>
  <si>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representantes de las principales instituciones y organizaciones que convergen en dicha materia.</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</si>
  <si>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</si>
  <si>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</si>
  <si>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r>
      <t xml:space="preserve">Derivado de dicha división, a la fecha se encuentra publicado el </t>
    </r>
    <r>
      <rPr>
        <i/>
        <sz val="9"/>
        <rFont val="Arial"/>
        <family val="2"/>
      </rPr>
      <t>Censo Nacional de Gobiernos Estatales (CNGE) 2023</t>
    </r>
    <r>
      <rPr>
        <sz val="9"/>
        <rFont val="Arial"/>
        <family val="2"/>
      </rPr>
      <t>, cuyos resultados pueden ser consultados en la página de internet del Instituto: https://www.inegi.org.mx/programas/cnge/2023/</t>
    </r>
  </si>
  <si>
    <t>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dichas instituciones en ejercicios anteriores.</t>
  </si>
  <si>
    <t>Por su parte,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se volvió necesario comenzar a generar información específica sobre las capacidades institucionales de los servicios médicos forenses y periciales del país, así como del ejercicio de su función en cuanto a la identificación, disposición y almacenamientos de cadáveres y/ o restos de seres humanos. Para ello, desde la edición 2022 se desarrolló un instrumento de captación único orientado a recabar información estadística y geográfica de manera homologada en el Censo Nacional de Procuración de Justicia Estatal, el Censo Nacional de Impartición de Justicia Estatal y el Censo Nacional de Gobiernos Estatales, a partir de lo cual es posible llevar a cabo un levantamiento paralelo de la información, así como una difusión conjunta de los resultados en esta materia.</t>
  </si>
  <si>
    <t>De manera similar al tema de los servicios médicos forenses y periciales, desde la edición 2023 la información asociada a la función de defensoría pública se desarrolló bajo un instrumento de captación homologado en el Censo Nacional de Impartición de Justicia Estatal y el Censo Nacional de Gobiernos Estatales, lo que igualmente permitirá estandarizar los procesos de levantamiento, procesamiento y difusión de la información en la referida materia.</t>
  </si>
  <si>
    <r>
      <t xml:space="preserve">De esta forma, se presenta el </t>
    </r>
    <r>
      <rPr>
        <i/>
        <sz val="9"/>
        <rFont val="Arial"/>
        <family val="2"/>
      </rPr>
      <t>Censo Nacional de Gobiernos Estatales (CNGE) 2024</t>
    </r>
    <r>
      <rPr>
        <sz val="9"/>
        <rFont val="Arial"/>
        <family val="2"/>
      </rPr>
      <t>, como el decimoquinto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</si>
  <si>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</si>
  <si>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 </t>
    </r>
  </si>
  <si>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</si>
  <si>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</si>
  <si>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La versión impresa, con las firmas y sellos correspondientes, deberá entregarse en la Coordinación Estatal del INEGI con los siguientes datos:</t>
  </si>
  <si>
    <t>Sección I. Estructura organizacional, infraestructura, recursos y ejercicio de funciones específicas</t>
  </si>
  <si>
    <t>I.1 Estructura organizacional e infraestructura</t>
  </si>
  <si>
    <t>I.2 Recursos humanos</t>
  </si>
  <si>
    <t>I.2.2 Características del personal</t>
  </si>
  <si>
    <t>1.11.-</t>
  </si>
  <si>
    <t>I.2.3 Capacitación</t>
  </si>
  <si>
    <t>Indique si al cierre del año 2023 la Administración Pública de su entidad federativa contaba con alguna institución, unidad administrativa o área responsable de la capacitación del personal. En caso afirmativo, anote el nombre de la misma.</t>
  </si>
  <si>
    <r>
      <t xml:space="preserve">¿Se impartieron acciones formativas al personal?
</t>
    </r>
    <r>
      <rPr>
        <i/>
        <sz val="8"/>
        <rFont val="Arial"/>
        <family val="2"/>
      </rPr>
      <t>(1. Sí / 2. No / 9. No identificado)</t>
    </r>
  </si>
  <si>
    <t>En caso de que no se le hayan impartido acciones formativas al personal, o no cuente con información para determinarlo, indíquelo en la columna correspondiente conforme al catálogo respectivo y deje el resto de la fila en blanco.</t>
  </si>
  <si>
    <t>En el apartado "Acciones formativas impartidas, según medio de presentación" debe considerar las acciones formativas impartidas del 01 de enero al 31 de diciembre de 2023 al personal, independientemente de que hayan concluido durante el referido año.</t>
  </si>
  <si>
    <t>En el apartado "Acciones formativas impartidas y concluidas, según medio de presentación" debe considerar las acciones formativas impartidas del 01 de enero al 31 de diciembre de 2023 al personal, y que además hayan concluido durante el referido año.</t>
  </si>
  <si>
    <t>La cantidad registrada en la columna "Total" del apartado "Acciones formativas impartidas y concluidas, según medio de presentación" debe ser igual o menor a la cantidad reportada en la columna "Total" del apartado "Acciones formativas impartidas, según medio de presentación", así como corresponder a su desagregación por medio de presentación.</t>
  </si>
  <si>
    <t>En el apartado "Personal adscrito a las instituciones de la Administración Pública de la entidad federativa capacitado, según sexo" debe considerar al personal que haya concluido determinada acción formativa impartida y concluida entre el 01 de enero y el 31 de diciembre de 2023, independientemente de que, por cuestiones de temporalidad, cuente con el certificado, constancia, calificación aprobatoria, o cualquier documento que lo acredite.</t>
  </si>
  <si>
    <t>En caso de que la cantidad registrada en la columna "Total" del apartado "Acciones formativas impartidas y concluidas, según medio de presentación" no sea un dato numérico mayor a cero, no puede registrar información en el apartado "Personal adscrito a las instituciones de la Administración Pública de la entidad federativa capacitado, según sexo".</t>
  </si>
  <si>
    <t>I.4 Recursos presupuestales</t>
  </si>
  <si>
    <t>I.4.1 Ejercicio presupuestal</t>
  </si>
  <si>
    <t>I.4.2 Racionalidad y austeridad presupuestal</t>
  </si>
  <si>
    <t>I.5 Informes, fuentes de información y registros</t>
  </si>
  <si>
    <t>Instrucciones generales para la pregunta del apartado:</t>
  </si>
  <si>
    <t>Subsección I.1 Estructura organizacional e infraestructura</t>
  </si>
  <si>
    <t>Subsección I.2 Recursos humanos</t>
  </si>
  <si>
    <t>Subsección I.4 Recursos presupuestales</t>
  </si>
  <si>
    <t>Subsección I.5 Informes, fuentes de información y registros</t>
  </si>
  <si>
    <t>Para el caso de la antigüedad en el servicio público, debe considerar los años cumplidos en el mismo al 31 de diciembre de 2023, aunque estos no hayan sido continuos y/ o en el mismo cargo y/ o plaza. En caso de que dicha antigüedad sea menor a 12 meses, debe registrar 0.</t>
  </si>
  <si>
    <t>Para el caso de la antigüedad en el cargo, debe considerar los años continuos cumplidos en el mismo al 31 de diciembre de 2023. En caso de que dicha antigüedad sea menor a 12 meses, debe registrar 0. En consecuencia, el dato registrado en esta columna debe ser igual o menor al reportado en la columna "Antigüedad en el servicio público".</t>
  </si>
  <si>
    <t>En caso de que seleccione el código "7" en la columna "Forma de designación", debe anotar el nombre de dicha forma de designación en el recuadro destinado para tal efecto que se encuentra al final de la tabla de respuesta.</t>
  </si>
  <si>
    <t>Servicio Profesional de Carrera u homólogo</t>
  </si>
  <si>
    <t>Concurso abierto</t>
  </si>
  <si>
    <t>Concurso cerrado</t>
  </si>
  <si>
    <r>
      <t xml:space="preserve">Otra modalidad </t>
    </r>
    <r>
      <rPr>
        <i/>
        <sz val="8"/>
        <rFont val="Arial"/>
        <family val="2"/>
      </rPr>
      <t>(especifique)</t>
    </r>
  </si>
  <si>
    <t>2.- Para cada institución, la cantidad registrada en la columna "Total" de las preguntas 1.6, 1.7, 1.8, 1.9, 1.10, 1.11 y 1.13 debe ser igual a la cantidad reportada como respuesta en la columna "Total" de la pregunta 1.5, así como corresponder a su desagregación por sexo.</t>
  </si>
  <si>
    <t>Personal que ingresó a las instituciones de la Administración Pública de la entidad federativa, según sexo</t>
  </si>
  <si>
    <t>Anote, por cada una de las instituciones de la Administración Pública de su entidad federativa, la cantidad de personal que ingresó durante el año 2023, según sexo.</t>
  </si>
  <si>
    <t>De acuerdo con el total de personal que reportó como respuesta en la pregunta 1.5, anote, por cada una de las instituciones de la Administración Pública de su entidad federativa, la cantidad del mismo especificando la institución de seguridad social en la que se encontraba registrado y sexo.</t>
  </si>
  <si>
    <t>De acuerdo con el total de personal que reportó como respuesta en la pregunta 1.5, anote, por cada una de las instituciones de la Administración Pública de su entidad federativa, la cantidad del mismo especificando su rango de edad y sexo.</t>
  </si>
  <si>
    <t>De acuerdo con el total de personal que reportó como respuesta en la pregunta 1.5, anote, por cada una de las instituciones de la Administración Pública de su entidad federativa, la cantidad del mismo especificando su rango de ingresos y sexo.</t>
  </si>
  <si>
    <t>De acuerdo con el total de personal que reportó como respuesta en la pregunta 1.5, anote, por cada una de las instituciones de la Administración Pública de su entidad federativa, la cantidad del mismo especificando su nivel de escolaridad y sexo.</t>
  </si>
  <si>
    <t>De acuerdo con el total de personal que reportó como respuesta en la pregunta 1.5, anote, por cada una de las instituciones de la Administración Pública de su entidad federativa, la cantidad del mismo especificando su condición de pertenencia a pueblo indígena y sexo.</t>
  </si>
  <si>
    <t>De acuerdo con el total de personal que reportó como respuesta en la pregunta 1.5, anote, por cada una de las instituciones de la Administración Pública de su entidad federativa, la cantidad del mismo especificando su condición de discapacidad y sexo.</t>
  </si>
  <si>
    <t>En caso de que registre algún valor numérico mayor a cero en el apartado "Otra causa de conclusión", debe anotar el nombre de dicha(s) causa(s) de conclusión en el recuadro destinado para tal efecto que se encuentra al final de la tabla de respuesta.</t>
  </si>
  <si>
    <t>Jubilación</t>
  </si>
  <si>
    <t>Renuncia</t>
  </si>
  <si>
    <t>Fallecimiento</t>
  </si>
  <si>
    <t>Término del nombramiento y/ o conclusión del contrato</t>
  </si>
  <si>
    <r>
      <t xml:space="preserve">Otra causa de conclusión
</t>
    </r>
    <r>
      <rPr>
        <i/>
        <sz val="8"/>
        <color theme="1"/>
        <rFont val="Arial"/>
        <family val="2"/>
      </rPr>
      <t>(especifique)</t>
    </r>
  </si>
  <si>
    <r>
      <rPr>
        <sz val="9"/>
        <rFont val="Arial"/>
        <family val="2"/>
      </rPr>
      <t>Otra causa de conclusión:</t>
    </r>
    <r>
      <rPr>
        <sz val="8"/>
        <rFont val="Arial"/>
        <family val="2"/>
      </rPr>
      <t xml:space="preserve">
</t>
    </r>
    <r>
      <rPr>
        <i/>
        <sz val="8"/>
        <rFont val="Arial"/>
        <family val="2"/>
      </rPr>
      <t>(especifique)</t>
    </r>
  </si>
  <si>
    <t>Sistema Informático propio</t>
  </si>
  <si>
    <t>Software comercial especializado</t>
  </si>
  <si>
    <t>Base de datos u hojas de cálculo estructuradas y estandarizadas</t>
  </si>
  <si>
    <t>Hojas de cálculo no estructuradas o no estandarizadas</t>
  </si>
  <si>
    <t>Libro de gobierno en formato electrónico</t>
  </si>
  <si>
    <t>Libro de gobierno en papel</t>
  </si>
  <si>
    <t>Bitácora en documento de texto electrónico</t>
  </si>
  <si>
    <t>Bitácora en documento de texto en papel</t>
  </si>
  <si>
    <t>Otra</t>
  </si>
  <si>
    <t>Sección I. Estructura organizacional e infraestructura</t>
  </si>
  <si>
    <t>Instrucciones generales:</t>
  </si>
  <si>
    <t>Nombre de los Servicios Profesionales de Carrera u homólogos</t>
  </si>
  <si>
    <t>Todas las instituciones de la Administración Pública de la entidad federativa</t>
  </si>
  <si>
    <r>
      <t xml:space="preserve">Otra institución </t>
    </r>
    <r>
      <rPr>
        <i/>
        <sz val="8"/>
        <color theme="1"/>
        <rFont val="Arial"/>
        <family val="2"/>
      </rPr>
      <t>(especifique)</t>
    </r>
  </si>
  <si>
    <r>
      <t xml:space="preserve">Otra institución:
</t>
    </r>
    <r>
      <rPr>
        <i/>
        <sz val="8"/>
        <color theme="1"/>
        <rFont val="Arial"/>
        <family val="2"/>
      </rPr>
      <t>(especifique)</t>
    </r>
  </si>
  <si>
    <r>
      <t xml:space="preserve">Día 
</t>
    </r>
    <r>
      <rPr>
        <i/>
        <sz val="8"/>
        <rFont val="Arial"/>
        <family val="2"/>
      </rPr>
      <t>(dd)</t>
    </r>
  </si>
  <si>
    <r>
      <t xml:space="preserve">Mes 
</t>
    </r>
    <r>
      <rPr>
        <i/>
        <sz val="8"/>
        <rFont val="Arial"/>
        <family val="2"/>
      </rPr>
      <t>(mm)</t>
    </r>
  </si>
  <si>
    <r>
      <t xml:space="preserve">Año
</t>
    </r>
    <r>
      <rPr>
        <i/>
        <sz val="8"/>
        <rFont val="Arial"/>
        <family val="2"/>
      </rPr>
      <t>(aaaa)</t>
    </r>
  </si>
  <si>
    <t>No se ha actualizado</t>
  </si>
  <si>
    <t>Catálogo de puestos y perfiles profesionales</t>
  </si>
  <si>
    <t>Revisión curricular</t>
  </si>
  <si>
    <t>Exámenes de conocimientos y evaluaciones de habilidades</t>
  </si>
  <si>
    <t>Evaluación de la experiencia y valoración del mérito</t>
  </si>
  <si>
    <t>Entrevista</t>
  </si>
  <si>
    <t>Capacitación</t>
  </si>
  <si>
    <t>Certificación de capacidades</t>
  </si>
  <si>
    <t>Evaluación del desempeño</t>
  </si>
  <si>
    <t>El nombre de la institución, unidad administrativa o área encargada del desarrollo de actividades para la generación y tratamiento de información estadística y geográfica debe registrarse en mayúsculas, sin comillas ni signos de acentuación, puntuación, paréntesis y abreviaturas.</t>
  </si>
  <si>
    <t>Debe considerar los años cumplidos al cierre del año 2023 del personal.</t>
  </si>
  <si>
    <t>Personal adscrito a la institución, unidad administrativa o área encargada del desarrollo de actividades para la generación y tratamiento de información estadística y geográfica, según sexo</t>
  </si>
  <si>
    <t>a) Cuerpos de personas bomberas</t>
  </si>
  <si>
    <t>Se refiere a aquella que tiene como objetivo reducir el riesgo y la vulnerabilidad de tipo social y económico de los individuos en temas relacionados con el acceso a la asistencia médica; a la seguridad del ingreso (en particular en caso de vejez); a las prestaciones por desempleo, enfermedad, invalidez, accidentes de trabajo, maternidad; así como el acceso a la vivienda. Para efectos del presente censo, se deben considerar las siguientes instituciones:</t>
  </si>
  <si>
    <t>I.3 Unidad estadística u homóloga</t>
  </si>
  <si>
    <t>1.18.-</t>
  </si>
  <si>
    <t>1.21.-</t>
  </si>
  <si>
    <t>Subsección I.3 Unidad estadística u homóloga</t>
  </si>
  <si>
    <t>18. Gobierno y política interior</t>
  </si>
  <si>
    <t>19. Igualdad de género y/ o derechos de las mujeres</t>
  </si>
  <si>
    <t>20. Justicia</t>
  </si>
  <si>
    <t>21. Medio ambiente y ecología</t>
  </si>
  <si>
    <t>22. Protección civil</t>
  </si>
  <si>
    <t>23. Protección y seguridad social</t>
  </si>
  <si>
    <t>24. Reinserción social</t>
  </si>
  <si>
    <t>25. Salud</t>
  </si>
  <si>
    <t>27. Servicios públicos</t>
  </si>
  <si>
    <t>28. Servicios registrales, administrativos y patrimoniales</t>
  </si>
  <si>
    <t>29. Trabajo</t>
  </si>
  <si>
    <t>(Persona servidora pública -titular o designada- adscrita al área que es la principal productora de la información correspondiente a la presente sección. Nota: en caso de no requerir al "Informante Complementario 1" deje las siguientes celdas en blanco)</t>
  </si>
  <si>
    <t>En caso de que seleccione el código "32" en alguna de las columnas del apartado "Función ejercida", debe anotar el nombre de dicha(s) función(es) en el recuadro destinado para tal efecto que se encuentra al final de la tabla de respuesta.</t>
  </si>
  <si>
    <t>2.- No debe considerar las multifuncionales, servidores, tabletas electrónicas, computadoras e impresoras que se hayan encontrado fuera de servicio, o bien, no habían sido asignadas para su uso u operación al cierre del año.</t>
  </si>
  <si>
    <r>
      <t xml:space="preserve">1.- </t>
    </r>
    <r>
      <rPr>
        <b/>
        <i/>
        <sz val="8"/>
        <rFont val="Arial"/>
        <family val="2"/>
      </rPr>
      <t xml:space="preserve">Multifuncional. </t>
    </r>
    <r>
      <rPr>
        <i/>
        <sz val="8"/>
        <rFont val="Arial"/>
        <family val="2"/>
      </rPr>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r>
  </si>
  <si>
    <r>
      <t xml:space="preserve">2.- </t>
    </r>
    <r>
      <rPr>
        <b/>
        <i/>
        <sz val="8"/>
        <rFont val="Arial"/>
        <family val="2"/>
      </rPr>
      <t xml:space="preserve">Servicios de conexión remota. </t>
    </r>
    <r>
      <rPr>
        <i/>
        <sz val="8"/>
        <rFont val="Arial"/>
        <family val="2"/>
      </rPr>
      <t>Se refiere a los servicios que posibilitan a los usuarios conectarse por red a otro ordenador como si se accediera desde el propio ordenador, permitiendo utilizar y/ o extraer información y datos. Un ejemplo de estos servicios es la VPN, que permite conectar una o más computadoras a una red privada utilizando internet.</t>
    </r>
  </si>
  <si>
    <t>Se refiere a aquella asociada a la orientación, asistencia, publicación oficial y coordinación de los asuntos jurídicos competencia del Poder Ejecutivo; dando certeza jurídica a todos los actos de gobierno y corroborando que los mismos se encuentren sustentados en los ordenamientos legales aplicables. Para efectos del presente censo, únicamente debe considerarse la siguiente institución:</t>
  </si>
  <si>
    <t>Se refiere a aquella que tiene como objetivo promover las actividades deportivas, así como el cuidado, construcción y preservación de espacios de esparcimiento, deporte y recreación. Para efectos del presente censo, se deben considerar las siguientes instituciones:</t>
  </si>
  <si>
    <t>Se refiere a aquella que tiene como objetivo emprender y fomentar acciones en materia de minería, manufactura, industria, comercio, distribución, almacenamiento y depósito, así como de los asuntos económicos generales competentes. Para efectos del presente censo, se deben considerar las siguientes instituciones:</t>
  </si>
  <si>
    <t>Se refiere a aquella que tiene como objetivo la planeación, diseño, implementación y/ o evaluación de las acciones encaminadas a la prevención de enfermedades y la promoción de la salud de la población; incluyendo la prestación de servicios de salud a la comunidad, la prestación de servicios de salud a la persona, la generación de recursos para la salud y la rectoría del sistema de salud. Para efectos del presente censo, se deben considerar las siguientes instituciones:</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</si>
  <si>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2023.
</t>
    </r>
    <r>
      <rPr>
        <b/>
        <i/>
        <sz val="8"/>
        <color theme="1"/>
        <rFont val="Arial"/>
        <family val="2"/>
      </rPr>
      <t>Al cierre del año:</t>
    </r>
    <r>
      <rPr>
        <i/>
        <sz val="8"/>
        <color theme="1"/>
        <rFont val="Arial"/>
        <family val="2"/>
      </rPr>
      <t xml:space="preserve"> la información se refiere a lo existente al 31 de diciembre de 2023.</t>
    </r>
  </si>
  <si>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</si>
  <si>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</si>
  <si>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t>1.20.-</t>
  </si>
  <si>
    <t>1.26.-</t>
  </si>
  <si>
    <t>1.27.-</t>
  </si>
  <si>
    <t>1.28.-</t>
  </si>
  <si>
    <t>Evaluación de indicadores</t>
  </si>
  <si>
    <t xml:space="preserve">A.1 Servicio Profesional de Carrera u homólogo </t>
  </si>
  <si>
    <t>A.2 Elementos, mecanismos y/ o esquemas de profesionalización</t>
  </si>
  <si>
    <t>La Administración Pública de su entidad federativa era responsable de la implementación de los elementos, mecanismos y/ o esquemas de profesionalización del personal de todas sus instituciones</t>
  </si>
  <si>
    <t>Cada institución de la Administración Pública de su entidad federativa era responsable de la implementación de los elementos, mecanismos y/ o esquemas de profesionalización de su personal</t>
  </si>
  <si>
    <t>Certificación de competencias</t>
  </si>
  <si>
    <t>1. Actualización de perfiles de puesto</t>
  </si>
  <si>
    <t>Tránsito, movilidad y seguridad vial</t>
  </si>
  <si>
    <r>
      <rPr>
        <b/>
        <i/>
        <sz val="8"/>
        <color theme="1"/>
        <rFont val="Arial"/>
        <family val="2"/>
      </rPr>
      <t xml:space="preserve">Evaluación específica de desempeño. </t>
    </r>
    <r>
      <rPr>
        <i/>
        <sz val="8"/>
        <color theme="1"/>
        <rFont val="Arial"/>
        <family val="2"/>
      </rPr>
      <t>Se refiere al tipo de evaluación que identifica el avance en el cumplimento de los objetivos y metas establecidas en un programa presupuestario y/ o política pública. Lo anterior, a través del análisis de los indicadores de resultados, de servicios y de gestión, que deriva en recomendaciones para la mejora continua de los mismos.</t>
    </r>
  </si>
  <si>
    <t>30. Turismo</t>
  </si>
  <si>
    <r>
      <t xml:space="preserve">Particularmente, en el </t>
    </r>
    <r>
      <rPr>
        <b/>
        <sz val="9"/>
        <color theme="1"/>
        <rFont val="Arial"/>
        <family val="2"/>
      </rPr>
      <t>módulo 1</t>
    </r>
    <r>
      <rPr>
        <sz val="9"/>
        <color theme="1"/>
        <rFont val="Arial"/>
        <family val="2"/>
      </rPr>
      <t xml:space="preserve"> se solicita, entre otra, información sobre la estructura organizacional e infraestructura de la Administración Pública de cada entidad federativa; la distribución de los recursos humanos, materiales y presupuestales con los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y anticorrupción.</t>
    </r>
  </si>
  <si>
    <t>Sección I. Estructura organizacional, infraestructura,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 o en tratamiento externo.
Sección IX. Libertad condicionada.
Sección X. Tránsito y vialidad.
Sección XI. Alojamientos de asistencia social.</t>
  </si>
  <si>
    <t>(Persona servidora pública -titular o designada- adscrita al área que es la segunda principal productora de la información correspondiente a la presente sección. Nota: en caso de no requerir al "Informante Complementario 2" deje las siguientes celdas en blanco)</t>
  </si>
  <si>
    <r>
      <t xml:space="preserve">1.- Periodo de referencia de los datos:
</t>
    </r>
    <r>
      <rPr>
        <b/>
        <i/>
        <sz val="8"/>
        <color theme="1"/>
        <rFont val="Arial"/>
        <family val="2"/>
      </rPr>
      <t>Al cierre del año:</t>
    </r>
    <r>
      <rPr>
        <i/>
        <sz val="8"/>
        <color theme="1"/>
        <rFont val="Arial"/>
        <family val="2"/>
      </rPr>
      <t xml:space="preserve"> la información se refiere a lo existente al 31 de diciembre de 2023.</t>
    </r>
  </si>
  <si>
    <t>3.- Únicamente debe considerar la existencia de alguna institución, unidad administrativa o área, según sea el caso, que tenga como principal atribución el desarrollo de actividades para la generación y tratamiento de información estadística y geográfica, por lo que no debe considerar aquellas instituciones, unidades administrativas o áreas, según sea el caso, encargadas de la planeación y/ o evaluación institucional que, entre sus atribuciones, desarrollen este tipo de actividades.</t>
  </si>
  <si>
    <t>El nombre de los Servicios Profesionales de Carrera u homólogos debe registrarse en mayúsculas, sin comillas ni signos de acentuación, puntuación, paréntesis y abreviaturas.</t>
  </si>
  <si>
    <t>Se refiere a aquella que tiene como objetivo diseñar e implementar acciones encaminadas a la difusión y promoción de los atractivos turísticos. Para efectos del presente censo, se deben considerar las siguientes instituciones:</t>
  </si>
  <si>
    <r>
      <t xml:space="preserve">Otra modalidad:
</t>
    </r>
    <r>
      <rPr>
        <i/>
        <sz val="8"/>
        <rFont val="Arial"/>
        <family val="2"/>
      </rPr>
      <t>(especifique)</t>
    </r>
  </si>
  <si>
    <t>Otro tipo</t>
  </si>
  <si>
    <t>Debe considerar en pesos los ingresos brutos mensuales del personal.</t>
  </si>
  <si>
    <t>Debe considerar el grado máximo de estudios del que hayan cursado todos los años al cierre del año 2023 el personal, independientemente de que se cuente con el título o certificado del mismo.</t>
  </si>
  <si>
    <t>Dificultad o impedimento para realizar sus actividades diarias por alguna condición emocional o mental, por ejemplo esquizofrenia o depresión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</si>
  <si>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2023.</t>
    </r>
  </si>
  <si>
    <t>6.- Las cifras deben anotarse en pesos mexicanos (no debe agregar la frase “miles o millones de pesos”).</t>
  </si>
  <si>
    <t>7.- No debe considerar decimales en las cifras registradas en las preguntas correspondientes, por lo que debe redondear las cifras a sus valores enteros más cercanos.</t>
  </si>
  <si>
    <t>8.-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</si>
  <si>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9.-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</si>
  <si>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10.- No deje celdas en blanco, salvo en los casos en que la instrucción así lo solicite.</t>
  </si>
  <si>
    <r>
      <t xml:space="preserve">1.- Periodo de referencia de los datos: 
</t>
    </r>
    <r>
      <rPr>
        <b/>
        <i/>
        <sz val="8"/>
        <color theme="1"/>
        <rFont val="Arial"/>
        <family val="2"/>
      </rPr>
      <t>Actualmente:</t>
    </r>
    <r>
      <rPr>
        <i/>
        <sz val="8"/>
        <color theme="1"/>
        <rFont val="Arial"/>
        <family val="2"/>
      </rPr>
      <t xml:space="preserve"> la información se refiere a lo existente al momento del llenado del cuestionario.</t>
    </r>
  </si>
  <si>
    <r>
      <rPr>
        <b/>
        <i/>
        <sz val="8"/>
        <color theme="1"/>
        <rFont val="Arial"/>
        <family val="2"/>
      </rPr>
      <t xml:space="preserve">Evaluación en materia de diseño. </t>
    </r>
    <r>
      <rPr>
        <i/>
        <sz val="8"/>
        <color theme="1"/>
        <rFont val="Arial"/>
        <family val="2"/>
      </rPr>
      <t>Se refiere al tipo de evaluación que analiza sistemáticamente el diseño de un programa presupuestario y/ o política pública a efecto de generar información que permita mejorar la lógica interna de los mismos para el mejor cumplimiento de sus metas y objetivos.</t>
    </r>
  </si>
  <si>
    <r>
      <t xml:space="preserve">3.- </t>
    </r>
    <r>
      <rPr>
        <b/>
        <i/>
        <sz val="8"/>
        <color theme="1"/>
        <rFont val="Arial"/>
        <family val="2"/>
      </rPr>
      <t xml:space="preserve">Evaluación de programas presupuestarios y/ o políticas públicas. </t>
    </r>
    <r>
      <rPr>
        <i/>
        <sz val="8"/>
        <color theme="1"/>
        <rFont val="Arial"/>
        <family val="2"/>
      </rPr>
      <t>Se refiere al análisis sistemático y objetivo de los programas presupuestarios y/ o políticas públicas que tiene como finalidad determinar la pertinencia y el logro de sus objetivos y metas, así como su eficiencia, eficacia, calidad, resultados, impacto y sostenibilidad, en función del tipo de evaluación realizada. Para efectos del presente censo, se consideran los siguientes tipos:</t>
    </r>
  </si>
  <si>
    <r>
      <rPr>
        <b/>
        <i/>
        <sz val="8"/>
        <color theme="1"/>
        <rFont val="Arial"/>
        <family val="2"/>
      </rPr>
      <t xml:space="preserve">Evaluación de consistencia y resultados. </t>
    </r>
    <r>
      <rPr>
        <i/>
        <sz val="8"/>
        <color theme="1"/>
        <rFont val="Arial"/>
        <family val="2"/>
      </rPr>
      <t>Se refiere al tipo de evaluación que analiza sistemáticamente el diseño, operación y medición de los resultados generales de un programa presupuestario y/ o política pública, identificando áreas de mejora en cualquiera de los elementos referidos.</t>
    </r>
  </si>
  <si>
    <r>
      <rPr>
        <b/>
        <i/>
        <sz val="8"/>
        <color theme="1"/>
        <rFont val="Arial"/>
        <family val="2"/>
      </rPr>
      <t xml:space="preserve">Evaluación de procesos. </t>
    </r>
    <r>
      <rPr>
        <i/>
        <sz val="8"/>
        <color theme="1"/>
        <rFont val="Arial"/>
        <family val="2"/>
      </rPr>
      <t>Se refiere al tipo de evaluación que analiza sistemáticamente si un programa presupuestario y/ o política pública desarrolla sus procesos operativos de manera eficaz y eficiente, contribuyendo al mejoramiento de la gestión de los mismos.</t>
    </r>
  </si>
  <si>
    <r>
      <rPr>
        <b/>
        <i/>
        <sz val="8"/>
        <color theme="1"/>
        <rFont val="Arial"/>
        <family val="2"/>
      </rPr>
      <t xml:space="preserve">Evaluación de impacto. </t>
    </r>
    <r>
      <rPr>
        <i/>
        <sz val="8"/>
        <color theme="1"/>
        <rFont val="Arial"/>
        <family val="2"/>
      </rPr>
      <t>Se refiere al tipo de evaluación que identifica el cambio en los indicadores a nivel de resultados que se encuentra directamente relacionado con la implementación de un programa presupuestario y/ o política pública.</t>
    </r>
  </si>
  <si>
    <r>
      <rPr>
        <b/>
        <i/>
        <sz val="8"/>
        <color theme="1"/>
        <rFont val="Arial"/>
        <family val="2"/>
      </rPr>
      <t xml:space="preserve">Evaluación estratégica. </t>
    </r>
    <r>
      <rPr>
        <i/>
        <sz val="8"/>
        <color theme="1"/>
        <rFont val="Arial"/>
        <family val="2"/>
      </rPr>
      <t>Se refiere al tipo de evaluación que se aplica a un programa presupuestario y/ o política pública, o a un conjunto de los mismos, en torno a las estrategias, políticas e instituciones.</t>
    </r>
  </si>
  <si>
    <t>Documento o convenio</t>
  </si>
  <si>
    <t>Programa presupuestario</t>
  </si>
  <si>
    <t>Se refiere a aquellos procesos, métodos y mecanismos de medición (cualitativos y cuantitativos) para el cumplimiento de las funciones y metas individuales y colectivas de las personas servidoras públicas, en función de sus capacidades y del perfil determinado para el puesto que ocupan.</t>
  </si>
  <si>
    <t>Pregunta A.2</t>
  </si>
  <si>
    <t>Instrucciones generales para la pregunta de la subsección:</t>
  </si>
  <si>
    <t>Mixto</t>
  </si>
  <si>
    <t>A.10.-</t>
  </si>
  <si>
    <r>
      <t xml:space="preserve">1.- Periodo de referencia de los datos:
</t>
    </r>
    <r>
      <rPr>
        <b/>
        <i/>
        <sz val="8"/>
        <color theme="1"/>
        <rFont val="Arial"/>
        <family val="2"/>
      </rPr>
      <t xml:space="preserve">Durante el año: </t>
    </r>
    <r>
      <rPr>
        <i/>
        <sz val="8"/>
        <color theme="1"/>
        <rFont val="Arial"/>
        <family val="2"/>
      </rPr>
      <t>la información se refiere a lo existente del 01 de enero al 31 de diciembre de 2023.</t>
    </r>
  </si>
  <si>
    <t>Programas presupuestarios y/ o políticas públicas evaluadas</t>
  </si>
  <si>
    <t>Las cifras deben anotarse en pesos mexicanos (no debe agregar la frase “miles o millones de pesos”).</t>
  </si>
  <si>
    <t>No debe considerar decimales en las cifras registradas, por lo que debe redondear las cifras a sus valores enteros más cercanos.</t>
  </si>
  <si>
    <t>Nombre de los programas presupuestarios y/ o políticas públicas evaluadas</t>
  </si>
  <si>
    <r>
      <t xml:space="preserve">Tipo de evaluación
</t>
    </r>
    <r>
      <rPr>
        <i/>
        <sz val="8"/>
        <color theme="1"/>
        <rFont val="Arial"/>
        <family val="2"/>
      </rPr>
      <t>(ver catálogo)</t>
    </r>
  </si>
  <si>
    <t>Monto de la contratación</t>
  </si>
  <si>
    <t>Adjudicación directa</t>
  </si>
  <si>
    <t>Invitación a cuando menos tres personas o invitación restringida</t>
  </si>
  <si>
    <t>Licitación pública estatal, regional o local</t>
  </si>
  <si>
    <t>Licitación pública nacional</t>
  </si>
  <si>
    <t>Licitación pública internacional</t>
  </si>
  <si>
    <t>26. Seguridad pública o seguridad ciudadana</t>
  </si>
  <si>
    <r>
      <t>31. Tránsito, movilidad y seguridad vial</t>
    </r>
    <r>
      <rPr>
        <b/>
        <vertAlign val="superscript"/>
        <sz val="9"/>
        <color theme="1"/>
        <rFont val="Arial"/>
        <family val="2"/>
      </rPr>
      <t>3/</t>
    </r>
  </si>
  <si>
    <t>Se refiere a aquella que tiene como objetivo coadyuvar en la implementación de políticas relacionadas al desplazamiento seguro de personas, bienes y mercancías, así como de los sistemas orientados a controlar los factores de riesgo que permitan prevenir y reducir las muertes y lesiones graves ocasionadas por siniestros de tránsito. Para efectos del presente censo, se deben considerar las siguientes instituciones:</t>
  </si>
  <si>
    <r>
      <t xml:space="preserve">2.- </t>
    </r>
    <r>
      <rPr>
        <b/>
        <i/>
        <sz val="8"/>
        <color theme="1"/>
        <rFont val="Arial"/>
        <family val="2"/>
      </rPr>
      <t>Administración Pública Paraestatal.</t>
    </r>
    <r>
      <rPr>
        <i/>
        <sz val="8"/>
        <color theme="1"/>
        <rFont val="Arial"/>
        <family val="2"/>
      </rPr>
      <t xml:space="preserve"> Se refiere a las instituciones o entidades, en este caso de la Administración Pública de la entidad federativa que, de acuerdo con la correspondiente ley orgánica, reglamento interno, acuerdos de creación o normatividad equivalente, fueron creadas para auxiliar al Poder Ejecutivo Estatal, tales como: los organismos descentralizados, las empresas de participación estatal mayoritaria, los fideicomisos públicos y las demás instituciones que la disposición normativa en la materia establezca.</t>
    </r>
  </si>
  <si>
    <t>Se refiere a las instituciones o entidades, en este caso de la Administración Pública de la entidad federativa que, de acuerdo con la correspondiente ley orgánica, reglamento interno, acuerdos de creación o normatividad equivalente, fueron creadas para auxiliar al Poder Ejecutivo Estatal, tales como: los organismos descentralizados, las empresas de participación estatal mayoritaria, los fideicomisos públicos y las demás instituciones que la disposición normativa en la materia establezca.</t>
  </si>
  <si>
    <t>En la columna "Nombre de las instituciones" debe anotar el nombre de cada una de las instituciones con las que haya contado, mientras que en la columna "ID institución" debe anotar su clave y/ o número de identificación.</t>
  </si>
  <si>
    <t xml:space="preserve">En caso de que determinada institución haya desarrollado dos o más funciones establecidas en el catálogo correspondiente, en la columna "Principal" debe registrar el código de la función que haya ejercido de forma directa y/ o se encuentre establecida en su atribución principal; mientras que el resto debe registrarlas en las columnas "Secundaria(s)", iniciando de izquierda a derecha. </t>
  </si>
  <si>
    <t>I.1.2 Equipo informático</t>
  </si>
  <si>
    <t>I.1.1 Instituciones</t>
  </si>
  <si>
    <t>3.-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</si>
  <si>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4.-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</si>
  <si>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5.- No deje celdas en blanco, salvo en los casos en que la instrucción así lo solicite.</t>
  </si>
  <si>
    <t>1.- Debe considerar la información de las instituciones que formen parte de la estructura orgánica de la Administración Pública de la entidad federativa, de acuerdo con la correspondiente ley orgánica, reglamento interno, acuerdos de creación o normatividad equivalente; tanto de la administración pública centralizada como paraestatal.</t>
  </si>
  <si>
    <t>2.- En caso de que su correspondiente ley orgánica o disposición normativa homóloga considere a los órganos administrativos desconcentrados como instituciones (y no como unidades administrativas), la información correspondiente a los mismos debe ser considerada y/ o contabilizada, según corresponda, de manera independiente a la reportada en la Secretaría correspondiente.</t>
  </si>
  <si>
    <t>3.- No debe considerar la información de la Consejería Jurídica del Ejecutivo de la entidad federativa cuando la misma no se encuentre establecida como una institución en la correspondiente ley orgánica o disposición normativa homóloga, sino que se constituya como una unidad administrativa adscrita a otra institución.</t>
  </si>
  <si>
    <t>4.- El listado de instituciones que reporte como respuesta en la pregunta 1.1 será el mismo que se solicite para la desagregación de información en las preguntas correspondientes de las secciones IV y V de este módulo, así como para requisitar la respectiva información de las secciones II, III, VII y XI del mismo.</t>
  </si>
  <si>
    <r>
      <t xml:space="preserve">1.- Únicamente debe considerar la información de las multifuncionales, servidores, tabletas electrónicas, computadoras e impresoras utilizadas por las personas servidoras públicas en el ejercicio de sus funciones cotidianas al interior de las instituciones de la Administración Pública de la entidad federativa, por lo que no debe considerar aquel equipo informático asignado a personas profesoras y estudiantes para ser utilizado </t>
    </r>
    <r>
      <rPr>
        <i/>
        <u/>
        <sz val="8"/>
        <color theme="1"/>
        <rFont val="Arial"/>
        <family val="2"/>
      </rPr>
      <t>exclusivamente</t>
    </r>
    <r>
      <rPr>
        <i/>
        <sz val="8"/>
        <color theme="1"/>
        <rFont val="Arial"/>
        <family val="2"/>
      </rPr>
      <t xml:space="preserve"> con fines educativos y de enseñanza.</t>
    </r>
  </si>
  <si>
    <t>El listado de instituciones que se despliega es el mismo que registró como respuesta en la pregunta anterior.</t>
  </si>
  <si>
    <t>1.13.-</t>
  </si>
  <si>
    <t xml:space="preserve">8.- No deje celdas en blanco, salvo en los casos en que la instrucción así lo solicite. </t>
  </si>
  <si>
    <t>4.- Salvo aquellas preguntas que no requieran información por institución de la Administración Pública de la entidad federativa, el listado de instituciones que se despliega es el mismo que registró como respuesta en la pregunta 1.1.</t>
  </si>
  <si>
    <t>5.- La información reportada como respuesta en la presente subsección debe corresponder con la que se solicite en las secciones V, VIII y XI de este módulo, bajo los criterios que en estas se definan.</t>
  </si>
  <si>
    <t>I.2.1 Perfil de las personas titulares de las instituciones</t>
  </si>
  <si>
    <r>
      <t xml:space="preserve">Edad
</t>
    </r>
    <r>
      <rPr>
        <i/>
        <sz val="8"/>
        <color theme="1"/>
        <rFont val="Arial"/>
        <family val="2"/>
      </rPr>
      <t>(años)</t>
    </r>
  </si>
  <si>
    <t>Los datos del numeral 0 deben corresponder a los del(a) Gobernador(a) o Jefe(a) de Gobierno de su entidad federativa.</t>
  </si>
  <si>
    <t>En caso de que al cierre del año no se haya realizado el nombramiento de la persona titular de determinada institución, o se encontrara vacante, seleccione el código "8" en la columna "Sexo" y deje el resto de la fila en blanco.</t>
  </si>
  <si>
    <t>Para el caso de los ingresos brutos mensuales, debe considerar aquellos percibidos por el desempeño de sus funciones como Gobernador(a) o Jefe(a) de Gobierno/ persona titular de determinada institución. Estos ingresos deben anotarse en pesos mexicanos (números enteros), por lo que no debe agregar la frase "miles o millones" ni desagregar decimales.</t>
  </si>
  <si>
    <t>Para el caso de los ingresos brutos mensuales, en caso de que el(la) Gobernador(a) o Jefe(a) de Gobierno/ persona titular de determinada institución no haya recibido alguna contraprestación por el ejercicio de dicho cargo, anote "NA" (No aplica) en la columna correspondiente y justifíquelo en el recuadro que se encuentra en la parte inferior de los catálogos de respuesta.</t>
  </si>
  <si>
    <r>
      <t xml:space="preserve">Sector social </t>
    </r>
    <r>
      <rPr>
        <i/>
        <sz val="8"/>
        <rFont val="Arial"/>
        <family val="2"/>
      </rPr>
      <t>(Organizaciones de la sociedad civil)</t>
    </r>
  </si>
  <si>
    <r>
      <t xml:space="preserve">Academia </t>
    </r>
    <r>
      <rPr>
        <i/>
        <sz val="8"/>
        <rFont val="Arial"/>
        <family val="2"/>
      </rPr>
      <t>(Persona profesora/ investigadora de tiempo completo)</t>
    </r>
  </si>
  <si>
    <t>Tarasco/ Purépecha</t>
  </si>
  <si>
    <t>En caso de que registre algún valor numérico mayor a cero en el apartado "Otro régimen de contratación", debe anotar el nombre de dicho(s) régimen(es) de contratación en el recuadro destinado para tal efecto que se encuentra al final de la tabla de respuesta.</t>
  </si>
  <si>
    <t>La suma de las cantidades registradas en la columna "Total" debe ser igual o mayor a la suma de las cantidades reportadas como respuesta en la columna "Subtotal" del apartado "Con discapacidad" de la pregunta anterior, así como corresponder a su desagregación por sexo; toda vez que una persona servidora pública puede presentar más de un tipo de discapacidad.</t>
  </si>
  <si>
    <t>La cantidad registrada en la columna "Total" de cada tipo de discapacidad debe ser igual o menor a la suma de las cantidades reportadas como respuesta en la columna "Subtotal" del apartado "Con discapacidad" de la pregunta anterior, así como corresponder a su desagregación por sexo. En caso de que esta instrucción no le aplique, justifíquelo en el recuadro que se encuentra al final de la tabla de respuesta.</t>
  </si>
  <si>
    <t>Anote, por cada una de las instituciones de la Administración Pública de su entidad federativa, la cantidad de personal que durante el año 2023 concluyó su relación laboral, según causa de conclusión y sexo.</t>
  </si>
  <si>
    <t>Personal que concluyó su relación laboral con las instituciones de la Administración Pública de la entidad federativa, según causa de conclusión y sexo</t>
  </si>
  <si>
    <t>No aprobar la evaluación de desempeño correspondiente</t>
  </si>
  <si>
    <t>Separación del servicio derivado de alguna sanción administrativa y/ o disciplinaria</t>
  </si>
  <si>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</si>
  <si>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t>La columna "Afiliación partidista" únicamente se encuentra habilitada para el numeral 0. En esta debe seleccionar el código del partido político al cual se encuentra afiliada el(la) Gobernador(a) o Jefe(a) de Gobierno de la entidad federativa.</t>
  </si>
  <si>
    <t>Para el numeral 0, deje la columna "Institución con la misma persona titular" en blanco.</t>
  </si>
  <si>
    <t>Para cada institución, en caso de que la persona titular no sea la misma que la de otra institución, deje la columna "Institución con la misma persona titular" en blanco.</t>
  </si>
  <si>
    <t>En caso de que dos o más instituciones tengan a la misma persona titular, únicamente debe registrar la información correspondiente en una de ellas. En el resto, en la columna "Institución con la misma persona titular" anote el numeral de la institución en la que haya reportado la información, y deje el resto de la fila en blanco.</t>
  </si>
  <si>
    <t>En caso de seleccionar el código "5" o "9", explique dicha situación en el recuadro que se encuentra en la parte inferior de las opciones de respuesta.</t>
  </si>
  <si>
    <t>1.19.-</t>
  </si>
  <si>
    <t>1. La Administración Pública de su entidad federativa contaba solo con una institución, unidad administrativa o área encargada del desarrollo de actividades para la generación y tratamiento de información estadística y geográfica</t>
  </si>
  <si>
    <t>La categoría "Mixta" hace referencia a una modalidad en donde cada institución de la Administración Pública de su entidad federativa, o algunas de estas, contaba(n) con alguna unidad administrativa o área encargada del desarrollo de actividades para la generación y tratamiento de información estadística y geográfica, pero coexisten con alguna institución, unidad administrativa o área centralizada de la Administración Pública de la entidad federativa que brinda soporte, apoyo y/ o coordinación en el desarrollo de las mismas.</t>
  </si>
  <si>
    <r>
      <t xml:space="preserve">4. La Administración Pública de su entidad federativa no contaba con alguna institución, unidad administrativa o área encargada del desarrollo de actividades para la generación y tratamiento de información estadística y geográfica, pero se encontraba en proceso de integración </t>
    </r>
    <r>
      <rPr>
        <i/>
        <sz val="8"/>
        <rFont val="Arial"/>
        <family val="2"/>
      </rPr>
      <t>(concluya la subsección)</t>
    </r>
  </si>
  <si>
    <r>
      <t xml:space="preserve">9. No identificado </t>
    </r>
    <r>
      <rPr>
        <i/>
        <sz val="8"/>
        <rFont val="Arial"/>
        <family val="2"/>
      </rPr>
      <t>(concluya la subsección)</t>
    </r>
  </si>
  <si>
    <t>Nombre de la institución, unidad administrativa o área encargada del desarrollo de actividades para la generación y tratamiento de información estadística y geográfica</t>
  </si>
  <si>
    <r>
      <t xml:space="preserve">Año de creación de la institución, unidad administrativa o área encargada del desarrollo de actividades para la generación y tratamiento de información estadística y geográfica
</t>
    </r>
    <r>
      <rPr>
        <i/>
        <sz val="8"/>
        <rFont val="Arial"/>
        <family val="2"/>
      </rPr>
      <t>(aaaa)</t>
    </r>
  </si>
  <si>
    <r>
      <t xml:space="preserve">¿Contaba con alguna unidad administrativa o área encargada del desarrollo de actividades para la generación y tratamiento de información estadística y geográfica?
</t>
    </r>
    <r>
      <rPr>
        <i/>
        <sz val="8"/>
        <rFont val="Arial"/>
        <family val="2"/>
      </rPr>
      <t>(1. Sí / 2. En proceso de integración / 3. No / 9. No identificado)</t>
    </r>
  </si>
  <si>
    <t>El nombre de la unidad administrativa o área encargada del desarrollo de actividades para la generación y tratamiento de información estadística y geográfica debe registrarse en mayúsculas, sin comillas ni signos de acentuación, puntuación, paréntesis y abreviaturas.</t>
  </si>
  <si>
    <t>En caso de que determinada institución no haya contado con alguna unidad administrativa o área encargada del desarrollo de actividades para la generación y tratamiento de información estadística y geográfica, se haya encontrado en proceso de integración, o no cuente con información para determinarlo, indíquelo en la columna correspondiente conforme al catálogo respectivo y deje el resto de la fila en blanco.</t>
  </si>
  <si>
    <t>5.- La información reportada como respuesta en la presente subsección debe corresponder con la que se solicite en las secciones III, V, VII, VIII y XI de este módulo, bajo los criterios que en estas se definan.</t>
  </si>
  <si>
    <r>
      <rPr>
        <b/>
        <sz val="9"/>
        <rFont val="Arial"/>
        <family val="2"/>
      </rPr>
      <t>Capítulo 1000. Servicios personales.</t>
    </r>
    <r>
      <rPr>
        <sz val="9"/>
        <rFont val="Arial"/>
        <family val="2"/>
      </rPr>
      <t xml:space="preserve"> 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</si>
  <si>
    <r>
      <rPr>
        <b/>
        <sz val="9"/>
        <rFont val="Arial"/>
        <family val="2"/>
      </rPr>
      <t>Capítulo 2000. Materiales y suministros.</t>
    </r>
    <r>
      <rPr>
        <sz val="9"/>
        <rFont val="Arial"/>
        <family val="2"/>
      </rPr>
      <t xml:space="preserve"> Agrupa las asignaciones destinadas a la adquisición de toda clase de insumos y suministros requeridos para la prestación de bienes, servicios y para el desempeño de las actividades administrativas.</t>
    </r>
  </si>
  <si>
    <r>
      <rPr>
        <b/>
        <sz val="9"/>
        <rFont val="Arial"/>
        <family val="2"/>
      </rPr>
      <t>Capítulo 3000. Servicios generales.</t>
    </r>
    <r>
      <rPr>
        <sz val="9"/>
        <rFont val="Arial"/>
        <family val="2"/>
      </rPr>
      <t xml:space="preserve"> Se refiere a las asignaciones destinadas a cubrir el costo de todo tipo de servicios que se contraten con particulares o instituciones del propio sector público, así como los servicios oficiales requeridos para el desempeño de actividades vinculadas con la función pública.</t>
    </r>
  </si>
  <si>
    <r>
      <rPr>
        <b/>
        <sz val="9"/>
        <rFont val="Arial"/>
        <family val="2"/>
      </rPr>
      <t>Capítulo 4000. Transferencias, asignaciones, subsidios y otras ayudas.</t>
    </r>
    <r>
      <rPr>
        <sz val="9"/>
        <rFont val="Arial"/>
        <family val="2"/>
      </rPr>
      <t xml:space="preserve"> Se refiere a las asignaciones destinadas en forma directa o indirecta a los sectores público, privado, externo, organismos y empresas paraestatales y apoyos como parte de su política económica y social, de acuerdo con las estrategias y prioridades de desarrollo para el sostenimiento y desempeño de sus actividades.</t>
    </r>
  </si>
  <si>
    <r>
      <rPr>
        <b/>
        <sz val="9"/>
        <rFont val="Arial"/>
        <family val="2"/>
      </rPr>
      <t>Capítulo 5000. Bienes muebles, inmuebles e intangibles.</t>
    </r>
    <r>
      <rPr>
        <sz val="9"/>
        <rFont val="Arial"/>
        <family val="2"/>
      </rPr>
      <t xml:space="preserve"> 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</si>
  <si>
    <r>
      <rPr>
        <b/>
        <sz val="9"/>
        <rFont val="Arial"/>
        <family val="2"/>
      </rPr>
      <t>Capítulo 6000. Inversión pública.</t>
    </r>
    <r>
      <rPr>
        <sz val="9"/>
        <rFont val="Arial"/>
        <family val="2"/>
      </rPr>
      <t xml:space="preserve"> Se refiere a las asignaciones destinadas a obras por contrato y proyectos productivos y acciones de fomento. Incluye los gastos en estudios de pre-inversión y preparación del proyecto.</t>
    </r>
  </si>
  <si>
    <r>
      <rPr>
        <b/>
        <sz val="9"/>
        <rFont val="Arial"/>
        <family val="2"/>
      </rPr>
      <t>Capítulo 7000. Inversiones financieras y otras provisiones.</t>
    </r>
    <r>
      <rPr>
        <sz val="9"/>
        <rFont val="Arial"/>
        <family val="2"/>
      </rPr>
      <t xml:space="preserve"> Se refiere a las erogaciones que se realizan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</si>
  <si>
    <r>
      <rPr>
        <b/>
        <sz val="9"/>
        <rFont val="Arial"/>
        <family val="2"/>
      </rPr>
      <t>Capítulo 8000. Participaciones y aportaciones.</t>
    </r>
    <r>
      <rPr>
        <sz val="9"/>
        <rFont val="Arial"/>
        <family val="2"/>
      </rPr>
      <t xml:space="preserve"> Se refiere a las 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estas.</t>
    </r>
  </si>
  <si>
    <r>
      <rPr>
        <b/>
        <sz val="9"/>
        <rFont val="Arial"/>
        <family val="2"/>
      </rPr>
      <t>Capítulo 9000. Deuda pública.</t>
    </r>
    <r>
      <rPr>
        <sz val="9"/>
        <rFont val="Arial"/>
        <family val="2"/>
      </rPr>
      <t xml:space="preserve"> Se refiere a las 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</si>
  <si>
    <t>Indique las instituciones de la Administración Pública de su entidad federativa que durante el año 2023 implementaron medidas para el uso eficiente, transparente y eficaz de los recursos públicos y/ o acciones de disciplina presupuestaria para el ejercicio del gasto público. Por cada una de estas, anote la cantidad ahorrada durante el referido año derivado de la aplicación de dichas medidas y/ o acciones, según capítulo del Clasificador por Objeto del Gasto.</t>
  </si>
  <si>
    <t>Indique las instituciones de la Administración Pública de su entidad federativa que actualmente cuentan con algún informe de actividades o labores. Por cada una de estas, especifique el lugar donde se encuentra disponible o, en su defecto, la no disponibilidad del mismo.</t>
  </si>
  <si>
    <t>El listado de instituciones que se despliega es el mismo que registró como respuesta en la pregunta 1.1.</t>
  </si>
  <si>
    <r>
      <t xml:space="preserve">1.- </t>
    </r>
    <r>
      <rPr>
        <b/>
        <i/>
        <sz val="8"/>
        <color theme="1"/>
        <rFont val="Arial"/>
        <family val="2"/>
      </rPr>
      <t xml:space="preserve">Concurso abierto. </t>
    </r>
    <r>
      <rPr>
        <i/>
        <sz val="8"/>
        <color theme="1"/>
        <rFont val="Arial"/>
        <family val="2"/>
      </rPr>
      <t>Se refiere a aquel en el que se realiza un concurso de oposición abierto donde se permite la participación de personas que no necesariamente pertenecen a la institución pública en la que se encuentra la plaza en concurso.</t>
    </r>
  </si>
  <si>
    <r>
      <t xml:space="preserve">2.- </t>
    </r>
    <r>
      <rPr>
        <b/>
        <i/>
        <sz val="8"/>
        <rFont val="Arial"/>
        <family val="2"/>
      </rPr>
      <t xml:space="preserve">Concurso cerrado. </t>
    </r>
    <r>
      <rPr>
        <i/>
        <sz val="8"/>
        <rFont val="Arial"/>
        <family val="2"/>
      </rPr>
      <t>Se refiere a aquel en el que se realiza un concurso de oposición que únicamente permite la participación de personas servidoras públicas pertenecientes a la institución pública en la que se encuentra la plaza en concurso.</t>
    </r>
  </si>
  <si>
    <t>Se refiere a aquel en el que se realiza un concurso de oposición abierto donde se permite la participación de personas que no necesariamente pertenecen a la institución pública en la que se encuentra la plaza en concurso.</t>
  </si>
  <si>
    <t>Se refiere a aquel en el que se realiza un concurso de oposición que únicamente permite la participación de personas servidoras públicas pertenecientes a la institución pública en la que se encuentra la plaza en concurso.</t>
  </si>
  <si>
    <t>Servicios Profesionales de Carrera u homólogos</t>
  </si>
  <si>
    <t>Indique si al cierre del año 2023 la Administración Pública de su entidad federativa contaba con algún Servicio Profesional de Carrera u homólogo. En caso afirmativo, anote el total de Servicios Profesionales de Carrera u homólogos con los que contaba.</t>
  </si>
  <si>
    <t>En caso de que no haya contado con algún Servicio Profesional de Carrera u homólogo, se encuentre en proceso de integración, o no cuente con información para determinarlo, indíquelo en la columna correspondiente conforme al catálogo respectivo y deje el resto de la fila en blanco.</t>
  </si>
  <si>
    <r>
      <t xml:space="preserve">¿Contaba con algún Servicio Profesional de Carrera u homólogo?
</t>
    </r>
    <r>
      <rPr>
        <i/>
        <sz val="8"/>
        <rFont val="Arial"/>
        <family val="2"/>
      </rPr>
      <t>(1. Sí / 2. En proceso de integración / 3. No / 9. No identificado)</t>
    </r>
  </si>
  <si>
    <t>La cantidad de Servicios Profesionales de Carrera u homólogos que registre debe ser igual a la cantidad reportada como respuesta en la columna "Servicios Profesionales de Carrera u homólogos" de la pregunta anterior.</t>
  </si>
  <si>
    <t>Para cada Servicio Profesional de Carrera u homólogo, seleccione con una "X" el o los elementos, mecanismos y/ o esquemas que correspondan.</t>
  </si>
  <si>
    <r>
      <t xml:space="preserve">Otro elemento, mecanismo y/ o esquema </t>
    </r>
    <r>
      <rPr>
        <i/>
        <sz val="8"/>
        <color theme="1"/>
        <rFont val="Arial"/>
        <family val="2"/>
      </rPr>
      <t>(especifique)</t>
    </r>
  </si>
  <si>
    <t>Catálogo de elementos, mecanismos y/ o esquemas que conforman el Servicio Profesional de Carrera u homólogo</t>
  </si>
  <si>
    <r>
      <t xml:space="preserve">Otro elemento, mecanismo y/ o esquema:
</t>
    </r>
    <r>
      <rPr>
        <i/>
        <sz val="8"/>
        <color theme="1"/>
        <rFont val="Arial"/>
        <family val="2"/>
      </rPr>
      <t>(especifique)</t>
    </r>
  </si>
  <si>
    <t>Nombre de la disposición normativa donde se encuentra regulado</t>
  </si>
  <si>
    <t>Fecha de publicación de la disposición normativa donde se encuentra regulado</t>
  </si>
  <si>
    <t>Fecha de última actualización de la disposición normativa donde se encuentra regulado</t>
  </si>
  <si>
    <t>Sitio donde se encuentra disponible la disposición normativa donde se encuentra regulado (URL)</t>
  </si>
  <si>
    <t>En caso de que determinada disposición normativa no se haya publicado a través de algún medio oficial, en el apartado "Fecha de publicación de la disposición normativa donde se encuentra regulado" anote la fecha de expedición o elaboración de la misma. De ser este el caso, explique dicha situación en el recuadro que se encuentra en la parte inferior de la tabla de respuesta.</t>
  </si>
  <si>
    <t>En caso de que determinada disposición normativa no se haya actualizado desde su publicación, anote una "X" en la columna "No se ha actualizado" y deje el resto de las columnas del apartado "Fecha de última actualización de la disposición normativa donde se encuentra regulado" en blanco.</t>
  </si>
  <si>
    <t>Para cada Servicio Profesional de Carrera u homólogo, y de ser el caso, la fecha registrada en el apartado "Fecha de última actualización de la disposición normativa donde se encuentra regulado" debe ser posterior a la reportada en el apartado "Fecha de publicación de la disposición normativa donde se encuentra regulado". En caso de que esta instrucción no le aplique, justifíquelo en el recuadro que se encuentra al final de la tabla de respuesta.</t>
  </si>
  <si>
    <t>En caso de que determinado Servicio Profesional de Carrera u homólogo haya contado con alguna disposición normativa donde se encuentre regulado, pero esta no se encuentre disponible en línea, en la columna "Sitio donde se encuentra disponible la disposición normativa donde se encuentra regulado (URL)" anote "NA" (No aplica).</t>
  </si>
  <si>
    <t>Incorporado a algún Servicio Profesional de Carrera u homólogo</t>
  </si>
  <si>
    <t>No incorporado a algún Servicio Profesional de Carrera u homólogo</t>
  </si>
  <si>
    <t>Anote, por cada una de las instituciones de la Administración Pública de su entidad federativa, la cantidad de personal adscrito al cierre del año 2023, según estatus de incorporación a algún Servicio Profesional de Carrera u homólogo y sexo.</t>
  </si>
  <si>
    <t>Para cada institución, la cantidad registrada en la columna "Total" debe ser igual a la cantidad reportada como respuesta en la columna "Total" de la pregunta 1.5, así como corresponder a su desagregación por sexo.</t>
  </si>
  <si>
    <t>Catálogo de diseño institucional de los elementos, mecanismos y/ o esquemas de profesionalización para el personal</t>
  </si>
  <si>
    <t>En caso de que seleccione el código "9" en la columna "Diseño institucional de los elementos, mecanismos y/ o esquemas de profesionalización para el personal", explique dicha situación en el recuadro que se encuentra en la parte inferior del catálogo de respuesta.</t>
  </si>
  <si>
    <r>
      <t xml:space="preserve">Diseño institucional de los elementos, mecanismos y/ o esquemas de profesionalización para el personal
</t>
    </r>
    <r>
      <rPr>
        <i/>
        <sz val="8"/>
        <color theme="1"/>
        <rFont val="Arial"/>
        <family val="2"/>
      </rPr>
      <t>(ver catálogo)</t>
    </r>
  </si>
  <si>
    <r>
      <t xml:space="preserve">¿Contaba con elementos, mecanismos y/ o esquemas de profesionalización para el personal </t>
    </r>
    <r>
      <rPr>
        <b/>
        <u/>
        <sz val="9"/>
        <color theme="1"/>
        <rFont val="Arial"/>
        <family val="2"/>
      </rPr>
      <t>de manera independiente</t>
    </r>
    <r>
      <rPr>
        <b/>
        <sz val="9"/>
        <color theme="1"/>
        <rFont val="Arial"/>
        <family val="2"/>
      </rPr>
      <t xml:space="preserve"> a la existencia de un Servicio Profesional de Carrera u homólogo?
</t>
    </r>
    <r>
      <rPr>
        <i/>
        <sz val="8"/>
        <color theme="1"/>
        <rFont val="Arial"/>
        <family val="2"/>
      </rPr>
      <t>(1. Sí / 2. En proceso de integración / 3. No / 9. No identificado)</t>
    </r>
  </si>
  <si>
    <t>Señale los elementos, mecanismos y/ o esquemas de profesionalización para el personal implementados por la Administración Pública de la entidad federativa.</t>
  </si>
  <si>
    <t>En caso de que no haya seleccionado el código "1" o "3" en la columna "Diseño institucional de los elementos, mecanismos y/ o esquemas de profesionalización para el personal" de la pregunta anterior, no puede registrar información en el presente reactivo.</t>
  </si>
  <si>
    <t>Fecha de publicación de la disposición normativa donde se encuentran regulados</t>
  </si>
  <si>
    <t>Fecha de última actualización de la disposición normativa donde se encuentran regulados</t>
  </si>
  <si>
    <t>Sitio donde se encuentra disponible la disposición normativa donde se encuentran regulados (URL)</t>
  </si>
  <si>
    <t>Nombre de la disposición normativa donde se encuentran regulados</t>
  </si>
  <si>
    <r>
      <t xml:space="preserve">¿Contaba con alguna disposición normativa donde se encuentren regulados los elementos, mecanismos y/ o esquemas de profesionalización para el personal?
</t>
    </r>
    <r>
      <rPr>
        <i/>
        <sz val="8"/>
        <color theme="1"/>
        <rFont val="Arial"/>
        <family val="2"/>
      </rPr>
      <t>(1. Sí / 2. En proceso de integración / 3. No / 9. No identificado)</t>
    </r>
  </si>
  <si>
    <r>
      <t xml:space="preserve">Otro elemento, mecanismo y/ o esquema </t>
    </r>
    <r>
      <rPr>
        <i/>
        <sz val="8"/>
        <rFont val="Arial"/>
        <family val="2"/>
      </rPr>
      <t>(especifique)</t>
    </r>
  </si>
  <si>
    <t>Indique las instituciones de la Administración Pública de su entidad federativa que al cierre del año 2023 contaban con elementos, mecanismos y/ o esquemas de profesionalización para el personal. Por cada una de estas, señale los elementos, mecanismos y/ o esquemas de profesionalización para el personal implementados; utilizando para tal efecto el catálogo que se presenta en la parte inferior de la siguiente tabla.</t>
  </si>
  <si>
    <r>
      <t xml:space="preserve">¿Contaba con elementos, mecanismos y/ o esquemas de profesionalización para el personal?
</t>
    </r>
    <r>
      <rPr>
        <i/>
        <sz val="8"/>
        <color theme="1"/>
        <rFont val="Arial"/>
        <family val="2"/>
      </rPr>
      <t>(1. Sí / 2. En proceso de integración / 3. No / 9. No identificado)</t>
    </r>
  </si>
  <si>
    <r>
      <t xml:space="preserve">Elementos, mecanismos y/ o esquemas de profesionalización implementados
</t>
    </r>
    <r>
      <rPr>
        <i/>
        <sz val="8"/>
        <color theme="1"/>
        <rFont val="Arial"/>
        <family val="2"/>
      </rPr>
      <t>(ver catálogo)</t>
    </r>
  </si>
  <si>
    <t>En caso de que determinada institución no haya contado con elementos, mecanismos y/ o esquemas de profesionalización para el personal, se hayan encontrado en proceso de integración, o no cuente con información para determinarlo, indíquelo en la columna correspondiente conforme al catálogo respectivo y deje el resto de la fila en blanco.</t>
  </si>
  <si>
    <t>Catálogo de elementos, mecanismos y/ o esquemas de profesionalización implementados</t>
  </si>
  <si>
    <r>
      <t xml:space="preserve">¿Contaba con alguna disposición normativa donde se encuentren regulados los elementos, mecanismos y/ o esquemas de profesionalización para el personal?
</t>
    </r>
    <r>
      <rPr>
        <i/>
        <sz val="8"/>
        <rFont val="Arial"/>
        <family val="2"/>
      </rPr>
      <t>(1. Sí / 2. En proceso de integración / 3. No / 9. No identificado)</t>
    </r>
  </si>
  <si>
    <t>Para cada institución, en caso de que no haya seleccionado el código "1" en la columna "¿Contaba con elementos, mecanismos y/ o esquemas de profesionalización para el personal?" de la pregunta anterior, no puede registrar información en el presente reactivo.</t>
  </si>
  <si>
    <t>En caso de que determinada institución no haya contado con alguna disposición normativa donde se encuentren regulados los elementos, mecanismos y/ o esquemas de profesionalización para el personal, se haya encontrado en proceso de integración, o no cuente con información para determinarlo, indíquelo en la columna correspondiente conforme al catálogo respectivo y deje el resto de la fila en blanco.</t>
  </si>
  <si>
    <t>En caso de que determinada disposición normativa no se haya publicado a través de algún medio oficial, en el apartado "Fecha de publicación de la disposición normativa donde se encuentran regulados" anote la fecha de expedición o elaboración de la misma. De ser este el caso, explique dicha situación en el recuadro que se encuentra en la parte inferior de la tabla de respuesta.</t>
  </si>
  <si>
    <t>En caso de que determinada disposición normativa no se haya actualizado desde su publicación, anote una "X" en la columna "No se ha actualizado" y deje el resto de las columnas del apartado "Fecha de última actualización de la disposición normativa donde se encuentran regulados" en blanco.</t>
  </si>
  <si>
    <t>Para cada institución, y de ser el caso, la fecha registrada en el apartado "Fecha de última actualización de la disposición normativa donde se encuentran regulados" debe ser posterior a la reportada en el apartado "Fecha de publicación de la disposición normativa donde se encuentran regulados". En caso de que esta instrucción no le aplique, justifíquelo en el recuadro que se encuentra al final de la tabla de respuesta.</t>
  </si>
  <si>
    <t>En caso de que determinada institución haya contado con alguna disposición normativa donde se encuentren regulados los elementos, mecanismos y/ o esquemas de profesionalización para el personal, pero esta no se encuentre disponible en línea, en la columna "Sitio donde se encuentra disponible la disposición normativa donde se encuentran regulados (URL)" anote "NA" (No aplica).</t>
  </si>
  <si>
    <t>En caso de que no haya contado con alguna disposición normativa donde se encuentren regulados los elementos, mecanismos y/ o esquemas de profesionalización para el personal, se haya encontrado en proceso de integración, o no cuente con información para determinarlo, indíquelo en la columna correspondiente conforme al catálogo respectivo y deje el resto de la fila en blanco.</t>
  </si>
  <si>
    <t>El nombre de las disposiciones normativas debe registrarse en mayúsculas, sin comillas ni signos de acentuación, puntuación, paréntesis y abreviaturas.</t>
  </si>
  <si>
    <t>En caso de que la disposición normativa no se haya publicado a través de algún medio oficial, en el apartado "Fecha de publicación de la disposición normativa donde se encuentran regulados" anote la fecha de expedición o elaboración de la misma. De ser este el caso, explique dicha situación en el recuadro que se encuentra en la parte inferior de la tabla de respuesta.</t>
  </si>
  <si>
    <t>En caso de que la disposición normativa no se haya actualizado desde su publicación, anote una "X" en la columna "No se ha actualizado" y deje el resto de las columnas del apartado "Fecha de última actualización de la disposición normativa donde se encuentran regulados" en blanco.</t>
  </si>
  <si>
    <t>De ser el caso, la fecha registrada en el apartado "Fecha de última actualización de la disposición normativa donde se encuentran regulados" debe ser posterior a la reportada en el apartado "Fecha de publicación de la disposición normativa donde se encuentran regulados". En caso de que esta instrucción no le aplique, justifíquelo en el recuadro que se encuentra al final de la tabla de respuesta.</t>
  </si>
  <si>
    <t>En caso de que haya contado con alguna disposición normativa donde se encuentren regulados los elementos, mecanismos y/ o esquemas de profesionalización para el personal, pero esta no se encuentre disponible en línea, en la columna "Sitio donde se encuentra disponible la disposición normativa donde se encuentran regulados (URL)" anote "NA" (No aplica).</t>
  </si>
  <si>
    <t>Personal adscrito a las instituciones de la Administración Pública de la entidad federativa, según estatus de incorporación a algún Servicio Profesional de Carrera u homólogo y sexo</t>
  </si>
  <si>
    <t>Adición. Profesionalización del personal</t>
  </si>
  <si>
    <t>El objetivo de la presente adición es dar cuenta de la existencia, configuración y personal incorporado a los distintos Servicios Profesionales de Carrera u homólogos de la Administración Pública de la entidad federativa, así como de la implementación de elementos, mecanismos y/ o esquemas de profesionalización para el personal de manera independiente a la existencia de un Servicio Profesional de Carrera u homólogo.</t>
  </si>
  <si>
    <r>
      <t xml:space="preserve">1.- Periodo de referencia de los datos: 
</t>
    </r>
    <r>
      <rPr>
        <b/>
        <i/>
        <sz val="8"/>
        <color theme="1"/>
        <rFont val="Arial"/>
        <family val="2"/>
      </rPr>
      <t>Al cierre del año:</t>
    </r>
    <r>
      <rPr>
        <i/>
        <sz val="8"/>
        <color theme="1"/>
        <rFont val="Arial"/>
        <family val="2"/>
      </rPr>
      <t xml:space="preserve"> la información se refiere a lo existente al 31 de diciembre de 2023.</t>
    </r>
  </si>
  <si>
    <t>Instrucciones generales para las preguntas de la subadición:</t>
  </si>
  <si>
    <t>2.- Únicamente debe considerar la información de los Servicios Profesionales de Carrera u homólogos de la Administración Pública de la entidad federativa que liste en la pregunta A.2.</t>
  </si>
  <si>
    <t>3.- Salvo aquellas preguntas que no requieran información por Servicio Profesional de Carrera u homólogo, el listado de Servicios Profesionales de Carrera u homólogos que se despliega es el mismo que registre como respuesta en la pregunta A.2.</t>
  </si>
  <si>
    <t>Glosario de la subadición:</t>
  </si>
  <si>
    <r>
      <t>3.-</t>
    </r>
    <r>
      <rPr>
        <b/>
        <i/>
        <sz val="8"/>
        <rFont val="Arial"/>
        <family val="2"/>
      </rPr>
      <t xml:space="preserve"> Certificación de capacidades.</t>
    </r>
    <r>
      <rPr>
        <i/>
        <sz val="8"/>
        <rFont val="Arial"/>
        <family val="2"/>
      </rPr>
      <t xml:space="preserve"> Se refiere al reconocimiento formal y temporal de las competencias y/ o capacidades profesionales de una persona servidora pública de carrera, el cual se obtiene a través de la aprobación de las evaluaciones de competencias y/ o capacidades profesionales.</t>
    </r>
  </si>
  <si>
    <r>
      <t xml:space="preserve">4.- </t>
    </r>
    <r>
      <rPr>
        <b/>
        <i/>
        <sz val="8"/>
        <color theme="1"/>
        <rFont val="Arial"/>
        <family val="2"/>
      </rPr>
      <t xml:space="preserve">Concurso abierto. </t>
    </r>
    <r>
      <rPr>
        <i/>
        <sz val="8"/>
        <color theme="1"/>
        <rFont val="Arial"/>
        <family val="2"/>
      </rPr>
      <t>Se refiere a aquel en el que se realiza un concurso de oposición abierto donde se permite la participación de personas que no necesariamente pertenecen a la institución pública en la que se encuentra la plaza en concurso.</t>
    </r>
  </si>
  <si>
    <r>
      <t xml:space="preserve">5.- </t>
    </r>
    <r>
      <rPr>
        <b/>
        <i/>
        <sz val="8"/>
        <rFont val="Arial"/>
        <family val="2"/>
      </rPr>
      <t xml:space="preserve">Concurso cerrado. </t>
    </r>
    <r>
      <rPr>
        <i/>
        <sz val="8"/>
        <rFont val="Arial"/>
        <family val="2"/>
      </rPr>
      <t>Se refiere a aquel en el que se realiza un concurso de oposición que únicamente permite la participación de personas servidoras públicas pertenecientes a la institución pública en la que se encuentra la plaza en concurso.</t>
    </r>
  </si>
  <si>
    <r>
      <t>6.-</t>
    </r>
    <r>
      <rPr>
        <b/>
        <i/>
        <sz val="8"/>
        <color theme="1"/>
        <rFont val="Arial"/>
        <family val="2"/>
      </rPr>
      <t xml:space="preserve"> Entrevista. </t>
    </r>
    <r>
      <rPr>
        <i/>
        <sz val="8"/>
        <color theme="1"/>
        <rFont val="Arial"/>
        <family val="2"/>
      </rPr>
      <t>Se refiere al elemento de valoración individual en el que participan las personas candidatas, las personas superioras jerárquicas y/ o el personal de recursos humanos a efecto de realizar la valoración de las capacidades, conocimientos, destrezas y/ o conductas de las personas candidatas, con base en las necesidades y requerimientos del cargo público de carrera.</t>
    </r>
  </si>
  <si>
    <r>
      <t>1.-</t>
    </r>
    <r>
      <rPr>
        <b/>
        <i/>
        <sz val="8"/>
        <rFont val="Arial"/>
        <family val="2"/>
      </rPr>
      <t xml:space="preserve"> Capacitación.</t>
    </r>
    <r>
      <rPr>
        <i/>
        <sz val="8"/>
        <rFont val="Arial"/>
        <family val="2"/>
      </rPr>
      <t xml:space="preserve"> Se refiere al proceso por el cual las personas servidoras públicas de carrera son inducidas, preparadas y actualizadas para el eficiente desempeño de las funciones inherentes a su cargo público de carrera, para su desarrollo profesional y, cuando corresponda, para contribuir a la certificación de competencias y/ o capacidades profesionales.</t>
    </r>
  </si>
  <si>
    <r>
      <t xml:space="preserve">11.- </t>
    </r>
    <r>
      <rPr>
        <b/>
        <i/>
        <sz val="8"/>
        <color theme="1"/>
        <rFont val="Arial"/>
        <family val="2"/>
      </rPr>
      <t xml:space="preserve">Revisión curricular. </t>
    </r>
    <r>
      <rPr>
        <i/>
        <sz val="8"/>
        <color theme="1"/>
        <rFont val="Arial"/>
        <family val="2"/>
      </rPr>
      <t>Se refiere al elemento de valoración inicial del documento resumen que presenta la información relacionada con la formación profesional, experiencia, habilidades y aptitudes laborales de las personas candidatas para ocupar un puesto vacante, de conformidad con las bases, disposiciones y tiempos establecidos en la correspondiente convocatoria.</t>
    </r>
  </si>
  <si>
    <t>Anote el nombre de cada uno de los Servicios Profesionales de Carrera u homólogos con los que contaba al cierre del año 2023 la Administración Pública de su entidad federativa. Por cada uno de estos, señale los elementos, mecanismos y/ o esquemas que lo conforman; utilizando para tal efecto el catálogo que se presentan en la parte inferior de la siguiente tabla.</t>
  </si>
  <si>
    <t>1.- En caso de que seleccione el código "2", "3" o "9" en la columna "¿Contaba con algún Servicio Profesional de Carrera u homólogo?" de la pregunta A.1, pase a la pregunta A.6.</t>
  </si>
  <si>
    <t>Se refiere al proceso por el cual las personas servidoras públicas de carrera son inducidas, preparadas y actualizadas para el eficiente desempeño de las funciones inherentes a su cargo público de carrera, para su desarrollo profesional y, cuando corresponda, para contribuir a la certificación de competencias y/ o capacidades profesionales.</t>
  </si>
  <si>
    <t>Se refiere al instrumento técnico emitido por la respectiva unidad de recursos humanos que integra los puestos mediante la identificación de la información correspondiente a su denominación, adscripción, código, rama de cargo, funciones, perfiles profesionales y remuneraciones, entre otra.</t>
  </si>
  <si>
    <r>
      <t xml:space="preserve">2.- </t>
    </r>
    <r>
      <rPr>
        <b/>
        <i/>
        <sz val="8"/>
        <color theme="1"/>
        <rFont val="Arial"/>
        <family val="2"/>
      </rPr>
      <t xml:space="preserve">Catálogo de puestos y perfiles profesionales. </t>
    </r>
    <r>
      <rPr>
        <i/>
        <sz val="8"/>
        <color theme="1"/>
        <rFont val="Arial"/>
        <family val="2"/>
      </rPr>
      <t>Se refiere al instrumento técnico emitido por la respectiva unidad de recursos humanos que integra los puestos mediante la identificación de la información correspondiente a su denominación, adscripción, código, rama de cargo, funciones, perfiles profesionales y remuneraciones, entre otra.</t>
    </r>
  </si>
  <si>
    <t>Certificación de capacidades (Servicio Profesional de Carrera u homólogo)</t>
  </si>
  <si>
    <t>Se refiere al reconocimiento formal y temporal de las competencias y/ o capacidades profesionales de una persona servidora pública de carrera, el cual se obtiene a través de la aprobación de las evaluaciones de competencias y/ o capacidades profesionales.</t>
  </si>
  <si>
    <t>Se refiere al elemento de valoración individual en el que participan las personas candidatas, las personas superioras jerárquicas y/ o el personal de recursos humanos a efecto de realizar la valoración de las capacidades, conocimientos, destrezas y/ o conductas de las personas candidatas, con base en las necesidades y requerimientos del cargo público de carrera.</t>
  </si>
  <si>
    <t>Se refiere al conjunto de procedimientos para establecer la metodología y la definición de los mecanismos de medición y valoración cuantitativa y cualitativa del rendimiento de las personas servidoras públicas de carrera, mismo que opera a través de un grupo de indicadores previamente definidos para un periodo de evaluación determinado.</t>
  </si>
  <si>
    <t>Se refiere al elemento de valoración que corresponde a la revisión y análisis de los documentos probatorios presentados por las personas candidatas para ocupar un cargo público de carrera, con el objetivo de examinar la experiencia, tiempo de permanencia, nivel de responsabilidad, remuneración y relevancia de cargos anteriormente ocupados. Dichos documentos estarán sujetos a la constatación de su autenticidad por medio de consultas a registros públicos o a las instancias y autoridades correspondientes.</t>
  </si>
  <si>
    <t>Se refiere al elemento de valoración que, con base en las disposiciones y necesidades establecidas en la convocatoria del puesto vacante, se evalúa el conocimiento y las destrezas de las personas candidatas para realizar eficazmente una tarea o actividad física, mental o social necesaria para ocupar un cargo público de carrera.</t>
  </si>
  <si>
    <t>Se refiere al elemento de valoración inicial del documento resumen que presenta la información relacionada con la formación profesional, experiencia, habilidades y aptitudes laborales de las personas candidatas para ocupar un puesto vacante, de conformidad con las bases, disposiciones y tiempos establecidos en la correspondiente convocatoria.</t>
  </si>
  <si>
    <t>Separación del servicio (Servicio Profesional de Carrera u homólogo)</t>
  </si>
  <si>
    <t>Se refiere al conjunto de procesos que permiten determinar el procedimiento a seguir para que el nombramiento de una persona servidora pública de carrera deje de surtir efectos, según motivo de la separación del cargo y de conformidad con la normatividad aplicable al Servicio Profesional de Carrera u homólogo.</t>
  </si>
  <si>
    <t>Se refiere a un conjunto de acciones sistemáticas mediante las cuales las personas servidoras públicas pueden ingresar, permanecer y desarrollarse profesionalmente dentro de una institución, proporcionando a su vez niveles altos de eficiencia y eficacia que redunden en el cumplimiento óptimo de los objetivos institucionales.</t>
  </si>
  <si>
    <t>En caso de que no haya seleccionado el código "1" o "3" en la columna "Diseño institucional de los elementos, mecanismos y/ o esquemas de profesionalización para el personal" de la pregunta A.6, no puede registrar información en el presente reactivo.</t>
  </si>
  <si>
    <t>En caso de que no haya seleccionado el código "2" o "3" en la columna "Diseño institucional de los elementos, mecanismos y/ o esquemas de profesionalización para el personal" de la pregunta A.6, no puede registrar información en el presente reactivo.</t>
  </si>
  <si>
    <t>4.- En caso de que seleccione el código "2", "3" o "9" en la columna "¿Contaba con elementos, mecanismos y/ o esquemas de profesionalización para el personal de manera independiente a la existencia de un Servicio Profesional de Carrera u homólogo?" de la pregunta A.6, concluya la adición.</t>
  </si>
  <si>
    <t>2.- Únicamente debe considerar la información de las instituciones de la Administración Pública de la entidad federativa listadas en la pregunta 1.1</t>
  </si>
  <si>
    <t>3.- Salvo aquellas preguntas que no requieran información por institución de la Administración Pública de la entidad federativa, el listado de instituciones que se despliega es el mismo que registró como respuesta en la pregunta 1.1.</t>
  </si>
  <si>
    <t>1.- Debe considerar la información de los elementos, mecanismos y/ o esquemas de profesionalización para el personal implementados de manera independiente a la existencia de un Servicio Profesional de Carrera u homólogo.</t>
  </si>
  <si>
    <r>
      <t xml:space="preserve">Indique si al cierre del año 2023 la Administración Pública de su entidad federativa contaba con elementos, mecanismos y/ o esquemas de profesionalización para el personal </t>
    </r>
    <r>
      <rPr>
        <b/>
        <u/>
        <sz val="9"/>
        <color theme="1"/>
        <rFont val="Arial"/>
        <family val="2"/>
      </rPr>
      <t>de manera independiente</t>
    </r>
    <r>
      <rPr>
        <b/>
        <sz val="9"/>
        <color theme="1"/>
        <rFont val="Arial"/>
        <family val="2"/>
      </rPr>
      <t xml:space="preserve"> a la existencia de un Servicio Profesional de Carrera u homólogo. En caso afirmativo, señale el diseño institucional para su implementación.</t>
    </r>
  </si>
  <si>
    <t>1.- El listado de Servicios Profesionales de Carrera u homólogos que se despliega es el mismo que registró como respuesta en la pregunta A.2.</t>
  </si>
  <si>
    <t>2.- El listado de instituciones que se despliega es el mismo que registró como respuesta en la pregunta 1.1.</t>
  </si>
  <si>
    <t>3.- Para cada Servicio Profesional de Carrera u homólogo, en caso de que todas las instituciones de la Administración Pública de la entidad federativa (tanto de la Administración Pública Centralizada como Paraestatal) hayan contado con él, anote una "X" en la columna "Todas las instituciones de la Administración Pública de la entidad federativa" y deje el resto de la fila en blanco.</t>
  </si>
  <si>
    <t>4.- Para cada Servicio Profesional de Carrera u homólogo, seleccione con una "X" la o las instituciones de la Administración Pública de la entidad federativa que hayan contado con él.</t>
  </si>
  <si>
    <t>5.- Para cada Servicio Profesional de Carrera u homólogo, en caso de que únicamente alguna unidad administrativa de determinada institución de la Administración Pública de la entidad federativa haya contado con él, seleccione con una "X" la institución en la que se encontraba adscrita dicha unidad administrativa y especifique dicha situación en el recuadro que se encuentra al final de la tabla de respuesta.</t>
  </si>
  <si>
    <t>6.- Para cada Servicio Profesional de Carrera u homólogo, en caso de que alguna institución que no forme parte de la Administración Pública de la entidad federativa haya contado con él, seleccione una "X" la columna "Otra institución" y anote el nombre de dicha(s) institución(es) en el recuadro destinado para tal efecto que se encuentra al final de la tabla de respuesta.</t>
  </si>
  <si>
    <t>Preguntas A.1 a A.10</t>
  </si>
  <si>
    <r>
      <t xml:space="preserve">¿Fue necesario celebrar alguna contratación pública para la realización de la evaluación?
</t>
    </r>
    <r>
      <rPr>
        <i/>
        <sz val="8"/>
        <color theme="1"/>
        <rFont val="Arial"/>
        <family val="2"/>
      </rPr>
      <t>(1. Sí / 2. No / 9. No identificado)</t>
    </r>
  </si>
  <si>
    <t>Catálogo de procedimientos de contratación</t>
  </si>
  <si>
    <r>
      <t xml:space="preserve">Otro procedimiento </t>
    </r>
    <r>
      <rPr>
        <i/>
        <sz val="8"/>
        <rFont val="Arial"/>
        <family val="2"/>
      </rPr>
      <t>(especifique)</t>
    </r>
  </si>
  <si>
    <t xml:space="preserve">La cantidad de programas presupuestarios y/ o políticas públicas evaluadas que registre debe ser igual a la cantidad reportada como respuesta en la columna "Programas presupuestarios y/ o políticas públicas evaluadas" de la pregunta anterior. </t>
  </si>
  <si>
    <r>
      <rPr>
        <b/>
        <sz val="9"/>
        <color theme="1"/>
        <rFont val="Arial"/>
        <family val="2"/>
      </rPr>
      <t>Procedimiento de contratación</t>
    </r>
    <r>
      <rPr>
        <sz val="9"/>
        <color theme="1"/>
        <rFont val="Arial"/>
        <family val="2"/>
      </rPr>
      <t xml:space="preserve">
</t>
    </r>
    <r>
      <rPr>
        <i/>
        <sz val="8"/>
        <color theme="1"/>
        <rFont val="Arial"/>
        <family val="2"/>
      </rPr>
      <t>(ver catálogo)</t>
    </r>
  </si>
  <si>
    <t>En caso de que no haya sido necesario celebrar alguna contratación pública para la realización de la evaluación de determinado programa presupuestario y/ o política pública, o no cuente con información para determinarlo, indíquelo en la columna correspondiente conforme al catálogo respectivo y deje las columnas "Procedimiento de contratación" y "Monto de la contratación" en blanco.</t>
  </si>
  <si>
    <t>En caso de que seleccione el código "6" en la columna "Procedimiento de contratación", debe anotar el nombre de dicho(s) procedimiento(s) de contratación en el recuadro destinado para tal efecto que se encuentra al final de la tabla de respuesta.</t>
  </si>
  <si>
    <r>
      <t xml:space="preserve">Otro procedimiento:
</t>
    </r>
    <r>
      <rPr>
        <i/>
        <sz val="8"/>
        <rFont val="Arial"/>
        <family val="2"/>
      </rPr>
      <t>(especifique)</t>
    </r>
  </si>
  <si>
    <t>El listado de programas presupuestarios y/ o políticas públicas evaluadas que se despliega es el mismo que registró como respuesta en la pregunta anterior.</t>
  </si>
  <si>
    <r>
      <t xml:space="preserve">5.- </t>
    </r>
    <r>
      <rPr>
        <b/>
        <i/>
        <sz val="8"/>
        <color theme="1"/>
        <rFont val="Arial"/>
        <family val="2"/>
      </rPr>
      <t xml:space="preserve">Programa presupuestario. </t>
    </r>
    <r>
      <rPr>
        <i/>
        <sz val="8"/>
        <color theme="1"/>
        <rFont val="Arial"/>
        <family val="2"/>
      </rPr>
      <t>Se refiere a la categoría programática que permite organizar, en forma representativa y homogénea, las actividades sistematizadas, integradas y articuladas que proveen bienes y servicios tendientes a lograr un resultado específico en una población objetivo.</t>
    </r>
  </si>
  <si>
    <r>
      <rPr>
        <b/>
        <i/>
        <sz val="8"/>
        <color theme="1"/>
        <rFont val="Arial"/>
        <family val="2"/>
      </rPr>
      <t xml:space="preserve">Evaluación de indicadores. </t>
    </r>
    <r>
      <rPr>
        <i/>
        <sz val="8"/>
        <color theme="1"/>
        <rFont val="Arial"/>
        <family val="2"/>
      </rPr>
      <t>Se refiere al análisis mediante trabajo de campo respecto de la pertinencia y alcance de los indicadores de un programa presupuestario y/ o política pública para el logro de resultados.</t>
    </r>
  </si>
  <si>
    <r>
      <rPr>
        <b/>
        <i/>
        <sz val="8"/>
        <color theme="1"/>
        <rFont val="Arial"/>
        <family val="2"/>
      </rPr>
      <t xml:space="preserve">Evaluación complementaria. </t>
    </r>
    <r>
      <rPr>
        <i/>
        <sz val="8"/>
        <color theme="1"/>
        <rFont val="Arial"/>
        <family val="2"/>
      </rPr>
      <t>Se refiere al tipo de evaluación cuya aplicación es opcional y tenga por objeto mejorar el desempeño y gestión de un programa presupuestario y/ o política pública, así como obtener evidencias adicionales.</t>
    </r>
  </si>
  <si>
    <r>
      <rPr>
        <b/>
        <i/>
        <sz val="8"/>
        <color theme="1"/>
        <rFont val="Arial"/>
        <family val="2"/>
      </rPr>
      <t xml:space="preserve">Evaluación específica. </t>
    </r>
    <r>
      <rPr>
        <i/>
        <sz val="8"/>
        <color theme="1"/>
        <rFont val="Arial"/>
        <family val="2"/>
      </rPr>
      <t>Se refiere al análisis realizado mediante trabajo de gabinete o de campo, diseñado específicamente para un determinado proceso de evaluación.</t>
    </r>
  </si>
  <si>
    <r>
      <t xml:space="preserve">4.- </t>
    </r>
    <r>
      <rPr>
        <b/>
        <i/>
        <sz val="8"/>
        <color theme="1"/>
        <rFont val="Arial"/>
        <family val="2"/>
      </rPr>
      <t xml:space="preserve">Políticas públicas. </t>
    </r>
    <r>
      <rPr>
        <i/>
        <sz val="8"/>
        <color theme="1"/>
        <rFont val="Arial"/>
        <family val="2"/>
      </rPr>
      <t>Se refiere, en términos del presente censo, a las intervenciones del gobierno sobre un tema de interés público que articulan, de manera concertada y coordinada, estrategias, acciones o un conjunto de programas presupuestarios de las dependencias y entidades de la Administración Pública.</t>
    </r>
  </si>
  <si>
    <t>Aspectos Susceptibles de Mejora</t>
  </si>
  <si>
    <r>
      <rPr>
        <b/>
        <sz val="9"/>
        <color theme="1"/>
        <rFont val="Arial"/>
        <family val="2"/>
      </rPr>
      <t xml:space="preserve">Evaluación de indicadores. </t>
    </r>
    <r>
      <rPr>
        <sz val="9"/>
        <color theme="1"/>
        <rFont val="Arial"/>
        <family val="2"/>
      </rPr>
      <t>Se refiere al análisis mediante trabajo de campo respecto de la pertinencia y alcance de los indicadores de un programa presupuestario y/ o política pública para el logro de resultados.</t>
    </r>
  </si>
  <si>
    <r>
      <rPr>
        <b/>
        <sz val="9"/>
        <color theme="1"/>
        <rFont val="Arial"/>
        <family val="2"/>
      </rPr>
      <t xml:space="preserve">Evaluación específica. </t>
    </r>
    <r>
      <rPr>
        <sz val="9"/>
        <color theme="1"/>
        <rFont val="Arial"/>
        <family val="2"/>
      </rPr>
      <t>Se refiere al análisis realizado mediante trabajo de gabinete o de campo, diseñado específicamente para un determinado proceso de evaluación.</t>
    </r>
  </si>
  <si>
    <r>
      <rPr>
        <b/>
        <sz val="9"/>
        <color theme="1"/>
        <rFont val="Arial"/>
        <family val="2"/>
      </rPr>
      <t xml:space="preserve">Evaluación complementaria. </t>
    </r>
    <r>
      <rPr>
        <sz val="9"/>
        <color theme="1"/>
        <rFont val="Arial"/>
        <family val="2"/>
      </rPr>
      <t>Se refiere al tipo de evaluación cuya aplicación es opcional y tenga por objeto mejorar el desempeño y gestión de un programa presupuestario y/ o política pública, así como obtener evidencias adicionales.</t>
    </r>
  </si>
  <si>
    <t>Se refiere, en términos del presente censo, a las intervenciones del gobierno sobre un tema de interés público que articulan, de manera concertada y coordinada, estrategias, acciones o un conjunto de programas presupuestarios de las dependencias y entidades de la Administración Pública.</t>
  </si>
  <si>
    <t>Complemento 1</t>
  </si>
  <si>
    <t>3.- Para cada programa presupuestario y/ o política pública evaluada, seleccione con una "X" la o las instituciones de la Administración Pública de la entidad federativa relacionadas.</t>
  </si>
  <si>
    <t>4.- Para cada programa presupuestario y/ o política pública evaluada, en caso de que se encuentre relacionada únicamente alguna unidad administrativa de determinada institución de la Administración Pública de la entidad federativa, seleccione con una "X" la institución en la que se encontraba adscrita dicha unidad administrativa y especifique dicha situación en el recuadro que se encuentra al final de la tabla de respuesta.</t>
  </si>
  <si>
    <t>Complemento 2. Competencia institucional de los Servicios Profesionales de Carrera u homólogos</t>
  </si>
  <si>
    <t>Complemento 1. Competencia institucional de los programas presupuestarios y/ o políticas públicas evaluadas</t>
  </si>
  <si>
    <t>En el Complemento 2 debe señalar las instituciones de la Administración Pública de la entidad federativa que hayan contado con determinado Servicio Profesional de Carrera u homólogo.</t>
  </si>
  <si>
    <t>Complemento 2</t>
  </si>
  <si>
    <t>En el Complemento 1 debe señalar las instituciones de la Administración Pública de la entidad federativa relacionadas con determinado programa presupuestario y/ o política pública evaluada.</t>
  </si>
  <si>
    <t>Certificación de capacidades (Elementos, mecanismos y/ o esquemas de profesionalización)</t>
  </si>
  <si>
    <t>Separación del servicio (Elementos, mecanismos y/ o esquemas de profesionalización)</t>
  </si>
  <si>
    <t>Se refiere al reconocimiento formal y temporal de las competencias y/ o capacidades profesionales de una persona servidora pública, el cual se obtiene a través de la aprobación de las evaluaciones de las competencias y/ o capacidades profesionales.</t>
  </si>
  <si>
    <r>
      <t xml:space="preserve">2.- </t>
    </r>
    <r>
      <rPr>
        <b/>
        <i/>
        <sz val="8"/>
        <rFont val="Arial"/>
        <family val="2"/>
      </rPr>
      <t>Certificación de capacidades.</t>
    </r>
    <r>
      <rPr>
        <i/>
        <sz val="8"/>
        <rFont val="Arial"/>
        <family val="2"/>
      </rPr>
      <t xml:space="preserve"> Se refiere al reconocimiento formal y temporal de las competencias y/ o capacidades profesionales de una persona servidora pública, el cual se obtiene a través de la aprobación de las evaluaciones de las competencias y/ o capacidades profesionales.</t>
    </r>
  </si>
  <si>
    <t>Se refiere a la evaluación de los resultados de los programas de capacitación impartidos a las personas servidoras públicas participantes, buscando el desarrollo de la capacitación en la proporción que se identifiquen deficiencias.</t>
  </si>
  <si>
    <t>Se refiere a aquellas acciones de capacitación y/ o actualización impartidas a las personas servidoras públicas por medio de instituciones educativas, de investigación científica o tecnológica, así como por expertos en la materia.</t>
  </si>
  <si>
    <t>Se refiere a las acciones que, con motivo de la existencia de una vacante o la creación de una nueva, inician los procedimientos de reclutamiento de personas aspirantes a ocupar dichos puestos. Posteriormente, la selección de estas mediante la revisión curricular, exámenes de conocimientos, habilidades y aptitudes, así como entrevistas. Una vez que se ha seleccionado al personal que cumple con las características necesarias para el perfil del puesto, se le brinda la orientación e inducción necesaria para su inclusión dentro de la institución.</t>
  </si>
  <si>
    <t>Se refiere al proceso de determinación en el que el nombramiento de una persona servidora pública deja de surtir efectos. Lo anterior, con base en la existencia de razones objetivas que se acrediten con documentos a efecto de evitar a las instituciones públicas posibles conflictos individuales de trabajo, así como garantizar al Estado el privilegio de sus intereses y a la sociedad la permanencia y calidad del servicio público.</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</si>
  <si>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</si>
  <si>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</si>
  <si>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7.- No deje celdas en blanco, salvo en los casos en que la instrucción así lo solicite. </t>
  </si>
  <si>
    <t xml:space="preserve">5.- No deje celdas en blanco, salvo en los casos en que la instrucción así lo solicite. </t>
  </si>
  <si>
    <t>I.6 Evaluación de programas presupuestarios y/ o políticas públicas</t>
  </si>
  <si>
    <t>Subsección 1.6 Evaluación de programas presupuestarios y/ o políticas públicas</t>
  </si>
  <si>
    <t>Preguntas 1.1 y 1.2</t>
  </si>
  <si>
    <t>Se refiere a los hallazgos, debilidades, oportunidades y amenazas identificadas a partir de las evaluaciones realizadas, mismos que pueden ser atendidos para la mejora de los programas presupuestarios y/ o políticas públicas.</t>
  </si>
  <si>
    <r>
      <t xml:space="preserve">1.- </t>
    </r>
    <r>
      <rPr>
        <b/>
        <i/>
        <sz val="8"/>
        <color theme="1"/>
        <rFont val="Arial"/>
        <family val="2"/>
      </rPr>
      <t xml:space="preserve">Aspectos Susceptibles de Mejora. </t>
    </r>
    <r>
      <rPr>
        <i/>
        <sz val="8"/>
        <color theme="1"/>
        <rFont val="Arial"/>
        <family val="2"/>
      </rPr>
      <t>Se refiere a los hallazgos, debilidades, oportunidades y amenazas identificadas a partir de las evaluaciones realizadas, mismos que pueden ser atendidos para la mejora de los programas presupuestarios y/ o políticas públicas.</t>
    </r>
  </si>
  <si>
    <t>3.- Debe considerar la información relacionada con las evaluaciones realizadas y concluidas durante el año a los programas presupuestarios y/ o políticas públicas de la Administración Pública de su entidad federativa, independientemente de que dichas evaluaciones correspondan al Plan o Programa Anual de Evaluación del referido ejercicio o de ejercicios anteriores.</t>
  </si>
  <si>
    <r>
      <t xml:space="preserve">¿Le fue realizada una evaluación a alguno de los programas presupuestarios y/ o políticas públicas de la Administración Pública de la entidad federativa?
</t>
    </r>
    <r>
      <rPr>
        <i/>
        <sz val="8"/>
        <rFont val="Arial"/>
        <family val="2"/>
      </rPr>
      <t>(1. Sí / 2. No / 9. No identificado)</t>
    </r>
  </si>
  <si>
    <t>5.- Para cada programa presupuestario y/ o política pública evaluada, en caso de que se encuentre relacionada con alguna institución que no forme parte de la Administración Pública de la entidad federativa, seleccione una "X" la columna "Otra institución" y anote el nombre de dicha(s) institución(es) en el recuadro destinado para tal efecto que se encuentra al final de la tabla de respuesta.</t>
  </si>
  <si>
    <r>
      <t xml:space="preserve">1.- </t>
    </r>
    <r>
      <rPr>
        <b/>
        <i/>
        <sz val="8"/>
        <color theme="1"/>
        <rFont val="Arial"/>
        <family val="2"/>
      </rPr>
      <t xml:space="preserve">Plan Estatal de Desarrollo u homólogo. </t>
    </r>
    <r>
      <rPr>
        <i/>
        <sz val="8"/>
        <color theme="1"/>
        <rFont val="Arial"/>
        <family val="2"/>
      </rPr>
      <t>Se refiere al documento que establece las directrices de la acción pública de los gobiernos de las entidades federativas en el corto, mediano y largo plazo; estableciendo objetivos, estrategias y metas, así como las acciones que serán emprendidas por las instituciones gubernamentales dentro del periodo constitucional establecido.</t>
    </r>
  </si>
  <si>
    <r>
      <t xml:space="preserve">Únicamente debe considerar la información relacionada con algún informe de actividades o labores desempeñadas </t>
    </r>
    <r>
      <rPr>
        <i/>
        <u/>
        <sz val="8"/>
        <rFont val="Arial"/>
        <family val="2"/>
      </rPr>
      <t>exclusivamente</t>
    </r>
    <r>
      <rPr>
        <i/>
        <sz val="8"/>
        <rFont val="Arial"/>
        <family val="2"/>
      </rPr>
      <t xml:space="preserve"> por la institución de referencia, por lo que no debe considerar la información asociada al informe de actividades o labores del(a) Gobernador(a) o Jefe(a) de Gobierno.</t>
    </r>
  </si>
  <si>
    <t>Debe considerar la existencia y publicidad de algún informe sobre las actividades desempeñadas por la institución de referencia, independientemente de la periodicidad (anual, semestral, trimestral, etc.) en la que se realice y/ o publique.</t>
  </si>
  <si>
    <t>Incentivos</t>
  </si>
  <si>
    <t>2. Reclutamiento, selección e inducción</t>
  </si>
  <si>
    <t>3. Programas de capacitación</t>
  </si>
  <si>
    <t>4. Evaluación de impacto de la capacitación</t>
  </si>
  <si>
    <t>5. Certificación de competencias</t>
  </si>
  <si>
    <t>6. Mecanismos de evaluación del desempeño</t>
  </si>
  <si>
    <t>8. Separación del servicio</t>
  </si>
  <si>
    <r>
      <t xml:space="preserve">9. Otro elemento, mecanismo y/ o esquema </t>
    </r>
    <r>
      <rPr>
        <i/>
        <sz val="8"/>
        <rFont val="Arial"/>
        <family val="2"/>
      </rPr>
      <t>(especifique)</t>
    </r>
  </si>
  <si>
    <t>7. Incentivos</t>
  </si>
  <si>
    <t>En caso de que seleccione el código "9" en el apartado "Elementos, mecanismos y/ o esquemas de profesionalización implementados", debe anotar el nombre de dicho(s) elemento(s), mecanismo(s) y/ o esquema(s) en el recuadro destinado para tal efecto que se encuentra al final de la tabla de respuesta.</t>
  </si>
  <si>
    <r>
      <t xml:space="preserve">3.- </t>
    </r>
    <r>
      <rPr>
        <b/>
        <i/>
        <sz val="8"/>
        <color theme="1"/>
        <rFont val="Arial"/>
        <family val="2"/>
      </rPr>
      <t>Evaluación de impacto de la capacitación.</t>
    </r>
    <r>
      <rPr>
        <i/>
        <sz val="8"/>
        <color theme="1"/>
        <rFont val="Arial"/>
        <family val="2"/>
      </rPr>
      <t xml:space="preserve"> Se refiere a la evaluación de los resultados de los programas de capacitación impartidos a las personas servidoras públicas participantes, buscando el desarrollo de la capacitación en la proporción que se identifiquen deficiencias.</t>
    </r>
  </si>
  <si>
    <r>
      <t>5.-</t>
    </r>
    <r>
      <rPr>
        <b/>
        <i/>
        <sz val="8"/>
        <color theme="1"/>
        <rFont val="Arial"/>
        <family val="2"/>
      </rPr>
      <t xml:space="preserve"> Mecanismos de evaluación del desempeño.</t>
    </r>
    <r>
      <rPr>
        <i/>
        <sz val="8"/>
        <color theme="1"/>
        <rFont val="Arial"/>
        <family val="2"/>
      </rPr>
      <t xml:space="preserve"> Se refiere a aquellos procesos, métodos y mecanismos de medición (cualitativos y cuantitativos) para el cumplimiento de las funciones y metas individuales y colectivas de las personas servidoras públicas, en función de sus capacidades y del perfil determinado para el puesto que ocupan.</t>
    </r>
  </si>
  <si>
    <r>
      <t xml:space="preserve">6.- </t>
    </r>
    <r>
      <rPr>
        <b/>
        <i/>
        <sz val="8"/>
        <color theme="1"/>
        <rFont val="Arial"/>
        <family val="2"/>
      </rPr>
      <t>Programas de capacitación.</t>
    </r>
    <r>
      <rPr>
        <i/>
        <sz val="8"/>
        <color theme="1"/>
        <rFont val="Arial"/>
        <family val="2"/>
      </rPr>
      <t xml:space="preserve"> Se refiere a aquellas acciones de capacitación y/ o actualización impartidas a las personas servidoras públicas por medio de instituciones educativas, de investigación científica o tecnológica, así como por expertos en la materia.</t>
    </r>
  </si>
  <si>
    <r>
      <t xml:space="preserve">7.- </t>
    </r>
    <r>
      <rPr>
        <b/>
        <i/>
        <sz val="8"/>
        <color theme="1"/>
        <rFont val="Arial"/>
        <family val="2"/>
      </rPr>
      <t>Reclutamiento, selección e inducción.</t>
    </r>
    <r>
      <rPr>
        <i/>
        <sz val="8"/>
        <color theme="1"/>
        <rFont val="Arial"/>
        <family val="2"/>
      </rPr>
      <t xml:space="preserve"> Se refiere a las acciones que, con motivo de la existencia de una vacante o la creación de una nueva, inician los procedimientos de reclutamiento de personas aspirantes a ocupar dichos puestos. Posteriormente, la selección de estas mediante la revisión curricular, exámenes de conocimientos, habilidades y aptitudes, así como entrevistas. Una vez que se ha seleccionado al personal que cumple con las características necesarias para el perfil del puesto, se le brinda la orientación e inducción necesaria para su inclusión dentro de la institución.</t>
    </r>
  </si>
  <si>
    <r>
      <t xml:space="preserve">8.- </t>
    </r>
    <r>
      <rPr>
        <b/>
        <i/>
        <sz val="8"/>
        <color theme="1"/>
        <rFont val="Arial"/>
        <family val="2"/>
      </rPr>
      <t>Separación del servicio.</t>
    </r>
    <r>
      <rPr>
        <i/>
        <sz val="8"/>
        <color theme="1"/>
        <rFont val="Arial"/>
        <family val="2"/>
      </rPr>
      <t xml:space="preserve"> Se refiere al proceso de determinación en el que el nombramiento de una persona servidora pública deja de surtir efectos. Lo anterior, con base en la existencia de razones objetivas que se acrediten con documentos a efecto de evitar a las instituciones públicas posibles conflictos individuales de trabajo, así como garantizar al Estado el privilegio de sus intereses y a la sociedad la permanencia y calidad del servicio público.</t>
    </r>
  </si>
  <si>
    <r>
      <t xml:space="preserve">7.- </t>
    </r>
    <r>
      <rPr>
        <b/>
        <i/>
        <sz val="8"/>
        <color theme="1"/>
        <rFont val="Arial"/>
        <family val="2"/>
      </rPr>
      <t xml:space="preserve">Evaluación de la experiencia y valoración del mérito. </t>
    </r>
    <r>
      <rPr>
        <i/>
        <sz val="8"/>
        <color theme="1"/>
        <rFont val="Arial"/>
        <family val="2"/>
      </rPr>
      <t>Se refiere al elemento de valoración que corresponde a la revisión y análisis de los documentos probatorios presentados por las personas candidatas para ocupar un cargo público de carrera, con el objetivo de examinar la experiencia, tiempo de permanencia, nivel de responsabilidad, remuneración y relevancia de cargos anteriormente ocupados. Dichos documentos estarán sujetos a la constatación de su autenticidad por medio de consultas a registros públicos o a las instancias y autoridades correspondientes.</t>
    </r>
  </si>
  <si>
    <r>
      <t>8.-</t>
    </r>
    <r>
      <rPr>
        <b/>
        <i/>
        <sz val="8"/>
        <rFont val="Arial"/>
        <family val="2"/>
      </rPr>
      <t xml:space="preserve"> Evaluación del desempeño.</t>
    </r>
    <r>
      <rPr>
        <i/>
        <sz val="8"/>
        <rFont val="Arial"/>
        <family val="2"/>
      </rPr>
      <t xml:space="preserve"> Se refiere al conjunto de procedimientos para establecer la metodología y la definición de los mecanismos de medición y valoración cuantitativa y cualitativa del rendimiento de las personas servidoras públicas de carrera, mismo que opera a través de un grupo de indicadores previamente definidos para un periodo de evaluación determinado.</t>
    </r>
  </si>
  <si>
    <r>
      <t>9.-</t>
    </r>
    <r>
      <rPr>
        <b/>
        <i/>
        <sz val="8"/>
        <color theme="1"/>
        <rFont val="Arial"/>
        <family val="2"/>
      </rPr>
      <t xml:space="preserve"> Exámenes de conocimientos y evaluaciones de habilidades. </t>
    </r>
    <r>
      <rPr>
        <i/>
        <sz val="8"/>
        <color theme="1"/>
        <rFont val="Arial"/>
        <family val="2"/>
      </rPr>
      <t>Se refiere al elemento de valoración que, con base en las disposiciones y necesidades establecidas en la convocatoria del puesto vacante, se evalúa el conocimiento y las destrezas de las personas candidatas para realizar eficazmente una tarea o actividad física, mental o social necesaria para ocupar un cargo público de carrera.</t>
    </r>
  </si>
  <si>
    <r>
      <t xml:space="preserve">1.- </t>
    </r>
    <r>
      <rPr>
        <b/>
        <i/>
        <sz val="8"/>
        <color theme="1"/>
        <rFont val="Arial"/>
        <family val="2"/>
      </rPr>
      <t xml:space="preserve">Actualización de perfiles de puesto. </t>
    </r>
    <r>
      <rPr>
        <i/>
        <sz val="8"/>
        <color theme="1"/>
        <rFont val="Arial"/>
        <family val="2"/>
      </rPr>
      <t>Se refiere a la actualización permanente de la información referente a la descripción, requisitos y valuación de un puesto, misma que permite identificar las aptitudes, cualidades y capacidades fundamentales para la ocupación y desempeño del mismo.</t>
    </r>
  </si>
  <si>
    <t>Se refiere a la actualización permanente de la información referente a la descripción, requisitos y valuación de un puesto, misma que permite identificar las aptitudes, cualidades y capacidades fundamentales para la ocupación y desempeño del mismo.</t>
  </si>
  <si>
    <t>Incentivos (Servicio Profesional de Carrera u homólogo)</t>
  </si>
  <si>
    <t>Incentivos (Elementos, mecanismos y/ o esquemas de profesionalización)</t>
  </si>
  <si>
    <t>Se refiere al instrumento mediante el cual se definen los compromisos asumidos por las instituciones, unidades administrativas o áreas responsables; las principales actividades a desarrollar; así como los plazos de ejecución para el seguimiento, implementación y solución de los Aspectos Susceptibles de Mejora.</t>
  </si>
  <si>
    <r>
      <t xml:space="preserve">2.- </t>
    </r>
    <r>
      <rPr>
        <b/>
        <i/>
        <sz val="8"/>
        <color theme="1"/>
        <rFont val="Arial"/>
        <family val="2"/>
      </rPr>
      <t xml:space="preserve">Documento o convenio. </t>
    </r>
    <r>
      <rPr>
        <i/>
        <sz val="8"/>
        <color theme="1"/>
        <rFont val="Arial"/>
        <family val="2"/>
      </rPr>
      <t>Se refiere al instrumento mediante el cual se definen los compromisos asumidos por las instituciones, unidades administrativas o áreas responsables; las principales actividades a desarrollar; así como los plazos de ejecución para el seguimiento, implementación y solución de los Aspectos Susceptibles de Mejora.</t>
    </r>
  </si>
  <si>
    <t>Indique si durante el año 2023 le fue realizada una evaluación a alguno de los programas presupuestarios y/ o políticas públicas de la Administración Pública de la entidad federativa. En caso afirmativo, anote el total de programas presupuestarios y/ o políticas públicas evaluadas durante el referido año.</t>
  </si>
  <si>
    <t>En caso de que no le haya sido realizada una evaluación a alguno de los programas presupuestarios y/ o políticas públicas de la Administración Pública de su entidad federativa, o no cuente con información para determinarlo, indíquelo en la columna correspondiente conforme al catálogo respectivo y deje el resto de la fila en blanco.</t>
  </si>
  <si>
    <t>En caso de que a determinado programa presupuestario y/ o política pública evaluada no le hayan sido identificados Aspectos Susceptibles de Mejora derivado de la evaluación realizada, o no cuente con información para determinarlo, indíquelo en la columna correspondiente conforme al catálogo respectivo y deje el resto de la fila en blanco.</t>
  </si>
  <si>
    <r>
      <t>¿Le fueron identificados Aspectos Susceptibles de Mejora derivado de la evaluación realizada?</t>
    </r>
    <r>
      <rPr>
        <i/>
        <sz val="8"/>
        <color rgb="FF000000"/>
        <rFont val="Arial"/>
        <family val="2"/>
      </rPr>
      <t xml:space="preserve"> 
(1. Sí / 2. No / 9. No identificado)</t>
    </r>
  </si>
  <si>
    <t>Aspectos Susceptibles de Mejora acordados en el documento o convenio correspondiente</t>
  </si>
  <si>
    <r>
      <t xml:space="preserve">Informantes
</t>
    </r>
    <r>
      <rPr>
        <i/>
        <sz val="8"/>
        <rFont val="Arial"/>
        <family val="2"/>
      </rPr>
      <t>(Responde: institución(es) o unidad(es) administrativa(s) encargada(s) o integradora(s) de la información sobre la estructura organizacional e infraestructura; los recursos humanos, presupuestales y materiales; los órganos y unidades especializadas, así como el ejercicio de la función de evaluación de los programas presupuestarios y/ o políticas públicas de las instituciones que integran a la Administración Pública de la entidad federativa)</t>
    </r>
  </si>
  <si>
    <t>De acuerdo con lo establecido en la instrucción anterior, en caso de que determinada institución sea presidida por el(la) Gobernador(a) o Jefe(a) de Gobierno, en la columna "Institución con la misma persona titular" anote "0" y deje el resto de la fila en blanco.</t>
  </si>
  <si>
    <t>1.- Con excepción de las personas titulares referidas en la respuesta de la pregunta anterior, debe considerar la totalidad del personal que haya ingresado, se haya encontrado adscrito y/ o haya egresado de las instituciones de la Administración Pública de la entidad federativa; de todos los tipos de régimen de contratación (confianza, base, eventual, honorarios, etc.).</t>
  </si>
  <si>
    <t>Sentencia ejecutoria que implicó pena privativa de la libertad</t>
  </si>
  <si>
    <r>
      <t xml:space="preserve">2. Cada institución de la Administración Pública de su entidad federativa, o algunas de estas, contaba(n) con alguna unidad administrativa o área encargada del desarrollo de actividades para la generación y tratamiento de información estadística y geográfica </t>
    </r>
    <r>
      <rPr>
        <i/>
        <sz val="8"/>
        <rFont val="Arial"/>
        <family val="2"/>
      </rPr>
      <t>(pase a la pregunta 1.20)</t>
    </r>
  </si>
  <si>
    <r>
      <t xml:space="preserve">5. La Administración Pública de su entidad federativa no contaba con alguna institución, unidad administrativa o área encargada del desarrollo de actividades para la generación y tratamiento de información estadística y geográfica </t>
    </r>
    <r>
      <rPr>
        <i/>
        <sz val="8"/>
        <rFont val="Arial"/>
        <family val="2"/>
      </rPr>
      <t>(concluya la subsección)</t>
    </r>
  </si>
  <si>
    <r>
      <t xml:space="preserve">Año de creación de la unidad administrativa o área encargada del desarrollo de actividades para la generación y tratamiento de información estadística y geográfica
</t>
    </r>
    <r>
      <rPr>
        <i/>
        <sz val="8"/>
        <rFont val="Arial"/>
        <family val="2"/>
      </rPr>
      <t>(aaaa)</t>
    </r>
  </si>
  <si>
    <t>Nombre de la unidad administrativa o área encargada del desarrollo de actividades para la generación y tratamiento de información estadística y geográfica</t>
  </si>
  <si>
    <t>4.- El listado de instituciones que se despliega es el mismo que registró como respuesta en la pregunta 1.1.</t>
  </si>
  <si>
    <t>1.22.-</t>
  </si>
  <si>
    <r>
      <t xml:space="preserve">Elementos, mecanismos y/ o esquemas que lo conforman
</t>
    </r>
    <r>
      <rPr>
        <i/>
        <sz val="8"/>
        <rFont val="Arial"/>
        <family val="2"/>
      </rPr>
      <t>(ver catálogo)</t>
    </r>
  </si>
  <si>
    <t>Para cada Servicio Profesional de Carrera u homólogo, en caso de que seleccione el código "99" en el apartado "Elementos, mecanismos y/ o esquemas que lo conforman", no puede seleccionar otro código en dicho apartado.</t>
  </si>
  <si>
    <t>En caso de que seleccione el código "11" en el apartado "Elementos, mecanismos y/ o esquemas que lo conforman", debe anotar el nombre de dicho(s) elemento(s), mecanismo(s) y/ o esquema(s) en el recuadro destinado para tal efecto que se encuentra al final de la tabla de respuesta.</t>
  </si>
  <si>
    <t>Anote, por cada uno de los Servicios Profesionales de Carrera u homólogos, el nombre de la disposición normativa donde se encuentra regulado, la fecha de publicación de dicha disposición normativa, la fecha de su última actualización y el lugar donde se encuentra disponible o, en su defecto, la no disponibilidad de la misma.</t>
  </si>
  <si>
    <t>Se refiere a aquella que tiene como objetivo satisfacer las necesidades de comunicación; así como planear y conducir el desarrollo integral de los servicios de transporte por carretera, por agua y puertos, por ferrocarril, por vía aérea y demás vías de comunicación relacionadas. Dentro de esta categoría debe considerar aquellas instituciones encargadas de la construcción de obra pública en estos rubos. Para efectos del presente censo, se deben considerar las siguientes instituciones:</t>
  </si>
  <si>
    <t>Se refiere a aquel que tiene como objetivo resguardar la paz, la tranquilidad, el orden público y la seguridad de las personas, incluyendo el diseño y la definición de políticas, programas y acciones a ejecutar en los campos de prevención del delito. Para efectos del presente censo, se deben considerar las siguientes instituciones:</t>
  </si>
  <si>
    <t>a) Secretarías movilidad u homólogas</t>
  </si>
  <si>
    <t>b) Secretarías de tránsito y vialidad u homólogas</t>
  </si>
  <si>
    <r>
      <rPr>
        <vertAlign val="superscript"/>
        <sz val="8"/>
        <color theme="1"/>
        <rFont val="Arial"/>
        <family val="2"/>
      </rPr>
      <t>3/</t>
    </r>
    <r>
      <rPr>
        <sz val="8"/>
        <color theme="1"/>
        <rFont val="Arial"/>
        <family val="2"/>
      </rPr>
      <t xml:space="preserve"> Dentro de esta categoría deben excluirse aquellas instituciones relacionadas con el desarrollo del sistema integral de movilidad, incluyendo el servicio público de transporte; por lo que no debe confundirse con lo establecido en términos de la función de infraestructura, comunicaciones y transportes.</t>
    </r>
  </si>
  <si>
    <t>f) Sistemas para la protección de niñas, niños y personas adolescentes</t>
  </si>
  <si>
    <r>
      <t>10.-</t>
    </r>
    <r>
      <rPr>
        <b/>
        <i/>
        <sz val="8"/>
        <rFont val="Arial"/>
        <family val="2"/>
      </rPr>
      <t xml:space="preserve"> Incentivos.</t>
    </r>
    <r>
      <rPr>
        <i/>
        <sz val="8"/>
        <rFont val="Arial"/>
        <family val="2"/>
      </rPr>
      <t xml:space="preserve"> Se refiere los alicientes proporcionados a las personas servidoras públicas de carrera cuyo resultado de evaluación de desempeño sea sobresaliente. Dichos incentivos son clasificados en: 1) estímulos, que refieren al acceso a beneficios monetarios o no monetarios de satisfacción directa y no intercambiable, como lo son días de vacaciones, becas de estudios o permisos especiales; 2) reconocimientos, cuando tengan por objeto distinguir a una persona servidora pública de carrera como consecuencia de una acción, acto, característica o rasgo meritorio derivado de su desempeño destacado, y que se experimenta como un logro, convalidación o distinción, pudiendo ser no monetarios o en especie, como lo son vales de despensa, diplomas, distinciones o menciones; 3) recompensas, cuando sea monetario; y 4) premios, cuando se otorgue derivado de un concurso e implique la superación de otras personas servidoras públicas de carrera que hayan obtenido un resultado sobresaliente.</t>
    </r>
  </si>
  <si>
    <r>
      <t xml:space="preserve">4.- </t>
    </r>
    <r>
      <rPr>
        <b/>
        <i/>
        <sz val="8"/>
        <color theme="1"/>
        <rFont val="Arial"/>
        <family val="2"/>
      </rPr>
      <t xml:space="preserve">Incentivos. </t>
    </r>
    <r>
      <rPr>
        <i/>
        <sz val="8"/>
        <color theme="1"/>
        <rFont val="Arial"/>
        <family val="2"/>
      </rPr>
      <t xml:space="preserve">Se refiere a los alicientes otorgados a una persona servidora pública cuando los resultados del ejercicio de su empleo, cargo o comisión reditúen en el logro de los objetivos institucionales. Generalmente, estos incentivos son clasificados en estímulos, reconocimientos y, en algunos casos, recompensas y premios. </t>
    </r>
  </si>
  <si>
    <t>Se refiere a los alicientes otorgados a una persona servidora pública cuando los resultados del ejercicio de su empleo, cargo o comisión reditúen en el logro de los objetivos institucionales. Generalmente, estos incentivos son clasificados en estímulos, reconocimientos y, en algunos casos, recompensas y premios.</t>
  </si>
  <si>
    <t>Se refiere los alicientes proporcionados a las personas servidoras públicas de carrera cuyo resultado de evaluación de desempeño sea sobresaliente. Dichos incentivos son clasificados en: 1) estímulos, que refieren al acceso a beneficios monetarios o no monetarios de satisfacción directa y no intercambiable, como lo son días de vacaciones, becas de estudios o permisos especiales; 2) reconocimientos, cuando tengan por objeto distinguir a una persona servidora pública de carrera como consecuencia de una acción, acto, característica o rasgo meritorio derivado de su desempeño destacado, y que se experimenta como un logro, convalidación o distinción, pudiendo ser no monetarios o en especie, como lo son vales de despensa, diplomas, distinciones o menciones; 3) recompensas, cuando sea monetario; y 4) premios, cuando se otorgue derivado de un concurso e implique la superación de otras personas servidoras públicas de carrera que hayan obtenido un resultado sobresaliente.</t>
  </si>
  <si>
    <t>Señale la modalidad de la institución, unidad administrativa o área cuya principal atribución haya sido el desarrollo de actividades para la generación y tratamiento de información estadística y geográfica con la que contaba al cierre del año 2023 la Administración Pública de su entidad federativa.</t>
  </si>
  <si>
    <t>El presente Anexo desagrega las funciones genéricas desarrolladas por las instituciones que integran a la Administración Pública de la entidad federativa. Para efectos del presente censo, se consideran las siguientes:</t>
  </si>
  <si>
    <t>d) Comisiones para la protección y defensa de las personas usuarias de servicios financieros</t>
  </si>
  <si>
    <t>Se refiere a aquella que tiene como objetivo la búsqueda de las personas desaparecidas o no localizadas; el esclarecimiento de los hechos; así como la prevención, investigación, sanción y erradicación de los delitos en materia de desaparición forzada de personas y desaparición cometida por particulares. Para efectos del presente censo, únicamente debe considerarse la siguiente institución:</t>
  </si>
  <si>
    <t>e) Secretarías ejecutivas del sistema estatal anticorrupción u homólogas</t>
  </si>
  <si>
    <t>e) Secretarías de las personas en contexto de movilidad u homólogas</t>
  </si>
  <si>
    <t>Se refiere a aquella que tiene como objetivo implementar acciones encaminadas a la prestación de servicios relacionados con el registro civil, certificación e inspección de bienes inmuebles y actos de comercio, modernización y actualización de catastro, asesoría y seguimiento jurídico a la ciudadanía, servicios archivísticos de la Administración Pública y supervisión de la función notarial, entre otros. Para efectos del presente censo, se deben considerar las siguientes instituciones:</t>
  </si>
  <si>
    <r>
      <t xml:space="preserve">Modalidad de ingreso al Servicio Profesional de Carrera u homólogo
</t>
    </r>
    <r>
      <rPr>
        <i/>
        <sz val="8"/>
        <color theme="1"/>
        <rFont val="Arial"/>
        <family val="2"/>
      </rPr>
      <t>(ver catálogo)</t>
    </r>
  </si>
  <si>
    <t>Catálogo de modalidad de ingreso al Servicio Profesional de Carrera u homólogo</t>
  </si>
  <si>
    <t>En caso de que no seleccione el código "6" en la columna "Forma de designación", no puede registrar información en la columna "Modalidad de ingreso al Servicio Profesional de Carrera u homólogo".</t>
  </si>
  <si>
    <r>
      <t xml:space="preserve">En caso de que no haya contado con elementos, mecanismos y/ o esquemas de profesionalización para el personal </t>
    </r>
    <r>
      <rPr>
        <i/>
        <u/>
        <sz val="8"/>
        <color theme="1"/>
        <rFont val="Arial"/>
        <family val="2"/>
      </rPr>
      <t>de manera independiente</t>
    </r>
    <r>
      <rPr>
        <i/>
        <sz val="8"/>
        <color theme="1"/>
        <rFont val="Arial"/>
        <family val="2"/>
      </rPr>
      <t xml:space="preserve"> a la existencia de un Servicio Profesional de Carrera u homólogo, se hayan encontrado en proceso de integración, o no cuente con información para determinarlo, indíquelo en la columna correspondiente conforme al catálogo respectivo y deje el resto de la fila en blanco.</t>
    </r>
  </si>
  <si>
    <t>La categoría "Mixto" de la columna "Diseño institucional de los elementos, mecanismos y/ o esquemas de profesionalización para el personal" hace referencia a una modalidad en donde cada institución era responsable de la implementación de los elementos, mecanismos y/ o esquemas de profesionalización para el personal, pero coexisten con alguna institución, unidad administrativa o área de la Administración Pública de la entidad federativa que realiza dicha actividad de forma centralizada y/ o brinda soporte, apoyo y/ o coordinación en la implementación de los mismos.</t>
  </si>
  <si>
    <t>Indique las instituciones de la Administración Pública de su entidad federativa que al cierre del año 2023 contaban con alguna disposición normativa donde se encuentren regulados los elementos, mecanismos y/ o esquemas de profesionalización para el personal. Por cada una de estas, anote el nombre de dicha disposición normativa, la fecha de su publicación, la fecha de su última actualización y el lugar donde se encuentra disponible o, en su defecto, la no disponibilidad de la misma.</t>
  </si>
  <si>
    <t>Nombre de la instancia evaluadora</t>
  </si>
  <si>
    <r>
      <t xml:space="preserve">Otro tipo </t>
    </r>
    <r>
      <rPr>
        <i/>
        <sz val="8"/>
        <rFont val="Arial"/>
        <family val="2"/>
      </rPr>
      <t>(especifique)</t>
    </r>
  </si>
  <si>
    <r>
      <t xml:space="preserve">Otro tipo:
</t>
    </r>
    <r>
      <rPr>
        <i/>
        <sz val="8"/>
        <rFont val="Arial"/>
        <family val="2"/>
      </rPr>
      <t>(especifique)</t>
    </r>
  </si>
  <si>
    <t>Fichas de monitoreo y evaluación</t>
  </si>
  <si>
    <t>En caso de que seleccione el código "11" en la columna "Tipo de evaluación", debe anotar el nombre de dicho(s) tipo(s) de evaluación en el recuadro destinado para tal efecto que se encuentra al final de la tabla de respuesta.</t>
  </si>
  <si>
    <t>Anote el nombre de cada uno de los programas presupuestarios y/ o políticas públicas de la Administración Pública de la entidad federativa evaluadas durante el año 2023. Por cada uno de estos, señale el tipo de evaluación realizada y el nombre de la instancia evaluadora. Asimismo, indique si fue necesario celebrar alguna contratación pública para la realización de la evaluación. En caso afirmativo, señale el procedimiento de contratación celebrado y anote el monto de la misma; utilizando para tal efecto los catálogos que se presentan en la parte inferior de la siguiente tabla.</t>
  </si>
  <si>
    <t>El nombre de los programas presupuestarios y/ o políticas públicas evaluadas, así como el de las instancias evaluadoras, debe registrarse en mayúsculas, sin comillas ni signos de acentuación, puntuación, paréntesis y abreviaturas.</t>
  </si>
  <si>
    <t>En caso de que seleccione el código "4" en la columna "Modalidad de ingreso al Servicio Profesional de Carrera u homólogo", debe anotar el nombre de dicha(s) modalidad(es) en el recuadro destinado para tal efecto que se encuentra al final de la tabla de respuesta.</t>
  </si>
  <si>
    <t>Ocupación por excepción</t>
  </si>
  <si>
    <t>Preguntas 1.3 a 1.17</t>
  </si>
  <si>
    <t>Preguntas 1.18 a 1.20</t>
  </si>
  <si>
    <t>Anote el año de creación y el nombre de la institución, unidad administrativa o área encargada del desarrollo de actividades para la generación y tratamiento de información estadística y geográfica. Asimismo, anote la cantidad de personal adscrito a la misma al cierre del año 2023, según sexo.</t>
  </si>
  <si>
    <t>La cantidad registrada en la columna "Total" debe ser igual o menor a la suma de las cantidades reportadas como respuesta en la columna "Total" de la pregunta 1.5, así como corresponder a su desagregación por sexo.</t>
  </si>
  <si>
    <t>En caso de que no haya seleccionado como respuesta el código "2" o "3" en la pregunta 1.18, no puede registrar información en el presente reactivo.</t>
  </si>
  <si>
    <t>Personal adscrito a la unidad administrativa o área encargada del desarrollo de actividades para la generación y tratamiento de información estadística y geográfica, según sexo</t>
  </si>
  <si>
    <t>Para cada institución, la cantidad registrada en la columna "Total" debe ser igual o menor a la cantidad reportada como respuesta en la columna "Total" de la pregunta 1.5, así como corresponder a su desagregación por sexo.</t>
  </si>
  <si>
    <t>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</si>
  <si>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5.-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</si>
  <si>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6.- No deje celdas en blanco, salvo en los casos en que la instrucción así lo solicite. </t>
  </si>
  <si>
    <t>Preguntas 1.21 a 1.23</t>
  </si>
  <si>
    <t>Preguntas 1.24 y 1.25</t>
  </si>
  <si>
    <t>Preguntas 1.26 a 1.28</t>
  </si>
  <si>
    <t>4.- En caso de que seleccione el código "2" o "9" en la columna "¿Le fue realizada una evaluación a alguno de los programas presupuestarios y/ o políticas públicas de la Administración Pública de la entidad federativa?" de la pregunta 1.26, concluya la subsección.</t>
  </si>
  <si>
    <t>Pregunta 1.27</t>
  </si>
  <si>
    <t>1.- El listado de programas presupuestarios y/ o políticas públicas evaluadas que se despliega es el mismo que registró como respuesta en la pregunta 1.27.</t>
  </si>
  <si>
    <t>Modalidad de ingreso al Servicio Profesional de Carrera u homólogo</t>
  </si>
  <si>
    <t>De acuerdo con el total de personal que reportó como respuesta en el apartado "Incorporado a algún Servicio Profesional de Carrera u homólogo" de la pregunta anterior, anote la cantidad del mismo especificando la modalidad de ingreso al Servicio Profesional de Carrera u homólogo y sexo.</t>
  </si>
  <si>
    <t>En caso de que la suma de las cantidades reportadas como respuesta en la columna "Subtotal" del apartado "Incorporado a algún Servicio Profesional de Carrera u homólogo" de la pregunta anterior no sea un dato numérico mayor a cero, no puede registrar información en el presente reactivo.</t>
  </si>
  <si>
    <t>En caso de que registre algún valor numérico mayor a cero en el numeral 4, debe anotar el nombre de dicha(s) modalidad(es) en el recuadro destinado para tal efecto que se encuentra al final de la tabla de respuesta.</t>
  </si>
  <si>
    <t>Personal adscrito a las instituciones de la Administración Pública de la entidad federativa que se encontraba incorporado a algún Servicio Profesional de Carrera u homólogo, según sexo</t>
  </si>
  <si>
    <t>La suma de las cantidades registradas en la columna "Total" debe ser igual a la suma de las cantidades reportadas como respuesta en la columna "Subtotal" del apartado "Incorporado a algún Servicio Profesional de Carrera u homólogo" de la pregunta anterior, así como corresponder a su desagregación por sexo.</t>
  </si>
  <si>
    <r>
      <t xml:space="preserve">Para ello, este módulo contiene </t>
    </r>
    <r>
      <rPr>
        <b/>
        <sz val="9"/>
        <color theme="1"/>
        <rFont val="Arial"/>
        <family val="2"/>
      </rPr>
      <t>186 preguntas</t>
    </r>
    <r>
      <rPr>
        <sz val="9"/>
        <color theme="1"/>
        <rFont val="Arial"/>
        <family val="2"/>
      </rPr>
      <t xml:space="preserve"> agrupadas en las siguientes secciones:</t>
    </r>
  </si>
  <si>
    <t>Nombre de la institución, unidad administrativa o área responsable de la capacitación del personal</t>
  </si>
  <si>
    <t>En caso de que haya seleccionado el código "2", "3" o "9" en la columna "¿Contaba con alguna institución, unidad administrativa o área responsable de la capacitación del personal?" de la pregunta anterior, no puede registrar información en el presente reactivo.</t>
  </si>
  <si>
    <t>Únicamente debe considerar la información de las acciones formativas impartidas al personal adscrito a las instituciones de la Administración Pública de la entidad federativa por parte de la institución, unidad administrativa o área responsable de la capacitación del personal.</t>
  </si>
  <si>
    <t>Únicamente debe considerar aquellas acciones formativas que hayan realizado o consideren realizar alguna evaluación para su acreditación, por lo que no debe considerar aquellas de carácter informativo o de naturaleza similar.</t>
  </si>
  <si>
    <t>Indique las instituciones de la Administración Pública de su entidad federativa que al cierre del año 2023 contaban con alguna unidad administrativa o área encargada del desarrollo de actividades para la generación y tratamiento de información estadística y geográfica. Por cada una de estas, anote su año de creación, nombre y cantidad de personal adscrito al cierre del referido año, según sexo.</t>
  </si>
  <si>
    <t>Indique si al cierre del año 2023 la Administración Pública de su entidad federativa contaba con alguna disposición normativa donde se encuentren regulados los elementos, mecanismos y/ o esquemas de profesionalización para el personal. En caso afirmativo, anote el nombre de la misma, la fecha de su publicación, la fecha de su última actualización y el lugar donde se encuentra disponible o, en su defecto, la no disponibilidad de la misma.</t>
  </si>
  <si>
    <r>
      <t xml:space="preserve">3.- </t>
    </r>
    <r>
      <rPr>
        <b/>
        <i/>
        <sz val="8"/>
        <rFont val="Arial"/>
        <family val="2"/>
      </rPr>
      <t xml:space="preserve">Ocupación por excepción. </t>
    </r>
    <r>
      <rPr>
        <i/>
        <sz val="8"/>
        <rFont val="Arial"/>
        <family val="2"/>
      </rPr>
      <t>Se refiere a los casos excepcionales a través de los cuales las personas titulares de las instituciones públicas, bajo su responsabilidad, autorizan el nombramiento temporal de una persona servidora pública a efecto de ocupar un puesto, una vacante o una plaza de nueva creación, sin necesidad de sujetarse al procedimiento de reclutamiento y selección establecido en las disposiciones normativas aplicables al Servicio Profesional de Carrera u homólogo.</t>
    </r>
  </si>
  <si>
    <t>Se refiere a los casos excepcionales a través de los cuales las personas titulares de las instituciones públicas, bajo su responsabilidad, autorizan el nombramiento temporal de una persona servidora pública a efecto de ocupar un puesto, una vacante o una plaza de nueva creación, sin necesidad de sujetarse al procedimiento de reclutamiento y selección establecido en las disposiciones normativas aplicables al Servicio Profesional de Carrera u homólogo.</t>
  </si>
  <si>
    <r>
      <t xml:space="preserve">12.- </t>
    </r>
    <r>
      <rPr>
        <b/>
        <i/>
        <sz val="8"/>
        <rFont val="Arial"/>
        <family val="2"/>
      </rPr>
      <t xml:space="preserve">Ocupación por excepción. </t>
    </r>
    <r>
      <rPr>
        <i/>
        <sz val="8"/>
        <rFont val="Arial"/>
        <family val="2"/>
      </rPr>
      <t>Se refiere a los casos excepcionales a través de los cuales las personas titulares de las instituciones públicas, bajo su responsabilidad, autorizan el nombramiento temporal de una persona servidora pública a efecto de ocupar un puesto, una vacante o una plaza de nueva creación, sin necesidad de sujetarse al procedimiento de reclutamiento y selección establecido en las disposiciones normativas aplicables al Servicio Profesional de Carrera u homólogo.</t>
    </r>
  </si>
  <si>
    <r>
      <t>13.-</t>
    </r>
    <r>
      <rPr>
        <b/>
        <i/>
        <sz val="8"/>
        <rFont val="Arial"/>
        <family val="2"/>
      </rPr>
      <t xml:space="preserve"> Separación del servicio.</t>
    </r>
    <r>
      <rPr>
        <i/>
        <sz val="8"/>
        <rFont val="Arial"/>
        <family val="2"/>
      </rPr>
      <t xml:space="preserve"> Se refiere al conjunto de procesos que permiten determinar el procedimiento a seguir para que el nombramiento de una persona servidora pública de carrera deje de surtir efectos, según motivo de la separación del cargo y de conformidad con la normatividad aplicable al Servicio Profesional de Carrera u homólogo.</t>
    </r>
  </si>
  <si>
    <r>
      <t xml:space="preserve">14.- </t>
    </r>
    <r>
      <rPr>
        <b/>
        <i/>
        <sz val="8"/>
        <color theme="1"/>
        <rFont val="Arial"/>
        <family val="2"/>
      </rPr>
      <t xml:space="preserve">Servicio Profesional de Carrera u homólogo. </t>
    </r>
    <r>
      <rPr>
        <i/>
        <sz val="8"/>
        <color theme="1"/>
        <rFont val="Arial"/>
        <family val="2"/>
      </rPr>
      <t>Se refiere a un conjunto de acciones sistemáticas mediante las cuales las personas servidoras públicas pueden ingresar, permanecer y desarrollarse profesionalmente dentro de una institución, proporcionando a su vez niveles altos de eficiencia y eficacia que redunden en el cumplimiento óptimo de los objetivos institucionales.</t>
    </r>
  </si>
  <si>
    <r>
      <rPr>
        <b/>
        <i/>
        <sz val="8"/>
        <color theme="1"/>
        <rFont val="Arial"/>
        <family val="2"/>
      </rPr>
      <t xml:space="preserve">Fichas de monitoreo y evaluación. </t>
    </r>
    <r>
      <rPr>
        <i/>
        <sz val="8"/>
        <color theme="1"/>
        <rFont val="Arial"/>
        <family val="2"/>
      </rPr>
      <t>Se refiere al instrumento de evaluación cuyo objetivo es contar con información estructurada, sintética y homogénea sobre el avance de los programas presupuestarios y/ o políticas públicas, coadyuvando a la toma de decisiones y a la mejora continua de estos.</t>
    </r>
  </si>
  <si>
    <r>
      <rPr>
        <b/>
        <sz val="9"/>
        <color theme="1"/>
        <rFont val="Arial"/>
        <family val="2"/>
      </rPr>
      <t xml:space="preserve">Fichas de monitoreo y evaluación. </t>
    </r>
    <r>
      <rPr>
        <sz val="9"/>
        <color theme="1"/>
        <rFont val="Arial"/>
        <family val="2"/>
      </rPr>
      <t>Se refiere al instrumento de evaluación cuyo objetivo es contar con información estructurada, sintética y homogénea sobre el avance de los programas presupuestarios y/ o políticas públicas, coadyuvando a la toma de decisiones y a la mejora continua de estos.</t>
    </r>
  </si>
  <si>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</si>
  <si>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</si>
  <si>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</si>
  <si>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</si>
  <si>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</si>
  <si>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</si>
  <si>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</si>
  <si>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</si>
  <si>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</si>
  <si>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</si>
  <si>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</si>
  <si>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</si>
  <si>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</si>
  <si>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</si>
  <si>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</si>
  <si>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</si>
  <si>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</si>
  <si>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</si>
  <si>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</si>
  <si>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</si>
  <si>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</si>
  <si>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</si>
  <si>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</si>
  <si>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</si>
  <si>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</si>
  <si>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</si>
  <si>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</si>
  <si>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</si>
  <si>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</si>
  <si>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</si>
  <si>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</si>
  <si>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</si>
  <si>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</si>
  <si>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</si>
  <si>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</si>
  <si>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</si>
  <si>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</si>
  <si>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</si>
  <si>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</si>
  <si>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</si>
  <si>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</si>
  <si>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</si>
  <si>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</si>
  <si>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</si>
  <si>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</si>
  <si>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</si>
  <si>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</si>
  <si>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</si>
  <si>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</si>
  <si>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</si>
  <si>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</si>
  <si>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</si>
  <si>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</si>
  <si>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</si>
  <si>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</si>
  <si>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</si>
  <si>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</si>
  <si>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</si>
  <si>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</si>
  <si>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</si>
  <si>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</si>
  <si>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</si>
  <si>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</si>
  <si>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</si>
  <si>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</si>
  <si>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</si>
  <si>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</si>
  <si>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</si>
  <si>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</si>
  <si>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</si>
  <si>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</si>
  <si>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</si>
  <si>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</si>
  <si>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</si>
  <si>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</si>
  <si>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</si>
  <si>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</si>
  <si>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</si>
  <si>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</si>
  <si>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</si>
  <si>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</si>
  <si>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</si>
  <si>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</si>
  <si>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</si>
  <si>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</si>
  <si>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</si>
  <si>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</si>
  <si>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</si>
  <si>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</si>
  <si>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</si>
  <si>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</si>
  <si>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</si>
  <si>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</si>
  <si>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</si>
  <si>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</si>
  <si>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</si>
  <si>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</si>
  <si>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</si>
  <si>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</si>
  <si>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</si>
  <si>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</si>
  <si>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</si>
  <si>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</si>
  <si>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</si>
  <si>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</si>
  <si>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</si>
  <si>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</si>
  <si>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</si>
  <si>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</si>
  <si>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</si>
  <si>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</si>
  <si>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</si>
  <si>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</si>
  <si>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</si>
  <si>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</si>
  <si>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</si>
  <si>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</si>
  <si>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</si>
  <si>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</si>
  <si>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</si>
  <si>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</si>
  <si>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</si>
  <si>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</si>
  <si>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</si>
  <si>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</si>
  <si>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</si>
  <si>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</si>
  <si>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</si>
  <si>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</si>
  <si>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</si>
  <si>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</si>
  <si>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</si>
  <si>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</si>
  <si>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</si>
  <si>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</si>
  <si>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</si>
  <si>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</si>
  <si>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</si>
  <si>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</si>
  <si>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</si>
  <si>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</si>
  <si>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</si>
  <si>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</si>
  <si>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</si>
  <si>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</si>
  <si>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</si>
  <si>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</si>
  <si>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</si>
  <si>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</si>
  <si>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</si>
  <si>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</si>
  <si>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</si>
  <si>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</si>
  <si>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</si>
  <si>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</si>
  <si>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</si>
  <si>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</si>
  <si>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</si>
  <si>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</si>
  <si>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</si>
  <si>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</si>
  <si>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</si>
  <si>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</si>
  <si>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</si>
  <si>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</si>
  <si>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</si>
  <si>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</si>
  <si>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</si>
  <si>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</si>
  <si>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</si>
  <si>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</si>
  <si>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</si>
  <si>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</si>
  <si>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</si>
  <si>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</si>
  <si>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</si>
  <si>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</si>
  <si>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</si>
  <si>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</si>
  <si>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</si>
  <si>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</si>
  <si>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</si>
  <si>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</si>
  <si>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</si>
  <si>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</si>
  <si>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</si>
  <si>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</si>
  <si>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</si>
  <si>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</si>
  <si>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</si>
  <si>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</si>
  <si>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</si>
  <si>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</si>
  <si>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</si>
  <si>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</si>
  <si>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</si>
  <si>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</si>
  <si>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</si>
  <si>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</si>
  <si>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</si>
  <si>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</si>
  <si>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</si>
  <si>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</si>
  <si>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</si>
  <si>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</si>
  <si>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</si>
  <si>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</si>
  <si>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</si>
  <si>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</si>
  <si>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</si>
  <si>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</si>
  <si>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</si>
  <si>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</si>
  <si>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</si>
  <si>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</si>
  <si>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</si>
  <si>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</si>
  <si>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</si>
  <si>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</si>
  <si>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</si>
  <si>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</si>
  <si>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</si>
  <si>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</si>
  <si>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</si>
  <si>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</si>
  <si>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</si>
  <si>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</si>
  <si>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</si>
  <si>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</si>
  <si>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</si>
  <si>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</si>
  <si>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</si>
  <si>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</si>
  <si>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</si>
  <si>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</si>
  <si>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</si>
  <si>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</si>
  <si>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</si>
  <si>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</si>
  <si>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</si>
  <si>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</si>
  <si>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</si>
  <si>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</si>
  <si>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</si>
  <si>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</si>
  <si>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</si>
  <si>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</si>
  <si>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</si>
  <si>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</si>
  <si>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</si>
  <si>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</si>
  <si>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</si>
  <si>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</si>
  <si>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</si>
  <si>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</si>
  <si>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</si>
  <si>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</si>
  <si>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</si>
  <si>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</si>
  <si>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</si>
  <si>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</si>
  <si>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</si>
  <si>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</si>
  <si>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</si>
  <si>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</si>
  <si>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</si>
  <si>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</si>
  <si>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</si>
  <si>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</si>
  <si>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</si>
  <si>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</si>
  <si>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</si>
  <si>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</si>
  <si>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</si>
  <si>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</si>
  <si>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</si>
  <si>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</si>
  <si>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</si>
  <si>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</si>
  <si>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</si>
  <si>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</si>
  <si>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</si>
  <si>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</si>
  <si>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</si>
  <si>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</si>
  <si>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</si>
  <si>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</si>
  <si>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</si>
  <si>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</si>
  <si>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</si>
  <si>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</si>
  <si>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</si>
  <si>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</si>
  <si>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</si>
  <si>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</si>
  <si>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</si>
  <si>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</si>
  <si>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</si>
  <si>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</si>
  <si>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</si>
  <si>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</si>
  <si>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</si>
  <si>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</si>
  <si>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</si>
  <si>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</si>
  <si>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</si>
  <si>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</si>
  <si>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</si>
  <si>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</si>
  <si>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</si>
  <si>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</si>
  <si>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</si>
  <si>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</si>
  <si>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</si>
  <si>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</si>
  <si>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</si>
  <si>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</si>
  <si>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</si>
  <si>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</si>
  <si>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</si>
  <si>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</si>
  <si>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</si>
  <si>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</si>
  <si>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</si>
  <si>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</si>
  <si>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</si>
  <si>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</si>
  <si>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</si>
  <si>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</si>
  <si>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</si>
  <si>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</si>
  <si>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</si>
  <si>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</si>
  <si>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</si>
  <si>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</si>
  <si>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</si>
  <si>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</si>
  <si>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</si>
  <si>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</si>
  <si>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</si>
  <si>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</si>
  <si>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</si>
  <si>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</si>
  <si>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</si>
  <si>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</si>
  <si>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</si>
  <si>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</si>
  <si>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</si>
  <si>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</si>
  <si>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03099</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</si>
  <si>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</si>
  <si>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</si>
  <si>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</si>
  <si>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</si>
  <si>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</si>
  <si>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</si>
  <si>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</si>
  <si>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</si>
  <si>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</si>
  <si>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</si>
  <si>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</si>
  <si>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</si>
  <si>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</si>
  <si>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</si>
  <si>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</si>
  <si>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</si>
  <si>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</si>
  <si>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</si>
  <si>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</si>
  <si>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</si>
  <si>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</si>
  <si>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</si>
  <si>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</si>
  <si>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</si>
  <si>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</si>
  <si>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</si>
  <si>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</si>
  <si>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</si>
  <si>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</si>
  <si>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</si>
  <si>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</si>
  <si>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</si>
  <si>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</si>
  <si>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</si>
  <si>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</si>
  <si>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</si>
  <si>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</si>
  <si>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</si>
  <si>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</si>
  <si>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</si>
  <si>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</si>
  <si>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</si>
  <si>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</si>
  <si>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</si>
  <si>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</si>
  <si>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</si>
  <si>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</si>
  <si>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</si>
  <si>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</si>
  <si>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</si>
  <si>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</si>
  <si>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</si>
  <si>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</si>
  <si>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</si>
  <si>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</si>
  <si>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</si>
  <si>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</si>
  <si>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</si>
  <si>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</si>
  <si>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</si>
  <si>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</si>
  <si>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</si>
  <si>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</si>
  <si>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</si>
  <si>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</si>
  <si>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</si>
  <si>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</si>
  <si>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</si>
  <si>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</si>
  <si>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</si>
  <si>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</si>
  <si>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</si>
  <si>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</si>
  <si>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</si>
  <si>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</si>
  <si>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</si>
  <si>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</si>
  <si>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</si>
  <si>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</si>
  <si>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</si>
  <si>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</si>
  <si>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</si>
  <si>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</si>
  <si>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</si>
  <si>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</si>
  <si>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</si>
  <si>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</si>
  <si>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</si>
  <si>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</si>
  <si>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</si>
  <si>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</si>
  <si>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</si>
  <si>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</si>
  <si>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</si>
  <si>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</si>
  <si>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</si>
  <si>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</si>
  <si>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</si>
  <si>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</si>
  <si>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</si>
  <si>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</si>
  <si>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</si>
  <si>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</si>
  <si>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</si>
  <si>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</si>
  <si>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</si>
  <si>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</si>
  <si>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</si>
  <si>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</si>
  <si>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</si>
  <si>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</si>
  <si>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</si>
  <si>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</si>
  <si>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</si>
  <si>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</si>
  <si>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</si>
  <si>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</si>
  <si>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</si>
  <si>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</si>
  <si>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</si>
  <si>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</si>
  <si>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</si>
  <si>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</si>
  <si>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</si>
  <si>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02099</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</si>
  <si>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</si>
  <si>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</si>
  <si>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</si>
  <si>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</si>
  <si>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</si>
  <si>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</si>
  <si>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</si>
  <si>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</si>
  <si>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</si>
  <si>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</si>
  <si>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</si>
  <si>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</si>
  <si>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</si>
  <si>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</si>
  <si>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</si>
  <si>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</si>
  <si>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</si>
  <si>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</si>
  <si>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</si>
  <si>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</si>
  <si>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</si>
  <si>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</si>
  <si>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</si>
  <si>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</si>
  <si>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</si>
  <si>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</si>
  <si>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</si>
  <si>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</si>
  <si>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</si>
  <si>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</si>
  <si>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</si>
  <si>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</si>
  <si>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</si>
  <si>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</si>
  <si>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</si>
  <si>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</si>
  <si>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</si>
  <si>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</si>
  <si>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</si>
  <si>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</si>
  <si>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</si>
  <si>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</si>
  <si>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</si>
  <si>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</si>
  <si>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</si>
  <si>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</si>
  <si>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</si>
  <si>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</si>
  <si>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</si>
  <si>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</si>
  <si>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</si>
  <si>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</si>
  <si>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</si>
  <si>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</si>
  <si>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</si>
  <si>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</si>
  <si>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</si>
  <si>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</si>
  <si>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</si>
  <si>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</si>
  <si>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</si>
  <si>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</si>
  <si>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</si>
  <si>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</si>
  <si>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</si>
  <si>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</si>
  <si>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</si>
  <si>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</si>
  <si>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</si>
  <si>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</si>
  <si>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</si>
  <si>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</si>
  <si>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</si>
  <si>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</si>
  <si>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</si>
  <si>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</si>
  <si>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</si>
  <si>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</si>
  <si>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</si>
  <si>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</si>
  <si>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</si>
  <si>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</si>
  <si>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</si>
  <si>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</si>
  <si>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</si>
  <si>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</si>
  <si>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</si>
  <si>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</si>
  <si>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</si>
  <si>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</si>
  <si>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</si>
  <si>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</si>
  <si>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</si>
  <si>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</si>
  <si>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</si>
  <si>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</si>
  <si>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</si>
  <si>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</si>
  <si>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</si>
  <si>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</si>
  <si>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</si>
  <si>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</si>
  <si>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</si>
  <si>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</si>
  <si>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</si>
  <si>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</si>
  <si>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</si>
  <si>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</si>
  <si>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</si>
  <si>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</si>
  <si>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</si>
  <si>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</si>
  <si>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</si>
  <si>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</si>
  <si>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</si>
  <si>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</si>
  <si>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</si>
  <si>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</si>
  <si>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</si>
  <si>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</si>
  <si>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</si>
  <si>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</si>
  <si>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</si>
  <si>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</si>
  <si>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</si>
  <si>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</si>
  <si>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</si>
  <si>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</si>
  <si>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</si>
  <si>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</si>
  <si>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</si>
  <si>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</si>
  <si>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</si>
  <si>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</si>
  <si>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</si>
  <si>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</si>
  <si>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</si>
  <si>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</si>
  <si>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</si>
  <si>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</si>
  <si>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</si>
  <si>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</si>
  <si>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</si>
  <si>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</si>
  <si>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</si>
  <si>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</si>
  <si>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</si>
  <si>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</si>
  <si>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</si>
  <si>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</si>
  <si>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</si>
  <si>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</si>
  <si>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</si>
  <si>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</si>
  <si>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</si>
  <si>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</si>
  <si>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</si>
  <si>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</si>
  <si>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</si>
  <si>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</si>
  <si>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</si>
  <si>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</si>
  <si>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</si>
  <si>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</si>
  <si>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</si>
  <si>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</si>
  <si>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</si>
  <si>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</si>
  <si>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</si>
  <si>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</si>
  <si>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</si>
  <si>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</si>
  <si>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</si>
  <si>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</si>
  <si>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</si>
  <si>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</si>
  <si>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</si>
  <si>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</si>
  <si>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06099</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</si>
  <si>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</si>
  <si>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</si>
  <si>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</si>
  <si>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</si>
  <si>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</si>
  <si>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</si>
  <si>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</si>
  <si>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</si>
  <si>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</si>
  <si>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</si>
  <si>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</si>
  <si>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</si>
  <si>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</si>
  <si>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</si>
  <si>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</si>
  <si>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</si>
  <si>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</si>
  <si>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</si>
  <si>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</si>
  <si>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</si>
  <si>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</si>
  <si>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</si>
  <si>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</si>
  <si>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</si>
  <si>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</si>
  <si>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</si>
  <si>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</si>
  <si>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</si>
  <si>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</si>
  <si>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</si>
  <si>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</si>
  <si>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</si>
  <si>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</si>
  <si>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</si>
  <si>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</si>
  <si>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</si>
  <si>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</si>
  <si>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</si>
  <si>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</si>
  <si>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</si>
  <si>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</si>
  <si>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</si>
  <si>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</si>
  <si>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</si>
  <si>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</si>
  <si>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</si>
  <si>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</si>
  <si>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</si>
  <si>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</si>
  <si>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</si>
  <si>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</si>
  <si>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</si>
  <si>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</si>
  <si>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</si>
  <si>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Guerrero</t>
  </si>
  <si>
    <t>01099</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</si>
  <si>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</si>
  <si>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</si>
  <si>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</si>
  <si>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</si>
  <si>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</si>
  <si>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</si>
  <si>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</si>
  <si>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</si>
  <si>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</si>
  <si>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</si>
  <si>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</si>
  <si>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</si>
  <si>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</si>
  <si>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</si>
  <si>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</si>
  <si>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</si>
  <si>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</si>
  <si>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</si>
  <si>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</si>
  <si>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</si>
  <si>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</si>
  <si>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</si>
  <si>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</si>
  <si>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</si>
  <si>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</si>
  <si>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</si>
  <si>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</si>
  <si>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</si>
  <si>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</si>
  <si>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</si>
  <si>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</si>
  <si>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</si>
  <si>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</si>
  <si>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</si>
  <si>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</si>
  <si>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</si>
  <si>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</si>
  <si>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</si>
  <si>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</si>
  <si>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</si>
  <si>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</si>
  <si>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</si>
  <si>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</si>
  <si>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</si>
  <si>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</si>
  <si>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</si>
  <si>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</si>
  <si>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</si>
  <si>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</si>
  <si>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</si>
  <si>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</si>
  <si>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</si>
  <si>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</si>
  <si>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</si>
  <si>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</si>
  <si>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</si>
  <si>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</si>
  <si>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</si>
  <si>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</si>
  <si>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</si>
  <si>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</si>
  <si>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</si>
  <si>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</si>
  <si>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</si>
  <si>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</si>
  <si>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</si>
  <si>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</si>
  <si>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</si>
  <si>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</si>
  <si>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</si>
  <si>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</si>
  <si>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</si>
  <si>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</si>
  <si>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</si>
  <si>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</si>
  <si>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</si>
  <si>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</si>
  <si>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</si>
  <si>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</si>
  <si>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</si>
  <si>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</si>
  <si>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</si>
  <si>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</si>
  <si>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</si>
  <si>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</si>
  <si>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</si>
  <si>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</si>
  <si>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</si>
  <si>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</si>
  <si>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</si>
  <si>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</si>
  <si>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</si>
  <si>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</si>
  <si>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</si>
  <si>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</si>
  <si>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</si>
  <si>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</si>
  <si>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</si>
  <si>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</si>
  <si>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</si>
  <si>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</si>
  <si>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</si>
  <si>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</si>
  <si>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</si>
  <si>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</si>
  <si>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</si>
  <si>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04099</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</si>
  <si>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</si>
  <si>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</si>
  <si>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</si>
  <si>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</si>
  <si>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</si>
  <si>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</si>
  <si>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</si>
  <si>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</si>
  <si>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</si>
  <si>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</si>
  <si>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</si>
  <si>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</si>
  <si>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</si>
  <si>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</si>
  <si>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</si>
  <si>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</si>
  <si>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</si>
  <si>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</si>
  <si>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</si>
  <si>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</si>
  <si>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</si>
  <si>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</si>
  <si>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</si>
  <si>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</si>
  <si>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</si>
  <si>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</si>
  <si>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</si>
  <si>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</si>
  <si>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</si>
  <si>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</si>
  <si>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</si>
  <si>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</si>
  <si>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</si>
  <si>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</si>
  <si>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</si>
  <si>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</si>
  <si>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</si>
  <si>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</si>
  <si>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</si>
  <si>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</si>
  <si>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</si>
  <si>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</si>
  <si>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</si>
  <si>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</si>
  <si>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</si>
  <si>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</si>
  <si>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</si>
  <si>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</si>
  <si>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</si>
  <si>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</si>
  <si>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</si>
  <si>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</si>
  <si>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</si>
  <si>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</si>
  <si>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</si>
  <si>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</si>
  <si>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</si>
  <si>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</si>
  <si>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</si>
  <si>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</si>
  <si>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</si>
  <si>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</si>
  <si>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</si>
  <si>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</si>
  <si>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</si>
  <si>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</si>
  <si>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</si>
  <si>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</si>
  <si>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</si>
  <si>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</si>
  <si>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</si>
  <si>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</si>
  <si>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</si>
  <si>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</si>
  <si>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</si>
  <si>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</si>
  <si>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</si>
  <si>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</si>
  <si>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</si>
  <si>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</si>
  <si>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</si>
  <si>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</si>
  <si>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</si>
  <si>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</si>
  <si>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</si>
  <si>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</si>
  <si>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</si>
  <si>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</si>
  <si>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</si>
  <si>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</si>
  <si>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</si>
  <si>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</si>
  <si>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</si>
  <si>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</si>
  <si>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</si>
  <si>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</si>
  <si>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</si>
  <si>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</si>
  <si>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</si>
  <si>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</si>
  <si>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</si>
  <si>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</si>
  <si>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</si>
  <si>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</si>
  <si>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</si>
  <si>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</si>
  <si>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</si>
  <si>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</si>
  <si>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</si>
  <si>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</si>
  <si>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</si>
  <si>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</si>
  <si>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</si>
  <si>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</si>
  <si>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</si>
  <si>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</si>
  <si>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</si>
  <si>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</si>
  <si>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</si>
  <si>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</si>
  <si>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</si>
  <si>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</si>
  <si>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</si>
  <si>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</si>
  <si>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</si>
  <si>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</si>
  <si>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</si>
  <si>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</si>
  <si>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</si>
  <si>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</si>
  <si>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</si>
  <si>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</si>
  <si>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</si>
  <si>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</si>
  <si>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</si>
  <si>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</si>
  <si>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</si>
  <si>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</si>
  <si>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</si>
  <si>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</si>
  <si>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</si>
  <si>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</si>
  <si>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</si>
  <si>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</si>
  <si>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</si>
  <si>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</si>
  <si>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</si>
  <si>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</si>
  <si>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</si>
  <si>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</si>
  <si>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</si>
  <si>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</si>
  <si>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</si>
  <si>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Morelos</t>
  </si>
  <si>
    <t>05017</t>
  </si>
  <si>
    <t>07017</t>
  </si>
  <si>
    <t>08017</t>
  </si>
  <si>
    <t>09099</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</si>
  <si>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</si>
  <si>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</si>
  <si>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</si>
  <si>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</si>
  <si>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</si>
  <si>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</si>
  <si>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</si>
  <si>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</si>
  <si>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</si>
  <si>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</si>
  <si>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</si>
  <si>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</si>
  <si>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</si>
  <si>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</si>
  <si>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</si>
  <si>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</si>
  <si>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</si>
  <si>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</si>
  <si>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</si>
  <si>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</si>
  <si>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</si>
  <si>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</si>
  <si>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</si>
  <si>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</si>
  <si>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</si>
  <si>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</si>
  <si>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</si>
  <si>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</si>
  <si>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</si>
  <si>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</si>
  <si>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</si>
  <si>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</si>
  <si>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</si>
  <si>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</si>
  <si>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</si>
  <si>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</si>
  <si>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</si>
  <si>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</si>
  <si>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</si>
  <si>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</si>
  <si>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</si>
  <si>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</si>
  <si>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</si>
  <si>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</si>
  <si>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</si>
  <si>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</si>
  <si>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</si>
  <si>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</si>
  <si>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</si>
  <si>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</si>
  <si>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</si>
  <si>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</si>
  <si>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</si>
  <si>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</si>
  <si>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</si>
  <si>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</si>
  <si>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</si>
  <si>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</si>
  <si>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</si>
  <si>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</si>
  <si>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</si>
  <si>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</si>
  <si>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</si>
  <si>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</si>
  <si>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</si>
  <si>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</si>
  <si>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</si>
  <si>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</si>
  <si>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</si>
  <si>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</si>
  <si>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</si>
  <si>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</si>
  <si>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</si>
  <si>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</si>
  <si>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</si>
  <si>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</si>
  <si>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</si>
  <si>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</si>
  <si>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</si>
  <si>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</si>
  <si>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</si>
  <si>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</si>
  <si>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Concepción Buenavista</t>
  </si>
  <si>
    <t>Atexcal</t>
  </si>
  <si>
    <t>Tolimán</t>
  </si>
  <si>
    <t>Huehuetlán</t>
  </si>
  <si>
    <t>Navolato</t>
  </si>
  <si>
    <t>Cajeme</t>
  </si>
  <si>
    <t>Contla de Juan Cuamatzi</t>
  </si>
  <si>
    <t>Chapab</t>
  </si>
  <si>
    <t>Huanusco</t>
  </si>
  <si>
    <t>Nuevo León</t>
  </si>
  <si>
    <t>05019</t>
  </si>
  <si>
    <t>07019</t>
  </si>
  <si>
    <t>08019</t>
  </si>
  <si>
    <t>10019</t>
  </si>
  <si>
    <t>11019</t>
  </si>
  <si>
    <t>12019</t>
  </si>
  <si>
    <t>13019</t>
  </si>
  <si>
    <t>14019</t>
  </si>
  <si>
    <t>15019</t>
  </si>
  <si>
    <t>16019</t>
  </si>
  <si>
    <t>17019</t>
  </si>
  <si>
    <t>18019</t>
  </si>
  <si>
    <t>19019</t>
  </si>
  <si>
    <t>20019</t>
  </si>
  <si>
    <t>21019</t>
  </si>
  <si>
    <t>24019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</si>
  <si>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</si>
  <si>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</si>
  <si>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</si>
  <si>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</si>
  <si>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</si>
  <si>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</si>
  <si>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</si>
  <si>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</si>
  <si>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</si>
  <si>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</si>
  <si>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</si>
  <si>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</si>
  <si>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</si>
  <si>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</si>
  <si>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</si>
  <si>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</si>
  <si>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</si>
  <si>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</si>
  <si>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</si>
  <si>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</si>
  <si>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</si>
  <si>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</si>
  <si>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</si>
  <si>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</si>
  <si>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</si>
  <si>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</si>
  <si>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</si>
  <si>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</si>
  <si>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</si>
  <si>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</si>
  <si>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</si>
  <si>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</si>
  <si>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</si>
  <si>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</si>
  <si>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</si>
  <si>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</si>
  <si>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</si>
  <si>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</si>
  <si>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</si>
  <si>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</si>
  <si>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</si>
  <si>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</si>
  <si>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</si>
  <si>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</si>
  <si>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</si>
  <si>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</si>
  <si>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</si>
  <si>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</si>
  <si>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</si>
  <si>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</si>
  <si>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</si>
  <si>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</si>
  <si>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</si>
  <si>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</si>
  <si>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</si>
  <si>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</si>
  <si>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</si>
  <si>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</si>
  <si>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</si>
  <si>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</si>
  <si>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</si>
  <si>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</si>
  <si>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</si>
  <si>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</si>
  <si>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</si>
  <si>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Carbó</t>
  </si>
  <si>
    <t>Mainero</t>
  </si>
  <si>
    <t>Sanctórum de Lázaro Cárdenas</t>
  </si>
  <si>
    <t>Atlahuilco</t>
  </si>
  <si>
    <t>Chicxulub Pueblo</t>
  </si>
  <si>
    <t>Jerez</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</si>
  <si>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</si>
  <si>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</si>
  <si>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</si>
  <si>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</si>
  <si>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</si>
  <si>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</si>
  <si>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</si>
  <si>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</si>
  <si>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</si>
  <si>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</si>
  <si>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</si>
  <si>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</si>
  <si>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</si>
  <si>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</si>
  <si>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</si>
  <si>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</si>
  <si>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</si>
  <si>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</si>
  <si>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</si>
  <si>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</si>
  <si>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</si>
  <si>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</si>
  <si>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</si>
  <si>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</si>
  <si>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</si>
  <si>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</si>
  <si>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</si>
  <si>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</si>
  <si>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</si>
  <si>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</si>
  <si>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</si>
  <si>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</si>
  <si>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</si>
  <si>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</si>
  <si>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</si>
  <si>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</si>
  <si>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</si>
  <si>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</si>
  <si>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</si>
  <si>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</si>
  <si>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</si>
  <si>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</si>
  <si>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</si>
  <si>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</si>
  <si>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</si>
  <si>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</si>
  <si>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</si>
  <si>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</si>
  <si>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</si>
  <si>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</si>
  <si>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</si>
  <si>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</si>
  <si>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</si>
  <si>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</si>
  <si>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</si>
  <si>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</si>
  <si>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</si>
  <si>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</si>
  <si>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</si>
  <si>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</si>
  <si>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</si>
  <si>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</si>
  <si>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</si>
  <si>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</si>
  <si>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</si>
  <si>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</si>
  <si>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</si>
  <si>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</si>
  <si>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</si>
  <si>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</si>
  <si>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</si>
  <si>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</si>
  <si>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</si>
  <si>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</si>
  <si>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</si>
  <si>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</si>
  <si>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</si>
  <si>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</si>
  <si>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</si>
  <si>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</si>
  <si>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</si>
  <si>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</si>
  <si>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</si>
  <si>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</si>
  <si>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</si>
  <si>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</si>
  <si>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</si>
  <si>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</si>
  <si>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</si>
  <si>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</si>
  <si>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</si>
  <si>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</si>
  <si>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</si>
  <si>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</si>
  <si>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</si>
  <si>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</si>
  <si>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</si>
  <si>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</si>
  <si>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</si>
  <si>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</si>
  <si>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</si>
  <si>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</si>
  <si>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</si>
  <si>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</si>
  <si>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</si>
  <si>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</si>
  <si>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</si>
  <si>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</si>
  <si>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</si>
  <si>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</si>
  <si>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</si>
  <si>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</si>
  <si>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</si>
  <si>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</si>
  <si>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</si>
  <si>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</si>
  <si>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</si>
  <si>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</si>
  <si>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</si>
  <si>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</si>
  <si>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</si>
  <si>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</si>
  <si>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</si>
  <si>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</si>
  <si>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</si>
  <si>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</si>
  <si>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</si>
  <si>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</si>
  <si>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</si>
  <si>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</si>
  <si>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</si>
  <si>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</si>
  <si>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</si>
  <si>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</si>
  <si>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</si>
  <si>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</si>
  <si>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</si>
  <si>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</si>
  <si>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</si>
  <si>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</si>
  <si>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</si>
  <si>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</si>
  <si>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</si>
  <si>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</si>
  <si>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</si>
  <si>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</si>
  <si>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</si>
  <si>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</si>
  <si>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</si>
  <si>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</si>
  <si>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</si>
  <si>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</si>
  <si>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</si>
  <si>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</si>
  <si>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</si>
  <si>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</si>
  <si>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</si>
  <si>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</si>
  <si>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</si>
  <si>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</si>
  <si>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</si>
  <si>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</si>
  <si>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</si>
  <si>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</si>
  <si>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</si>
  <si>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</si>
  <si>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</si>
  <si>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</si>
  <si>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</si>
  <si>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</si>
  <si>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</si>
  <si>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</si>
  <si>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</si>
  <si>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</si>
  <si>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</si>
  <si>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</si>
  <si>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</si>
  <si>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</si>
  <si>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</si>
  <si>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</si>
  <si>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</si>
  <si>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</si>
  <si>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</si>
  <si>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</si>
  <si>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</si>
  <si>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</si>
  <si>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</si>
  <si>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</si>
  <si>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</si>
  <si>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</si>
  <si>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</si>
  <si>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</si>
  <si>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</si>
  <si>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</si>
  <si>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</si>
  <si>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</si>
  <si>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</si>
  <si>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</si>
  <si>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</si>
  <si>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</si>
  <si>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</si>
  <si>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</si>
  <si>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</si>
  <si>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</si>
  <si>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</si>
  <si>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</si>
  <si>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</si>
  <si>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</si>
  <si>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</si>
  <si>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</si>
  <si>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</si>
  <si>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</si>
  <si>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</si>
  <si>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</si>
  <si>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</si>
  <si>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</si>
  <si>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</si>
  <si>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</si>
  <si>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</si>
  <si>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</si>
  <si>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</si>
  <si>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</si>
  <si>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</si>
  <si>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</si>
  <si>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</si>
  <si>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</si>
  <si>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</si>
  <si>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</si>
  <si>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</si>
  <si>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</si>
  <si>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</si>
  <si>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</si>
  <si>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</si>
  <si>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</si>
  <si>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</si>
  <si>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</si>
  <si>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</si>
  <si>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</si>
  <si>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</si>
  <si>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</si>
  <si>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</si>
  <si>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</si>
  <si>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</si>
  <si>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</si>
  <si>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</si>
  <si>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</si>
  <si>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</si>
  <si>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</si>
  <si>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</si>
  <si>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</si>
  <si>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</si>
  <si>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</si>
  <si>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</si>
  <si>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</si>
  <si>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</si>
  <si>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</si>
  <si>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</si>
  <si>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</si>
  <si>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</si>
  <si>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</si>
  <si>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</si>
  <si>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</si>
  <si>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</si>
  <si>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</si>
  <si>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</si>
  <si>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</si>
  <si>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</si>
  <si>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</si>
  <si>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</si>
  <si>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</si>
  <si>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</si>
  <si>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</si>
  <si>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</si>
  <si>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</si>
  <si>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</si>
  <si>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</si>
  <si>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</si>
  <si>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</si>
  <si>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</si>
  <si>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</si>
  <si>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</si>
  <si>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</si>
  <si>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</si>
  <si>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</si>
  <si>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</si>
  <si>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</si>
  <si>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</si>
  <si>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</si>
  <si>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</si>
  <si>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</si>
  <si>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</si>
  <si>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</si>
  <si>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</si>
  <si>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</si>
  <si>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</si>
  <si>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</si>
  <si>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</si>
  <si>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</si>
  <si>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</si>
  <si>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</si>
  <si>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</si>
  <si>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</si>
  <si>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</si>
  <si>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</si>
  <si>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</si>
  <si>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</si>
  <si>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</si>
  <si>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</si>
  <si>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</si>
  <si>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</si>
  <si>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</si>
  <si>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</si>
  <si>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</si>
  <si>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</si>
  <si>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</si>
  <si>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</si>
  <si>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</si>
  <si>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</si>
  <si>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</si>
  <si>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</si>
  <si>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</si>
  <si>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</si>
  <si>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</si>
  <si>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</si>
  <si>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</si>
  <si>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</si>
  <si>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</si>
  <si>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</si>
  <si>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</si>
  <si>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</si>
  <si>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</si>
  <si>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</si>
  <si>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</si>
  <si>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</si>
  <si>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</si>
  <si>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</si>
  <si>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</si>
  <si>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</si>
  <si>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</si>
  <si>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</si>
  <si>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</si>
  <si>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</si>
  <si>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</si>
  <si>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</si>
  <si>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</si>
  <si>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</si>
  <si>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</si>
  <si>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</si>
  <si>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</si>
  <si>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</si>
  <si>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</si>
  <si>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</si>
  <si>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</si>
  <si>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</si>
  <si>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</si>
  <si>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</si>
  <si>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</si>
  <si>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</si>
  <si>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</si>
  <si>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</si>
  <si>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</si>
  <si>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</si>
  <si>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</si>
  <si>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</si>
  <si>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</si>
  <si>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</si>
  <si>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</si>
  <si>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</si>
  <si>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</si>
  <si>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</si>
  <si>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</si>
  <si>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</si>
  <si>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</si>
  <si>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</si>
  <si>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</si>
  <si>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</si>
  <si>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</si>
  <si>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</si>
  <si>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</si>
  <si>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</si>
  <si>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</si>
  <si>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</si>
  <si>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</si>
  <si>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</si>
  <si>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</si>
  <si>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</si>
  <si>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</si>
  <si>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</si>
  <si>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</si>
  <si>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</si>
  <si>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</si>
  <si>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</si>
  <si>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</si>
  <si>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</si>
  <si>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</si>
  <si>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</si>
  <si>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</si>
  <si>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</si>
  <si>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</si>
  <si>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</si>
  <si>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</si>
  <si>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</si>
  <si>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</si>
  <si>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</si>
  <si>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</si>
  <si>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</si>
  <si>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</si>
  <si>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</si>
  <si>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</si>
  <si>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</si>
  <si>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</si>
  <si>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</si>
  <si>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</si>
  <si>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</si>
  <si>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</si>
  <si>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</si>
  <si>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</si>
  <si>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</si>
  <si>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</si>
  <si>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</si>
  <si>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</si>
  <si>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</si>
  <si>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</si>
  <si>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</si>
  <si>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</si>
  <si>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</si>
  <si>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</si>
  <si>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</si>
  <si>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</si>
  <si>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</si>
  <si>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</si>
  <si>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</si>
  <si>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</si>
  <si>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</si>
  <si>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</si>
  <si>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</si>
  <si>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</si>
  <si>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</si>
  <si>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</si>
  <si>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</si>
  <si>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</si>
  <si>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</si>
  <si>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</si>
  <si>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</si>
  <si>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</si>
  <si>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</si>
  <si>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</si>
  <si>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</si>
  <si>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</si>
  <si>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</si>
  <si>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</si>
  <si>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</si>
  <si>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</si>
  <si>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</si>
  <si>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</si>
  <si>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</si>
  <si>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</si>
  <si>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</si>
  <si>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</si>
  <si>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</si>
  <si>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</si>
  <si>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</si>
  <si>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</si>
  <si>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</si>
  <si>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</si>
  <si>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</si>
  <si>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</si>
  <si>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</si>
  <si>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</si>
  <si>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</si>
  <si>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</si>
  <si>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</si>
  <si>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</si>
  <si>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</si>
  <si>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</si>
  <si>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</si>
  <si>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</si>
  <si>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</si>
  <si>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</si>
  <si>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</si>
  <si>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</si>
  <si>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</si>
  <si>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</si>
  <si>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</si>
  <si>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</si>
  <si>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</si>
  <si>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</si>
  <si>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</si>
  <si>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</si>
  <si>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</si>
  <si>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</si>
  <si>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</si>
  <si>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</si>
  <si>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</si>
  <si>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</si>
  <si>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</si>
  <si>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</si>
  <si>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</si>
  <si>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</si>
  <si>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</si>
  <si>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</si>
  <si>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</si>
  <si>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</si>
  <si>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</si>
  <si>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</si>
  <si>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</si>
  <si>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</si>
  <si>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</si>
  <si>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</si>
  <si>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</si>
  <si>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</si>
  <si>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</si>
  <si>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</si>
  <si>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</si>
  <si>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</si>
  <si>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</si>
  <si>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</si>
  <si>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</si>
  <si>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</si>
  <si>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</si>
  <si>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</si>
  <si>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</si>
  <si>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</si>
  <si>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</si>
  <si>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</si>
  <si>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</si>
  <si>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</si>
  <si>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</si>
  <si>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</si>
  <si>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</si>
  <si>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</si>
  <si>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</si>
  <si>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</si>
  <si>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</si>
  <si>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</si>
  <si>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</si>
  <si>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</si>
  <si>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</si>
  <si>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</si>
  <si>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</si>
  <si>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</si>
  <si>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</si>
  <si>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</si>
  <si>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</si>
  <si>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</si>
  <si>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</si>
  <si>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</si>
  <si>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</si>
  <si>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</si>
  <si>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</si>
  <si>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</si>
  <si>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</si>
  <si>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</si>
  <si>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</si>
  <si>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</si>
  <si>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</si>
  <si>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</si>
  <si>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</si>
  <si>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</si>
  <si>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</si>
  <si>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</si>
  <si>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</si>
  <si>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</si>
  <si>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</si>
  <si>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</si>
  <si>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</si>
  <si>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</si>
  <si>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</si>
  <si>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</si>
  <si>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</si>
  <si>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</si>
  <si>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</si>
  <si>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</si>
  <si>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</si>
  <si>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</si>
  <si>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</si>
  <si>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</si>
  <si>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</si>
  <si>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</si>
  <si>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</si>
  <si>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</si>
  <si>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</si>
  <si>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</si>
  <si>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</si>
  <si>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</si>
  <si>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</si>
  <si>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</si>
  <si>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</si>
  <si>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</si>
  <si>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</si>
  <si>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</si>
  <si>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</si>
  <si>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</si>
  <si>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</si>
  <si>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</si>
  <si>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</si>
  <si>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</si>
  <si>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</si>
  <si>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</si>
  <si>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</si>
  <si>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</si>
  <si>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</si>
  <si>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</si>
  <si>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</si>
  <si>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</si>
  <si>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</si>
  <si>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</si>
  <si>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</si>
  <si>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</si>
  <si>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</si>
  <si>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</si>
  <si>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</si>
  <si>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</si>
  <si>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</si>
  <si>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</si>
  <si>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</si>
  <si>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</si>
  <si>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</si>
  <si>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</si>
  <si>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</si>
  <si>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</si>
  <si>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</si>
  <si>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</si>
  <si>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</si>
  <si>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</si>
  <si>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</si>
  <si>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</si>
  <si>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</si>
  <si>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</si>
  <si>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</si>
  <si>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</si>
  <si>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</si>
  <si>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</si>
  <si>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</si>
  <si>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</si>
  <si>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</si>
  <si>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</si>
  <si>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</si>
  <si>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</si>
  <si>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</si>
  <si>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</si>
  <si>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</si>
  <si>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</si>
  <si>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</si>
  <si>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</si>
  <si>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</si>
  <si>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</si>
  <si>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</si>
  <si>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</si>
  <si>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</si>
  <si>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</si>
  <si>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</si>
  <si>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</si>
  <si>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</si>
  <si>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</si>
  <si>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</si>
  <si>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</si>
  <si>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</si>
  <si>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</si>
  <si>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</si>
  <si>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</si>
  <si>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</si>
  <si>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</si>
  <si>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</si>
  <si>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</si>
  <si>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</si>
  <si>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</si>
  <si>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</si>
  <si>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</si>
  <si>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</si>
  <si>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</si>
  <si>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</si>
  <si>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</si>
  <si>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</si>
  <si>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</si>
  <si>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</si>
  <si>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</si>
  <si>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</si>
  <si>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</si>
  <si>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</si>
  <si>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</si>
  <si>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</si>
  <si>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</si>
  <si>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</si>
  <si>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</si>
  <si>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</si>
  <si>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</si>
  <si>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</si>
  <si>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</si>
  <si>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</si>
  <si>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</si>
  <si>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</si>
  <si>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</si>
  <si>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</si>
  <si>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</si>
  <si>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</si>
  <si>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</si>
  <si>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</si>
  <si>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</si>
  <si>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</si>
  <si>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</si>
  <si>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</si>
  <si>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</si>
  <si>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</si>
  <si>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</si>
  <si>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</si>
  <si>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</si>
  <si>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</si>
  <si>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</si>
  <si>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</si>
  <si>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</si>
  <si>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</si>
  <si>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</si>
  <si>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</si>
  <si>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</si>
  <si>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</si>
  <si>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</si>
  <si>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</si>
  <si>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</si>
  <si>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</si>
  <si>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</si>
  <si>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</si>
  <si>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</si>
  <si>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t>
  </si>
  <si>
    <t>Cuapiaxtla de Madero</t>
  </si>
  <si>
    <t>Tampacán</t>
  </si>
  <si>
    <t>Tampico</t>
  </si>
  <si>
    <t>Tzompantepec</t>
  </si>
  <si>
    <t>Hunucmá</t>
  </si>
  <si>
    <t>Pinos</t>
  </si>
  <si>
    <t>05099</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</si>
  <si>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</si>
  <si>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</si>
  <si>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</si>
  <si>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</si>
  <si>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</si>
  <si>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</si>
  <si>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</si>
  <si>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</si>
  <si>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</si>
  <si>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</si>
  <si>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</si>
  <si>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</si>
  <si>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</si>
  <si>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</si>
  <si>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</si>
  <si>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</si>
  <si>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</si>
  <si>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</si>
  <si>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</si>
  <si>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</si>
  <si>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</si>
  <si>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</si>
  <si>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</si>
  <si>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</si>
  <si>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</si>
  <si>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</si>
  <si>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</si>
  <si>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</si>
  <si>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</si>
  <si>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</si>
  <si>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</si>
  <si>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</si>
  <si>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</si>
  <si>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</si>
  <si>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</si>
  <si>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</si>
  <si>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</si>
  <si>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</si>
  <si>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</si>
  <si>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</si>
  <si>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</si>
  <si>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</si>
  <si>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</si>
  <si>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</si>
  <si>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</si>
  <si>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</si>
  <si>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</si>
  <si>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</si>
  <si>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</si>
  <si>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</si>
  <si>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</si>
  <si>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</si>
  <si>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</si>
  <si>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</si>
  <si>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</si>
  <si>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</si>
  <si>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</si>
  <si>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</si>
  <si>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</si>
  <si>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</si>
  <si>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</si>
  <si>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</si>
  <si>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</si>
  <si>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</si>
  <si>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</si>
  <si>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</si>
  <si>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</si>
  <si>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</si>
  <si>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</si>
  <si>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</si>
  <si>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</si>
  <si>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</si>
  <si>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</si>
  <si>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</si>
  <si>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</si>
  <si>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</si>
  <si>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</si>
  <si>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</si>
  <si>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</si>
  <si>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</si>
  <si>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</si>
  <si>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</si>
  <si>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</si>
  <si>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</si>
  <si>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</si>
  <si>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</si>
  <si>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</si>
  <si>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</si>
  <si>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</si>
  <si>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</si>
  <si>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</si>
  <si>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</si>
  <si>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</si>
  <si>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</si>
  <si>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</si>
  <si>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</si>
  <si>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</si>
  <si>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</si>
  <si>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</si>
  <si>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</si>
  <si>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</si>
  <si>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</si>
  <si>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</si>
  <si>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</si>
  <si>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</si>
  <si>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</si>
  <si>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</si>
  <si>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</si>
  <si>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</si>
  <si>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</si>
  <si>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</si>
  <si>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</si>
  <si>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</si>
  <si>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</si>
  <si>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</si>
  <si>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</si>
  <si>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</si>
  <si>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</si>
  <si>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</si>
  <si>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</si>
  <si>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</si>
  <si>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</si>
  <si>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</si>
  <si>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</si>
  <si>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</si>
  <si>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</si>
  <si>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</si>
  <si>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</si>
  <si>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</si>
  <si>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</si>
  <si>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</si>
  <si>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</si>
  <si>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</si>
  <si>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</si>
  <si>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</si>
  <si>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</si>
  <si>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</si>
  <si>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</si>
  <si>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</si>
  <si>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</si>
  <si>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</si>
  <si>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</si>
  <si>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</si>
  <si>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</si>
  <si>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</si>
  <si>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</si>
  <si>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</si>
  <si>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</si>
  <si>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</si>
  <si>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</si>
  <si>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</si>
  <si>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</si>
  <si>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</si>
  <si>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</si>
  <si>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</si>
  <si>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</si>
  <si>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</si>
  <si>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</si>
  <si>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</si>
  <si>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</si>
  <si>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</si>
  <si>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</si>
  <si>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</si>
  <si>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</si>
  <si>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</si>
  <si>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</si>
  <si>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</si>
  <si>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</si>
  <si>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</si>
  <si>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</si>
  <si>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</si>
  <si>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</si>
  <si>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</si>
  <si>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</si>
  <si>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</si>
  <si>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</si>
  <si>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</si>
  <si>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</si>
  <si>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</si>
  <si>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</si>
  <si>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</si>
  <si>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</si>
  <si>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</si>
  <si>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</si>
  <si>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</si>
  <si>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</si>
  <si>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</si>
  <si>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</si>
  <si>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</si>
  <si>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</si>
  <si>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</si>
  <si>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</si>
  <si>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</si>
  <si>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</si>
  <si>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</si>
  <si>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</si>
  <si>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</si>
  <si>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</si>
  <si>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</si>
  <si>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</si>
  <si>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</si>
  <si>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</si>
  <si>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</si>
  <si>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</si>
  <si>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</si>
  <si>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</si>
  <si>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</si>
  <si>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</si>
  <si>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</si>
  <si>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</si>
  <si>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</si>
  <si>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</si>
  <si>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</si>
  <si>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</si>
  <si>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</si>
  <si>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</si>
  <si>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</si>
  <si>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</si>
  <si>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</si>
  <si>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</si>
  <si>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</si>
  <si>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</si>
  <si>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</si>
  <si>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</si>
  <si>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</si>
  <si>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</si>
  <si>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</si>
  <si>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</si>
  <si>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</si>
  <si>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</si>
  <si>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</si>
  <si>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</si>
  <si>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</si>
  <si>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</si>
  <si>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</si>
  <si>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</si>
  <si>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</si>
  <si>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</si>
  <si>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</si>
  <si>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</si>
  <si>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</si>
  <si>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</si>
  <si>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</si>
  <si>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</si>
  <si>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</si>
  <si>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</si>
  <si>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</si>
  <si>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</si>
  <si>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</si>
  <si>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</si>
  <si>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</si>
  <si>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</si>
  <si>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</si>
  <si>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</si>
  <si>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</si>
  <si>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</si>
  <si>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</si>
  <si>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</si>
  <si>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</si>
  <si>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</si>
  <si>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</si>
  <si>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</si>
  <si>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</si>
  <si>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</si>
  <si>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</si>
  <si>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</si>
  <si>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</si>
  <si>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</si>
  <si>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</si>
  <si>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</si>
  <si>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</si>
  <si>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</si>
  <si>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</si>
  <si>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</si>
  <si>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</si>
  <si>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</si>
  <si>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</si>
  <si>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</si>
  <si>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</si>
  <si>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</si>
  <si>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</si>
  <si>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</si>
  <si>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</si>
  <si>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</si>
  <si>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</si>
  <si>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</si>
  <si>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</si>
  <si>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</si>
  <si>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</si>
  <si>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</si>
  <si>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</si>
  <si>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</si>
  <si>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</si>
  <si>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</si>
  <si>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</si>
  <si>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</si>
  <si>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</si>
  <si>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</si>
  <si>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</si>
  <si>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</si>
  <si>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</si>
  <si>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</si>
  <si>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</si>
  <si>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</si>
  <si>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</si>
  <si>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</si>
  <si>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</si>
  <si>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</si>
  <si>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</si>
  <si>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</si>
  <si>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</si>
  <si>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</si>
  <si>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</si>
  <si>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</si>
  <si>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</si>
  <si>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</si>
  <si>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</si>
  <si>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</si>
  <si>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</si>
  <si>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</si>
  <si>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</si>
  <si>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</si>
  <si>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</si>
  <si>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</si>
  <si>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</si>
  <si>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</si>
  <si>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</si>
  <si>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</si>
  <si>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</si>
  <si>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</si>
  <si>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</si>
  <si>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</si>
  <si>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</si>
  <si>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</si>
  <si>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</si>
  <si>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</si>
  <si>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</si>
  <si>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</si>
  <si>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</si>
  <si>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</si>
  <si>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</si>
  <si>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</si>
  <si>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</si>
  <si>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</si>
  <si>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</si>
  <si>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</si>
  <si>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</si>
  <si>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</si>
  <si>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</si>
  <si>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</si>
  <si>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</si>
  <si>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</si>
  <si>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</si>
  <si>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</si>
  <si>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</si>
  <si>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</si>
  <si>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</si>
  <si>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</si>
  <si>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</si>
  <si>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</si>
  <si>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</si>
  <si>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</si>
  <si>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</si>
  <si>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</si>
  <si>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</si>
  <si>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</si>
  <si>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</si>
  <si>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</si>
  <si>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</si>
  <si>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</si>
  <si>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</si>
  <si>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</si>
  <si>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</si>
  <si>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</si>
  <si>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</si>
  <si>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</si>
  <si>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</si>
  <si>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</si>
  <si>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</si>
  <si>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</si>
  <si>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</si>
  <si>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</si>
  <si>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</si>
  <si>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</si>
  <si>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</si>
  <si>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</si>
  <si>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</si>
  <si>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</si>
  <si>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</si>
  <si>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</si>
  <si>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</si>
  <si>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</si>
  <si>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</si>
  <si>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</si>
  <si>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</si>
  <si>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</si>
  <si>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</si>
  <si>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</si>
  <si>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</si>
  <si>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</si>
  <si>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</si>
  <si>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</si>
  <si>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</si>
  <si>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</si>
  <si>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</si>
  <si>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</si>
  <si>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</si>
  <si>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</si>
  <si>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</si>
  <si>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</si>
  <si>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</si>
  <si>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</si>
  <si>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</si>
  <si>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</si>
  <si>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</si>
  <si>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</si>
  <si>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</si>
  <si>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</si>
  <si>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</si>
  <si>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</si>
  <si>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</si>
  <si>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</si>
  <si>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</si>
  <si>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</si>
  <si>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</si>
  <si>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</si>
  <si>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</si>
  <si>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</si>
  <si>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</si>
  <si>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</si>
  <si>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</si>
  <si>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</si>
  <si>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</si>
  <si>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</si>
  <si>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</si>
  <si>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</si>
  <si>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</si>
  <si>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</si>
  <si>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</si>
  <si>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</si>
  <si>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</si>
  <si>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</si>
  <si>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</si>
  <si>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</si>
  <si>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</si>
  <si>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</si>
  <si>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</si>
  <si>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</si>
  <si>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</si>
  <si>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</si>
  <si>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</si>
  <si>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</si>
  <si>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</si>
  <si>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</si>
  <si>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</si>
  <si>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</si>
  <si>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</si>
  <si>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</si>
  <si>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</si>
  <si>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</si>
  <si>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</si>
  <si>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</si>
  <si>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</si>
  <si>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</si>
  <si>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</si>
  <si>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</si>
  <si>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</si>
  <si>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</si>
  <si>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</si>
  <si>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</si>
  <si>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</si>
  <si>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</si>
  <si>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</si>
  <si>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</si>
  <si>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</si>
  <si>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</si>
  <si>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</si>
  <si>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</si>
  <si>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</si>
  <si>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</si>
  <si>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</si>
  <si>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</si>
  <si>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</si>
  <si>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</si>
  <si>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</si>
  <si>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</si>
  <si>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</si>
  <si>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</si>
  <si>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</si>
  <si>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</si>
  <si>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</si>
  <si>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</si>
  <si>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</si>
  <si>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</si>
  <si>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</si>
  <si>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</si>
  <si>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</si>
  <si>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</si>
  <si>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</si>
  <si>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</si>
  <si>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</si>
  <si>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</si>
  <si>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</si>
  <si>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</si>
  <si>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</si>
  <si>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</si>
  <si>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</si>
  <si>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</si>
  <si>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</si>
  <si>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</si>
  <si>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</si>
  <si>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</si>
  <si>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</si>
  <si>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</si>
  <si>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</si>
  <si>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</si>
  <si>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</si>
  <si>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</si>
  <si>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</si>
  <si>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</si>
  <si>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</si>
  <si>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</si>
  <si>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</si>
  <si>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</si>
  <si>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</si>
  <si>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</si>
  <si>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</si>
  <si>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</si>
  <si>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</si>
  <si>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</si>
  <si>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</si>
  <si>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</si>
  <si>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</si>
  <si>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</si>
  <si>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</si>
  <si>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</si>
  <si>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</si>
  <si>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</si>
  <si>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</si>
  <si>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</si>
  <si>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</si>
  <si>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</si>
  <si>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</si>
  <si>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</si>
  <si>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</si>
  <si>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</si>
  <si>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</si>
  <si>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</si>
  <si>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</si>
  <si>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</si>
  <si>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</si>
  <si>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</si>
  <si>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</si>
  <si>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</si>
  <si>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</si>
  <si>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</si>
  <si>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</si>
  <si>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</si>
  <si>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</si>
  <si>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</si>
  <si>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</si>
  <si>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</si>
  <si>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</si>
  <si>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</si>
  <si>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</si>
  <si>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</si>
  <si>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</si>
  <si>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</si>
  <si>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</si>
  <si>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</si>
  <si>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</si>
  <si>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</si>
  <si>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</si>
  <si>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</si>
  <si>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</si>
  <si>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</si>
  <si>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</si>
  <si>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</si>
  <si>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</si>
  <si>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</si>
  <si>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</si>
  <si>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</si>
  <si>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</si>
  <si>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</si>
  <si>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</si>
  <si>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</si>
  <si>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</si>
  <si>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</si>
  <si>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</si>
  <si>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</si>
  <si>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</si>
  <si>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</si>
  <si>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</si>
  <si>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</si>
  <si>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</si>
  <si>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</si>
  <si>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</si>
  <si>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</si>
  <si>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</si>
  <si>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</si>
  <si>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</si>
  <si>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</si>
  <si>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</si>
  <si>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</si>
  <si>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</si>
  <si>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</si>
  <si>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</si>
  <si>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</si>
  <si>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</si>
  <si>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</si>
  <si>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</si>
  <si>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</si>
  <si>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</si>
  <si>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</si>
  <si>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</si>
  <si>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</si>
  <si>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</si>
  <si>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</si>
  <si>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</si>
  <si>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</si>
  <si>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</si>
  <si>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</si>
  <si>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</si>
  <si>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</si>
  <si>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</si>
  <si>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</si>
  <si>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</si>
  <si>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</si>
  <si>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</si>
  <si>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</si>
  <si>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</si>
  <si>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</si>
  <si>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</si>
  <si>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</si>
  <si>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</si>
  <si>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</si>
  <si>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</si>
  <si>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</si>
  <si>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</si>
  <si>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</si>
  <si>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</si>
  <si>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</si>
  <si>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</si>
  <si>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</si>
  <si>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</si>
  <si>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</si>
  <si>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</si>
  <si>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</si>
  <si>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</si>
  <si>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</si>
  <si>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</si>
  <si>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</si>
  <si>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</si>
  <si>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</si>
  <si>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</si>
  <si>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</si>
  <si>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</si>
  <si>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</si>
  <si>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</si>
  <si>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</si>
  <si>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</si>
  <si>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</si>
  <si>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</si>
  <si>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</si>
  <si>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</si>
  <si>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</si>
  <si>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</si>
  <si>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</si>
  <si>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</si>
  <si>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</si>
  <si>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</si>
  <si>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</si>
  <si>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</si>
  <si>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</si>
  <si>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</si>
  <si>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</si>
  <si>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</si>
  <si>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</si>
  <si>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</si>
  <si>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</si>
  <si>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</si>
  <si>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</si>
  <si>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</si>
  <si>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</si>
  <si>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</si>
  <si>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</si>
  <si>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</si>
  <si>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</si>
  <si>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</si>
  <si>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</si>
  <si>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</si>
  <si>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</si>
  <si>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</si>
  <si>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</si>
  <si>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</si>
  <si>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</si>
  <si>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</si>
  <si>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</si>
  <si>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</si>
  <si>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</si>
  <si>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</si>
  <si>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</si>
  <si>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</si>
  <si>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</si>
  <si>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</si>
  <si>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</si>
  <si>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</si>
  <si>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</si>
  <si>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</si>
  <si>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</si>
  <si>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</si>
  <si>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</si>
  <si>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</si>
  <si>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</si>
  <si>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</si>
  <si>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</si>
  <si>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</si>
  <si>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</si>
  <si>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</si>
  <si>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</si>
  <si>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</si>
  <si>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</si>
  <si>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</si>
  <si>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</si>
  <si>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</si>
  <si>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</si>
  <si>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</si>
  <si>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</si>
  <si>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</si>
  <si>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</si>
  <si>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</si>
  <si>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</si>
  <si>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</si>
  <si>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</si>
  <si>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</si>
  <si>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</si>
  <si>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</si>
  <si>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</si>
  <si>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</si>
  <si>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</si>
  <si>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</si>
  <si>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</si>
  <si>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</si>
  <si>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</si>
  <si>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</si>
  <si>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</si>
  <si>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</si>
  <si>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</si>
  <si>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</si>
  <si>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</si>
  <si>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</si>
  <si>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</si>
  <si>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</si>
  <si>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</si>
  <si>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</si>
  <si>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</si>
  <si>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</si>
  <si>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</si>
  <si>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</si>
  <si>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</si>
  <si>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</si>
  <si>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</si>
  <si>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</si>
  <si>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</si>
  <si>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</si>
  <si>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</si>
  <si>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</si>
  <si>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</si>
  <si>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</si>
  <si>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</si>
  <si>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</si>
  <si>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</si>
  <si>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</si>
  <si>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</si>
  <si>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</si>
  <si>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</si>
  <si>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</si>
  <si>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</si>
  <si>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</si>
  <si>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</si>
  <si>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</si>
  <si>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</si>
  <si>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</si>
  <si>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</si>
  <si>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</si>
  <si>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</si>
  <si>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</si>
  <si>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</si>
  <si>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</si>
  <si>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</si>
  <si>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</si>
  <si>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</si>
  <si>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</si>
  <si>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</si>
  <si>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</si>
  <si>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</si>
  <si>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</si>
  <si>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</si>
  <si>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</si>
  <si>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</si>
  <si>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</si>
  <si>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</si>
  <si>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</si>
  <si>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</si>
  <si>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</si>
  <si>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</si>
  <si>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</si>
  <si>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</si>
  <si>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</si>
  <si>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</si>
  <si>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</si>
  <si>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</si>
  <si>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</si>
  <si>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</si>
  <si>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</si>
  <si>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</si>
  <si>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</si>
  <si>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</si>
  <si>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</si>
  <si>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</si>
  <si>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</si>
  <si>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</si>
  <si>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</si>
  <si>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</si>
  <si>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</si>
  <si>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</si>
  <si>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</si>
  <si>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</si>
  <si>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</si>
  <si>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</si>
  <si>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</si>
  <si>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</si>
  <si>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</si>
  <si>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08099</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</si>
  <si>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</si>
  <si>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</si>
  <si>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</si>
  <si>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</si>
  <si>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</si>
  <si>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</si>
  <si>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</si>
  <si>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</si>
  <si>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</si>
  <si>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</si>
  <si>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</si>
  <si>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</si>
  <si>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</si>
  <si>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</si>
  <si>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</si>
  <si>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</si>
  <si>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</si>
  <si>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</si>
  <si>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</si>
  <si>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</si>
  <si>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</si>
  <si>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</si>
  <si>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</si>
  <si>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</si>
  <si>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</si>
  <si>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</si>
  <si>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</si>
  <si>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</si>
  <si>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</si>
  <si>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</si>
  <si>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</si>
  <si>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</si>
  <si>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</si>
  <si>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</si>
  <si>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</si>
  <si>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</si>
  <si>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</si>
  <si>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</si>
  <si>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</si>
  <si>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</si>
  <si>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</si>
  <si>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</si>
  <si>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</si>
  <si>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</si>
  <si>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</si>
  <si>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</si>
  <si>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</si>
  <si>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</si>
  <si>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</si>
  <si>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</si>
  <si>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</si>
  <si>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</si>
  <si>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</si>
  <si>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</si>
  <si>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</si>
  <si>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</si>
  <si>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</si>
  <si>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</si>
  <si>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</si>
  <si>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</si>
  <si>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</si>
  <si>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</si>
  <si>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</si>
  <si>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</si>
  <si>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</si>
  <si>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</si>
  <si>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</si>
  <si>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</si>
  <si>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</si>
  <si>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</si>
  <si>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</si>
  <si>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</si>
  <si>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</si>
  <si>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</si>
  <si>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</si>
  <si>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</si>
  <si>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</si>
  <si>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</si>
  <si>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</si>
  <si>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</si>
  <si>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</si>
  <si>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</si>
  <si>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</si>
  <si>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</si>
  <si>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</si>
  <si>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</si>
  <si>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</si>
  <si>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</si>
  <si>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</si>
  <si>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</si>
  <si>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</si>
  <si>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</si>
  <si>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</si>
  <si>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</si>
  <si>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</si>
  <si>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</si>
  <si>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</si>
  <si>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</si>
  <si>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</si>
  <si>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</si>
  <si>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</si>
  <si>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</si>
  <si>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</si>
  <si>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</si>
  <si>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</si>
  <si>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</si>
  <si>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</si>
  <si>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</si>
  <si>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</si>
  <si>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</si>
  <si>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</si>
  <si>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</si>
  <si>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</si>
  <si>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</si>
  <si>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</si>
  <si>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</si>
  <si>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</si>
  <si>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</si>
  <si>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</si>
  <si>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</si>
  <si>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</si>
  <si>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</si>
  <si>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</si>
  <si>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</si>
  <si>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</si>
  <si>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</si>
  <si>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</si>
  <si>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</si>
  <si>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</si>
  <si>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</si>
  <si>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</si>
  <si>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</si>
  <si>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</si>
  <si>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</si>
  <si>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</si>
  <si>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</si>
  <si>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</si>
  <si>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</si>
  <si>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</si>
  <si>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</si>
  <si>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</si>
  <si>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</si>
  <si>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</si>
  <si>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</si>
  <si>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</si>
  <si>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</si>
  <si>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</si>
  <si>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</si>
  <si>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</si>
  <si>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</si>
  <si>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</si>
  <si>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</si>
  <si>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</si>
  <si>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</si>
  <si>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</si>
  <si>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</si>
  <si>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</si>
  <si>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</si>
  <si>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</si>
  <si>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</si>
  <si>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</si>
  <si>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</si>
  <si>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</si>
  <si>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</si>
  <si>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</si>
  <si>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</si>
  <si>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</si>
  <si>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</si>
  <si>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</si>
  <si>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</si>
  <si>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</si>
  <si>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</si>
  <si>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</si>
  <si>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</si>
  <si>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</si>
  <si>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</si>
  <si>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</si>
  <si>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</si>
  <si>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</si>
  <si>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</si>
  <si>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</si>
  <si>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</si>
  <si>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</si>
  <si>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</si>
  <si>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</si>
  <si>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</si>
  <si>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</si>
  <si>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</si>
  <si>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</si>
  <si>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</si>
  <si>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</si>
  <si>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</si>
  <si>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</si>
  <si>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</si>
  <si>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</si>
  <si>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</si>
  <si>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</si>
  <si>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</si>
  <si>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</si>
  <si>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</si>
  <si>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</si>
  <si>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</si>
  <si>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</si>
  <si>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</si>
  <si>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</si>
  <si>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</si>
  <si>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</si>
  <si>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</si>
  <si>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</si>
  <si>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</si>
  <si>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</si>
  <si>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</si>
  <si>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</si>
  <si>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</si>
  <si>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</si>
  <si>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</si>
  <si>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</si>
  <si>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</si>
  <si>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</si>
  <si>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</si>
  <si>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</si>
  <si>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</si>
  <si>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</si>
  <si>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</si>
  <si>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</si>
  <si>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</si>
  <si>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</si>
  <si>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</si>
  <si>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</si>
  <si>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</si>
  <si>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</si>
  <si>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</si>
  <si>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</si>
  <si>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</si>
  <si>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</si>
  <si>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</si>
  <si>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</si>
  <si>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</si>
  <si>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</si>
  <si>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</si>
  <si>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</si>
  <si>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</si>
  <si>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</si>
  <si>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</si>
  <si>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</si>
  <si>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</si>
  <si>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</si>
  <si>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</si>
  <si>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</si>
  <si>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</si>
  <si>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</si>
  <si>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</si>
  <si>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</si>
  <si>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</si>
  <si>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</si>
  <si>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</si>
  <si>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</si>
  <si>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</si>
  <si>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</si>
  <si>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</si>
  <si>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</si>
  <si>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</si>
  <si>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</si>
  <si>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</si>
  <si>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</si>
  <si>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</si>
  <si>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</si>
  <si>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</si>
  <si>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</si>
  <si>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</si>
  <si>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</si>
  <si>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</si>
  <si>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</si>
  <si>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</si>
  <si>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</si>
  <si>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</si>
  <si>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</si>
  <si>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</si>
  <si>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</si>
  <si>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</si>
  <si>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</si>
  <si>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</si>
  <si>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</si>
  <si>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</si>
  <si>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</si>
  <si>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</si>
  <si>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</si>
  <si>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</si>
  <si>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</si>
  <si>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</si>
  <si>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</si>
  <si>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</si>
  <si>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</si>
  <si>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</si>
  <si>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</si>
  <si>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</si>
  <si>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</si>
  <si>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</si>
  <si>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</si>
  <si>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</si>
  <si>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</si>
  <si>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</si>
  <si>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</si>
  <si>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</si>
  <si>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</si>
  <si>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</si>
  <si>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</si>
  <si>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</si>
  <si>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</si>
  <si>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</si>
  <si>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</si>
  <si>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</si>
  <si>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</si>
  <si>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</si>
  <si>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</si>
  <si>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</si>
  <si>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</si>
  <si>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</si>
  <si>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</si>
  <si>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</si>
  <si>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</si>
  <si>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</si>
  <si>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</si>
  <si>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</si>
  <si>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</si>
  <si>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</si>
  <si>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</si>
  <si>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</si>
  <si>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</si>
  <si>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</si>
  <si>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</si>
  <si>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</si>
  <si>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</si>
  <si>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</si>
  <si>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</si>
  <si>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</si>
  <si>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</si>
  <si>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</si>
  <si>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</si>
  <si>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</si>
  <si>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</si>
  <si>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</si>
  <si>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</si>
  <si>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</si>
  <si>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</si>
  <si>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</si>
  <si>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</si>
  <si>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</si>
  <si>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</si>
  <si>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</si>
  <si>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</si>
  <si>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</si>
  <si>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</si>
  <si>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</si>
  <si>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</si>
  <si>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</si>
  <si>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</si>
  <si>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</si>
  <si>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</si>
  <si>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</si>
  <si>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</si>
  <si>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</si>
  <si>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</si>
  <si>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</si>
  <si>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</si>
  <si>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</si>
  <si>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</si>
  <si>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</si>
  <si>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</si>
  <si>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</si>
  <si>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</si>
  <si>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</si>
  <si>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</si>
  <si>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</si>
  <si>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</si>
  <si>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</si>
  <si>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</si>
  <si>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</si>
  <si>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</si>
  <si>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</si>
  <si>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</si>
  <si>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</si>
  <si>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</si>
  <si>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</si>
  <si>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</si>
  <si>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</si>
  <si>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</si>
  <si>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</si>
  <si>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</si>
  <si>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</si>
  <si>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</si>
  <si>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</si>
  <si>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</si>
  <si>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</si>
  <si>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</si>
  <si>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</si>
  <si>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</si>
  <si>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</si>
  <si>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</si>
  <si>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</si>
  <si>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</si>
  <si>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</si>
  <si>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</si>
  <si>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</si>
  <si>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</si>
  <si>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</si>
  <si>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</si>
  <si>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</si>
  <si>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</si>
  <si>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</si>
  <si>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</si>
  <si>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</si>
  <si>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</si>
  <si>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</si>
  <si>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</si>
  <si>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</si>
  <si>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</si>
  <si>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</si>
  <si>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</si>
  <si>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</si>
  <si>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</si>
  <si>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</si>
  <si>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</si>
  <si>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</si>
  <si>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</si>
  <si>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</si>
  <si>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</si>
  <si>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</si>
  <si>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</si>
  <si>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</si>
  <si>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</si>
  <si>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</si>
  <si>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</si>
  <si>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</si>
  <si>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</si>
  <si>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</si>
  <si>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</si>
  <si>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</si>
  <si>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</si>
  <si>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</si>
  <si>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</si>
  <si>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</si>
  <si>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</si>
  <si>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</si>
  <si>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</si>
  <si>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</si>
  <si>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</si>
  <si>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</si>
  <si>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</si>
  <si>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</si>
  <si>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</si>
  <si>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</si>
  <si>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</si>
  <si>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</si>
  <si>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</si>
  <si>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</si>
  <si>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</si>
  <si>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</si>
  <si>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</si>
  <si>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</si>
  <si>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</si>
  <si>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</si>
  <si>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</si>
  <si>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</si>
  <si>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</si>
  <si>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</si>
  <si>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</si>
  <si>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</si>
  <si>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</si>
  <si>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</si>
  <si>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</si>
  <si>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</si>
  <si>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</si>
  <si>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</si>
  <si>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</si>
  <si>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</si>
  <si>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</si>
  <si>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</si>
  <si>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</si>
  <si>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</si>
  <si>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</si>
  <si>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</si>
  <si>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</si>
  <si>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</si>
  <si>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</si>
  <si>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</si>
  <si>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</si>
  <si>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</si>
  <si>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</si>
  <si>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</si>
  <si>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</si>
  <si>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</si>
  <si>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</si>
  <si>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</si>
  <si>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</si>
  <si>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</si>
  <si>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</si>
  <si>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</si>
  <si>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Tixmehuac</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</si>
  <si>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</si>
  <si>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</si>
  <si>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</si>
  <si>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</si>
  <si>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</si>
  <si>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</si>
  <si>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</si>
  <si>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</si>
  <si>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</si>
  <si>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</si>
  <si>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</si>
  <si>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</si>
  <si>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</si>
  <si>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</si>
  <si>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</si>
  <si>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</si>
  <si>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</si>
  <si>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</si>
  <si>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</si>
  <si>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</si>
  <si>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</si>
  <si>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</si>
  <si>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</si>
  <si>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</si>
  <si>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</si>
  <si>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</si>
  <si>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</si>
  <si>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</si>
  <si>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</si>
  <si>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</si>
  <si>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</si>
  <si>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</si>
  <si>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</si>
  <si>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</si>
  <si>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</si>
  <si>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</si>
  <si>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</si>
  <si>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</si>
  <si>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</si>
  <si>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</si>
  <si>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</si>
  <si>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</si>
  <si>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</si>
  <si>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</si>
  <si>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</si>
  <si>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</si>
  <si>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</si>
  <si>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</si>
  <si>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07099</t>
  </si>
  <si>
    <t>14098</t>
  </si>
  <si>
    <t>15098</t>
  </si>
  <si>
    <t>16098</t>
  </si>
  <si>
    <t>20098</t>
  </si>
  <si>
    <t>21098</t>
  </si>
  <si>
    <t>30098</t>
  </si>
  <si>
    <t>31098</t>
  </si>
  <si>
    <t>La Trinitaria</t>
  </si>
  <si>
    <t>San Pedro Tlaquepaque</t>
  </si>
  <si>
    <t>Texcalyacac</t>
  </si>
  <si>
    <t>San Andrés Teotilálpam</t>
  </si>
  <si>
    <t>Molcaxac</t>
  </si>
  <si>
    <t>Tzucacab</t>
  </si>
  <si>
    <t>07100</t>
  </si>
  <si>
    <t>14099</t>
  </si>
  <si>
    <t>15099</t>
  </si>
  <si>
    <t>16099</t>
  </si>
  <si>
    <t>20099</t>
  </si>
  <si>
    <t>21099</t>
  </si>
  <si>
    <t>30099</t>
  </si>
  <si>
    <t>31099</t>
  </si>
  <si>
    <t>Tumbalá</t>
  </si>
  <si>
    <t>Texcoco</t>
  </si>
  <si>
    <t>Tuzantla</t>
  </si>
  <si>
    <t>San Andrés Tepetlapa</t>
  </si>
  <si>
    <t>Cañada Morelos</t>
  </si>
  <si>
    <t>Maltrata</t>
  </si>
  <si>
    <t>Uayma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</si>
  <si>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</si>
  <si>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</si>
  <si>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</si>
  <si>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</si>
  <si>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</si>
  <si>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</si>
  <si>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</si>
  <si>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</si>
  <si>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</si>
  <si>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</si>
  <si>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</si>
  <si>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</si>
  <si>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</si>
  <si>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</si>
  <si>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</si>
  <si>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</si>
  <si>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</si>
  <si>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</si>
  <si>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</si>
  <si>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</si>
  <si>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</si>
  <si>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</si>
  <si>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</si>
  <si>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</si>
  <si>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</si>
  <si>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</si>
  <si>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</si>
  <si>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</si>
  <si>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</si>
  <si>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</si>
  <si>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</si>
  <si>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</si>
  <si>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</si>
  <si>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</si>
  <si>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</si>
  <si>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</si>
  <si>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</si>
  <si>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</si>
  <si>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</si>
  <si>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</si>
  <si>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</si>
  <si>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</si>
  <si>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</si>
  <si>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</si>
  <si>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</si>
  <si>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</si>
  <si>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</si>
  <si>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</si>
  <si>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</si>
  <si>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</si>
  <si>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</si>
  <si>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</si>
  <si>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</si>
  <si>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</si>
  <si>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</si>
  <si>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</si>
  <si>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</si>
  <si>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</si>
  <si>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</si>
  <si>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</si>
  <si>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</si>
  <si>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</si>
  <si>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</si>
  <si>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</si>
  <si>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</si>
  <si>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</si>
  <si>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</si>
  <si>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</si>
  <si>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</si>
  <si>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</si>
  <si>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</si>
  <si>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</si>
  <si>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</si>
  <si>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</si>
  <si>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</si>
  <si>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</si>
  <si>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</si>
  <si>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</si>
  <si>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</si>
  <si>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</si>
  <si>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</si>
  <si>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</si>
  <si>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</si>
  <si>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</si>
  <si>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</si>
  <si>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</si>
  <si>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</si>
  <si>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</si>
  <si>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</si>
  <si>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</si>
  <si>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</si>
  <si>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</si>
  <si>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</si>
  <si>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</si>
  <si>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</si>
  <si>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</si>
  <si>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</si>
  <si>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</si>
  <si>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</si>
  <si>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</si>
  <si>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</si>
  <si>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</si>
  <si>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</si>
  <si>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</si>
  <si>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</si>
  <si>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</si>
  <si>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</si>
  <si>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</si>
  <si>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</si>
  <si>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</si>
  <si>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</si>
  <si>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</si>
  <si>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</si>
  <si>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</si>
  <si>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</si>
  <si>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</si>
  <si>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</si>
  <si>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</si>
  <si>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</si>
  <si>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</si>
  <si>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</si>
  <si>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</si>
  <si>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</si>
  <si>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</si>
  <si>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</si>
  <si>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</si>
  <si>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</si>
  <si>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</si>
  <si>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</si>
  <si>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</si>
  <si>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</si>
  <si>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</si>
  <si>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</si>
  <si>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</si>
  <si>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</si>
  <si>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</si>
  <si>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</si>
  <si>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</si>
  <si>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</si>
  <si>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</si>
  <si>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</si>
  <si>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</si>
  <si>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</si>
  <si>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</si>
  <si>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</si>
  <si>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</si>
  <si>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</si>
  <si>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</si>
  <si>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</si>
  <si>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</si>
  <si>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</si>
  <si>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</si>
  <si>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</si>
  <si>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</si>
  <si>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</si>
  <si>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</si>
  <si>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</si>
  <si>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</si>
  <si>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</si>
  <si>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</si>
  <si>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</si>
  <si>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</si>
  <si>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</si>
  <si>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</si>
  <si>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</si>
  <si>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</si>
  <si>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</si>
  <si>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</si>
  <si>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</si>
  <si>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</si>
  <si>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</si>
  <si>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</si>
  <si>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</si>
  <si>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</si>
  <si>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</si>
  <si>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</si>
  <si>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</si>
  <si>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</si>
  <si>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</si>
  <si>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</si>
  <si>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</si>
  <si>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</si>
  <si>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</si>
  <si>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</si>
  <si>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</si>
  <si>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</si>
  <si>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</si>
  <si>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</si>
  <si>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</si>
  <si>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</si>
  <si>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</si>
  <si>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</si>
  <si>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</si>
  <si>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</si>
  <si>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</si>
  <si>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</si>
  <si>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</si>
  <si>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</si>
  <si>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</si>
  <si>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</si>
  <si>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</si>
  <si>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</si>
  <si>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</si>
  <si>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</si>
  <si>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</si>
  <si>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</si>
  <si>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</si>
  <si>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</si>
  <si>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</si>
  <si>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</si>
  <si>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</si>
  <si>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</si>
  <si>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</si>
  <si>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</si>
  <si>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</si>
  <si>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</si>
  <si>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</si>
  <si>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</si>
  <si>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</si>
  <si>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</si>
  <si>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</si>
  <si>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</si>
  <si>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</si>
  <si>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</si>
  <si>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</si>
  <si>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</si>
  <si>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</si>
  <si>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</si>
  <si>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</si>
  <si>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</si>
  <si>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</si>
  <si>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</si>
  <si>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</si>
  <si>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</si>
  <si>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</si>
  <si>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</si>
  <si>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</si>
  <si>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</si>
  <si>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</si>
  <si>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</si>
  <si>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</si>
  <si>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</si>
  <si>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</si>
  <si>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</si>
  <si>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</si>
  <si>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</si>
  <si>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</si>
  <si>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</si>
  <si>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</si>
  <si>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</si>
  <si>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</si>
  <si>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</si>
  <si>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</si>
  <si>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</si>
  <si>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</si>
  <si>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</si>
  <si>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</si>
  <si>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</si>
  <si>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</si>
  <si>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</si>
  <si>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</si>
  <si>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</si>
  <si>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</si>
  <si>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</si>
  <si>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</si>
  <si>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</si>
  <si>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</si>
  <si>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</si>
  <si>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</si>
  <si>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</si>
  <si>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</si>
  <si>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</si>
  <si>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</si>
  <si>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</si>
  <si>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</si>
  <si>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</si>
  <si>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</si>
  <si>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</si>
  <si>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</si>
  <si>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</si>
  <si>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</si>
  <si>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</si>
  <si>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</si>
  <si>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</si>
  <si>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</si>
  <si>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</si>
  <si>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</si>
  <si>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</si>
  <si>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</si>
  <si>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</si>
  <si>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</si>
  <si>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</si>
  <si>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</si>
  <si>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</si>
  <si>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</si>
  <si>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</si>
  <si>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</si>
  <si>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</si>
  <si>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</si>
  <si>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</si>
  <si>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</si>
  <si>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</si>
  <si>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</si>
  <si>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</si>
  <si>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</si>
  <si>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</si>
  <si>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</si>
  <si>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</si>
  <si>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</si>
  <si>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</si>
  <si>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</si>
  <si>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</si>
  <si>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</si>
  <si>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</si>
  <si>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</si>
  <si>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</si>
  <si>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</si>
  <si>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</si>
  <si>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</si>
  <si>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</si>
  <si>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</si>
  <si>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</si>
  <si>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</si>
  <si>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</si>
  <si>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San Blas Atempa</t>
  </si>
  <si>
    <t>San Gabriel Chilac</t>
  </si>
  <si>
    <t>Papantla</t>
  </si>
  <si>
    <t>07999</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</si>
  <si>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</si>
  <si>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</si>
  <si>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</si>
  <si>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</si>
  <si>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</si>
  <si>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</si>
  <si>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</si>
  <si>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</si>
  <si>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</si>
  <si>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</si>
  <si>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</si>
  <si>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</si>
  <si>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</si>
  <si>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</si>
  <si>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</si>
  <si>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</si>
  <si>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</si>
  <si>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</si>
  <si>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</si>
  <si>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</si>
  <si>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</si>
  <si>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</si>
  <si>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</si>
  <si>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</si>
  <si>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</si>
  <si>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</si>
  <si>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</si>
  <si>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</si>
  <si>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</si>
  <si>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</si>
  <si>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</si>
  <si>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</si>
  <si>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</si>
  <si>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</si>
  <si>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</si>
  <si>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</si>
  <si>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</si>
  <si>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</si>
  <si>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</si>
  <si>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</si>
  <si>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</si>
  <si>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</si>
  <si>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</si>
  <si>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</si>
  <si>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</si>
  <si>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</si>
  <si>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</si>
  <si>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</si>
  <si>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</si>
  <si>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</si>
  <si>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</si>
  <si>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</si>
  <si>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</si>
  <si>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</si>
  <si>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</si>
  <si>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</si>
  <si>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</si>
  <si>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</si>
  <si>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</si>
  <si>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</si>
  <si>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</si>
  <si>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</si>
  <si>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</si>
  <si>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</si>
  <si>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</si>
  <si>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</si>
  <si>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</si>
  <si>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</si>
  <si>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</si>
  <si>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</si>
  <si>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</si>
  <si>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</si>
  <si>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</si>
  <si>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</si>
  <si>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</si>
  <si>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</si>
  <si>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</si>
  <si>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</si>
  <si>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</si>
  <si>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</si>
  <si>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</si>
  <si>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</si>
  <si>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</si>
  <si>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</si>
  <si>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</si>
  <si>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</si>
  <si>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</si>
  <si>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</si>
  <si>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</si>
  <si>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</si>
  <si>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</si>
  <si>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</si>
  <si>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</si>
  <si>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</si>
  <si>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</si>
  <si>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</si>
  <si>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</si>
  <si>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</si>
  <si>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</si>
  <si>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</si>
  <si>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</si>
  <si>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</si>
  <si>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</si>
  <si>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</si>
  <si>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</si>
  <si>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</si>
  <si>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</si>
  <si>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</si>
  <si>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</si>
  <si>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</si>
  <si>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</si>
  <si>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</si>
  <si>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</si>
  <si>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</si>
  <si>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</si>
  <si>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</si>
  <si>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</si>
  <si>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</si>
  <si>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</si>
  <si>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</si>
  <si>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</si>
  <si>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</si>
  <si>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</si>
  <si>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</si>
  <si>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</si>
  <si>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</si>
  <si>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</si>
  <si>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</si>
  <si>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</si>
  <si>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</si>
  <si>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</si>
  <si>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</si>
  <si>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</si>
  <si>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</si>
  <si>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</si>
  <si>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</si>
  <si>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</si>
  <si>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</si>
  <si>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</si>
  <si>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</si>
  <si>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</si>
  <si>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</si>
  <si>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</si>
  <si>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</si>
  <si>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</si>
  <si>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</si>
  <si>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</si>
  <si>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</si>
  <si>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</si>
  <si>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</si>
  <si>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</si>
  <si>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</si>
  <si>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</si>
  <si>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</si>
  <si>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</si>
  <si>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</si>
  <si>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</si>
  <si>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</si>
  <si>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</si>
  <si>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</si>
  <si>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</si>
  <si>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</si>
  <si>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</si>
  <si>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</si>
  <si>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</si>
  <si>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</si>
  <si>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</si>
  <si>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</si>
  <si>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</si>
  <si>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</si>
  <si>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</si>
  <si>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</si>
  <si>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</si>
  <si>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</si>
  <si>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</si>
  <si>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</si>
  <si>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</si>
  <si>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</si>
  <si>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</si>
  <si>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</si>
  <si>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</si>
  <si>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</si>
  <si>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</si>
  <si>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</si>
  <si>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</si>
  <si>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</si>
  <si>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</si>
  <si>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</si>
  <si>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</si>
  <si>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</si>
  <si>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</si>
  <si>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</si>
  <si>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</si>
  <si>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</si>
  <si>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</si>
  <si>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</si>
  <si>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</si>
  <si>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</si>
  <si>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</si>
  <si>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</si>
  <si>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</si>
  <si>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</si>
  <si>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</si>
  <si>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</si>
  <si>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</si>
  <si>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</si>
  <si>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</si>
  <si>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</si>
  <si>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</si>
  <si>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</si>
  <si>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</si>
  <si>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</si>
  <si>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</si>
  <si>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</si>
  <si>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</si>
  <si>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</si>
  <si>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</si>
  <si>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</si>
  <si>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</si>
  <si>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</si>
  <si>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</si>
  <si>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</si>
  <si>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</si>
  <si>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</si>
  <si>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</si>
  <si>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</si>
  <si>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</si>
  <si>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</si>
  <si>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</si>
  <si>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</si>
  <si>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</si>
  <si>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</si>
  <si>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</si>
  <si>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</si>
  <si>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</si>
  <si>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</si>
  <si>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</si>
  <si>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</si>
  <si>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</si>
  <si>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</si>
  <si>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</si>
  <si>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</si>
  <si>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</si>
  <si>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</si>
  <si>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</si>
  <si>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</si>
  <si>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</si>
  <si>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</si>
  <si>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</si>
  <si>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</si>
  <si>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</si>
  <si>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</si>
  <si>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</si>
  <si>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</si>
  <si>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</si>
  <si>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</si>
  <si>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</si>
  <si>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</si>
  <si>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</si>
  <si>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</si>
  <si>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</si>
  <si>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</si>
  <si>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</si>
  <si>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</si>
  <si>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</si>
  <si>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</si>
  <si>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</si>
  <si>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</si>
  <si>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</si>
  <si>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</si>
  <si>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</si>
  <si>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</si>
  <si>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</si>
  <si>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</si>
  <si>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</si>
  <si>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</si>
  <si>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</si>
  <si>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</si>
  <si>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</si>
  <si>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</si>
  <si>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</si>
  <si>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</si>
  <si>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</si>
  <si>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</si>
  <si>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</si>
  <si>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</si>
  <si>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</si>
  <si>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</si>
  <si>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</si>
  <si>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</si>
  <si>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</si>
  <si>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</si>
  <si>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</si>
  <si>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</si>
  <si>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</si>
  <si>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</si>
  <si>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</si>
  <si>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</si>
  <si>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</si>
  <si>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</si>
  <si>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</si>
  <si>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</si>
  <si>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</si>
  <si>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</si>
  <si>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</si>
  <si>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</si>
  <si>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</si>
  <si>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</si>
  <si>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</si>
  <si>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</si>
  <si>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</si>
  <si>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</si>
  <si>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</si>
  <si>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</si>
  <si>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</si>
  <si>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</si>
  <si>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</si>
  <si>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</si>
  <si>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</si>
  <si>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</si>
  <si>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</si>
  <si>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</si>
  <si>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</si>
  <si>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</si>
  <si>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</si>
  <si>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</si>
  <si>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</si>
  <si>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</si>
  <si>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</si>
  <si>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</si>
  <si>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</si>
  <si>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</si>
  <si>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</si>
  <si>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</si>
  <si>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</si>
  <si>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</si>
  <si>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</si>
  <si>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</si>
  <si>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</si>
  <si>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</si>
  <si>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</si>
  <si>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</si>
  <si>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</si>
  <si>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</si>
  <si>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</si>
  <si>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</si>
  <si>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</si>
  <si>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</si>
  <si>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</si>
  <si>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</si>
  <si>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</si>
  <si>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</si>
  <si>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</si>
  <si>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</si>
  <si>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</si>
  <si>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</si>
  <si>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</si>
  <si>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</si>
  <si>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</si>
  <si>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</si>
  <si>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</si>
  <si>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</si>
  <si>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</si>
  <si>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</si>
  <si>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</si>
  <si>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</si>
  <si>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</si>
  <si>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</si>
  <si>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</si>
  <si>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</si>
  <si>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</si>
  <si>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</si>
  <si>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</si>
  <si>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</si>
  <si>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</si>
  <si>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</si>
  <si>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</si>
  <si>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</si>
  <si>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</si>
  <si>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</si>
  <si>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</si>
  <si>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</si>
  <si>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</si>
  <si>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</si>
  <si>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</si>
  <si>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</si>
  <si>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</si>
  <si>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</si>
  <si>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</si>
  <si>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</si>
  <si>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</si>
  <si>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</si>
  <si>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</si>
  <si>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</si>
  <si>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</si>
  <si>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</si>
  <si>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</si>
  <si>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</si>
  <si>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</si>
  <si>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</si>
  <si>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</si>
  <si>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</si>
  <si>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</si>
  <si>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</si>
  <si>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</si>
  <si>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</si>
  <si>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</si>
  <si>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</si>
  <si>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</si>
  <si>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</si>
  <si>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</si>
  <si>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</si>
  <si>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</si>
  <si>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</si>
  <si>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</si>
  <si>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</si>
  <si>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</si>
  <si>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</si>
  <si>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</si>
  <si>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</si>
  <si>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</si>
  <si>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</si>
  <si>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</si>
  <si>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</si>
  <si>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</si>
  <si>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</si>
  <si>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</si>
  <si>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</si>
  <si>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</si>
  <si>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</si>
  <si>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</si>
  <si>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</si>
  <si>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</si>
  <si>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</si>
  <si>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</si>
  <si>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</si>
  <si>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</si>
  <si>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</si>
  <si>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</si>
  <si>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</si>
  <si>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</si>
  <si>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</si>
  <si>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</si>
  <si>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</si>
  <si>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</si>
  <si>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</si>
  <si>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</si>
  <si>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</si>
  <si>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</si>
  <si>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</si>
  <si>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</si>
  <si>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</si>
  <si>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</si>
  <si>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</si>
  <si>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</si>
  <si>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</si>
  <si>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</si>
  <si>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</si>
  <si>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</si>
  <si>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</si>
  <si>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</si>
  <si>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</si>
  <si>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</si>
  <si>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</si>
  <si>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</si>
  <si>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</si>
  <si>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</si>
  <si>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</si>
  <si>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</si>
  <si>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</si>
  <si>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</si>
  <si>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</si>
  <si>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</si>
  <si>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</si>
  <si>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</si>
  <si>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</si>
  <si>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</si>
  <si>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</si>
  <si>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</si>
  <si>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</si>
  <si>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</si>
  <si>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</si>
  <si>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</si>
  <si>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</si>
  <si>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</si>
  <si>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</si>
  <si>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</si>
  <si>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</si>
  <si>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</si>
  <si>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</si>
  <si>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</si>
  <si>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</si>
  <si>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</si>
  <si>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</si>
  <si>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</si>
  <si>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</si>
  <si>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</si>
  <si>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</si>
  <si>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</si>
  <si>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</si>
  <si>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</si>
  <si>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</si>
  <si>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</si>
  <si>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</si>
  <si>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</si>
  <si>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</si>
  <si>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</si>
  <si>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</si>
  <si>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</si>
  <si>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</si>
  <si>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</si>
  <si>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</si>
  <si>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</si>
  <si>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</si>
  <si>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</si>
  <si>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</si>
  <si>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</si>
  <si>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</si>
  <si>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</si>
  <si>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</si>
  <si>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</si>
  <si>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</si>
  <si>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</si>
  <si>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</si>
  <si>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</si>
  <si>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</si>
  <si>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</si>
  <si>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</si>
  <si>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</si>
  <si>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</si>
  <si>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</si>
  <si>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</si>
  <si>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</si>
  <si>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</si>
  <si>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</si>
  <si>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</si>
  <si>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</si>
  <si>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</si>
  <si>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</si>
  <si>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</si>
  <si>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</si>
  <si>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</si>
  <si>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</si>
  <si>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</si>
  <si>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</si>
  <si>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</si>
  <si>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</si>
  <si>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</si>
  <si>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</si>
  <si>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</si>
  <si>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</si>
  <si>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</si>
  <si>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</si>
  <si>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</si>
  <si>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</si>
  <si>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</si>
  <si>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</si>
  <si>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</si>
  <si>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</si>
  <si>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</si>
  <si>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</si>
  <si>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</si>
  <si>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</si>
  <si>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</si>
  <si>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</si>
  <si>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</si>
  <si>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</si>
  <si>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</si>
  <si>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</si>
  <si>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</si>
  <si>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</si>
  <si>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</si>
  <si>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</si>
  <si>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</si>
  <si>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</si>
  <si>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</si>
  <si>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</si>
  <si>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</si>
  <si>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</si>
  <si>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</si>
  <si>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</si>
  <si>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</si>
  <si>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</si>
  <si>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</si>
  <si>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</si>
  <si>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</si>
  <si>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</si>
  <si>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</si>
  <si>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</si>
  <si>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</si>
  <si>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</si>
  <si>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</si>
  <si>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</si>
  <si>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</si>
  <si>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</si>
  <si>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</si>
  <si>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</si>
  <si>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</si>
  <si>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</si>
  <si>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</si>
  <si>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</si>
  <si>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</si>
  <si>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</si>
  <si>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</si>
  <si>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</si>
  <si>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</si>
  <si>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</si>
  <si>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</si>
  <si>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</si>
  <si>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</si>
  <si>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</si>
  <si>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</si>
  <si>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</si>
  <si>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</si>
  <si>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</si>
  <si>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</si>
  <si>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</si>
  <si>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</si>
  <si>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</si>
  <si>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</si>
  <si>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</si>
  <si>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</si>
  <si>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</si>
  <si>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</si>
  <si>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</si>
  <si>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</si>
  <si>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</si>
  <si>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</si>
  <si>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</si>
  <si>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</si>
  <si>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</si>
  <si>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</si>
  <si>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</si>
  <si>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</si>
  <si>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</si>
  <si>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</si>
  <si>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</si>
  <si>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</si>
  <si>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</si>
  <si>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</si>
  <si>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</si>
  <si>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</si>
  <si>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</si>
  <si>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</si>
  <si>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</si>
  <si>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</si>
  <si>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</si>
  <si>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</si>
  <si>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</si>
  <si>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</si>
  <si>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</si>
  <si>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</si>
  <si>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</si>
  <si>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</si>
  <si>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</si>
  <si>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</si>
  <si>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</si>
  <si>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</si>
  <si>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</si>
  <si>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</si>
  <si>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</si>
  <si>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</si>
  <si>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</si>
  <si>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</si>
  <si>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</si>
  <si>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</si>
  <si>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</si>
  <si>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</si>
  <si>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</si>
  <si>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</si>
  <si>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</si>
  <si>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</si>
  <si>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</si>
  <si>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</si>
  <si>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</si>
  <si>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</si>
  <si>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</si>
  <si>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</si>
  <si>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</si>
  <si>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</si>
  <si>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</si>
  <si>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</si>
  <si>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</si>
  <si>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</si>
  <si>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</si>
  <si>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</si>
  <si>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</si>
  <si>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</si>
  <si>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</si>
  <si>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</si>
  <si>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</si>
  <si>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</si>
  <si>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</si>
  <si>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</si>
  <si>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</si>
  <si>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</si>
  <si>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</si>
  <si>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</si>
  <si>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</si>
  <si>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</si>
  <si>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</si>
  <si>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</si>
  <si>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</si>
  <si>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</si>
  <si>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</si>
  <si>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</si>
  <si>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</si>
  <si>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</si>
  <si>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</si>
  <si>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</si>
  <si>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</si>
  <si>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</si>
  <si>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</si>
  <si>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</si>
  <si>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</si>
  <si>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</si>
  <si>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</si>
  <si>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</si>
  <si>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</si>
  <si>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</si>
  <si>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</si>
  <si>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</si>
  <si>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</si>
  <si>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</si>
  <si>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</si>
  <si>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</si>
  <si>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</si>
  <si>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</si>
  <si>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</si>
  <si>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</si>
  <si>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</si>
  <si>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</si>
  <si>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</si>
  <si>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</si>
  <si>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</si>
  <si>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</si>
  <si>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</si>
  <si>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</si>
  <si>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</si>
  <si>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</si>
  <si>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</si>
  <si>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</si>
  <si>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</si>
  <si>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</si>
  <si>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</si>
  <si>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</si>
  <si>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</si>
  <si>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</si>
  <si>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</si>
  <si>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</si>
  <si>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</si>
  <si>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</si>
  <si>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</si>
  <si>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</si>
  <si>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</si>
  <si>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</si>
  <si>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</si>
  <si>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</si>
  <si>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</si>
  <si>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</si>
  <si>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</si>
  <si>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</si>
  <si>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</si>
  <si>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</si>
  <si>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</si>
  <si>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</si>
  <si>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</si>
  <si>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</si>
  <si>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</si>
  <si>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</si>
  <si>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</si>
  <si>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</si>
  <si>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</si>
  <si>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</si>
  <si>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</si>
  <si>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</si>
  <si>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</si>
  <si>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</si>
  <si>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</si>
  <si>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</si>
  <si>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</si>
  <si>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</si>
  <si>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</si>
  <si>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</si>
  <si>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</si>
  <si>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</si>
  <si>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</si>
  <si>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</si>
  <si>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</si>
  <si>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</si>
  <si>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</si>
  <si>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</si>
  <si>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</si>
  <si>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</si>
  <si>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</si>
  <si>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</si>
  <si>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</si>
  <si>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</si>
  <si>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</si>
  <si>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</si>
  <si>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</si>
  <si>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</si>
  <si>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</si>
  <si>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</si>
  <si>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</si>
  <si>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</si>
  <si>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</si>
  <si>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</si>
  <si>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</si>
  <si>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</si>
  <si>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</si>
  <si>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</si>
  <si>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</si>
  <si>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</si>
  <si>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</si>
  <si>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</si>
  <si>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</si>
  <si>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</si>
  <si>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</si>
  <si>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</si>
  <si>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</si>
  <si>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</si>
  <si>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</si>
  <si>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</si>
  <si>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</si>
  <si>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</si>
  <si>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</si>
  <si>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</si>
  <si>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</si>
  <si>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</si>
  <si>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</si>
  <si>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</si>
  <si>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</si>
  <si>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</si>
  <si>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</si>
  <si>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</si>
  <si>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</si>
  <si>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</si>
  <si>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</si>
  <si>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</si>
  <si>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</si>
  <si>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</si>
  <si>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</si>
  <si>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</si>
  <si>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</si>
  <si>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</si>
  <si>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</si>
  <si>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</si>
  <si>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</si>
  <si>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</si>
  <si>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</si>
  <si>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</si>
  <si>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</si>
  <si>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</si>
  <si>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</si>
  <si>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</si>
  <si>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</si>
  <si>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</si>
  <si>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</si>
  <si>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</si>
  <si>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</si>
  <si>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</si>
  <si>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</si>
  <si>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</si>
  <si>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</si>
  <si>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</si>
  <si>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</si>
  <si>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</si>
  <si>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</si>
  <si>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</si>
  <si>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</si>
  <si>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</si>
  <si>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</si>
  <si>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</si>
  <si>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</si>
  <si>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</si>
  <si>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</si>
  <si>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</si>
  <si>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</si>
  <si>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</si>
  <si>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</si>
  <si>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</si>
  <si>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</si>
  <si>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</si>
  <si>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</si>
  <si>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</si>
  <si>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</si>
  <si>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</si>
  <si>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</si>
  <si>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</si>
  <si>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</si>
  <si>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</si>
  <si>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</si>
  <si>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</si>
  <si>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</si>
  <si>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</si>
  <si>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</si>
  <si>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</si>
  <si>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</si>
  <si>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</si>
  <si>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</si>
  <si>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</si>
  <si>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</si>
  <si>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</si>
  <si>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</si>
  <si>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</si>
  <si>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</si>
  <si>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</si>
  <si>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</si>
  <si>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</si>
  <si>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</si>
  <si>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</si>
  <si>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</si>
  <si>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</si>
  <si>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</si>
  <si>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</si>
  <si>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</si>
  <si>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</si>
  <si>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</si>
  <si>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</si>
  <si>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</si>
  <si>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</si>
  <si>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</si>
  <si>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</si>
  <si>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</si>
  <si>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</si>
  <si>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</si>
  <si>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</si>
  <si>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</si>
  <si>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</si>
  <si>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</si>
  <si>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</si>
  <si>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</si>
  <si>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</si>
  <si>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</si>
  <si>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</si>
  <si>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</si>
  <si>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</si>
  <si>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</si>
  <si>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</si>
  <si>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</si>
  <si>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</si>
  <si>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</si>
  <si>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</si>
  <si>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</si>
  <si>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</si>
  <si>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</si>
  <si>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</si>
  <si>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</si>
  <si>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</si>
  <si>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</si>
  <si>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</si>
  <si>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</si>
  <si>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</si>
  <si>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</si>
  <si>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</si>
  <si>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</si>
  <si>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</si>
  <si>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</si>
  <si>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</si>
  <si>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</si>
  <si>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</si>
  <si>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</si>
  <si>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</si>
  <si>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</si>
  <si>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</si>
  <si>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</si>
  <si>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</si>
  <si>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</si>
  <si>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</si>
  <si>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</si>
  <si>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</si>
  <si>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</si>
  <si>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</si>
  <si>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</si>
  <si>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</si>
  <si>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</si>
  <si>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</si>
  <si>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</si>
  <si>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</si>
  <si>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</si>
  <si>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</si>
  <si>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</si>
  <si>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</si>
  <si>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</si>
  <si>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</si>
  <si>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</si>
  <si>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</si>
  <si>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</si>
  <si>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</si>
  <si>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</si>
  <si>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</si>
  <si>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</si>
  <si>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</si>
  <si>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</si>
  <si>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</si>
  <si>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</si>
  <si>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</si>
  <si>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</si>
  <si>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</si>
  <si>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</si>
  <si>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</si>
  <si>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</si>
  <si>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</si>
  <si>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</si>
  <si>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</si>
  <si>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</si>
  <si>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</si>
  <si>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</si>
  <si>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</si>
  <si>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</si>
  <si>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</si>
  <si>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</si>
  <si>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</si>
  <si>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</si>
  <si>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</si>
  <si>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</si>
  <si>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</si>
  <si>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</si>
  <si>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</si>
  <si>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</si>
  <si>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</si>
  <si>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</si>
  <si>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</si>
  <si>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</si>
  <si>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</si>
  <si>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</si>
  <si>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</si>
  <si>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</si>
  <si>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</si>
  <si>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</si>
  <si>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</si>
  <si>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</si>
  <si>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</si>
  <si>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</si>
  <si>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</si>
  <si>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</si>
  <si>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</si>
  <si>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</si>
  <si>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</si>
  <si>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</si>
  <si>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</si>
  <si>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</si>
  <si>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</si>
  <si>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</si>
  <si>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</si>
  <si>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</si>
  <si>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</si>
  <si>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</si>
  <si>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</si>
  <si>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</si>
  <si>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</si>
  <si>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</si>
  <si>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</si>
  <si>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</si>
  <si>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</si>
  <si>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</si>
  <si>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</si>
  <si>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</si>
  <si>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</si>
  <si>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</si>
  <si>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</si>
  <si>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</si>
  <si>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</si>
  <si>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</si>
  <si>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</si>
  <si>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</si>
  <si>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</si>
  <si>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</si>
  <si>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</si>
  <si>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</si>
  <si>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</si>
  <si>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</si>
  <si>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</si>
  <si>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</si>
  <si>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</si>
  <si>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</si>
  <si>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</si>
  <si>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</si>
  <si>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</si>
  <si>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</si>
  <si>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</si>
  <si>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</si>
  <si>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</si>
  <si>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</si>
  <si>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</si>
  <si>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</si>
  <si>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</si>
  <si>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</si>
  <si>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</si>
  <si>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</si>
  <si>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</si>
  <si>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</si>
  <si>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</si>
  <si>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</si>
  <si>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</si>
  <si>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</si>
  <si>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</si>
  <si>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</si>
  <si>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</si>
  <si>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</si>
  <si>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</si>
  <si>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</si>
  <si>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</si>
  <si>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</si>
  <si>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</si>
  <si>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</si>
  <si>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</si>
  <si>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</si>
  <si>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</si>
  <si>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</si>
  <si>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</si>
  <si>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</si>
  <si>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</si>
  <si>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</si>
  <si>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</si>
  <si>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</si>
  <si>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</si>
  <si>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</si>
  <si>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</si>
  <si>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</si>
  <si>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</si>
  <si>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</si>
  <si>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</si>
  <si>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</si>
  <si>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</si>
  <si>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</si>
  <si>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</si>
  <si>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</si>
  <si>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</si>
  <si>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</si>
  <si>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</si>
  <si>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</si>
  <si>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</si>
  <si>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</si>
  <si>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</si>
  <si>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</si>
  <si>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</si>
  <si>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</si>
  <si>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</si>
  <si>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</si>
  <si>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</si>
  <si>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</si>
  <si>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</si>
  <si>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</si>
  <si>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</si>
  <si>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</si>
  <si>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</si>
  <si>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</si>
  <si>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</si>
  <si>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</si>
  <si>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</si>
  <si>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</si>
  <si>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</si>
  <si>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</si>
  <si>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</si>
  <si>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</si>
  <si>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</si>
  <si>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</si>
  <si>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</si>
  <si>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</si>
  <si>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</si>
  <si>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</si>
  <si>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</si>
  <si>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</si>
  <si>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</si>
  <si>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</si>
  <si>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</si>
  <si>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</si>
  <si>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</si>
  <si>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</si>
  <si>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</si>
  <si>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</si>
  <si>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</si>
  <si>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</si>
  <si>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</si>
  <si>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</si>
  <si>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</si>
  <si>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</si>
  <si>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</si>
  <si>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</si>
  <si>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</si>
  <si>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</si>
  <si>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</si>
  <si>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</si>
  <si>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</si>
  <si>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</si>
  <si>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</si>
  <si>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</si>
  <si>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</si>
  <si>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</si>
  <si>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</si>
  <si>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</si>
  <si>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</si>
  <si>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</si>
  <si>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</si>
  <si>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</si>
  <si>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</si>
  <si>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</si>
  <si>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</si>
  <si>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</si>
  <si>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</si>
  <si>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</si>
  <si>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</si>
  <si>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</si>
  <si>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</si>
  <si>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</si>
  <si>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</si>
  <si>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</si>
  <si>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</si>
  <si>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</si>
  <si>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</si>
  <si>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</si>
  <si>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</si>
  <si>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</si>
  <si>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</si>
  <si>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</si>
  <si>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</si>
  <si>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</si>
  <si>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</si>
  <si>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</si>
  <si>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</si>
  <si>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</si>
  <si>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</si>
  <si>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</si>
  <si>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</si>
  <si>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</si>
  <si>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</si>
  <si>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</si>
  <si>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</si>
  <si>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</si>
  <si>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</si>
  <si>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</si>
  <si>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</si>
  <si>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</si>
  <si>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</si>
  <si>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</si>
  <si>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</si>
  <si>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</si>
  <si>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</si>
  <si>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</si>
  <si>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</si>
  <si>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t>OTRA</t>
  </si>
  <si>
    <t>BLANCOS</t>
  </si>
  <si>
    <t>NS</t>
  </si>
  <si>
    <t>MINUSC</t>
  </si>
  <si>
    <t>ACENTO</t>
  </si>
  <si>
    <t>SIGNO</t>
  </si>
  <si>
    <t>INST 2</t>
  </si>
  <si>
    <t>COL.PRINCIPAL</t>
  </si>
  <si>
    <t>INST 7</t>
  </si>
  <si>
    <t>COD_1 CLAS_ADMIN</t>
  </si>
  <si>
    <t>INST 5</t>
  </si>
  <si>
    <t>INST 6</t>
  </si>
  <si>
    <t>INST 8</t>
  </si>
  <si>
    <t>COD_32</t>
  </si>
  <si>
    <t>MENSAJE BLANCOS</t>
  </si>
  <si>
    <t>Bandera</t>
  </si>
  <si>
    <t>Numeral(es)</t>
  </si>
  <si>
    <t>Catálogo</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</si>
  <si>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</si>
  <si>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</si>
  <si>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</si>
  <si>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</si>
  <si>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</si>
  <si>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</si>
  <si>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</si>
  <si>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</si>
  <si>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</si>
  <si>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</si>
  <si>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</si>
  <si>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</si>
  <si>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</si>
  <si>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</si>
  <si>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</si>
  <si>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</si>
  <si>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</si>
  <si>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</si>
  <si>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</si>
  <si>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</si>
  <si>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</si>
  <si>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</si>
  <si>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</si>
  <si>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</si>
  <si>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</si>
  <si>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</si>
  <si>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</si>
  <si>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</si>
  <si>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</si>
  <si>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</si>
  <si>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</si>
  <si>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</si>
  <si>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</si>
  <si>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</si>
  <si>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</si>
  <si>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</si>
  <si>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</si>
  <si>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</si>
  <si>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</si>
  <si>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</si>
  <si>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</si>
  <si>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</si>
  <si>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</si>
  <si>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</si>
  <si>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</si>
  <si>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</si>
  <si>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</si>
  <si>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</si>
  <si>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</si>
  <si>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</si>
  <si>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</si>
  <si>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</si>
  <si>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</si>
  <si>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</si>
  <si>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</si>
  <si>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</si>
  <si>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</si>
  <si>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</si>
  <si>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</si>
  <si>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</si>
  <si>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</si>
  <si>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</si>
  <si>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</si>
  <si>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</si>
  <si>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</si>
  <si>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</si>
  <si>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</si>
  <si>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</si>
  <si>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</si>
  <si>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</si>
  <si>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</si>
  <si>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</si>
  <si>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</si>
  <si>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</si>
  <si>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</si>
  <si>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</si>
  <si>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</si>
  <si>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</si>
  <si>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</si>
  <si>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</si>
  <si>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</si>
  <si>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</si>
  <si>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</si>
  <si>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</si>
  <si>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</si>
  <si>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</si>
  <si>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</si>
  <si>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</si>
  <si>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</si>
  <si>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</si>
  <si>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</si>
  <si>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</si>
  <si>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</si>
  <si>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</si>
  <si>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</si>
  <si>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</si>
  <si>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</si>
  <si>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</si>
  <si>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</si>
  <si>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</si>
  <si>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</si>
  <si>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</si>
  <si>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</si>
  <si>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</si>
  <si>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</si>
  <si>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</si>
  <si>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</si>
  <si>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</si>
  <si>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</si>
  <si>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</si>
  <si>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</si>
  <si>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</si>
  <si>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</si>
  <si>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</si>
  <si>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</si>
  <si>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</si>
  <si>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</si>
  <si>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</si>
  <si>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</si>
  <si>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</si>
  <si>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TOTAL</t>
  </si>
  <si>
    <t>SUMA</t>
  </si>
  <si>
    <t>COMP</t>
  </si>
  <si>
    <t>Computadoras,según tipo</t>
  </si>
  <si>
    <t>Impresoras,según tipo</t>
  </si>
  <si>
    <t>MENSAJE SUMATORIAS</t>
  </si>
  <si>
    <t>Sum Comp</t>
  </si>
  <si>
    <t>INST 4</t>
  </si>
  <si>
    <t>INST 9</t>
  </si>
  <si>
    <t>INST 13</t>
  </si>
  <si>
    <t>INST 12</t>
  </si>
  <si>
    <t>NUMERO</t>
  </si>
  <si>
    <t>NA</t>
  </si>
  <si>
    <t>ESTATUS_8</t>
  </si>
  <si>
    <t>ESTATUS_4</t>
  </si>
  <si>
    <t>ESTATUS_9</t>
  </si>
  <si>
    <t>ANTIGÜEDAD</t>
  </si>
  <si>
    <t>EDAD</t>
  </si>
  <si>
    <t>COMP_EDAD</t>
  </si>
  <si>
    <t>FORMA_DESIG</t>
  </si>
  <si>
    <t>BLOQUEO SEXO</t>
  </si>
  <si>
    <t>DECIMALES</t>
  </si>
  <si>
    <t>COMP DEC</t>
  </si>
  <si>
    <t>BLOQUEO UNI_ADMIN</t>
  </si>
  <si>
    <t>EMPLEO ANTERIOR</t>
  </si>
  <si>
    <t>INST 11</t>
  </si>
  <si>
    <t>FORMA_DESIG NUMERAL 0</t>
  </si>
  <si>
    <t>INST 20</t>
  </si>
  <si>
    <t>MODALIDAD INGRESO</t>
  </si>
  <si>
    <t>AFILIACIÓN PARTIDISTA</t>
  </si>
  <si>
    <t>INST 21</t>
  </si>
  <si>
    <t>INST 22</t>
  </si>
  <si>
    <t>INST 18</t>
  </si>
  <si>
    <t>INST 14</t>
  </si>
  <si>
    <t>BLOQUEO MODALIDAD DE INGRESO</t>
  </si>
  <si>
    <t>121</t>
  </si>
  <si>
    <t>BLANC_MODALIDAD</t>
  </si>
  <si>
    <t xml:space="preserve">INST 14 </t>
  </si>
  <si>
    <t>N°INST</t>
  </si>
  <si>
    <t>BANDERAS</t>
  </si>
  <si>
    <t>LIST_COMP</t>
  </si>
  <si>
    <t>COMP _TOTAL</t>
  </si>
  <si>
    <t xml:space="preserve">HOMBRES </t>
  </si>
  <si>
    <t>MUJERES</t>
  </si>
  <si>
    <t>INST GRL 2</t>
  </si>
  <si>
    <t>TOTAL1</t>
  </si>
  <si>
    <t>NS1</t>
  </si>
  <si>
    <t>SUMA1</t>
  </si>
  <si>
    <t>COMP1</t>
  </si>
  <si>
    <t>TOTAL2</t>
  </si>
  <si>
    <t>NS2</t>
  </si>
  <si>
    <t>SUMA2</t>
  </si>
  <si>
    <t>COMP2</t>
  </si>
  <si>
    <t>TOTAL3</t>
  </si>
  <si>
    <t>NS3</t>
  </si>
  <si>
    <t>SUMA3</t>
  </si>
  <si>
    <t>COMP3</t>
  </si>
  <si>
    <t>TOTAL4</t>
  </si>
  <si>
    <t>NS4</t>
  </si>
  <si>
    <t>SUMA4</t>
  </si>
  <si>
    <t>COMP4</t>
  </si>
  <si>
    <t>TOTAL5</t>
  </si>
  <si>
    <t>NS5</t>
  </si>
  <si>
    <t>SUMA5</t>
  </si>
  <si>
    <t>COMP5</t>
  </si>
  <si>
    <t>TOTAL6</t>
  </si>
  <si>
    <t>NS6</t>
  </si>
  <si>
    <t>SUMA6</t>
  </si>
  <si>
    <t>COMP6</t>
  </si>
  <si>
    <t>INST 1</t>
  </si>
  <si>
    <t>OTRO REGIMEN</t>
  </si>
  <si>
    <t>TOTAL7</t>
  </si>
  <si>
    <t>NS7</t>
  </si>
  <si>
    <t>SUMA7</t>
  </si>
  <si>
    <t>COMP7</t>
  </si>
  <si>
    <t>TOTAL8</t>
  </si>
  <si>
    <t>NS8</t>
  </si>
  <si>
    <t>SUMA8</t>
  </si>
  <si>
    <t>COMP8</t>
  </si>
  <si>
    <t>TOTAL9</t>
  </si>
  <si>
    <t>NS9</t>
  </si>
  <si>
    <t>SUMA9</t>
  </si>
  <si>
    <t>COMP9</t>
  </si>
  <si>
    <t>TOTAL10</t>
  </si>
  <si>
    <t>NS10</t>
  </si>
  <si>
    <t>SUMA10</t>
  </si>
  <si>
    <t>COMP10</t>
  </si>
  <si>
    <t>TOTAL11</t>
  </si>
  <si>
    <t>NS11</t>
  </si>
  <si>
    <t>SUMA11</t>
  </si>
  <si>
    <t>COMP11</t>
  </si>
  <si>
    <t>TOTAL12</t>
  </si>
  <si>
    <t>NS12</t>
  </si>
  <si>
    <t>SUMA12</t>
  </si>
  <si>
    <t>COMP12</t>
  </si>
  <si>
    <t>TOTAL13</t>
  </si>
  <si>
    <t>NS13</t>
  </si>
  <si>
    <t>SUMA13</t>
  </si>
  <si>
    <t>COMP13</t>
  </si>
  <si>
    <t>TOTAL14</t>
  </si>
  <si>
    <t>NS14</t>
  </si>
  <si>
    <t>SUMA14</t>
  </si>
  <si>
    <t>COMP14</t>
  </si>
  <si>
    <t>TOTAL15</t>
  </si>
  <si>
    <t>NS15</t>
  </si>
  <si>
    <t>SUMA15</t>
  </si>
  <si>
    <t>COMP15</t>
  </si>
  <si>
    <t>TOTAL16</t>
  </si>
  <si>
    <t>NS16</t>
  </si>
  <si>
    <t>SUMA16</t>
  </si>
  <si>
    <t>COMP16</t>
  </si>
  <si>
    <t>TOTAL17</t>
  </si>
  <si>
    <t>NS17</t>
  </si>
  <si>
    <t>SUMA17</t>
  </si>
  <si>
    <t>COMP17</t>
  </si>
  <si>
    <t>TOTAL18</t>
  </si>
  <si>
    <t>NS18</t>
  </si>
  <si>
    <t>SUMA18</t>
  </si>
  <si>
    <t>COMP18</t>
  </si>
  <si>
    <t>BLOQUEO PREG 1.11</t>
  </si>
  <si>
    <t>COMP _PREG 5.11</t>
  </si>
  <si>
    <t>BLOQUEO PREG 1.13</t>
  </si>
  <si>
    <t>CONDICION O DISCAPACIDAD</t>
  </si>
  <si>
    <t xml:space="preserve">OTRO CAUSA </t>
  </si>
  <si>
    <t>BLOQUEO COD 9</t>
  </si>
  <si>
    <t>INST 3</t>
  </si>
  <si>
    <t>ACCIONES FORMATIVAS IMPARTIDAS</t>
  </si>
  <si>
    <t>ACCIONES FORMATIVAS IMPARTIDAS Y CONCLUIDAS</t>
  </si>
  <si>
    <t>PERSONAL ADSCRITO</t>
  </si>
  <si>
    <t>SUM_COMP</t>
  </si>
  <si>
    <t>PRESENCIAL</t>
  </si>
  <si>
    <t>EN LINEA</t>
  </si>
  <si>
    <t>SINCRONO</t>
  </si>
  <si>
    <t>BLOQUEO_ acciones concuidas</t>
  </si>
  <si>
    <t>BLOQUEO 1_2_9</t>
  </si>
  <si>
    <t>PREG.PIVOTE</t>
  </si>
  <si>
    <t>BLOQUEO 2_9 PREG 1.16</t>
  </si>
  <si>
    <t>Personal que ingresó a las instituciones</t>
  </si>
  <si>
    <t>Personal adscrito a las instituciones de la Administración Pública</t>
  </si>
  <si>
    <t>Otro régimen de contratación</t>
  </si>
  <si>
    <t>Preescolar o Primaria</t>
  </si>
  <si>
    <t xml:space="preserve">Secundaria </t>
  </si>
  <si>
    <t>Otra causa de conclusión
(especifique)</t>
  </si>
  <si>
    <t>BLOQUEO X</t>
  </si>
  <si>
    <t>AÑO</t>
  </si>
  <si>
    <t>VAL_AÑO</t>
  </si>
  <si>
    <t>Año de creación de la institución, unidad administrativa o área encargada del desarrollo de actividades para la generación y tratamiento de información estadística y geográfica
(aaaa)</t>
  </si>
  <si>
    <t>HOMBRES</t>
  </si>
  <si>
    <t>BLOQUEO_COD 2 o 9</t>
  </si>
  <si>
    <t>BLOQUEO_COD 2 O 3 PREG 1.18</t>
  </si>
  <si>
    <t>Año de creación de la unidad administrativa o área encargada del desarrollo de actividades para la generación y tratamiento de información estadística y geográfica
(aaaa)</t>
  </si>
  <si>
    <t>Proyecto presupuesto</t>
  </si>
  <si>
    <t>COMP PRESUPUESTO EJERCIDO</t>
  </si>
  <si>
    <t>COMP_PRESUPUESTO</t>
  </si>
  <si>
    <t>BLOQUEO 2_9</t>
  </si>
  <si>
    <t>COD 3_9</t>
  </si>
  <si>
    <t>COMP_Programas Presupuestarios</t>
  </si>
  <si>
    <t>COD 11</t>
  </si>
  <si>
    <t>COD 6</t>
  </si>
  <si>
    <t>Indique los programas presupuestarios y/ o políticas públicas evaluadas durante el año 2023 a las que le fueron identificados Aspectos Susceptibles de Mejora derivado de la evaluación realizada. Por cada uno de estos, anote el total de Aspectos Susceptibles de Mejora acordados en el documento o convenio correspondiente.</t>
  </si>
  <si>
    <t>TOTAL_SERVICIOS</t>
  </si>
  <si>
    <t>BLOQUEO 99</t>
  </si>
  <si>
    <t>DIA</t>
  </si>
  <si>
    <t>VAL_DIA</t>
  </si>
  <si>
    <t>VAL_MES</t>
  </si>
  <si>
    <t>MES</t>
  </si>
  <si>
    <t>COMP_FECHAS</t>
  </si>
  <si>
    <t>BLOQUEO cod 2_9</t>
  </si>
  <si>
    <t>INST GRL A.1 1</t>
  </si>
  <si>
    <t>BLOQUEO SUM PREG A.4</t>
  </si>
  <si>
    <t>OTRO MODALIDAD</t>
  </si>
  <si>
    <t>BLOQUEO COD 2_9</t>
  </si>
  <si>
    <t>COD 9</t>
  </si>
  <si>
    <t xml:space="preserve">BLOQUEO COD 1,3 </t>
  </si>
  <si>
    <t>BLOQUEO COD 1,3 PREG A.6</t>
  </si>
  <si>
    <t>Otro elemento</t>
  </si>
  <si>
    <t>BLOQUEO COD 2,9 PREG A.9</t>
  </si>
  <si>
    <t>OTRA_INST</t>
  </si>
  <si>
    <t>UNA INSTI</t>
  </si>
  <si>
    <t>COD_REP</t>
  </si>
  <si>
    <t>BLOQUEO SECC_PREG 1.26</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</si>
  <si>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isis.rosas@inegi.org.mx</t>
    </r>
    <r>
      <rPr>
        <sz val="9"/>
        <rFont val="Arial"/>
        <family val="2"/>
      </rPr>
      <t xml:space="preserve"> </t>
    </r>
  </si>
  <si>
    <t>13 de mayo al 28 de junio</t>
  </si>
  <si>
    <t>10 de junio al 19 de julio</t>
  </si>
  <si>
    <t>01 de julio al 09 de agosto</t>
  </si>
  <si>
    <t>12 de agosto al 30 de agosto</t>
  </si>
  <si>
    <r>
      <t xml:space="preserve">La versión definitiva del cuestionario, en su versión electrónica, deberá remitirse a la dirección electrónica siguiente: </t>
    </r>
    <r>
      <rPr>
        <b/>
        <sz val="9"/>
        <rFont val="Arial"/>
        <family val="2"/>
      </rPr>
      <t>isis.rosas@inegi.org.mx</t>
    </r>
  </si>
  <si>
    <t>Ing. Juan Manuel Yglesias López</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</si>
  <si>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</si>
  <si>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</si>
  <si>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</si>
  <si>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</si>
  <si>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</si>
  <si>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</si>
  <si>
    <t>OFICINA DEL C GOBERNADOR</t>
  </si>
  <si>
    <t>SECRETARIA DE DESARROLLO AGROPECUARIO RURAL Y PESCA</t>
  </si>
  <si>
    <t>SECRETARIA DE SALUD</t>
  </si>
  <si>
    <t>SECRETARIA DE EDUCACION</t>
  </si>
  <si>
    <t>SECRETARIA DE DESARROLLO SOCIAL</t>
  </si>
  <si>
    <t>SECRETARIA DE DESARROLLO ECONOMICO Y PORTUARIO</t>
  </si>
  <si>
    <t>SECRETARIA DE GOBIERNO</t>
  </si>
  <si>
    <t>SECRETARIA DE FINANZAS Y PLANEACION</t>
  </si>
  <si>
    <t>COORDINACION GENERAL DE COMUNICACION SOCIAL</t>
  </si>
  <si>
    <t>CONTRALORIA GENERAL</t>
  </si>
  <si>
    <t>SECRETARIA DE INFRAESTRUCTURA Y OBRAS PUBLICAS</t>
  </si>
  <si>
    <t>OFICINA DEL PROGRAMA DE GOBIERNO</t>
  </si>
  <si>
    <t>SECRETARIA DE SEGURIDAD PUBLICA</t>
  </si>
  <si>
    <t>SECRETARIA DE TRABAJO PREVISION SOCIAL Y PRODUCTIVIDAD</t>
  </si>
  <si>
    <t>SECRETARIA DE TURISMO Y CULTURA</t>
  </si>
  <si>
    <t>SECRETARIA DE PROTECCION CIVIL</t>
  </si>
  <si>
    <t>SECRETARIA DE MEDIO AMBIENTE</t>
  </si>
  <si>
    <t>SERVICIOS DE SALUD DE VERACRUZ</t>
  </si>
  <si>
    <t>SISTEMA PARA EL DESARROLLO INTEGRAL DE LA FAMILIA</t>
  </si>
  <si>
    <t>COMISION DE ARBITRAJE MEDICO</t>
  </si>
  <si>
    <t>ACADEMIA VERACRUZANA DE LAS LENGUAS INDIGENAS</t>
  </si>
  <si>
    <t>INSTITUTO VERACRUZANO DEL DEPORTE</t>
  </si>
  <si>
    <t>INSTITUTO DE ESPACIOS EDUCATIVOS DEL ESTADO DE VERACRUZ</t>
  </si>
  <si>
    <t>COLEGIO DE BACHILLERES DEL ESTADO DE VERACRUZ</t>
  </si>
  <si>
    <t>INSTITUTO TECNOLOGICO SUPERIOR DE MISANTLA</t>
  </si>
  <si>
    <t>INSTITUTO TECNOLOGICO SUPERIOR DE SAN ANDRES TUXTLA</t>
  </si>
  <si>
    <t>INSTITUTO TECNOLOGICO SUPERIOR DE TANTOYUCA</t>
  </si>
  <si>
    <t>INSTITUTO TECNOLOGICO SUPERIOR DE COSAMALOAPAN</t>
  </si>
  <si>
    <t>INSTITUTO TECNOLOGICO SUPERIOR DE PANUCO</t>
  </si>
  <si>
    <t>INSTITUTO TECNOLOGICO SUPERIOR DE POZA RICA</t>
  </si>
  <si>
    <t>INSTITUTO TECNOLOGICO SUPERIOR DE XALAPA</t>
  </si>
  <si>
    <t>INSTITUTO TECNOLOGICO SUPERIOR DE COATZACOALCOS</t>
  </si>
  <si>
    <t>INSTITUTO TECNOLOGICO SUPERIOR DE TIERRA BLANCA</t>
  </si>
  <si>
    <t>INSTITUTO TECNOLOGICO SUPERIOR DE ALAMO</t>
  </si>
  <si>
    <t>INSTITUTO TECNOLOGICO SUPERIOR DE ACAYUCAN</t>
  </si>
  <si>
    <t>INSTITUTO TECNOLOGICO SUPERIOR DE LAS CHOAPAS</t>
  </si>
  <si>
    <t>INSTITUTO TECNOLOGICO SUPERIOR DE HUATUSCO</t>
  </si>
  <si>
    <t>INSTITUTO TECNOLOGICO SUPERIOR DE ALVARADO</t>
  </si>
  <si>
    <t>INSTITUTO TECNOLOGICO SUPERIOR DE PEROTE</t>
  </si>
  <si>
    <t>INSTITUTO TECNOLOGICO SUPERIOR DE ZONGOLICA</t>
  </si>
  <si>
    <t>INSTITUTO TECNOLOGICO SUPERIOR DE NARANJOS</t>
  </si>
  <si>
    <t>INSTITUTO TECNOLOGICO SUPERIOR DE CHICONTEPEC</t>
  </si>
  <si>
    <t>INSTITUTO TECNOLOGICO SUPERIOR DE MARTINEZ DE LA TORRE</t>
  </si>
  <si>
    <t>INSTITUTO TECNOLOGICO SUPERIOR DE JESUS CARRANZA</t>
  </si>
  <si>
    <t>INSTITUTO TECNOLOGICO SUPERIOR DE RODRIGUEZ CLARA</t>
  </si>
  <si>
    <t>INSTITUTO VERACRUZANO DE EDUCACION PARA LOS ADULTOS</t>
  </si>
  <si>
    <t>COLEGIO NACIONAL DE EDUCACION PROFESIONAL TECNICA</t>
  </si>
  <si>
    <t>UNIVERSIDAD TECNOLOGICA DEL SURESTE</t>
  </si>
  <si>
    <t>UNIVERSIDAD TECNOLOGICA DEL CENTRO</t>
  </si>
  <si>
    <t>UNIVERSIDAD TECNOLOGICA DE GUTIERREZ ZAMORA</t>
  </si>
  <si>
    <t>CONSEJO VERACRUZANO DE INVESTIGACION CIENTIFICA Y DESARROLLO TECNOLOGICO</t>
  </si>
  <si>
    <t>COLEGIO DE ESTUDIOS CIENTIFICOS Y TECNOLOGICOS</t>
  </si>
  <si>
    <t>COLEGIO DE VERACRUZ</t>
  </si>
  <si>
    <t>UNIVERSIDAD POLITECNICA DE HUATUSCO</t>
  </si>
  <si>
    <t>UNIVERSIDAD POPULAR AUTONOMA DE VERACRUZ</t>
  </si>
  <si>
    <t>INSTITUTO VERACRUZANO DE LA VIVIENDA</t>
  </si>
  <si>
    <t>AGENCIA ESTATAL DE ENERGIA DEL ESTADO DE VERACRUZ</t>
  </si>
  <si>
    <t>INSTITUTO VERACRUZANO DE LAS MUJERES</t>
  </si>
  <si>
    <t>INSTITUTO VERACRUZANO DE DESARROLLO MUNICIPAL</t>
  </si>
  <si>
    <t>COMISION EJECUTIVA PARA LA ATENCION INTEGRAL A VICTIMAS DEL DELITO</t>
  </si>
  <si>
    <t>CENTRO DE JUSTICIA PARA MUJERES DEL ESTADO DE VERACRUZ</t>
  </si>
  <si>
    <t>INSTITUTO DE PENSIONES DEL ESTADO</t>
  </si>
  <si>
    <t>COMISION DEL AGUA DEL ESTADO DE VERACRUZ</t>
  </si>
  <si>
    <t>RADIOTELEVISION DE VERACRUZ</t>
  </si>
  <si>
    <t>SECRETARIA EJECUTIVA DEL SISTEMA ESTATAL ANTICORRUPCION</t>
  </si>
  <si>
    <t>INSTITUTO DE LA POLICIA AUXILIAR Y PROTECCION PATRIMONIAL</t>
  </si>
  <si>
    <t>ACADEMIA REGIONAL DE SEGURIDAD PUBLICA DEL SURESTE</t>
  </si>
  <si>
    <t>INSTITUTO DE CAPACITACION PARA EL TRABAJO</t>
  </si>
  <si>
    <t>CENTRO DE CONCILIACION LABORAL DEL ESTADO DE VERACRUZ DE IGNACIO DE LA LLAVE</t>
  </si>
  <si>
    <t>INSTITUTO VERACRUZANO DE LA CULTURA</t>
  </si>
  <si>
    <t>PROCURADURIA ESTATAL DE PROTECCION AL MEDIO AMBIENTE</t>
  </si>
  <si>
    <t>FIDEICOMISO FONDO DEL FUTURO</t>
  </si>
  <si>
    <t>21111001001</t>
  </si>
  <si>
    <t>21111002001</t>
  </si>
  <si>
    <t>21111003001</t>
  </si>
  <si>
    <t>21111004001</t>
  </si>
  <si>
    <t>21111005001</t>
  </si>
  <si>
    <t>21111006001</t>
  </si>
  <si>
    <t>21111007001</t>
  </si>
  <si>
    <t>21111008001</t>
  </si>
  <si>
    <t>21111009001</t>
  </si>
  <si>
    <t>21111010001</t>
  </si>
  <si>
    <t>21111011001</t>
  </si>
  <si>
    <t>21111012001</t>
  </si>
  <si>
    <t>21111013001</t>
  </si>
  <si>
    <t>21111014001</t>
  </si>
  <si>
    <t>21111015001</t>
  </si>
  <si>
    <t>21111016001</t>
  </si>
  <si>
    <t>21111017001</t>
  </si>
  <si>
    <t>21121003005</t>
  </si>
  <si>
    <t>21121003006</t>
  </si>
  <si>
    <t>21121003008</t>
  </si>
  <si>
    <t>21121004009</t>
  </si>
  <si>
    <t>21121004010</t>
  </si>
  <si>
    <t>21121004011</t>
  </si>
  <si>
    <t>21121004012</t>
  </si>
  <si>
    <t>21121004013</t>
  </si>
  <si>
    <t>21121004014</t>
  </si>
  <si>
    <t>21121004015</t>
  </si>
  <si>
    <t>21121004016</t>
  </si>
  <si>
    <t>21121004017</t>
  </si>
  <si>
    <t>21121004018</t>
  </si>
  <si>
    <t>21121004019</t>
  </si>
  <si>
    <t>21121004020</t>
  </si>
  <si>
    <t>21121004021</t>
  </si>
  <si>
    <t>21121004022</t>
  </si>
  <si>
    <t>21121004023</t>
  </si>
  <si>
    <t>21121004024</t>
  </si>
  <si>
    <t>21121004025</t>
  </si>
  <si>
    <t>21121004026</t>
  </si>
  <si>
    <t>21121004027</t>
  </si>
  <si>
    <t>21121004028</t>
  </si>
  <si>
    <t>21121004029</t>
  </si>
  <si>
    <t>21121004030</t>
  </si>
  <si>
    <t>21121004031</t>
  </si>
  <si>
    <t>21121004032</t>
  </si>
  <si>
    <t>21121004033</t>
  </si>
  <si>
    <t>21121004034</t>
  </si>
  <si>
    <t>21121004035</t>
  </si>
  <si>
    <t>21121004036</t>
  </si>
  <si>
    <t>21121004037</t>
  </si>
  <si>
    <t>21121004038</t>
  </si>
  <si>
    <t>21121004039</t>
  </si>
  <si>
    <t>21121004040</t>
  </si>
  <si>
    <t>21121004055</t>
  </si>
  <si>
    <t>21121004041</t>
  </si>
  <si>
    <t>21121004042</t>
  </si>
  <si>
    <t>21121005043</t>
  </si>
  <si>
    <t>21121006056</t>
  </si>
  <si>
    <t>21121007044</t>
  </si>
  <si>
    <t>21121007045</t>
  </si>
  <si>
    <t>21121007046</t>
  </si>
  <si>
    <t>21121007058</t>
  </si>
  <si>
    <t>21121008047</t>
  </si>
  <si>
    <t>21121008059</t>
  </si>
  <si>
    <t>21121009048</t>
  </si>
  <si>
    <t>21121010056</t>
  </si>
  <si>
    <t>21121013054</t>
  </si>
  <si>
    <t>21121013057</t>
  </si>
  <si>
    <t>21121014049</t>
  </si>
  <si>
    <t>21121014060</t>
  </si>
  <si>
    <t>21121015050</t>
  </si>
  <si>
    <t>21121017051</t>
  </si>
  <si>
    <t>21122006001</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</si>
</sst>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86">
    <font>
      <sz val="11"/>
      <color theme="1"/>
      <name val="Calibri"/>
      <family val="2"/>
      <scheme val="minor"/>
    </font>
    <font>
      <sz val="9"/>
      <color theme="1"/>
      <name val="Arial"/>
      <family val="2"/>
    </font>
    <font>
      <b/>
      <sz val="15"/>
      <color theme="1"/>
      <name val="Arial"/>
      <family val="2"/>
    </font>
    <font>
      <b/>
      <sz val="9"/>
      <color theme="1"/>
      <name val="Arial"/>
      <family val="2"/>
    </font>
    <font>
      <i/>
      <sz val="9"/>
      <color theme="1"/>
      <name val="Arial"/>
      <family val="2"/>
    </font>
    <font>
      <u/>
      <sz val="12"/>
      <color rgb="FF002060"/>
      <name val="Arial"/>
      <family val="2"/>
    </font>
    <font>
      <sz val="11"/>
      <color theme="1"/>
      <name val="Arial"/>
      <family val="2"/>
    </font>
    <font>
      <sz val="9"/>
      <name val="Arial"/>
      <family val="2"/>
    </font>
    <font>
      <b/>
      <u/>
      <sz val="12"/>
      <color rgb="FF0070C0"/>
      <name val="Arial"/>
      <family val="2"/>
    </font>
    <font>
      <sz val="9"/>
      <color theme="0"/>
      <name val="Arial"/>
      <family val="2"/>
    </font>
    <font>
      <b/>
      <sz val="11"/>
      <color theme="0"/>
      <name val="Arial"/>
      <family val="2"/>
    </font>
    <font>
      <b/>
      <sz val="9"/>
      <color theme="0"/>
      <name val="Arial"/>
      <family val="2"/>
    </font>
    <font>
      <i/>
      <sz val="9"/>
      <name val="Arial"/>
      <family val="2"/>
    </font>
    <font>
      <b/>
      <sz val="9"/>
      <name val="Arial"/>
      <family val="2"/>
    </font>
    <font>
      <sz val="9"/>
      <color rgb="FFFF0000"/>
      <name val="Arial"/>
      <family val="2"/>
    </font>
    <font>
      <i/>
      <sz val="8"/>
      <color theme="1"/>
      <name val="Arial"/>
      <family val="2"/>
    </font>
    <font>
      <i/>
      <sz val="8"/>
      <name val="Arial"/>
      <family val="2"/>
    </font>
    <font>
      <u/>
      <sz val="11"/>
      <color theme="10"/>
      <name val="Calibri"/>
      <family val="2"/>
      <scheme val="minor"/>
    </font>
    <font>
      <b/>
      <sz val="15"/>
      <name val="Arial"/>
      <family val="2"/>
    </font>
    <font>
      <sz val="11"/>
      <name val="Calibri"/>
      <family val="2"/>
      <scheme val="minor"/>
    </font>
    <font>
      <b/>
      <i/>
      <sz val="8"/>
      <name val="Arial"/>
      <family val="2"/>
    </font>
    <font>
      <u/>
      <sz val="9"/>
      <color theme="10"/>
      <name val="Arial"/>
      <family val="2"/>
    </font>
    <font>
      <u/>
      <sz val="11"/>
      <color theme="1"/>
      <name val="Calibri"/>
      <family val="2"/>
      <scheme val="minor"/>
    </font>
    <font>
      <b/>
      <i/>
      <sz val="8"/>
      <color theme="1"/>
      <name val="Arial"/>
      <family val="2"/>
    </font>
    <font>
      <b/>
      <sz val="8"/>
      <name val="Arial"/>
      <family val="2"/>
    </font>
    <font>
      <i/>
      <u/>
      <sz val="8"/>
      <color theme="1"/>
      <name val="Arial"/>
      <family val="2"/>
    </font>
    <font>
      <i/>
      <u/>
      <sz val="8"/>
      <name val="Arial"/>
      <family val="2"/>
    </font>
    <font>
      <b/>
      <i/>
      <sz val="9"/>
      <color theme="1"/>
      <name val="Arial"/>
      <family val="2"/>
    </font>
    <font>
      <sz val="8"/>
      <name val="Arial"/>
      <family val="2"/>
    </font>
    <font>
      <sz val="11"/>
      <color theme="1"/>
      <name val="Calibri"/>
      <family val="2"/>
      <scheme val="minor"/>
    </font>
    <font>
      <b/>
      <sz val="11"/>
      <name val="Symbol"/>
      <family val="1"/>
      <charset val="2"/>
    </font>
    <font>
      <sz val="11"/>
      <name val="Arial"/>
      <family val="2"/>
    </font>
    <font>
      <sz val="10"/>
      <name val="Arial"/>
      <family val="2"/>
    </font>
    <font>
      <sz val="8"/>
      <color theme="1"/>
      <name val="Arial"/>
      <family val="2"/>
    </font>
    <font>
      <u/>
      <sz val="9"/>
      <color theme="1"/>
      <name val="Arial"/>
      <family val="2"/>
    </font>
    <font>
      <u/>
      <sz val="11"/>
      <color theme="1"/>
      <name val="Arial"/>
      <family val="2"/>
    </font>
    <font>
      <u/>
      <sz val="11"/>
      <name val="Arial"/>
      <family val="2"/>
    </font>
    <font>
      <b/>
      <sz val="11"/>
      <color theme="1"/>
      <name val="Symbol"/>
      <family val="1"/>
      <charset val="2"/>
    </font>
    <font>
      <sz val="11"/>
      <color indexed="8"/>
      <name val="Calibri"/>
      <family val="2"/>
    </font>
    <font>
      <b/>
      <sz val="11"/>
      <name val="Calibri"/>
      <family val="2"/>
      <scheme val="minor"/>
    </font>
    <font>
      <b/>
      <u/>
      <sz val="11"/>
      <name val="Arial"/>
      <family val="2"/>
    </font>
    <font>
      <b/>
      <sz val="11"/>
      <name val="Arial"/>
      <family val="2"/>
    </font>
    <font>
      <b/>
      <sz val="9"/>
      <color indexed="8"/>
      <name val="Arial"/>
      <family val="2"/>
    </font>
    <font>
      <i/>
      <sz val="8"/>
      <color rgb="FF000000"/>
      <name val="Arial"/>
      <family val="2"/>
    </font>
    <font>
      <sz val="11"/>
      <color indexed="8"/>
      <name val="Calibri"/>
      <family val="2"/>
      <scheme val="minor"/>
    </font>
    <font>
      <b/>
      <vertAlign val="superscript"/>
      <sz val="9"/>
      <color theme="1"/>
      <name val="Arial"/>
      <family val="2"/>
    </font>
    <font>
      <vertAlign val="superscript"/>
      <sz val="8"/>
      <color theme="1"/>
      <name val="Arial"/>
      <family val="2"/>
    </font>
    <font>
      <strike/>
      <sz val="9"/>
      <color theme="1"/>
      <name val="Arial"/>
      <family val="2"/>
    </font>
    <font>
      <b/>
      <u/>
      <sz val="9"/>
      <color rgb="FF0070C0"/>
      <name val="Arial"/>
      <family val="2"/>
    </font>
    <font>
      <sz val="11"/>
      <name val="Calibri"/>
      <family val="2"/>
    </font>
    <font>
      <b/>
      <i/>
      <u/>
      <sz val="8"/>
      <name val="Arial"/>
      <family val="2"/>
    </font>
    <font>
      <sz val="9"/>
      <name val="Arial "/>
    </font>
    <font>
      <b/>
      <sz val="11"/>
      <color theme="1"/>
      <name val="Calibri"/>
      <family val="2"/>
      <scheme val="minor"/>
    </font>
    <font>
      <b/>
      <sz val="15"/>
      <color rgb="FF000000"/>
      <name val="Arial"/>
      <family val="2"/>
    </font>
    <font>
      <sz val="9"/>
      <color theme="1"/>
      <name val="Calibri"/>
      <family val="2"/>
    </font>
    <font>
      <sz val="9"/>
      <color theme="1"/>
      <name val="Calibri"/>
      <family val="2"/>
      <scheme val="minor"/>
    </font>
    <font>
      <b/>
      <u/>
      <sz val="9"/>
      <color theme="10"/>
      <name val="Arial"/>
      <family val="2"/>
    </font>
    <font>
      <b/>
      <u/>
      <sz val="9"/>
      <color rgb="FF0563C1"/>
      <name val="Arial"/>
      <family val="2"/>
    </font>
    <font>
      <i/>
      <u/>
      <sz val="8"/>
      <color rgb="FF0070C0"/>
      <name val="Arial"/>
      <family val="2"/>
    </font>
    <font>
      <sz val="9"/>
      <name val="Calibri"/>
      <family val="2"/>
      <scheme val="minor"/>
    </font>
    <font>
      <sz val="9"/>
      <color rgb="FF002060"/>
      <name val="Arial"/>
      <family val="2"/>
    </font>
    <font>
      <b/>
      <u/>
      <sz val="9"/>
      <color theme="1"/>
      <name val="Arial"/>
      <family val="2"/>
    </font>
    <font>
      <u/>
      <sz val="11"/>
      <color theme="10"/>
      <name val="Arial"/>
      <family val="2"/>
    </font>
    <font>
      <b/>
      <u/>
      <sz val="12"/>
      <color theme="10"/>
      <name val="Arial"/>
      <family val="2"/>
    </font>
    <font>
      <sz val="12"/>
      <color rgb="FF002060"/>
      <name val="Arial"/>
      <family val="2"/>
    </font>
    <font>
      <b/>
      <sz val="9"/>
      <color theme="1"/>
      <name val="Calibri"/>
      <family val="2"/>
      <scheme val="minor"/>
    </font>
    <font>
      <u/>
      <sz val="11"/>
      <name val="Calibri"/>
      <family val="2"/>
      <scheme val="minor"/>
    </font>
    <font>
      <b/>
      <sz val="9"/>
      <color theme="7" tint="-0.249977111117893"/>
      <name val="Arial"/>
      <family val="2"/>
    </font>
    <font>
      <sz val="10"/>
      <color theme="1"/>
      <name val="Calibri"/>
      <family val="2"/>
      <scheme val="minor"/>
    </font>
    <font>
      <sz val="8"/>
      <name val="Calibri"/>
      <family val="2"/>
      <scheme val="minor"/>
    </font>
    <font>
      <b/>
      <sz val="9"/>
      <color rgb="FFFF0000"/>
      <name val="Arial"/>
      <family val="2"/>
    </font>
    <font>
      <sz val="11"/>
      <color rgb="FF000000"/>
      <name val="Calibri"/>
      <family val="2"/>
      <scheme val="minor"/>
    </font>
    <font>
      <sz val="11"/>
      <color rgb="FFFF0000"/>
      <name val="Calibri"/>
      <family val="2"/>
      <scheme val="minor"/>
    </font>
    <font>
      <sz val="8"/>
      <color theme="1"/>
      <name val="Calibri"/>
      <family val="2"/>
      <scheme val="minor"/>
    </font>
    <font>
      <sz val="12"/>
      <color theme="1"/>
      <name val="Calibri"/>
      <family val="2"/>
      <scheme val="minor"/>
    </font>
    <font>
      <b/>
      <sz val="9"/>
      <color theme="8" tint="-0.249977111117893"/>
      <name val="Arial"/>
      <family val="2"/>
    </font>
    <font>
      <sz val="10"/>
      <color theme="1"/>
      <name val="Arial"/>
      <family val="2"/>
    </font>
    <font>
      <sz val="7"/>
      <color theme="1"/>
      <name val="Arial"/>
      <family val="2"/>
    </font>
    <font>
      <b/>
      <sz val="9"/>
      <color rgb="FF0070C0"/>
      <name val="Arial"/>
      <family val="2"/>
    </font>
    <font>
      <sz val="7"/>
      <color theme="1"/>
      <name val="Calibri"/>
      <family val="2"/>
      <scheme val="minor"/>
    </font>
    <font>
      <sz val="9"/>
      <color theme="1"/>
      <name val="Arial Narrow"/>
      <family val="2"/>
    </font>
    <font>
      <sz val="8"/>
      <color theme="1"/>
      <name val="Arial Narrow"/>
      <family val="2"/>
    </font>
    <font>
      <sz val="7"/>
      <color theme="1"/>
      <name val="Arial Narrow"/>
      <family val="2"/>
    </font>
    <font>
      <sz val="9"/>
      <name val="Arial Narrow"/>
      <family val="2"/>
    </font>
    <font>
      <sz val="8"/>
      <name val="Arial Narrow"/>
      <family val="2"/>
    </font>
    <font>
      <sz val="9"/>
      <name val="Aptos Narrow"/>
      <family val="2"/>
    </font>
  </fonts>
  <fills count="79">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0077C8"/>
        <bgColor indexed="64"/>
      </patternFill>
    </fill>
    <fill>
      <patternFill patternType="solid">
        <fgColor rgb="FF706F6F"/>
        <bgColor indexed="64"/>
      </patternFill>
    </fill>
    <fill>
      <patternFill patternType="solid">
        <fgColor rgb="FF00206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F0000"/>
        <bgColor indexed="64"/>
      </patternFill>
    </fill>
    <fill>
      <patternFill patternType="solid">
        <fgColor theme="9"/>
        <bgColor indexed="64"/>
      </patternFill>
    </fill>
    <fill>
      <patternFill patternType="solid">
        <fgColor rgb="FFFFFF00"/>
        <bgColor indexed="64"/>
      </patternFill>
    </fill>
    <fill>
      <patternFill patternType="solid">
        <fgColor rgb="FF9966FF"/>
        <bgColor indexed="64"/>
      </patternFill>
    </fill>
    <fill>
      <patternFill patternType="solid">
        <fgColor rgb="FFFFFF6D"/>
        <bgColor indexed="64"/>
      </patternFill>
    </fill>
    <fill>
      <patternFill patternType="solid">
        <fgColor rgb="FF8FEAFF"/>
        <bgColor indexed="64"/>
      </patternFill>
    </fill>
    <fill>
      <patternFill patternType="solid">
        <fgColor theme="4" tint="0.79998168889431442"/>
        <bgColor indexed="64"/>
      </patternFill>
    </fill>
    <fill>
      <patternFill patternType="solid">
        <fgColor rgb="FFFF9933"/>
        <bgColor indexed="64"/>
      </patternFill>
    </fill>
    <fill>
      <patternFill patternType="solid">
        <fgColor rgb="FFFF9900"/>
        <bgColor indexed="64"/>
      </patternFill>
    </fill>
    <fill>
      <patternFill patternType="solid">
        <fgColor rgb="FFFF3399"/>
        <bgColor indexed="64"/>
      </patternFill>
    </fill>
    <fill>
      <patternFill patternType="solid">
        <fgColor rgb="FF0099CC"/>
        <bgColor indexed="64"/>
      </patternFill>
    </fill>
    <fill>
      <patternFill patternType="solid">
        <fgColor rgb="FFFF66FF"/>
        <bgColor indexed="64"/>
      </patternFill>
    </fill>
    <fill>
      <patternFill patternType="solid">
        <fgColor theme="8" tint="0.79998168889431442"/>
        <bgColor indexed="64"/>
      </patternFill>
    </fill>
    <fill>
      <patternFill patternType="solid">
        <fgColor rgb="FF00CC99"/>
        <bgColor indexed="64"/>
      </patternFill>
    </fill>
    <fill>
      <patternFill patternType="solid">
        <fgColor rgb="FF33CCCC"/>
        <bgColor indexed="64"/>
      </patternFill>
    </fill>
    <fill>
      <patternFill patternType="solid">
        <fgColor rgb="FF66FFCC"/>
        <bgColor indexed="64"/>
      </patternFill>
    </fill>
    <fill>
      <patternFill patternType="solid">
        <fgColor theme="0" tint="-0.14999847407452621"/>
        <bgColor indexed="64"/>
      </patternFill>
    </fill>
    <fill>
      <patternFill patternType="solid">
        <fgColor rgb="FFBDD7EE"/>
        <bgColor rgb="FF000000"/>
      </patternFill>
    </fill>
    <fill>
      <patternFill patternType="solid">
        <fgColor rgb="FFBFBFBF"/>
        <bgColor rgb="FF000000"/>
      </patternFill>
    </fill>
    <fill>
      <patternFill patternType="solid">
        <fgColor rgb="FFC6E0B4"/>
        <bgColor rgb="FF000000"/>
      </patternFill>
    </fill>
    <fill>
      <patternFill patternType="solid">
        <fgColor theme="7" tint="0.59999389629810485"/>
        <bgColor indexed="64"/>
      </patternFill>
    </fill>
    <fill>
      <patternFill patternType="solid">
        <fgColor rgb="FFCC99FF"/>
        <bgColor indexed="64"/>
      </patternFill>
    </fill>
    <fill>
      <patternFill patternType="solid">
        <fgColor theme="9" tint="0.59999389629810485"/>
        <bgColor indexed="64"/>
      </patternFill>
    </fill>
    <fill>
      <patternFill patternType="solid">
        <fgColor rgb="FFFFA7C4"/>
        <bgColor indexed="64"/>
      </patternFill>
    </fill>
    <fill>
      <patternFill patternType="solid">
        <fgColor rgb="FFCC66FF"/>
        <bgColor indexed="64"/>
      </patternFill>
    </fill>
    <fill>
      <patternFill patternType="solid">
        <fgColor rgb="FFCCCCFF"/>
        <bgColor indexed="64"/>
      </patternFill>
    </fill>
    <fill>
      <patternFill patternType="solid">
        <fgColor rgb="FFFFCC99"/>
        <bgColor indexed="64"/>
      </patternFill>
    </fill>
    <fill>
      <patternFill patternType="solid">
        <fgColor rgb="FFFCF97B"/>
        <bgColor indexed="64"/>
      </patternFill>
    </fill>
    <fill>
      <patternFill patternType="solid">
        <fgColor rgb="FFFF99FF"/>
        <bgColor indexed="64"/>
      </patternFill>
    </fill>
    <fill>
      <patternFill patternType="solid">
        <fgColor theme="2" tint="-0.49998474074526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rgb="FF89B0FF"/>
        <bgColor indexed="64"/>
      </patternFill>
    </fill>
    <fill>
      <patternFill patternType="solid">
        <fgColor rgb="FF00FFFF"/>
        <bgColor indexed="64"/>
      </patternFill>
    </fill>
    <fill>
      <patternFill patternType="solid">
        <fgColor rgb="FFFF7C80"/>
        <bgColor indexed="64"/>
      </patternFill>
    </fill>
    <fill>
      <patternFill patternType="solid">
        <fgColor theme="7" tint="-0.249977111117893"/>
        <bgColor indexed="64"/>
      </patternFill>
    </fill>
    <fill>
      <patternFill patternType="solid">
        <fgColor rgb="FFCCECFF"/>
        <bgColor indexed="64"/>
      </patternFill>
    </fill>
    <fill>
      <patternFill patternType="solid">
        <fgColor theme="9" tint="0.39997558519241921"/>
        <bgColor indexed="64"/>
      </patternFill>
    </fill>
    <fill>
      <patternFill patternType="solid">
        <fgColor rgb="FF33CCCC"/>
        <bgColor rgb="FF000000"/>
      </patternFill>
    </fill>
    <fill>
      <patternFill patternType="solid">
        <fgColor rgb="FF6666FF"/>
        <bgColor indexed="64"/>
      </patternFill>
    </fill>
    <fill>
      <patternFill patternType="solid">
        <fgColor rgb="FF993366"/>
        <bgColor indexed="64"/>
      </patternFill>
    </fill>
    <fill>
      <patternFill patternType="solid">
        <fgColor rgb="FF99FF33"/>
        <bgColor indexed="64"/>
      </patternFill>
    </fill>
    <fill>
      <patternFill patternType="solid">
        <fgColor rgb="FF66CCFF"/>
        <bgColor indexed="64"/>
      </patternFill>
    </fill>
    <fill>
      <patternFill patternType="solid">
        <fgColor rgb="FFFFCCFF"/>
        <bgColor indexed="64"/>
      </patternFill>
    </fill>
    <fill>
      <patternFill patternType="solid">
        <fgColor rgb="FFFF5050"/>
        <bgColor indexed="64"/>
      </patternFill>
    </fill>
    <fill>
      <patternFill patternType="solid">
        <fgColor rgb="FFFFCC66"/>
        <bgColor indexed="64"/>
      </patternFill>
    </fill>
    <fill>
      <patternFill patternType="solid">
        <fgColor rgb="FFFF66CC"/>
        <bgColor indexed="64"/>
      </patternFill>
    </fill>
    <fill>
      <patternFill patternType="solid">
        <fgColor theme="6" tint="-0.249977111117893"/>
        <bgColor indexed="64"/>
      </patternFill>
    </fill>
    <fill>
      <patternFill patternType="solid">
        <fgColor rgb="FF9999FF"/>
        <bgColor indexed="64"/>
      </patternFill>
    </fill>
    <fill>
      <patternFill patternType="solid">
        <fgColor rgb="FFFFFFCC"/>
        <bgColor indexed="64"/>
      </patternFill>
    </fill>
    <fill>
      <patternFill patternType="solid">
        <fgColor rgb="FF99FFCC"/>
        <bgColor indexed="64"/>
      </patternFill>
    </fill>
    <fill>
      <patternFill patternType="solid">
        <fgColor theme="6" tint="0.39997558519241921"/>
        <bgColor indexed="64"/>
      </patternFill>
    </fill>
    <fill>
      <patternFill patternType="solid">
        <fgColor rgb="FF339966"/>
        <bgColor indexed="64"/>
      </patternFill>
    </fill>
    <fill>
      <patternFill patternType="solid">
        <fgColor rgb="FFFF9966"/>
        <bgColor indexed="64"/>
      </patternFill>
    </fill>
    <fill>
      <patternFill patternType="solid">
        <fgColor rgb="FFD60093"/>
        <bgColor indexed="64"/>
      </patternFill>
    </fill>
    <fill>
      <patternFill patternType="solid">
        <fgColor rgb="FFCC0099"/>
        <bgColor indexed="64"/>
      </patternFill>
    </fill>
    <fill>
      <patternFill patternType="solid">
        <fgColor rgb="FFFF99CC"/>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rgb="FFCC3399"/>
        <bgColor indexed="64"/>
      </patternFill>
    </fill>
    <fill>
      <patternFill patternType="solid">
        <fgColor rgb="FFA7A7A7"/>
        <bgColor indexed="64"/>
      </patternFill>
    </fill>
    <fill>
      <patternFill patternType="solid">
        <fgColor rgb="FFAFFFD7"/>
        <bgColor indexed="64"/>
      </patternFill>
    </fill>
    <fill>
      <patternFill patternType="solid">
        <fgColor rgb="FFFFFF99"/>
        <bgColor indexed="64"/>
      </patternFill>
    </fill>
    <fill>
      <patternFill patternType="solid">
        <fgColor rgb="FFFFEEB7"/>
        <bgColor indexed="64"/>
      </patternFill>
    </fill>
    <fill>
      <patternFill patternType="solid">
        <fgColor rgb="FF00B0F0"/>
        <bgColor indexed="64"/>
      </patternFill>
    </fill>
    <fill>
      <patternFill patternType="solid">
        <fgColor rgb="FF33CC33"/>
        <bgColor indexed="64"/>
      </patternFill>
    </fill>
    <fill>
      <patternFill patternType="solid">
        <fgColor rgb="FF666699"/>
        <bgColor indexed="64"/>
      </patternFill>
    </fill>
    <fill>
      <patternFill patternType="solid">
        <fgColor rgb="FF00B050"/>
        <bgColor indexed="64"/>
      </patternFill>
    </fill>
  </fills>
  <borders count="94">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style="medium">
        <color theme="0" tint="-0.249977111117893"/>
      </top>
      <bottom/>
      <diagonal/>
    </border>
    <border>
      <left/>
      <right style="thin">
        <color indexed="64"/>
      </right>
      <top style="medium">
        <color theme="0" tint="-0.249977111117893"/>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style="thin">
        <color theme="1"/>
      </right>
      <top/>
      <bottom/>
      <diagonal/>
    </border>
    <border>
      <left style="thin">
        <color theme="1"/>
      </left>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style="thin">
        <color theme="1"/>
      </right>
      <top/>
      <bottom style="thin">
        <color indexed="64"/>
      </bottom>
      <diagonal/>
    </border>
    <border>
      <left/>
      <right style="thin">
        <color indexed="64"/>
      </right>
      <top style="thin">
        <color indexed="64"/>
      </top>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theme="1"/>
      </left>
      <right/>
      <top style="thin">
        <color theme="1"/>
      </top>
      <bottom style="thin">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medium">
        <color rgb="FFBFBFBF"/>
      </top>
      <bottom/>
      <diagonal/>
    </border>
    <border>
      <left style="thin">
        <color indexed="64"/>
      </left>
      <right style="thin">
        <color indexed="64"/>
      </right>
      <top style="medium">
        <color rgb="FFBFBFBF"/>
      </top>
      <bottom/>
      <diagonal/>
    </border>
    <border>
      <left style="thin">
        <color theme="1"/>
      </left>
      <right style="thin">
        <color theme="1"/>
      </right>
      <top style="thin">
        <color theme="1"/>
      </top>
      <bottom style="thin">
        <color theme="1"/>
      </bottom>
      <diagonal/>
    </border>
    <border>
      <left/>
      <right/>
      <top/>
      <bottom style="thin">
        <color theme="1"/>
      </bottom>
      <diagonal/>
    </border>
    <border>
      <left style="thin">
        <color theme="1"/>
      </left>
      <right style="thin">
        <color theme="1"/>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medium">
        <color rgb="FFBFBFBF"/>
      </top>
      <bottom/>
      <diagonal/>
    </border>
    <border>
      <left style="thin">
        <color theme="1"/>
      </left>
      <right/>
      <top style="medium">
        <color rgb="FFBFBFBF"/>
      </top>
      <bottom/>
      <diagonal/>
    </border>
    <border>
      <left/>
      <right style="thin">
        <color theme="1"/>
      </right>
      <top style="medium">
        <color rgb="FFBFBFBF"/>
      </top>
      <bottom/>
      <diagonal/>
    </border>
    <border>
      <left style="thin">
        <color theme="1"/>
      </left>
      <right style="thin">
        <color theme="1"/>
      </right>
      <top style="thin">
        <color theme="1"/>
      </top>
      <bottom/>
      <diagonal/>
    </border>
    <border>
      <left/>
      <right style="thin">
        <color indexed="64"/>
      </right>
      <top style="medium">
        <color rgb="FFBFBFBF"/>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right/>
      <top style="medium">
        <color theme="0" tint="-0.24994659260841701"/>
      </top>
      <bottom style="medium">
        <color theme="0" tint="-0.24994659260841701"/>
      </bottom>
      <diagonal/>
    </border>
    <border>
      <left/>
      <right style="thin">
        <color indexed="64"/>
      </right>
      <top/>
      <bottom style="thin">
        <color theme="1"/>
      </bottom>
      <diagonal/>
    </border>
  </borders>
  <cellStyleXfs count="8">
    <xf numFmtId="0" fontId="0" fillId="0" borderId="0"/>
    <xf numFmtId="0" fontId="17" fillId="0" borderId="0" applyNumberFormat="0" applyFill="0" applyBorder="0" applyAlignment="0" applyProtection="0"/>
    <xf numFmtId="43" fontId="29" fillId="0" borderId="0" applyFont="0" applyFill="0" applyBorder="0" applyAlignment="0" applyProtection="0"/>
    <xf numFmtId="9" fontId="38" fillId="0" borderId="0" applyFont="0" applyFill="0" applyBorder="0" applyAlignment="0" applyProtection="0"/>
    <xf numFmtId="0" fontId="38" fillId="0" borderId="0"/>
    <xf numFmtId="0" fontId="44" fillId="0" borderId="0"/>
    <xf numFmtId="43" fontId="29" fillId="0" borderId="0" applyFont="0" applyFill="0" applyBorder="0" applyAlignment="0" applyProtection="0"/>
    <xf numFmtId="9" fontId="29" fillId="0" borderId="0" applyFont="0" applyFill="0" applyBorder="0" applyAlignment="0" applyProtection="0"/>
  </cellStyleXfs>
  <cellXfs count="940">
    <xf numFmtId="0" fontId="0" fillId="0" borderId="0" xfId="0"/>
    <xf numFmtId="0" fontId="1" fillId="0" borderId="0" xfId="0" applyFont="1" applyAlignment="1">
      <alignment horizontal="justify" vertical="center"/>
    </xf>
    <xf numFmtId="0" fontId="4" fillId="0" borderId="0" xfId="0" applyFont="1" applyAlignment="1">
      <alignment vertical="center"/>
    </xf>
    <xf numFmtId="0" fontId="1" fillId="0" borderId="0" xfId="0" applyFont="1" applyAlignment="1">
      <alignment horizontal="center" vertical="center"/>
    </xf>
    <xf numFmtId="0" fontId="6" fillId="0" borderId="0" xfId="0" applyFont="1"/>
    <xf numFmtId="0" fontId="1" fillId="0" borderId="0" xfId="0" applyFont="1"/>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justify" vertical="center" wrapText="1"/>
    </xf>
    <xf numFmtId="0" fontId="1" fillId="0" borderId="0" xfId="0" applyFont="1" applyAlignment="1">
      <alignment horizontal="center" vertical="center" wrapText="1"/>
    </xf>
    <xf numFmtId="0" fontId="9" fillId="2" borderId="4" xfId="0" applyFont="1" applyFill="1" applyBorder="1"/>
    <xf numFmtId="0" fontId="10" fillId="2" borderId="5" xfId="0" applyFont="1" applyFill="1" applyBorder="1"/>
    <xf numFmtId="0" fontId="9" fillId="2" borderId="5" xfId="0" applyFont="1" applyFill="1" applyBorder="1"/>
    <xf numFmtId="0" fontId="9" fillId="2" borderId="6" xfId="0" applyFont="1" applyFill="1" applyBorder="1"/>
    <xf numFmtId="0" fontId="9" fillId="2" borderId="7" xfId="0" applyFont="1" applyFill="1" applyBorder="1"/>
    <xf numFmtId="0" fontId="9" fillId="2" borderId="9" xfId="0" applyFont="1" applyFill="1" applyBorder="1"/>
    <xf numFmtId="0" fontId="1" fillId="2" borderId="4" xfId="0" applyFont="1" applyFill="1" applyBorder="1"/>
    <xf numFmtId="0" fontId="10" fillId="2" borderId="5" xfId="0" applyFont="1" applyFill="1" applyBorder="1" applyAlignment="1">
      <alignment vertical="center"/>
    </xf>
    <xf numFmtId="0" fontId="1" fillId="2" borderId="5" xfId="0" applyFont="1" applyFill="1" applyBorder="1"/>
    <xf numFmtId="0" fontId="1" fillId="2" borderId="6" xfId="0" applyFont="1" applyFill="1" applyBorder="1"/>
    <xf numFmtId="0" fontId="1" fillId="2" borderId="7" xfId="0" applyFont="1" applyFill="1" applyBorder="1"/>
    <xf numFmtId="0" fontId="1" fillId="2" borderId="9" xfId="0" applyFont="1" applyFill="1" applyBorder="1"/>
    <xf numFmtId="0" fontId="1" fillId="0" borderId="4"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10" xfId="0" applyFont="1" applyBorder="1" applyAlignment="1">
      <alignment vertical="center"/>
    </xf>
    <xf numFmtId="0" fontId="1" fillId="0" borderId="11" xfId="0" applyFont="1" applyBorder="1" applyAlignment="1">
      <alignment vertical="center"/>
    </xf>
    <xf numFmtId="0" fontId="7" fillId="0" borderId="0" xfId="0" applyFont="1" applyAlignment="1">
      <alignment horizontal="justify" vertical="center" wrapText="1"/>
    </xf>
    <xf numFmtId="0" fontId="7" fillId="0" borderId="0" xfId="0" applyFont="1"/>
    <xf numFmtId="0" fontId="1" fillId="0" borderId="7" xfId="0" applyFont="1" applyBorder="1" applyAlignment="1">
      <alignment vertical="center"/>
    </xf>
    <xf numFmtId="0" fontId="1" fillId="0" borderId="8" xfId="0" applyFont="1" applyBorder="1" applyAlignment="1">
      <alignment horizontal="justify" vertical="center"/>
    </xf>
    <xf numFmtId="0" fontId="1" fillId="0" borderId="9" xfId="0" applyFont="1" applyBorder="1" applyAlignment="1">
      <alignment vertical="center"/>
    </xf>
    <xf numFmtId="0" fontId="1" fillId="0" borderId="5" xfId="0" applyFont="1" applyBorder="1" applyAlignment="1">
      <alignment horizontal="justify" vertical="center"/>
    </xf>
    <xf numFmtId="0" fontId="7" fillId="0" borderId="0" xfId="0" applyFont="1" applyAlignment="1">
      <alignment horizontal="left" vertical="center" wrapText="1"/>
    </xf>
    <xf numFmtId="0" fontId="7" fillId="0" borderId="15" xfId="0" applyFont="1" applyBorder="1" applyAlignment="1">
      <alignment horizontal="center" vertical="center" wrapText="1"/>
    </xf>
    <xf numFmtId="0" fontId="13" fillId="0" borderId="0" xfId="0" applyFont="1" applyAlignment="1">
      <alignment vertical="center"/>
    </xf>
    <xf numFmtId="0" fontId="7" fillId="0" borderId="0" xfId="0" applyFont="1" applyAlignment="1">
      <alignment horizontal="justify" vertical="top" wrapText="1"/>
    </xf>
    <xf numFmtId="0" fontId="13" fillId="0" borderId="0" xfId="0" applyFont="1" applyAlignment="1">
      <alignment vertical="top" wrapText="1"/>
    </xf>
    <xf numFmtId="0" fontId="7" fillId="0" borderId="0" xfId="0" applyFont="1" applyAlignment="1">
      <alignment vertical="top" wrapText="1"/>
    </xf>
    <xf numFmtId="0" fontId="13" fillId="0" borderId="0" xfId="0" applyFont="1" applyAlignment="1">
      <alignment horizontal="center" vertical="top" wrapText="1"/>
    </xf>
    <xf numFmtId="0" fontId="7" fillId="0" borderId="0" xfId="0" applyFont="1" applyAlignment="1">
      <alignment horizontal="center" vertical="top" wrapText="1"/>
    </xf>
    <xf numFmtId="0" fontId="7" fillId="0" borderId="0" xfId="0" applyFont="1" applyAlignment="1">
      <alignment vertical="center" wrapText="1"/>
    </xf>
    <xf numFmtId="0" fontId="7" fillId="0" borderId="0" xfId="0" applyFont="1" applyAlignment="1">
      <alignment vertical="center"/>
    </xf>
    <xf numFmtId="0" fontId="1" fillId="0" borderId="8" xfId="0" applyFont="1" applyBorder="1" applyAlignment="1">
      <alignment vertical="center"/>
    </xf>
    <xf numFmtId="0" fontId="15" fillId="0" borderId="17" xfId="0" applyFont="1" applyBorder="1" applyAlignment="1">
      <alignment wrapText="1"/>
    </xf>
    <xf numFmtId="0" fontId="15" fillId="0" borderId="19" xfId="0" applyFont="1" applyBorder="1" applyAlignment="1">
      <alignment wrapText="1"/>
    </xf>
    <xf numFmtId="0" fontId="6" fillId="0" borderId="20" xfId="0" applyFont="1" applyBorder="1"/>
    <xf numFmtId="0" fontId="6" fillId="0" borderId="21" xfId="0" applyFont="1" applyBorder="1"/>
    <xf numFmtId="0" fontId="6" fillId="0" borderId="22" xfId="0" applyFont="1" applyBorder="1"/>
    <xf numFmtId="0" fontId="6" fillId="0" borderId="23" xfId="0" applyFont="1" applyBorder="1"/>
    <xf numFmtId="0" fontId="6" fillId="0" borderId="24" xfId="0" applyFont="1" applyBorder="1"/>
    <xf numFmtId="0" fontId="1" fillId="0" borderId="15" xfId="0" applyFont="1" applyBorder="1" applyAlignment="1">
      <alignment horizontal="center" vertical="center" wrapText="1"/>
    </xf>
    <xf numFmtId="0" fontId="1" fillId="0" borderId="25" xfId="0" applyFont="1" applyBorder="1"/>
    <xf numFmtId="0" fontId="6" fillId="0" borderId="26" xfId="0" applyFont="1" applyBorder="1"/>
    <xf numFmtId="0" fontId="6" fillId="0" borderId="27" xfId="0" applyFont="1" applyBorder="1"/>
    <xf numFmtId="0" fontId="6" fillId="0" borderId="28" xfId="0" applyFont="1" applyBorder="1"/>
    <xf numFmtId="0" fontId="3" fillId="0" borderId="20" xfId="0" applyFont="1" applyBorder="1" applyAlignment="1">
      <alignment vertical="center"/>
    </xf>
    <xf numFmtId="0" fontId="3" fillId="0" borderId="21" xfId="0" applyFont="1" applyBorder="1" applyAlignment="1">
      <alignment vertical="center"/>
    </xf>
    <xf numFmtId="0" fontId="3" fillId="0" borderId="22" xfId="0" applyFont="1" applyBorder="1" applyAlignment="1">
      <alignment vertical="center"/>
    </xf>
    <xf numFmtId="0" fontId="13" fillId="0" borderId="26" xfId="0" applyFont="1" applyBorder="1" applyAlignment="1">
      <alignment vertical="center"/>
    </xf>
    <xf numFmtId="0" fontId="13" fillId="0" borderId="28" xfId="0" applyFont="1" applyBorder="1" applyAlignment="1">
      <alignment vertical="center"/>
    </xf>
    <xf numFmtId="0" fontId="6" fillId="0" borderId="0" xfId="0" applyFont="1" applyAlignment="1">
      <alignment wrapText="1"/>
    </xf>
    <xf numFmtId="0" fontId="19" fillId="0" borderId="0" xfId="0" applyFont="1"/>
    <xf numFmtId="0" fontId="12" fillId="0" borderId="0" xfId="0" applyFont="1" applyAlignment="1">
      <alignment vertical="center"/>
    </xf>
    <xf numFmtId="0" fontId="20" fillId="0" borderId="31" xfId="0" applyFont="1" applyBorder="1" applyAlignment="1">
      <alignment horizontal="left" vertical="center"/>
    </xf>
    <xf numFmtId="0" fontId="16" fillId="0" borderId="0" xfId="0" applyFont="1" applyAlignment="1">
      <alignment horizontal="justify" vertical="center" wrapText="1"/>
    </xf>
    <xf numFmtId="0" fontId="16" fillId="0" borderId="0" xfId="0" applyFont="1" applyAlignment="1">
      <alignment vertical="center" wrapText="1"/>
    </xf>
    <xf numFmtId="0" fontId="7" fillId="0" borderId="31" xfId="0" applyFont="1" applyBorder="1"/>
    <xf numFmtId="0" fontId="7" fillId="0" borderId="31" xfId="0" applyFont="1" applyBorder="1" applyAlignment="1">
      <alignment horizontal="left" vertical="center" indent="4"/>
    </xf>
    <xf numFmtId="0" fontId="7" fillId="0" borderId="33" xfId="0" applyFont="1" applyBorder="1"/>
    <xf numFmtId="0" fontId="0" fillId="0" borderId="0" xfId="0" applyAlignment="1">
      <alignment vertical="center"/>
    </xf>
    <xf numFmtId="0" fontId="4" fillId="4" borderId="38" xfId="0" applyFont="1" applyFill="1" applyBorder="1" applyAlignment="1">
      <alignment horizontal="center" vertical="center" wrapText="1"/>
    </xf>
    <xf numFmtId="0" fontId="22" fillId="0" borderId="0" xfId="0" applyFont="1"/>
    <xf numFmtId="0" fontId="11" fillId="0" borderId="0" xfId="0" applyFont="1" applyAlignment="1">
      <alignment horizontal="center" vertical="center" wrapText="1"/>
    </xf>
    <xf numFmtId="0" fontId="1" fillId="0" borderId="31" xfId="0" applyFont="1" applyBorder="1"/>
    <xf numFmtId="0" fontId="6" fillId="0" borderId="31" xfId="0" applyFont="1" applyBorder="1"/>
    <xf numFmtId="0" fontId="15" fillId="0" borderId="0" xfId="0" applyFont="1" applyAlignment="1">
      <alignment horizontal="justify" vertical="center" wrapText="1"/>
    </xf>
    <xf numFmtId="0" fontId="15" fillId="0" borderId="0" xfId="0" applyFont="1" applyAlignment="1">
      <alignment horizontal="justify" vertical="center"/>
    </xf>
    <xf numFmtId="0" fontId="24" fillId="0" borderId="55" xfId="0" applyFont="1" applyBorder="1" applyAlignment="1">
      <alignment horizontal="center" vertical="top"/>
    </xf>
    <xf numFmtId="0" fontId="6" fillId="0" borderId="33" xfId="0" applyFont="1" applyBorder="1"/>
    <xf numFmtId="0" fontId="1" fillId="0" borderId="33" xfId="0" applyFont="1" applyBorder="1"/>
    <xf numFmtId="0" fontId="3" fillId="0" borderId="0" xfId="0" applyFont="1" applyAlignment="1">
      <alignment horizontal="center" vertical="top" wrapText="1"/>
    </xf>
    <xf numFmtId="0" fontId="3" fillId="0" borderId="0" xfId="0" applyFont="1" applyAlignment="1">
      <alignment horizontal="justify" vertical="top"/>
    </xf>
    <xf numFmtId="0" fontId="16" fillId="0" borderId="0" xfId="0" applyFont="1" applyAlignment="1">
      <alignment horizontal="justify" vertical="center"/>
    </xf>
    <xf numFmtId="49" fontId="1" fillId="0" borderId="62" xfId="0" applyNumberFormat="1" applyFont="1" applyBorder="1" applyAlignment="1">
      <alignment horizontal="center" vertical="center" wrapText="1"/>
    </xf>
    <xf numFmtId="49" fontId="1" fillId="0" borderId="63" xfId="0" applyNumberFormat="1" applyFont="1" applyBorder="1" applyAlignment="1">
      <alignment horizontal="center" vertical="center" wrapText="1"/>
    </xf>
    <xf numFmtId="49" fontId="1" fillId="0" borderId="56" xfId="0" applyNumberFormat="1" applyFont="1" applyBorder="1" applyAlignment="1">
      <alignment horizontal="center" vertical="center" wrapText="1"/>
    </xf>
    <xf numFmtId="49" fontId="1" fillId="0" borderId="63" xfId="0" applyNumberFormat="1" applyFont="1" applyBorder="1" applyAlignment="1">
      <alignment horizontal="center" vertical="center"/>
    </xf>
    <xf numFmtId="0" fontId="3" fillId="0" borderId="0" xfId="0" applyFont="1" applyAlignment="1">
      <alignment vertical="center"/>
    </xf>
    <xf numFmtId="0" fontId="13" fillId="0" borderId="0" xfId="0" applyFont="1" applyAlignment="1">
      <alignment vertical="center" wrapText="1"/>
    </xf>
    <xf numFmtId="49" fontId="7" fillId="0" borderId="15" xfId="0" applyNumberFormat="1" applyFont="1" applyBorder="1" applyAlignment="1">
      <alignment horizontal="center" vertical="center" wrapText="1"/>
    </xf>
    <xf numFmtId="49" fontId="7" fillId="0" borderId="0" xfId="0" applyNumberFormat="1" applyFont="1" applyAlignment="1">
      <alignment horizontal="center" vertical="center" wrapText="1"/>
    </xf>
    <xf numFmtId="49" fontId="7" fillId="0" borderId="15" xfId="0" applyNumberFormat="1" applyFont="1" applyBorder="1" applyAlignment="1">
      <alignment horizontal="center" vertical="center"/>
    </xf>
    <xf numFmtId="0" fontId="0" fillId="0" borderId="0" xfId="0" applyAlignment="1">
      <alignment wrapText="1"/>
    </xf>
    <xf numFmtId="0" fontId="1" fillId="0" borderId="0" xfId="0" applyFont="1" applyAlignment="1">
      <alignment vertical="center"/>
    </xf>
    <xf numFmtId="0" fontId="24" fillId="0" borderId="67" xfId="0" applyFont="1" applyBorder="1" applyAlignment="1">
      <alignment horizontal="center" vertical="top"/>
    </xf>
    <xf numFmtId="0" fontId="1" fillId="0" borderId="0" xfId="0" applyFont="1" applyAlignment="1">
      <alignment horizontal="center" vertical="top" wrapText="1"/>
    </xf>
    <xf numFmtId="3" fontId="13" fillId="0" borderId="0" xfId="0" applyNumberFormat="1" applyFont="1" applyAlignment="1">
      <alignment vertical="center"/>
    </xf>
    <xf numFmtId="0" fontId="3" fillId="0" borderId="0" xfId="0" applyFont="1" applyAlignment="1">
      <alignment vertical="center" wrapText="1"/>
    </xf>
    <xf numFmtId="3" fontId="7" fillId="0" borderId="0" xfId="0" applyNumberFormat="1" applyFont="1" applyAlignment="1">
      <alignment vertical="center" wrapText="1"/>
    </xf>
    <xf numFmtId="0" fontId="7" fillId="0" borderId="70" xfId="0" applyFont="1" applyBorder="1" applyAlignment="1">
      <alignment horizontal="center" vertical="center" wrapText="1"/>
    </xf>
    <xf numFmtId="49" fontId="7" fillId="0" borderId="70" xfId="0" applyNumberFormat="1" applyFont="1" applyBorder="1" applyAlignment="1">
      <alignment horizontal="center" vertical="center" wrapText="1"/>
    </xf>
    <xf numFmtId="49" fontId="7" fillId="0" borderId="0" xfId="0" applyNumberFormat="1" applyFont="1" applyAlignment="1">
      <alignment vertical="center" wrapText="1"/>
    </xf>
    <xf numFmtId="3" fontId="7" fillId="0" borderId="0" xfId="0" applyNumberFormat="1" applyFont="1" applyAlignment="1">
      <alignment horizontal="justify" vertical="center" wrapText="1"/>
    </xf>
    <xf numFmtId="49" fontId="1" fillId="0" borderId="0" xfId="0" applyNumberFormat="1" applyFont="1" applyAlignment="1">
      <alignment horizontal="center" vertical="center"/>
    </xf>
    <xf numFmtId="0" fontId="7" fillId="0" borderId="0" xfId="0" applyFont="1" applyAlignment="1">
      <alignment horizontal="center" vertical="center" wrapText="1"/>
    </xf>
    <xf numFmtId="49" fontId="1" fillId="0" borderId="62" xfId="0" applyNumberFormat="1" applyFont="1" applyBorder="1" applyAlignment="1">
      <alignment horizontal="center" vertical="center"/>
    </xf>
    <xf numFmtId="49" fontId="1" fillId="0" borderId="73" xfId="0" applyNumberFormat="1" applyFont="1" applyBorder="1" applyAlignment="1">
      <alignment horizontal="center" vertical="center"/>
    </xf>
    <xf numFmtId="0" fontId="30" fillId="0" borderId="0" xfId="0" applyFont="1" applyAlignment="1">
      <alignment horizontal="right" vertical="center" wrapText="1"/>
    </xf>
    <xf numFmtId="0" fontId="13" fillId="0" borderId="0" xfId="0" applyFont="1" applyAlignment="1">
      <alignment horizontal="justify" vertical="top" wrapText="1"/>
    </xf>
    <xf numFmtId="49" fontId="1" fillId="0" borderId="61" xfId="0" applyNumberFormat="1" applyFont="1" applyBorder="1" applyAlignment="1">
      <alignment horizontal="center" vertical="center" wrapText="1"/>
    </xf>
    <xf numFmtId="0" fontId="28" fillId="0" borderId="15" xfId="0" applyFont="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0" fontId="15" fillId="0" borderId="0" xfId="0" applyFont="1" applyAlignment="1">
      <alignment vertical="center" wrapText="1"/>
    </xf>
    <xf numFmtId="0" fontId="32" fillId="0" borderId="0" xfId="0" applyFont="1" applyAlignment="1">
      <alignment vertical="center"/>
    </xf>
    <xf numFmtId="49" fontId="1" fillId="0" borderId="0" xfId="0" applyNumberFormat="1" applyFont="1" applyAlignment="1">
      <alignment horizontal="center" vertical="top"/>
    </xf>
    <xf numFmtId="0" fontId="33" fillId="0" borderId="0" xfId="0" applyFont="1" applyAlignment="1">
      <alignment horizontal="center" vertical="center" wrapText="1"/>
    </xf>
    <xf numFmtId="0" fontId="19" fillId="0" borderId="0" xfId="0" applyFont="1" applyAlignment="1">
      <alignment wrapText="1"/>
    </xf>
    <xf numFmtId="0" fontId="28" fillId="0" borderId="15" xfId="0" applyFont="1" applyBorder="1" applyAlignment="1">
      <alignment horizontal="center" vertical="center" wrapText="1"/>
    </xf>
    <xf numFmtId="0" fontId="30" fillId="0" borderId="0" xfId="0" applyFont="1" applyAlignment="1">
      <alignment horizontal="right" vertical="center"/>
    </xf>
    <xf numFmtId="0" fontId="33" fillId="0" borderId="0" xfId="0" applyFont="1" applyAlignment="1">
      <alignment horizontal="left" vertical="center" wrapText="1"/>
    </xf>
    <xf numFmtId="49" fontId="7" fillId="0" borderId="63" xfId="0" applyNumberFormat="1" applyFont="1" applyBorder="1" applyAlignment="1">
      <alignment horizontal="center" vertical="center"/>
    </xf>
    <xf numFmtId="0" fontId="37" fillId="0" borderId="0" xfId="0" applyFont="1" applyAlignment="1">
      <alignment horizontal="right" vertical="center" wrapText="1"/>
    </xf>
    <xf numFmtId="49" fontId="1" fillId="0" borderId="12" xfId="0" applyNumberFormat="1" applyFont="1" applyBorder="1" applyAlignment="1">
      <alignment horizontal="center" vertical="center" wrapText="1"/>
    </xf>
    <xf numFmtId="0" fontId="0" fillId="0" borderId="0" xfId="0" applyAlignment="1">
      <alignment vertical="top" wrapText="1"/>
    </xf>
    <xf numFmtId="49" fontId="7" fillId="0" borderId="62" xfId="0" applyNumberFormat="1" applyFont="1" applyBorder="1" applyAlignment="1">
      <alignment horizontal="center" vertical="center"/>
    </xf>
    <xf numFmtId="0" fontId="1" fillId="0" borderId="31" xfId="0" applyFont="1" applyBorder="1" applyAlignment="1">
      <alignment vertical="center"/>
    </xf>
    <xf numFmtId="49" fontId="1" fillId="0" borderId="15" xfId="0" applyNumberFormat="1" applyFont="1" applyBorder="1" applyAlignment="1">
      <alignment horizontal="center" vertical="center" wrapText="1"/>
    </xf>
    <xf numFmtId="0" fontId="3" fillId="0" borderId="0" xfId="0" applyFont="1" applyAlignment="1">
      <alignment horizontal="justify" vertical="top" wrapText="1"/>
    </xf>
    <xf numFmtId="0" fontId="15" fillId="0" borderId="0" xfId="0" applyFont="1" applyAlignment="1">
      <alignment vertical="center"/>
    </xf>
    <xf numFmtId="49" fontId="3" fillId="0" borderId="0" xfId="0" applyNumberFormat="1" applyFont="1" applyAlignment="1">
      <alignment horizontal="center" vertical="center" wrapText="1"/>
    </xf>
    <xf numFmtId="0" fontId="23" fillId="0" borderId="31" xfId="0" applyFont="1" applyBorder="1" applyAlignment="1">
      <alignment horizontal="justify" vertical="center"/>
    </xf>
    <xf numFmtId="0" fontId="6" fillId="0" borderId="0" xfId="0" applyFont="1" applyAlignment="1">
      <alignment horizontal="center" vertical="top" wrapText="1"/>
    </xf>
    <xf numFmtId="0" fontId="23" fillId="0" borderId="31" xfId="0" applyFont="1" applyBorder="1" applyAlignment="1">
      <alignment vertical="center" wrapText="1"/>
    </xf>
    <xf numFmtId="49" fontId="1" fillId="0" borderId="73" xfId="0" applyNumberFormat="1" applyFont="1" applyBorder="1" applyAlignment="1">
      <alignment horizontal="center" vertical="center" wrapText="1"/>
    </xf>
    <xf numFmtId="49" fontId="1" fillId="0" borderId="81" xfId="0" applyNumberFormat="1" applyFont="1" applyBorder="1" applyAlignment="1">
      <alignment horizontal="center" vertical="center" wrapText="1"/>
    </xf>
    <xf numFmtId="49" fontId="1" fillId="0" borderId="81" xfId="0" applyNumberFormat="1" applyFont="1" applyBorder="1" applyAlignment="1">
      <alignment horizontal="center" vertical="center"/>
    </xf>
    <xf numFmtId="49" fontId="1" fillId="0" borderId="15" xfId="0" applyNumberFormat="1" applyFont="1" applyBorder="1" applyAlignment="1">
      <alignment horizontal="center" vertical="center"/>
    </xf>
    <xf numFmtId="49" fontId="1" fillId="0" borderId="61" xfId="0" applyNumberFormat="1" applyFont="1" applyBorder="1" applyAlignment="1">
      <alignment horizontal="center" vertical="center"/>
    </xf>
    <xf numFmtId="49" fontId="1" fillId="0" borderId="56" xfId="0" applyNumberFormat="1" applyFont="1" applyBorder="1" applyAlignment="1">
      <alignment horizontal="center" vertical="center"/>
    </xf>
    <xf numFmtId="49" fontId="1" fillId="0" borderId="12" xfId="0" applyNumberFormat="1" applyFont="1" applyBorder="1" applyAlignment="1">
      <alignment horizontal="center" vertical="center"/>
    </xf>
    <xf numFmtId="0" fontId="3" fillId="0" borderId="0" xfId="0" applyFont="1" applyAlignment="1">
      <alignment horizontal="center" vertical="top"/>
    </xf>
    <xf numFmtId="0" fontId="13" fillId="0" borderId="33" xfId="0" applyFont="1" applyBorder="1" applyAlignment="1">
      <alignment horizontal="left" vertical="center" wrapText="1"/>
    </xf>
    <xf numFmtId="0" fontId="1" fillId="0" borderId="15" xfId="0" applyFont="1" applyBorder="1" applyAlignment="1">
      <alignment horizontal="center" vertical="center"/>
    </xf>
    <xf numFmtId="0" fontId="23" fillId="0" borderId="33" xfId="0" applyFont="1" applyBorder="1" applyAlignment="1">
      <alignment horizontal="justify" vertical="center"/>
    </xf>
    <xf numFmtId="0" fontId="13" fillId="0" borderId="0" xfId="0" applyFont="1" applyAlignment="1">
      <alignment vertical="top"/>
    </xf>
    <xf numFmtId="0" fontId="31" fillId="0" borderId="0" xfId="0" applyFont="1"/>
    <xf numFmtId="0" fontId="1" fillId="0" borderId="0" xfId="0" applyFont="1" applyAlignment="1">
      <alignment horizontal="left" vertical="center"/>
    </xf>
    <xf numFmtId="9" fontId="6" fillId="0" borderId="0" xfId="3" applyFont="1" applyFill="1"/>
    <xf numFmtId="0" fontId="13" fillId="0" borderId="0" xfId="0" applyFont="1" applyAlignment="1">
      <alignment horizontal="justify" vertical="top"/>
    </xf>
    <xf numFmtId="0" fontId="20" fillId="0" borderId="31" xfId="0" applyFont="1" applyBorder="1" applyAlignment="1">
      <alignment horizontal="justify" vertical="justify"/>
    </xf>
    <xf numFmtId="0" fontId="20" fillId="0" borderId="33" xfId="0" applyFont="1" applyBorder="1" applyAlignment="1">
      <alignment horizontal="justify" vertical="justify"/>
    </xf>
    <xf numFmtId="0" fontId="36" fillId="0" borderId="0" xfId="0" applyFont="1"/>
    <xf numFmtId="0" fontId="39" fillId="0" borderId="0" xfId="0" applyFont="1" applyAlignment="1">
      <alignment horizontal="center" vertical="top" wrapText="1"/>
    </xf>
    <xf numFmtId="0" fontId="14" fillId="0" borderId="0" xfId="0" applyFont="1"/>
    <xf numFmtId="0" fontId="3" fillId="0" borderId="0" xfId="0" applyFont="1"/>
    <xf numFmtId="0" fontId="47" fillId="0" borderId="0" xfId="0" applyFont="1"/>
    <xf numFmtId="0" fontId="13" fillId="0" borderId="0" xfId="5" applyFont="1" applyAlignment="1">
      <alignment vertical="center" wrapText="1"/>
    </xf>
    <xf numFmtId="0" fontId="7" fillId="0" borderId="0" xfId="5" applyFont="1" applyAlignment="1">
      <alignment vertical="center" wrapText="1"/>
    </xf>
    <xf numFmtId="0" fontId="3" fillId="0" borderId="0" xfId="5" applyFont="1" applyAlignment="1">
      <alignment vertical="center" wrapText="1"/>
    </xf>
    <xf numFmtId="0" fontId="49" fillId="0" borderId="0" xfId="0" applyFont="1"/>
    <xf numFmtId="0" fontId="19" fillId="0" borderId="0" xfId="0" applyFont="1" applyAlignment="1">
      <alignment vertical="top"/>
    </xf>
    <xf numFmtId="0" fontId="19" fillId="0" borderId="0" xfId="0" applyFont="1" applyAlignment="1">
      <alignment horizontal="left" vertical="center" indent="4"/>
    </xf>
    <xf numFmtId="0" fontId="51" fillId="0" borderId="40" xfId="0" applyFont="1" applyBorder="1" applyAlignment="1">
      <alignment horizontal="center" vertical="center" wrapText="1"/>
    </xf>
    <xf numFmtId="0" fontId="51" fillId="0" borderId="45" xfId="0" applyFont="1" applyBorder="1" applyAlignment="1">
      <alignment horizontal="center" vertical="center" wrapText="1"/>
    </xf>
    <xf numFmtId="0" fontId="7" fillId="0" borderId="10" xfId="0" applyFont="1" applyBorder="1"/>
    <xf numFmtId="0" fontId="39" fillId="0" borderId="0" xfId="0" applyFont="1" applyAlignment="1">
      <alignment horizontal="center" vertical="center" wrapText="1"/>
    </xf>
    <xf numFmtId="0" fontId="16" fillId="0" borderId="16" xfId="0" applyFont="1" applyBorder="1" applyAlignment="1">
      <alignment vertical="center" wrapText="1"/>
    </xf>
    <xf numFmtId="0" fontId="19" fillId="0" borderId="0" xfId="0" applyFont="1" applyAlignment="1">
      <alignment vertical="center"/>
    </xf>
    <xf numFmtId="0" fontId="19" fillId="0" borderId="0" xfId="0" applyFont="1" applyAlignment="1">
      <alignment vertical="center" wrapText="1"/>
    </xf>
    <xf numFmtId="0" fontId="3" fillId="0" borderId="0" xfId="0" applyFont="1" applyAlignment="1">
      <alignment horizontal="center" vertical="center" wrapText="1"/>
    </xf>
    <xf numFmtId="0" fontId="1" fillId="0" borderId="68" xfId="0" applyFont="1" applyBorder="1" applyAlignment="1">
      <alignment horizontal="center" vertical="center" textRotation="90" wrapText="1"/>
    </xf>
    <xf numFmtId="0" fontId="7" fillId="0" borderId="15" xfId="0" applyFont="1" applyBorder="1" applyAlignment="1">
      <alignment horizontal="center" vertical="center" textRotation="90" wrapText="1"/>
    </xf>
    <xf numFmtId="0" fontId="7" fillId="0" borderId="0" xfId="0" applyFont="1" applyAlignment="1">
      <alignment wrapText="1"/>
    </xf>
    <xf numFmtId="0" fontId="1" fillId="0" borderId="33" xfId="0" applyFont="1" applyBorder="1" applyAlignment="1">
      <alignment horizontal="center" vertical="center" wrapText="1"/>
    </xf>
    <xf numFmtId="0" fontId="1" fillId="0" borderId="70" xfId="0" applyFont="1" applyBorder="1" applyAlignment="1">
      <alignment horizontal="center" vertical="center"/>
    </xf>
    <xf numFmtId="0" fontId="33" fillId="0" borderId="15" xfId="0" applyFont="1" applyBorder="1" applyAlignment="1">
      <alignment horizontal="center" vertical="center" wrapText="1"/>
    </xf>
    <xf numFmtId="0" fontId="11" fillId="0" borderId="0" xfId="0" applyFont="1" applyAlignment="1">
      <alignment vertical="center" wrapText="1"/>
    </xf>
    <xf numFmtId="0" fontId="52" fillId="0" borderId="0" xfId="0" applyFont="1" applyAlignment="1">
      <alignment vertical="center"/>
    </xf>
    <xf numFmtId="0" fontId="0" fillId="0" borderId="0" xfId="0" applyAlignment="1">
      <alignment vertical="top"/>
    </xf>
    <xf numFmtId="0" fontId="54" fillId="0" borderId="0" xfId="0" applyFont="1" applyAlignment="1">
      <alignment horizontal="center" vertical="center"/>
    </xf>
    <xf numFmtId="0" fontId="55" fillId="0" borderId="0" xfId="0" applyFont="1" applyAlignment="1">
      <alignment horizontal="center" vertical="center"/>
    </xf>
    <xf numFmtId="0" fontId="3" fillId="0" borderId="0" xfId="0" applyFont="1" applyAlignment="1">
      <alignment horizontal="center" vertical="center"/>
    </xf>
    <xf numFmtId="0" fontId="55" fillId="0" borderId="0" xfId="0" applyFont="1"/>
    <xf numFmtId="0" fontId="8" fillId="0" borderId="0" xfId="1" applyNumberFormat="1" applyFont="1" applyFill="1" applyAlignment="1">
      <alignment vertical="center" wrapText="1"/>
    </xf>
    <xf numFmtId="0" fontId="56" fillId="0" borderId="0" xfId="1" applyNumberFormat="1" applyFont="1" applyFill="1" applyAlignment="1">
      <alignment vertical="center" wrapText="1"/>
    </xf>
    <xf numFmtId="0" fontId="17" fillId="0" borderId="0" xfId="1" applyNumberFormat="1" applyFill="1" applyAlignment="1">
      <alignment vertical="center" wrapText="1"/>
    </xf>
    <xf numFmtId="0" fontId="1" fillId="0" borderId="62" xfId="0" applyFont="1" applyBorder="1" applyAlignment="1">
      <alignment horizontal="center" vertical="center" wrapText="1"/>
    </xf>
    <xf numFmtId="0" fontId="1" fillId="0" borderId="63" xfId="0" applyFont="1" applyBorder="1" applyAlignment="1">
      <alignment horizontal="center" vertical="center" wrapText="1"/>
    </xf>
    <xf numFmtId="0" fontId="57" fillId="0" borderId="0" xfId="1" applyNumberFormat="1" applyFont="1" applyFill="1" applyBorder="1" applyAlignment="1">
      <alignment horizontal="center" vertical="center" wrapText="1"/>
    </xf>
    <xf numFmtId="0" fontId="6" fillId="0" borderId="0" xfId="0" applyFont="1" applyAlignment="1">
      <alignment vertical="center"/>
    </xf>
    <xf numFmtId="0" fontId="3" fillId="0" borderId="0" xfId="0" applyFont="1" applyAlignment="1">
      <alignment horizontal="left" vertical="center" wrapText="1"/>
    </xf>
    <xf numFmtId="0" fontId="6" fillId="0" borderId="0" xfId="0" applyFont="1" applyAlignment="1">
      <alignment horizontal="left" vertical="center" wrapText="1"/>
    </xf>
    <xf numFmtId="0" fontId="7" fillId="0" borderId="62" xfId="0" applyFont="1" applyBorder="1" applyAlignment="1">
      <alignment horizontal="center" vertical="center" wrapText="1"/>
    </xf>
    <xf numFmtId="0" fontId="1" fillId="0" borderId="0" xfId="0" applyFont="1" applyAlignment="1">
      <alignment horizontal="justify" vertical="top"/>
    </xf>
    <xf numFmtId="0" fontId="24" fillId="0" borderId="0" xfId="0" applyFont="1" applyAlignment="1">
      <alignment horizontal="center" vertical="top"/>
    </xf>
    <xf numFmtId="0" fontId="20" fillId="0" borderId="0" xfId="0" applyFont="1" applyAlignment="1">
      <alignment horizontal="justify" vertical="justify"/>
    </xf>
    <xf numFmtId="49" fontId="1" fillId="0" borderId="0" xfId="0" applyNumberFormat="1" applyFont="1" applyAlignment="1">
      <alignment horizontal="center" vertical="center" wrapText="1"/>
    </xf>
    <xf numFmtId="0" fontId="1" fillId="0" borderId="31" xfId="0" applyFont="1" applyBorder="1" applyAlignment="1">
      <alignment horizontal="justify" vertical="center" wrapText="1"/>
    </xf>
    <xf numFmtId="0" fontId="1" fillId="0" borderId="33" xfId="0" applyFont="1" applyBorder="1" applyAlignment="1">
      <alignment horizontal="justify" vertical="center" wrapText="1"/>
    </xf>
    <xf numFmtId="0" fontId="6" fillId="0" borderId="55" xfId="0" applyFont="1" applyBorder="1"/>
    <xf numFmtId="0" fontId="6" fillId="0" borderId="62" xfId="0" applyFont="1" applyBorder="1"/>
    <xf numFmtId="0" fontId="42" fillId="0" borderId="0" xfId="0" applyFont="1" applyAlignment="1">
      <alignment horizontal="center" vertical="top" wrapText="1"/>
    </xf>
    <xf numFmtId="0" fontId="35" fillId="0" borderId="0" xfId="0" applyFont="1"/>
    <xf numFmtId="0" fontId="20" fillId="0" borderId="31" xfId="0" applyFont="1" applyBorder="1" applyAlignment="1">
      <alignment horizontal="justify" vertical="center" wrapText="1"/>
    </xf>
    <xf numFmtId="0" fontId="16" fillId="0" borderId="16" xfId="0" applyFont="1" applyBorder="1" applyAlignment="1">
      <alignment horizontal="justify" vertical="center" wrapText="1"/>
    </xf>
    <xf numFmtId="0" fontId="60" fillId="0" borderId="0" xfId="0" applyFont="1" applyAlignment="1">
      <alignment horizontal="justify" vertical="center"/>
    </xf>
    <xf numFmtId="0" fontId="7" fillId="0" borderId="63" xfId="0" applyFont="1" applyBorder="1" applyAlignment="1">
      <alignment horizontal="center" vertical="center" wrapText="1"/>
    </xf>
    <xf numFmtId="0" fontId="20" fillId="0" borderId="31" xfId="0" applyFont="1" applyBorder="1" applyAlignment="1">
      <alignment vertical="center" wrapText="1"/>
    </xf>
    <xf numFmtId="0" fontId="62" fillId="0" borderId="0" xfId="1" applyNumberFormat="1" applyFont="1" applyFill="1" applyAlignment="1">
      <alignment vertical="center" wrapText="1"/>
    </xf>
    <xf numFmtId="0" fontId="6" fillId="0" borderId="0" xfId="0" applyFont="1" applyAlignment="1">
      <alignment horizontal="right" vertical="center"/>
    </xf>
    <xf numFmtId="0" fontId="6" fillId="0" borderId="31" xfId="0" applyFont="1" applyBorder="1" applyAlignment="1">
      <alignment horizontal="justify" vertical="center"/>
    </xf>
    <xf numFmtId="0" fontId="6" fillId="0" borderId="33" xfId="0" applyFont="1" applyBorder="1" applyAlignment="1">
      <alignment horizontal="justify" vertical="center"/>
    </xf>
    <xf numFmtId="0" fontId="0" fillId="0" borderId="31" xfId="0" applyBorder="1" applyAlignment="1">
      <alignment horizontal="justify"/>
    </xf>
    <xf numFmtId="0" fontId="0" fillId="0" borderId="33" xfId="0" applyBorder="1" applyAlignment="1">
      <alignment horizontal="justify"/>
    </xf>
    <xf numFmtId="0" fontId="6" fillId="0" borderId="0" xfId="0" applyFont="1" applyAlignment="1">
      <alignment horizontal="center"/>
    </xf>
    <xf numFmtId="0" fontId="1" fillId="0" borderId="15" xfId="0" applyFont="1" applyBorder="1" applyAlignment="1">
      <alignment horizontal="center" vertical="center" textRotation="90" wrapText="1"/>
    </xf>
    <xf numFmtId="0" fontId="3" fillId="0" borderId="15" xfId="0" applyFont="1" applyBorder="1" applyAlignment="1">
      <alignment horizontal="center" vertical="center" textRotation="90" wrapText="1"/>
    </xf>
    <xf numFmtId="0" fontId="64" fillId="0" borderId="0" xfId="0" applyFont="1" applyAlignment="1">
      <alignment horizontal="justify" vertical="center"/>
    </xf>
    <xf numFmtId="0" fontId="6" fillId="0" borderId="0" xfId="0" applyFont="1" applyAlignment="1">
      <alignment vertical="center" wrapText="1"/>
    </xf>
    <xf numFmtId="0" fontId="24" fillId="0" borderId="31" xfId="0" applyFont="1" applyBorder="1" applyAlignment="1">
      <alignment horizontal="center" vertical="top"/>
    </xf>
    <xf numFmtId="0" fontId="27" fillId="0" borderId="31" xfId="0" applyFont="1" applyBorder="1" applyAlignment="1">
      <alignment horizontal="left" vertical="center" wrapText="1"/>
    </xf>
    <xf numFmtId="49" fontId="1" fillId="0" borderId="33" xfId="0" applyNumberFormat="1" applyFont="1" applyBorder="1" applyAlignment="1">
      <alignment horizontal="center" vertical="center" wrapText="1"/>
    </xf>
    <xf numFmtId="0" fontId="3" fillId="0" borderId="31" xfId="0" applyFont="1" applyBorder="1" applyAlignment="1">
      <alignment horizontal="center" vertical="top" wrapText="1"/>
    </xf>
    <xf numFmtId="0" fontId="1" fillId="0" borderId="33" xfId="0" applyFont="1" applyBorder="1" applyAlignment="1">
      <alignment vertical="center"/>
    </xf>
    <xf numFmtId="0" fontId="7" fillId="0" borderId="0" xfId="0" applyFont="1" applyAlignment="1">
      <alignment horizontal="left" vertical="center"/>
    </xf>
    <xf numFmtId="0" fontId="13" fillId="0" borderId="76" xfId="0" applyFont="1" applyBorder="1" applyAlignment="1" applyProtection="1">
      <alignment horizontal="center" vertical="center" wrapText="1"/>
      <protection locked="0"/>
    </xf>
    <xf numFmtId="0" fontId="0" fillId="0" borderId="0" xfId="0" applyAlignment="1">
      <alignment horizontal="justify" vertical="center"/>
    </xf>
    <xf numFmtId="0" fontId="3" fillId="0" borderId="0" xfId="4" applyFont="1" applyAlignment="1">
      <alignment horizontal="justify" vertical="top" wrapText="1"/>
    </xf>
    <xf numFmtId="49" fontId="1" fillId="0" borderId="63" xfId="0" applyNumberFormat="1" applyFont="1" applyBorder="1" applyAlignment="1">
      <alignment vertical="center"/>
    </xf>
    <xf numFmtId="0" fontId="7" fillId="0" borderId="31" xfId="0" applyFont="1" applyBorder="1" applyAlignment="1">
      <alignment horizontal="justify" vertical="center" wrapText="1"/>
    </xf>
    <xf numFmtId="49" fontId="1" fillId="0" borderId="70" xfId="0" applyNumberFormat="1" applyFont="1" applyBorder="1" applyAlignment="1">
      <alignment horizontal="center" vertical="center" wrapText="1"/>
    </xf>
    <xf numFmtId="0" fontId="40" fillId="0" borderId="0" xfId="0" applyFont="1" applyAlignment="1">
      <alignment horizontal="center" vertical="top" wrapText="1"/>
    </xf>
    <xf numFmtId="0" fontId="31" fillId="0" borderId="0" xfId="0" applyFont="1" applyAlignment="1">
      <alignment wrapText="1"/>
    </xf>
    <xf numFmtId="0" fontId="65" fillId="0" borderId="0" xfId="0" applyFont="1"/>
    <xf numFmtId="49" fontId="1" fillId="0" borderId="63" xfId="0" applyNumberFormat="1" applyFont="1" applyBorder="1" applyAlignment="1">
      <alignment vertical="center" wrapText="1"/>
    </xf>
    <xf numFmtId="0" fontId="0" fillId="0" borderId="0" xfId="0" applyAlignment="1">
      <alignment horizontal="right"/>
    </xf>
    <xf numFmtId="49" fontId="3" fillId="0" borderId="0" xfId="0" applyNumberFormat="1" applyFont="1" applyAlignment="1">
      <alignment vertical="center" wrapText="1"/>
    </xf>
    <xf numFmtId="0" fontId="0" fillId="8" borderId="15" xfId="0" applyFill="1" applyBorder="1" applyAlignment="1">
      <alignment horizontal="center" textRotation="90"/>
    </xf>
    <xf numFmtId="0" fontId="0" fillId="9" borderId="15" xfId="0" applyFill="1" applyBorder="1" applyAlignment="1">
      <alignment horizontal="center" textRotation="90"/>
    </xf>
    <xf numFmtId="0" fontId="0" fillId="0" borderId="0" xfId="0" applyAlignment="1">
      <alignment horizontal="center"/>
    </xf>
    <xf numFmtId="49" fontId="39" fillId="0" borderId="0" xfId="0" applyNumberFormat="1" applyFont="1" applyAlignment="1">
      <alignment horizontal="center"/>
    </xf>
    <xf numFmtId="0" fontId="0" fillId="0" borderId="69" xfId="0" applyBorder="1"/>
    <xf numFmtId="0" fontId="0" fillId="0" borderId="69" xfId="0" applyBorder="1" applyAlignment="1">
      <alignment horizontal="center"/>
    </xf>
    <xf numFmtId="0" fontId="0" fillId="8" borderId="15" xfId="0" applyFill="1" applyBorder="1" applyAlignment="1">
      <alignment horizontal="center"/>
    </xf>
    <xf numFmtId="0" fontId="0" fillId="0" borderId="69" xfId="0" applyBorder="1" applyAlignment="1">
      <alignment horizontal="left"/>
    </xf>
    <xf numFmtId="0" fontId="0" fillId="0" borderId="15" xfId="0" applyBorder="1" applyAlignment="1">
      <alignment horizontal="center"/>
    </xf>
    <xf numFmtId="0" fontId="44" fillId="10" borderId="15" xfId="0" applyFont="1" applyFill="1" applyBorder="1" applyAlignment="1">
      <alignment horizontal="center" wrapText="1"/>
    </xf>
    <xf numFmtId="0" fontId="0" fillId="0" borderId="15" xfId="0" applyBorder="1" applyAlignment="1">
      <alignment horizontal="left" wrapText="1"/>
    </xf>
    <xf numFmtId="0" fontId="0" fillId="10" borderId="15" xfId="0" applyFill="1" applyBorder="1"/>
    <xf numFmtId="0" fontId="0" fillId="10" borderId="15" xfId="0" applyFill="1" applyBorder="1" applyAlignment="1">
      <alignment horizontal="left" wrapText="1"/>
    </xf>
    <xf numFmtId="0" fontId="0" fillId="0" borderId="15" xfId="0" quotePrefix="1" applyBorder="1" applyAlignment="1">
      <alignment horizontal="center"/>
    </xf>
    <xf numFmtId="0" fontId="0" fillId="10" borderId="0" xfId="0" applyFill="1"/>
    <xf numFmtId="0" fontId="0" fillId="10" borderId="15" xfId="0" applyFill="1" applyBorder="1" applyAlignment="1">
      <alignment horizontal="center"/>
    </xf>
    <xf numFmtId="0" fontId="19" fillId="0" borderId="0" xfId="0" applyFont="1" applyAlignment="1">
      <alignment horizontal="center"/>
    </xf>
    <xf numFmtId="0" fontId="19" fillId="0" borderId="15" xfId="0" applyFont="1" applyBorder="1" applyAlignment="1">
      <alignment horizontal="center"/>
    </xf>
    <xf numFmtId="0" fontId="19" fillId="0" borderId="15" xfId="0" applyFont="1" applyBorder="1" applyAlignment="1">
      <alignment horizontal="left" wrapText="1"/>
    </xf>
    <xf numFmtId="0" fontId="0" fillId="0" borderId="70" xfId="0" applyBorder="1" applyAlignment="1">
      <alignment horizontal="left"/>
    </xf>
    <xf numFmtId="0" fontId="0" fillId="0" borderId="70" xfId="0" applyBorder="1" applyAlignment="1">
      <alignment horizontal="center"/>
    </xf>
    <xf numFmtId="0" fontId="19" fillId="0" borderId="15" xfId="0" quotePrefix="1" applyFont="1" applyBorder="1" applyAlignment="1">
      <alignment horizontal="center"/>
    </xf>
    <xf numFmtId="0" fontId="19" fillId="10" borderId="15" xfId="0" applyFont="1" applyFill="1" applyBorder="1" applyAlignment="1">
      <alignment horizontal="left" wrapText="1"/>
    </xf>
    <xf numFmtId="0" fontId="0" fillId="10" borderId="15" xfId="0" applyFill="1" applyBorder="1" applyAlignment="1">
      <alignment wrapText="1"/>
    </xf>
    <xf numFmtId="0" fontId="0" fillId="11" borderId="15" xfId="0" applyFill="1" applyBorder="1" applyAlignment="1">
      <alignment horizontal="left" wrapText="1"/>
    </xf>
    <xf numFmtId="0" fontId="66" fillId="0" borderId="0" xfId="0" applyFont="1" applyAlignment="1">
      <alignment horizontal="center"/>
    </xf>
    <xf numFmtId="0" fontId="66" fillId="0" borderId="15" xfId="0" applyFont="1" applyBorder="1" applyAlignment="1">
      <alignment horizontal="center"/>
    </xf>
    <xf numFmtId="0" fontId="66" fillId="0" borderId="15" xfId="0" applyFont="1" applyBorder="1" applyAlignment="1">
      <alignment horizontal="left" wrapText="1"/>
    </xf>
    <xf numFmtId="0" fontId="0" fillId="13" borderId="0" xfId="0" applyFill="1" applyAlignment="1">
      <alignment horizontal="center" vertical="center" textRotation="90"/>
    </xf>
    <xf numFmtId="0" fontId="19" fillId="13" borderId="0" xfId="0" applyFont="1" applyFill="1"/>
    <xf numFmtId="0" fontId="6" fillId="16" borderId="0" xfId="0" applyFont="1" applyFill="1" applyAlignment="1">
      <alignment vertical="center" wrapText="1"/>
    </xf>
    <xf numFmtId="0" fontId="1" fillId="14" borderId="0" xfId="0" applyFont="1" applyFill="1" applyAlignment="1">
      <alignment horizontal="center" vertical="center" wrapText="1"/>
    </xf>
    <xf numFmtId="0" fontId="1" fillId="15" borderId="0" xfId="0" applyFont="1" applyFill="1" applyAlignment="1">
      <alignment horizontal="center" vertical="center" wrapText="1"/>
    </xf>
    <xf numFmtId="0" fontId="1" fillId="14" borderId="15" xfId="0" applyFont="1" applyFill="1" applyBorder="1" applyAlignment="1">
      <alignment horizontal="center" vertical="center" wrapText="1"/>
    </xf>
    <xf numFmtId="0" fontId="1" fillId="15" borderId="15" xfId="0" applyFont="1" applyFill="1" applyBorder="1" applyAlignment="1">
      <alignment horizontal="center" vertical="center" wrapText="1"/>
    </xf>
    <xf numFmtId="0" fontId="6" fillId="16" borderId="15" xfId="0" applyFont="1" applyFill="1" applyBorder="1" applyAlignment="1">
      <alignment horizontal="center" vertical="center" wrapText="1"/>
    </xf>
    <xf numFmtId="0" fontId="0" fillId="18" borderId="0" xfId="0" applyFill="1" applyAlignment="1">
      <alignment horizontal="center"/>
    </xf>
    <xf numFmtId="0" fontId="1" fillId="18" borderId="15" xfId="0" applyFont="1" applyFill="1" applyBorder="1" applyAlignment="1">
      <alignment horizontal="center" vertical="center"/>
    </xf>
    <xf numFmtId="0" fontId="1" fillId="19" borderId="0" xfId="0" applyFont="1" applyFill="1" applyAlignment="1">
      <alignment horizontal="center" vertical="center"/>
    </xf>
    <xf numFmtId="0" fontId="1" fillId="19" borderId="15" xfId="0" applyFont="1" applyFill="1" applyBorder="1" applyAlignment="1">
      <alignment horizontal="center" vertical="center"/>
    </xf>
    <xf numFmtId="0" fontId="1" fillId="19" borderId="15" xfId="0" applyFont="1" applyFill="1" applyBorder="1" applyAlignment="1">
      <alignment horizontal="center" vertical="center" wrapText="1"/>
    </xf>
    <xf numFmtId="0" fontId="1" fillId="20" borderId="15" xfId="0" applyFont="1" applyFill="1" applyBorder="1" applyAlignment="1">
      <alignment horizontal="center" vertical="center"/>
    </xf>
    <xf numFmtId="0" fontId="1" fillId="20" borderId="15" xfId="0" applyFont="1" applyFill="1" applyBorder="1" applyAlignment="1">
      <alignment horizontal="center" vertical="center" wrapText="1"/>
    </xf>
    <xf numFmtId="0" fontId="1" fillId="20" borderId="0" xfId="0" applyFont="1" applyFill="1" applyAlignment="1">
      <alignment horizontal="center" vertical="center"/>
    </xf>
    <xf numFmtId="0" fontId="1" fillId="21" borderId="0" xfId="0" applyFont="1" applyFill="1" applyAlignment="1">
      <alignment horizontal="center" vertical="center" wrapText="1"/>
    </xf>
    <xf numFmtId="0" fontId="1" fillId="21" borderId="15" xfId="0" applyFont="1" applyFill="1" applyBorder="1" applyAlignment="1">
      <alignment horizontal="center" vertical="center" wrapText="1"/>
    </xf>
    <xf numFmtId="3" fontId="1" fillId="15" borderId="15" xfId="0" applyNumberFormat="1" applyFont="1" applyFill="1" applyBorder="1" applyAlignment="1">
      <alignment horizontal="center" vertical="center" wrapText="1"/>
    </xf>
    <xf numFmtId="0" fontId="1" fillId="22" borderId="15" xfId="0" applyFont="1" applyFill="1" applyBorder="1" applyAlignment="1">
      <alignment horizontal="center" vertical="center" wrapText="1"/>
    </xf>
    <xf numFmtId="0" fontId="0" fillId="18" borderId="15" xfId="0" applyFill="1" applyBorder="1" applyAlignment="1">
      <alignment horizontal="center"/>
    </xf>
    <xf numFmtId="0" fontId="1" fillId="23" borderId="15" xfId="0" applyFont="1" applyFill="1" applyBorder="1" applyAlignment="1">
      <alignment horizontal="center" vertical="center" wrapText="1"/>
    </xf>
    <xf numFmtId="0" fontId="0" fillId="24" borderId="15" xfId="0" applyFill="1" applyBorder="1" applyAlignment="1" applyProtection="1">
      <alignment horizontal="left" vertical="center"/>
      <protection hidden="1"/>
    </xf>
    <xf numFmtId="0" fontId="1" fillId="25" borderId="15" xfId="0" applyFont="1" applyFill="1" applyBorder="1" applyAlignment="1">
      <alignment horizontal="center" vertical="center" wrapText="1"/>
    </xf>
    <xf numFmtId="0" fontId="19" fillId="0" borderId="15" xfId="0" applyFont="1" applyBorder="1" applyAlignment="1" applyProtection="1">
      <alignment horizontal="center" vertical="center"/>
      <protection hidden="1"/>
    </xf>
    <xf numFmtId="0" fontId="0" fillId="26" borderId="15" xfId="0" applyFill="1" applyBorder="1" applyAlignment="1" applyProtection="1">
      <alignment horizontal="center" vertical="center"/>
      <protection hidden="1"/>
    </xf>
    <xf numFmtId="0" fontId="0" fillId="12" borderId="15" xfId="0" applyFill="1" applyBorder="1" applyAlignment="1">
      <alignment horizontal="center" vertical="center"/>
    </xf>
    <xf numFmtId="0" fontId="0" fillId="10" borderId="15" xfId="0" applyFill="1" applyBorder="1" applyAlignment="1" applyProtection="1">
      <alignment horizontal="center" vertical="center"/>
      <protection hidden="1"/>
    </xf>
    <xf numFmtId="0" fontId="71" fillId="27" borderId="15" xfId="0" applyFont="1" applyFill="1" applyBorder="1" applyAlignment="1">
      <alignment horizontal="center" vertical="center"/>
    </xf>
    <xf numFmtId="0" fontId="71" fillId="28" borderId="15" xfId="0" applyFont="1" applyFill="1" applyBorder="1" applyAlignment="1">
      <alignment horizontal="center" vertical="center"/>
    </xf>
    <xf numFmtId="0" fontId="71" fillId="29" borderId="15" xfId="0" applyFont="1" applyFill="1" applyBorder="1" applyAlignment="1">
      <alignment horizontal="center" vertical="center"/>
    </xf>
    <xf numFmtId="0" fontId="0" fillId="30" borderId="15" xfId="0" applyFill="1" applyBorder="1" applyAlignment="1" applyProtection="1">
      <alignment horizontal="center" vertical="center"/>
      <protection hidden="1"/>
    </xf>
    <xf numFmtId="3" fontId="71" fillId="27" borderId="0" xfId="0" applyNumberFormat="1" applyFont="1" applyFill="1" applyAlignment="1">
      <alignment horizontal="center" vertical="center"/>
    </xf>
    <xf numFmtId="0" fontId="71" fillId="28" borderId="0" xfId="0" applyFont="1" applyFill="1" applyAlignment="1">
      <alignment horizontal="center" vertical="center"/>
    </xf>
    <xf numFmtId="3" fontId="71" fillId="29" borderId="0" xfId="0" applyNumberFormat="1" applyFont="1" applyFill="1" applyAlignment="1">
      <alignment horizontal="center" vertical="center"/>
    </xf>
    <xf numFmtId="0" fontId="0" fillId="30" borderId="0" xfId="0" applyFill="1" applyAlignment="1" applyProtection="1">
      <alignment horizontal="center" vertical="center"/>
      <protection hidden="1"/>
    </xf>
    <xf numFmtId="0" fontId="1" fillId="23" borderId="14" xfId="0" applyFont="1" applyFill="1" applyBorder="1" applyAlignment="1">
      <alignment horizontal="center" vertical="center" wrapText="1"/>
    </xf>
    <xf numFmtId="0" fontId="19" fillId="0" borderId="14" xfId="0" applyFont="1" applyBorder="1" applyAlignment="1" applyProtection="1">
      <alignment horizontal="center" vertical="center"/>
      <protection hidden="1"/>
    </xf>
    <xf numFmtId="0" fontId="0" fillId="26" borderId="15" xfId="0" applyFill="1" applyBorder="1" applyAlignment="1" applyProtection="1">
      <alignment horizontal="left" vertical="center"/>
      <protection hidden="1"/>
    </xf>
    <xf numFmtId="0" fontId="0" fillId="0" borderId="0" xfId="0" applyAlignment="1" applyProtection="1">
      <alignment horizontal="center" vertical="center"/>
      <protection hidden="1"/>
    </xf>
    <xf numFmtId="0" fontId="6" fillId="32" borderId="15" xfId="0" applyFont="1" applyFill="1" applyBorder="1" applyAlignment="1">
      <alignment horizontal="center" vertical="center"/>
    </xf>
    <xf numFmtId="0" fontId="6" fillId="33" borderId="15" xfId="0" applyFont="1" applyFill="1" applyBorder="1" applyAlignment="1">
      <alignment horizontal="center" vertical="center"/>
    </xf>
    <xf numFmtId="0" fontId="0" fillId="34" borderId="15" xfId="0" applyFill="1" applyBorder="1" applyAlignment="1">
      <alignment horizontal="center" vertical="center"/>
    </xf>
    <xf numFmtId="0" fontId="0" fillId="31" borderId="15" xfId="0" applyFill="1" applyBorder="1" applyAlignment="1">
      <alignment horizontal="center" vertical="center"/>
    </xf>
    <xf numFmtId="0" fontId="0" fillId="35" borderId="15" xfId="0" applyFill="1" applyBorder="1" applyAlignment="1">
      <alignment horizontal="center" vertical="center"/>
    </xf>
    <xf numFmtId="0" fontId="55" fillId="36" borderId="15" xfId="0" applyFont="1" applyFill="1" applyBorder="1" applyAlignment="1">
      <alignment horizontal="center" vertical="center"/>
    </xf>
    <xf numFmtId="0" fontId="33" fillId="37" borderId="15" xfId="0" applyFont="1" applyFill="1" applyBorder="1" applyAlignment="1">
      <alignment horizontal="center" vertical="center"/>
    </xf>
    <xf numFmtId="0" fontId="73" fillId="38" borderId="15" xfId="0" applyFont="1" applyFill="1" applyBorder="1" applyAlignment="1">
      <alignment horizontal="center" vertical="center"/>
    </xf>
    <xf numFmtId="0" fontId="55" fillId="39" borderId="15" xfId="0" applyFont="1" applyFill="1" applyBorder="1" applyAlignment="1">
      <alignment horizontal="center" vertical="center"/>
    </xf>
    <xf numFmtId="0" fontId="0" fillId="40" borderId="15" xfId="0" applyFill="1" applyBorder="1" applyAlignment="1">
      <alignment horizontal="center" vertical="center"/>
    </xf>
    <xf numFmtId="0" fontId="1" fillId="14" borderId="15" xfId="0" applyFont="1" applyFill="1" applyBorder="1" applyAlignment="1">
      <alignment horizontal="center" vertical="center" textRotation="90" wrapText="1"/>
    </xf>
    <xf numFmtId="0" fontId="6" fillId="42" borderId="15" xfId="0" applyFont="1" applyFill="1" applyBorder="1" applyAlignment="1">
      <alignment horizontal="center" vertical="center" textRotation="90" wrapText="1"/>
    </xf>
    <xf numFmtId="0" fontId="6" fillId="32" borderId="15" xfId="0" applyFont="1" applyFill="1" applyBorder="1" applyAlignment="1">
      <alignment horizontal="center" vertical="center" textRotation="90" wrapText="1"/>
    </xf>
    <xf numFmtId="0" fontId="6" fillId="33" borderId="15" xfId="0" applyFont="1" applyFill="1" applyBorder="1" applyAlignment="1">
      <alignment horizontal="center" vertical="center" textRotation="90"/>
    </xf>
    <xf numFmtId="0" fontId="0" fillId="34" borderId="15" xfId="0" applyFill="1" applyBorder="1" applyAlignment="1">
      <alignment horizontal="center" vertical="center" textRotation="90"/>
    </xf>
    <xf numFmtId="0" fontId="0" fillId="31" borderId="15" xfId="0" applyFill="1" applyBorder="1" applyAlignment="1">
      <alignment horizontal="center" vertical="center" textRotation="90"/>
    </xf>
    <xf numFmtId="0" fontId="0" fillId="35" borderId="15" xfId="0" applyFill="1" applyBorder="1" applyAlignment="1">
      <alignment horizontal="center" vertical="center" textRotation="90"/>
    </xf>
    <xf numFmtId="0" fontId="55" fillId="36" borderId="15" xfId="0" applyFont="1" applyFill="1" applyBorder="1" applyAlignment="1">
      <alignment horizontal="center" vertical="center" textRotation="90"/>
    </xf>
    <xf numFmtId="0" fontId="33" fillId="37" borderId="15" xfId="0" applyFont="1" applyFill="1" applyBorder="1" applyAlignment="1">
      <alignment horizontal="center" vertical="center" textRotation="90" wrapText="1"/>
    </xf>
    <xf numFmtId="0" fontId="0" fillId="43" borderId="15" xfId="0" applyFill="1" applyBorder="1" applyAlignment="1">
      <alignment horizontal="center" vertical="center" textRotation="90"/>
    </xf>
    <xf numFmtId="0" fontId="55" fillId="35" borderId="15" xfId="0" applyFont="1" applyFill="1" applyBorder="1" applyAlignment="1">
      <alignment horizontal="center" vertical="center" textRotation="90"/>
    </xf>
    <xf numFmtId="0" fontId="73" fillId="38" borderId="15" xfId="0" applyFont="1" applyFill="1" applyBorder="1" applyAlignment="1">
      <alignment horizontal="center" vertical="center" textRotation="90" wrapText="1"/>
    </xf>
    <xf numFmtId="0" fontId="55" fillId="39" borderId="15" xfId="0" applyFont="1" applyFill="1" applyBorder="1" applyAlignment="1">
      <alignment horizontal="center" vertical="center" textRotation="90"/>
    </xf>
    <xf numFmtId="0" fontId="0" fillId="9" borderId="15" xfId="0" applyFill="1" applyBorder="1" applyAlignment="1">
      <alignment horizontal="center" vertical="center"/>
    </xf>
    <xf numFmtId="0" fontId="55" fillId="41" borderId="15" xfId="0" applyFont="1" applyFill="1" applyBorder="1" applyAlignment="1">
      <alignment horizontal="center" vertical="center" textRotation="90"/>
    </xf>
    <xf numFmtId="0" fontId="1" fillId="14" borderId="0" xfId="0" applyFont="1" applyFill="1" applyAlignment="1">
      <alignment horizontal="center" vertical="center"/>
    </xf>
    <xf numFmtId="0" fontId="6" fillId="42" borderId="0" xfId="0" applyFont="1" applyFill="1" applyAlignment="1">
      <alignment horizontal="center" vertical="center"/>
    </xf>
    <xf numFmtId="0" fontId="6" fillId="32" borderId="0" xfId="0" applyFont="1" applyFill="1" applyAlignment="1">
      <alignment horizontal="center" vertical="center"/>
    </xf>
    <xf numFmtId="0" fontId="6" fillId="33" borderId="0" xfId="0" applyFont="1" applyFill="1" applyAlignment="1">
      <alignment horizontal="center" vertical="center"/>
    </xf>
    <xf numFmtId="0" fontId="0" fillId="34" borderId="0" xfId="0" applyFill="1" applyAlignment="1">
      <alignment horizontal="center" vertical="center"/>
    </xf>
    <xf numFmtId="0" fontId="0" fillId="31" borderId="0" xfId="0" applyFill="1" applyAlignment="1">
      <alignment horizontal="center" vertical="center"/>
    </xf>
    <xf numFmtId="0" fontId="0" fillId="35" borderId="0" xfId="0" applyFill="1" applyAlignment="1">
      <alignment horizontal="center" vertical="center"/>
    </xf>
    <xf numFmtId="0" fontId="55" fillId="36" borderId="0" xfId="0" applyFont="1" applyFill="1" applyAlignment="1">
      <alignment horizontal="center" vertical="center"/>
    </xf>
    <xf numFmtId="0" fontId="33" fillId="37" borderId="0" xfId="0" applyFont="1" applyFill="1" applyAlignment="1">
      <alignment horizontal="center" vertical="center"/>
    </xf>
    <xf numFmtId="0" fontId="0" fillId="43" borderId="0" xfId="0" applyFill="1" applyAlignment="1">
      <alignment horizontal="center" vertical="center"/>
    </xf>
    <xf numFmtId="0" fontId="55" fillId="35" borderId="0" xfId="0" applyFont="1" applyFill="1" applyAlignment="1">
      <alignment horizontal="center" vertical="center"/>
    </xf>
    <xf numFmtId="0" fontId="73" fillId="38" borderId="0" xfId="0" applyFont="1" applyFill="1" applyAlignment="1">
      <alignment horizontal="center" vertical="center"/>
    </xf>
    <xf numFmtId="0" fontId="55" fillId="39" borderId="0" xfId="0" applyFont="1" applyFill="1" applyAlignment="1">
      <alignment horizontal="center" vertical="center"/>
    </xf>
    <xf numFmtId="0" fontId="0" fillId="40" borderId="0" xfId="0" applyFill="1" applyAlignment="1">
      <alignment horizontal="center" vertical="center"/>
    </xf>
    <xf numFmtId="0" fontId="0" fillId="9" borderId="0" xfId="0" applyFill="1" applyAlignment="1">
      <alignment horizontal="center" vertical="center"/>
    </xf>
    <xf numFmtId="0" fontId="55" fillId="41" borderId="0" xfId="0" applyFont="1" applyFill="1" applyAlignment="1">
      <alignment horizontal="center" vertical="center"/>
    </xf>
    <xf numFmtId="0" fontId="73" fillId="44" borderId="15" xfId="0" applyFont="1" applyFill="1" applyBorder="1" applyAlignment="1">
      <alignment horizontal="center" vertical="center"/>
    </xf>
    <xf numFmtId="0" fontId="73" fillId="44" borderId="15" xfId="0" applyFont="1" applyFill="1" applyBorder="1" applyAlignment="1">
      <alignment horizontal="center" vertical="center" textRotation="90" wrapText="1"/>
    </xf>
    <xf numFmtId="0" fontId="73" fillId="44" borderId="0" xfId="0" applyFont="1" applyFill="1" applyAlignment="1">
      <alignment horizontal="center" vertical="center"/>
    </xf>
    <xf numFmtId="0" fontId="74" fillId="45" borderId="15" xfId="0" applyFont="1" applyFill="1" applyBorder="1" applyAlignment="1">
      <alignment horizontal="center" vertical="center" textRotation="90" wrapText="1"/>
    </xf>
    <xf numFmtId="0" fontId="68" fillId="45" borderId="0" xfId="0" applyFont="1" applyFill="1" applyAlignment="1">
      <alignment horizontal="center" vertical="center"/>
    </xf>
    <xf numFmtId="0" fontId="74" fillId="18" borderId="15" xfId="0" applyFont="1" applyFill="1" applyBorder="1" applyAlignment="1">
      <alignment horizontal="center" vertical="center" textRotation="90" wrapText="1"/>
    </xf>
    <xf numFmtId="0" fontId="68" fillId="18" borderId="0" xfId="0" applyFont="1" applyFill="1" applyAlignment="1">
      <alignment horizontal="center" vertical="center"/>
    </xf>
    <xf numFmtId="0" fontId="1" fillId="41" borderId="15" xfId="0" applyFont="1" applyFill="1" applyBorder="1" applyAlignment="1">
      <alignment horizontal="center" vertical="center" wrapText="1"/>
    </xf>
    <xf numFmtId="0" fontId="73" fillId="0" borderId="0" xfId="0" applyFont="1" applyAlignment="1">
      <alignment horizontal="center" vertical="center"/>
    </xf>
    <xf numFmtId="0" fontId="6" fillId="42" borderId="15" xfId="0" applyFont="1" applyFill="1" applyBorder="1" applyAlignment="1">
      <alignment horizontal="center" vertical="center"/>
    </xf>
    <xf numFmtId="0" fontId="33" fillId="37" borderId="12" xfId="0" applyFont="1" applyFill="1" applyBorder="1" applyAlignment="1">
      <alignment horizontal="center" vertical="center"/>
    </xf>
    <xf numFmtId="0" fontId="0" fillId="43" borderId="15" xfId="0" applyFill="1" applyBorder="1" applyAlignment="1">
      <alignment horizontal="center" vertical="center"/>
    </xf>
    <xf numFmtId="0" fontId="68" fillId="45" borderId="15" xfId="0" applyFont="1" applyFill="1" applyBorder="1" applyAlignment="1">
      <alignment horizontal="center" vertical="center"/>
    </xf>
    <xf numFmtId="0" fontId="68" fillId="18" borderId="15" xfId="0" applyFont="1" applyFill="1" applyBorder="1" applyAlignment="1">
      <alignment horizontal="center" vertical="center"/>
    </xf>
    <xf numFmtId="0" fontId="0" fillId="0" borderId="0" xfId="0" applyAlignment="1">
      <alignment horizontal="center" vertical="center"/>
    </xf>
    <xf numFmtId="0" fontId="0" fillId="46" borderId="0" xfId="0" applyFill="1" applyAlignment="1">
      <alignment horizontal="center" vertical="center"/>
    </xf>
    <xf numFmtId="0" fontId="0" fillId="46" borderId="15" xfId="0" applyFill="1" applyBorder="1" applyAlignment="1">
      <alignment horizontal="center" vertical="center"/>
    </xf>
    <xf numFmtId="0" fontId="0" fillId="46" borderId="15" xfId="0" applyFill="1" applyBorder="1" applyAlignment="1">
      <alignment horizontal="center" vertical="center" textRotation="90"/>
    </xf>
    <xf numFmtId="0" fontId="1" fillId="35" borderId="0" xfId="0" applyFont="1" applyFill="1" applyAlignment="1">
      <alignment vertical="center" wrapText="1"/>
    </xf>
    <xf numFmtId="0" fontId="1" fillId="47" borderId="0" xfId="0" applyFont="1" applyFill="1" applyAlignment="1">
      <alignment vertical="center" wrapText="1"/>
    </xf>
    <xf numFmtId="0" fontId="55" fillId="32" borderId="0" xfId="0" applyFont="1" applyFill="1" applyAlignment="1">
      <alignment wrapText="1"/>
    </xf>
    <xf numFmtId="0" fontId="72" fillId="0" borderId="0" xfId="0" applyFont="1"/>
    <xf numFmtId="0" fontId="1" fillId="14" borderId="15" xfId="0" applyFont="1" applyFill="1" applyBorder="1" applyAlignment="1">
      <alignment vertical="center" wrapText="1"/>
    </xf>
    <xf numFmtId="0" fontId="71" fillId="49" borderId="15" xfId="0" applyFont="1" applyFill="1" applyBorder="1" applyAlignment="1">
      <alignment horizontal="center" vertical="center"/>
    </xf>
    <xf numFmtId="0" fontId="71" fillId="49" borderId="0" xfId="0" applyFont="1" applyFill="1" applyAlignment="1">
      <alignment horizontal="center" vertical="center"/>
    </xf>
    <xf numFmtId="0" fontId="71" fillId="49" borderId="14" xfId="0" applyFont="1" applyFill="1" applyBorder="1" applyAlignment="1">
      <alignment horizontal="center" vertical="center"/>
    </xf>
    <xf numFmtId="3" fontId="71" fillId="0" borderId="0" xfId="0" applyNumberFormat="1" applyFont="1" applyAlignment="1">
      <alignment horizontal="center" vertical="center"/>
    </xf>
    <xf numFmtId="0" fontId="71" fillId="0" borderId="0" xfId="0" applyFont="1" applyAlignment="1">
      <alignment horizontal="center" vertical="center"/>
    </xf>
    <xf numFmtId="0" fontId="0" fillId="34" borderId="15" xfId="0" applyFill="1" applyBorder="1" applyAlignment="1">
      <alignment vertical="center" wrapText="1"/>
    </xf>
    <xf numFmtId="0" fontId="1" fillId="35" borderId="15" xfId="0" applyFont="1" applyFill="1" applyBorder="1" applyAlignment="1">
      <alignment horizontal="justify" vertical="center" wrapText="1"/>
    </xf>
    <xf numFmtId="0" fontId="1" fillId="50" borderId="15" xfId="0" applyFont="1" applyFill="1" applyBorder="1" applyAlignment="1">
      <alignment horizontal="justify" vertical="center" wrapText="1"/>
    </xf>
    <xf numFmtId="0" fontId="0" fillId="34" borderId="0" xfId="0" applyFill="1" applyAlignment="1">
      <alignment horizontal="center" vertical="center" wrapText="1"/>
    </xf>
    <xf numFmtId="0" fontId="1" fillId="35" borderId="0" xfId="0" applyFont="1" applyFill="1" applyAlignment="1">
      <alignment horizontal="center" vertical="center" wrapText="1"/>
    </xf>
    <xf numFmtId="0" fontId="1" fillId="50" borderId="0" xfId="0" applyFont="1" applyFill="1" applyAlignment="1">
      <alignment horizontal="center" vertical="center" wrapText="1"/>
    </xf>
    <xf numFmtId="0" fontId="1" fillId="14" borderId="0" xfId="0" applyFont="1" applyFill="1" applyAlignment="1">
      <alignment vertical="center" wrapText="1"/>
    </xf>
    <xf numFmtId="0" fontId="1" fillId="50" borderId="15" xfId="0" applyFont="1" applyFill="1" applyBorder="1" applyAlignment="1">
      <alignment horizontal="center" vertical="center" wrapText="1"/>
    </xf>
    <xf numFmtId="0" fontId="0" fillId="51" borderId="15" xfId="0" applyFill="1" applyBorder="1" applyAlignment="1">
      <alignment horizontal="center" vertical="center"/>
    </xf>
    <xf numFmtId="0" fontId="0" fillId="51" borderId="0" xfId="0" applyFill="1" applyAlignment="1">
      <alignment horizontal="center" vertical="center"/>
    </xf>
    <xf numFmtId="0" fontId="71" fillId="29" borderId="12" xfId="0" applyFont="1" applyFill="1" applyBorder="1" applyAlignment="1">
      <alignment horizontal="center" vertical="center"/>
    </xf>
    <xf numFmtId="0" fontId="19" fillId="0" borderId="0" xfId="0" applyFont="1" applyAlignment="1" applyProtection="1">
      <alignment horizontal="center" vertical="center"/>
      <protection hidden="1"/>
    </xf>
    <xf numFmtId="0" fontId="73" fillId="39" borderId="15" xfId="0" applyFont="1" applyFill="1" applyBorder="1" applyAlignment="1">
      <alignment horizontal="center" vertical="center"/>
    </xf>
    <xf numFmtId="0" fontId="1" fillId="23" borderId="15" xfId="0" applyFont="1" applyFill="1" applyBorder="1" applyAlignment="1">
      <alignment horizontal="justify" vertical="center" wrapText="1"/>
    </xf>
    <xf numFmtId="0" fontId="1" fillId="23" borderId="0" xfId="0" applyFont="1" applyFill="1" applyAlignment="1">
      <alignment horizontal="center" vertical="center" wrapText="1"/>
    </xf>
    <xf numFmtId="0" fontId="0" fillId="52" borderId="15" xfId="0" applyFill="1" applyBorder="1" applyAlignment="1">
      <alignment vertical="center" wrapText="1"/>
    </xf>
    <xf numFmtId="0" fontId="0" fillId="52" borderId="0" xfId="0" applyFill="1" applyAlignment="1">
      <alignment horizontal="center" vertical="center" wrapText="1"/>
    </xf>
    <xf numFmtId="0" fontId="1" fillId="53" borderId="15" xfId="0" applyFont="1" applyFill="1" applyBorder="1" applyAlignment="1">
      <alignment horizontal="justify" vertical="center" wrapText="1"/>
    </xf>
    <xf numFmtId="0" fontId="1" fillId="53" borderId="0" xfId="0" applyFont="1" applyFill="1" applyAlignment="1">
      <alignment horizontal="center" vertical="center" wrapText="1"/>
    </xf>
    <xf numFmtId="0" fontId="0" fillId="53" borderId="15" xfId="0" applyFill="1" applyBorder="1" applyAlignment="1">
      <alignment horizontal="center" vertical="center"/>
    </xf>
    <xf numFmtId="0" fontId="55" fillId="19" borderId="0" xfId="0" applyFont="1" applyFill="1" applyAlignment="1">
      <alignment wrapText="1"/>
    </xf>
    <xf numFmtId="0" fontId="0" fillId="54" borderId="70" xfId="0" applyFill="1" applyBorder="1" applyAlignment="1">
      <alignment vertical="center" wrapText="1"/>
    </xf>
    <xf numFmtId="0" fontId="0" fillId="54" borderId="0" xfId="0" applyFill="1" applyAlignment="1">
      <alignment horizontal="center" vertical="center" wrapText="1"/>
    </xf>
    <xf numFmtId="0" fontId="1" fillId="55" borderId="70" xfId="0" applyFont="1" applyFill="1" applyBorder="1" applyAlignment="1">
      <alignment horizontal="justify" vertical="center" wrapText="1"/>
    </xf>
    <xf numFmtId="0" fontId="1" fillId="55" borderId="0" xfId="0" applyFont="1" applyFill="1" applyAlignment="1">
      <alignment horizontal="center" vertical="center" wrapText="1"/>
    </xf>
    <xf numFmtId="0" fontId="1" fillId="56" borderId="70" xfId="0" applyFont="1" applyFill="1" applyBorder="1" applyAlignment="1">
      <alignment horizontal="justify" vertical="center" wrapText="1"/>
    </xf>
    <xf numFmtId="0" fontId="1" fillId="56" borderId="0" xfId="0" applyFont="1" applyFill="1" applyAlignment="1">
      <alignment horizontal="center" vertical="center" wrapText="1"/>
    </xf>
    <xf numFmtId="0" fontId="0" fillId="55" borderId="0" xfId="0" applyFill="1" applyAlignment="1">
      <alignment horizontal="center" vertical="center"/>
    </xf>
    <xf numFmtId="0" fontId="0" fillId="53" borderId="12" xfId="0" applyFill="1" applyBorder="1" applyAlignment="1">
      <alignment horizontal="center" vertical="center"/>
    </xf>
    <xf numFmtId="0" fontId="0" fillId="18" borderId="15" xfId="0" applyFill="1" applyBorder="1" applyAlignment="1">
      <alignment horizontal="center" vertical="center"/>
    </xf>
    <xf numFmtId="0" fontId="0" fillId="57" borderId="15" xfId="0" applyFill="1" applyBorder="1" applyAlignment="1">
      <alignment horizontal="center" vertical="center"/>
    </xf>
    <xf numFmtId="0" fontId="0" fillId="57" borderId="12" xfId="0" applyFill="1" applyBorder="1" applyAlignment="1">
      <alignment horizontal="center" vertical="center"/>
    </xf>
    <xf numFmtId="0" fontId="0" fillId="55" borderId="15" xfId="0" applyFill="1" applyBorder="1" applyAlignment="1">
      <alignment horizontal="center" vertical="center"/>
    </xf>
    <xf numFmtId="0" fontId="1" fillId="16" borderId="15" xfId="0" applyFont="1" applyFill="1" applyBorder="1" applyAlignment="1">
      <alignment horizontal="center" vertical="center" wrapText="1"/>
    </xf>
    <xf numFmtId="0" fontId="55" fillId="58" borderId="15" xfId="0" applyFont="1" applyFill="1" applyBorder="1" applyAlignment="1">
      <alignment horizontal="center" vertical="center" wrapText="1"/>
    </xf>
    <xf numFmtId="0" fontId="1" fillId="16" borderId="0" xfId="0" applyFont="1" applyFill="1" applyAlignment="1">
      <alignment horizontal="center" vertical="center" wrapText="1"/>
    </xf>
    <xf numFmtId="0" fontId="0" fillId="58" borderId="0" xfId="0" applyFill="1" applyAlignment="1">
      <alignment horizontal="center" vertical="center" wrapText="1"/>
    </xf>
    <xf numFmtId="0" fontId="0" fillId="30" borderId="15" xfId="0" applyFill="1" applyBorder="1" applyAlignment="1">
      <alignment horizontal="center" vertical="center"/>
    </xf>
    <xf numFmtId="0" fontId="0" fillId="30" borderId="0" xfId="0" applyFill="1" applyAlignment="1">
      <alignment horizontal="center" vertical="center"/>
    </xf>
    <xf numFmtId="0" fontId="1" fillId="61" borderId="0" xfId="0" applyFont="1" applyFill="1" applyAlignment="1">
      <alignment horizontal="center" vertical="center" wrapText="1"/>
    </xf>
    <xf numFmtId="0" fontId="33" fillId="59" borderId="15" xfId="0" applyFont="1" applyFill="1" applyBorder="1" applyAlignment="1">
      <alignment horizontal="center" vertical="center" wrapText="1"/>
    </xf>
    <xf numFmtId="0" fontId="33" fillId="31" borderId="15" xfId="0" applyFont="1" applyFill="1" applyBorder="1" applyAlignment="1">
      <alignment horizontal="center" vertical="center" wrapText="1"/>
    </xf>
    <xf numFmtId="0" fontId="33" fillId="47" borderId="15" xfId="0" applyFont="1" applyFill="1" applyBorder="1" applyAlignment="1">
      <alignment horizontal="center" vertical="center" wrapText="1"/>
    </xf>
    <xf numFmtId="0" fontId="33" fillId="60" borderId="15" xfId="0" applyFont="1" applyFill="1" applyBorder="1" applyAlignment="1">
      <alignment horizontal="center" vertical="center" wrapText="1"/>
    </xf>
    <xf numFmtId="0" fontId="76" fillId="59" borderId="0" xfId="0" applyFont="1" applyFill="1" applyAlignment="1">
      <alignment horizontal="center" vertical="center" wrapText="1"/>
    </xf>
    <xf numFmtId="0" fontId="76" fillId="31" borderId="0" xfId="0" applyFont="1" applyFill="1" applyAlignment="1">
      <alignment horizontal="center" vertical="center" wrapText="1"/>
    </xf>
    <xf numFmtId="0" fontId="76" fillId="47" borderId="0" xfId="0" applyFont="1" applyFill="1" applyAlignment="1">
      <alignment horizontal="center" vertical="center" wrapText="1"/>
    </xf>
    <xf numFmtId="0" fontId="76" fillId="60" borderId="0" xfId="0" applyFont="1" applyFill="1" applyAlignment="1">
      <alignment horizontal="center" vertical="center" wrapText="1"/>
    </xf>
    <xf numFmtId="0" fontId="68" fillId="62" borderId="0" xfId="0" applyFont="1" applyFill="1" applyAlignment="1">
      <alignment horizontal="center" vertical="center"/>
    </xf>
    <xf numFmtId="0" fontId="68" fillId="39" borderId="0" xfId="0" applyFont="1" applyFill="1" applyAlignment="1">
      <alignment horizontal="center" vertical="center"/>
    </xf>
    <xf numFmtId="0" fontId="68" fillId="41" borderId="0" xfId="0" applyFont="1" applyFill="1" applyAlignment="1">
      <alignment horizontal="center" vertical="center"/>
    </xf>
    <xf numFmtId="0" fontId="76" fillId="63" borderId="0" xfId="0" applyFont="1" applyFill="1" applyAlignment="1">
      <alignment horizontal="center" vertical="center"/>
    </xf>
    <xf numFmtId="0" fontId="55" fillId="62" borderId="15" xfId="0" applyFont="1" applyFill="1" applyBorder="1" applyAlignment="1">
      <alignment horizontal="center" vertical="center" wrapText="1"/>
    </xf>
    <xf numFmtId="0" fontId="55" fillId="39" borderId="15" xfId="0" applyFont="1" applyFill="1" applyBorder="1" applyAlignment="1">
      <alignment horizontal="center" vertical="center" wrapText="1"/>
    </xf>
    <xf numFmtId="0" fontId="55" fillId="41" borderId="15" xfId="0" applyFont="1" applyFill="1" applyBorder="1" applyAlignment="1">
      <alignment horizontal="center" vertical="center" wrapText="1"/>
    </xf>
    <xf numFmtId="0" fontId="77" fillId="63" borderId="15" xfId="0" applyFont="1" applyFill="1" applyBorder="1" applyAlignment="1">
      <alignment horizontal="center" vertical="center" textRotation="90"/>
    </xf>
    <xf numFmtId="0" fontId="0" fillId="62" borderId="0" xfId="0" applyFill="1" applyAlignment="1">
      <alignment horizontal="center" vertical="center"/>
    </xf>
    <xf numFmtId="0" fontId="0" fillId="62" borderId="15" xfId="0" applyFill="1" applyBorder="1" applyAlignment="1">
      <alignment horizontal="center" vertical="center"/>
    </xf>
    <xf numFmtId="0" fontId="1" fillId="55" borderId="0" xfId="0" applyFont="1" applyFill="1" applyAlignment="1">
      <alignment horizontal="center" vertical="center"/>
    </xf>
    <xf numFmtId="0" fontId="1" fillId="64" borderId="0" xfId="0" applyFont="1" applyFill="1" applyAlignment="1">
      <alignment horizontal="center" vertical="center"/>
    </xf>
    <xf numFmtId="0" fontId="1" fillId="55" borderId="15" xfId="0" applyFont="1" applyFill="1" applyBorder="1" applyAlignment="1">
      <alignment horizontal="center" vertical="center"/>
    </xf>
    <xf numFmtId="0" fontId="1" fillId="64" borderId="12" xfId="0" applyFont="1" applyFill="1" applyBorder="1" applyAlignment="1">
      <alignment horizontal="center" vertical="center"/>
    </xf>
    <xf numFmtId="0" fontId="1" fillId="16" borderId="70" xfId="0" applyFont="1" applyFill="1" applyBorder="1" applyAlignment="1">
      <alignment horizontal="center" vertical="center" wrapText="1"/>
    </xf>
    <xf numFmtId="0" fontId="1" fillId="22" borderId="70" xfId="0" applyFont="1" applyFill="1" applyBorder="1" applyAlignment="1">
      <alignment horizontal="center" vertical="center" wrapText="1"/>
    </xf>
    <xf numFmtId="0" fontId="7" fillId="66" borderId="0" xfId="0" applyFont="1" applyFill="1" applyAlignment="1">
      <alignment horizontal="center" vertical="center" wrapText="1"/>
    </xf>
    <xf numFmtId="0" fontId="7" fillId="54" borderId="0" xfId="0" applyFont="1" applyFill="1" applyAlignment="1">
      <alignment horizontal="center" vertical="center" wrapText="1"/>
    </xf>
    <xf numFmtId="0" fontId="7" fillId="67" borderId="0" xfId="0" applyFont="1" applyFill="1" applyAlignment="1">
      <alignment horizontal="center" vertical="center" wrapText="1"/>
    </xf>
    <xf numFmtId="0" fontId="1" fillId="57" borderId="15" xfId="0" applyFont="1" applyFill="1" applyBorder="1" applyAlignment="1">
      <alignment horizontal="center" vertical="center" wrapText="1"/>
    </xf>
    <xf numFmtId="0" fontId="1" fillId="39" borderId="0" xfId="0" applyFont="1" applyFill="1" applyAlignment="1">
      <alignment horizontal="center" vertical="center" wrapText="1"/>
    </xf>
    <xf numFmtId="0" fontId="1" fillId="62" borderId="0" xfId="0" applyFont="1" applyFill="1" applyAlignment="1">
      <alignment horizontal="center" vertical="center" wrapText="1"/>
    </xf>
    <xf numFmtId="0" fontId="6" fillId="62" borderId="15" xfId="0" applyFont="1" applyFill="1" applyBorder="1" applyAlignment="1">
      <alignment horizontal="center" vertical="center" wrapText="1"/>
    </xf>
    <xf numFmtId="0" fontId="1" fillId="62" borderId="15" xfId="0" applyFont="1" applyFill="1" applyBorder="1" applyAlignment="1">
      <alignment horizontal="center" vertical="center" wrapText="1"/>
    </xf>
    <xf numFmtId="0" fontId="1" fillId="17" borderId="15" xfId="0" applyFont="1" applyFill="1" applyBorder="1" applyAlignment="1">
      <alignment horizontal="center" vertical="center" wrapText="1"/>
    </xf>
    <xf numFmtId="0" fontId="7" fillId="67" borderId="15" xfId="0" applyFont="1" applyFill="1" applyBorder="1" applyAlignment="1">
      <alignment horizontal="center" vertical="center" wrapText="1"/>
    </xf>
    <xf numFmtId="0" fontId="1" fillId="32" borderId="0" xfId="0" applyFont="1" applyFill="1" applyAlignment="1">
      <alignment horizontal="center" vertical="center" wrapText="1"/>
    </xf>
    <xf numFmtId="0" fontId="71" fillId="49" borderId="12" xfId="0" applyFont="1" applyFill="1" applyBorder="1" applyAlignment="1">
      <alignment horizontal="center" vertical="center"/>
    </xf>
    <xf numFmtId="0" fontId="1" fillId="32" borderId="15" xfId="0" applyFont="1" applyFill="1" applyBorder="1" applyAlignment="1">
      <alignment horizontal="center" vertical="center" wrapText="1"/>
    </xf>
    <xf numFmtId="0" fontId="1" fillId="48" borderId="15" xfId="0" applyFont="1" applyFill="1" applyBorder="1" applyAlignment="1">
      <alignment horizontal="center" vertical="center" wrapText="1"/>
    </xf>
    <xf numFmtId="0" fontId="1" fillId="48" borderId="0" xfId="0" applyFont="1" applyFill="1" applyAlignment="1">
      <alignment horizontal="center" vertical="center" wrapText="1"/>
    </xf>
    <xf numFmtId="0" fontId="1" fillId="68" borderId="15" xfId="0" applyFont="1" applyFill="1" applyBorder="1" applyAlignment="1">
      <alignment horizontal="center" vertical="center" wrapText="1"/>
    </xf>
    <xf numFmtId="0" fontId="1" fillId="68" borderId="0" xfId="0" applyFont="1" applyFill="1" applyAlignment="1">
      <alignment horizontal="center" vertical="center" wrapText="1"/>
    </xf>
    <xf numFmtId="0" fontId="6" fillId="17" borderId="0" xfId="0" applyFont="1" applyFill="1" applyAlignment="1">
      <alignment horizontal="center" vertical="center"/>
    </xf>
    <xf numFmtId="0" fontId="55" fillId="44" borderId="15" xfId="0" applyFont="1" applyFill="1" applyBorder="1" applyAlignment="1">
      <alignment horizontal="center" vertical="center"/>
    </xf>
    <xf numFmtId="0" fontId="6" fillId="17" borderId="15" xfId="0" applyFont="1" applyFill="1" applyBorder="1" applyAlignment="1">
      <alignment horizontal="center" vertical="center"/>
    </xf>
    <xf numFmtId="0" fontId="6" fillId="69" borderId="0" xfId="0" applyFont="1" applyFill="1" applyAlignment="1">
      <alignment horizontal="center" vertical="center"/>
    </xf>
    <xf numFmtId="0" fontId="6" fillId="69" borderId="15" xfId="0" applyFont="1" applyFill="1" applyBorder="1" applyAlignment="1">
      <alignment horizontal="center" vertical="center"/>
    </xf>
    <xf numFmtId="0" fontId="68" fillId="39" borderId="15" xfId="0" applyFont="1" applyFill="1" applyBorder="1" applyAlignment="1">
      <alignment horizontal="center" vertical="center"/>
    </xf>
    <xf numFmtId="0" fontId="0" fillId="69" borderId="0" xfId="0" applyFill="1" applyAlignment="1">
      <alignment horizontal="center" vertical="center"/>
    </xf>
    <xf numFmtId="0" fontId="0" fillId="69" borderId="15" xfId="0" applyFill="1" applyBorder="1" applyAlignment="1">
      <alignment horizontal="center" vertical="center"/>
    </xf>
    <xf numFmtId="3" fontId="71" fillId="49" borderId="0" xfId="0" applyNumberFormat="1" applyFont="1" applyFill="1" applyAlignment="1">
      <alignment horizontal="center" vertical="center"/>
    </xf>
    <xf numFmtId="0" fontId="1" fillId="70" borderId="15" xfId="0" applyFont="1" applyFill="1" applyBorder="1" applyAlignment="1">
      <alignment horizontal="center" vertical="center" wrapText="1"/>
    </xf>
    <xf numFmtId="0" fontId="1" fillId="70" borderId="0" xfId="0" applyFont="1" applyFill="1" applyAlignment="1">
      <alignment horizontal="center" vertical="center" wrapText="1"/>
    </xf>
    <xf numFmtId="3" fontId="55" fillId="44" borderId="15" xfId="0" applyNumberFormat="1" applyFont="1" applyFill="1" applyBorder="1" applyAlignment="1">
      <alignment horizontal="center" vertical="center"/>
    </xf>
    <xf numFmtId="0" fontId="6" fillId="0" borderId="0" xfId="0" applyFont="1" applyAlignment="1">
      <alignment horizontal="center" vertical="center"/>
    </xf>
    <xf numFmtId="0" fontId="0" fillId="0" borderId="0" xfId="0" applyAlignment="1">
      <alignment vertical="center" textRotation="90" wrapText="1"/>
    </xf>
    <xf numFmtId="0" fontId="55" fillId="69" borderId="15" xfId="0" applyFont="1" applyFill="1" applyBorder="1" applyAlignment="1">
      <alignment horizontal="center" vertical="center"/>
    </xf>
    <xf numFmtId="0" fontId="1" fillId="14" borderId="12" xfId="0" applyFont="1" applyFill="1" applyBorder="1" applyAlignment="1">
      <alignment horizontal="center" vertical="center" wrapText="1"/>
    </xf>
    <xf numFmtId="0" fontId="0" fillId="54" borderId="15" xfId="0" applyFill="1" applyBorder="1" applyAlignment="1">
      <alignment horizontal="center" vertical="center"/>
    </xf>
    <xf numFmtId="0" fontId="1" fillId="54" borderId="15" xfId="0" applyFont="1" applyFill="1" applyBorder="1" applyAlignment="1">
      <alignment horizontal="center" vertical="center" wrapText="1"/>
    </xf>
    <xf numFmtId="0" fontId="0" fillId="67" borderId="0" xfId="0" applyFill="1" applyAlignment="1">
      <alignment horizontal="center" vertical="center"/>
    </xf>
    <xf numFmtId="0" fontId="0" fillId="67" borderId="15" xfId="0" applyFill="1" applyBorder="1" applyAlignment="1">
      <alignment horizontal="center" vertical="center"/>
    </xf>
    <xf numFmtId="0" fontId="0" fillId="67" borderId="15" xfId="0" applyFill="1" applyBorder="1" applyAlignment="1">
      <alignment horizontal="center" vertical="center" textRotation="90"/>
    </xf>
    <xf numFmtId="0" fontId="0" fillId="17" borderId="15" xfId="0" applyFill="1" applyBorder="1" applyAlignment="1">
      <alignment horizontal="center" vertical="center"/>
    </xf>
    <xf numFmtId="0" fontId="68" fillId="67" borderId="15" xfId="0" applyFont="1" applyFill="1" applyBorder="1" applyAlignment="1">
      <alignment horizontal="center" vertical="center"/>
    </xf>
    <xf numFmtId="0" fontId="0" fillId="24" borderId="15" xfId="0" applyFill="1" applyBorder="1" applyAlignment="1" applyProtection="1">
      <alignment horizontal="center" vertical="center"/>
      <protection hidden="1"/>
    </xf>
    <xf numFmtId="0" fontId="0" fillId="71" borderId="15" xfId="0" applyFill="1" applyBorder="1" applyAlignment="1" applyProtection="1">
      <alignment horizontal="center" vertical="center"/>
      <protection hidden="1"/>
    </xf>
    <xf numFmtId="0" fontId="0" fillId="72" borderId="15" xfId="0" applyFill="1" applyBorder="1" applyAlignment="1" applyProtection="1">
      <alignment horizontal="center" vertical="center"/>
      <protection hidden="1"/>
    </xf>
    <xf numFmtId="0" fontId="0" fillId="73" borderId="15" xfId="0" applyFill="1" applyBorder="1" applyAlignment="1" applyProtection="1">
      <alignment horizontal="center" vertical="center"/>
      <protection hidden="1"/>
    </xf>
    <xf numFmtId="0" fontId="0" fillId="24" borderId="0" xfId="0" applyFill="1" applyAlignment="1" applyProtection="1">
      <alignment horizontal="center" vertical="center"/>
      <protection hidden="1"/>
    </xf>
    <xf numFmtId="3" fontId="0" fillId="71" borderId="0" xfId="0" applyNumberFormat="1" applyFill="1" applyAlignment="1" applyProtection="1">
      <alignment horizontal="center" vertical="center"/>
      <protection hidden="1"/>
    </xf>
    <xf numFmtId="0" fontId="0" fillId="72" borderId="0" xfId="0" applyFill="1" applyAlignment="1" applyProtection="1">
      <alignment horizontal="center" vertical="center"/>
      <protection hidden="1"/>
    </xf>
    <xf numFmtId="0" fontId="0" fillId="73" borderId="0" xfId="0" applyFill="1" applyAlignment="1" applyProtection="1">
      <alignment horizontal="center" vertical="center"/>
      <protection hidden="1"/>
    </xf>
    <xf numFmtId="0" fontId="0" fillId="71" borderId="0" xfId="0" applyFill="1" applyAlignment="1" applyProtection="1">
      <alignment horizontal="center" vertical="center"/>
      <protection hidden="1"/>
    </xf>
    <xf numFmtId="0" fontId="28" fillId="0" borderId="0" xfId="0" applyFont="1" applyAlignment="1">
      <alignment horizontal="center" vertical="center" wrapText="1"/>
    </xf>
    <xf numFmtId="0" fontId="13" fillId="0" borderId="15" xfId="0" applyFont="1" applyBorder="1" applyAlignment="1">
      <alignment horizontal="center" vertical="center" textRotation="90" wrapText="1"/>
    </xf>
    <xf numFmtId="0" fontId="73" fillId="39" borderId="15" xfId="0" applyFont="1" applyFill="1" applyBorder="1" applyAlignment="1">
      <alignment horizontal="center" vertical="center" wrapText="1"/>
    </xf>
    <xf numFmtId="0" fontId="79" fillId="39" borderId="15" xfId="0" applyFont="1" applyFill="1" applyBorder="1" applyAlignment="1">
      <alignment horizontal="center" vertical="center" wrapText="1"/>
    </xf>
    <xf numFmtId="0" fontId="55" fillId="75" borderId="15" xfId="0" applyFont="1" applyFill="1" applyBorder="1"/>
    <xf numFmtId="0" fontId="55" fillId="0" borderId="0" xfId="0" applyFont="1" applyAlignment="1">
      <alignment horizontal="center" vertical="center" wrapText="1"/>
    </xf>
    <xf numFmtId="0" fontId="79" fillId="0" borderId="0" xfId="0" applyFont="1" applyAlignment="1">
      <alignment horizontal="center" vertical="center" wrapText="1"/>
    </xf>
    <xf numFmtId="0" fontId="68" fillId="0" borderId="0" xfId="0" applyFont="1" applyAlignment="1">
      <alignment horizontal="center" vertical="center"/>
    </xf>
    <xf numFmtId="0" fontId="0" fillId="75" borderId="15" xfId="0" applyFill="1" applyBorder="1" applyAlignment="1">
      <alignment horizontal="center" vertical="center"/>
    </xf>
    <xf numFmtId="0" fontId="0" fillId="41" borderId="15" xfId="0" applyFill="1" applyBorder="1" applyAlignment="1">
      <alignment horizontal="center" vertical="center"/>
    </xf>
    <xf numFmtId="3" fontId="55" fillId="39" borderId="15" xfId="0" applyNumberFormat="1" applyFont="1" applyFill="1" applyBorder="1" applyAlignment="1">
      <alignment horizontal="center" vertical="center"/>
    </xf>
    <xf numFmtId="0" fontId="0" fillId="41" borderId="0" xfId="0" applyFill="1" applyAlignment="1">
      <alignment horizontal="center" vertical="center"/>
    </xf>
    <xf numFmtId="0" fontId="1" fillId="37" borderId="15" xfId="0" applyFont="1" applyFill="1" applyBorder="1" applyAlignment="1">
      <alignment horizontal="center" vertical="center" wrapText="1"/>
    </xf>
    <xf numFmtId="0" fontId="1" fillId="37" borderId="0" xfId="0" applyFont="1" applyFill="1" applyAlignment="1">
      <alignment horizontal="center" vertical="center" wrapText="1"/>
    </xf>
    <xf numFmtId="0" fontId="0" fillId="76" borderId="15" xfId="0" applyFill="1" applyBorder="1" applyAlignment="1">
      <alignment horizontal="center" vertical="center"/>
    </xf>
    <xf numFmtId="0" fontId="0" fillId="54" borderId="15" xfId="0" applyFill="1" applyBorder="1" applyAlignment="1">
      <alignment horizontal="center"/>
    </xf>
    <xf numFmtId="0" fontId="0" fillId="76" borderId="15" xfId="0" applyFill="1" applyBorder="1" applyAlignment="1">
      <alignment horizontal="center"/>
    </xf>
    <xf numFmtId="0" fontId="0" fillId="54" borderId="0" xfId="0" applyFill="1" applyAlignment="1">
      <alignment horizontal="center"/>
    </xf>
    <xf numFmtId="0" fontId="0" fillId="76" borderId="0" xfId="0" applyFill="1" applyAlignment="1">
      <alignment horizontal="center"/>
    </xf>
    <xf numFmtId="0" fontId="1" fillId="76" borderId="15" xfId="0" applyFont="1" applyFill="1" applyBorder="1" applyAlignment="1">
      <alignment horizontal="center" vertical="center" wrapText="1"/>
    </xf>
    <xf numFmtId="0" fontId="0" fillId="62" borderId="15" xfId="0" applyFill="1" applyBorder="1" applyAlignment="1">
      <alignment horizontal="center"/>
    </xf>
    <xf numFmtId="0" fontId="0" fillId="62" borderId="0" xfId="0" applyFill="1" applyAlignment="1">
      <alignment horizontal="center"/>
    </xf>
    <xf numFmtId="0" fontId="1" fillId="0" borderId="15" xfId="0" applyFont="1" applyBorder="1" applyAlignment="1" applyProtection="1">
      <alignment horizontal="center" vertical="center" wrapText="1"/>
      <protection locked="0"/>
    </xf>
    <xf numFmtId="0" fontId="1" fillId="0" borderId="25" xfId="0" applyFont="1" applyBorder="1" applyAlignment="1">
      <alignment vertical="center" wrapText="1"/>
    </xf>
    <xf numFmtId="0" fontId="1" fillId="0" borderId="70" xfId="0" applyFont="1" applyBorder="1" applyAlignment="1" applyProtection="1">
      <alignment horizontal="center" vertical="center" wrapText="1"/>
      <protection locked="0"/>
    </xf>
    <xf numFmtId="0" fontId="31" fillId="0" borderId="0" xfId="0" applyFont="1" applyAlignment="1">
      <alignment horizontal="center" vertical="top" wrapText="1"/>
    </xf>
    <xf numFmtId="0" fontId="31" fillId="0" borderId="0" xfId="0" applyFont="1" applyAlignment="1">
      <alignment vertical="center"/>
    </xf>
    <xf numFmtId="0" fontId="12" fillId="0" borderId="0" xfId="0" applyFont="1" applyAlignment="1">
      <alignment horizontal="right" vertical="center" wrapText="1"/>
    </xf>
    <xf numFmtId="0" fontId="34" fillId="0" borderId="0" xfId="0" applyFont="1" applyAlignment="1">
      <alignment horizontal="center" vertical="top" wrapText="1"/>
    </xf>
    <xf numFmtId="0" fontId="34" fillId="0" borderId="0" xfId="0" applyFont="1"/>
    <xf numFmtId="0" fontId="33" fillId="0" borderId="15" xfId="0" applyFont="1" applyBorder="1" applyAlignment="1" applyProtection="1">
      <alignment horizontal="center" vertical="center" wrapText="1"/>
      <protection locked="0"/>
    </xf>
    <xf numFmtId="0" fontId="59" fillId="0" borderId="0" xfId="0" applyFont="1" applyAlignment="1">
      <alignment wrapText="1"/>
    </xf>
    <xf numFmtId="0" fontId="13" fillId="0" borderId="0" xfId="0" applyFont="1" applyAlignment="1">
      <alignment horizontal="left" vertical="center"/>
    </xf>
    <xf numFmtId="0" fontId="56" fillId="0" borderId="0" xfId="1" applyNumberFormat="1" applyFont="1" applyFill="1" applyAlignment="1" applyProtection="1">
      <alignment vertical="center"/>
    </xf>
    <xf numFmtId="0" fontId="56" fillId="0" borderId="0" xfId="1" applyNumberFormat="1" applyFont="1" applyFill="1" applyBorder="1" applyAlignment="1" applyProtection="1">
      <alignment vertical="center"/>
    </xf>
    <xf numFmtId="0" fontId="48" fillId="0" borderId="0" xfId="1" applyFont="1" applyFill="1" applyAlignment="1" applyProtection="1">
      <alignment horizontal="center" vertical="center" wrapText="1"/>
    </xf>
    <xf numFmtId="0" fontId="57" fillId="0" borderId="0" xfId="1" applyNumberFormat="1" applyFont="1" applyFill="1" applyBorder="1" applyAlignment="1" applyProtection="1">
      <alignment horizontal="center" vertical="center" wrapText="1"/>
    </xf>
    <xf numFmtId="0" fontId="41" fillId="0" borderId="0" xfId="0" applyFont="1" applyAlignment="1">
      <alignment horizontal="center" vertical="top" wrapText="1"/>
    </xf>
    <xf numFmtId="3" fontId="1" fillId="0" borderId="0" xfId="0" applyNumberFormat="1" applyFont="1" applyAlignment="1">
      <alignment vertical="center" wrapText="1"/>
    </xf>
    <xf numFmtId="3" fontId="1" fillId="0" borderId="0" xfId="0" applyNumberFormat="1" applyFont="1" applyAlignment="1">
      <alignment horizontal="center" vertical="center" wrapText="1"/>
    </xf>
    <xf numFmtId="3" fontId="3" fillId="0" borderId="0" xfId="0" applyNumberFormat="1" applyFont="1" applyAlignment="1">
      <alignment horizontal="center" vertical="center" wrapText="1"/>
    </xf>
    <xf numFmtId="0" fontId="76" fillId="39" borderId="15" xfId="0" applyFont="1" applyFill="1" applyBorder="1" applyAlignment="1">
      <alignment horizontal="center" vertical="center" wrapText="1"/>
    </xf>
    <xf numFmtId="0" fontId="33" fillId="70" borderId="15" xfId="0" applyFont="1" applyFill="1" applyBorder="1" applyAlignment="1">
      <alignment horizontal="center" vertical="center" wrapText="1"/>
    </xf>
    <xf numFmtId="0" fontId="6" fillId="77" borderId="0" xfId="0" applyFont="1" applyFill="1" applyAlignment="1">
      <alignment horizontal="center" vertical="center"/>
    </xf>
    <xf numFmtId="0" fontId="33" fillId="77" borderId="15" xfId="0" applyFont="1" applyFill="1" applyBorder="1" applyAlignment="1">
      <alignment horizontal="center" vertical="center" wrapText="1"/>
    </xf>
    <xf numFmtId="0" fontId="73" fillId="78" borderId="15" xfId="0" applyFont="1" applyFill="1" applyBorder="1" applyAlignment="1">
      <alignment horizontal="center" vertical="center"/>
    </xf>
    <xf numFmtId="0" fontId="68" fillId="78" borderId="15" xfId="0" applyFont="1" applyFill="1" applyBorder="1" applyAlignment="1">
      <alignment horizontal="center" vertical="center"/>
    </xf>
    <xf numFmtId="3" fontId="55" fillId="78" borderId="15" xfId="0" applyNumberFormat="1" applyFont="1" applyFill="1" applyBorder="1" applyAlignment="1">
      <alignment horizontal="center" vertical="center"/>
    </xf>
    <xf numFmtId="0" fontId="83" fillId="0" borderId="15" xfId="0" applyFont="1" applyBorder="1" applyAlignment="1">
      <alignment horizontal="center" vertical="center" textRotation="90" wrapText="1"/>
    </xf>
    <xf numFmtId="0" fontId="5" fillId="0" borderId="0" xfId="0" applyFont="1" applyAlignment="1">
      <alignment horizontal="justify" vertical="center" wrapText="1"/>
    </xf>
    <xf numFmtId="0" fontId="5" fillId="0" borderId="0" xfId="1" applyFont="1" applyFill="1" applyAlignment="1">
      <alignment horizontal="justify" vertical="center" wrapText="1"/>
    </xf>
    <xf numFmtId="0" fontId="2" fillId="0" borderId="0" xfId="0" applyFont="1" applyAlignment="1">
      <alignment horizontal="center" wrapText="1"/>
    </xf>
    <xf numFmtId="0" fontId="3" fillId="0" borderId="0" xfId="0" applyFont="1" applyAlignment="1">
      <alignment horizontal="center"/>
    </xf>
    <xf numFmtId="0" fontId="2" fillId="0" borderId="0" xfId="0" applyFont="1" applyAlignment="1">
      <alignment horizontal="center" vertical="center" wrapText="1"/>
    </xf>
    <xf numFmtId="0" fontId="2" fillId="0" borderId="0" xfId="0" applyFont="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7" fillId="0" borderId="0" xfId="0" applyFont="1" applyAlignment="1">
      <alignment horizontal="justify" vertical="center" wrapText="1"/>
    </xf>
    <xf numFmtId="0" fontId="8" fillId="0" borderId="0" xfId="1" applyNumberFormat="1" applyFont="1" applyFill="1" applyAlignment="1">
      <alignment horizontal="right" vertical="center" wrapText="1"/>
    </xf>
    <xf numFmtId="0" fontId="1" fillId="0" borderId="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9" fillId="2" borderId="8" xfId="0" applyFont="1" applyFill="1" applyBorder="1" applyAlignment="1">
      <alignment horizontal="justify" vertical="top" wrapText="1"/>
    </xf>
    <xf numFmtId="0" fontId="9" fillId="2" borderId="8" xfId="0" applyFont="1" applyFill="1" applyBorder="1" applyAlignment="1">
      <alignment horizontal="justify" vertical="center" wrapText="1"/>
    </xf>
    <xf numFmtId="0" fontId="1" fillId="0" borderId="0" xfId="0" applyFont="1" applyAlignment="1">
      <alignment horizontal="justify" vertical="center" wrapText="1"/>
    </xf>
    <xf numFmtId="0" fontId="13" fillId="0" borderId="1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7" fillId="0" borderId="0" xfId="0" applyFont="1" applyAlignment="1" applyProtection="1">
      <alignment horizontal="justify" vertical="center" wrapText="1"/>
      <protection locked="0"/>
    </xf>
    <xf numFmtId="0" fontId="7" fillId="0" borderId="16" xfId="0" applyFont="1" applyBorder="1" applyAlignment="1">
      <alignment horizontal="center" vertical="center" wrapText="1"/>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7" fillId="0" borderId="15" xfId="0" applyFont="1" applyBorder="1" applyAlignment="1">
      <alignment horizontal="center" vertical="center" wrapText="1"/>
    </xf>
    <xf numFmtId="0" fontId="7" fillId="0" borderId="16" xfId="0" applyFont="1" applyBorder="1" applyAlignment="1" applyProtection="1">
      <alignment horizontal="center" vertical="center" wrapText="1"/>
      <protection locked="0"/>
    </xf>
    <xf numFmtId="0" fontId="13" fillId="0" borderId="13" xfId="0" applyFont="1" applyBorder="1" applyAlignment="1" applyProtection="1">
      <alignment horizontal="center" vertical="center" wrapText="1"/>
      <protection locked="0"/>
    </xf>
    <xf numFmtId="0" fontId="7" fillId="0" borderId="27" xfId="0" applyFont="1" applyBorder="1" applyAlignment="1" applyProtection="1">
      <alignment horizontal="justify" vertical="center" wrapText="1"/>
      <protection locked="0"/>
    </xf>
    <xf numFmtId="0" fontId="1" fillId="0" borderId="16" xfId="0" applyFont="1" applyBorder="1" applyAlignment="1" applyProtection="1">
      <alignment horizontal="center" vertical="center" wrapText="1"/>
      <protection locked="0"/>
    </xf>
    <xf numFmtId="0" fontId="1" fillId="0" borderId="15" xfId="0" applyFont="1" applyBorder="1" applyAlignment="1" applyProtection="1">
      <alignment horizontal="center" vertical="center" wrapText="1"/>
      <protection locked="0"/>
    </xf>
    <xf numFmtId="0" fontId="1" fillId="0" borderId="13" xfId="0" applyFont="1" applyBorder="1" applyAlignment="1" applyProtection="1">
      <alignment horizontal="center" vertical="center" wrapText="1"/>
      <protection locked="0"/>
    </xf>
    <xf numFmtId="0" fontId="11" fillId="3" borderId="17"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16" fillId="0" borderId="92"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22"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18" fillId="0" borderId="0" xfId="0" applyFont="1" applyAlignment="1">
      <alignment horizontal="center" vertical="center" wrapText="1"/>
    </xf>
    <xf numFmtId="0" fontId="7" fillId="0" borderId="46" xfId="0" applyFont="1" applyBorder="1" applyAlignment="1" applyProtection="1">
      <alignment horizontal="center" vertical="center" wrapText="1"/>
      <protection locked="0"/>
    </xf>
    <xf numFmtId="0" fontId="7" fillId="0" borderId="39" xfId="0" applyFont="1" applyBorder="1" applyAlignment="1" applyProtection="1">
      <alignment horizontal="center" vertical="center" wrapText="1"/>
      <protection locked="0"/>
    </xf>
    <xf numFmtId="0" fontId="7" fillId="0" borderId="41" xfId="0" applyFont="1" applyBorder="1" applyAlignment="1" applyProtection="1">
      <alignment horizontal="center" vertical="center" wrapText="1"/>
      <protection locked="0"/>
    </xf>
    <xf numFmtId="0" fontId="7" fillId="0" borderId="47" xfId="0" applyFont="1" applyBorder="1" applyAlignment="1" applyProtection="1">
      <alignment horizontal="center" vertical="center" wrapText="1"/>
      <protection locked="0"/>
    </xf>
    <xf numFmtId="0" fontId="7" fillId="0" borderId="42" xfId="0" applyFont="1" applyBorder="1" applyAlignment="1" applyProtection="1">
      <alignment horizontal="center" vertical="center" wrapText="1"/>
      <protection locked="0"/>
    </xf>
    <xf numFmtId="0" fontId="7" fillId="0" borderId="43" xfId="0" applyFont="1" applyBorder="1" applyAlignment="1" applyProtection="1">
      <alignment horizontal="center" vertical="center" wrapText="1"/>
      <protection locked="0"/>
    </xf>
    <xf numFmtId="0" fontId="7" fillId="0" borderId="44" xfId="0" applyFont="1" applyBorder="1" applyAlignment="1" applyProtection="1">
      <alignment horizontal="center" vertical="center" wrapText="1"/>
      <protection locked="0"/>
    </xf>
    <xf numFmtId="0" fontId="7" fillId="4" borderId="39" xfId="0" applyFont="1" applyFill="1" applyBorder="1" applyAlignment="1">
      <alignment horizontal="center" vertical="center" wrapText="1"/>
    </xf>
    <xf numFmtId="0" fontId="1" fillId="4" borderId="39" xfId="0" applyFont="1" applyFill="1" applyBorder="1" applyAlignment="1">
      <alignment horizontal="center" vertical="center" wrapText="1"/>
    </xf>
    <xf numFmtId="0" fontId="1" fillId="4" borderId="42" xfId="0" applyFont="1" applyFill="1" applyBorder="1" applyAlignment="1">
      <alignment horizontal="center" vertical="center" wrapText="1"/>
    </xf>
    <xf numFmtId="0" fontId="1" fillId="4" borderId="43" xfId="0" applyFont="1" applyFill="1" applyBorder="1" applyAlignment="1">
      <alignment horizontal="center" vertical="center" wrapText="1"/>
    </xf>
    <xf numFmtId="0" fontId="1" fillId="4" borderId="91"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7" fillId="4" borderId="39" xfId="1" applyNumberFormat="1" applyFill="1" applyBorder="1" applyAlignment="1" applyProtection="1">
      <alignment horizontal="center" vertical="center" wrapText="1"/>
    </xf>
    <xf numFmtId="0" fontId="21" fillId="4" borderId="39" xfId="1" applyNumberFormat="1" applyFont="1" applyFill="1" applyBorder="1" applyAlignment="1" applyProtection="1">
      <alignment horizontal="center" vertical="center" wrapText="1"/>
    </xf>
    <xf numFmtId="0" fontId="16" fillId="0" borderId="0" xfId="0" applyFont="1" applyAlignment="1">
      <alignment horizontal="justify" vertical="center" wrapText="1"/>
    </xf>
    <xf numFmtId="0" fontId="16" fillId="0" borderId="32" xfId="0" applyFont="1" applyBorder="1" applyAlignment="1">
      <alignment horizontal="justify" vertical="center" wrapText="1"/>
    </xf>
    <xf numFmtId="0" fontId="20" fillId="0" borderId="0" xfId="0" applyFont="1" applyAlignment="1">
      <alignment horizontal="justify" vertical="center" wrapText="1"/>
    </xf>
    <xf numFmtId="0" fontId="20" fillId="0" borderId="32" xfId="0" applyFont="1" applyBorder="1" applyAlignment="1">
      <alignment horizontal="justify" vertical="center" wrapText="1"/>
    </xf>
    <xf numFmtId="0" fontId="16" fillId="0" borderId="0" xfId="0" quotePrefix="1" applyFont="1" applyAlignment="1">
      <alignment horizontal="justify" vertical="center" wrapText="1"/>
    </xf>
    <xf numFmtId="0" fontId="16" fillId="0" borderId="32" xfId="0" quotePrefix="1" applyFont="1" applyBorder="1" applyAlignment="1">
      <alignment horizontal="justify" vertical="center" wrapText="1"/>
    </xf>
    <xf numFmtId="0" fontId="20" fillId="0" borderId="29" xfId="0" applyFont="1" applyBorder="1" applyAlignment="1">
      <alignment vertical="center" wrapText="1"/>
    </xf>
    <xf numFmtId="0" fontId="20" fillId="0" borderId="21" xfId="0" applyFont="1" applyBorder="1" applyAlignment="1">
      <alignment vertical="center" wrapText="1"/>
    </xf>
    <xf numFmtId="0" fontId="20" fillId="0" borderId="30" xfId="0" applyFont="1" applyBorder="1" applyAlignment="1">
      <alignment vertical="center" wrapText="1"/>
    </xf>
    <xf numFmtId="0" fontId="11" fillId="3" borderId="39" xfId="0" applyFont="1" applyFill="1" applyBorder="1" applyAlignment="1">
      <alignment horizontal="center" vertical="center" wrapText="1"/>
    </xf>
    <xf numFmtId="0" fontId="11" fillId="3" borderId="36"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85" xfId="0" applyFont="1" applyFill="1" applyBorder="1" applyAlignment="1">
      <alignment horizontal="center" vertical="center" wrapText="1"/>
    </xf>
    <xf numFmtId="0" fontId="11" fillId="3" borderId="86" xfId="0" applyFont="1" applyFill="1" applyBorder="1" applyAlignment="1">
      <alignment horizontal="center" vertical="center" wrapText="1"/>
    </xf>
    <xf numFmtId="0" fontId="11" fillId="3" borderId="87" xfId="0" applyFont="1" applyFill="1" applyBorder="1" applyAlignment="1">
      <alignment horizontal="center" vertical="center" wrapText="1"/>
    </xf>
    <xf numFmtId="0" fontId="11" fillId="3" borderId="88" xfId="0" applyFont="1" applyFill="1" applyBorder="1" applyAlignment="1">
      <alignment horizontal="center" vertical="center" wrapText="1"/>
    </xf>
    <xf numFmtId="0" fontId="11" fillId="3" borderId="89" xfId="0" applyFont="1" applyFill="1" applyBorder="1" applyAlignment="1">
      <alignment horizontal="center" vertical="center" wrapText="1"/>
    </xf>
    <xf numFmtId="0" fontId="11" fillId="3" borderId="90" xfId="0" applyFont="1" applyFill="1" applyBorder="1" applyAlignment="1">
      <alignment horizontal="center" vertical="center" wrapText="1"/>
    </xf>
    <xf numFmtId="0" fontId="67" fillId="0" borderId="0" xfId="0" applyFont="1" applyAlignment="1">
      <alignment horizontal="left" vertical="center"/>
    </xf>
    <xf numFmtId="0" fontId="16" fillId="0" borderId="16" xfId="0" applyFont="1" applyBorder="1" applyAlignment="1">
      <alignment horizontal="justify" vertical="center" wrapText="1"/>
    </xf>
    <xf numFmtId="0" fontId="16" fillId="0" borderId="34" xfId="0" applyFont="1" applyBorder="1" applyAlignment="1">
      <alignment horizontal="justify" vertical="center" wrapText="1"/>
    </xf>
    <xf numFmtId="0" fontId="11" fillId="3" borderId="35" xfId="0" applyFont="1" applyFill="1" applyBorder="1" applyAlignment="1">
      <alignment horizontal="center" vertical="center" wrapText="1"/>
    </xf>
    <xf numFmtId="0" fontId="11" fillId="3" borderId="38" xfId="0" applyFont="1" applyFill="1" applyBorder="1" applyAlignment="1">
      <alignment horizontal="center" vertical="center" wrapText="1"/>
    </xf>
    <xf numFmtId="0" fontId="11" fillId="5" borderId="48" xfId="0" applyFont="1" applyFill="1" applyBorder="1" applyAlignment="1">
      <alignment horizontal="center" vertical="center" wrapText="1"/>
    </xf>
    <xf numFmtId="0" fontId="11" fillId="5" borderId="49" xfId="0" applyFont="1" applyFill="1" applyBorder="1" applyAlignment="1">
      <alignment horizontal="center" vertical="center" wrapText="1"/>
    </xf>
    <xf numFmtId="0" fontId="11" fillId="5" borderId="50" xfId="0" applyFont="1" applyFill="1" applyBorder="1" applyAlignment="1">
      <alignment horizontal="center" vertical="center" wrapText="1"/>
    </xf>
    <xf numFmtId="0" fontId="7" fillId="0" borderId="15" xfId="0" applyFont="1" applyBorder="1" applyAlignment="1">
      <alignment horizontal="justify" vertical="center" wrapText="1"/>
    </xf>
    <xf numFmtId="0" fontId="7" fillId="0" borderId="12"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14" xfId="0" applyFont="1" applyBorder="1" applyAlignment="1">
      <alignment horizontal="justify" vertical="center" wrapText="1"/>
    </xf>
    <xf numFmtId="0" fontId="7" fillId="0" borderId="15" xfId="0" applyFont="1" applyBorder="1" applyAlignment="1" applyProtection="1">
      <alignment horizontal="center" vertical="center" wrapText="1"/>
      <protection locked="0"/>
    </xf>
    <xf numFmtId="0" fontId="15" fillId="0" borderId="0" xfId="0" applyFont="1" applyAlignment="1">
      <alignment horizontal="justify" vertical="center" wrapText="1"/>
    </xf>
    <xf numFmtId="0" fontId="1" fillId="0" borderId="73" xfId="0" applyFont="1" applyBorder="1" applyAlignment="1" applyProtection="1">
      <alignment horizontal="justify" vertical="center" wrapText="1"/>
      <protection locked="0"/>
    </xf>
    <xf numFmtId="0" fontId="84" fillId="0" borderId="12" xfId="0" applyFont="1" applyBorder="1" applyAlignment="1">
      <alignment horizontal="justify" vertical="center" wrapText="1"/>
    </xf>
    <xf numFmtId="0" fontId="84" fillId="0" borderId="13" xfId="0" applyFont="1" applyBorder="1" applyAlignment="1">
      <alignment horizontal="justify" vertical="center" wrapText="1"/>
    </xf>
    <xf numFmtId="0" fontId="84" fillId="0" borderId="14" xfId="0" applyFont="1" applyBorder="1" applyAlignment="1">
      <alignment horizontal="justify" vertical="center" wrapText="1"/>
    </xf>
    <xf numFmtId="0" fontId="13" fillId="0" borderId="0" xfId="0" applyFont="1" applyAlignment="1">
      <alignment horizontal="justify" vertical="top" wrapText="1"/>
    </xf>
    <xf numFmtId="0" fontId="3" fillId="0" borderId="51"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60"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51" xfId="0" applyFont="1" applyBorder="1" applyAlignment="1">
      <alignment horizontal="center" vertical="center" textRotation="90" wrapText="1"/>
    </xf>
    <xf numFmtId="0" fontId="3" fillId="0" borderId="60" xfId="0" applyFont="1" applyBorder="1" applyAlignment="1">
      <alignment horizontal="center" vertical="center" textRotation="90" wrapText="1"/>
    </xf>
    <xf numFmtId="0" fontId="3" fillId="0" borderId="33" xfId="0" applyFont="1" applyBorder="1" applyAlignment="1">
      <alignment horizontal="center" vertical="center" textRotation="90" wrapText="1"/>
    </xf>
    <xf numFmtId="0" fontId="3" fillId="0" borderId="34" xfId="0" applyFont="1" applyBorder="1" applyAlignment="1">
      <alignment horizontal="center" vertical="center" textRotation="90"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23" fillId="0" borderId="79" xfId="0" applyFont="1" applyBorder="1" applyAlignment="1">
      <alignment horizontal="justify" vertical="center" wrapText="1"/>
    </xf>
    <xf numFmtId="0" fontId="23" fillId="0" borderId="78" xfId="0" applyFont="1" applyBorder="1" applyAlignment="1">
      <alignment horizontal="justify" vertical="center" wrapText="1"/>
    </xf>
    <xf numFmtId="0" fontId="23" fillId="0" borderId="80" xfId="0" applyFont="1" applyBorder="1" applyAlignment="1">
      <alignment horizontal="justify" vertical="center" wrapText="1"/>
    </xf>
    <xf numFmtId="0" fontId="15" fillId="0" borderId="32" xfId="0" applyFont="1" applyBorder="1" applyAlignment="1">
      <alignment horizontal="justify" vertical="center" wrapText="1"/>
    </xf>
    <xf numFmtId="0" fontId="23" fillId="0" borderId="51" xfId="0" applyFont="1" applyBorder="1" applyAlignment="1">
      <alignment horizontal="justify" vertical="center"/>
    </xf>
    <xf numFmtId="0" fontId="23" fillId="0" borderId="25" xfId="0" applyFont="1" applyBorder="1" applyAlignment="1">
      <alignment horizontal="justify" vertical="center"/>
    </xf>
    <xf numFmtId="0" fontId="23" fillId="0" borderId="60" xfId="0" applyFont="1" applyBorder="1" applyAlignment="1">
      <alignment horizontal="justify" vertical="center"/>
    </xf>
    <xf numFmtId="0" fontId="1" fillId="0" borderId="12" xfId="0" applyFont="1" applyBorder="1" applyAlignment="1">
      <alignment horizontal="center" vertical="center" textRotation="90" wrapText="1"/>
    </xf>
    <xf numFmtId="0" fontId="1" fillId="0" borderId="14" xfId="0" applyFont="1" applyBorder="1" applyAlignment="1">
      <alignment horizontal="center" vertical="center" textRotation="90" wrapText="1"/>
    </xf>
    <xf numFmtId="0" fontId="7" fillId="0" borderId="15" xfId="0" applyFont="1" applyBorder="1" applyAlignment="1" applyProtection="1">
      <alignment horizontal="justify" vertical="center" wrapText="1"/>
      <protection locked="0"/>
    </xf>
    <xf numFmtId="0" fontId="70" fillId="0" borderId="0" xfId="0" applyFont="1" applyAlignment="1">
      <alignment horizontal="left" vertical="center"/>
    </xf>
    <xf numFmtId="0" fontId="3" fillId="0" borderId="64" xfId="0" applyFont="1" applyBorder="1" applyAlignment="1">
      <alignment horizontal="center" vertical="center" wrapText="1"/>
    </xf>
    <xf numFmtId="0" fontId="3" fillId="0" borderId="65" xfId="0" applyFont="1" applyBorder="1" applyAlignment="1">
      <alignment horizontal="center" vertical="center" wrapText="1"/>
    </xf>
    <xf numFmtId="0" fontId="3" fillId="0" borderId="66" xfId="0" applyFont="1" applyBorder="1" applyAlignment="1">
      <alignment horizontal="center" vertical="center" wrapText="1"/>
    </xf>
    <xf numFmtId="0" fontId="28" fillId="0" borderId="0" xfId="0" applyFont="1" applyAlignment="1">
      <alignment horizontal="center" vertical="center" wrapText="1"/>
    </xf>
    <xf numFmtId="0" fontId="1" fillId="0" borderId="15" xfId="0" applyFont="1" applyBorder="1" applyAlignment="1" applyProtection="1">
      <alignment horizontal="justify" vertical="center" wrapText="1"/>
      <protection locked="0"/>
    </xf>
    <xf numFmtId="0" fontId="80" fillId="0" borderId="15" xfId="0" applyFont="1" applyBorder="1" applyAlignment="1" applyProtection="1">
      <alignment horizontal="justify" vertical="center" wrapText="1"/>
      <protection locked="0"/>
    </xf>
    <xf numFmtId="49" fontId="82" fillId="0" borderId="15" xfId="0" applyNumberFormat="1" applyFont="1" applyBorder="1" applyAlignment="1" applyProtection="1">
      <alignment horizontal="center" vertical="center" wrapText="1"/>
      <protection locked="0"/>
    </xf>
    <xf numFmtId="0" fontId="80" fillId="0" borderId="12"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0" fontId="23" fillId="0" borderId="51" xfId="0" applyFont="1" applyBorder="1" applyAlignment="1">
      <alignment vertical="center" wrapText="1"/>
    </xf>
    <xf numFmtId="0" fontId="23" fillId="0" borderId="52" xfId="0" applyFont="1" applyBorder="1" applyAlignment="1">
      <alignment vertical="center" wrapText="1"/>
    </xf>
    <xf numFmtId="0" fontId="23" fillId="0" borderId="53" xfId="0" applyFont="1" applyBorder="1" applyAlignment="1">
      <alignment vertical="center" wrapText="1"/>
    </xf>
    <xf numFmtId="0" fontId="15" fillId="0" borderId="0" xfId="0" applyFont="1" applyAlignment="1">
      <alignment horizontal="justify" vertical="center"/>
    </xf>
    <xf numFmtId="0" fontId="58" fillId="0" borderId="0" xfId="1" applyFont="1" applyAlignment="1">
      <alignment horizontal="justify" vertical="center" wrapText="1"/>
    </xf>
    <xf numFmtId="0" fontId="3" fillId="0" borderId="0" xfId="0" applyFont="1" applyAlignment="1">
      <alignment horizontal="justify" vertical="top"/>
    </xf>
    <xf numFmtId="0" fontId="16" fillId="0" borderId="0" xfId="0" applyFont="1" applyAlignment="1">
      <alignment horizontal="justify" vertical="center"/>
    </xf>
    <xf numFmtId="0" fontId="16" fillId="0" borderId="74" xfId="0" applyFont="1" applyBorder="1" applyAlignment="1">
      <alignment horizontal="justify" vertical="center" wrapText="1"/>
    </xf>
    <xf numFmtId="0" fontId="16" fillId="0" borderId="93" xfId="0" applyFont="1" applyBorder="1" applyAlignment="1">
      <alignment horizontal="justify" vertical="center" wrapText="1"/>
    </xf>
    <xf numFmtId="0" fontId="11" fillId="3" borderId="48" xfId="0" applyFont="1" applyFill="1" applyBorder="1" applyAlignment="1">
      <alignment horizontal="center" vertical="center" wrapText="1"/>
    </xf>
    <xf numFmtId="0" fontId="11" fillId="3" borderId="49" xfId="0" applyFont="1" applyFill="1" applyBorder="1" applyAlignment="1">
      <alignment horizontal="center" vertical="center" wrapText="1"/>
    </xf>
    <xf numFmtId="0" fontId="11" fillId="3" borderId="50" xfId="0" applyFont="1" applyFill="1" applyBorder="1" applyAlignment="1">
      <alignment horizontal="center" vertical="center" wrapText="1"/>
    </xf>
    <xf numFmtId="0" fontId="15" fillId="0" borderId="32" xfId="0" applyFont="1" applyBorder="1" applyAlignment="1">
      <alignment horizontal="justify" vertical="center"/>
    </xf>
    <xf numFmtId="0" fontId="20" fillId="0" borderId="71" xfId="0" applyFont="1" applyBorder="1" applyAlignment="1">
      <alignment horizontal="justify" vertical="center" wrapText="1"/>
    </xf>
    <xf numFmtId="0" fontId="20" fillId="0" borderId="78" xfId="0" applyFont="1" applyBorder="1" applyAlignment="1">
      <alignment horizontal="justify" vertical="center" wrapText="1"/>
    </xf>
    <xf numFmtId="0" fontId="20" fillId="0" borderId="82" xfId="0" applyFont="1" applyBorder="1" applyAlignment="1">
      <alignment horizontal="justify" vertical="center" wrapText="1"/>
    </xf>
    <xf numFmtId="0" fontId="26" fillId="0" borderId="0" xfId="0" applyFont="1" applyAlignment="1">
      <alignment horizontal="justify" vertical="center" wrapText="1"/>
    </xf>
    <xf numFmtId="0" fontId="26" fillId="0" borderId="32" xfId="0" applyFont="1" applyBorder="1" applyAlignment="1">
      <alignment horizontal="justify" vertical="center" wrapText="1"/>
    </xf>
    <xf numFmtId="0" fontId="23" fillId="0" borderId="56" xfId="0" applyFont="1" applyBorder="1" applyAlignment="1">
      <alignment horizontal="justify" vertical="center" wrapText="1"/>
    </xf>
    <xf numFmtId="0" fontId="23" fillId="0" borderId="57" xfId="0" applyFont="1" applyBorder="1" applyAlignment="1">
      <alignment horizontal="justify" vertical="center" wrapText="1"/>
    </xf>
    <xf numFmtId="0" fontId="23" fillId="0" borderId="58" xfId="0" applyFont="1" applyBorder="1" applyAlignment="1">
      <alignment horizontal="justify" vertical="center" wrapText="1"/>
    </xf>
    <xf numFmtId="0" fontId="15" fillId="0" borderId="54" xfId="0" applyFont="1" applyBorder="1" applyAlignment="1">
      <alignment horizontal="justify" vertical="center"/>
    </xf>
    <xf numFmtId="0" fontId="15" fillId="0" borderId="54" xfId="0" applyFont="1" applyBorder="1" applyAlignment="1">
      <alignment horizontal="justify" vertical="center" wrapText="1"/>
    </xf>
    <xf numFmtId="0" fontId="15" fillId="0" borderId="16" xfId="0" applyFont="1" applyBorder="1" applyAlignment="1">
      <alignment horizontal="justify" vertical="center" wrapText="1"/>
    </xf>
    <xf numFmtId="0" fontId="15" fillId="0" borderId="59" xfId="0" applyFont="1" applyBorder="1" applyAlignment="1">
      <alignment horizontal="justify" vertical="center" wrapText="1"/>
    </xf>
    <xf numFmtId="0" fontId="13" fillId="0" borderId="51"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60"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34"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6" fillId="0" borderId="59" xfId="0" applyFont="1" applyBorder="1" applyAlignment="1">
      <alignment horizontal="justify" vertical="center" wrapText="1"/>
    </xf>
    <xf numFmtId="0" fontId="67" fillId="0" borderId="0" xfId="0" applyFont="1" applyAlignment="1">
      <alignment horizontal="left" vertical="center" wrapText="1"/>
    </xf>
    <xf numFmtId="0" fontId="70" fillId="0" borderId="0" xfId="0" applyFont="1" applyAlignment="1">
      <alignment horizontal="left" vertical="center" wrapText="1"/>
    </xf>
    <xf numFmtId="0" fontId="6" fillId="16" borderId="15" xfId="0" applyFont="1" applyFill="1" applyBorder="1" applyAlignment="1">
      <alignment horizontal="center" vertical="center" wrapText="1"/>
    </xf>
    <xf numFmtId="0" fontId="68" fillId="17" borderId="15" xfId="0" applyFont="1" applyFill="1" applyBorder="1" applyAlignment="1">
      <alignment horizontal="center" vertical="center" wrapText="1"/>
    </xf>
    <xf numFmtId="0" fontId="1" fillId="9" borderId="15" xfId="0" applyFont="1" applyFill="1" applyBorder="1" applyAlignment="1">
      <alignment horizontal="center" vertical="center" wrapText="1"/>
    </xf>
    <xf numFmtId="0" fontId="75" fillId="0" borderId="0" xfId="0" applyFont="1" applyAlignment="1">
      <alignment horizontal="left" vertical="center" wrapText="1"/>
    </xf>
    <xf numFmtId="0" fontId="1" fillId="31" borderId="15" xfId="0" applyFont="1" applyFill="1" applyBorder="1" applyAlignment="1">
      <alignment horizontal="center" vertical="center" wrapText="1"/>
    </xf>
    <xf numFmtId="0" fontId="0" fillId="30" borderId="15" xfId="0" applyFill="1" applyBorder="1" applyAlignment="1">
      <alignment horizontal="center" vertical="center" wrapText="1"/>
    </xf>
    <xf numFmtId="0" fontId="0" fillId="9" borderId="15" xfId="0" applyFill="1" applyBorder="1" applyAlignment="1">
      <alignment horizontal="center" vertical="center" wrapText="1"/>
    </xf>
    <xf numFmtId="0" fontId="0" fillId="40" borderId="15" xfId="0" applyFill="1" applyBorder="1" applyAlignment="1">
      <alignment horizontal="center" vertical="center"/>
    </xf>
    <xf numFmtId="0" fontId="0" fillId="35" borderId="15" xfId="0" applyFill="1" applyBorder="1" applyAlignment="1">
      <alignment horizontal="center" vertical="center" wrapText="1"/>
    </xf>
    <xf numFmtId="0" fontId="1" fillId="16" borderId="15" xfId="0" applyFont="1" applyFill="1" applyBorder="1" applyAlignment="1">
      <alignment horizontal="center" vertical="center" wrapText="1"/>
    </xf>
    <xf numFmtId="0" fontId="0" fillId="46" borderId="15" xfId="0" applyFill="1" applyBorder="1" applyAlignment="1">
      <alignment horizontal="center" vertical="center"/>
    </xf>
    <xf numFmtId="0" fontId="0" fillId="9" borderId="15" xfId="0" applyFill="1" applyBorder="1" applyAlignment="1">
      <alignment horizontal="center" vertical="center"/>
    </xf>
    <xf numFmtId="0" fontId="0" fillId="30" borderId="15" xfId="0" applyFill="1" applyBorder="1" applyAlignment="1">
      <alignment horizontal="center" vertical="center"/>
    </xf>
    <xf numFmtId="0" fontId="0" fillId="54" borderId="15" xfId="0" applyFill="1" applyBorder="1" applyAlignment="1">
      <alignment horizontal="center" vertical="center"/>
    </xf>
    <xf numFmtId="0" fontId="68" fillId="9" borderId="15" xfId="0" applyFont="1" applyFill="1" applyBorder="1" applyAlignment="1">
      <alignment horizontal="center" vertical="center"/>
    </xf>
    <xf numFmtId="0" fontId="70" fillId="0" borderId="0" xfId="0" applyFont="1" applyAlignment="1">
      <alignment horizontal="left"/>
    </xf>
    <xf numFmtId="0" fontId="55" fillId="40" borderId="15" xfId="0" applyFont="1" applyFill="1" applyBorder="1" applyAlignment="1">
      <alignment horizontal="center" vertical="center" wrapText="1"/>
    </xf>
    <xf numFmtId="0" fontId="0" fillId="19" borderId="15" xfId="0" applyFill="1" applyBorder="1" applyAlignment="1">
      <alignment horizontal="center" vertical="center" wrapText="1"/>
    </xf>
    <xf numFmtId="0" fontId="0" fillId="23" borderId="15" xfId="0" applyFill="1" applyBorder="1" applyAlignment="1">
      <alignment horizontal="center" vertical="center" wrapText="1"/>
    </xf>
    <xf numFmtId="0" fontId="68" fillId="55" borderId="0" xfId="0" applyFont="1" applyFill="1" applyAlignment="1">
      <alignment horizontal="center" vertical="center" textRotation="90" wrapText="1"/>
    </xf>
    <xf numFmtId="0" fontId="68" fillId="55" borderId="16" xfId="0" applyFont="1" applyFill="1" applyBorder="1" applyAlignment="1">
      <alignment horizontal="center" vertical="center" textRotation="90" wrapText="1"/>
    </xf>
    <xf numFmtId="0" fontId="1" fillId="0" borderId="12" xfId="0" applyFont="1" applyBorder="1" applyAlignment="1">
      <alignment horizontal="justify" vertical="center" wrapText="1"/>
    </xf>
    <xf numFmtId="0" fontId="1" fillId="0" borderId="13" xfId="0" applyFont="1" applyBorder="1" applyAlignment="1">
      <alignment horizontal="justify" vertical="center" wrapText="1"/>
    </xf>
    <xf numFmtId="0" fontId="1" fillId="0" borderId="14" xfId="0" applyFont="1" applyBorder="1" applyAlignment="1">
      <alignment horizontal="justify" vertical="center" wrapText="1"/>
    </xf>
    <xf numFmtId="0" fontId="80" fillId="0" borderId="12" xfId="0" applyFont="1" applyBorder="1" applyAlignment="1">
      <alignment horizontal="justify" vertical="center" wrapText="1"/>
    </xf>
    <xf numFmtId="0" fontId="80" fillId="0" borderId="13" xfId="0" applyFont="1" applyBorder="1" applyAlignment="1">
      <alignment horizontal="justify" vertical="center" wrapText="1"/>
    </xf>
    <xf numFmtId="0" fontId="80" fillId="0" borderId="14" xfId="0" applyFont="1" applyBorder="1" applyAlignment="1">
      <alignment horizontal="justify" vertical="center" wrapText="1"/>
    </xf>
    <xf numFmtId="0" fontId="83" fillId="0" borderId="12" xfId="0" applyFont="1" applyBorder="1" applyAlignment="1">
      <alignment horizontal="justify" vertical="center" wrapText="1"/>
    </xf>
    <xf numFmtId="0" fontId="83" fillId="0" borderId="13" xfId="0" applyFont="1" applyBorder="1" applyAlignment="1">
      <alignment horizontal="justify" vertical="center" wrapText="1"/>
    </xf>
    <xf numFmtId="0" fontId="83" fillId="0" borderId="14" xfId="0" applyFont="1" applyBorder="1" applyAlignment="1">
      <alignment horizontal="justify" vertical="center" wrapText="1"/>
    </xf>
    <xf numFmtId="0" fontId="1" fillId="31" borderId="12" xfId="0" applyFont="1" applyFill="1" applyBorder="1" applyAlignment="1">
      <alignment horizontal="center" vertical="center" wrapText="1"/>
    </xf>
    <xf numFmtId="0" fontId="1" fillId="31" borderId="13" xfId="0" applyFont="1" applyFill="1" applyBorder="1" applyAlignment="1">
      <alignment horizontal="center" vertical="center" wrapText="1"/>
    </xf>
    <xf numFmtId="0" fontId="1" fillId="31" borderId="14" xfId="0" applyFont="1" applyFill="1" applyBorder="1" applyAlignment="1">
      <alignment horizontal="center" vertical="center" wrapText="1"/>
    </xf>
    <xf numFmtId="0" fontId="68" fillId="51" borderId="0" xfId="0" applyFont="1" applyFill="1" applyAlignment="1">
      <alignment horizontal="center" vertical="center" textRotation="90" wrapText="1"/>
    </xf>
    <xf numFmtId="0" fontId="68" fillId="51" borderId="16" xfId="0" applyFont="1" applyFill="1" applyBorder="1" applyAlignment="1">
      <alignment horizontal="center" vertical="center" textRotation="90" wrapText="1"/>
    </xf>
    <xf numFmtId="0" fontId="80" fillId="0" borderId="15" xfId="0" applyFont="1" applyBorder="1" applyAlignment="1">
      <alignment horizontal="justify" vertical="center"/>
    </xf>
    <xf numFmtId="0" fontId="3" fillId="0" borderId="31" xfId="0" applyFont="1" applyBorder="1" applyAlignment="1">
      <alignment horizontal="center" vertical="center" wrapText="1"/>
    </xf>
    <xf numFmtId="0" fontId="3" fillId="0" borderId="0" xfId="0" applyFont="1" applyAlignment="1">
      <alignment horizontal="center" vertical="center" wrapText="1"/>
    </xf>
    <xf numFmtId="0" fontId="3" fillId="0" borderId="32" xfId="0" applyFont="1" applyBorder="1" applyAlignment="1">
      <alignment horizontal="center" vertical="center" wrapText="1"/>
    </xf>
    <xf numFmtId="0" fontId="12" fillId="0" borderId="0" xfId="0" applyFont="1" applyAlignment="1">
      <alignment horizontal="right" vertical="center" wrapText="1"/>
    </xf>
    <xf numFmtId="0" fontId="1" fillId="0" borderId="13" xfId="0" applyFont="1" applyBorder="1" applyAlignment="1">
      <alignment horizontal="center" vertical="center" textRotation="90" wrapText="1"/>
    </xf>
    <xf numFmtId="0" fontId="1" fillId="0" borderId="15" xfId="0" applyFont="1" applyBorder="1" applyAlignment="1">
      <alignment horizontal="justify" vertical="center"/>
    </xf>
    <xf numFmtId="0" fontId="13" fillId="0" borderId="68" xfId="0" applyFont="1" applyBorder="1" applyAlignment="1">
      <alignment horizontal="center" vertical="center" textRotation="90" wrapText="1"/>
    </xf>
    <xf numFmtId="0" fontId="13" fillId="0" borderId="70" xfId="0" applyFont="1" applyBorder="1" applyAlignment="1">
      <alignment horizontal="center" vertical="center" textRotation="90" wrapText="1"/>
    </xf>
    <xf numFmtId="0" fontId="7" fillId="0" borderId="68" xfId="0" applyFont="1" applyBorder="1" applyAlignment="1">
      <alignment horizontal="center" vertical="center" textRotation="90" wrapText="1"/>
    </xf>
    <xf numFmtId="0" fontId="7" fillId="0" borderId="70" xfId="0" applyFont="1" applyBorder="1" applyAlignment="1">
      <alignment horizontal="center" vertical="center" textRotation="90" wrapText="1"/>
    </xf>
    <xf numFmtId="0" fontId="3" fillId="0" borderId="0" xfId="0" applyFont="1" applyAlignment="1">
      <alignment horizontal="justify" vertical="top" wrapText="1"/>
    </xf>
    <xf numFmtId="0" fontId="1" fillId="0" borderId="15" xfId="0" applyFont="1" applyBorder="1" applyAlignment="1">
      <alignment horizontal="center" vertical="center" wrapText="1"/>
    </xf>
    <xf numFmtId="0" fontId="1" fillId="0" borderId="63" xfId="0" applyFont="1" applyBorder="1" applyAlignment="1" applyProtection="1">
      <alignment horizontal="justify" vertical="center" wrapText="1"/>
      <protection locked="0"/>
    </xf>
    <xf numFmtId="0" fontId="1" fillId="0" borderId="83" xfId="0" applyFont="1" applyBorder="1" applyAlignment="1" applyProtection="1">
      <alignment horizontal="justify" vertical="center" wrapText="1"/>
      <protection locked="0"/>
    </xf>
    <xf numFmtId="0" fontId="1" fillId="0" borderId="84" xfId="0" applyFont="1" applyBorder="1" applyAlignment="1" applyProtection="1">
      <alignment horizontal="justify" vertical="center" wrapText="1"/>
      <protection locked="0"/>
    </xf>
    <xf numFmtId="0" fontId="15" fillId="0" borderId="74" xfId="0" applyFont="1" applyBorder="1" applyAlignment="1">
      <alignment horizontal="justify" vertical="center" wrapText="1"/>
    </xf>
    <xf numFmtId="0" fontId="7" fillId="0" borderId="15" xfId="0" applyFont="1" applyBorder="1" applyAlignment="1">
      <alignment horizontal="justify" vertical="center"/>
    </xf>
    <xf numFmtId="0" fontId="7" fillId="0" borderId="12" xfId="0" applyFont="1" applyBorder="1" applyAlignment="1">
      <alignment horizontal="justify" vertical="center"/>
    </xf>
    <xf numFmtId="0" fontId="7" fillId="0" borderId="13" xfId="0" applyFont="1" applyBorder="1" applyAlignment="1">
      <alignment horizontal="justify" vertical="center"/>
    </xf>
    <xf numFmtId="0" fontId="7" fillId="0" borderId="14" xfId="0" applyFont="1" applyBorder="1" applyAlignment="1">
      <alignment horizontal="justify" vertical="center"/>
    </xf>
    <xf numFmtId="0" fontId="1" fillId="0" borderId="12" xfId="0" applyFont="1" applyBorder="1" applyAlignment="1" applyProtection="1">
      <alignment horizontal="justify" vertical="center" wrapText="1"/>
      <protection locked="0"/>
    </xf>
    <xf numFmtId="0" fontId="1" fillId="0" borderId="68" xfId="0" applyFont="1" applyBorder="1" applyAlignment="1">
      <alignment horizontal="center" vertical="center" textRotation="90" wrapText="1"/>
    </xf>
    <xf numFmtId="0" fontId="1" fillId="0" borderId="69" xfId="0" applyFont="1" applyBorder="1" applyAlignment="1">
      <alignment horizontal="center" vertical="center" textRotation="90" wrapText="1"/>
    </xf>
    <xf numFmtId="0" fontId="1" fillId="0" borderId="15" xfId="0" applyFont="1" applyBorder="1" applyAlignment="1">
      <alignment horizontal="center" vertical="center" textRotation="90" wrapText="1"/>
    </xf>
    <xf numFmtId="0" fontId="1" fillId="0" borderId="51" xfId="0" applyFont="1" applyBorder="1" applyAlignment="1">
      <alignment horizontal="center" vertical="center" textRotation="90" wrapText="1"/>
    </xf>
    <xf numFmtId="0" fontId="1" fillId="0" borderId="60" xfId="0" applyFont="1" applyBorder="1" applyAlignment="1">
      <alignment horizontal="center" vertical="center" textRotation="90" wrapText="1"/>
    </xf>
    <xf numFmtId="0" fontId="1" fillId="0" borderId="31" xfId="0" applyFont="1" applyBorder="1" applyAlignment="1">
      <alignment horizontal="center" vertical="center" textRotation="90" wrapText="1"/>
    </xf>
    <xf numFmtId="0" fontId="1" fillId="0" borderId="32" xfId="0" applyFont="1" applyBorder="1" applyAlignment="1">
      <alignment horizontal="center" vertical="center" textRotation="90" wrapText="1"/>
    </xf>
    <xf numFmtId="0" fontId="1" fillId="0" borderId="33" xfId="0" applyFont="1" applyBorder="1" applyAlignment="1">
      <alignment horizontal="center" vertical="center" textRotation="90" wrapText="1"/>
    </xf>
    <xf numFmtId="0" fontId="1" fillId="0" borderId="34" xfId="0" applyFont="1" applyBorder="1" applyAlignment="1">
      <alignment horizontal="center" vertical="center" textRotation="90" wrapText="1"/>
    </xf>
    <xf numFmtId="0" fontId="0" fillId="0" borderId="16" xfId="0" applyBorder="1" applyAlignment="1">
      <alignment horizontal="center"/>
    </xf>
    <xf numFmtId="0" fontId="20" fillId="0" borderId="56" xfId="0" applyFont="1" applyBorder="1" applyAlignment="1">
      <alignment horizontal="justify" vertical="center"/>
    </xf>
    <xf numFmtId="0" fontId="20" fillId="0" borderId="57" xfId="0" applyFont="1" applyBorder="1" applyAlignment="1">
      <alignment horizontal="justify" vertical="center"/>
    </xf>
    <xf numFmtId="0" fontId="20" fillId="0" borderId="58" xfId="0" applyFont="1" applyBorder="1" applyAlignment="1">
      <alignment horizontal="justify" vertical="center"/>
    </xf>
    <xf numFmtId="0" fontId="16" fillId="0" borderId="54" xfId="0" applyFont="1" applyBorder="1" applyAlignment="1">
      <alignment horizontal="justify" vertical="center"/>
    </xf>
    <xf numFmtId="0" fontId="81" fillId="0" borderId="15" xfId="0" applyFont="1" applyBorder="1" applyAlignment="1" applyProtection="1">
      <alignment horizontal="justify" vertical="center" wrapText="1"/>
      <protection locked="0"/>
    </xf>
    <xf numFmtId="0" fontId="7" fillId="0" borderId="0" xfId="0" applyFont="1" applyAlignment="1">
      <alignment horizontal="center" vertical="center" wrapText="1"/>
    </xf>
    <xf numFmtId="0" fontId="7" fillId="0" borderId="32" xfId="0" applyFont="1" applyBorder="1" applyAlignment="1">
      <alignment horizontal="center" vertical="center" wrapText="1"/>
    </xf>
    <xf numFmtId="0" fontId="1" fillId="0" borderId="12" xfId="0" applyFont="1" applyBorder="1" applyAlignment="1" applyProtection="1">
      <alignment horizontal="center" vertical="center" wrapText="1"/>
      <protection locked="0"/>
    </xf>
    <xf numFmtId="0" fontId="1" fillId="0" borderId="14" xfId="0" applyFont="1" applyBorder="1" applyAlignment="1" applyProtection="1">
      <alignment horizontal="center" vertical="center" wrapText="1"/>
      <protection locked="0"/>
    </xf>
    <xf numFmtId="0" fontId="1" fillId="0" borderId="0" xfId="0" applyFont="1" applyAlignment="1">
      <alignment horizontal="center" vertical="center" wrapText="1"/>
    </xf>
    <xf numFmtId="0" fontId="1" fillId="0" borderId="0" xfId="0" applyFont="1" applyAlignment="1">
      <alignment horizontal="center" vertical="center"/>
    </xf>
    <xf numFmtId="0" fontId="23" fillId="0" borderId="71" xfId="0" applyFont="1" applyBorder="1" applyAlignment="1">
      <alignment horizontal="justify" vertical="center"/>
    </xf>
    <xf numFmtId="0" fontId="23" fillId="0" borderId="72" xfId="0" applyFont="1" applyBorder="1" applyAlignment="1">
      <alignment horizontal="justify" vertical="center"/>
    </xf>
    <xf numFmtId="0" fontId="16" fillId="0" borderId="16" xfId="0" applyFont="1" applyBorder="1" applyAlignment="1">
      <alignment horizontal="justify" vertical="center"/>
    </xf>
    <xf numFmtId="0" fontId="16" fillId="0" borderId="59" xfId="0" applyFont="1" applyBorder="1" applyAlignment="1">
      <alignment horizontal="justify" vertical="center"/>
    </xf>
    <xf numFmtId="0" fontId="13" fillId="0" borderId="31" xfId="0" applyFont="1" applyBorder="1" applyAlignment="1">
      <alignment horizontal="center" vertical="center" wrapText="1"/>
    </xf>
    <xf numFmtId="0" fontId="13" fillId="0" borderId="0" xfId="0" applyFont="1" applyAlignment="1">
      <alignment horizontal="center" vertical="center" wrapText="1"/>
    </xf>
    <xf numFmtId="0" fontId="13" fillId="0" borderId="32" xfId="0" applyFont="1" applyBorder="1" applyAlignment="1">
      <alignment horizontal="center" vertical="center" wrapText="1"/>
    </xf>
    <xf numFmtId="0" fontId="13" fillId="0" borderId="15" xfId="0" applyFont="1" applyBorder="1" applyAlignment="1">
      <alignment horizontal="center" vertical="center" textRotation="90" wrapText="1"/>
    </xf>
    <xf numFmtId="0" fontId="7" fillId="0" borderId="15" xfId="0" applyFont="1" applyBorder="1" applyAlignment="1">
      <alignment horizontal="center" vertical="center" textRotation="90" wrapText="1"/>
    </xf>
    <xf numFmtId="0" fontId="12" fillId="0" borderId="0" xfId="0" applyFont="1" applyAlignment="1">
      <alignment horizontal="center" vertical="center" wrapText="1"/>
    </xf>
    <xf numFmtId="0" fontId="12" fillId="0" borderId="32" xfId="0" applyFont="1" applyBorder="1" applyAlignment="1">
      <alignment horizontal="center" vertical="center" wrapText="1"/>
    </xf>
    <xf numFmtId="0" fontId="12" fillId="0" borderId="0" xfId="0" applyFont="1" applyAlignment="1">
      <alignment horizontal="right" vertical="center"/>
    </xf>
    <xf numFmtId="0" fontId="12" fillId="0" borderId="16" xfId="0" applyFont="1" applyBorder="1" applyAlignment="1">
      <alignment horizontal="right" vertical="center"/>
    </xf>
    <xf numFmtId="0" fontId="7" fillId="0" borderId="33"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15" xfId="0" applyFont="1" applyBorder="1" applyAlignment="1" applyProtection="1">
      <alignment horizontal="justify" vertical="center"/>
      <protection locked="0"/>
    </xf>
    <xf numFmtId="0" fontId="13" fillId="0" borderId="51" xfId="2" applyNumberFormat="1" applyFont="1" applyFill="1" applyBorder="1" applyAlignment="1" applyProtection="1">
      <alignment horizontal="center" vertical="center" wrapText="1"/>
    </xf>
    <xf numFmtId="0" fontId="13" fillId="0" borderId="25" xfId="2" applyNumberFormat="1" applyFont="1" applyFill="1" applyBorder="1" applyAlignment="1" applyProtection="1">
      <alignment horizontal="center" vertical="center" wrapText="1"/>
    </xf>
    <xf numFmtId="0" fontId="13" fillId="0" borderId="60" xfId="2" applyNumberFormat="1" applyFont="1" applyFill="1" applyBorder="1" applyAlignment="1" applyProtection="1">
      <alignment horizontal="center" vertical="center" wrapText="1"/>
    </xf>
    <xf numFmtId="0" fontId="13" fillId="0" borderId="31" xfId="2" applyNumberFormat="1" applyFont="1" applyFill="1" applyBorder="1" applyAlignment="1" applyProtection="1">
      <alignment horizontal="center" vertical="center" wrapText="1"/>
    </xf>
    <xf numFmtId="0" fontId="13" fillId="0" borderId="0" xfId="2" applyNumberFormat="1" applyFont="1" applyFill="1" applyBorder="1" applyAlignment="1" applyProtection="1">
      <alignment horizontal="center" vertical="center" wrapText="1"/>
    </xf>
    <xf numFmtId="0" fontId="13" fillId="0" borderId="32" xfId="2" applyNumberFormat="1" applyFont="1" applyFill="1" applyBorder="1" applyAlignment="1" applyProtection="1">
      <alignment horizontal="center" vertical="center" wrapText="1"/>
    </xf>
    <xf numFmtId="0" fontId="13" fillId="0" borderId="33" xfId="2" applyNumberFormat="1" applyFont="1" applyFill="1" applyBorder="1" applyAlignment="1" applyProtection="1">
      <alignment horizontal="center" vertical="center" wrapText="1"/>
    </xf>
    <xf numFmtId="0" fontId="13" fillId="0" borderId="16" xfId="2" applyNumberFormat="1" applyFont="1" applyFill="1" applyBorder="1" applyAlignment="1" applyProtection="1">
      <alignment horizontal="center" vertical="center" wrapText="1"/>
    </xf>
    <xf numFmtId="0" fontId="13" fillId="0" borderId="34" xfId="2" applyNumberFormat="1" applyFont="1" applyFill="1" applyBorder="1" applyAlignment="1" applyProtection="1">
      <alignment horizontal="center" vertical="center" wrapText="1"/>
    </xf>
    <xf numFmtId="0" fontId="13" fillId="0" borderId="15" xfId="0" applyFont="1" applyBorder="1" applyAlignment="1">
      <alignment horizontal="center" vertical="center"/>
    </xf>
    <xf numFmtId="0" fontId="13" fillId="0" borderId="54" xfId="0" applyFont="1" applyBorder="1" applyAlignment="1">
      <alignment horizontal="center" vertical="center" wrapText="1"/>
    </xf>
    <xf numFmtId="0" fontId="13" fillId="0" borderId="75" xfId="0" applyFont="1" applyBorder="1" applyAlignment="1">
      <alignment horizontal="center" vertical="center"/>
    </xf>
    <xf numFmtId="0" fontId="7" fillId="0" borderId="75" xfId="0" applyFont="1" applyBorder="1" applyAlignment="1">
      <alignment horizontal="center" vertical="center" wrapText="1"/>
    </xf>
    <xf numFmtId="0" fontId="7" fillId="0" borderId="75" xfId="0" applyFont="1" applyBorder="1" applyAlignment="1">
      <alignment horizontal="center" vertical="center"/>
    </xf>
    <xf numFmtId="0" fontId="7" fillId="0" borderId="12" xfId="0" applyFont="1" applyBorder="1" applyAlignment="1">
      <alignment horizontal="center" vertical="center" textRotation="90" wrapText="1"/>
    </xf>
    <xf numFmtId="0" fontId="7" fillId="0" borderId="13" xfId="0" applyFont="1" applyBorder="1" applyAlignment="1">
      <alignment horizontal="center" vertical="center" textRotation="90" wrapText="1"/>
    </xf>
    <xf numFmtId="0" fontId="7" fillId="0" borderId="14" xfId="0" applyFont="1" applyBorder="1" applyAlignment="1">
      <alignment horizontal="center" vertical="center" textRotation="90" wrapText="1"/>
    </xf>
    <xf numFmtId="0" fontId="7" fillId="0" borderId="73"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13" xfId="0" applyFont="1" applyBorder="1" applyAlignment="1" applyProtection="1">
      <alignment horizontal="justify" vertical="center" wrapText="1"/>
      <protection locked="0"/>
    </xf>
    <xf numFmtId="0" fontId="7" fillId="0" borderId="14" xfId="0" applyFont="1" applyBorder="1" applyAlignment="1" applyProtection="1">
      <alignment horizontal="justify" vertical="center" wrapText="1"/>
      <protection locked="0"/>
    </xf>
    <xf numFmtId="0" fontId="1" fillId="61" borderId="15" xfId="0" applyFont="1" applyFill="1" applyBorder="1" applyAlignment="1">
      <alignment horizontal="center" vertical="center" wrapText="1"/>
    </xf>
    <xf numFmtId="0" fontId="1" fillId="74" borderId="15" xfId="0" applyFont="1" applyFill="1" applyBorder="1" applyAlignment="1">
      <alignment horizontal="center" vertical="center" wrapText="1"/>
    </xf>
    <xf numFmtId="0" fontId="1" fillId="54" borderId="15" xfId="0" applyFont="1" applyFill="1" applyBorder="1" applyAlignment="1">
      <alignment horizontal="center" vertical="center" wrapText="1"/>
    </xf>
    <xf numFmtId="0" fontId="1" fillId="65" borderId="15" xfId="0" applyFont="1" applyFill="1" applyBorder="1" applyAlignment="1">
      <alignment horizontal="center" vertical="center" wrapText="1"/>
    </xf>
    <xf numFmtId="0" fontId="1" fillId="67" borderId="15" xfId="0" applyFont="1" applyFill="1" applyBorder="1" applyAlignment="1">
      <alignment horizontal="center" vertical="center" wrapText="1"/>
    </xf>
    <xf numFmtId="0" fontId="1" fillId="0" borderId="15" xfId="0" applyFont="1" applyBorder="1" applyAlignment="1">
      <alignment horizontal="justify" vertical="center" wrapText="1"/>
    </xf>
    <xf numFmtId="0" fontId="1" fillId="0" borderId="13" xfId="0" applyFont="1" applyBorder="1" applyAlignment="1" applyProtection="1">
      <alignment horizontal="justify" vertical="center" wrapText="1"/>
      <protection locked="0"/>
    </xf>
    <xf numFmtId="0" fontId="1" fillId="0" borderId="14" xfId="0" applyFont="1" applyBorder="1" applyAlignment="1" applyProtection="1">
      <alignment horizontal="justify" vertical="center" wrapText="1"/>
      <protection locked="0"/>
    </xf>
    <xf numFmtId="0" fontId="1" fillId="18" borderId="16" xfId="0" applyFont="1" applyFill="1" applyBorder="1" applyAlignment="1">
      <alignment horizontal="center" vertical="center" wrapText="1"/>
    </xf>
    <xf numFmtId="0" fontId="77" fillId="56" borderId="16" xfId="0" applyFont="1" applyFill="1" applyBorder="1" applyAlignment="1">
      <alignment horizontal="center" vertical="center" wrapText="1"/>
    </xf>
    <xf numFmtId="0" fontId="80" fillId="0" borderId="15" xfId="0" applyFont="1" applyBorder="1" applyAlignment="1">
      <alignment horizontal="justify" vertical="center" wrapText="1"/>
    </xf>
    <xf numFmtId="9" fontId="16" fillId="0" borderId="0" xfId="7" applyFont="1" applyAlignment="1">
      <alignment horizontal="justify" vertical="center" wrapText="1"/>
    </xf>
    <xf numFmtId="9" fontId="16" fillId="0" borderId="32" xfId="7" applyFont="1" applyBorder="1" applyAlignment="1">
      <alignment horizontal="justify" vertical="center" wrapText="1"/>
    </xf>
    <xf numFmtId="0" fontId="7" fillId="0" borderId="77" xfId="0" applyFont="1" applyBorder="1" applyAlignment="1">
      <alignment horizontal="justify" vertical="center" wrapText="1"/>
    </xf>
    <xf numFmtId="0" fontId="77" fillId="63" borderId="31" xfId="0" applyFont="1" applyFill="1" applyBorder="1" applyAlignment="1">
      <alignment horizontal="center" vertical="center" textRotation="90"/>
    </xf>
    <xf numFmtId="0" fontId="77" fillId="63" borderId="33" xfId="0" applyFont="1" applyFill="1" applyBorder="1" applyAlignment="1">
      <alignment horizontal="center" vertical="center" textRotation="90"/>
    </xf>
    <xf numFmtId="0" fontId="1" fillId="30" borderId="15" xfId="0" applyFont="1" applyFill="1" applyBorder="1" applyAlignment="1">
      <alignment horizontal="center" vertical="center" wrapText="1"/>
    </xf>
    <xf numFmtId="0" fontId="1" fillId="40" borderId="15" xfId="0" applyFont="1" applyFill="1" applyBorder="1" applyAlignment="1">
      <alignment horizontal="center" vertical="center" wrapText="1"/>
    </xf>
    <xf numFmtId="0" fontId="0" fillId="69" borderId="15" xfId="0" applyFill="1" applyBorder="1" applyAlignment="1">
      <alignment horizontal="center" vertical="center" textRotation="90" wrapText="1"/>
    </xf>
    <xf numFmtId="0" fontId="1" fillId="18" borderId="0" xfId="0" applyFont="1" applyFill="1" applyAlignment="1">
      <alignment horizontal="center" vertical="center" wrapText="1"/>
    </xf>
    <xf numFmtId="0" fontId="1" fillId="32" borderId="15" xfId="0" applyFont="1" applyFill="1" applyBorder="1" applyAlignment="1">
      <alignment horizontal="center" vertical="center" wrapText="1"/>
    </xf>
    <xf numFmtId="0" fontId="1" fillId="48" borderId="15" xfId="0" applyFont="1" applyFill="1" applyBorder="1" applyAlignment="1">
      <alignment horizontal="center" vertical="center" wrapText="1"/>
    </xf>
    <xf numFmtId="0" fontId="1" fillId="68" borderId="15" xfId="0" applyFont="1" applyFill="1" applyBorder="1" applyAlignment="1">
      <alignment horizontal="center" vertical="center" wrapText="1"/>
    </xf>
    <xf numFmtId="0" fontId="77" fillId="32" borderId="15" xfId="0" applyFont="1" applyFill="1" applyBorder="1" applyAlignment="1">
      <alignment horizontal="center" vertical="center" wrapText="1"/>
    </xf>
    <xf numFmtId="0" fontId="33" fillId="48" borderId="15" xfId="0" applyFont="1" applyFill="1" applyBorder="1" applyAlignment="1">
      <alignment horizontal="center" vertical="center" wrapText="1"/>
    </xf>
    <xf numFmtId="0" fontId="33" fillId="32" borderId="15" xfId="0" applyFont="1" applyFill="1" applyBorder="1" applyAlignment="1">
      <alignment horizontal="center" vertical="center" wrapText="1"/>
    </xf>
    <xf numFmtId="0" fontId="55" fillId="17" borderId="15" xfId="0" applyFont="1" applyFill="1" applyBorder="1" applyAlignment="1">
      <alignment horizontal="center" vertical="center" wrapText="1"/>
    </xf>
    <xf numFmtId="0" fontId="80" fillId="0" borderId="12" xfId="0" applyFont="1" applyBorder="1" applyAlignment="1">
      <alignment horizontal="justify" vertical="center"/>
    </xf>
    <xf numFmtId="0" fontId="80" fillId="0" borderId="13" xfId="0" applyFont="1" applyBorder="1" applyAlignment="1">
      <alignment horizontal="justify" vertical="center"/>
    </xf>
    <xf numFmtId="0" fontId="80" fillId="0" borderId="14" xfId="0" applyFont="1" applyBorder="1" applyAlignment="1">
      <alignment horizontal="justify" vertical="center"/>
    </xf>
    <xf numFmtId="3" fontId="1" fillId="0" borderId="12" xfId="0" applyNumberFormat="1" applyFont="1" applyBorder="1" applyAlignment="1" applyProtection="1">
      <alignment horizontal="center" vertical="center" wrapText="1"/>
      <protection locked="0"/>
    </xf>
    <xf numFmtId="3" fontId="1" fillId="0" borderId="13" xfId="0" applyNumberFormat="1" applyFont="1" applyBorder="1" applyAlignment="1" applyProtection="1">
      <alignment horizontal="center" vertical="center" wrapText="1"/>
      <protection locked="0"/>
    </xf>
    <xf numFmtId="3" fontId="1" fillId="0" borderId="14" xfId="0" applyNumberFormat="1" applyFont="1" applyBorder="1" applyAlignment="1" applyProtection="1">
      <alignment horizontal="center" vertical="center" wrapText="1"/>
      <protection locked="0"/>
    </xf>
    <xf numFmtId="0" fontId="16" fillId="0" borderId="32" xfId="0" applyFont="1" applyBorder="1" applyAlignment="1">
      <alignment horizontal="justify" vertical="center"/>
    </xf>
    <xf numFmtId="0" fontId="16" fillId="0" borderId="54" xfId="0" applyFont="1" applyBorder="1" applyAlignment="1">
      <alignment horizontal="justify" vertical="center" wrapText="1"/>
    </xf>
    <xf numFmtId="0" fontId="23" fillId="0" borderId="51" xfId="0" applyFont="1" applyBorder="1" applyAlignment="1">
      <alignment horizontal="justify" vertical="center" wrapText="1"/>
    </xf>
    <xf numFmtId="0" fontId="23" fillId="0" borderId="25" xfId="0" applyFont="1" applyBorder="1" applyAlignment="1">
      <alignment horizontal="justify" vertical="center" wrapText="1"/>
    </xf>
    <xf numFmtId="0" fontId="23" fillId="0" borderId="60" xfId="0" applyFont="1" applyBorder="1" applyAlignment="1">
      <alignment horizontal="justify" vertical="center" wrapText="1"/>
    </xf>
    <xf numFmtId="0" fontId="1" fillId="0" borderId="12" xfId="0" applyFont="1" applyBorder="1" applyAlignment="1">
      <alignment horizontal="justify" vertical="center"/>
    </xf>
    <xf numFmtId="0" fontId="1" fillId="0" borderId="13" xfId="0" applyFont="1" applyBorder="1" applyAlignment="1">
      <alignment horizontal="justify" vertical="center"/>
    </xf>
    <xf numFmtId="0" fontId="1" fillId="0" borderId="14" xfId="0" applyFont="1" applyBorder="1" applyAlignment="1">
      <alignment horizontal="justify" vertical="center"/>
    </xf>
    <xf numFmtId="49" fontId="7" fillId="0" borderId="12" xfId="0" applyNumberFormat="1" applyFont="1" applyBorder="1" applyAlignment="1">
      <alignment horizontal="center" vertical="center" textRotation="90" wrapText="1"/>
    </xf>
    <xf numFmtId="49" fontId="7" fillId="0" borderId="14" xfId="0" applyNumberFormat="1" applyFont="1" applyBorder="1" applyAlignment="1">
      <alignment horizontal="center" vertical="center" textRotation="90" wrapText="1"/>
    </xf>
    <xf numFmtId="49" fontId="7" fillId="0" borderId="13" xfId="0" applyNumberFormat="1" applyFont="1" applyBorder="1" applyAlignment="1">
      <alignment horizontal="center" vertical="center" textRotation="90" wrapText="1"/>
    </xf>
    <xf numFmtId="0" fontId="20" fillId="0" borderId="16" xfId="0" applyFont="1" applyBorder="1" applyAlignment="1">
      <alignment horizontal="justify" vertical="center" wrapText="1"/>
    </xf>
    <xf numFmtId="0" fontId="20" fillId="0" borderId="34" xfId="0" applyFont="1" applyBorder="1" applyAlignment="1">
      <alignment horizontal="justify" vertical="center" wrapText="1"/>
    </xf>
    <xf numFmtId="0" fontId="81" fillId="0" borderId="15" xfId="0" applyFont="1" applyBorder="1" applyAlignment="1">
      <alignment horizontal="justify" vertical="center" wrapText="1"/>
    </xf>
    <xf numFmtId="0" fontId="15" fillId="0" borderId="16" xfId="0" applyFont="1" applyBorder="1" applyAlignment="1">
      <alignment horizontal="justify" vertical="center"/>
    </xf>
    <xf numFmtId="0" fontId="15" fillId="0" borderId="34" xfId="0" applyFont="1" applyBorder="1" applyAlignment="1">
      <alignment horizontal="justify" vertical="center"/>
    </xf>
    <xf numFmtId="0" fontId="85" fillId="0" borderId="12" xfId="0" applyFont="1" applyBorder="1" applyAlignment="1">
      <alignment horizontal="justify" vertical="center" wrapText="1"/>
    </xf>
    <xf numFmtId="0" fontId="85" fillId="0" borderId="13" xfId="0" applyFont="1" applyBorder="1" applyAlignment="1">
      <alignment horizontal="justify" vertical="center" wrapText="1"/>
    </xf>
    <xf numFmtId="0" fontId="85" fillId="0" borderId="14" xfId="0" applyFont="1" applyBorder="1" applyAlignment="1">
      <alignment horizontal="justify" vertical="center" wrapText="1"/>
    </xf>
    <xf numFmtId="0" fontId="13" fillId="0" borderId="0" xfId="0" applyFont="1" applyAlignment="1">
      <alignment horizontal="justify" vertical="top"/>
    </xf>
    <xf numFmtId="0" fontId="67" fillId="0" borderId="0" xfId="0" applyFont="1" applyAlignment="1">
      <alignment horizontal="left"/>
    </xf>
    <xf numFmtId="0" fontId="42" fillId="0" borderId="12" xfId="0" applyFont="1" applyBorder="1" applyAlignment="1">
      <alignment horizontal="center" vertical="center" wrapText="1"/>
    </xf>
    <xf numFmtId="0" fontId="42" fillId="0" borderId="13" xfId="0" applyFont="1" applyBorder="1" applyAlignment="1">
      <alignment horizontal="center" vertical="center" wrapText="1"/>
    </xf>
    <xf numFmtId="0" fontId="42" fillId="0" borderId="14" xfId="0" applyFont="1" applyBorder="1" applyAlignment="1">
      <alignment horizontal="center" vertical="center" wrapText="1"/>
    </xf>
    <xf numFmtId="0" fontId="23" fillId="0" borderId="31" xfId="0" applyFont="1" applyBorder="1" applyAlignment="1">
      <alignment horizontal="justify" vertical="center"/>
    </xf>
    <xf numFmtId="0" fontId="23" fillId="0" borderId="0" xfId="0" applyFont="1" applyAlignment="1">
      <alignment horizontal="justify" vertical="center"/>
    </xf>
    <xf numFmtId="0" fontId="23" fillId="0" borderId="32" xfId="0" applyFont="1" applyBorder="1" applyAlignment="1">
      <alignment horizontal="justify" vertical="center"/>
    </xf>
    <xf numFmtId="0" fontId="11" fillId="7" borderId="48" xfId="0" applyFont="1" applyFill="1" applyBorder="1" applyAlignment="1">
      <alignment horizontal="center" vertical="center" wrapText="1"/>
    </xf>
    <xf numFmtId="0" fontId="11" fillId="7" borderId="49" xfId="0" applyFont="1" applyFill="1" applyBorder="1" applyAlignment="1">
      <alignment horizontal="center" vertical="center" wrapText="1"/>
    </xf>
    <xf numFmtId="0" fontId="11" fillId="7" borderId="50" xfId="0" applyFont="1" applyFill="1" applyBorder="1" applyAlignment="1">
      <alignment horizontal="center" vertical="center" wrapText="1"/>
    </xf>
    <xf numFmtId="0" fontId="25" fillId="0" borderId="0" xfId="0" applyFont="1" applyAlignment="1">
      <alignment horizontal="justify" vertical="center" wrapText="1"/>
    </xf>
    <xf numFmtId="0" fontId="25" fillId="0" borderId="54" xfId="0" applyFont="1" applyBorder="1" applyAlignment="1">
      <alignment horizontal="justify" vertical="center" wrapText="1"/>
    </xf>
    <xf numFmtId="0" fontId="48" fillId="0" borderId="0" xfId="1" applyFont="1" applyFill="1" applyAlignment="1">
      <alignment horizontal="center" vertical="center" wrapText="1"/>
    </xf>
    <xf numFmtId="0" fontId="15" fillId="0" borderId="59" xfId="0" applyFont="1" applyBorder="1" applyAlignment="1">
      <alignment horizontal="justify" vertical="center"/>
    </xf>
    <xf numFmtId="3" fontId="7" fillId="0" borderId="12" xfId="0" applyNumberFormat="1" applyFont="1" applyBorder="1" applyAlignment="1" applyProtection="1">
      <alignment horizontal="center" vertical="center" wrapText="1"/>
      <protection locked="0"/>
    </xf>
    <xf numFmtId="3" fontId="7" fillId="0" borderId="13" xfId="0" applyNumberFormat="1" applyFont="1" applyBorder="1" applyAlignment="1" applyProtection="1">
      <alignment horizontal="center" vertical="center" wrapText="1"/>
      <protection locked="0"/>
    </xf>
    <xf numFmtId="3" fontId="7" fillId="0" borderId="14" xfId="0" applyNumberFormat="1" applyFont="1" applyBorder="1" applyAlignment="1" applyProtection="1">
      <alignment horizontal="center" vertical="center" wrapText="1"/>
      <protection locked="0"/>
    </xf>
    <xf numFmtId="0" fontId="3" fillId="0" borderId="0" xfId="4" applyFont="1" applyAlignment="1">
      <alignment horizontal="justify" vertical="top" wrapText="1"/>
    </xf>
    <xf numFmtId="49" fontId="3" fillId="0" borderId="15" xfId="0" applyNumberFormat="1" applyFont="1" applyBorder="1" applyAlignment="1">
      <alignment horizontal="center" vertical="center" wrapText="1"/>
    </xf>
    <xf numFmtId="0" fontId="1" fillId="0" borderId="51" xfId="0" applyFont="1" applyBorder="1" applyAlignment="1">
      <alignment horizontal="center" vertical="center" wrapText="1"/>
    </xf>
    <xf numFmtId="0" fontId="1" fillId="0" borderId="25" xfId="0" applyFont="1" applyBorder="1" applyAlignment="1">
      <alignment horizontal="center" vertical="center" wrapText="1"/>
    </xf>
    <xf numFmtId="0" fontId="1" fillId="0" borderId="60" xfId="0" applyFont="1" applyBorder="1" applyAlignment="1">
      <alignment horizontal="center" vertical="center" wrapText="1"/>
    </xf>
    <xf numFmtId="0" fontId="55" fillId="41" borderId="31" xfId="0" applyFont="1" applyFill="1" applyBorder="1" applyAlignment="1">
      <alignment horizontal="center" vertical="center" wrapText="1"/>
    </xf>
    <xf numFmtId="0" fontId="55" fillId="41" borderId="33" xfId="0" applyFont="1" applyFill="1" applyBorder="1" applyAlignment="1">
      <alignment horizontal="center" vertical="center" wrapText="1"/>
    </xf>
    <xf numFmtId="0" fontId="68" fillId="55" borderId="0" xfId="0" applyFont="1" applyFill="1" applyAlignment="1">
      <alignment horizontal="center" vertical="center" wrapText="1"/>
    </xf>
    <xf numFmtId="0" fontId="68" fillId="55" borderId="16" xfId="0" applyFont="1" applyFill="1" applyBorder="1" applyAlignment="1">
      <alignment horizontal="center" vertical="center" wrapText="1"/>
    </xf>
    <xf numFmtId="0" fontId="1" fillId="56" borderId="33" xfId="0" applyFont="1" applyFill="1" applyBorder="1" applyAlignment="1">
      <alignment horizontal="center" vertical="center" wrapText="1"/>
    </xf>
    <xf numFmtId="0" fontId="1" fillId="56" borderId="16" xfId="0" applyFont="1" applyFill="1" applyBorder="1" applyAlignment="1">
      <alignment horizontal="center" vertical="center" wrapText="1"/>
    </xf>
    <xf numFmtId="0" fontId="83" fillId="0" borderId="15" xfId="0" applyFont="1" applyBorder="1" applyAlignment="1">
      <alignment horizontal="justify" vertical="center" wrapText="1"/>
    </xf>
    <xf numFmtId="0" fontId="25" fillId="0" borderId="0" xfId="0" applyFont="1" applyAlignment="1">
      <alignment horizontal="justify" vertical="center"/>
    </xf>
    <xf numFmtId="0" fontId="25" fillId="0" borderId="54" xfId="0" applyFont="1" applyBorder="1" applyAlignment="1">
      <alignment horizontal="justify" vertical="center"/>
    </xf>
    <xf numFmtId="0" fontId="48" fillId="0" borderId="0" xfId="1" applyNumberFormat="1" applyFont="1" applyFill="1" applyAlignment="1" applyProtection="1">
      <alignment horizontal="center" vertical="center" wrapText="1"/>
    </xf>
    <xf numFmtId="49" fontId="7" fillId="0" borderId="12" xfId="0" applyNumberFormat="1" applyFont="1" applyBorder="1" applyAlignment="1" applyProtection="1">
      <alignment horizontal="center" vertical="center" wrapText="1"/>
      <protection locked="0"/>
    </xf>
    <xf numFmtId="49" fontId="7" fillId="0" borderId="14" xfId="0" applyNumberFormat="1" applyFont="1" applyBorder="1" applyAlignment="1" applyProtection="1">
      <alignment horizontal="center" vertical="center" wrapText="1"/>
      <protection locked="0"/>
    </xf>
    <xf numFmtId="0" fontId="11" fillId="6" borderId="48" xfId="0" applyFont="1" applyFill="1" applyBorder="1" applyAlignment="1">
      <alignment horizontal="center" vertical="center" wrapText="1"/>
    </xf>
    <xf numFmtId="0" fontId="11" fillId="6" borderId="49" xfId="0" applyFont="1" applyFill="1" applyBorder="1" applyAlignment="1">
      <alignment horizontal="center" vertical="center" wrapText="1"/>
    </xf>
    <xf numFmtId="0" fontId="11" fillId="6" borderId="50" xfId="0" applyFont="1" applyFill="1" applyBorder="1" applyAlignment="1">
      <alignment horizontal="center" vertical="center" wrapText="1"/>
    </xf>
    <xf numFmtId="0" fontId="15" fillId="0" borderId="34" xfId="0" applyFont="1" applyBorder="1" applyAlignment="1">
      <alignment horizontal="justify" vertical="center" wrapText="1"/>
    </xf>
    <xf numFmtId="0" fontId="23" fillId="0" borderId="25" xfId="0" applyFont="1" applyBorder="1" applyAlignment="1">
      <alignment vertical="center" wrapText="1"/>
    </xf>
    <xf numFmtId="0" fontId="23" fillId="0" borderId="60" xfId="0" applyFont="1" applyBorder="1" applyAlignment="1">
      <alignment vertical="center" wrapText="1"/>
    </xf>
    <xf numFmtId="0" fontId="20" fillId="0" borderId="51" xfId="0" applyFont="1" applyBorder="1" applyAlignment="1">
      <alignment horizontal="justify" vertical="center" wrapText="1"/>
    </xf>
    <xf numFmtId="0" fontId="20" fillId="0" borderId="25" xfId="0" applyFont="1" applyBorder="1" applyAlignment="1">
      <alignment horizontal="justify" vertical="center" wrapText="1"/>
    </xf>
    <xf numFmtId="0" fontId="20" fillId="0" borderId="60" xfId="0" applyFont="1" applyBorder="1" applyAlignment="1">
      <alignment horizontal="justify" vertical="center" wrapText="1"/>
    </xf>
    <xf numFmtId="0" fontId="1" fillId="0" borderId="70" xfId="0" applyFont="1" applyBorder="1" applyAlignment="1">
      <alignment horizontal="center" vertical="center" textRotation="90" wrapText="1"/>
    </xf>
    <xf numFmtId="0" fontId="3" fillId="0" borderId="69" xfId="0" applyFont="1" applyBorder="1" applyAlignment="1">
      <alignment horizontal="center" vertical="center" textRotation="90" wrapText="1"/>
    </xf>
    <xf numFmtId="0" fontId="3" fillId="0" borderId="70" xfId="0" applyFont="1" applyBorder="1" applyAlignment="1">
      <alignment horizontal="center" vertical="center" textRotation="90" wrapText="1"/>
    </xf>
    <xf numFmtId="3" fontId="3" fillId="0" borderId="51" xfId="0" applyNumberFormat="1" applyFont="1" applyBorder="1" applyAlignment="1">
      <alignment horizontal="center" vertical="center" wrapText="1"/>
    </xf>
    <xf numFmtId="3" fontId="3" fillId="0" borderId="25" xfId="0" applyNumberFormat="1" applyFont="1" applyBorder="1" applyAlignment="1">
      <alignment horizontal="center" vertical="center" wrapText="1"/>
    </xf>
    <xf numFmtId="3" fontId="3" fillId="0" borderId="60" xfId="0" applyNumberFormat="1" applyFont="1" applyBorder="1" applyAlignment="1">
      <alignment horizontal="center" vertical="center" wrapText="1"/>
    </xf>
    <xf numFmtId="3" fontId="3" fillId="0" borderId="33"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3" fontId="3" fillId="0" borderId="34" xfId="0" applyNumberFormat="1" applyFont="1" applyBorder="1" applyAlignment="1">
      <alignment horizontal="center" vertical="center" wrapText="1"/>
    </xf>
    <xf numFmtId="0" fontId="78" fillId="0" borderId="0" xfId="0" applyFont="1" applyAlignment="1">
      <alignment horizontal="left" vertical="center" wrapText="1"/>
    </xf>
    <xf numFmtId="0" fontId="67" fillId="0" borderId="0" xfId="0" applyFont="1" applyAlignment="1">
      <alignment horizontal="center"/>
    </xf>
    <xf numFmtId="0" fontId="3" fillId="0" borderId="15" xfId="0" applyFont="1" applyBorder="1" applyAlignment="1">
      <alignment horizontal="center" vertical="center" textRotation="90" wrapText="1"/>
    </xf>
    <xf numFmtId="0" fontId="1" fillId="0" borderId="32" xfId="0" applyFont="1" applyBorder="1" applyAlignment="1">
      <alignment horizontal="center" vertical="center" wrapText="1"/>
    </xf>
    <xf numFmtId="0" fontId="53" fillId="0" borderId="0" xfId="0" applyFont="1" applyAlignment="1">
      <alignment horizontal="center" wrapText="1"/>
    </xf>
    <xf numFmtId="0" fontId="53" fillId="0" borderId="0" xfId="0" applyFont="1" applyAlignment="1">
      <alignment horizontal="center" vertical="center" wrapText="1"/>
    </xf>
    <xf numFmtId="0" fontId="48" fillId="0" borderId="0" xfId="1" applyNumberFormat="1" applyFont="1" applyFill="1" applyAlignment="1" applyProtection="1">
      <alignment horizontal="right" vertical="center" wrapText="1"/>
      <protection locked="0"/>
    </xf>
    <xf numFmtId="0" fontId="7" fillId="0" borderId="12" xfId="0" applyFont="1" applyBorder="1" applyAlignment="1" applyProtection="1">
      <alignment horizontal="justify" vertical="center"/>
      <protection locked="0"/>
    </xf>
    <xf numFmtId="0" fontId="7" fillId="0" borderId="13" xfId="0" applyFont="1" applyBorder="1" applyAlignment="1" applyProtection="1">
      <alignment horizontal="justify" vertical="center"/>
      <protection locked="0"/>
    </xf>
    <xf numFmtId="0" fontId="7" fillId="0" borderId="14" xfId="0" applyFont="1" applyBorder="1" applyAlignment="1" applyProtection="1">
      <alignment horizontal="justify" vertical="center"/>
      <protection locked="0"/>
    </xf>
    <xf numFmtId="0" fontId="33" fillId="0" borderId="0" xfId="0" applyFont="1" applyAlignment="1">
      <alignment horizontal="justify" vertical="center" wrapText="1"/>
    </xf>
    <xf numFmtId="0" fontId="63" fillId="0" borderId="0" xfId="1" applyNumberFormat="1" applyFont="1" applyFill="1" applyAlignment="1">
      <alignment horizontal="right" vertical="center" wrapText="1"/>
    </xf>
    <xf numFmtId="0" fontId="7" fillId="0" borderId="0" xfId="5" applyFont="1" applyAlignment="1">
      <alignment horizontal="justify" vertical="center" wrapText="1"/>
    </xf>
    <xf numFmtId="0" fontId="48" fillId="0" borderId="0" xfId="1" applyNumberFormat="1" applyFont="1" applyFill="1" applyAlignment="1" applyProtection="1">
      <alignment horizontal="right" vertical="center" wrapText="1"/>
    </xf>
    <xf numFmtId="0" fontId="13" fillId="0" borderId="0" xfId="0" applyFont="1" applyAlignment="1">
      <alignment horizontal="justify" vertical="center" wrapText="1"/>
    </xf>
  </cellXfs>
  <cellStyles count="8">
    <cellStyle name="Hipervínculo" xfId="1" builtinId="8"/>
    <cellStyle name="Millares" xfId="2" builtinId="3"/>
    <cellStyle name="Millares 2" xfId="6"/>
    <cellStyle name="Normal" xfId="0" builtinId="0"/>
    <cellStyle name="Normal 2" xfId="5"/>
    <cellStyle name="Normal_Hoja1" xfId="4"/>
    <cellStyle name="Porcentaje" xfId="7" builtinId="5"/>
    <cellStyle name="Porcentual 2" xfId="3"/>
  </cellStyles>
  <dxfs count="178">
    <dxf>
      <fill>
        <patternFill patternType="mediumGray"/>
      </fill>
    </dxf>
    <dxf>
      <fill>
        <patternFill>
          <bgColor rgb="FFFF0000"/>
        </patternFill>
      </fill>
    </dxf>
    <dxf>
      <fill>
        <patternFill patternType="mediumGray"/>
      </fill>
    </dxf>
    <dxf>
      <fill>
        <patternFill>
          <bgColor rgb="FFFFFF00"/>
        </patternFill>
      </fill>
    </dxf>
    <dxf>
      <fill>
        <patternFill>
          <bgColor rgb="FFFF0000"/>
        </patternFill>
      </fill>
    </dxf>
    <dxf>
      <fill>
        <patternFill patternType="mediumGray"/>
      </fill>
    </dxf>
    <dxf>
      <fill>
        <patternFill patternType="solid">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patternType="mediumGray"/>
      </fill>
    </dxf>
    <dxf>
      <fill>
        <patternFill>
          <bgColor rgb="FFFFFF00"/>
        </patternFill>
      </fill>
    </dxf>
    <dxf>
      <fill>
        <patternFill patternType="mediumGray"/>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patternType="mediumGray"/>
      </fill>
    </dxf>
    <dxf>
      <fill>
        <patternFill>
          <bgColor rgb="FFFF0000"/>
        </patternFill>
      </fill>
    </dxf>
    <dxf>
      <fill>
        <patternFill patternType="mediumGray"/>
      </fill>
    </dxf>
    <dxf>
      <fill>
        <patternFill>
          <bgColor rgb="FFFFFF00"/>
        </patternFill>
      </fill>
    </dxf>
    <dxf>
      <fill>
        <patternFill>
          <bgColor rgb="FFFFFF00"/>
        </patternFill>
      </fill>
    </dxf>
    <dxf>
      <fill>
        <patternFill patternType="mediumGray"/>
      </fill>
    </dxf>
    <dxf>
      <fill>
        <patternFill>
          <bgColor rgb="FFFF0000"/>
        </patternFill>
      </fill>
    </dxf>
    <dxf>
      <fill>
        <patternFill>
          <bgColor rgb="FFFFFF00"/>
        </patternFill>
      </fill>
    </dxf>
  </dxfs>
  <tableStyles count="1" defaultTableStyle="TableStyleMedium2" defaultPivotStyle="PivotStyleLight16">
    <tableStyle name="Invisible" pivot="0" table="0" count="0"/>
  </tableStyles>
  <colors>
    <mruColors>
      <color rgb="FF666699"/>
      <color rgb="FF0066CC"/>
      <color rgb="FFFFFF99"/>
      <color rgb="FFFF99CC"/>
      <color rgb="FF660066"/>
      <color rgb="FFFF7C80"/>
      <color rgb="FFCC0066"/>
      <color rgb="FF009900"/>
      <color rgb="FF336699"/>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5EC31F2B-19B5-4AC7-A370-53CA6A051916}"/>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xmlns="" id="{75EE3ADD-E258-406B-9EC2-6327CF27D98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xmlns="" id="{69D0382D-5637-4014-BCA1-DCA9BC4BE5F1}"/>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06A9C74A-86B9-407A-83A5-731C446F51F9}"/>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9D4A9C07-5899-4A26-AD6A-3ACD6F139953}"/>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xmlns="" id="{E7E29050-494A-41D5-B382-9CACBD17E9AC}"/>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descr="Un conjunto de letras blancas en un fondo blanco&#10;&#10;Descripción generada automáticamente con confianza media">
          <a:extLst>
            <a:ext uri="{FF2B5EF4-FFF2-40B4-BE49-F238E27FC236}">
              <a16:creationId xmlns:a16="http://schemas.microsoft.com/office/drawing/2014/main" xmlns="" id="{7E73319B-6A8F-4834-919B-62A2EC698E1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0"/>
          <a:ext cx="1094400" cy="1011600"/>
        </a:xfrm>
        <a:prstGeom prst="rect">
          <a:avLst/>
        </a:prstGeom>
      </xdr:spPr>
    </xdr:pic>
    <xdr:clientData/>
  </xdr:twoCellAnchor>
  <xdr:twoCellAnchor editAs="oneCell">
    <xdr:from>
      <xdr:col>118</xdr:col>
      <xdr:colOff>209550</xdr:colOff>
      <xdr:row>0</xdr:row>
      <xdr:rowOff>9525</xdr:rowOff>
    </xdr:from>
    <xdr:to>
      <xdr:col>128</xdr:col>
      <xdr:colOff>4650</xdr:colOff>
      <xdr:row>0</xdr:row>
      <xdr:rowOff>1150725</xdr:rowOff>
    </xdr:to>
    <xdr:pic>
      <xdr:nvPicPr>
        <xdr:cNvPr id="5" name="Imagen 4" descr="Logotipo&#10;&#10;Descripción generada automáticamente">
          <a:extLst>
            <a:ext uri="{FF2B5EF4-FFF2-40B4-BE49-F238E27FC236}">
              <a16:creationId xmlns:a16="http://schemas.microsoft.com/office/drawing/2014/main" xmlns="" id="{36359790-AFE9-4F78-9C65-DD24E5E09E1B}"/>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9565600" y="9525"/>
          <a:ext cx="2271600" cy="1141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descr="Un conjunto de letras blancas en un fondo blanco&#10;&#10;Descripción generada automáticamente con confianza media">
          <a:extLst>
            <a:ext uri="{FF2B5EF4-FFF2-40B4-BE49-F238E27FC236}">
              <a16:creationId xmlns:a16="http://schemas.microsoft.com/office/drawing/2014/main" xmlns="" id="{EDE3A2D2-0077-4284-869F-6330FC67F7E4}"/>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0"/>
          <a:ext cx="1094400" cy="1011600"/>
        </a:xfrm>
        <a:prstGeom prst="rect">
          <a:avLst/>
        </a:prstGeom>
      </xdr:spPr>
    </xdr:pic>
    <xdr:clientData/>
  </xdr:twoCellAnchor>
  <xdr:twoCellAnchor editAs="oneCell">
    <xdr:from>
      <xdr:col>120</xdr:col>
      <xdr:colOff>204774</xdr:colOff>
      <xdr:row>0</xdr:row>
      <xdr:rowOff>0</xdr:rowOff>
    </xdr:from>
    <xdr:to>
      <xdr:col>130</xdr:col>
      <xdr:colOff>579</xdr:colOff>
      <xdr:row>0</xdr:row>
      <xdr:rowOff>1140775</xdr:rowOff>
    </xdr:to>
    <xdr:pic>
      <xdr:nvPicPr>
        <xdr:cNvPr id="3" name="Imagen 2" descr="Logotipo&#10;&#10;Descripción generada automáticamente">
          <a:extLst>
            <a:ext uri="{FF2B5EF4-FFF2-40B4-BE49-F238E27FC236}">
              <a16:creationId xmlns:a16="http://schemas.microsoft.com/office/drawing/2014/main" xmlns="" id="{947AE1AB-E76C-4057-945F-F1B67479D27A}"/>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30554599" y="0"/>
          <a:ext cx="2268425" cy="11407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9791ECAF-1B21-4267-AA13-8EE54E29595B}"/>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xmlns="" id="{C4C5DC00-1A18-44C5-9177-B1DC83A5C03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F0F04DBA-8A2C-4F7B-AC03-250F84ADAEEB}"/>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xmlns="" id="{48BE75C7-913C-4AF8-9A8C-BB4FFD3172DD}"/>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024267D5-1C1E-42FC-8A60-09B966A5841A}"/>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xmlns="" id="{BB8A48A0-E760-4305-8351-A02406A1E80E}"/>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0582BFB9-FD5F-447A-8648-1EE7CF6D5272}"/>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3" name="Imagen 2">
          <a:extLst>
            <a:ext uri="{FF2B5EF4-FFF2-40B4-BE49-F238E27FC236}">
              <a16:creationId xmlns:a16="http://schemas.microsoft.com/office/drawing/2014/main" xmlns="" id="{631713FB-76AF-4431-A830-C993B0B80538}"/>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xmlns="" id="{46A3EBB5-0EDB-46C5-B6C6-06104724BF07}"/>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51</xdr:col>
      <xdr:colOff>209550</xdr:colOff>
      <xdr:row>0</xdr:row>
      <xdr:rowOff>0</xdr:rowOff>
    </xdr:from>
    <xdr:to>
      <xdr:col>61</xdr:col>
      <xdr:colOff>4650</xdr:colOff>
      <xdr:row>0</xdr:row>
      <xdr:rowOff>1140775</xdr:rowOff>
    </xdr:to>
    <xdr:pic>
      <xdr:nvPicPr>
        <xdr:cNvPr id="3" name="Imagen 2">
          <a:extLst>
            <a:ext uri="{FF2B5EF4-FFF2-40B4-BE49-F238E27FC236}">
              <a16:creationId xmlns:a16="http://schemas.microsoft.com/office/drawing/2014/main" xmlns="" id="{F09E1EA2-CFAC-474E-A537-FE45F0A71988}"/>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2973050" y="0"/>
          <a:ext cx="2271600" cy="1140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xmlns="" id="{14EA49F4-A982-4840-80DC-2D9983DA3B5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E29D25E4-C4CB-4CE8-B52A-E205D227A4DE}"/>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xmlns="" id="{9BFEB699-4F1D-427F-AB60-0909FE15B341}"/>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D7114720-809E-4DA2-98E3-6C95408D7626}"/>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xmlns="" id="{2175F9CA-605B-4089-BF70-2FF2EBF0444F}"/>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B4776049-B697-4BBA-AEB4-F288FD9D85B8}"/>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xmlns="" id="{34988C34-1D2C-4C11-A5F7-FBDF2FFE9CA3}"/>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FAF11860-907E-49B1-A81D-4C95BE5ADF70}"/>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xmlns="" id="{1483497E-66E0-4B8D-ADBE-7BB3B157ACE3}"/>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1141200</xdr:rowOff>
    </xdr:to>
    <xdr:pic>
      <xdr:nvPicPr>
        <xdr:cNvPr id="5" name="Imagen 4">
          <a:extLst>
            <a:ext uri="{FF2B5EF4-FFF2-40B4-BE49-F238E27FC236}">
              <a16:creationId xmlns:a16="http://schemas.microsoft.com/office/drawing/2014/main" xmlns="" id="{48541F91-CBF1-48B5-AEC8-810AC2646162}"/>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412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5"/>
  <sheetViews>
    <sheetView showGridLines="0" tabSelected="1" view="pageBreakPreview" zoomScale="120" zoomScaleNormal="100" zoomScaleSheetLayoutView="12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6384" width="3.7109375" style="1" hidden="1"/>
  </cols>
  <sheetData>
    <row r="1" spans="2:30" ht="173.25" customHeight="1">
      <c r="B1" s="539" t="s">
        <v>0</v>
      </c>
      <c r="C1" s="540"/>
      <c r="D1" s="540"/>
      <c r="E1" s="540"/>
      <c r="F1" s="540"/>
      <c r="G1" s="540"/>
      <c r="H1" s="540"/>
      <c r="I1" s="540"/>
      <c r="J1" s="540"/>
      <c r="K1" s="540"/>
      <c r="L1" s="540"/>
      <c r="M1" s="540"/>
      <c r="N1" s="540"/>
      <c r="O1" s="540"/>
      <c r="P1" s="540"/>
      <c r="Q1" s="540"/>
      <c r="R1" s="540"/>
      <c r="S1" s="540"/>
      <c r="T1" s="540"/>
      <c r="U1" s="540"/>
      <c r="V1" s="540"/>
      <c r="W1" s="540"/>
      <c r="X1" s="540"/>
      <c r="Y1" s="540"/>
      <c r="Z1" s="540"/>
      <c r="AA1" s="540"/>
      <c r="AB1" s="540"/>
      <c r="AC1" s="540"/>
      <c r="AD1" s="540"/>
    </row>
    <row r="2" spans="2:30" ht="15" customHeight="1"/>
    <row r="3" spans="2:30" ht="45" customHeight="1">
      <c r="B3" s="541" t="s">
        <v>1</v>
      </c>
      <c r="C3" s="542"/>
      <c r="D3" s="542"/>
      <c r="E3" s="542"/>
      <c r="F3" s="542"/>
      <c r="G3" s="542"/>
      <c r="H3" s="542"/>
      <c r="I3" s="542"/>
      <c r="J3" s="542"/>
      <c r="K3" s="542"/>
      <c r="L3" s="542"/>
      <c r="M3" s="542"/>
      <c r="N3" s="542"/>
      <c r="O3" s="542"/>
      <c r="P3" s="542"/>
      <c r="Q3" s="542"/>
      <c r="R3" s="542"/>
      <c r="S3" s="542"/>
      <c r="T3" s="542"/>
      <c r="U3" s="542"/>
      <c r="V3" s="542"/>
      <c r="W3" s="542"/>
      <c r="X3" s="542"/>
      <c r="Y3" s="542"/>
      <c r="Z3" s="542"/>
      <c r="AA3" s="542"/>
      <c r="AB3" s="542"/>
      <c r="AC3" s="542"/>
      <c r="AD3" s="542"/>
    </row>
    <row r="4" spans="2:30" ht="15" customHeight="1"/>
    <row r="5" spans="2:30" ht="45" customHeight="1">
      <c r="B5" s="541" t="s">
        <v>840</v>
      </c>
      <c r="C5" s="542"/>
      <c r="D5" s="542"/>
      <c r="E5" s="542"/>
      <c r="F5" s="542"/>
      <c r="G5" s="542"/>
      <c r="H5" s="542"/>
      <c r="I5" s="542"/>
      <c r="J5" s="542"/>
      <c r="K5" s="542"/>
      <c r="L5" s="542"/>
      <c r="M5" s="542"/>
      <c r="N5" s="542"/>
      <c r="O5" s="542"/>
      <c r="P5" s="542"/>
      <c r="Q5" s="542"/>
      <c r="R5" s="542"/>
      <c r="S5" s="542"/>
      <c r="T5" s="542"/>
      <c r="U5" s="542"/>
      <c r="V5" s="542"/>
      <c r="W5" s="542"/>
      <c r="X5" s="542"/>
      <c r="Y5" s="542"/>
      <c r="Z5" s="542"/>
      <c r="AA5" s="542"/>
      <c r="AB5" s="542"/>
      <c r="AC5" s="542"/>
      <c r="AD5" s="542"/>
    </row>
    <row r="6" spans="2:30" ht="15" customHeight="1"/>
    <row r="7" spans="2:30" ht="72" customHeight="1">
      <c r="B7" s="541" t="s">
        <v>2</v>
      </c>
      <c r="C7" s="541"/>
      <c r="D7" s="541"/>
      <c r="E7" s="541"/>
      <c r="F7" s="541"/>
      <c r="G7" s="541"/>
      <c r="H7" s="541"/>
      <c r="I7" s="541"/>
      <c r="J7" s="541"/>
      <c r="K7" s="541"/>
      <c r="L7" s="541"/>
      <c r="M7" s="541"/>
      <c r="N7" s="541"/>
      <c r="O7" s="541"/>
      <c r="P7" s="541"/>
      <c r="Q7" s="541"/>
      <c r="R7" s="541"/>
      <c r="S7" s="541"/>
      <c r="T7" s="541"/>
      <c r="U7" s="541"/>
      <c r="V7" s="541"/>
      <c r="W7" s="541"/>
      <c r="X7" s="541"/>
      <c r="Y7" s="541"/>
      <c r="Z7" s="541"/>
      <c r="AA7" s="541"/>
      <c r="AB7" s="541"/>
      <c r="AC7" s="541"/>
      <c r="AD7" s="541"/>
    </row>
    <row r="8" spans="2:30" ht="15" customHeight="1" thickBot="1">
      <c r="B8" s="2" t="s">
        <v>3</v>
      </c>
      <c r="N8" s="2" t="s">
        <v>4</v>
      </c>
    </row>
    <row r="9" spans="2:30" ht="15" customHeight="1" thickBot="1">
      <c r="B9" s="543" t="str">
        <f>IF(Presentación!B10="","",Presentación!B10)</f>
        <v>Veracruz de Ignacio de la Llave</v>
      </c>
      <c r="C9" s="544"/>
      <c r="D9" s="544"/>
      <c r="E9" s="544"/>
      <c r="F9" s="544"/>
      <c r="G9" s="544"/>
      <c r="H9" s="544"/>
      <c r="I9" s="544"/>
      <c r="J9" s="544"/>
      <c r="K9" s="544"/>
      <c r="L9" s="545"/>
      <c r="N9" s="543" t="str">
        <f>IF(Presentación!N10="","",Presentación!N10)</f>
        <v>230</v>
      </c>
      <c r="O9" s="545"/>
    </row>
    <row r="10" spans="2:30" ht="15" customHeight="1"/>
    <row r="11" spans="2:30" ht="15" customHeight="1">
      <c r="B11" s="537" t="s">
        <v>5</v>
      </c>
      <c r="C11" s="537"/>
      <c r="D11" s="537"/>
      <c r="E11" s="537"/>
      <c r="F11" s="537"/>
      <c r="G11" s="537"/>
      <c r="H11" s="537"/>
      <c r="I11" s="537"/>
      <c r="J11" s="537"/>
      <c r="K11" s="537"/>
      <c r="L11" s="537"/>
      <c r="M11" s="537"/>
      <c r="N11" s="537"/>
      <c r="O11" s="537"/>
      <c r="P11" s="537"/>
      <c r="Q11" s="537"/>
      <c r="R11" s="537"/>
      <c r="S11" s="537"/>
      <c r="T11" s="537"/>
      <c r="U11" s="537"/>
      <c r="V11" s="206"/>
      <c r="W11" s="206"/>
      <c r="X11" s="206"/>
      <c r="Y11" s="206"/>
      <c r="Z11" s="206"/>
      <c r="AA11" s="206"/>
      <c r="AB11" s="206"/>
      <c r="AC11" s="206"/>
      <c r="AD11" s="206"/>
    </row>
    <row r="12" spans="2:30" ht="15" customHeight="1">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row>
    <row r="13" spans="2:30" ht="15" customHeight="1">
      <c r="B13" s="537" t="s">
        <v>6</v>
      </c>
      <c r="C13" s="537"/>
      <c r="D13" s="537"/>
      <c r="E13" s="537"/>
      <c r="F13" s="537"/>
      <c r="G13" s="537"/>
      <c r="H13" s="537"/>
      <c r="I13" s="537"/>
      <c r="J13" s="537"/>
      <c r="K13" s="537"/>
      <c r="L13" s="537"/>
      <c r="M13" s="537"/>
      <c r="N13" s="537"/>
      <c r="O13" s="537"/>
      <c r="P13" s="537"/>
      <c r="Q13" s="537"/>
      <c r="R13" s="537"/>
      <c r="S13" s="537"/>
      <c r="T13" s="537"/>
      <c r="U13" s="537"/>
      <c r="V13" s="206"/>
      <c r="W13" s="206"/>
      <c r="X13" s="206"/>
      <c r="Y13" s="206"/>
      <c r="Z13" s="206"/>
      <c r="AA13" s="206"/>
      <c r="AB13" s="206"/>
      <c r="AC13" s="206"/>
      <c r="AD13" s="206"/>
    </row>
    <row r="14" spans="2:30" ht="15" customHeight="1">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row>
    <row r="15" spans="2:30" ht="15" customHeight="1">
      <c r="B15" s="537" t="s">
        <v>7</v>
      </c>
      <c r="C15" s="537"/>
      <c r="D15" s="537"/>
      <c r="E15" s="537"/>
      <c r="F15" s="537"/>
      <c r="G15" s="537"/>
      <c r="H15" s="537"/>
      <c r="I15" s="537"/>
      <c r="J15" s="537"/>
      <c r="K15" s="537"/>
      <c r="L15" s="537"/>
      <c r="M15" s="537"/>
      <c r="N15" s="537"/>
      <c r="O15" s="537"/>
      <c r="P15" s="537"/>
      <c r="Q15" s="537"/>
      <c r="R15" s="537"/>
      <c r="S15" s="537"/>
      <c r="T15" s="537"/>
      <c r="U15" s="537"/>
      <c r="V15" s="206"/>
      <c r="W15" s="206"/>
      <c r="X15" s="206"/>
      <c r="Y15" s="206"/>
      <c r="Z15" s="206"/>
      <c r="AA15" s="206"/>
      <c r="AB15" s="206"/>
      <c r="AC15" s="206"/>
      <c r="AD15" s="206"/>
    </row>
    <row r="16" spans="2:30" ht="15" customHeight="1">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c r="AD16" s="206"/>
    </row>
    <row r="17" spans="2:30" ht="30" customHeight="1">
      <c r="B17" s="537" t="s">
        <v>840</v>
      </c>
      <c r="C17" s="537"/>
      <c r="D17" s="537"/>
      <c r="E17" s="537"/>
      <c r="F17" s="537"/>
      <c r="G17" s="537"/>
      <c r="H17" s="537"/>
      <c r="I17" s="537"/>
      <c r="J17" s="537"/>
      <c r="K17" s="537"/>
      <c r="L17" s="537"/>
      <c r="M17" s="537"/>
      <c r="N17" s="537"/>
      <c r="O17" s="537"/>
      <c r="P17" s="537"/>
      <c r="Q17" s="537"/>
      <c r="R17" s="537"/>
      <c r="S17" s="537"/>
      <c r="T17" s="537"/>
      <c r="U17" s="537"/>
      <c r="V17" s="206"/>
      <c r="W17" s="206"/>
      <c r="X17" s="206"/>
      <c r="Y17" s="206"/>
      <c r="Z17" s="206"/>
      <c r="AA17" s="206"/>
      <c r="AB17" s="206"/>
      <c r="AC17" s="206"/>
      <c r="AD17" s="206"/>
    </row>
    <row r="18" spans="2:30" ht="15" customHeight="1">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row>
    <row r="19" spans="2:30" ht="15" customHeight="1">
      <c r="B19" s="206"/>
      <c r="C19" s="538" t="s">
        <v>859</v>
      </c>
      <c r="D19" s="538"/>
      <c r="E19" s="538"/>
      <c r="F19" s="538"/>
      <c r="G19" s="538"/>
      <c r="H19" s="538"/>
      <c r="I19" s="538"/>
      <c r="J19" s="538"/>
      <c r="K19" s="538"/>
      <c r="L19" s="538"/>
      <c r="M19" s="538"/>
      <c r="N19" s="538"/>
      <c r="O19" s="538"/>
      <c r="P19" s="538"/>
      <c r="Q19" s="538"/>
      <c r="R19" s="538"/>
      <c r="S19" s="538"/>
      <c r="T19" s="538"/>
      <c r="U19" s="538"/>
      <c r="V19" s="206"/>
      <c r="W19" s="206"/>
      <c r="X19" s="537" t="s">
        <v>1209</v>
      </c>
      <c r="Y19" s="537"/>
      <c r="Z19" s="537"/>
      <c r="AA19" s="537"/>
      <c r="AB19" s="537"/>
      <c r="AC19" s="537"/>
      <c r="AD19" s="537"/>
    </row>
    <row r="20" spans="2:30" ht="15" customHeight="1">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row>
    <row r="21" spans="2:30" ht="15" customHeight="1">
      <c r="B21" s="206"/>
      <c r="C21" s="538" t="s">
        <v>860</v>
      </c>
      <c r="D21" s="538"/>
      <c r="E21" s="538"/>
      <c r="F21" s="538"/>
      <c r="G21" s="538"/>
      <c r="H21" s="538"/>
      <c r="I21" s="538"/>
      <c r="J21" s="538"/>
      <c r="K21" s="538"/>
      <c r="L21" s="538"/>
      <c r="M21" s="538"/>
      <c r="N21" s="538"/>
      <c r="O21" s="538"/>
      <c r="P21" s="538"/>
      <c r="Q21" s="538"/>
      <c r="R21" s="538"/>
      <c r="S21" s="538"/>
      <c r="T21" s="538"/>
      <c r="U21" s="538"/>
      <c r="V21" s="206"/>
      <c r="W21" s="206"/>
      <c r="X21" s="537" t="s">
        <v>1293</v>
      </c>
      <c r="Y21" s="537"/>
      <c r="Z21" s="537"/>
      <c r="AA21" s="537"/>
      <c r="AB21" s="537"/>
      <c r="AC21" s="537"/>
      <c r="AD21" s="537"/>
    </row>
    <row r="22" spans="2:30" ht="15" customHeight="1">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row>
    <row r="23" spans="2:30" ht="15" customHeight="1">
      <c r="B23" s="206"/>
      <c r="C23" s="538" t="s">
        <v>921</v>
      </c>
      <c r="D23" s="538"/>
      <c r="E23" s="538"/>
      <c r="F23" s="538"/>
      <c r="G23" s="538"/>
      <c r="H23" s="538"/>
      <c r="I23" s="538"/>
      <c r="J23" s="538"/>
      <c r="K23" s="538"/>
      <c r="L23" s="538"/>
      <c r="M23" s="538"/>
      <c r="N23" s="538"/>
      <c r="O23" s="538"/>
      <c r="P23" s="538"/>
      <c r="Q23" s="538"/>
      <c r="R23" s="538"/>
      <c r="S23" s="538"/>
      <c r="T23" s="538"/>
      <c r="U23" s="538"/>
      <c r="V23" s="206"/>
      <c r="W23" s="206"/>
      <c r="X23" s="537" t="s">
        <v>1294</v>
      </c>
      <c r="Y23" s="537"/>
      <c r="Z23" s="537"/>
      <c r="AA23" s="537"/>
      <c r="AB23" s="537"/>
      <c r="AC23" s="537"/>
      <c r="AD23" s="537"/>
    </row>
    <row r="24" spans="2:30" ht="15" customHeight="1">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row>
    <row r="25" spans="2:30" ht="15" customHeight="1">
      <c r="B25" s="206"/>
      <c r="C25" s="538" t="s">
        <v>861</v>
      </c>
      <c r="D25" s="538"/>
      <c r="E25" s="538"/>
      <c r="F25" s="538"/>
      <c r="G25" s="538"/>
      <c r="H25" s="538"/>
      <c r="I25" s="538"/>
      <c r="J25" s="538"/>
      <c r="K25" s="538"/>
      <c r="L25" s="538"/>
      <c r="M25" s="538"/>
      <c r="N25" s="538"/>
      <c r="O25" s="538"/>
      <c r="P25" s="538"/>
      <c r="Q25" s="538"/>
      <c r="R25" s="538"/>
      <c r="S25" s="538"/>
      <c r="T25" s="538"/>
      <c r="U25" s="538"/>
      <c r="V25" s="206"/>
      <c r="W25" s="206"/>
      <c r="X25" s="537" t="s">
        <v>1303</v>
      </c>
      <c r="Y25" s="537"/>
      <c r="Z25" s="537"/>
      <c r="AA25" s="537"/>
      <c r="AB25" s="537"/>
      <c r="AC25" s="537"/>
      <c r="AD25" s="537"/>
    </row>
    <row r="26" spans="2:30" ht="15" customHeight="1">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c r="AD26" s="206"/>
    </row>
    <row r="27" spans="2:30" ht="15" customHeight="1">
      <c r="B27" s="206"/>
      <c r="C27" s="538" t="s">
        <v>862</v>
      </c>
      <c r="D27" s="538"/>
      <c r="E27" s="538"/>
      <c r="F27" s="538"/>
      <c r="G27" s="538"/>
      <c r="H27" s="538"/>
      <c r="I27" s="538"/>
      <c r="J27" s="538"/>
      <c r="K27" s="538"/>
      <c r="L27" s="538"/>
      <c r="M27" s="538"/>
      <c r="N27" s="538"/>
      <c r="O27" s="538"/>
      <c r="P27" s="538"/>
      <c r="Q27" s="538"/>
      <c r="R27" s="538"/>
      <c r="S27" s="538"/>
      <c r="T27" s="538"/>
      <c r="U27" s="538"/>
      <c r="V27" s="206"/>
      <c r="W27" s="206"/>
      <c r="X27" s="537" t="s">
        <v>1304</v>
      </c>
      <c r="Y27" s="537"/>
      <c r="Z27" s="537"/>
      <c r="AA27" s="537"/>
      <c r="AB27" s="537"/>
      <c r="AC27" s="537"/>
      <c r="AD27" s="537"/>
    </row>
    <row r="28" spans="2:30" ht="15" customHeight="1">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row>
    <row r="29" spans="2:30" ht="30" customHeight="1">
      <c r="B29" s="206"/>
      <c r="C29" s="538" t="s">
        <v>1208</v>
      </c>
      <c r="D29" s="538"/>
      <c r="E29" s="538"/>
      <c r="F29" s="538"/>
      <c r="G29" s="538"/>
      <c r="H29" s="538"/>
      <c r="I29" s="538"/>
      <c r="J29" s="538"/>
      <c r="K29" s="538"/>
      <c r="L29" s="538"/>
      <c r="M29" s="538"/>
      <c r="N29" s="538"/>
      <c r="O29" s="538"/>
      <c r="P29" s="538"/>
      <c r="Q29" s="538"/>
      <c r="R29" s="538"/>
      <c r="S29" s="538"/>
      <c r="T29" s="538"/>
      <c r="U29" s="538"/>
      <c r="V29" s="218"/>
      <c r="W29" s="218"/>
      <c r="X29" s="538" t="s">
        <v>1305</v>
      </c>
      <c r="Y29" s="538"/>
      <c r="Z29" s="538"/>
      <c r="AA29" s="538"/>
      <c r="AB29" s="538"/>
      <c r="AC29" s="538"/>
      <c r="AD29" s="538"/>
    </row>
    <row r="30" spans="2:30" ht="15" customHeight="1">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row>
    <row r="31" spans="2:30" ht="15" customHeight="1">
      <c r="B31" s="537" t="s">
        <v>1126</v>
      </c>
      <c r="C31" s="537"/>
      <c r="D31" s="537"/>
      <c r="E31" s="537"/>
      <c r="F31" s="537"/>
      <c r="G31" s="537"/>
      <c r="H31" s="537"/>
      <c r="I31" s="537"/>
      <c r="J31" s="537"/>
      <c r="K31" s="537"/>
      <c r="L31" s="537"/>
      <c r="M31" s="537"/>
      <c r="N31" s="537"/>
      <c r="O31" s="537"/>
      <c r="P31" s="537"/>
      <c r="Q31" s="537"/>
      <c r="R31" s="537"/>
      <c r="S31" s="537"/>
      <c r="T31" s="537"/>
      <c r="U31" s="537"/>
      <c r="V31" s="206"/>
      <c r="W31" s="206"/>
      <c r="X31" s="537" t="s">
        <v>1167</v>
      </c>
      <c r="Y31" s="537"/>
      <c r="Z31" s="537"/>
      <c r="AA31" s="537"/>
      <c r="AB31" s="537"/>
      <c r="AC31" s="537"/>
      <c r="AD31" s="537"/>
    </row>
    <row r="32" spans="2:30" ht="15" customHeight="1">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row>
    <row r="33" spans="2:30" ht="30" customHeight="1">
      <c r="B33" s="538" t="s">
        <v>1191</v>
      </c>
      <c r="C33" s="538"/>
      <c r="D33" s="538"/>
      <c r="E33" s="538"/>
      <c r="F33" s="538"/>
      <c r="G33" s="538"/>
      <c r="H33" s="538"/>
      <c r="I33" s="538"/>
      <c r="J33" s="538"/>
      <c r="K33" s="538"/>
      <c r="L33" s="538"/>
      <c r="M33" s="538"/>
      <c r="N33" s="538"/>
      <c r="O33" s="538"/>
      <c r="P33" s="538"/>
      <c r="Q33" s="538"/>
      <c r="R33" s="538"/>
      <c r="S33" s="538"/>
      <c r="T33" s="538"/>
      <c r="U33" s="538"/>
      <c r="V33" s="206"/>
      <c r="W33" s="206"/>
      <c r="X33" s="206"/>
      <c r="Y33" s="206"/>
      <c r="Z33" s="206"/>
      <c r="AA33" s="206"/>
      <c r="AB33" s="206"/>
      <c r="AC33" s="206"/>
      <c r="AD33" s="206"/>
    </row>
    <row r="34" spans="2:30" ht="15" customHeight="1">
      <c r="B34" s="218"/>
      <c r="C34" s="218"/>
      <c r="D34" s="218"/>
      <c r="E34" s="218"/>
      <c r="F34" s="218"/>
      <c r="G34" s="218"/>
      <c r="H34" s="218"/>
      <c r="I34" s="218"/>
      <c r="J34" s="218"/>
      <c r="K34" s="218"/>
      <c r="L34" s="218"/>
      <c r="M34" s="218"/>
      <c r="N34" s="218"/>
      <c r="O34" s="218"/>
      <c r="P34" s="218"/>
      <c r="Q34" s="218"/>
      <c r="R34" s="218"/>
      <c r="S34" s="218"/>
      <c r="T34" s="218"/>
      <c r="U34" s="218"/>
      <c r="V34" s="206"/>
      <c r="W34" s="206"/>
      <c r="X34" s="206"/>
      <c r="Y34" s="206"/>
      <c r="Z34" s="206"/>
      <c r="AA34" s="206"/>
      <c r="AB34" s="206"/>
      <c r="AC34" s="206"/>
      <c r="AD34" s="206"/>
    </row>
    <row r="35" spans="2:30" ht="30" customHeight="1">
      <c r="B35" s="538" t="s">
        <v>1190</v>
      </c>
      <c r="C35" s="538"/>
      <c r="D35" s="538"/>
      <c r="E35" s="538"/>
      <c r="F35" s="538"/>
      <c r="G35" s="538"/>
      <c r="H35" s="538"/>
      <c r="I35" s="538"/>
      <c r="J35" s="538"/>
      <c r="K35" s="538"/>
      <c r="L35" s="538"/>
      <c r="M35" s="538"/>
      <c r="N35" s="538"/>
      <c r="O35" s="538"/>
      <c r="P35" s="538"/>
      <c r="Q35" s="538"/>
      <c r="R35" s="538"/>
      <c r="S35" s="538"/>
      <c r="T35" s="538"/>
      <c r="U35" s="538"/>
      <c r="V35" s="206"/>
      <c r="W35" s="206"/>
      <c r="X35" s="206"/>
      <c r="Y35" s="206"/>
      <c r="Z35" s="206"/>
      <c r="AA35" s="206"/>
      <c r="AB35" s="206"/>
      <c r="AC35" s="206"/>
      <c r="AD35" s="206"/>
    </row>
    <row r="36" spans="2:30" ht="15" customHeight="1">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row>
    <row r="37" spans="2:30" ht="30" customHeight="1">
      <c r="B37" s="537" t="s">
        <v>8</v>
      </c>
      <c r="C37" s="537"/>
      <c r="D37" s="537"/>
      <c r="E37" s="537"/>
      <c r="F37" s="537"/>
      <c r="G37" s="537"/>
      <c r="H37" s="537"/>
      <c r="I37" s="537"/>
      <c r="J37" s="537"/>
      <c r="K37" s="537"/>
      <c r="L37" s="537"/>
      <c r="M37" s="537"/>
      <c r="N37" s="537"/>
      <c r="O37" s="537"/>
      <c r="P37" s="537"/>
      <c r="Q37" s="537"/>
      <c r="R37" s="537"/>
      <c r="S37" s="537"/>
      <c r="T37" s="537"/>
      <c r="U37" s="537"/>
      <c r="V37" s="206"/>
      <c r="W37" s="206"/>
      <c r="X37" s="206"/>
      <c r="Y37" s="206"/>
      <c r="Z37" s="206"/>
      <c r="AA37" s="206"/>
      <c r="AB37" s="206"/>
      <c r="AC37" s="206"/>
      <c r="AD37" s="206"/>
    </row>
    <row r="38" spans="2:30" ht="15" customHeight="1">
      <c r="B38" s="206"/>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row>
    <row r="39" spans="2:30" ht="15" customHeight="1">
      <c r="B39" s="537" t="s">
        <v>9</v>
      </c>
      <c r="C39" s="537"/>
      <c r="D39" s="537"/>
      <c r="E39" s="537"/>
      <c r="F39" s="537"/>
      <c r="G39" s="537"/>
      <c r="H39" s="537"/>
      <c r="I39" s="537"/>
      <c r="J39" s="537"/>
      <c r="K39" s="537"/>
      <c r="L39" s="537"/>
      <c r="M39" s="537"/>
      <c r="N39" s="537"/>
      <c r="O39" s="537"/>
      <c r="P39" s="537"/>
      <c r="Q39" s="537"/>
      <c r="R39" s="537"/>
      <c r="S39" s="537"/>
      <c r="T39" s="537"/>
      <c r="U39" s="537"/>
      <c r="V39" s="206"/>
      <c r="W39" s="206"/>
      <c r="X39" s="206"/>
      <c r="Y39" s="206"/>
      <c r="Z39" s="206"/>
      <c r="AA39" s="206"/>
      <c r="AB39" s="206"/>
      <c r="AC39" s="206"/>
      <c r="AD39" s="206"/>
    </row>
    <row r="40" spans="2:30" ht="15" customHeight="1"/>
    <row r="41" spans="2:30" ht="15" customHeight="1"/>
    <row r="42" spans="2:30" ht="15" customHeight="1"/>
    <row r="43" spans="2:30" ht="15" customHeight="1"/>
    <row r="44" spans="2:30" ht="15" customHeight="1"/>
    <row r="45" spans="2:30" ht="15" customHeight="1"/>
  </sheetData>
  <sheetProtection algorithmName="SHA-512" hashValue="PNqovN+8AFixSpatPyKu94h4Al5UjYb3SXfdiZhlk63G7h1mvK3Zvvg7+xvkSvPLvmKB/fCm8ghXloVDpMHRDA==" saltValue="mjz1tpqlGR5TApAyqXwG9g==" spinCount="100000" sheet="1" objects="1" scenarios="1"/>
  <mergeCells count="28">
    <mergeCell ref="B1:AD1"/>
    <mergeCell ref="B3:AD3"/>
    <mergeCell ref="B5:AD5"/>
    <mergeCell ref="B7:AD7"/>
    <mergeCell ref="B9:L9"/>
    <mergeCell ref="N9:O9"/>
    <mergeCell ref="B39:U39"/>
    <mergeCell ref="C19:U19"/>
    <mergeCell ref="C21:U21"/>
    <mergeCell ref="C23:U23"/>
    <mergeCell ref="B11:U11"/>
    <mergeCell ref="B13:U13"/>
    <mergeCell ref="B15:U15"/>
    <mergeCell ref="B17:U17"/>
    <mergeCell ref="B31:U31"/>
    <mergeCell ref="B35:U35"/>
    <mergeCell ref="B33:U33"/>
    <mergeCell ref="X19:AD19"/>
    <mergeCell ref="X21:AD21"/>
    <mergeCell ref="X23:AD23"/>
    <mergeCell ref="X31:AD31"/>
    <mergeCell ref="B37:U37"/>
    <mergeCell ref="C25:U25"/>
    <mergeCell ref="X25:AD25"/>
    <mergeCell ref="C27:U27"/>
    <mergeCell ref="X27:AD27"/>
    <mergeCell ref="C29:U29"/>
    <mergeCell ref="X29:AD29"/>
  </mergeCells>
  <hyperlinks>
    <hyperlink ref="B11:U11" location="Presentación!AA9" display="Presentación"/>
    <hyperlink ref="B13:U13" location="Informantes!AA9" display="Informantes"/>
    <hyperlink ref="B15:U15" location="Participantes!BF9" display="Participantes"/>
    <hyperlink ref="C19:U19" location="CNGE_2024_M1_Secc1_Sub1!AA7" display="Subsección I.1 Estructura organizacional e infraestructura"/>
    <hyperlink ref="X19:AD19" location="CNGE_2024_M1_Secc1_Sub1!AA7" display="Pregunta 1.1 y 1.2"/>
    <hyperlink ref="C21:U21" location="CNGE_2024_M1_Secc1_Sub2!AA7" display="Subsección I.2 Recursos humanos"/>
    <hyperlink ref="X21:AD21" location="CNGE_2024_M1_Secc1_Sub2!AA7" display="Preguntas 1.3 a .1.16"/>
    <hyperlink ref="C23:U23" location="CNGE_2024_M1_Secc1_Sub3!AA7" display="Subsección I.3 Unidad estadística u homóloga"/>
    <hyperlink ref="X23:AD23" location="CNGE_2024_M1_Secc1_Sub3!AA7" display="Preguntas 1.17 y 1.18"/>
    <hyperlink ref="C25:U25" location="CNGE_2024_M1_Secc1_Sub4!AA7" display="Subsección I.4 Recursos presupuestales"/>
    <hyperlink ref="X25:AD25" location="CNGE_2024_M1_Secc1_Sub4!AA7" display="Pregunta 1.19 a 1.21"/>
    <hyperlink ref="C27:U27" location="CNGE_2024_M1_Secc1_Sub5!AA7" display="Subsección I.5 Informes, fuentes de información y registros"/>
    <hyperlink ref="X27:AD27" location="CNGE_2024_M1_Secc1_Sub5!AA7" display="Pregunta 1.22"/>
    <hyperlink ref="C29:U29" location="CNGE_2024_M1_Secc1_Sub6!AA7" display="Subsección 1.6 Evaluación de programas presupuestarios y/ o políticas públicas"/>
    <hyperlink ref="X29:AD29" location="CNGE_2024_M1_Secc1_Sub6!AA7" display="Preguntas 1.27 a 1.29"/>
    <hyperlink ref="B31:U31" location="Adición!AA9" display="Adición. Servicio Profesional de Carrera u homólogo y elementos, mecanismos y/ o esquemas de profesionalización"/>
    <hyperlink ref="X31:AD31" location="Adición!AA9" display="Preguntas A.1 a A.9"/>
    <hyperlink ref="B37:U37" location="Anexo!AA9" display="Anexo. Funciones ejercidas por las instituciones de la Administración Pública de la entidad federativa"/>
    <hyperlink ref="B39:U39" location="Glosario!AA9" display="Glosario"/>
    <hyperlink ref="B35:U35" location="'Complemento 2'!DY9" display="Complemento. Competencia institucional de los Servicios Profesionales de Carrera u homólogos"/>
    <hyperlink ref="B33:U33" location="'Complemento 1'!DU9" display="Complemento 1. Competencia institucional de los programas presupuestarios y/ o políticas públicas evaluadas"/>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 xml:space="preserve">&amp;CMódulo 1 Sección I
Índice
</oddHeader>
    <oddFooter>&amp;LCenso Nacional de Gobiernos Estatales 2024&amp;R&amp;P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42"/>
  <sheetViews>
    <sheetView showGridLines="0" view="pageBreakPreview" zoomScale="120" zoomScaleNormal="100" zoomScaleSheetLayoutView="120" workbookViewId="0"/>
  </sheetViews>
  <sheetFormatPr baseColWidth="10" defaultColWidth="0" defaultRowHeight="15" customHeight="1" zeroHeight="1"/>
  <cols>
    <col min="1" max="1" width="5.7109375" style="203" customWidth="1"/>
    <col min="2" max="30" width="3.7109375" style="203" customWidth="1"/>
    <col min="31" max="31" width="5.7109375" style="203" customWidth="1"/>
    <col min="32" max="16384" width="11.42578125" style="203" hidden="1"/>
  </cols>
  <sheetData>
    <row r="1" spans="1:31" s="4" customFormat="1" ht="173.25" customHeight="1">
      <c r="A1" s="8"/>
      <c r="B1" s="539" t="s">
        <v>0</v>
      </c>
      <c r="C1" s="540"/>
      <c r="D1" s="540"/>
      <c r="E1" s="540"/>
      <c r="F1" s="540"/>
      <c r="G1" s="540"/>
      <c r="H1" s="540"/>
      <c r="I1" s="540"/>
      <c r="J1" s="540"/>
      <c r="K1" s="540"/>
      <c r="L1" s="540"/>
      <c r="M1" s="540"/>
      <c r="N1" s="540"/>
      <c r="O1" s="540"/>
      <c r="P1" s="540"/>
      <c r="Q1" s="540"/>
      <c r="R1" s="540"/>
      <c r="S1" s="540"/>
      <c r="T1" s="540"/>
      <c r="U1" s="540"/>
      <c r="V1" s="540"/>
      <c r="W1" s="540"/>
      <c r="X1" s="540"/>
      <c r="Y1" s="540"/>
      <c r="Z1" s="540"/>
      <c r="AA1" s="540"/>
      <c r="AB1" s="540"/>
      <c r="AC1" s="540"/>
      <c r="AD1" s="540"/>
      <c r="AE1" s="8"/>
    </row>
    <row r="2" spans="1:31" s="4" customFormat="1" ht="15" customHeight="1">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s="4" customFormat="1" ht="45" customHeight="1">
      <c r="A3" s="8"/>
      <c r="B3" s="541" t="s">
        <v>1</v>
      </c>
      <c r="C3" s="542"/>
      <c r="D3" s="542"/>
      <c r="E3" s="542"/>
      <c r="F3" s="542"/>
      <c r="G3" s="542"/>
      <c r="H3" s="542"/>
      <c r="I3" s="542"/>
      <c r="J3" s="542"/>
      <c r="K3" s="542"/>
      <c r="L3" s="542"/>
      <c r="M3" s="542"/>
      <c r="N3" s="542"/>
      <c r="O3" s="542"/>
      <c r="P3" s="542"/>
      <c r="Q3" s="542"/>
      <c r="R3" s="542"/>
      <c r="S3" s="542"/>
      <c r="T3" s="542"/>
      <c r="U3" s="542"/>
      <c r="V3" s="542"/>
      <c r="W3" s="542"/>
      <c r="X3" s="542"/>
      <c r="Y3" s="542"/>
      <c r="Z3" s="542"/>
      <c r="AA3" s="542"/>
      <c r="AB3" s="542"/>
      <c r="AC3" s="542"/>
      <c r="AD3" s="542"/>
      <c r="AE3" s="8"/>
    </row>
    <row r="4" spans="1:31" s="4" customFormat="1" ht="15" customHeight="1">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row>
    <row r="5" spans="1:31" s="4" customFormat="1" ht="45" customHeight="1">
      <c r="A5" s="8"/>
      <c r="B5" s="541" t="s">
        <v>840</v>
      </c>
      <c r="C5" s="542"/>
      <c r="D5" s="542"/>
      <c r="E5" s="542"/>
      <c r="F5" s="542"/>
      <c r="G5" s="542"/>
      <c r="H5" s="542"/>
      <c r="I5" s="542"/>
      <c r="J5" s="542"/>
      <c r="K5" s="542"/>
      <c r="L5" s="542"/>
      <c r="M5" s="542"/>
      <c r="N5" s="542"/>
      <c r="O5" s="542"/>
      <c r="P5" s="542"/>
      <c r="Q5" s="542"/>
      <c r="R5" s="542"/>
      <c r="S5" s="542"/>
      <c r="T5" s="542"/>
      <c r="U5" s="542"/>
      <c r="V5" s="542"/>
      <c r="W5" s="542"/>
      <c r="X5" s="542"/>
      <c r="Y5" s="542"/>
      <c r="Z5" s="542"/>
      <c r="AA5" s="542"/>
      <c r="AB5" s="542"/>
      <c r="AC5" s="542"/>
      <c r="AD5" s="542"/>
      <c r="AE5" s="8"/>
    </row>
    <row r="6" spans="1:31" s="4" customFormat="1" ht="15" customHeight="1">
      <c r="A6" s="8"/>
      <c r="B6" s="1"/>
      <c r="C6" s="1"/>
      <c r="D6" s="1"/>
      <c r="E6" s="1"/>
      <c r="F6" s="1"/>
      <c r="G6" s="1"/>
      <c r="H6" s="1"/>
      <c r="I6" s="1"/>
      <c r="J6" s="1"/>
      <c r="K6" s="1"/>
      <c r="L6" s="1"/>
      <c r="M6" s="1"/>
      <c r="N6" s="1"/>
      <c r="O6" s="1"/>
      <c r="P6" s="1"/>
      <c r="Q6" s="1"/>
      <c r="R6" s="1"/>
      <c r="S6" s="1"/>
      <c r="T6" s="1"/>
      <c r="U6" s="1"/>
      <c r="V6" s="1"/>
      <c r="W6" s="1"/>
      <c r="X6" s="1"/>
      <c r="Y6" s="1"/>
      <c r="Z6" s="1"/>
      <c r="AA6" s="1"/>
      <c r="AB6" s="1"/>
      <c r="AC6" s="1"/>
      <c r="AD6" s="1"/>
      <c r="AE6" s="8"/>
    </row>
    <row r="7" spans="1:31" s="4" customFormat="1" ht="15" customHeight="1" thickBot="1">
      <c r="A7" s="8"/>
      <c r="B7" s="2" t="s">
        <v>3</v>
      </c>
      <c r="C7" s="1"/>
      <c r="D7" s="1"/>
      <c r="E7" s="1"/>
      <c r="F7" s="1"/>
      <c r="G7" s="1"/>
      <c r="H7" s="1"/>
      <c r="I7" s="1"/>
      <c r="J7" s="1"/>
      <c r="K7" s="1"/>
      <c r="L7" s="1"/>
      <c r="M7" s="1"/>
      <c r="N7" s="2" t="s">
        <v>4</v>
      </c>
      <c r="O7" s="1"/>
      <c r="P7" s="8"/>
      <c r="Q7" s="8"/>
      <c r="R7" s="8"/>
      <c r="S7" s="8"/>
      <c r="T7" s="8"/>
      <c r="U7" s="8"/>
      <c r="V7" s="8"/>
      <c r="W7" s="8"/>
      <c r="X7" s="8"/>
      <c r="Y7" s="8"/>
      <c r="Z7" s="8"/>
      <c r="AA7" s="547" t="s">
        <v>2</v>
      </c>
      <c r="AB7" s="547"/>
      <c r="AC7" s="547"/>
      <c r="AD7" s="547"/>
      <c r="AE7" s="8"/>
    </row>
    <row r="8" spans="1:31" s="4" customFormat="1" ht="15" customHeight="1" thickBot="1">
      <c r="A8" s="8"/>
      <c r="B8" s="543" t="str">
        <f>IF(Presentación!B10="","",Presentación!B10)</f>
        <v>Veracruz de Ignacio de la Llave</v>
      </c>
      <c r="C8" s="544"/>
      <c r="D8" s="544"/>
      <c r="E8" s="544"/>
      <c r="F8" s="544"/>
      <c r="G8" s="544"/>
      <c r="H8" s="544"/>
      <c r="I8" s="544"/>
      <c r="J8" s="544"/>
      <c r="K8" s="544"/>
      <c r="L8" s="545"/>
      <c r="M8" s="1"/>
      <c r="N8" s="543" t="str">
        <f>IF(Presentación!N10="","",Presentación!N10)</f>
        <v>230</v>
      </c>
      <c r="O8" s="545"/>
      <c r="P8" s="8"/>
      <c r="Q8" s="8"/>
      <c r="R8" s="8"/>
      <c r="S8" s="8"/>
      <c r="T8" s="8"/>
      <c r="U8" s="8"/>
      <c r="V8" s="8"/>
      <c r="W8" s="8"/>
      <c r="X8" s="8"/>
      <c r="Y8" s="8"/>
      <c r="Z8" s="8"/>
      <c r="AA8" s="8"/>
      <c r="AB8" s="8"/>
      <c r="AC8" s="8"/>
      <c r="AD8" s="8"/>
      <c r="AE8" s="8"/>
    </row>
    <row r="9" spans="1:31" s="4" customFormat="1" ht="15" customHeight="1" thickBot="1">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row>
    <row r="10" spans="1:31" s="4" customFormat="1" ht="15" customHeight="1" thickBot="1">
      <c r="A10" s="73" t="s">
        <v>123</v>
      </c>
      <c r="B10" s="880" t="s">
        <v>1207</v>
      </c>
      <c r="C10" s="881"/>
      <c r="D10" s="881"/>
      <c r="E10" s="881"/>
      <c r="F10" s="881"/>
      <c r="G10" s="881"/>
      <c r="H10" s="881"/>
      <c r="I10" s="881"/>
      <c r="J10" s="881"/>
      <c r="K10" s="881"/>
      <c r="L10" s="881"/>
      <c r="M10" s="881"/>
      <c r="N10" s="881"/>
      <c r="O10" s="881"/>
      <c r="P10" s="881"/>
      <c r="Q10" s="881"/>
      <c r="R10" s="881"/>
      <c r="S10" s="881"/>
      <c r="T10" s="881"/>
      <c r="U10" s="881"/>
      <c r="V10" s="881"/>
      <c r="W10" s="881"/>
      <c r="X10" s="881"/>
      <c r="Y10" s="881"/>
      <c r="Z10" s="881"/>
      <c r="AA10" s="881"/>
      <c r="AB10" s="881"/>
      <c r="AC10" s="881"/>
      <c r="AD10" s="882"/>
      <c r="AE10" s="8"/>
    </row>
    <row r="11" spans="1:31" s="4" customFormat="1" ht="15" customHeight="1">
      <c r="A11" s="6"/>
      <c r="B11" s="686" t="s">
        <v>272</v>
      </c>
      <c r="C11" s="687"/>
      <c r="D11" s="687"/>
      <c r="E11" s="687"/>
      <c r="F11" s="687"/>
      <c r="G11" s="687"/>
      <c r="H11" s="687"/>
      <c r="I11" s="687"/>
      <c r="J11" s="687"/>
      <c r="K11" s="687"/>
      <c r="L11" s="687"/>
      <c r="M11" s="687"/>
      <c r="N11" s="687"/>
      <c r="O11" s="687"/>
      <c r="P11" s="687"/>
      <c r="Q11" s="687"/>
      <c r="R11" s="687"/>
      <c r="S11" s="687"/>
      <c r="T11" s="687"/>
      <c r="U11" s="687"/>
      <c r="V11" s="687"/>
      <c r="W11" s="687"/>
      <c r="X11" s="687"/>
      <c r="Y11" s="687"/>
      <c r="Z11" s="687"/>
      <c r="AA11" s="687"/>
      <c r="AB11" s="687"/>
      <c r="AC11" s="687"/>
      <c r="AD11" s="688"/>
      <c r="AE11" s="8"/>
    </row>
    <row r="12" spans="1:31" s="4" customFormat="1" ht="24" customHeight="1">
      <c r="A12" s="9"/>
      <c r="B12" s="200"/>
      <c r="C12" s="627" t="s">
        <v>991</v>
      </c>
      <c r="D12" s="627"/>
      <c r="E12" s="627"/>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50"/>
      <c r="AE12" s="8"/>
    </row>
    <row r="13" spans="1:31" s="4" customFormat="1" ht="24" customHeight="1">
      <c r="A13" s="9"/>
      <c r="B13" s="200"/>
      <c r="C13" s="627" t="s">
        <v>124</v>
      </c>
      <c r="D13" s="671"/>
      <c r="E13" s="671"/>
      <c r="F13" s="671"/>
      <c r="G13" s="671"/>
      <c r="H13" s="671"/>
      <c r="I13" s="671"/>
      <c r="J13" s="671"/>
      <c r="K13" s="671"/>
      <c r="L13" s="671"/>
      <c r="M13" s="671"/>
      <c r="N13" s="671"/>
      <c r="O13" s="671"/>
      <c r="P13" s="671"/>
      <c r="Q13" s="671"/>
      <c r="R13" s="671"/>
      <c r="S13" s="671"/>
      <c r="T13" s="671"/>
      <c r="U13" s="671"/>
      <c r="V13" s="671"/>
      <c r="W13" s="671"/>
      <c r="X13" s="671"/>
      <c r="Y13" s="671"/>
      <c r="Z13" s="671"/>
      <c r="AA13" s="671"/>
      <c r="AB13" s="671"/>
      <c r="AC13" s="671"/>
      <c r="AD13" s="689"/>
      <c r="AE13" s="8"/>
    </row>
    <row r="14" spans="1:31" s="4" customFormat="1" ht="36" customHeight="1">
      <c r="A14" s="9"/>
      <c r="B14" s="200"/>
      <c r="C14" s="883" t="s">
        <v>1212</v>
      </c>
      <c r="D14" s="883"/>
      <c r="E14" s="883"/>
      <c r="F14" s="883"/>
      <c r="G14" s="883"/>
      <c r="H14" s="883"/>
      <c r="I14" s="883"/>
      <c r="J14" s="883"/>
      <c r="K14" s="883"/>
      <c r="L14" s="883"/>
      <c r="M14" s="883"/>
      <c r="N14" s="883"/>
      <c r="O14" s="883"/>
      <c r="P14" s="883"/>
      <c r="Q14" s="883"/>
      <c r="R14" s="883"/>
      <c r="S14" s="883"/>
      <c r="T14" s="883"/>
      <c r="U14" s="883"/>
      <c r="V14" s="883"/>
      <c r="W14" s="883"/>
      <c r="X14" s="883"/>
      <c r="Y14" s="883"/>
      <c r="Z14" s="883"/>
      <c r="AA14" s="883"/>
      <c r="AB14" s="883"/>
      <c r="AC14" s="883"/>
      <c r="AD14" s="884"/>
      <c r="AE14" s="8"/>
    </row>
    <row r="15" spans="1:31" s="4" customFormat="1" ht="24" customHeight="1">
      <c r="A15" s="9"/>
      <c r="B15" s="200"/>
      <c r="C15" s="596" t="s">
        <v>1306</v>
      </c>
      <c r="D15" s="674"/>
      <c r="E15" s="674"/>
      <c r="F15" s="674"/>
      <c r="G15" s="674"/>
      <c r="H15" s="674"/>
      <c r="I15" s="674"/>
      <c r="J15" s="674"/>
      <c r="K15" s="674"/>
      <c r="L15" s="674"/>
      <c r="M15" s="674"/>
      <c r="N15" s="674"/>
      <c r="O15" s="674"/>
      <c r="P15" s="674"/>
      <c r="Q15" s="674"/>
      <c r="R15" s="674"/>
      <c r="S15" s="674"/>
      <c r="T15" s="674"/>
      <c r="U15" s="674"/>
      <c r="V15" s="674"/>
      <c r="W15" s="674"/>
      <c r="X15" s="674"/>
      <c r="Y15" s="674"/>
      <c r="Z15" s="674"/>
      <c r="AA15" s="674"/>
      <c r="AB15" s="674"/>
      <c r="AC15" s="674"/>
      <c r="AD15" s="853"/>
      <c r="AE15" s="8"/>
    </row>
    <row r="16" spans="1:31" s="4" customFormat="1" ht="36" customHeight="1">
      <c r="A16" s="9"/>
      <c r="B16" s="200"/>
      <c r="C16" s="596" t="s">
        <v>1203</v>
      </c>
      <c r="D16" s="596"/>
      <c r="E16" s="596"/>
      <c r="F16" s="596"/>
      <c r="G16" s="596"/>
      <c r="H16" s="596"/>
      <c r="I16" s="596"/>
      <c r="J16" s="596"/>
      <c r="K16" s="596"/>
      <c r="L16" s="596"/>
      <c r="M16" s="596"/>
      <c r="N16" s="596"/>
      <c r="O16" s="596"/>
      <c r="P16" s="596"/>
      <c r="Q16" s="596"/>
      <c r="R16" s="596"/>
      <c r="S16" s="596"/>
      <c r="T16" s="596"/>
      <c r="U16" s="596"/>
      <c r="V16" s="596"/>
      <c r="W16" s="596"/>
      <c r="X16" s="596"/>
      <c r="Y16" s="596"/>
      <c r="Z16" s="596"/>
      <c r="AA16" s="596"/>
      <c r="AB16" s="596"/>
      <c r="AC16" s="596"/>
      <c r="AD16" s="597"/>
      <c r="AE16" s="8"/>
    </row>
    <row r="17" spans="1:31" s="4" customFormat="1" ht="48" customHeight="1">
      <c r="A17" s="9"/>
      <c r="B17" s="200"/>
      <c r="C17" s="596" t="s">
        <v>1204</v>
      </c>
      <c r="D17" s="596"/>
      <c r="E17" s="596"/>
      <c r="F17" s="596"/>
      <c r="G17" s="596"/>
      <c r="H17" s="596"/>
      <c r="I17" s="596"/>
      <c r="J17" s="596"/>
      <c r="K17" s="596"/>
      <c r="L17" s="596"/>
      <c r="M17" s="596"/>
      <c r="N17" s="596"/>
      <c r="O17" s="596"/>
      <c r="P17" s="596"/>
      <c r="Q17" s="596"/>
      <c r="R17" s="596"/>
      <c r="S17" s="596"/>
      <c r="T17" s="596"/>
      <c r="U17" s="596"/>
      <c r="V17" s="596"/>
      <c r="W17" s="596"/>
      <c r="X17" s="596"/>
      <c r="Y17" s="596"/>
      <c r="Z17" s="596"/>
      <c r="AA17" s="596"/>
      <c r="AB17" s="596"/>
      <c r="AC17" s="596"/>
      <c r="AD17" s="597"/>
      <c r="AE17" s="8"/>
    </row>
    <row r="18" spans="1:31" s="4" customFormat="1" ht="15" customHeight="1">
      <c r="A18" s="9"/>
      <c r="B18" s="201"/>
      <c r="C18" s="615" t="s">
        <v>1205</v>
      </c>
      <c r="D18" s="615"/>
      <c r="E18" s="615"/>
      <c r="F18" s="615"/>
      <c r="G18" s="615"/>
      <c r="H18" s="615"/>
      <c r="I18" s="615"/>
      <c r="J18" s="615"/>
      <c r="K18" s="615"/>
      <c r="L18" s="615"/>
      <c r="M18" s="615"/>
      <c r="N18" s="615"/>
      <c r="O18" s="615"/>
      <c r="P18" s="615"/>
      <c r="Q18" s="615"/>
      <c r="R18" s="615"/>
      <c r="S18" s="615"/>
      <c r="T18" s="615"/>
      <c r="U18" s="615"/>
      <c r="V18" s="615"/>
      <c r="W18" s="615"/>
      <c r="X18" s="615"/>
      <c r="Y18" s="615"/>
      <c r="Z18" s="615"/>
      <c r="AA18" s="615"/>
      <c r="AB18" s="615"/>
      <c r="AC18" s="615"/>
      <c r="AD18" s="616"/>
      <c r="AE18" s="8"/>
    </row>
    <row r="19" spans="1:31" s="4" customFormat="1" ht="15" customHeight="1">
      <c r="A19" s="6"/>
      <c r="B19" s="877" t="s">
        <v>125</v>
      </c>
      <c r="C19" s="878"/>
      <c r="D19" s="878"/>
      <c r="E19" s="878"/>
      <c r="F19" s="878"/>
      <c r="G19" s="878"/>
      <c r="H19" s="878"/>
      <c r="I19" s="878"/>
      <c r="J19" s="878"/>
      <c r="K19" s="878"/>
      <c r="L19" s="878"/>
      <c r="M19" s="878"/>
      <c r="N19" s="878"/>
      <c r="O19" s="878"/>
      <c r="P19" s="878"/>
      <c r="Q19" s="878"/>
      <c r="R19" s="878"/>
      <c r="S19" s="878"/>
      <c r="T19" s="878"/>
      <c r="U19" s="878"/>
      <c r="V19" s="878"/>
      <c r="W19" s="878"/>
      <c r="X19" s="878"/>
      <c r="Y19" s="878"/>
      <c r="Z19" s="878"/>
      <c r="AA19" s="878"/>
      <c r="AB19" s="878"/>
      <c r="AC19" s="878"/>
      <c r="AD19" s="879"/>
    </row>
    <row r="20" spans="1:31" s="4" customFormat="1" ht="24" customHeight="1">
      <c r="A20" s="6"/>
      <c r="B20" s="131"/>
      <c r="C20" s="627" t="s">
        <v>1211</v>
      </c>
      <c r="D20" s="671"/>
      <c r="E20" s="671"/>
      <c r="F20" s="671"/>
      <c r="G20" s="671"/>
      <c r="H20" s="671"/>
      <c r="I20" s="671"/>
      <c r="J20" s="671"/>
      <c r="K20" s="671"/>
      <c r="L20" s="671"/>
      <c r="M20" s="671"/>
      <c r="N20" s="671"/>
      <c r="O20" s="671"/>
      <c r="P20" s="671"/>
      <c r="Q20" s="671"/>
      <c r="R20" s="671"/>
      <c r="S20" s="671"/>
      <c r="T20" s="671"/>
      <c r="U20" s="671"/>
      <c r="V20" s="671"/>
      <c r="W20" s="671"/>
      <c r="X20" s="671"/>
      <c r="Y20" s="671"/>
      <c r="Z20" s="671"/>
      <c r="AA20" s="671"/>
      <c r="AB20" s="671"/>
      <c r="AC20" s="671"/>
      <c r="AD20" s="689"/>
    </row>
    <row r="21" spans="1:31" s="4" customFormat="1" ht="36" customHeight="1">
      <c r="B21" s="208"/>
      <c r="C21" s="627" t="s">
        <v>1241</v>
      </c>
      <c r="D21" s="671"/>
      <c r="E21" s="671"/>
      <c r="F21" s="671"/>
      <c r="G21" s="671"/>
      <c r="H21" s="671"/>
      <c r="I21" s="671"/>
      <c r="J21" s="671"/>
      <c r="K21" s="671"/>
      <c r="L21" s="671"/>
      <c r="M21" s="671"/>
      <c r="N21" s="671"/>
      <c r="O21" s="671"/>
      <c r="P21" s="671"/>
      <c r="Q21" s="671"/>
      <c r="R21" s="671"/>
      <c r="S21" s="671"/>
      <c r="T21" s="671"/>
      <c r="U21" s="671"/>
      <c r="V21" s="671"/>
      <c r="W21" s="671"/>
      <c r="X21" s="671"/>
      <c r="Y21" s="671"/>
      <c r="Z21" s="671"/>
      <c r="AA21" s="671"/>
      <c r="AB21" s="671"/>
      <c r="AC21" s="671"/>
      <c r="AD21" s="689"/>
      <c r="AE21" s="9"/>
    </row>
    <row r="22" spans="1:31" s="4" customFormat="1" ht="48" customHeight="1">
      <c r="A22" s="6"/>
      <c r="B22" s="131"/>
      <c r="C22" s="627" t="s">
        <v>979</v>
      </c>
      <c r="D22" s="671"/>
      <c r="E22" s="671"/>
      <c r="F22" s="671"/>
      <c r="G22" s="671"/>
      <c r="H22" s="671"/>
      <c r="I22" s="671"/>
      <c r="J22" s="671"/>
      <c r="K22" s="671"/>
      <c r="L22" s="671"/>
      <c r="M22" s="671"/>
      <c r="N22" s="671"/>
      <c r="O22" s="671"/>
      <c r="P22" s="671"/>
      <c r="Q22" s="671"/>
      <c r="R22" s="671"/>
      <c r="S22" s="671"/>
      <c r="T22" s="671"/>
      <c r="U22" s="671"/>
      <c r="V22" s="671"/>
      <c r="W22" s="671"/>
      <c r="X22" s="671"/>
      <c r="Y22" s="671"/>
      <c r="Z22" s="671"/>
      <c r="AA22" s="671"/>
      <c r="AB22" s="671"/>
      <c r="AC22" s="671"/>
      <c r="AD22" s="689"/>
    </row>
    <row r="23" spans="1:31" s="4" customFormat="1" ht="36" customHeight="1">
      <c r="A23" s="6"/>
      <c r="B23" s="131"/>
      <c r="C23" s="113"/>
      <c r="D23" s="627" t="s">
        <v>978</v>
      </c>
      <c r="E23" s="627"/>
      <c r="F23" s="627"/>
      <c r="G23" s="627"/>
      <c r="H23" s="627"/>
      <c r="I23" s="627"/>
      <c r="J23" s="627"/>
      <c r="K23" s="627"/>
      <c r="L23" s="627"/>
      <c r="M23" s="627"/>
      <c r="N23" s="627"/>
      <c r="O23" s="627"/>
      <c r="P23" s="627"/>
      <c r="Q23" s="627"/>
      <c r="R23" s="627"/>
      <c r="S23" s="627"/>
      <c r="T23" s="627"/>
      <c r="U23" s="627"/>
      <c r="V23" s="627"/>
      <c r="W23" s="627"/>
      <c r="X23" s="627"/>
      <c r="Y23" s="627"/>
      <c r="Z23" s="627"/>
      <c r="AA23" s="627"/>
      <c r="AB23" s="627"/>
      <c r="AC23" s="627"/>
      <c r="AD23" s="690"/>
    </row>
    <row r="24" spans="1:31" s="4" customFormat="1" ht="36" customHeight="1">
      <c r="A24" s="6"/>
      <c r="B24" s="131"/>
      <c r="C24" s="113"/>
      <c r="D24" s="627" t="s">
        <v>980</v>
      </c>
      <c r="E24" s="627"/>
      <c r="F24" s="627"/>
      <c r="G24" s="627"/>
      <c r="H24" s="627"/>
      <c r="I24" s="627"/>
      <c r="J24" s="627"/>
      <c r="K24" s="627"/>
      <c r="L24" s="627"/>
      <c r="M24" s="627"/>
      <c r="N24" s="627"/>
      <c r="O24" s="627"/>
      <c r="P24" s="627"/>
      <c r="Q24" s="627"/>
      <c r="R24" s="627"/>
      <c r="S24" s="627"/>
      <c r="T24" s="627"/>
      <c r="U24" s="627"/>
      <c r="V24" s="627"/>
      <c r="W24" s="627"/>
      <c r="X24" s="627"/>
      <c r="Y24" s="627"/>
      <c r="Z24" s="627"/>
      <c r="AA24" s="627"/>
      <c r="AB24" s="627"/>
      <c r="AC24" s="627"/>
      <c r="AD24" s="690"/>
    </row>
    <row r="25" spans="1:31" s="4" customFormat="1" ht="24" customHeight="1">
      <c r="A25" s="6"/>
      <c r="B25" s="131"/>
      <c r="C25" s="76"/>
      <c r="D25" s="627" t="s">
        <v>981</v>
      </c>
      <c r="E25" s="627"/>
      <c r="F25" s="627"/>
      <c r="G25" s="627"/>
      <c r="H25" s="627"/>
      <c r="I25" s="627"/>
      <c r="J25" s="627"/>
      <c r="K25" s="627"/>
      <c r="L25" s="627"/>
      <c r="M25" s="627"/>
      <c r="N25" s="627"/>
      <c r="O25" s="627"/>
      <c r="P25" s="627"/>
      <c r="Q25" s="627"/>
      <c r="R25" s="627"/>
      <c r="S25" s="627"/>
      <c r="T25" s="627"/>
      <c r="U25" s="627"/>
      <c r="V25" s="627"/>
      <c r="W25" s="627"/>
      <c r="X25" s="627"/>
      <c r="Y25" s="627"/>
      <c r="Z25" s="627"/>
      <c r="AA25" s="627"/>
      <c r="AB25" s="627"/>
      <c r="AC25" s="627"/>
      <c r="AD25" s="690"/>
    </row>
    <row r="26" spans="1:31" s="4" customFormat="1" ht="24" customHeight="1">
      <c r="A26" s="6"/>
      <c r="B26" s="131"/>
      <c r="C26" s="76"/>
      <c r="D26" s="627" t="s">
        <v>982</v>
      </c>
      <c r="E26" s="627"/>
      <c r="F26" s="627"/>
      <c r="G26" s="627"/>
      <c r="H26" s="627"/>
      <c r="I26" s="627"/>
      <c r="J26" s="627"/>
      <c r="K26" s="627"/>
      <c r="L26" s="627"/>
      <c r="M26" s="627"/>
      <c r="N26" s="627"/>
      <c r="O26" s="627"/>
      <c r="P26" s="627"/>
      <c r="Q26" s="627"/>
      <c r="R26" s="627"/>
      <c r="S26" s="627"/>
      <c r="T26" s="627"/>
      <c r="U26" s="627"/>
      <c r="V26" s="627"/>
      <c r="W26" s="627"/>
      <c r="X26" s="627"/>
      <c r="Y26" s="627"/>
      <c r="Z26" s="627"/>
      <c r="AA26" s="627"/>
      <c r="AB26" s="627"/>
      <c r="AC26" s="627"/>
      <c r="AD26" s="690"/>
    </row>
    <row r="27" spans="1:31" s="4" customFormat="1" ht="24" customHeight="1">
      <c r="B27" s="64"/>
      <c r="C27" s="76"/>
      <c r="D27" s="627" t="s">
        <v>1178</v>
      </c>
      <c r="E27" s="627"/>
      <c r="F27" s="627"/>
      <c r="G27" s="627"/>
      <c r="H27" s="627"/>
      <c r="I27" s="627"/>
      <c r="J27" s="627"/>
      <c r="K27" s="627"/>
      <c r="L27" s="627"/>
      <c r="M27" s="627"/>
      <c r="N27" s="627"/>
      <c r="O27" s="627"/>
      <c r="P27" s="627"/>
      <c r="Q27" s="627"/>
      <c r="R27" s="627"/>
      <c r="S27" s="627"/>
      <c r="T27" s="627"/>
      <c r="U27" s="627"/>
      <c r="V27" s="627"/>
      <c r="W27" s="627"/>
      <c r="X27" s="627"/>
      <c r="Y27" s="627"/>
      <c r="Z27" s="627"/>
      <c r="AA27" s="627"/>
      <c r="AB27" s="627"/>
      <c r="AC27" s="627"/>
      <c r="AD27" s="690"/>
      <c r="AE27" s="9"/>
    </row>
    <row r="28" spans="1:31" s="4" customFormat="1" ht="24" customHeight="1">
      <c r="A28" s="6"/>
      <c r="B28" s="131"/>
      <c r="C28" s="76"/>
      <c r="D28" s="627" t="s">
        <v>1180</v>
      </c>
      <c r="E28" s="627"/>
      <c r="F28" s="627"/>
      <c r="G28" s="627"/>
      <c r="H28" s="627"/>
      <c r="I28" s="627"/>
      <c r="J28" s="627"/>
      <c r="K28" s="627"/>
      <c r="L28" s="627"/>
      <c r="M28" s="627"/>
      <c r="N28" s="627"/>
      <c r="O28" s="627"/>
      <c r="P28" s="627"/>
      <c r="Q28" s="627"/>
      <c r="R28" s="627"/>
      <c r="S28" s="627"/>
      <c r="T28" s="627"/>
      <c r="U28" s="627"/>
      <c r="V28" s="627"/>
      <c r="W28" s="627"/>
      <c r="X28" s="627"/>
      <c r="Y28" s="627"/>
      <c r="Z28" s="627"/>
      <c r="AA28" s="627"/>
      <c r="AB28" s="627"/>
      <c r="AC28" s="627"/>
      <c r="AD28" s="690"/>
    </row>
    <row r="29" spans="1:31" s="4" customFormat="1" ht="36" customHeight="1">
      <c r="A29" s="6"/>
      <c r="B29" s="131"/>
      <c r="C29" s="76"/>
      <c r="D29" s="627" t="s">
        <v>957</v>
      </c>
      <c r="E29" s="627"/>
      <c r="F29" s="627"/>
      <c r="G29" s="627"/>
      <c r="H29" s="627"/>
      <c r="I29" s="627"/>
      <c r="J29" s="627"/>
      <c r="K29" s="627"/>
      <c r="L29" s="627"/>
      <c r="M29" s="627"/>
      <c r="N29" s="627"/>
      <c r="O29" s="627"/>
      <c r="P29" s="627"/>
      <c r="Q29" s="627"/>
      <c r="R29" s="627"/>
      <c r="S29" s="627"/>
      <c r="T29" s="627"/>
      <c r="U29" s="627"/>
      <c r="V29" s="627"/>
      <c r="W29" s="627"/>
      <c r="X29" s="627"/>
      <c r="Y29" s="627"/>
      <c r="Z29" s="627"/>
      <c r="AA29" s="627"/>
      <c r="AB29" s="627"/>
      <c r="AC29" s="627"/>
      <c r="AD29" s="690"/>
    </row>
    <row r="30" spans="1:31" s="4" customFormat="1" ht="24" customHeight="1">
      <c r="A30" s="6"/>
      <c r="B30" s="131"/>
      <c r="C30" s="76"/>
      <c r="D30" s="627" t="s">
        <v>1179</v>
      </c>
      <c r="E30" s="627"/>
      <c r="F30" s="627"/>
      <c r="G30" s="627"/>
      <c r="H30" s="627"/>
      <c r="I30" s="627"/>
      <c r="J30" s="627"/>
      <c r="K30" s="627"/>
      <c r="L30" s="627"/>
      <c r="M30" s="627"/>
      <c r="N30" s="627"/>
      <c r="O30" s="627"/>
      <c r="P30" s="627"/>
      <c r="Q30" s="627"/>
      <c r="R30" s="627"/>
      <c r="S30" s="627"/>
      <c r="T30" s="627"/>
      <c r="U30" s="627"/>
      <c r="V30" s="627"/>
      <c r="W30" s="627"/>
      <c r="X30" s="627"/>
      <c r="Y30" s="627"/>
      <c r="Z30" s="627"/>
      <c r="AA30" s="627"/>
      <c r="AB30" s="627"/>
      <c r="AC30" s="627"/>
      <c r="AD30" s="650"/>
    </row>
    <row r="31" spans="1:31" s="4" customFormat="1" ht="24" customHeight="1">
      <c r="A31" s="6"/>
      <c r="B31" s="131"/>
      <c r="C31" s="76"/>
      <c r="D31" s="627" t="s">
        <v>983</v>
      </c>
      <c r="E31" s="627"/>
      <c r="F31" s="627"/>
      <c r="G31" s="627"/>
      <c r="H31" s="627"/>
      <c r="I31" s="627"/>
      <c r="J31" s="627"/>
      <c r="K31" s="627"/>
      <c r="L31" s="627"/>
      <c r="M31" s="627"/>
      <c r="N31" s="627"/>
      <c r="O31" s="627"/>
      <c r="P31" s="627"/>
      <c r="Q31" s="627"/>
      <c r="R31" s="627"/>
      <c r="S31" s="627"/>
      <c r="T31" s="627"/>
      <c r="U31" s="627"/>
      <c r="V31" s="627"/>
      <c r="W31" s="627"/>
      <c r="X31" s="627"/>
      <c r="Y31" s="627"/>
      <c r="Z31" s="627"/>
      <c r="AA31" s="627"/>
      <c r="AB31" s="627"/>
      <c r="AC31" s="627"/>
      <c r="AD31" s="690"/>
    </row>
    <row r="32" spans="1:31" s="4" customFormat="1" ht="36" customHeight="1">
      <c r="A32" s="6"/>
      <c r="B32" s="131"/>
      <c r="C32" s="76"/>
      <c r="D32" s="627" t="s">
        <v>1327</v>
      </c>
      <c r="E32" s="627"/>
      <c r="F32" s="627"/>
      <c r="G32" s="627"/>
      <c r="H32" s="627"/>
      <c r="I32" s="627"/>
      <c r="J32" s="627"/>
      <c r="K32" s="627"/>
      <c r="L32" s="627"/>
      <c r="M32" s="627"/>
      <c r="N32" s="627"/>
      <c r="O32" s="627"/>
      <c r="P32" s="627"/>
      <c r="Q32" s="627"/>
      <c r="R32" s="627"/>
      <c r="S32" s="627"/>
      <c r="T32" s="627"/>
      <c r="U32" s="627"/>
      <c r="V32" s="627"/>
      <c r="W32" s="627"/>
      <c r="X32" s="627"/>
      <c r="Y32" s="627"/>
      <c r="Z32" s="627"/>
      <c r="AA32" s="627"/>
      <c r="AB32" s="627"/>
      <c r="AC32" s="627"/>
      <c r="AD32" s="690"/>
    </row>
    <row r="33" spans="1:36" s="4" customFormat="1" ht="36" customHeight="1">
      <c r="A33" s="6"/>
      <c r="B33" s="131"/>
      <c r="C33" s="627" t="s">
        <v>1181</v>
      </c>
      <c r="D33" s="671"/>
      <c r="E33" s="671"/>
      <c r="F33" s="671"/>
      <c r="G33" s="671"/>
      <c r="H33" s="671"/>
      <c r="I33" s="671"/>
      <c r="J33" s="671"/>
      <c r="K33" s="671"/>
      <c r="L33" s="671"/>
      <c r="M33" s="671"/>
      <c r="N33" s="671"/>
      <c r="O33" s="671"/>
      <c r="P33" s="671"/>
      <c r="Q33" s="671"/>
      <c r="R33" s="671"/>
      <c r="S33" s="671"/>
      <c r="T33" s="671"/>
      <c r="U33" s="671"/>
      <c r="V33" s="671"/>
      <c r="W33" s="671"/>
      <c r="X33" s="671"/>
      <c r="Y33" s="671"/>
      <c r="Z33" s="671"/>
      <c r="AA33" s="671"/>
      <c r="AB33" s="671"/>
      <c r="AC33" s="671"/>
      <c r="AD33" s="689"/>
    </row>
    <row r="34" spans="1:36" s="4" customFormat="1" ht="36" customHeight="1">
      <c r="A34" s="6"/>
      <c r="B34" s="144"/>
      <c r="C34" s="691" t="s">
        <v>1177</v>
      </c>
      <c r="D34" s="867"/>
      <c r="E34" s="867"/>
      <c r="F34" s="867"/>
      <c r="G34" s="867"/>
      <c r="H34" s="867"/>
      <c r="I34" s="867"/>
      <c r="J34" s="867"/>
      <c r="K34" s="867"/>
      <c r="L34" s="867"/>
      <c r="M34" s="867"/>
      <c r="N34" s="867"/>
      <c r="O34" s="867"/>
      <c r="P34" s="867"/>
      <c r="Q34" s="867"/>
      <c r="R34" s="867"/>
      <c r="S34" s="867"/>
      <c r="T34" s="867"/>
      <c r="U34" s="867"/>
      <c r="V34" s="867"/>
      <c r="W34" s="867"/>
      <c r="X34" s="867"/>
      <c r="Y34" s="867"/>
      <c r="Z34" s="867"/>
      <c r="AA34" s="867"/>
      <c r="AB34" s="867"/>
      <c r="AC34" s="867"/>
      <c r="AD34" s="886"/>
    </row>
    <row r="35" spans="1:36" s="4" customFormat="1" ht="14.25">
      <c r="A35" s="6"/>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1:36" s="4" customFormat="1" ht="36" customHeight="1">
      <c r="A36" s="39" t="s">
        <v>946</v>
      </c>
      <c r="B36" s="632" t="s">
        <v>1242</v>
      </c>
      <c r="C36" s="872"/>
      <c r="D36" s="872"/>
      <c r="E36" s="872"/>
      <c r="F36" s="872"/>
      <c r="G36" s="872"/>
      <c r="H36" s="872"/>
      <c r="I36" s="872"/>
      <c r="J36" s="872"/>
      <c r="K36" s="872"/>
      <c r="L36" s="872"/>
      <c r="M36" s="872"/>
      <c r="N36" s="872"/>
      <c r="O36" s="872"/>
      <c r="P36" s="872"/>
      <c r="Q36" s="872"/>
      <c r="R36" s="872"/>
      <c r="S36" s="872"/>
      <c r="T36" s="872"/>
      <c r="U36" s="872"/>
      <c r="V36" s="872"/>
      <c r="W36" s="872"/>
      <c r="X36" s="872"/>
      <c r="Y36" s="872"/>
      <c r="Z36" s="872"/>
      <c r="AA36" s="872"/>
      <c r="AB36" s="872"/>
      <c r="AC36" s="872"/>
      <c r="AD36" s="872"/>
      <c r="AE36" s="9"/>
    </row>
    <row r="37" spans="1:36" s="4" customFormat="1" ht="36" customHeight="1">
      <c r="A37" s="6"/>
      <c r="B37" s="42"/>
      <c r="C37" s="627" t="s">
        <v>1243</v>
      </c>
      <c r="D37" s="671"/>
      <c r="E37" s="671"/>
      <c r="F37" s="671"/>
      <c r="G37" s="671"/>
      <c r="H37" s="671"/>
      <c r="I37" s="671"/>
      <c r="J37" s="671"/>
      <c r="K37" s="671"/>
      <c r="L37" s="671"/>
      <c r="M37" s="671"/>
      <c r="N37" s="671"/>
      <c r="O37" s="671"/>
      <c r="P37" s="671"/>
      <c r="Q37" s="671"/>
      <c r="R37" s="671"/>
      <c r="S37" s="671"/>
      <c r="T37" s="671"/>
      <c r="U37" s="671"/>
      <c r="V37" s="671"/>
      <c r="W37" s="671"/>
      <c r="X37" s="671"/>
      <c r="Y37" s="671"/>
      <c r="Z37" s="671"/>
      <c r="AA37" s="671"/>
      <c r="AB37" s="671"/>
      <c r="AC37" s="671"/>
      <c r="AD37" s="671"/>
      <c r="AE37" s="9"/>
    </row>
    <row r="38" spans="1:36" s="4" customFormat="1" ht="15" customHeight="1">
      <c r="A38" s="6"/>
      <c r="B38" s="28"/>
      <c r="C38" s="28"/>
      <c r="D38" s="28"/>
      <c r="E38" s="28"/>
      <c r="F38" s="28"/>
      <c r="G38" s="28"/>
      <c r="H38" s="28"/>
      <c r="I38" s="28"/>
      <c r="J38" s="28"/>
      <c r="K38" s="28"/>
      <c r="L38" s="28"/>
      <c r="M38" s="8"/>
      <c r="N38" s="8"/>
      <c r="O38" s="8"/>
      <c r="P38" s="8"/>
      <c r="Q38" s="8"/>
      <c r="R38" s="8"/>
      <c r="S38" s="28"/>
      <c r="T38" s="28"/>
      <c r="U38" s="28"/>
      <c r="V38" s="28"/>
      <c r="W38" s="28"/>
      <c r="X38" s="28"/>
      <c r="Y38" s="28"/>
      <c r="Z38" s="28"/>
      <c r="AA38" s="28"/>
      <c r="AB38" s="28"/>
      <c r="AC38" s="28"/>
      <c r="AD38" s="28"/>
      <c r="AE38" s="9"/>
      <c r="AI38" s="428" t="s">
        <v>6401</v>
      </c>
      <c r="AJ38" s="834" t="s">
        <v>6467</v>
      </c>
    </row>
    <row r="39" spans="1:36" s="4" customFormat="1" ht="48" customHeight="1">
      <c r="A39" s="6"/>
      <c r="B39" s="28"/>
      <c r="C39" s="554" t="s">
        <v>1213</v>
      </c>
      <c r="D39" s="555"/>
      <c r="E39" s="555"/>
      <c r="F39" s="555"/>
      <c r="G39" s="555"/>
      <c r="H39" s="555"/>
      <c r="I39" s="555"/>
      <c r="J39" s="555"/>
      <c r="K39" s="555"/>
      <c r="L39" s="555"/>
      <c r="M39" s="555"/>
      <c r="N39" s="555"/>
      <c r="O39" s="555"/>
      <c r="P39" s="556"/>
      <c r="Q39" s="554" t="s">
        <v>992</v>
      </c>
      <c r="R39" s="555"/>
      <c r="S39" s="555"/>
      <c r="T39" s="555"/>
      <c r="U39" s="555"/>
      <c r="V39" s="555"/>
      <c r="W39" s="555"/>
      <c r="X39" s="555"/>
      <c r="Y39" s="555"/>
      <c r="Z39" s="555"/>
      <c r="AA39" s="555"/>
      <c r="AB39" s="555"/>
      <c r="AC39" s="555"/>
      <c r="AD39" s="556"/>
      <c r="AE39" s="9"/>
      <c r="AG39" s="369" t="s">
        <v>6195</v>
      </c>
      <c r="AH39" s="450" t="s">
        <v>6196</v>
      </c>
      <c r="AI39" s="428" t="s">
        <v>6486</v>
      </c>
      <c r="AJ39" s="835"/>
    </row>
    <row r="40" spans="1:36" s="4" customFormat="1" ht="15" customHeight="1">
      <c r="A40" s="6"/>
      <c r="B40" s="28"/>
      <c r="C40" s="560"/>
      <c r="D40" s="561"/>
      <c r="E40" s="561"/>
      <c r="F40" s="561"/>
      <c r="G40" s="561"/>
      <c r="H40" s="561"/>
      <c r="I40" s="561"/>
      <c r="J40" s="561"/>
      <c r="K40" s="561"/>
      <c r="L40" s="561"/>
      <c r="M40" s="561"/>
      <c r="N40" s="561"/>
      <c r="O40" s="561"/>
      <c r="P40" s="562"/>
      <c r="Q40" s="560"/>
      <c r="R40" s="561"/>
      <c r="S40" s="561"/>
      <c r="T40" s="561"/>
      <c r="U40" s="561"/>
      <c r="V40" s="561"/>
      <c r="W40" s="561"/>
      <c r="X40" s="561"/>
      <c r="Y40" s="561"/>
      <c r="Z40" s="561"/>
      <c r="AA40" s="561"/>
      <c r="AB40" s="561"/>
      <c r="AC40" s="561"/>
      <c r="AD40" s="562"/>
      <c r="AE40" s="9"/>
      <c r="AG40" s="269">
        <f>IF(AND($C$40&lt;&gt;"",$C$40&lt;&gt;1,COUNTA(Q40)=0),0,IF(AND($C$40&lt;&gt;"",$C$40=1,COUNTA(Q40)=1),0,IF(COUNTA(C40:AD40)=0,0,1)))</f>
        <v>0</v>
      </c>
      <c r="AH40" s="371">
        <f>COUNTIF(Q40,"NS")</f>
        <v>0</v>
      </c>
      <c r="AI40" s="424">
        <f>IF(AND($C$40&lt;&gt;"",$C$40&lt;&gt;1,COUNTA(Q40)&gt;0),1,0)</f>
        <v>0</v>
      </c>
      <c r="AJ40" s="426">
        <f>IF(AND(C40&lt;&gt;"",C40=1,SUM(Q40)=0),1,0)</f>
        <v>0</v>
      </c>
    </row>
    <row r="41" spans="1:36" s="4" customFormat="1" ht="15" customHeight="1">
      <c r="A41" s="6"/>
      <c r="B41" s="657" t="str">
        <f>IF(AJ40&gt;0,"La cantidad del apartado Programas presupuestarios debe ser mayor a cero, debido a que tiene el cod. 1 en la col. ¿Le fue realizada una…?","")</f>
        <v/>
      </c>
      <c r="C41" s="657"/>
      <c r="D41" s="657"/>
      <c r="E41" s="657"/>
      <c r="F41" s="657"/>
      <c r="G41" s="657"/>
      <c r="H41" s="657"/>
      <c r="I41" s="657"/>
      <c r="J41" s="657"/>
      <c r="K41" s="657"/>
      <c r="L41" s="657"/>
      <c r="M41" s="657"/>
      <c r="N41" s="657"/>
      <c r="O41" s="657"/>
      <c r="P41" s="657"/>
      <c r="Q41" s="657"/>
      <c r="R41" s="657"/>
      <c r="S41" s="657"/>
      <c r="T41" s="657"/>
      <c r="U41" s="657"/>
      <c r="V41" s="657"/>
      <c r="W41" s="657"/>
      <c r="X41" s="657"/>
      <c r="Y41" s="657"/>
      <c r="Z41" s="657"/>
      <c r="AA41" s="657"/>
      <c r="AB41" s="657"/>
      <c r="AC41" s="657"/>
      <c r="AD41" s="657"/>
      <c r="AE41" s="657"/>
    </row>
    <row r="42" spans="1:36" s="4" customFormat="1" ht="24" customHeight="1">
      <c r="A42" s="6"/>
      <c r="B42" s="5"/>
      <c r="C42" s="756" t="s">
        <v>270</v>
      </c>
      <c r="D42" s="756"/>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5"/>
    </row>
    <row r="43" spans="1:36" s="4" customFormat="1" ht="60" customHeight="1">
      <c r="A43" s="6"/>
      <c r="B43" s="5"/>
      <c r="C43" s="628"/>
      <c r="D43" s="628"/>
      <c r="E43" s="628"/>
      <c r="F43" s="628"/>
      <c r="G43" s="628"/>
      <c r="H43" s="628"/>
      <c r="I43" s="628"/>
      <c r="J43" s="628"/>
      <c r="K43" s="628"/>
      <c r="L43" s="628"/>
      <c r="M43" s="628"/>
      <c r="N43" s="628"/>
      <c r="O43" s="628"/>
      <c r="P43" s="628"/>
      <c r="Q43" s="628"/>
      <c r="R43" s="628"/>
      <c r="S43" s="628"/>
      <c r="T43" s="628"/>
      <c r="U43" s="628"/>
      <c r="V43" s="628"/>
      <c r="W43" s="628"/>
      <c r="X43" s="628"/>
      <c r="Y43" s="628"/>
      <c r="Z43" s="628"/>
      <c r="AA43" s="628"/>
      <c r="AB43" s="628"/>
      <c r="AC43" s="628"/>
      <c r="AD43" s="628"/>
      <c r="AE43" s="5"/>
    </row>
    <row r="44" spans="1:36" s="4" customFormat="1" ht="14.25">
      <c r="A44" s="6"/>
      <c r="B44" s="657" t="str">
        <f>IF(AG40&gt;0,"Favor de ingresar toda la información requerida en la pregunta y/o verifique que no tenga información en celdas sombreadas","")</f>
        <v/>
      </c>
      <c r="C44" s="657"/>
      <c r="D44" s="657"/>
      <c r="E44" s="657"/>
      <c r="F44" s="657"/>
      <c r="G44" s="657"/>
      <c r="H44" s="657"/>
      <c r="I44" s="657"/>
      <c r="J44" s="657"/>
      <c r="K44" s="657"/>
      <c r="L44" s="657"/>
      <c r="M44" s="657"/>
      <c r="N44" s="657"/>
      <c r="O44" s="657"/>
      <c r="P44" s="657"/>
      <c r="Q44" s="657"/>
      <c r="R44" s="657"/>
      <c r="S44" s="657"/>
      <c r="T44" s="657"/>
      <c r="U44" s="657"/>
      <c r="V44" s="657"/>
      <c r="W44" s="657"/>
      <c r="X44" s="657"/>
      <c r="Y44" s="657"/>
      <c r="Z44" s="657"/>
      <c r="AA44" s="657"/>
      <c r="AB44" s="657"/>
      <c r="AC44" s="657"/>
      <c r="AD44" s="657"/>
    </row>
    <row r="45" spans="1:36" s="4" customFormat="1" ht="14.25">
      <c r="A45" s="6"/>
      <c r="B45" s="614" t="str">
        <f>IF(AH40&gt;0,"Alerta: debido a que cuenta con registros NS, debe proporcionar una justificación en el area de comentarios al final de la pregunta","")</f>
        <v/>
      </c>
      <c r="C45" s="614"/>
      <c r="D45" s="614"/>
      <c r="E45" s="614"/>
      <c r="F45" s="614"/>
      <c r="G45" s="614"/>
      <c r="H45" s="614"/>
      <c r="I45" s="614"/>
      <c r="J45" s="614"/>
      <c r="K45" s="614"/>
      <c r="L45" s="614"/>
      <c r="M45" s="614"/>
      <c r="N45" s="614"/>
      <c r="O45" s="614"/>
      <c r="P45" s="614"/>
      <c r="Q45" s="614"/>
      <c r="R45" s="614"/>
      <c r="S45" s="614"/>
      <c r="T45" s="614"/>
      <c r="U45" s="614"/>
      <c r="V45" s="614"/>
      <c r="W45" s="614"/>
      <c r="X45" s="614"/>
      <c r="Y45" s="614"/>
      <c r="Z45" s="614"/>
      <c r="AA45" s="614"/>
      <c r="AB45" s="614"/>
      <c r="AC45" s="614"/>
      <c r="AD45" s="614"/>
    </row>
    <row r="46" spans="1:36" s="4" customFormat="1" ht="14.25">
      <c r="A46" s="6"/>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1:36" s="4" customFormat="1" ht="14.25">
      <c r="A47" s="6"/>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1:36" s="4" customFormat="1" ht="14.25">
      <c r="A48" s="6"/>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1:50" s="4" customFormat="1" ht="14.25">
      <c r="A49" s="6"/>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1:50" s="4" customFormat="1" ht="60" customHeight="1">
      <c r="A50" s="39" t="s">
        <v>947</v>
      </c>
      <c r="B50" s="632" t="s">
        <v>1289</v>
      </c>
      <c r="C50" s="872"/>
      <c r="D50" s="872"/>
      <c r="E50" s="872"/>
      <c r="F50" s="872"/>
      <c r="G50" s="872"/>
      <c r="H50" s="872"/>
      <c r="I50" s="872"/>
      <c r="J50" s="872"/>
      <c r="K50" s="872"/>
      <c r="L50" s="872"/>
      <c r="M50" s="872"/>
      <c r="N50" s="872"/>
      <c r="O50" s="872"/>
      <c r="P50" s="872"/>
      <c r="Q50" s="872"/>
      <c r="R50" s="872"/>
      <c r="S50" s="872"/>
      <c r="T50" s="872"/>
      <c r="U50" s="872"/>
      <c r="V50" s="872"/>
      <c r="W50" s="872"/>
      <c r="X50" s="872"/>
      <c r="Y50" s="872"/>
      <c r="Z50" s="872"/>
      <c r="AA50" s="872"/>
      <c r="AB50" s="872"/>
      <c r="AC50" s="872"/>
      <c r="AD50" s="872"/>
      <c r="AG50" s="532" t="s">
        <v>6512</v>
      </c>
    </row>
    <row r="51" spans="1:50" s="4" customFormat="1" ht="24" customHeight="1">
      <c r="A51" s="6"/>
      <c r="B51" s="42"/>
      <c r="C51" s="596" t="s">
        <v>1290</v>
      </c>
      <c r="D51" s="596"/>
      <c r="E51" s="596"/>
      <c r="F51" s="596"/>
      <c r="G51" s="596"/>
      <c r="H51" s="596"/>
      <c r="I51" s="596"/>
      <c r="J51" s="596"/>
      <c r="K51" s="596"/>
      <c r="L51" s="596"/>
      <c r="M51" s="596"/>
      <c r="N51" s="596"/>
      <c r="O51" s="596"/>
      <c r="P51" s="596"/>
      <c r="Q51" s="596"/>
      <c r="R51" s="596"/>
      <c r="S51" s="596"/>
      <c r="T51" s="596"/>
      <c r="U51" s="596"/>
      <c r="V51" s="596"/>
      <c r="W51" s="596"/>
      <c r="X51" s="596"/>
      <c r="Y51" s="596"/>
      <c r="Z51" s="596"/>
      <c r="AA51" s="596"/>
      <c r="AB51" s="596"/>
      <c r="AC51" s="596"/>
      <c r="AD51" s="596"/>
      <c r="AE51" s="9"/>
      <c r="AG51" s="531">
        <f>IF(AND($C$40&lt;&gt;"",$C$40&lt;&gt;1),1,0)</f>
        <v>0</v>
      </c>
    </row>
    <row r="52" spans="1:50" s="4" customFormat="1" ht="36" customHeight="1">
      <c r="A52" s="96"/>
      <c r="C52" s="596" t="s">
        <v>1173</v>
      </c>
      <c r="D52" s="596"/>
      <c r="E52" s="596"/>
      <c r="F52" s="596"/>
      <c r="G52" s="596"/>
      <c r="H52" s="596"/>
      <c r="I52" s="596"/>
      <c r="J52" s="596"/>
      <c r="K52" s="596"/>
      <c r="L52" s="596"/>
      <c r="M52" s="596"/>
      <c r="N52" s="596"/>
      <c r="O52" s="596"/>
      <c r="P52" s="596"/>
      <c r="Q52" s="596"/>
      <c r="R52" s="596"/>
      <c r="S52" s="596"/>
      <c r="T52" s="596"/>
      <c r="U52" s="596"/>
      <c r="V52" s="596"/>
      <c r="W52" s="596"/>
      <c r="X52" s="596"/>
      <c r="Y52" s="596"/>
      <c r="Z52" s="596"/>
      <c r="AA52" s="596"/>
      <c r="AB52" s="596"/>
      <c r="AC52" s="596"/>
      <c r="AD52" s="596"/>
      <c r="AE52" s="9"/>
    </row>
    <row r="53" spans="1:50" s="8" customFormat="1" ht="15" customHeight="1">
      <c r="A53" s="202"/>
      <c r="B53" s="4"/>
      <c r="C53" s="596" t="s">
        <v>993</v>
      </c>
      <c r="D53" s="596"/>
      <c r="E53" s="596"/>
      <c r="F53" s="596"/>
      <c r="G53" s="596"/>
      <c r="H53" s="596"/>
      <c r="I53" s="596"/>
      <c r="J53" s="596"/>
      <c r="K53" s="596"/>
      <c r="L53" s="596"/>
      <c r="M53" s="596"/>
      <c r="N53" s="596"/>
      <c r="O53" s="596"/>
      <c r="P53" s="596"/>
      <c r="Q53" s="596"/>
      <c r="R53" s="596"/>
      <c r="S53" s="596"/>
      <c r="T53" s="596"/>
      <c r="U53" s="596"/>
      <c r="V53" s="596"/>
      <c r="W53" s="596"/>
      <c r="X53" s="596"/>
      <c r="Y53" s="596"/>
      <c r="Z53" s="596"/>
      <c r="AA53" s="596"/>
      <c r="AB53" s="596"/>
      <c r="AC53" s="596"/>
      <c r="AD53" s="596"/>
    </row>
    <row r="54" spans="1:50" s="8" customFormat="1" ht="15" customHeight="1">
      <c r="A54" s="202"/>
      <c r="B54" s="128"/>
      <c r="C54" s="596" t="s">
        <v>994</v>
      </c>
      <c r="D54" s="596"/>
      <c r="E54" s="596"/>
      <c r="F54" s="596"/>
      <c r="G54" s="596"/>
      <c r="H54" s="596"/>
      <c r="I54" s="596"/>
      <c r="J54" s="596"/>
      <c r="K54" s="596"/>
      <c r="L54" s="596"/>
      <c r="M54" s="596"/>
      <c r="N54" s="596"/>
      <c r="O54" s="596"/>
      <c r="P54" s="596"/>
      <c r="Q54" s="596"/>
      <c r="R54" s="596"/>
      <c r="S54" s="596"/>
      <c r="T54" s="596"/>
      <c r="U54" s="596"/>
      <c r="V54" s="596"/>
      <c r="W54" s="596"/>
      <c r="X54" s="596"/>
      <c r="Y54" s="596"/>
      <c r="Z54" s="596"/>
      <c r="AA54" s="596"/>
      <c r="AB54" s="596"/>
      <c r="AC54" s="596"/>
      <c r="AD54" s="596"/>
    </row>
    <row r="55" spans="1:50" s="8" customFormat="1" ht="24" customHeight="1">
      <c r="A55" s="202"/>
      <c r="B55" s="128"/>
      <c r="C55" s="674" t="s">
        <v>1171</v>
      </c>
      <c r="D55" s="674"/>
      <c r="E55" s="674"/>
      <c r="F55" s="674"/>
      <c r="G55" s="674"/>
      <c r="H55" s="674"/>
      <c r="I55" s="674"/>
      <c r="J55" s="674"/>
      <c r="K55" s="674"/>
      <c r="L55" s="674"/>
      <c r="M55" s="674"/>
      <c r="N55" s="674"/>
      <c r="O55" s="674"/>
      <c r="P55" s="674"/>
      <c r="Q55" s="674"/>
      <c r="R55" s="674"/>
      <c r="S55" s="674"/>
      <c r="T55" s="674"/>
      <c r="U55" s="674"/>
      <c r="V55" s="674"/>
      <c r="W55" s="674"/>
      <c r="X55" s="674"/>
      <c r="Y55" s="674"/>
      <c r="Z55" s="674"/>
      <c r="AA55" s="674"/>
      <c r="AB55" s="674"/>
      <c r="AC55" s="674"/>
      <c r="AD55" s="674"/>
    </row>
    <row r="56" spans="1:50" s="8" customFormat="1" ht="24" customHeight="1">
      <c r="A56" s="202"/>
      <c r="B56" s="82"/>
      <c r="C56" s="596" t="s">
        <v>1288</v>
      </c>
      <c r="D56" s="596"/>
      <c r="E56" s="596"/>
      <c r="F56" s="596"/>
      <c r="G56" s="596"/>
      <c r="H56" s="596"/>
      <c r="I56" s="596"/>
      <c r="J56" s="596"/>
      <c r="K56" s="596"/>
      <c r="L56" s="596"/>
      <c r="M56" s="596"/>
      <c r="N56" s="596"/>
      <c r="O56" s="596"/>
      <c r="P56" s="596"/>
      <c r="Q56" s="596"/>
      <c r="R56" s="596"/>
      <c r="S56" s="596"/>
      <c r="T56" s="596"/>
      <c r="U56" s="596"/>
      <c r="V56" s="596"/>
      <c r="W56" s="596"/>
      <c r="X56" s="596"/>
      <c r="Y56" s="596"/>
      <c r="Z56" s="596"/>
      <c r="AA56" s="596"/>
      <c r="AB56" s="596"/>
      <c r="AC56" s="596"/>
      <c r="AD56" s="596"/>
    </row>
    <row r="57" spans="1:50" s="8" customFormat="1" ht="24" customHeight="1">
      <c r="A57" s="202"/>
      <c r="B57" s="82"/>
      <c r="C57" s="596" t="s">
        <v>1174</v>
      </c>
      <c r="D57" s="596"/>
      <c r="E57" s="596"/>
      <c r="F57" s="596"/>
      <c r="G57" s="596"/>
      <c r="H57" s="596"/>
      <c r="I57" s="596"/>
      <c r="J57" s="596"/>
      <c r="K57" s="596"/>
      <c r="L57" s="596"/>
      <c r="M57" s="596"/>
      <c r="N57" s="596"/>
      <c r="O57" s="596"/>
      <c r="P57" s="596"/>
      <c r="Q57" s="596"/>
      <c r="R57" s="596"/>
      <c r="S57" s="596"/>
      <c r="T57" s="596"/>
      <c r="U57" s="596"/>
      <c r="V57" s="596"/>
      <c r="W57" s="596"/>
      <c r="X57" s="596"/>
      <c r="Y57" s="596"/>
      <c r="Z57" s="596"/>
      <c r="AA57" s="596"/>
      <c r="AB57" s="596"/>
      <c r="AC57" s="596"/>
      <c r="AD57" s="596"/>
    </row>
    <row r="58" spans="1:50" s="8" customFormat="1" ht="24" customHeight="1">
      <c r="A58" s="202"/>
      <c r="B58" s="82"/>
      <c r="C58" s="674" t="s">
        <v>1194</v>
      </c>
      <c r="D58" s="674"/>
      <c r="E58" s="674"/>
      <c r="F58" s="674"/>
      <c r="G58" s="674"/>
      <c r="H58" s="674"/>
      <c r="I58" s="674"/>
      <c r="J58" s="674"/>
      <c r="K58" s="674"/>
      <c r="L58" s="674"/>
      <c r="M58" s="674"/>
      <c r="N58" s="674"/>
      <c r="O58" s="674"/>
      <c r="P58" s="674"/>
      <c r="Q58" s="674"/>
      <c r="R58" s="674"/>
      <c r="S58" s="674"/>
      <c r="T58" s="674"/>
      <c r="U58" s="674"/>
      <c r="V58" s="674"/>
      <c r="W58" s="674"/>
      <c r="X58" s="674"/>
      <c r="Y58" s="674"/>
      <c r="Z58" s="674"/>
      <c r="AA58" s="674"/>
      <c r="AB58" s="674"/>
      <c r="AC58" s="674"/>
      <c r="AD58" s="674"/>
      <c r="AN58" s="451" t="s">
        <v>6457</v>
      </c>
      <c r="AO58" s="837" t="s">
        <v>6339</v>
      </c>
      <c r="AP58" s="837"/>
    </row>
    <row r="59" spans="1:50" s="8" customFormat="1" ht="15" customHeight="1">
      <c r="A59" s="202"/>
      <c r="B59" s="82"/>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N59" s="840" t="s">
        <v>997</v>
      </c>
      <c r="AO59" s="837" t="s">
        <v>997</v>
      </c>
      <c r="AP59" s="837"/>
      <c r="AQ59" s="460" t="s">
        <v>6204</v>
      </c>
    </row>
    <row r="60" spans="1:50" s="8" customFormat="1" ht="15" customHeight="1">
      <c r="A60" s="202"/>
      <c r="B60" s="82"/>
      <c r="C60" s="65"/>
      <c r="D60" s="65"/>
      <c r="E60" s="65"/>
      <c r="F60" s="65"/>
      <c r="G60" s="65"/>
      <c r="H60" s="65"/>
      <c r="I60" s="65"/>
      <c r="J60" s="65"/>
      <c r="K60" s="65"/>
      <c r="L60" s="65"/>
      <c r="M60" s="65"/>
      <c r="N60" s="65"/>
      <c r="O60" s="65"/>
      <c r="P60" s="65"/>
      <c r="Q60" s="65"/>
      <c r="R60" s="65"/>
      <c r="S60" s="65"/>
      <c r="T60" s="65"/>
      <c r="U60" s="65"/>
      <c r="V60" s="65"/>
      <c r="W60" s="65"/>
      <c r="X60" s="65"/>
      <c r="Y60" s="65"/>
      <c r="Z60" s="65"/>
      <c r="AA60" s="885" t="s">
        <v>1187</v>
      </c>
      <c r="AB60" s="885"/>
      <c r="AC60" s="885"/>
      <c r="AD60" s="885"/>
      <c r="AN60" s="840"/>
      <c r="AO60" s="837"/>
      <c r="AP60" s="837"/>
      <c r="AQ60" s="838" t="s">
        <v>6488</v>
      </c>
    </row>
    <row r="61" spans="1:50" s="4" customFormat="1" ht="15" customHeight="1">
      <c r="A61" s="6"/>
      <c r="B61" s="5"/>
      <c r="C61" s="3"/>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I61" s="714" t="s">
        <v>6401</v>
      </c>
      <c r="AJ61" s="714"/>
      <c r="AK61" s="714"/>
      <c r="AL61" s="714"/>
      <c r="AM61" s="714"/>
      <c r="AN61" s="840"/>
      <c r="AO61" s="837"/>
      <c r="AP61" s="837"/>
      <c r="AQ61" s="838"/>
      <c r="AR61" s="283" t="s">
        <v>6205</v>
      </c>
      <c r="AS61" s="465" t="s">
        <v>6202</v>
      </c>
      <c r="AT61" s="707" t="s">
        <v>6208</v>
      </c>
      <c r="AU61" s="707"/>
      <c r="AV61" s="707"/>
      <c r="AW61" s="428" t="s">
        <v>6200</v>
      </c>
      <c r="AX61" s="834" t="s">
        <v>6467</v>
      </c>
    </row>
    <row r="62" spans="1:50" s="4" customFormat="1" ht="96" customHeight="1">
      <c r="A62" s="6"/>
      <c r="B62" s="5"/>
      <c r="C62" s="643" t="s">
        <v>995</v>
      </c>
      <c r="D62" s="644"/>
      <c r="E62" s="644"/>
      <c r="F62" s="644"/>
      <c r="G62" s="644"/>
      <c r="H62" s="644"/>
      <c r="I62" s="644"/>
      <c r="J62" s="644"/>
      <c r="K62" s="643" t="s">
        <v>996</v>
      </c>
      <c r="L62" s="644"/>
      <c r="M62" s="644"/>
      <c r="N62" s="645"/>
      <c r="O62" s="643" t="s">
        <v>1284</v>
      </c>
      <c r="P62" s="644"/>
      <c r="Q62" s="644"/>
      <c r="R62" s="645"/>
      <c r="S62" s="633" t="s">
        <v>1168</v>
      </c>
      <c r="T62" s="634"/>
      <c r="U62" s="634"/>
      <c r="V62" s="635"/>
      <c r="W62" s="892" t="s">
        <v>1172</v>
      </c>
      <c r="X62" s="893"/>
      <c r="Y62" s="893"/>
      <c r="Z62" s="894"/>
      <c r="AA62" s="633" t="s">
        <v>997</v>
      </c>
      <c r="AB62" s="634"/>
      <c r="AC62" s="634"/>
      <c r="AD62" s="635"/>
      <c r="AG62" s="369" t="s">
        <v>6195</v>
      </c>
      <c r="AH62" s="370" t="s">
        <v>6196</v>
      </c>
      <c r="AI62" s="437" t="s">
        <v>6197</v>
      </c>
      <c r="AJ62" s="9"/>
      <c r="AK62" s="437" t="s">
        <v>6198</v>
      </c>
      <c r="AL62" s="9"/>
      <c r="AM62" s="437" t="s">
        <v>6199</v>
      </c>
      <c r="AN62" s="451" t="s">
        <v>6343</v>
      </c>
      <c r="AO62" s="315" t="s">
        <v>6353</v>
      </c>
      <c r="AP62" s="329" t="s">
        <v>6354</v>
      </c>
      <c r="AQ62" s="838"/>
      <c r="AR62" s="283" t="s">
        <v>6489</v>
      </c>
      <c r="AS62" s="465" t="s">
        <v>6490</v>
      </c>
      <c r="AT62" s="287" t="s">
        <v>6209</v>
      </c>
      <c r="AU62" s="288" t="s">
        <v>6210</v>
      </c>
      <c r="AV62" s="289" t="s">
        <v>6211</v>
      </c>
      <c r="AW62" s="428" t="s">
        <v>6486</v>
      </c>
      <c r="AX62" s="835"/>
    </row>
    <row r="63" spans="1:50" s="4" customFormat="1" ht="15" customHeight="1">
      <c r="A63" s="6"/>
      <c r="B63" s="5"/>
      <c r="C63" s="140" t="s">
        <v>87</v>
      </c>
      <c r="D63" s="817"/>
      <c r="E63" s="818"/>
      <c r="F63" s="818"/>
      <c r="G63" s="818"/>
      <c r="H63" s="818"/>
      <c r="I63" s="818"/>
      <c r="J63" s="819"/>
      <c r="K63" s="560"/>
      <c r="L63" s="561"/>
      <c r="M63" s="561"/>
      <c r="N63" s="562"/>
      <c r="O63" s="560"/>
      <c r="P63" s="561"/>
      <c r="Q63" s="561"/>
      <c r="R63" s="562"/>
      <c r="S63" s="560"/>
      <c r="T63" s="561"/>
      <c r="U63" s="561"/>
      <c r="V63" s="562"/>
      <c r="W63" s="560"/>
      <c r="X63" s="561"/>
      <c r="Y63" s="561"/>
      <c r="Z63" s="562"/>
      <c r="AA63" s="887"/>
      <c r="AB63" s="888"/>
      <c r="AC63" s="888"/>
      <c r="AD63" s="889"/>
      <c r="AG63" s="269">
        <f>IF(AND(COUNTBLANK(D63)=1,COUNTA(K63:AD63)=0),0,IF(AND(COUNTBLANK(D63)=0,COUNTA(K63:R63)=2,$S63&lt;&gt;"",$S63&lt;&gt;1,COUNTA(W63:AD63)=0),0,IF(AND(COUNTBLANK(D63)=0,COUNTA(K63:R63)=2,$S63&lt;&gt;"",$S63=1,COUNTA(W63:AD63)=2),0,1)))</f>
        <v>0</v>
      </c>
      <c r="AH63" s="464">
        <f>COUNTIF(O63,"NS")+COUNTIF(AA63,"NS")</f>
        <v>0</v>
      </c>
      <c r="AI63" s="410" t="b">
        <f>NOT(EXACT(O63,UPPER(O63)))</f>
        <v>0</v>
      </c>
      <c r="AJ63" s="9" t="str">
        <f>SUBSTITUTE( SUBSTITUTE( SUBSTITUTE( SUBSTITUTE( SUBSTITUTE( SUBSTITUTE( SUBSTITUTE( SUBSTITUTE( SUBSTITUTE( SUBSTITUTE(O63, "á", "a"), "é", "e"), "í", "i"), "ó", "o"), "ú", "u"), "Á", "A"), "É", "E"), "Í", "I"), "Ó", "O"), "Ú", "U")</f>
        <v/>
      </c>
      <c r="AK63" s="410" t="b">
        <f>NOT(EXACT(O63,AJ63))</f>
        <v>0</v>
      </c>
      <c r="AL63" s="9" t="str">
        <f>SUBSTITUTE((SUBSTITUTE(SUBSTITUTE(SUBSTITUTE(O63,".",""),",",""),"(","")),")","")</f>
        <v/>
      </c>
      <c r="AM63" s="410" t="b">
        <f>NOT(EXACT(O63,AL63))</f>
        <v>0</v>
      </c>
      <c r="AN63" s="449">
        <f>IF(ISNUMBER(AA63),0,IF(OR(AA63="",AA63="NA",AA63="NS"),0,1))</f>
        <v>0</v>
      </c>
      <c r="AO63" s="344">
        <f>IF(OR(AA63="NS",AA63="NA"),0,LEN(AA63)-LEN(INT(AA63)))</f>
        <v>-1</v>
      </c>
      <c r="AP63" s="345">
        <f>IF(AO63&lt;=0,0,1)</f>
        <v>0</v>
      </c>
      <c r="AQ63" s="459">
        <f>IF(COUNTA(D63:J182)=SUM(Q40),0,1)</f>
        <v>0</v>
      </c>
      <c r="AR63" s="282">
        <f>IF(COUNTIF(K63:N182,11)&gt;0,1,0)</f>
        <v>0</v>
      </c>
      <c r="AS63" s="466">
        <f>IF(COUNTIF(W63:Z182,6)&gt;0,1,0)</f>
        <v>0</v>
      </c>
      <c r="AT63" s="290">
        <f>IF(AG63=0,0,1)</f>
        <v>0</v>
      </c>
      <c r="AU63" s="291" t="str">
        <f>IF(AT63=0,"",
IF(SUM(AT63:AT63)=1,AV63,
IF(AT183&gt;SUM(AT63:AT63),_xlfn.CONCAT(", ",AV63),
IF(AT183=SUM(AT63:AT63),_xlfn.CONCAT(" y ",AV63)))))</f>
        <v/>
      </c>
      <c r="AV63" s="231" t="s">
        <v>6212</v>
      </c>
      <c r="AW63" s="424">
        <f>IF(AND($S63&lt;&gt;"",$S63&lt;&gt;1,COUNTA(W63:AD63)&gt;0),1,0)</f>
        <v>0</v>
      </c>
      <c r="AX63" s="426">
        <f>IF(AND(S63&lt;&gt;"",S63=1,SUM(AA63)=0),1,0)</f>
        <v>0</v>
      </c>
    </row>
    <row r="64" spans="1:50" s="4" customFormat="1" ht="15" customHeight="1">
      <c r="A64" s="6"/>
      <c r="B64" s="5"/>
      <c r="C64" s="106" t="s">
        <v>88</v>
      </c>
      <c r="D64" s="817"/>
      <c r="E64" s="818"/>
      <c r="F64" s="818"/>
      <c r="G64" s="818"/>
      <c r="H64" s="818"/>
      <c r="I64" s="818"/>
      <c r="J64" s="819"/>
      <c r="K64" s="560"/>
      <c r="L64" s="561"/>
      <c r="M64" s="561"/>
      <c r="N64" s="562"/>
      <c r="O64" s="560"/>
      <c r="P64" s="561"/>
      <c r="Q64" s="561"/>
      <c r="R64" s="562"/>
      <c r="S64" s="560"/>
      <c r="T64" s="561"/>
      <c r="U64" s="561"/>
      <c r="V64" s="562"/>
      <c r="W64" s="560"/>
      <c r="X64" s="561"/>
      <c r="Y64" s="561"/>
      <c r="Z64" s="562"/>
      <c r="AA64" s="887"/>
      <c r="AB64" s="888"/>
      <c r="AC64" s="888"/>
      <c r="AD64" s="889"/>
      <c r="AG64" s="269">
        <f t="shared" ref="AG64:AG127" si="0">IF(AND(COUNTBLANK(D64)=1,COUNTA(K64:AD64)=0),0,IF(AND(COUNTBLANK(D64)=0,COUNTA(K64:R64)=2,$S64&lt;&gt;"",$S64&lt;&gt;1,COUNTA(W64:AD64)=0),0,IF(AND(COUNTBLANK(D64)=0,COUNTA(K64:R64)=2,$S64&lt;&gt;"",$S64=1,COUNTA(W64:AD64)=2),0,1)))</f>
        <v>0</v>
      </c>
      <c r="AH64" s="464">
        <f t="shared" ref="AH64:AH127" si="1">COUNTIF(O64,"NS")+COUNTIF(AA64,"NS")</f>
        <v>0</v>
      </c>
      <c r="AI64" s="410" t="b">
        <f t="shared" ref="AI64:AI127" si="2">NOT(EXACT(O64,UPPER(O64)))</f>
        <v>0</v>
      </c>
      <c r="AJ64" s="9" t="str">
        <f t="shared" ref="AJ64:AJ127" si="3">SUBSTITUTE( SUBSTITUTE( SUBSTITUTE( SUBSTITUTE( SUBSTITUTE( SUBSTITUTE( SUBSTITUTE( SUBSTITUTE( SUBSTITUTE( SUBSTITUTE(O64, "á", "a"), "é", "e"), "í", "i"), "ó", "o"), "ú", "u"), "Á", "A"), "É", "E"), "Í", "I"), "Ó", "O"), "Ú", "U")</f>
        <v/>
      </c>
      <c r="AK64" s="410" t="b">
        <f t="shared" ref="AK64:AK127" si="4">NOT(EXACT(O64,AJ64))</f>
        <v>0</v>
      </c>
      <c r="AL64" s="9" t="str">
        <f t="shared" ref="AL64:AL127" si="5">SUBSTITUTE((SUBSTITUTE(SUBSTITUTE(SUBSTITUTE(O64,".",""),",",""),"(","")),")","")</f>
        <v/>
      </c>
      <c r="AM64" s="410" t="b">
        <f t="shared" ref="AM64:AM127" si="6">NOT(EXACT(O64,AL64))</f>
        <v>0</v>
      </c>
      <c r="AN64" s="449">
        <f t="shared" ref="AN64:AN127" si="7">IF(ISNUMBER(AA64),0,IF(OR(AA64="",AA64="NA",AA64="NS"),0,1))</f>
        <v>0</v>
      </c>
      <c r="AO64" s="344">
        <f t="shared" ref="AO64:AO127" si="8">IF(OR(AA64="NS",AA64="NA"),0,LEN(AA64)-LEN(INT(AA64)))</f>
        <v>-1</v>
      </c>
      <c r="AP64" s="345">
        <f t="shared" ref="AP64:AP127" si="9">IF(AO64&lt;=0,0,1)</f>
        <v>0</v>
      </c>
      <c r="AT64" s="290">
        <f t="shared" ref="AT64:AT127" si="10">IF(AG64=0,0,1)</f>
        <v>0</v>
      </c>
      <c r="AU64" s="291" t="str">
        <f>IF(AT64=0,"",
IF(SUM($AT$63:AT64)=1,AV64,
IF($AT$183&gt;SUM($AT$63:AT64),_xlfn.CONCAT(", ",AV64),
IF($AT$183=SUM($AT$63:AT64),_xlfn.CONCAT(" y ",AV64)))))</f>
        <v/>
      </c>
      <c r="AV64" s="231" t="s">
        <v>6213</v>
      </c>
      <c r="AW64" s="424">
        <f t="shared" ref="AW64:AW127" si="11">IF(AND($S64&lt;&gt;"",$S64&lt;&gt;1,COUNTA(W64:AD64)&gt;0),1,0)</f>
        <v>0</v>
      </c>
      <c r="AX64" s="426">
        <f t="shared" ref="AX64:AX127" si="12">IF(AND(S64&lt;&gt;"",S64=1,SUM(AA64)=0),1,0)</f>
        <v>0</v>
      </c>
    </row>
    <row r="65" spans="1:50" s="4" customFormat="1" ht="15" customHeight="1">
      <c r="A65" s="6"/>
      <c r="B65" s="5"/>
      <c r="C65" s="87" t="s">
        <v>89</v>
      </c>
      <c r="D65" s="817"/>
      <c r="E65" s="818"/>
      <c r="F65" s="818"/>
      <c r="G65" s="818"/>
      <c r="H65" s="818"/>
      <c r="I65" s="818"/>
      <c r="J65" s="819"/>
      <c r="K65" s="560"/>
      <c r="L65" s="561"/>
      <c r="M65" s="561"/>
      <c r="N65" s="562"/>
      <c r="O65" s="560"/>
      <c r="P65" s="561"/>
      <c r="Q65" s="561"/>
      <c r="R65" s="562"/>
      <c r="S65" s="560"/>
      <c r="T65" s="561"/>
      <c r="U65" s="561"/>
      <c r="V65" s="562"/>
      <c r="W65" s="560"/>
      <c r="X65" s="561"/>
      <c r="Y65" s="561"/>
      <c r="Z65" s="562"/>
      <c r="AA65" s="887"/>
      <c r="AB65" s="888"/>
      <c r="AC65" s="888"/>
      <c r="AD65" s="889"/>
      <c r="AG65" s="269">
        <f t="shared" si="0"/>
        <v>0</v>
      </c>
      <c r="AH65" s="464">
        <f t="shared" si="1"/>
        <v>0</v>
      </c>
      <c r="AI65" s="410" t="b">
        <f t="shared" si="2"/>
        <v>0</v>
      </c>
      <c r="AJ65" s="9" t="str">
        <f t="shared" si="3"/>
        <v/>
      </c>
      <c r="AK65" s="410" t="b">
        <f t="shared" si="4"/>
        <v>0</v>
      </c>
      <c r="AL65" s="9" t="str">
        <f t="shared" si="5"/>
        <v/>
      </c>
      <c r="AM65" s="410" t="b">
        <f t="shared" si="6"/>
        <v>0</v>
      </c>
      <c r="AN65" s="449">
        <f t="shared" si="7"/>
        <v>0</v>
      </c>
      <c r="AO65" s="344">
        <f t="shared" si="8"/>
        <v>-1</v>
      </c>
      <c r="AP65" s="345">
        <f t="shared" si="9"/>
        <v>0</v>
      </c>
      <c r="AT65" s="290">
        <f t="shared" si="10"/>
        <v>0</v>
      </c>
      <c r="AU65" s="291" t="str">
        <f>IF(AT65=0,"",
IF(SUM($AT$63:AT65)=1,AV65,
IF($AT$183&gt;SUM($AT$63:AT65),_xlfn.CONCAT(", ",AV65),
IF($AT$183=SUM($AT$63:AT65),_xlfn.CONCAT(" y ",AV65)))))</f>
        <v/>
      </c>
      <c r="AV65" s="231" t="s">
        <v>6214</v>
      </c>
      <c r="AW65" s="424">
        <f t="shared" si="11"/>
        <v>0</v>
      </c>
      <c r="AX65" s="426">
        <f t="shared" si="12"/>
        <v>0</v>
      </c>
    </row>
    <row r="66" spans="1:50" s="4" customFormat="1" ht="15" customHeight="1">
      <c r="A66" s="6"/>
      <c r="B66" s="5"/>
      <c r="C66" s="87" t="s">
        <v>90</v>
      </c>
      <c r="D66" s="817"/>
      <c r="E66" s="818"/>
      <c r="F66" s="818"/>
      <c r="G66" s="818"/>
      <c r="H66" s="818"/>
      <c r="I66" s="818"/>
      <c r="J66" s="819"/>
      <c r="K66" s="560"/>
      <c r="L66" s="561"/>
      <c r="M66" s="561"/>
      <c r="N66" s="562"/>
      <c r="O66" s="560"/>
      <c r="P66" s="561"/>
      <c r="Q66" s="561"/>
      <c r="R66" s="562"/>
      <c r="S66" s="560"/>
      <c r="T66" s="561"/>
      <c r="U66" s="561"/>
      <c r="V66" s="562"/>
      <c r="W66" s="560"/>
      <c r="X66" s="561"/>
      <c r="Y66" s="561"/>
      <c r="Z66" s="562"/>
      <c r="AA66" s="887"/>
      <c r="AB66" s="888"/>
      <c r="AC66" s="888"/>
      <c r="AD66" s="889"/>
      <c r="AG66" s="269">
        <f t="shared" si="0"/>
        <v>0</v>
      </c>
      <c r="AH66" s="464">
        <f t="shared" si="1"/>
        <v>0</v>
      </c>
      <c r="AI66" s="410" t="b">
        <f t="shared" si="2"/>
        <v>0</v>
      </c>
      <c r="AJ66" s="9" t="str">
        <f t="shared" si="3"/>
        <v/>
      </c>
      <c r="AK66" s="410" t="b">
        <f t="shared" si="4"/>
        <v>0</v>
      </c>
      <c r="AL66" s="9" t="str">
        <f t="shared" si="5"/>
        <v/>
      </c>
      <c r="AM66" s="410" t="b">
        <f t="shared" si="6"/>
        <v>0</v>
      </c>
      <c r="AN66" s="449">
        <f t="shared" si="7"/>
        <v>0</v>
      </c>
      <c r="AO66" s="344">
        <f t="shared" si="8"/>
        <v>-1</v>
      </c>
      <c r="AP66" s="345">
        <f t="shared" si="9"/>
        <v>0</v>
      </c>
      <c r="AT66" s="290">
        <f t="shared" si="10"/>
        <v>0</v>
      </c>
      <c r="AU66" s="291" t="str">
        <f>IF(AT66=0,"",
IF(SUM($AT$63:AT66)=1,AV66,
IF($AT$183&gt;SUM($AT$63:AT66),_xlfn.CONCAT(", ",AV66),
IF($AT$183=SUM($AT$63:AT66),_xlfn.CONCAT(" y ",AV66)))))</f>
        <v/>
      </c>
      <c r="AV66" s="231" t="s">
        <v>6215</v>
      </c>
      <c r="AW66" s="424">
        <f t="shared" si="11"/>
        <v>0</v>
      </c>
      <c r="AX66" s="426">
        <f t="shared" si="12"/>
        <v>0</v>
      </c>
    </row>
    <row r="67" spans="1:50" s="4" customFormat="1" ht="15" customHeight="1">
      <c r="A67" s="6"/>
      <c r="B67" s="5"/>
      <c r="C67" s="87" t="s">
        <v>91</v>
      </c>
      <c r="D67" s="817"/>
      <c r="E67" s="818"/>
      <c r="F67" s="818"/>
      <c r="G67" s="818"/>
      <c r="H67" s="818"/>
      <c r="I67" s="818"/>
      <c r="J67" s="819"/>
      <c r="K67" s="560"/>
      <c r="L67" s="561"/>
      <c r="M67" s="561"/>
      <c r="N67" s="562"/>
      <c r="O67" s="560"/>
      <c r="P67" s="561"/>
      <c r="Q67" s="561"/>
      <c r="R67" s="562"/>
      <c r="S67" s="560"/>
      <c r="T67" s="561"/>
      <c r="U67" s="561"/>
      <c r="V67" s="562"/>
      <c r="W67" s="560"/>
      <c r="X67" s="561"/>
      <c r="Y67" s="561"/>
      <c r="Z67" s="562"/>
      <c r="AA67" s="887"/>
      <c r="AB67" s="888"/>
      <c r="AC67" s="888"/>
      <c r="AD67" s="889"/>
      <c r="AG67" s="269">
        <f t="shared" si="0"/>
        <v>0</v>
      </c>
      <c r="AH67" s="464">
        <f t="shared" si="1"/>
        <v>0</v>
      </c>
      <c r="AI67" s="410" t="b">
        <f t="shared" si="2"/>
        <v>0</v>
      </c>
      <c r="AJ67" s="9" t="str">
        <f t="shared" si="3"/>
        <v/>
      </c>
      <c r="AK67" s="410" t="b">
        <f t="shared" si="4"/>
        <v>0</v>
      </c>
      <c r="AL67" s="9" t="str">
        <f t="shared" si="5"/>
        <v/>
      </c>
      <c r="AM67" s="410" t="b">
        <f t="shared" si="6"/>
        <v>0</v>
      </c>
      <c r="AN67" s="449">
        <f t="shared" si="7"/>
        <v>0</v>
      </c>
      <c r="AO67" s="344">
        <f t="shared" si="8"/>
        <v>-1</v>
      </c>
      <c r="AP67" s="345">
        <f t="shared" si="9"/>
        <v>0</v>
      </c>
      <c r="AT67" s="290">
        <f t="shared" si="10"/>
        <v>0</v>
      </c>
      <c r="AU67" s="291" t="str">
        <f>IF(AT67=0,"",
IF(SUM($AT$63:AT67)=1,AV67,
IF($AT$183&gt;SUM($AT$63:AT67),_xlfn.CONCAT(", ",AV67),
IF($AT$183=SUM($AT$63:AT67),_xlfn.CONCAT(" y ",AV67)))))</f>
        <v/>
      </c>
      <c r="AV67" s="231" t="s">
        <v>6216</v>
      </c>
      <c r="AW67" s="424">
        <f t="shared" si="11"/>
        <v>0</v>
      </c>
      <c r="AX67" s="426">
        <f t="shared" si="12"/>
        <v>0</v>
      </c>
    </row>
    <row r="68" spans="1:50" s="4" customFormat="1" ht="15" customHeight="1">
      <c r="A68" s="6"/>
      <c r="B68" s="5"/>
      <c r="C68" s="87" t="s">
        <v>92</v>
      </c>
      <c r="D68" s="817"/>
      <c r="E68" s="818"/>
      <c r="F68" s="818"/>
      <c r="G68" s="818"/>
      <c r="H68" s="818"/>
      <c r="I68" s="818"/>
      <c r="J68" s="819"/>
      <c r="K68" s="560"/>
      <c r="L68" s="561"/>
      <c r="M68" s="561"/>
      <c r="N68" s="562"/>
      <c r="O68" s="560"/>
      <c r="P68" s="561"/>
      <c r="Q68" s="561"/>
      <c r="R68" s="562"/>
      <c r="S68" s="560"/>
      <c r="T68" s="561"/>
      <c r="U68" s="561"/>
      <c r="V68" s="562"/>
      <c r="W68" s="560"/>
      <c r="X68" s="561"/>
      <c r="Y68" s="561"/>
      <c r="Z68" s="562"/>
      <c r="AA68" s="887"/>
      <c r="AB68" s="888"/>
      <c r="AC68" s="888"/>
      <c r="AD68" s="889"/>
      <c r="AG68" s="269">
        <f t="shared" si="0"/>
        <v>0</v>
      </c>
      <c r="AH68" s="464">
        <f t="shared" si="1"/>
        <v>0</v>
      </c>
      <c r="AI68" s="410" t="b">
        <f t="shared" si="2"/>
        <v>0</v>
      </c>
      <c r="AJ68" s="9" t="str">
        <f t="shared" si="3"/>
        <v/>
      </c>
      <c r="AK68" s="410" t="b">
        <f t="shared" si="4"/>
        <v>0</v>
      </c>
      <c r="AL68" s="9" t="str">
        <f t="shared" si="5"/>
        <v/>
      </c>
      <c r="AM68" s="410" t="b">
        <f t="shared" si="6"/>
        <v>0</v>
      </c>
      <c r="AN68" s="449">
        <f t="shared" si="7"/>
        <v>0</v>
      </c>
      <c r="AO68" s="344">
        <f t="shared" si="8"/>
        <v>-1</v>
      </c>
      <c r="AP68" s="345">
        <f t="shared" si="9"/>
        <v>0</v>
      </c>
      <c r="AT68" s="290">
        <f t="shared" si="10"/>
        <v>0</v>
      </c>
      <c r="AU68" s="291" t="str">
        <f>IF(AT68=0,"",
IF(SUM($AT$63:AT68)=1,AV68,
IF($AT$183&gt;SUM($AT$63:AT68),_xlfn.CONCAT(", ",AV68),
IF($AT$183=SUM($AT$63:AT68),_xlfn.CONCAT(" y ",AV68)))))</f>
        <v/>
      </c>
      <c r="AV68" s="231" t="s">
        <v>6217</v>
      </c>
      <c r="AW68" s="424">
        <f t="shared" si="11"/>
        <v>0</v>
      </c>
      <c r="AX68" s="426">
        <f t="shared" si="12"/>
        <v>0</v>
      </c>
    </row>
    <row r="69" spans="1:50" s="4" customFormat="1" ht="15" customHeight="1">
      <c r="A69" s="6"/>
      <c r="B69" s="5"/>
      <c r="C69" s="87" t="s">
        <v>93</v>
      </c>
      <c r="D69" s="817"/>
      <c r="E69" s="818"/>
      <c r="F69" s="818"/>
      <c r="G69" s="818"/>
      <c r="H69" s="818"/>
      <c r="I69" s="818"/>
      <c r="J69" s="819"/>
      <c r="K69" s="560"/>
      <c r="L69" s="561"/>
      <c r="M69" s="561"/>
      <c r="N69" s="562"/>
      <c r="O69" s="560"/>
      <c r="P69" s="561"/>
      <c r="Q69" s="561"/>
      <c r="R69" s="562"/>
      <c r="S69" s="560"/>
      <c r="T69" s="561"/>
      <c r="U69" s="561"/>
      <c r="V69" s="562"/>
      <c r="W69" s="560"/>
      <c r="X69" s="561"/>
      <c r="Y69" s="561"/>
      <c r="Z69" s="562"/>
      <c r="AA69" s="887"/>
      <c r="AB69" s="888"/>
      <c r="AC69" s="888"/>
      <c r="AD69" s="889"/>
      <c r="AG69" s="269">
        <f t="shared" si="0"/>
        <v>0</v>
      </c>
      <c r="AH69" s="464">
        <f t="shared" si="1"/>
        <v>0</v>
      </c>
      <c r="AI69" s="410" t="b">
        <f t="shared" si="2"/>
        <v>0</v>
      </c>
      <c r="AJ69" s="9" t="str">
        <f t="shared" si="3"/>
        <v/>
      </c>
      <c r="AK69" s="410" t="b">
        <f t="shared" si="4"/>
        <v>0</v>
      </c>
      <c r="AL69" s="9" t="str">
        <f t="shared" si="5"/>
        <v/>
      </c>
      <c r="AM69" s="410" t="b">
        <f t="shared" si="6"/>
        <v>0</v>
      </c>
      <c r="AN69" s="449">
        <f t="shared" si="7"/>
        <v>0</v>
      </c>
      <c r="AO69" s="344">
        <f t="shared" si="8"/>
        <v>-1</v>
      </c>
      <c r="AP69" s="345">
        <f t="shared" si="9"/>
        <v>0</v>
      </c>
      <c r="AT69" s="290">
        <f t="shared" si="10"/>
        <v>0</v>
      </c>
      <c r="AU69" s="291" t="str">
        <f>IF(AT69=0,"",
IF(SUM($AT$63:AT69)=1,AV69,
IF($AT$183&gt;SUM($AT$63:AT69),_xlfn.CONCAT(", ",AV69),
IF($AT$183=SUM($AT$63:AT69),_xlfn.CONCAT(" y ",AV69)))))</f>
        <v/>
      </c>
      <c r="AV69" s="231" t="s">
        <v>6218</v>
      </c>
      <c r="AW69" s="424">
        <f t="shared" si="11"/>
        <v>0</v>
      </c>
      <c r="AX69" s="426">
        <f t="shared" si="12"/>
        <v>0</v>
      </c>
    </row>
    <row r="70" spans="1:50" s="4" customFormat="1" ht="15" customHeight="1">
      <c r="A70" s="6"/>
      <c r="B70" s="5"/>
      <c r="C70" s="87" t="s">
        <v>94</v>
      </c>
      <c r="D70" s="817"/>
      <c r="E70" s="818"/>
      <c r="F70" s="818"/>
      <c r="G70" s="818"/>
      <c r="H70" s="818"/>
      <c r="I70" s="818"/>
      <c r="J70" s="819"/>
      <c r="K70" s="560"/>
      <c r="L70" s="561"/>
      <c r="M70" s="561"/>
      <c r="N70" s="562"/>
      <c r="O70" s="560"/>
      <c r="P70" s="561"/>
      <c r="Q70" s="561"/>
      <c r="R70" s="562"/>
      <c r="S70" s="560"/>
      <c r="T70" s="561"/>
      <c r="U70" s="561"/>
      <c r="V70" s="562"/>
      <c r="W70" s="560"/>
      <c r="X70" s="561"/>
      <c r="Y70" s="561"/>
      <c r="Z70" s="562"/>
      <c r="AA70" s="887"/>
      <c r="AB70" s="888"/>
      <c r="AC70" s="888"/>
      <c r="AD70" s="889"/>
      <c r="AG70" s="269">
        <f t="shared" si="0"/>
        <v>0</v>
      </c>
      <c r="AH70" s="464">
        <f t="shared" si="1"/>
        <v>0</v>
      </c>
      <c r="AI70" s="410" t="b">
        <f t="shared" si="2"/>
        <v>0</v>
      </c>
      <c r="AJ70" s="9" t="str">
        <f t="shared" si="3"/>
        <v/>
      </c>
      <c r="AK70" s="410" t="b">
        <f t="shared" si="4"/>
        <v>0</v>
      </c>
      <c r="AL70" s="9" t="str">
        <f t="shared" si="5"/>
        <v/>
      </c>
      <c r="AM70" s="410" t="b">
        <f t="shared" si="6"/>
        <v>0</v>
      </c>
      <c r="AN70" s="449">
        <f t="shared" si="7"/>
        <v>0</v>
      </c>
      <c r="AO70" s="344">
        <f t="shared" si="8"/>
        <v>-1</v>
      </c>
      <c r="AP70" s="345">
        <f t="shared" si="9"/>
        <v>0</v>
      </c>
      <c r="AT70" s="290">
        <f t="shared" si="10"/>
        <v>0</v>
      </c>
      <c r="AU70" s="291" t="str">
        <f>IF(AT70=0,"",
IF(SUM($AT$63:AT70)=1,AV70,
IF($AT$183&gt;SUM($AT$63:AT70),_xlfn.CONCAT(", ",AV70),
IF($AT$183=SUM($AT$63:AT70),_xlfn.CONCAT(" y ",AV70)))))</f>
        <v/>
      </c>
      <c r="AV70" s="231" t="s">
        <v>6219</v>
      </c>
      <c r="AW70" s="424">
        <f t="shared" si="11"/>
        <v>0</v>
      </c>
      <c r="AX70" s="426">
        <f t="shared" si="12"/>
        <v>0</v>
      </c>
    </row>
    <row r="71" spans="1:50" s="4" customFormat="1" ht="15" customHeight="1">
      <c r="A71" s="6"/>
      <c r="B71" s="5"/>
      <c r="C71" s="87" t="s">
        <v>95</v>
      </c>
      <c r="D71" s="817"/>
      <c r="E71" s="818"/>
      <c r="F71" s="818"/>
      <c r="G71" s="818"/>
      <c r="H71" s="818"/>
      <c r="I71" s="818"/>
      <c r="J71" s="819"/>
      <c r="K71" s="560"/>
      <c r="L71" s="561"/>
      <c r="M71" s="561"/>
      <c r="N71" s="562"/>
      <c r="O71" s="560"/>
      <c r="P71" s="561"/>
      <c r="Q71" s="561"/>
      <c r="R71" s="562"/>
      <c r="S71" s="560"/>
      <c r="T71" s="561"/>
      <c r="U71" s="561"/>
      <c r="V71" s="562"/>
      <c r="W71" s="560"/>
      <c r="X71" s="561"/>
      <c r="Y71" s="561"/>
      <c r="Z71" s="562"/>
      <c r="AA71" s="887"/>
      <c r="AB71" s="888"/>
      <c r="AC71" s="888"/>
      <c r="AD71" s="889"/>
      <c r="AG71" s="269">
        <f t="shared" si="0"/>
        <v>0</v>
      </c>
      <c r="AH71" s="464">
        <f t="shared" si="1"/>
        <v>0</v>
      </c>
      <c r="AI71" s="410" t="b">
        <f t="shared" si="2"/>
        <v>0</v>
      </c>
      <c r="AJ71" s="9" t="str">
        <f t="shared" si="3"/>
        <v/>
      </c>
      <c r="AK71" s="410" t="b">
        <f t="shared" si="4"/>
        <v>0</v>
      </c>
      <c r="AL71" s="9" t="str">
        <f t="shared" si="5"/>
        <v/>
      </c>
      <c r="AM71" s="410" t="b">
        <f t="shared" si="6"/>
        <v>0</v>
      </c>
      <c r="AN71" s="449">
        <f t="shared" si="7"/>
        <v>0</v>
      </c>
      <c r="AO71" s="344">
        <f t="shared" si="8"/>
        <v>-1</v>
      </c>
      <c r="AP71" s="345">
        <f t="shared" si="9"/>
        <v>0</v>
      </c>
      <c r="AT71" s="290">
        <f t="shared" si="10"/>
        <v>0</v>
      </c>
      <c r="AU71" s="291" t="str">
        <f>IF(AT71=0,"",
IF(SUM($AT$63:AT71)=1,AV71,
IF($AT$183&gt;SUM($AT$63:AT71),_xlfn.CONCAT(", ",AV71),
IF($AT$183=SUM($AT$63:AT71),_xlfn.CONCAT(" y ",AV71)))))</f>
        <v/>
      </c>
      <c r="AV71" s="231" t="s">
        <v>6220</v>
      </c>
      <c r="AW71" s="424">
        <f t="shared" si="11"/>
        <v>0</v>
      </c>
      <c r="AX71" s="426">
        <f t="shared" si="12"/>
        <v>0</v>
      </c>
    </row>
    <row r="72" spans="1:50" s="4" customFormat="1" ht="15" customHeight="1">
      <c r="A72" s="6"/>
      <c r="B72" s="5"/>
      <c r="C72" s="87" t="s">
        <v>97</v>
      </c>
      <c r="D72" s="817"/>
      <c r="E72" s="818"/>
      <c r="F72" s="818"/>
      <c r="G72" s="818"/>
      <c r="H72" s="818"/>
      <c r="I72" s="818"/>
      <c r="J72" s="819"/>
      <c r="K72" s="560"/>
      <c r="L72" s="561"/>
      <c r="M72" s="561"/>
      <c r="N72" s="562"/>
      <c r="O72" s="560"/>
      <c r="P72" s="561"/>
      <c r="Q72" s="561"/>
      <c r="R72" s="562"/>
      <c r="S72" s="560"/>
      <c r="T72" s="561"/>
      <c r="U72" s="561"/>
      <c r="V72" s="562"/>
      <c r="W72" s="560"/>
      <c r="X72" s="561"/>
      <c r="Y72" s="561"/>
      <c r="Z72" s="562"/>
      <c r="AA72" s="887"/>
      <c r="AB72" s="888"/>
      <c r="AC72" s="888"/>
      <c r="AD72" s="889"/>
      <c r="AG72" s="269">
        <f t="shared" si="0"/>
        <v>0</v>
      </c>
      <c r="AH72" s="464">
        <f t="shared" si="1"/>
        <v>0</v>
      </c>
      <c r="AI72" s="410" t="b">
        <f t="shared" si="2"/>
        <v>0</v>
      </c>
      <c r="AJ72" s="9" t="str">
        <f t="shared" si="3"/>
        <v/>
      </c>
      <c r="AK72" s="410" t="b">
        <f t="shared" si="4"/>
        <v>0</v>
      </c>
      <c r="AL72" s="9" t="str">
        <f t="shared" si="5"/>
        <v/>
      </c>
      <c r="AM72" s="410" t="b">
        <f t="shared" si="6"/>
        <v>0</v>
      </c>
      <c r="AN72" s="449">
        <f t="shared" si="7"/>
        <v>0</v>
      </c>
      <c r="AO72" s="344">
        <f t="shared" si="8"/>
        <v>-1</v>
      </c>
      <c r="AP72" s="345">
        <f t="shared" si="9"/>
        <v>0</v>
      </c>
      <c r="AT72" s="290">
        <f t="shared" si="10"/>
        <v>0</v>
      </c>
      <c r="AU72" s="291" t="str">
        <f>IF(AT72=0,"",
IF(SUM($AT$63:AT72)=1,AV72,
IF($AT$183&gt;SUM($AT$63:AT72),_xlfn.CONCAT(", ",AV72),
IF($AT$183=SUM($AT$63:AT72),_xlfn.CONCAT(" y ",AV72)))))</f>
        <v/>
      </c>
      <c r="AV72" s="231" t="s">
        <v>6221</v>
      </c>
      <c r="AW72" s="424">
        <f t="shared" si="11"/>
        <v>0</v>
      </c>
      <c r="AX72" s="426">
        <f t="shared" si="12"/>
        <v>0</v>
      </c>
    </row>
    <row r="73" spans="1:50" s="4" customFormat="1" ht="15" customHeight="1">
      <c r="A73" s="6"/>
      <c r="B73" s="5"/>
      <c r="C73" s="87" t="s">
        <v>98</v>
      </c>
      <c r="D73" s="817"/>
      <c r="E73" s="818"/>
      <c r="F73" s="818"/>
      <c r="G73" s="818"/>
      <c r="H73" s="818"/>
      <c r="I73" s="818"/>
      <c r="J73" s="819"/>
      <c r="K73" s="560"/>
      <c r="L73" s="561"/>
      <c r="M73" s="561"/>
      <c r="N73" s="562"/>
      <c r="O73" s="560"/>
      <c r="P73" s="561"/>
      <c r="Q73" s="561"/>
      <c r="R73" s="562"/>
      <c r="S73" s="560"/>
      <c r="T73" s="561"/>
      <c r="U73" s="561"/>
      <c r="V73" s="562"/>
      <c r="W73" s="560"/>
      <c r="X73" s="561"/>
      <c r="Y73" s="561"/>
      <c r="Z73" s="562"/>
      <c r="AA73" s="887"/>
      <c r="AB73" s="888"/>
      <c r="AC73" s="888"/>
      <c r="AD73" s="889"/>
      <c r="AG73" s="269">
        <f t="shared" si="0"/>
        <v>0</v>
      </c>
      <c r="AH73" s="464">
        <f t="shared" si="1"/>
        <v>0</v>
      </c>
      <c r="AI73" s="410" t="b">
        <f t="shared" si="2"/>
        <v>0</v>
      </c>
      <c r="AJ73" s="9" t="str">
        <f t="shared" si="3"/>
        <v/>
      </c>
      <c r="AK73" s="410" t="b">
        <f t="shared" si="4"/>
        <v>0</v>
      </c>
      <c r="AL73" s="9" t="str">
        <f t="shared" si="5"/>
        <v/>
      </c>
      <c r="AM73" s="410" t="b">
        <f t="shared" si="6"/>
        <v>0</v>
      </c>
      <c r="AN73" s="449">
        <f t="shared" si="7"/>
        <v>0</v>
      </c>
      <c r="AO73" s="344">
        <f t="shared" si="8"/>
        <v>-1</v>
      </c>
      <c r="AP73" s="345">
        <f t="shared" si="9"/>
        <v>0</v>
      </c>
      <c r="AT73" s="290">
        <f t="shared" si="10"/>
        <v>0</v>
      </c>
      <c r="AU73" s="291" t="str">
        <f>IF(AT73=0,"",
IF(SUM($AT$63:AT73)=1,AV73,
IF($AT$183&gt;SUM($AT$63:AT73),_xlfn.CONCAT(", ",AV73),
IF($AT$183=SUM($AT$63:AT73),_xlfn.CONCAT(" y ",AV73)))))</f>
        <v/>
      </c>
      <c r="AV73" s="231" t="s">
        <v>6222</v>
      </c>
      <c r="AW73" s="424">
        <f t="shared" si="11"/>
        <v>0</v>
      </c>
      <c r="AX73" s="426">
        <f t="shared" si="12"/>
        <v>0</v>
      </c>
    </row>
    <row r="74" spans="1:50" s="4" customFormat="1" ht="15" customHeight="1">
      <c r="A74" s="6"/>
      <c r="B74" s="5"/>
      <c r="C74" s="87" t="s">
        <v>99</v>
      </c>
      <c r="D74" s="817"/>
      <c r="E74" s="818"/>
      <c r="F74" s="818"/>
      <c r="G74" s="818"/>
      <c r="H74" s="818"/>
      <c r="I74" s="818"/>
      <c r="J74" s="819"/>
      <c r="K74" s="560"/>
      <c r="L74" s="561"/>
      <c r="M74" s="561"/>
      <c r="N74" s="562"/>
      <c r="O74" s="560"/>
      <c r="P74" s="561"/>
      <c r="Q74" s="561"/>
      <c r="R74" s="562"/>
      <c r="S74" s="560"/>
      <c r="T74" s="561"/>
      <c r="U74" s="561"/>
      <c r="V74" s="562"/>
      <c r="W74" s="560"/>
      <c r="X74" s="561"/>
      <c r="Y74" s="561"/>
      <c r="Z74" s="562"/>
      <c r="AA74" s="887"/>
      <c r="AB74" s="888"/>
      <c r="AC74" s="888"/>
      <c r="AD74" s="889"/>
      <c r="AG74" s="269">
        <f t="shared" si="0"/>
        <v>0</v>
      </c>
      <c r="AH74" s="464">
        <f t="shared" si="1"/>
        <v>0</v>
      </c>
      <c r="AI74" s="410" t="b">
        <f t="shared" si="2"/>
        <v>0</v>
      </c>
      <c r="AJ74" s="9" t="str">
        <f t="shared" si="3"/>
        <v/>
      </c>
      <c r="AK74" s="410" t="b">
        <f t="shared" si="4"/>
        <v>0</v>
      </c>
      <c r="AL74" s="9" t="str">
        <f t="shared" si="5"/>
        <v/>
      </c>
      <c r="AM74" s="410" t="b">
        <f t="shared" si="6"/>
        <v>0</v>
      </c>
      <c r="AN74" s="449">
        <f t="shared" si="7"/>
        <v>0</v>
      </c>
      <c r="AO74" s="344">
        <f t="shared" si="8"/>
        <v>-1</v>
      </c>
      <c r="AP74" s="345">
        <f t="shared" si="9"/>
        <v>0</v>
      </c>
      <c r="AT74" s="290">
        <f t="shared" si="10"/>
        <v>0</v>
      </c>
      <c r="AU74" s="291" t="str">
        <f>IF(AT74=0,"",
IF(SUM($AT$63:AT74)=1,AV74,
IF($AT$183&gt;SUM($AT$63:AT74),_xlfn.CONCAT(", ",AV74),
IF($AT$183=SUM($AT$63:AT74),_xlfn.CONCAT(" y ",AV74)))))</f>
        <v/>
      </c>
      <c r="AV74" s="231" t="s">
        <v>6223</v>
      </c>
      <c r="AW74" s="424">
        <f t="shared" si="11"/>
        <v>0</v>
      </c>
      <c r="AX74" s="426">
        <f t="shared" si="12"/>
        <v>0</v>
      </c>
    </row>
    <row r="75" spans="1:50" s="4" customFormat="1" ht="15" customHeight="1">
      <c r="A75" s="6"/>
      <c r="B75" s="5"/>
      <c r="C75" s="87" t="s">
        <v>100</v>
      </c>
      <c r="D75" s="817"/>
      <c r="E75" s="818"/>
      <c r="F75" s="818"/>
      <c r="G75" s="818"/>
      <c r="H75" s="818"/>
      <c r="I75" s="818"/>
      <c r="J75" s="819"/>
      <c r="K75" s="560"/>
      <c r="L75" s="561"/>
      <c r="M75" s="561"/>
      <c r="N75" s="562"/>
      <c r="O75" s="560"/>
      <c r="P75" s="561"/>
      <c r="Q75" s="561"/>
      <c r="R75" s="562"/>
      <c r="S75" s="560"/>
      <c r="T75" s="561"/>
      <c r="U75" s="561"/>
      <c r="V75" s="562"/>
      <c r="W75" s="560"/>
      <c r="X75" s="561"/>
      <c r="Y75" s="561"/>
      <c r="Z75" s="562"/>
      <c r="AA75" s="887"/>
      <c r="AB75" s="888"/>
      <c r="AC75" s="888"/>
      <c r="AD75" s="889"/>
      <c r="AG75" s="269">
        <f t="shared" si="0"/>
        <v>0</v>
      </c>
      <c r="AH75" s="464">
        <f t="shared" si="1"/>
        <v>0</v>
      </c>
      <c r="AI75" s="410" t="b">
        <f t="shared" si="2"/>
        <v>0</v>
      </c>
      <c r="AJ75" s="9" t="str">
        <f t="shared" si="3"/>
        <v/>
      </c>
      <c r="AK75" s="410" t="b">
        <f t="shared" si="4"/>
        <v>0</v>
      </c>
      <c r="AL75" s="9" t="str">
        <f t="shared" si="5"/>
        <v/>
      </c>
      <c r="AM75" s="410" t="b">
        <f t="shared" si="6"/>
        <v>0</v>
      </c>
      <c r="AN75" s="449">
        <f t="shared" si="7"/>
        <v>0</v>
      </c>
      <c r="AO75" s="344">
        <f t="shared" si="8"/>
        <v>-1</v>
      </c>
      <c r="AP75" s="345">
        <f t="shared" si="9"/>
        <v>0</v>
      </c>
      <c r="AT75" s="290">
        <f t="shared" si="10"/>
        <v>0</v>
      </c>
      <c r="AU75" s="291" t="str">
        <f>IF(AT75=0,"",
IF(SUM($AT$63:AT75)=1,AV75,
IF($AT$183&gt;SUM($AT$63:AT75),_xlfn.CONCAT(", ",AV75),
IF($AT$183=SUM($AT$63:AT75),_xlfn.CONCAT(" y ",AV75)))))</f>
        <v/>
      </c>
      <c r="AV75" s="231" t="s">
        <v>6224</v>
      </c>
      <c r="AW75" s="424">
        <f t="shared" si="11"/>
        <v>0</v>
      </c>
      <c r="AX75" s="426">
        <f t="shared" si="12"/>
        <v>0</v>
      </c>
    </row>
    <row r="76" spans="1:50" s="4" customFormat="1" ht="15" customHeight="1">
      <c r="A76" s="6"/>
      <c r="B76" s="5"/>
      <c r="C76" s="87" t="s">
        <v>101</v>
      </c>
      <c r="D76" s="817"/>
      <c r="E76" s="818"/>
      <c r="F76" s="818"/>
      <c r="G76" s="818"/>
      <c r="H76" s="818"/>
      <c r="I76" s="818"/>
      <c r="J76" s="819"/>
      <c r="K76" s="560"/>
      <c r="L76" s="561"/>
      <c r="M76" s="561"/>
      <c r="N76" s="562"/>
      <c r="O76" s="560"/>
      <c r="P76" s="561"/>
      <c r="Q76" s="561"/>
      <c r="R76" s="562"/>
      <c r="S76" s="560"/>
      <c r="T76" s="561"/>
      <c r="U76" s="561"/>
      <c r="V76" s="562"/>
      <c r="W76" s="560"/>
      <c r="X76" s="561"/>
      <c r="Y76" s="561"/>
      <c r="Z76" s="562"/>
      <c r="AA76" s="887"/>
      <c r="AB76" s="888"/>
      <c r="AC76" s="888"/>
      <c r="AD76" s="889"/>
      <c r="AG76" s="269">
        <f t="shared" si="0"/>
        <v>0</v>
      </c>
      <c r="AH76" s="464">
        <f t="shared" si="1"/>
        <v>0</v>
      </c>
      <c r="AI76" s="410" t="b">
        <f t="shared" si="2"/>
        <v>0</v>
      </c>
      <c r="AJ76" s="9" t="str">
        <f t="shared" si="3"/>
        <v/>
      </c>
      <c r="AK76" s="410" t="b">
        <f t="shared" si="4"/>
        <v>0</v>
      </c>
      <c r="AL76" s="9" t="str">
        <f t="shared" si="5"/>
        <v/>
      </c>
      <c r="AM76" s="410" t="b">
        <f t="shared" si="6"/>
        <v>0</v>
      </c>
      <c r="AN76" s="449">
        <f t="shared" si="7"/>
        <v>0</v>
      </c>
      <c r="AO76" s="344">
        <f t="shared" si="8"/>
        <v>-1</v>
      </c>
      <c r="AP76" s="345">
        <f t="shared" si="9"/>
        <v>0</v>
      </c>
      <c r="AT76" s="290">
        <f t="shared" si="10"/>
        <v>0</v>
      </c>
      <c r="AU76" s="291" t="str">
        <f>IF(AT76=0,"",
IF(SUM($AT$63:AT76)=1,AV76,
IF($AT$183&gt;SUM($AT$63:AT76),_xlfn.CONCAT(", ",AV76),
IF($AT$183=SUM($AT$63:AT76),_xlfn.CONCAT(" y ",AV76)))))</f>
        <v/>
      </c>
      <c r="AV76" s="231" t="s">
        <v>6225</v>
      </c>
      <c r="AW76" s="424">
        <f t="shared" si="11"/>
        <v>0</v>
      </c>
      <c r="AX76" s="426">
        <f t="shared" si="12"/>
        <v>0</v>
      </c>
    </row>
    <row r="77" spans="1:50" s="4" customFormat="1" ht="15" customHeight="1">
      <c r="A77" s="6"/>
      <c r="B77" s="5"/>
      <c r="C77" s="87" t="s">
        <v>102</v>
      </c>
      <c r="D77" s="817"/>
      <c r="E77" s="818"/>
      <c r="F77" s="818"/>
      <c r="G77" s="818"/>
      <c r="H77" s="818"/>
      <c r="I77" s="818"/>
      <c r="J77" s="819"/>
      <c r="K77" s="560"/>
      <c r="L77" s="561"/>
      <c r="M77" s="561"/>
      <c r="N77" s="562"/>
      <c r="O77" s="560"/>
      <c r="P77" s="561"/>
      <c r="Q77" s="561"/>
      <c r="R77" s="562"/>
      <c r="S77" s="560"/>
      <c r="T77" s="561"/>
      <c r="U77" s="561"/>
      <c r="V77" s="562"/>
      <c r="W77" s="560"/>
      <c r="X77" s="561"/>
      <c r="Y77" s="561"/>
      <c r="Z77" s="562"/>
      <c r="AA77" s="887"/>
      <c r="AB77" s="888"/>
      <c r="AC77" s="888"/>
      <c r="AD77" s="889"/>
      <c r="AG77" s="269">
        <f t="shared" si="0"/>
        <v>0</v>
      </c>
      <c r="AH77" s="464">
        <f t="shared" si="1"/>
        <v>0</v>
      </c>
      <c r="AI77" s="410" t="b">
        <f t="shared" si="2"/>
        <v>0</v>
      </c>
      <c r="AJ77" s="9" t="str">
        <f t="shared" si="3"/>
        <v/>
      </c>
      <c r="AK77" s="410" t="b">
        <f t="shared" si="4"/>
        <v>0</v>
      </c>
      <c r="AL77" s="9" t="str">
        <f t="shared" si="5"/>
        <v/>
      </c>
      <c r="AM77" s="410" t="b">
        <f t="shared" si="6"/>
        <v>0</v>
      </c>
      <c r="AN77" s="449">
        <f t="shared" si="7"/>
        <v>0</v>
      </c>
      <c r="AO77" s="344">
        <f t="shared" si="8"/>
        <v>-1</v>
      </c>
      <c r="AP77" s="345">
        <f t="shared" si="9"/>
        <v>0</v>
      </c>
      <c r="AT77" s="290">
        <f t="shared" si="10"/>
        <v>0</v>
      </c>
      <c r="AU77" s="291" t="str">
        <f>IF(AT77=0,"",
IF(SUM($AT$63:AT77)=1,AV77,
IF($AT$183&gt;SUM($AT$63:AT77),_xlfn.CONCAT(", ",AV77),
IF($AT$183=SUM($AT$63:AT77),_xlfn.CONCAT(" y ",AV77)))))</f>
        <v/>
      </c>
      <c r="AV77" s="231" t="s">
        <v>6226</v>
      </c>
      <c r="AW77" s="424">
        <f t="shared" si="11"/>
        <v>0</v>
      </c>
      <c r="AX77" s="426">
        <f t="shared" si="12"/>
        <v>0</v>
      </c>
    </row>
    <row r="78" spans="1:50" s="4" customFormat="1" ht="15" customHeight="1">
      <c r="A78" s="6"/>
      <c r="B78" s="5"/>
      <c r="C78" s="87" t="s">
        <v>103</v>
      </c>
      <c r="D78" s="817"/>
      <c r="E78" s="818"/>
      <c r="F78" s="818"/>
      <c r="G78" s="818"/>
      <c r="H78" s="818"/>
      <c r="I78" s="818"/>
      <c r="J78" s="819"/>
      <c r="K78" s="560"/>
      <c r="L78" s="561"/>
      <c r="M78" s="561"/>
      <c r="N78" s="562"/>
      <c r="O78" s="560"/>
      <c r="P78" s="561"/>
      <c r="Q78" s="561"/>
      <c r="R78" s="562"/>
      <c r="S78" s="560"/>
      <c r="T78" s="561"/>
      <c r="U78" s="561"/>
      <c r="V78" s="562"/>
      <c r="W78" s="560"/>
      <c r="X78" s="561"/>
      <c r="Y78" s="561"/>
      <c r="Z78" s="562"/>
      <c r="AA78" s="887"/>
      <c r="AB78" s="888"/>
      <c r="AC78" s="888"/>
      <c r="AD78" s="889"/>
      <c r="AG78" s="269">
        <f t="shared" si="0"/>
        <v>0</v>
      </c>
      <c r="AH78" s="464">
        <f t="shared" si="1"/>
        <v>0</v>
      </c>
      <c r="AI78" s="410" t="b">
        <f t="shared" si="2"/>
        <v>0</v>
      </c>
      <c r="AJ78" s="9" t="str">
        <f t="shared" si="3"/>
        <v/>
      </c>
      <c r="AK78" s="410" t="b">
        <f t="shared" si="4"/>
        <v>0</v>
      </c>
      <c r="AL78" s="9" t="str">
        <f t="shared" si="5"/>
        <v/>
      </c>
      <c r="AM78" s="410" t="b">
        <f t="shared" si="6"/>
        <v>0</v>
      </c>
      <c r="AN78" s="449">
        <f t="shared" si="7"/>
        <v>0</v>
      </c>
      <c r="AO78" s="344">
        <f t="shared" si="8"/>
        <v>-1</v>
      </c>
      <c r="AP78" s="345">
        <f t="shared" si="9"/>
        <v>0</v>
      </c>
      <c r="AT78" s="290">
        <f t="shared" si="10"/>
        <v>0</v>
      </c>
      <c r="AU78" s="291" t="str">
        <f>IF(AT78=0,"",
IF(SUM($AT$63:AT78)=1,AV78,
IF($AT$183&gt;SUM($AT$63:AT78),_xlfn.CONCAT(", ",AV78),
IF($AT$183=SUM($AT$63:AT78),_xlfn.CONCAT(" y ",AV78)))))</f>
        <v/>
      </c>
      <c r="AV78" s="231" t="s">
        <v>6227</v>
      </c>
      <c r="AW78" s="424">
        <f t="shared" si="11"/>
        <v>0</v>
      </c>
      <c r="AX78" s="426">
        <f t="shared" si="12"/>
        <v>0</v>
      </c>
    </row>
    <row r="79" spans="1:50" s="4" customFormat="1" ht="15" customHeight="1">
      <c r="A79" s="6"/>
      <c r="B79" s="5"/>
      <c r="C79" s="87" t="s">
        <v>104</v>
      </c>
      <c r="D79" s="817"/>
      <c r="E79" s="818"/>
      <c r="F79" s="818"/>
      <c r="G79" s="818"/>
      <c r="H79" s="818"/>
      <c r="I79" s="818"/>
      <c r="J79" s="819"/>
      <c r="K79" s="560"/>
      <c r="L79" s="561"/>
      <c r="M79" s="561"/>
      <c r="N79" s="562"/>
      <c r="O79" s="560"/>
      <c r="P79" s="561"/>
      <c r="Q79" s="561"/>
      <c r="R79" s="562"/>
      <c r="S79" s="560"/>
      <c r="T79" s="561"/>
      <c r="U79" s="561"/>
      <c r="V79" s="562"/>
      <c r="W79" s="560"/>
      <c r="X79" s="561"/>
      <c r="Y79" s="561"/>
      <c r="Z79" s="562"/>
      <c r="AA79" s="887"/>
      <c r="AB79" s="888"/>
      <c r="AC79" s="888"/>
      <c r="AD79" s="889"/>
      <c r="AG79" s="269">
        <f t="shared" si="0"/>
        <v>0</v>
      </c>
      <c r="AH79" s="464">
        <f t="shared" si="1"/>
        <v>0</v>
      </c>
      <c r="AI79" s="410" t="b">
        <f t="shared" si="2"/>
        <v>0</v>
      </c>
      <c r="AJ79" s="9" t="str">
        <f t="shared" si="3"/>
        <v/>
      </c>
      <c r="AK79" s="410" t="b">
        <f t="shared" si="4"/>
        <v>0</v>
      </c>
      <c r="AL79" s="9" t="str">
        <f t="shared" si="5"/>
        <v/>
      </c>
      <c r="AM79" s="410" t="b">
        <f t="shared" si="6"/>
        <v>0</v>
      </c>
      <c r="AN79" s="449">
        <f t="shared" si="7"/>
        <v>0</v>
      </c>
      <c r="AO79" s="344">
        <f t="shared" si="8"/>
        <v>-1</v>
      </c>
      <c r="AP79" s="345">
        <f t="shared" si="9"/>
        <v>0</v>
      </c>
      <c r="AT79" s="290">
        <f t="shared" si="10"/>
        <v>0</v>
      </c>
      <c r="AU79" s="291" t="str">
        <f>IF(AT79=0,"",
IF(SUM($AT$63:AT79)=1,AV79,
IF($AT$183&gt;SUM($AT$63:AT79),_xlfn.CONCAT(", ",AV79),
IF($AT$183=SUM($AT$63:AT79),_xlfn.CONCAT(" y ",AV79)))))</f>
        <v/>
      </c>
      <c r="AV79" s="231" t="s">
        <v>6228</v>
      </c>
      <c r="AW79" s="424">
        <f t="shared" si="11"/>
        <v>0</v>
      </c>
      <c r="AX79" s="426">
        <f t="shared" si="12"/>
        <v>0</v>
      </c>
    </row>
    <row r="80" spans="1:50" s="4" customFormat="1" ht="15" customHeight="1">
      <c r="A80" s="6"/>
      <c r="B80" s="5"/>
      <c r="C80" s="87" t="s">
        <v>105</v>
      </c>
      <c r="D80" s="817"/>
      <c r="E80" s="818"/>
      <c r="F80" s="818"/>
      <c r="G80" s="818"/>
      <c r="H80" s="818"/>
      <c r="I80" s="818"/>
      <c r="J80" s="819"/>
      <c r="K80" s="560"/>
      <c r="L80" s="561"/>
      <c r="M80" s="561"/>
      <c r="N80" s="562"/>
      <c r="O80" s="560"/>
      <c r="P80" s="561"/>
      <c r="Q80" s="561"/>
      <c r="R80" s="562"/>
      <c r="S80" s="560"/>
      <c r="T80" s="561"/>
      <c r="U80" s="561"/>
      <c r="V80" s="562"/>
      <c r="W80" s="560"/>
      <c r="X80" s="561"/>
      <c r="Y80" s="561"/>
      <c r="Z80" s="562"/>
      <c r="AA80" s="887"/>
      <c r="AB80" s="888"/>
      <c r="AC80" s="888"/>
      <c r="AD80" s="889"/>
      <c r="AG80" s="269">
        <f t="shared" si="0"/>
        <v>0</v>
      </c>
      <c r="AH80" s="464">
        <f t="shared" si="1"/>
        <v>0</v>
      </c>
      <c r="AI80" s="410" t="b">
        <f t="shared" si="2"/>
        <v>0</v>
      </c>
      <c r="AJ80" s="9" t="str">
        <f t="shared" si="3"/>
        <v/>
      </c>
      <c r="AK80" s="410" t="b">
        <f t="shared" si="4"/>
        <v>0</v>
      </c>
      <c r="AL80" s="9" t="str">
        <f t="shared" si="5"/>
        <v/>
      </c>
      <c r="AM80" s="410" t="b">
        <f t="shared" si="6"/>
        <v>0</v>
      </c>
      <c r="AN80" s="449">
        <f t="shared" si="7"/>
        <v>0</v>
      </c>
      <c r="AO80" s="344">
        <f t="shared" si="8"/>
        <v>-1</v>
      </c>
      <c r="AP80" s="345">
        <f t="shared" si="9"/>
        <v>0</v>
      </c>
      <c r="AT80" s="290">
        <f t="shared" si="10"/>
        <v>0</v>
      </c>
      <c r="AU80" s="291" t="str">
        <f>IF(AT80=0,"",
IF(SUM($AT$63:AT80)=1,AV80,
IF($AT$183&gt;SUM($AT$63:AT80),_xlfn.CONCAT(", ",AV80),
IF($AT$183=SUM($AT$63:AT80),_xlfn.CONCAT(" y ",AV80)))))</f>
        <v/>
      </c>
      <c r="AV80" s="231" t="s">
        <v>6229</v>
      </c>
      <c r="AW80" s="424">
        <f t="shared" si="11"/>
        <v>0</v>
      </c>
      <c r="AX80" s="426">
        <f t="shared" si="12"/>
        <v>0</v>
      </c>
    </row>
    <row r="81" spans="1:50" s="4" customFormat="1" ht="15" customHeight="1">
      <c r="A81" s="6"/>
      <c r="B81" s="5"/>
      <c r="C81" s="87" t="s">
        <v>106</v>
      </c>
      <c r="D81" s="817"/>
      <c r="E81" s="818"/>
      <c r="F81" s="818"/>
      <c r="G81" s="818"/>
      <c r="H81" s="818"/>
      <c r="I81" s="818"/>
      <c r="J81" s="819"/>
      <c r="K81" s="560"/>
      <c r="L81" s="561"/>
      <c r="M81" s="561"/>
      <c r="N81" s="562"/>
      <c r="O81" s="560"/>
      <c r="P81" s="561"/>
      <c r="Q81" s="561"/>
      <c r="R81" s="562"/>
      <c r="S81" s="560"/>
      <c r="T81" s="561"/>
      <c r="U81" s="561"/>
      <c r="V81" s="562"/>
      <c r="W81" s="560"/>
      <c r="X81" s="561"/>
      <c r="Y81" s="561"/>
      <c r="Z81" s="562"/>
      <c r="AA81" s="887"/>
      <c r="AB81" s="888"/>
      <c r="AC81" s="888"/>
      <c r="AD81" s="889"/>
      <c r="AG81" s="269">
        <f t="shared" si="0"/>
        <v>0</v>
      </c>
      <c r="AH81" s="464">
        <f t="shared" si="1"/>
        <v>0</v>
      </c>
      <c r="AI81" s="410" t="b">
        <f t="shared" si="2"/>
        <v>0</v>
      </c>
      <c r="AJ81" s="9" t="str">
        <f t="shared" si="3"/>
        <v/>
      </c>
      <c r="AK81" s="410" t="b">
        <f t="shared" si="4"/>
        <v>0</v>
      </c>
      <c r="AL81" s="9" t="str">
        <f t="shared" si="5"/>
        <v/>
      </c>
      <c r="AM81" s="410" t="b">
        <f t="shared" si="6"/>
        <v>0</v>
      </c>
      <c r="AN81" s="449">
        <f t="shared" si="7"/>
        <v>0</v>
      </c>
      <c r="AO81" s="344">
        <f t="shared" si="8"/>
        <v>-1</v>
      </c>
      <c r="AP81" s="345">
        <f t="shared" si="9"/>
        <v>0</v>
      </c>
      <c r="AT81" s="290">
        <f t="shared" si="10"/>
        <v>0</v>
      </c>
      <c r="AU81" s="291" t="str">
        <f>IF(AT81=0,"",
IF(SUM($AT$63:AT81)=1,AV81,
IF($AT$183&gt;SUM($AT$63:AT81),_xlfn.CONCAT(", ",AV81),
IF($AT$183=SUM($AT$63:AT81),_xlfn.CONCAT(" y ",AV81)))))</f>
        <v/>
      </c>
      <c r="AV81" s="231" t="s">
        <v>6230</v>
      </c>
      <c r="AW81" s="424">
        <f t="shared" si="11"/>
        <v>0</v>
      </c>
      <c r="AX81" s="426">
        <f t="shared" si="12"/>
        <v>0</v>
      </c>
    </row>
    <row r="82" spans="1:50" s="4" customFormat="1" ht="15" customHeight="1">
      <c r="A82" s="6"/>
      <c r="B82" s="5"/>
      <c r="C82" s="87" t="s">
        <v>107</v>
      </c>
      <c r="D82" s="817"/>
      <c r="E82" s="818"/>
      <c r="F82" s="818"/>
      <c r="G82" s="818"/>
      <c r="H82" s="818"/>
      <c r="I82" s="818"/>
      <c r="J82" s="819"/>
      <c r="K82" s="560"/>
      <c r="L82" s="561"/>
      <c r="M82" s="561"/>
      <c r="N82" s="562"/>
      <c r="O82" s="560"/>
      <c r="P82" s="561"/>
      <c r="Q82" s="561"/>
      <c r="R82" s="562"/>
      <c r="S82" s="560"/>
      <c r="T82" s="561"/>
      <c r="U82" s="561"/>
      <c r="V82" s="562"/>
      <c r="W82" s="560"/>
      <c r="X82" s="561"/>
      <c r="Y82" s="561"/>
      <c r="Z82" s="562"/>
      <c r="AA82" s="887"/>
      <c r="AB82" s="888"/>
      <c r="AC82" s="888"/>
      <c r="AD82" s="889"/>
      <c r="AG82" s="269">
        <f t="shared" si="0"/>
        <v>0</v>
      </c>
      <c r="AH82" s="464">
        <f t="shared" si="1"/>
        <v>0</v>
      </c>
      <c r="AI82" s="410" t="b">
        <f t="shared" si="2"/>
        <v>0</v>
      </c>
      <c r="AJ82" s="9" t="str">
        <f t="shared" si="3"/>
        <v/>
      </c>
      <c r="AK82" s="410" t="b">
        <f t="shared" si="4"/>
        <v>0</v>
      </c>
      <c r="AL82" s="9" t="str">
        <f t="shared" si="5"/>
        <v/>
      </c>
      <c r="AM82" s="410" t="b">
        <f t="shared" si="6"/>
        <v>0</v>
      </c>
      <c r="AN82" s="449">
        <f t="shared" si="7"/>
        <v>0</v>
      </c>
      <c r="AO82" s="344">
        <f t="shared" si="8"/>
        <v>-1</v>
      </c>
      <c r="AP82" s="345">
        <f t="shared" si="9"/>
        <v>0</v>
      </c>
      <c r="AT82" s="290">
        <f t="shared" si="10"/>
        <v>0</v>
      </c>
      <c r="AU82" s="291" t="str">
        <f>IF(AT82=0,"",
IF(SUM($AT$63:AT82)=1,AV82,
IF($AT$183&gt;SUM($AT$63:AT82),_xlfn.CONCAT(", ",AV82),
IF($AT$183=SUM($AT$63:AT82),_xlfn.CONCAT(" y ",AV82)))))</f>
        <v/>
      </c>
      <c r="AV82" s="231" t="s">
        <v>6231</v>
      </c>
      <c r="AW82" s="424">
        <f t="shared" si="11"/>
        <v>0</v>
      </c>
      <c r="AX82" s="426">
        <f t="shared" si="12"/>
        <v>0</v>
      </c>
    </row>
    <row r="83" spans="1:50" s="4" customFormat="1" ht="15" customHeight="1">
      <c r="A83" s="6"/>
      <c r="B83" s="5"/>
      <c r="C83" s="87" t="s">
        <v>108</v>
      </c>
      <c r="D83" s="817"/>
      <c r="E83" s="818"/>
      <c r="F83" s="818"/>
      <c r="G83" s="818"/>
      <c r="H83" s="818"/>
      <c r="I83" s="818"/>
      <c r="J83" s="819"/>
      <c r="K83" s="560"/>
      <c r="L83" s="561"/>
      <c r="M83" s="561"/>
      <c r="N83" s="562"/>
      <c r="O83" s="560"/>
      <c r="P83" s="561"/>
      <c r="Q83" s="561"/>
      <c r="R83" s="562"/>
      <c r="S83" s="560"/>
      <c r="T83" s="561"/>
      <c r="U83" s="561"/>
      <c r="V83" s="562"/>
      <c r="W83" s="560"/>
      <c r="X83" s="561"/>
      <c r="Y83" s="561"/>
      <c r="Z83" s="562"/>
      <c r="AA83" s="887"/>
      <c r="AB83" s="888"/>
      <c r="AC83" s="888"/>
      <c r="AD83" s="889"/>
      <c r="AG83" s="269">
        <f t="shared" si="0"/>
        <v>0</v>
      </c>
      <c r="AH83" s="464">
        <f t="shared" si="1"/>
        <v>0</v>
      </c>
      <c r="AI83" s="410" t="b">
        <f t="shared" si="2"/>
        <v>0</v>
      </c>
      <c r="AJ83" s="9" t="str">
        <f t="shared" si="3"/>
        <v/>
      </c>
      <c r="AK83" s="410" t="b">
        <f t="shared" si="4"/>
        <v>0</v>
      </c>
      <c r="AL83" s="9" t="str">
        <f t="shared" si="5"/>
        <v/>
      </c>
      <c r="AM83" s="410" t="b">
        <f t="shared" si="6"/>
        <v>0</v>
      </c>
      <c r="AN83" s="449">
        <f t="shared" si="7"/>
        <v>0</v>
      </c>
      <c r="AO83" s="344">
        <f t="shared" si="8"/>
        <v>-1</v>
      </c>
      <c r="AP83" s="345">
        <f t="shared" si="9"/>
        <v>0</v>
      </c>
      <c r="AT83" s="290">
        <f t="shared" si="10"/>
        <v>0</v>
      </c>
      <c r="AU83" s="291" t="str">
        <f>IF(AT83=0,"",
IF(SUM($AT$63:AT83)=1,AV83,
IF($AT$183&gt;SUM($AT$63:AT83),_xlfn.CONCAT(", ",AV83),
IF($AT$183=SUM($AT$63:AT83),_xlfn.CONCAT(" y ",AV83)))))</f>
        <v/>
      </c>
      <c r="AV83" s="231" t="s">
        <v>6232</v>
      </c>
      <c r="AW83" s="424">
        <f t="shared" si="11"/>
        <v>0</v>
      </c>
      <c r="AX83" s="426">
        <f t="shared" si="12"/>
        <v>0</v>
      </c>
    </row>
    <row r="84" spans="1:50" s="4" customFormat="1" ht="15" customHeight="1">
      <c r="A84" s="6"/>
      <c r="B84" s="5"/>
      <c r="C84" s="87" t="s">
        <v>109</v>
      </c>
      <c r="D84" s="817"/>
      <c r="E84" s="818"/>
      <c r="F84" s="818"/>
      <c r="G84" s="818"/>
      <c r="H84" s="818"/>
      <c r="I84" s="818"/>
      <c r="J84" s="819"/>
      <c r="K84" s="560"/>
      <c r="L84" s="561"/>
      <c r="M84" s="561"/>
      <c r="N84" s="562"/>
      <c r="O84" s="560"/>
      <c r="P84" s="561"/>
      <c r="Q84" s="561"/>
      <c r="R84" s="562"/>
      <c r="S84" s="560"/>
      <c r="T84" s="561"/>
      <c r="U84" s="561"/>
      <c r="V84" s="562"/>
      <c r="W84" s="560"/>
      <c r="X84" s="561"/>
      <c r="Y84" s="561"/>
      <c r="Z84" s="562"/>
      <c r="AA84" s="887"/>
      <c r="AB84" s="888"/>
      <c r="AC84" s="888"/>
      <c r="AD84" s="889"/>
      <c r="AG84" s="269">
        <f t="shared" si="0"/>
        <v>0</v>
      </c>
      <c r="AH84" s="464">
        <f t="shared" si="1"/>
        <v>0</v>
      </c>
      <c r="AI84" s="410" t="b">
        <f t="shared" si="2"/>
        <v>0</v>
      </c>
      <c r="AJ84" s="9" t="str">
        <f t="shared" si="3"/>
        <v/>
      </c>
      <c r="AK84" s="410" t="b">
        <f t="shared" si="4"/>
        <v>0</v>
      </c>
      <c r="AL84" s="9" t="str">
        <f t="shared" si="5"/>
        <v/>
      </c>
      <c r="AM84" s="410" t="b">
        <f t="shared" si="6"/>
        <v>0</v>
      </c>
      <c r="AN84" s="449">
        <f t="shared" si="7"/>
        <v>0</v>
      </c>
      <c r="AO84" s="344">
        <f t="shared" si="8"/>
        <v>-1</v>
      </c>
      <c r="AP84" s="345">
        <f t="shared" si="9"/>
        <v>0</v>
      </c>
      <c r="AT84" s="290">
        <f t="shared" si="10"/>
        <v>0</v>
      </c>
      <c r="AU84" s="291" t="str">
        <f>IF(AT84=0,"",
IF(SUM($AT$63:AT84)=1,AV84,
IF($AT$183&gt;SUM($AT$63:AT84),_xlfn.CONCAT(", ",AV84),
IF($AT$183=SUM($AT$63:AT84),_xlfn.CONCAT(" y ",AV84)))))</f>
        <v/>
      </c>
      <c r="AV84" s="231" t="s">
        <v>6233</v>
      </c>
      <c r="AW84" s="424">
        <f t="shared" si="11"/>
        <v>0</v>
      </c>
      <c r="AX84" s="426">
        <f t="shared" si="12"/>
        <v>0</v>
      </c>
    </row>
    <row r="85" spans="1:50" s="4" customFormat="1" ht="15" customHeight="1">
      <c r="A85" s="6"/>
      <c r="B85" s="5"/>
      <c r="C85" s="87" t="s">
        <v>110</v>
      </c>
      <c r="D85" s="817"/>
      <c r="E85" s="818"/>
      <c r="F85" s="818"/>
      <c r="G85" s="818"/>
      <c r="H85" s="818"/>
      <c r="I85" s="818"/>
      <c r="J85" s="819"/>
      <c r="K85" s="560"/>
      <c r="L85" s="561"/>
      <c r="M85" s="561"/>
      <c r="N85" s="562"/>
      <c r="O85" s="560"/>
      <c r="P85" s="561"/>
      <c r="Q85" s="561"/>
      <c r="R85" s="562"/>
      <c r="S85" s="560"/>
      <c r="T85" s="561"/>
      <c r="U85" s="561"/>
      <c r="V85" s="562"/>
      <c r="W85" s="560"/>
      <c r="X85" s="561"/>
      <c r="Y85" s="561"/>
      <c r="Z85" s="562"/>
      <c r="AA85" s="887"/>
      <c r="AB85" s="888"/>
      <c r="AC85" s="888"/>
      <c r="AD85" s="889"/>
      <c r="AG85" s="269">
        <f t="shared" si="0"/>
        <v>0</v>
      </c>
      <c r="AH85" s="464">
        <f t="shared" si="1"/>
        <v>0</v>
      </c>
      <c r="AI85" s="410" t="b">
        <f t="shared" si="2"/>
        <v>0</v>
      </c>
      <c r="AJ85" s="9" t="str">
        <f t="shared" si="3"/>
        <v/>
      </c>
      <c r="AK85" s="410" t="b">
        <f t="shared" si="4"/>
        <v>0</v>
      </c>
      <c r="AL85" s="9" t="str">
        <f t="shared" si="5"/>
        <v/>
      </c>
      <c r="AM85" s="410" t="b">
        <f t="shared" si="6"/>
        <v>0</v>
      </c>
      <c r="AN85" s="449">
        <f t="shared" si="7"/>
        <v>0</v>
      </c>
      <c r="AO85" s="344">
        <f t="shared" si="8"/>
        <v>-1</v>
      </c>
      <c r="AP85" s="345">
        <f t="shared" si="9"/>
        <v>0</v>
      </c>
      <c r="AT85" s="290">
        <f t="shared" si="10"/>
        <v>0</v>
      </c>
      <c r="AU85" s="291" t="str">
        <f>IF(AT85=0,"",
IF(SUM($AT$63:AT85)=1,AV85,
IF($AT$183&gt;SUM($AT$63:AT85),_xlfn.CONCAT(", ",AV85),
IF($AT$183=SUM($AT$63:AT85),_xlfn.CONCAT(" y ",AV85)))))</f>
        <v/>
      </c>
      <c r="AV85" s="231" t="s">
        <v>6234</v>
      </c>
      <c r="AW85" s="424">
        <f t="shared" si="11"/>
        <v>0</v>
      </c>
      <c r="AX85" s="426">
        <f t="shared" si="12"/>
        <v>0</v>
      </c>
    </row>
    <row r="86" spans="1:50" s="4" customFormat="1" ht="15" customHeight="1">
      <c r="A86" s="6"/>
      <c r="B86" s="5"/>
      <c r="C86" s="87" t="s">
        <v>111</v>
      </c>
      <c r="D86" s="817"/>
      <c r="E86" s="818"/>
      <c r="F86" s="818"/>
      <c r="G86" s="818"/>
      <c r="H86" s="818"/>
      <c r="I86" s="818"/>
      <c r="J86" s="819"/>
      <c r="K86" s="560"/>
      <c r="L86" s="561"/>
      <c r="M86" s="561"/>
      <c r="N86" s="562"/>
      <c r="O86" s="560"/>
      <c r="P86" s="561"/>
      <c r="Q86" s="561"/>
      <c r="R86" s="562"/>
      <c r="S86" s="560"/>
      <c r="T86" s="561"/>
      <c r="U86" s="561"/>
      <c r="V86" s="562"/>
      <c r="W86" s="560"/>
      <c r="X86" s="561"/>
      <c r="Y86" s="561"/>
      <c r="Z86" s="562"/>
      <c r="AA86" s="887"/>
      <c r="AB86" s="888"/>
      <c r="AC86" s="888"/>
      <c r="AD86" s="889"/>
      <c r="AG86" s="269">
        <f t="shared" si="0"/>
        <v>0</v>
      </c>
      <c r="AH86" s="464">
        <f t="shared" si="1"/>
        <v>0</v>
      </c>
      <c r="AI86" s="410" t="b">
        <f t="shared" si="2"/>
        <v>0</v>
      </c>
      <c r="AJ86" s="9" t="str">
        <f t="shared" si="3"/>
        <v/>
      </c>
      <c r="AK86" s="410" t="b">
        <f t="shared" si="4"/>
        <v>0</v>
      </c>
      <c r="AL86" s="9" t="str">
        <f t="shared" si="5"/>
        <v/>
      </c>
      <c r="AM86" s="410" t="b">
        <f t="shared" si="6"/>
        <v>0</v>
      </c>
      <c r="AN86" s="449">
        <f t="shared" si="7"/>
        <v>0</v>
      </c>
      <c r="AO86" s="344">
        <f t="shared" si="8"/>
        <v>-1</v>
      </c>
      <c r="AP86" s="345">
        <f t="shared" si="9"/>
        <v>0</v>
      </c>
      <c r="AT86" s="290">
        <f t="shared" si="10"/>
        <v>0</v>
      </c>
      <c r="AU86" s="291" t="str">
        <f>IF(AT86=0,"",
IF(SUM($AT$63:AT86)=1,AV86,
IF($AT$183&gt;SUM($AT$63:AT86),_xlfn.CONCAT(", ",AV86),
IF($AT$183=SUM($AT$63:AT86),_xlfn.CONCAT(" y ",AV86)))))</f>
        <v/>
      </c>
      <c r="AV86" s="231" t="s">
        <v>6235</v>
      </c>
      <c r="AW86" s="424">
        <f t="shared" si="11"/>
        <v>0</v>
      </c>
      <c r="AX86" s="426">
        <f t="shared" si="12"/>
        <v>0</v>
      </c>
    </row>
    <row r="87" spans="1:50" s="4" customFormat="1" ht="15" customHeight="1">
      <c r="A87" s="6"/>
      <c r="B87" s="5"/>
      <c r="C87" s="87" t="s">
        <v>112</v>
      </c>
      <c r="D87" s="817"/>
      <c r="E87" s="818"/>
      <c r="F87" s="818"/>
      <c r="G87" s="818"/>
      <c r="H87" s="818"/>
      <c r="I87" s="818"/>
      <c r="J87" s="819"/>
      <c r="K87" s="560"/>
      <c r="L87" s="561"/>
      <c r="M87" s="561"/>
      <c r="N87" s="562"/>
      <c r="O87" s="560"/>
      <c r="P87" s="561"/>
      <c r="Q87" s="561"/>
      <c r="R87" s="562"/>
      <c r="S87" s="560"/>
      <c r="T87" s="561"/>
      <c r="U87" s="561"/>
      <c r="V87" s="562"/>
      <c r="W87" s="560"/>
      <c r="X87" s="561"/>
      <c r="Y87" s="561"/>
      <c r="Z87" s="562"/>
      <c r="AA87" s="887"/>
      <c r="AB87" s="888"/>
      <c r="AC87" s="888"/>
      <c r="AD87" s="889"/>
      <c r="AG87" s="269">
        <f t="shared" si="0"/>
        <v>0</v>
      </c>
      <c r="AH87" s="464">
        <f t="shared" si="1"/>
        <v>0</v>
      </c>
      <c r="AI87" s="410" t="b">
        <f t="shared" si="2"/>
        <v>0</v>
      </c>
      <c r="AJ87" s="9" t="str">
        <f t="shared" si="3"/>
        <v/>
      </c>
      <c r="AK87" s="410" t="b">
        <f t="shared" si="4"/>
        <v>0</v>
      </c>
      <c r="AL87" s="9" t="str">
        <f t="shared" si="5"/>
        <v/>
      </c>
      <c r="AM87" s="410" t="b">
        <f t="shared" si="6"/>
        <v>0</v>
      </c>
      <c r="AN87" s="449">
        <f t="shared" si="7"/>
        <v>0</v>
      </c>
      <c r="AO87" s="344">
        <f t="shared" si="8"/>
        <v>-1</v>
      </c>
      <c r="AP87" s="345">
        <f t="shared" si="9"/>
        <v>0</v>
      </c>
      <c r="AT87" s="290">
        <f t="shared" si="10"/>
        <v>0</v>
      </c>
      <c r="AU87" s="291" t="str">
        <f>IF(AT87=0,"",
IF(SUM($AT$63:AT87)=1,AV87,
IF($AT$183&gt;SUM($AT$63:AT87),_xlfn.CONCAT(", ",AV87),
IF($AT$183=SUM($AT$63:AT87),_xlfn.CONCAT(" y ",AV87)))))</f>
        <v/>
      </c>
      <c r="AV87" s="231" t="s">
        <v>6236</v>
      </c>
      <c r="AW87" s="424">
        <f t="shared" si="11"/>
        <v>0</v>
      </c>
      <c r="AX87" s="426">
        <f t="shared" si="12"/>
        <v>0</v>
      </c>
    </row>
    <row r="88" spans="1:50" s="4" customFormat="1" ht="15" customHeight="1">
      <c r="A88" s="6"/>
      <c r="B88" s="5"/>
      <c r="C88" s="87" t="s">
        <v>113</v>
      </c>
      <c r="D88" s="817"/>
      <c r="E88" s="818"/>
      <c r="F88" s="818"/>
      <c r="G88" s="818"/>
      <c r="H88" s="818"/>
      <c r="I88" s="818"/>
      <c r="J88" s="819"/>
      <c r="K88" s="560"/>
      <c r="L88" s="561"/>
      <c r="M88" s="561"/>
      <c r="N88" s="562"/>
      <c r="O88" s="560"/>
      <c r="P88" s="561"/>
      <c r="Q88" s="561"/>
      <c r="R88" s="562"/>
      <c r="S88" s="560"/>
      <c r="T88" s="561"/>
      <c r="U88" s="561"/>
      <c r="V88" s="562"/>
      <c r="W88" s="560"/>
      <c r="X88" s="561"/>
      <c r="Y88" s="561"/>
      <c r="Z88" s="562"/>
      <c r="AA88" s="887"/>
      <c r="AB88" s="888"/>
      <c r="AC88" s="888"/>
      <c r="AD88" s="889"/>
      <c r="AG88" s="269">
        <f t="shared" si="0"/>
        <v>0</v>
      </c>
      <c r="AH88" s="464">
        <f t="shared" si="1"/>
        <v>0</v>
      </c>
      <c r="AI88" s="410" t="b">
        <f t="shared" si="2"/>
        <v>0</v>
      </c>
      <c r="AJ88" s="9" t="str">
        <f t="shared" si="3"/>
        <v/>
      </c>
      <c r="AK88" s="410" t="b">
        <f t="shared" si="4"/>
        <v>0</v>
      </c>
      <c r="AL88" s="9" t="str">
        <f t="shared" si="5"/>
        <v/>
      </c>
      <c r="AM88" s="410" t="b">
        <f t="shared" si="6"/>
        <v>0</v>
      </c>
      <c r="AN88" s="449">
        <f t="shared" si="7"/>
        <v>0</v>
      </c>
      <c r="AO88" s="344">
        <f t="shared" si="8"/>
        <v>-1</v>
      </c>
      <c r="AP88" s="345">
        <f t="shared" si="9"/>
        <v>0</v>
      </c>
      <c r="AT88" s="290">
        <f t="shared" si="10"/>
        <v>0</v>
      </c>
      <c r="AU88" s="291" t="str">
        <f>IF(AT88=0,"",
IF(SUM($AT$63:AT88)=1,AV88,
IF($AT$183&gt;SUM($AT$63:AT88),_xlfn.CONCAT(", ",AV88),
IF($AT$183=SUM($AT$63:AT88),_xlfn.CONCAT(" y ",AV88)))))</f>
        <v/>
      </c>
      <c r="AV88" s="231" t="s">
        <v>6237</v>
      </c>
      <c r="AW88" s="424">
        <f t="shared" si="11"/>
        <v>0</v>
      </c>
      <c r="AX88" s="426">
        <f t="shared" si="12"/>
        <v>0</v>
      </c>
    </row>
    <row r="89" spans="1:50" s="4" customFormat="1" ht="15" customHeight="1">
      <c r="A89" s="6"/>
      <c r="B89" s="5"/>
      <c r="C89" s="87" t="s">
        <v>114</v>
      </c>
      <c r="D89" s="817"/>
      <c r="E89" s="818"/>
      <c r="F89" s="818"/>
      <c r="G89" s="818"/>
      <c r="H89" s="818"/>
      <c r="I89" s="818"/>
      <c r="J89" s="819"/>
      <c r="K89" s="560"/>
      <c r="L89" s="561"/>
      <c r="M89" s="561"/>
      <c r="N89" s="562"/>
      <c r="O89" s="560"/>
      <c r="P89" s="561"/>
      <c r="Q89" s="561"/>
      <c r="R89" s="562"/>
      <c r="S89" s="560"/>
      <c r="T89" s="561"/>
      <c r="U89" s="561"/>
      <c r="V89" s="562"/>
      <c r="W89" s="560"/>
      <c r="X89" s="561"/>
      <c r="Y89" s="561"/>
      <c r="Z89" s="562"/>
      <c r="AA89" s="887"/>
      <c r="AB89" s="888"/>
      <c r="AC89" s="888"/>
      <c r="AD89" s="889"/>
      <c r="AG89" s="269">
        <f t="shared" si="0"/>
        <v>0</v>
      </c>
      <c r="AH89" s="464">
        <f t="shared" si="1"/>
        <v>0</v>
      </c>
      <c r="AI89" s="410" t="b">
        <f t="shared" si="2"/>
        <v>0</v>
      </c>
      <c r="AJ89" s="9" t="str">
        <f t="shared" si="3"/>
        <v/>
      </c>
      <c r="AK89" s="410" t="b">
        <f t="shared" si="4"/>
        <v>0</v>
      </c>
      <c r="AL89" s="9" t="str">
        <f t="shared" si="5"/>
        <v/>
      </c>
      <c r="AM89" s="410" t="b">
        <f t="shared" si="6"/>
        <v>0</v>
      </c>
      <c r="AN89" s="449">
        <f t="shared" si="7"/>
        <v>0</v>
      </c>
      <c r="AO89" s="344">
        <f t="shared" si="8"/>
        <v>-1</v>
      </c>
      <c r="AP89" s="345">
        <f t="shared" si="9"/>
        <v>0</v>
      </c>
      <c r="AT89" s="290">
        <f t="shared" si="10"/>
        <v>0</v>
      </c>
      <c r="AU89" s="291" t="str">
        <f>IF(AT89=0,"",
IF(SUM($AT$63:AT89)=1,AV89,
IF($AT$183&gt;SUM($AT$63:AT89),_xlfn.CONCAT(", ",AV89),
IF($AT$183=SUM($AT$63:AT89),_xlfn.CONCAT(" y ",AV89)))))</f>
        <v/>
      </c>
      <c r="AV89" s="231" t="s">
        <v>6238</v>
      </c>
      <c r="AW89" s="424">
        <f t="shared" si="11"/>
        <v>0</v>
      </c>
      <c r="AX89" s="426">
        <f t="shared" si="12"/>
        <v>0</v>
      </c>
    </row>
    <row r="90" spans="1:50" s="4" customFormat="1" ht="15" customHeight="1">
      <c r="A90" s="6"/>
      <c r="B90" s="5"/>
      <c r="C90" s="87" t="s">
        <v>115</v>
      </c>
      <c r="D90" s="817"/>
      <c r="E90" s="818"/>
      <c r="F90" s="818"/>
      <c r="G90" s="818"/>
      <c r="H90" s="818"/>
      <c r="I90" s="818"/>
      <c r="J90" s="819"/>
      <c r="K90" s="560"/>
      <c r="L90" s="561"/>
      <c r="M90" s="561"/>
      <c r="N90" s="562"/>
      <c r="O90" s="560"/>
      <c r="P90" s="561"/>
      <c r="Q90" s="561"/>
      <c r="R90" s="562"/>
      <c r="S90" s="560"/>
      <c r="T90" s="561"/>
      <c r="U90" s="561"/>
      <c r="V90" s="562"/>
      <c r="W90" s="560"/>
      <c r="X90" s="561"/>
      <c r="Y90" s="561"/>
      <c r="Z90" s="562"/>
      <c r="AA90" s="887"/>
      <c r="AB90" s="888"/>
      <c r="AC90" s="888"/>
      <c r="AD90" s="889"/>
      <c r="AG90" s="269">
        <f t="shared" si="0"/>
        <v>0</v>
      </c>
      <c r="AH90" s="464">
        <f t="shared" si="1"/>
        <v>0</v>
      </c>
      <c r="AI90" s="410" t="b">
        <f t="shared" si="2"/>
        <v>0</v>
      </c>
      <c r="AJ90" s="9" t="str">
        <f t="shared" si="3"/>
        <v/>
      </c>
      <c r="AK90" s="410" t="b">
        <f t="shared" si="4"/>
        <v>0</v>
      </c>
      <c r="AL90" s="9" t="str">
        <f t="shared" si="5"/>
        <v/>
      </c>
      <c r="AM90" s="410" t="b">
        <f t="shared" si="6"/>
        <v>0</v>
      </c>
      <c r="AN90" s="449">
        <f t="shared" si="7"/>
        <v>0</v>
      </c>
      <c r="AO90" s="344">
        <f t="shared" si="8"/>
        <v>-1</v>
      </c>
      <c r="AP90" s="345">
        <f t="shared" si="9"/>
        <v>0</v>
      </c>
      <c r="AT90" s="290">
        <f t="shared" si="10"/>
        <v>0</v>
      </c>
      <c r="AU90" s="291" t="str">
        <f>IF(AT90=0,"",
IF(SUM($AT$63:AT90)=1,AV90,
IF($AT$183&gt;SUM($AT$63:AT90),_xlfn.CONCAT(", ",AV90),
IF($AT$183=SUM($AT$63:AT90),_xlfn.CONCAT(" y ",AV90)))))</f>
        <v/>
      </c>
      <c r="AV90" s="231" t="s">
        <v>6239</v>
      </c>
      <c r="AW90" s="424">
        <f t="shared" si="11"/>
        <v>0</v>
      </c>
      <c r="AX90" s="426">
        <f t="shared" si="12"/>
        <v>0</v>
      </c>
    </row>
    <row r="91" spans="1:50" s="4" customFormat="1" ht="15" customHeight="1">
      <c r="A91" s="6"/>
      <c r="B91" s="5"/>
      <c r="C91" s="87" t="s">
        <v>116</v>
      </c>
      <c r="D91" s="817"/>
      <c r="E91" s="818"/>
      <c r="F91" s="818"/>
      <c r="G91" s="818"/>
      <c r="H91" s="818"/>
      <c r="I91" s="818"/>
      <c r="J91" s="819"/>
      <c r="K91" s="560"/>
      <c r="L91" s="561"/>
      <c r="M91" s="561"/>
      <c r="N91" s="562"/>
      <c r="O91" s="560"/>
      <c r="P91" s="561"/>
      <c r="Q91" s="561"/>
      <c r="R91" s="562"/>
      <c r="S91" s="560"/>
      <c r="T91" s="561"/>
      <c r="U91" s="561"/>
      <c r="V91" s="562"/>
      <c r="W91" s="560"/>
      <c r="X91" s="561"/>
      <c r="Y91" s="561"/>
      <c r="Z91" s="562"/>
      <c r="AA91" s="887"/>
      <c r="AB91" s="888"/>
      <c r="AC91" s="888"/>
      <c r="AD91" s="889"/>
      <c r="AG91" s="269">
        <f t="shared" si="0"/>
        <v>0</v>
      </c>
      <c r="AH91" s="464">
        <f t="shared" si="1"/>
        <v>0</v>
      </c>
      <c r="AI91" s="410" t="b">
        <f t="shared" si="2"/>
        <v>0</v>
      </c>
      <c r="AJ91" s="9" t="str">
        <f t="shared" si="3"/>
        <v/>
      </c>
      <c r="AK91" s="410" t="b">
        <f t="shared" si="4"/>
        <v>0</v>
      </c>
      <c r="AL91" s="9" t="str">
        <f t="shared" si="5"/>
        <v/>
      </c>
      <c r="AM91" s="410" t="b">
        <f t="shared" si="6"/>
        <v>0</v>
      </c>
      <c r="AN91" s="449">
        <f t="shared" si="7"/>
        <v>0</v>
      </c>
      <c r="AO91" s="344">
        <f t="shared" si="8"/>
        <v>-1</v>
      </c>
      <c r="AP91" s="345">
        <f t="shared" si="9"/>
        <v>0</v>
      </c>
      <c r="AT91" s="290">
        <f t="shared" si="10"/>
        <v>0</v>
      </c>
      <c r="AU91" s="291" t="str">
        <f>IF(AT91=0,"",
IF(SUM($AT$63:AT91)=1,AV91,
IF($AT$183&gt;SUM($AT$63:AT91),_xlfn.CONCAT(", ",AV91),
IF($AT$183=SUM($AT$63:AT91),_xlfn.CONCAT(" y ",AV91)))))</f>
        <v/>
      </c>
      <c r="AV91" s="231" t="s">
        <v>6240</v>
      </c>
      <c r="AW91" s="424">
        <f t="shared" si="11"/>
        <v>0</v>
      </c>
      <c r="AX91" s="426">
        <f t="shared" si="12"/>
        <v>0</v>
      </c>
    </row>
    <row r="92" spans="1:50" s="4" customFormat="1" ht="15" customHeight="1">
      <c r="A92" s="6"/>
      <c r="B92" s="5"/>
      <c r="C92" s="87" t="s">
        <v>117</v>
      </c>
      <c r="D92" s="817"/>
      <c r="E92" s="818"/>
      <c r="F92" s="818"/>
      <c r="G92" s="818"/>
      <c r="H92" s="818"/>
      <c r="I92" s="818"/>
      <c r="J92" s="819"/>
      <c r="K92" s="560"/>
      <c r="L92" s="561"/>
      <c r="M92" s="561"/>
      <c r="N92" s="562"/>
      <c r="O92" s="560"/>
      <c r="P92" s="561"/>
      <c r="Q92" s="561"/>
      <c r="R92" s="562"/>
      <c r="S92" s="560"/>
      <c r="T92" s="561"/>
      <c r="U92" s="561"/>
      <c r="V92" s="562"/>
      <c r="W92" s="560"/>
      <c r="X92" s="561"/>
      <c r="Y92" s="561"/>
      <c r="Z92" s="562"/>
      <c r="AA92" s="887"/>
      <c r="AB92" s="888"/>
      <c r="AC92" s="888"/>
      <c r="AD92" s="889"/>
      <c r="AG92" s="269">
        <f t="shared" si="0"/>
        <v>0</v>
      </c>
      <c r="AH92" s="464">
        <f t="shared" si="1"/>
        <v>0</v>
      </c>
      <c r="AI92" s="410" t="b">
        <f t="shared" si="2"/>
        <v>0</v>
      </c>
      <c r="AJ92" s="9" t="str">
        <f t="shared" si="3"/>
        <v/>
      </c>
      <c r="AK92" s="410" t="b">
        <f t="shared" si="4"/>
        <v>0</v>
      </c>
      <c r="AL92" s="9" t="str">
        <f t="shared" si="5"/>
        <v/>
      </c>
      <c r="AM92" s="410" t="b">
        <f t="shared" si="6"/>
        <v>0</v>
      </c>
      <c r="AN92" s="449">
        <f t="shared" si="7"/>
        <v>0</v>
      </c>
      <c r="AO92" s="344">
        <f t="shared" si="8"/>
        <v>-1</v>
      </c>
      <c r="AP92" s="345">
        <f t="shared" si="9"/>
        <v>0</v>
      </c>
      <c r="AT92" s="290">
        <f t="shared" si="10"/>
        <v>0</v>
      </c>
      <c r="AU92" s="291" t="str">
        <f>IF(AT92=0,"",
IF(SUM($AT$63:AT92)=1,AV92,
IF($AT$183&gt;SUM($AT$63:AT92),_xlfn.CONCAT(", ",AV92),
IF($AT$183=SUM($AT$63:AT92),_xlfn.CONCAT(" y ",AV92)))))</f>
        <v/>
      </c>
      <c r="AV92" s="231" t="s">
        <v>6241</v>
      </c>
      <c r="AW92" s="424">
        <f t="shared" si="11"/>
        <v>0</v>
      </c>
      <c r="AX92" s="426">
        <f t="shared" si="12"/>
        <v>0</v>
      </c>
    </row>
    <row r="93" spans="1:50" s="4" customFormat="1" ht="15" customHeight="1">
      <c r="A93" s="6"/>
      <c r="B93" s="5"/>
      <c r="C93" s="87" t="s">
        <v>118</v>
      </c>
      <c r="D93" s="817"/>
      <c r="E93" s="818"/>
      <c r="F93" s="818"/>
      <c r="G93" s="818"/>
      <c r="H93" s="818"/>
      <c r="I93" s="818"/>
      <c r="J93" s="819"/>
      <c r="K93" s="560"/>
      <c r="L93" s="561"/>
      <c r="M93" s="561"/>
      <c r="N93" s="562"/>
      <c r="O93" s="560"/>
      <c r="P93" s="561"/>
      <c r="Q93" s="561"/>
      <c r="R93" s="562"/>
      <c r="S93" s="560"/>
      <c r="T93" s="561"/>
      <c r="U93" s="561"/>
      <c r="V93" s="562"/>
      <c r="W93" s="560"/>
      <c r="X93" s="561"/>
      <c r="Y93" s="561"/>
      <c r="Z93" s="562"/>
      <c r="AA93" s="887"/>
      <c r="AB93" s="888"/>
      <c r="AC93" s="888"/>
      <c r="AD93" s="889"/>
      <c r="AG93" s="269">
        <f t="shared" si="0"/>
        <v>0</v>
      </c>
      <c r="AH93" s="464">
        <f t="shared" si="1"/>
        <v>0</v>
      </c>
      <c r="AI93" s="410" t="b">
        <f t="shared" si="2"/>
        <v>0</v>
      </c>
      <c r="AJ93" s="9" t="str">
        <f t="shared" si="3"/>
        <v/>
      </c>
      <c r="AK93" s="410" t="b">
        <f t="shared" si="4"/>
        <v>0</v>
      </c>
      <c r="AL93" s="9" t="str">
        <f t="shared" si="5"/>
        <v/>
      </c>
      <c r="AM93" s="410" t="b">
        <f t="shared" si="6"/>
        <v>0</v>
      </c>
      <c r="AN93" s="449">
        <f t="shared" si="7"/>
        <v>0</v>
      </c>
      <c r="AO93" s="344">
        <f t="shared" si="8"/>
        <v>-1</v>
      </c>
      <c r="AP93" s="345">
        <f t="shared" si="9"/>
        <v>0</v>
      </c>
      <c r="AT93" s="290">
        <f t="shared" si="10"/>
        <v>0</v>
      </c>
      <c r="AU93" s="291" t="str">
        <f>IF(AT93=0,"",
IF(SUM($AT$63:AT93)=1,AV93,
IF($AT$183&gt;SUM($AT$63:AT93),_xlfn.CONCAT(", ",AV93),
IF($AT$183=SUM($AT$63:AT93),_xlfn.CONCAT(" y ",AV93)))))</f>
        <v/>
      </c>
      <c r="AV93" s="231" t="s">
        <v>6242</v>
      </c>
      <c r="AW93" s="424">
        <f t="shared" si="11"/>
        <v>0</v>
      </c>
      <c r="AX93" s="426">
        <f t="shared" si="12"/>
        <v>0</v>
      </c>
    </row>
    <row r="94" spans="1:50" s="4" customFormat="1" ht="15" customHeight="1">
      <c r="A94" s="6"/>
      <c r="B94" s="5"/>
      <c r="C94" s="87" t="s">
        <v>119</v>
      </c>
      <c r="D94" s="817"/>
      <c r="E94" s="818"/>
      <c r="F94" s="818"/>
      <c r="G94" s="818"/>
      <c r="H94" s="818"/>
      <c r="I94" s="818"/>
      <c r="J94" s="819"/>
      <c r="K94" s="560"/>
      <c r="L94" s="561"/>
      <c r="M94" s="561"/>
      <c r="N94" s="562"/>
      <c r="O94" s="560"/>
      <c r="P94" s="561"/>
      <c r="Q94" s="561"/>
      <c r="R94" s="562"/>
      <c r="S94" s="560"/>
      <c r="T94" s="561"/>
      <c r="U94" s="561"/>
      <c r="V94" s="562"/>
      <c r="W94" s="560"/>
      <c r="X94" s="561"/>
      <c r="Y94" s="561"/>
      <c r="Z94" s="562"/>
      <c r="AA94" s="887"/>
      <c r="AB94" s="888"/>
      <c r="AC94" s="888"/>
      <c r="AD94" s="889"/>
      <c r="AG94" s="269">
        <f t="shared" si="0"/>
        <v>0</v>
      </c>
      <c r="AH94" s="464">
        <f t="shared" si="1"/>
        <v>0</v>
      </c>
      <c r="AI94" s="410" t="b">
        <f t="shared" si="2"/>
        <v>0</v>
      </c>
      <c r="AJ94" s="9" t="str">
        <f t="shared" si="3"/>
        <v/>
      </c>
      <c r="AK94" s="410" t="b">
        <f t="shared" si="4"/>
        <v>0</v>
      </c>
      <c r="AL94" s="9" t="str">
        <f t="shared" si="5"/>
        <v/>
      </c>
      <c r="AM94" s="410" t="b">
        <f t="shared" si="6"/>
        <v>0</v>
      </c>
      <c r="AN94" s="449">
        <f t="shared" si="7"/>
        <v>0</v>
      </c>
      <c r="AO94" s="344">
        <f t="shared" si="8"/>
        <v>-1</v>
      </c>
      <c r="AP94" s="345">
        <f t="shared" si="9"/>
        <v>0</v>
      </c>
      <c r="AT94" s="290">
        <f t="shared" si="10"/>
        <v>0</v>
      </c>
      <c r="AU94" s="291" t="str">
        <f>IF(AT94=0,"",
IF(SUM($AT$63:AT94)=1,AV94,
IF($AT$183&gt;SUM($AT$63:AT94),_xlfn.CONCAT(", ",AV94),
IF($AT$183=SUM($AT$63:AT94),_xlfn.CONCAT(" y ",AV94)))))</f>
        <v/>
      </c>
      <c r="AV94" s="231" t="s">
        <v>6243</v>
      </c>
      <c r="AW94" s="424">
        <f t="shared" si="11"/>
        <v>0</v>
      </c>
      <c r="AX94" s="426">
        <f t="shared" si="12"/>
        <v>0</v>
      </c>
    </row>
    <row r="95" spans="1:50" s="4" customFormat="1" ht="15" customHeight="1">
      <c r="A95" s="6"/>
      <c r="B95" s="5"/>
      <c r="C95" s="87" t="s">
        <v>120</v>
      </c>
      <c r="D95" s="817"/>
      <c r="E95" s="818"/>
      <c r="F95" s="818"/>
      <c r="G95" s="818"/>
      <c r="H95" s="818"/>
      <c r="I95" s="818"/>
      <c r="J95" s="819"/>
      <c r="K95" s="560"/>
      <c r="L95" s="561"/>
      <c r="M95" s="561"/>
      <c r="N95" s="562"/>
      <c r="O95" s="560"/>
      <c r="P95" s="561"/>
      <c r="Q95" s="561"/>
      <c r="R95" s="562"/>
      <c r="S95" s="560"/>
      <c r="T95" s="561"/>
      <c r="U95" s="561"/>
      <c r="V95" s="562"/>
      <c r="W95" s="560"/>
      <c r="X95" s="561"/>
      <c r="Y95" s="561"/>
      <c r="Z95" s="562"/>
      <c r="AA95" s="887"/>
      <c r="AB95" s="888"/>
      <c r="AC95" s="888"/>
      <c r="AD95" s="889"/>
      <c r="AG95" s="269">
        <f t="shared" si="0"/>
        <v>0</v>
      </c>
      <c r="AH95" s="464">
        <f t="shared" si="1"/>
        <v>0</v>
      </c>
      <c r="AI95" s="410" t="b">
        <f t="shared" si="2"/>
        <v>0</v>
      </c>
      <c r="AJ95" s="9" t="str">
        <f t="shared" si="3"/>
        <v/>
      </c>
      <c r="AK95" s="410" t="b">
        <f t="shared" si="4"/>
        <v>0</v>
      </c>
      <c r="AL95" s="9" t="str">
        <f t="shared" si="5"/>
        <v/>
      </c>
      <c r="AM95" s="410" t="b">
        <f t="shared" si="6"/>
        <v>0</v>
      </c>
      <c r="AN95" s="449">
        <f t="shared" si="7"/>
        <v>0</v>
      </c>
      <c r="AO95" s="344">
        <f t="shared" si="8"/>
        <v>-1</v>
      </c>
      <c r="AP95" s="345">
        <f t="shared" si="9"/>
        <v>0</v>
      </c>
      <c r="AT95" s="290">
        <f t="shared" si="10"/>
        <v>0</v>
      </c>
      <c r="AU95" s="291" t="str">
        <f>IF(AT95=0,"",
IF(SUM($AT$63:AT95)=1,AV95,
IF($AT$183&gt;SUM($AT$63:AT95),_xlfn.CONCAT(", ",AV95),
IF($AT$183=SUM($AT$63:AT95),_xlfn.CONCAT(" y ",AV95)))))</f>
        <v/>
      </c>
      <c r="AV95" s="231" t="s">
        <v>6244</v>
      </c>
      <c r="AW95" s="424">
        <f t="shared" si="11"/>
        <v>0</v>
      </c>
      <c r="AX95" s="426">
        <f t="shared" si="12"/>
        <v>0</v>
      </c>
    </row>
    <row r="96" spans="1:50" s="4" customFormat="1" ht="15" customHeight="1">
      <c r="A96" s="6"/>
      <c r="B96" s="5"/>
      <c r="C96" s="87" t="s">
        <v>121</v>
      </c>
      <c r="D96" s="817"/>
      <c r="E96" s="818"/>
      <c r="F96" s="818"/>
      <c r="G96" s="818"/>
      <c r="H96" s="818"/>
      <c r="I96" s="818"/>
      <c r="J96" s="819"/>
      <c r="K96" s="560"/>
      <c r="L96" s="561"/>
      <c r="M96" s="561"/>
      <c r="N96" s="562"/>
      <c r="O96" s="560"/>
      <c r="P96" s="561"/>
      <c r="Q96" s="561"/>
      <c r="R96" s="562"/>
      <c r="S96" s="560"/>
      <c r="T96" s="561"/>
      <c r="U96" s="561"/>
      <c r="V96" s="562"/>
      <c r="W96" s="560"/>
      <c r="X96" s="561"/>
      <c r="Y96" s="561"/>
      <c r="Z96" s="562"/>
      <c r="AA96" s="887"/>
      <c r="AB96" s="888"/>
      <c r="AC96" s="888"/>
      <c r="AD96" s="889"/>
      <c r="AG96" s="269">
        <f t="shared" si="0"/>
        <v>0</v>
      </c>
      <c r="AH96" s="464">
        <f t="shared" si="1"/>
        <v>0</v>
      </c>
      <c r="AI96" s="410" t="b">
        <f t="shared" si="2"/>
        <v>0</v>
      </c>
      <c r="AJ96" s="9" t="str">
        <f t="shared" si="3"/>
        <v/>
      </c>
      <c r="AK96" s="410" t="b">
        <f t="shared" si="4"/>
        <v>0</v>
      </c>
      <c r="AL96" s="9" t="str">
        <f t="shared" si="5"/>
        <v/>
      </c>
      <c r="AM96" s="410" t="b">
        <f t="shared" si="6"/>
        <v>0</v>
      </c>
      <c r="AN96" s="449">
        <f t="shared" si="7"/>
        <v>0</v>
      </c>
      <c r="AO96" s="344">
        <f t="shared" si="8"/>
        <v>-1</v>
      </c>
      <c r="AP96" s="345">
        <f t="shared" si="9"/>
        <v>0</v>
      </c>
      <c r="AT96" s="290">
        <f t="shared" si="10"/>
        <v>0</v>
      </c>
      <c r="AU96" s="291" t="str">
        <f>IF(AT96=0,"",
IF(SUM($AT$63:AT96)=1,AV96,
IF($AT$183&gt;SUM($AT$63:AT96),_xlfn.CONCAT(", ",AV96),
IF($AT$183=SUM($AT$63:AT96),_xlfn.CONCAT(" y ",AV96)))))</f>
        <v/>
      </c>
      <c r="AV96" s="231" t="s">
        <v>6245</v>
      </c>
      <c r="AW96" s="424">
        <f t="shared" si="11"/>
        <v>0</v>
      </c>
      <c r="AX96" s="426">
        <f t="shared" si="12"/>
        <v>0</v>
      </c>
    </row>
    <row r="97" spans="1:50" s="4" customFormat="1" ht="15" customHeight="1">
      <c r="A97" s="6"/>
      <c r="B97" s="5"/>
      <c r="C97" s="87" t="s">
        <v>122</v>
      </c>
      <c r="D97" s="817"/>
      <c r="E97" s="818"/>
      <c r="F97" s="818"/>
      <c r="G97" s="818"/>
      <c r="H97" s="818"/>
      <c r="I97" s="818"/>
      <c r="J97" s="819"/>
      <c r="K97" s="560"/>
      <c r="L97" s="561"/>
      <c r="M97" s="561"/>
      <c r="N97" s="562"/>
      <c r="O97" s="560"/>
      <c r="P97" s="561"/>
      <c r="Q97" s="561"/>
      <c r="R97" s="562"/>
      <c r="S97" s="560"/>
      <c r="T97" s="561"/>
      <c r="U97" s="561"/>
      <c r="V97" s="562"/>
      <c r="W97" s="560"/>
      <c r="X97" s="561"/>
      <c r="Y97" s="561"/>
      <c r="Z97" s="562"/>
      <c r="AA97" s="887"/>
      <c r="AB97" s="888"/>
      <c r="AC97" s="888"/>
      <c r="AD97" s="889"/>
      <c r="AG97" s="269">
        <f t="shared" si="0"/>
        <v>0</v>
      </c>
      <c r="AH97" s="464">
        <f t="shared" si="1"/>
        <v>0</v>
      </c>
      <c r="AI97" s="410" t="b">
        <f t="shared" si="2"/>
        <v>0</v>
      </c>
      <c r="AJ97" s="9" t="str">
        <f t="shared" si="3"/>
        <v/>
      </c>
      <c r="AK97" s="410" t="b">
        <f t="shared" si="4"/>
        <v>0</v>
      </c>
      <c r="AL97" s="9" t="str">
        <f t="shared" si="5"/>
        <v/>
      </c>
      <c r="AM97" s="410" t="b">
        <f t="shared" si="6"/>
        <v>0</v>
      </c>
      <c r="AN97" s="449">
        <f t="shared" si="7"/>
        <v>0</v>
      </c>
      <c r="AO97" s="344">
        <f t="shared" si="8"/>
        <v>-1</v>
      </c>
      <c r="AP97" s="345">
        <f t="shared" si="9"/>
        <v>0</v>
      </c>
      <c r="AT97" s="290">
        <f t="shared" si="10"/>
        <v>0</v>
      </c>
      <c r="AU97" s="291" t="str">
        <f>IF(AT97=0,"",
IF(SUM($AT$63:AT97)=1,AV97,
IF($AT$183&gt;SUM($AT$63:AT97),_xlfn.CONCAT(", ",AV97),
IF($AT$183=SUM($AT$63:AT97),_xlfn.CONCAT(" y ",AV97)))))</f>
        <v/>
      </c>
      <c r="AV97" s="231" t="s">
        <v>6246</v>
      </c>
      <c r="AW97" s="424">
        <f t="shared" si="11"/>
        <v>0</v>
      </c>
      <c r="AX97" s="426">
        <f t="shared" si="12"/>
        <v>0</v>
      </c>
    </row>
    <row r="98" spans="1:50" s="4" customFormat="1" ht="15" customHeight="1">
      <c r="A98" s="6"/>
      <c r="B98" s="5"/>
      <c r="C98" s="87" t="s">
        <v>140</v>
      </c>
      <c r="D98" s="817"/>
      <c r="E98" s="818"/>
      <c r="F98" s="818"/>
      <c r="G98" s="818"/>
      <c r="H98" s="818"/>
      <c r="I98" s="818"/>
      <c r="J98" s="819"/>
      <c r="K98" s="560"/>
      <c r="L98" s="561"/>
      <c r="M98" s="561"/>
      <c r="N98" s="562"/>
      <c r="O98" s="560"/>
      <c r="P98" s="561"/>
      <c r="Q98" s="561"/>
      <c r="R98" s="562"/>
      <c r="S98" s="560"/>
      <c r="T98" s="561"/>
      <c r="U98" s="561"/>
      <c r="V98" s="562"/>
      <c r="W98" s="560"/>
      <c r="X98" s="561"/>
      <c r="Y98" s="561"/>
      <c r="Z98" s="562"/>
      <c r="AA98" s="887"/>
      <c r="AB98" s="888"/>
      <c r="AC98" s="888"/>
      <c r="AD98" s="889"/>
      <c r="AG98" s="269">
        <f t="shared" si="0"/>
        <v>0</v>
      </c>
      <c r="AH98" s="464">
        <f t="shared" si="1"/>
        <v>0</v>
      </c>
      <c r="AI98" s="410" t="b">
        <f t="shared" si="2"/>
        <v>0</v>
      </c>
      <c r="AJ98" s="9" t="str">
        <f t="shared" si="3"/>
        <v/>
      </c>
      <c r="AK98" s="410" t="b">
        <f t="shared" si="4"/>
        <v>0</v>
      </c>
      <c r="AL98" s="9" t="str">
        <f t="shared" si="5"/>
        <v/>
      </c>
      <c r="AM98" s="410" t="b">
        <f t="shared" si="6"/>
        <v>0</v>
      </c>
      <c r="AN98" s="449">
        <f t="shared" si="7"/>
        <v>0</v>
      </c>
      <c r="AO98" s="344">
        <f t="shared" si="8"/>
        <v>-1</v>
      </c>
      <c r="AP98" s="345">
        <f t="shared" si="9"/>
        <v>0</v>
      </c>
      <c r="AT98" s="290">
        <f t="shared" si="10"/>
        <v>0</v>
      </c>
      <c r="AU98" s="291" t="str">
        <f>IF(AT98=0,"",
IF(SUM($AT$63:AT98)=1,AV98,
IF($AT$183&gt;SUM($AT$63:AT98),_xlfn.CONCAT(", ",AV98),
IF($AT$183=SUM($AT$63:AT98),_xlfn.CONCAT(" y ",AV98)))))</f>
        <v/>
      </c>
      <c r="AV98" s="231" t="s">
        <v>6247</v>
      </c>
      <c r="AW98" s="424">
        <f t="shared" si="11"/>
        <v>0</v>
      </c>
      <c r="AX98" s="426">
        <f t="shared" si="12"/>
        <v>0</v>
      </c>
    </row>
    <row r="99" spans="1:50" s="4" customFormat="1" ht="15" customHeight="1">
      <c r="A99" s="6"/>
      <c r="B99" s="5"/>
      <c r="C99" s="87" t="s">
        <v>141</v>
      </c>
      <c r="D99" s="817"/>
      <c r="E99" s="818"/>
      <c r="F99" s="818"/>
      <c r="G99" s="818"/>
      <c r="H99" s="818"/>
      <c r="I99" s="818"/>
      <c r="J99" s="819"/>
      <c r="K99" s="560"/>
      <c r="L99" s="561"/>
      <c r="M99" s="561"/>
      <c r="N99" s="562"/>
      <c r="O99" s="560"/>
      <c r="P99" s="561"/>
      <c r="Q99" s="561"/>
      <c r="R99" s="562"/>
      <c r="S99" s="560"/>
      <c r="T99" s="561"/>
      <c r="U99" s="561"/>
      <c r="V99" s="562"/>
      <c r="W99" s="560"/>
      <c r="X99" s="561"/>
      <c r="Y99" s="561"/>
      <c r="Z99" s="562"/>
      <c r="AA99" s="887"/>
      <c r="AB99" s="888"/>
      <c r="AC99" s="888"/>
      <c r="AD99" s="889"/>
      <c r="AG99" s="269">
        <f t="shared" si="0"/>
        <v>0</v>
      </c>
      <c r="AH99" s="464">
        <f t="shared" si="1"/>
        <v>0</v>
      </c>
      <c r="AI99" s="410" t="b">
        <f t="shared" si="2"/>
        <v>0</v>
      </c>
      <c r="AJ99" s="9" t="str">
        <f t="shared" si="3"/>
        <v/>
      </c>
      <c r="AK99" s="410" t="b">
        <f t="shared" si="4"/>
        <v>0</v>
      </c>
      <c r="AL99" s="9" t="str">
        <f t="shared" si="5"/>
        <v/>
      </c>
      <c r="AM99" s="410" t="b">
        <f t="shared" si="6"/>
        <v>0</v>
      </c>
      <c r="AN99" s="449">
        <f t="shared" si="7"/>
        <v>0</v>
      </c>
      <c r="AO99" s="344">
        <f t="shared" si="8"/>
        <v>-1</v>
      </c>
      <c r="AP99" s="345">
        <f t="shared" si="9"/>
        <v>0</v>
      </c>
      <c r="AT99" s="290">
        <f t="shared" si="10"/>
        <v>0</v>
      </c>
      <c r="AU99" s="291" t="str">
        <f>IF(AT99=0,"",
IF(SUM($AT$63:AT99)=1,AV99,
IF($AT$183&gt;SUM($AT$63:AT99),_xlfn.CONCAT(", ",AV99),
IF($AT$183=SUM($AT$63:AT99),_xlfn.CONCAT(" y ",AV99)))))</f>
        <v/>
      </c>
      <c r="AV99" s="231" t="s">
        <v>6248</v>
      </c>
      <c r="AW99" s="424">
        <f t="shared" si="11"/>
        <v>0</v>
      </c>
      <c r="AX99" s="426">
        <f t="shared" si="12"/>
        <v>0</v>
      </c>
    </row>
    <row r="100" spans="1:50" s="4" customFormat="1" ht="15" customHeight="1">
      <c r="A100" s="6"/>
      <c r="B100" s="5"/>
      <c r="C100" s="87" t="s">
        <v>142</v>
      </c>
      <c r="D100" s="817"/>
      <c r="E100" s="818"/>
      <c r="F100" s="818"/>
      <c r="G100" s="818"/>
      <c r="H100" s="818"/>
      <c r="I100" s="818"/>
      <c r="J100" s="819"/>
      <c r="K100" s="560"/>
      <c r="L100" s="561"/>
      <c r="M100" s="561"/>
      <c r="N100" s="562"/>
      <c r="O100" s="560"/>
      <c r="P100" s="561"/>
      <c r="Q100" s="561"/>
      <c r="R100" s="562"/>
      <c r="S100" s="560"/>
      <c r="T100" s="561"/>
      <c r="U100" s="561"/>
      <c r="V100" s="562"/>
      <c r="W100" s="560"/>
      <c r="X100" s="561"/>
      <c r="Y100" s="561"/>
      <c r="Z100" s="562"/>
      <c r="AA100" s="887"/>
      <c r="AB100" s="888"/>
      <c r="AC100" s="888"/>
      <c r="AD100" s="889"/>
      <c r="AG100" s="269">
        <f t="shared" si="0"/>
        <v>0</v>
      </c>
      <c r="AH100" s="464">
        <f t="shared" si="1"/>
        <v>0</v>
      </c>
      <c r="AI100" s="410" t="b">
        <f t="shared" si="2"/>
        <v>0</v>
      </c>
      <c r="AJ100" s="9" t="str">
        <f t="shared" si="3"/>
        <v/>
      </c>
      <c r="AK100" s="410" t="b">
        <f t="shared" si="4"/>
        <v>0</v>
      </c>
      <c r="AL100" s="9" t="str">
        <f t="shared" si="5"/>
        <v/>
      </c>
      <c r="AM100" s="410" t="b">
        <f t="shared" si="6"/>
        <v>0</v>
      </c>
      <c r="AN100" s="449">
        <f t="shared" si="7"/>
        <v>0</v>
      </c>
      <c r="AO100" s="344">
        <f t="shared" si="8"/>
        <v>-1</v>
      </c>
      <c r="AP100" s="345">
        <f t="shared" si="9"/>
        <v>0</v>
      </c>
      <c r="AT100" s="290">
        <f t="shared" si="10"/>
        <v>0</v>
      </c>
      <c r="AU100" s="291" t="str">
        <f>IF(AT100=0,"",
IF(SUM($AT$63:AT100)=1,AV100,
IF($AT$183&gt;SUM($AT$63:AT100),_xlfn.CONCAT(", ",AV100),
IF($AT$183=SUM($AT$63:AT100),_xlfn.CONCAT(" y ",AV100)))))</f>
        <v/>
      </c>
      <c r="AV100" s="231" t="s">
        <v>6249</v>
      </c>
      <c r="AW100" s="424">
        <f t="shared" si="11"/>
        <v>0</v>
      </c>
      <c r="AX100" s="426">
        <f t="shared" si="12"/>
        <v>0</v>
      </c>
    </row>
    <row r="101" spans="1:50" s="4" customFormat="1" ht="15" customHeight="1">
      <c r="A101" s="6"/>
      <c r="B101" s="5"/>
      <c r="C101" s="87" t="s">
        <v>143</v>
      </c>
      <c r="D101" s="817"/>
      <c r="E101" s="818"/>
      <c r="F101" s="818"/>
      <c r="G101" s="818"/>
      <c r="H101" s="818"/>
      <c r="I101" s="818"/>
      <c r="J101" s="819"/>
      <c r="K101" s="560"/>
      <c r="L101" s="561"/>
      <c r="M101" s="561"/>
      <c r="N101" s="562"/>
      <c r="O101" s="560"/>
      <c r="P101" s="561"/>
      <c r="Q101" s="561"/>
      <c r="R101" s="562"/>
      <c r="S101" s="560"/>
      <c r="T101" s="561"/>
      <c r="U101" s="561"/>
      <c r="V101" s="562"/>
      <c r="W101" s="560"/>
      <c r="X101" s="561"/>
      <c r="Y101" s="561"/>
      <c r="Z101" s="562"/>
      <c r="AA101" s="887"/>
      <c r="AB101" s="888"/>
      <c r="AC101" s="888"/>
      <c r="AD101" s="889"/>
      <c r="AG101" s="269">
        <f t="shared" si="0"/>
        <v>0</v>
      </c>
      <c r="AH101" s="464">
        <f t="shared" si="1"/>
        <v>0</v>
      </c>
      <c r="AI101" s="410" t="b">
        <f t="shared" si="2"/>
        <v>0</v>
      </c>
      <c r="AJ101" s="9" t="str">
        <f t="shared" si="3"/>
        <v/>
      </c>
      <c r="AK101" s="410" t="b">
        <f t="shared" si="4"/>
        <v>0</v>
      </c>
      <c r="AL101" s="9" t="str">
        <f t="shared" si="5"/>
        <v/>
      </c>
      <c r="AM101" s="410" t="b">
        <f t="shared" si="6"/>
        <v>0</v>
      </c>
      <c r="AN101" s="449">
        <f t="shared" si="7"/>
        <v>0</v>
      </c>
      <c r="AO101" s="344">
        <f t="shared" si="8"/>
        <v>-1</v>
      </c>
      <c r="AP101" s="345">
        <f t="shared" si="9"/>
        <v>0</v>
      </c>
      <c r="AT101" s="290">
        <f t="shared" si="10"/>
        <v>0</v>
      </c>
      <c r="AU101" s="291" t="str">
        <f>IF(AT101=0,"",
IF(SUM($AT$63:AT101)=1,AV101,
IF($AT$183&gt;SUM($AT$63:AT101),_xlfn.CONCAT(", ",AV101),
IF($AT$183=SUM($AT$63:AT101),_xlfn.CONCAT(" y ",AV101)))))</f>
        <v/>
      </c>
      <c r="AV101" s="231" t="s">
        <v>6250</v>
      </c>
      <c r="AW101" s="424">
        <f t="shared" si="11"/>
        <v>0</v>
      </c>
      <c r="AX101" s="426">
        <f t="shared" si="12"/>
        <v>0</v>
      </c>
    </row>
    <row r="102" spans="1:50" s="4" customFormat="1" ht="15" customHeight="1">
      <c r="A102" s="6"/>
      <c r="B102" s="5"/>
      <c r="C102" s="87" t="s">
        <v>144</v>
      </c>
      <c r="D102" s="817"/>
      <c r="E102" s="818"/>
      <c r="F102" s="818"/>
      <c r="G102" s="818"/>
      <c r="H102" s="818"/>
      <c r="I102" s="818"/>
      <c r="J102" s="819"/>
      <c r="K102" s="560"/>
      <c r="L102" s="561"/>
      <c r="M102" s="561"/>
      <c r="N102" s="562"/>
      <c r="O102" s="560"/>
      <c r="P102" s="561"/>
      <c r="Q102" s="561"/>
      <c r="R102" s="562"/>
      <c r="S102" s="560"/>
      <c r="T102" s="561"/>
      <c r="U102" s="561"/>
      <c r="V102" s="562"/>
      <c r="W102" s="560"/>
      <c r="X102" s="561"/>
      <c r="Y102" s="561"/>
      <c r="Z102" s="562"/>
      <c r="AA102" s="887"/>
      <c r="AB102" s="888"/>
      <c r="AC102" s="888"/>
      <c r="AD102" s="889"/>
      <c r="AG102" s="269">
        <f t="shared" si="0"/>
        <v>0</v>
      </c>
      <c r="AH102" s="464">
        <f t="shared" si="1"/>
        <v>0</v>
      </c>
      <c r="AI102" s="410" t="b">
        <f t="shared" si="2"/>
        <v>0</v>
      </c>
      <c r="AJ102" s="9" t="str">
        <f t="shared" si="3"/>
        <v/>
      </c>
      <c r="AK102" s="410" t="b">
        <f t="shared" si="4"/>
        <v>0</v>
      </c>
      <c r="AL102" s="9" t="str">
        <f t="shared" si="5"/>
        <v/>
      </c>
      <c r="AM102" s="410" t="b">
        <f t="shared" si="6"/>
        <v>0</v>
      </c>
      <c r="AN102" s="449">
        <f t="shared" si="7"/>
        <v>0</v>
      </c>
      <c r="AO102" s="344">
        <f t="shared" si="8"/>
        <v>-1</v>
      </c>
      <c r="AP102" s="345">
        <f t="shared" si="9"/>
        <v>0</v>
      </c>
      <c r="AT102" s="290">
        <f t="shared" si="10"/>
        <v>0</v>
      </c>
      <c r="AU102" s="291" t="str">
        <f>IF(AT102=0,"",
IF(SUM($AT$63:AT102)=1,AV102,
IF($AT$183&gt;SUM($AT$63:AT102),_xlfn.CONCAT(", ",AV102),
IF($AT$183=SUM($AT$63:AT102),_xlfn.CONCAT(" y ",AV102)))))</f>
        <v/>
      </c>
      <c r="AV102" s="231" t="s">
        <v>6251</v>
      </c>
      <c r="AW102" s="424">
        <f t="shared" si="11"/>
        <v>0</v>
      </c>
      <c r="AX102" s="426">
        <f t="shared" si="12"/>
        <v>0</v>
      </c>
    </row>
    <row r="103" spans="1:50" s="4" customFormat="1" ht="15" customHeight="1">
      <c r="A103" s="6"/>
      <c r="B103" s="5"/>
      <c r="C103" s="87" t="s">
        <v>145</v>
      </c>
      <c r="D103" s="817"/>
      <c r="E103" s="818"/>
      <c r="F103" s="818"/>
      <c r="G103" s="818"/>
      <c r="H103" s="818"/>
      <c r="I103" s="818"/>
      <c r="J103" s="819"/>
      <c r="K103" s="560"/>
      <c r="L103" s="561"/>
      <c r="M103" s="561"/>
      <c r="N103" s="562"/>
      <c r="O103" s="560"/>
      <c r="P103" s="561"/>
      <c r="Q103" s="561"/>
      <c r="R103" s="562"/>
      <c r="S103" s="560"/>
      <c r="T103" s="561"/>
      <c r="U103" s="561"/>
      <c r="V103" s="562"/>
      <c r="W103" s="560"/>
      <c r="X103" s="561"/>
      <c r="Y103" s="561"/>
      <c r="Z103" s="562"/>
      <c r="AA103" s="887"/>
      <c r="AB103" s="888"/>
      <c r="AC103" s="888"/>
      <c r="AD103" s="889"/>
      <c r="AG103" s="269">
        <f t="shared" si="0"/>
        <v>0</v>
      </c>
      <c r="AH103" s="464">
        <f t="shared" si="1"/>
        <v>0</v>
      </c>
      <c r="AI103" s="410" t="b">
        <f t="shared" si="2"/>
        <v>0</v>
      </c>
      <c r="AJ103" s="9" t="str">
        <f t="shared" si="3"/>
        <v/>
      </c>
      <c r="AK103" s="410" t="b">
        <f t="shared" si="4"/>
        <v>0</v>
      </c>
      <c r="AL103" s="9" t="str">
        <f t="shared" si="5"/>
        <v/>
      </c>
      <c r="AM103" s="410" t="b">
        <f t="shared" si="6"/>
        <v>0</v>
      </c>
      <c r="AN103" s="449">
        <f t="shared" si="7"/>
        <v>0</v>
      </c>
      <c r="AO103" s="344">
        <f t="shared" si="8"/>
        <v>-1</v>
      </c>
      <c r="AP103" s="345">
        <f t="shared" si="9"/>
        <v>0</v>
      </c>
      <c r="AT103" s="290">
        <f t="shared" si="10"/>
        <v>0</v>
      </c>
      <c r="AU103" s="291" t="str">
        <f>IF(AT103=0,"",
IF(SUM($AT$63:AT103)=1,AV103,
IF($AT$183&gt;SUM($AT$63:AT103),_xlfn.CONCAT(", ",AV103),
IF($AT$183=SUM($AT$63:AT103),_xlfn.CONCAT(" y ",AV103)))))</f>
        <v/>
      </c>
      <c r="AV103" s="231" t="s">
        <v>6252</v>
      </c>
      <c r="AW103" s="424">
        <f t="shared" si="11"/>
        <v>0</v>
      </c>
      <c r="AX103" s="426">
        <f t="shared" si="12"/>
        <v>0</v>
      </c>
    </row>
    <row r="104" spans="1:50" s="4" customFormat="1" ht="15" customHeight="1">
      <c r="A104" s="6"/>
      <c r="B104" s="5"/>
      <c r="C104" s="87" t="s">
        <v>146</v>
      </c>
      <c r="D104" s="817"/>
      <c r="E104" s="818"/>
      <c r="F104" s="818"/>
      <c r="G104" s="818"/>
      <c r="H104" s="818"/>
      <c r="I104" s="818"/>
      <c r="J104" s="819"/>
      <c r="K104" s="560"/>
      <c r="L104" s="561"/>
      <c r="M104" s="561"/>
      <c r="N104" s="562"/>
      <c r="O104" s="560"/>
      <c r="P104" s="561"/>
      <c r="Q104" s="561"/>
      <c r="R104" s="562"/>
      <c r="S104" s="560"/>
      <c r="T104" s="561"/>
      <c r="U104" s="561"/>
      <c r="V104" s="562"/>
      <c r="W104" s="560"/>
      <c r="X104" s="561"/>
      <c r="Y104" s="561"/>
      <c r="Z104" s="562"/>
      <c r="AA104" s="887"/>
      <c r="AB104" s="888"/>
      <c r="AC104" s="888"/>
      <c r="AD104" s="889"/>
      <c r="AG104" s="269">
        <f t="shared" si="0"/>
        <v>0</v>
      </c>
      <c r="AH104" s="464">
        <f t="shared" si="1"/>
        <v>0</v>
      </c>
      <c r="AI104" s="410" t="b">
        <f t="shared" si="2"/>
        <v>0</v>
      </c>
      <c r="AJ104" s="9" t="str">
        <f t="shared" si="3"/>
        <v/>
      </c>
      <c r="AK104" s="410" t="b">
        <f t="shared" si="4"/>
        <v>0</v>
      </c>
      <c r="AL104" s="9" t="str">
        <f t="shared" si="5"/>
        <v/>
      </c>
      <c r="AM104" s="410" t="b">
        <f t="shared" si="6"/>
        <v>0</v>
      </c>
      <c r="AN104" s="449">
        <f t="shared" si="7"/>
        <v>0</v>
      </c>
      <c r="AO104" s="344">
        <f t="shared" si="8"/>
        <v>-1</v>
      </c>
      <c r="AP104" s="345">
        <f t="shared" si="9"/>
        <v>0</v>
      </c>
      <c r="AT104" s="290">
        <f t="shared" si="10"/>
        <v>0</v>
      </c>
      <c r="AU104" s="291" t="str">
        <f>IF(AT104=0,"",
IF(SUM($AT$63:AT104)=1,AV104,
IF($AT$183&gt;SUM($AT$63:AT104),_xlfn.CONCAT(", ",AV104),
IF($AT$183=SUM($AT$63:AT104),_xlfn.CONCAT(" y ",AV104)))))</f>
        <v/>
      </c>
      <c r="AV104" s="231" t="s">
        <v>6253</v>
      </c>
      <c r="AW104" s="424">
        <f t="shared" si="11"/>
        <v>0</v>
      </c>
      <c r="AX104" s="426">
        <f t="shared" si="12"/>
        <v>0</v>
      </c>
    </row>
    <row r="105" spans="1:50" s="4" customFormat="1" ht="15" customHeight="1">
      <c r="A105" s="6"/>
      <c r="B105" s="5"/>
      <c r="C105" s="87" t="s">
        <v>147</v>
      </c>
      <c r="D105" s="817"/>
      <c r="E105" s="818"/>
      <c r="F105" s="818"/>
      <c r="G105" s="818"/>
      <c r="H105" s="818"/>
      <c r="I105" s="818"/>
      <c r="J105" s="819"/>
      <c r="K105" s="560"/>
      <c r="L105" s="561"/>
      <c r="M105" s="561"/>
      <c r="N105" s="562"/>
      <c r="O105" s="560"/>
      <c r="P105" s="561"/>
      <c r="Q105" s="561"/>
      <c r="R105" s="562"/>
      <c r="S105" s="560"/>
      <c r="T105" s="561"/>
      <c r="U105" s="561"/>
      <c r="V105" s="562"/>
      <c r="W105" s="560"/>
      <c r="X105" s="561"/>
      <c r="Y105" s="561"/>
      <c r="Z105" s="562"/>
      <c r="AA105" s="887"/>
      <c r="AB105" s="888"/>
      <c r="AC105" s="888"/>
      <c r="AD105" s="889"/>
      <c r="AG105" s="269">
        <f t="shared" si="0"/>
        <v>0</v>
      </c>
      <c r="AH105" s="464">
        <f t="shared" si="1"/>
        <v>0</v>
      </c>
      <c r="AI105" s="410" t="b">
        <f t="shared" si="2"/>
        <v>0</v>
      </c>
      <c r="AJ105" s="9" t="str">
        <f t="shared" si="3"/>
        <v/>
      </c>
      <c r="AK105" s="410" t="b">
        <f t="shared" si="4"/>
        <v>0</v>
      </c>
      <c r="AL105" s="9" t="str">
        <f t="shared" si="5"/>
        <v/>
      </c>
      <c r="AM105" s="410" t="b">
        <f t="shared" si="6"/>
        <v>0</v>
      </c>
      <c r="AN105" s="449">
        <f t="shared" si="7"/>
        <v>0</v>
      </c>
      <c r="AO105" s="344">
        <f t="shared" si="8"/>
        <v>-1</v>
      </c>
      <c r="AP105" s="345">
        <f t="shared" si="9"/>
        <v>0</v>
      </c>
      <c r="AT105" s="290">
        <f t="shared" si="10"/>
        <v>0</v>
      </c>
      <c r="AU105" s="291" t="str">
        <f>IF(AT105=0,"",
IF(SUM($AT$63:AT105)=1,AV105,
IF($AT$183&gt;SUM($AT$63:AT105),_xlfn.CONCAT(", ",AV105),
IF($AT$183=SUM($AT$63:AT105),_xlfn.CONCAT(" y ",AV105)))))</f>
        <v/>
      </c>
      <c r="AV105" s="231" t="s">
        <v>6254</v>
      </c>
      <c r="AW105" s="424">
        <f t="shared" si="11"/>
        <v>0</v>
      </c>
      <c r="AX105" s="426">
        <f t="shared" si="12"/>
        <v>0</v>
      </c>
    </row>
    <row r="106" spans="1:50" s="4" customFormat="1" ht="15" customHeight="1">
      <c r="A106" s="6"/>
      <c r="B106" s="5"/>
      <c r="C106" s="87" t="s">
        <v>148</v>
      </c>
      <c r="D106" s="817"/>
      <c r="E106" s="818"/>
      <c r="F106" s="818"/>
      <c r="G106" s="818"/>
      <c r="H106" s="818"/>
      <c r="I106" s="818"/>
      <c r="J106" s="819"/>
      <c r="K106" s="560"/>
      <c r="L106" s="561"/>
      <c r="M106" s="561"/>
      <c r="N106" s="562"/>
      <c r="O106" s="560"/>
      <c r="P106" s="561"/>
      <c r="Q106" s="561"/>
      <c r="R106" s="562"/>
      <c r="S106" s="560"/>
      <c r="T106" s="561"/>
      <c r="U106" s="561"/>
      <c r="V106" s="562"/>
      <c r="W106" s="560"/>
      <c r="X106" s="561"/>
      <c r="Y106" s="561"/>
      <c r="Z106" s="562"/>
      <c r="AA106" s="887"/>
      <c r="AB106" s="888"/>
      <c r="AC106" s="888"/>
      <c r="AD106" s="889"/>
      <c r="AG106" s="269">
        <f t="shared" si="0"/>
        <v>0</v>
      </c>
      <c r="AH106" s="464">
        <f t="shared" si="1"/>
        <v>0</v>
      </c>
      <c r="AI106" s="410" t="b">
        <f t="shared" si="2"/>
        <v>0</v>
      </c>
      <c r="AJ106" s="9" t="str">
        <f t="shared" si="3"/>
        <v/>
      </c>
      <c r="AK106" s="410" t="b">
        <f t="shared" si="4"/>
        <v>0</v>
      </c>
      <c r="AL106" s="9" t="str">
        <f t="shared" si="5"/>
        <v/>
      </c>
      <c r="AM106" s="410" t="b">
        <f t="shared" si="6"/>
        <v>0</v>
      </c>
      <c r="AN106" s="449">
        <f t="shared" si="7"/>
        <v>0</v>
      </c>
      <c r="AO106" s="344">
        <f t="shared" si="8"/>
        <v>-1</v>
      </c>
      <c r="AP106" s="345">
        <f t="shared" si="9"/>
        <v>0</v>
      </c>
      <c r="AT106" s="290">
        <f t="shared" si="10"/>
        <v>0</v>
      </c>
      <c r="AU106" s="291" t="str">
        <f>IF(AT106=0,"",
IF(SUM($AT$63:AT106)=1,AV106,
IF($AT$183&gt;SUM($AT$63:AT106),_xlfn.CONCAT(", ",AV106),
IF($AT$183=SUM($AT$63:AT106),_xlfn.CONCAT(" y ",AV106)))))</f>
        <v/>
      </c>
      <c r="AV106" s="231" t="s">
        <v>6255</v>
      </c>
      <c r="AW106" s="424">
        <f t="shared" si="11"/>
        <v>0</v>
      </c>
      <c r="AX106" s="426">
        <f t="shared" si="12"/>
        <v>0</v>
      </c>
    </row>
    <row r="107" spans="1:50" s="4" customFormat="1" ht="15" customHeight="1">
      <c r="A107" s="6"/>
      <c r="B107" s="5"/>
      <c r="C107" s="87" t="s">
        <v>149</v>
      </c>
      <c r="D107" s="817"/>
      <c r="E107" s="818"/>
      <c r="F107" s="818"/>
      <c r="G107" s="818"/>
      <c r="H107" s="818"/>
      <c r="I107" s="818"/>
      <c r="J107" s="819"/>
      <c r="K107" s="560"/>
      <c r="L107" s="561"/>
      <c r="M107" s="561"/>
      <c r="N107" s="562"/>
      <c r="O107" s="560"/>
      <c r="P107" s="561"/>
      <c r="Q107" s="561"/>
      <c r="R107" s="562"/>
      <c r="S107" s="560"/>
      <c r="T107" s="561"/>
      <c r="U107" s="561"/>
      <c r="V107" s="562"/>
      <c r="W107" s="560"/>
      <c r="X107" s="561"/>
      <c r="Y107" s="561"/>
      <c r="Z107" s="562"/>
      <c r="AA107" s="887"/>
      <c r="AB107" s="888"/>
      <c r="AC107" s="888"/>
      <c r="AD107" s="889"/>
      <c r="AG107" s="269">
        <f t="shared" si="0"/>
        <v>0</v>
      </c>
      <c r="AH107" s="464">
        <f t="shared" si="1"/>
        <v>0</v>
      </c>
      <c r="AI107" s="410" t="b">
        <f t="shared" si="2"/>
        <v>0</v>
      </c>
      <c r="AJ107" s="9" t="str">
        <f t="shared" si="3"/>
        <v/>
      </c>
      <c r="AK107" s="410" t="b">
        <f t="shared" si="4"/>
        <v>0</v>
      </c>
      <c r="AL107" s="9" t="str">
        <f t="shared" si="5"/>
        <v/>
      </c>
      <c r="AM107" s="410" t="b">
        <f t="shared" si="6"/>
        <v>0</v>
      </c>
      <c r="AN107" s="449">
        <f t="shared" si="7"/>
        <v>0</v>
      </c>
      <c r="AO107" s="344">
        <f t="shared" si="8"/>
        <v>-1</v>
      </c>
      <c r="AP107" s="345">
        <f t="shared" si="9"/>
        <v>0</v>
      </c>
      <c r="AT107" s="290">
        <f t="shared" si="10"/>
        <v>0</v>
      </c>
      <c r="AU107" s="291" t="str">
        <f>IF(AT107=0,"",
IF(SUM($AT$63:AT107)=1,AV107,
IF($AT$183&gt;SUM($AT$63:AT107),_xlfn.CONCAT(", ",AV107),
IF($AT$183=SUM($AT$63:AT107),_xlfn.CONCAT(" y ",AV107)))))</f>
        <v/>
      </c>
      <c r="AV107" s="231" t="s">
        <v>6256</v>
      </c>
      <c r="AW107" s="424">
        <f t="shared" si="11"/>
        <v>0</v>
      </c>
      <c r="AX107" s="426">
        <f t="shared" si="12"/>
        <v>0</v>
      </c>
    </row>
    <row r="108" spans="1:50" s="4" customFormat="1" ht="15" customHeight="1">
      <c r="A108" s="6"/>
      <c r="B108" s="5"/>
      <c r="C108" s="87" t="s">
        <v>150</v>
      </c>
      <c r="D108" s="817"/>
      <c r="E108" s="818"/>
      <c r="F108" s="818"/>
      <c r="G108" s="818"/>
      <c r="H108" s="818"/>
      <c r="I108" s="818"/>
      <c r="J108" s="819"/>
      <c r="K108" s="560"/>
      <c r="L108" s="561"/>
      <c r="M108" s="561"/>
      <c r="N108" s="562"/>
      <c r="O108" s="560"/>
      <c r="P108" s="561"/>
      <c r="Q108" s="561"/>
      <c r="R108" s="562"/>
      <c r="S108" s="560"/>
      <c r="T108" s="561"/>
      <c r="U108" s="561"/>
      <c r="V108" s="562"/>
      <c r="W108" s="560"/>
      <c r="X108" s="561"/>
      <c r="Y108" s="561"/>
      <c r="Z108" s="562"/>
      <c r="AA108" s="887"/>
      <c r="AB108" s="888"/>
      <c r="AC108" s="888"/>
      <c r="AD108" s="889"/>
      <c r="AG108" s="269">
        <f t="shared" si="0"/>
        <v>0</v>
      </c>
      <c r="AH108" s="464">
        <f t="shared" si="1"/>
        <v>0</v>
      </c>
      <c r="AI108" s="410" t="b">
        <f t="shared" si="2"/>
        <v>0</v>
      </c>
      <c r="AJ108" s="9" t="str">
        <f t="shared" si="3"/>
        <v/>
      </c>
      <c r="AK108" s="410" t="b">
        <f t="shared" si="4"/>
        <v>0</v>
      </c>
      <c r="AL108" s="9" t="str">
        <f t="shared" si="5"/>
        <v/>
      </c>
      <c r="AM108" s="410" t="b">
        <f t="shared" si="6"/>
        <v>0</v>
      </c>
      <c r="AN108" s="449">
        <f t="shared" si="7"/>
        <v>0</v>
      </c>
      <c r="AO108" s="344">
        <f t="shared" si="8"/>
        <v>-1</v>
      </c>
      <c r="AP108" s="345">
        <f t="shared" si="9"/>
        <v>0</v>
      </c>
      <c r="AT108" s="290">
        <f t="shared" si="10"/>
        <v>0</v>
      </c>
      <c r="AU108" s="291" t="str">
        <f>IF(AT108=0,"",
IF(SUM($AT$63:AT108)=1,AV108,
IF($AT$183&gt;SUM($AT$63:AT108),_xlfn.CONCAT(", ",AV108),
IF($AT$183=SUM($AT$63:AT108),_xlfn.CONCAT(" y ",AV108)))))</f>
        <v/>
      </c>
      <c r="AV108" s="231" t="s">
        <v>6257</v>
      </c>
      <c r="AW108" s="424">
        <f t="shared" si="11"/>
        <v>0</v>
      </c>
      <c r="AX108" s="426">
        <f t="shared" si="12"/>
        <v>0</v>
      </c>
    </row>
    <row r="109" spans="1:50" s="4" customFormat="1" ht="15" customHeight="1">
      <c r="A109" s="6"/>
      <c r="B109" s="5"/>
      <c r="C109" s="87" t="s">
        <v>151</v>
      </c>
      <c r="D109" s="817"/>
      <c r="E109" s="818"/>
      <c r="F109" s="818"/>
      <c r="G109" s="818"/>
      <c r="H109" s="818"/>
      <c r="I109" s="818"/>
      <c r="J109" s="819"/>
      <c r="K109" s="560"/>
      <c r="L109" s="561"/>
      <c r="M109" s="561"/>
      <c r="N109" s="562"/>
      <c r="O109" s="560"/>
      <c r="P109" s="561"/>
      <c r="Q109" s="561"/>
      <c r="R109" s="562"/>
      <c r="S109" s="560"/>
      <c r="T109" s="561"/>
      <c r="U109" s="561"/>
      <c r="V109" s="562"/>
      <c r="W109" s="560"/>
      <c r="X109" s="561"/>
      <c r="Y109" s="561"/>
      <c r="Z109" s="562"/>
      <c r="AA109" s="887"/>
      <c r="AB109" s="888"/>
      <c r="AC109" s="888"/>
      <c r="AD109" s="889"/>
      <c r="AG109" s="269">
        <f t="shared" si="0"/>
        <v>0</v>
      </c>
      <c r="AH109" s="464">
        <f t="shared" si="1"/>
        <v>0</v>
      </c>
      <c r="AI109" s="410" t="b">
        <f t="shared" si="2"/>
        <v>0</v>
      </c>
      <c r="AJ109" s="9" t="str">
        <f t="shared" si="3"/>
        <v/>
      </c>
      <c r="AK109" s="410" t="b">
        <f t="shared" si="4"/>
        <v>0</v>
      </c>
      <c r="AL109" s="9" t="str">
        <f t="shared" si="5"/>
        <v/>
      </c>
      <c r="AM109" s="410" t="b">
        <f t="shared" si="6"/>
        <v>0</v>
      </c>
      <c r="AN109" s="449">
        <f t="shared" si="7"/>
        <v>0</v>
      </c>
      <c r="AO109" s="344">
        <f t="shared" si="8"/>
        <v>-1</v>
      </c>
      <c r="AP109" s="345">
        <f t="shared" si="9"/>
        <v>0</v>
      </c>
      <c r="AT109" s="290">
        <f t="shared" si="10"/>
        <v>0</v>
      </c>
      <c r="AU109" s="291" t="str">
        <f>IF(AT109=0,"",
IF(SUM($AT$63:AT109)=1,AV109,
IF($AT$183&gt;SUM($AT$63:AT109),_xlfn.CONCAT(", ",AV109),
IF($AT$183=SUM($AT$63:AT109),_xlfn.CONCAT(" y ",AV109)))))</f>
        <v/>
      </c>
      <c r="AV109" s="231" t="s">
        <v>6258</v>
      </c>
      <c r="AW109" s="424">
        <f t="shared" si="11"/>
        <v>0</v>
      </c>
      <c r="AX109" s="426">
        <f t="shared" si="12"/>
        <v>0</v>
      </c>
    </row>
    <row r="110" spans="1:50" s="4" customFormat="1" ht="15" customHeight="1">
      <c r="A110" s="6"/>
      <c r="B110" s="5"/>
      <c r="C110" s="87" t="s">
        <v>152</v>
      </c>
      <c r="D110" s="817"/>
      <c r="E110" s="818"/>
      <c r="F110" s="818"/>
      <c r="G110" s="818"/>
      <c r="H110" s="818"/>
      <c r="I110" s="818"/>
      <c r="J110" s="819"/>
      <c r="K110" s="560"/>
      <c r="L110" s="561"/>
      <c r="M110" s="561"/>
      <c r="N110" s="562"/>
      <c r="O110" s="560"/>
      <c r="P110" s="561"/>
      <c r="Q110" s="561"/>
      <c r="R110" s="562"/>
      <c r="S110" s="560"/>
      <c r="T110" s="561"/>
      <c r="U110" s="561"/>
      <c r="V110" s="562"/>
      <c r="W110" s="560"/>
      <c r="X110" s="561"/>
      <c r="Y110" s="561"/>
      <c r="Z110" s="562"/>
      <c r="AA110" s="887"/>
      <c r="AB110" s="888"/>
      <c r="AC110" s="888"/>
      <c r="AD110" s="889"/>
      <c r="AG110" s="269">
        <f t="shared" si="0"/>
        <v>0</v>
      </c>
      <c r="AH110" s="464">
        <f t="shared" si="1"/>
        <v>0</v>
      </c>
      <c r="AI110" s="410" t="b">
        <f t="shared" si="2"/>
        <v>0</v>
      </c>
      <c r="AJ110" s="9" t="str">
        <f t="shared" si="3"/>
        <v/>
      </c>
      <c r="AK110" s="410" t="b">
        <f t="shared" si="4"/>
        <v>0</v>
      </c>
      <c r="AL110" s="9" t="str">
        <f t="shared" si="5"/>
        <v/>
      </c>
      <c r="AM110" s="410" t="b">
        <f t="shared" si="6"/>
        <v>0</v>
      </c>
      <c r="AN110" s="449">
        <f t="shared" si="7"/>
        <v>0</v>
      </c>
      <c r="AO110" s="344">
        <f t="shared" si="8"/>
        <v>-1</v>
      </c>
      <c r="AP110" s="345">
        <f t="shared" si="9"/>
        <v>0</v>
      </c>
      <c r="AT110" s="290">
        <f t="shared" si="10"/>
        <v>0</v>
      </c>
      <c r="AU110" s="291" t="str">
        <f>IF(AT110=0,"",
IF(SUM($AT$63:AT110)=1,AV110,
IF($AT$183&gt;SUM($AT$63:AT110),_xlfn.CONCAT(", ",AV110),
IF($AT$183=SUM($AT$63:AT110),_xlfn.CONCAT(" y ",AV110)))))</f>
        <v/>
      </c>
      <c r="AV110" s="231" t="s">
        <v>6259</v>
      </c>
      <c r="AW110" s="424">
        <f t="shared" si="11"/>
        <v>0</v>
      </c>
      <c r="AX110" s="426">
        <f t="shared" si="12"/>
        <v>0</v>
      </c>
    </row>
    <row r="111" spans="1:50" s="4" customFormat="1" ht="15" customHeight="1">
      <c r="A111" s="6"/>
      <c r="B111" s="5"/>
      <c r="C111" s="87" t="s">
        <v>153</v>
      </c>
      <c r="D111" s="817"/>
      <c r="E111" s="818"/>
      <c r="F111" s="818"/>
      <c r="G111" s="818"/>
      <c r="H111" s="818"/>
      <c r="I111" s="818"/>
      <c r="J111" s="819"/>
      <c r="K111" s="560"/>
      <c r="L111" s="561"/>
      <c r="M111" s="561"/>
      <c r="N111" s="562"/>
      <c r="O111" s="560"/>
      <c r="P111" s="561"/>
      <c r="Q111" s="561"/>
      <c r="R111" s="562"/>
      <c r="S111" s="560"/>
      <c r="T111" s="561"/>
      <c r="U111" s="561"/>
      <c r="V111" s="562"/>
      <c r="W111" s="560"/>
      <c r="X111" s="561"/>
      <c r="Y111" s="561"/>
      <c r="Z111" s="562"/>
      <c r="AA111" s="887"/>
      <c r="AB111" s="888"/>
      <c r="AC111" s="888"/>
      <c r="AD111" s="889"/>
      <c r="AG111" s="269">
        <f t="shared" si="0"/>
        <v>0</v>
      </c>
      <c r="AH111" s="464">
        <f t="shared" si="1"/>
        <v>0</v>
      </c>
      <c r="AI111" s="410" t="b">
        <f t="shared" si="2"/>
        <v>0</v>
      </c>
      <c r="AJ111" s="9" t="str">
        <f t="shared" si="3"/>
        <v/>
      </c>
      <c r="AK111" s="410" t="b">
        <f t="shared" si="4"/>
        <v>0</v>
      </c>
      <c r="AL111" s="9" t="str">
        <f t="shared" si="5"/>
        <v/>
      </c>
      <c r="AM111" s="410" t="b">
        <f t="shared" si="6"/>
        <v>0</v>
      </c>
      <c r="AN111" s="449">
        <f t="shared" si="7"/>
        <v>0</v>
      </c>
      <c r="AO111" s="344">
        <f t="shared" si="8"/>
        <v>-1</v>
      </c>
      <c r="AP111" s="345">
        <f t="shared" si="9"/>
        <v>0</v>
      </c>
      <c r="AT111" s="290">
        <f t="shared" si="10"/>
        <v>0</v>
      </c>
      <c r="AU111" s="291" t="str">
        <f>IF(AT111=0,"",
IF(SUM($AT$63:AT111)=1,AV111,
IF($AT$183&gt;SUM($AT$63:AT111),_xlfn.CONCAT(", ",AV111),
IF($AT$183=SUM($AT$63:AT111),_xlfn.CONCAT(" y ",AV111)))))</f>
        <v/>
      </c>
      <c r="AV111" s="231" t="s">
        <v>6260</v>
      </c>
      <c r="AW111" s="424">
        <f t="shared" si="11"/>
        <v>0</v>
      </c>
      <c r="AX111" s="426">
        <f t="shared" si="12"/>
        <v>0</v>
      </c>
    </row>
    <row r="112" spans="1:50" s="4" customFormat="1" ht="15" customHeight="1">
      <c r="A112" s="6"/>
      <c r="B112" s="5"/>
      <c r="C112" s="87" t="s">
        <v>154</v>
      </c>
      <c r="D112" s="817"/>
      <c r="E112" s="818"/>
      <c r="F112" s="818"/>
      <c r="G112" s="818"/>
      <c r="H112" s="818"/>
      <c r="I112" s="818"/>
      <c r="J112" s="819"/>
      <c r="K112" s="560"/>
      <c r="L112" s="561"/>
      <c r="M112" s="561"/>
      <c r="N112" s="562"/>
      <c r="O112" s="560"/>
      <c r="P112" s="561"/>
      <c r="Q112" s="561"/>
      <c r="R112" s="562"/>
      <c r="S112" s="560"/>
      <c r="T112" s="561"/>
      <c r="U112" s="561"/>
      <c r="V112" s="562"/>
      <c r="W112" s="560"/>
      <c r="X112" s="561"/>
      <c r="Y112" s="561"/>
      <c r="Z112" s="562"/>
      <c r="AA112" s="887"/>
      <c r="AB112" s="888"/>
      <c r="AC112" s="888"/>
      <c r="AD112" s="889"/>
      <c r="AG112" s="269">
        <f t="shared" si="0"/>
        <v>0</v>
      </c>
      <c r="AH112" s="464">
        <f t="shared" si="1"/>
        <v>0</v>
      </c>
      <c r="AI112" s="410" t="b">
        <f t="shared" si="2"/>
        <v>0</v>
      </c>
      <c r="AJ112" s="9" t="str">
        <f t="shared" si="3"/>
        <v/>
      </c>
      <c r="AK112" s="410" t="b">
        <f t="shared" si="4"/>
        <v>0</v>
      </c>
      <c r="AL112" s="9" t="str">
        <f t="shared" si="5"/>
        <v/>
      </c>
      <c r="AM112" s="410" t="b">
        <f t="shared" si="6"/>
        <v>0</v>
      </c>
      <c r="AN112" s="449">
        <f t="shared" si="7"/>
        <v>0</v>
      </c>
      <c r="AO112" s="344">
        <f t="shared" si="8"/>
        <v>-1</v>
      </c>
      <c r="AP112" s="345">
        <f t="shared" si="9"/>
        <v>0</v>
      </c>
      <c r="AT112" s="290">
        <f t="shared" si="10"/>
        <v>0</v>
      </c>
      <c r="AU112" s="291" t="str">
        <f>IF(AT112=0,"",
IF(SUM($AT$63:AT112)=1,AV112,
IF($AT$183&gt;SUM($AT$63:AT112),_xlfn.CONCAT(", ",AV112),
IF($AT$183=SUM($AT$63:AT112),_xlfn.CONCAT(" y ",AV112)))))</f>
        <v/>
      </c>
      <c r="AV112" s="231" t="s">
        <v>6261</v>
      </c>
      <c r="AW112" s="424">
        <f t="shared" si="11"/>
        <v>0</v>
      </c>
      <c r="AX112" s="426">
        <f t="shared" si="12"/>
        <v>0</v>
      </c>
    </row>
    <row r="113" spans="1:50" s="4" customFormat="1" ht="15" customHeight="1">
      <c r="A113" s="6"/>
      <c r="B113" s="5"/>
      <c r="C113" s="87" t="s">
        <v>155</v>
      </c>
      <c r="D113" s="817"/>
      <c r="E113" s="818"/>
      <c r="F113" s="818"/>
      <c r="G113" s="818"/>
      <c r="H113" s="818"/>
      <c r="I113" s="818"/>
      <c r="J113" s="819"/>
      <c r="K113" s="560"/>
      <c r="L113" s="561"/>
      <c r="M113" s="561"/>
      <c r="N113" s="562"/>
      <c r="O113" s="560"/>
      <c r="P113" s="561"/>
      <c r="Q113" s="561"/>
      <c r="R113" s="562"/>
      <c r="S113" s="560"/>
      <c r="T113" s="561"/>
      <c r="U113" s="561"/>
      <c r="V113" s="562"/>
      <c r="W113" s="560"/>
      <c r="X113" s="561"/>
      <c r="Y113" s="561"/>
      <c r="Z113" s="562"/>
      <c r="AA113" s="887"/>
      <c r="AB113" s="888"/>
      <c r="AC113" s="888"/>
      <c r="AD113" s="889"/>
      <c r="AG113" s="269">
        <f t="shared" si="0"/>
        <v>0</v>
      </c>
      <c r="AH113" s="464">
        <f t="shared" si="1"/>
        <v>0</v>
      </c>
      <c r="AI113" s="410" t="b">
        <f t="shared" si="2"/>
        <v>0</v>
      </c>
      <c r="AJ113" s="9" t="str">
        <f t="shared" si="3"/>
        <v/>
      </c>
      <c r="AK113" s="410" t="b">
        <f t="shared" si="4"/>
        <v>0</v>
      </c>
      <c r="AL113" s="9" t="str">
        <f t="shared" si="5"/>
        <v/>
      </c>
      <c r="AM113" s="410" t="b">
        <f t="shared" si="6"/>
        <v>0</v>
      </c>
      <c r="AN113" s="449">
        <f t="shared" si="7"/>
        <v>0</v>
      </c>
      <c r="AO113" s="344">
        <f t="shared" si="8"/>
        <v>-1</v>
      </c>
      <c r="AP113" s="345">
        <f t="shared" si="9"/>
        <v>0</v>
      </c>
      <c r="AT113" s="290">
        <f t="shared" si="10"/>
        <v>0</v>
      </c>
      <c r="AU113" s="291" t="str">
        <f>IF(AT113=0,"",
IF(SUM($AT$63:AT113)=1,AV113,
IF($AT$183&gt;SUM($AT$63:AT113),_xlfn.CONCAT(", ",AV113),
IF($AT$183=SUM($AT$63:AT113),_xlfn.CONCAT(" y ",AV113)))))</f>
        <v/>
      </c>
      <c r="AV113" s="231" t="s">
        <v>6262</v>
      </c>
      <c r="AW113" s="424">
        <f t="shared" si="11"/>
        <v>0</v>
      </c>
      <c r="AX113" s="426">
        <f t="shared" si="12"/>
        <v>0</v>
      </c>
    </row>
    <row r="114" spans="1:50" s="4" customFormat="1" ht="15" customHeight="1">
      <c r="A114" s="6"/>
      <c r="B114" s="5"/>
      <c r="C114" s="87" t="s">
        <v>156</v>
      </c>
      <c r="D114" s="817"/>
      <c r="E114" s="818"/>
      <c r="F114" s="818"/>
      <c r="G114" s="818"/>
      <c r="H114" s="818"/>
      <c r="I114" s="818"/>
      <c r="J114" s="819"/>
      <c r="K114" s="560"/>
      <c r="L114" s="561"/>
      <c r="M114" s="561"/>
      <c r="N114" s="562"/>
      <c r="O114" s="560"/>
      <c r="P114" s="561"/>
      <c r="Q114" s="561"/>
      <c r="R114" s="562"/>
      <c r="S114" s="560"/>
      <c r="T114" s="561"/>
      <c r="U114" s="561"/>
      <c r="V114" s="562"/>
      <c r="W114" s="560"/>
      <c r="X114" s="561"/>
      <c r="Y114" s="561"/>
      <c r="Z114" s="562"/>
      <c r="AA114" s="887"/>
      <c r="AB114" s="888"/>
      <c r="AC114" s="888"/>
      <c r="AD114" s="889"/>
      <c r="AG114" s="269">
        <f t="shared" si="0"/>
        <v>0</v>
      </c>
      <c r="AH114" s="464">
        <f t="shared" si="1"/>
        <v>0</v>
      </c>
      <c r="AI114" s="410" t="b">
        <f t="shared" si="2"/>
        <v>0</v>
      </c>
      <c r="AJ114" s="9" t="str">
        <f t="shared" si="3"/>
        <v/>
      </c>
      <c r="AK114" s="410" t="b">
        <f t="shared" si="4"/>
        <v>0</v>
      </c>
      <c r="AL114" s="9" t="str">
        <f t="shared" si="5"/>
        <v/>
      </c>
      <c r="AM114" s="410" t="b">
        <f t="shared" si="6"/>
        <v>0</v>
      </c>
      <c r="AN114" s="449">
        <f t="shared" si="7"/>
        <v>0</v>
      </c>
      <c r="AO114" s="344">
        <f t="shared" si="8"/>
        <v>-1</v>
      </c>
      <c r="AP114" s="345">
        <f t="shared" si="9"/>
        <v>0</v>
      </c>
      <c r="AT114" s="290">
        <f t="shared" si="10"/>
        <v>0</v>
      </c>
      <c r="AU114" s="291" t="str">
        <f>IF(AT114=0,"",
IF(SUM($AT$63:AT114)=1,AV114,
IF($AT$183&gt;SUM($AT$63:AT114),_xlfn.CONCAT(", ",AV114),
IF($AT$183=SUM($AT$63:AT114),_xlfn.CONCAT(" y ",AV114)))))</f>
        <v/>
      </c>
      <c r="AV114" s="231" t="s">
        <v>6263</v>
      </c>
      <c r="AW114" s="424">
        <f t="shared" si="11"/>
        <v>0</v>
      </c>
      <c r="AX114" s="426">
        <f t="shared" si="12"/>
        <v>0</v>
      </c>
    </row>
    <row r="115" spans="1:50" s="4" customFormat="1" ht="15" customHeight="1">
      <c r="A115" s="6"/>
      <c r="B115" s="5"/>
      <c r="C115" s="87" t="s">
        <v>157</v>
      </c>
      <c r="D115" s="817"/>
      <c r="E115" s="818"/>
      <c r="F115" s="818"/>
      <c r="G115" s="818"/>
      <c r="H115" s="818"/>
      <c r="I115" s="818"/>
      <c r="J115" s="819"/>
      <c r="K115" s="560"/>
      <c r="L115" s="561"/>
      <c r="M115" s="561"/>
      <c r="N115" s="562"/>
      <c r="O115" s="560"/>
      <c r="P115" s="561"/>
      <c r="Q115" s="561"/>
      <c r="R115" s="562"/>
      <c r="S115" s="560"/>
      <c r="T115" s="561"/>
      <c r="U115" s="561"/>
      <c r="V115" s="562"/>
      <c r="W115" s="560"/>
      <c r="X115" s="561"/>
      <c r="Y115" s="561"/>
      <c r="Z115" s="562"/>
      <c r="AA115" s="887"/>
      <c r="AB115" s="888"/>
      <c r="AC115" s="888"/>
      <c r="AD115" s="889"/>
      <c r="AG115" s="269">
        <f t="shared" si="0"/>
        <v>0</v>
      </c>
      <c r="AH115" s="464">
        <f t="shared" si="1"/>
        <v>0</v>
      </c>
      <c r="AI115" s="410" t="b">
        <f t="shared" si="2"/>
        <v>0</v>
      </c>
      <c r="AJ115" s="9" t="str">
        <f t="shared" si="3"/>
        <v/>
      </c>
      <c r="AK115" s="410" t="b">
        <f t="shared" si="4"/>
        <v>0</v>
      </c>
      <c r="AL115" s="9" t="str">
        <f t="shared" si="5"/>
        <v/>
      </c>
      <c r="AM115" s="410" t="b">
        <f t="shared" si="6"/>
        <v>0</v>
      </c>
      <c r="AN115" s="449">
        <f t="shared" si="7"/>
        <v>0</v>
      </c>
      <c r="AO115" s="344">
        <f t="shared" si="8"/>
        <v>-1</v>
      </c>
      <c r="AP115" s="345">
        <f t="shared" si="9"/>
        <v>0</v>
      </c>
      <c r="AT115" s="290">
        <f t="shared" si="10"/>
        <v>0</v>
      </c>
      <c r="AU115" s="291" t="str">
        <f>IF(AT115=0,"",
IF(SUM($AT$63:AT115)=1,AV115,
IF($AT$183&gt;SUM($AT$63:AT115),_xlfn.CONCAT(", ",AV115),
IF($AT$183=SUM($AT$63:AT115),_xlfn.CONCAT(" y ",AV115)))))</f>
        <v/>
      </c>
      <c r="AV115" s="231" t="s">
        <v>6264</v>
      </c>
      <c r="AW115" s="424">
        <f t="shared" si="11"/>
        <v>0</v>
      </c>
      <c r="AX115" s="426">
        <f t="shared" si="12"/>
        <v>0</v>
      </c>
    </row>
    <row r="116" spans="1:50" s="4" customFormat="1" ht="15" customHeight="1">
      <c r="A116" s="6"/>
      <c r="B116" s="5"/>
      <c r="C116" s="87" t="s">
        <v>158</v>
      </c>
      <c r="D116" s="817"/>
      <c r="E116" s="818"/>
      <c r="F116" s="818"/>
      <c r="G116" s="818"/>
      <c r="H116" s="818"/>
      <c r="I116" s="818"/>
      <c r="J116" s="819"/>
      <c r="K116" s="560"/>
      <c r="L116" s="561"/>
      <c r="M116" s="561"/>
      <c r="N116" s="562"/>
      <c r="O116" s="560"/>
      <c r="P116" s="561"/>
      <c r="Q116" s="561"/>
      <c r="R116" s="562"/>
      <c r="S116" s="560"/>
      <c r="T116" s="561"/>
      <c r="U116" s="561"/>
      <c r="V116" s="562"/>
      <c r="W116" s="560"/>
      <c r="X116" s="561"/>
      <c r="Y116" s="561"/>
      <c r="Z116" s="562"/>
      <c r="AA116" s="887"/>
      <c r="AB116" s="888"/>
      <c r="AC116" s="888"/>
      <c r="AD116" s="889"/>
      <c r="AG116" s="269">
        <f t="shared" si="0"/>
        <v>0</v>
      </c>
      <c r="AH116" s="464">
        <f t="shared" si="1"/>
        <v>0</v>
      </c>
      <c r="AI116" s="410" t="b">
        <f t="shared" si="2"/>
        <v>0</v>
      </c>
      <c r="AJ116" s="9" t="str">
        <f t="shared" si="3"/>
        <v/>
      </c>
      <c r="AK116" s="410" t="b">
        <f t="shared" si="4"/>
        <v>0</v>
      </c>
      <c r="AL116" s="9" t="str">
        <f t="shared" si="5"/>
        <v/>
      </c>
      <c r="AM116" s="410" t="b">
        <f t="shared" si="6"/>
        <v>0</v>
      </c>
      <c r="AN116" s="449">
        <f t="shared" si="7"/>
        <v>0</v>
      </c>
      <c r="AO116" s="344">
        <f t="shared" si="8"/>
        <v>-1</v>
      </c>
      <c r="AP116" s="345">
        <f t="shared" si="9"/>
        <v>0</v>
      </c>
      <c r="AT116" s="290">
        <f t="shared" si="10"/>
        <v>0</v>
      </c>
      <c r="AU116" s="291" t="str">
        <f>IF(AT116=0,"",
IF(SUM($AT$63:AT116)=1,AV116,
IF($AT$183&gt;SUM($AT$63:AT116),_xlfn.CONCAT(", ",AV116),
IF($AT$183=SUM($AT$63:AT116),_xlfn.CONCAT(" y ",AV116)))))</f>
        <v/>
      </c>
      <c r="AV116" s="231" t="s">
        <v>6265</v>
      </c>
      <c r="AW116" s="424">
        <f t="shared" si="11"/>
        <v>0</v>
      </c>
      <c r="AX116" s="426">
        <f t="shared" si="12"/>
        <v>0</v>
      </c>
    </row>
    <row r="117" spans="1:50" s="4" customFormat="1" ht="15" customHeight="1">
      <c r="A117" s="6"/>
      <c r="B117" s="5"/>
      <c r="C117" s="87" t="s">
        <v>159</v>
      </c>
      <c r="D117" s="817"/>
      <c r="E117" s="818"/>
      <c r="F117" s="818"/>
      <c r="G117" s="818"/>
      <c r="H117" s="818"/>
      <c r="I117" s="818"/>
      <c r="J117" s="819"/>
      <c r="K117" s="560"/>
      <c r="L117" s="561"/>
      <c r="M117" s="561"/>
      <c r="N117" s="562"/>
      <c r="O117" s="560"/>
      <c r="P117" s="561"/>
      <c r="Q117" s="561"/>
      <c r="R117" s="562"/>
      <c r="S117" s="560"/>
      <c r="T117" s="561"/>
      <c r="U117" s="561"/>
      <c r="V117" s="562"/>
      <c r="W117" s="560"/>
      <c r="X117" s="561"/>
      <c r="Y117" s="561"/>
      <c r="Z117" s="562"/>
      <c r="AA117" s="887"/>
      <c r="AB117" s="888"/>
      <c r="AC117" s="888"/>
      <c r="AD117" s="889"/>
      <c r="AG117" s="269">
        <f t="shared" si="0"/>
        <v>0</v>
      </c>
      <c r="AH117" s="464">
        <f t="shared" si="1"/>
        <v>0</v>
      </c>
      <c r="AI117" s="410" t="b">
        <f t="shared" si="2"/>
        <v>0</v>
      </c>
      <c r="AJ117" s="9" t="str">
        <f t="shared" si="3"/>
        <v/>
      </c>
      <c r="AK117" s="410" t="b">
        <f t="shared" si="4"/>
        <v>0</v>
      </c>
      <c r="AL117" s="9" t="str">
        <f t="shared" si="5"/>
        <v/>
      </c>
      <c r="AM117" s="410" t="b">
        <f t="shared" si="6"/>
        <v>0</v>
      </c>
      <c r="AN117" s="449">
        <f t="shared" si="7"/>
        <v>0</v>
      </c>
      <c r="AO117" s="344">
        <f t="shared" si="8"/>
        <v>-1</v>
      </c>
      <c r="AP117" s="345">
        <f t="shared" si="9"/>
        <v>0</v>
      </c>
      <c r="AT117" s="290">
        <f t="shared" si="10"/>
        <v>0</v>
      </c>
      <c r="AU117" s="291" t="str">
        <f>IF(AT117=0,"",
IF(SUM($AT$63:AT117)=1,AV117,
IF($AT$183&gt;SUM($AT$63:AT117),_xlfn.CONCAT(", ",AV117),
IF($AT$183=SUM($AT$63:AT117),_xlfn.CONCAT(" y ",AV117)))))</f>
        <v/>
      </c>
      <c r="AV117" s="231" t="s">
        <v>6266</v>
      </c>
      <c r="AW117" s="424">
        <f t="shared" si="11"/>
        <v>0</v>
      </c>
      <c r="AX117" s="426">
        <f t="shared" si="12"/>
        <v>0</v>
      </c>
    </row>
    <row r="118" spans="1:50" s="4" customFormat="1" ht="15" customHeight="1">
      <c r="A118" s="6"/>
      <c r="B118" s="5"/>
      <c r="C118" s="87" t="s">
        <v>160</v>
      </c>
      <c r="D118" s="817"/>
      <c r="E118" s="818"/>
      <c r="F118" s="818"/>
      <c r="G118" s="818"/>
      <c r="H118" s="818"/>
      <c r="I118" s="818"/>
      <c r="J118" s="819"/>
      <c r="K118" s="560"/>
      <c r="L118" s="561"/>
      <c r="M118" s="561"/>
      <c r="N118" s="562"/>
      <c r="O118" s="560"/>
      <c r="P118" s="561"/>
      <c r="Q118" s="561"/>
      <c r="R118" s="562"/>
      <c r="S118" s="560"/>
      <c r="T118" s="561"/>
      <c r="U118" s="561"/>
      <c r="V118" s="562"/>
      <c r="W118" s="560"/>
      <c r="X118" s="561"/>
      <c r="Y118" s="561"/>
      <c r="Z118" s="562"/>
      <c r="AA118" s="887"/>
      <c r="AB118" s="888"/>
      <c r="AC118" s="888"/>
      <c r="AD118" s="889"/>
      <c r="AG118" s="269">
        <f t="shared" si="0"/>
        <v>0</v>
      </c>
      <c r="AH118" s="464">
        <f t="shared" si="1"/>
        <v>0</v>
      </c>
      <c r="AI118" s="410" t="b">
        <f t="shared" si="2"/>
        <v>0</v>
      </c>
      <c r="AJ118" s="9" t="str">
        <f t="shared" si="3"/>
        <v/>
      </c>
      <c r="AK118" s="410" t="b">
        <f t="shared" si="4"/>
        <v>0</v>
      </c>
      <c r="AL118" s="9" t="str">
        <f t="shared" si="5"/>
        <v/>
      </c>
      <c r="AM118" s="410" t="b">
        <f t="shared" si="6"/>
        <v>0</v>
      </c>
      <c r="AN118" s="449">
        <f t="shared" si="7"/>
        <v>0</v>
      </c>
      <c r="AO118" s="344">
        <f t="shared" si="8"/>
        <v>-1</v>
      </c>
      <c r="AP118" s="345">
        <f t="shared" si="9"/>
        <v>0</v>
      </c>
      <c r="AT118" s="290">
        <f t="shared" si="10"/>
        <v>0</v>
      </c>
      <c r="AU118" s="291" t="str">
        <f>IF(AT118=0,"",
IF(SUM($AT$63:AT118)=1,AV118,
IF($AT$183&gt;SUM($AT$63:AT118),_xlfn.CONCAT(", ",AV118),
IF($AT$183=SUM($AT$63:AT118),_xlfn.CONCAT(" y ",AV118)))))</f>
        <v/>
      </c>
      <c r="AV118" s="231" t="s">
        <v>6267</v>
      </c>
      <c r="AW118" s="424">
        <f t="shared" si="11"/>
        <v>0</v>
      </c>
      <c r="AX118" s="426">
        <f t="shared" si="12"/>
        <v>0</v>
      </c>
    </row>
    <row r="119" spans="1:50" s="4" customFormat="1" ht="15" customHeight="1">
      <c r="A119" s="6"/>
      <c r="B119" s="5"/>
      <c r="C119" s="87" t="s">
        <v>161</v>
      </c>
      <c r="D119" s="817"/>
      <c r="E119" s="818"/>
      <c r="F119" s="818"/>
      <c r="G119" s="818"/>
      <c r="H119" s="818"/>
      <c r="I119" s="818"/>
      <c r="J119" s="819"/>
      <c r="K119" s="560"/>
      <c r="L119" s="561"/>
      <c r="M119" s="561"/>
      <c r="N119" s="562"/>
      <c r="O119" s="560"/>
      <c r="P119" s="561"/>
      <c r="Q119" s="561"/>
      <c r="R119" s="562"/>
      <c r="S119" s="560"/>
      <c r="T119" s="561"/>
      <c r="U119" s="561"/>
      <c r="V119" s="562"/>
      <c r="W119" s="560"/>
      <c r="X119" s="561"/>
      <c r="Y119" s="561"/>
      <c r="Z119" s="562"/>
      <c r="AA119" s="887"/>
      <c r="AB119" s="888"/>
      <c r="AC119" s="888"/>
      <c r="AD119" s="889"/>
      <c r="AG119" s="269">
        <f t="shared" si="0"/>
        <v>0</v>
      </c>
      <c r="AH119" s="464">
        <f t="shared" si="1"/>
        <v>0</v>
      </c>
      <c r="AI119" s="410" t="b">
        <f t="shared" si="2"/>
        <v>0</v>
      </c>
      <c r="AJ119" s="9" t="str">
        <f t="shared" si="3"/>
        <v/>
      </c>
      <c r="AK119" s="410" t="b">
        <f t="shared" si="4"/>
        <v>0</v>
      </c>
      <c r="AL119" s="9" t="str">
        <f t="shared" si="5"/>
        <v/>
      </c>
      <c r="AM119" s="410" t="b">
        <f t="shared" si="6"/>
        <v>0</v>
      </c>
      <c r="AN119" s="449">
        <f t="shared" si="7"/>
        <v>0</v>
      </c>
      <c r="AO119" s="344">
        <f t="shared" si="8"/>
        <v>-1</v>
      </c>
      <c r="AP119" s="345">
        <f t="shared" si="9"/>
        <v>0</v>
      </c>
      <c r="AT119" s="290">
        <f t="shared" si="10"/>
        <v>0</v>
      </c>
      <c r="AU119" s="291" t="str">
        <f>IF(AT119=0,"",
IF(SUM($AT$63:AT119)=1,AV119,
IF($AT$183&gt;SUM($AT$63:AT119),_xlfn.CONCAT(", ",AV119),
IF($AT$183=SUM($AT$63:AT119),_xlfn.CONCAT(" y ",AV119)))))</f>
        <v/>
      </c>
      <c r="AV119" s="231" t="s">
        <v>6268</v>
      </c>
      <c r="AW119" s="424">
        <f t="shared" si="11"/>
        <v>0</v>
      </c>
      <c r="AX119" s="426">
        <f t="shared" si="12"/>
        <v>0</v>
      </c>
    </row>
    <row r="120" spans="1:50" s="4" customFormat="1" ht="15" customHeight="1">
      <c r="A120" s="6"/>
      <c r="B120" s="5"/>
      <c r="C120" s="87" t="s">
        <v>162</v>
      </c>
      <c r="D120" s="817"/>
      <c r="E120" s="818"/>
      <c r="F120" s="818"/>
      <c r="G120" s="818"/>
      <c r="H120" s="818"/>
      <c r="I120" s="818"/>
      <c r="J120" s="819"/>
      <c r="K120" s="560"/>
      <c r="L120" s="561"/>
      <c r="M120" s="561"/>
      <c r="N120" s="562"/>
      <c r="O120" s="560"/>
      <c r="P120" s="561"/>
      <c r="Q120" s="561"/>
      <c r="R120" s="562"/>
      <c r="S120" s="560"/>
      <c r="T120" s="561"/>
      <c r="U120" s="561"/>
      <c r="V120" s="562"/>
      <c r="W120" s="560"/>
      <c r="X120" s="561"/>
      <c r="Y120" s="561"/>
      <c r="Z120" s="562"/>
      <c r="AA120" s="887"/>
      <c r="AB120" s="888"/>
      <c r="AC120" s="888"/>
      <c r="AD120" s="889"/>
      <c r="AG120" s="269">
        <f t="shared" si="0"/>
        <v>0</v>
      </c>
      <c r="AH120" s="464">
        <f t="shared" si="1"/>
        <v>0</v>
      </c>
      <c r="AI120" s="410" t="b">
        <f t="shared" si="2"/>
        <v>0</v>
      </c>
      <c r="AJ120" s="9" t="str">
        <f t="shared" si="3"/>
        <v/>
      </c>
      <c r="AK120" s="410" t="b">
        <f t="shared" si="4"/>
        <v>0</v>
      </c>
      <c r="AL120" s="9" t="str">
        <f t="shared" si="5"/>
        <v/>
      </c>
      <c r="AM120" s="410" t="b">
        <f t="shared" si="6"/>
        <v>0</v>
      </c>
      <c r="AN120" s="449">
        <f t="shared" si="7"/>
        <v>0</v>
      </c>
      <c r="AO120" s="344">
        <f t="shared" si="8"/>
        <v>-1</v>
      </c>
      <c r="AP120" s="345">
        <f t="shared" si="9"/>
        <v>0</v>
      </c>
      <c r="AT120" s="290">
        <f t="shared" si="10"/>
        <v>0</v>
      </c>
      <c r="AU120" s="291" t="str">
        <f>IF(AT120=0,"",
IF(SUM($AT$63:AT120)=1,AV120,
IF($AT$183&gt;SUM($AT$63:AT120),_xlfn.CONCAT(", ",AV120),
IF($AT$183=SUM($AT$63:AT120),_xlfn.CONCAT(" y ",AV120)))))</f>
        <v/>
      </c>
      <c r="AV120" s="231" t="s">
        <v>6269</v>
      </c>
      <c r="AW120" s="424">
        <f t="shared" si="11"/>
        <v>0</v>
      </c>
      <c r="AX120" s="426">
        <f t="shared" si="12"/>
        <v>0</v>
      </c>
    </row>
    <row r="121" spans="1:50" s="4" customFormat="1" ht="15" customHeight="1">
      <c r="A121" s="6"/>
      <c r="B121" s="5"/>
      <c r="C121" s="87" t="s">
        <v>163</v>
      </c>
      <c r="D121" s="817"/>
      <c r="E121" s="818"/>
      <c r="F121" s="818"/>
      <c r="G121" s="818"/>
      <c r="H121" s="818"/>
      <c r="I121" s="818"/>
      <c r="J121" s="819"/>
      <c r="K121" s="560"/>
      <c r="L121" s="561"/>
      <c r="M121" s="561"/>
      <c r="N121" s="562"/>
      <c r="O121" s="560"/>
      <c r="P121" s="561"/>
      <c r="Q121" s="561"/>
      <c r="R121" s="562"/>
      <c r="S121" s="560"/>
      <c r="T121" s="561"/>
      <c r="U121" s="561"/>
      <c r="V121" s="562"/>
      <c r="W121" s="560"/>
      <c r="X121" s="561"/>
      <c r="Y121" s="561"/>
      <c r="Z121" s="562"/>
      <c r="AA121" s="887"/>
      <c r="AB121" s="888"/>
      <c r="AC121" s="888"/>
      <c r="AD121" s="889"/>
      <c r="AG121" s="269">
        <f t="shared" si="0"/>
        <v>0</v>
      </c>
      <c r="AH121" s="464">
        <f t="shared" si="1"/>
        <v>0</v>
      </c>
      <c r="AI121" s="410" t="b">
        <f t="shared" si="2"/>
        <v>0</v>
      </c>
      <c r="AJ121" s="9" t="str">
        <f t="shared" si="3"/>
        <v/>
      </c>
      <c r="AK121" s="410" t="b">
        <f t="shared" si="4"/>
        <v>0</v>
      </c>
      <c r="AL121" s="9" t="str">
        <f t="shared" si="5"/>
        <v/>
      </c>
      <c r="AM121" s="410" t="b">
        <f t="shared" si="6"/>
        <v>0</v>
      </c>
      <c r="AN121" s="449">
        <f t="shared" si="7"/>
        <v>0</v>
      </c>
      <c r="AO121" s="344">
        <f t="shared" si="8"/>
        <v>-1</v>
      </c>
      <c r="AP121" s="345">
        <f t="shared" si="9"/>
        <v>0</v>
      </c>
      <c r="AT121" s="290">
        <f t="shared" si="10"/>
        <v>0</v>
      </c>
      <c r="AU121" s="291" t="str">
        <f>IF(AT121=0,"",
IF(SUM($AT$63:AT121)=1,AV121,
IF($AT$183&gt;SUM($AT$63:AT121),_xlfn.CONCAT(", ",AV121),
IF($AT$183=SUM($AT$63:AT121),_xlfn.CONCAT(" y ",AV121)))))</f>
        <v/>
      </c>
      <c r="AV121" s="231" t="s">
        <v>6270</v>
      </c>
      <c r="AW121" s="424">
        <f t="shared" si="11"/>
        <v>0</v>
      </c>
      <c r="AX121" s="426">
        <f t="shared" si="12"/>
        <v>0</v>
      </c>
    </row>
    <row r="122" spans="1:50" s="4" customFormat="1" ht="15" customHeight="1">
      <c r="A122" s="6"/>
      <c r="B122" s="5"/>
      <c r="C122" s="87" t="s">
        <v>164</v>
      </c>
      <c r="D122" s="817"/>
      <c r="E122" s="818"/>
      <c r="F122" s="818"/>
      <c r="G122" s="818"/>
      <c r="H122" s="818"/>
      <c r="I122" s="818"/>
      <c r="J122" s="819"/>
      <c r="K122" s="560"/>
      <c r="L122" s="561"/>
      <c r="M122" s="561"/>
      <c r="N122" s="562"/>
      <c r="O122" s="560"/>
      <c r="P122" s="561"/>
      <c r="Q122" s="561"/>
      <c r="R122" s="562"/>
      <c r="S122" s="560"/>
      <c r="T122" s="561"/>
      <c r="U122" s="561"/>
      <c r="V122" s="562"/>
      <c r="W122" s="560"/>
      <c r="X122" s="561"/>
      <c r="Y122" s="561"/>
      <c r="Z122" s="562"/>
      <c r="AA122" s="887"/>
      <c r="AB122" s="888"/>
      <c r="AC122" s="888"/>
      <c r="AD122" s="889"/>
      <c r="AG122" s="269">
        <f t="shared" si="0"/>
        <v>0</v>
      </c>
      <c r="AH122" s="464">
        <f t="shared" si="1"/>
        <v>0</v>
      </c>
      <c r="AI122" s="410" t="b">
        <f t="shared" si="2"/>
        <v>0</v>
      </c>
      <c r="AJ122" s="9" t="str">
        <f t="shared" si="3"/>
        <v/>
      </c>
      <c r="AK122" s="410" t="b">
        <f t="shared" si="4"/>
        <v>0</v>
      </c>
      <c r="AL122" s="9" t="str">
        <f t="shared" si="5"/>
        <v/>
      </c>
      <c r="AM122" s="410" t="b">
        <f t="shared" si="6"/>
        <v>0</v>
      </c>
      <c r="AN122" s="449">
        <f t="shared" si="7"/>
        <v>0</v>
      </c>
      <c r="AO122" s="344">
        <f t="shared" si="8"/>
        <v>-1</v>
      </c>
      <c r="AP122" s="345">
        <f t="shared" si="9"/>
        <v>0</v>
      </c>
      <c r="AT122" s="290">
        <f t="shared" si="10"/>
        <v>0</v>
      </c>
      <c r="AU122" s="291" t="str">
        <f>IF(AT122=0,"",
IF(SUM($AT$63:AT122)=1,AV122,
IF($AT$183&gt;SUM($AT$63:AT122),_xlfn.CONCAT(", ",AV122),
IF($AT$183=SUM($AT$63:AT122),_xlfn.CONCAT(" y ",AV122)))))</f>
        <v/>
      </c>
      <c r="AV122" s="231" t="s">
        <v>6271</v>
      </c>
      <c r="AW122" s="424">
        <f t="shared" si="11"/>
        <v>0</v>
      </c>
      <c r="AX122" s="426">
        <f t="shared" si="12"/>
        <v>0</v>
      </c>
    </row>
    <row r="123" spans="1:50" s="4" customFormat="1" ht="15" customHeight="1">
      <c r="A123" s="6"/>
      <c r="B123" s="5"/>
      <c r="C123" s="87" t="s">
        <v>165</v>
      </c>
      <c r="D123" s="817"/>
      <c r="E123" s="818"/>
      <c r="F123" s="818"/>
      <c r="G123" s="818"/>
      <c r="H123" s="818"/>
      <c r="I123" s="818"/>
      <c r="J123" s="819"/>
      <c r="K123" s="560"/>
      <c r="L123" s="561"/>
      <c r="M123" s="561"/>
      <c r="N123" s="562"/>
      <c r="O123" s="560"/>
      <c r="P123" s="561"/>
      <c r="Q123" s="561"/>
      <c r="R123" s="562"/>
      <c r="S123" s="560"/>
      <c r="T123" s="561"/>
      <c r="U123" s="561"/>
      <c r="V123" s="562"/>
      <c r="W123" s="560"/>
      <c r="X123" s="561"/>
      <c r="Y123" s="561"/>
      <c r="Z123" s="562"/>
      <c r="AA123" s="887"/>
      <c r="AB123" s="888"/>
      <c r="AC123" s="888"/>
      <c r="AD123" s="889"/>
      <c r="AG123" s="269">
        <f t="shared" si="0"/>
        <v>0</v>
      </c>
      <c r="AH123" s="464">
        <f t="shared" si="1"/>
        <v>0</v>
      </c>
      <c r="AI123" s="410" t="b">
        <f t="shared" si="2"/>
        <v>0</v>
      </c>
      <c r="AJ123" s="9" t="str">
        <f t="shared" si="3"/>
        <v/>
      </c>
      <c r="AK123" s="410" t="b">
        <f t="shared" si="4"/>
        <v>0</v>
      </c>
      <c r="AL123" s="9" t="str">
        <f t="shared" si="5"/>
        <v/>
      </c>
      <c r="AM123" s="410" t="b">
        <f t="shared" si="6"/>
        <v>0</v>
      </c>
      <c r="AN123" s="449">
        <f t="shared" si="7"/>
        <v>0</v>
      </c>
      <c r="AO123" s="344">
        <f t="shared" si="8"/>
        <v>-1</v>
      </c>
      <c r="AP123" s="345">
        <f t="shared" si="9"/>
        <v>0</v>
      </c>
      <c r="AT123" s="290">
        <f t="shared" si="10"/>
        <v>0</v>
      </c>
      <c r="AU123" s="291" t="str">
        <f>IF(AT123=0,"",
IF(SUM($AT$63:AT123)=1,AV123,
IF($AT$183&gt;SUM($AT$63:AT123),_xlfn.CONCAT(", ",AV123),
IF($AT$183=SUM($AT$63:AT123),_xlfn.CONCAT(" y ",AV123)))))</f>
        <v/>
      </c>
      <c r="AV123" s="231" t="s">
        <v>6272</v>
      </c>
      <c r="AW123" s="424">
        <f t="shared" si="11"/>
        <v>0</v>
      </c>
      <c r="AX123" s="426">
        <f t="shared" si="12"/>
        <v>0</v>
      </c>
    </row>
    <row r="124" spans="1:50" s="4" customFormat="1" ht="15" customHeight="1">
      <c r="A124" s="6"/>
      <c r="B124" s="5"/>
      <c r="C124" s="87" t="s">
        <v>166</v>
      </c>
      <c r="D124" s="817"/>
      <c r="E124" s="818"/>
      <c r="F124" s="818"/>
      <c r="G124" s="818"/>
      <c r="H124" s="818"/>
      <c r="I124" s="818"/>
      <c r="J124" s="819"/>
      <c r="K124" s="560"/>
      <c r="L124" s="561"/>
      <c r="M124" s="561"/>
      <c r="N124" s="562"/>
      <c r="O124" s="560"/>
      <c r="P124" s="561"/>
      <c r="Q124" s="561"/>
      <c r="R124" s="562"/>
      <c r="S124" s="560"/>
      <c r="T124" s="561"/>
      <c r="U124" s="561"/>
      <c r="V124" s="562"/>
      <c r="W124" s="560"/>
      <c r="X124" s="561"/>
      <c r="Y124" s="561"/>
      <c r="Z124" s="562"/>
      <c r="AA124" s="887"/>
      <c r="AB124" s="888"/>
      <c r="AC124" s="888"/>
      <c r="AD124" s="889"/>
      <c r="AG124" s="269">
        <f t="shared" si="0"/>
        <v>0</v>
      </c>
      <c r="AH124" s="464">
        <f t="shared" si="1"/>
        <v>0</v>
      </c>
      <c r="AI124" s="410" t="b">
        <f t="shared" si="2"/>
        <v>0</v>
      </c>
      <c r="AJ124" s="9" t="str">
        <f t="shared" si="3"/>
        <v/>
      </c>
      <c r="AK124" s="410" t="b">
        <f t="shared" si="4"/>
        <v>0</v>
      </c>
      <c r="AL124" s="9" t="str">
        <f t="shared" si="5"/>
        <v/>
      </c>
      <c r="AM124" s="410" t="b">
        <f t="shared" si="6"/>
        <v>0</v>
      </c>
      <c r="AN124" s="449">
        <f t="shared" si="7"/>
        <v>0</v>
      </c>
      <c r="AO124" s="344">
        <f t="shared" si="8"/>
        <v>-1</v>
      </c>
      <c r="AP124" s="345">
        <f t="shared" si="9"/>
        <v>0</v>
      </c>
      <c r="AT124" s="290">
        <f t="shared" si="10"/>
        <v>0</v>
      </c>
      <c r="AU124" s="291" t="str">
        <f>IF(AT124=0,"",
IF(SUM($AT$63:AT124)=1,AV124,
IF($AT$183&gt;SUM($AT$63:AT124),_xlfn.CONCAT(", ",AV124),
IF($AT$183=SUM($AT$63:AT124),_xlfn.CONCAT(" y ",AV124)))))</f>
        <v/>
      </c>
      <c r="AV124" s="231" t="s">
        <v>6273</v>
      </c>
      <c r="AW124" s="424">
        <f t="shared" si="11"/>
        <v>0</v>
      </c>
      <c r="AX124" s="426">
        <f t="shared" si="12"/>
        <v>0</v>
      </c>
    </row>
    <row r="125" spans="1:50" s="4" customFormat="1" ht="15" customHeight="1">
      <c r="A125" s="6"/>
      <c r="B125" s="5"/>
      <c r="C125" s="87" t="s">
        <v>167</v>
      </c>
      <c r="D125" s="817"/>
      <c r="E125" s="818"/>
      <c r="F125" s="818"/>
      <c r="G125" s="818"/>
      <c r="H125" s="818"/>
      <c r="I125" s="818"/>
      <c r="J125" s="819"/>
      <c r="K125" s="560"/>
      <c r="L125" s="561"/>
      <c r="M125" s="561"/>
      <c r="N125" s="562"/>
      <c r="O125" s="560"/>
      <c r="P125" s="561"/>
      <c r="Q125" s="561"/>
      <c r="R125" s="562"/>
      <c r="S125" s="560"/>
      <c r="T125" s="561"/>
      <c r="U125" s="561"/>
      <c r="V125" s="562"/>
      <c r="W125" s="560"/>
      <c r="X125" s="561"/>
      <c r="Y125" s="561"/>
      <c r="Z125" s="562"/>
      <c r="AA125" s="887"/>
      <c r="AB125" s="888"/>
      <c r="AC125" s="888"/>
      <c r="AD125" s="889"/>
      <c r="AG125" s="269">
        <f t="shared" si="0"/>
        <v>0</v>
      </c>
      <c r="AH125" s="464">
        <f t="shared" si="1"/>
        <v>0</v>
      </c>
      <c r="AI125" s="410" t="b">
        <f t="shared" si="2"/>
        <v>0</v>
      </c>
      <c r="AJ125" s="9" t="str">
        <f t="shared" si="3"/>
        <v/>
      </c>
      <c r="AK125" s="410" t="b">
        <f t="shared" si="4"/>
        <v>0</v>
      </c>
      <c r="AL125" s="9" t="str">
        <f t="shared" si="5"/>
        <v/>
      </c>
      <c r="AM125" s="410" t="b">
        <f t="shared" si="6"/>
        <v>0</v>
      </c>
      <c r="AN125" s="449">
        <f t="shared" si="7"/>
        <v>0</v>
      </c>
      <c r="AO125" s="344">
        <f t="shared" si="8"/>
        <v>-1</v>
      </c>
      <c r="AP125" s="345">
        <f t="shared" si="9"/>
        <v>0</v>
      </c>
      <c r="AT125" s="290">
        <f t="shared" si="10"/>
        <v>0</v>
      </c>
      <c r="AU125" s="291" t="str">
        <f>IF(AT125=0,"",
IF(SUM($AT$63:AT125)=1,AV125,
IF($AT$183&gt;SUM($AT$63:AT125),_xlfn.CONCAT(", ",AV125),
IF($AT$183=SUM($AT$63:AT125),_xlfn.CONCAT(" y ",AV125)))))</f>
        <v/>
      </c>
      <c r="AV125" s="231" t="s">
        <v>6274</v>
      </c>
      <c r="AW125" s="424">
        <f t="shared" si="11"/>
        <v>0</v>
      </c>
      <c r="AX125" s="426">
        <f t="shared" si="12"/>
        <v>0</v>
      </c>
    </row>
    <row r="126" spans="1:50" s="4" customFormat="1" ht="15" customHeight="1">
      <c r="A126" s="6"/>
      <c r="B126" s="5"/>
      <c r="C126" s="87" t="s">
        <v>168</v>
      </c>
      <c r="D126" s="817"/>
      <c r="E126" s="818"/>
      <c r="F126" s="818"/>
      <c r="G126" s="818"/>
      <c r="H126" s="818"/>
      <c r="I126" s="818"/>
      <c r="J126" s="819"/>
      <c r="K126" s="560"/>
      <c r="L126" s="561"/>
      <c r="M126" s="561"/>
      <c r="N126" s="562"/>
      <c r="O126" s="560"/>
      <c r="P126" s="561"/>
      <c r="Q126" s="561"/>
      <c r="R126" s="562"/>
      <c r="S126" s="560"/>
      <c r="T126" s="561"/>
      <c r="U126" s="561"/>
      <c r="V126" s="562"/>
      <c r="W126" s="560"/>
      <c r="X126" s="561"/>
      <c r="Y126" s="561"/>
      <c r="Z126" s="562"/>
      <c r="AA126" s="887"/>
      <c r="AB126" s="888"/>
      <c r="AC126" s="888"/>
      <c r="AD126" s="889"/>
      <c r="AG126" s="269">
        <f t="shared" si="0"/>
        <v>0</v>
      </c>
      <c r="AH126" s="464">
        <f t="shared" si="1"/>
        <v>0</v>
      </c>
      <c r="AI126" s="410" t="b">
        <f t="shared" si="2"/>
        <v>0</v>
      </c>
      <c r="AJ126" s="9" t="str">
        <f t="shared" si="3"/>
        <v/>
      </c>
      <c r="AK126" s="410" t="b">
        <f t="shared" si="4"/>
        <v>0</v>
      </c>
      <c r="AL126" s="9" t="str">
        <f t="shared" si="5"/>
        <v/>
      </c>
      <c r="AM126" s="410" t="b">
        <f t="shared" si="6"/>
        <v>0</v>
      </c>
      <c r="AN126" s="449">
        <f t="shared" si="7"/>
        <v>0</v>
      </c>
      <c r="AO126" s="344">
        <f t="shared" si="8"/>
        <v>-1</v>
      </c>
      <c r="AP126" s="345">
        <f t="shared" si="9"/>
        <v>0</v>
      </c>
      <c r="AT126" s="290">
        <f t="shared" si="10"/>
        <v>0</v>
      </c>
      <c r="AU126" s="291" t="str">
        <f>IF(AT126=0,"",
IF(SUM($AT$63:AT126)=1,AV126,
IF($AT$183&gt;SUM($AT$63:AT126),_xlfn.CONCAT(", ",AV126),
IF($AT$183=SUM($AT$63:AT126),_xlfn.CONCAT(" y ",AV126)))))</f>
        <v/>
      </c>
      <c r="AV126" s="231" t="s">
        <v>6275</v>
      </c>
      <c r="AW126" s="424">
        <f t="shared" si="11"/>
        <v>0</v>
      </c>
      <c r="AX126" s="426">
        <f t="shared" si="12"/>
        <v>0</v>
      </c>
    </row>
    <row r="127" spans="1:50" s="4" customFormat="1" ht="15" customHeight="1">
      <c r="A127" s="6"/>
      <c r="B127" s="5"/>
      <c r="C127" s="87" t="s">
        <v>169</v>
      </c>
      <c r="D127" s="817"/>
      <c r="E127" s="818"/>
      <c r="F127" s="818"/>
      <c r="G127" s="818"/>
      <c r="H127" s="818"/>
      <c r="I127" s="818"/>
      <c r="J127" s="819"/>
      <c r="K127" s="560"/>
      <c r="L127" s="561"/>
      <c r="M127" s="561"/>
      <c r="N127" s="562"/>
      <c r="O127" s="560"/>
      <c r="P127" s="561"/>
      <c r="Q127" s="561"/>
      <c r="R127" s="562"/>
      <c r="S127" s="560"/>
      <c r="T127" s="561"/>
      <c r="U127" s="561"/>
      <c r="V127" s="562"/>
      <c r="W127" s="560"/>
      <c r="X127" s="561"/>
      <c r="Y127" s="561"/>
      <c r="Z127" s="562"/>
      <c r="AA127" s="887"/>
      <c r="AB127" s="888"/>
      <c r="AC127" s="888"/>
      <c r="AD127" s="889"/>
      <c r="AG127" s="269">
        <f t="shared" si="0"/>
        <v>0</v>
      </c>
      <c r="AH127" s="464">
        <f t="shared" si="1"/>
        <v>0</v>
      </c>
      <c r="AI127" s="410" t="b">
        <f t="shared" si="2"/>
        <v>0</v>
      </c>
      <c r="AJ127" s="9" t="str">
        <f t="shared" si="3"/>
        <v/>
      </c>
      <c r="AK127" s="410" t="b">
        <f t="shared" si="4"/>
        <v>0</v>
      </c>
      <c r="AL127" s="9" t="str">
        <f t="shared" si="5"/>
        <v/>
      </c>
      <c r="AM127" s="410" t="b">
        <f t="shared" si="6"/>
        <v>0</v>
      </c>
      <c r="AN127" s="449">
        <f t="shared" si="7"/>
        <v>0</v>
      </c>
      <c r="AO127" s="344">
        <f t="shared" si="8"/>
        <v>-1</v>
      </c>
      <c r="AP127" s="345">
        <f t="shared" si="9"/>
        <v>0</v>
      </c>
      <c r="AT127" s="290">
        <f t="shared" si="10"/>
        <v>0</v>
      </c>
      <c r="AU127" s="291" t="str">
        <f>IF(AT127=0,"",
IF(SUM($AT$63:AT127)=1,AV127,
IF($AT$183&gt;SUM($AT$63:AT127),_xlfn.CONCAT(", ",AV127),
IF($AT$183=SUM($AT$63:AT127),_xlfn.CONCAT(" y ",AV127)))))</f>
        <v/>
      </c>
      <c r="AV127" s="231" t="s">
        <v>6276</v>
      </c>
      <c r="AW127" s="424">
        <f t="shared" si="11"/>
        <v>0</v>
      </c>
      <c r="AX127" s="426">
        <f t="shared" si="12"/>
        <v>0</v>
      </c>
    </row>
    <row r="128" spans="1:50" s="4" customFormat="1" ht="15" customHeight="1">
      <c r="A128" s="6"/>
      <c r="B128" s="5"/>
      <c r="C128" s="87" t="s">
        <v>170</v>
      </c>
      <c r="D128" s="817"/>
      <c r="E128" s="818"/>
      <c r="F128" s="818"/>
      <c r="G128" s="818"/>
      <c r="H128" s="818"/>
      <c r="I128" s="818"/>
      <c r="J128" s="819"/>
      <c r="K128" s="560"/>
      <c r="L128" s="561"/>
      <c r="M128" s="561"/>
      <c r="N128" s="562"/>
      <c r="O128" s="560"/>
      <c r="P128" s="561"/>
      <c r="Q128" s="561"/>
      <c r="R128" s="562"/>
      <c r="S128" s="560"/>
      <c r="T128" s="561"/>
      <c r="U128" s="561"/>
      <c r="V128" s="562"/>
      <c r="W128" s="560"/>
      <c r="X128" s="561"/>
      <c r="Y128" s="561"/>
      <c r="Z128" s="562"/>
      <c r="AA128" s="887"/>
      <c r="AB128" s="888"/>
      <c r="AC128" s="888"/>
      <c r="AD128" s="889"/>
      <c r="AG128" s="269">
        <f t="shared" ref="AG128:AG182" si="13">IF(AND(COUNTBLANK(D128)=1,COUNTA(K128:AD128)=0),0,IF(AND(COUNTBLANK(D128)=0,COUNTA(K128:R128)=2,$S128&lt;&gt;"",$S128&lt;&gt;1,COUNTA(W128:AD128)=0),0,IF(AND(COUNTBLANK(D128)=0,COUNTA(K128:R128)=2,$S128&lt;&gt;"",$S128=1,COUNTA(W128:AD128)=2),0,1)))</f>
        <v>0</v>
      </c>
      <c r="AH128" s="464">
        <f t="shared" ref="AH128:AH182" si="14">COUNTIF(O128,"NS")+COUNTIF(AA128,"NS")</f>
        <v>0</v>
      </c>
      <c r="AI128" s="410" t="b">
        <f t="shared" ref="AI128:AI182" si="15">NOT(EXACT(O128,UPPER(O128)))</f>
        <v>0</v>
      </c>
      <c r="AJ128" s="9" t="str">
        <f t="shared" ref="AJ128:AJ182" si="16">SUBSTITUTE( SUBSTITUTE( SUBSTITUTE( SUBSTITUTE( SUBSTITUTE( SUBSTITUTE( SUBSTITUTE( SUBSTITUTE( SUBSTITUTE( SUBSTITUTE(O128, "á", "a"), "é", "e"), "í", "i"), "ó", "o"), "ú", "u"), "Á", "A"), "É", "E"), "Í", "I"), "Ó", "O"), "Ú", "U")</f>
        <v/>
      </c>
      <c r="AK128" s="410" t="b">
        <f t="shared" ref="AK128:AK182" si="17">NOT(EXACT(O128,AJ128))</f>
        <v>0</v>
      </c>
      <c r="AL128" s="9" t="str">
        <f t="shared" ref="AL128:AL182" si="18">SUBSTITUTE((SUBSTITUTE(SUBSTITUTE(SUBSTITUTE(O128,".",""),",",""),"(","")),")","")</f>
        <v/>
      </c>
      <c r="AM128" s="410" t="b">
        <f t="shared" ref="AM128:AM182" si="19">NOT(EXACT(O128,AL128))</f>
        <v>0</v>
      </c>
      <c r="AN128" s="449">
        <f t="shared" ref="AN128:AN182" si="20">IF(ISNUMBER(AA128),0,IF(OR(AA128="",AA128="NA",AA128="NS"),0,1))</f>
        <v>0</v>
      </c>
      <c r="AO128" s="344">
        <f t="shared" ref="AO128:AO182" si="21">IF(OR(AA128="NS",AA128="NA"),0,LEN(AA128)-LEN(INT(AA128)))</f>
        <v>-1</v>
      </c>
      <c r="AP128" s="345">
        <f t="shared" ref="AP128:AP182" si="22">IF(AO128&lt;=0,0,1)</f>
        <v>0</v>
      </c>
      <c r="AT128" s="290">
        <f t="shared" ref="AT128:AT182" si="23">IF(AG128=0,0,1)</f>
        <v>0</v>
      </c>
      <c r="AU128" s="291" t="str">
        <f>IF(AT128=0,"",
IF(SUM($AT$63:AT128)=1,AV128,
IF($AT$183&gt;SUM($AT$63:AT128),_xlfn.CONCAT(", ",AV128),
IF($AT$183=SUM($AT$63:AT128),_xlfn.CONCAT(" y ",AV128)))))</f>
        <v/>
      </c>
      <c r="AV128" s="231" t="s">
        <v>6277</v>
      </c>
      <c r="AW128" s="424">
        <f t="shared" ref="AW128:AW181" si="24">IF(AND($S128&lt;&gt;"",$S128&lt;&gt;1,COUNTA(W128:AD128)&gt;0),1,0)</f>
        <v>0</v>
      </c>
      <c r="AX128" s="426">
        <f t="shared" ref="AX128:AX182" si="25">IF(AND(S128&lt;&gt;"",S128=1,SUM(AA128)=0),1,0)</f>
        <v>0</v>
      </c>
    </row>
    <row r="129" spans="1:50" s="4" customFormat="1" ht="15" customHeight="1">
      <c r="A129" s="6"/>
      <c r="B129" s="5"/>
      <c r="C129" s="87" t="s">
        <v>171</v>
      </c>
      <c r="D129" s="817"/>
      <c r="E129" s="818"/>
      <c r="F129" s="818"/>
      <c r="G129" s="818"/>
      <c r="H129" s="818"/>
      <c r="I129" s="818"/>
      <c r="J129" s="819"/>
      <c r="K129" s="560"/>
      <c r="L129" s="561"/>
      <c r="M129" s="561"/>
      <c r="N129" s="562"/>
      <c r="O129" s="560"/>
      <c r="P129" s="561"/>
      <c r="Q129" s="561"/>
      <c r="R129" s="562"/>
      <c r="S129" s="560"/>
      <c r="T129" s="561"/>
      <c r="U129" s="561"/>
      <c r="V129" s="562"/>
      <c r="W129" s="560"/>
      <c r="X129" s="561"/>
      <c r="Y129" s="561"/>
      <c r="Z129" s="562"/>
      <c r="AA129" s="887"/>
      <c r="AB129" s="888"/>
      <c r="AC129" s="888"/>
      <c r="AD129" s="889"/>
      <c r="AG129" s="269">
        <f t="shared" si="13"/>
        <v>0</v>
      </c>
      <c r="AH129" s="464">
        <f t="shared" si="14"/>
        <v>0</v>
      </c>
      <c r="AI129" s="410" t="b">
        <f t="shared" si="15"/>
        <v>0</v>
      </c>
      <c r="AJ129" s="9" t="str">
        <f t="shared" si="16"/>
        <v/>
      </c>
      <c r="AK129" s="410" t="b">
        <f t="shared" si="17"/>
        <v>0</v>
      </c>
      <c r="AL129" s="9" t="str">
        <f t="shared" si="18"/>
        <v/>
      </c>
      <c r="AM129" s="410" t="b">
        <f t="shared" si="19"/>
        <v>0</v>
      </c>
      <c r="AN129" s="449">
        <f t="shared" si="20"/>
        <v>0</v>
      </c>
      <c r="AO129" s="344">
        <f t="shared" si="21"/>
        <v>-1</v>
      </c>
      <c r="AP129" s="345">
        <f t="shared" si="22"/>
        <v>0</v>
      </c>
      <c r="AT129" s="290">
        <f t="shared" si="23"/>
        <v>0</v>
      </c>
      <c r="AU129" s="291" t="str">
        <f>IF(AT129=0,"",
IF(SUM($AT$63:AT129)=1,AV129,
IF($AT$183&gt;SUM($AT$63:AT129),_xlfn.CONCAT(", ",AV129),
IF($AT$183=SUM($AT$63:AT129),_xlfn.CONCAT(" y ",AV129)))))</f>
        <v/>
      </c>
      <c r="AV129" s="231" t="s">
        <v>6278</v>
      </c>
      <c r="AW129" s="424">
        <f t="shared" si="24"/>
        <v>0</v>
      </c>
      <c r="AX129" s="426">
        <f t="shared" si="25"/>
        <v>0</v>
      </c>
    </row>
    <row r="130" spans="1:50" s="4" customFormat="1" ht="15" customHeight="1">
      <c r="A130" s="6"/>
      <c r="B130" s="5"/>
      <c r="C130" s="87" t="s">
        <v>172</v>
      </c>
      <c r="D130" s="817"/>
      <c r="E130" s="818"/>
      <c r="F130" s="818"/>
      <c r="G130" s="818"/>
      <c r="H130" s="818"/>
      <c r="I130" s="818"/>
      <c r="J130" s="819"/>
      <c r="K130" s="560"/>
      <c r="L130" s="561"/>
      <c r="M130" s="561"/>
      <c r="N130" s="562"/>
      <c r="O130" s="560"/>
      <c r="P130" s="561"/>
      <c r="Q130" s="561"/>
      <c r="R130" s="562"/>
      <c r="S130" s="560"/>
      <c r="T130" s="561"/>
      <c r="U130" s="561"/>
      <c r="V130" s="562"/>
      <c r="W130" s="560"/>
      <c r="X130" s="561"/>
      <c r="Y130" s="561"/>
      <c r="Z130" s="562"/>
      <c r="AA130" s="887"/>
      <c r="AB130" s="888"/>
      <c r="AC130" s="888"/>
      <c r="AD130" s="889"/>
      <c r="AG130" s="269">
        <f t="shared" si="13"/>
        <v>0</v>
      </c>
      <c r="AH130" s="464">
        <f t="shared" si="14"/>
        <v>0</v>
      </c>
      <c r="AI130" s="410" t="b">
        <f t="shared" si="15"/>
        <v>0</v>
      </c>
      <c r="AJ130" s="9" t="str">
        <f t="shared" si="16"/>
        <v/>
      </c>
      <c r="AK130" s="410" t="b">
        <f t="shared" si="17"/>
        <v>0</v>
      </c>
      <c r="AL130" s="9" t="str">
        <f t="shared" si="18"/>
        <v/>
      </c>
      <c r="AM130" s="410" t="b">
        <f t="shared" si="19"/>
        <v>0</v>
      </c>
      <c r="AN130" s="449">
        <f t="shared" si="20"/>
        <v>0</v>
      </c>
      <c r="AO130" s="344">
        <f t="shared" si="21"/>
        <v>-1</v>
      </c>
      <c r="AP130" s="345">
        <f t="shared" si="22"/>
        <v>0</v>
      </c>
      <c r="AT130" s="290">
        <f t="shared" si="23"/>
        <v>0</v>
      </c>
      <c r="AU130" s="291" t="str">
        <f>IF(AT130=0,"",
IF(SUM($AT$63:AT130)=1,AV130,
IF($AT$183&gt;SUM($AT$63:AT130),_xlfn.CONCAT(", ",AV130),
IF($AT$183=SUM($AT$63:AT130),_xlfn.CONCAT(" y ",AV130)))))</f>
        <v/>
      </c>
      <c r="AV130" s="231" t="s">
        <v>6279</v>
      </c>
      <c r="AW130" s="424">
        <f t="shared" si="24"/>
        <v>0</v>
      </c>
      <c r="AX130" s="426">
        <f t="shared" si="25"/>
        <v>0</v>
      </c>
    </row>
    <row r="131" spans="1:50" s="4" customFormat="1" ht="15" customHeight="1">
      <c r="A131" s="6"/>
      <c r="B131" s="5"/>
      <c r="C131" s="87" t="s">
        <v>173</v>
      </c>
      <c r="D131" s="817"/>
      <c r="E131" s="818"/>
      <c r="F131" s="818"/>
      <c r="G131" s="818"/>
      <c r="H131" s="818"/>
      <c r="I131" s="818"/>
      <c r="J131" s="819"/>
      <c r="K131" s="560"/>
      <c r="L131" s="561"/>
      <c r="M131" s="561"/>
      <c r="N131" s="562"/>
      <c r="O131" s="560"/>
      <c r="P131" s="561"/>
      <c r="Q131" s="561"/>
      <c r="R131" s="562"/>
      <c r="S131" s="560"/>
      <c r="T131" s="561"/>
      <c r="U131" s="561"/>
      <c r="V131" s="562"/>
      <c r="W131" s="560"/>
      <c r="X131" s="561"/>
      <c r="Y131" s="561"/>
      <c r="Z131" s="562"/>
      <c r="AA131" s="887"/>
      <c r="AB131" s="888"/>
      <c r="AC131" s="888"/>
      <c r="AD131" s="889"/>
      <c r="AG131" s="269">
        <f t="shared" si="13"/>
        <v>0</v>
      </c>
      <c r="AH131" s="464">
        <f t="shared" si="14"/>
        <v>0</v>
      </c>
      <c r="AI131" s="410" t="b">
        <f t="shared" si="15"/>
        <v>0</v>
      </c>
      <c r="AJ131" s="9" t="str">
        <f t="shared" si="16"/>
        <v/>
      </c>
      <c r="AK131" s="410" t="b">
        <f t="shared" si="17"/>
        <v>0</v>
      </c>
      <c r="AL131" s="9" t="str">
        <f t="shared" si="18"/>
        <v/>
      </c>
      <c r="AM131" s="410" t="b">
        <f t="shared" si="19"/>
        <v>0</v>
      </c>
      <c r="AN131" s="449">
        <f t="shared" si="20"/>
        <v>0</v>
      </c>
      <c r="AO131" s="344">
        <f t="shared" si="21"/>
        <v>-1</v>
      </c>
      <c r="AP131" s="345">
        <f t="shared" si="22"/>
        <v>0</v>
      </c>
      <c r="AT131" s="290">
        <f t="shared" si="23"/>
        <v>0</v>
      </c>
      <c r="AU131" s="291" t="str">
        <f>IF(AT131=0,"",
IF(SUM($AT$63:AT131)=1,AV131,
IF($AT$183&gt;SUM($AT$63:AT131),_xlfn.CONCAT(", ",AV131),
IF($AT$183=SUM($AT$63:AT131),_xlfn.CONCAT(" y ",AV131)))))</f>
        <v/>
      </c>
      <c r="AV131" s="231" t="s">
        <v>6280</v>
      </c>
      <c r="AW131" s="424">
        <f t="shared" si="24"/>
        <v>0</v>
      </c>
      <c r="AX131" s="426">
        <f t="shared" si="25"/>
        <v>0</v>
      </c>
    </row>
    <row r="132" spans="1:50" s="4" customFormat="1" ht="15" customHeight="1">
      <c r="A132" s="6"/>
      <c r="B132" s="5"/>
      <c r="C132" s="87" t="s">
        <v>174</v>
      </c>
      <c r="D132" s="817"/>
      <c r="E132" s="818"/>
      <c r="F132" s="818"/>
      <c r="G132" s="818"/>
      <c r="H132" s="818"/>
      <c r="I132" s="818"/>
      <c r="J132" s="819"/>
      <c r="K132" s="560"/>
      <c r="L132" s="561"/>
      <c r="M132" s="561"/>
      <c r="N132" s="562"/>
      <c r="O132" s="560"/>
      <c r="P132" s="561"/>
      <c r="Q132" s="561"/>
      <c r="R132" s="562"/>
      <c r="S132" s="560"/>
      <c r="T132" s="561"/>
      <c r="U132" s="561"/>
      <c r="V132" s="562"/>
      <c r="W132" s="560"/>
      <c r="X132" s="561"/>
      <c r="Y132" s="561"/>
      <c r="Z132" s="562"/>
      <c r="AA132" s="887"/>
      <c r="AB132" s="888"/>
      <c r="AC132" s="888"/>
      <c r="AD132" s="889"/>
      <c r="AG132" s="269">
        <f t="shared" si="13"/>
        <v>0</v>
      </c>
      <c r="AH132" s="464">
        <f t="shared" si="14"/>
        <v>0</v>
      </c>
      <c r="AI132" s="410" t="b">
        <f t="shared" si="15"/>
        <v>0</v>
      </c>
      <c r="AJ132" s="9" t="str">
        <f t="shared" si="16"/>
        <v/>
      </c>
      <c r="AK132" s="410" t="b">
        <f t="shared" si="17"/>
        <v>0</v>
      </c>
      <c r="AL132" s="9" t="str">
        <f t="shared" si="18"/>
        <v/>
      </c>
      <c r="AM132" s="410" t="b">
        <f t="shared" si="19"/>
        <v>0</v>
      </c>
      <c r="AN132" s="449">
        <f t="shared" si="20"/>
        <v>0</v>
      </c>
      <c r="AO132" s="344">
        <f t="shared" si="21"/>
        <v>-1</v>
      </c>
      <c r="AP132" s="345">
        <f t="shared" si="22"/>
        <v>0</v>
      </c>
      <c r="AT132" s="290">
        <f t="shared" si="23"/>
        <v>0</v>
      </c>
      <c r="AU132" s="291" t="str">
        <f>IF(AT132=0,"",
IF(SUM($AT$63:AT132)=1,AV132,
IF($AT$183&gt;SUM($AT$63:AT132),_xlfn.CONCAT(", ",AV132),
IF($AT$183=SUM($AT$63:AT132),_xlfn.CONCAT(" y ",AV132)))))</f>
        <v/>
      </c>
      <c r="AV132" s="231" t="s">
        <v>6281</v>
      </c>
      <c r="AW132" s="424">
        <f t="shared" si="24"/>
        <v>0</v>
      </c>
      <c r="AX132" s="426">
        <f t="shared" si="25"/>
        <v>0</v>
      </c>
    </row>
    <row r="133" spans="1:50" s="4" customFormat="1" ht="15" customHeight="1">
      <c r="A133" s="6"/>
      <c r="B133" s="5"/>
      <c r="C133" s="87" t="s">
        <v>175</v>
      </c>
      <c r="D133" s="817"/>
      <c r="E133" s="818"/>
      <c r="F133" s="818"/>
      <c r="G133" s="818"/>
      <c r="H133" s="818"/>
      <c r="I133" s="818"/>
      <c r="J133" s="819"/>
      <c r="K133" s="560"/>
      <c r="L133" s="561"/>
      <c r="M133" s="561"/>
      <c r="N133" s="562"/>
      <c r="O133" s="560"/>
      <c r="P133" s="561"/>
      <c r="Q133" s="561"/>
      <c r="R133" s="562"/>
      <c r="S133" s="560"/>
      <c r="T133" s="561"/>
      <c r="U133" s="561"/>
      <c r="V133" s="562"/>
      <c r="W133" s="560"/>
      <c r="X133" s="561"/>
      <c r="Y133" s="561"/>
      <c r="Z133" s="562"/>
      <c r="AA133" s="887"/>
      <c r="AB133" s="888"/>
      <c r="AC133" s="888"/>
      <c r="AD133" s="889"/>
      <c r="AG133" s="269">
        <f t="shared" si="13"/>
        <v>0</v>
      </c>
      <c r="AH133" s="464">
        <f t="shared" si="14"/>
        <v>0</v>
      </c>
      <c r="AI133" s="410" t="b">
        <f t="shared" si="15"/>
        <v>0</v>
      </c>
      <c r="AJ133" s="9" t="str">
        <f t="shared" si="16"/>
        <v/>
      </c>
      <c r="AK133" s="410" t="b">
        <f t="shared" si="17"/>
        <v>0</v>
      </c>
      <c r="AL133" s="9" t="str">
        <f t="shared" si="18"/>
        <v/>
      </c>
      <c r="AM133" s="410" t="b">
        <f t="shared" si="19"/>
        <v>0</v>
      </c>
      <c r="AN133" s="449">
        <f t="shared" si="20"/>
        <v>0</v>
      </c>
      <c r="AO133" s="344">
        <f t="shared" si="21"/>
        <v>-1</v>
      </c>
      <c r="AP133" s="345">
        <f t="shared" si="22"/>
        <v>0</v>
      </c>
      <c r="AT133" s="290">
        <f t="shared" si="23"/>
        <v>0</v>
      </c>
      <c r="AU133" s="291" t="str">
        <f>IF(AT133=0,"",
IF(SUM($AT$63:AT133)=1,AV133,
IF($AT$183&gt;SUM($AT$63:AT133),_xlfn.CONCAT(", ",AV133),
IF($AT$183=SUM($AT$63:AT133),_xlfn.CONCAT(" y ",AV133)))))</f>
        <v/>
      </c>
      <c r="AV133" s="231" t="s">
        <v>6282</v>
      </c>
      <c r="AW133" s="424">
        <f t="shared" si="24"/>
        <v>0</v>
      </c>
      <c r="AX133" s="426">
        <f t="shared" si="25"/>
        <v>0</v>
      </c>
    </row>
    <row r="134" spans="1:50" s="4" customFormat="1" ht="15" customHeight="1">
      <c r="A134" s="6"/>
      <c r="B134" s="5"/>
      <c r="C134" s="87" t="s">
        <v>176</v>
      </c>
      <c r="D134" s="817"/>
      <c r="E134" s="818"/>
      <c r="F134" s="818"/>
      <c r="G134" s="818"/>
      <c r="H134" s="818"/>
      <c r="I134" s="818"/>
      <c r="J134" s="819"/>
      <c r="K134" s="560"/>
      <c r="L134" s="561"/>
      <c r="M134" s="561"/>
      <c r="N134" s="562"/>
      <c r="O134" s="560"/>
      <c r="P134" s="561"/>
      <c r="Q134" s="561"/>
      <c r="R134" s="562"/>
      <c r="S134" s="560"/>
      <c r="T134" s="561"/>
      <c r="U134" s="561"/>
      <c r="V134" s="562"/>
      <c r="W134" s="560"/>
      <c r="X134" s="561"/>
      <c r="Y134" s="561"/>
      <c r="Z134" s="562"/>
      <c r="AA134" s="887"/>
      <c r="AB134" s="888"/>
      <c r="AC134" s="888"/>
      <c r="AD134" s="889"/>
      <c r="AG134" s="269">
        <f t="shared" si="13"/>
        <v>0</v>
      </c>
      <c r="AH134" s="464">
        <f t="shared" si="14"/>
        <v>0</v>
      </c>
      <c r="AI134" s="410" t="b">
        <f t="shared" si="15"/>
        <v>0</v>
      </c>
      <c r="AJ134" s="9" t="str">
        <f t="shared" si="16"/>
        <v/>
      </c>
      <c r="AK134" s="410" t="b">
        <f t="shared" si="17"/>
        <v>0</v>
      </c>
      <c r="AL134" s="9" t="str">
        <f t="shared" si="18"/>
        <v/>
      </c>
      <c r="AM134" s="410" t="b">
        <f t="shared" si="19"/>
        <v>0</v>
      </c>
      <c r="AN134" s="449">
        <f t="shared" si="20"/>
        <v>0</v>
      </c>
      <c r="AO134" s="344">
        <f t="shared" si="21"/>
        <v>-1</v>
      </c>
      <c r="AP134" s="345">
        <f t="shared" si="22"/>
        <v>0</v>
      </c>
      <c r="AT134" s="290">
        <f t="shared" si="23"/>
        <v>0</v>
      </c>
      <c r="AU134" s="291" t="str">
        <f>IF(AT134=0,"",
IF(SUM($AT$63:AT134)=1,AV134,
IF($AT$183&gt;SUM($AT$63:AT134),_xlfn.CONCAT(", ",AV134),
IF($AT$183=SUM($AT$63:AT134),_xlfn.CONCAT(" y ",AV134)))))</f>
        <v/>
      </c>
      <c r="AV134" s="231" t="s">
        <v>6283</v>
      </c>
      <c r="AW134" s="424">
        <f t="shared" si="24"/>
        <v>0</v>
      </c>
      <c r="AX134" s="426">
        <f t="shared" si="25"/>
        <v>0</v>
      </c>
    </row>
    <row r="135" spans="1:50" s="4" customFormat="1" ht="15" customHeight="1">
      <c r="A135" s="6"/>
      <c r="B135" s="5"/>
      <c r="C135" s="87" t="s">
        <v>177</v>
      </c>
      <c r="D135" s="817"/>
      <c r="E135" s="818"/>
      <c r="F135" s="818"/>
      <c r="G135" s="818"/>
      <c r="H135" s="818"/>
      <c r="I135" s="818"/>
      <c r="J135" s="819"/>
      <c r="K135" s="560"/>
      <c r="L135" s="561"/>
      <c r="M135" s="561"/>
      <c r="N135" s="562"/>
      <c r="O135" s="560"/>
      <c r="P135" s="561"/>
      <c r="Q135" s="561"/>
      <c r="R135" s="562"/>
      <c r="S135" s="560"/>
      <c r="T135" s="561"/>
      <c r="U135" s="561"/>
      <c r="V135" s="562"/>
      <c r="W135" s="560"/>
      <c r="X135" s="561"/>
      <c r="Y135" s="561"/>
      <c r="Z135" s="562"/>
      <c r="AA135" s="887"/>
      <c r="AB135" s="888"/>
      <c r="AC135" s="888"/>
      <c r="AD135" s="889"/>
      <c r="AG135" s="269">
        <f t="shared" si="13"/>
        <v>0</v>
      </c>
      <c r="AH135" s="464">
        <f t="shared" si="14"/>
        <v>0</v>
      </c>
      <c r="AI135" s="410" t="b">
        <f t="shared" si="15"/>
        <v>0</v>
      </c>
      <c r="AJ135" s="9" t="str">
        <f t="shared" si="16"/>
        <v/>
      </c>
      <c r="AK135" s="410" t="b">
        <f t="shared" si="17"/>
        <v>0</v>
      </c>
      <c r="AL135" s="9" t="str">
        <f t="shared" si="18"/>
        <v/>
      </c>
      <c r="AM135" s="410" t="b">
        <f t="shared" si="19"/>
        <v>0</v>
      </c>
      <c r="AN135" s="449">
        <f t="shared" si="20"/>
        <v>0</v>
      </c>
      <c r="AO135" s="344">
        <f t="shared" si="21"/>
        <v>-1</v>
      </c>
      <c r="AP135" s="345">
        <f t="shared" si="22"/>
        <v>0</v>
      </c>
      <c r="AT135" s="290">
        <f t="shared" si="23"/>
        <v>0</v>
      </c>
      <c r="AU135" s="291" t="str">
        <f>IF(AT135=0,"",
IF(SUM($AT$63:AT135)=1,AV135,
IF($AT$183&gt;SUM($AT$63:AT135),_xlfn.CONCAT(", ",AV135),
IF($AT$183=SUM($AT$63:AT135),_xlfn.CONCAT(" y ",AV135)))))</f>
        <v/>
      </c>
      <c r="AV135" s="231" t="s">
        <v>6284</v>
      </c>
      <c r="AW135" s="424">
        <f t="shared" si="24"/>
        <v>0</v>
      </c>
      <c r="AX135" s="426">
        <f t="shared" si="25"/>
        <v>0</v>
      </c>
    </row>
    <row r="136" spans="1:50" s="4" customFormat="1" ht="15" customHeight="1">
      <c r="A136" s="6"/>
      <c r="B136" s="5"/>
      <c r="C136" s="87" t="s">
        <v>178</v>
      </c>
      <c r="D136" s="817"/>
      <c r="E136" s="818"/>
      <c r="F136" s="818"/>
      <c r="G136" s="818"/>
      <c r="H136" s="818"/>
      <c r="I136" s="818"/>
      <c r="J136" s="819"/>
      <c r="K136" s="560"/>
      <c r="L136" s="561"/>
      <c r="M136" s="561"/>
      <c r="N136" s="562"/>
      <c r="O136" s="560"/>
      <c r="P136" s="561"/>
      <c r="Q136" s="561"/>
      <c r="R136" s="562"/>
      <c r="S136" s="560"/>
      <c r="T136" s="561"/>
      <c r="U136" s="561"/>
      <c r="V136" s="562"/>
      <c r="W136" s="560"/>
      <c r="X136" s="561"/>
      <c r="Y136" s="561"/>
      <c r="Z136" s="562"/>
      <c r="AA136" s="887"/>
      <c r="AB136" s="888"/>
      <c r="AC136" s="888"/>
      <c r="AD136" s="889"/>
      <c r="AG136" s="269">
        <f t="shared" si="13"/>
        <v>0</v>
      </c>
      <c r="AH136" s="464">
        <f t="shared" si="14"/>
        <v>0</v>
      </c>
      <c r="AI136" s="410" t="b">
        <f t="shared" si="15"/>
        <v>0</v>
      </c>
      <c r="AJ136" s="9" t="str">
        <f t="shared" si="16"/>
        <v/>
      </c>
      <c r="AK136" s="410" t="b">
        <f t="shared" si="17"/>
        <v>0</v>
      </c>
      <c r="AL136" s="9" t="str">
        <f t="shared" si="18"/>
        <v/>
      </c>
      <c r="AM136" s="410" t="b">
        <f t="shared" si="19"/>
        <v>0</v>
      </c>
      <c r="AN136" s="449">
        <f t="shared" si="20"/>
        <v>0</v>
      </c>
      <c r="AO136" s="344">
        <f t="shared" si="21"/>
        <v>-1</v>
      </c>
      <c r="AP136" s="345">
        <f t="shared" si="22"/>
        <v>0</v>
      </c>
      <c r="AT136" s="290">
        <f t="shared" si="23"/>
        <v>0</v>
      </c>
      <c r="AU136" s="291" t="str">
        <f>IF(AT136=0,"",
IF(SUM($AT$63:AT136)=1,AV136,
IF($AT$183&gt;SUM($AT$63:AT136),_xlfn.CONCAT(", ",AV136),
IF($AT$183=SUM($AT$63:AT136),_xlfn.CONCAT(" y ",AV136)))))</f>
        <v/>
      </c>
      <c r="AV136" s="231" t="s">
        <v>6285</v>
      </c>
      <c r="AW136" s="424">
        <f t="shared" si="24"/>
        <v>0</v>
      </c>
      <c r="AX136" s="426">
        <f t="shared" si="25"/>
        <v>0</v>
      </c>
    </row>
    <row r="137" spans="1:50" s="4" customFormat="1" ht="15" customHeight="1">
      <c r="A137" s="6"/>
      <c r="B137" s="5"/>
      <c r="C137" s="87" t="s">
        <v>179</v>
      </c>
      <c r="D137" s="817"/>
      <c r="E137" s="818"/>
      <c r="F137" s="818"/>
      <c r="G137" s="818"/>
      <c r="H137" s="818"/>
      <c r="I137" s="818"/>
      <c r="J137" s="819"/>
      <c r="K137" s="560"/>
      <c r="L137" s="561"/>
      <c r="M137" s="561"/>
      <c r="N137" s="562"/>
      <c r="O137" s="560"/>
      <c r="P137" s="561"/>
      <c r="Q137" s="561"/>
      <c r="R137" s="562"/>
      <c r="S137" s="560"/>
      <c r="T137" s="561"/>
      <c r="U137" s="561"/>
      <c r="V137" s="562"/>
      <c r="W137" s="560"/>
      <c r="X137" s="561"/>
      <c r="Y137" s="561"/>
      <c r="Z137" s="562"/>
      <c r="AA137" s="887"/>
      <c r="AB137" s="888"/>
      <c r="AC137" s="888"/>
      <c r="AD137" s="889"/>
      <c r="AG137" s="269">
        <f t="shared" si="13"/>
        <v>0</v>
      </c>
      <c r="AH137" s="464">
        <f t="shared" si="14"/>
        <v>0</v>
      </c>
      <c r="AI137" s="410" t="b">
        <f t="shared" si="15"/>
        <v>0</v>
      </c>
      <c r="AJ137" s="9" t="str">
        <f t="shared" si="16"/>
        <v/>
      </c>
      <c r="AK137" s="410" t="b">
        <f t="shared" si="17"/>
        <v>0</v>
      </c>
      <c r="AL137" s="9" t="str">
        <f t="shared" si="18"/>
        <v/>
      </c>
      <c r="AM137" s="410" t="b">
        <f t="shared" si="19"/>
        <v>0</v>
      </c>
      <c r="AN137" s="449">
        <f t="shared" si="20"/>
        <v>0</v>
      </c>
      <c r="AO137" s="344">
        <f t="shared" si="21"/>
        <v>-1</v>
      </c>
      <c r="AP137" s="345">
        <f t="shared" si="22"/>
        <v>0</v>
      </c>
      <c r="AT137" s="290">
        <f t="shared" si="23"/>
        <v>0</v>
      </c>
      <c r="AU137" s="291" t="str">
        <f>IF(AT137=0,"",
IF(SUM($AT$63:AT137)=1,AV137,
IF($AT$183&gt;SUM($AT$63:AT137),_xlfn.CONCAT(", ",AV137),
IF($AT$183=SUM($AT$63:AT137),_xlfn.CONCAT(" y ",AV137)))))</f>
        <v/>
      </c>
      <c r="AV137" s="231" t="s">
        <v>6286</v>
      </c>
      <c r="AW137" s="424">
        <f t="shared" si="24"/>
        <v>0</v>
      </c>
      <c r="AX137" s="426">
        <f t="shared" si="25"/>
        <v>0</v>
      </c>
    </row>
    <row r="138" spans="1:50" s="4" customFormat="1" ht="15" customHeight="1">
      <c r="A138" s="6"/>
      <c r="B138" s="5"/>
      <c r="C138" s="87" t="s">
        <v>180</v>
      </c>
      <c r="D138" s="817"/>
      <c r="E138" s="818"/>
      <c r="F138" s="818"/>
      <c r="G138" s="818"/>
      <c r="H138" s="818"/>
      <c r="I138" s="818"/>
      <c r="J138" s="819"/>
      <c r="K138" s="560"/>
      <c r="L138" s="561"/>
      <c r="M138" s="561"/>
      <c r="N138" s="562"/>
      <c r="O138" s="560"/>
      <c r="P138" s="561"/>
      <c r="Q138" s="561"/>
      <c r="R138" s="562"/>
      <c r="S138" s="560"/>
      <c r="T138" s="561"/>
      <c r="U138" s="561"/>
      <c r="V138" s="562"/>
      <c r="W138" s="560"/>
      <c r="X138" s="561"/>
      <c r="Y138" s="561"/>
      <c r="Z138" s="562"/>
      <c r="AA138" s="887"/>
      <c r="AB138" s="888"/>
      <c r="AC138" s="888"/>
      <c r="AD138" s="889"/>
      <c r="AG138" s="269">
        <f t="shared" si="13"/>
        <v>0</v>
      </c>
      <c r="AH138" s="464">
        <f t="shared" si="14"/>
        <v>0</v>
      </c>
      <c r="AI138" s="410" t="b">
        <f t="shared" si="15"/>
        <v>0</v>
      </c>
      <c r="AJ138" s="9" t="str">
        <f t="shared" si="16"/>
        <v/>
      </c>
      <c r="AK138" s="410" t="b">
        <f t="shared" si="17"/>
        <v>0</v>
      </c>
      <c r="AL138" s="9" t="str">
        <f t="shared" si="18"/>
        <v/>
      </c>
      <c r="AM138" s="410" t="b">
        <f t="shared" si="19"/>
        <v>0</v>
      </c>
      <c r="AN138" s="449">
        <f t="shared" si="20"/>
        <v>0</v>
      </c>
      <c r="AO138" s="344">
        <f t="shared" si="21"/>
        <v>-1</v>
      </c>
      <c r="AP138" s="345">
        <f t="shared" si="22"/>
        <v>0</v>
      </c>
      <c r="AT138" s="290">
        <f t="shared" si="23"/>
        <v>0</v>
      </c>
      <c r="AU138" s="291" t="str">
        <f>IF(AT138=0,"",
IF(SUM($AT$63:AT138)=1,AV138,
IF($AT$183&gt;SUM($AT$63:AT138),_xlfn.CONCAT(", ",AV138),
IF($AT$183=SUM($AT$63:AT138),_xlfn.CONCAT(" y ",AV138)))))</f>
        <v/>
      </c>
      <c r="AV138" s="231" t="s">
        <v>6287</v>
      </c>
      <c r="AW138" s="424">
        <f t="shared" si="24"/>
        <v>0</v>
      </c>
      <c r="AX138" s="426">
        <f t="shared" si="25"/>
        <v>0</v>
      </c>
    </row>
    <row r="139" spans="1:50" s="4" customFormat="1" ht="15" customHeight="1">
      <c r="A139" s="6"/>
      <c r="B139" s="5"/>
      <c r="C139" s="87" t="s">
        <v>181</v>
      </c>
      <c r="D139" s="817"/>
      <c r="E139" s="818"/>
      <c r="F139" s="818"/>
      <c r="G139" s="818"/>
      <c r="H139" s="818"/>
      <c r="I139" s="818"/>
      <c r="J139" s="819"/>
      <c r="K139" s="560"/>
      <c r="L139" s="561"/>
      <c r="M139" s="561"/>
      <c r="N139" s="562"/>
      <c r="O139" s="560"/>
      <c r="P139" s="561"/>
      <c r="Q139" s="561"/>
      <c r="R139" s="562"/>
      <c r="S139" s="560"/>
      <c r="T139" s="561"/>
      <c r="U139" s="561"/>
      <c r="V139" s="562"/>
      <c r="W139" s="560"/>
      <c r="X139" s="561"/>
      <c r="Y139" s="561"/>
      <c r="Z139" s="562"/>
      <c r="AA139" s="887"/>
      <c r="AB139" s="888"/>
      <c r="AC139" s="888"/>
      <c r="AD139" s="889"/>
      <c r="AG139" s="269">
        <f t="shared" si="13"/>
        <v>0</v>
      </c>
      <c r="AH139" s="464">
        <f t="shared" si="14"/>
        <v>0</v>
      </c>
      <c r="AI139" s="410" t="b">
        <f t="shared" si="15"/>
        <v>0</v>
      </c>
      <c r="AJ139" s="9" t="str">
        <f t="shared" si="16"/>
        <v/>
      </c>
      <c r="AK139" s="410" t="b">
        <f t="shared" si="17"/>
        <v>0</v>
      </c>
      <c r="AL139" s="9" t="str">
        <f t="shared" si="18"/>
        <v/>
      </c>
      <c r="AM139" s="410" t="b">
        <f t="shared" si="19"/>
        <v>0</v>
      </c>
      <c r="AN139" s="449">
        <f t="shared" si="20"/>
        <v>0</v>
      </c>
      <c r="AO139" s="344">
        <f t="shared" si="21"/>
        <v>-1</v>
      </c>
      <c r="AP139" s="345">
        <f t="shared" si="22"/>
        <v>0</v>
      </c>
      <c r="AT139" s="290">
        <f t="shared" si="23"/>
        <v>0</v>
      </c>
      <c r="AU139" s="291" t="str">
        <f>IF(AT139=0,"",
IF(SUM($AT$63:AT139)=1,AV139,
IF($AT$183&gt;SUM($AT$63:AT139),_xlfn.CONCAT(", ",AV139),
IF($AT$183=SUM($AT$63:AT139),_xlfn.CONCAT(" y ",AV139)))))</f>
        <v/>
      </c>
      <c r="AV139" s="231" t="s">
        <v>6288</v>
      </c>
      <c r="AW139" s="424">
        <f t="shared" si="24"/>
        <v>0</v>
      </c>
      <c r="AX139" s="426">
        <f t="shared" si="25"/>
        <v>0</v>
      </c>
    </row>
    <row r="140" spans="1:50" s="4" customFormat="1" ht="15" customHeight="1">
      <c r="A140" s="6"/>
      <c r="B140" s="5"/>
      <c r="C140" s="87" t="s">
        <v>182</v>
      </c>
      <c r="D140" s="817"/>
      <c r="E140" s="818"/>
      <c r="F140" s="818"/>
      <c r="G140" s="818"/>
      <c r="H140" s="818"/>
      <c r="I140" s="818"/>
      <c r="J140" s="819"/>
      <c r="K140" s="560"/>
      <c r="L140" s="561"/>
      <c r="M140" s="561"/>
      <c r="N140" s="562"/>
      <c r="O140" s="560"/>
      <c r="P140" s="561"/>
      <c r="Q140" s="561"/>
      <c r="R140" s="562"/>
      <c r="S140" s="560"/>
      <c r="T140" s="561"/>
      <c r="U140" s="561"/>
      <c r="V140" s="562"/>
      <c r="W140" s="560"/>
      <c r="X140" s="561"/>
      <c r="Y140" s="561"/>
      <c r="Z140" s="562"/>
      <c r="AA140" s="887"/>
      <c r="AB140" s="888"/>
      <c r="AC140" s="888"/>
      <c r="AD140" s="889"/>
      <c r="AG140" s="269">
        <f t="shared" si="13"/>
        <v>0</v>
      </c>
      <c r="AH140" s="464">
        <f t="shared" si="14"/>
        <v>0</v>
      </c>
      <c r="AI140" s="410" t="b">
        <f t="shared" si="15"/>
        <v>0</v>
      </c>
      <c r="AJ140" s="9" t="str">
        <f t="shared" si="16"/>
        <v/>
      </c>
      <c r="AK140" s="410" t="b">
        <f t="shared" si="17"/>
        <v>0</v>
      </c>
      <c r="AL140" s="9" t="str">
        <f t="shared" si="18"/>
        <v/>
      </c>
      <c r="AM140" s="410" t="b">
        <f t="shared" si="19"/>
        <v>0</v>
      </c>
      <c r="AN140" s="449">
        <f t="shared" si="20"/>
        <v>0</v>
      </c>
      <c r="AO140" s="344">
        <f t="shared" si="21"/>
        <v>-1</v>
      </c>
      <c r="AP140" s="345">
        <f t="shared" si="22"/>
        <v>0</v>
      </c>
      <c r="AT140" s="290">
        <f t="shared" si="23"/>
        <v>0</v>
      </c>
      <c r="AU140" s="291" t="str">
        <f>IF(AT140=0,"",
IF(SUM($AT$63:AT140)=1,AV140,
IF($AT$183&gt;SUM($AT$63:AT140),_xlfn.CONCAT(", ",AV140),
IF($AT$183=SUM($AT$63:AT140),_xlfn.CONCAT(" y ",AV140)))))</f>
        <v/>
      </c>
      <c r="AV140" s="231" t="s">
        <v>6289</v>
      </c>
      <c r="AW140" s="424">
        <f t="shared" si="24"/>
        <v>0</v>
      </c>
      <c r="AX140" s="426">
        <f t="shared" si="25"/>
        <v>0</v>
      </c>
    </row>
    <row r="141" spans="1:50" s="4" customFormat="1" ht="15" customHeight="1">
      <c r="A141" s="6"/>
      <c r="B141" s="5"/>
      <c r="C141" s="139" t="s">
        <v>183</v>
      </c>
      <c r="D141" s="817"/>
      <c r="E141" s="818"/>
      <c r="F141" s="818"/>
      <c r="G141" s="818"/>
      <c r="H141" s="818"/>
      <c r="I141" s="818"/>
      <c r="J141" s="819"/>
      <c r="K141" s="560"/>
      <c r="L141" s="561"/>
      <c r="M141" s="561"/>
      <c r="N141" s="562"/>
      <c r="O141" s="560"/>
      <c r="P141" s="561"/>
      <c r="Q141" s="561"/>
      <c r="R141" s="562"/>
      <c r="S141" s="560"/>
      <c r="T141" s="561"/>
      <c r="U141" s="561"/>
      <c r="V141" s="562"/>
      <c r="W141" s="560"/>
      <c r="X141" s="561"/>
      <c r="Y141" s="561"/>
      <c r="Z141" s="562"/>
      <c r="AA141" s="887"/>
      <c r="AB141" s="888"/>
      <c r="AC141" s="888"/>
      <c r="AD141" s="889"/>
      <c r="AG141" s="269">
        <f t="shared" si="13"/>
        <v>0</v>
      </c>
      <c r="AH141" s="464">
        <f t="shared" si="14"/>
        <v>0</v>
      </c>
      <c r="AI141" s="410" t="b">
        <f t="shared" si="15"/>
        <v>0</v>
      </c>
      <c r="AJ141" s="9" t="str">
        <f t="shared" si="16"/>
        <v/>
      </c>
      <c r="AK141" s="410" t="b">
        <f t="shared" si="17"/>
        <v>0</v>
      </c>
      <c r="AL141" s="9" t="str">
        <f t="shared" si="18"/>
        <v/>
      </c>
      <c r="AM141" s="410" t="b">
        <f t="shared" si="19"/>
        <v>0</v>
      </c>
      <c r="AN141" s="449">
        <f t="shared" si="20"/>
        <v>0</v>
      </c>
      <c r="AO141" s="344">
        <f t="shared" si="21"/>
        <v>-1</v>
      </c>
      <c r="AP141" s="345">
        <f t="shared" si="22"/>
        <v>0</v>
      </c>
      <c r="AT141" s="290">
        <f t="shared" si="23"/>
        <v>0</v>
      </c>
      <c r="AU141" s="291" t="str">
        <f>IF(AT141=0,"",
IF(SUM($AT$63:AT141)=1,AV141,
IF($AT$183&gt;SUM($AT$63:AT141),_xlfn.CONCAT(", ",AV141),
IF($AT$183=SUM($AT$63:AT141),_xlfn.CONCAT(" y ",AV141)))))</f>
        <v/>
      </c>
      <c r="AV141" s="231" t="s">
        <v>6290</v>
      </c>
      <c r="AW141" s="424">
        <f t="shared" si="24"/>
        <v>0</v>
      </c>
      <c r="AX141" s="426">
        <f t="shared" si="25"/>
        <v>0</v>
      </c>
    </row>
    <row r="142" spans="1:50" s="4" customFormat="1" ht="15" customHeight="1">
      <c r="A142" s="6"/>
      <c r="B142" s="5"/>
      <c r="C142" s="87" t="s">
        <v>184</v>
      </c>
      <c r="D142" s="817"/>
      <c r="E142" s="818"/>
      <c r="F142" s="818"/>
      <c r="G142" s="818"/>
      <c r="H142" s="818"/>
      <c r="I142" s="818"/>
      <c r="J142" s="819"/>
      <c r="K142" s="560"/>
      <c r="L142" s="561"/>
      <c r="M142" s="561"/>
      <c r="N142" s="562"/>
      <c r="O142" s="560"/>
      <c r="P142" s="561"/>
      <c r="Q142" s="561"/>
      <c r="R142" s="562"/>
      <c r="S142" s="560"/>
      <c r="T142" s="561"/>
      <c r="U142" s="561"/>
      <c r="V142" s="562"/>
      <c r="W142" s="560"/>
      <c r="X142" s="561"/>
      <c r="Y142" s="561"/>
      <c r="Z142" s="562"/>
      <c r="AA142" s="887"/>
      <c r="AB142" s="888"/>
      <c r="AC142" s="888"/>
      <c r="AD142" s="889"/>
      <c r="AG142" s="269">
        <f t="shared" si="13"/>
        <v>0</v>
      </c>
      <c r="AH142" s="464">
        <f t="shared" si="14"/>
        <v>0</v>
      </c>
      <c r="AI142" s="410" t="b">
        <f t="shared" si="15"/>
        <v>0</v>
      </c>
      <c r="AJ142" s="9" t="str">
        <f t="shared" si="16"/>
        <v/>
      </c>
      <c r="AK142" s="410" t="b">
        <f t="shared" si="17"/>
        <v>0</v>
      </c>
      <c r="AL142" s="9" t="str">
        <f t="shared" si="18"/>
        <v/>
      </c>
      <c r="AM142" s="410" t="b">
        <f t="shared" si="19"/>
        <v>0</v>
      </c>
      <c r="AN142" s="449">
        <f t="shared" si="20"/>
        <v>0</v>
      </c>
      <c r="AO142" s="344">
        <f t="shared" si="21"/>
        <v>-1</v>
      </c>
      <c r="AP142" s="345">
        <f t="shared" si="22"/>
        <v>0</v>
      </c>
      <c r="AT142" s="290">
        <f t="shared" si="23"/>
        <v>0</v>
      </c>
      <c r="AU142" s="291" t="str">
        <f>IF(AT142=0,"",
IF(SUM($AT$63:AT142)=1,AV142,
IF($AT$183&gt;SUM($AT$63:AT142),_xlfn.CONCAT(", ",AV142),
IF($AT$183=SUM($AT$63:AT142),_xlfn.CONCAT(" y ",AV142)))))</f>
        <v/>
      </c>
      <c r="AV142" s="231" t="s">
        <v>6291</v>
      </c>
      <c r="AW142" s="424">
        <f t="shared" si="24"/>
        <v>0</v>
      </c>
      <c r="AX142" s="426">
        <f t="shared" si="25"/>
        <v>0</v>
      </c>
    </row>
    <row r="143" spans="1:50" s="4" customFormat="1" ht="15" customHeight="1">
      <c r="A143" s="6"/>
      <c r="B143" s="5"/>
      <c r="C143" s="87" t="s">
        <v>185</v>
      </c>
      <c r="D143" s="817"/>
      <c r="E143" s="818"/>
      <c r="F143" s="818"/>
      <c r="G143" s="818"/>
      <c r="H143" s="818"/>
      <c r="I143" s="818"/>
      <c r="J143" s="819"/>
      <c r="K143" s="560"/>
      <c r="L143" s="561"/>
      <c r="M143" s="561"/>
      <c r="N143" s="562"/>
      <c r="O143" s="560"/>
      <c r="P143" s="561"/>
      <c r="Q143" s="561"/>
      <c r="R143" s="562"/>
      <c r="S143" s="560"/>
      <c r="T143" s="561"/>
      <c r="U143" s="561"/>
      <c r="V143" s="562"/>
      <c r="W143" s="560"/>
      <c r="X143" s="561"/>
      <c r="Y143" s="561"/>
      <c r="Z143" s="562"/>
      <c r="AA143" s="887"/>
      <c r="AB143" s="888"/>
      <c r="AC143" s="888"/>
      <c r="AD143" s="889"/>
      <c r="AG143" s="269">
        <f t="shared" si="13"/>
        <v>0</v>
      </c>
      <c r="AH143" s="464">
        <f t="shared" si="14"/>
        <v>0</v>
      </c>
      <c r="AI143" s="410" t="b">
        <f t="shared" si="15"/>
        <v>0</v>
      </c>
      <c r="AJ143" s="9" t="str">
        <f t="shared" si="16"/>
        <v/>
      </c>
      <c r="AK143" s="410" t="b">
        <f t="shared" si="17"/>
        <v>0</v>
      </c>
      <c r="AL143" s="9" t="str">
        <f t="shared" si="18"/>
        <v/>
      </c>
      <c r="AM143" s="410" t="b">
        <f t="shared" si="19"/>
        <v>0</v>
      </c>
      <c r="AN143" s="449">
        <f t="shared" si="20"/>
        <v>0</v>
      </c>
      <c r="AO143" s="344">
        <f t="shared" si="21"/>
        <v>-1</v>
      </c>
      <c r="AP143" s="345">
        <f t="shared" si="22"/>
        <v>0</v>
      </c>
      <c r="AT143" s="290">
        <f t="shared" si="23"/>
        <v>0</v>
      </c>
      <c r="AU143" s="291" t="str">
        <f>IF(AT143=0,"",
IF(SUM($AT$63:AT143)=1,AV143,
IF($AT$183&gt;SUM($AT$63:AT143),_xlfn.CONCAT(", ",AV143),
IF($AT$183=SUM($AT$63:AT143),_xlfn.CONCAT(" y ",AV143)))))</f>
        <v/>
      </c>
      <c r="AV143" s="231" t="s">
        <v>6292</v>
      </c>
      <c r="AW143" s="424">
        <f t="shared" si="24"/>
        <v>0</v>
      </c>
      <c r="AX143" s="426">
        <f t="shared" si="25"/>
        <v>0</v>
      </c>
    </row>
    <row r="144" spans="1:50" s="4" customFormat="1" ht="15" customHeight="1">
      <c r="A144" s="6"/>
      <c r="B144" s="5"/>
      <c r="C144" s="87" t="s">
        <v>186</v>
      </c>
      <c r="D144" s="817"/>
      <c r="E144" s="818"/>
      <c r="F144" s="818"/>
      <c r="G144" s="818"/>
      <c r="H144" s="818"/>
      <c r="I144" s="818"/>
      <c r="J144" s="819"/>
      <c r="K144" s="560"/>
      <c r="L144" s="561"/>
      <c r="M144" s="561"/>
      <c r="N144" s="562"/>
      <c r="O144" s="560"/>
      <c r="P144" s="561"/>
      <c r="Q144" s="561"/>
      <c r="R144" s="562"/>
      <c r="S144" s="560"/>
      <c r="T144" s="561"/>
      <c r="U144" s="561"/>
      <c r="V144" s="562"/>
      <c r="W144" s="560"/>
      <c r="X144" s="561"/>
      <c r="Y144" s="561"/>
      <c r="Z144" s="562"/>
      <c r="AA144" s="887"/>
      <c r="AB144" s="888"/>
      <c r="AC144" s="888"/>
      <c r="AD144" s="889"/>
      <c r="AG144" s="269">
        <f t="shared" si="13"/>
        <v>0</v>
      </c>
      <c r="AH144" s="464">
        <f t="shared" si="14"/>
        <v>0</v>
      </c>
      <c r="AI144" s="410" t="b">
        <f t="shared" si="15"/>
        <v>0</v>
      </c>
      <c r="AJ144" s="9" t="str">
        <f t="shared" si="16"/>
        <v/>
      </c>
      <c r="AK144" s="410" t="b">
        <f t="shared" si="17"/>
        <v>0</v>
      </c>
      <c r="AL144" s="9" t="str">
        <f t="shared" si="18"/>
        <v/>
      </c>
      <c r="AM144" s="410" t="b">
        <f t="shared" si="19"/>
        <v>0</v>
      </c>
      <c r="AN144" s="449">
        <f t="shared" si="20"/>
        <v>0</v>
      </c>
      <c r="AO144" s="344">
        <f t="shared" si="21"/>
        <v>-1</v>
      </c>
      <c r="AP144" s="345">
        <f t="shared" si="22"/>
        <v>0</v>
      </c>
      <c r="AT144" s="290">
        <f t="shared" si="23"/>
        <v>0</v>
      </c>
      <c r="AU144" s="291" t="str">
        <f>IF(AT144=0,"",
IF(SUM($AT$63:AT144)=1,AV144,
IF($AT$183&gt;SUM($AT$63:AT144),_xlfn.CONCAT(", ",AV144),
IF($AT$183=SUM($AT$63:AT144),_xlfn.CONCAT(" y ",AV144)))))</f>
        <v/>
      </c>
      <c r="AV144" s="231" t="s">
        <v>6293</v>
      </c>
      <c r="AW144" s="424">
        <f t="shared" si="24"/>
        <v>0</v>
      </c>
      <c r="AX144" s="426">
        <f t="shared" si="25"/>
        <v>0</v>
      </c>
    </row>
    <row r="145" spans="1:50" s="4" customFormat="1" ht="15" customHeight="1">
      <c r="A145" s="6"/>
      <c r="B145" s="5"/>
      <c r="C145" s="87" t="s">
        <v>187</v>
      </c>
      <c r="D145" s="817"/>
      <c r="E145" s="818"/>
      <c r="F145" s="818"/>
      <c r="G145" s="818"/>
      <c r="H145" s="818"/>
      <c r="I145" s="818"/>
      <c r="J145" s="819"/>
      <c r="K145" s="560"/>
      <c r="L145" s="561"/>
      <c r="M145" s="561"/>
      <c r="N145" s="562"/>
      <c r="O145" s="560"/>
      <c r="P145" s="561"/>
      <c r="Q145" s="561"/>
      <c r="R145" s="562"/>
      <c r="S145" s="560"/>
      <c r="T145" s="561"/>
      <c r="U145" s="561"/>
      <c r="V145" s="562"/>
      <c r="W145" s="560"/>
      <c r="X145" s="561"/>
      <c r="Y145" s="561"/>
      <c r="Z145" s="562"/>
      <c r="AA145" s="887"/>
      <c r="AB145" s="888"/>
      <c r="AC145" s="888"/>
      <c r="AD145" s="889"/>
      <c r="AG145" s="269">
        <f t="shared" si="13"/>
        <v>0</v>
      </c>
      <c r="AH145" s="464">
        <f t="shared" si="14"/>
        <v>0</v>
      </c>
      <c r="AI145" s="410" t="b">
        <f t="shared" si="15"/>
        <v>0</v>
      </c>
      <c r="AJ145" s="9" t="str">
        <f t="shared" si="16"/>
        <v/>
      </c>
      <c r="AK145" s="410" t="b">
        <f t="shared" si="17"/>
        <v>0</v>
      </c>
      <c r="AL145" s="9" t="str">
        <f t="shared" si="18"/>
        <v/>
      </c>
      <c r="AM145" s="410" t="b">
        <f t="shared" si="19"/>
        <v>0</v>
      </c>
      <c r="AN145" s="449">
        <f t="shared" si="20"/>
        <v>0</v>
      </c>
      <c r="AO145" s="344">
        <f t="shared" si="21"/>
        <v>-1</v>
      </c>
      <c r="AP145" s="345">
        <f t="shared" si="22"/>
        <v>0</v>
      </c>
      <c r="AT145" s="290">
        <f t="shared" si="23"/>
        <v>0</v>
      </c>
      <c r="AU145" s="291" t="str">
        <f>IF(AT145=0,"",
IF(SUM($AT$63:AT145)=1,AV145,
IF($AT$183&gt;SUM($AT$63:AT145),_xlfn.CONCAT(", ",AV145),
IF($AT$183=SUM($AT$63:AT145),_xlfn.CONCAT(" y ",AV145)))))</f>
        <v/>
      </c>
      <c r="AV145" s="231" t="s">
        <v>6294</v>
      </c>
      <c r="AW145" s="424">
        <f t="shared" si="24"/>
        <v>0</v>
      </c>
      <c r="AX145" s="426">
        <f t="shared" si="25"/>
        <v>0</v>
      </c>
    </row>
    <row r="146" spans="1:50" s="4" customFormat="1" ht="15" customHeight="1">
      <c r="A146" s="6"/>
      <c r="B146" s="5"/>
      <c r="C146" s="87" t="s">
        <v>188</v>
      </c>
      <c r="D146" s="817"/>
      <c r="E146" s="818"/>
      <c r="F146" s="818"/>
      <c r="G146" s="818"/>
      <c r="H146" s="818"/>
      <c r="I146" s="818"/>
      <c r="J146" s="819"/>
      <c r="K146" s="560"/>
      <c r="L146" s="561"/>
      <c r="M146" s="561"/>
      <c r="N146" s="562"/>
      <c r="O146" s="560"/>
      <c r="P146" s="561"/>
      <c r="Q146" s="561"/>
      <c r="R146" s="562"/>
      <c r="S146" s="560"/>
      <c r="T146" s="561"/>
      <c r="U146" s="561"/>
      <c r="V146" s="562"/>
      <c r="W146" s="560"/>
      <c r="X146" s="561"/>
      <c r="Y146" s="561"/>
      <c r="Z146" s="562"/>
      <c r="AA146" s="887"/>
      <c r="AB146" s="888"/>
      <c r="AC146" s="888"/>
      <c r="AD146" s="889"/>
      <c r="AG146" s="269">
        <f t="shared" si="13"/>
        <v>0</v>
      </c>
      <c r="AH146" s="464">
        <f t="shared" si="14"/>
        <v>0</v>
      </c>
      <c r="AI146" s="410" t="b">
        <f t="shared" si="15"/>
        <v>0</v>
      </c>
      <c r="AJ146" s="9" t="str">
        <f t="shared" si="16"/>
        <v/>
      </c>
      <c r="AK146" s="410" t="b">
        <f t="shared" si="17"/>
        <v>0</v>
      </c>
      <c r="AL146" s="9" t="str">
        <f t="shared" si="18"/>
        <v/>
      </c>
      <c r="AM146" s="410" t="b">
        <f t="shared" si="19"/>
        <v>0</v>
      </c>
      <c r="AN146" s="449">
        <f t="shared" si="20"/>
        <v>0</v>
      </c>
      <c r="AO146" s="344">
        <f t="shared" si="21"/>
        <v>-1</v>
      </c>
      <c r="AP146" s="345">
        <f t="shared" si="22"/>
        <v>0</v>
      </c>
      <c r="AT146" s="290">
        <f t="shared" si="23"/>
        <v>0</v>
      </c>
      <c r="AU146" s="291" t="str">
        <f>IF(AT146=0,"",
IF(SUM($AT$63:AT146)=1,AV146,
IF($AT$183&gt;SUM($AT$63:AT146),_xlfn.CONCAT(", ",AV146),
IF($AT$183=SUM($AT$63:AT146),_xlfn.CONCAT(" y ",AV146)))))</f>
        <v/>
      </c>
      <c r="AV146" s="231" t="s">
        <v>6295</v>
      </c>
      <c r="AW146" s="424">
        <f t="shared" si="24"/>
        <v>0</v>
      </c>
      <c r="AX146" s="426">
        <f t="shared" si="25"/>
        <v>0</v>
      </c>
    </row>
    <row r="147" spans="1:50" s="4" customFormat="1" ht="15" customHeight="1">
      <c r="A147" s="6"/>
      <c r="B147" s="5"/>
      <c r="C147" s="87" t="s">
        <v>189</v>
      </c>
      <c r="D147" s="817"/>
      <c r="E147" s="818"/>
      <c r="F147" s="818"/>
      <c r="G147" s="818"/>
      <c r="H147" s="818"/>
      <c r="I147" s="818"/>
      <c r="J147" s="819"/>
      <c r="K147" s="560"/>
      <c r="L147" s="561"/>
      <c r="M147" s="561"/>
      <c r="N147" s="562"/>
      <c r="O147" s="560"/>
      <c r="P147" s="561"/>
      <c r="Q147" s="561"/>
      <c r="R147" s="562"/>
      <c r="S147" s="560"/>
      <c r="T147" s="561"/>
      <c r="U147" s="561"/>
      <c r="V147" s="562"/>
      <c r="W147" s="560"/>
      <c r="X147" s="561"/>
      <c r="Y147" s="561"/>
      <c r="Z147" s="562"/>
      <c r="AA147" s="887"/>
      <c r="AB147" s="888"/>
      <c r="AC147" s="888"/>
      <c r="AD147" s="889"/>
      <c r="AG147" s="269">
        <f t="shared" si="13"/>
        <v>0</v>
      </c>
      <c r="AH147" s="464">
        <f t="shared" si="14"/>
        <v>0</v>
      </c>
      <c r="AI147" s="410" t="b">
        <f t="shared" si="15"/>
        <v>0</v>
      </c>
      <c r="AJ147" s="9" t="str">
        <f t="shared" si="16"/>
        <v/>
      </c>
      <c r="AK147" s="410" t="b">
        <f t="shared" si="17"/>
        <v>0</v>
      </c>
      <c r="AL147" s="9" t="str">
        <f t="shared" si="18"/>
        <v/>
      </c>
      <c r="AM147" s="410" t="b">
        <f t="shared" si="19"/>
        <v>0</v>
      </c>
      <c r="AN147" s="449">
        <f t="shared" si="20"/>
        <v>0</v>
      </c>
      <c r="AO147" s="344">
        <f t="shared" si="21"/>
        <v>-1</v>
      </c>
      <c r="AP147" s="345">
        <f t="shared" si="22"/>
        <v>0</v>
      </c>
      <c r="AT147" s="290">
        <f t="shared" si="23"/>
        <v>0</v>
      </c>
      <c r="AU147" s="291" t="str">
        <f>IF(AT147=0,"",
IF(SUM($AT$63:AT147)=1,AV147,
IF($AT$183&gt;SUM($AT$63:AT147),_xlfn.CONCAT(", ",AV147),
IF($AT$183=SUM($AT$63:AT147),_xlfn.CONCAT(" y ",AV147)))))</f>
        <v/>
      </c>
      <c r="AV147" s="231" t="s">
        <v>6296</v>
      </c>
      <c r="AW147" s="424">
        <f t="shared" si="24"/>
        <v>0</v>
      </c>
      <c r="AX147" s="426">
        <f t="shared" si="25"/>
        <v>0</v>
      </c>
    </row>
    <row r="148" spans="1:50" s="4" customFormat="1" ht="15" customHeight="1">
      <c r="A148" s="6"/>
      <c r="B148" s="5"/>
      <c r="C148" s="87" t="s">
        <v>190</v>
      </c>
      <c r="D148" s="817"/>
      <c r="E148" s="818"/>
      <c r="F148" s="818"/>
      <c r="G148" s="818"/>
      <c r="H148" s="818"/>
      <c r="I148" s="818"/>
      <c r="J148" s="819"/>
      <c r="K148" s="560"/>
      <c r="L148" s="561"/>
      <c r="M148" s="561"/>
      <c r="N148" s="562"/>
      <c r="O148" s="560"/>
      <c r="P148" s="561"/>
      <c r="Q148" s="561"/>
      <c r="R148" s="562"/>
      <c r="S148" s="560"/>
      <c r="T148" s="561"/>
      <c r="U148" s="561"/>
      <c r="V148" s="562"/>
      <c r="W148" s="560"/>
      <c r="X148" s="561"/>
      <c r="Y148" s="561"/>
      <c r="Z148" s="562"/>
      <c r="AA148" s="887"/>
      <c r="AB148" s="888"/>
      <c r="AC148" s="888"/>
      <c r="AD148" s="889"/>
      <c r="AG148" s="269">
        <f t="shared" si="13"/>
        <v>0</v>
      </c>
      <c r="AH148" s="464">
        <f t="shared" si="14"/>
        <v>0</v>
      </c>
      <c r="AI148" s="410" t="b">
        <f t="shared" si="15"/>
        <v>0</v>
      </c>
      <c r="AJ148" s="9" t="str">
        <f t="shared" si="16"/>
        <v/>
      </c>
      <c r="AK148" s="410" t="b">
        <f t="shared" si="17"/>
        <v>0</v>
      </c>
      <c r="AL148" s="9" t="str">
        <f t="shared" si="18"/>
        <v/>
      </c>
      <c r="AM148" s="410" t="b">
        <f t="shared" si="19"/>
        <v>0</v>
      </c>
      <c r="AN148" s="449">
        <f t="shared" si="20"/>
        <v>0</v>
      </c>
      <c r="AO148" s="344">
        <f t="shared" si="21"/>
        <v>-1</v>
      </c>
      <c r="AP148" s="345">
        <f t="shared" si="22"/>
        <v>0</v>
      </c>
      <c r="AT148" s="290">
        <f t="shared" si="23"/>
        <v>0</v>
      </c>
      <c r="AU148" s="291" t="str">
        <f>IF(AT148=0,"",
IF(SUM($AT$63:AT148)=1,AV148,
IF($AT$183&gt;SUM($AT$63:AT148),_xlfn.CONCAT(", ",AV148),
IF($AT$183=SUM($AT$63:AT148),_xlfn.CONCAT(" y ",AV148)))))</f>
        <v/>
      </c>
      <c r="AV148" s="231" t="s">
        <v>6297</v>
      </c>
      <c r="AW148" s="424">
        <f t="shared" si="24"/>
        <v>0</v>
      </c>
      <c r="AX148" s="426">
        <f t="shared" si="25"/>
        <v>0</v>
      </c>
    </row>
    <row r="149" spans="1:50" s="4" customFormat="1" ht="15" customHeight="1">
      <c r="A149" s="6"/>
      <c r="B149" s="5"/>
      <c r="C149" s="87" t="s">
        <v>191</v>
      </c>
      <c r="D149" s="817"/>
      <c r="E149" s="818"/>
      <c r="F149" s="818"/>
      <c r="G149" s="818"/>
      <c r="H149" s="818"/>
      <c r="I149" s="818"/>
      <c r="J149" s="819"/>
      <c r="K149" s="560"/>
      <c r="L149" s="561"/>
      <c r="M149" s="561"/>
      <c r="N149" s="562"/>
      <c r="O149" s="560"/>
      <c r="P149" s="561"/>
      <c r="Q149" s="561"/>
      <c r="R149" s="562"/>
      <c r="S149" s="560"/>
      <c r="T149" s="561"/>
      <c r="U149" s="561"/>
      <c r="V149" s="562"/>
      <c r="W149" s="560"/>
      <c r="X149" s="561"/>
      <c r="Y149" s="561"/>
      <c r="Z149" s="562"/>
      <c r="AA149" s="887"/>
      <c r="AB149" s="888"/>
      <c r="AC149" s="888"/>
      <c r="AD149" s="889"/>
      <c r="AG149" s="269">
        <f t="shared" si="13"/>
        <v>0</v>
      </c>
      <c r="AH149" s="464">
        <f t="shared" si="14"/>
        <v>0</v>
      </c>
      <c r="AI149" s="410" t="b">
        <f t="shared" si="15"/>
        <v>0</v>
      </c>
      <c r="AJ149" s="9" t="str">
        <f t="shared" si="16"/>
        <v/>
      </c>
      <c r="AK149" s="410" t="b">
        <f t="shared" si="17"/>
        <v>0</v>
      </c>
      <c r="AL149" s="9" t="str">
        <f t="shared" si="18"/>
        <v/>
      </c>
      <c r="AM149" s="410" t="b">
        <f t="shared" si="19"/>
        <v>0</v>
      </c>
      <c r="AN149" s="449">
        <f t="shared" si="20"/>
        <v>0</v>
      </c>
      <c r="AO149" s="344">
        <f t="shared" si="21"/>
        <v>-1</v>
      </c>
      <c r="AP149" s="345">
        <f t="shared" si="22"/>
        <v>0</v>
      </c>
      <c r="AT149" s="290">
        <f t="shared" si="23"/>
        <v>0</v>
      </c>
      <c r="AU149" s="291" t="str">
        <f>IF(AT149=0,"",
IF(SUM($AT$63:AT149)=1,AV149,
IF($AT$183&gt;SUM($AT$63:AT149),_xlfn.CONCAT(", ",AV149),
IF($AT$183=SUM($AT$63:AT149),_xlfn.CONCAT(" y ",AV149)))))</f>
        <v/>
      </c>
      <c r="AV149" s="231" t="s">
        <v>6298</v>
      </c>
      <c r="AW149" s="424">
        <f t="shared" si="24"/>
        <v>0</v>
      </c>
      <c r="AX149" s="426">
        <f t="shared" si="25"/>
        <v>0</v>
      </c>
    </row>
    <row r="150" spans="1:50" s="4" customFormat="1" ht="15" customHeight="1">
      <c r="A150" s="6"/>
      <c r="B150" s="5"/>
      <c r="C150" s="87" t="s">
        <v>192</v>
      </c>
      <c r="D150" s="817"/>
      <c r="E150" s="818"/>
      <c r="F150" s="818"/>
      <c r="G150" s="818"/>
      <c r="H150" s="818"/>
      <c r="I150" s="818"/>
      <c r="J150" s="819"/>
      <c r="K150" s="560"/>
      <c r="L150" s="561"/>
      <c r="M150" s="561"/>
      <c r="N150" s="562"/>
      <c r="O150" s="560"/>
      <c r="P150" s="561"/>
      <c r="Q150" s="561"/>
      <c r="R150" s="562"/>
      <c r="S150" s="560"/>
      <c r="T150" s="561"/>
      <c r="U150" s="561"/>
      <c r="V150" s="562"/>
      <c r="W150" s="560"/>
      <c r="X150" s="561"/>
      <c r="Y150" s="561"/>
      <c r="Z150" s="562"/>
      <c r="AA150" s="887"/>
      <c r="AB150" s="888"/>
      <c r="AC150" s="888"/>
      <c r="AD150" s="889"/>
      <c r="AG150" s="269">
        <f t="shared" si="13"/>
        <v>0</v>
      </c>
      <c r="AH150" s="464">
        <f t="shared" si="14"/>
        <v>0</v>
      </c>
      <c r="AI150" s="410" t="b">
        <f t="shared" si="15"/>
        <v>0</v>
      </c>
      <c r="AJ150" s="9" t="str">
        <f t="shared" si="16"/>
        <v/>
      </c>
      <c r="AK150" s="410" t="b">
        <f t="shared" si="17"/>
        <v>0</v>
      </c>
      <c r="AL150" s="9" t="str">
        <f t="shared" si="18"/>
        <v/>
      </c>
      <c r="AM150" s="410" t="b">
        <f t="shared" si="19"/>
        <v>0</v>
      </c>
      <c r="AN150" s="449">
        <f t="shared" si="20"/>
        <v>0</v>
      </c>
      <c r="AO150" s="344">
        <f t="shared" si="21"/>
        <v>-1</v>
      </c>
      <c r="AP150" s="345">
        <f t="shared" si="22"/>
        <v>0</v>
      </c>
      <c r="AT150" s="290">
        <f t="shared" si="23"/>
        <v>0</v>
      </c>
      <c r="AU150" s="291" t="str">
        <f>IF(AT150=0,"",
IF(SUM($AT$63:AT150)=1,AV150,
IF($AT$183&gt;SUM($AT$63:AT150),_xlfn.CONCAT(", ",AV150),
IF($AT$183=SUM($AT$63:AT150),_xlfn.CONCAT(" y ",AV150)))))</f>
        <v/>
      </c>
      <c r="AV150" s="231" t="s">
        <v>6299</v>
      </c>
      <c r="AW150" s="424">
        <f t="shared" si="24"/>
        <v>0</v>
      </c>
      <c r="AX150" s="426">
        <f t="shared" si="25"/>
        <v>0</v>
      </c>
    </row>
    <row r="151" spans="1:50" s="4" customFormat="1" ht="15" customHeight="1">
      <c r="A151" s="6"/>
      <c r="B151" s="5"/>
      <c r="C151" s="87" t="s">
        <v>193</v>
      </c>
      <c r="D151" s="817"/>
      <c r="E151" s="818"/>
      <c r="F151" s="818"/>
      <c r="G151" s="818"/>
      <c r="H151" s="818"/>
      <c r="I151" s="818"/>
      <c r="J151" s="819"/>
      <c r="K151" s="560"/>
      <c r="L151" s="561"/>
      <c r="M151" s="561"/>
      <c r="N151" s="562"/>
      <c r="O151" s="560"/>
      <c r="P151" s="561"/>
      <c r="Q151" s="561"/>
      <c r="R151" s="562"/>
      <c r="S151" s="560"/>
      <c r="T151" s="561"/>
      <c r="U151" s="561"/>
      <c r="V151" s="562"/>
      <c r="W151" s="560"/>
      <c r="X151" s="561"/>
      <c r="Y151" s="561"/>
      <c r="Z151" s="562"/>
      <c r="AA151" s="887"/>
      <c r="AB151" s="888"/>
      <c r="AC151" s="888"/>
      <c r="AD151" s="889"/>
      <c r="AG151" s="269">
        <f t="shared" si="13"/>
        <v>0</v>
      </c>
      <c r="AH151" s="464">
        <f t="shared" si="14"/>
        <v>0</v>
      </c>
      <c r="AI151" s="410" t="b">
        <f t="shared" si="15"/>
        <v>0</v>
      </c>
      <c r="AJ151" s="9" t="str">
        <f t="shared" si="16"/>
        <v/>
      </c>
      <c r="AK151" s="410" t="b">
        <f t="shared" si="17"/>
        <v>0</v>
      </c>
      <c r="AL151" s="9" t="str">
        <f t="shared" si="18"/>
        <v/>
      </c>
      <c r="AM151" s="410" t="b">
        <f t="shared" si="19"/>
        <v>0</v>
      </c>
      <c r="AN151" s="449">
        <f t="shared" si="20"/>
        <v>0</v>
      </c>
      <c r="AO151" s="344">
        <f t="shared" si="21"/>
        <v>-1</v>
      </c>
      <c r="AP151" s="345">
        <f t="shared" si="22"/>
        <v>0</v>
      </c>
      <c r="AT151" s="290">
        <f t="shared" si="23"/>
        <v>0</v>
      </c>
      <c r="AU151" s="291" t="str">
        <f>IF(AT151=0,"",
IF(SUM($AT$63:AT151)=1,AV151,
IF($AT$183&gt;SUM($AT$63:AT151),_xlfn.CONCAT(", ",AV151),
IF($AT$183=SUM($AT$63:AT151),_xlfn.CONCAT(" y ",AV151)))))</f>
        <v/>
      </c>
      <c r="AV151" s="231" t="s">
        <v>6300</v>
      </c>
      <c r="AW151" s="424">
        <f t="shared" si="24"/>
        <v>0</v>
      </c>
      <c r="AX151" s="426">
        <f t="shared" si="25"/>
        <v>0</v>
      </c>
    </row>
    <row r="152" spans="1:50" s="4" customFormat="1" ht="15" customHeight="1">
      <c r="A152" s="6"/>
      <c r="B152" s="5"/>
      <c r="C152" s="87" t="s">
        <v>194</v>
      </c>
      <c r="D152" s="817"/>
      <c r="E152" s="818"/>
      <c r="F152" s="818"/>
      <c r="G152" s="818"/>
      <c r="H152" s="818"/>
      <c r="I152" s="818"/>
      <c r="J152" s="819"/>
      <c r="K152" s="560"/>
      <c r="L152" s="561"/>
      <c r="M152" s="561"/>
      <c r="N152" s="562"/>
      <c r="O152" s="560"/>
      <c r="P152" s="561"/>
      <c r="Q152" s="561"/>
      <c r="R152" s="562"/>
      <c r="S152" s="560"/>
      <c r="T152" s="561"/>
      <c r="U152" s="561"/>
      <c r="V152" s="562"/>
      <c r="W152" s="560"/>
      <c r="X152" s="561"/>
      <c r="Y152" s="561"/>
      <c r="Z152" s="562"/>
      <c r="AA152" s="887"/>
      <c r="AB152" s="888"/>
      <c r="AC152" s="888"/>
      <c r="AD152" s="889"/>
      <c r="AG152" s="269">
        <f t="shared" si="13"/>
        <v>0</v>
      </c>
      <c r="AH152" s="464">
        <f t="shared" si="14"/>
        <v>0</v>
      </c>
      <c r="AI152" s="410" t="b">
        <f t="shared" si="15"/>
        <v>0</v>
      </c>
      <c r="AJ152" s="9" t="str">
        <f t="shared" si="16"/>
        <v/>
      </c>
      <c r="AK152" s="410" t="b">
        <f t="shared" si="17"/>
        <v>0</v>
      </c>
      <c r="AL152" s="9" t="str">
        <f t="shared" si="18"/>
        <v/>
      </c>
      <c r="AM152" s="410" t="b">
        <f t="shared" si="19"/>
        <v>0</v>
      </c>
      <c r="AN152" s="449">
        <f t="shared" si="20"/>
        <v>0</v>
      </c>
      <c r="AO152" s="344">
        <f t="shared" si="21"/>
        <v>-1</v>
      </c>
      <c r="AP152" s="345">
        <f t="shared" si="22"/>
        <v>0</v>
      </c>
      <c r="AT152" s="290">
        <f t="shared" si="23"/>
        <v>0</v>
      </c>
      <c r="AU152" s="291" t="str">
        <f>IF(AT152=0,"",
IF(SUM($AT$63:AT152)=1,AV152,
IF($AT$183&gt;SUM($AT$63:AT152),_xlfn.CONCAT(", ",AV152),
IF($AT$183=SUM($AT$63:AT152),_xlfn.CONCAT(" y ",AV152)))))</f>
        <v/>
      </c>
      <c r="AV152" s="231" t="s">
        <v>6301</v>
      </c>
      <c r="AW152" s="424">
        <f t="shared" si="24"/>
        <v>0</v>
      </c>
      <c r="AX152" s="426">
        <f t="shared" si="25"/>
        <v>0</v>
      </c>
    </row>
    <row r="153" spans="1:50" s="4" customFormat="1" ht="15" customHeight="1">
      <c r="A153" s="6"/>
      <c r="B153" s="5"/>
      <c r="C153" s="87" t="s">
        <v>195</v>
      </c>
      <c r="D153" s="817"/>
      <c r="E153" s="818"/>
      <c r="F153" s="818"/>
      <c r="G153" s="818"/>
      <c r="H153" s="818"/>
      <c r="I153" s="818"/>
      <c r="J153" s="819"/>
      <c r="K153" s="560"/>
      <c r="L153" s="561"/>
      <c r="M153" s="561"/>
      <c r="N153" s="562"/>
      <c r="O153" s="560"/>
      <c r="P153" s="561"/>
      <c r="Q153" s="561"/>
      <c r="R153" s="562"/>
      <c r="S153" s="560"/>
      <c r="T153" s="561"/>
      <c r="U153" s="561"/>
      <c r="V153" s="562"/>
      <c r="W153" s="560"/>
      <c r="X153" s="561"/>
      <c r="Y153" s="561"/>
      <c r="Z153" s="562"/>
      <c r="AA153" s="887"/>
      <c r="AB153" s="888"/>
      <c r="AC153" s="888"/>
      <c r="AD153" s="889"/>
      <c r="AG153" s="269">
        <f t="shared" si="13"/>
        <v>0</v>
      </c>
      <c r="AH153" s="464">
        <f t="shared" si="14"/>
        <v>0</v>
      </c>
      <c r="AI153" s="410" t="b">
        <f t="shared" si="15"/>
        <v>0</v>
      </c>
      <c r="AJ153" s="9" t="str">
        <f t="shared" si="16"/>
        <v/>
      </c>
      <c r="AK153" s="410" t="b">
        <f t="shared" si="17"/>
        <v>0</v>
      </c>
      <c r="AL153" s="9" t="str">
        <f t="shared" si="18"/>
        <v/>
      </c>
      <c r="AM153" s="410" t="b">
        <f t="shared" si="19"/>
        <v>0</v>
      </c>
      <c r="AN153" s="449">
        <f t="shared" si="20"/>
        <v>0</v>
      </c>
      <c r="AO153" s="344">
        <f t="shared" si="21"/>
        <v>-1</v>
      </c>
      <c r="AP153" s="345">
        <f t="shared" si="22"/>
        <v>0</v>
      </c>
      <c r="AT153" s="290">
        <f t="shared" si="23"/>
        <v>0</v>
      </c>
      <c r="AU153" s="291" t="str">
        <f>IF(AT153=0,"",
IF(SUM($AT$63:AT153)=1,AV153,
IF($AT$183&gt;SUM($AT$63:AT153),_xlfn.CONCAT(", ",AV153),
IF($AT$183=SUM($AT$63:AT153),_xlfn.CONCAT(" y ",AV153)))))</f>
        <v/>
      </c>
      <c r="AV153" s="231" t="s">
        <v>6302</v>
      </c>
      <c r="AW153" s="424">
        <f t="shared" si="24"/>
        <v>0</v>
      </c>
      <c r="AX153" s="426">
        <f t="shared" si="25"/>
        <v>0</v>
      </c>
    </row>
    <row r="154" spans="1:50" s="4" customFormat="1" ht="15" customHeight="1">
      <c r="A154" s="6"/>
      <c r="B154" s="5"/>
      <c r="C154" s="87" t="s">
        <v>196</v>
      </c>
      <c r="D154" s="817"/>
      <c r="E154" s="818"/>
      <c r="F154" s="818"/>
      <c r="G154" s="818"/>
      <c r="H154" s="818"/>
      <c r="I154" s="818"/>
      <c r="J154" s="819"/>
      <c r="K154" s="560"/>
      <c r="L154" s="561"/>
      <c r="M154" s="561"/>
      <c r="N154" s="562"/>
      <c r="O154" s="560"/>
      <c r="P154" s="561"/>
      <c r="Q154" s="561"/>
      <c r="R154" s="562"/>
      <c r="S154" s="560"/>
      <c r="T154" s="561"/>
      <c r="U154" s="561"/>
      <c r="V154" s="562"/>
      <c r="W154" s="560"/>
      <c r="X154" s="561"/>
      <c r="Y154" s="561"/>
      <c r="Z154" s="562"/>
      <c r="AA154" s="887"/>
      <c r="AB154" s="888"/>
      <c r="AC154" s="888"/>
      <c r="AD154" s="889"/>
      <c r="AG154" s="269">
        <f t="shared" si="13"/>
        <v>0</v>
      </c>
      <c r="AH154" s="464">
        <f t="shared" si="14"/>
        <v>0</v>
      </c>
      <c r="AI154" s="410" t="b">
        <f t="shared" si="15"/>
        <v>0</v>
      </c>
      <c r="AJ154" s="9" t="str">
        <f t="shared" si="16"/>
        <v/>
      </c>
      <c r="AK154" s="410" t="b">
        <f t="shared" si="17"/>
        <v>0</v>
      </c>
      <c r="AL154" s="9" t="str">
        <f t="shared" si="18"/>
        <v/>
      </c>
      <c r="AM154" s="410" t="b">
        <f t="shared" si="19"/>
        <v>0</v>
      </c>
      <c r="AN154" s="449">
        <f t="shared" si="20"/>
        <v>0</v>
      </c>
      <c r="AO154" s="344">
        <f t="shared" si="21"/>
        <v>-1</v>
      </c>
      <c r="AP154" s="345">
        <f t="shared" si="22"/>
        <v>0</v>
      </c>
      <c r="AT154" s="290">
        <f t="shared" si="23"/>
        <v>0</v>
      </c>
      <c r="AU154" s="291" t="str">
        <f>IF(AT154=0,"",
IF(SUM($AT$63:AT154)=1,AV154,
IF($AT$183&gt;SUM($AT$63:AT154),_xlfn.CONCAT(", ",AV154),
IF($AT$183=SUM($AT$63:AT154),_xlfn.CONCAT(" y ",AV154)))))</f>
        <v/>
      </c>
      <c r="AV154" s="231" t="s">
        <v>6303</v>
      </c>
      <c r="AW154" s="424">
        <f t="shared" si="24"/>
        <v>0</v>
      </c>
      <c r="AX154" s="426">
        <f t="shared" si="25"/>
        <v>0</v>
      </c>
    </row>
    <row r="155" spans="1:50" s="4" customFormat="1" ht="15" customHeight="1">
      <c r="A155" s="6"/>
      <c r="B155" s="5"/>
      <c r="C155" s="87" t="s">
        <v>197</v>
      </c>
      <c r="D155" s="817"/>
      <c r="E155" s="818"/>
      <c r="F155" s="818"/>
      <c r="G155" s="818"/>
      <c r="H155" s="818"/>
      <c r="I155" s="818"/>
      <c r="J155" s="819"/>
      <c r="K155" s="560"/>
      <c r="L155" s="561"/>
      <c r="M155" s="561"/>
      <c r="N155" s="562"/>
      <c r="O155" s="560"/>
      <c r="P155" s="561"/>
      <c r="Q155" s="561"/>
      <c r="R155" s="562"/>
      <c r="S155" s="560"/>
      <c r="T155" s="561"/>
      <c r="U155" s="561"/>
      <c r="V155" s="562"/>
      <c r="W155" s="560"/>
      <c r="X155" s="561"/>
      <c r="Y155" s="561"/>
      <c r="Z155" s="562"/>
      <c r="AA155" s="887"/>
      <c r="AB155" s="888"/>
      <c r="AC155" s="888"/>
      <c r="AD155" s="889"/>
      <c r="AG155" s="269">
        <f t="shared" si="13"/>
        <v>0</v>
      </c>
      <c r="AH155" s="464">
        <f t="shared" si="14"/>
        <v>0</v>
      </c>
      <c r="AI155" s="410" t="b">
        <f t="shared" si="15"/>
        <v>0</v>
      </c>
      <c r="AJ155" s="9" t="str">
        <f t="shared" si="16"/>
        <v/>
      </c>
      <c r="AK155" s="410" t="b">
        <f t="shared" si="17"/>
        <v>0</v>
      </c>
      <c r="AL155" s="9" t="str">
        <f t="shared" si="18"/>
        <v/>
      </c>
      <c r="AM155" s="410" t="b">
        <f t="shared" si="19"/>
        <v>0</v>
      </c>
      <c r="AN155" s="449">
        <f t="shared" si="20"/>
        <v>0</v>
      </c>
      <c r="AO155" s="344">
        <f t="shared" si="21"/>
        <v>-1</v>
      </c>
      <c r="AP155" s="345">
        <f t="shared" si="22"/>
        <v>0</v>
      </c>
      <c r="AT155" s="290">
        <f t="shared" si="23"/>
        <v>0</v>
      </c>
      <c r="AU155" s="291" t="str">
        <f>IF(AT155=0,"",
IF(SUM($AT$63:AT155)=1,AV155,
IF($AT$183&gt;SUM($AT$63:AT155),_xlfn.CONCAT(", ",AV155),
IF($AT$183=SUM($AT$63:AT155),_xlfn.CONCAT(" y ",AV155)))))</f>
        <v/>
      </c>
      <c r="AV155" s="231" t="s">
        <v>6304</v>
      </c>
      <c r="AW155" s="424">
        <f t="shared" si="24"/>
        <v>0</v>
      </c>
      <c r="AX155" s="426">
        <f t="shared" si="25"/>
        <v>0</v>
      </c>
    </row>
    <row r="156" spans="1:50" s="4" customFormat="1" ht="15" customHeight="1">
      <c r="A156" s="6"/>
      <c r="B156" s="5"/>
      <c r="C156" s="87" t="s">
        <v>198</v>
      </c>
      <c r="D156" s="817"/>
      <c r="E156" s="818"/>
      <c r="F156" s="818"/>
      <c r="G156" s="818"/>
      <c r="H156" s="818"/>
      <c r="I156" s="818"/>
      <c r="J156" s="819"/>
      <c r="K156" s="560"/>
      <c r="L156" s="561"/>
      <c r="M156" s="561"/>
      <c r="N156" s="562"/>
      <c r="O156" s="560"/>
      <c r="P156" s="561"/>
      <c r="Q156" s="561"/>
      <c r="R156" s="562"/>
      <c r="S156" s="560"/>
      <c r="T156" s="561"/>
      <c r="U156" s="561"/>
      <c r="V156" s="562"/>
      <c r="W156" s="560"/>
      <c r="X156" s="561"/>
      <c r="Y156" s="561"/>
      <c r="Z156" s="562"/>
      <c r="AA156" s="887"/>
      <c r="AB156" s="888"/>
      <c r="AC156" s="888"/>
      <c r="AD156" s="889"/>
      <c r="AG156" s="269">
        <f t="shared" si="13"/>
        <v>0</v>
      </c>
      <c r="AH156" s="464">
        <f t="shared" si="14"/>
        <v>0</v>
      </c>
      <c r="AI156" s="410" t="b">
        <f t="shared" si="15"/>
        <v>0</v>
      </c>
      <c r="AJ156" s="9" t="str">
        <f t="shared" si="16"/>
        <v/>
      </c>
      <c r="AK156" s="410" t="b">
        <f t="shared" si="17"/>
        <v>0</v>
      </c>
      <c r="AL156" s="9" t="str">
        <f t="shared" si="18"/>
        <v/>
      </c>
      <c r="AM156" s="410" t="b">
        <f t="shared" si="19"/>
        <v>0</v>
      </c>
      <c r="AN156" s="449">
        <f t="shared" si="20"/>
        <v>0</v>
      </c>
      <c r="AO156" s="344">
        <f t="shared" si="21"/>
        <v>-1</v>
      </c>
      <c r="AP156" s="345">
        <f t="shared" si="22"/>
        <v>0</v>
      </c>
      <c r="AT156" s="290">
        <f t="shared" si="23"/>
        <v>0</v>
      </c>
      <c r="AU156" s="291" t="str">
        <f>IF(AT156=0,"",
IF(SUM($AT$63:AT156)=1,AV156,
IF($AT$183&gt;SUM($AT$63:AT156),_xlfn.CONCAT(", ",AV156),
IF($AT$183=SUM($AT$63:AT156),_xlfn.CONCAT(" y ",AV156)))))</f>
        <v/>
      </c>
      <c r="AV156" s="231" t="s">
        <v>6305</v>
      </c>
      <c r="AW156" s="424">
        <f t="shared" si="24"/>
        <v>0</v>
      </c>
      <c r="AX156" s="426">
        <f t="shared" si="25"/>
        <v>0</v>
      </c>
    </row>
    <row r="157" spans="1:50" s="4" customFormat="1" ht="15" customHeight="1">
      <c r="A157" s="6"/>
      <c r="B157" s="5"/>
      <c r="C157" s="87" t="s">
        <v>199</v>
      </c>
      <c r="D157" s="817"/>
      <c r="E157" s="818"/>
      <c r="F157" s="818"/>
      <c r="G157" s="818"/>
      <c r="H157" s="818"/>
      <c r="I157" s="818"/>
      <c r="J157" s="819"/>
      <c r="K157" s="560"/>
      <c r="L157" s="561"/>
      <c r="M157" s="561"/>
      <c r="N157" s="562"/>
      <c r="O157" s="560"/>
      <c r="P157" s="561"/>
      <c r="Q157" s="561"/>
      <c r="R157" s="562"/>
      <c r="S157" s="560"/>
      <c r="T157" s="561"/>
      <c r="U157" s="561"/>
      <c r="V157" s="562"/>
      <c r="W157" s="560"/>
      <c r="X157" s="561"/>
      <c r="Y157" s="561"/>
      <c r="Z157" s="562"/>
      <c r="AA157" s="887"/>
      <c r="AB157" s="888"/>
      <c r="AC157" s="888"/>
      <c r="AD157" s="889"/>
      <c r="AG157" s="269">
        <f t="shared" si="13"/>
        <v>0</v>
      </c>
      <c r="AH157" s="464">
        <f t="shared" si="14"/>
        <v>0</v>
      </c>
      <c r="AI157" s="410" t="b">
        <f t="shared" si="15"/>
        <v>0</v>
      </c>
      <c r="AJ157" s="9" t="str">
        <f t="shared" si="16"/>
        <v/>
      </c>
      <c r="AK157" s="410" t="b">
        <f t="shared" si="17"/>
        <v>0</v>
      </c>
      <c r="AL157" s="9" t="str">
        <f t="shared" si="18"/>
        <v/>
      </c>
      <c r="AM157" s="410" t="b">
        <f t="shared" si="19"/>
        <v>0</v>
      </c>
      <c r="AN157" s="449">
        <f t="shared" si="20"/>
        <v>0</v>
      </c>
      <c r="AO157" s="344">
        <f t="shared" si="21"/>
        <v>-1</v>
      </c>
      <c r="AP157" s="345">
        <f t="shared" si="22"/>
        <v>0</v>
      </c>
      <c r="AT157" s="290">
        <f t="shared" si="23"/>
        <v>0</v>
      </c>
      <c r="AU157" s="291" t="str">
        <f>IF(AT157=0,"",
IF(SUM($AT$63:AT157)=1,AV157,
IF($AT$183&gt;SUM($AT$63:AT157),_xlfn.CONCAT(", ",AV157),
IF($AT$183=SUM($AT$63:AT157),_xlfn.CONCAT(" y ",AV157)))))</f>
        <v/>
      </c>
      <c r="AV157" s="231" t="s">
        <v>6306</v>
      </c>
      <c r="AW157" s="424">
        <f t="shared" si="24"/>
        <v>0</v>
      </c>
      <c r="AX157" s="426">
        <f t="shared" si="25"/>
        <v>0</v>
      </c>
    </row>
    <row r="158" spans="1:50" s="4" customFormat="1" ht="15" customHeight="1">
      <c r="A158" s="6"/>
      <c r="B158" s="5"/>
      <c r="C158" s="87" t="s">
        <v>200</v>
      </c>
      <c r="D158" s="817"/>
      <c r="E158" s="818"/>
      <c r="F158" s="818"/>
      <c r="G158" s="818"/>
      <c r="H158" s="818"/>
      <c r="I158" s="818"/>
      <c r="J158" s="819"/>
      <c r="K158" s="560"/>
      <c r="L158" s="561"/>
      <c r="M158" s="561"/>
      <c r="N158" s="562"/>
      <c r="O158" s="560"/>
      <c r="P158" s="561"/>
      <c r="Q158" s="561"/>
      <c r="R158" s="562"/>
      <c r="S158" s="560"/>
      <c r="T158" s="561"/>
      <c r="U158" s="561"/>
      <c r="V158" s="562"/>
      <c r="W158" s="560"/>
      <c r="X158" s="561"/>
      <c r="Y158" s="561"/>
      <c r="Z158" s="562"/>
      <c r="AA158" s="887"/>
      <c r="AB158" s="888"/>
      <c r="AC158" s="888"/>
      <c r="AD158" s="889"/>
      <c r="AG158" s="269">
        <f t="shared" si="13"/>
        <v>0</v>
      </c>
      <c r="AH158" s="464">
        <f t="shared" si="14"/>
        <v>0</v>
      </c>
      <c r="AI158" s="410" t="b">
        <f t="shared" si="15"/>
        <v>0</v>
      </c>
      <c r="AJ158" s="9" t="str">
        <f t="shared" si="16"/>
        <v/>
      </c>
      <c r="AK158" s="410" t="b">
        <f t="shared" si="17"/>
        <v>0</v>
      </c>
      <c r="AL158" s="9" t="str">
        <f t="shared" si="18"/>
        <v/>
      </c>
      <c r="AM158" s="410" t="b">
        <f t="shared" si="19"/>
        <v>0</v>
      </c>
      <c r="AN158" s="449">
        <f t="shared" si="20"/>
        <v>0</v>
      </c>
      <c r="AO158" s="344">
        <f t="shared" si="21"/>
        <v>-1</v>
      </c>
      <c r="AP158" s="345">
        <f t="shared" si="22"/>
        <v>0</v>
      </c>
      <c r="AT158" s="290">
        <f t="shared" si="23"/>
        <v>0</v>
      </c>
      <c r="AU158" s="291" t="str">
        <f>IF(AT158=0,"",
IF(SUM($AT$63:AT158)=1,AV158,
IF($AT$183&gt;SUM($AT$63:AT158),_xlfn.CONCAT(", ",AV158),
IF($AT$183=SUM($AT$63:AT158),_xlfn.CONCAT(" y ",AV158)))))</f>
        <v/>
      </c>
      <c r="AV158" s="231" t="s">
        <v>6307</v>
      </c>
      <c r="AW158" s="424">
        <f t="shared" si="24"/>
        <v>0</v>
      </c>
      <c r="AX158" s="426">
        <f t="shared" si="25"/>
        <v>0</v>
      </c>
    </row>
    <row r="159" spans="1:50" s="4" customFormat="1" ht="15" customHeight="1">
      <c r="A159" s="6"/>
      <c r="B159" s="5"/>
      <c r="C159" s="87" t="s">
        <v>201</v>
      </c>
      <c r="D159" s="817"/>
      <c r="E159" s="818"/>
      <c r="F159" s="818"/>
      <c r="G159" s="818"/>
      <c r="H159" s="818"/>
      <c r="I159" s="818"/>
      <c r="J159" s="819"/>
      <c r="K159" s="560"/>
      <c r="L159" s="561"/>
      <c r="M159" s="561"/>
      <c r="N159" s="562"/>
      <c r="O159" s="560"/>
      <c r="P159" s="561"/>
      <c r="Q159" s="561"/>
      <c r="R159" s="562"/>
      <c r="S159" s="560"/>
      <c r="T159" s="561"/>
      <c r="U159" s="561"/>
      <c r="V159" s="562"/>
      <c r="W159" s="560"/>
      <c r="X159" s="561"/>
      <c r="Y159" s="561"/>
      <c r="Z159" s="562"/>
      <c r="AA159" s="887"/>
      <c r="AB159" s="888"/>
      <c r="AC159" s="888"/>
      <c r="AD159" s="889"/>
      <c r="AG159" s="269">
        <f t="shared" si="13"/>
        <v>0</v>
      </c>
      <c r="AH159" s="464">
        <f t="shared" si="14"/>
        <v>0</v>
      </c>
      <c r="AI159" s="410" t="b">
        <f t="shared" si="15"/>
        <v>0</v>
      </c>
      <c r="AJ159" s="9" t="str">
        <f t="shared" si="16"/>
        <v/>
      </c>
      <c r="AK159" s="410" t="b">
        <f t="shared" si="17"/>
        <v>0</v>
      </c>
      <c r="AL159" s="9" t="str">
        <f t="shared" si="18"/>
        <v/>
      </c>
      <c r="AM159" s="410" t="b">
        <f t="shared" si="19"/>
        <v>0</v>
      </c>
      <c r="AN159" s="449">
        <f t="shared" si="20"/>
        <v>0</v>
      </c>
      <c r="AO159" s="344">
        <f t="shared" si="21"/>
        <v>-1</v>
      </c>
      <c r="AP159" s="345">
        <f t="shared" si="22"/>
        <v>0</v>
      </c>
      <c r="AT159" s="290">
        <f t="shared" si="23"/>
        <v>0</v>
      </c>
      <c r="AU159" s="291" t="str">
        <f>IF(AT159=0,"",
IF(SUM($AT$63:AT159)=1,AV159,
IF($AT$183&gt;SUM($AT$63:AT159),_xlfn.CONCAT(", ",AV159),
IF($AT$183=SUM($AT$63:AT159),_xlfn.CONCAT(" y ",AV159)))))</f>
        <v/>
      </c>
      <c r="AV159" s="231" t="s">
        <v>6308</v>
      </c>
      <c r="AW159" s="424">
        <f t="shared" si="24"/>
        <v>0</v>
      </c>
      <c r="AX159" s="426">
        <f t="shared" si="25"/>
        <v>0</v>
      </c>
    </row>
    <row r="160" spans="1:50" s="4" customFormat="1" ht="15" customHeight="1">
      <c r="A160" s="6"/>
      <c r="B160" s="5"/>
      <c r="C160" s="87" t="s">
        <v>202</v>
      </c>
      <c r="D160" s="817"/>
      <c r="E160" s="818"/>
      <c r="F160" s="818"/>
      <c r="G160" s="818"/>
      <c r="H160" s="818"/>
      <c r="I160" s="818"/>
      <c r="J160" s="819"/>
      <c r="K160" s="560"/>
      <c r="L160" s="561"/>
      <c r="M160" s="561"/>
      <c r="N160" s="562"/>
      <c r="O160" s="560"/>
      <c r="P160" s="561"/>
      <c r="Q160" s="561"/>
      <c r="R160" s="562"/>
      <c r="S160" s="560"/>
      <c r="T160" s="561"/>
      <c r="U160" s="561"/>
      <c r="V160" s="562"/>
      <c r="W160" s="560"/>
      <c r="X160" s="561"/>
      <c r="Y160" s="561"/>
      <c r="Z160" s="562"/>
      <c r="AA160" s="887"/>
      <c r="AB160" s="888"/>
      <c r="AC160" s="888"/>
      <c r="AD160" s="889"/>
      <c r="AG160" s="269">
        <f t="shared" si="13"/>
        <v>0</v>
      </c>
      <c r="AH160" s="464">
        <f t="shared" si="14"/>
        <v>0</v>
      </c>
      <c r="AI160" s="410" t="b">
        <f t="shared" si="15"/>
        <v>0</v>
      </c>
      <c r="AJ160" s="9" t="str">
        <f t="shared" si="16"/>
        <v/>
      </c>
      <c r="AK160" s="410" t="b">
        <f t="shared" si="17"/>
        <v>0</v>
      </c>
      <c r="AL160" s="9" t="str">
        <f t="shared" si="18"/>
        <v/>
      </c>
      <c r="AM160" s="410" t="b">
        <f t="shared" si="19"/>
        <v>0</v>
      </c>
      <c r="AN160" s="449">
        <f t="shared" si="20"/>
        <v>0</v>
      </c>
      <c r="AO160" s="344">
        <f t="shared" si="21"/>
        <v>-1</v>
      </c>
      <c r="AP160" s="345">
        <f t="shared" si="22"/>
        <v>0</v>
      </c>
      <c r="AT160" s="290">
        <f t="shared" si="23"/>
        <v>0</v>
      </c>
      <c r="AU160" s="291" t="str">
        <f>IF(AT160=0,"",
IF(SUM($AT$63:AT160)=1,AV160,
IF($AT$183&gt;SUM($AT$63:AT160),_xlfn.CONCAT(", ",AV160),
IF($AT$183=SUM($AT$63:AT160),_xlfn.CONCAT(" y ",AV160)))))</f>
        <v/>
      </c>
      <c r="AV160" s="231" t="s">
        <v>6309</v>
      </c>
      <c r="AW160" s="424">
        <f t="shared" si="24"/>
        <v>0</v>
      </c>
      <c r="AX160" s="426">
        <f t="shared" si="25"/>
        <v>0</v>
      </c>
    </row>
    <row r="161" spans="1:50" s="4" customFormat="1" ht="15" customHeight="1">
      <c r="A161" s="6"/>
      <c r="B161" s="5"/>
      <c r="C161" s="87" t="s">
        <v>203</v>
      </c>
      <c r="D161" s="817"/>
      <c r="E161" s="818"/>
      <c r="F161" s="818"/>
      <c r="G161" s="818"/>
      <c r="H161" s="818"/>
      <c r="I161" s="818"/>
      <c r="J161" s="819"/>
      <c r="K161" s="560"/>
      <c r="L161" s="561"/>
      <c r="M161" s="561"/>
      <c r="N161" s="562"/>
      <c r="O161" s="560"/>
      <c r="P161" s="561"/>
      <c r="Q161" s="561"/>
      <c r="R161" s="562"/>
      <c r="S161" s="560"/>
      <c r="T161" s="561"/>
      <c r="U161" s="561"/>
      <c r="V161" s="562"/>
      <c r="W161" s="560"/>
      <c r="X161" s="561"/>
      <c r="Y161" s="561"/>
      <c r="Z161" s="562"/>
      <c r="AA161" s="887"/>
      <c r="AB161" s="888"/>
      <c r="AC161" s="888"/>
      <c r="AD161" s="889"/>
      <c r="AG161" s="269">
        <f t="shared" si="13"/>
        <v>0</v>
      </c>
      <c r="AH161" s="464">
        <f t="shared" si="14"/>
        <v>0</v>
      </c>
      <c r="AI161" s="410" t="b">
        <f t="shared" si="15"/>
        <v>0</v>
      </c>
      <c r="AJ161" s="9" t="str">
        <f t="shared" si="16"/>
        <v/>
      </c>
      <c r="AK161" s="410" t="b">
        <f t="shared" si="17"/>
        <v>0</v>
      </c>
      <c r="AL161" s="9" t="str">
        <f t="shared" si="18"/>
        <v/>
      </c>
      <c r="AM161" s="410" t="b">
        <f t="shared" si="19"/>
        <v>0</v>
      </c>
      <c r="AN161" s="449">
        <f t="shared" si="20"/>
        <v>0</v>
      </c>
      <c r="AO161" s="344">
        <f t="shared" si="21"/>
        <v>-1</v>
      </c>
      <c r="AP161" s="345">
        <f t="shared" si="22"/>
        <v>0</v>
      </c>
      <c r="AT161" s="290">
        <f t="shared" si="23"/>
        <v>0</v>
      </c>
      <c r="AU161" s="291" t="str">
        <f>IF(AT161=0,"",
IF(SUM($AT$63:AT161)=1,AV161,
IF($AT$183&gt;SUM($AT$63:AT161),_xlfn.CONCAT(", ",AV161),
IF($AT$183=SUM($AT$63:AT161),_xlfn.CONCAT(" y ",AV161)))))</f>
        <v/>
      </c>
      <c r="AV161" s="231" t="s">
        <v>6310</v>
      </c>
      <c r="AW161" s="424">
        <f t="shared" si="24"/>
        <v>0</v>
      </c>
      <c r="AX161" s="426">
        <f t="shared" si="25"/>
        <v>0</v>
      </c>
    </row>
    <row r="162" spans="1:50" s="4" customFormat="1" ht="15" customHeight="1">
      <c r="A162" s="6"/>
      <c r="B162" s="5"/>
      <c r="C162" s="87" t="s">
        <v>204</v>
      </c>
      <c r="D162" s="817"/>
      <c r="E162" s="818"/>
      <c r="F162" s="818"/>
      <c r="G162" s="818"/>
      <c r="H162" s="818"/>
      <c r="I162" s="818"/>
      <c r="J162" s="819"/>
      <c r="K162" s="560"/>
      <c r="L162" s="561"/>
      <c r="M162" s="561"/>
      <c r="N162" s="562"/>
      <c r="O162" s="560"/>
      <c r="P162" s="561"/>
      <c r="Q162" s="561"/>
      <c r="R162" s="562"/>
      <c r="S162" s="560"/>
      <c r="T162" s="561"/>
      <c r="U162" s="561"/>
      <c r="V162" s="562"/>
      <c r="W162" s="560"/>
      <c r="X162" s="561"/>
      <c r="Y162" s="561"/>
      <c r="Z162" s="562"/>
      <c r="AA162" s="887"/>
      <c r="AB162" s="888"/>
      <c r="AC162" s="888"/>
      <c r="AD162" s="889"/>
      <c r="AG162" s="269">
        <f t="shared" si="13"/>
        <v>0</v>
      </c>
      <c r="AH162" s="464">
        <f t="shared" si="14"/>
        <v>0</v>
      </c>
      <c r="AI162" s="410" t="b">
        <f t="shared" si="15"/>
        <v>0</v>
      </c>
      <c r="AJ162" s="9" t="str">
        <f t="shared" si="16"/>
        <v/>
      </c>
      <c r="AK162" s="410" t="b">
        <f t="shared" si="17"/>
        <v>0</v>
      </c>
      <c r="AL162" s="9" t="str">
        <f t="shared" si="18"/>
        <v/>
      </c>
      <c r="AM162" s="410" t="b">
        <f t="shared" si="19"/>
        <v>0</v>
      </c>
      <c r="AN162" s="449">
        <f t="shared" si="20"/>
        <v>0</v>
      </c>
      <c r="AO162" s="344">
        <f t="shared" si="21"/>
        <v>-1</v>
      </c>
      <c r="AP162" s="345">
        <f t="shared" si="22"/>
        <v>0</v>
      </c>
      <c r="AT162" s="290">
        <f t="shared" si="23"/>
        <v>0</v>
      </c>
      <c r="AU162" s="291" t="str">
        <f>IF(AT162=0,"",
IF(SUM($AT$63:AT162)=1,AV162,
IF($AT$183&gt;SUM($AT$63:AT162),_xlfn.CONCAT(", ",AV162),
IF($AT$183=SUM($AT$63:AT162),_xlfn.CONCAT(" y ",AV162)))))</f>
        <v/>
      </c>
      <c r="AV162" s="231" t="s">
        <v>6311</v>
      </c>
      <c r="AW162" s="424">
        <f t="shared" si="24"/>
        <v>0</v>
      </c>
      <c r="AX162" s="426">
        <f t="shared" si="25"/>
        <v>0</v>
      </c>
    </row>
    <row r="163" spans="1:50" s="4" customFormat="1" ht="15" customHeight="1">
      <c r="A163" s="6"/>
      <c r="B163" s="5"/>
      <c r="C163" s="87" t="s">
        <v>205</v>
      </c>
      <c r="D163" s="817"/>
      <c r="E163" s="818"/>
      <c r="F163" s="818"/>
      <c r="G163" s="818"/>
      <c r="H163" s="818"/>
      <c r="I163" s="818"/>
      <c r="J163" s="819"/>
      <c r="K163" s="560"/>
      <c r="L163" s="561"/>
      <c r="M163" s="561"/>
      <c r="N163" s="562"/>
      <c r="O163" s="560"/>
      <c r="P163" s="561"/>
      <c r="Q163" s="561"/>
      <c r="R163" s="562"/>
      <c r="S163" s="560"/>
      <c r="T163" s="561"/>
      <c r="U163" s="561"/>
      <c r="V163" s="562"/>
      <c r="W163" s="560"/>
      <c r="X163" s="561"/>
      <c r="Y163" s="561"/>
      <c r="Z163" s="562"/>
      <c r="AA163" s="887"/>
      <c r="AB163" s="888"/>
      <c r="AC163" s="888"/>
      <c r="AD163" s="889"/>
      <c r="AG163" s="269">
        <f t="shared" si="13"/>
        <v>0</v>
      </c>
      <c r="AH163" s="464">
        <f t="shared" si="14"/>
        <v>0</v>
      </c>
      <c r="AI163" s="410" t="b">
        <f t="shared" si="15"/>
        <v>0</v>
      </c>
      <c r="AJ163" s="9" t="str">
        <f t="shared" si="16"/>
        <v/>
      </c>
      <c r="AK163" s="410" t="b">
        <f t="shared" si="17"/>
        <v>0</v>
      </c>
      <c r="AL163" s="9" t="str">
        <f t="shared" si="18"/>
        <v/>
      </c>
      <c r="AM163" s="410" t="b">
        <f t="shared" si="19"/>
        <v>0</v>
      </c>
      <c r="AN163" s="449">
        <f t="shared" si="20"/>
        <v>0</v>
      </c>
      <c r="AO163" s="344">
        <f t="shared" si="21"/>
        <v>-1</v>
      </c>
      <c r="AP163" s="345">
        <f t="shared" si="22"/>
        <v>0</v>
      </c>
      <c r="AT163" s="290">
        <f t="shared" si="23"/>
        <v>0</v>
      </c>
      <c r="AU163" s="291" t="str">
        <f>IF(AT163=0,"",
IF(SUM($AT$63:AT163)=1,AV163,
IF($AT$183&gt;SUM($AT$63:AT163),_xlfn.CONCAT(", ",AV163),
IF($AT$183=SUM($AT$63:AT163),_xlfn.CONCAT(" y ",AV163)))))</f>
        <v/>
      </c>
      <c r="AV163" s="231" t="s">
        <v>6312</v>
      </c>
      <c r="AW163" s="424">
        <f t="shared" si="24"/>
        <v>0</v>
      </c>
      <c r="AX163" s="426">
        <f t="shared" si="25"/>
        <v>0</v>
      </c>
    </row>
    <row r="164" spans="1:50" s="4" customFormat="1" ht="15" customHeight="1">
      <c r="A164" s="6"/>
      <c r="B164" s="5"/>
      <c r="C164" s="87" t="s">
        <v>206</v>
      </c>
      <c r="D164" s="817"/>
      <c r="E164" s="818"/>
      <c r="F164" s="818"/>
      <c r="G164" s="818"/>
      <c r="H164" s="818"/>
      <c r="I164" s="818"/>
      <c r="J164" s="819"/>
      <c r="K164" s="560"/>
      <c r="L164" s="561"/>
      <c r="M164" s="561"/>
      <c r="N164" s="562"/>
      <c r="O164" s="560"/>
      <c r="P164" s="561"/>
      <c r="Q164" s="561"/>
      <c r="R164" s="562"/>
      <c r="S164" s="560"/>
      <c r="T164" s="561"/>
      <c r="U164" s="561"/>
      <c r="V164" s="562"/>
      <c r="W164" s="560"/>
      <c r="X164" s="561"/>
      <c r="Y164" s="561"/>
      <c r="Z164" s="562"/>
      <c r="AA164" s="887"/>
      <c r="AB164" s="888"/>
      <c r="AC164" s="888"/>
      <c r="AD164" s="889"/>
      <c r="AG164" s="269">
        <f t="shared" si="13"/>
        <v>0</v>
      </c>
      <c r="AH164" s="464">
        <f t="shared" si="14"/>
        <v>0</v>
      </c>
      <c r="AI164" s="410" t="b">
        <f t="shared" si="15"/>
        <v>0</v>
      </c>
      <c r="AJ164" s="9" t="str">
        <f t="shared" si="16"/>
        <v/>
      </c>
      <c r="AK164" s="410" t="b">
        <f t="shared" si="17"/>
        <v>0</v>
      </c>
      <c r="AL164" s="9" t="str">
        <f t="shared" si="18"/>
        <v/>
      </c>
      <c r="AM164" s="410" t="b">
        <f t="shared" si="19"/>
        <v>0</v>
      </c>
      <c r="AN164" s="449">
        <f t="shared" si="20"/>
        <v>0</v>
      </c>
      <c r="AO164" s="344">
        <f t="shared" si="21"/>
        <v>-1</v>
      </c>
      <c r="AP164" s="345">
        <f t="shared" si="22"/>
        <v>0</v>
      </c>
      <c r="AT164" s="290">
        <f t="shared" si="23"/>
        <v>0</v>
      </c>
      <c r="AU164" s="291" t="str">
        <f>IF(AT164=0,"",
IF(SUM($AT$63:AT164)=1,AV164,
IF($AT$183&gt;SUM($AT$63:AT164),_xlfn.CONCAT(", ",AV164),
IF($AT$183=SUM($AT$63:AT164),_xlfn.CONCAT(" y ",AV164)))))</f>
        <v/>
      </c>
      <c r="AV164" s="231" t="s">
        <v>6313</v>
      </c>
      <c r="AW164" s="424">
        <f t="shared" si="24"/>
        <v>0</v>
      </c>
      <c r="AX164" s="426">
        <f t="shared" si="25"/>
        <v>0</v>
      </c>
    </row>
    <row r="165" spans="1:50" s="4" customFormat="1" ht="15" customHeight="1">
      <c r="A165" s="6"/>
      <c r="B165" s="5"/>
      <c r="C165" s="87" t="s">
        <v>207</v>
      </c>
      <c r="D165" s="817"/>
      <c r="E165" s="818"/>
      <c r="F165" s="818"/>
      <c r="G165" s="818"/>
      <c r="H165" s="818"/>
      <c r="I165" s="818"/>
      <c r="J165" s="819"/>
      <c r="K165" s="560"/>
      <c r="L165" s="561"/>
      <c r="M165" s="561"/>
      <c r="N165" s="562"/>
      <c r="O165" s="560"/>
      <c r="P165" s="561"/>
      <c r="Q165" s="561"/>
      <c r="R165" s="562"/>
      <c r="S165" s="560"/>
      <c r="T165" s="561"/>
      <c r="U165" s="561"/>
      <c r="V165" s="562"/>
      <c r="W165" s="560"/>
      <c r="X165" s="561"/>
      <c r="Y165" s="561"/>
      <c r="Z165" s="562"/>
      <c r="AA165" s="887"/>
      <c r="AB165" s="888"/>
      <c r="AC165" s="888"/>
      <c r="AD165" s="889"/>
      <c r="AG165" s="269">
        <f t="shared" si="13"/>
        <v>0</v>
      </c>
      <c r="AH165" s="464">
        <f t="shared" si="14"/>
        <v>0</v>
      </c>
      <c r="AI165" s="410" t="b">
        <f t="shared" si="15"/>
        <v>0</v>
      </c>
      <c r="AJ165" s="9" t="str">
        <f t="shared" si="16"/>
        <v/>
      </c>
      <c r="AK165" s="410" t="b">
        <f t="shared" si="17"/>
        <v>0</v>
      </c>
      <c r="AL165" s="9" t="str">
        <f t="shared" si="18"/>
        <v/>
      </c>
      <c r="AM165" s="410" t="b">
        <f t="shared" si="19"/>
        <v>0</v>
      </c>
      <c r="AN165" s="449">
        <f t="shared" si="20"/>
        <v>0</v>
      </c>
      <c r="AO165" s="344">
        <f t="shared" si="21"/>
        <v>-1</v>
      </c>
      <c r="AP165" s="345">
        <f t="shared" si="22"/>
        <v>0</v>
      </c>
      <c r="AT165" s="290">
        <f t="shared" si="23"/>
        <v>0</v>
      </c>
      <c r="AU165" s="291" t="str">
        <f>IF(AT165=0,"",
IF(SUM($AT$63:AT165)=1,AV165,
IF($AT$183&gt;SUM($AT$63:AT165),_xlfn.CONCAT(", ",AV165),
IF($AT$183=SUM($AT$63:AT165),_xlfn.CONCAT(" y ",AV165)))))</f>
        <v/>
      </c>
      <c r="AV165" s="231" t="s">
        <v>6314</v>
      </c>
      <c r="AW165" s="424">
        <f t="shared" si="24"/>
        <v>0</v>
      </c>
      <c r="AX165" s="426">
        <f t="shared" si="25"/>
        <v>0</v>
      </c>
    </row>
    <row r="166" spans="1:50" s="4" customFormat="1" ht="15" customHeight="1">
      <c r="A166" s="6"/>
      <c r="B166" s="5"/>
      <c r="C166" s="87" t="s">
        <v>208</v>
      </c>
      <c r="D166" s="817"/>
      <c r="E166" s="818"/>
      <c r="F166" s="818"/>
      <c r="G166" s="818"/>
      <c r="H166" s="818"/>
      <c r="I166" s="818"/>
      <c r="J166" s="819"/>
      <c r="K166" s="560"/>
      <c r="L166" s="561"/>
      <c r="M166" s="561"/>
      <c r="N166" s="562"/>
      <c r="O166" s="560"/>
      <c r="P166" s="561"/>
      <c r="Q166" s="561"/>
      <c r="R166" s="562"/>
      <c r="S166" s="560"/>
      <c r="T166" s="561"/>
      <c r="U166" s="561"/>
      <c r="V166" s="562"/>
      <c r="W166" s="560"/>
      <c r="X166" s="561"/>
      <c r="Y166" s="561"/>
      <c r="Z166" s="562"/>
      <c r="AA166" s="887"/>
      <c r="AB166" s="888"/>
      <c r="AC166" s="888"/>
      <c r="AD166" s="889"/>
      <c r="AG166" s="269">
        <f t="shared" si="13"/>
        <v>0</v>
      </c>
      <c r="AH166" s="464">
        <f t="shared" si="14"/>
        <v>0</v>
      </c>
      <c r="AI166" s="410" t="b">
        <f t="shared" si="15"/>
        <v>0</v>
      </c>
      <c r="AJ166" s="9" t="str">
        <f t="shared" si="16"/>
        <v/>
      </c>
      <c r="AK166" s="410" t="b">
        <f t="shared" si="17"/>
        <v>0</v>
      </c>
      <c r="AL166" s="9" t="str">
        <f t="shared" si="18"/>
        <v/>
      </c>
      <c r="AM166" s="410" t="b">
        <f t="shared" si="19"/>
        <v>0</v>
      </c>
      <c r="AN166" s="449">
        <f t="shared" si="20"/>
        <v>0</v>
      </c>
      <c r="AO166" s="344">
        <f t="shared" si="21"/>
        <v>-1</v>
      </c>
      <c r="AP166" s="345">
        <f t="shared" si="22"/>
        <v>0</v>
      </c>
      <c r="AT166" s="290">
        <f t="shared" si="23"/>
        <v>0</v>
      </c>
      <c r="AU166" s="291" t="str">
        <f>IF(AT166=0,"",
IF(SUM($AT$63:AT166)=1,AV166,
IF($AT$183&gt;SUM($AT$63:AT166),_xlfn.CONCAT(", ",AV166),
IF($AT$183=SUM($AT$63:AT166),_xlfn.CONCAT(" y ",AV166)))))</f>
        <v/>
      </c>
      <c r="AV166" s="231" t="s">
        <v>6315</v>
      </c>
      <c r="AW166" s="424">
        <f t="shared" si="24"/>
        <v>0</v>
      </c>
      <c r="AX166" s="426">
        <f t="shared" si="25"/>
        <v>0</v>
      </c>
    </row>
    <row r="167" spans="1:50" s="4" customFormat="1" ht="15" customHeight="1">
      <c r="A167" s="6"/>
      <c r="B167" s="5"/>
      <c r="C167" s="87" t="s">
        <v>209</v>
      </c>
      <c r="D167" s="817"/>
      <c r="E167" s="818"/>
      <c r="F167" s="818"/>
      <c r="G167" s="818"/>
      <c r="H167" s="818"/>
      <c r="I167" s="818"/>
      <c r="J167" s="819"/>
      <c r="K167" s="560"/>
      <c r="L167" s="561"/>
      <c r="M167" s="561"/>
      <c r="N167" s="562"/>
      <c r="O167" s="560"/>
      <c r="P167" s="561"/>
      <c r="Q167" s="561"/>
      <c r="R167" s="562"/>
      <c r="S167" s="560"/>
      <c r="T167" s="561"/>
      <c r="U167" s="561"/>
      <c r="V167" s="562"/>
      <c r="W167" s="560"/>
      <c r="X167" s="561"/>
      <c r="Y167" s="561"/>
      <c r="Z167" s="562"/>
      <c r="AA167" s="887"/>
      <c r="AB167" s="888"/>
      <c r="AC167" s="888"/>
      <c r="AD167" s="889"/>
      <c r="AG167" s="269">
        <f t="shared" si="13"/>
        <v>0</v>
      </c>
      <c r="AH167" s="464">
        <f t="shared" si="14"/>
        <v>0</v>
      </c>
      <c r="AI167" s="410" t="b">
        <f t="shared" si="15"/>
        <v>0</v>
      </c>
      <c r="AJ167" s="9" t="str">
        <f t="shared" si="16"/>
        <v/>
      </c>
      <c r="AK167" s="410" t="b">
        <f t="shared" si="17"/>
        <v>0</v>
      </c>
      <c r="AL167" s="9" t="str">
        <f t="shared" si="18"/>
        <v/>
      </c>
      <c r="AM167" s="410" t="b">
        <f t="shared" si="19"/>
        <v>0</v>
      </c>
      <c r="AN167" s="449">
        <f t="shared" si="20"/>
        <v>0</v>
      </c>
      <c r="AO167" s="344">
        <f t="shared" si="21"/>
        <v>-1</v>
      </c>
      <c r="AP167" s="345">
        <f t="shared" si="22"/>
        <v>0</v>
      </c>
      <c r="AT167" s="290">
        <f t="shared" si="23"/>
        <v>0</v>
      </c>
      <c r="AU167" s="291" t="str">
        <f>IF(AT167=0,"",
IF(SUM($AT$63:AT167)=1,AV167,
IF($AT$183&gt;SUM($AT$63:AT167),_xlfn.CONCAT(", ",AV167),
IF($AT$183=SUM($AT$63:AT167),_xlfn.CONCAT(" y ",AV167)))))</f>
        <v/>
      </c>
      <c r="AV167" s="231" t="s">
        <v>6316</v>
      </c>
      <c r="AW167" s="424">
        <f t="shared" si="24"/>
        <v>0</v>
      </c>
      <c r="AX167" s="426">
        <f t="shared" si="25"/>
        <v>0</v>
      </c>
    </row>
    <row r="168" spans="1:50" s="4" customFormat="1" ht="15" customHeight="1">
      <c r="A168" s="6"/>
      <c r="B168" s="5"/>
      <c r="C168" s="87" t="s">
        <v>210</v>
      </c>
      <c r="D168" s="817"/>
      <c r="E168" s="818"/>
      <c r="F168" s="818"/>
      <c r="G168" s="818"/>
      <c r="H168" s="818"/>
      <c r="I168" s="818"/>
      <c r="J168" s="819"/>
      <c r="K168" s="560"/>
      <c r="L168" s="561"/>
      <c r="M168" s="561"/>
      <c r="N168" s="562"/>
      <c r="O168" s="560"/>
      <c r="P168" s="561"/>
      <c r="Q168" s="561"/>
      <c r="R168" s="562"/>
      <c r="S168" s="560"/>
      <c r="T168" s="561"/>
      <c r="U168" s="561"/>
      <c r="V168" s="562"/>
      <c r="W168" s="560"/>
      <c r="X168" s="561"/>
      <c r="Y168" s="561"/>
      <c r="Z168" s="562"/>
      <c r="AA168" s="887"/>
      <c r="AB168" s="888"/>
      <c r="AC168" s="888"/>
      <c r="AD168" s="889"/>
      <c r="AG168" s="269">
        <f t="shared" si="13"/>
        <v>0</v>
      </c>
      <c r="AH168" s="464">
        <f t="shared" si="14"/>
        <v>0</v>
      </c>
      <c r="AI168" s="410" t="b">
        <f t="shared" si="15"/>
        <v>0</v>
      </c>
      <c r="AJ168" s="9" t="str">
        <f t="shared" si="16"/>
        <v/>
      </c>
      <c r="AK168" s="410" t="b">
        <f t="shared" si="17"/>
        <v>0</v>
      </c>
      <c r="AL168" s="9" t="str">
        <f t="shared" si="18"/>
        <v/>
      </c>
      <c r="AM168" s="410" t="b">
        <f t="shared" si="19"/>
        <v>0</v>
      </c>
      <c r="AN168" s="449">
        <f t="shared" si="20"/>
        <v>0</v>
      </c>
      <c r="AO168" s="344">
        <f t="shared" si="21"/>
        <v>-1</v>
      </c>
      <c r="AP168" s="345">
        <f t="shared" si="22"/>
        <v>0</v>
      </c>
      <c r="AT168" s="290">
        <f t="shared" si="23"/>
        <v>0</v>
      </c>
      <c r="AU168" s="291" t="str">
        <f>IF(AT168=0,"",
IF(SUM($AT$63:AT168)=1,AV168,
IF($AT$183&gt;SUM($AT$63:AT168),_xlfn.CONCAT(", ",AV168),
IF($AT$183=SUM($AT$63:AT168),_xlfn.CONCAT(" y ",AV168)))))</f>
        <v/>
      </c>
      <c r="AV168" s="231" t="s">
        <v>6317</v>
      </c>
      <c r="AW168" s="424">
        <f t="shared" si="24"/>
        <v>0</v>
      </c>
      <c r="AX168" s="426">
        <f t="shared" si="25"/>
        <v>0</v>
      </c>
    </row>
    <row r="169" spans="1:50" s="4" customFormat="1" ht="15" customHeight="1">
      <c r="A169" s="6"/>
      <c r="B169" s="5"/>
      <c r="C169" s="87" t="s">
        <v>211</v>
      </c>
      <c r="D169" s="817"/>
      <c r="E169" s="818"/>
      <c r="F169" s="818"/>
      <c r="G169" s="818"/>
      <c r="H169" s="818"/>
      <c r="I169" s="818"/>
      <c r="J169" s="819"/>
      <c r="K169" s="560"/>
      <c r="L169" s="561"/>
      <c r="M169" s="561"/>
      <c r="N169" s="562"/>
      <c r="O169" s="560"/>
      <c r="P169" s="561"/>
      <c r="Q169" s="561"/>
      <c r="R169" s="562"/>
      <c r="S169" s="560"/>
      <c r="T169" s="561"/>
      <c r="U169" s="561"/>
      <c r="V169" s="562"/>
      <c r="W169" s="560"/>
      <c r="X169" s="561"/>
      <c r="Y169" s="561"/>
      <c r="Z169" s="562"/>
      <c r="AA169" s="887"/>
      <c r="AB169" s="888"/>
      <c r="AC169" s="888"/>
      <c r="AD169" s="889"/>
      <c r="AG169" s="269">
        <f t="shared" si="13"/>
        <v>0</v>
      </c>
      <c r="AH169" s="464">
        <f t="shared" si="14"/>
        <v>0</v>
      </c>
      <c r="AI169" s="410" t="b">
        <f t="shared" si="15"/>
        <v>0</v>
      </c>
      <c r="AJ169" s="9" t="str">
        <f t="shared" si="16"/>
        <v/>
      </c>
      <c r="AK169" s="410" t="b">
        <f t="shared" si="17"/>
        <v>0</v>
      </c>
      <c r="AL169" s="9" t="str">
        <f t="shared" si="18"/>
        <v/>
      </c>
      <c r="AM169" s="410" t="b">
        <f t="shared" si="19"/>
        <v>0</v>
      </c>
      <c r="AN169" s="449">
        <f t="shared" si="20"/>
        <v>0</v>
      </c>
      <c r="AO169" s="344">
        <f t="shared" si="21"/>
        <v>-1</v>
      </c>
      <c r="AP169" s="345">
        <f t="shared" si="22"/>
        <v>0</v>
      </c>
      <c r="AT169" s="290">
        <f t="shared" si="23"/>
        <v>0</v>
      </c>
      <c r="AU169" s="291" t="str">
        <f>IF(AT169=0,"",
IF(SUM($AT$63:AT169)=1,AV169,
IF($AT$183&gt;SUM($AT$63:AT169),_xlfn.CONCAT(", ",AV169),
IF($AT$183=SUM($AT$63:AT169),_xlfn.CONCAT(" y ",AV169)))))</f>
        <v/>
      </c>
      <c r="AV169" s="231" t="s">
        <v>6318</v>
      </c>
      <c r="AW169" s="424">
        <f t="shared" si="24"/>
        <v>0</v>
      </c>
      <c r="AX169" s="426">
        <f t="shared" si="25"/>
        <v>0</v>
      </c>
    </row>
    <row r="170" spans="1:50" s="4" customFormat="1" ht="15" customHeight="1">
      <c r="A170" s="6"/>
      <c r="B170" s="5"/>
      <c r="C170" s="87" t="s">
        <v>212</v>
      </c>
      <c r="D170" s="817"/>
      <c r="E170" s="818"/>
      <c r="F170" s="818"/>
      <c r="G170" s="818"/>
      <c r="H170" s="818"/>
      <c r="I170" s="818"/>
      <c r="J170" s="819"/>
      <c r="K170" s="560"/>
      <c r="L170" s="561"/>
      <c r="M170" s="561"/>
      <c r="N170" s="562"/>
      <c r="O170" s="560"/>
      <c r="P170" s="561"/>
      <c r="Q170" s="561"/>
      <c r="R170" s="562"/>
      <c r="S170" s="560"/>
      <c r="T170" s="561"/>
      <c r="U170" s="561"/>
      <c r="V170" s="562"/>
      <c r="W170" s="560"/>
      <c r="X170" s="561"/>
      <c r="Y170" s="561"/>
      <c r="Z170" s="562"/>
      <c r="AA170" s="887"/>
      <c r="AB170" s="888"/>
      <c r="AC170" s="888"/>
      <c r="AD170" s="889"/>
      <c r="AG170" s="269">
        <f t="shared" si="13"/>
        <v>0</v>
      </c>
      <c r="AH170" s="464">
        <f t="shared" si="14"/>
        <v>0</v>
      </c>
      <c r="AI170" s="410" t="b">
        <f t="shared" si="15"/>
        <v>0</v>
      </c>
      <c r="AJ170" s="9" t="str">
        <f t="shared" si="16"/>
        <v/>
      </c>
      <c r="AK170" s="410" t="b">
        <f t="shared" si="17"/>
        <v>0</v>
      </c>
      <c r="AL170" s="9" t="str">
        <f t="shared" si="18"/>
        <v/>
      </c>
      <c r="AM170" s="410" t="b">
        <f t="shared" si="19"/>
        <v>0</v>
      </c>
      <c r="AN170" s="449">
        <f t="shared" si="20"/>
        <v>0</v>
      </c>
      <c r="AO170" s="344">
        <f t="shared" si="21"/>
        <v>-1</v>
      </c>
      <c r="AP170" s="345">
        <f t="shared" si="22"/>
        <v>0</v>
      </c>
      <c r="AT170" s="290">
        <f t="shared" si="23"/>
        <v>0</v>
      </c>
      <c r="AU170" s="291" t="str">
        <f>IF(AT170=0,"",
IF(SUM($AT$63:AT170)=1,AV170,
IF($AT$183&gt;SUM($AT$63:AT170),_xlfn.CONCAT(", ",AV170),
IF($AT$183=SUM($AT$63:AT170),_xlfn.CONCAT(" y ",AV170)))))</f>
        <v/>
      </c>
      <c r="AV170" s="231" t="s">
        <v>6319</v>
      </c>
      <c r="AW170" s="424">
        <f t="shared" si="24"/>
        <v>0</v>
      </c>
      <c r="AX170" s="426">
        <f t="shared" si="25"/>
        <v>0</v>
      </c>
    </row>
    <row r="171" spans="1:50" s="4" customFormat="1" ht="15" customHeight="1">
      <c r="A171" s="6"/>
      <c r="B171" s="5"/>
      <c r="C171" s="87" t="s">
        <v>213</v>
      </c>
      <c r="D171" s="817"/>
      <c r="E171" s="818"/>
      <c r="F171" s="818"/>
      <c r="G171" s="818"/>
      <c r="H171" s="818"/>
      <c r="I171" s="818"/>
      <c r="J171" s="819"/>
      <c r="K171" s="560"/>
      <c r="L171" s="561"/>
      <c r="M171" s="561"/>
      <c r="N171" s="562"/>
      <c r="O171" s="560"/>
      <c r="P171" s="561"/>
      <c r="Q171" s="561"/>
      <c r="R171" s="562"/>
      <c r="S171" s="560"/>
      <c r="T171" s="561"/>
      <c r="U171" s="561"/>
      <c r="V171" s="562"/>
      <c r="W171" s="560"/>
      <c r="X171" s="561"/>
      <c r="Y171" s="561"/>
      <c r="Z171" s="562"/>
      <c r="AA171" s="887"/>
      <c r="AB171" s="888"/>
      <c r="AC171" s="888"/>
      <c r="AD171" s="889"/>
      <c r="AG171" s="269">
        <f t="shared" si="13"/>
        <v>0</v>
      </c>
      <c r="AH171" s="464">
        <f t="shared" si="14"/>
        <v>0</v>
      </c>
      <c r="AI171" s="410" t="b">
        <f t="shared" si="15"/>
        <v>0</v>
      </c>
      <c r="AJ171" s="9" t="str">
        <f t="shared" si="16"/>
        <v/>
      </c>
      <c r="AK171" s="410" t="b">
        <f t="shared" si="17"/>
        <v>0</v>
      </c>
      <c r="AL171" s="9" t="str">
        <f t="shared" si="18"/>
        <v/>
      </c>
      <c r="AM171" s="410" t="b">
        <f t="shared" si="19"/>
        <v>0</v>
      </c>
      <c r="AN171" s="449">
        <f t="shared" si="20"/>
        <v>0</v>
      </c>
      <c r="AO171" s="344">
        <f t="shared" si="21"/>
        <v>-1</v>
      </c>
      <c r="AP171" s="345">
        <f t="shared" si="22"/>
        <v>0</v>
      </c>
      <c r="AT171" s="290">
        <f t="shared" si="23"/>
        <v>0</v>
      </c>
      <c r="AU171" s="291" t="str">
        <f>IF(AT171=0,"",
IF(SUM($AT$63:AT171)=1,AV171,
IF($AT$183&gt;SUM($AT$63:AT171),_xlfn.CONCAT(", ",AV171),
IF($AT$183=SUM($AT$63:AT171),_xlfn.CONCAT(" y ",AV171)))))</f>
        <v/>
      </c>
      <c r="AV171" s="231" t="s">
        <v>6320</v>
      </c>
      <c r="AW171" s="424">
        <f t="shared" si="24"/>
        <v>0</v>
      </c>
      <c r="AX171" s="426">
        <f t="shared" si="25"/>
        <v>0</v>
      </c>
    </row>
    <row r="172" spans="1:50" s="4" customFormat="1" ht="15" customHeight="1">
      <c r="A172" s="6"/>
      <c r="B172" s="5"/>
      <c r="C172" s="87" t="s">
        <v>214</v>
      </c>
      <c r="D172" s="817"/>
      <c r="E172" s="818"/>
      <c r="F172" s="818"/>
      <c r="G172" s="818"/>
      <c r="H172" s="818"/>
      <c r="I172" s="818"/>
      <c r="J172" s="819"/>
      <c r="K172" s="560"/>
      <c r="L172" s="561"/>
      <c r="M172" s="561"/>
      <c r="N172" s="562"/>
      <c r="O172" s="560"/>
      <c r="P172" s="561"/>
      <c r="Q172" s="561"/>
      <c r="R172" s="562"/>
      <c r="S172" s="560"/>
      <c r="T172" s="561"/>
      <c r="U172" s="561"/>
      <c r="V172" s="562"/>
      <c r="W172" s="560"/>
      <c r="X172" s="561"/>
      <c r="Y172" s="561"/>
      <c r="Z172" s="562"/>
      <c r="AA172" s="887"/>
      <c r="AB172" s="888"/>
      <c r="AC172" s="888"/>
      <c r="AD172" s="889"/>
      <c r="AG172" s="269">
        <f t="shared" si="13"/>
        <v>0</v>
      </c>
      <c r="AH172" s="464">
        <f t="shared" si="14"/>
        <v>0</v>
      </c>
      <c r="AI172" s="410" t="b">
        <f t="shared" si="15"/>
        <v>0</v>
      </c>
      <c r="AJ172" s="9" t="str">
        <f t="shared" si="16"/>
        <v/>
      </c>
      <c r="AK172" s="410" t="b">
        <f t="shared" si="17"/>
        <v>0</v>
      </c>
      <c r="AL172" s="9" t="str">
        <f t="shared" si="18"/>
        <v/>
      </c>
      <c r="AM172" s="410" t="b">
        <f t="shared" si="19"/>
        <v>0</v>
      </c>
      <c r="AN172" s="449">
        <f t="shared" si="20"/>
        <v>0</v>
      </c>
      <c r="AO172" s="344">
        <f t="shared" si="21"/>
        <v>-1</v>
      </c>
      <c r="AP172" s="345">
        <f t="shared" si="22"/>
        <v>0</v>
      </c>
      <c r="AT172" s="290">
        <f t="shared" si="23"/>
        <v>0</v>
      </c>
      <c r="AU172" s="291" t="str">
        <f>IF(AT172=0,"",
IF(SUM($AT$63:AT172)=1,AV172,
IF($AT$183&gt;SUM($AT$63:AT172),_xlfn.CONCAT(", ",AV172),
IF($AT$183=SUM($AT$63:AT172),_xlfn.CONCAT(" y ",AV172)))))</f>
        <v/>
      </c>
      <c r="AV172" s="231" t="s">
        <v>6321</v>
      </c>
      <c r="AW172" s="424">
        <f t="shared" si="24"/>
        <v>0</v>
      </c>
      <c r="AX172" s="426">
        <f t="shared" si="25"/>
        <v>0</v>
      </c>
    </row>
    <row r="173" spans="1:50" s="4" customFormat="1" ht="15" customHeight="1">
      <c r="A173" s="6"/>
      <c r="B173" s="5"/>
      <c r="C173" s="87" t="s">
        <v>215</v>
      </c>
      <c r="D173" s="817"/>
      <c r="E173" s="818"/>
      <c r="F173" s="818"/>
      <c r="G173" s="818"/>
      <c r="H173" s="818"/>
      <c r="I173" s="818"/>
      <c r="J173" s="819"/>
      <c r="K173" s="560"/>
      <c r="L173" s="561"/>
      <c r="M173" s="561"/>
      <c r="N173" s="562"/>
      <c r="O173" s="560"/>
      <c r="P173" s="561"/>
      <c r="Q173" s="561"/>
      <c r="R173" s="562"/>
      <c r="S173" s="560"/>
      <c r="T173" s="561"/>
      <c r="U173" s="561"/>
      <c r="V173" s="562"/>
      <c r="W173" s="560"/>
      <c r="X173" s="561"/>
      <c r="Y173" s="561"/>
      <c r="Z173" s="562"/>
      <c r="AA173" s="887"/>
      <c r="AB173" s="888"/>
      <c r="AC173" s="888"/>
      <c r="AD173" s="889"/>
      <c r="AG173" s="269">
        <f t="shared" si="13"/>
        <v>0</v>
      </c>
      <c r="AH173" s="464">
        <f t="shared" si="14"/>
        <v>0</v>
      </c>
      <c r="AI173" s="410" t="b">
        <f t="shared" si="15"/>
        <v>0</v>
      </c>
      <c r="AJ173" s="9" t="str">
        <f t="shared" si="16"/>
        <v/>
      </c>
      <c r="AK173" s="410" t="b">
        <f t="shared" si="17"/>
        <v>0</v>
      </c>
      <c r="AL173" s="9" t="str">
        <f t="shared" si="18"/>
        <v/>
      </c>
      <c r="AM173" s="410" t="b">
        <f t="shared" si="19"/>
        <v>0</v>
      </c>
      <c r="AN173" s="449">
        <f t="shared" si="20"/>
        <v>0</v>
      </c>
      <c r="AO173" s="344">
        <f t="shared" si="21"/>
        <v>-1</v>
      </c>
      <c r="AP173" s="345">
        <f t="shared" si="22"/>
        <v>0</v>
      </c>
      <c r="AT173" s="290">
        <f t="shared" si="23"/>
        <v>0</v>
      </c>
      <c r="AU173" s="291" t="str">
        <f>IF(AT173=0,"",
IF(SUM($AT$63:AT173)=1,AV173,
IF($AT$183&gt;SUM($AT$63:AT173),_xlfn.CONCAT(", ",AV173),
IF($AT$183=SUM($AT$63:AT173),_xlfn.CONCAT(" y ",AV173)))))</f>
        <v/>
      </c>
      <c r="AV173" s="231" t="s">
        <v>6322</v>
      </c>
      <c r="AW173" s="424">
        <f t="shared" si="24"/>
        <v>0</v>
      </c>
      <c r="AX173" s="426">
        <f t="shared" si="25"/>
        <v>0</v>
      </c>
    </row>
    <row r="174" spans="1:50" s="4" customFormat="1" ht="15" customHeight="1">
      <c r="A174" s="6"/>
      <c r="B174" s="5"/>
      <c r="C174" s="87" t="s">
        <v>216</v>
      </c>
      <c r="D174" s="817"/>
      <c r="E174" s="818"/>
      <c r="F174" s="818"/>
      <c r="G174" s="818"/>
      <c r="H174" s="818"/>
      <c r="I174" s="818"/>
      <c r="J174" s="819"/>
      <c r="K174" s="560"/>
      <c r="L174" s="561"/>
      <c r="M174" s="561"/>
      <c r="N174" s="562"/>
      <c r="O174" s="560"/>
      <c r="P174" s="561"/>
      <c r="Q174" s="561"/>
      <c r="R174" s="562"/>
      <c r="S174" s="560"/>
      <c r="T174" s="561"/>
      <c r="U174" s="561"/>
      <c r="V174" s="562"/>
      <c r="W174" s="560"/>
      <c r="X174" s="561"/>
      <c r="Y174" s="561"/>
      <c r="Z174" s="562"/>
      <c r="AA174" s="887"/>
      <c r="AB174" s="888"/>
      <c r="AC174" s="888"/>
      <c r="AD174" s="889"/>
      <c r="AG174" s="269">
        <f t="shared" si="13"/>
        <v>0</v>
      </c>
      <c r="AH174" s="464">
        <f t="shared" si="14"/>
        <v>0</v>
      </c>
      <c r="AI174" s="410" t="b">
        <f t="shared" si="15"/>
        <v>0</v>
      </c>
      <c r="AJ174" s="9" t="str">
        <f t="shared" si="16"/>
        <v/>
      </c>
      <c r="AK174" s="410" t="b">
        <f t="shared" si="17"/>
        <v>0</v>
      </c>
      <c r="AL174" s="9" t="str">
        <f t="shared" si="18"/>
        <v/>
      </c>
      <c r="AM174" s="410" t="b">
        <f t="shared" si="19"/>
        <v>0</v>
      </c>
      <c r="AN174" s="449">
        <f t="shared" si="20"/>
        <v>0</v>
      </c>
      <c r="AO174" s="344">
        <f t="shared" si="21"/>
        <v>-1</v>
      </c>
      <c r="AP174" s="345">
        <f t="shared" si="22"/>
        <v>0</v>
      </c>
      <c r="AT174" s="290">
        <f t="shared" si="23"/>
        <v>0</v>
      </c>
      <c r="AU174" s="291" t="str">
        <f>IF(AT174=0,"",
IF(SUM($AT$63:AT174)=1,AV174,
IF($AT$183&gt;SUM($AT$63:AT174),_xlfn.CONCAT(", ",AV174),
IF($AT$183=SUM($AT$63:AT174),_xlfn.CONCAT(" y ",AV174)))))</f>
        <v/>
      </c>
      <c r="AV174" s="231" t="s">
        <v>6323</v>
      </c>
      <c r="AW174" s="424">
        <f t="shared" si="24"/>
        <v>0</v>
      </c>
      <c r="AX174" s="426">
        <f t="shared" si="25"/>
        <v>0</v>
      </c>
    </row>
    <row r="175" spans="1:50" s="4" customFormat="1" ht="15" customHeight="1">
      <c r="A175" s="6"/>
      <c r="B175" s="5"/>
      <c r="C175" s="87" t="s">
        <v>217</v>
      </c>
      <c r="D175" s="817"/>
      <c r="E175" s="818"/>
      <c r="F175" s="818"/>
      <c r="G175" s="818"/>
      <c r="H175" s="818"/>
      <c r="I175" s="818"/>
      <c r="J175" s="819"/>
      <c r="K175" s="560"/>
      <c r="L175" s="561"/>
      <c r="M175" s="561"/>
      <c r="N175" s="562"/>
      <c r="O175" s="560"/>
      <c r="P175" s="561"/>
      <c r="Q175" s="561"/>
      <c r="R175" s="562"/>
      <c r="S175" s="560"/>
      <c r="T175" s="561"/>
      <c r="U175" s="561"/>
      <c r="V175" s="562"/>
      <c r="W175" s="560"/>
      <c r="X175" s="561"/>
      <c r="Y175" s="561"/>
      <c r="Z175" s="562"/>
      <c r="AA175" s="887"/>
      <c r="AB175" s="888"/>
      <c r="AC175" s="888"/>
      <c r="AD175" s="889"/>
      <c r="AG175" s="269">
        <f t="shared" si="13"/>
        <v>0</v>
      </c>
      <c r="AH175" s="464">
        <f t="shared" si="14"/>
        <v>0</v>
      </c>
      <c r="AI175" s="410" t="b">
        <f t="shared" si="15"/>
        <v>0</v>
      </c>
      <c r="AJ175" s="9" t="str">
        <f t="shared" si="16"/>
        <v/>
      </c>
      <c r="AK175" s="410" t="b">
        <f t="shared" si="17"/>
        <v>0</v>
      </c>
      <c r="AL175" s="9" t="str">
        <f t="shared" si="18"/>
        <v/>
      </c>
      <c r="AM175" s="410" t="b">
        <f t="shared" si="19"/>
        <v>0</v>
      </c>
      <c r="AN175" s="449">
        <f t="shared" si="20"/>
        <v>0</v>
      </c>
      <c r="AO175" s="344">
        <f t="shared" si="21"/>
        <v>-1</v>
      </c>
      <c r="AP175" s="345">
        <f t="shared" si="22"/>
        <v>0</v>
      </c>
      <c r="AT175" s="290">
        <f t="shared" si="23"/>
        <v>0</v>
      </c>
      <c r="AU175" s="291" t="str">
        <f>IF(AT175=0,"",
IF(SUM($AT$63:AT175)=1,AV175,
IF($AT$183&gt;SUM($AT$63:AT175),_xlfn.CONCAT(", ",AV175),
IF($AT$183=SUM($AT$63:AT175),_xlfn.CONCAT(" y ",AV175)))))</f>
        <v/>
      </c>
      <c r="AV175" s="231" t="s">
        <v>6324</v>
      </c>
      <c r="AW175" s="424">
        <f t="shared" si="24"/>
        <v>0</v>
      </c>
      <c r="AX175" s="426">
        <f t="shared" si="25"/>
        <v>0</v>
      </c>
    </row>
    <row r="176" spans="1:50" s="4" customFormat="1" ht="15" customHeight="1">
      <c r="A176" s="6"/>
      <c r="B176" s="5"/>
      <c r="C176" s="87" t="s">
        <v>218</v>
      </c>
      <c r="D176" s="817"/>
      <c r="E176" s="818"/>
      <c r="F176" s="818"/>
      <c r="G176" s="818"/>
      <c r="H176" s="818"/>
      <c r="I176" s="818"/>
      <c r="J176" s="819"/>
      <c r="K176" s="560"/>
      <c r="L176" s="561"/>
      <c r="M176" s="561"/>
      <c r="N176" s="562"/>
      <c r="O176" s="560"/>
      <c r="P176" s="561"/>
      <c r="Q176" s="561"/>
      <c r="R176" s="562"/>
      <c r="S176" s="560"/>
      <c r="T176" s="561"/>
      <c r="U176" s="561"/>
      <c r="V176" s="562"/>
      <c r="W176" s="560"/>
      <c r="X176" s="561"/>
      <c r="Y176" s="561"/>
      <c r="Z176" s="562"/>
      <c r="AA176" s="887"/>
      <c r="AB176" s="888"/>
      <c r="AC176" s="888"/>
      <c r="AD176" s="889"/>
      <c r="AG176" s="269">
        <f t="shared" si="13"/>
        <v>0</v>
      </c>
      <c r="AH176" s="464">
        <f t="shared" si="14"/>
        <v>0</v>
      </c>
      <c r="AI176" s="410" t="b">
        <f t="shared" si="15"/>
        <v>0</v>
      </c>
      <c r="AJ176" s="9" t="str">
        <f t="shared" si="16"/>
        <v/>
      </c>
      <c r="AK176" s="410" t="b">
        <f t="shared" si="17"/>
        <v>0</v>
      </c>
      <c r="AL176" s="9" t="str">
        <f t="shared" si="18"/>
        <v/>
      </c>
      <c r="AM176" s="410" t="b">
        <f t="shared" si="19"/>
        <v>0</v>
      </c>
      <c r="AN176" s="449">
        <f t="shared" si="20"/>
        <v>0</v>
      </c>
      <c r="AO176" s="344">
        <f t="shared" si="21"/>
        <v>-1</v>
      </c>
      <c r="AP176" s="345">
        <f t="shared" si="22"/>
        <v>0</v>
      </c>
      <c r="AT176" s="290">
        <f t="shared" si="23"/>
        <v>0</v>
      </c>
      <c r="AU176" s="291" t="str">
        <f>IF(AT176=0,"",
IF(SUM($AT$63:AT176)=1,AV176,
IF($AT$183&gt;SUM($AT$63:AT176),_xlfn.CONCAT(", ",AV176),
IF($AT$183=SUM($AT$63:AT176),_xlfn.CONCAT(" y ",AV176)))))</f>
        <v/>
      </c>
      <c r="AV176" s="231" t="s">
        <v>6325</v>
      </c>
      <c r="AW176" s="424">
        <f t="shared" si="24"/>
        <v>0</v>
      </c>
      <c r="AX176" s="426">
        <f t="shared" si="25"/>
        <v>0</v>
      </c>
    </row>
    <row r="177" spans="1:50" s="4" customFormat="1" ht="15" customHeight="1">
      <c r="A177" s="6"/>
      <c r="B177" s="5"/>
      <c r="C177" s="87" t="s">
        <v>219</v>
      </c>
      <c r="D177" s="817"/>
      <c r="E177" s="818"/>
      <c r="F177" s="818"/>
      <c r="G177" s="818"/>
      <c r="H177" s="818"/>
      <c r="I177" s="818"/>
      <c r="J177" s="819"/>
      <c r="K177" s="560"/>
      <c r="L177" s="561"/>
      <c r="M177" s="561"/>
      <c r="N177" s="562"/>
      <c r="O177" s="560"/>
      <c r="P177" s="561"/>
      <c r="Q177" s="561"/>
      <c r="R177" s="562"/>
      <c r="S177" s="560"/>
      <c r="T177" s="561"/>
      <c r="U177" s="561"/>
      <c r="V177" s="562"/>
      <c r="W177" s="560"/>
      <c r="X177" s="561"/>
      <c r="Y177" s="561"/>
      <c r="Z177" s="562"/>
      <c r="AA177" s="887"/>
      <c r="AB177" s="888"/>
      <c r="AC177" s="888"/>
      <c r="AD177" s="889"/>
      <c r="AG177" s="269">
        <f t="shared" si="13"/>
        <v>0</v>
      </c>
      <c r="AH177" s="464">
        <f t="shared" si="14"/>
        <v>0</v>
      </c>
      <c r="AI177" s="410" t="b">
        <f t="shared" si="15"/>
        <v>0</v>
      </c>
      <c r="AJ177" s="9" t="str">
        <f t="shared" si="16"/>
        <v/>
      </c>
      <c r="AK177" s="410" t="b">
        <f t="shared" si="17"/>
        <v>0</v>
      </c>
      <c r="AL177" s="9" t="str">
        <f t="shared" si="18"/>
        <v/>
      </c>
      <c r="AM177" s="410" t="b">
        <f t="shared" si="19"/>
        <v>0</v>
      </c>
      <c r="AN177" s="449">
        <f t="shared" si="20"/>
        <v>0</v>
      </c>
      <c r="AO177" s="344">
        <f t="shared" si="21"/>
        <v>-1</v>
      </c>
      <c r="AP177" s="345">
        <f t="shared" si="22"/>
        <v>0</v>
      </c>
      <c r="AT177" s="290">
        <f t="shared" si="23"/>
        <v>0</v>
      </c>
      <c r="AU177" s="291" t="str">
        <f>IF(AT177=0,"",
IF(SUM($AT$63:AT177)=1,AV177,
IF($AT$183&gt;SUM($AT$63:AT177),_xlfn.CONCAT(", ",AV177),
IF($AT$183=SUM($AT$63:AT177),_xlfn.CONCAT(" y ",AV177)))))</f>
        <v/>
      </c>
      <c r="AV177" s="231" t="s">
        <v>6326</v>
      </c>
      <c r="AW177" s="424">
        <f t="shared" si="24"/>
        <v>0</v>
      </c>
      <c r="AX177" s="426">
        <f t="shared" si="25"/>
        <v>0</v>
      </c>
    </row>
    <row r="178" spans="1:50" s="4" customFormat="1" ht="15" customHeight="1">
      <c r="A178" s="6"/>
      <c r="B178" s="5"/>
      <c r="C178" s="87" t="s">
        <v>220</v>
      </c>
      <c r="D178" s="817"/>
      <c r="E178" s="818"/>
      <c r="F178" s="818"/>
      <c r="G178" s="818"/>
      <c r="H178" s="818"/>
      <c r="I178" s="818"/>
      <c r="J178" s="819"/>
      <c r="K178" s="560"/>
      <c r="L178" s="561"/>
      <c r="M178" s="561"/>
      <c r="N178" s="562"/>
      <c r="O178" s="560"/>
      <c r="P178" s="561"/>
      <c r="Q178" s="561"/>
      <c r="R178" s="562"/>
      <c r="S178" s="560"/>
      <c r="T178" s="561"/>
      <c r="U178" s="561"/>
      <c r="V178" s="562"/>
      <c r="W178" s="560"/>
      <c r="X178" s="561"/>
      <c r="Y178" s="561"/>
      <c r="Z178" s="562"/>
      <c r="AA178" s="887"/>
      <c r="AB178" s="888"/>
      <c r="AC178" s="888"/>
      <c r="AD178" s="889"/>
      <c r="AG178" s="269">
        <f t="shared" si="13"/>
        <v>0</v>
      </c>
      <c r="AH178" s="464">
        <f t="shared" si="14"/>
        <v>0</v>
      </c>
      <c r="AI178" s="410" t="b">
        <f t="shared" si="15"/>
        <v>0</v>
      </c>
      <c r="AJ178" s="9" t="str">
        <f t="shared" si="16"/>
        <v/>
      </c>
      <c r="AK178" s="410" t="b">
        <f t="shared" si="17"/>
        <v>0</v>
      </c>
      <c r="AL178" s="9" t="str">
        <f t="shared" si="18"/>
        <v/>
      </c>
      <c r="AM178" s="410" t="b">
        <f t="shared" si="19"/>
        <v>0</v>
      </c>
      <c r="AN178" s="449">
        <f t="shared" si="20"/>
        <v>0</v>
      </c>
      <c r="AO178" s="344">
        <f t="shared" si="21"/>
        <v>-1</v>
      </c>
      <c r="AP178" s="345">
        <f t="shared" si="22"/>
        <v>0</v>
      </c>
      <c r="AT178" s="290">
        <f t="shared" si="23"/>
        <v>0</v>
      </c>
      <c r="AU178" s="291" t="str">
        <f>IF(AT178=0,"",
IF(SUM($AT$63:AT178)=1,AV178,
IF($AT$183&gt;SUM($AT$63:AT178),_xlfn.CONCAT(", ",AV178),
IF($AT$183=SUM($AT$63:AT178),_xlfn.CONCAT(" y ",AV178)))))</f>
        <v/>
      </c>
      <c r="AV178" s="231" t="s">
        <v>6327</v>
      </c>
      <c r="AW178" s="424">
        <f t="shared" si="24"/>
        <v>0</v>
      </c>
      <c r="AX178" s="426">
        <f t="shared" si="25"/>
        <v>0</v>
      </c>
    </row>
    <row r="179" spans="1:50" s="4" customFormat="1" ht="15" customHeight="1">
      <c r="A179" s="6"/>
      <c r="B179" s="5"/>
      <c r="C179" s="87" t="s">
        <v>221</v>
      </c>
      <c r="D179" s="817"/>
      <c r="E179" s="818"/>
      <c r="F179" s="818"/>
      <c r="G179" s="818"/>
      <c r="H179" s="818"/>
      <c r="I179" s="818"/>
      <c r="J179" s="819"/>
      <c r="K179" s="560"/>
      <c r="L179" s="561"/>
      <c r="M179" s="561"/>
      <c r="N179" s="562"/>
      <c r="O179" s="560"/>
      <c r="P179" s="561"/>
      <c r="Q179" s="561"/>
      <c r="R179" s="562"/>
      <c r="S179" s="560"/>
      <c r="T179" s="561"/>
      <c r="U179" s="561"/>
      <c r="V179" s="562"/>
      <c r="W179" s="560"/>
      <c r="X179" s="561"/>
      <c r="Y179" s="561"/>
      <c r="Z179" s="562"/>
      <c r="AA179" s="887"/>
      <c r="AB179" s="888"/>
      <c r="AC179" s="888"/>
      <c r="AD179" s="889"/>
      <c r="AG179" s="269">
        <f t="shared" si="13"/>
        <v>0</v>
      </c>
      <c r="AH179" s="464">
        <f t="shared" si="14"/>
        <v>0</v>
      </c>
      <c r="AI179" s="410" t="b">
        <f t="shared" si="15"/>
        <v>0</v>
      </c>
      <c r="AJ179" s="9" t="str">
        <f t="shared" si="16"/>
        <v/>
      </c>
      <c r="AK179" s="410" t="b">
        <f t="shared" si="17"/>
        <v>0</v>
      </c>
      <c r="AL179" s="9" t="str">
        <f t="shared" si="18"/>
        <v/>
      </c>
      <c r="AM179" s="410" t="b">
        <f t="shared" si="19"/>
        <v>0</v>
      </c>
      <c r="AN179" s="449">
        <f t="shared" si="20"/>
        <v>0</v>
      </c>
      <c r="AO179" s="344">
        <f t="shared" si="21"/>
        <v>-1</v>
      </c>
      <c r="AP179" s="345">
        <f t="shared" si="22"/>
        <v>0</v>
      </c>
      <c r="AT179" s="290">
        <f t="shared" si="23"/>
        <v>0</v>
      </c>
      <c r="AU179" s="291" t="str">
        <f>IF(AT179=0,"",
IF(SUM($AT$63:AT179)=1,AV179,
IF($AT$183&gt;SUM($AT$63:AT179),_xlfn.CONCAT(", ",AV179),
IF($AT$183=SUM($AT$63:AT179),_xlfn.CONCAT(" y ",AV179)))))</f>
        <v/>
      </c>
      <c r="AV179" s="231" t="s">
        <v>6328</v>
      </c>
      <c r="AW179" s="424">
        <f t="shared" si="24"/>
        <v>0</v>
      </c>
      <c r="AX179" s="426">
        <f t="shared" si="25"/>
        <v>0</v>
      </c>
    </row>
    <row r="180" spans="1:50" s="4" customFormat="1" ht="15" customHeight="1">
      <c r="A180" s="6"/>
      <c r="B180" s="5"/>
      <c r="C180" s="87" t="s">
        <v>222</v>
      </c>
      <c r="D180" s="817"/>
      <c r="E180" s="818"/>
      <c r="F180" s="818"/>
      <c r="G180" s="818"/>
      <c r="H180" s="818"/>
      <c r="I180" s="818"/>
      <c r="J180" s="819"/>
      <c r="K180" s="560"/>
      <c r="L180" s="561"/>
      <c r="M180" s="561"/>
      <c r="N180" s="562"/>
      <c r="O180" s="560"/>
      <c r="P180" s="561"/>
      <c r="Q180" s="561"/>
      <c r="R180" s="562"/>
      <c r="S180" s="560"/>
      <c r="T180" s="561"/>
      <c r="U180" s="561"/>
      <c r="V180" s="562"/>
      <c r="W180" s="560"/>
      <c r="X180" s="561"/>
      <c r="Y180" s="561"/>
      <c r="Z180" s="562"/>
      <c r="AA180" s="887"/>
      <c r="AB180" s="888"/>
      <c r="AC180" s="888"/>
      <c r="AD180" s="889"/>
      <c r="AG180" s="269">
        <f t="shared" si="13"/>
        <v>0</v>
      </c>
      <c r="AH180" s="464">
        <f t="shared" si="14"/>
        <v>0</v>
      </c>
      <c r="AI180" s="410" t="b">
        <f t="shared" si="15"/>
        <v>0</v>
      </c>
      <c r="AJ180" s="9" t="str">
        <f t="shared" si="16"/>
        <v/>
      </c>
      <c r="AK180" s="410" t="b">
        <f t="shared" si="17"/>
        <v>0</v>
      </c>
      <c r="AL180" s="9" t="str">
        <f t="shared" si="18"/>
        <v/>
      </c>
      <c r="AM180" s="410" t="b">
        <f t="shared" si="19"/>
        <v>0</v>
      </c>
      <c r="AN180" s="449">
        <f t="shared" si="20"/>
        <v>0</v>
      </c>
      <c r="AO180" s="344">
        <f t="shared" si="21"/>
        <v>-1</v>
      </c>
      <c r="AP180" s="345">
        <f t="shared" si="22"/>
        <v>0</v>
      </c>
      <c r="AT180" s="290">
        <f t="shared" si="23"/>
        <v>0</v>
      </c>
      <c r="AU180" s="291" t="str">
        <f>IF(AT180=0,"",
IF(SUM($AT$63:AT180)=1,AV180,
IF($AT$183&gt;SUM($AT$63:AT180),_xlfn.CONCAT(", ",AV180),
IF($AT$183=SUM($AT$63:AT180),_xlfn.CONCAT(" y ",AV180)))))</f>
        <v/>
      </c>
      <c r="AV180" s="231" t="s">
        <v>6329</v>
      </c>
      <c r="AW180" s="424">
        <f t="shared" si="24"/>
        <v>0</v>
      </c>
      <c r="AX180" s="426">
        <f t="shared" si="25"/>
        <v>0</v>
      </c>
    </row>
    <row r="181" spans="1:50" s="4" customFormat="1" ht="15" customHeight="1">
      <c r="A181" s="6"/>
      <c r="B181" s="5"/>
      <c r="C181" s="87" t="s">
        <v>223</v>
      </c>
      <c r="D181" s="817"/>
      <c r="E181" s="818"/>
      <c r="F181" s="818"/>
      <c r="G181" s="818"/>
      <c r="H181" s="818"/>
      <c r="I181" s="818"/>
      <c r="J181" s="819"/>
      <c r="K181" s="560"/>
      <c r="L181" s="561"/>
      <c r="M181" s="561"/>
      <c r="N181" s="562"/>
      <c r="O181" s="560"/>
      <c r="P181" s="561"/>
      <c r="Q181" s="561"/>
      <c r="R181" s="562"/>
      <c r="S181" s="560"/>
      <c r="T181" s="561"/>
      <c r="U181" s="561"/>
      <c r="V181" s="562"/>
      <c r="W181" s="560"/>
      <c r="X181" s="561"/>
      <c r="Y181" s="561"/>
      <c r="Z181" s="562"/>
      <c r="AA181" s="887"/>
      <c r="AB181" s="888"/>
      <c r="AC181" s="888"/>
      <c r="AD181" s="889"/>
      <c r="AG181" s="269">
        <f t="shared" si="13"/>
        <v>0</v>
      </c>
      <c r="AH181" s="464">
        <f t="shared" si="14"/>
        <v>0</v>
      </c>
      <c r="AI181" s="410" t="b">
        <f t="shared" si="15"/>
        <v>0</v>
      </c>
      <c r="AJ181" s="9" t="str">
        <f t="shared" si="16"/>
        <v/>
      </c>
      <c r="AK181" s="410" t="b">
        <f t="shared" si="17"/>
        <v>0</v>
      </c>
      <c r="AL181" s="9" t="str">
        <f t="shared" si="18"/>
        <v/>
      </c>
      <c r="AM181" s="410" t="b">
        <f t="shared" si="19"/>
        <v>0</v>
      </c>
      <c r="AN181" s="449">
        <f t="shared" si="20"/>
        <v>0</v>
      </c>
      <c r="AO181" s="344">
        <f t="shared" si="21"/>
        <v>-1</v>
      </c>
      <c r="AP181" s="345">
        <f t="shared" si="22"/>
        <v>0</v>
      </c>
      <c r="AT181" s="290">
        <f t="shared" si="23"/>
        <v>0</v>
      </c>
      <c r="AU181" s="291" t="str">
        <f>IF(AT181=0,"",
IF(SUM($AT$63:AT181)=1,AV181,
IF($AT$183&gt;SUM($AT$63:AT181),_xlfn.CONCAT(", ",AV181),
IF($AT$183=SUM($AT$63:AT181),_xlfn.CONCAT(" y ",AV181)))))</f>
        <v/>
      </c>
      <c r="AV181" s="231" t="s">
        <v>6330</v>
      </c>
      <c r="AW181" s="424">
        <f t="shared" si="24"/>
        <v>0</v>
      </c>
      <c r="AX181" s="426">
        <f t="shared" si="25"/>
        <v>0</v>
      </c>
    </row>
    <row r="182" spans="1:50" s="4" customFormat="1" ht="15" customHeight="1">
      <c r="A182" s="6"/>
      <c r="B182" s="5"/>
      <c r="C182" s="87" t="s">
        <v>224</v>
      </c>
      <c r="D182" s="817"/>
      <c r="E182" s="818"/>
      <c r="F182" s="818"/>
      <c r="G182" s="818"/>
      <c r="H182" s="818"/>
      <c r="I182" s="818"/>
      <c r="J182" s="819"/>
      <c r="K182" s="560"/>
      <c r="L182" s="561"/>
      <c r="M182" s="561"/>
      <c r="N182" s="562"/>
      <c r="O182" s="560"/>
      <c r="P182" s="561"/>
      <c r="Q182" s="561"/>
      <c r="R182" s="562"/>
      <c r="S182" s="560"/>
      <c r="T182" s="561"/>
      <c r="U182" s="561"/>
      <c r="V182" s="562"/>
      <c r="W182" s="560"/>
      <c r="X182" s="561"/>
      <c r="Y182" s="561"/>
      <c r="Z182" s="562"/>
      <c r="AA182" s="887"/>
      <c r="AB182" s="888"/>
      <c r="AC182" s="888"/>
      <c r="AD182" s="889"/>
      <c r="AG182" s="269">
        <f t="shared" si="13"/>
        <v>0</v>
      </c>
      <c r="AH182" s="464">
        <f t="shared" si="14"/>
        <v>0</v>
      </c>
      <c r="AI182" s="410" t="b">
        <f t="shared" si="15"/>
        <v>0</v>
      </c>
      <c r="AJ182" s="9" t="str">
        <f t="shared" si="16"/>
        <v/>
      </c>
      <c r="AK182" s="410" t="b">
        <f t="shared" si="17"/>
        <v>0</v>
      </c>
      <c r="AL182" s="9" t="str">
        <f t="shared" si="18"/>
        <v/>
      </c>
      <c r="AM182" s="410" t="b">
        <f t="shared" si="19"/>
        <v>0</v>
      </c>
      <c r="AN182" s="449">
        <f t="shared" si="20"/>
        <v>0</v>
      </c>
      <c r="AO182" s="344">
        <f t="shared" si="21"/>
        <v>-1</v>
      </c>
      <c r="AP182" s="345">
        <f t="shared" si="22"/>
        <v>0</v>
      </c>
      <c r="AT182" s="290">
        <f t="shared" si="23"/>
        <v>0</v>
      </c>
      <c r="AU182" s="291" t="str">
        <f>IF(AT182=0,"",
IF(SUM($AT$63:AT182)=1,AV182,
IF($AT$183&gt;SUM($AT$63:AT182),_xlfn.CONCAT(", ",AV182),
IF($AT$183=SUM($AT$63:AT182),_xlfn.CONCAT(" y ",AV182)))))</f>
        <v/>
      </c>
      <c r="AV182" s="231" t="s">
        <v>6331</v>
      </c>
      <c r="AW182" s="424">
        <f>IF(AND($S182&lt;&gt;"",$S182&lt;&gt;1,COUNTA(W182:AD182)&gt;0),1,0)</f>
        <v>0</v>
      </c>
      <c r="AX182" s="426">
        <f t="shared" si="25"/>
        <v>0</v>
      </c>
    </row>
    <row r="183" spans="1:50" s="4" customFormat="1">
      <c r="A183" s="6"/>
      <c r="B183" s="5"/>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H183" s="467">
        <f>SUM(AH63:AH182)</f>
        <v>0</v>
      </c>
      <c r="AI183" s="285">
        <f>COUNTIF(AI63:AI182,TRUE)</f>
        <v>0</v>
      </c>
      <c r="AJ183" s="9"/>
      <c r="AK183" s="285">
        <f>COUNTIF(AK63:AK182,TRUE)</f>
        <v>0</v>
      </c>
      <c r="AL183" s="9"/>
      <c r="AM183" s="285">
        <f>COUNTIF(AM63:AM182,TRUE)</f>
        <v>0</v>
      </c>
      <c r="AN183" s="451">
        <f>SUM(AN63:AN182)</f>
        <v>0</v>
      </c>
      <c r="AP183" s="329">
        <f>SUM(AP63:AP182)</f>
        <v>0</v>
      </c>
      <c r="AT183" s="292">
        <f>SUM(AT63:AT182)</f>
        <v>0</v>
      </c>
      <c r="AU183" s="292" t="str">
        <f>IF(AT183=0,"",_xlfn.CONCAT(AU63:AU182))</f>
        <v/>
      </c>
      <c r="AV183" s="293" t="str">
        <f>IF(AT183=0,"",
IF(AT183&gt;10,"Favor de ingresar toda la información requerida en la pregunta y/o verifique que no tenga información en celdas sombreadas",
IF(AT183=1,_xlfn.CONCAT("Favor de revisar la información capturada en el numeral ",AU183),_xlfn.CONCAT("Favor de revisar la información capturada en los numerales ",AU183))))</f>
        <v/>
      </c>
      <c r="AW183" s="461">
        <f>SUM(AW63:AW182)</f>
        <v>0</v>
      </c>
      <c r="AX183" s="534">
        <f>SUM(AX63:AX182)</f>
        <v>0</v>
      </c>
    </row>
    <row r="184" spans="1:50" s="4" customFormat="1" ht="45" customHeight="1">
      <c r="A184" s="6"/>
      <c r="B184" s="5"/>
      <c r="C184" s="777" t="s">
        <v>1286</v>
      </c>
      <c r="D184" s="777"/>
      <c r="E184" s="777"/>
      <c r="F184" s="778"/>
      <c r="G184" s="560"/>
      <c r="H184" s="561"/>
      <c r="I184" s="561"/>
      <c r="J184" s="561"/>
      <c r="K184" s="561"/>
      <c r="L184" s="561"/>
      <c r="M184" s="561"/>
      <c r="N184" s="561"/>
      <c r="O184" s="561"/>
      <c r="P184" s="561"/>
      <c r="Q184" s="561"/>
      <c r="R184" s="561"/>
      <c r="S184" s="561"/>
      <c r="T184" s="561"/>
      <c r="U184" s="561"/>
      <c r="V184" s="561"/>
      <c r="W184" s="561"/>
      <c r="X184" s="561"/>
      <c r="Y184" s="561"/>
      <c r="Z184" s="561"/>
      <c r="AA184" s="561"/>
      <c r="AB184" s="561"/>
      <c r="AC184" s="561"/>
      <c r="AD184" s="562"/>
      <c r="AI184" s="8"/>
      <c r="AJ184" s="8"/>
      <c r="AK184" s="8"/>
      <c r="AL184" s="8"/>
      <c r="AM184" s="438">
        <f>SUM(AI183,AK183,AM183)</f>
        <v>0</v>
      </c>
    </row>
    <row r="185" spans="1:50" s="4" customFormat="1" ht="14.25">
      <c r="A185" s="6"/>
      <c r="B185" s="657" t="str">
        <f>IF(AND(AR63&gt;0,G184=""),"Ha seleccionado el código 11 en la col. Tipo de evaluación, debe anotar el nombre de dicho(s) tipo(s) de evaluación","")</f>
        <v/>
      </c>
      <c r="C185" s="657"/>
      <c r="D185" s="657"/>
      <c r="E185" s="657"/>
      <c r="F185" s="657"/>
      <c r="G185" s="657"/>
      <c r="H185" s="657"/>
      <c r="I185" s="657"/>
      <c r="J185" s="657"/>
      <c r="K185" s="657"/>
      <c r="L185" s="657"/>
      <c r="M185" s="657"/>
      <c r="N185" s="657"/>
      <c r="O185" s="657"/>
      <c r="P185" s="657"/>
      <c r="Q185" s="657"/>
      <c r="R185" s="657"/>
      <c r="S185" s="657"/>
      <c r="T185" s="657"/>
      <c r="U185" s="657"/>
      <c r="V185" s="657"/>
      <c r="W185" s="657"/>
      <c r="X185" s="657"/>
      <c r="Y185" s="657"/>
      <c r="Z185" s="657"/>
      <c r="AA185" s="657"/>
      <c r="AB185" s="657"/>
      <c r="AC185" s="657"/>
      <c r="AD185" s="657"/>
      <c r="AE185" s="657"/>
    </row>
    <row r="186" spans="1:50" s="4" customFormat="1" ht="45" customHeight="1">
      <c r="A186" s="6"/>
      <c r="B186" s="5"/>
      <c r="C186" s="777" t="s">
        <v>1175</v>
      </c>
      <c r="D186" s="777"/>
      <c r="E186" s="777"/>
      <c r="F186" s="778"/>
      <c r="G186" s="560"/>
      <c r="H186" s="561"/>
      <c r="I186" s="561"/>
      <c r="J186" s="561"/>
      <c r="K186" s="561"/>
      <c r="L186" s="561"/>
      <c r="M186" s="561"/>
      <c r="N186" s="561"/>
      <c r="O186" s="561"/>
      <c r="P186" s="561"/>
      <c r="Q186" s="561"/>
      <c r="R186" s="561"/>
      <c r="S186" s="561"/>
      <c r="T186" s="561"/>
      <c r="U186" s="561"/>
      <c r="V186" s="561"/>
      <c r="W186" s="561"/>
      <c r="X186" s="561"/>
      <c r="Y186" s="561"/>
      <c r="Z186" s="561"/>
      <c r="AA186" s="561"/>
      <c r="AB186" s="561"/>
      <c r="AC186" s="561"/>
      <c r="AD186" s="562"/>
    </row>
    <row r="187" spans="1:50" s="4" customFormat="1" ht="14.25">
      <c r="A187" s="6"/>
      <c r="B187" s="657" t="str">
        <f>IF(AND(AS63&gt;0,G186=""),"Ha seleccionado el código 6 en la col. Procedimiento de contratación, debe anotar el nombre de dicho(s) procedimiento(s) de contratación","")</f>
        <v/>
      </c>
      <c r="C187" s="657"/>
      <c r="D187" s="657"/>
      <c r="E187" s="657"/>
      <c r="F187" s="657"/>
      <c r="G187" s="657"/>
      <c r="H187" s="657"/>
      <c r="I187" s="657"/>
      <c r="J187" s="657"/>
      <c r="K187" s="657"/>
      <c r="L187" s="657"/>
      <c r="M187" s="657"/>
      <c r="N187" s="657"/>
      <c r="O187" s="657"/>
      <c r="P187" s="657"/>
      <c r="Q187" s="657"/>
      <c r="R187" s="657"/>
      <c r="S187" s="657"/>
      <c r="T187" s="657"/>
      <c r="U187" s="657"/>
      <c r="V187" s="657"/>
      <c r="W187" s="657"/>
      <c r="X187" s="657"/>
      <c r="Y187" s="657"/>
      <c r="Z187" s="657"/>
      <c r="AA187" s="657"/>
      <c r="AB187" s="657"/>
      <c r="AC187" s="657"/>
      <c r="AD187" s="657"/>
      <c r="AE187" s="657"/>
    </row>
    <row r="188" spans="1:50" s="4" customFormat="1" ht="15" customHeight="1">
      <c r="A188" s="61"/>
      <c r="C188" s="891" t="s">
        <v>542</v>
      </c>
      <c r="D188" s="891"/>
      <c r="E188" s="891"/>
      <c r="F188" s="891"/>
      <c r="G188" s="891"/>
      <c r="H188" s="891"/>
      <c r="I188" s="891"/>
      <c r="J188" s="891"/>
      <c r="K188" s="891"/>
      <c r="L188" s="891"/>
      <c r="M188" s="891"/>
      <c r="N188" s="891"/>
      <c r="O188" s="891"/>
      <c r="P188" s="105"/>
      <c r="Q188" s="891" t="s">
        <v>1169</v>
      </c>
      <c r="R188" s="891"/>
      <c r="S188" s="891"/>
      <c r="T188" s="891"/>
      <c r="U188" s="891"/>
      <c r="V188" s="891"/>
      <c r="W188" s="891"/>
      <c r="X188" s="891"/>
      <c r="Y188" s="891"/>
      <c r="Z188" s="891"/>
      <c r="AA188" s="891"/>
      <c r="AB188" s="891"/>
      <c r="AC188" s="891"/>
      <c r="AD188" s="891"/>
    </row>
    <row r="189" spans="1:50" s="4" customFormat="1" ht="15" customHeight="1">
      <c r="A189" s="61"/>
      <c r="C189" s="137" t="s">
        <v>87</v>
      </c>
      <c r="D189" s="622" t="s">
        <v>543</v>
      </c>
      <c r="E189" s="622"/>
      <c r="F189" s="622"/>
      <c r="G189" s="622"/>
      <c r="H189" s="622"/>
      <c r="I189" s="622"/>
      <c r="J189" s="622"/>
      <c r="K189" s="622"/>
      <c r="L189" s="622"/>
      <c r="M189" s="622"/>
      <c r="N189" s="622"/>
      <c r="O189" s="622"/>
      <c r="P189" s="105"/>
      <c r="Q189" s="137" t="s">
        <v>87</v>
      </c>
      <c r="R189" s="622" t="s">
        <v>998</v>
      </c>
      <c r="S189" s="622"/>
      <c r="T189" s="622"/>
      <c r="U189" s="622"/>
      <c r="V189" s="622"/>
      <c r="W189" s="622"/>
      <c r="X189" s="622"/>
      <c r="Y189" s="622"/>
      <c r="Z189" s="622"/>
      <c r="AA189" s="622"/>
      <c r="AB189" s="622"/>
      <c r="AC189" s="622"/>
      <c r="AD189" s="622"/>
    </row>
    <row r="190" spans="1:50" s="4" customFormat="1" ht="24" customHeight="1">
      <c r="A190" s="61"/>
      <c r="C190" s="137" t="s">
        <v>88</v>
      </c>
      <c r="D190" s="622" t="s">
        <v>544</v>
      </c>
      <c r="E190" s="622"/>
      <c r="F190" s="622"/>
      <c r="G190" s="622"/>
      <c r="H190" s="622"/>
      <c r="I190" s="622"/>
      <c r="J190" s="622"/>
      <c r="K190" s="622"/>
      <c r="L190" s="622"/>
      <c r="M190" s="622"/>
      <c r="N190" s="622"/>
      <c r="O190" s="622"/>
      <c r="P190" s="105"/>
      <c r="Q190" s="137" t="s">
        <v>88</v>
      </c>
      <c r="R190" s="622" t="s">
        <v>999</v>
      </c>
      <c r="S190" s="622"/>
      <c r="T190" s="622"/>
      <c r="U190" s="622"/>
      <c r="V190" s="622"/>
      <c r="W190" s="622"/>
      <c r="X190" s="622"/>
      <c r="Y190" s="622"/>
      <c r="Z190" s="622"/>
      <c r="AA190" s="622"/>
      <c r="AB190" s="622"/>
      <c r="AC190" s="622"/>
      <c r="AD190" s="622"/>
    </row>
    <row r="191" spans="1:50" s="4" customFormat="1" ht="15" customHeight="1">
      <c r="A191" s="61"/>
      <c r="C191" s="137" t="s">
        <v>89</v>
      </c>
      <c r="D191" s="622" t="s">
        <v>545</v>
      </c>
      <c r="E191" s="622"/>
      <c r="F191" s="622"/>
      <c r="G191" s="622"/>
      <c r="H191" s="622"/>
      <c r="I191" s="622"/>
      <c r="J191" s="622"/>
      <c r="K191" s="622"/>
      <c r="L191" s="622"/>
      <c r="M191" s="622"/>
      <c r="N191" s="622"/>
      <c r="O191" s="622"/>
      <c r="P191" s="105"/>
      <c r="Q191" s="137" t="s">
        <v>89</v>
      </c>
      <c r="R191" s="622" t="s">
        <v>1000</v>
      </c>
      <c r="S191" s="622"/>
      <c r="T191" s="622"/>
      <c r="U191" s="622"/>
      <c r="V191" s="622"/>
      <c r="W191" s="622"/>
      <c r="X191" s="622"/>
      <c r="Y191" s="622"/>
      <c r="Z191" s="622"/>
      <c r="AA191" s="622"/>
      <c r="AB191" s="622"/>
      <c r="AC191" s="622"/>
      <c r="AD191" s="622"/>
    </row>
    <row r="192" spans="1:50" s="4" customFormat="1" ht="15" customHeight="1">
      <c r="A192" s="61"/>
      <c r="C192" s="137" t="s">
        <v>90</v>
      </c>
      <c r="D192" s="622" t="s">
        <v>546</v>
      </c>
      <c r="E192" s="622"/>
      <c r="F192" s="622"/>
      <c r="G192" s="622"/>
      <c r="H192" s="622"/>
      <c r="I192" s="622"/>
      <c r="J192" s="622"/>
      <c r="K192" s="622"/>
      <c r="L192" s="622"/>
      <c r="M192" s="622"/>
      <c r="N192" s="622"/>
      <c r="O192" s="622"/>
      <c r="P192" s="105"/>
      <c r="Q192" s="137" t="s">
        <v>90</v>
      </c>
      <c r="R192" s="622" t="s">
        <v>1001</v>
      </c>
      <c r="S192" s="622"/>
      <c r="T192" s="622"/>
      <c r="U192" s="622"/>
      <c r="V192" s="622"/>
      <c r="W192" s="622"/>
      <c r="X192" s="622"/>
      <c r="Y192" s="622"/>
      <c r="Z192" s="622"/>
      <c r="AA192" s="622"/>
      <c r="AB192" s="622"/>
      <c r="AC192" s="622"/>
      <c r="AD192" s="622"/>
    </row>
    <row r="193" spans="1:31" s="4" customFormat="1" ht="15" customHeight="1">
      <c r="A193" s="61"/>
      <c r="C193" s="137" t="s">
        <v>91</v>
      </c>
      <c r="D193" s="622" t="s">
        <v>949</v>
      </c>
      <c r="E193" s="622"/>
      <c r="F193" s="622"/>
      <c r="G193" s="622"/>
      <c r="H193" s="622"/>
      <c r="I193" s="622"/>
      <c r="J193" s="622"/>
      <c r="K193" s="622"/>
      <c r="L193" s="622"/>
      <c r="M193" s="622"/>
      <c r="N193" s="622"/>
      <c r="O193" s="622"/>
      <c r="P193" s="105"/>
      <c r="Q193" s="137" t="s">
        <v>91</v>
      </c>
      <c r="R193" s="622" t="s">
        <v>1002</v>
      </c>
      <c r="S193" s="622"/>
      <c r="T193" s="622"/>
      <c r="U193" s="622"/>
      <c r="V193" s="622"/>
      <c r="W193" s="622"/>
      <c r="X193" s="622"/>
      <c r="Y193" s="622"/>
      <c r="Z193" s="622"/>
      <c r="AA193" s="622"/>
      <c r="AB193" s="622"/>
      <c r="AC193" s="622"/>
      <c r="AD193" s="622"/>
    </row>
    <row r="194" spans="1:31" s="4" customFormat="1" ht="15" customHeight="1">
      <c r="A194" s="61"/>
      <c r="C194" s="137" t="s">
        <v>92</v>
      </c>
      <c r="D194" s="622" t="s">
        <v>547</v>
      </c>
      <c r="E194" s="622"/>
      <c r="F194" s="622"/>
      <c r="G194" s="622"/>
      <c r="H194" s="622"/>
      <c r="I194" s="622"/>
      <c r="J194" s="622"/>
      <c r="K194" s="622"/>
      <c r="L194" s="622"/>
      <c r="M194" s="622"/>
      <c r="N194" s="622"/>
      <c r="O194" s="622"/>
      <c r="P194" s="105"/>
      <c r="Q194" s="137" t="s">
        <v>92</v>
      </c>
      <c r="R194" s="622" t="s">
        <v>1170</v>
      </c>
      <c r="S194" s="622"/>
      <c r="T194" s="622"/>
      <c r="U194" s="622"/>
      <c r="V194" s="622"/>
      <c r="W194" s="622"/>
      <c r="X194" s="622"/>
      <c r="Y194" s="622"/>
      <c r="Z194" s="622"/>
      <c r="AA194" s="622"/>
      <c r="AB194" s="622"/>
      <c r="AC194" s="622"/>
      <c r="AD194" s="622"/>
    </row>
    <row r="195" spans="1:31" s="4" customFormat="1" ht="15" customHeight="1">
      <c r="A195" s="61"/>
      <c r="C195" s="137" t="s">
        <v>93</v>
      </c>
      <c r="D195" s="622" t="s">
        <v>548</v>
      </c>
      <c r="E195" s="622"/>
      <c r="F195" s="622"/>
      <c r="G195" s="622"/>
      <c r="H195" s="622"/>
      <c r="I195" s="622"/>
      <c r="J195" s="622"/>
      <c r="K195" s="622"/>
      <c r="L195" s="622"/>
      <c r="M195" s="622"/>
      <c r="N195" s="622"/>
      <c r="O195" s="622"/>
      <c r="P195" s="105"/>
      <c r="Q195" s="137" t="s">
        <v>95</v>
      </c>
      <c r="R195" s="622" t="s">
        <v>311</v>
      </c>
      <c r="S195" s="622"/>
      <c r="T195" s="622"/>
      <c r="U195" s="622"/>
      <c r="V195" s="622"/>
      <c r="W195" s="622"/>
      <c r="X195" s="622"/>
      <c r="Y195" s="622"/>
      <c r="Z195" s="622"/>
      <c r="AA195" s="622"/>
      <c r="AB195" s="622"/>
      <c r="AC195" s="622"/>
      <c r="AD195" s="622"/>
    </row>
    <row r="196" spans="1:31" s="4" customFormat="1" ht="15" customHeight="1">
      <c r="A196" s="61"/>
      <c r="C196" s="137" t="s">
        <v>94</v>
      </c>
      <c r="D196" s="622" t="s">
        <v>549</v>
      </c>
      <c r="E196" s="622"/>
      <c r="F196" s="622"/>
      <c r="G196" s="622"/>
      <c r="H196" s="622"/>
      <c r="I196" s="622"/>
      <c r="J196" s="622"/>
      <c r="K196" s="622"/>
      <c r="L196" s="622"/>
      <c r="M196" s="622"/>
      <c r="N196" s="622"/>
      <c r="O196" s="622"/>
      <c r="P196" s="105"/>
      <c r="Q196" s="237"/>
      <c r="R196" s="237"/>
      <c r="S196" s="237"/>
      <c r="T196" s="237"/>
      <c r="U196" s="237"/>
      <c r="V196" s="237"/>
      <c r="W196" s="237"/>
      <c r="X196" s="237"/>
      <c r="Y196" s="237"/>
      <c r="Z196" s="237"/>
      <c r="AA196" s="237"/>
      <c r="AB196" s="237"/>
      <c r="AC196" s="237"/>
      <c r="AD196" s="237"/>
    </row>
    <row r="197" spans="1:31" s="4" customFormat="1" ht="15" customHeight="1">
      <c r="A197" s="61"/>
      <c r="C197" s="137" t="s">
        <v>95</v>
      </c>
      <c r="D197" s="622" t="s">
        <v>550</v>
      </c>
      <c r="E197" s="622"/>
      <c r="F197" s="622"/>
      <c r="G197" s="622"/>
      <c r="H197" s="622"/>
      <c r="I197" s="622"/>
      <c r="J197" s="622"/>
      <c r="K197" s="622"/>
      <c r="L197" s="622"/>
      <c r="M197" s="622"/>
      <c r="N197" s="622"/>
      <c r="O197" s="622"/>
      <c r="P197" s="105"/>
      <c r="Q197" s="104"/>
      <c r="R197" s="41"/>
      <c r="S197" s="41"/>
      <c r="T197" s="41"/>
      <c r="U197" s="41"/>
      <c r="V197" s="41"/>
      <c r="W197" s="41"/>
      <c r="X197" s="41"/>
      <c r="Y197" s="41"/>
      <c r="Z197" s="41"/>
      <c r="AA197" s="41"/>
      <c r="AB197" s="41"/>
      <c r="AC197" s="41"/>
      <c r="AD197" s="41"/>
    </row>
    <row r="198" spans="1:31" s="4" customFormat="1" ht="15" customHeight="1">
      <c r="A198" s="61"/>
      <c r="C198" s="137" t="s">
        <v>97</v>
      </c>
      <c r="D198" s="622" t="s">
        <v>1287</v>
      </c>
      <c r="E198" s="622"/>
      <c r="F198" s="622"/>
      <c r="G198" s="622"/>
      <c r="H198" s="622"/>
      <c r="I198" s="622"/>
      <c r="J198" s="622"/>
      <c r="K198" s="622"/>
      <c r="L198" s="622"/>
      <c r="M198" s="622"/>
      <c r="N198" s="622"/>
      <c r="O198" s="622"/>
      <c r="P198" s="105"/>
      <c r="Q198" s="104"/>
      <c r="R198" s="41"/>
      <c r="S198" s="41"/>
      <c r="T198" s="41"/>
      <c r="U198" s="41"/>
      <c r="V198" s="41"/>
      <c r="W198" s="41"/>
      <c r="X198" s="41"/>
      <c r="Y198" s="41"/>
      <c r="Z198" s="41"/>
      <c r="AA198" s="41"/>
      <c r="AB198" s="41"/>
      <c r="AC198" s="41"/>
      <c r="AD198" s="41"/>
    </row>
    <row r="199" spans="1:31" s="4" customFormat="1" ht="15" customHeight="1">
      <c r="A199" s="61"/>
      <c r="C199" s="137" t="s">
        <v>98</v>
      </c>
      <c r="D199" s="622" t="s">
        <v>1285</v>
      </c>
      <c r="E199" s="622"/>
      <c r="F199" s="622"/>
      <c r="G199" s="622"/>
      <c r="H199" s="622"/>
      <c r="I199" s="622"/>
      <c r="J199" s="622"/>
      <c r="K199" s="622"/>
      <c r="L199" s="622"/>
      <c r="M199" s="622"/>
      <c r="N199" s="622"/>
      <c r="O199" s="622"/>
      <c r="P199" s="105"/>
      <c r="Q199" s="104"/>
      <c r="R199" s="41"/>
      <c r="S199" s="41"/>
      <c r="T199" s="41"/>
      <c r="U199" s="41"/>
      <c r="V199" s="41"/>
      <c r="W199" s="41"/>
      <c r="X199" s="41"/>
      <c r="Y199" s="41"/>
      <c r="Z199" s="41"/>
      <c r="AA199" s="41"/>
      <c r="AB199" s="41"/>
      <c r="AC199" s="41"/>
      <c r="AD199" s="41"/>
    </row>
    <row r="200" spans="1:31" s="4" customFormat="1" ht="14.25">
      <c r="A200" s="61"/>
      <c r="C200" s="3"/>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row>
    <row r="201" spans="1:31" s="4" customFormat="1" ht="24" customHeight="1">
      <c r="A201" s="6"/>
      <c r="C201" s="627" t="s">
        <v>270</v>
      </c>
      <c r="D201" s="627"/>
      <c r="E201" s="627"/>
      <c r="F201" s="627"/>
      <c r="G201" s="627"/>
      <c r="H201" s="627"/>
      <c r="I201" s="627"/>
      <c r="J201" s="627"/>
      <c r="K201" s="627"/>
      <c r="L201" s="627"/>
      <c r="M201" s="627"/>
      <c r="N201" s="627"/>
      <c r="O201" s="627"/>
      <c r="P201" s="627"/>
      <c r="Q201" s="627"/>
      <c r="R201" s="627"/>
      <c r="S201" s="627"/>
      <c r="T201" s="627"/>
      <c r="U201" s="627"/>
      <c r="V201" s="627"/>
      <c r="W201" s="627"/>
      <c r="X201" s="627"/>
      <c r="Y201" s="627"/>
      <c r="Z201" s="627"/>
      <c r="AA201" s="627"/>
      <c r="AB201" s="627"/>
      <c r="AC201" s="627"/>
      <c r="AD201" s="627"/>
    </row>
    <row r="202" spans="1:31" s="4" customFormat="1" ht="60" customHeight="1">
      <c r="A202" s="6"/>
      <c r="C202" s="628"/>
      <c r="D202" s="628"/>
      <c r="E202" s="628"/>
      <c r="F202" s="628"/>
      <c r="G202" s="628"/>
      <c r="H202" s="628"/>
      <c r="I202" s="628"/>
      <c r="J202" s="628"/>
      <c r="K202" s="628"/>
      <c r="L202" s="628"/>
      <c r="M202" s="628"/>
      <c r="N202" s="628"/>
      <c r="O202" s="628"/>
      <c r="P202" s="628"/>
      <c r="Q202" s="628"/>
      <c r="R202" s="628"/>
      <c r="S202" s="628"/>
      <c r="T202" s="628"/>
      <c r="U202" s="628"/>
      <c r="V202" s="628"/>
      <c r="W202" s="628"/>
      <c r="X202" s="628"/>
      <c r="Y202" s="628"/>
      <c r="Z202" s="628"/>
      <c r="AA202" s="628"/>
      <c r="AB202" s="628"/>
      <c r="AC202" s="628"/>
      <c r="AD202" s="628"/>
    </row>
    <row r="203" spans="1:31" s="4" customFormat="1" ht="14.25">
      <c r="A203" s="6"/>
      <c r="B203" s="720" t="str">
        <f>AV183</f>
        <v/>
      </c>
      <c r="C203" s="720"/>
      <c r="D203" s="720"/>
      <c r="E203" s="720"/>
      <c r="F203" s="720"/>
      <c r="G203" s="720"/>
      <c r="H203" s="720"/>
      <c r="I203" s="720"/>
      <c r="J203" s="720"/>
      <c r="K203" s="720"/>
      <c r="L203" s="720"/>
      <c r="M203" s="720"/>
      <c r="N203" s="720"/>
      <c r="O203" s="720"/>
      <c r="P203" s="720"/>
      <c r="Q203" s="720"/>
      <c r="R203" s="720"/>
      <c r="S203" s="720"/>
      <c r="T203" s="720"/>
      <c r="U203" s="720"/>
      <c r="V203" s="720"/>
      <c r="W203" s="720"/>
      <c r="X203" s="720"/>
      <c r="Y203" s="720"/>
      <c r="Z203" s="720"/>
      <c r="AA203" s="720"/>
      <c r="AB203" s="720"/>
      <c r="AC203" s="720"/>
      <c r="AD203" s="720"/>
    </row>
    <row r="204" spans="1:31" s="4" customFormat="1" ht="14.25">
      <c r="A204" s="6"/>
      <c r="B204" s="873" t="str">
        <f>IF(AH183&gt;0,"Alerta: debido a que cuenta con registros NS, debe proporcionar una justificación en el area de comentarios al final de la pregunta","")</f>
        <v/>
      </c>
      <c r="C204" s="873"/>
      <c r="D204" s="873"/>
      <c r="E204" s="873"/>
      <c r="F204" s="873"/>
      <c r="G204" s="873"/>
      <c r="H204" s="873"/>
      <c r="I204" s="873"/>
      <c r="J204" s="873"/>
      <c r="K204" s="873"/>
      <c r="L204" s="873"/>
      <c r="M204" s="873"/>
      <c r="N204" s="873"/>
      <c r="O204" s="873"/>
      <c r="P204" s="873"/>
      <c r="Q204" s="873"/>
      <c r="R204" s="873"/>
      <c r="S204" s="873"/>
      <c r="T204" s="873"/>
      <c r="U204" s="873"/>
      <c r="V204" s="873"/>
      <c r="W204" s="873"/>
      <c r="X204" s="873"/>
      <c r="Y204" s="873"/>
      <c r="Z204" s="873"/>
      <c r="AA204" s="873"/>
      <c r="AB204" s="873"/>
      <c r="AC204" s="873"/>
      <c r="AD204" s="873"/>
    </row>
    <row r="205" spans="1:31" s="4" customFormat="1" ht="14.25">
      <c r="A205" s="6"/>
      <c r="B205" s="657" t="str">
        <f>IF(AM184=0,"","El nombre debe registrarse en mayúsculas, sin comillas ni signos de acentuación, puntuación, paréntesis y abreviaturas")</f>
        <v/>
      </c>
      <c r="C205" s="657"/>
      <c r="D205" s="657"/>
      <c r="E205" s="657"/>
      <c r="F205" s="657"/>
      <c r="G205" s="657"/>
      <c r="H205" s="657"/>
      <c r="I205" s="657"/>
      <c r="J205" s="657"/>
      <c r="K205" s="657"/>
      <c r="L205" s="657"/>
      <c r="M205" s="657"/>
      <c r="N205" s="657"/>
      <c r="O205" s="657"/>
      <c r="P205" s="657"/>
      <c r="Q205" s="657"/>
      <c r="R205" s="657"/>
      <c r="S205" s="657"/>
      <c r="T205" s="657"/>
      <c r="U205" s="657"/>
      <c r="V205" s="657"/>
      <c r="W205" s="657"/>
      <c r="X205" s="657"/>
      <c r="Y205" s="657"/>
      <c r="Z205" s="657"/>
      <c r="AA205" s="657"/>
      <c r="AB205" s="657"/>
      <c r="AC205" s="657"/>
      <c r="AD205" s="657"/>
    </row>
    <row r="206" spans="1:31" s="4" customFormat="1" ht="14.25">
      <c r="A206" s="6"/>
      <c r="B206" s="657" t="str">
        <f>IF(AN183&gt;0,"Los ingresos brutos mensuales deben anotarse en pesos mexicanos (no debe agregar la frase “miles o millones de pesos”)",IF(AP183&gt;0,"Los ingresos brutos mensuales no deben llevar decimales",""))</f>
        <v/>
      </c>
      <c r="C206" s="657"/>
      <c r="D206" s="657"/>
      <c r="E206" s="657"/>
      <c r="F206" s="657"/>
      <c r="G206" s="657"/>
      <c r="H206" s="657"/>
      <c r="I206" s="657"/>
      <c r="J206" s="657"/>
      <c r="K206" s="657"/>
      <c r="L206" s="657"/>
      <c r="M206" s="657"/>
      <c r="N206" s="657"/>
      <c r="O206" s="657"/>
      <c r="P206" s="657"/>
      <c r="Q206" s="657"/>
      <c r="R206" s="657"/>
      <c r="S206" s="657"/>
      <c r="T206" s="657"/>
      <c r="U206" s="657"/>
      <c r="V206" s="657"/>
      <c r="W206" s="657"/>
      <c r="X206" s="657"/>
      <c r="Y206" s="657"/>
      <c r="Z206" s="657"/>
      <c r="AA206" s="657"/>
      <c r="AB206" s="657"/>
      <c r="AC206" s="657"/>
      <c r="AD206" s="657"/>
    </row>
    <row r="207" spans="1:31" s="4" customFormat="1" ht="14.25">
      <c r="A207" s="6"/>
      <c r="B207" s="657" t="str">
        <f>IF(AQ63&gt;0,"Favor de revisar la instrucción 5, ya que no se cumplen los criterios establecidos","")</f>
        <v/>
      </c>
      <c r="C207" s="657"/>
      <c r="D207" s="657"/>
      <c r="E207" s="657"/>
      <c r="F207" s="657"/>
      <c r="G207" s="657"/>
      <c r="H207" s="657"/>
      <c r="I207" s="657"/>
      <c r="J207" s="657"/>
      <c r="K207" s="657"/>
      <c r="L207" s="657"/>
      <c r="M207" s="657"/>
      <c r="N207" s="657"/>
      <c r="O207" s="657"/>
      <c r="P207" s="657"/>
      <c r="Q207" s="657"/>
      <c r="R207" s="657"/>
      <c r="S207" s="657"/>
      <c r="T207" s="657"/>
      <c r="U207" s="657"/>
      <c r="V207" s="657"/>
      <c r="W207" s="657"/>
      <c r="X207" s="657"/>
      <c r="Y207" s="657"/>
      <c r="Z207" s="657"/>
      <c r="AA207" s="657"/>
      <c r="AB207" s="657"/>
      <c r="AC207" s="657"/>
      <c r="AD207" s="657"/>
    </row>
    <row r="208" spans="1:31" s="4" customFormat="1" ht="14.25">
      <c r="A208" s="6"/>
      <c r="B208" s="657" t="str">
        <f>IF(AX183&gt;0,"La suma de la col.Monto de la contratación por fila deben ser mayor a cero, ya que tiene el cod.1 en la col.¿Fue necesario celebrar…?","")</f>
        <v/>
      </c>
      <c r="C208" s="657"/>
      <c r="D208" s="657"/>
      <c r="E208" s="657"/>
      <c r="F208" s="657"/>
      <c r="G208" s="657"/>
      <c r="H208" s="657"/>
      <c r="I208" s="657"/>
      <c r="J208" s="657"/>
      <c r="K208" s="657"/>
      <c r="L208" s="657"/>
      <c r="M208" s="657"/>
      <c r="N208" s="657"/>
      <c r="O208" s="657"/>
      <c r="P208" s="657"/>
      <c r="Q208" s="657"/>
      <c r="R208" s="657"/>
      <c r="S208" s="657"/>
      <c r="T208" s="657"/>
      <c r="U208" s="657"/>
      <c r="V208" s="657"/>
      <c r="W208" s="657"/>
      <c r="X208" s="657"/>
      <c r="Y208" s="657"/>
      <c r="Z208" s="657"/>
      <c r="AA208" s="657"/>
      <c r="AB208" s="657"/>
      <c r="AC208" s="657"/>
      <c r="AD208" s="657"/>
      <c r="AE208" s="657"/>
    </row>
    <row r="209" spans="1:39" s="4" customFormat="1" ht="36" customHeight="1">
      <c r="A209" s="39" t="s">
        <v>948</v>
      </c>
      <c r="B209" s="890" t="s">
        <v>6491</v>
      </c>
      <c r="C209" s="890"/>
      <c r="D209" s="890"/>
      <c r="E209" s="890"/>
      <c r="F209" s="890"/>
      <c r="G209" s="890"/>
      <c r="H209" s="890"/>
      <c r="I209" s="890"/>
      <c r="J209" s="890"/>
      <c r="K209" s="890"/>
      <c r="L209" s="890"/>
      <c r="M209" s="890"/>
      <c r="N209" s="890"/>
      <c r="O209" s="890"/>
      <c r="P209" s="890"/>
      <c r="Q209" s="890"/>
      <c r="R209" s="890"/>
      <c r="S209" s="890"/>
      <c r="T209" s="890"/>
      <c r="U209" s="890"/>
      <c r="V209" s="890"/>
      <c r="W209" s="890"/>
      <c r="X209" s="890"/>
      <c r="Y209" s="890"/>
      <c r="Z209" s="890"/>
      <c r="AA209" s="890"/>
      <c r="AB209" s="890"/>
      <c r="AC209" s="890"/>
      <c r="AD209" s="890"/>
    </row>
    <row r="210" spans="1:39" s="4" customFormat="1" ht="24" customHeight="1">
      <c r="A210" s="39"/>
      <c r="B210" s="228"/>
      <c r="C210" s="596" t="s">
        <v>1176</v>
      </c>
      <c r="D210" s="674"/>
      <c r="E210" s="674"/>
      <c r="F210" s="674"/>
      <c r="G210" s="674"/>
      <c r="H210" s="674"/>
      <c r="I210" s="674"/>
      <c r="J210" s="674"/>
      <c r="K210" s="674"/>
      <c r="L210" s="674"/>
      <c r="M210" s="674"/>
      <c r="N210" s="674"/>
      <c r="O210" s="674"/>
      <c r="P210" s="674"/>
      <c r="Q210" s="674"/>
      <c r="R210" s="674"/>
      <c r="S210" s="674"/>
      <c r="T210" s="674"/>
      <c r="U210" s="674"/>
      <c r="V210" s="674"/>
      <c r="W210" s="674"/>
      <c r="X210" s="674"/>
      <c r="Y210" s="674"/>
      <c r="Z210" s="674"/>
      <c r="AA210" s="674"/>
      <c r="AB210" s="674"/>
      <c r="AC210" s="674"/>
      <c r="AD210" s="674"/>
    </row>
    <row r="211" spans="1:39" s="4" customFormat="1" ht="36" customHeight="1">
      <c r="A211" s="6"/>
      <c r="B211" s="66"/>
      <c r="C211" s="627" t="s">
        <v>1244</v>
      </c>
      <c r="D211" s="627"/>
      <c r="E211" s="627"/>
      <c r="F211" s="627"/>
      <c r="G211" s="627"/>
      <c r="H211" s="627"/>
      <c r="I211" s="627"/>
      <c r="J211" s="627"/>
      <c r="K211" s="627"/>
      <c r="L211" s="627"/>
      <c r="M211" s="627"/>
      <c r="N211" s="627"/>
      <c r="O211" s="627"/>
      <c r="P211" s="627"/>
      <c r="Q211" s="627"/>
      <c r="R211" s="627"/>
      <c r="S211" s="627"/>
      <c r="T211" s="627"/>
      <c r="U211" s="627"/>
      <c r="V211" s="627"/>
      <c r="W211" s="627"/>
      <c r="X211" s="627"/>
      <c r="Y211" s="627"/>
      <c r="Z211" s="627"/>
      <c r="AA211" s="627"/>
      <c r="AB211" s="627"/>
      <c r="AC211" s="627"/>
      <c r="AD211" s="627"/>
    </row>
    <row r="212" spans="1:39" s="4" customFormat="1" ht="14.25">
      <c r="A212" s="6"/>
      <c r="B212" s="5"/>
      <c r="C212" s="3"/>
      <c r="D212" s="147"/>
      <c r="E212" s="147"/>
      <c r="F212" s="147"/>
      <c r="G212" s="147"/>
      <c r="H212" s="147"/>
      <c r="I212" s="147"/>
      <c r="J212" s="147"/>
      <c r="K212" s="147"/>
      <c r="L212" s="147"/>
      <c r="M212" s="147"/>
      <c r="N212" s="147"/>
      <c r="O212" s="147"/>
      <c r="P212" s="147"/>
      <c r="Q212" s="147"/>
      <c r="R212" s="147"/>
      <c r="S212" s="147"/>
      <c r="T212" s="147"/>
      <c r="U212" s="147"/>
      <c r="V212" s="147"/>
      <c r="W212" s="147"/>
      <c r="X212" s="147"/>
      <c r="Y212" s="147"/>
      <c r="Z212" s="147"/>
      <c r="AA212" s="147"/>
      <c r="AB212" s="147"/>
      <c r="AC212" s="147"/>
      <c r="AD212" s="147"/>
      <c r="AI212" s="428" t="s">
        <v>6200</v>
      </c>
      <c r="AJ212" s="707" t="s">
        <v>6208</v>
      </c>
      <c r="AK212" s="707"/>
      <c r="AL212" s="707"/>
      <c r="AM212" s="834" t="s">
        <v>6467</v>
      </c>
    </row>
    <row r="213" spans="1:39" s="4" customFormat="1" ht="72" customHeight="1">
      <c r="A213" s="6"/>
      <c r="B213" s="5"/>
      <c r="C213" s="554" t="s">
        <v>995</v>
      </c>
      <c r="D213" s="555"/>
      <c r="E213" s="555"/>
      <c r="F213" s="555"/>
      <c r="G213" s="555"/>
      <c r="H213" s="555"/>
      <c r="I213" s="555"/>
      <c r="J213" s="555"/>
      <c r="K213" s="555"/>
      <c r="L213" s="555"/>
      <c r="M213" s="555"/>
      <c r="N213" s="555"/>
      <c r="O213" s="555"/>
      <c r="P213" s="555"/>
      <c r="Q213" s="555"/>
      <c r="R213" s="556"/>
      <c r="S213" s="874" t="s">
        <v>1245</v>
      </c>
      <c r="T213" s="875"/>
      <c r="U213" s="875"/>
      <c r="V213" s="875"/>
      <c r="W213" s="875"/>
      <c r="X213" s="876"/>
      <c r="Y213" s="643" t="s">
        <v>1246</v>
      </c>
      <c r="Z213" s="644"/>
      <c r="AA213" s="644"/>
      <c r="AB213" s="644"/>
      <c r="AC213" s="644"/>
      <c r="AD213" s="645"/>
      <c r="AG213" s="369" t="s">
        <v>6195</v>
      </c>
      <c r="AH213" s="370" t="s">
        <v>6196</v>
      </c>
      <c r="AI213" s="428" t="s">
        <v>6486</v>
      </c>
      <c r="AJ213" s="287" t="s">
        <v>6209</v>
      </c>
      <c r="AK213" s="288" t="s">
        <v>6210</v>
      </c>
      <c r="AL213" s="289" t="s">
        <v>6211</v>
      </c>
      <c r="AM213" s="835"/>
    </row>
    <row r="214" spans="1:39" s="4" customFormat="1" ht="15" customHeight="1">
      <c r="A214" s="6"/>
      <c r="B214" s="5"/>
      <c r="C214" s="140" t="s">
        <v>87</v>
      </c>
      <c r="D214" s="623" t="str">
        <f>IF(D63="","",D63)</f>
        <v/>
      </c>
      <c r="E214" s="624"/>
      <c r="F214" s="624"/>
      <c r="G214" s="624"/>
      <c r="H214" s="624"/>
      <c r="I214" s="624"/>
      <c r="J214" s="624"/>
      <c r="K214" s="624"/>
      <c r="L214" s="624"/>
      <c r="M214" s="624"/>
      <c r="N214" s="624"/>
      <c r="O214" s="624"/>
      <c r="P214" s="624"/>
      <c r="Q214" s="624"/>
      <c r="R214" s="625"/>
      <c r="S214" s="626"/>
      <c r="T214" s="626"/>
      <c r="U214" s="626"/>
      <c r="V214" s="626"/>
      <c r="W214" s="626"/>
      <c r="X214" s="626"/>
      <c r="Y214" s="626"/>
      <c r="Z214" s="626"/>
      <c r="AA214" s="626"/>
      <c r="AB214" s="626"/>
      <c r="AC214" s="626"/>
      <c r="AD214" s="626"/>
      <c r="AG214" s="269">
        <f>IF(AND(COUNTBLANK(D214)=1,COUNTA(S214:AD214)=0),0,IF(AND(COUNTBLANK(D214)=0,$S214&lt;&gt;"",$S214&lt;&gt;1,COUNTA(Y214)=0),0,IF(AND(COUNTBLANK(D214)=0,$S214&lt;&gt;"",$S214=1,COUNTA(Y214)=1),0,1)))</f>
        <v>0</v>
      </c>
      <c r="AH214" s="464">
        <f>COUNTIF(Y214,"NS")</f>
        <v>0</v>
      </c>
      <c r="AI214" s="424">
        <f>IF(AND($S214&lt;&gt;"",$S214&lt;&gt;1,COUNTA(Y214)&gt;0),1,0)</f>
        <v>0</v>
      </c>
      <c r="AJ214" s="290">
        <f>IF(AG214=0,0,1)</f>
        <v>0</v>
      </c>
      <c r="AK214" s="291" t="str">
        <f>IF(AJ214=0,"",
IF(SUM($AJ$214:AJ214)=1,AL214,
IF($AJ$334&gt;SUM($AJ$214:AJ214),_xlfn.CONCAT(", ",AL214),
IF($AJ$334=SUM($AJ$214:AJ214),_xlfn.CONCAT(" y ",AL214)))))</f>
        <v/>
      </c>
      <c r="AL214" s="231" t="s">
        <v>6212</v>
      </c>
      <c r="AM214" s="426">
        <f>IF(AND(S214&lt;&gt;"",S214=1,SUM(Y214)=0),1,0)</f>
        <v>0</v>
      </c>
    </row>
    <row r="215" spans="1:39" s="4" customFormat="1" ht="15" customHeight="1">
      <c r="A215" s="6"/>
      <c r="B215" s="5"/>
      <c r="C215" s="106" t="s">
        <v>88</v>
      </c>
      <c r="D215" s="623" t="str">
        <f t="shared" ref="D215:D278" si="26">IF(D64="","",D64)</f>
        <v/>
      </c>
      <c r="E215" s="624"/>
      <c r="F215" s="624"/>
      <c r="G215" s="624"/>
      <c r="H215" s="624"/>
      <c r="I215" s="624"/>
      <c r="J215" s="624"/>
      <c r="K215" s="624"/>
      <c r="L215" s="624"/>
      <c r="M215" s="624"/>
      <c r="N215" s="624"/>
      <c r="O215" s="624"/>
      <c r="P215" s="624"/>
      <c r="Q215" s="624"/>
      <c r="R215" s="625"/>
      <c r="S215" s="626"/>
      <c r="T215" s="626"/>
      <c r="U215" s="626"/>
      <c r="V215" s="626"/>
      <c r="W215" s="626"/>
      <c r="X215" s="626"/>
      <c r="Y215" s="626"/>
      <c r="Z215" s="626"/>
      <c r="AA215" s="626"/>
      <c r="AB215" s="626"/>
      <c r="AC215" s="626"/>
      <c r="AD215" s="626"/>
      <c r="AG215" s="269">
        <f t="shared" ref="AG215:AG278" si="27">IF(AND(COUNTBLANK(D215)=1,COUNTA(S215:AD215)=0),0,IF(AND(COUNTBLANK(D215)=0,$S215&lt;&gt;"",$S215&lt;&gt;1,COUNTA(Y215)=0),0,IF(AND(COUNTBLANK(D215)=0,$S215&lt;&gt;"",$S215=1,COUNTA(Y215)=1),0,1)))</f>
        <v>0</v>
      </c>
      <c r="AH215" s="464">
        <f t="shared" ref="AH215:AH278" si="28">COUNTIF(Y215,"NS")</f>
        <v>0</v>
      </c>
      <c r="AI215" s="424">
        <f t="shared" ref="AI215:AI278" si="29">IF(AND($S215&lt;&gt;"",$S215&lt;&gt;1,COUNTA(Y215)&gt;0),1,0)</f>
        <v>0</v>
      </c>
      <c r="AJ215" s="290">
        <f t="shared" ref="AJ215:AJ278" si="30">IF(AG215=0,0,1)</f>
        <v>0</v>
      </c>
      <c r="AK215" s="291" t="str">
        <f>IF(AJ215=0,"",
IF(SUM($AJ$214:AJ215)=1,AL215,
IF($AJ$334&gt;SUM($AJ$214:AJ215),_xlfn.CONCAT(", ",AL215),
IF($AJ$334=SUM($AJ$214:AJ215),_xlfn.CONCAT(" y ",AL215)))))</f>
        <v/>
      </c>
      <c r="AL215" s="231" t="s">
        <v>6213</v>
      </c>
      <c r="AM215" s="426">
        <f t="shared" ref="AM215:AM278" si="31">IF(AND(S215&lt;&gt;"",S215=1,SUM(Y215)=0),1,0)</f>
        <v>0</v>
      </c>
    </row>
    <row r="216" spans="1:39" s="4" customFormat="1" ht="15" customHeight="1">
      <c r="A216" s="6"/>
      <c r="B216" s="5"/>
      <c r="C216" s="87" t="s">
        <v>89</v>
      </c>
      <c r="D216" s="623" t="str">
        <f t="shared" si="26"/>
        <v/>
      </c>
      <c r="E216" s="624"/>
      <c r="F216" s="624"/>
      <c r="G216" s="624"/>
      <c r="H216" s="624"/>
      <c r="I216" s="624"/>
      <c r="J216" s="624"/>
      <c r="K216" s="624"/>
      <c r="L216" s="624"/>
      <c r="M216" s="624"/>
      <c r="N216" s="624"/>
      <c r="O216" s="624"/>
      <c r="P216" s="624"/>
      <c r="Q216" s="624"/>
      <c r="R216" s="625"/>
      <c r="S216" s="626"/>
      <c r="T216" s="626"/>
      <c r="U216" s="626"/>
      <c r="V216" s="626"/>
      <c r="W216" s="626"/>
      <c r="X216" s="626"/>
      <c r="Y216" s="626"/>
      <c r="Z216" s="626"/>
      <c r="AA216" s="626"/>
      <c r="AB216" s="626"/>
      <c r="AC216" s="626"/>
      <c r="AD216" s="626"/>
      <c r="AG216" s="269">
        <f t="shared" si="27"/>
        <v>0</v>
      </c>
      <c r="AH216" s="464">
        <f t="shared" si="28"/>
        <v>0</v>
      </c>
      <c r="AI216" s="424">
        <f t="shared" si="29"/>
        <v>0</v>
      </c>
      <c r="AJ216" s="290">
        <f t="shared" si="30"/>
        <v>0</v>
      </c>
      <c r="AK216" s="291" t="str">
        <f>IF(AJ216=0,"",
IF(SUM($AJ$214:AJ216)=1,AL216,
IF($AJ$334&gt;SUM($AJ$214:AJ216),_xlfn.CONCAT(", ",AL216),
IF($AJ$334=SUM($AJ$214:AJ216),_xlfn.CONCAT(" y ",AL216)))))</f>
        <v/>
      </c>
      <c r="AL216" s="231" t="s">
        <v>6214</v>
      </c>
      <c r="AM216" s="426">
        <f t="shared" si="31"/>
        <v>0</v>
      </c>
    </row>
    <row r="217" spans="1:39" s="4" customFormat="1" ht="15" customHeight="1">
      <c r="A217" s="6"/>
      <c r="B217" s="5"/>
      <c r="C217" s="87" t="s">
        <v>90</v>
      </c>
      <c r="D217" s="623" t="str">
        <f t="shared" si="26"/>
        <v/>
      </c>
      <c r="E217" s="624"/>
      <c r="F217" s="624"/>
      <c r="G217" s="624"/>
      <c r="H217" s="624"/>
      <c r="I217" s="624"/>
      <c r="J217" s="624"/>
      <c r="K217" s="624"/>
      <c r="L217" s="624"/>
      <c r="M217" s="624"/>
      <c r="N217" s="624"/>
      <c r="O217" s="624"/>
      <c r="P217" s="624"/>
      <c r="Q217" s="624"/>
      <c r="R217" s="625"/>
      <c r="S217" s="626"/>
      <c r="T217" s="626"/>
      <c r="U217" s="626"/>
      <c r="V217" s="626"/>
      <c r="W217" s="626"/>
      <c r="X217" s="626"/>
      <c r="Y217" s="626"/>
      <c r="Z217" s="626"/>
      <c r="AA217" s="626"/>
      <c r="AB217" s="626"/>
      <c r="AC217" s="626"/>
      <c r="AD217" s="626"/>
      <c r="AG217" s="269">
        <f t="shared" si="27"/>
        <v>0</v>
      </c>
      <c r="AH217" s="464">
        <f t="shared" si="28"/>
        <v>0</v>
      </c>
      <c r="AI217" s="424">
        <f t="shared" si="29"/>
        <v>0</v>
      </c>
      <c r="AJ217" s="290">
        <f t="shared" si="30"/>
        <v>0</v>
      </c>
      <c r="AK217" s="291" t="str">
        <f>IF(AJ217=0,"",
IF(SUM($AJ$214:AJ217)=1,AL217,
IF($AJ$334&gt;SUM($AJ$214:AJ217),_xlfn.CONCAT(", ",AL217),
IF($AJ$334=SUM($AJ$214:AJ217),_xlfn.CONCAT(" y ",AL217)))))</f>
        <v/>
      </c>
      <c r="AL217" s="231" t="s">
        <v>6215</v>
      </c>
      <c r="AM217" s="426">
        <f t="shared" si="31"/>
        <v>0</v>
      </c>
    </row>
    <row r="218" spans="1:39" s="4" customFormat="1" ht="15" customHeight="1">
      <c r="A218" s="6"/>
      <c r="B218" s="5"/>
      <c r="C218" s="87" t="s">
        <v>91</v>
      </c>
      <c r="D218" s="623" t="str">
        <f t="shared" si="26"/>
        <v/>
      </c>
      <c r="E218" s="624"/>
      <c r="F218" s="624"/>
      <c r="G218" s="624"/>
      <c r="H218" s="624"/>
      <c r="I218" s="624"/>
      <c r="J218" s="624"/>
      <c r="K218" s="624"/>
      <c r="L218" s="624"/>
      <c r="M218" s="624"/>
      <c r="N218" s="624"/>
      <c r="O218" s="624"/>
      <c r="P218" s="624"/>
      <c r="Q218" s="624"/>
      <c r="R218" s="625"/>
      <c r="S218" s="626"/>
      <c r="T218" s="626"/>
      <c r="U218" s="626"/>
      <c r="V218" s="626"/>
      <c r="W218" s="626"/>
      <c r="X218" s="626"/>
      <c r="Y218" s="626"/>
      <c r="Z218" s="626"/>
      <c r="AA218" s="626"/>
      <c r="AB218" s="626"/>
      <c r="AC218" s="626"/>
      <c r="AD218" s="626"/>
      <c r="AG218" s="269">
        <f t="shared" si="27"/>
        <v>0</v>
      </c>
      <c r="AH218" s="464">
        <f t="shared" si="28"/>
        <v>0</v>
      </c>
      <c r="AI218" s="424">
        <f t="shared" si="29"/>
        <v>0</v>
      </c>
      <c r="AJ218" s="290">
        <f t="shared" si="30"/>
        <v>0</v>
      </c>
      <c r="AK218" s="291" t="str">
        <f>IF(AJ218=0,"",
IF(SUM($AJ$214:AJ218)=1,AL218,
IF($AJ$334&gt;SUM($AJ$214:AJ218),_xlfn.CONCAT(", ",AL218),
IF($AJ$334=SUM($AJ$214:AJ218),_xlfn.CONCAT(" y ",AL218)))))</f>
        <v/>
      </c>
      <c r="AL218" s="231" t="s">
        <v>6216</v>
      </c>
      <c r="AM218" s="426">
        <f t="shared" si="31"/>
        <v>0</v>
      </c>
    </row>
    <row r="219" spans="1:39" s="4" customFormat="1" ht="15" customHeight="1">
      <c r="A219" s="6"/>
      <c r="B219" s="5"/>
      <c r="C219" s="87" t="s">
        <v>92</v>
      </c>
      <c r="D219" s="623" t="str">
        <f t="shared" si="26"/>
        <v/>
      </c>
      <c r="E219" s="624"/>
      <c r="F219" s="624"/>
      <c r="G219" s="624"/>
      <c r="H219" s="624"/>
      <c r="I219" s="624"/>
      <c r="J219" s="624"/>
      <c r="K219" s="624"/>
      <c r="L219" s="624"/>
      <c r="M219" s="624"/>
      <c r="N219" s="624"/>
      <c r="O219" s="624"/>
      <c r="P219" s="624"/>
      <c r="Q219" s="624"/>
      <c r="R219" s="625"/>
      <c r="S219" s="626"/>
      <c r="T219" s="626"/>
      <c r="U219" s="626"/>
      <c r="V219" s="626"/>
      <c r="W219" s="626"/>
      <c r="X219" s="626"/>
      <c r="Y219" s="626"/>
      <c r="Z219" s="626"/>
      <c r="AA219" s="626"/>
      <c r="AB219" s="626"/>
      <c r="AC219" s="626"/>
      <c r="AD219" s="626"/>
      <c r="AG219" s="269">
        <f t="shared" si="27"/>
        <v>0</v>
      </c>
      <c r="AH219" s="464">
        <f t="shared" si="28"/>
        <v>0</v>
      </c>
      <c r="AI219" s="424">
        <f t="shared" si="29"/>
        <v>0</v>
      </c>
      <c r="AJ219" s="290">
        <f t="shared" si="30"/>
        <v>0</v>
      </c>
      <c r="AK219" s="291" t="str">
        <f>IF(AJ219=0,"",
IF(SUM($AJ$214:AJ219)=1,AL219,
IF($AJ$334&gt;SUM($AJ$214:AJ219),_xlfn.CONCAT(", ",AL219),
IF($AJ$334=SUM($AJ$214:AJ219),_xlfn.CONCAT(" y ",AL219)))))</f>
        <v/>
      </c>
      <c r="AL219" s="231" t="s">
        <v>6217</v>
      </c>
      <c r="AM219" s="426">
        <f t="shared" si="31"/>
        <v>0</v>
      </c>
    </row>
    <row r="220" spans="1:39" s="4" customFormat="1" ht="15" customHeight="1">
      <c r="A220" s="6"/>
      <c r="B220" s="5"/>
      <c r="C220" s="87" t="s">
        <v>93</v>
      </c>
      <c r="D220" s="623" t="str">
        <f t="shared" si="26"/>
        <v/>
      </c>
      <c r="E220" s="624"/>
      <c r="F220" s="624"/>
      <c r="G220" s="624"/>
      <c r="H220" s="624"/>
      <c r="I220" s="624"/>
      <c r="J220" s="624"/>
      <c r="K220" s="624"/>
      <c r="L220" s="624"/>
      <c r="M220" s="624"/>
      <c r="N220" s="624"/>
      <c r="O220" s="624"/>
      <c r="P220" s="624"/>
      <c r="Q220" s="624"/>
      <c r="R220" s="625"/>
      <c r="S220" s="626"/>
      <c r="T220" s="626"/>
      <c r="U220" s="626"/>
      <c r="V220" s="626"/>
      <c r="W220" s="626"/>
      <c r="X220" s="626"/>
      <c r="Y220" s="626"/>
      <c r="Z220" s="626"/>
      <c r="AA220" s="626"/>
      <c r="AB220" s="626"/>
      <c r="AC220" s="626"/>
      <c r="AD220" s="626"/>
      <c r="AG220" s="269">
        <f t="shared" si="27"/>
        <v>0</v>
      </c>
      <c r="AH220" s="464">
        <f t="shared" si="28"/>
        <v>0</v>
      </c>
      <c r="AI220" s="424">
        <f t="shared" si="29"/>
        <v>0</v>
      </c>
      <c r="AJ220" s="290">
        <f t="shared" si="30"/>
        <v>0</v>
      </c>
      <c r="AK220" s="291" t="str">
        <f>IF(AJ220=0,"",
IF(SUM($AJ$214:AJ220)=1,AL220,
IF($AJ$334&gt;SUM($AJ$214:AJ220),_xlfn.CONCAT(", ",AL220),
IF($AJ$334=SUM($AJ$214:AJ220),_xlfn.CONCAT(" y ",AL220)))))</f>
        <v/>
      </c>
      <c r="AL220" s="231" t="s">
        <v>6218</v>
      </c>
      <c r="AM220" s="426">
        <f t="shared" si="31"/>
        <v>0</v>
      </c>
    </row>
    <row r="221" spans="1:39" s="4" customFormat="1" ht="15" customHeight="1">
      <c r="A221" s="6"/>
      <c r="B221" s="5"/>
      <c r="C221" s="87" t="s">
        <v>94</v>
      </c>
      <c r="D221" s="623" t="str">
        <f t="shared" si="26"/>
        <v/>
      </c>
      <c r="E221" s="624"/>
      <c r="F221" s="624"/>
      <c r="G221" s="624"/>
      <c r="H221" s="624"/>
      <c r="I221" s="624"/>
      <c r="J221" s="624"/>
      <c r="K221" s="624"/>
      <c r="L221" s="624"/>
      <c r="M221" s="624"/>
      <c r="N221" s="624"/>
      <c r="O221" s="624"/>
      <c r="P221" s="624"/>
      <c r="Q221" s="624"/>
      <c r="R221" s="625"/>
      <c r="S221" s="626"/>
      <c r="T221" s="626"/>
      <c r="U221" s="626"/>
      <c r="V221" s="626"/>
      <c r="W221" s="626"/>
      <c r="X221" s="626"/>
      <c r="Y221" s="626"/>
      <c r="Z221" s="626"/>
      <c r="AA221" s="626"/>
      <c r="AB221" s="626"/>
      <c r="AC221" s="626"/>
      <c r="AD221" s="626"/>
      <c r="AG221" s="269">
        <f t="shared" si="27"/>
        <v>0</v>
      </c>
      <c r="AH221" s="464">
        <f t="shared" si="28"/>
        <v>0</v>
      </c>
      <c r="AI221" s="424">
        <f t="shared" si="29"/>
        <v>0</v>
      </c>
      <c r="AJ221" s="290">
        <f t="shared" si="30"/>
        <v>0</v>
      </c>
      <c r="AK221" s="291" t="str">
        <f>IF(AJ221=0,"",
IF(SUM($AJ$214:AJ221)=1,AL221,
IF($AJ$334&gt;SUM($AJ$214:AJ221),_xlfn.CONCAT(", ",AL221),
IF($AJ$334=SUM($AJ$214:AJ221),_xlfn.CONCAT(" y ",AL221)))))</f>
        <v/>
      </c>
      <c r="AL221" s="231" t="s">
        <v>6219</v>
      </c>
      <c r="AM221" s="426">
        <f t="shared" si="31"/>
        <v>0</v>
      </c>
    </row>
    <row r="222" spans="1:39" s="4" customFormat="1" ht="15" customHeight="1">
      <c r="A222" s="6"/>
      <c r="B222" s="5"/>
      <c r="C222" s="87" t="s">
        <v>95</v>
      </c>
      <c r="D222" s="623" t="str">
        <f t="shared" si="26"/>
        <v/>
      </c>
      <c r="E222" s="624"/>
      <c r="F222" s="624"/>
      <c r="G222" s="624"/>
      <c r="H222" s="624"/>
      <c r="I222" s="624"/>
      <c r="J222" s="624"/>
      <c r="K222" s="624"/>
      <c r="L222" s="624"/>
      <c r="M222" s="624"/>
      <c r="N222" s="624"/>
      <c r="O222" s="624"/>
      <c r="P222" s="624"/>
      <c r="Q222" s="624"/>
      <c r="R222" s="625"/>
      <c r="S222" s="626"/>
      <c r="T222" s="626"/>
      <c r="U222" s="626"/>
      <c r="V222" s="626"/>
      <c r="W222" s="626"/>
      <c r="X222" s="626"/>
      <c r="Y222" s="626"/>
      <c r="Z222" s="626"/>
      <c r="AA222" s="626"/>
      <c r="AB222" s="626"/>
      <c r="AC222" s="626"/>
      <c r="AD222" s="626"/>
      <c r="AG222" s="269">
        <f t="shared" si="27"/>
        <v>0</v>
      </c>
      <c r="AH222" s="464">
        <f t="shared" si="28"/>
        <v>0</v>
      </c>
      <c r="AI222" s="424">
        <f t="shared" si="29"/>
        <v>0</v>
      </c>
      <c r="AJ222" s="290">
        <f t="shared" si="30"/>
        <v>0</v>
      </c>
      <c r="AK222" s="291" t="str">
        <f>IF(AJ222=0,"",
IF(SUM($AJ$214:AJ222)=1,AL222,
IF($AJ$334&gt;SUM($AJ$214:AJ222),_xlfn.CONCAT(", ",AL222),
IF($AJ$334=SUM($AJ$214:AJ222),_xlfn.CONCAT(" y ",AL222)))))</f>
        <v/>
      </c>
      <c r="AL222" s="231" t="s">
        <v>6220</v>
      </c>
      <c r="AM222" s="426">
        <f t="shared" si="31"/>
        <v>0</v>
      </c>
    </row>
    <row r="223" spans="1:39" s="4" customFormat="1" ht="15" customHeight="1">
      <c r="A223" s="6"/>
      <c r="B223" s="5"/>
      <c r="C223" s="87" t="s">
        <v>97</v>
      </c>
      <c r="D223" s="623" t="str">
        <f t="shared" si="26"/>
        <v/>
      </c>
      <c r="E223" s="624"/>
      <c r="F223" s="624"/>
      <c r="G223" s="624"/>
      <c r="H223" s="624"/>
      <c r="I223" s="624"/>
      <c r="J223" s="624"/>
      <c r="K223" s="624"/>
      <c r="L223" s="624"/>
      <c r="M223" s="624"/>
      <c r="N223" s="624"/>
      <c r="O223" s="624"/>
      <c r="P223" s="624"/>
      <c r="Q223" s="624"/>
      <c r="R223" s="625"/>
      <c r="S223" s="626"/>
      <c r="T223" s="626"/>
      <c r="U223" s="626"/>
      <c r="V223" s="626"/>
      <c r="W223" s="626"/>
      <c r="X223" s="626"/>
      <c r="Y223" s="626"/>
      <c r="Z223" s="626"/>
      <c r="AA223" s="626"/>
      <c r="AB223" s="626"/>
      <c r="AC223" s="626"/>
      <c r="AD223" s="626"/>
      <c r="AG223" s="269">
        <f t="shared" si="27"/>
        <v>0</v>
      </c>
      <c r="AH223" s="464">
        <f t="shared" si="28"/>
        <v>0</v>
      </c>
      <c r="AI223" s="424">
        <f t="shared" si="29"/>
        <v>0</v>
      </c>
      <c r="AJ223" s="290">
        <f t="shared" si="30"/>
        <v>0</v>
      </c>
      <c r="AK223" s="291" t="str">
        <f>IF(AJ223=0,"",
IF(SUM($AJ$214:AJ223)=1,AL223,
IF($AJ$334&gt;SUM($AJ$214:AJ223),_xlfn.CONCAT(", ",AL223),
IF($AJ$334=SUM($AJ$214:AJ223),_xlfn.CONCAT(" y ",AL223)))))</f>
        <v/>
      </c>
      <c r="AL223" s="231" t="s">
        <v>6221</v>
      </c>
      <c r="AM223" s="426">
        <f t="shared" si="31"/>
        <v>0</v>
      </c>
    </row>
    <row r="224" spans="1:39" s="4" customFormat="1" ht="15" customHeight="1">
      <c r="A224" s="6"/>
      <c r="B224" s="5"/>
      <c r="C224" s="87" t="s">
        <v>98</v>
      </c>
      <c r="D224" s="623" t="str">
        <f t="shared" si="26"/>
        <v/>
      </c>
      <c r="E224" s="624"/>
      <c r="F224" s="624"/>
      <c r="G224" s="624"/>
      <c r="H224" s="624"/>
      <c r="I224" s="624"/>
      <c r="J224" s="624"/>
      <c r="K224" s="624"/>
      <c r="L224" s="624"/>
      <c r="M224" s="624"/>
      <c r="N224" s="624"/>
      <c r="O224" s="624"/>
      <c r="P224" s="624"/>
      <c r="Q224" s="624"/>
      <c r="R224" s="625"/>
      <c r="S224" s="626"/>
      <c r="T224" s="626"/>
      <c r="U224" s="626"/>
      <c r="V224" s="626"/>
      <c r="W224" s="626"/>
      <c r="X224" s="626"/>
      <c r="Y224" s="626"/>
      <c r="Z224" s="626"/>
      <c r="AA224" s="626"/>
      <c r="AB224" s="626"/>
      <c r="AC224" s="626"/>
      <c r="AD224" s="626"/>
      <c r="AG224" s="269">
        <f t="shared" si="27"/>
        <v>0</v>
      </c>
      <c r="AH224" s="464">
        <f t="shared" si="28"/>
        <v>0</v>
      </c>
      <c r="AI224" s="424">
        <f t="shared" si="29"/>
        <v>0</v>
      </c>
      <c r="AJ224" s="290">
        <f t="shared" si="30"/>
        <v>0</v>
      </c>
      <c r="AK224" s="291" t="str">
        <f>IF(AJ224=0,"",
IF(SUM($AJ$214:AJ224)=1,AL224,
IF($AJ$334&gt;SUM($AJ$214:AJ224),_xlfn.CONCAT(", ",AL224),
IF($AJ$334=SUM($AJ$214:AJ224),_xlfn.CONCAT(" y ",AL224)))))</f>
        <v/>
      </c>
      <c r="AL224" s="231" t="s">
        <v>6222</v>
      </c>
      <c r="AM224" s="426">
        <f t="shared" si="31"/>
        <v>0</v>
      </c>
    </row>
    <row r="225" spans="1:39" s="4" customFormat="1" ht="15" customHeight="1">
      <c r="A225" s="6"/>
      <c r="B225" s="5"/>
      <c r="C225" s="87" t="s">
        <v>99</v>
      </c>
      <c r="D225" s="623" t="str">
        <f t="shared" si="26"/>
        <v/>
      </c>
      <c r="E225" s="624"/>
      <c r="F225" s="624"/>
      <c r="G225" s="624"/>
      <c r="H225" s="624"/>
      <c r="I225" s="624"/>
      <c r="J225" s="624"/>
      <c r="K225" s="624"/>
      <c r="L225" s="624"/>
      <c r="M225" s="624"/>
      <c r="N225" s="624"/>
      <c r="O225" s="624"/>
      <c r="P225" s="624"/>
      <c r="Q225" s="624"/>
      <c r="R225" s="625"/>
      <c r="S225" s="626"/>
      <c r="T225" s="626"/>
      <c r="U225" s="626"/>
      <c r="V225" s="626"/>
      <c r="W225" s="626"/>
      <c r="X225" s="626"/>
      <c r="Y225" s="626"/>
      <c r="Z225" s="626"/>
      <c r="AA225" s="626"/>
      <c r="AB225" s="626"/>
      <c r="AC225" s="626"/>
      <c r="AD225" s="626"/>
      <c r="AG225" s="269">
        <f t="shared" si="27"/>
        <v>0</v>
      </c>
      <c r="AH225" s="464">
        <f t="shared" si="28"/>
        <v>0</v>
      </c>
      <c r="AI225" s="424">
        <f t="shared" si="29"/>
        <v>0</v>
      </c>
      <c r="AJ225" s="290">
        <f t="shared" si="30"/>
        <v>0</v>
      </c>
      <c r="AK225" s="291" t="str">
        <f>IF(AJ225=0,"",
IF(SUM($AJ$214:AJ225)=1,AL225,
IF($AJ$334&gt;SUM($AJ$214:AJ225),_xlfn.CONCAT(", ",AL225),
IF($AJ$334=SUM($AJ$214:AJ225),_xlfn.CONCAT(" y ",AL225)))))</f>
        <v/>
      </c>
      <c r="AL225" s="231" t="s">
        <v>6223</v>
      </c>
      <c r="AM225" s="426">
        <f t="shared" si="31"/>
        <v>0</v>
      </c>
    </row>
    <row r="226" spans="1:39" s="4" customFormat="1" ht="15" customHeight="1">
      <c r="A226" s="6"/>
      <c r="B226" s="5"/>
      <c r="C226" s="87" t="s">
        <v>100</v>
      </c>
      <c r="D226" s="623" t="str">
        <f t="shared" si="26"/>
        <v/>
      </c>
      <c r="E226" s="624"/>
      <c r="F226" s="624"/>
      <c r="G226" s="624"/>
      <c r="H226" s="624"/>
      <c r="I226" s="624"/>
      <c r="J226" s="624"/>
      <c r="K226" s="624"/>
      <c r="L226" s="624"/>
      <c r="M226" s="624"/>
      <c r="N226" s="624"/>
      <c r="O226" s="624"/>
      <c r="P226" s="624"/>
      <c r="Q226" s="624"/>
      <c r="R226" s="625"/>
      <c r="S226" s="626"/>
      <c r="T226" s="626"/>
      <c r="U226" s="626"/>
      <c r="V226" s="626"/>
      <c r="W226" s="626"/>
      <c r="X226" s="626"/>
      <c r="Y226" s="626"/>
      <c r="Z226" s="626"/>
      <c r="AA226" s="626"/>
      <c r="AB226" s="626"/>
      <c r="AC226" s="626"/>
      <c r="AD226" s="626"/>
      <c r="AG226" s="269">
        <f t="shared" si="27"/>
        <v>0</v>
      </c>
      <c r="AH226" s="464">
        <f t="shared" si="28"/>
        <v>0</v>
      </c>
      <c r="AI226" s="424">
        <f t="shared" si="29"/>
        <v>0</v>
      </c>
      <c r="AJ226" s="290">
        <f t="shared" si="30"/>
        <v>0</v>
      </c>
      <c r="AK226" s="291" t="str">
        <f>IF(AJ226=0,"",
IF(SUM($AJ$214:AJ226)=1,AL226,
IF($AJ$334&gt;SUM($AJ$214:AJ226),_xlfn.CONCAT(", ",AL226),
IF($AJ$334=SUM($AJ$214:AJ226),_xlfn.CONCAT(" y ",AL226)))))</f>
        <v/>
      </c>
      <c r="AL226" s="231" t="s">
        <v>6224</v>
      </c>
      <c r="AM226" s="426">
        <f t="shared" si="31"/>
        <v>0</v>
      </c>
    </row>
    <row r="227" spans="1:39" s="4" customFormat="1" ht="15" customHeight="1">
      <c r="A227" s="6"/>
      <c r="B227" s="5"/>
      <c r="C227" s="87" t="s">
        <v>101</v>
      </c>
      <c r="D227" s="623" t="str">
        <f t="shared" si="26"/>
        <v/>
      </c>
      <c r="E227" s="624"/>
      <c r="F227" s="624"/>
      <c r="G227" s="624"/>
      <c r="H227" s="624"/>
      <c r="I227" s="624"/>
      <c r="J227" s="624"/>
      <c r="K227" s="624"/>
      <c r="L227" s="624"/>
      <c r="M227" s="624"/>
      <c r="N227" s="624"/>
      <c r="O227" s="624"/>
      <c r="P227" s="624"/>
      <c r="Q227" s="624"/>
      <c r="R227" s="625"/>
      <c r="S227" s="626"/>
      <c r="T227" s="626"/>
      <c r="U227" s="626"/>
      <c r="V227" s="626"/>
      <c r="W227" s="626"/>
      <c r="X227" s="626"/>
      <c r="Y227" s="626"/>
      <c r="Z227" s="626"/>
      <c r="AA227" s="626"/>
      <c r="AB227" s="626"/>
      <c r="AC227" s="626"/>
      <c r="AD227" s="626"/>
      <c r="AG227" s="269">
        <f t="shared" si="27"/>
        <v>0</v>
      </c>
      <c r="AH227" s="464">
        <f t="shared" si="28"/>
        <v>0</v>
      </c>
      <c r="AI227" s="424">
        <f t="shared" si="29"/>
        <v>0</v>
      </c>
      <c r="AJ227" s="290">
        <f t="shared" si="30"/>
        <v>0</v>
      </c>
      <c r="AK227" s="291" t="str">
        <f>IF(AJ227=0,"",
IF(SUM($AJ$214:AJ227)=1,AL227,
IF($AJ$334&gt;SUM($AJ$214:AJ227),_xlfn.CONCAT(", ",AL227),
IF($AJ$334=SUM($AJ$214:AJ227),_xlfn.CONCAT(" y ",AL227)))))</f>
        <v/>
      </c>
      <c r="AL227" s="231" t="s">
        <v>6225</v>
      </c>
      <c r="AM227" s="426">
        <f t="shared" si="31"/>
        <v>0</v>
      </c>
    </row>
    <row r="228" spans="1:39" s="4" customFormat="1" ht="15" customHeight="1">
      <c r="A228" s="6"/>
      <c r="B228" s="5"/>
      <c r="C228" s="87" t="s">
        <v>102</v>
      </c>
      <c r="D228" s="623" t="str">
        <f t="shared" si="26"/>
        <v/>
      </c>
      <c r="E228" s="624"/>
      <c r="F228" s="624"/>
      <c r="G228" s="624"/>
      <c r="H228" s="624"/>
      <c r="I228" s="624"/>
      <c r="J228" s="624"/>
      <c r="K228" s="624"/>
      <c r="L228" s="624"/>
      <c r="M228" s="624"/>
      <c r="N228" s="624"/>
      <c r="O228" s="624"/>
      <c r="P228" s="624"/>
      <c r="Q228" s="624"/>
      <c r="R228" s="625"/>
      <c r="S228" s="626"/>
      <c r="T228" s="626"/>
      <c r="U228" s="626"/>
      <c r="V228" s="626"/>
      <c r="W228" s="626"/>
      <c r="X228" s="626"/>
      <c r="Y228" s="626"/>
      <c r="Z228" s="626"/>
      <c r="AA228" s="626"/>
      <c r="AB228" s="626"/>
      <c r="AC228" s="626"/>
      <c r="AD228" s="626"/>
      <c r="AG228" s="269">
        <f t="shared" si="27"/>
        <v>0</v>
      </c>
      <c r="AH228" s="464">
        <f t="shared" si="28"/>
        <v>0</v>
      </c>
      <c r="AI228" s="424">
        <f t="shared" si="29"/>
        <v>0</v>
      </c>
      <c r="AJ228" s="290">
        <f t="shared" si="30"/>
        <v>0</v>
      </c>
      <c r="AK228" s="291" t="str">
        <f>IF(AJ228=0,"",
IF(SUM($AJ$214:AJ228)=1,AL228,
IF($AJ$334&gt;SUM($AJ$214:AJ228),_xlfn.CONCAT(", ",AL228),
IF($AJ$334=SUM($AJ$214:AJ228),_xlfn.CONCAT(" y ",AL228)))))</f>
        <v/>
      </c>
      <c r="AL228" s="231" t="s">
        <v>6226</v>
      </c>
      <c r="AM228" s="426">
        <f t="shared" si="31"/>
        <v>0</v>
      </c>
    </row>
    <row r="229" spans="1:39" s="4" customFormat="1" ht="15" customHeight="1">
      <c r="A229" s="6"/>
      <c r="B229" s="5"/>
      <c r="C229" s="87" t="s">
        <v>103</v>
      </c>
      <c r="D229" s="623" t="str">
        <f t="shared" si="26"/>
        <v/>
      </c>
      <c r="E229" s="624"/>
      <c r="F229" s="624"/>
      <c r="G229" s="624"/>
      <c r="H229" s="624"/>
      <c r="I229" s="624"/>
      <c r="J229" s="624"/>
      <c r="K229" s="624"/>
      <c r="L229" s="624"/>
      <c r="M229" s="624"/>
      <c r="N229" s="624"/>
      <c r="O229" s="624"/>
      <c r="P229" s="624"/>
      <c r="Q229" s="624"/>
      <c r="R229" s="625"/>
      <c r="S229" s="626"/>
      <c r="T229" s="626"/>
      <c r="U229" s="626"/>
      <c r="V229" s="626"/>
      <c r="W229" s="626"/>
      <c r="X229" s="626"/>
      <c r="Y229" s="626"/>
      <c r="Z229" s="626"/>
      <c r="AA229" s="626"/>
      <c r="AB229" s="626"/>
      <c r="AC229" s="626"/>
      <c r="AD229" s="626"/>
      <c r="AG229" s="269">
        <f t="shared" si="27"/>
        <v>0</v>
      </c>
      <c r="AH229" s="464">
        <f t="shared" si="28"/>
        <v>0</v>
      </c>
      <c r="AI229" s="424">
        <f t="shared" si="29"/>
        <v>0</v>
      </c>
      <c r="AJ229" s="290">
        <f t="shared" si="30"/>
        <v>0</v>
      </c>
      <c r="AK229" s="291" t="str">
        <f>IF(AJ229=0,"",
IF(SUM($AJ$214:AJ229)=1,AL229,
IF($AJ$334&gt;SUM($AJ$214:AJ229),_xlfn.CONCAT(", ",AL229),
IF($AJ$334=SUM($AJ$214:AJ229),_xlfn.CONCAT(" y ",AL229)))))</f>
        <v/>
      </c>
      <c r="AL229" s="231" t="s">
        <v>6227</v>
      </c>
      <c r="AM229" s="426">
        <f t="shared" si="31"/>
        <v>0</v>
      </c>
    </row>
    <row r="230" spans="1:39" s="4" customFormat="1" ht="15" customHeight="1">
      <c r="A230" s="6"/>
      <c r="B230" s="5"/>
      <c r="C230" s="87" t="s">
        <v>104</v>
      </c>
      <c r="D230" s="623" t="str">
        <f t="shared" si="26"/>
        <v/>
      </c>
      <c r="E230" s="624"/>
      <c r="F230" s="624"/>
      <c r="G230" s="624"/>
      <c r="H230" s="624"/>
      <c r="I230" s="624"/>
      <c r="J230" s="624"/>
      <c r="K230" s="624"/>
      <c r="L230" s="624"/>
      <c r="M230" s="624"/>
      <c r="N230" s="624"/>
      <c r="O230" s="624"/>
      <c r="P230" s="624"/>
      <c r="Q230" s="624"/>
      <c r="R230" s="625"/>
      <c r="S230" s="626"/>
      <c r="T230" s="626"/>
      <c r="U230" s="626"/>
      <c r="V230" s="626"/>
      <c r="W230" s="626"/>
      <c r="X230" s="626"/>
      <c r="Y230" s="626"/>
      <c r="Z230" s="626"/>
      <c r="AA230" s="626"/>
      <c r="AB230" s="626"/>
      <c r="AC230" s="626"/>
      <c r="AD230" s="626"/>
      <c r="AG230" s="269">
        <f t="shared" si="27"/>
        <v>0</v>
      </c>
      <c r="AH230" s="464">
        <f t="shared" si="28"/>
        <v>0</v>
      </c>
      <c r="AI230" s="424">
        <f t="shared" si="29"/>
        <v>0</v>
      </c>
      <c r="AJ230" s="290">
        <f t="shared" si="30"/>
        <v>0</v>
      </c>
      <c r="AK230" s="291" t="str">
        <f>IF(AJ230=0,"",
IF(SUM($AJ$214:AJ230)=1,AL230,
IF($AJ$334&gt;SUM($AJ$214:AJ230),_xlfn.CONCAT(", ",AL230),
IF($AJ$334=SUM($AJ$214:AJ230),_xlfn.CONCAT(" y ",AL230)))))</f>
        <v/>
      </c>
      <c r="AL230" s="231" t="s">
        <v>6228</v>
      </c>
      <c r="AM230" s="426">
        <f t="shared" si="31"/>
        <v>0</v>
      </c>
    </row>
    <row r="231" spans="1:39" s="4" customFormat="1" ht="15" customHeight="1">
      <c r="A231" s="6"/>
      <c r="B231" s="5"/>
      <c r="C231" s="87" t="s">
        <v>105</v>
      </c>
      <c r="D231" s="623" t="str">
        <f t="shared" si="26"/>
        <v/>
      </c>
      <c r="E231" s="624"/>
      <c r="F231" s="624"/>
      <c r="G231" s="624"/>
      <c r="H231" s="624"/>
      <c r="I231" s="624"/>
      <c r="J231" s="624"/>
      <c r="K231" s="624"/>
      <c r="L231" s="624"/>
      <c r="M231" s="624"/>
      <c r="N231" s="624"/>
      <c r="O231" s="624"/>
      <c r="P231" s="624"/>
      <c r="Q231" s="624"/>
      <c r="R231" s="625"/>
      <c r="S231" s="626"/>
      <c r="T231" s="626"/>
      <c r="U231" s="626"/>
      <c r="V231" s="626"/>
      <c r="W231" s="626"/>
      <c r="X231" s="626"/>
      <c r="Y231" s="626"/>
      <c r="Z231" s="626"/>
      <c r="AA231" s="626"/>
      <c r="AB231" s="626"/>
      <c r="AC231" s="626"/>
      <c r="AD231" s="626"/>
      <c r="AG231" s="269">
        <f t="shared" si="27"/>
        <v>0</v>
      </c>
      <c r="AH231" s="464">
        <f t="shared" si="28"/>
        <v>0</v>
      </c>
      <c r="AI231" s="424">
        <f t="shared" si="29"/>
        <v>0</v>
      </c>
      <c r="AJ231" s="290">
        <f t="shared" si="30"/>
        <v>0</v>
      </c>
      <c r="AK231" s="291" t="str">
        <f>IF(AJ231=0,"",
IF(SUM($AJ$214:AJ231)=1,AL231,
IF($AJ$334&gt;SUM($AJ$214:AJ231),_xlfn.CONCAT(", ",AL231),
IF($AJ$334=SUM($AJ$214:AJ231),_xlfn.CONCAT(" y ",AL231)))))</f>
        <v/>
      </c>
      <c r="AL231" s="231" t="s">
        <v>6229</v>
      </c>
      <c r="AM231" s="426">
        <f t="shared" si="31"/>
        <v>0</v>
      </c>
    </row>
    <row r="232" spans="1:39" s="4" customFormat="1" ht="15" customHeight="1">
      <c r="A232" s="6"/>
      <c r="B232" s="5"/>
      <c r="C232" s="87" t="s">
        <v>106</v>
      </c>
      <c r="D232" s="623" t="str">
        <f t="shared" si="26"/>
        <v/>
      </c>
      <c r="E232" s="624"/>
      <c r="F232" s="624"/>
      <c r="G232" s="624"/>
      <c r="H232" s="624"/>
      <c r="I232" s="624"/>
      <c r="J232" s="624"/>
      <c r="K232" s="624"/>
      <c r="L232" s="624"/>
      <c r="M232" s="624"/>
      <c r="N232" s="624"/>
      <c r="O232" s="624"/>
      <c r="P232" s="624"/>
      <c r="Q232" s="624"/>
      <c r="R232" s="625"/>
      <c r="S232" s="626"/>
      <c r="T232" s="626"/>
      <c r="U232" s="626"/>
      <c r="V232" s="626"/>
      <c r="W232" s="626"/>
      <c r="X232" s="626"/>
      <c r="Y232" s="626"/>
      <c r="Z232" s="626"/>
      <c r="AA232" s="626"/>
      <c r="AB232" s="626"/>
      <c r="AC232" s="626"/>
      <c r="AD232" s="626"/>
      <c r="AG232" s="269">
        <f t="shared" si="27"/>
        <v>0</v>
      </c>
      <c r="AH232" s="464">
        <f t="shared" si="28"/>
        <v>0</v>
      </c>
      <c r="AI232" s="424">
        <f t="shared" si="29"/>
        <v>0</v>
      </c>
      <c r="AJ232" s="290">
        <f t="shared" si="30"/>
        <v>0</v>
      </c>
      <c r="AK232" s="291" t="str">
        <f>IF(AJ232=0,"",
IF(SUM($AJ$214:AJ232)=1,AL232,
IF($AJ$334&gt;SUM($AJ$214:AJ232),_xlfn.CONCAT(", ",AL232),
IF($AJ$334=SUM($AJ$214:AJ232),_xlfn.CONCAT(" y ",AL232)))))</f>
        <v/>
      </c>
      <c r="AL232" s="231" t="s">
        <v>6230</v>
      </c>
      <c r="AM232" s="426">
        <f t="shared" si="31"/>
        <v>0</v>
      </c>
    </row>
    <row r="233" spans="1:39" s="4" customFormat="1" ht="15" customHeight="1">
      <c r="A233" s="6"/>
      <c r="B233" s="5"/>
      <c r="C233" s="87" t="s">
        <v>107</v>
      </c>
      <c r="D233" s="623" t="str">
        <f t="shared" si="26"/>
        <v/>
      </c>
      <c r="E233" s="624"/>
      <c r="F233" s="624"/>
      <c r="G233" s="624"/>
      <c r="H233" s="624"/>
      <c r="I233" s="624"/>
      <c r="J233" s="624"/>
      <c r="K233" s="624"/>
      <c r="L233" s="624"/>
      <c r="M233" s="624"/>
      <c r="N233" s="624"/>
      <c r="O233" s="624"/>
      <c r="P233" s="624"/>
      <c r="Q233" s="624"/>
      <c r="R233" s="625"/>
      <c r="S233" s="626"/>
      <c r="T233" s="626"/>
      <c r="U233" s="626"/>
      <c r="V233" s="626"/>
      <c r="W233" s="626"/>
      <c r="X233" s="626"/>
      <c r="Y233" s="626"/>
      <c r="Z233" s="626"/>
      <c r="AA233" s="626"/>
      <c r="AB233" s="626"/>
      <c r="AC233" s="626"/>
      <c r="AD233" s="626"/>
      <c r="AG233" s="269">
        <f t="shared" si="27"/>
        <v>0</v>
      </c>
      <c r="AH233" s="464">
        <f t="shared" si="28"/>
        <v>0</v>
      </c>
      <c r="AI233" s="424">
        <f t="shared" si="29"/>
        <v>0</v>
      </c>
      <c r="AJ233" s="290">
        <f t="shared" si="30"/>
        <v>0</v>
      </c>
      <c r="AK233" s="291" t="str">
        <f>IF(AJ233=0,"",
IF(SUM($AJ$214:AJ233)=1,AL233,
IF($AJ$334&gt;SUM($AJ$214:AJ233),_xlfn.CONCAT(", ",AL233),
IF($AJ$334=SUM($AJ$214:AJ233),_xlfn.CONCAT(" y ",AL233)))))</f>
        <v/>
      </c>
      <c r="AL233" s="231" t="s">
        <v>6231</v>
      </c>
      <c r="AM233" s="426">
        <f t="shared" si="31"/>
        <v>0</v>
      </c>
    </row>
    <row r="234" spans="1:39" s="4" customFormat="1" ht="15" customHeight="1">
      <c r="A234" s="6"/>
      <c r="B234" s="5"/>
      <c r="C234" s="87" t="s">
        <v>108</v>
      </c>
      <c r="D234" s="623" t="str">
        <f t="shared" si="26"/>
        <v/>
      </c>
      <c r="E234" s="624"/>
      <c r="F234" s="624"/>
      <c r="G234" s="624"/>
      <c r="H234" s="624"/>
      <c r="I234" s="624"/>
      <c r="J234" s="624"/>
      <c r="K234" s="624"/>
      <c r="L234" s="624"/>
      <c r="M234" s="624"/>
      <c r="N234" s="624"/>
      <c r="O234" s="624"/>
      <c r="P234" s="624"/>
      <c r="Q234" s="624"/>
      <c r="R234" s="625"/>
      <c r="S234" s="626"/>
      <c r="T234" s="626"/>
      <c r="U234" s="626"/>
      <c r="V234" s="626"/>
      <c r="W234" s="626"/>
      <c r="X234" s="626"/>
      <c r="Y234" s="626"/>
      <c r="Z234" s="626"/>
      <c r="AA234" s="626"/>
      <c r="AB234" s="626"/>
      <c r="AC234" s="626"/>
      <c r="AD234" s="626"/>
      <c r="AG234" s="269">
        <f t="shared" si="27"/>
        <v>0</v>
      </c>
      <c r="AH234" s="464">
        <f t="shared" si="28"/>
        <v>0</v>
      </c>
      <c r="AI234" s="424">
        <f t="shared" si="29"/>
        <v>0</v>
      </c>
      <c r="AJ234" s="290">
        <f t="shared" si="30"/>
        <v>0</v>
      </c>
      <c r="AK234" s="291" t="str">
        <f>IF(AJ234=0,"",
IF(SUM($AJ$214:AJ234)=1,AL234,
IF($AJ$334&gt;SUM($AJ$214:AJ234),_xlfn.CONCAT(", ",AL234),
IF($AJ$334=SUM($AJ$214:AJ234),_xlfn.CONCAT(" y ",AL234)))))</f>
        <v/>
      </c>
      <c r="AL234" s="231" t="s">
        <v>6232</v>
      </c>
      <c r="AM234" s="426">
        <f t="shared" si="31"/>
        <v>0</v>
      </c>
    </row>
    <row r="235" spans="1:39" s="4" customFormat="1" ht="15" customHeight="1">
      <c r="A235" s="6"/>
      <c r="B235" s="5"/>
      <c r="C235" s="87" t="s">
        <v>109</v>
      </c>
      <c r="D235" s="623" t="str">
        <f t="shared" si="26"/>
        <v/>
      </c>
      <c r="E235" s="624"/>
      <c r="F235" s="624"/>
      <c r="G235" s="624"/>
      <c r="H235" s="624"/>
      <c r="I235" s="624"/>
      <c r="J235" s="624"/>
      <c r="K235" s="624"/>
      <c r="L235" s="624"/>
      <c r="M235" s="624"/>
      <c r="N235" s="624"/>
      <c r="O235" s="624"/>
      <c r="P235" s="624"/>
      <c r="Q235" s="624"/>
      <c r="R235" s="625"/>
      <c r="S235" s="626"/>
      <c r="T235" s="626"/>
      <c r="U235" s="626"/>
      <c r="V235" s="626"/>
      <c r="W235" s="626"/>
      <c r="X235" s="626"/>
      <c r="Y235" s="626"/>
      <c r="Z235" s="626"/>
      <c r="AA235" s="626"/>
      <c r="AB235" s="626"/>
      <c r="AC235" s="626"/>
      <c r="AD235" s="626"/>
      <c r="AG235" s="269">
        <f t="shared" si="27"/>
        <v>0</v>
      </c>
      <c r="AH235" s="464">
        <f t="shared" si="28"/>
        <v>0</v>
      </c>
      <c r="AI235" s="424">
        <f t="shared" si="29"/>
        <v>0</v>
      </c>
      <c r="AJ235" s="290">
        <f t="shared" si="30"/>
        <v>0</v>
      </c>
      <c r="AK235" s="291" t="str">
        <f>IF(AJ235=0,"",
IF(SUM($AJ$214:AJ235)=1,AL235,
IF($AJ$334&gt;SUM($AJ$214:AJ235),_xlfn.CONCAT(", ",AL235),
IF($AJ$334=SUM($AJ$214:AJ235),_xlfn.CONCAT(" y ",AL235)))))</f>
        <v/>
      </c>
      <c r="AL235" s="231" t="s">
        <v>6233</v>
      </c>
      <c r="AM235" s="426">
        <f t="shared" si="31"/>
        <v>0</v>
      </c>
    </row>
    <row r="236" spans="1:39" s="4" customFormat="1" ht="15" customHeight="1">
      <c r="A236" s="6"/>
      <c r="B236" s="5"/>
      <c r="C236" s="87" t="s">
        <v>110</v>
      </c>
      <c r="D236" s="623" t="str">
        <f t="shared" si="26"/>
        <v/>
      </c>
      <c r="E236" s="624"/>
      <c r="F236" s="624"/>
      <c r="G236" s="624"/>
      <c r="H236" s="624"/>
      <c r="I236" s="624"/>
      <c r="J236" s="624"/>
      <c r="K236" s="624"/>
      <c r="L236" s="624"/>
      <c r="M236" s="624"/>
      <c r="N236" s="624"/>
      <c r="O236" s="624"/>
      <c r="P236" s="624"/>
      <c r="Q236" s="624"/>
      <c r="R236" s="625"/>
      <c r="S236" s="626"/>
      <c r="T236" s="626"/>
      <c r="U236" s="626"/>
      <c r="V236" s="626"/>
      <c r="W236" s="626"/>
      <c r="X236" s="626"/>
      <c r="Y236" s="626"/>
      <c r="Z236" s="626"/>
      <c r="AA236" s="626"/>
      <c r="AB236" s="626"/>
      <c r="AC236" s="626"/>
      <c r="AD236" s="626"/>
      <c r="AG236" s="269">
        <f t="shared" si="27"/>
        <v>0</v>
      </c>
      <c r="AH236" s="464">
        <f t="shared" si="28"/>
        <v>0</v>
      </c>
      <c r="AI236" s="424">
        <f t="shared" si="29"/>
        <v>0</v>
      </c>
      <c r="AJ236" s="290">
        <f t="shared" si="30"/>
        <v>0</v>
      </c>
      <c r="AK236" s="291" t="str">
        <f>IF(AJ236=0,"",
IF(SUM($AJ$214:AJ236)=1,AL236,
IF($AJ$334&gt;SUM($AJ$214:AJ236),_xlfn.CONCAT(", ",AL236),
IF($AJ$334=SUM($AJ$214:AJ236),_xlfn.CONCAT(" y ",AL236)))))</f>
        <v/>
      </c>
      <c r="AL236" s="231" t="s">
        <v>6234</v>
      </c>
      <c r="AM236" s="426">
        <f t="shared" si="31"/>
        <v>0</v>
      </c>
    </row>
    <row r="237" spans="1:39" s="4" customFormat="1" ht="15" customHeight="1">
      <c r="A237" s="6"/>
      <c r="B237" s="5"/>
      <c r="C237" s="87" t="s">
        <v>111</v>
      </c>
      <c r="D237" s="623" t="str">
        <f t="shared" si="26"/>
        <v/>
      </c>
      <c r="E237" s="624"/>
      <c r="F237" s="624"/>
      <c r="G237" s="624"/>
      <c r="H237" s="624"/>
      <c r="I237" s="624"/>
      <c r="J237" s="624"/>
      <c r="K237" s="624"/>
      <c r="L237" s="624"/>
      <c r="M237" s="624"/>
      <c r="N237" s="624"/>
      <c r="O237" s="624"/>
      <c r="P237" s="624"/>
      <c r="Q237" s="624"/>
      <c r="R237" s="625"/>
      <c r="S237" s="626"/>
      <c r="T237" s="626"/>
      <c r="U237" s="626"/>
      <c r="V237" s="626"/>
      <c r="W237" s="626"/>
      <c r="X237" s="626"/>
      <c r="Y237" s="626"/>
      <c r="Z237" s="626"/>
      <c r="AA237" s="626"/>
      <c r="AB237" s="626"/>
      <c r="AC237" s="626"/>
      <c r="AD237" s="626"/>
      <c r="AG237" s="269">
        <f t="shared" si="27"/>
        <v>0</v>
      </c>
      <c r="AH237" s="464">
        <f t="shared" si="28"/>
        <v>0</v>
      </c>
      <c r="AI237" s="424">
        <f t="shared" si="29"/>
        <v>0</v>
      </c>
      <c r="AJ237" s="290">
        <f t="shared" si="30"/>
        <v>0</v>
      </c>
      <c r="AK237" s="291" t="str">
        <f>IF(AJ237=0,"",
IF(SUM($AJ$214:AJ237)=1,AL237,
IF($AJ$334&gt;SUM($AJ$214:AJ237),_xlfn.CONCAT(", ",AL237),
IF($AJ$334=SUM($AJ$214:AJ237),_xlfn.CONCAT(" y ",AL237)))))</f>
        <v/>
      </c>
      <c r="AL237" s="231" t="s">
        <v>6235</v>
      </c>
      <c r="AM237" s="426">
        <f t="shared" si="31"/>
        <v>0</v>
      </c>
    </row>
    <row r="238" spans="1:39" s="4" customFormat="1" ht="15" customHeight="1">
      <c r="A238" s="6"/>
      <c r="B238" s="5"/>
      <c r="C238" s="87" t="s">
        <v>112</v>
      </c>
      <c r="D238" s="623" t="str">
        <f t="shared" si="26"/>
        <v/>
      </c>
      <c r="E238" s="624"/>
      <c r="F238" s="624"/>
      <c r="G238" s="624"/>
      <c r="H238" s="624"/>
      <c r="I238" s="624"/>
      <c r="J238" s="624"/>
      <c r="K238" s="624"/>
      <c r="L238" s="624"/>
      <c r="M238" s="624"/>
      <c r="N238" s="624"/>
      <c r="O238" s="624"/>
      <c r="P238" s="624"/>
      <c r="Q238" s="624"/>
      <c r="R238" s="625"/>
      <c r="S238" s="626"/>
      <c r="T238" s="626"/>
      <c r="U238" s="626"/>
      <c r="V238" s="626"/>
      <c r="W238" s="626"/>
      <c r="X238" s="626"/>
      <c r="Y238" s="626"/>
      <c r="Z238" s="626"/>
      <c r="AA238" s="626"/>
      <c r="AB238" s="626"/>
      <c r="AC238" s="626"/>
      <c r="AD238" s="626"/>
      <c r="AG238" s="269">
        <f t="shared" si="27"/>
        <v>0</v>
      </c>
      <c r="AH238" s="464">
        <f t="shared" si="28"/>
        <v>0</v>
      </c>
      <c r="AI238" s="424">
        <f t="shared" si="29"/>
        <v>0</v>
      </c>
      <c r="AJ238" s="290">
        <f t="shared" si="30"/>
        <v>0</v>
      </c>
      <c r="AK238" s="291" t="str">
        <f>IF(AJ238=0,"",
IF(SUM($AJ$214:AJ238)=1,AL238,
IF($AJ$334&gt;SUM($AJ$214:AJ238),_xlfn.CONCAT(", ",AL238),
IF($AJ$334=SUM($AJ$214:AJ238),_xlfn.CONCAT(" y ",AL238)))))</f>
        <v/>
      </c>
      <c r="AL238" s="231" t="s">
        <v>6236</v>
      </c>
      <c r="AM238" s="426">
        <f t="shared" si="31"/>
        <v>0</v>
      </c>
    </row>
    <row r="239" spans="1:39" s="4" customFormat="1" ht="15" customHeight="1">
      <c r="A239" s="6"/>
      <c r="B239" s="5"/>
      <c r="C239" s="87" t="s">
        <v>113</v>
      </c>
      <c r="D239" s="623" t="str">
        <f t="shared" si="26"/>
        <v/>
      </c>
      <c r="E239" s="624"/>
      <c r="F239" s="624"/>
      <c r="G239" s="624"/>
      <c r="H239" s="624"/>
      <c r="I239" s="624"/>
      <c r="J239" s="624"/>
      <c r="K239" s="624"/>
      <c r="L239" s="624"/>
      <c r="M239" s="624"/>
      <c r="N239" s="624"/>
      <c r="O239" s="624"/>
      <c r="P239" s="624"/>
      <c r="Q239" s="624"/>
      <c r="R239" s="625"/>
      <c r="S239" s="626"/>
      <c r="T239" s="626"/>
      <c r="U239" s="626"/>
      <c r="V239" s="626"/>
      <c r="W239" s="626"/>
      <c r="X239" s="626"/>
      <c r="Y239" s="626"/>
      <c r="Z239" s="626"/>
      <c r="AA239" s="626"/>
      <c r="AB239" s="626"/>
      <c r="AC239" s="626"/>
      <c r="AD239" s="626"/>
      <c r="AG239" s="269">
        <f t="shared" si="27"/>
        <v>0</v>
      </c>
      <c r="AH239" s="464">
        <f t="shared" si="28"/>
        <v>0</v>
      </c>
      <c r="AI239" s="424">
        <f t="shared" si="29"/>
        <v>0</v>
      </c>
      <c r="AJ239" s="290">
        <f t="shared" si="30"/>
        <v>0</v>
      </c>
      <c r="AK239" s="291" t="str">
        <f>IF(AJ239=0,"",
IF(SUM($AJ$214:AJ239)=1,AL239,
IF($AJ$334&gt;SUM($AJ$214:AJ239),_xlfn.CONCAT(", ",AL239),
IF($AJ$334=SUM($AJ$214:AJ239),_xlfn.CONCAT(" y ",AL239)))))</f>
        <v/>
      </c>
      <c r="AL239" s="231" t="s">
        <v>6237</v>
      </c>
      <c r="AM239" s="426">
        <f t="shared" si="31"/>
        <v>0</v>
      </c>
    </row>
    <row r="240" spans="1:39" s="4" customFormat="1" ht="15" customHeight="1">
      <c r="A240" s="6"/>
      <c r="B240" s="5"/>
      <c r="C240" s="87" t="s">
        <v>114</v>
      </c>
      <c r="D240" s="623" t="str">
        <f t="shared" si="26"/>
        <v/>
      </c>
      <c r="E240" s="624"/>
      <c r="F240" s="624"/>
      <c r="G240" s="624"/>
      <c r="H240" s="624"/>
      <c r="I240" s="624"/>
      <c r="J240" s="624"/>
      <c r="K240" s="624"/>
      <c r="L240" s="624"/>
      <c r="M240" s="624"/>
      <c r="N240" s="624"/>
      <c r="O240" s="624"/>
      <c r="P240" s="624"/>
      <c r="Q240" s="624"/>
      <c r="R240" s="625"/>
      <c r="S240" s="626"/>
      <c r="T240" s="626"/>
      <c r="U240" s="626"/>
      <c r="V240" s="626"/>
      <c r="W240" s="626"/>
      <c r="X240" s="626"/>
      <c r="Y240" s="626"/>
      <c r="Z240" s="626"/>
      <c r="AA240" s="626"/>
      <c r="AB240" s="626"/>
      <c r="AC240" s="626"/>
      <c r="AD240" s="626"/>
      <c r="AG240" s="269">
        <f t="shared" si="27"/>
        <v>0</v>
      </c>
      <c r="AH240" s="464">
        <f t="shared" si="28"/>
        <v>0</v>
      </c>
      <c r="AI240" s="424">
        <f t="shared" si="29"/>
        <v>0</v>
      </c>
      <c r="AJ240" s="290">
        <f t="shared" si="30"/>
        <v>0</v>
      </c>
      <c r="AK240" s="291" t="str">
        <f>IF(AJ240=0,"",
IF(SUM($AJ$214:AJ240)=1,AL240,
IF($AJ$334&gt;SUM($AJ$214:AJ240),_xlfn.CONCAT(", ",AL240),
IF($AJ$334=SUM($AJ$214:AJ240),_xlfn.CONCAT(" y ",AL240)))))</f>
        <v/>
      </c>
      <c r="AL240" s="231" t="s">
        <v>6238</v>
      </c>
      <c r="AM240" s="426">
        <f t="shared" si="31"/>
        <v>0</v>
      </c>
    </row>
    <row r="241" spans="1:39" s="4" customFormat="1" ht="15" customHeight="1">
      <c r="A241" s="6"/>
      <c r="B241" s="5"/>
      <c r="C241" s="87" t="s">
        <v>115</v>
      </c>
      <c r="D241" s="623" t="str">
        <f t="shared" si="26"/>
        <v/>
      </c>
      <c r="E241" s="624"/>
      <c r="F241" s="624"/>
      <c r="G241" s="624"/>
      <c r="H241" s="624"/>
      <c r="I241" s="624"/>
      <c r="J241" s="624"/>
      <c r="K241" s="624"/>
      <c r="L241" s="624"/>
      <c r="M241" s="624"/>
      <c r="N241" s="624"/>
      <c r="O241" s="624"/>
      <c r="P241" s="624"/>
      <c r="Q241" s="624"/>
      <c r="R241" s="625"/>
      <c r="S241" s="626"/>
      <c r="T241" s="626"/>
      <c r="U241" s="626"/>
      <c r="V241" s="626"/>
      <c r="W241" s="626"/>
      <c r="X241" s="626"/>
      <c r="Y241" s="626"/>
      <c r="Z241" s="626"/>
      <c r="AA241" s="626"/>
      <c r="AB241" s="626"/>
      <c r="AC241" s="626"/>
      <c r="AD241" s="626"/>
      <c r="AG241" s="269">
        <f t="shared" si="27"/>
        <v>0</v>
      </c>
      <c r="AH241" s="464">
        <f t="shared" si="28"/>
        <v>0</v>
      </c>
      <c r="AI241" s="424">
        <f t="shared" si="29"/>
        <v>0</v>
      </c>
      <c r="AJ241" s="290">
        <f t="shared" si="30"/>
        <v>0</v>
      </c>
      <c r="AK241" s="291" t="str">
        <f>IF(AJ241=0,"",
IF(SUM($AJ$214:AJ241)=1,AL241,
IF($AJ$334&gt;SUM($AJ$214:AJ241),_xlfn.CONCAT(", ",AL241),
IF($AJ$334=SUM($AJ$214:AJ241),_xlfn.CONCAT(" y ",AL241)))))</f>
        <v/>
      </c>
      <c r="AL241" s="231" t="s">
        <v>6239</v>
      </c>
      <c r="AM241" s="426">
        <f t="shared" si="31"/>
        <v>0</v>
      </c>
    </row>
    <row r="242" spans="1:39" s="4" customFormat="1" ht="15" customHeight="1">
      <c r="A242" s="6"/>
      <c r="B242" s="5"/>
      <c r="C242" s="87" t="s">
        <v>116</v>
      </c>
      <c r="D242" s="623" t="str">
        <f t="shared" si="26"/>
        <v/>
      </c>
      <c r="E242" s="624"/>
      <c r="F242" s="624"/>
      <c r="G242" s="624"/>
      <c r="H242" s="624"/>
      <c r="I242" s="624"/>
      <c r="J242" s="624"/>
      <c r="K242" s="624"/>
      <c r="L242" s="624"/>
      <c r="M242" s="624"/>
      <c r="N242" s="624"/>
      <c r="O242" s="624"/>
      <c r="P242" s="624"/>
      <c r="Q242" s="624"/>
      <c r="R242" s="625"/>
      <c r="S242" s="626"/>
      <c r="T242" s="626"/>
      <c r="U242" s="626"/>
      <c r="V242" s="626"/>
      <c r="W242" s="626"/>
      <c r="X242" s="626"/>
      <c r="Y242" s="626"/>
      <c r="Z242" s="626"/>
      <c r="AA242" s="626"/>
      <c r="AB242" s="626"/>
      <c r="AC242" s="626"/>
      <c r="AD242" s="626"/>
      <c r="AG242" s="269">
        <f t="shared" si="27"/>
        <v>0</v>
      </c>
      <c r="AH242" s="464">
        <f t="shared" si="28"/>
        <v>0</v>
      </c>
      <c r="AI242" s="424">
        <f t="shared" si="29"/>
        <v>0</v>
      </c>
      <c r="AJ242" s="290">
        <f t="shared" si="30"/>
        <v>0</v>
      </c>
      <c r="AK242" s="291" t="str">
        <f>IF(AJ242=0,"",
IF(SUM($AJ$214:AJ242)=1,AL242,
IF($AJ$334&gt;SUM($AJ$214:AJ242),_xlfn.CONCAT(", ",AL242),
IF($AJ$334=SUM($AJ$214:AJ242),_xlfn.CONCAT(" y ",AL242)))))</f>
        <v/>
      </c>
      <c r="AL242" s="231" t="s">
        <v>6240</v>
      </c>
      <c r="AM242" s="426">
        <f t="shared" si="31"/>
        <v>0</v>
      </c>
    </row>
    <row r="243" spans="1:39" s="4" customFormat="1" ht="15" customHeight="1">
      <c r="A243" s="6"/>
      <c r="B243" s="5"/>
      <c r="C243" s="87" t="s">
        <v>117</v>
      </c>
      <c r="D243" s="623" t="str">
        <f t="shared" si="26"/>
        <v/>
      </c>
      <c r="E243" s="624"/>
      <c r="F243" s="624"/>
      <c r="G243" s="624"/>
      <c r="H243" s="624"/>
      <c r="I243" s="624"/>
      <c r="J243" s="624"/>
      <c r="K243" s="624"/>
      <c r="L243" s="624"/>
      <c r="M243" s="624"/>
      <c r="N243" s="624"/>
      <c r="O243" s="624"/>
      <c r="P243" s="624"/>
      <c r="Q243" s="624"/>
      <c r="R243" s="625"/>
      <c r="S243" s="626"/>
      <c r="T243" s="626"/>
      <c r="U243" s="626"/>
      <c r="V243" s="626"/>
      <c r="W243" s="626"/>
      <c r="X243" s="626"/>
      <c r="Y243" s="626"/>
      <c r="Z243" s="626"/>
      <c r="AA243" s="626"/>
      <c r="AB243" s="626"/>
      <c r="AC243" s="626"/>
      <c r="AD243" s="626"/>
      <c r="AG243" s="269">
        <f t="shared" si="27"/>
        <v>0</v>
      </c>
      <c r="AH243" s="464">
        <f t="shared" si="28"/>
        <v>0</v>
      </c>
      <c r="AI243" s="424">
        <f t="shared" si="29"/>
        <v>0</v>
      </c>
      <c r="AJ243" s="290">
        <f t="shared" si="30"/>
        <v>0</v>
      </c>
      <c r="AK243" s="291" t="str">
        <f>IF(AJ243=0,"",
IF(SUM($AJ$214:AJ243)=1,AL243,
IF($AJ$334&gt;SUM($AJ$214:AJ243),_xlfn.CONCAT(", ",AL243),
IF($AJ$334=SUM($AJ$214:AJ243),_xlfn.CONCAT(" y ",AL243)))))</f>
        <v/>
      </c>
      <c r="AL243" s="231" t="s">
        <v>6241</v>
      </c>
      <c r="AM243" s="426">
        <f t="shared" si="31"/>
        <v>0</v>
      </c>
    </row>
    <row r="244" spans="1:39" s="4" customFormat="1" ht="15" customHeight="1">
      <c r="A244" s="6"/>
      <c r="B244" s="5"/>
      <c r="C244" s="87" t="s">
        <v>118</v>
      </c>
      <c r="D244" s="623" t="str">
        <f t="shared" si="26"/>
        <v/>
      </c>
      <c r="E244" s="624"/>
      <c r="F244" s="624"/>
      <c r="G244" s="624"/>
      <c r="H244" s="624"/>
      <c r="I244" s="624"/>
      <c r="J244" s="624"/>
      <c r="K244" s="624"/>
      <c r="L244" s="624"/>
      <c r="M244" s="624"/>
      <c r="N244" s="624"/>
      <c r="O244" s="624"/>
      <c r="P244" s="624"/>
      <c r="Q244" s="624"/>
      <c r="R244" s="625"/>
      <c r="S244" s="626"/>
      <c r="T244" s="626"/>
      <c r="U244" s="626"/>
      <c r="V244" s="626"/>
      <c r="W244" s="626"/>
      <c r="X244" s="626"/>
      <c r="Y244" s="626"/>
      <c r="Z244" s="626"/>
      <c r="AA244" s="626"/>
      <c r="AB244" s="626"/>
      <c r="AC244" s="626"/>
      <c r="AD244" s="626"/>
      <c r="AG244" s="269">
        <f t="shared" si="27"/>
        <v>0</v>
      </c>
      <c r="AH244" s="464">
        <f t="shared" si="28"/>
        <v>0</v>
      </c>
      <c r="AI244" s="424">
        <f t="shared" si="29"/>
        <v>0</v>
      </c>
      <c r="AJ244" s="290">
        <f t="shared" si="30"/>
        <v>0</v>
      </c>
      <c r="AK244" s="291" t="str">
        <f>IF(AJ244=0,"",
IF(SUM($AJ$214:AJ244)=1,AL244,
IF($AJ$334&gt;SUM($AJ$214:AJ244),_xlfn.CONCAT(", ",AL244),
IF($AJ$334=SUM($AJ$214:AJ244),_xlfn.CONCAT(" y ",AL244)))))</f>
        <v/>
      </c>
      <c r="AL244" s="231" t="s">
        <v>6242</v>
      </c>
      <c r="AM244" s="426">
        <f t="shared" si="31"/>
        <v>0</v>
      </c>
    </row>
    <row r="245" spans="1:39" s="4" customFormat="1" ht="15" customHeight="1">
      <c r="A245" s="6"/>
      <c r="B245" s="5"/>
      <c r="C245" s="87" t="s">
        <v>119</v>
      </c>
      <c r="D245" s="623" t="str">
        <f t="shared" si="26"/>
        <v/>
      </c>
      <c r="E245" s="624"/>
      <c r="F245" s="624"/>
      <c r="G245" s="624"/>
      <c r="H245" s="624"/>
      <c r="I245" s="624"/>
      <c r="J245" s="624"/>
      <c r="K245" s="624"/>
      <c r="L245" s="624"/>
      <c r="M245" s="624"/>
      <c r="N245" s="624"/>
      <c r="O245" s="624"/>
      <c r="P245" s="624"/>
      <c r="Q245" s="624"/>
      <c r="R245" s="625"/>
      <c r="S245" s="626"/>
      <c r="T245" s="626"/>
      <c r="U245" s="626"/>
      <c r="V245" s="626"/>
      <c r="W245" s="626"/>
      <c r="X245" s="626"/>
      <c r="Y245" s="626"/>
      <c r="Z245" s="626"/>
      <c r="AA245" s="626"/>
      <c r="AB245" s="626"/>
      <c r="AC245" s="626"/>
      <c r="AD245" s="626"/>
      <c r="AG245" s="269">
        <f t="shared" si="27"/>
        <v>0</v>
      </c>
      <c r="AH245" s="464">
        <f t="shared" si="28"/>
        <v>0</v>
      </c>
      <c r="AI245" s="424">
        <f t="shared" si="29"/>
        <v>0</v>
      </c>
      <c r="AJ245" s="290">
        <f t="shared" si="30"/>
        <v>0</v>
      </c>
      <c r="AK245" s="291" t="str">
        <f>IF(AJ245=0,"",
IF(SUM($AJ$214:AJ245)=1,AL245,
IF($AJ$334&gt;SUM($AJ$214:AJ245),_xlfn.CONCAT(", ",AL245),
IF($AJ$334=SUM($AJ$214:AJ245),_xlfn.CONCAT(" y ",AL245)))))</f>
        <v/>
      </c>
      <c r="AL245" s="231" t="s">
        <v>6243</v>
      </c>
      <c r="AM245" s="426">
        <f t="shared" si="31"/>
        <v>0</v>
      </c>
    </row>
    <row r="246" spans="1:39" s="4" customFormat="1" ht="15" customHeight="1">
      <c r="A246" s="6"/>
      <c r="B246" s="5"/>
      <c r="C246" s="87" t="s">
        <v>120</v>
      </c>
      <c r="D246" s="623" t="str">
        <f t="shared" si="26"/>
        <v/>
      </c>
      <c r="E246" s="624"/>
      <c r="F246" s="624"/>
      <c r="G246" s="624"/>
      <c r="H246" s="624"/>
      <c r="I246" s="624"/>
      <c r="J246" s="624"/>
      <c r="K246" s="624"/>
      <c r="L246" s="624"/>
      <c r="M246" s="624"/>
      <c r="N246" s="624"/>
      <c r="O246" s="624"/>
      <c r="P246" s="624"/>
      <c r="Q246" s="624"/>
      <c r="R246" s="625"/>
      <c r="S246" s="626"/>
      <c r="T246" s="626"/>
      <c r="U246" s="626"/>
      <c r="V246" s="626"/>
      <c r="W246" s="626"/>
      <c r="X246" s="626"/>
      <c r="Y246" s="626"/>
      <c r="Z246" s="626"/>
      <c r="AA246" s="626"/>
      <c r="AB246" s="626"/>
      <c r="AC246" s="626"/>
      <c r="AD246" s="626"/>
      <c r="AG246" s="269">
        <f t="shared" si="27"/>
        <v>0</v>
      </c>
      <c r="AH246" s="464">
        <f t="shared" si="28"/>
        <v>0</v>
      </c>
      <c r="AI246" s="424">
        <f t="shared" si="29"/>
        <v>0</v>
      </c>
      <c r="AJ246" s="290">
        <f t="shared" si="30"/>
        <v>0</v>
      </c>
      <c r="AK246" s="291" t="str">
        <f>IF(AJ246=0,"",
IF(SUM($AJ$214:AJ246)=1,AL246,
IF($AJ$334&gt;SUM($AJ$214:AJ246),_xlfn.CONCAT(", ",AL246),
IF($AJ$334=SUM($AJ$214:AJ246),_xlfn.CONCAT(" y ",AL246)))))</f>
        <v/>
      </c>
      <c r="AL246" s="231" t="s">
        <v>6244</v>
      </c>
      <c r="AM246" s="426">
        <f t="shared" si="31"/>
        <v>0</v>
      </c>
    </row>
    <row r="247" spans="1:39" s="4" customFormat="1" ht="15" customHeight="1">
      <c r="A247" s="6"/>
      <c r="B247" s="5"/>
      <c r="C247" s="87" t="s">
        <v>121</v>
      </c>
      <c r="D247" s="623" t="str">
        <f t="shared" si="26"/>
        <v/>
      </c>
      <c r="E247" s="624"/>
      <c r="F247" s="624"/>
      <c r="G247" s="624"/>
      <c r="H247" s="624"/>
      <c r="I247" s="624"/>
      <c r="J247" s="624"/>
      <c r="K247" s="624"/>
      <c r="L247" s="624"/>
      <c r="M247" s="624"/>
      <c r="N247" s="624"/>
      <c r="O247" s="624"/>
      <c r="P247" s="624"/>
      <c r="Q247" s="624"/>
      <c r="R247" s="625"/>
      <c r="S247" s="626"/>
      <c r="T247" s="626"/>
      <c r="U247" s="626"/>
      <c r="V247" s="626"/>
      <c r="W247" s="626"/>
      <c r="X247" s="626"/>
      <c r="Y247" s="626"/>
      <c r="Z247" s="626"/>
      <c r="AA247" s="626"/>
      <c r="AB247" s="626"/>
      <c r="AC247" s="626"/>
      <c r="AD247" s="626"/>
      <c r="AG247" s="269">
        <f t="shared" si="27"/>
        <v>0</v>
      </c>
      <c r="AH247" s="464">
        <f t="shared" si="28"/>
        <v>0</v>
      </c>
      <c r="AI247" s="424">
        <f t="shared" si="29"/>
        <v>0</v>
      </c>
      <c r="AJ247" s="290">
        <f t="shared" si="30"/>
        <v>0</v>
      </c>
      <c r="AK247" s="291" t="str">
        <f>IF(AJ247=0,"",
IF(SUM($AJ$214:AJ247)=1,AL247,
IF($AJ$334&gt;SUM($AJ$214:AJ247),_xlfn.CONCAT(", ",AL247),
IF($AJ$334=SUM($AJ$214:AJ247),_xlfn.CONCAT(" y ",AL247)))))</f>
        <v/>
      </c>
      <c r="AL247" s="231" t="s">
        <v>6245</v>
      </c>
      <c r="AM247" s="426">
        <f t="shared" si="31"/>
        <v>0</v>
      </c>
    </row>
    <row r="248" spans="1:39" s="4" customFormat="1" ht="15" customHeight="1">
      <c r="A248" s="6"/>
      <c r="B248" s="5"/>
      <c r="C248" s="87" t="s">
        <v>122</v>
      </c>
      <c r="D248" s="623" t="str">
        <f t="shared" si="26"/>
        <v/>
      </c>
      <c r="E248" s="624"/>
      <c r="F248" s="624"/>
      <c r="G248" s="624"/>
      <c r="H248" s="624"/>
      <c r="I248" s="624"/>
      <c r="J248" s="624"/>
      <c r="K248" s="624"/>
      <c r="L248" s="624"/>
      <c r="M248" s="624"/>
      <c r="N248" s="624"/>
      <c r="O248" s="624"/>
      <c r="P248" s="624"/>
      <c r="Q248" s="624"/>
      <c r="R248" s="625"/>
      <c r="S248" s="626"/>
      <c r="T248" s="626"/>
      <c r="U248" s="626"/>
      <c r="V248" s="626"/>
      <c r="W248" s="626"/>
      <c r="X248" s="626"/>
      <c r="Y248" s="626"/>
      <c r="Z248" s="626"/>
      <c r="AA248" s="626"/>
      <c r="AB248" s="626"/>
      <c r="AC248" s="626"/>
      <c r="AD248" s="626"/>
      <c r="AG248" s="269">
        <f t="shared" si="27"/>
        <v>0</v>
      </c>
      <c r="AH248" s="464">
        <f t="shared" si="28"/>
        <v>0</v>
      </c>
      <c r="AI248" s="424">
        <f t="shared" si="29"/>
        <v>0</v>
      </c>
      <c r="AJ248" s="290">
        <f t="shared" si="30"/>
        <v>0</v>
      </c>
      <c r="AK248" s="291" t="str">
        <f>IF(AJ248=0,"",
IF(SUM($AJ$214:AJ248)=1,AL248,
IF($AJ$334&gt;SUM($AJ$214:AJ248),_xlfn.CONCAT(", ",AL248),
IF($AJ$334=SUM($AJ$214:AJ248),_xlfn.CONCAT(" y ",AL248)))))</f>
        <v/>
      </c>
      <c r="AL248" s="231" t="s">
        <v>6246</v>
      </c>
      <c r="AM248" s="426">
        <f t="shared" si="31"/>
        <v>0</v>
      </c>
    </row>
    <row r="249" spans="1:39" s="4" customFormat="1" ht="15" customHeight="1">
      <c r="A249" s="6"/>
      <c r="B249" s="5"/>
      <c r="C249" s="87" t="s">
        <v>140</v>
      </c>
      <c r="D249" s="623" t="str">
        <f t="shared" si="26"/>
        <v/>
      </c>
      <c r="E249" s="624"/>
      <c r="F249" s="624"/>
      <c r="G249" s="624"/>
      <c r="H249" s="624"/>
      <c r="I249" s="624"/>
      <c r="J249" s="624"/>
      <c r="K249" s="624"/>
      <c r="L249" s="624"/>
      <c r="M249" s="624"/>
      <c r="N249" s="624"/>
      <c r="O249" s="624"/>
      <c r="P249" s="624"/>
      <c r="Q249" s="624"/>
      <c r="R249" s="625"/>
      <c r="S249" s="626"/>
      <c r="T249" s="626"/>
      <c r="U249" s="626"/>
      <c r="V249" s="626"/>
      <c r="W249" s="626"/>
      <c r="X249" s="626"/>
      <c r="Y249" s="626"/>
      <c r="Z249" s="626"/>
      <c r="AA249" s="626"/>
      <c r="AB249" s="626"/>
      <c r="AC249" s="626"/>
      <c r="AD249" s="626"/>
      <c r="AG249" s="269">
        <f t="shared" si="27"/>
        <v>0</v>
      </c>
      <c r="AH249" s="464">
        <f t="shared" si="28"/>
        <v>0</v>
      </c>
      <c r="AI249" s="424">
        <f t="shared" si="29"/>
        <v>0</v>
      </c>
      <c r="AJ249" s="290">
        <f t="shared" si="30"/>
        <v>0</v>
      </c>
      <c r="AK249" s="291" t="str">
        <f>IF(AJ249=0,"",
IF(SUM($AJ$214:AJ249)=1,AL249,
IF($AJ$334&gt;SUM($AJ$214:AJ249),_xlfn.CONCAT(", ",AL249),
IF($AJ$334=SUM($AJ$214:AJ249),_xlfn.CONCAT(" y ",AL249)))))</f>
        <v/>
      </c>
      <c r="AL249" s="231" t="s">
        <v>6247</v>
      </c>
      <c r="AM249" s="426">
        <f t="shared" si="31"/>
        <v>0</v>
      </c>
    </row>
    <row r="250" spans="1:39" s="4" customFormat="1" ht="15" customHeight="1">
      <c r="A250" s="6"/>
      <c r="B250" s="5"/>
      <c r="C250" s="87" t="s">
        <v>141</v>
      </c>
      <c r="D250" s="623" t="str">
        <f t="shared" si="26"/>
        <v/>
      </c>
      <c r="E250" s="624"/>
      <c r="F250" s="624"/>
      <c r="G250" s="624"/>
      <c r="H250" s="624"/>
      <c r="I250" s="624"/>
      <c r="J250" s="624"/>
      <c r="K250" s="624"/>
      <c r="L250" s="624"/>
      <c r="M250" s="624"/>
      <c r="N250" s="624"/>
      <c r="O250" s="624"/>
      <c r="P250" s="624"/>
      <c r="Q250" s="624"/>
      <c r="R250" s="625"/>
      <c r="S250" s="626"/>
      <c r="T250" s="626"/>
      <c r="U250" s="626"/>
      <c r="V250" s="626"/>
      <c r="W250" s="626"/>
      <c r="X250" s="626"/>
      <c r="Y250" s="626"/>
      <c r="Z250" s="626"/>
      <c r="AA250" s="626"/>
      <c r="AB250" s="626"/>
      <c r="AC250" s="626"/>
      <c r="AD250" s="626"/>
      <c r="AG250" s="269">
        <f t="shared" si="27"/>
        <v>0</v>
      </c>
      <c r="AH250" s="464">
        <f t="shared" si="28"/>
        <v>0</v>
      </c>
      <c r="AI250" s="424">
        <f t="shared" si="29"/>
        <v>0</v>
      </c>
      <c r="AJ250" s="290">
        <f t="shared" si="30"/>
        <v>0</v>
      </c>
      <c r="AK250" s="291" t="str">
        <f>IF(AJ250=0,"",
IF(SUM($AJ$214:AJ250)=1,AL250,
IF($AJ$334&gt;SUM($AJ$214:AJ250),_xlfn.CONCAT(", ",AL250),
IF($AJ$334=SUM($AJ$214:AJ250),_xlfn.CONCAT(" y ",AL250)))))</f>
        <v/>
      </c>
      <c r="AL250" s="231" t="s">
        <v>6248</v>
      </c>
      <c r="AM250" s="426">
        <f t="shared" si="31"/>
        <v>0</v>
      </c>
    </row>
    <row r="251" spans="1:39" s="4" customFormat="1" ht="15" customHeight="1">
      <c r="A251" s="6"/>
      <c r="B251" s="5"/>
      <c r="C251" s="87" t="s">
        <v>142</v>
      </c>
      <c r="D251" s="623" t="str">
        <f t="shared" si="26"/>
        <v/>
      </c>
      <c r="E251" s="624"/>
      <c r="F251" s="624"/>
      <c r="G251" s="624"/>
      <c r="H251" s="624"/>
      <c r="I251" s="624"/>
      <c r="J251" s="624"/>
      <c r="K251" s="624"/>
      <c r="L251" s="624"/>
      <c r="M251" s="624"/>
      <c r="N251" s="624"/>
      <c r="O251" s="624"/>
      <c r="P251" s="624"/>
      <c r="Q251" s="624"/>
      <c r="R251" s="625"/>
      <c r="S251" s="626"/>
      <c r="T251" s="626"/>
      <c r="U251" s="626"/>
      <c r="V251" s="626"/>
      <c r="W251" s="626"/>
      <c r="X251" s="626"/>
      <c r="Y251" s="626"/>
      <c r="Z251" s="626"/>
      <c r="AA251" s="626"/>
      <c r="AB251" s="626"/>
      <c r="AC251" s="626"/>
      <c r="AD251" s="626"/>
      <c r="AG251" s="269">
        <f t="shared" si="27"/>
        <v>0</v>
      </c>
      <c r="AH251" s="464">
        <f t="shared" si="28"/>
        <v>0</v>
      </c>
      <c r="AI251" s="424">
        <f t="shared" si="29"/>
        <v>0</v>
      </c>
      <c r="AJ251" s="290">
        <f t="shared" si="30"/>
        <v>0</v>
      </c>
      <c r="AK251" s="291" t="str">
        <f>IF(AJ251=0,"",
IF(SUM($AJ$214:AJ251)=1,AL251,
IF($AJ$334&gt;SUM($AJ$214:AJ251),_xlfn.CONCAT(", ",AL251),
IF($AJ$334=SUM($AJ$214:AJ251),_xlfn.CONCAT(" y ",AL251)))))</f>
        <v/>
      </c>
      <c r="AL251" s="231" t="s">
        <v>6249</v>
      </c>
      <c r="AM251" s="426">
        <f t="shared" si="31"/>
        <v>0</v>
      </c>
    </row>
    <row r="252" spans="1:39" s="4" customFormat="1" ht="15" customHeight="1">
      <c r="A252" s="6"/>
      <c r="B252" s="5"/>
      <c r="C252" s="87" t="s">
        <v>143</v>
      </c>
      <c r="D252" s="623" t="str">
        <f t="shared" si="26"/>
        <v/>
      </c>
      <c r="E252" s="624"/>
      <c r="F252" s="624"/>
      <c r="G252" s="624"/>
      <c r="H252" s="624"/>
      <c r="I252" s="624"/>
      <c r="J252" s="624"/>
      <c r="K252" s="624"/>
      <c r="L252" s="624"/>
      <c r="M252" s="624"/>
      <c r="N252" s="624"/>
      <c r="O252" s="624"/>
      <c r="P252" s="624"/>
      <c r="Q252" s="624"/>
      <c r="R252" s="625"/>
      <c r="S252" s="626"/>
      <c r="T252" s="626"/>
      <c r="U252" s="626"/>
      <c r="V252" s="626"/>
      <c r="W252" s="626"/>
      <c r="X252" s="626"/>
      <c r="Y252" s="626"/>
      <c r="Z252" s="626"/>
      <c r="AA252" s="626"/>
      <c r="AB252" s="626"/>
      <c r="AC252" s="626"/>
      <c r="AD252" s="626"/>
      <c r="AG252" s="269">
        <f t="shared" si="27"/>
        <v>0</v>
      </c>
      <c r="AH252" s="464">
        <f t="shared" si="28"/>
        <v>0</v>
      </c>
      <c r="AI252" s="424">
        <f t="shared" si="29"/>
        <v>0</v>
      </c>
      <c r="AJ252" s="290">
        <f t="shared" si="30"/>
        <v>0</v>
      </c>
      <c r="AK252" s="291" t="str">
        <f>IF(AJ252=0,"",
IF(SUM($AJ$214:AJ252)=1,AL252,
IF($AJ$334&gt;SUM($AJ$214:AJ252),_xlfn.CONCAT(", ",AL252),
IF($AJ$334=SUM($AJ$214:AJ252),_xlfn.CONCAT(" y ",AL252)))))</f>
        <v/>
      </c>
      <c r="AL252" s="231" t="s">
        <v>6250</v>
      </c>
      <c r="AM252" s="426">
        <f t="shared" si="31"/>
        <v>0</v>
      </c>
    </row>
    <row r="253" spans="1:39" s="4" customFormat="1" ht="15" customHeight="1">
      <c r="A253" s="6"/>
      <c r="B253" s="5"/>
      <c r="C253" s="87" t="s">
        <v>144</v>
      </c>
      <c r="D253" s="623" t="str">
        <f t="shared" si="26"/>
        <v/>
      </c>
      <c r="E253" s="624"/>
      <c r="F253" s="624"/>
      <c r="G253" s="624"/>
      <c r="H253" s="624"/>
      <c r="I253" s="624"/>
      <c r="J253" s="624"/>
      <c r="K253" s="624"/>
      <c r="L253" s="624"/>
      <c r="M253" s="624"/>
      <c r="N253" s="624"/>
      <c r="O253" s="624"/>
      <c r="P253" s="624"/>
      <c r="Q253" s="624"/>
      <c r="R253" s="625"/>
      <c r="S253" s="626"/>
      <c r="T253" s="626"/>
      <c r="U253" s="626"/>
      <c r="V253" s="626"/>
      <c r="W253" s="626"/>
      <c r="X253" s="626"/>
      <c r="Y253" s="626"/>
      <c r="Z253" s="626"/>
      <c r="AA253" s="626"/>
      <c r="AB253" s="626"/>
      <c r="AC253" s="626"/>
      <c r="AD253" s="626"/>
      <c r="AG253" s="269">
        <f t="shared" si="27"/>
        <v>0</v>
      </c>
      <c r="AH253" s="464">
        <f t="shared" si="28"/>
        <v>0</v>
      </c>
      <c r="AI253" s="424">
        <f t="shared" si="29"/>
        <v>0</v>
      </c>
      <c r="AJ253" s="290">
        <f t="shared" si="30"/>
        <v>0</v>
      </c>
      <c r="AK253" s="291" t="str">
        <f>IF(AJ253=0,"",
IF(SUM($AJ$214:AJ253)=1,AL253,
IF($AJ$334&gt;SUM($AJ$214:AJ253),_xlfn.CONCAT(", ",AL253),
IF($AJ$334=SUM($AJ$214:AJ253),_xlfn.CONCAT(" y ",AL253)))))</f>
        <v/>
      </c>
      <c r="AL253" s="231" t="s">
        <v>6251</v>
      </c>
      <c r="AM253" s="426">
        <f t="shared" si="31"/>
        <v>0</v>
      </c>
    </row>
    <row r="254" spans="1:39" s="4" customFormat="1" ht="15" customHeight="1">
      <c r="A254" s="6"/>
      <c r="B254" s="5"/>
      <c r="C254" s="87" t="s">
        <v>145</v>
      </c>
      <c r="D254" s="623" t="str">
        <f t="shared" si="26"/>
        <v/>
      </c>
      <c r="E254" s="624"/>
      <c r="F254" s="624"/>
      <c r="G254" s="624"/>
      <c r="H254" s="624"/>
      <c r="I254" s="624"/>
      <c r="J254" s="624"/>
      <c r="K254" s="624"/>
      <c r="L254" s="624"/>
      <c r="M254" s="624"/>
      <c r="N254" s="624"/>
      <c r="O254" s="624"/>
      <c r="P254" s="624"/>
      <c r="Q254" s="624"/>
      <c r="R254" s="625"/>
      <c r="S254" s="626"/>
      <c r="T254" s="626"/>
      <c r="U254" s="626"/>
      <c r="V254" s="626"/>
      <c r="W254" s="626"/>
      <c r="X254" s="626"/>
      <c r="Y254" s="626"/>
      <c r="Z254" s="626"/>
      <c r="AA254" s="626"/>
      <c r="AB254" s="626"/>
      <c r="AC254" s="626"/>
      <c r="AD254" s="626"/>
      <c r="AG254" s="269">
        <f t="shared" si="27"/>
        <v>0</v>
      </c>
      <c r="AH254" s="464">
        <f t="shared" si="28"/>
        <v>0</v>
      </c>
      <c r="AI254" s="424">
        <f t="shared" si="29"/>
        <v>0</v>
      </c>
      <c r="AJ254" s="290">
        <f t="shared" si="30"/>
        <v>0</v>
      </c>
      <c r="AK254" s="291" t="str">
        <f>IF(AJ254=0,"",
IF(SUM($AJ$214:AJ254)=1,AL254,
IF($AJ$334&gt;SUM($AJ$214:AJ254),_xlfn.CONCAT(", ",AL254),
IF($AJ$334=SUM($AJ$214:AJ254),_xlfn.CONCAT(" y ",AL254)))))</f>
        <v/>
      </c>
      <c r="AL254" s="231" t="s">
        <v>6252</v>
      </c>
      <c r="AM254" s="426">
        <f t="shared" si="31"/>
        <v>0</v>
      </c>
    </row>
    <row r="255" spans="1:39" s="4" customFormat="1" ht="15" customHeight="1">
      <c r="A255" s="6"/>
      <c r="B255" s="5"/>
      <c r="C255" s="87" t="s">
        <v>146</v>
      </c>
      <c r="D255" s="623" t="str">
        <f t="shared" si="26"/>
        <v/>
      </c>
      <c r="E255" s="624"/>
      <c r="F255" s="624"/>
      <c r="G255" s="624"/>
      <c r="H255" s="624"/>
      <c r="I255" s="624"/>
      <c r="J255" s="624"/>
      <c r="K255" s="624"/>
      <c r="L255" s="624"/>
      <c r="M255" s="624"/>
      <c r="N255" s="624"/>
      <c r="O255" s="624"/>
      <c r="P255" s="624"/>
      <c r="Q255" s="624"/>
      <c r="R255" s="625"/>
      <c r="S255" s="626"/>
      <c r="T255" s="626"/>
      <c r="U255" s="626"/>
      <c r="V255" s="626"/>
      <c r="W255" s="626"/>
      <c r="X255" s="626"/>
      <c r="Y255" s="626"/>
      <c r="Z255" s="626"/>
      <c r="AA255" s="626"/>
      <c r="AB255" s="626"/>
      <c r="AC255" s="626"/>
      <c r="AD255" s="626"/>
      <c r="AG255" s="269">
        <f t="shared" si="27"/>
        <v>0</v>
      </c>
      <c r="AH255" s="464">
        <f t="shared" si="28"/>
        <v>0</v>
      </c>
      <c r="AI255" s="424">
        <f t="shared" si="29"/>
        <v>0</v>
      </c>
      <c r="AJ255" s="290">
        <f t="shared" si="30"/>
        <v>0</v>
      </c>
      <c r="AK255" s="291" t="str">
        <f>IF(AJ255=0,"",
IF(SUM($AJ$214:AJ255)=1,AL255,
IF($AJ$334&gt;SUM($AJ$214:AJ255),_xlfn.CONCAT(", ",AL255),
IF($AJ$334=SUM($AJ$214:AJ255),_xlfn.CONCAT(" y ",AL255)))))</f>
        <v/>
      </c>
      <c r="AL255" s="231" t="s">
        <v>6253</v>
      </c>
      <c r="AM255" s="426">
        <f t="shared" si="31"/>
        <v>0</v>
      </c>
    </row>
    <row r="256" spans="1:39" s="4" customFormat="1" ht="15" customHeight="1">
      <c r="A256" s="6"/>
      <c r="B256" s="5"/>
      <c r="C256" s="87" t="s">
        <v>147</v>
      </c>
      <c r="D256" s="623" t="str">
        <f t="shared" si="26"/>
        <v/>
      </c>
      <c r="E256" s="624"/>
      <c r="F256" s="624"/>
      <c r="G256" s="624"/>
      <c r="H256" s="624"/>
      <c r="I256" s="624"/>
      <c r="J256" s="624"/>
      <c r="K256" s="624"/>
      <c r="L256" s="624"/>
      <c r="M256" s="624"/>
      <c r="N256" s="624"/>
      <c r="O256" s="624"/>
      <c r="P256" s="624"/>
      <c r="Q256" s="624"/>
      <c r="R256" s="625"/>
      <c r="S256" s="626"/>
      <c r="T256" s="626"/>
      <c r="U256" s="626"/>
      <c r="V256" s="626"/>
      <c r="W256" s="626"/>
      <c r="X256" s="626"/>
      <c r="Y256" s="626"/>
      <c r="Z256" s="626"/>
      <c r="AA256" s="626"/>
      <c r="AB256" s="626"/>
      <c r="AC256" s="626"/>
      <c r="AD256" s="626"/>
      <c r="AG256" s="269">
        <f t="shared" si="27"/>
        <v>0</v>
      </c>
      <c r="AH256" s="464">
        <f t="shared" si="28"/>
        <v>0</v>
      </c>
      <c r="AI256" s="424">
        <f t="shared" si="29"/>
        <v>0</v>
      </c>
      <c r="AJ256" s="290">
        <f t="shared" si="30"/>
        <v>0</v>
      </c>
      <c r="AK256" s="291" t="str">
        <f>IF(AJ256=0,"",
IF(SUM($AJ$214:AJ256)=1,AL256,
IF($AJ$334&gt;SUM($AJ$214:AJ256),_xlfn.CONCAT(", ",AL256),
IF($AJ$334=SUM($AJ$214:AJ256),_xlfn.CONCAT(" y ",AL256)))))</f>
        <v/>
      </c>
      <c r="AL256" s="231" t="s">
        <v>6254</v>
      </c>
      <c r="AM256" s="426">
        <f t="shared" si="31"/>
        <v>0</v>
      </c>
    </row>
    <row r="257" spans="1:39" s="4" customFormat="1" ht="15" customHeight="1">
      <c r="A257" s="6"/>
      <c r="B257" s="5"/>
      <c r="C257" s="87" t="s">
        <v>148</v>
      </c>
      <c r="D257" s="623" t="str">
        <f t="shared" si="26"/>
        <v/>
      </c>
      <c r="E257" s="624"/>
      <c r="F257" s="624"/>
      <c r="G257" s="624"/>
      <c r="H257" s="624"/>
      <c r="I257" s="624"/>
      <c r="J257" s="624"/>
      <c r="K257" s="624"/>
      <c r="L257" s="624"/>
      <c r="M257" s="624"/>
      <c r="N257" s="624"/>
      <c r="O257" s="624"/>
      <c r="P257" s="624"/>
      <c r="Q257" s="624"/>
      <c r="R257" s="625"/>
      <c r="S257" s="626"/>
      <c r="T257" s="626"/>
      <c r="U257" s="626"/>
      <c r="V257" s="626"/>
      <c r="W257" s="626"/>
      <c r="X257" s="626"/>
      <c r="Y257" s="626"/>
      <c r="Z257" s="626"/>
      <c r="AA257" s="626"/>
      <c r="AB257" s="626"/>
      <c r="AC257" s="626"/>
      <c r="AD257" s="626"/>
      <c r="AG257" s="269">
        <f t="shared" si="27"/>
        <v>0</v>
      </c>
      <c r="AH257" s="464">
        <f t="shared" si="28"/>
        <v>0</v>
      </c>
      <c r="AI257" s="424">
        <f t="shared" si="29"/>
        <v>0</v>
      </c>
      <c r="AJ257" s="290">
        <f t="shared" si="30"/>
        <v>0</v>
      </c>
      <c r="AK257" s="291" t="str">
        <f>IF(AJ257=0,"",
IF(SUM($AJ$214:AJ257)=1,AL257,
IF($AJ$334&gt;SUM($AJ$214:AJ257),_xlfn.CONCAT(", ",AL257),
IF($AJ$334=SUM($AJ$214:AJ257),_xlfn.CONCAT(" y ",AL257)))))</f>
        <v/>
      </c>
      <c r="AL257" s="231" t="s">
        <v>6255</v>
      </c>
      <c r="AM257" s="426">
        <f t="shared" si="31"/>
        <v>0</v>
      </c>
    </row>
    <row r="258" spans="1:39" s="4" customFormat="1" ht="15" customHeight="1">
      <c r="A258" s="6"/>
      <c r="B258" s="5"/>
      <c r="C258" s="87" t="s">
        <v>149</v>
      </c>
      <c r="D258" s="623" t="str">
        <f t="shared" si="26"/>
        <v/>
      </c>
      <c r="E258" s="624"/>
      <c r="F258" s="624"/>
      <c r="G258" s="624"/>
      <c r="H258" s="624"/>
      <c r="I258" s="624"/>
      <c r="J258" s="624"/>
      <c r="K258" s="624"/>
      <c r="L258" s="624"/>
      <c r="M258" s="624"/>
      <c r="N258" s="624"/>
      <c r="O258" s="624"/>
      <c r="P258" s="624"/>
      <c r="Q258" s="624"/>
      <c r="R258" s="625"/>
      <c r="S258" s="626"/>
      <c r="T258" s="626"/>
      <c r="U258" s="626"/>
      <c r="V258" s="626"/>
      <c r="W258" s="626"/>
      <c r="X258" s="626"/>
      <c r="Y258" s="626"/>
      <c r="Z258" s="626"/>
      <c r="AA258" s="626"/>
      <c r="AB258" s="626"/>
      <c r="AC258" s="626"/>
      <c r="AD258" s="626"/>
      <c r="AG258" s="269">
        <f t="shared" si="27"/>
        <v>0</v>
      </c>
      <c r="AH258" s="464">
        <f t="shared" si="28"/>
        <v>0</v>
      </c>
      <c r="AI258" s="424">
        <f t="shared" si="29"/>
        <v>0</v>
      </c>
      <c r="AJ258" s="290">
        <f t="shared" si="30"/>
        <v>0</v>
      </c>
      <c r="AK258" s="291" t="str">
        <f>IF(AJ258=0,"",
IF(SUM($AJ$214:AJ258)=1,AL258,
IF($AJ$334&gt;SUM($AJ$214:AJ258),_xlfn.CONCAT(", ",AL258),
IF($AJ$334=SUM($AJ$214:AJ258),_xlfn.CONCAT(" y ",AL258)))))</f>
        <v/>
      </c>
      <c r="AL258" s="231" t="s">
        <v>6256</v>
      </c>
      <c r="AM258" s="426">
        <f t="shared" si="31"/>
        <v>0</v>
      </c>
    </row>
    <row r="259" spans="1:39" s="4" customFormat="1" ht="15" customHeight="1">
      <c r="A259" s="6"/>
      <c r="B259" s="5"/>
      <c r="C259" s="87" t="s">
        <v>150</v>
      </c>
      <c r="D259" s="623" t="str">
        <f t="shared" si="26"/>
        <v/>
      </c>
      <c r="E259" s="624"/>
      <c r="F259" s="624"/>
      <c r="G259" s="624"/>
      <c r="H259" s="624"/>
      <c r="I259" s="624"/>
      <c r="J259" s="624"/>
      <c r="K259" s="624"/>
      <c r="L259" s="624"/>
      <c r="M259" s="624"/>
      <c r="N259" s="624"/>
      <c r="O259" s="624"/>
      <c r="P259" s="624"/>
      <c r="Q259" s="624"/>
      <c r="R259" s="625"/>
      <c r="S259" s="626"/>
      <c r="T259" s="626"/>
      <c r="U259" s="626"/>
      <c r="V259" s="626"/>
      <c r="W259" s="626"/>
      <c r="X259" s="626"/>
      <c r="Y259" s="626"/>
      <c r="Z259" s="626"/>
      <c r="AA259" s="626"/>
      <c r="AB259" s="626"/>
      <c r="AC259" s="626"/>
      <c r="AD259" s="626"/>
      <c r="AG259" s="269">
        <f t="shared" si="27"/>
        <v>0</v>
      </c>
      <c r="AH259" s="464">
        <f t="shared" si="28"/>
        <v>0</v>
      </c>
      <c r="AI259" s="424">
        <f t="shared" si="29"/>
        <v>0</v>
      </c>
      <c r="AJ259" s="290">
        <f t="shared" si="30"/>
        <v>0</v>
      </c>
      <c r="AK259" s="291" t="str">
        <f>IF(AJ259=0,"",
IF(SUM($AJ$214:AJ259)=1,AL259,
IF($AJ$334&gt;SUM($AJ$214:AJ259),_xlfn.CONCAT(", ",AL259),
IF($AJ$334=SUM($AJ$214:AJ259),_xlfn.CONCAT(" y ",AL259)))))</f>
        <v/>
      </c>
      <c r="AL259" s="231" t="s">
        <v>6257</v>
      </c>
      <c r="AM259" s="426">
        <f t="shared" si="31"/>
        <v>0</v>
      </c>
    </row>
    <row r="260" spans="1:39" s="4" customFormat="1" ht="15" customHeight="1">
      <c r="A260" s="6"/>
      <c r="B260" s="5"/>
      <c r="C260" s="87" t="s">
        <v>151</v>
      </c>
      <c r="D260" s="623" t="str">
        <f t="shared" si="26"/>
        <v/>
      </c>
      <c r="E260" s="624"/>
      <c r="F260" s="624"/>
      <c r="G260" s="624"/>
      <c r="H260" s="624"/>
      <c r="I260" s="624"/>
      <c r="J260" s="624"/>
      <c r="K260" s="624"/>
      <c r="L260" s="624"/>
      <c r="M260" s="624"/>
      <c r="N260" s="624"/>
      <c r="O260" s="624"/>
      <c r="P260" s="624"/>
      <c r="Q260" s="624"/>
      <c r="R260" s="625"/>
      <c r="S260" s="626"/>
      <c r="T260" s="626"/>
      <c r="U260" s="626"/>
      <c r="V260" s="626"/>
      <c r="W260" s="626"/>
      <c r="X260" s="626"/>
      <c r="Y260" s="626"/>
      <c r="Z260" s="626"/>
      <c r="AA260" s="626"/>
      <c r="AB260" s="626"/>
      <c r="AC260" s="626"/>
      <c r="AD260" s="626"/>
      <c r="AG260" s="269">
        <f t="shared" si="27"/>
        <v>0</v>
      </c>
      <c r="AH260" s="464">
        <f t="shared" si="28"/>
        <v>0</v>
      </c>
      <c r="AI260" s="424">
        <f t="shared" si="29"/>
        <v>0</v>
      </c>
      <c r="AJ260" s="290">
        <f t="shared" si="30"/>
        <v>0</v>
      </c>
      <c r="AK260" s="291" t="str">
        <f>IF(AJ260=0,"",
IF(SUM($AJ$214:AJ260)=1,AL260,
IF($AJ$334&gt;SUM($AJ$214:AJ260),_xlfn.CONCAT(", ",AL260),
IF($AJ$334=SUM($AJ$214:AJ260),_xlfn.CONCAT(" y ",AL260)))))</f>
        <v/>
      </c>
      <c r="AL260" s="231" t="s">
        <v>6258</v>
      </c>
      <c r="AM260" s="426">
        <f t="shared" si="31"/>
        <v>0</v>
      </c>
    </row>
    <row r="261" spans="1:39" s="4" customFormat="1" ht="15" customHeight="1">
      <c r="A261" s="6"/>
      <c r="B261" s="5"/>
      <c r="C261" s="87" t="s">
        <v>152</v>
      </c>
      <c r="D261" s="623" t="str">
        <f t="shared" si="26"/>
        <v/>
      </c>
      <c r="E261" s="624"/>
      <c r="F261" s="624"/>
      <c r="G261" s="624"/>
      <c r="H261" s="624"/>
      <c r="I261" s="624"/>
      <c r="J261" s="624"/>
      <c r="K261" s="624"/>
      <c r="L261" s="624"/>
      <c r="M261" s="624"/>
      <c r="N261" s="624"/>
      <c r="O261" s="624"/>
      <c r="P261" s="624"/>
      <c r="Q261" s="624"/>
      <c r="R261" s="625"/>
      <c r="S261" s="626"/>
      <c r="T261" s="626"/>
      <c r="U261" s="626"/>
      <c r="V261" s="626"/>
      <c r="W261" s="626"/>
      <c r="X261" s="626"/>
      <c r="Y261" s="626"/>
      <c r="Z261" s="626"/>
      <c r="AA261" s="626"/>
      <c r="AB261" s="626"/>
      <c r="AC261" s="626"/>
      <c r="AD261" s="626"/>
      <c r="AG261" s="269">
        <f t="shared" si="27"/>
        <v>0</v>
      </c>
      <c r="AH261" s="464">
        <f t="shared" si="28"/>
        <v>0</v>
      </c>
      <c r="AI261" s="424">
        <f t="shared" si="29"/>
        <v>0</v>
      </c>
      <c r="AJ261" s="290">
        <f t="shared" si="30"/>
        <v>0</v>
      </c>
      <c r="AK261" s="291" t="str">
        <f>IF(AJ261=0,"",
IF(SUM($AJ$214:AJ261)=1,AL261,
IF($AJ$334&gt;SUM($AJ$214:AJ261),_xlfn.CONCAT(", ",AL261),
IF($AJ$334=SUM($AJ$214:AJ261),_xlfn.CONCAT(" y ",AL261)))))</f>
        <v/>
      </c>
      <c r="AL261" s="231" t="s">
        <v>6259</v>
      </c>
      <c r="AM261" s="426">
        <f t="shared" si="31"/>
        <v>0</v>
      </c>
    </row>
    <row r="262" spans="1:39" s="4" customFormat="1" ht="15" customHeight="1">
      <c r="A262" s="6"/>
      <c r="B262" s="5"/>
      <c r="C262" s="87" t="s">
        <v>153</v>
      </c>
      <c r="D262" s="623" t="str">
        <f t="shared" si="26"/>
        <v/>
      </c>
      <c r="E262" s="624"/>
      <c r="F262" s="624"/>
      <c r="G262" s="624"/>
      <c r="H262" s="624"/>
      <c r="I262" s="624"/>
      <c r="J262" s="624"/>
      <c r="K262" s="624"/>
      <c r="L262" s="624"/>
      <c r="M262" s="624"/>
      <c r="N262" s="624"/>
      <c r="O262" s="624"/>
      <c r="P262" s="624"/>
      <c r="Q262" s="624"/>
      <c r="R262" s="625"/>
      <c r="S262" s="626"/>
      <c r="T262" s="626"/>
      <c r="U262" s="626"/>
      <c r="V262" s="626"/>
      <c r="W262" s="626"/>
      <c r="X262" s="626"/>
      <c r="Y262" s="626"/>
      <c r="Z262" s="626"/>
      <c r="AA262" s="626"/>
      <c r="AB262" s="626"/>
      <c r="AC262" s="626"/>
      <c r="AD262" s="626"/>
      <c r="AG262" s="269">
        <f t="shared" si="27"/>
        <v>0</v>
      </c>
      <c r="AH262" s="464">
        <f t="shared" si="28"/>
        <v>0</v>
      </c>
      <c r="AI262" s="424">
        <f t="shared" si="29"/>
        <v>0</v>
      </c>
      <c r="AJ262" s="290">
        <f t="shared" si="30"/>
        <v>0</v>
      </c>
      <c r="AK262" s="291" t="str">
        <f>IF(AJ262=0,"",
IF(SUM($AJ$214:AJ262)=1,AL262,
IF($AJ$334&gt;SUM($AJ$214:AJ262),_xlfn.CONCAT(", ",AL262),
IF($AJ$334=SUM($AJ$214:AJ262),_xlfn.CONCAT(" y ",AL262)))))</f>
        <v/>
      </c>
      <c r="AL262" s="231" t="s">
        <v>6260</v>
      </c>
      <c r="AM262" s="426">
        <f t="shared" si="31"/>
        <v>0</v>
      </c>
    </row>
    <row r="263" spans="1:39" s="4" customFormat="1" ht="15" customHeight="1">
      <c r="A263" s="6"/>
      <c r="B263" s="5"/>
      <c r="C263" s="87" t="s">
        <v>154</v>
      </c>
      <c r="D263" s="623" t="str">
        <f t="shared" si="26"/>
        <v/>
      </c>
      <c r="E263" s="624"/>
      <c r="F263" s="624"/>
      <c r="G263" s="624"/>
      <c r="H263" s="624"/>
      <c r="I263" s="624"/>
      <c r="J263" s="624"/>
      <c r="K263" s="624"/>
      <c r="L263" s="624"/>
      <c r="M263" s="624"/>
      <c r="N263" s="624"/>
      <c r="O263" s="624"/>
      <c r="P263" s="624"/>
      <c r="Q263" s="624"/>
      <c r="R263" s="625"/>
      <c r="S263" s="626"/>
      <c r="T263" s="626"/>
      <c r="U263" s="626"/>
      <c r="V263" s="626"/>
      <c r="W263" s="626"/>
      <c r="X263" s="626"/>
      <c r="Y263" s="626"/>
      <c r="Z263" s="626"/>
      <c r="AA263" s="626"/>
      <c r="AB263" s="626"/>
      <c r="AC263" s="626"/>
      <c r="AD263" s="626"/>
      <c r="AG263" s="269">
        <f t="shared" si="27"/>
        <v>0</v>
      </c>
      <c r="AH263" s="464">
        <f t="shared" si="28"/>
        <v>0</v>
      </c>
      <c r="AI263" s="424">
        <f t="shared" si="29"/>
        <v>0</v>
      </c>
      <c r="AJ263" s="290">
        <f t="shared" si="30"/>
        <v>0</v>
      </c>
      <c r="AK263" s="291" t="str">
        <f>IF(AJ263=0,"",
IF(SUM($AJ$214:AJ263)=1,AL263,
IF($AJ$334&gt;SUM($AJ$214:AJ263),_xlfn.CONCAT(", ",AL263),
IF($AJ$334=SUM($AJ$214:AJ263),_xlfn.CONCAT(" y ",AL263)))))</f>
        <v/>
      </c>
      <c r="AL263" s="231" t="s">
        <v>6261</v>
      </c>
      <c r="AM263" s="426">
        <f t="shared" si="31"/>
        <v>0</v>
      </c>
    </row>
    <row r="264" spans="1:39" s="4" customFormat="1" ht="15" customHeight="1">
      <c r="A264" s="6"/>
      <c r="B264" s="5"/>
      <c r="C264" s="87" t="s">
        <v>155</v>
      </c>
      <c r="D264" s="623" t="str">
        <f t="shared" si="26"/>
        <v/>
      </c>
      <c r="E264" s="624"/>
      <c r="F264" s="624"/>
      <c r="G264" s="624"/>
      <c r="H264" s="624"/>
      <c r="I264" s="624"/>
      <c r="J264" s="624"/>
      <c r="K264" s="624"/>
      <c r="L264" s="624"/>
      <c r="M264" s="624"/>
      <c r="N264" s="624"/>
      <c r="O264" s="624"/>
      <c r="P264" s="624"/>
      <c r="Q264" s="624"/>
      <c r="R264" s="625"/>
      <c r="S264" s="626"/>
      <c r="T264" s="626"/>
      <c r="U264" s="626"/>
      <c r="V264" s="626"/>
      <c r="W264" s="626"/>
      <c r="X264" s="626"/>
      <c r="Y264" s="626"/>
      <c r="Z264" s="626"/>
      <c r="AA264" s="626"/>
      <c r="AB264" s="626"/>
      <c r="AC264" s="626"/>
      <c r="AD264" s="626"/>
      <c r="AG264" s="269">
        <f t="shared" si="27"/>
        <v>0</v>
      </c>
      <c r="AH264" s="464">
        <f t="shared" si="28"/>
        <v>0</v>
      </c>
      <c r="AI264" s="424">
        <f t="shared" si="29"/>
        <v>0</v>
      </c>
      <c r="AJ264" s="290">
        <f t="shared" si="30"/>
        <v>0</v>
      </c>
      <c r="AK264" s="291" t="str">
        <f>IF(AJ264=0,"",
IF(SUM($AJ$214:AJ264)=1,AL264,
IF($AJ$334&gt;SUM($AJ$214:AJ264),_xlfn.CONCAT(", ",AL264),
IF($AJ$334=SUM($AJ$214:AJ264),_xlfn.CONCAT(" y ",AL264)))))</f>
        <v/>
      </c>
      <c r="AL264" s="231" t="s">
        <v>6262</v>
      </c>
      <c r="AM264" s="426">
        <f t="shared" si="31"/>
        <v>0</v>
      </c>
    </row>
    <row r="265" spans="1:39" s="4" customFormat="1" ht="15" customHeight="1">
      <c r="A265" s="6"/>
      <c r="B265" s="5"/>
      <c r="C265" s="87" t="s">
        <v>156</v>
      </c>
      <c r="D265" s="623" t="str">
        <f t="shared" si="26"/>
        <v/>
      </c>
      <c r="E265" s="624"/>
      <c r="F265" s="624"/>
      <c r="G265" s="624"/>
      <c r="H265" s="624"/>
      <c r="I265" s="624"/>
      <c r="J265" s="624"/>
      <c r="K265" s="624"/>
      <c r="L265" s="624"/>
      <c r="M265" s="624"/>
      <c r="N265" s="624"/>
      <c r="O265" s="624"/>
      <c r="P265" s="624"/>
      <c r="Q265" s="624"/>
      <c r="R265" s="625"/>
      <c r="S265" s="626"/>
      <c r="T265" s="626"/>
      <c r="U265" s="626"/>
      <c r="V265" s="626"/>
      <c r="W265" s="626"/>
      <c r="X265" s="626"/>
      <c r="Y265" s="626"/>
      <c r="Z265" s="626"/>
      <c r="AA265" s="626"/>
      <c r="AB265" s="626"/>
      <c r="AC265" s="626"/>
      <c r="AD265" s="626"/>
      <c r="AG265" s="269">
        <f t="shared" si="27"/>
        <v>0</v>
      </c>
      <c r="AH265" s="464">
        <f t="shared" si="28"/>
        <v>0</v>
      </c>
      <c r="AI265" s="424">
        <f t="shared" si="29"/>
        <v>0</v>
      </c>
      <c r="AJ265" s="290">
        <f t="shared" si="30"/>
        <v>0</v>
      </c>
      <c r="AK265" s="291" t="str">
        <f>IF(AJ265=0,"",
IF(SUM($AJ$214:AJ265)=1,AL265,
IF($AJ$334&gt;SUM($AJ$214:AJ265),_xlfn.CONCAT(", ",AL265),
IF($AJ$334=SUM($AJ$214:AJ265),_xlfn.CONCAT(" y ",AL265)))))</f>
        <v/>
      </c>
      <c r="AL265" s="231" t="s">
        <v>6263</v>
      </c>
      <c r="AM265" s="426">
        <f t="shared" si="31"/>
        <v>0</v>
      </c>
    </row>
    <row r="266" spans="1:39" s="4" customFormat="1" ht="15" customHeight="1">
      <c r="A266" s="6"/>
      <c r="B266" s="5"/>
      <c r="C266" s="229" t="s">
        <v>157</v>
      </c>
      <c r="D266" s="623" t="str">
        <f t="shared" si="26"/>
        <v/>
      </c>
      <c r="E266" s="624"/>
      <c r="F266" s="624"/>
      <c r="G266" s="624"/>
      <c r="H266" s="624"/>
      <c r="I266" s="624"/>
      <c r="J266" s="624"/>
      <c r="K266" s="624"/>
      <c r="L266" s="624"/>
      <c r="M266" s="624"/>
      <c r="N266" s="624"/>
      <c r="O266" s="624"/>
      <c r="P266" s="624"/>
      <c r="Q266" s="624"/>
      <c r="R266" s="625"/>
      <c r="S266" s="626"/>
      <c r="T266" s="626"/>
      <c r="U266" s="626"/>
      <c r="V266" s="626"/>
      <c r="W266" s="626"/>
      <c r="X266" s="626"/>
      <c r="Y266" s="626"/>
      <c r="Z266" s="626"/>
      <c r="AA266" s="626"/>
      <c r="AB266" s="626"/>
      <c r="AC266" s="626"/>
      <c r="AD266" s="626"/>
      <c r="AG266" s="269">
        <f t="shared" si="27"/>
        <v>0</v>
      </c>
      <c r="AH266" s="464">
        <f t="shared" si="28"/>
        <v>0</v>
      </c>
      <c r="AI266" s="424">
        <f t="shared" si="29"/>
        <v>0</v>
      </c>
      <c r="AJ266" s="290">
        <f t="shared" si="30"/>
        <v>0</v>
      </c>
      <c r="AK266" s="291" t="str">
        <f>IF(AJ266=0,"",
IF(SUM($AJ$214:AJ266)=1,AL266,
IF($AJ$334&gt;SUM($AJ$214:AJ266),_xlfn.CONCAT(", ",AL266),
IF($AJ$334=SUM($AJ$214:AJ266),_xlfn.CONCAT(" y ",AL266)))))</f>
        <v/>
      </c>
      <c r="AL266" s="231" t="s">
        <v>6264</v>
      </c>
      <c r="AM266" s="426">
        <f t="shared" si="31"/>
        <v>0</v>
      </c>
    </row>
    <row r="267" spans="1:39" s="4" customFormat="1" ht="15" customHeight="1">
      <c r="A267" s="6"/>
      <c r="B267" s="5"/>
      <c r="C267" s="229" t="s">
        <v>158</v>
      </c>
      <c r="D267" s="623" t="str">
        <f t="shared" si="26"/>
        <v/>
      </c>
      <c r="E267" s="624"/>
      <c r="F267" s="624"/>
      <c r="G267" s="624"/>
      <c r="H267" s="624"/>
      <c r="I267" s="624"/>
      <c r="J267" s="624"/>
      <c r="K267" s="624"/>
      <c r="L267" s="624"/>
      <c r="M267" s="624"/>
      <c r="N267" s="624"/>
      <c r="O267" s="624"/>
      <c r="P267" s="624"/>
      <c r="Q267" s="624"/>
      <c r="R267" s="625"/>
      <c r="S267" s="626"/>
      <c r="T267" s="626"/>
      <c r="U267" s="626"/>
      <c r="V267" s="626"/>
      <c r="W267" s="626"/>
      <c r="X267" s="626"/>
      <c r="Y267" s="626"/>
      <c r="Z267" s="626"/>
      <c r="AA267" s="626"/>
      <c r="AB267" s="626"/>
      <c r="AC267" s="626"/>
      <c r="AD267" s="626"/>
      <c r="AG267" s="269">
        <f t="shared" si="27"/>
        <v>0</v>
      </c>
      <c r="AH267" s="464">
        <f t="shared" si="28"/>
        <v>0</v>
      </c>
      <c r="AI267" s="424">
        <f t="shared" si="29"/>
        <v>0</v>
      </c>
      <c r="AJ267" s="290">
        <f t="shared" si="30"/>
        <v>0</v>
      </c>
      <c r="AK267" s="291" t="str">
        <f>IF(AJ267=0,"",
IF(SUM($AJ$214:AJ267)=1,AL267,
IF($AJ$334&gt;SUM($AJ$214:AJ267),_xlfn.CONCAT(", ",AL267),
IF($AJ$334=SUM($AJ$214:AJ267),_xlfn.CONCAT(" y ",AL267)))))</f>
        <v/>
      </c>
      <c r="AL267" s="231" t="s">
        <v>6265</v>
      </c>
      <c r="AM267" s="426">
        <f t="shared" si="31"/>
        <v>0</v>
      </c>
    </row>
    <row r="268" spans="1:39" s="4" customFormat="1" ht="15" customHeight="1">
      <c r="A268" s="6"/>
      <c r="B268" s="5"/>
      <c r="C268" s="87" t="s">
        <v>159</v>
      </c>
      <c r="D268" s="623" t="str">
        <f t="shared" si="26"/>
        <v/>
      </c>
      <c r="E268" s="624"/>
      <c r="F268" s="624"/>
      <c r="G268" s="624"/>
      <c r="H268" s="624"/>
      <c r="I268" s="624"/>
      <c r="J268" s="624"/>
      <c r="K268" s="624"/>
      <c r="L268" s="624"/>
      <c r="M268" s="624"/>
      <c r="N268" s="624"/>
      <c r="O268" s="624"/>
      <c r="P268" s="624"/>
      <c r="Q268" s="624"/>
      <c r="R268" s="625"/>
      <c r="S268" s="626"/>
      <c r="T268" s="626"/>
      <c r="U268" s="626"/>
      <c r="V268" s="626"/>
      <c r="W268" s="626"/>
      <c r="X268" s="626"/>
      <c r="Y268" s="626"/>
      <c r="Z268" s="626"/>
      <c r="AA268" s="626"/>
      <c r="AB268" s="626"/>
      <c r="AC268" s="626"/>
      <c r="AD268" s="626"/>
      <c r="AG268" s="269">
        <f t="shared" si="27"/>
        <v>0</v>
      </c>
      <c r="AH268" s="464">
        <f t="shared" si="28"/>
        <v>0</v>
      </c>
      <c r="AI268" s="424">
        <f t="shared" si="29"/>
        <v>0</v>
      </c>
      <c r="AJ268" s="290">
        <f t="shared" si="30"/>
        <v>0</v>
      </c>
      <c r="AK268" s="291" t="str">
        <f>IF(AJ268=0,"",
IF(SUM($AJ$214:AJ268)=1,AL268,
IF($AJ$334&gt;SUM($AJ$214:AJ268),_xlfn.CONCAT(", ",AL268),
IF($AJ$334=SUM($AJ$214:AJ268),_xlfn.CONCAT(" y ",AL268)))))</f>
        <v/>
      </c>
      <c r="AL268" s="231" t="s">
        <v>6266</v>
      </c>
      <c r="AM268" s="426">
        <f t="shared" si="31"/>
        <v>0</v>
      </c>
    </row>
    <row r="269" spans="1:39" s="4" customFormat="1" ht="15" customHeight="1">
      <c r="A269" s="6"/>
      <c r="B269" s="5"/>
      <c r="C269" s="87" t="s">
        <v>160</v>
      </c>
      <c r="D269" s="623" t="str">
        <f t="shared" si="26"/>
        <v/>
      </c>
      <c r="E269" s="624"/>
      <c r="F269" s="624"/>
      <c r="G269" s="624"/>
      <c r="H269" s="624"/>
      <c r="I269" s="624"/>
      <c r="J269" s="624"/>
      <c r="K269" s="624"/>
      <c r="L269" s="624"/>
      <c r="M269" s="624"/>
      <c r="N269" s="624"/>
      <c r="O269" s="624"/>
      <c r="P269" s="624"/>
      <c r="Q269" s="624"/>
      <c r="R269" s="625"/>
      <c r="S269" s="626"/>
      <c r="T269" s="626"/>
      <c r="U269" s="626"/>
      <c r="V269" s="626"/>
      <c r="W269" s="626"/>
      <c r="X269" s="626"/>
      <c r="Y269" s="626"/>
      <c r="Z269" s="626"/>
      <c r="AA269" s="626"/>
      <c r="AB269" s="626"/>
      <c r="AC269" s="626"/>
      <c r="AD269" s="626"/>
      <c r="AG269" s="269">
        <f t="shared" si="27"/>
        <v>0</v>
      </c>
      <c r="AH269" s="464">
        <f t="shared" si="28"/>
        <v>0</v>
      </c>
      <c r="AI269" s="424">
        <f t="shared" si="29"/>
        <v>0</v>
      </c>
      <c r="AJ269" s="290">
        <f t="shared" si="30"/>
        <v>0</v>
      </c>
      <c r="AK269" s="291" t="str">
        <f>IF(AJ269=0,"",
IF(SUM($AJ$214:AJ269)=1,AL269,
IF($AJ$334&gt;SUM($AJ$214:AJ269),_xlfn.CONCAT(", ",AL269),
IF($AJ$334=SUM($AJ$214:AJ269),_xlfn.CONCAT(" y ",AL269)))))</f>
        <v/>
      </c>
      <c r="AL269" s="231" t="s">
        <v>6267</v>
      </c>
      <c r="AM269" s="426">
        <f t="shared" si="31"/>
        <v>0</v>
      </c>
    </row>
    <row r="270" spans="1:39" s="4" customFormat="1" ht="15" customHeight="1">
      <c r="A270" s="6"/>
      <c r="B270" s="5"/>
      <c r="C270" s="87" t="s">
        <v>161</v>
      </c>
      <c r="D270" s="623" t="str">
        <f t="shared" si="26"/>
        <v/>
      </c>
      <c r="E270" s="624"/>
      <c r="F270" s="624"/>
      <c r="G270" s="624"/>
      <c r="H270" s="624"/>
      <c r="I270" s="624"/>
      <c r="J270" s="624"/>
      <c r="K270" s="624"/>
      <c r="L270" s="624"/>
      <c r="M270" s="624"/>
      <c r="N270" s="624"/>
      <c r="O270" s="624"/>
      <c r="P270" s="624"/>
      <c r="Q270" s="624"/>
      <c r="R270" s="625"/>
      <c r="S270" s="626"/>
      <c r="T270" s="626"/>
      <c r="U270" s="626"/>
      <c r="V270" s="626"/>
      <c r="W270" s="626"/>
      <c r="X270" s="626"/>
      <c r="Y270" s="626"/>
      <c r="Z270" s="626"/>
      <c r="AA270" s="626"/>
      <c r="AB270" s="626"/>
      <c r="AC270" s="626"/>
      <c r="AD270" s="626"/>
      <c r="AG270" s="269">
        <f t="shared" si="27"/>
        <v>0</v>
      </c>
      <c r="AH270" s="464">
        <f t="shared" si="28"/>
        <v>0</v>
      </c>
      <c r="AI270" s="424">
        <f t="shared" si="29"/>
        <v>0</v>
      </c>
      <c r="AJ270" s="290">
        <f t="shared" si="30"/>
        <v>0</v>
      </c>
      <c r="AK270" s="291" t="str">
        <f>IF(AJ270=0,"",
IF(SUM($AJ$214:AJ270)=1,AL270,
IF($AJ$334&gt;SUM($AJ$214:AJ270),_xlfn.CONCAT(", ",AL270),
IF($AJ$334=SUM($AJ$214:AJ270),_xlfn.CONCAT(" y ",AL270)))))</f>
        <v/>
      </c>
      <c r="AL270" s="231" t="s">
        <v>6268</v>
      </c>
      <c r="AM270" s="426">
        <f t="shared" si="31"/>
        <v>0</v>
      </c>
    </row>
    <row r="271" spans="1:39" s="4" customFormat="1" ht="15" customHeight="1">
      <c r="A271" s="6"/>
      <c r="B271" s="5"/>
      <c r="C271" s="87" t="s">
        <v>162</v>
      </c>
      <c r="D271" s="623" t="str">
        <f t="shared" si="26"/>
        <v/>
      </c>
      <c r="E271" s="624"/>
      <c r="F271" s="624"/>
      <c r="G271" s="624"/>
      <c r="H271" s="624"/>
      <c r="I271" s="624"/>
      <c r="J271" s="624"/>
      <c r="K271" s="624"/>
      <c r="L271" s="624"/>
      <c r="M271" s="624"/>
      <c r="N271" s="624"/>
      <c r="O271" s="624"/>
      <c r="P271" s="624"/>
      <c r="Q271" s="624"/>
      <c r="R271" s="625"/>
      <c r="S271" s="626"/>
      <c r="T271" s="626"/>
      <c r="U271" s="626"/>
      <c r="V271" s="626"/>
      <c r="W271" s="626"/>
      <c r="X271" s="626"/>
      <c r="Y271" s="626"/>
      <c r="Z271" s="626"/>
      <c r="AA271" s="626"/>
      <c r="AB271" s="626"/>
      <c r="AC271" s="626"/>
      <c r="AD271" s="626"/>
      <c r="AG271" s="269">
        <f t="shared" si="27"/>
        <v>0</v>
      </c>
      <c r="AH271" s="464">
        <f t="shared" si="28"/>
        <v>0</v>
      </c>
      <c r="AI271" s="424">
        <f t="shared" si="29"/>
        <v>0</v>
      </c>
      <c r="AJ271" s="290">
        <f t="shared" si="30"/>
        <v>0</v>
      </c>
      <c r="AK271" s="291" t="str">
        <f>IF(AJ271=0,"",
IF(SUM($AJ$214:AJ271)=1,AL271,
IF($AJ$334&gt;SUM($AJ$214:AJ271),_xlfn.CONCAT(", ",AL271),
IF($AJ$334=SUM($AJ$214:AJ271),_xlfn.CONCAT(" y ",AL271)))))</f>
        <v/>
      </c>
      <c r="AL271" s="231" t="s">
        <v>6269</v>
      </c>
      <c r="AM271" s="426">
        <f t="shared" si="31"/>
        <v>0</v>
      </c>
    </row>
    <row r="272" spans="1:39" s="4" customFormat="1" ht="15" customHeight="1">
      <c r="A272" s="6"/>
      <c r="B272" s="5"/>
      <c r="C272" s="87" t="s">
        <v>163</v>
      </c>
      <c r="D272" s="623" t="str">
        <f t="shared" si="26"/>
        <v/>
      </c>
      <c r="E272" s="624"/>
      <c r="F272" s="624"/>
      <c r="G272" s="624"/>
      <c r="H272" s="624"/>
      <c r="I272" s="624"/>
      <c r="J272" s="624"/>
      <c r="K272" s="624"/>
      <c r="L272" s="624"/>
      <c r="M272" s="624"/>
      <c r="N272" s="624"/>
      <c r="O272" s="624"/>
      <c r="P272" s="624"/>
      <c r="Q272" s="624"/>
      <c r="R272" s="625"/>
      <c r="S272" s="626"/>
      <c r="T272" s="626"/>
      <c r="U272" s="626"/>
      <c r="V272" s="626"/>
      <c r="W272" s="626"/>
      <c r="X272" s="626"/>
      <c r="Y272" s="626"/>
      <c r="Z272" s="626"/>
      <c r="AA272" s="626"/>
      <c r="AB272" s="626"/>
      <c r="AC272" s="626"/>
      <c r="AD272" s="626"/>
      <c r="AG272" s="269">
        <f t="shared" si="27"/>
        <v>0</v>
      </c>
      <c r="AH272" s="464">
        <f t="shared" si="28"/>
        <v>0</v>
      </c>
      <c r="AI272" s="424">
        <f t="shared" si="29"/>
        <v>0</v>
      </c>
      <c r="AJ272" s="290">
        <f t="shared" si="30"/>
        <v>0</v>
      </c>
      <c r="AK272" s="291" t="str">
        <f>IF(AJ272=0,"",
IF(SUM($AJ$214:AJ272)=1,AL272,
IF($AJ$334&gt;SUM($AJ$214:AJ272),_xlfn.CONCAT(", ",AL272),
IF($AJ$334=SUM($AJ$214:AJ272),_xlfn.CONCAT(" y ",AL272)))))</f>
        <v/>
      </c>
      <c r="AL272" s="231" t="s">
        <v>6270</v>
      </c>
      <c r="AM272" s="426">
        <f t="shared" si="31"/>
        <v>0</v>
      </c>
    </row>
    <row r="273" spans="1:39" s="4" customFormat="1" ht="15" customHeight="1">
      <c r="A273" s="6"/>
      <c r="B273" s="5"/>
      <c r="C273" s="87" t="s">
        <v>164</v>
      </c>
      <c r="D273" s="623" t="str">
        <f t="shared" si="26"/>
        <v/>
      </c>
      <c r="E273" s="624"/>
      <c r="F273" s="624"/>
      <c r="G273" s="624"/>
      <c r="H273" s="624"/>
      <c r="I273" s="624"/>
      <c r="J273" s="624"/>
      <c r="K273" s="624"/>
      <c r="L273" s="624"/>
      <c r="M273" s="624"/>
      <c r="N273" s="624"/>
      <c r="O273" s="624"/>
      <c r="P273" s="624"/>
      <c r="Q273" s="624"/>
      <c r="R273" s="625"/>
      <c r="S273" s="626"/>
      <c r="T273" s="626"/>
      <c r="U273" s="626"/>
      <c r="V273" s="626"/>
      <c r="W273" s="626"/>
      <c r="X273" s="626"/>
      <c r="Y273" s="626"/>
      <c r="Z273" s="626"/>
      <c r="AA273" s="626"/>
      <c r="AB273" s="626"/>
      <c r="AC273" s="626"/>
      <c r="AD273" s="626"/>
      <c r="AG273" s="269">
        <f t="shared" si="27"/>
        <v>0</v>
      </c>
      <c r="AH273" s="464">
        <f t="shared" si="28"/>
        <v>0</v>
      </c>
      <c r="AI273" s="424">
        <f t="shared" si="29"/>
        <v>0</v>
      </c>
      <c r="AJ273" s="290">
        <f t="shared" si="30"/>
        <v>0</v>
      </c>
      <c r="AK273" s="291" t="str">
        <f>IF(AJ273=0,"",
IF(SUM($AJ$214:AJ273)=1,AL273,
IF($AJ$334&gt;SUM($AJ$214:AJ273),_xlfn.CONCAT(", ",AL273),
IF($AJ$334=SUM($AJ$214:AJ273),_xlfn.CONCAT(" y ",AL273)))))</f>
        <v/>
      </c>
      <c r="AL273" s="231" t="s">
        <v>6271</v>
      </c>
      <c r="AM273" s="426">
        <f t="shared" si="31"/>
        <v>0</v>
      </c>
    </row>
    <row r="274" spans="1:39" s="4" customFormat="1" ht="15" customHeight="1">
      <c r="A274" s="6"/>
      <c r="B274" s="5"/>
      <c r="C274" s="87" t="s">
        <v>165</v>
      </c>
      <c r="D274" s="623" t="str">
        <f t="shared" si="26"/>
        <v/>
      </c>
      <c r="E274" s="624"/>
      <c r="F274" s="624"/>
      <c r="G274" s="624"/>
      <c r="H274" s="624"/>
      <c r="I274" s="624"/>
      <c r="J274" s="624"/>
      <c r="K274" s="624"/>
      <c r="L274" s="624"/>
      <c r="M274" s="624"/>
      <c r="N274" s="624"/>
      <c r="O274" s="624"/>
      <c r="P274" s="624"/>
      <c r="Q274" s="624"/>
      <c r="R274" s="625"/>
      <c r="S274" s="626"/>
      <c r="T274" s="626"/>
      <c r="U274" s="626"/>
      <c r="V274" s="626"/>
      <c r="W274" s="626"/>
      <c r="X274" s="626"/>
      <c r="Y274" s="626"/>
      <c r="Z274" s="626"/>
      <c r="AA274" s="626"/>
      <c r="AB274" s="626"/>
      <c r="AC274" s="626"/>
      <c r="AD274" s="626"/>
      <c r="AG274" s="269">
        <f t="shared" si="27"/>
        <v>0</v>
      </c>
      <c r="AH274" s="464">
        <f t="shared" si="28"/>
        <v>0</v>
      </c>
      <c r="AI274" s="424">
        <f t="shared" si="29"/>
        <v>0</v>
      </c>
      <c r="AJ274" s="290">
        <f t="shared" si="30"/>
        <v>0</v>
      </c>
      <c r="AK274" s="291" t="str">
        <f>IF(AJ274=0,"",
IF(SUM($AJ$214:AJ274)=1,AL274,
IF($AJ$334&gt;SUM($AJ$214:AJ274),_xlfn.CONCAT(", ",AL274),
IF($AJ$334=SUM($AJ$214:AJ274),_xlfn.CONCAT(" y ",AL274)))))</f>
        <v/>
      </c>
      <c r="AL274" s="231" t="s">
        <v>6272</v>
      </c>
      <c r="AM274" s="426">
        <f t="shared" si="31"/>
        <v>0</v>
      </c>
    </row>
    <row r="275" spans="1:39" s="4" customFormat="1" ht="15" customHeight="1">
      <c r="A275" s="6"/>
      <c r="B275" s="5"/>
      <c r="C275" s="87" t="s">
        <v>166</v>
      </c>
      <c r="D275" s="623" t="str">
        <f t="shared" si="26"/>
        <v/>
      </c>
      <c r="E275" s="624"/>
      <c r="F275" s="624"/>
      <c r="G275" s="624"/>
      <c r="H275" s="624"/>
      <c r="I275" s="624"/>
      <c r="J275" s="624"/>
      <c r="K275" s="624"/>
      <c r="L275" s="624"/>
      <c r="M275" s="624"/>
      <c r="N275" s="624"/>
      <c r="O275" s="624"/>
      <c r="P275" s="624"/>
      <c r="Q275" s="624"/>
      <c r="R275" s="625"/>
      <c r="S275" s="626"/>
      <c r="T275" s="626"/>
      <c r="U275" s="626"/>
      <c r="V275" s="626"/>
      <c r="W275" s="626"/>
      <c r="X275" s="626"/>
      <c r="Y275" s="626"/>
      <c r="Z275" s="626"/>
      <c r="AA275" s="626"/>
      <c r="AB275" s="626"/>
      <c r="AC275" s="626"/>
      <c r="AD275" s="626"/>
      <c r="AG275" s="269">
        <f t="shared" si="27"/>
        <v>0</v>
      </c>
      <c r="AH275" s="464">
        <f t="shared" si="28"/>
        <v>0</v>
      </c>
      <c r="AI275" s="424">
        <f t="shared" si="29"/>
        <v>0</v>
      </c>
      <c r="AJ275" s="290">
        <f t="shared" si="30"/>
        <v>0</v>
      </c>
      <c r="AK275" s="291" t="str">
        <f>IF(AJ275=0,"",
IF(SUM($AJ$214:AJ275)=1,AL275,
IF($AJ$334&gt;SUM($AJ$214:AJ275),_xlfn.CONCAT(", ",AL275),
IF($AJ$334=SUM($AJ$214:AJ275),_xlfn.CONCAT(" y ",AL275)))))</f>
        <v/>
      </c>
      <c r="AL275" s="231" t="s">
        <v>6273</v>
      </c>
      <c r="AM275" s="426">
        <f t="shared" si="31"/>
        <v>0</v>
      </c>
    </row>
    <row r="276" spans="1:39" s="4" customFormat="1" ht="15" customHeight="1">
      <c r="A276" s="6"/>
      <c r="B276" s="5"/>
      <c r="C276" s="87" t="s">
        <v>167</v>
      </c>
      <c r="D276" s="623" t="str">
        <f t="shared" si="26"/>
        <v/>
      </c>
      <c r="E276" s="624"/>
      <c r="F276" s="624"/>
      <c r="G276" s="624"/>
      <c r="H276" s="624"/>
      <c r="I276" s="624"/>
      <c r="J276" s="624"/>
      <c r="K276" s="624"/>
      <c r="L276" s="624"/>
      <c r="M276" s="624"/>
      <c r="N276" s="624"/>
      <c r="O276" s="624"/>
      <c r="P276" s="624"/>
      <c r="Q276" s="624"/>
      <c r="R276" s="625"/>
      <c r="S276" s="626"/>
      <c r="T276" s="626"/>
      <c r="U276" s="626"/>
      <c r="V276" s="626"/>
      <c r="W276" s="626"/>
      <c r="X276" s="626"/>
      <c r="Y276" s="626"/>
      <c r="Z276" s="626"/>
      <c r="AA276" s="626"/>
      <c r="AB276" s="626"/>
      <c r="AC276" s="626"/>
      <c r="AD276" s="626"/>
      <c r="AG276" s="269">
        <f t="shared" si="27"/>
        <v>0</v>
      </c>
      <c r="AH276" s="464">
        <f t="shared" si="28"/>
        <v>0</v>
      </c>
      <c r="AI276" s="424">
        <f t="shared" si="29"/>
        <v>0</v>
      </c>
      <c r="AJ276" s="290">
        <f t="shared" si="30"/>
        <v>0</v>
      </c>
      <c r="AK276" s="291" t="str">
        <f>IF(AJ276=0,"",
IF(SUM($AJ$214:AJ276)=1,AL276,
IF($AJ$334&gt;SUM($AJ$214:AJ276),_xlfn.CONCAT(", ",AL276),
IF($AJ$334=SUM($AJ$214:AJ276),_xlfn.CONCAT(" y ",AL276)))))</f>
        <v/>
      </c>
      <c r="AL276" s="231" t="s">
        <v>6274</v>
      </c>
      <c r="AM276" s="426">
        <f t="shared" si="31"/>
        <v>0</v>
      </c>
    </row>
    <row r="277" spans="1:39" s="4" customFormat="1" ht="15" customHeight="1">
      <c r="A277" s="6"/>
      <c r="B277" s="5"/>
      <c r="C277" s="87" t="s">
        <v>168</v>
      </c>
      <c r="D277" s="623" t="str">
        <f t="shared" si="26"/>
        <v/>
      </c>
      <c r="E277" s="624"/>
      <c r="F277" s="624"/>
      <c r="G277" s="624"/>
      <c r="H277" s="624"/>
      <c r="I277" s="624"/>
      <c r="J277" s="624"/>
      <c r="K277" s="624"/>
      <c r="L277" s="624"/>
      <c r="M277" s="624"/>
      <c r="N277" s="624"/>
      <c r="O277" s="624"/>
      <c r="P277" s="624"/>
      <c r="Q277" s="624"/>
      <c r="R277" s="625"/>
      <c r="S277" s="626"/>
      <c r="T277" s="626"/>
      <c r="U277" s="626"/>
      <c r="V277" s="626"/>
      <c r="W277" s="626"/>
      <c r="X277" s="626"/>
      <c r="Y277" s="626"/>
      <c r="Z277" s="626"/>
      <c r="AA277" s="626"/>
      <c r="AB277" s="626"/>
      <c r="AC277" s="626"/>
      <c r="AD277" s="626"/>
      <c r="AG277" s="269">
        <f t="shared" si="27"/>
        <v>0</v>
      </c>
      <c r="AH277" s="464">
        <f t="shared" si="28"/>
        <v>0</v>
      </c>
      <c r="AI277" s="424">
        <f t="shared" si="29"/>
        <v>0</v>
      </c>
      <c r="AJ277" s="290">
        <f t="shared" si="30"/>
        <v>0</v>
      </c>
      <c r="AK277" s="291" t="str">
        <f>IF(AJ277=0,"",
IF(SUM($AJ$214:AJ277)=1,AL277,
IF($AJ$334&gt;SUM($AJ$214:AJ277),_xlfn.CONCAT(", ",AL277),
IF($AJ$334=SUM($AJ$214:AJ277),_xlfn.CONCAT(" y ",AL277)))))</f>
        <v/>
      </c>
      <c r="AL277" s="231" t="s">
        <v>6275</v>
      </c>
      <c r="AM277" s="426">
        <f t="shared" si="31"/>
        <v>0</v>
      </c>
    </row>
    <row r="278" spans="1:39" s="4" customFormat="1" ht="15" customHeight="1">
      <c r="A278" s="6"/>
      <c r="B278" s="5"/>
      <c r="C278" s="87" t="s">
        <v>169</v>
      </c>
      <c r="D278" s="623" t="str">
        <f t="shared" si="26"/>
        <v/>
      </c>
      <c r="E278" s="624"/>
      <c r="F278" s="624"/>
      <c r="G278" s="624"/>
      <c r="H278" s="624"/>
      <c r="I278" s="624"/>
      <c r="J278" s="624"/>
      <c r="K278" s="624"/>
      <c r="L278" s="624"/>
      <c r="M278" s="624"/>
      <c r="N278" s="624"/>
      <c r="O278" s="624"/>
      <c r="P278" s="624"/>
      <c r="Q278" s="624"/>
      <c r="R278" s="625"/>
      <c r="S278" s="626"/>
      <c r="T278" s="626"/>
      <c r="U278" s="626"/>
      <c r="V278" s="626"/>
      <c r="W278" s="626"/>
      <c r="X278" s="626"/>
      <c r="Y278" s="626"/>
      <c r="Z278" s="626"/>
      <c r="AA278" s="626"/>
      <c r="AB278" s="626"/>
      <c r="AC278" s="626"/>
      <c r="AD278" s="626"/>
      <c r="AG278" s="269">
        <f t="shared" si="27"/>
        <v>0</v>
      </c>
      <c r="AH278" s="464">
        <f t="shared" si="28"/>
        <v>0</v>
      </c>
      <c r="AI278" s="424">
        <f t="shared" si="29"/>
        <v>0</v>
      </c>
      <c r="AJ278" s="290">
        <f t="shared" si="30"/>
        <v>0</v>
      </c>
      <c r="AK278" s="291" t="str">
        <f>IF(AJ278=0,"",
IF(SUM($AJ$214:AJ278)=1,AL278,
IF($AJ$334&gt;SUM($AJ$214:AJ278),_xlfn.CONCAT(", ",AL278),
IF($AJ$334=SUM($AJ$214:AJ278),_xlfn.CONCAT(" y ",AL278)))))</f>
        <v/>
      </c>
      <c r="AL278" s="231" t="s">
        <v>6276</v>
      </c>
      <c r="AM278" s="426">
        <f t="shared" si="31"/>
        <v>0</v>
      </c>
    </row>
    <row r="279" spans="1:39" s="4" customFormat="1" ht="15" customHeight="1">
      <c r="A279" s="6"/>
      <c r="B279" s="5"/>
      <c r="C279" s="87" t="s">
        <v>170</v>
      </c>
      <c r="D279" s="623" t="str">
        <f t="shared" ref="D279:D333" si="32">IF(D128="","",D128)</f>
        <v/>
      </c>
      <c r="E279" s="624"/>
      <c r="F279" s="624"/>
      <c r="G279" s="624"/>
      <c r="H279" s="624"/>
      <c r="I279" s="624"/>
      <c r="J279" s="624"/>
      <c r="K279" s="624"/>
      <c r="L279" s="624"/>
      <c r="M279" s="624"/>
      <c r="N279" s="624"/>
      <c r="O279" s="624"/>
      <c r="P279" s="624"/>
      <c r="Q279" s="624"/>
      <c r="R279" s="625"/>
      <c r="S279" s="626"/>
      <c r="T279" s="626"/>
      <c r="U279" s="626"/>
      <c r="V279" s="626"/>
      <c r="W279" s="626"/>
      <c r="X279" s="626"/>
      <c r="Y279" s="626"/>
      <c r="Z279" s="626"/>
      <c r="AA279" s="626"/>
      <c r="AB279" s="626"/>
      <c r="AC279" s="626"/>
      <c r="AD279" s="626"/>
      <c r="AG279" s="269">
        <f t="shared" ref="AG279:AG333" si="33">IF(AND(COUNTBLANK(D279)=1,COUNTA(S279:AD279)=0),0,IF(AND(COUNTBLANK(D279)=0,$S279&lt;&gt;"",$S279&lt;&gt;1,COUNTA(Y279)=0),0,IF(AND(COUNTBLANK(D279)=0,$S279&lt;&gt;"",$S279=1,COUNTA(Y279)=1),0,1)))</f>
        <v>0</v>
      </c>
      <c r="AH279" s="464">
        <f t="shared" ref="AH279:AH333" si="34">COUNTIF(Y279,"NS")</f>
        <v>0</v>
      </c>
      <c r="AI279" s="424">
        <f t="shared" ref="AI279:AI333" si="35">IF(AND($S279&lt;&gt;"",$S279&lt;&gt;1,COUNTA(Y279)&gt;0),1,0)</f>
        <v>0</v>
      </c>
      <c r="AJ279" s="290">
        <f t="shared" ref="AJ279:AJ333" si="36">IF(AG279=0,0,1)</f>
        <v>0</v>
      </c>
      <c r="AK279" s="291" t="str">
        <f>IF(AJ279=0,"",
IF(SUM($AJ$214:AJ279)=1,AL279,
IF($AJ$334&gt;SUM($AJ$214:AJ279),_xlfn.CONCAT(", ",AL279),
IF($AJ$334=SUM($AJ$214:AJ279),_xlfn.CONCAT(" y ",AL279)))))</f>
        <v/>
      </c>
      <c r="AL279" s="231" t="s">
        <v>6277</v>
      </c>
      <c r="AM279" s="426">
        <f t="shared" ref="AM279:AM333" si="37">IF(AND(S279&lt;&gt;"",S279=1,SUM(Y279)=0),1,0)</f>
        <v>0</v>
      </c>
    </row>
    <row r="280" spans="1:39" s="4" customFormat="1" ht="15" customHeight="1">
      <c r="A280" s="6"/>
      <c r="B280" s="5"/>
      <c r="C280" s="87" t="s">
        <v>171</v>
      </c>
      <c r="D280" s="623" t="str">
        <f t="shared" si="32"/>
        <v/>
      </c>
      <c r="E280" s="624"/>
      <c r="F280" s="624"/>
      <c r="G280" s="624"/>
      <c r="H280" s="624"/>
      <c r="I280" s="624"/>
      <c r="J280" s="624"/>
      <c r="K280" s="624"/>
      <c r="L280" s="624"/>
      <c r="M280" s="624"/>
      <c r="N280" s="624"/>
      <c r="O280" s="624"/>
      <c r="P280" s="624"/>
      <c r="Q280" s="624"/>
      <c r="R280" s="625"/>
      <c r="S280" s="626"/>
      <c r="T280" s="626"/>
      <c r="U280" s="626"/>
      <c r="V280" s="626"/>
      <c r="W280" s="626"/>
      <c r="X280" s="626"/>
      <c r="Y280" s="626"/>
      <c r="Z280" s="626"/>
      <c r="AA280" s="626"/>
      <c r="AB280" s="626"/>
      <c r="AC280" s="626"/>
      <c r="AD280" s="626"/>
      <c r="AG280" s="269">
        <f t="shared" si="33"/>
        <v>0</v>
      </c>
      <c r="AH280" s="464">
        <f t="shared" si="34"/>
        <v>0</v>
      </c>
      <c r="AI280" s="424">
        <f t="shared" si="35"/>
        <v>0</v>
      </c>
      <c r="AJ280" s="290">
        <f t="shared" si="36"/>
        <v>0</v>
      </c>
      <c r="AK280" s="291" t="str">
        <f>IF(AJ280=0,"",
IF(SUM($AJ$214:AJ280)=1,AL280,
IF($AJ$334&gt;SUM($AJ$214:AJ280),_xlfn.CONCAT(", ",AL280),
IF($AJ$334=SUM($AJ$214:AJ280),_xlfn.CONCAT(" y ",AL280)))))</f>
        <v/>
      </c>
      <c r="AL280" s="231" t="s">
        <v>6278</v>
      </c>
      <c r="AM280" s="426">
        <f t="shared" si="37"/>
        <v>0</v>
      </c>
    </row>
    <row r="281" spans="1:39" s="4" customFormat="1" ht="15" customHeight="1">
      <c r="A281" s="6"/>
      <c r="B281" s="5"/>
      <c r="C281" s="87" t="s">
        <v>172</v>
      </c>
      <c r="D281" s="623" t="str">
        <f t="shared" si="32"/>
        <v/>
      </c>
      <c r="E281" s="624"/>
      <c r="F281" s="624"/>
      <c r="G281" s="624"/>
      <c r="H281" s="624"/>
      <c r="I281" s="624"/>
      <c r="J281" s="624"/>
      <c r="K281" s="624"/>
      <c r="L281" s="624"/>
      <c r="M281" s="624"/>
      <c r="N281" s="624"/>
      <c r="O281" s="624"/>
      <c r="P281" s="624"/>
      <c r="Q281" s="624"/>
      <c r="R281" s="625"/>
      <c r="S281" s="626"/>
      <c r="T281" s="626"/>
      <c r="U281" s="626"/>
      <c r="V281" s="626"/>
      <c r="W281" s="626"/>
      <c r="X281" s="626"/>
      <c r="Y281" s="626"/>
      <c r="Z281" s="626"/>
      <c r="AA281" s="626"/>
      <c r="AB281" s="626"/>
      <c r="AC281" s="626"/>
      <c r="AD281" s="626"/>
      <c r="AG281" s="269">
        <f t="shared" si="33"/>
        <v>0</v>
      </c>
      <c r="AH281" s="464">
        <f t="shared" si="34"/>
        <v>0</v>
      </c>
      <c r="AI281" s="424">
        <f t="shared" si="35"/>
        <v>0</v>
      </c>
      <c r="AJ281" s="290">
        <f t="shared" si="36"/>
        <v>0</v>
      </c>
      <c r="AK281" s="291" t="str">
        <f>IF(AJ281=0,"",
IF(SUM($AJ$214:AJ281)=1,AL281,
IF($AJ$334&gt;SUM($AJ$214:AJ281),_xlfn.CONCAT(", ",AL281),
IF($AJ$334=SUM($AJ$214:AJ281),_xlfn.CONCAT(" y ",AL281)))))</f>
        <v/>
      </c>
      <c r="AL281" s="231" t="s">
        <v>6279</v>
      </c>
      <c r="AM281" s="426">
        <f t="shared" si="37"/>
        <v>0</v>
      </c>
    </row>
    <row r="282" spans="1:39" s="4" customFormat="1" ht="15" customHeight="1">
      <c r="A282" s="6"/>
      <c r="B282" s="5"/>
      <c r="C282" s="87" t="s">
        <v>173</v>
      </c>
      <c r="D282" s="623" t="str">
        <f t="shared" si="32"/>
        <v/>
      </c>
      <c r="E282" s="624"/>
      <c r="F282" s="624"/>
      <c r="G282" s="624"/>
      <c r="H282" s="624"/>
      <c r="I282" s="624"/>
      <c r="J282" s="624"/>
      <c r="K282" s="624"/>
      <c r="L282" s="624"/>
      <c r="M282" s="624"/>
      <c r="N282" s="624"/>
      <c r="O282" s="624"/>
      <c r="P282" s="624"/>
      <c r="Q282" s="624"/>
      <c r="R282" s="625"/>
      <c r="S282" s="626"/>
      <c r="T282" s="626"/>
      <c r="U282" s="626"/>
      <c r="V282" s="626"/>
      <c r="W282" s="626"/>
      <c r="X282" s="626"/>
      <c r="Y282" s="626"/>
      <c r="Z282" s="626"/>
      <c r="AA282" s="626"/>
      <c r="AB282" s="626"/>
      <c r="AC282" s="626"/>
      <c r="AD282" s="626"/>
      <c r="AG282" s="269">
        <f t="shared" si="33"/>
        <v>0</v>
      </c>
      <c r="AH282" s="464">
        <f t="shared" si="34"/>
        <v>0</v>
      </c>
      <c r="AI282" s="424">
        <f t="shared" si="35"/>
        <v>0</v>
      </c>
      <c r="AJ282" s="290">
        <f t="shared" si="36"/>
        <v>0</v>
      </c>
      <c r="AK282" s="291" t="str">
        <f>IF(AJ282=0,"",
IF(SUM($AJ$214:AJ282)=1,AL282,
IF($AJ$334&gt;SUM($AJ$214:AJ282),_xlfn.CONCAT(", ",AL282),
IF($AJ$334=SUM($AJ$214:AJ282),_xlfn.CONCAT(" y ",AL282)))))</f>
        <v/>
      </c>
      <c r="AL282" s="231" t="s">
        <v>6280</v>
      </c>
      <c r="AM282" s="426">
        <f t="shared" si="37"/>
        <v>0</v>
      </c>
    </row>
    <row r="283" spans="1:39" s="4" customFormat="1" ht="15" customHeight="1">
      <c r="A283" s="6"/>
      <c r="B283" s="5"/>
      <c r="C283" s="87" t="s">
        <v>174</v>
      </c>
      <c r="D283" s="623" t="str">
        <f t="shared" si="32"/>
        <v/>
      </c>
      <c r="E283" s="624"/>
      <c r="F283" s="624"/>
      <c r="G283" s="624"/>
      <c r="H283" s="624"/>
      <c r="I283" s="624"/>
      <c r="J283" s="624"/>
      <c r="K283" s="624"/>
      <c r="L283" s="624"/>
      <c r="M283" s="624"/>
      <c r="N283" s="624"/>
      <c r="O283" s="624"/>
      <c r="P283" s="624"/>
      <c r="Q283" s="624"/>
      <c r="R283" s="625"/>
      <c r="S283" s="626"/>
      <c r="T283" s="626"/>
      <c r="U283" s="626"/>
      <c r="V283" s="626"/>
      <c r="W283" s="626"/>
      <c r="X283" s="626"/>
      <c r="Y283" s="626"/>
      <c r="Z283" s="626"/>
      <c r="AA283" s="626"/>
      <c r="AB283" s="626"/>
      <c r="AC283" s="626"/>
      <c r="AD283" s="626"/>
      <c r="AG283" s="269">
        <f t="shared" si="33"/>
        <v>0</v>
      </c>
      <c r="AH283" s="464">
        <f t="shared" si="34"/>
        <v>0</v>
      </c>
      <c r="AI283" s="424">
        <f t="shared" si="35"/>
        <v>0</v>
      </c>
      <c r="AJ283" s="290">
        <f t="shared" si="36"/>
        <v>0</v>
      </c>
      <c r="AK283" s="291" t="str">
        <f>IF(AJ283=0,"",
IF(SUM($AJ$214:AJ283)=1,AL283,
IF($AJ$334&gt;SUM($AJ$214:AJ283),_xlfn.CONCAT(", ",AL283),
IF($AJ$334=SUM($AJ$214:AJ283),_xlfn.CONCAT(" y ",AL283)))))</f>
        <v/>
      </c>
      <c r="AL283" s="231" t="s">
        <v>6281</v>
      </c>
      <c r="AM283" s="426">
        <f t="shared" si="37"/>
        <v>0</v>
      </c>
    </row>
    <row r="284" spans="1:39" s="4" customFormat="1" ht="15" customHeight="1">
      <c r="A284" s="6"/>
      <c r="B284" s="5"/>
      <c r="C284" s="87" t="s">
        <v>175</v>
      </c>
      <c r="D284" s="623" t="str">
        <f t="shared" si="32"/>
        <v/>
      </c>
      <c r="E284" s="624"/>
      <c r="F284" s="624"/>
      <c r="G284" s="624"/>
      <c r="H284" s="624"/>
      <c r="I284" s="624"/>
      <c r="J284" s="624"/>
      <c r="K284" s="624"/>
      <c r="L284" s="624"/>
      <c r="M284" s="624"/>
      <c r="N284" s="624"/>
      <c r="O284" s="624"/>
      <c r="P284" s="624"/>
      <c r="Q284" s="624"/>
      <c r="R284" s="625"/>
      <c r="S284" s="626"/>
      <c r="T284" s="626"/>
      <c r="U284" s="626"/>
      <c r="V284" s="626"/>
      <c r="W284" s="626"/>
      <c r="X284" s="626"/>
      <c r="Y284" s="626"/>
      <c r="Z284" s="626"/>
      <c r="AA284" s="626"/>
      <c r="AB284" s="626"/>
      <c r="AC284" s="626"/>
      <c r="AD284" s="626"/>
      <c r="AG284" s="269">
        <f t="shared" si="33"/>
        <v>0</v>
      </c>
      <c r="AH284" s="464">
        <f t="shared" si="34"/>
        <v>0</v>
      </c>
      <c r="AI284" s="424">
        <f t="shared" si="35"/>
        <v>0</v>
      </c>
      <c r="AJ284" s="290">
        <f t="shared" si="36"/>
        <v>0</v>
      </c>
      <c r="AK284" s="291" t="str">
        <f>IF(AJ284=0,"",
IF(SUM($AJ$214:AJ284)=1,AL284,
IF($AJ$334&gt;SUM($AJ$214:AJ284),_xlfn.CONCAT(", ",AL284),
IF($AJ$334=SUM($AJ$214:AJ284),_xlfn.CONCAT(" y ",AL284)))))</f>
        <v/>
      </c>
      <c r="AL284" s="231" t="s">
        <v>6282</v>
      </c>
      <c r="AM284" s="426">
        <f t="shared" si="37"/>
        <v>0</v>
      </c>
    </row>
    <row r="285" spans="1:39" s="4" customFormat="1" ht="15" customHeight="1">
      <c r="A285" s="6"/>
      <c r="B285" s="5"/>
      <c r="C285" s="87" t="s">
        <v>176</v>
      </c>
      <c r="D285" s="623" t="str">
        <f t="shared" si="32"/>
        <v/>
      </c>
      <c r="E285" s="624"/>
      <c r="F285" s="624"/>
      <c r="G285" s="624"/>
      <c r="H285" s="624"/>
      <c r="I285" s="624"/>
      <c r="J285" s="624"/>
      <c r="K285" s="624"/>
      <c r="L285" s="624"/>
      <c r="M285" s="624"/>
      <c r="N285" s="624"/>
      <c r="O285" s="624"/>
      <c r="P285" s="624"/>
      <c r="Q285" s="624"/>
      <c r="R285" s="625"/>
      <c r="S285" s="626"/>
      <c r="T285" s="626"/>
      <c r="U285" s="626"/>
      <c r="V285" s="626"/>
      <c r="W285" s="626"/>
      <c r="X285" s="626"/>
      <c r="Y285" s="626"/>
      <c r="Z285" s="626"/>
      <c r="AA285" s="626"/>
      <c r="AB285" s="626"/>
      <c r="AC285" s="626"/>
      <c r="AD285" s="626"/>
      <c r="AG285" s="269">
        <f t="shared" si="33"/>
        <v>0</v>
      </c>
      <c r="AH285" s="464">
        <f t="shared" si="34"/>
        <v>0</v>
      </c>
      <c r="AI285" s="424">
        <f t="shared" si="35"/>
        <v>0</v>
      </c>
      <c r="AJ285" s="290">
        <f t="shared" si="36"/>
        <v>0</v>
      </c>
      <c r="AK285" s="291" t="str">
        <f>IF(AJ285=0,"",
IF(SUM($AJ$214:AJ285)=1,AL285,
IF($AJ$334&gt;SUM($AJ$214:AJ285),_xlfn.CONCAT(", ",AL285),
IF($AJ$334=SUM($AJ$214:AJ285),_xlfn.CONCAT(" y ",AL285)))))</f>
        <v/>
      </c>
      <c r="AL285" s="231" t="s">
        <v>6283</v>
      </c>
      <c r="AM285" s="426">
        <f t="shared" si="37"/>
        <v>0</v>
      </c>
    </row>
    <row r="286" spans="1:39" s="4" customFormat="1" ht="15" customHeight="1">
      <c r="A286" s="6"/>
      <c r="B286" s="5"/>
      <c r="C286" s="87" t="s">
        <v>177</v>
      </c>
      <c r="D286" s="623" t="str">
        <f t="shared" si="32"/>
        <v/>
      </c>
      <c r="E286" s="624"/>
      <c r="F286" s="624"/>
      <c r="G286" s="624"/>
      <c r="H286" s="624"/>
      <c r="I286" s="624"/>
      <c r="J286" s="624"/>
      <c r="K286" s="624"/>
      <c r="L286" s="624"/>
      <c r="M286" s="624"/>
      <c r="N286" s="624"/>
      <c r="O286" s="624"/>
      <c r="P286" s="624"/>
      <c r="Q286" s="624"/>
      <c r="R286" s="625"/>
      <c r="S286" s="626"/>
      <c r="T286" s="626"/>
      <c r="U286" s="626"/>
      <c r="V286" s="626"/>
      <c r="W286" s="626"/>
      <c r="X286" s="626"/>
      <c r="Y286" s="626"/>
      <c r="Z286" s="626"/>
      <c r="AA286" s="626"/>
      <c r="AB286" s="626"/>
      <c r="AC286" s="626"/>
      <c r="AD286" s="626"/>
      <c r="AG286" s="269">
        <f t="shared" si="33"/>
        <v>0</v>
      </c>
      <c r="AH286" s="464">
        <f t="shared" si="34"/>
        <v>0</v>
      </c>
      <c r="AI286" s="424">
        <f t="shared" si="35"/>
        <v>0</v>
      </c>
      <c r="AJ286" s="290">
        <f t="shared" si="36"/>
        <v>0</v>
      </c>
      <c r="AK286" s="291" t="str">
        <f>IF(AJ286=0,"",
IF(SUM($AJ$214:AJ286)=1,AL286,
IF($AJ$334&gt;SUM($AJ$214:AJ286),_xlfn.CONCAT(", ",AL286),
IF($AJ$334=SUM($AJ$214:AJ286),_xlfn.CONCAT(" y ",AL286)))))</f>
        <v/>
      </c>
      <c r="AL286" s="231" t="s">
        <v>6284</v>
      </c>
      <c r="AM286" s="426">
        <f t="shared" si="37"/>
        <v>0</v>
      </c>
    </row>
    <row r="287" spans="1:39" s="4" customFormat="1" ht="15" customHeight="1">
      <c r="A287" s="6"/>
      <c r="B287" s="5"/>
      <c r="C287" s="87" t="s">
        <v>178</v>
      </c>
      <c r="D287" s="623" t="str">
        <f t="shared" si="32"/>
        <v/>
      </c>
      <c r="E287" s="624"/>
      <c r="F287" s="624"/>
      <c r="G287" s="624"/>
      <c r="H287" s="624"/>
      <c r="I287" s="624"/>
      <c r="J287" s="624"/>
      <c r="K287" s="624"/>
      <c r="L287" s="624"/>
      <c r="M287" s="624"/>
      <c r="N287" s="624"/>
      <c r="O287" s="624"/>
      <c r="P287" s="624"/>
      <c r="Q287" s="624"/>
      <c r="R287" s="625"/>
      <c r="S287" s="626"/>
      <c r="T287" s="626"/>
      <c r="U287" s="626"/>
      <c r="V287" s="626"/>
      <c r="W287" s="626"/>
      <c r="X287" s="626"/>
      <c r="Y287" s="626"/>
      <c r="Z287" s="626"/>
      <c r="AA287" s="626"/>
      <c r="AB287" s="626"/>
      <c r="AC287" s="626"/>
      <c r="AD287" s="626"/>
      <c r="AG287" s="269">
        <f t="shared" si="33"/>
        <v>0</v>
      </c>
      <c r="AH287" s="464">
        <f t="shared" si="34"/>
        <v>0</v>
      </c>
      <c r="AI287" s="424">
        <f t="shared" si="35"/>
        <v>0</v>
      </c>
      <c r="AJ287" s="290">
        <f t="shared" si="36"/>
        <v>0</v>
      </c>
      <c r="AK287" s="291" t="str">
        <f>IF(AJ287=0,"",
IF(SUM($AJ$214:AJ287)=1,AL287,
IF($AJ$334&gt;SUM($AJ$214:AJ287),_xlfn.CONCAT(", ",AL287),
IF($AJ$334=SUM($AJ$214:AJ287),_xlfn.CONCAT(" y ",AL287)))))</f>
        <v/>
      </c>
      <c r="AL287" s="231" t="s">
        <v>6285</v>
      </c>
      <c r="AM287" s="426">
        <f t="shared" si="37"/>
        <v>0</v>
      </c>
    </row>
    <row r="288" spans="1:39" s="4" customFormat="1" ht="15" customHeight="1">
      <c r="A288" s="6"/>
      <c r="B288" s="5"/>
      <c r="C288" s="87" t="s">
        <v>179</v>
      </c>
      <c r="D288" s="623" t="str">
        <f t="shared" si="32"/>
        <v/>
      </c>
      <c r="E288" s="624"/>
      <c r="F288" s="624"/>
      <c r="G288" s="624"/>
      <c r="H288" s="624"/>
      <c r="I288" s="624"/>
      <c r="J288" s="624"/>
      <c r="K288" s="624"/>
      <c r="L288" s="624"/>
      <c r="M288" s="624"/>
      <c r="N288" s="624"/>
      <c r="O288" s="624"/>
      <c r="P288" s="624"/>
      <c r="Q288" s="624"/>
      <c r="R288" s="625"/>
      <c r="S288" s="626"/>
      <c r="T288" s="626"/>
      <c r="U288" s="626"/>
      <c r="V288" s="626"/>
      <c r="W288" s="626"/>
      <c r="X288" s="626"/>
      <c r="Y288" s="626"/>
      <c r="Z288" s="626"/>
      <c r="AA288" s="626"/>
      <c r="AB288" s="626"/>
      <c r="AC288" s="626"/>
      <c r="AD288" s="626"/>
      <c r="AG288" s="269">
        <f t="shared" si="33"/>
        <v>0</v>
      </c>
      <c r="AH288" s="464">
        <f t="shared" si="34"/>
        <v>0</v>
      </c>
      <c r="AI288" s="424">
        <f t="shared" si="35"/>
        <v>0</v>
      </c>
      <c r="AJ288" s="290">
        <f t="shared" si="36"/>
        <v>0</v>
      </c>
      <c r="AK288" s="291" t="str">
        <f>IF(AJ288=0,"",
IF(SUM($AJ$214:AJ288)=1,AL288,
IF($AJ$334&gt;SUM($AJ$214:AJ288),_xlfn.CONCAT(", ",AL288),
IF($AJ$334=SUM($AJ$214:AJ288),_xlfn.CONCAT(" y ",AL288)))))</f>
        <v/>
      </c>
      <c r="AL288" s="231" t="s">
        <v>6286</v>
      </c>
      <c r="AM288" s="426">
        <f t="shared" si="37"/>
        <v>0</v>
      </c>
    </row>
    <row r="289" spans="1:39" s="4" customFormat="1" ht="15" customHeight="1">
      <c r="A289" s="6"/>
      <c r="B289" s="5"/>
      <c r="C289" s="87" t="s">
        <v>180</v>
      </c>
      <c r="D289" s="623" t="str">
        <f t="shared" si="32"/>
        <v/>
      </c>
      <c r="E289" s="624"/>
      <c r="F289" s="624"/>
      <c r="G289" s="624"/>
      <c r="H289" s="624"/>
      <c r="I289" s="624"/>
      <c r="J289" s="624"/>
      <c r="K289" s="624"/>
      <c r="L289" s="624"/>
      <c r="M289" s="624"/>
      <c r="N289" s="624"/>
      <c r="O289" s="624"/>
      <c r="P289" s="624"/>
      <c r="Q289" s="624"/>
      <c r="R289" s="625"/>
      <c r="S289" s="626"/>
      <c r="T289" s="626"/>
      <c r="U289" s="626"/>
      <c r="V289" s="626"/>
      <c r="W289" s="626"/>
      <c r="X289" s="626"/>
      <c r="Y289" s="626"/>
      <c r="Z289" s="626"/>
      <c r="AA289" s="626"/>
      <c r="AB289" s="626"/>
      <c r="AC289" s="626"/>
      <c r="AD289" s="626"/>
      <c r="AG289" s="269">
        <f t="shared" si="33"/>
        <v>0</v>
      </c>
      <c r="AH289" s="464">
        <f t="shared" si="34"/>
        <v>0</v>
      </c>
      <c r="AI289" s="424">
        <f t="shared" si="35"/>
        <v>0</v>
      </c>
      <c r="AJ289" s="290">
        <f t="shared" si="36"/>
        <v>0</v>
      </c>
      <c r="AK289" s="291" t="str">
        <f>IF(AJ289=0,"",
IF(SUM($AJ$214:AJ289)=1,AL289,
IF($AJ$334&gt;SUM($AJ$214:AJ289),_xlfn.CONCAT(", ",AL289),
IF($AJ$334=SUM($AJ$214:AJ289),_xlfn.CONCAT(" y ",AL289)))))</f>
        <v/>
      </c>
      <c r="AL289" s="231" t="s">
        <v>6287</v>
      </c>
      <c r="AM289" s="426">
        <f t="shared" si="37"/>
        <v>0</v>
      </c>
    </row>
    <row r="290" spans="1:39" s="4" customFormat="1" ht="15" customHeight="1">
      <c r="A290" s="6"/>
      <c r="B290" s="5"/>
      <c r="C290" s="87" t="s">
        <v>181</v>
      </c>
      <c r="D290" s="623" t="str">
        <f t="shared" si="32"/>
        <v/>
      </c>
      <c r="E290" s="624"/>
      <c r="F290" s="624"/>
      <c r="G290" s="624"/>
      <c r="H290" s="624"/>
      <c r="I290" s="624"/>
      <c r="J290" s="624"/>
      <c r="K290" s="624"/>
      <c r="L290" s="624"/>
      <c r="M290" s="624"/>
      <c r="N290" s="624"/>
      <c r="O290" s="624"/>
      <c r="P290" s="624"/>
      <c r="Q290" s="624"/>
      <c r="R290" s="625"/>
      <c r="S290" s="626"/>
      <c r="T290" s="626"/>
      <c r="U290" s="626"/>
      <c r="V290" s="626"/>
      <c r="W290" s="626"/>
      <c r="X290" s="626"/>
      <c r="Y290" s="626"/>
      <c r="Z290" s="626"/>
      <c r="AA290" s="626"/>
      <c r="AB290" s="626"/>
      <c r="AC290" s="626"/>
      <c r="AD290" s="626"/>
      <c r="AG290" s="269">
        <f t="shared" si="33"/>
        <v>0</v>
      </c>
      <c r="AH290" s="464">
        <f t="shared" si="34"/>
        <v>0</v>
      </c>
      <c r="AI290" s="424">
        <f t="shared" si="35"/>
        <v>0</v>
      </c>
      <c r="AJ290" s="290">
        <f t="shared" si="36"/>
        <v>0</v>
      </c>
      <c r="AK290" s="291" t="str">
        <f>IF(AJ290=0,"",
IF(SUM($AJ$214:AJ290)=1,AL290,
IF($AJ$334&gt;SUM($AJ$214:AJ290),_xlfn.CONCAT(", ",AL290),
IF($AJ$334=SUM($AJ$214:AJ290),_xlfn.CONCAT(" y ",AL290)))))</f>
        <v/>
      </c>
      <c r="AL290" s="231" t="s">
        <v>6288</v>
      </c>
      <c r="AM290" s="426">
        <f t="shared" si="37"/>
        <v>0</v>
      </c>
    </row>
    <row r="291" spans="1:39" s="4" customFormat="1" ht="15" customHeight="1">
      <c r="A291" s="6"/>
      <c r="B291" s="5"/>
      <c r="C291" s="87" t="s">
        <v>182</v>
      </c>
      <c r="D291" s="623" t="str">
        <f t="shared" si="32"/>
        <v/>
      </c>
      <c r="E291" s="624"/>
      <c r="F291" s="624"/>
      <c r="G291" s="624"/>
      <c r="H291" s="624"/>
      <c r="I291" s="624"/>
      <c r="J291" s="624"/>
      <c r="K291" s="624"/>
      <c r="L291" s="624"/>
      <c r="M291" s="624"/>
      <c r="N291" s="624"/>
      <c r="O291" s="624"/>
      <c r="P291" s="624"/>
      <c r="Q291" s="624"/>
      <c r="R291" s="625"/>
      <c r="S291" s="626"/>
      <c r="T291" s="626"/>
      <c r="U291" s="626"/>
      <c r="V291" s="626"/>
      <c r="W291" s="626"/>
      <c r="X291" s="626"/>
      <c r="Y291" s="626"/>
      <c r="Z291" s="626"/>
      <c r="AA291" s="626"/>
      <c r="AB291" s="626"/>
      <c r="AC291" s="626"/>
      <c r="AD291" s="626"/>
      <c r="AG291" s="269">
        <f t="shared" si="33"/>
        <v>0</v>
      </c>
      <c r="AH291" s="464">
        <f t="shared" si="34"/>
        <v>0</v>
      </c>
      <c r="AI291" s="424">
        <f t="shared" si="35"/>
        <v>0</v>
      </c>
      <c r="AJ291" s="290">
        <f t="shared" si="36"/>
        <v>0</v>
      </c>
      <c r="AK291" s="291" t="str">
        <f>IF(AJ291=0,"",
IF(SUM($AJ$214:AJ291)=1,AL291,
IF($AJ$334&gt;SUM($AJ$214:AJ291),_xlfn.CONCAT(", ",AL291),
IF($AJ$334=SUM($AJ$214:AJ291),_xlfn.CONCAT(" y ",AL291)))))</f>
        <v/>
      </c>
      <c r="AL291" s="231" t="s">
        <v>6289</v>
      </c>
      <c r="AM291" s="426">
        <f t="shared" si="37"/>
        <v>0</v>
      </c>
    </row>
    <row r="292" spans="1:39" s="4" customFormat="1" ht="15" customHeight="1">
      <c r="A292" s="6"/>
      <c r="B292" s="5"/>
      <c r="C292" s="139" t="s">
        <v>183</v>
      </c>
      <c r="D292" s="623" t="str">
        <f t="shared" si="32"/>
        <v/>
      </c>
      <c r="E292" s="624"/>
      <c r="F292" s="624"/>
      <c r="G292" s="624"/>
      <c r="H292" s="624"/>
      <c r="I292" s="624"/>
      <c r="J292" s="624"/>
      <c r="K292" s="624"/>
      <c r="L292" s="624"/>
      <c r="M292" s="624"/>
      <c r="N292" s="624"/>
      <c r="O292" s="624"/>
      <c r="P292" s="624"/>
      <c r="Q292" s="624"/>
      <c r="R292" s="625"/>
      <c r="S292" s="626"/>
      <c r="T292" s="626"/>
      <c r="U292" s="626"/>
      <c r="V292" s="626"/>
      <c r="W292" s="626"/>
      <c r="X292" s="626"/>
      <c r="Y292" s="626"/>
      <c r="Z292" s="626"/>
      <c r="AA292" s="626"/>
      <c r="AB292" s="626"/>
      <c r="AC292" s="626"/>
      <c r="AD292" s="626"/>
      <c r="AG292" s="269">
        <f t="shared" si="33"/>
        <v>0</v>
      </c>
      <c r="AH292" s="464">
        <f t="shared" si="34"/>
        <v>0</v>
      </c>
      <c r="AI292" s="424">
        <f t="shared" si="35"/>
        <v>0</v>
      </c>
      <c r="AJ292" s="290">
        <f t="shared" si="36"/>
        <v>0</v>
      </c>
      <c r="AK292" s="291" t="str">
        <f>IF(AJ292=0,"",
IF(SUM($AJ$214:AJ292)=1,AL292,
IF($AJ$334&gt;SUM($AJ$214:AJ292),_xlfn.CONCAT(", ",AL292),
IF($AJ$334=SUM($AJ$214:AJ292),_xlfn.CONCAT(" y ",AL292)))))</f>
        <v/>
      </c>
      <c r="AL292" s="231" t="s">
        <v>6290</v>
      </c>
      <c r="AM292" s="426">
        <f t="shared" si="37"/>
        <v>0</v>
      </c>
    </row>
    <row r="293" spans="1:39" s="4" customFormat="1" ht="15" customHeight="1">
      <c r="A293" s="6"/>
      <c r="B293" s="5"/>
      <c r="C293" s="87" t="s">
        <v>184</v>
      </c>
      <c r="D293" s="623" t="str">
        <f t="shared" si="32"/>
        <v/>
      </c>
      <c r="E293" s="624"/>
      <c r="F293" s="624"/>
      <c r="G293" s="624"/>
      <c r="H293" s="624"/>
      <c r="I293" s="624"/>
      <c r="J293" s="624"/>
      <c r="K293" s="624"/>
      <c r="L293" s="624"/>
      <c r="M293" s="624"/>
      <c r="N293" s="624"/>
      <c r="O293" s="624"/>
      <c r="P293" s="624"/>
      <c r="Q293" s="624"/>
      <c r="R293" s="625"/>
      <c r="S293" s="626"/>
      <c r="T293" s="626"/>
      <c r="U293" s="626"/>
      <c r="V293" s="626"/>
      <c r="W293" s="626"/>
      <c r="X293" s="626"/>
      <c r="Y293" s="626"/>
      <c r="Z293" s="626"/>
      <c r="AA293" s="626"/>
      <c r="AB293" s="626"/>
      <c r="AC293" s="626"/>
      <c r="AD293" s="626"/>
      <c r="AG293" s="269">
        <f t="shared" si="33"/>
        <v>0</v>
      </c>
      <c r="AH293" s="464">
        <f t="shared" si="34"/>
        <v>0</v>
      </c>
      <c r="AI293" s="424">
        <f t="shared" si="35"/>
        <v>0</v>
      </c>
      <c r="AJ293" s="290">
        <f t="shared" si="36"/>
        <v>0</v>
      </c>
      <c r="AK293" s="291" t="str">
        <f>IF(AJ293=0,"",
IF(SUM($AJ$214:AJ293)=1,AL293,
IF($AJ$334&gt;SUM($AJ$214:AJ293),_xlfn.CONCAT(", ",AL293),
IF($AJ$334=SUM($AJ$214:AJ293),_xlfn.CONCAT(" y ",AL293)))))</f>
        <v/>
      </c>
      <c r="AL293" s="231" t="s">
        <v>6291</v>
      </c>
      <c r="AM293" s="426">
        <f t="shared" si="37"/>
        <v>0</v>
      </c>
    </row>
    <row r="294" spans="1:39" s="4" customFormat="1" ht="15" customHeight="1">
      <c r="A294" s="6"/>
      <c r="B294" s="5"/>
      <c r="C294" s="87" t="s">
        <v>185</v>
      </c>
      <c r="D294" s="623" t="str">
        <f t="shared" si="32"/>
        <v/>
      </c>
      <c r="E294" s="624"/>
      <c r="F294" s="624"/>
      <c r="G294" s="624"/>
      <c r="H294" s="624"/>
      <c r="I294" s="624"/>
      <c r="J294" s="624"/>
      <c r="K294" s="624"/>
      <c r="L294" s="624"/>
      <c r="M294" s="624"/>
      <c r="N294" s="624"/>
      <c r="O294" s="624"/>
      <c r="P294" s="624"/>
      <c r="Q294" s="624"/>
      <c r="R294" s="625"/>
      <c r="S294" s="626"/>
      <c r="T294" s="626"/>
      <c r="U294" s="626"/>
      <c r="V294" s="626"/>
      <c r="W294" s="626"/>
      <c r="X294" s="626"/>
      <c r="Y294" s="626"/>
      <c r="Z294" s="626"/>
      <c r="AA294" s="626"/>
      <c r="AB294" s="626"/>
      <c r="AC294" s="626"/>
      <c r="AD294" s="626"/>
      <c r="AG294" s="269">
        <f t="shared" si="33"/>
        <v>0</v>
      </c>
      <c r="AH294" s="464">
        <f t="shared" si="34"/>
        <v>0</v>
      </c>
      <c r="AI294" s="424">
        <f t="shared" si="35"/>
        <v>0</v>
      </c>
      <c r="AJ294" s="290">
        <f t="shared" si="36"/>
        <v>0</v>
      </c>
      <c r="AK294" s="291" t="str">
        <f>IF(AJ294=0,"",
IF(SUM($AJ$214:AJ294)=1,AL294,
IF($AJ$334&gt;SUM($AJ$214:AJ294),_xlfn.CONCAT(", ",AL294),
IF($AJ$334=SUM($AJ$214:AJ294),_xlfn.CONCAT(" y ",AL294)))))</f>
        <v/>
      </c>
      <c r="AL294" s="231" t="s">
        <v>6292</v>
      </c>
      <c r="AM294" s="426">
        <f t="shared" si="37"/>
        <v>0</v>
      </c>
    </row>
    <row r="295" spans="1:39" s="4" customFormat="1" ht="15" customHeight="1">
      <c r="A295" s="6"/>
      <c r="B295" s="5"/>
      <c r="C295" s="87" t="s">
        <v>186</v>
      </c>
      <c r="D295" s="623" t="str">
        <f t="shared" si="32"/>
        <v/>
      </c>
      <c r="E295" s="624"/>
      <c r="F295" s="624"/>
      <c r="G295" s="624"/>
      <c r="H295" s="624"/>
      <c r="I295" s="624"/>
      <c r="J295" s="624"/>
      <c r="K295" s="624"/>
      <c r="L295" s="624"/>
      <c r="M295" s="624"/>
      <c r="N295" s="624"/>
      <c r="O295" s="624"/>
      <c r="P295" s="624"/>
      <c r="Q295" s="624"/>
      <c r="R295" s="625"/>
      <c r="S295" s="626"/>
      <c r="T295" s="626"/>
      <c r="U295" s="626"/>
      <c r="V295" s="626"/>
      <c r="W295" s="626"/>
      <c r="X295" s="626"/>
      <c r="Y295" s="626"/>
      <c r="Z295" s="626"/>
      <c r="AA295" s="626"/>
      <c r="AB295" s="626"/>
      <c r="AC295" s="626"/>
      <c r="AD295" s="626"/>
      <c r="AG295" s="269">
        <f t="shared" si="33"/>
        <v>0</v>
      </c>
      <c r="AH295" s="464">
        <f t="shared" si="34"/>
        <v>0</v>
      </c>
      <c r="AI295" s="424">
        <f t="shared" si="35"/>
        <v>0</v>
      </c>
      <c r="AJ295" s="290">
        <f t="shared" si="36"/>
        <v>0</v>
      </c>
      <c r="AK295" s="291" t="str">
        <f>IF(AJ295=0,"",
IF(SUM($AJ$214:AJ295)=1,AL295,
IF($AJ$334&gt;SUM($AJ$214:AJ295),_xlfn.CONCAT(", ",AL295),
IF($AJ$334=SUM($AJ$214:AJ295),_xlfn.CONCAT(" y ",AL295)))))</f>
        <v/>
      </c>
      <c r="AL295" s="231" t="s">
        <v>6293</v>
      </c>
      <c r="AM295" s="426">
        <f t="shared" si="37"/>
        <v>0</v>
      </c>
    </row>
    <row r="296" spans="1:39" s="4" customFormat="1" ht="15" customHeight="1">
      <c r="A296" s="6"/>
      <c r="B296" s="5"/>
      <c r="C296" s="87" t="s">
        <v>187</v>
      </c>
      <c r="D296" s="623" t="str">
        <f t="shared" si="32"/>
        <v/>
      </c>
      <c r="E296" s="624"/>
      <c r="F296" s="624"/>
      <c r="G296" s="624"/>
      <c r="H296" s="624"/>
      <c r="I296" s="624"/>
      <c r="J296" s="624"/>
      <c r="K296" s="624"/>
      <c r="L296" s="624"/>
      <c r="M296" s="624"/>
      <c r="N296" s="624"/>
      <c r="O296" s="624"/>
      <c r="P296" s="624"/>
      <c r="Q296" s="624"/>
      <c r="R296" s="625"/>
      <c r="S296" s="626"/>
      <c r="T296" s="626"/>
      <c r="U296" s="626"/>
      <c r="V296" s="626"/>
      <c r="W296" s="626"/>
      <c r="X296" s="626"/>
      <c r="Y296" s="626"/>
      <c r="Z296" s="626"/>
      <c r="AA296" s="626"/>
      <c r="AB296" s="626"/>
      <c r="AC296" s="626"/>
      <c r="AD296" s="626"/>
      <c r="AG296" s="269">
        <f t="shared" si="33"/>
        <v>0</v>
      </c>
      <c r="AH296" s="464">
        <f t="shared" si="34"/>
        <v>0</v>
      </c>
      <c r="AI296" s="424">
        <f t="shared" si="35"/>
        <v>0</v>
      </c>
      <c r="AJ296" s="290">
        <f t="shared" si="36"/>
        <v>0</v>
      </c>
      <c r="AK296" s="291" t="str">
        <f>IF(AJ296=0,"",
IF(SUM($AJ$214:AJ296)=1,AL296,
IF($AJ$334&gt;SUM($AJ$214:AJ296),_xlfn.CONCAT(", ",AL296),
IF($AJ$334=SUM($AJ$214:AJ296),_xlfn.CONCAT(" y ",AL296)))))</f>
        <v/>
      </c>
      <c r="AL296" s="231" t="s">
        <v>6294</v>
      </c>
      <c r="AM296" s="426">
        <f t="shared" si="37"/>
        <v>0</v>
      </c>
    </row>
    <row r="297" spans="1:39" s="4" customFormat="1" ht="15" customHeight="1">
      <c r="A297" s="6"/>
      <c r="B297" s="5"/>
      <c r="C297" s="87" t="s">
        <v>188</v>
      </c>
      <c r="D297" s="623" t="str">
        <f t="shared" si="32"/>
        <v/>
      </c>
      <c r="E297" s="624"/>
      <c r="F297" s="624"/>
      <c r="G297" s="624"/>
      <c r="H297" s="624"/>
      <c r="I297" s="624"/>
      <c r="J297" s="624"/>
      <c r="K297" s="624"/>
      <c r="L297" s="624"/>
      <c r="M297" s="624"/>
      <c r="N297" s="624"/>
      <c r="O297" s="624"/>
      <c r="P297" s="624"/>
      <c r="Q297" s="624"/>
      <c r="R297" s="625"/>
      <c r="S297" s="626"/>
      <c r="T297" s="626"/>
      <c r="U297" s="626"/>
      <c r="V297" s="626"/>
      <c r="W297" s="626"/>
      <c r="X297" s="626"/>
      <c r="Y297" s="626"/>
      <c r="Z297" s="626"/>
      <c r="AA297" s="626"/>
      <c r="AB297" s="626"/>
      <c r="AC297" s="626"/>
      <c r="AD297" s="626"/>
      <c r="AG297" s="269">
        <f t="shared" si="33"/>
        <v>0</v>
      </c>
      <c r="AH297" s="464">
        <f t="shared" si="34"/>
        <v>0</v>
      </c>
      <c r="AI297" s="424">
        <f t="shared" si="35"/>
        <v>0</v>
      </c>
      <c r="AJ297" s="290">
        <f t="shared" si="36"/>
        <v>0</v>
      </c>
      <c r="AK297" s="291" t="str">
        <f>IF(AJ297=0,"",
IF(SUM($AJ$214:AJ297)=1,AL297,
IF($AJ$334&gt;SUM($AJ$214:AJ297),_xlfn.CONCAT(", ",AL297),
IF($AJ$334=SUM($AJ$214:AJ297),_xlfn.CONCAT(" y ",AL297)))))</f>
        <v/>
      </c>
      <c r="AL297" s="231" t="s">
        <v>6295</v>
      </c>
      <c r="AM297" s="426">
        <f t="shared" si="37"/>
        <v>0</v>
      </c>
    </row>
    <row r="298" spans="1:39" s="4" customFormat="1" ht="15" customHeight="1">
      <c r="A298" s="6"/>
      <c r="B298" s="5"/>
      <c r="C298" s="87" t="s">
        <v>189</v>
      </c>
      <c r="D298" s="623" t="str">
        <f t="shared" si="32"/>
        <v/>
      </c>
      <c r="E298" s="624"/>
      <c r="F298" s="624"/>
      <c r="G298" s="624"/>
      <c r="H298" s="624"/>
      <c r="I298" s="624"/>
      <c r="J298" s="624"/>
      <c r="K298" s="624"/>
      <c r="L298" s="624"/>
      <c r="M298" s="624"/>
      <c r="N298" s="624"/>
      <c r="O298" s="624"/>
      <c r="P298" s="624"/>
      <c r="Q298" s="624"/>
      <c r="R298" s="625"/>
      <c r="S298" s="626"/>
      <c r="T298" s="626"/>
      <c r="U298" s="626"/>
      <c r="V298" s="626"/>
      <c r="W298" s="626"/>
      <c r="X298" s="626"/>
      <c r="Y298" s="626"/>
      <c r="Z298" s="626"/>
      <c r="AA298" s="626"/>
      <c r="AB298" s="626"/>
      <c r="AC298" s="626"/>
      <c r="AD298" s="626"/>
      <c r="AG298" s="269">
        <f t="shared" si="33"/>
        <v>0</v>
      </c>
      <c r="AH298" s="464">
        <f t="shared" si="34"/>
        <v>0</v>
      </c>
      <c r="AI298" s="424">
        <f t="shared" si="35"/>
        <v>0</v>
      </c>
      <c r="AJ298" s="290">
        <f t="shared" si="36"/>
        <v>0</v>
      </c>
      <c r="AK298" s="291" t="str">
        <f>IF(AJ298=0,"",
IF(SUM($AJ$214:AJ298)=1,AL298,
IF($AJ$334&gt;SUM($AJ$214:AJ298),_xlfn.CONCAT(", ",AL298),
IF($AJ$334=SUM($AJ$214:AJ298),_xlfn.CONCAT(" y ",AL298)))))</f>
        <v/>
      </c>
      <c r="AL298" s="231" t="s">
        <v>6296</v>
      </c>
      <c r="AM298" s="426">
        <f t="shared" si="37"/>
        <v>0</v>
      </c>
    </row>
    <row r="299" spans="1:39" s="4" customFormat="1" ht="15" customHeight="1">
      <c r="A299" s="6"/>
      <c r="B299" s="5"/>
      <c r="C299" s="87" t="s">
        <v>190</v>
      </c>
      <c r="D299" s="623" t="str">
        <f t="shared" si="32"/>
        <v/>
      </c>
      <c r="E299" s="624"/>
      <c r="F299" s="624"/>
      <c r="G299" s="624"/>
      <c r="H299" s="624"/>
      <c r="I299" s="624"/>
      <c r="J299" s="624"/>
      <c r="K299" s="624"/>
      <c r="L299" s="624"/>
      <c r="M299" s="624"/>
      <c r="N299" s="624"/>
      <c r="O299" s="624"/>
      <c r="P299" s="624"/>
      <c r="Q299" s="624"/>
      <c r="R299" s="625"/>
      <c r="S299" s="626"/>
      <c r="T299" s="626"/>
      <c r="U299" s="626"/>
      <c r="V299" s="626"/>
      <c r="W299" s="626"/>
      <c r="X299" s="626"/>
      <c r="Y299" s="626"/>
      <c r="Z299" s="626"/>
      <c r="AA299" s="626"/>
      <c r="AB299" s="626"/>
      <c r="AC299" s="626"/>
      <c r="AD299" s="626"/>
      <c r="AG299" s="269">
        <f t="shared" si="33"/>
        <v>0</v>
      </c>
      <c r="AH299" s="464">
        <f t="shared" si="34"/>
        <v>0</v>
      </c>
      <c r="AI299" s="424">
        <f t="shared" si="35"/>
        <v>0</v>
      </c>
      <c r="AJ299" s="290">
        <f t="shared" si="36"/>
        <v>0</v>
      </c>
      <c r="AK299" s="291" t="str">
        <f>IF(AJ299=0,"",
IF(SUM($AJ$214:AJ299)=1,AL299,
IF($AJ$334&gt;SUM($AJ$214:AJ299),_xlfn.CONCAT(", ",AL299),
IF($AJ$334=SUM($AJ$214:AJ299),_xlfn.CONCAT(" y ",AL299)))))</f>
        <v/>
      </c>
      <c r="AL299" s="231" t="s">
        <v>6297</v>
      </c>
      <c r="AM299" s="426">
        <f t="shared" si="37"/>
        <v>0</v>
      </c>
    </row>
    <row r="300" spans="1:39" s="4" customFormat="1" ht="15" customHeight="1">
      <c r="A300" s="6"/>
      <c r="B300" s="5"/>
      <c r="C300" s="87" t="s">
        <v>191</v>
      </c>
      <c r="D300" s="623" t="str">
        <f t="shared" si="32"/>
        <v/>
      </c>
      <c r="E300" s="624"/>
      <c r="F300" s="624"/>
      <c r="G300" s="624"/>
      <c r="H300" s="624"/>
      <c r="I300" s="624"/>
      <c r="J300" s="624"/>
      <c r="K300" s="624"/>
      <c r="L300" s="624"/>
      <c r="M300" s="624"/>
      <c r="N300" s="624"/>
      <c r="O300" s="624"/>
      <c r="P300" s="624"/>
      <c r="Q300" s="624"/>
      <c r="R300" s="625"/>
      <c r="S300" s="626"/>
      <c r="T300" s="626"/>
      <c r="U300" s="626"/>
      <c r="V300" s="626"/>
      <c r="W300" s="626"/>
      <c r="X300" s="626"/>
      <c r="Y300" s="626"/>
      <c r="Z300" s="626"/>
      <c r="AA300" s="626"/>
      <c r="AB300" s="626"/>
      <c r="AC300" s="626"/>
      <c r="AD300" s="626"/>
      <c r="AG300" s="269">
        <f t="shared" si="33"/>
        <v>0</v>
      </c>
      <c r="AH300" s="464">
        <f t="shared" si="34"/>
        <v>0</v>
      </c>
      <c r="AI300" s="424">
        <f t="shared" si="35"/>
        <v>0</v>
      </c>
      <c r="AJ300" s="290">
        <f t="shared" si="36"/>
        <v>0</v>
      </c>
      <c r="AK300" s="291" t="str">
        <f>IF(AJ300=0,"",
IF(SUM($AJ$214:AJ300)=1,AL300,
IF($AJ$334&gt;SUM($AJ$214:AJ300),_xlfn.CONCAT(", ",AL300),
IF($AJ$334=SUM($AJ$214:AJ300),_xlfn.CONCAT(" y ",AL300)))))</f>
        <v/>
      </c>
      <c r="AL300" s="231" t="s">
        <v>6298</v>
      </c>
      <c r="AM300" s="426">
        <f t="shared" si="37"/>
        <v>0</v>
      </c>
    </row>
    <row r="301" spans="1:39" s="4" customFormat="1" ht="15" customHeight="1">
      <c r="A301" s="6"/>
      <c r="B301" s="5"/>
      <c r="C301" s="87" t="s">
        <v>192</v>
      </c>
      <c r="D301" s="623" t="str">
        <f t="shared" si="32"/>
        <v/>
      </c>
      <c r="E301" s="624"/>
      <c r="F301" s="624"/>
      <c r="G301" s="624"/>
      <c r="H301" s="624"/>
      <c r="I301" s="624"/>
      <c r="J301" s="624"/>
      <c r="K301" s="624"/>
      <c r="L301" s="624"/>
      <c r="M301" s="624"/>
      <c r="N301" s="624"/>
      <c r="O301" s="624"/>
      <c r="P301" s="624"/>
      <c r="Q301" s="624"/>
      <c r="R301" s="625"/>
      <c r="S301" s="626"/>
      <c r="T301" s="626"/>
      <c r="U301" s="626"/>
      <c r="V301" s="626"/>
      <c r="W301" s="626"/>
      <c r="X301" s="626"/>
      <c r="Y301" s="626"/>
      <c r="Z301" s="626"/>
      <c r="AA301" s="626"/>
      <c r="AB301" s="626"/>
      <c r="AC301" s="626"/>
      <c r="AD301" s="626"/>
      <c r="AG301" s="269">
        <f t="shared" si="33"/>
        <v>0</v>
      </c>
      <c r="AH301" s="464">
        <f t="shared" si="34"/>
        <v>0</v>
      </c>
      <c r="AI301" s="424">
        <f t="shared" si="35"/>
        <v>0</v>
      </c>
      <c r="AJ301" s="290">
        <f t="shared" si="36"/>
        <v>0</v>
      </c>
      <c r="AK301" s="291" t="str">
        <f>IF(AJ301=0,"",
IF(SUM($AJ$214:AJ301)=1,AL301,
IF($AJ$334&gt;SUM($AJ$214:AJ301),_xlfn.CONCAT(", ",AL301),
IF($AJ$334=SUM($AJ$214:AJ301),_xlfn.CONCAT(" y ",AL301)))))</f>
        <v/>
      </c>
      <c r="AL301" s="231" t="s">
        <v>6299</v>
      </c>
      <c r="AM301" s="426">
        <f t="shared" si="37"/>
        <v>0</v>
      </c>
    </row>
    <row r="302" spans="1:39" s="4" customFormat="1" ht="15" customHeight="1">
      <c r="A302" s="6"/>
      <c r="B302" s="5"/>
      <c r="C302" s="87" t="s">
        <v>193</v>
      </c>
      <c r="D302" s="623" t="str">
        <f t="shared" si="32"/>
        <v/>
      </c>
      <c r="E302" s="624"/>
      <c r="F302" s="624"/>
      <c r="G302" s="624"/>
      <c r="H302" s="624"/>
      <c r="I302" s="624"/>
      <c r="J302" s="624"/>
      <c r="K302" s="624"/>
      <c r="L302" s="624"/>
      <c r="M302" s="624"/>
      <c r="N302" s="624"/>
      <c r="O302" s="624"/>
      <c r="P302" s="624"/>
      <c r="Q302" s="624"/>
      <c r="R302" s="625"/>
      <c r="S302" s="626"/>
      <c r="T302" s="626"/>
      <c r="U302" s="626"/>
      <c r="V302" s="626"/>
      <c r="W302" s="626"/>
      <c r="X302" s="626"/>
      <c r="Y302" s="626"/>
      <c r="Z302" s="626"/>
      <c r="AA302" s="626"/>
      <c r="AB302" s="626"/>
      <c r="AC302" s="626"/>
      <c r="AD302" s="626"/>
      <c r="AG302" s="269">
        <f t="shared" si="33"/>
        <v>0</v>
      </c>
      <c r="AH302" s="464">
        <f t="shared" si="34"/>
        <v>0</v>
      </c>
      <c r="AI302" s="424">
        <f t="shared" si="35"/>
        <v>0</v>
      </c>
      <c r="AJ302" s="290">
        <f t="shared" si="36"/>
        <v>0</v>
      </c>
      <c r="AK302" s="291" t="str">
        <f>IF(AJ302=0,"",
IF(SUM($AJ$214:AJ302)=1,AL302,
IF($AJ$334&gt;SUM($AJ$214:AJ302),_xlfn.CONCAT(", ",AL302),
IF($AJ$334=SUM($AJ$214:AJ302),_xlfn.CONCAT(" y ",AL302)))))</f>
        <v/>
      </c>
      <c r="AL302" s="231" t="s">
        <v>6300</v>
      </c>
      <c r="AM302" s="426">
        <f t="shared" si="37"/>
        <v>0</v>
      </c>
    </row>
    <row r="303" spans="1:39" s="4" customFormat="1" ht="15" customHeight="1">
      <c r="A303" s="6"/>
      <c r="B303" s="5"/>
      <c r="C303" s="87" t="s">
        <v>194</v>
      </c>
      <c r="D303" s="623" t="str">
        <f t="shared" si="32"/>
        <v/>
      </c>
      <c r="E303" s="624"/>
      <c r="F303" s="624"/>
      <c r="G303" s="624"/>
      <c r="H303" s="624"/>
      <c r="I303" s="624"/>
      <c r="J303" s="624"/>
      <c r="K303" s="624"/>
      <c r="L303" s="624"/>
      <c r="M303" s="624"/>
      <c r="N303" s="624"/>
      <c r="O303" s="624"/>
      <c r="P303" s="624"/>
      <c r="Q303" s="624"/>
      <c r="R303" s="625"/>
      <c r="S303" s="626"/>
      <c r="T303" s="626"/>
      <c r="U303" s="626"/>
      <c r="V303" s="626"/>
      <c r="W303" s="626"/>
      <c r="X303" s="626"/>
      <c r="Y303" s="626"/>
      <c r="Z303" s="626"/>
      <c r="AA303" s="626"/>
      <c r="AB303" s="626"/>
      <c r="AC303" s="626"/>
      <c r="AD303" s="626"/>
      <c r="AG303" s="269">
        <f t="shared" si="33"/>
        <v>0</v>
      </c>
      <c r="AH303" s="464">
        <f t="shared" si="34"/>
        <v>0</v>
      </c>
      <c r="AI303" s="424">
        <f t="shared" si="35"/>
        <v>0</v>
      </c>
      <c r="AJ303" s="290">
        <f t="shared" si="36"/>
        <v>0</v>
      </c>
      <c r="AK303" s="291" t="str">
        <f>IF(AJ303=0,"",
IF(SUM($AJ$214:AJ303)=1,AL303,
IF($AJ$334&gt;SUM($AJ$214:AJ303),_xlfn.CONCAT(", ",AL303),
IF($AJ$334=SUM($AJ$214:AJ303),_xlfn.CONCAT(" y ",AL303)))))</f>
        <v/>
      </c>
      <c r="AL303" s="231" t="s">
        <v>6301</v>
      </c>
      <c r="AM303" s="426">
        <f t="shared" si="37"/>
        <v>0</v>
      </c>
    </row>
    <row r="304" spans="1:39" s="4" customFormat="1" ht="15" customHeight="1">
      <c r="A304" s="6"/>
      <c r="B304" s="5"/>
      <c r="C304" s="87" t="s">
        <v>195</v>
      </c>
      <c r="D304" s="623" t="str">
        <f t="shared" si="32"/>
        <v/>
      </c>
      <c r="E304" s="624"/>
      <c r="F304" s="624"/>
      <c r="G304" s="624"/>
      <c r="H304" s="624"/>
      <c r="I304" s="624"/>
      <c r="J304" s="624"/>
      <c r="K304" s="624"/>
      <c r="L304" s="624"/>
      <c r="M304" s="624"/>
      <c r="N304" s="624"/>
      <c r="O304" s="624"/>
      <c r="P304" s="624"/>
      <c r="Q304" s="624"/>
      <c r="R304" s="625"/>
      <c r="S304" s="626"/>
      <c r="T304" s="626"/>
      <c r="U304" s="626"/>
      <c r="V304" s="626"/>
      <c r="W304" s="626"/>
      <c r="X304" s="626"/>
      <c r="Y304" s="626"/>
      <c r="Z304" s="626"/>
      <c r="AA304" s="626"/>
      <c r="AB304" s="626"/>
      <c r="AC304" s="626"/>
      <c r="AD304" s="626"/>
      <c r="AG304" s="269">
        <f t="shared" si="33"/>
        <v>0</v>
      </c>
      <c r="AH304" s="464">
        <f t="shared" si="34"/>
        <v>0</v>
      </c>
      <c r="AI304" s="424">
        <f t="shared" si="35"/>
        <v>0</v>
      </c>
      <c r="AJ304" s="290">
        <f t="shared" si="36"/>
        <v>0</v>
      </c>
      <c r="AK304" s="291" t="str">
        <f>IF(AJ304=0,"",
IF(SUM($AJ$214:AJ304)=1,AL304,
IF($AJ$334&gt;SUM($AJ$214:AJ304),_xlfn.CONCAT(", ",AL304),
IF($AJ$334=SUM($AJ$214:AJ304),_xlfn.CONCAT(" y ",AL304)))))</f>
        <v/>
      </c>
      <c r="AL304" s="231" t="s">
        <v>6302</v>
      </c>
      <c r="AM304" s="426">
        <f t="shared" si="37"/>
        <v>0</v>
      </c>
    </row>
    <row r="305" spans="1:39" s="4" customFormat="1" ht="15" customHeight="1">
      <c r="A305" s="6"/>
      <c r="B305" s="5"/>
      <c r="C305" s="87" t="s">
        <v>196</v>
      </c>
      <c r="D305" s="623" t="str">
        <f t="shared" si="32"/>
        <v/>
      </c>
      <c r="E305" s="624"/>
      <c r="F305" s="624"/>
      <c r="G305" s="624"/>
      <c r="H305" s="624"/>
      <c r="I305" s="624"/>
      <c r="J305" s="624"/>
      <c r="K305" s="624"/>
      <c r="L305" s="624"/>
      <c r="M305" s="624"/>
      <c r="N305" s="624"/>
      <c r="O305" s="624"/>
      <c r="P305" s="624"/>
      <c r="Q305" s="624"/>
      <c r="R305" s="625"/>
      <c r="S305" s="626"/>
      <c r="T305" s="626"/>
      <c r="U305" s="626"/>
      <c r="V305" s="626"/>
      <c r="W305" s="626"/>
      <c r="X305" s="626"/>
      <c r="Y305" s="626"/>
      <c r="Z305" s="626"/>
      <c r="AA305" s="626"/>
      <c r="AB305" s="626"/>
      <c r="AC305" s="626"/>
      <c r="AD305" s="626"/>
      <c r="AG305" s="269">
        <f t="shared" si="33"/>
        <v>0</v>
      </c>
      <c r="AH305" s="464">
        <f t="shared" si="34"/>
        <v>0</v>
      </c>
      <c r="AI305" s="424">
        <f t="shared" si="35"/>
        <v>0</v>
      </c>
      <c r="AJ305" s="290">
        <f t="shared" si="36"/>
        <v>0</v>
      </c>
      <c r="AK305" s="291" t="str">
        <f>IF(AJ305=0,"",
IF(SUM($AJ$214:AJ305)=1,AL305,
IF($AJ$334&gt;SUM($AJ$214:AJ305),_xlfn.CONCAT(", ",AL305),
IF($AJ$334=SUM($AJ$214:AJ305),_xlfn.CONCAT(" y ",AL305)))))</f>
        <v/>
      </c>
      <c r="AL305" s="231" t="s">
        <v>6303</v>
      </c>
      <c r="AM305" s="426">
        <f t="shared" si="37"/>
        <v>0</v>
      </c>
    </row>
    <row r="306" spans="1:39" s="4" customFormat="1" ht="15" customHeight="1">
      <c r="A306" s="6"/>
      <c r="B306" s="5"/>
      <c r="C306" s="87" t="s">
        <v>197</v>
      </c>
      <c r="D306" s="623" t="str">
        <f t="shared" si="32"/>
        <v/>
      </c>
      <c r="E306" s="624"/>
      <c r="F306" s="624"/>
      <c r="G306" s="624"/>
      <c r="H306" s="624"/>
      <c r="I306" s="624"/>
      <c r="J306" s="624"/>
      <c r="K306" s="624"/>
      <c r="L306" s="624"/>
      <c r="M306" s="624"/>
      <c r="N306" s="624"/>
      <c r="O306" s="624"/>
      <c r="P306" s="624"/>
      <c r="Q306" s="624"/>
      <c r="R306" s="625"/>
      <c r="S306" s="626"/>
      <c r="T306" s="626"/>
      <c r="U306" s="626"/>
      <c r="V306" s="626"/>
      <c r="W306" s="626"/>
      <c r="X306" s="626"/>
      <c r="Y306" s="626"/>
      <c r="Z306" s="626"/>
      <c r="AA306" s="626"/>
      <c r="AB306" s="626"/>
      <c r="AC306" s="626"/>
      <c r="AD306" s="626"/>
      <c r="AG306" s="269">
        <f t="shared" si="33"/>
        <v>0</v>
      </c>
      <c r="AH306" s="464">
        <f t="shared" si="34"/>
        <v>0</v>
      </c>
      <c r="AI306" s="424">
        <f t="shared" si="35"/>
        <v>0</v>
      </c>
      <c r="AJ306" s="290">
        <f t="shared" si="36"/>
        <v>0</v>
      </c>
      <c r="AK306" s="291" t="str">
        <f>IF(AJ306=0,"",
IF(SUM($AJ$214:AJ306)=1,AL306,
IF($AJ$334&gt;SUM($AJ$214:AJ306),_xlfn.CONCAT(", ",AL306),
IF($AJ$334=SUM($AJ$214:AJ306),_xlfn.CONCAT(" y ",AL306)))))</f>
        <v/>
      </c>
      <c r="AL306" s="231" t="s">
        <v>6304</v>
      </c>
      <c r="AM306" s="426">
        <f t="shared" si="37"/>
        <v>0</v>
      </c>
    </row>
    <row r="307" spans="1:39" s="4" customFormat="1" ht="15" customHeight="1">
      <c r="A307" s="6"/>
      <c r="B307" s="5"/>
      <c r="C307" s="87" t="s">
        <v>198</v>
      </c>
      <c r="D307" s="623" t="str">
        <f t="shared" si="32"/>
        <v/>
      </c>
      <c r="E307" s="624"/>
      <c r="F307" s="624"/>
      <c r="G307" s="624"/>
      <c r="H307" s="624"/>
      <c r="I307" s="624"/>
      <c r="J307" s="624"/>
      <c r="K307" s="624"/>
      <c r="L307" s="624"/>
      <c r="M307" s="624"/>
      <c r="N307" s="624"/>
      <c r="O307" s="624"/>
      <c r="P307" s="624"/>
      <c r="Q307" s="624"/>
      <c r="R307" s="625"/>
      <c r="S307" s="626"/>
      <c r="T307" s="626"/>
      <c r="U307" s="626"/>
      <c r="V307" s="626"/>
      <c r="W307" s="626"/>
      <c r="X307" s="626"/>
      <c r="Y307" s="626"/>
      <c r="Z307" s="626"/>
      <c r="AA307" s="626"/>
      <c r="AB307" s="626"/>
      <c r="AC307" s="626"/>
      <c r="AD307" s="626"/>
      <c r="AG307" s="269">
        <f t="shared" si="33"/>
        <v>0</v>
      </c>
      <c r="AH307" s="464">
        <f t="shared" si="34"/>
        <v>0</v>
      </c>
      <c r="AI307" s="424">
        <f t="shared" si="35"/>
        <v>0</v>
      </c>
      <c r="AJ307" s="290">
        <f t="shared" si="36"/>
        <v>0</v>
      </c>
      <c r="AK307" s="291" t="str">
        <f>IF(AJ307=0,"",
IF(SUM($AJ$214:AJ307)=1,AL307,
IF($AJ$334&gt;SUM($AJ$214:AJ307),_xlfn.CONCAT(", ",AL307),
IF($AJ$334=SUM($AJ$214:AJ307),_xlfn.CONCAT(" y ",AL307)))))</f>
        <v/>
      </c>
      <c r="AL307" s="231" t="s">
        <v>6305</v>
      </c>
      <c r="AM307" s="426">
        <f t="shared" si="37"/>
        <v>0</v>
      </c>
    </row>
    <row r="308" spans="1:39" s="4" customFormat="1" ht="15" customHeight="1">
      <c r="A308" s="6"/>
      <c r="B308" s="5"/>
      <c r="C308" s="87" t="s">
        <v>199</v>
      </c>
      <c r="D308" s="623" t="str">
        <f t="shared" si="32"/>
        <v/>
      </c>
      <c r="E308" s="624"/>
      <c r="F308" s="624"/>
      <c r="G308" s="624"/>
      <c r="H308" s="624"/>
      <c r="I308" s="624"/>
      <c r="J308" s="624"/>
      <c r="K308" s="624"/>
      <c r="L308" s="624"/>
      <c r="M308" s="624"/>
      <c r="N308" s="624"/>
      <c r="O308" s="624"/>
      <c r="P308" s="624"/>
      <c r="Q308" s="624"/>
      <c r="R308" s="625"/>
      <c r="S308" s="626"/>
      <c r="T308" s="626"/>
      <c r="U308" s="626"/>
      <c r="V308" s="626"/>
      <c r="W308" s="626"/>
      <c r="X308" s="626"/>
      <c r="Y308" s="626"/>
      <c r="Z308" s="626"/>
      <c r="AA308" s="626"/>
      <c r="AB308" s="626"/>
      <c r="AC308" s="626"/>
      <c r="AD308" s="626"/>
      <c r="AG308" s="269">
        <f t="shared" si="33"/>
        <v>0</v>
      </c>
      <c r="AH308" s="464">
        <f t="shared" si="34"/>
        <v>0</v>
      </c>
      <c r="AI308" s="424">
        <f t="shared" si="35"/>
        <v>0</v>
      </c>
      <c r="AJ308" s="290">
        <f t="shared" si="36"/>
        <v>0</v>
      </c>
      <c r="AK308" s="291" t="str">
        <f>IF(AJ308=0,"",
IF(SUM($AJ$214:AJ308)=1,AL308,
IF($AJ$334&gt;SUM($AJ$214:AJ308),_xlfn.CONCAT(", ",AL308),
IF($AJ$334=SUM($AJ$214:AJ308),_xlfn.CONCAT(" y ",AL308)))))</f>
        <v/>
      </c>
      <c r="AL308" s="231" t="s">
        <v>6306</v>
      </c>
      <c r="AM308" s="426">
        <f t="shared" si="37"/>
        <v>0</v>
      </c>
    </row>
    <row r="309" spans="1:39" s="4" customFormat="1" ht="15" customHeight="1">
      <c r="A309" s="6"/>
      <c r="B309" s="5"/>
      <c r="C309" s="87" t="s">
        <v>200</v>
      </c>
      <c r="D309" s="623" t="str">
        <f t="shared" si="32"/>
        <v/>
      </c>
      <c r="E309" s="624"/>
      <c r="F309" s="624"/>
      <c r="G309" s="624"/>
      <c r="H309" s="624"/>
      <c r="I309" s="624"/>
      <c r="J309" s="624"/>
      <c r="K309" s="624"/>
      <c r="L309" s="624"/>
      <c r="M309" s="624"/>
      <c r="N309" s="624"/>
      <c r="O309" s="624"/>
      <c r="P309" s="624"/>
      <c r="Q309" s="624"/>
      <c r="R309" s="625"/>
      <c r="S309" s="626"/>
      <c r="T309" s="626"/>
      <c r="U309" s="626"/>
      <c r="V309" s="626"/>
      <c r="W309" s="626"/>
      <c r="X309" s="626"/>
      <c r="Y309" s="626"/>
      <c r="Z309" s="626"/>
      <c r="AA309" s="626"/>
      <c r="AB309" s="626"/>
      <c r="AC309" s="626"/>
      <c r="AD309" s="626"/>
      <c r="AG309" s="269">
        <f t="shared" si="33"/>
        <v>0</v>
      </c>
      <c r="AH309" s="464">
        <f t="shared" si="34"/>
        <v>0</v>
      </c>
      <c r="AI309" s="424">
        <f t="shared" si="35"/>
        <v>0</v>
      </c>
      <c r="AJ309" s="290">
        <f t="shared" si="36"/>
        <v>0</v>
      </c>
      <c r="AK309" s="291" t="str">
        <f>IF(AJ309=0,"",
IF(SUM($AJ$214:AJ309)=1,AL309,
IF($AJ$334&gt;SUM($AJ$214:AJ309),_xlfn.CONCAT(", ",AL309),
IF($AJ$334=SUM($AJ$214:AJ309),_xlfn.CONCAT(" y ",AL309)))))</f>
        <v/>
      </c>
      <c r="AL309" s="231" t="s">
        <v>6307</v>
      </c>
      <c r="AM309" s="426">
        <f t="shared" si="37"/>
        <v>0</v>
      </c>
    </row>
    <row r="310" spans="1:39" s="4" customFormat="1" ht="15" customHeight="1">
      <c r="A310" s="6"/>
      <c r="B310" s="5"/>
      <c r="C310" s="87" t="s">
        <v>201</v>
      </c>
      <c r="D310" s="623" t="str">
        <f t="shared" si="32"/>
        <v/>
      </c>
      <c r="E310" s="624"/>
      <c r="F310" s="624"/>
      <c r="G310" s="624"/>
      <c r="H310" s="624"/>
      <c r="I310" s="624"/>
      <c r="J310" s="624"/>
      <c r="K310" s="624"/>
      <c r="L310" s="624"/>
      <c r="M310" s="624"/>
      <c r="N310" s="624"/>
      <c r="O310" s="624"/>
      <c r="P310" s="624"/>
      <c r="Q310" s="624"/>
      <c r="R310" s="625"/>
      <c r="S310" s="626"/>
      <c r="T310" s="626"/>
      <c r="U310" s="626"/>
      <c r="V310" s="626"/>
      <c r="W310" s="626"/>
      <c r="X310" s="626"/>
      <c r="Y310" s="626"/>
      <c r="Z310" s="626"/>
      <c r="AA310" s="626"/>
      <c r="AB310" s="626"/>
      <c r="AC310" s="626"/>
      <c r="AD310" s="626"/>
      <c r="AG310" s="269">
        <f t="shared" si="33"/>
        <v>0</v>
      </c>
      <c r="AH310" s="464">
        <f t="shared" si="34"/>
        <v>0</v>
      </c>
      <c r="AI310" s="424">
        <f t="shared" si="35"/>
        <v>0</v>
      </c>
      <c r="AJ310" s="290">
        <f t="shared" si="36"/>
        <v>0</v>
      </c>
      <c r="AK310" s="291" t="str">
        <f>IF(AJ310=0,"",
IF(SUM($AJ$214:AJ310)=1,AL310,
IF($AJ$334&gt;SUM($AJ$214:AJ310),_xlfn.CONCAT(", ",AL310),
IF($AJ$334=SUM($AJ$214:AJ310),_xlfn.CONCAT(" y ",AL310)))))</f>
        <v/>
      </c>
      <c r="AL310" s="231" t="s">
        <v>6308</v>
      </c>
      <c r="AM310" s="426">
        <f t="shared" si="37"/>
        <v>0</v>
      </c>
    </row>
    <row r="311" spans="1:39" s="4" customFormat="1" ht="15" customHeight="1">
      <c r="A311" s="6"/>
      <c r="B311" s="5"/>
      <c r="C311" s="87" t="s">
        <v>202</v>
      </c>
      <c r="D311" s="623" t="str">
        <f t="shared" si="32"/>
        <v/>
      </c>
      <c r="E311" s="624"/>
      <c r="F311" s="624"/>
      <c r="G311" s="624"/>
      <c r="H311" s="624"/>
      <c r="I311" s="624"/>
      <c r="J311" s="624"/>
      <c r="K311" s="624"/>
      <c r="L311" s="624"/>
      <c r="M311" s="624"/>
      <c r="N311" s="624"/>
      <c r="O311" s="624"/>
      <c r="P311" s="624"/>
      <c r="Q311" s="624"/>
      <c r="R311" s="625"/>
      <c r="S311" s="626"/>
      <c r="T311" s="626"/>
      <c r="U311" s="626"/>
      <c r="V311" s="626"/>
      <c r="W311" s="626"/>
      <c r="X311" s="626"/>
      <c r="Y311" s="626"/>
      <c r="Z311" s="626"/>
      <c r="AA311" s="626"/>
      <c r="AB311" s="626"/>
      <c r="AC311" s="626"/>
      <c r="AD311" s="626"/>
      <c r="AG311" s="269">
        <f t="shared" si="33"/>
        <v>0</v>
      </c>
      <c r="AH311" s="464">
        <f t="shared" si="34"/>
        <v>0</v>
      </c>
      <c r="AI311" s="424">
        <f t="shared" si="35"/>
        <v>0</v>
      </c>
      <c r="AJ311" s="290">
        <f t="shared" si="36"/>
        <v>0</v>
      </c>
      <c r="AK311" s="291" t="str">
        <f>IF(AJ311=0,"",
IF(SUM($AJ$214:AJ311)=1,AL311,
IF($AJ$334&gt;SUM($AJ$214:AJ311),_xlfn.CONCAT(", ",AL311),
IF($AJ$334=SUM($AJ$214:AJ311),_xlfn.CONCAT(" y ",AL311)))))</f>
        <v/>
      </c>
      <c r="AL311" s="231" t="s">
        <v>6309</v>
      </c>
      <c r="AM311" s="426">
        <f t="shared" si="37"/>
        <v>0</v>
      </c>
    </row>
    <row r="312" spans="1:39" s="4" customFormat="1" ht="15" customHeight="1">
      <c r="A312" s="6"/>
      <c r="B312" s="5"/>
      <c r="C312" s="87" t="s">
        <v>203</v>
      </c>
      <c r="D312" s="623" t="str">
        <f t="shared" si="32"/>
        <v/>
      </c>
      <c r="E312" s="624"/>
      <c r="F312" s="624"/>
      <c r="G312" s="624"/>
      <c r="H312" s="624"/>
      <c r="I312" s="624"/>
      <c r="J312" s="624"/>
      <c r="K312" s="624"/>
      <c r="L312" s="624"/>
      <c r="M312" s="624"/>
      <c r="N312" s="624"/>
      <c r="O312" s="624"/>
      <c r="P312" s="624"/>
      <c r="Q312" s="624"/>
      <c r="R312" s="625"/>
      <c r="S312" s="626"/>
      <c r="T312" s="626"/>
      <c r="U312" s="626"/>
      <c r="V312" s="626"/>
      <c r="W312" s="626"/>
      <c r="X312" s="626"/>
      <c r="Y312" s="626"/>
      <c r="Z312" s="626"/>
      <c r="AA312" s="626"/>
      <c r="AB312" s="626"/>
      <c r="AC312" s="626"/>
      <c r="AD312" s="626"/>
      <c r="AG312" s="269">
        <f t="shared" si="33"/>
        <v>0</v>
      </c>
      <c r="AH312" s="464">
        <f t="shared" si="34"/>
        <v>0</v>
      </c>
      <c r="AI312" s="424">
        <f t="shared" si="35"/>
        <v>0</v>
      </c>
      <c r="AJ312" s="290">
        <f t="shared" si="36"/>
        <v>0</v>
      </c>
      <c r="AK312" s="291" t="str">
        <f>IF(AJ312=0,"",
IF(SUM($AJ$214:AJ312)=1,AL312,
IF($AJ$334&gt;SUM($AJ$214:AJ312),_xlfn.CONCAT(", ",AL312),
IF($AJ$334=SUM($AJ$214:AJ312),_xlfn.CONCAT(" y ",AL312)))))</f>
        <v/>
      </c>
      <c r="AL312" s="231" t="s">
        <v>6310</v>
      </c>
      <c r="AM312" s="426">
        <f t="shared" si="37"/>
        <v>0</v>
      </c>
    </row>
    <row r="313" spans="1:39" s="4" customFormat="1" ht="15" customHeight="1">
      <c r="A313" s="6"/>
      <c r="B313" s="5"/>
      <c r="C313" s="87" t="s">
        <v>204</v>
      </c>
      <c r="D313" s="623" t="str">
        <f t="shared" si="32"/>
        <v/>
      </c>
      <c r="E313" s="624"/>
      <c r="F313" s="624"/>
      <c r="G313" s="624"/>
      <c r="H313" s="624"/>
      <c r="I313" s="624"/>
      <c r="J313" s="624"/>
      <c r="K313" s="624"/>
      <c r="L313" s="624"/>
      <c r="M313" s="624"/>
      <c r="N313" s="624"/>
      <c r="O313" s="624"/>
      <c r="P313" s="624"/>
      <c r="Q313" s="624"/>
      <c r="R313" s="625"/>
      <c r="S313" s="626"/>
      <c r="T313" s="626"/>
      <c r="U313" s="626"/>
      <c r="V313" s="626"/>
      <c r="W313" s="626"/>
      <c r="X313" s="626"/>
      <c r="Y313" s="626"/>
      <c r="Z313" s="626"/>
      <c r="AA313" s="626"/>
      <c r="AB313" s="626"/>
      <c r="AC313" s="626"/>
      <c r="AD313" s="626"/>
      <c r="AG313" s="269">
        <f t="shared" si="33"/>
        <v>0</v>
      </c>
      <c r="AH313" s="464">
        <f t="shared" si="34"/>
        <v>0</v>
      </c>
      <c r="AI313" s="424">
        <f t="shared" si="35"/>
        <v>0</v>
      </c>
      <c r="AJ313" s="290">
        <f t="shared" si="36"/>
        <v>0</v>
      </c>
      <c r="AK313" s="291" t="str">
        <f>IF(AJ313=0,"",
IF(SUM($AJ$214:AJ313)=1,AL313,
IF($AJ$334&gt;SUM($AJ$214:AJ313),_xlfn.CONCAT(", ",AL313),
IF($AJ$334=SUM($AJ$214:AJ313),_xlfn.CONCAT(" y ",AL313)))))</f>
        <v/>
      </c>
      <c r="AL313" s="231" t="s">
        <v>6311</v>
      </c>
      <c r="AM313" s="426">
        <f t="shared" si="37"/>
        <v>0</v>
      </c>
    </row>
    <row r="314" spans="1:39" s="4" customFormat="1" ht="15" customHeight="1">
      <c r="A314" s="6"/>
      <c r="B314" s="5"/>
      <c r="C314" s="87" t="s">
        <v>205</v>
      </c>
      <c r="D314" s="623" t="str">
        <f t="shared" si="32"/>
        <v/>
      </c>
      <c r="E314" s="624"/>
      <c r="F314" s="624"/>
      <c r="G314" s="624"/>
      <c r="H314" s="624"/>
      <c r="I314" s="624"/>
      <c r="J314" s="624"/>
      <c r="K314" s="624"/>
      <c r="L314" s="624"/>
      <c r="M314" s="624"/>
      <c r="N314" s="624"/>
      <c r="O314" s="624"/>
      <c r="P314" s="624"/>
      <c r="Q314" s="624"/>
      <c r="R314" s="625"/>
      <c r="S314" s="626"/>
      <c r="T314" s="626"/>
      <c r="U314" s="626"/>
      <c r="V314" s="626"/>
      <c r="W314" s="626"/>
      <c r="X314" s="626"/>
      <c r="Y314" s="626"/>
      <c r="Z314" s="626"/>
      <c r="AA314" s="626"/>
      <c r="AB314" s="626"/>
      <c r="AC314" s="626"/>
      <c r="AD314" s="626"/>
      <c r="AG314" s="269">
        <f t="shared" si="33"/>
        <v>0</v>
      </c>
      <c r="AH314" s="464">
        <f t="shared" si="34"/>
        <v>0</v>
      </c>
      <c r="AI314" s="424">
        <f t="shared" si="35"/>
        <v>0</v>
      </c>
      <c r="AJ314" s="290">
        <f t="shared" si="36"/>
        <v>0</v>
      </c>
      <c r="AK314" s="291" t="str">
        <f>IF(AJ314=0,"",
IF(SUM($AJ$214:AJ314)=1,AL314,
IF($AJ$334&gt;SUM($AJ$214:AJ314),_xlfn.CONCAT(", ",AL314),
IF($AJ$334=SUM($AJ$214:AJ314),_xlfn.CONCAT(" y ",AL314)))))</f>
        <v/>
      </c>
      <c r="AL314" s="231" t="s">
        <v>6312</v>
      </c>
      <c r="AM314" s="426">
        <f t="shared" si="37"/>
        <v>0</v>
      </c>
    </row>
    <row r="315" spans="1:39" s="4" customFormat="1" ht="15" customHeight="1">
      <c r="A315" s="6"/>
      <c r="B315" s="5"/>
      <c r="C315" s="87" t="s">
        <v>206</v>
      </c>
      <c r="D315" s="623" t="str">
        <f t="shared" si="32"/>
        <v/>
      </c>
      <c r="E315" s="624"/>
      <c r="F315" s="624"/>
      <c r="G315" s="624"/>
      <c r="H315" s="624"/>
      <c r="I315" s="624"/>
      <c r="J315" s="624"/>
      <c r="K315" s="624"/>
      <c r="L315" s="624"/>
      <c r="M315" s="624"/>
      <c r="N315" s="624"/>
      <c r="O315" s="624"/>
      <c r="P315" s="624"/>
      <c r="Q315" s="624"/>
      <c r="R315" s="625"/>
      <c r="S315" s="626"/>
      <c r="T315" s="626"/>
      <c r="U315" s="626"/>
      <c r="V315" s="626"/>
      <c r="W315" s="626"/>
      <c r="X315" s="626"/>
      <c r="Y315" s="626"/>
      <c r="Z315" s="626"/>
      <c r="AA315" s="626"/>
      <c r="AB315" s="626"/>
      <c r="AC315" s="626"/>
      <c r="AD315" s="626"/>
      <c r="AG315" s="269">
        <f t="shared" si="33"/>
        <v>0</v>
      </c>
      <c r="AH315" s="464">
        <f t="shared" si="34"/>
        <v>0</v>
      </c>
      <c r="AI315" s="424">
        <f t="shared" si="35"/>
        <v>0</v>
      </c>
      <c r="AJ315" s="290">
        <f t="shared" si="36"/>
        <v>0</v>
      </c>
      <c r="AK315" s="291" t="str">
        <f>IF(AJ315=0,"",
IF(SUM($AJ$214:AJ315)=1,AL315,
IF($AJ$334&gt;SUM($AJ$214:AJ315),_xlfn.CONCAT(", ",AL315),
IF($AJ$334=SUM($AJ$214:AJ315),_xlfn.CONCAT(" y ",AL315)))))</f>
        <v/>
      </c>
      <c r="AL315" s="231" t="s">
        <v>6313</v>
      </c>
      <c r="AM315" s="426">
        <f t="shared" si="37"/>
        <v>0</v>
      </c>
    </row>
    <row r="316" spans="1:39" s="4" customFormat="1" ht="15" customHeight="1">
      <c r="A316" s="6"/>
      <c r="B316" s="5"/>
      <c r="C316" s="87" t="s">
        <v>207</v>
      </c>
      <c r="D316" s="623" t="str">
        <f t="shared" si="32"/>
        <v/>
      </c>
      <c r="E316" s="624"/>
      <c r="F316" s="624"/>
      <c r="G316" s="624"/>
      <c r="H316" s="624"/>
      <c r="I316" s="624"/>
      <c r="J316" s="624"/>
      <c r="K316" s="624"/>
      <c r="L316" s="624"/>
      <c r="M316" s="624"/>
      <c r="N316" s="624"/>
      <c r="O316" s="624"/>
      <c r="P316" s="624"/>
      <c r="Q316" s="624"/>
      <c r="R316" s="625"/>
      <c r="S316" s="626"/>
      <c r="T316" s="626"/>
      <c r="U316" s="626"/>
      <c r="V316" s="626"/>
      <c r="W316" s="626"/>
      <c r="X316" s="626"/>
      <c r="Y316" s="626"/>
      <c r="Z316" s="626"/>
      <c r="AA316" s="626"/>
      <c r="AB316" s="626"/>
      <c r="AC316" s="626"/>
      <c r="AD316" s="626"/>
      <c r="AG316" s="269">
        <f t="shared" si="33"/>
        <v>0</v>
      </c>
      <c r="AH316" s="464">
        <f t="shared" si="34"/>
        <v>0</v>
      </c>
      <c r="AI316" s="424">
        <f t="shared" si="35"/>
        <v>0</v>
      </c>
      <c r="AJ316" s="290">
        <f t="shared" si="36"/>
        <v>0</v>
      </c>
      <c r="AK316" s="291" t="str">
        <f>IF(AJ316=0,"",
IF(SUM($AJ$214:AJ316)=1,AL316,
IF($AJ$334&gt;SUM($AJ$214:AJ316),_xlfn.CONCAT(", ",AL316),
IF($AJ$334=SUM($AJ$214:AJ316),_xlfn.CONCAT(" y ",AL316)))))</f>
        <v/>
      </c>
      <c r="AL316" s="231" t="s">
        <v>6314</v>
      </c>
      <c r="AM316" s="426">
        <f t="shared" si="37"/>
        <v>0</v>
      </c>
    </row>
    <row r="317" spans="1:39" s="4" customFormat="1" ht="15" customHeight="1">
      <c r="A317" s="6"/>
      <c r="B317" s="5"/>
      <c r="C317" s="87" t="s">
        <v>208</v>
      </c>
      <c r="D317" s="623" t="str">
        <f t="shared" si="32"/>
        <v/>
      </c>
      <c r="E317" s="624"/>
      <c r="F317" s="624"/>
      <c r="G317" s="624"/>
      <c r="H317" s="624"/>
      <c r="I317" s="624"/>
      <c r="J317" s="624"/>
      <c r="K317" s="624"/>
      <c r="L317" s="624"/>
      <c r="M317" s="624"/>
      <c r="N317" s="624"/>
      <c r="O317" s="624"/>
      <c r="P317" s="624"/>
      <c r="Q317" s="624"/>
      <c r="R317" s="625"/>
      <c r="S317" s="626"/>
      <c r="T317" s="626"/>
      <c r="U317" s="626"/>
      <c r="V317" s="626"/>
      <c r="W317" s="626"/>
      <c r="X317" s="626"/>
      <c r="Y317" s="626"/>
      <c r="Z317" s="626"/>
      <c r="AA317" s="626"/>
      <c r="AB317" s="626"/>
      <c r="AC317" s="626"/>
      <c r="AD317" s="626"/>
      <c r="AG317" s="269">
        <f t="shared" si="33"/>
        <v>0</v>
      </c>
      <c r="AH317" s="464">
        <f t="shared" si="34"/>
        <v>0</v>
      </c>
      <c r="AI317" s="424">
        <f t="shared" si="35"/>
        <v>0</v>
      </c>
      <c r="AJ317" s="290">
        <f t="shared" si="36"/>
        <v>0</v>
      </c>
      <c r="AK317" s="291" t="str">
        <f>IF(AJ317=0,"",
IF(SUM($AJ$214:AJ317)=1,AL317,
IF($AJ$334&gt;SUM($AJ$214:AJ317),_xlfn.CONCAT(", ",AL317),
IF($AJ$334=SUM($AJ$214:AJ317),_xlfn.CONCAT(" y ",AL317)))))</f>
        <v/>
      </c>
      <c r="AL317" s="231" t="s">
        <v>6315</v>
      </c>
      <c r="AM317" s="426">
        <f t="shared" si="37"/>
        <v>0</v>
      </c>
    </row>
    <row r="318" spans="1:39" s="4" customFormat="1" ht="15" customHeight="1">
      <c r="A318" s="6"/>
      <c r="B318" s="5"/>
      <c r="C318" s="87" t="s">
        <v>209</v>
      </c>
      <c r="D318" s="623" t="str">
        <f t="shared" si="32"/>
        <v/>
      </c>
      <c r="E318" s="624"/>
      <c r="F318" s="624"/>
      <c r="G318" s="624"/>
      <c r="H318" s="624"/>
      <c r="I318" s="624"/>
      <c r="J318" s="624"/>
      <c r="K318" s="624"/>
      <c r="L318" s="624"/>
      <c r="M318" s="624"/>
      <c r="N318" s="624"/>
      <c r="O318" s="624"/>
      <c r="P318" s="624"/>
      <c r="Q318" s="624"/>
      <c r="R318" s="625"/>
      <c r="S318" s="626"/>
      <c r="T318" s="626"/>
      <c r="U318" s="626"/>
      <c r="V318" s="626"/>
      <c r="W318" s="626"/>
      <c r="X318" s="626"/>
      <c r="Y318" s="626"/>
      <c r="Z318" s="626"/>
      <c r="AA318" s="626"/>
      <c r="AB318" s="626"/>
      <c r="AC318" s="626"/>
      <c r="AD318" s="626"/>
      <c r="AG318" s="269">
        <f t="shared" si="33"/>
        <v>0</v>
      </c>
      <c r="AH318" s="464">
        <f t="shared" si="34"/>
        <v>0</v>
      </c>
      <c r="AI318" s="424">
        <f t="shared" si="35"/>
        <v>0</v>
      </c>
      <c r="AJ318" s="290">
        <f t="shared" si="36"/>
        <v>0</v>
      </c>
      <c r="AK318" s="291" t="str">
        <f>IF(AJ318=0,"",
IF(SUM($AJ$214:AJ318)=1,AL318,
IF($AJ$334&gt;SUM($AJ$214:AJ318),_xlfn.CONCAT(", ",AL318),
IF($AJ$334=SUM($AJ$214:AJ318),_xlfn.CONCAT(" y ",AL318)))))</f>
        <v/>
      </c>
      <c r="AL318" s="231" t="s">
        <v>6316</v>
      </c>
      <c r="AM318" s="426">
        <f t="shared" si="37"/>
        <v>0</v>
      </c>
    </row>
    <row r="319" spans="1:39" s="4" customFormat="1" ht="15" customHeight="1">
      <c r="A319" s="6"/>
      <c r="B319" s="5"/>
      <c r="C319" s="87" t="s">
        <v>210</v>
      </c>
      <c r="D319" s="623" t="str">
        <f t="shared" si="32"/>
        <v/>
      </c>
      <c r="E319" s="624"/>
      <c r="F319" s="624"/>
      <c r="G319" s="624"/>
      <c r="H319" s="624"/>
      <c r="I319" s="624"/>
      <c r="J319" s="624"/>
      <c r="K319" s="624"/>
      <c r="L319" s="624"/>
      <c r="M319" s="624"/>
      <c r="N319" s="624"/>
      <c r="O319" s="624"/>
      <c r="P319" s="624"/>
      <c r="Q319" s="624"/>
      <c r="R319" s="625"/>
      <c r="S319" s="626"/>
      <c r="T319" s="626"/>
      <c r="U319" s="626"/>
      <c r="V319" s="626"/>
      <c r="W319" s="626"/>
      <c r="X319" s="626"/>
      <c r="Y319" s="626"/>
      <c r="Z319" s="626"/>
      <c r="AA319" s="626"/>
      <c r="AB319" s="626"/>
      <c r="AC319" s="626"/>
      <c r="AD319" s="626"/>
      <c r="AG319" s="269">
        <f t="shared" si="33"/>
        <v>0</v>
      </c>
      <c r="AH319" s="464">
        <f t="shared" si="34"/>
        <v>0</v>
      </c>
      <c r="AI319" s="424">
        <f t="shared" si="35"/>
        <v>0</v>
      </c>
      <c r="AJ319" s="290">
        <f t="shared" si="36"/>
        <v>0</v>
      </c>
      <c r="AK319" s="291" t="str">
        <f>IF(AJ319=0,"",
IF(SUM($AJ$214:AJ319)=1,AL319,
IF($AJ$334&gt;SUM($AJ$214:AJ319),_xlfn.CONCAT(", ",AL319),
IF($AJ$334=SUM($AJ$214:AJ319),_xlfn.CONCAT(" y ",AL319)))))</f>
        <v/>
      </c>
      <c r="AL319" s="231" t="s">
        <v>6317</v>
      </c>
      <c r="AM319" s="426">
        <f t="shared" si="37"/>
        <v>0</v>
      </c>
    </row>
    <row r="320" spans="1:39" s="4" customFormat="1" ht="15" customHeight="1">
      <c r="A320" s="6"/>
      <c r="B320" s="5"/>
      <c r="C320" s="87" t="s">
        <v>211</v>
      </c>
      <c r="D320" s="623" t="str">
        <f t="shared" si="32"/>
        <v/>
      </c>
      <c r="E320" s="624"/>
      <c r="F320" s="624"/>
      <c r="G320" s="624"/>
      <c r="H320" s="624"/>
      <c r="I320" s="624"/>
      <c r="J320" s="624"/>
      <c r="K320" s="624"/>
      <c r="L320" s="624"/>
      <c r="M320" s="624"/>
      <c r="N320" s="624"/>
      <c r="O320" s="624"/>
      <c r="P320" s="624"/>
      <c r="Q320" s="624"/>
      <c r="R320" s="625"/>
      <c r="S320" s="626"/>
      <c r="T320" s="626"/>
      <c r="U320" s="626"/>
      <c r="V320" s="626"/>
      <c r="W320" s="626"/>
      <c r="X320" s="626"/>
      <c r="Y320" s="626"/>
      <c r="Z320" s="626"/>
      <c r="AA320" s="626"/>
      <c r="AB320" s="626"/>
      <c r="AC320" s="626"/>
      <c r="AD320" s="626"/>
      <c r="AG320" s="269">
        <f t="shared" si="33"/>
        <v>0</v>
      </c>
      <c r="AH320" s="464">
        <f t="shared" si="34"/>
        <v>0</v>
      </c>
      <c r="AI320" s="424">
        <f t="shared" si="35"/>
        <v>0</v>
      </c>
      <c r="AJ320" s="290">
        <f t="shared" si="36"/>
        <v>0</v>
      </c>
      <c r="AK320" s="291" t="str">
        <f>IF(AJ320=0,"",
IF(SUM($AJ$214:AJ320)=1,AL320,
IF($AJ$334&gt;SUM($AJ$214:AJ320),_xlfn.CONCAT(", ",AL320),
IF($AJ$334=SUM($AJ$214:AJ320),_xlfn.CONCAT(" y ",AL320)))))</f>
        <v/>
      </c>
      <c r="AL320" s="231" t="s">
        <v>6318</v>
      </c>
      <c r="AM320" s="426">
        <f t="shared" si="37"/>
        <v>0</v>
      </c>
    </row>
    <row r="321" spans="1:39" s="4" customFormat="1" ht="15" customHeight="1">
      <c r="A321" s="6"/>
      <c r="B321" s="5"/>
      <c r="C321" s="87" t="s">
        <v>212</v>
      </c>
      <c r="D321" s="623" t="str">
        <f t="shared" si="32"/>
        <v/>
      </c>
      <c r="E321" s="624"/>
      <c r="F321" s="624"/>
      <c r="G321" s="624"/>
      <c r="H321" s="624"/>
      <c r="I321" s="624"/>
      <c r="J321" s="624"/>
      <c r="K321" s="624"/>
      <c r="L321" s="624"/>
      <c r="M321" s="624"/>
      <c r="N321" s="624"/>
      <c r="O321" s="624"/>
      <c r="P321" s="624"/>
      <c r="Q321" s="624"/>
      <c r="R321" s="625"/>
      <c r="S321" s="626"/>
      <c r="T321" s="626"/>
      <c r="U321" s="626"/>
      <c r="V321" s="626"/>
      <c r="W321" s="626"/>
      <c r="X321" s="626"/>
      <c r="Y321" s="626"/>
      <c r="Z321" s="626"/>
      <c r="AA321" s="626"/>
      <c r="AB321" s="626"/>
      <c r="AC321" s="626"/>
      <c r="AD321" s="626"/>
      <c r="AG321" s="269">
        <f t="shared" si="33"/>
        <v>0</v>
      </c>
      <c r="AH321" s="464">
        <f t="shared" si="34"/>
        <v>0</v>
      </c>
      <c r="AI321" s="424">
        <f t="shared" si="35"/>
        <v>0</v>
      </c>
      <c r="AJ321" s="290">
        <f t="shared" si="36"/>
        <v>0</v>
      </c>
      <c r="AK321" s="291" t="str">
        <f>IF(AJ321=0,"",
IF(SUM($AJ$214:AJ321)=1,AL321,
IF($AJ$334&gt;SUM($AJ$214:AJ321),_xlfn.CONCAT(", ",AL321),
IF($AJ$334=SUM($AJ$214:AJ321),_xlfn.CONCAT(" y ",AL321)))))</f>
        <v/>
      </c>
      <c r="AL321" s="231" t="s">
        <v>6319</v>
      </c>
      <c r="AM321" s="426">
        <f t="shared" si="37"/>
        <v>0</v>
      </c>
    </row>
    <row r="322" spans="1:39" s="4" customFormat="1" ht="15" customHeight="1">
      <c r="A322" s="6"/>
      <c r="B322" s="5"/>
      <c r="C322" s="87" t="s">
        <v>213</v>
      </c>
      <c r="D322" s="623" t="str">
        <f t="shared" si="32"/>
        <v/>
      </c>
      <c r="E322" s="624"/>
      <c r="F322" s="624"/>
      <c r="G322" s="624"/>
      <c r="H322" s="624"/>
      <c r="I322" s="624"/>
      <c r="J322" s="624"/>
      <c r="K322" s="624"/>
      <c r="L322" s="624"/>
      <c r="M322" s="624"/>
      <c r="N322" s="624"/>
      <c r="O322" s="624"/>
      <c r="P322" s="624"/>
      <c r="Q322" s="624"/>
      <c r="R322" s="625"/>
      <c r="S322" s="626"/>
      <c r="T322" s="626"/>
      <c r="U322" s="626"/>
      <c r="V322" s="626"/>
      <c r="W322" s="626"/>
      <c r="X322" s="626"/>
      <c r="Y322" s="626"/>
      <c r="Z322" s="626"/>
      <c r="AA322" s="626"/>
      <c r="AB322" s="626"/>
      <c r="AC322" s="626"/>
      <c r="AD322" s="626"/>
      <c r="AG322" s="269">
        <f t="shared" si="33"/>
        <v>0</v>
      </c>
      <c r="AH322" s="464">
        <f t="shared" si="34"/>
        <v>0</v>
      </c>
      <c r="AI322" s="424">
        <f t="shared" si="35"/>
        <v>0</v>
      </c>
      <c r="AJ322" s="290">
        <f t="shared" si="36"/>
        <v>0</v>
      </c>
      <c r="AK322" s="291" t="str">
        <f>IF(AJ322=0,"",
IF(SUM($AJ$214:AJ322)=1,AL322,
IF($AJ$334&gt;SUM($AJ$214:AJ322),_xlfn.CONCAT(", ",AL322),
IF($AJ$334=SUM($AJ$214:AJ322),_xlfn.CONCAT(" y ",AL322)))))</f>
        <v/>
      </c>
      <c r="AL322" s="231" t="s">
        <v>6320</v>
      </c>
      <c r="AM322" s="426">
        <f t="shared" si="37"/>
        <v>0</v>
      </c>
    </row>
    <row r="323" spans="1:39" s="4" customFormat="1" ht="15" customHeight="1">
      <c r="A323" s="6"/>
      <c r="B323" s="5"/>
      <c r="C323" s="87" t="s">
        <v>214</v>
      </c>
      <c r="D323" s="623" t="str">
        <f t="shared" si="32"/>
        <v/>
      </c>
      <c r="E323" s="624"/>
      <c r="F323" s="624"/>
      <c r="G323" s="624"/>
      <c r="H323" s="624"/>
      <c r="I323" s="624"/>
      <c r="J323" s="624"/>
      <c r="K323" s="624"/>
      <c r="L323" s="624"/>
      <c r="M323" s="624"/>
      <c r="N323" s="624"/>
      <c r="O323" s="624"/>
      <c r="P323" s="624"/>
      <c r="Q323" s="624"/>
      <c r="R323" s="625"/>
      <c r="S323" s="626"/>
      <c r="T323" s="626"/>
      <c r="U323" s="626"/>
      <c r="V323" s="626"/>
      <c r="W323" s="626"/>
      <c r="X323" s="626"/>
      <c r="Y323" s="626"/>
      <c r="Z323" s="626"/>
      <c r="AA323" s="626"/>
      <c r="AB323" s="626"/>
      <c r="AC323" s="626"/>
      <c r="AD323" s="626"/>
      <c r="AG323" s="269">
        <f t="shared" si="33"/>
        <v>0</v>
      </c>
      <c r="AH323" s="464">
        <f t="shared" si="34"/>
        <v>0</v>
      </c>
      <c r="AI323" s="424">
        <f t="shared" si="35"/>
        <v>0</v>
      </c>
      <c r="AJ323" s="290">
        <f t="shared" si="36"/>
        <v>0</v>
      </c>
      <c r="AK323" s="291" t="str">
        <f>IF(AJ323=0,"",
IF(SUM($AJ$214:AJ323)=1,AL323,
IF($AJ$334&gt;SUM($AJ$214:AJ323),_xlfn.CONCAT(", ",AL323),
IF($AJ$334=SUM($AJ$214:AJ323),_xlfn.CONCAT(" y ",AL323)))))</f>
        <v/>
      </c>
      <c r="AL323" s="231" t="s">
        <v>6321</v>
      </c>
      <c r="AM323" s="426">
        <f t="shared" si="37"/>
        <v>0</v>
      </c>
    </row>
    <row r="324" spans="1:39" s="4" customFormat="1" ht="15" customHeight="1">
      <c r="A324" s="6"/>
      <c r="B324" s="5"/>
      <c r="C324" s="87" t="s">
        <v>215</v>
      </c>
      <c r="D324" s="623" t="str">
        <f t="shared" si="32"/>
        <v/>
      </c>
      <c r="E324" s="624"/>
      <c r="F324" s="624"/>
      <c r="G324" s="624"/>
      <c r="H324" s="624"/>
      <c r="I324" s="624"/>
      <c r="J324" s="624"/>
      <c r="K324" s="624"/>
      <c r="L324" s="624"/>
      <c r="M324" s="624"/>
      <c r="N324" s="624"/>
      <c r="O324" s="624"/>
      <c r="P324" s="624"/>
      <c r="Q324" s="624"/>
      <c r="R324" s="625"/>
      <c r="S324" s="626"/>
      <c r="T324" s="626"/>
      <c r="U324" s="626"/>
      <c r="V324" s="626"/>
      <c r="W324" s="626"/>
      <c r="X324" s="626"/>
      <c r="Y324" s="626"/>
      <c r="Z324" s="626"/>
      <c r="AA324" s="626"/>
      <c r="AB324" s="626"/>
      <c r="AC324" s="626"/>
      <c r="AD324" s="626"/>
      <c r="AG324" s="269">
        <f t="shared" si="33"/>
        <v>0</v>
      </c>
      <c r="AH324" s="464">
        <f t="shared" si="34"/>
        <v>0</v>
      </c>
      <c r="AI324" s="424">
        <f t="shared" si="35"/>
        <v>0</v>
      </c>
      <c r="AJ324" s="290">
        <f t="shared" si="36"/>
        <v>0</v>
      </c>
      <c r="AK324" s="291" t="str">
        <f>IF(AJ324=0,"",
IF(SUM($AJ$214:AJ324)=1,AL324,
IF($AJ$334&gt;SUM($AJ$214:AJ324),_xlfn.CONCAT(", ",AL324),
IF($AJ$334=SUM($AJ$214:AJ324),_xlfn.CONCAT(" y ",AL324)))))</f>
        <v/>
      </c>
      <c r="AL324" s="231" t="s">
        <v>6322</v>
      </c>
      <c r="AM324" s="426">
        <f t="shared" si="37"/>
        <v>0</v>
      </c>
    </row>
    <row r="325" spans="1:39" s="4" customFormat="1" ht="15" customHeight="1">
      <c r="A325" s="6"/>
      <c r="B325" s="5"/>
      <c r="C325" s="87" t="s">
        <v>216</v>
      </c>
      <c r="D325" s="623" t="str">
        <f t="shared" si="32"/>
        <v/>
      </c>
      <c r="E325" s="624"/>
      <c r="F325" s="624"/>
      <c r="G325" s="624"/>
      <c r="H325" s="624"/>
      <c r="I325" s="624"/>
      <c r="J325" s="624"/>
      <c r="K325" s="624"/>
      <c r="L325" s="624"/>
      <c r="M325" s="624"/>
      <c r="N325" s="624"/>
      <c r="O325" s="624"/>
      <c r="P325" s="624"/>
      <c r="Q325" s="624"/>
      <c r="R325" s="625"/>
      <c r="S325" s="626"/>
      <c r="T325" s="626"/>
      <c r="U325" s="626"/>
      <c r="V325" s="626"/>
      <c r="W325" s="626"/>
      <c r="X325" s="626"/>
      <c r="Y325" s="626"/>
      <c r="Z325" s="626"/>
      <c r="AA325" s="626"/>
      <c r="AB325" s="626"/>
      <c r="AC325" s="626"/>
      <c r="AD325" s="626"/>
      <c r="AG325" s="269">
        <f t="shared" si="33"/>
        <v>0</v>
      </c>
      <c r="AH325" s="464">
        <f t="shared" si="34"/>
        <v>0</v>
      </c>
      <c r="AI325" s="424">
        <f t="shared" si="35"/>
        <v>0</v>
      </c>
      <c r="AJ325" s="290">
        <f t="shared" si="36"/>
        <v>0</v>
      </c>
      <c r="AK325" s="291" t="str">
        <f>IF(AJ325=0,"",
IF(SUM($AJ$214:AJ325)=1,AL325,
IF($AJ$334&gt;SUM($AJ$214:AJ325),_xlfn.CONCAT(", ",AL325),
IF($AJ$334=SUM($AJ$214:AJ325),_xlfn.CONCAT(" y ",AL325)))))</f>
        <v/>
      </c>
      <c r="AL325" s="231" t="s">
        <v>6323</v>
      </c>
      <c r="AM325" s="426">
        <f t="shared" si="37"/>
        <v>0</v>
      </c>
    </row>
    <row r="326" spans="1:39" s="4" customFormat="1" ht="15" customHeight="1">
      <c r="A326" s="6"/>
      <c r="B326" s="5"/>
      <c r="C326" s="87" t="s">
        <v>217</v>
      </c>
      <c r="D326" s="623" t="str">
        <f t="shared" si="32"/>
        <v/>
      </c>
      <c r="E326" s="624"/>
      <c r="F326" s="624"/>
      <c r="G326" s="624"/>
      <c r="H326" s="624"/>
      <c r="I326" s="624"/>
      <c r="J326" s="624"/>
      <c r="K326" s="624"/>
      <c r="L326" s="624"/>
      <c r="M326" s="624"/>
      <c r="N326" s="624"/>
      <c r="O326" s="624"/>
      <c r="P326" s="624"/>
      <c r="Q326" s="624"/>
      <c r="R326" s="625"/>
      <c r="S326" s="626"/>
      <c r="T326" s="626"/>
      <c r="U326" s="626"/>
      <c r="V326" s="626"/>
      <c r="W326" s="626"/>
      <c r="X326" s="626"/>
      <c r="Y326" s="626"/>
      <c r="Z326" s="626"/>
      <c r="AA326" s="626"/>
      <c r="AB326" s="626"/>
      <c r="AC326" s="626"/>
      <c r="AD326" s="626"/>
      <c r="AG326" s="269">
        <f t="shared" si="33"/>
        <v>0</v>
      </c>
      <c r="AH326" s="464">
        <f t="shared" si="34"/>
        <v>0</v>
      </c>
      <c r="AI326" s="424">
        <f t="shared" si="35"/>
        <v>0</v>
      </c>
      <c r="AJ326" s="290">
        <f t="shared" si="36"/>
        <v>0</v>
      </c>
      <c r="AK326" s="291" t="str">
        <f>IF(AJ326=0,"",
IF(SUM($AJ$214:AJ326)=1,AL326,
IF($AJ$334&gt;SUM($AJ$214:AJ326),_xlfn.CONCAT(", ",AL326),
IF($AJ$334=SUM($AJ$214:AJ326),_xlfn.CONCAT(" y ",AL326)))))</f>
        <v/>
      </c>
      <c r="AL326" s="231" t="s">
        <v>6324</v>
      </c>
      <c r="AM326" s="426">
        <f t="shared" si="37"/>
        <v>0</v>
      </c>
    </row>
    <row r="327" spans="1:39" s="4" customFormat="1" ht="15" customHeight="1">
      <c r="A327" s="6"/>
      <c r="B327" s="5"/>
      <c r="C327" s="87" t="s">
        <v>218</v>
      </c>
      <c r="D327" s="623" t="str">
        <f t="shared" si="32"/>
        <v/>
      </c>
      <c r="E327" s="624"/>
      <c r="F327" s="624"/>
      <c r="G327" s="624"/>
      <c r="H327" s="624"/>
      <c r="I327" s="624"/>
      <c r="J327" s="624"/>
      <c r="K327" s="624"/>
      <c r="L327" s="624"/>
      <c r="M327" s="624"/>
      <c r="N327" s="624"/>
      <c r="O327" s="624"/>
      <c r="P327" s="624"/>
      <c r="Q327" s="624"/>
      <c r="R327" s="625"/>
      <c r="S327" s="626"/>
      <c r="T327" s="626"/>
      <c r="U327" s="626"/>
      <c r="V327" s="626"/>
      <c r="W327" s="626"/>
      <c r="X327" s="626"/>
      <c r="Y327" s="626"/>
      <c r="Z327" s="626"/>
      <c r="AA327" s="626"/>
      <c r="AB327" s="626"/>
      <c r="AC327" s="626"/>
      <c r="AD327" s="626"/>
      <c r="AG327" s="269">
        <f t="shared" si="33"/>
        <v>0</v>
      </c>
      <c r="AH327" s="464">
        <f t="shared" si="34"/>
        <v>0</v>
      </c>
      <c r="AI327" s="424">
        <f t="shared" si="35"/>
        <v>0</v>
      </c>
      <c r="AJ327" s="290">
        <f t="shared" si="36"/>
        <v>0</v>
      </c>
      <c r="AK327" s="291" t="str">
        <f>IF(AJ327=0,"",
IF(SUM($AJ$214:AJ327)=1,AL327,
IF($AJ$334&gt;SUM($AJ$214:AJ327),_xlfn.CONCAT(", ",AL327),
IF($AJ$334=SUM($AJ$214:AJ327),_xlfn.CONCAT(" y ",AL327)))))</f>
        <v/>
      </c>
      <c r="AL327" s="231" t="s">
        <v>6325</v>
      </c>
      <c r="AM327" s="426">
        <f t="shared" si="37"/>
        <v>0</v>
      </c>
    </row>
    <row r="328" spans="1:39" s="4" customFormat="1" ht="15" customHeight="1">
      <c r="A328" s="6"/>
      <c r="B328" s="5"/>
      <c r="C328" s="87" t="s">
        <v>219</v>
      </c>
      <c r="D328" s="623" t="str">
        <f t="shared" si="32"/>
        <v/>
      </c>
      <c r="E328" s="624"/>
      <c r="F328" s="624"/>
      <c r="G328" s="624"/>
      <c r="H328" s="624"/>
      <c r="I328" s="624"/>
      <c r="J328" s="624"/>
      <c r="K328" s="624"/>
      <c r="L328" s="624"/>
      <c r="M328" s="624"/>
      <c r="N328" s="624"/>
      <c r="O328" s="624"/>
      <c r="P328" s="624"/>
      <c r="Q328" s="624"/>
      <c r="R328" s="625"/>
      <c r="S328" s="626"/>
      <c r="T328" s="626"/>
      <c r="U328" s="626"/>
      <c r="V328" s="626"/>
      <c r="W328" s="626"/>
      <c r="X328" s="626"/>
      <c r="Y328" s="626"/>
      <c r="Z328" s="626"/>
      <c r="AA328" s="626"/>
      <c r="AB328" s="626"/>
      <c r="AC328" s="626"/>
      <c r="AD328" s="626"/>
      <c r="AG328" s="269">
        <f t="shared" si="33"/>
        <v>0</v>
      </c>
      <c r="AH328" s="464">
        <f t="shared" si="34"/>
        <v>0</v>
      </c>
      <c r="AI328" s="424">
        <f t="shared" si="35"/>
        <v>0</v>
      </c>
      <c r="AJ328" s="290">
        <f t="shared" si="36"/>
        <v>0</v>
      </c>
      <c r="AK328" s="291" t="str">
        <f>IF(AJ328=0,"",
IF(SUM($AJ$214:AJ328)=1,AL328,
IF($AJ$334&gt;SUM($AJ$214:AJ328),_xlfn.CONCAT(", ",AL328),
IF($AJ$334=SUM($AJ$214:AJ328),_xlfn.CONCAT(" y ",AL328)))))</f>
        <v/>
      </c>
      <c r="AL328" s="231" t="s">
        <v>6326</v>
      </c>
      <c r="AM328" s="426">
        <f t="shared" si="37"/>
        <v>0</v>
      </c>
    </row>
    <row r="329" spans="1:39" s="4" customFormat="1" ht="15" customHeight="1">
      <c r="A329" s="6"/>
      <c r="B329" s="5"/>
      <c r="C329" s="87" t="s">
        <v>220</v>
      </c>
      <c r="D329" s="623" t="str">
        <f t="shared" si="32"/>
        <v/>
      </c>
      <c r="E329" s="624"/>
      <c r="F329" s="624"/>
      <c r="G329" s="624"/>
      <c r="H329" s="624"/>
      <c r="I329" s="624"/>
      <c r="J329" s="624"/>
      <c r="K329" s="624"/>
      <c r="L329" s="624"/>
      <c r="M329" s="624"/>
      <c r="N329" s="624"/>
      <c r="O329" s="624"/>
      <c r="P329" s="624"/>
      <c r="Q329" s="624"/>
      <c r="R329" s="625"/>
      <c r="S329" s="626"/>
      <c r="T329" s="626"/>
      <c r="U329" s="626"/>
      <c r="V329" s="626"/>
      <c r="W329" s="626"/>
      <c r="X329" s="626"/>
      <c r="Y329" s="626"/>
      <c r="Z329" s="626"/>
      <c r="AA329" s="626"/>
      <c r="AB329" s="626"/>
      <c r="AC329" s="626"/>
      <c r="AD329" s="626"/>
      <c r="AG329" s="269">
        <f t="shared" si="33"/>
        <v>0</v>
      </c>
      <c r="AH329" s="464">
        <f t="shared" si="34"/>
        <v>0</v>
      </c>
      <c r="AI329" s="424">
        <f t="shared" si="35"/>
        <v>0</v>
      </c>
      <c r="AJ329" s="290">
        <f t="shared" si="36"/>
        <v>0</v>
      </c>
      <c r="AK329" s="291" t="str">
        <f>IF(AJ329=0,"",
IF(SUM($AJ$214:AJ329)=1,AL329,
IF($AJ$334&gt;SUM($AJ$214:AJ329),_xlfn.CONCAT(", ",AL329),
IF($AJ$334=SUM($AJ$214:AJ329),_xlfn.CONCAT(" y ",AL329)))))</f>
        <v/>
      </c>
      <c r="AL329" s="231" t="s">
        <v>6327</v>
      </c>
      <c r="AM329" s="426">
        <f t="shared" si="37"/>
        <v>0</v>
      </c>
    </row>
    <row r="330" spans="1:39" s="4" customFormat="1" ht="15" customHeight="1">
      <c r="A330" s="6"/>
      <c r="B330" s="5"/>
      <c r="C330" s="87" t="s">
        <v>221</v>
      </c>
      <c r="D330" s="623" t="str">
        <f t="shared" si="32"/>
        <v/>
      </c>
      <c r="E330" s="624"/>
      <c r="F330" s="624"/>
      <c r="G330" s="624"/>
      <c r="H330" s="624"/>
      <c r="I330" s="624"/>
      <c r="J330" s="624"/>
      <c r="K330" s="624"/>
      <c r="L330" s="624"/>
      <c r="M330" s="624"/>
      <c r="N330" s="624"/>
      <c r="O330" s="624"/>
      <c r="P330" s="624"/>
      <c r="Q330" s="624"/>
      <c r="R330" s="625"/>
      <c r="S330" s="626"/>
      <c r="T330" s="626"/>
      <c r="U330" s="626"/>
      <c r="V330" s="626"/>
      <c r="W330" s="626"/>
      <c r="X330" s="626"/>
      <c r="Y330" s="626"/>
      <c r="Z330" s="626"/>
      <c r="AA330" s="626"/>
      <c r="AB330" s="626"/>
      <c r="AC330" s="626"/>
      <c r="AD330" s="626"/>
      <c r="AG330" s="269">
        <f t="shared" si="33"/>
        <v>0</v>
      </c>
      <c r="AH330" s="464">
        <f t="shared" si="34"/>
        <v>0</v>
      </c>
      <c r="AI330" s="424">
        <f t="shared" si="35"/>
        <v>0</v>
      </c>
      <c r="AJ330" s="290">
        <f t="shared" si="36"/>
        <v>0</v>
      </c>
      <c r="AK330" s="291" t="str">
        <f>IF(AJ330=0,"",
IF(SUM($AJ$214:AJ330)=1,AL330,
IF($AJ$334&gt;SUM($AJ$214:AJ330),_xlfn.CONCAT(", ",AL330),
IF($AJ$334=SUM($AJ$214:AJ330),_xlfn.CONCAT(" y ",AL330)))))</f>
        <v/>
      </c>
      <c r="AL330" s="231" t="s">
        <v>6328</v>
      </c>
      <c r="AM330" s="426">
        <f t="shared" si="37"/>
        <v>0</v>
      </c>
    </row>
    <row r="331" spans="1:39" s="4" customFormat="1" ht="15" customHeight="1">
      <c r="A331" s="6"/>
      <c r="B331" s="5"/>
      <c r="C331" s="87" t="s">
        <v>222</v>
      </c>
      <c r="D331" s="623" t="str">
        <f t="shared" si="32"/>
        <v/>
      </c>
      <c r="E331" s="624"/>
      <c r="F331" s="624"/>
      <c r="G331" s="624"/>
      <c r="H331" s="624"/>
      <c r="I331" s="624"/>
      <c r="J331" s="624"/>
      <c r="K331" s="624"/>
      <c r="L331" s="624"/>
      <c r="M331" s="624"/>
      <c r="N331" s="624"/>
      <c r="O331" s="624"/>
      <c r="P331" s="624"/>
      <c r="Q331" s="624"/>
      <c r="R331" s="625"/>
      <c r="S331" s="626"/>
      <c r="T331" s="626"/>
      <c r="U331" s="626"/>
      <c r="V331" s="626"/>
      <c r="W331" s="626"/>
      <c r="X331" s="626"/>
      <c r="Y331" s="626"/>
      <c r="Z331" s="626"/>
      <c r="AA331" s="626"/>
      <c r="AB331" s="626"/>
      <c r="AC331" s="626"/>
      <c r="AD331" s="626"/>
      <c r="AG331" s="269">
        <f t="shared" si="33"/>
        <v>0</v>
      </c>
      <c r="AH331" s="464">
        <f t="shared" si="34"/>
        <v>0</v>
      </c>
      <c r="AI331" s="424">
        <f t="shared" si="35"/>
        <v>0</v>
      </c>
      <c r="AJ331" s="290">
        <f t="shared" si="36"/>
        <v>0</v>
      </c>
      <c r="AK331" s="291" t="str">
        <f>IF(AJ331=0,"",
IF(SUM($AJ$214:AJ331)=1,AL331,
IF($AJ$334&gt;SUM($AJ$214:AJ331),_xlfn.CONCAT(", ",AL331),
IF($AJ$334=SUM($AJ$214:AJ331),_xlfn.CONCAT(" y ",AL331)))))</f>
        <v/>
      </c>
      <c r="AL331" s="231" t="s">
        <v>6329</v>
      </c>
      <c r="AM331" s="426">
        <f t="shared" si="37"/>
        <v>0</v>
      </c>
    </row>
    <row r="332" spans="1:39" s="4" customFormat="1" ht="15" customHeight="1">
      <c r="A332" s="6"/>
      <c r="B332" s="5"/>
      <c r="C332" s="87" t="s">
        <v>223</v>
      </c>
      <c r="D332" s="623" t="str">
        <f t="shared" si="32"/>
        <v/>
      </c>
      <c r="E332" s="624"/>
      <c r="F332" s="624"/>
      <c r="G332" s="624"/>
      <c r="H332" s="624"/>
      <c r="I332" s="624"/>
      <c r="J332" s="624"/>
      <c r="K332" s="624"/>
      <c r="L332" s="624"/>
      <c r="M332" s="624"/>
      <c r="N332" s="624"/>
      <c r="O332" s="624"/>
      <c r="P332" s="624"/>
      <c r="Q332" s="624"/>
      <c r="R332" s="625"/>
      <c r="S332" s="626"/>
      <c r="T332" s="626"/>
      <c r="U332" s="626"/>
      <c r="V332" s="626"/>
      <c r="W332" s="626"/>
      <c r="X332" s="626"/>
      <c r="Y332" s="626"/>
      <c r="Z332" s="626"/>
      <c r="AA332" s="626"/>
      <c r="AB332" s="626"/>
      <c r="AC332" s="626"/>
      <c r="AD332" s="626"/>
      <c r="AG332" s="269">
        <f t="shared" si="33"/>
        <v>0</v>
      </c>
      <c r="AH332" s="464">
        <f t="shared" si="34"/>
        <v>0</v>
      </c>
      <c r="AI332" s="424">
        <f t="shared" si="35"/>
        <v>0</v>
      </c>
      <c r="AJ332" s="290">
        <f t="shared" si="36"/>
        <v>0</v>
      </c>
      <c r="AK332" s="291" t="str">
        <f>IF(AJ332=0,"",
IF(SUM($AJ$214:AJ332)=1,AL332,
IF($AJ$334&gt;SUM($AJ$214:AJ332),_xlfn.CONCAT(", ",AL332),
IF($AJ$334=SUM($AJ$214:AJ332),_xlfn.CONCAT(" y ",AL332)))))</f>
        <v/>
      </c>
      <c r="AL332" s="231" t="s">
        <v>6330</v>
      </c>
      <c r="AM332" s="426">
        <f t="shared" si="37"/>
        <v>0</v>
      </c>
    </row>
    <row r="333" spans="1:39" s="4" customFormat="1" ht="15" customHeight="1">
      <c r="A333" s="6"/>
      <c r="B333" s="5"/>
      <c r="C333" s="87" t="s">
        <v>224</v>
      </c>
      <c r="D333" s="623" t="str">
        <f t="shared" si="32"/>
        <v/>
      </c>
      <c r="E333" s="624"/>
      <c r="F333" s="624"/>
      <c r="G333" s="624"/>
      <c r="H333" s="624"/>
      <c r="I333" s="624"/>
      <c r="J333" s="624"/>
      <c r="K333" s="624"/>
      <c r="L333" s="624"/>
      <c r="M333" s="624"/>
      <c r="N333" s="624"/>
      <c r="O333" s="624"/>
      <c r="P333" s="624"/>
      <c r="Q333" s="624"/>
      <c r="R333" s="625"/>
      <c r="S333" s="626"/>
      <c r="T333" s="626"/>
      <c r="U333" s="626"/>
      <c r="V333" s="626"/>
      <c r="W333" s="626"/>
      <c r="X333" s="626"/>
      <c r="Y333" s="626"/>
      <c r="Z333" s="626"/>
      <c r="AA333" s="626"/>
      <c r="AB333" s="626"/>
      <c r="AC333" s="626"/>
      <c r="AD333" s="626"/>
      <c r="AG333" s="269">
        <f t="shared" si="33"/>
        <v>0</v>
      </c>
      <c r="AH333" s="464">
        <f t="shared" si="34"/>
        <v>0</v>
      </c>
      <c r="AI333" s="424">
        <f t="shared" si="35"/>
        <v>0</v>
      </c>
      <c r="AJ333" s="290">
        <f t="shared" si="36"/>
        <v>0</v>
      </c>
      <c r="AK333" s="291" t="str">
        <f>IF(AJ333=0,"",
IF(SUM($AJ$214:AJ333)=1,AL333,
IF($AJ$334&gt;SUM($AJ$214:AJ333),_xlfn.CONCAT(", ",AL333),
IF($AJ$334=SUM($AJ$214:AJ333),_xlfn.CONCAT(" y ",AL333)))))</f>
        <v/>
      </c>
      <c r="AL333" s="231" t="s">
        <v>6331</v>
      </c>
      <c r="AM333" s="426">
        <f t="shared" si="37"/>
        <v>0</v>
      </c>
    </row>
    <row r="334" spans="1:39" s="4" customFormat="1">
      <c r="A334" s="6"/>
      <c r="B334" s="5"/>
      <c r="C334" s="105"/>
      <c r="D334" s="105"/>
      <c r="E334" s="105"/>
      <c r="F334" s="105"/>
      <c r="G334" s="105"/>
      <c r="H334" s="105"/>
      <c r="I334" s="105"/>
      <c r="J334" s="105"/>
      <c r="K334" s="105"/>
      <c r="L334" s="105"/>
      <c r="M334" s="105"/>
      <c r="N334" s="105"/>
      <c r="O334" s="105"/>
      <c r="P334" s="105"/>
      <c r="Q334" s="105"/>
      <c r="R334" s="105"/>
      <c r="S334" s="105"/>
      <c r="T334" s="105"/>
      <c r="U334" s="105"/>
      <c r="V334" s="105"/>
      <c r="W334" s="105"/>
      <c r="X334" s="105"/>
      <c r="Y334" s="105"/>
      <c r="Z334" s="105"/>
      <c r="AA334" s="105"/>
      <c r="AB334" s="105"/>
      <c r="AC334" s="105"/>
      <c r="AD334" s="105"/>
      <c r="AH334" s="467">
        <f>SUM(AH214:AH333)</f>
        <v>0</v>
      </c>
      <c r="AI334" s="461">
        <f>SUM(AI214:AI333)</f>
        <v>0</v>
      </c>
      <c r="AJ334" s="292">
        <f>SUM(AJ214:AJ333)</f>
        <v>0</v>
      </c>
      <c r="AK334" s="292" t="str">
        <f>IF(AJ334=0,"",_xlfn.CONCAT(AK214:AK333))</f>
        <v/>
      </c>
      <c r="AL334" s="293" t="str">
        <f>IF(AJ334=0,"",
IF(AJ334&gt;10,"Favor de ingresar toda la información requerida en la pregunta y/o verifique que no tenga información en celdas sombreadas",
IF(AJ334=1,_xlfn.CONCAT("Favor de revisar la información capturada en el numeral ",AK334),_xlfn.CONCAT("Favor de revisar la información capturada en los numerales ",AK334))))</f>
        <v/>
      </c>
      <c r="AM334" s="535">
        <f>SUM(AM214:AM333)</f>
        <v>0</v>
      </c>
    </row>
    <row r="335" spans="1:39" s="4" customFormat="1" ht="24" customHeight="1">
      <c r="A335" s="6"/>
      <c r="C335" s="627" t="s">
        <v>270</v>
      </c>
      <c r="D335" s="627"/>
      <c r="E335" s="627"/>
      <c r="F335" s="627"/>
      <c r="G335" s="627"/>
      <c r="H335" s="627"/>
      <c r="I335" s="627"/>
      <c r="J335" s="627"/>
      <c r="K335" s="627"/>
      <c r="L335" s="627"/>
      <c r="M335" s="627"/>
      <c r="N335" s="627"/>
      <c r="O335" s="627"/>
      <c r="P335" s="627"/>
      <c r="Q335" s="627"/>
      <c r="R335" s="627"/>
      <c r="S335" s="627"/>
      <c r="T335" s="627"/>
      <c r="U335" s="627"/>
      <c r="V335" s="627"/>
      <c r="W335" s="627"/>
      <c r="X335" s="627"/>
      <c r="Y335" s="627"/>
      <c r="Z335" s="627"/>
      <c r="AA335" s="627"/>
      <c r="AB335" s="627"/>
      <c r="AC335" s="627"/>
      <c r="AD335" s="627"/>
    </row>
    <row r="336" spans="1:39" s="4" customFormat="1" ht="60" customHeight="1">
      <c r="A336" s="6"/>
      <c r="C336" s="628"/>
      <c r="D336" s="628"/>
      <c r="E336" s="628"/>
      <c r="F336" s="628"/>
      <c r="G336" s="628"/>
      <c r="H336" s="628"/>
      <c r="I336" s="628"/>
      <c r="J336" s="628"/>
      <c r="K336" s="628"/>
      <c r="L336" s="628"/>
      <c r="M336" s="628"/>
      <c r="N336" s="628"/>
      <c r="O336" s="628"/>
      <c r="P336" s="628"/>
      <c r="Q336" s="628"/>
      <c r="R336" s="628"/>
      <c r="S336" s="628"/>
      <c r="T336" s="628"/>
      <c r="U336" s="628"/>
      <c r="V336" s="628"/>
      <c r="W336" s="628"/>
      <c r="X336" s="628"/>
      <c r="Y336" s="628"/>
      <c r="Z336" s="628"/>
      <c r="AA336" s="628"/>
      <c r="AB336" s="628"/>
      <c r="AC336" s="628"/>
      <c r="AD336" s="628"/>
    </row>
    <row r="337" spans="1:31" s="4" customFormat="1" ht="14.25">
      <c r="A337" s="6"/>
      <c r="B337" s="720" t="str">
        <f>AL334</f>
        <v/>
      </c>
      <c r="C337" s="720"/>
      <c r="D337" s="720"/>
      <c r="E337" s="720"/>
      <c r="F337" s="720"/>
      <c r="G337" s="720"/>
      <c r="H337" s="720"/>
      <c r="I337" s="720"/>
      <c r="J337" s="720"/>
      <c r="K337" s="720"/>
      <c r="L337" s="720"/>
      <c r="M337" s="720"/>
      <c r="N337" s="720"/>
      <c r="O337" s="720"/>
      <c r="P337" s="720"/>
      <c r="Q337" s="720"/>
      <c r="R337" s="720"/>
      <c r="S337" s="720"/>
      <c r="T337" s="720"/>
      <c r="U337" s="720"/>
      <c r="V337" s="720"/>
      <c r="W337" s="720"/>
      <c r="X337" s="720"/>
      <c r="Y337" s="720"/>
      <c r="Z337" s="720"/>
      <c r="AA337" s="720"/>
      <c r="AB337" s="720"/>
      <c r="AC337" s="720"/>
      <c r="AD337" s="720"/>
    </row>
    <row r="338" spans="1:31" s="4" customFormat="1" ht="14.25">
      <c r="A338" s="6"/>
      <c r="B338" s="873" t="str">
        <f>IF(AH334&gt;0,"Alerta: debido a que cuenta con registros NS, debe proporcionar una justificación en el area de comentarios al final de la pregunta","")</f>
        <v/>
      </c>
      <c r="C338" s="873"/>
      <c r="D338" s="873"/>
      <c r="E338" s="873"/>
      <c r="F338" s="873"/>
      <c r="G338" s="873"/>
      <c r="H338" s="873"/>
      <c r="I338" s="873"/>
      <c r="J338" s="873"/>
      <c r="K338" s="873"/>
      <c r="L338" s="873"/>
      <c r="M338" s="873"/>
      <c r="N338" s="873"/>
      <c r="O338" s="873"/>
      <c r="P338" s="873"/>
      <c r="Q338" s="873"/>
      <c r="R338" s="873"/>
      <c r="S338" s="873"/>
      <c r="T338" s="873"/>
      <c r="U338" s="873"/>
      <c r="V338" s="873"/>
      <c r="W338" s="873"/>
      <c r="X338" s="873"/>
      <c r="Y338" s="873"/>
      <c r="Z338" s="873"/>
      <c r="AA338" s="873"/>
      <c r="AB338" s="873"/>
      <c r="AC338" s="873"/>
      <c r="AD338" s="873"/>
    </row>
    <row r="339" spans="1:31" s="4" customFormat="1" ht="14.25">
      <c r="A339" s="6"/>
      <c r="B339" s="657" t="str">
        <f>IF(AM334&gt;0,"La suma de la col.Aspectos Susceptibles por fila deben ser mayor a cero, ya que tiene el cod.1 en la col.¿Le fueron identificados…?","")</f>
        <v/>
      </c>
      <c r="C339" s="657"/>
      <c r="D339" s="657"/>
      <c r="E339" s="657"/>
      <c r="F339" s="657"/>
      <c r="G339" s="657"/>
      <c r="H339" s="657"/>
      <c r="I339" s="657"/>
      <c r="J339" s="657"/>
      <c r="K339" s="657"/>
      <c r="L339" s="657"/>
      <c r="M339" s="657"/>
      <c r="N339" s="657"/>
      <c r="O339" s="657"/>
      <c r="P339" s="657"/>
      <c r="Q339" s="657"/>
      <c r="R339" s="657"/>
      <c r="S339" s="657"/>
      <c r="T339" s="657"/>
      <c r="U339" s="657"/>
      <c r="V339" s="657"/>
      <c r="W339" s="657"/>
      <c r="X339" s="657"/>
      <c r="Y339" s="657"/>
      <c r="Z339" s="657"/>
      <c r="AA339" s="657"/>
      <c r="AB339" s="657"/>
      <c r="AC339" s="657"/>
      <c r="AD339" s="657"/>
      <c r="AE339" s="657"/>
    </row>
    <row r="340" spans="1:31" s="4" customFormat="1" ht="14.25">
      <c r="A340" s="6"/>
      <c r="B340" s="5"/>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c r="AD340" s="41"/>
    </row>
    <row r="341" spans="1:31" s="4" customFormat="1" ht="14.25">
      <c r="A341" s="6"/>
      <c r="B341" s="5"/>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c r="AD341" s="41"/>
    </row>
    <row r="342" spans="1:31" s="4" customFormat="1" ht="14.25">
      <c r="A342" s="6"/>
      <c r="B342" s="5"/>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c r="AD342" s="41"/>
    </row>
  </sheetData>
  <sheetProtection algorithmName="SHA-512" hashValue="Nd/igASPU4/HibAmozf6L8Bk+zhULjFzIfx1fjGXbx+t2QbclR/vY5RAPzFxaA0M2TBFNozncsE6ND7fBDLX5w==" saltValue="OEP3TLNqJrCz0EKCAQLNsw==" spinCount="100000" sheet="1" objects="1" scenarios="1"/>
  <mergeCells count="1193">
    <mergeCell ref="AJ38:AJ39"/>
    <mergeCell ref="B41:AE41"/>
    <mergeCell ref="AX61:AX62"/>
    <mergeCell ref="B208:AE208"/>
    <mergeCell ref="AM212:AM213"/>
    <mergeCell ref="B339:AE339"/>
    <mergeCell ref="W178:Z178"/>
    <mergeCell ref="AA178:AD178"/>
    <mergeCell ref="D179:J179"/>
    <mergeCell ref="K179:N179"/>
    <mergeCell ref="O179:R179"/>
    <mergeCell ref="S179:V179"/>
    <mergeCell ref="W179:Z179"/>
    <mergeCell ref="AA179:AD179"/>
    <mergeCell ref="D180:J180"/>
    <mergeCell ref="K180:N180"/>
    <mergeCell ref="O180:R180"/>
    <mergeCell ref="S180:V180"/>
    <mergeCell ref="D181:J181"/>
    <mergeCell ref="K181:N181"/>
    <mergeCell ref="O181:R181"/>
    <mergeCell ref="S181:V181"/>
    <mergeCell ref="W181:Z181"/>
    <mergeCell ref="AA181:AD181"/>
    <mergeCell ref="K176:N176"/>
    <mergeCell ref="O176:R176"/>
    <mergeCell ref="S176:V176"/>
    <mergeCell ref="W176:Z176"/>
    <mergeCell ref="AA176:AD176"/>
    <mergeCell ref="D177:J177"/>
    <mergeCell ref="K177:N177"/>
    <mergeCell ref="O177:R177"/>
    <mergeCell ref="AA173:AD173"/>
    <mergeCell ref="AA180:AD180"/>
    <mergeCell ref="AA167:AD167"/>
    <mergeCell ref="D168:J168"/>
    <mergeCell ref="K168:N168"/>
    <mergeCell ref="O168:R168"/>
    <mergeCell ref="S168:V168"/>
    <mergeCell ref="W168:Z168"/>
    <mergeCell ref="AA168:AD168"/>
    <mergeCell ref="O170:R170"/>
    <mergeCell ref="S170:V170"/>
    <mergeCell ref="W170:Z170"/>
    <mergeCell ref="AA170:AD170"/>
    <mergeCell ref="D171:J171"/>
    <mergeCell ref="K171:N171"/>
    <mergeCell ref="O171:R171"/>
    <mergeCell ref="S171:V171"/>
    <mergeCell ref="W171:Z171"/>
    <mergeCell ref="AA171:AD171"/>
    <mergeCell ref="D174:J174"/>
    <mergeCell ref="K174:N174"/>
    <mergeCell ref="O174:R174"/>
    <mergeCell ref="S174:V174"/>
    <mergeCell ref="W174:Z174"/>
    <mergeCell ref="AA174:AD174"/>
    <mergeCell ref="D175:J175"/>
    <mergeCell ref="K175:N175"/>
    <mergeCell ref="O175:R175"/>
    <mergeCell ref="S175:V175"/>
    <mergeCell ref="W175:Z175"/>
    <mergeCell ref="AA175:AD175"/>
    <mergeCell ref="S177:V177"/>
    <mergeCell ref="W177:Z177"/>
    <mergeCell ref="AA177:AD177"/>
    <mergeCell ref="D178:J178"/>
    <mergeCell ref="O178:R178"/>
    <mergeCell ref="S178:V178"/>
    <mergeCell ref="D167:J167"/>
    <mergeCell ref="K167:N167"/>
    <mergeCell ref="O167:R167"/>
    <mergeCell ref="S167:V167"/>
    <mergeCell ref="W167:Z167"/>
    <mergeCell ref="O160:R160"/>
    <mergeCell ref="S160:V160"/>
    <mergeCell ref="W160:Z160"/>
    <mergeCell ref="AA160:AD160"/>
    <mergeCell ref="D161:J161"/>
    <mergeCell ref="K161:N161"/>
    <mergeCell ref="O161:R161"/>
    <mergeCell ref="S161:V161"/>
    <mergeCell ref="W161:Z161"/>
    <mergeCell ref="AA161:AD161"/>
    <mergeCell ref="D162:J162"/>
    <mergeCell ref="K162:N162"/>
    <mergeCell ref="O162:R162"/>
    <mergeCell ref="S162:V162"/>
    <mergeCell ref="W162:Z162"/>
    <mergeCell ref="AA162:AD162"/>
    <mergeCell ref="D163:J163"/>
    <mergeCell ref="K163:N163"/>
    <mergeCell ref="O163:R163"/>
    <mergeCell ref="S163:V163"/>
    <mergeCell ref="W163:Z163"/>
    <mergeCell ref="D165:J165"/>
    <mergeCell ref="D156:J156"/>
    <mergeCell ref="K156:N156"/>
    <mergeCell ref="O156:R156"/>
    <mergeCell ref="S156:V156"/>
    <mergeCell ref="W156:Z156"/>
    <mergeCell ref="AA156:AD156"/>
    <mergeCell ref="D157:J157"/>
    <mergeCell ref="K157:N157"/>
    <mergeCell ref="O157:R157"/>
    <mergeCell ref="S157:V157"/>
    <mergeCell ref="W157:Z157"/>
    <mergeCell ref="AA157:AD157"/>
    <mergeCell ref="D158:J158"/>
    <mergeCell ref="K158:N158"/>
    <mergeCell ref="O158:R158"/>
    <mergeCell ref="S158:V158"/>
    <mergeCell ref="W158:Z158"/>
    <mergeCell ref="AA158:AD158"/>
    <mergeCell ref="D153:J153"/>
    <mergeCell ref="K153:N153"/>
    <mergeCell ref="O153:R153"/>
    <mergeCell ref="S153:V153"/>
    <mergeCell ref="W153:Z153"/>
    <mergeCell ref="AA153:AD153"/>
    <mergeCell ref="D154:J154"/>
    <mergeCell ref="K154:N154"/>
    <mergeCell ref="O154:R154"/>
    <mergeCell ref="S154:V154"/>
    <mergeCell ref="W154:Z154"/>
    <mergeCell ref="AA154:AD154"/>
    <mergeCell ref="D155:J155"/>
    <mergeCell ref="K155:N155"/>
    <mergeCell ref="O155:R155"/>
    <mergeCell ref="S155:V155"/>
    <mergeCell ref="W155:Z155"/>
    <mergeCell ref="AA155:AD155"/>
    <mergeCell ref="D150:J150"/>
    <mergeCell ref="K150:N150"/>
    <mergeCell ref="O150:R150"/>
    <mergeCell ref="S150:V150"/>
    <mergeCell ref="W150:Z150"/>
    <mergeCell ref="AA150:AD150"/>
    <mergeCell ref="O152:R152"/>
    <mergeCell ref="S152:V152"/>
    <mergeCell ref="W152:Z152"/>
    <mergeCell ref="AA152:AD152"/>
    <mergeCell ref="D151:J151"/>
    <mergeCell ref="K151:N151"/>
    <mergeCell ref="O151:R151"/>
    <mergeCell ref="S151:V151"/>
    <mergeCell ref="W151:Z151"/>
    <mergeCell ref="AA151:AD151"/>
    <mergeCell ref="D152:J152"/>
    <mergeCell ref="K152:N152"/>
    <mergeCell ref="O145:R145"/>
    <mergeCell ref="S145:V145"/>
    <mergeCell ref="W145:Z145"/>
    <mergeCell ref="AA145:AD145"/>
    <mergeCell ref="W148:Z148"/>
    <mergeCell ref="AA148:AD148"/>
    <mergeCell ref="D149:J149"/>
    <mergeCell ref="K149:N149"/>
    <mergeCell ref="O149:R149"/>
    <mergeCell ref="S149:V149"/>
    <mergeCell ref="W149:Z149"/>
    <mergeCell ref="AA149:AD149"/>
    <mergeCell ref="D146:J146"/>
    <mergeCell ref="K146:N146"/>
    <mergeCell ref="O146:R146"/>
    <mergeCell ref="S146:V146"/>
    <mergeCell ref="W146:Z146"/>
    <mergeCell ref="AA146:AD146"/>
    <mergeCell ref="D147:J147"/>
    <mergeCell ref="K147:N147"/>
    <mergeCell ref="O147:R147"/>
    <mergeCell ref="S147:V147"/>
    <mergeCell ref="W147:Z147"/>
    <mergeCell ref="AA147:AD147"/>
    <mergeCell ref="D148:J148"/>
    <mergeCell ref="K148:N148"/>
    <mergeCell ref="O148:R148"/>
    <mergeCell ref="S148:V148"/>
    <mergeCell ref="D138:J138"/>
    <mergeCell ref="K138:N138"/>
    <mergeCell ref="O138:R138"/>
    <mergeCell ref="S138:V138"/>
    <mergeCell ref="W138:Z138"/>
    <mergeCell ref="AA138:AD138"/>
    <mergeCell ref="D139:J139"/>
    <mergeCell ref="K139:N139"/>
    <mergeCell ref="O139:R139"/>
    <mergeCell ref="S139:V139"/>
    <mergeCell ref="W139:Z139"/>
    <mergeCell ref="AA139:AD139"/>
    <mergeCell ref="D140:J140"/>
    <mergeCell ref="K140:N140"/>
    <mergeCell ref="O140:R140"/>
    <mergeCell ref="S140:V140"/>
    <mergeCell ref="W140:Z140"/>
    <mergeCell ref="AA140:AD140"/>
    <mergeCell ref="D135:J135"/>
    <mergeCell ref="K135:N135"/>
    <mergeCell ref="O135:R135"/>
    <mergeCell ref="S135:V135"/>
    <mergeCell ref="W135:Z135"/>
    <mergeCell ref="AA135:AD135"/>
    <mergeCell ref="D136:J136"/>
    <mergeCell ref="K136:N136"/>
    <mergeCell ref="O136:R136"/>
    <mergeCell ref="S136:V136"/>
    <mergeCell ref="W136:Z136"/>
    <mergeCell ref="AA136:AD136"/>
    <mergeCell ref="D137:J137"/>
    <mergeCell ref="K137:N137"/>
    <mergeCell ref="O137:R137"/>
    <mergeCell ref="S137:V137"/>
    <mergeCell ref="W137:Z137"/>
    <mergeCell ref="AA137:AD137"/>
    <mergeCell ref="D132:J132"/>
    <mergeCell ref="K132:N132"/>
    <mergeCell ref="O132:R132"/>
    <mergeCell ref="S132:V132"/>
    <mergeCell ref="W132:Z132"/>
    <mergeCell ref="AA132:AD132"/>
    <mergeCell ref="O134:R134"/>
    <mergeCell ref="S134:V134"/>
    <mergeCell ref="W134:Z134"/>
    <mergeCell ref="AA134:AD134"/>
    <mergeCell ref="D133:J133"/>
    <mergeCell ref="K133:N133"/>
    <mergeCell ref="O133:R133"/>
    <mergeCell ref="S133:V133"/>
    <mergeCell ref="W133:Z133"/>
    <mergeCell ref="AA133:AD133"/>
    <mergeCell ref="D134:J134"/>
    <mergeCell ref="K134:N134"/>
    <mergeCell ref="O127:R127"/>
    <mergeCell ref="S127:V127"/>
    <mergeCell ref="W127:Z127"/>
    <mergeCell ref="AA127:AD127"/>
    <mergeCell ref="W130:Z130"/>
    <mergeCell ref="AA130:AD130"/>
    <mergeCell ref="D131:J131"/>
    <mergeCell ref="K131:N131"/>
    <mergeCell ref="O131:R131"/>
    <mergeCell ref="S131:V131"/>
    <mergeCell ref="W131:Z131"/>
    <mergeCell ref="AA131:AD131"/>
    <mergeCell ref="D128:J128"/>
    <mergeCell ref="K128:N128"/>
    <mergeCell ref="O128:R128"/>
    <mergeCell ref="S128:V128"/>
    <mergeCell ref="W128:Z128"/>
    <mergeCell ref="AA128:AD128"/>
    <mergeCell ref="D129:J129"/>
    <mergeCell ref="K129:N129"/>
    <mergeCell ref="O129:R129"/>
    <mergeCell ref="S129:V129"/>
    <mergeCell ref="D120:J120"/>
    <mergeCell ref="K120:N120"/>
    <mergeCell ref="O120:R120"/>
    <mergeCell ref="S120:V120"/>
    <mergeCell ref="W120:Z120"/>
    <mergeCell ref="AA120:AD120"/>
    <mergeCell ref="D121:J121"/>
    <mergeCell ref="K121:N121"/>
    <mergeCell ref="O121:R121"/>
    <mergeCell ref="S121:V121"/>
    <mergeCell ref="W121:Z121"/>
    <mergeCell ref="AA121:AD121"/>
    <mergeCell ref="D122:J122"/>
    <mergeCell ref="K122:N122"/>
    <mergeCell ref="O122:R122"/>
    <mergeCell ref="S122:V122"/>
    <mergeCell ref="W122:Z122"/>
    <mergeCell ref="AA122:AD122"/>
    <mergeCell ref="D117:J117"/>
    <mergeCell ref="K117:N117"/>
    <mergeCell ref="O117:R117"/>
    <mergeCell ref="S117:V117"/>
    <mergeCell ref="W117:Z117"/>
    <mergeCell ref="AA117:AD117"/>
    <mergeCell ref="D118:J118"/>
    <mergeCell ref="K118:N118"/>
    <mergeCell ref="O118:R118"/>
    <mergeCell ref="S118:V118"/>
    <mergeCell ref="W118:Z118"/>
    <mergeCell ref="AA118:AD118"/>
    <mergeCell ref="D119:J119"/>
    <mergeCell ref="K119:N119"/>
    <mergeCell ref="O119:R119"/>
    <mergeCell ref="S119:V119"/>
    <mergeCell ref="W119:Z119"/>
    <mergeCell ref="AA119:AD119"/>
    <mergeCell ref="D114:J114"/>
    <mergeCell ref="K114:N114"/>
    <mergeCell ref="O114:R114"/>
    <mergeCell ref="S114:V114"/>
    <mergeCell ref="W114:Z114"/>
    <mergeCell ref="AA114:AD114"/>
    <mergeCell ref="O116:R116"/>
    <mergeCell ref="S116:V116"/>
    <mergeCell ref="W116:Z116"/>
    <mergeCell ref="AA116:AD116"/>
    <mergeCell ref="D115:J115"/>
    <mergeCell ref="K115:N115"/>
    <mergeCell ref="O115:R115"/>
    <mergeCell ref="S115:V115"/>
    <mergeCell ref="W115:Z115"/>
    <mergeCell ref="AA115:AD115"/>
    <mergeCell ref="D116:J116"/>
    <mergeCell ref="K116:N116"/>
    <mergeCell ref="O109:R109"/>
    <mergeCell ref="S109:V109"/>
    <mergeCell ref="W109:Z109"/>
    <mergeCell ref="AA109:AD109"/>
    <mergeCell ref="W112:Z112"/>
    <mergeCell ref="AA112:AD112"/>
    <mergeCell ref="D113:J113"/>
    <mergeCell ref="K113:N113"/>
    <mergeCell ref="O113:R113"/>
    <mergeCell ref="S113:V113"/>
    <mergeCell ref="W113:Z113"/>
    <mergeCell ref="AA113:AD113"/>
    <mergeCell ref="D110:J110"/>
    <mergeCell ref="K110:N110"/>
    <mergeCell ref="O110:R110"/>
    <mergeCell ref="S110:V110"/>
    <mergeCell ref="W110:Z110"/>
    <mergeCell ref="AA110:AD110"/>
    <mergeCell ref="D111:J111"/>
    <mergeCell ref="K111:N111"/>
    <mergeCell ref="O111:R111"/>
    <mergeCell ref="S111:V111"/>
    <mergeCell ref="D102:J102"/>
    <mergeCell ref="K102:N102"/>
    <mergeCell ref="O102:R102"/>
    <mergeCell ref="S102:V102"/>
    <mergeCell ref="W102:Z102"/>
    <mergeCell ref="AA102:AD102"/>
    <mergeCell ref="D103:J103"/>
    <mergeCell ref="K103:N103"/>
    <mergeCell ref="O103:R103"/>
    <mergeCell ref="S103:V103"/>
    <mergeCell ref="W103:Z103"/>
    <mergeCell ref="AA103:AD103"/>
    <mergeCell ref="D104:J104"/>
    <mergeCell ref="K104:N104"/>
    <mergeCell ref="O104:R104"/>
    <mergeCell ref="S104:V104"/>
    <mergeCell ref="W104:Z104"/>
    <mergeCell ref="AA104:AD104"/>
    <mergeCell ref="D99:J99"/>
    <mergeCell ref="K99:N99"/>
    <mergeCell ref="O99:R99"/>
    <mergeCell ref="S99:V99"/>
    <mergeCell ref="W99:Z99"/>
    <mergeCell ref="AA99:AD99"/>
    <mergeCell ref="D100:J100"/>
    <mergeCell ref="K100:N100"/>
    <mergeCell ref="O100:R100"/>
    <mergeCell ref="S100:V100"/>
    <mergeCell ref="W100:Z100"/>
    <mergeCell ref="AA100:AD100"/>
    <mergeCell ref="D101:J101"/>
    <mergeCell ref="K101:N101"/>
    <mergeCell ref="O101:R101"/>
    <mergeCell ref="S101:V101"/>
    <mergeCell ref="W101:Z101"/>
    <mergeCell ref="AA101:AD101"/>
    <mergeCell ref="D96:J96"/>
    <mergeCell ref="K96:N96"/>
    <mergeCell ref="O96:R96"/>
    <mergeCell ref="S96:V96"/>
    <mergeCell ref="W96:Z96"/>
    <mergeCell ref="AA96:AD96"/>
    <mergeCell ref="O98:R98"/>
    <mergeCell ref="S98:V98"/>
    <mergeCell ref="W98:Z98"/>
    <mergeCell ref="AA98:AD98"/>
    <mergeCell ref="D97:J97"/>
    <mergeCell ref="K97:N97"/>
    <mergeCell ref="O97:R97"/>
    <mergeCell ref="S97:V97"/>
    <mergeCell ref="W97:Z97"/>
    <mergeCell ref="AA97:AD97"/>
    <mergeCell ref="D98:J98"/>
    <mergeCell ref="K98:N98"/>
    <mergeCell ref="O91:R91"/>
    <mergeCell ref="S91:V91"/>
    <mergeCell ref="W91:Z91"/>
    <mergeCell ref="AA91:AD91"/>
    <mergeCell ref="W94:Z94"/>
    <mergeCell ref="AA94:AD94"/>
    <mergeCell ref="D95:J95"/>
    <mergeCell ref="K95:N95"/>
    <mergeCell ref="O95:R95"/>
    <mergeCell ref="S95:V95"/>
    <mergeCell ref="W95:Z95"/>
    <mergeCell ref="AA95:AD95"/>
    <mergeCell ref="D92:J92"/>
    <mergeCell ref="K92:N92"/>
    <mergeCell ref="O92:R92"/>
    <mergeCell ref="S92:V92"/>
    <mergeCell ref="W92:Z92"/>
    <mergeCell ref="AA92:AD92"/>
    <mergeCell ref="D93:J93"/>
    <mergeCell ref="K93:N93"/>
    <mergeCell ref="O93:R93"/>
    <mergeCell ref="S93:V93"/>
    <mergeCell ref="D84:J84"/>
    <mergeCell ref="K84:N84"/>
    <mergeCell ref="O84:R84"/>
    <mergeCell ref="S84:V84"/>
    <mergeCell ref="W84:Z84"/>
    <mergeCell ref="AA84:AD84"/>
    <mergeCell ref="D85:J85"/>
    <mergeCell ref="K85:N85"/>
    <mergeCell ref="O85:R85"/>
    <mergeCell ref="S85:V85"/>
    <mergeCell ref="W85:Z85"/>
    <mergeCell ref="AA85:AD85"/>
    <mergeCell ref="D86:J86"/>
    <mergeCell ref="K86:N86"/>
    <mergeCell ref="O86:R86"/>
    <mergeCell ref="S86:V86"/>
    <mergeCell ref="W86:Z86"/>
    <mergeCell ref="AA86:AD86"/>
    <mergeCell ref="D81:J81"/>
    <mergeCell ref="K81:N81"/>
    <mergeCell ref="O81:R81"/>
    <mergeCell ref="S81:V81"/>
    <mergeCell ref="W81:Z81"/>
    <mergeCell ref="AA81:AD81"/>
    <mergeCell ref="D82:J82"/>
    <mergeCell ref="K82:N82"/>
    <mergeCell ref="O82:R82"/>
    <mergeCell ref="S82:V82"/>
    <mergeCell ref="W82:Z82"/>
    <mergeCell ref="AA82:AD82"/>
    <mergeCell ref="D83:J83"/>
    <mergeCell ref="K83:N83"/>
    <mergeCell ref="O83:R83"/>
    <mergeCell ref="S83:V83"/>
    <mergeCell ref="W83:Z83"/>
    <mergeCell ref="AA83:AD83"/>
    <mergeCell ref="D78:J78"/>
    <mergeCell ref="K78:N78"/>
    <mergeCell ref="O78:R78"/>
    <mergeCell ref="S78:V78"/>
    <mergeCell ref="W78:Z78"/>
    <mergeCell ref="AA78:AD78"/>
    <mergeCell ref="O80:R80"/>
    <mergeCell ref="S80:V80"/>
    <mergeCell ref="W80:Z80"/>
    <mergeCell ref="AA80:AD80"/>
    <mergeCell ref="D79:J79"/>
    <mergeCell ref="K79:N79"/>
    <mergeCell ref="O79:R79"/>
    <mergeCell ref="S79:V79"/>
    <mergeCell ref="W79:Z79"/>
    <mergeCell ref="AA79:AD79"/>
    <mergeCell ref="D80:J80"/>
    <mergeCell ref="K80:N80"/>
    <mergeCell ref="O73:R73"/>
    <mergeCell ref="S73:V73"/>
    <mergeCell ref="W73:Z73"/>
    <mergeCell ref="AA73:AD73"/>
    <mergeCell ref="W76:Z76"/>
    <mergeCell ref="AA76:AD76"/>
    <mergeCell ref="D77:J77"/>
    <mergeCell ref="K77:N77"/>
    <mergeCell ref="O77:R77"/>
    <mergeCell ref="S77:V77"/>
    <mergeCell ref="W77:Z77"/>
    <mergeCell ref="AA77:AD77"/>
    <mergeCell ref="D74:J74"/>
    <mergeCell ref="K74:N74"/>
    <mergeCell ref="O74:R74"/>
    <mergeCell ref="S74:V74"/>
    <mergeCell ref="W74:Z74"/>
    <mergeCell ref="AA74:AD74"/>
    <mergeCell ref="D75:J75"/>
    <mergeCell ref="K75:N75"/>
    <mergeCell ref="O75:R75"/>
    <mergeCell ref="S75:V75"/>
    <mergeCell ref="W67:Z67"/>
    <mergeCell ref="AA67:AD67"/>
    <mergeCell ref="D68:J68"/>
    <mergeCell ref="K68:N68"/>
    <mergeCell ref="O68:R68"/>
    <mergeCell ref="S68:V68"/>
    <mergeCell ref="W68:Z68"/>
    <mergeCell ref="AA68:AD68"/>
    <mergeCell ref="D65:J65"/>
    <mergeCell ref="K65:N65"/>
    <mergeCell ref="O65:R65"/>
    <mergeCell ref="S65:V65"/>
    <mergeCell ref="AA62:AD62"/>
    <mergeCell ref="W62:Z62"/>
    <mergeCell ref="S62:V62"/>
    <mergeCell ref="O62:R62"/>
    <mergeCell ref="O63:R63"/>
    <mergeCell ref="S63:V63"/>
    <mergeCell ref="C336:AD336"/>
    <mergeCell ref="C335:AD335"/>
    <mergeCell ref="D219:R219"/>
    <mergeCell ref="S219:X219"/>
    <mergeCell ref="Y219:AD219"/>
    <mergeCell ref="D220:R220"/>
    <mergeCell ref="S220:X220"/>
    <mergeCell ref="Y220:AD220"/>
    <mergeCell ref="D221:R221"/>
    <mergeCell ref="S221:X221"/>
    <mergeCell ref="Y221:AD221"/>
    <mergeCell ref="D222:R222"/>
    <mergeCell ref="S222:X222"/>
    <mergeCell ref="Y222:AD222"/>
    <mergeCell ref="D223:R223"/>
    <mergeCell ref="D271:R271"/>
    <mergeCell ref="S271:X271"/>
    <mergeCell ref="D278:R278"/>
    <mergeCell ref="S278:X278"/>
    <mergeCell ref="D285:R285"/>
    <mergeCell ref="S285:X285"/>
    <mergeCell ref="D292:R292"/>
    <mergeCell ref="S292:X292"/>
    <mergeCell ref="D299:R299"/>
    <mergeCell ref="S299:X299"/>
    <mergeCell ref="D306:R306"/>
    <mergeCell ref="S306:X306"/>
    <mergeCell ref="D313:R313"/>
    <mergeCell ref="S313:X313"/>
    <mergeCell ref="D320:R320"/>
    <mergeCell ref="S223:X223"/>
    <mergeCell ref="Y223:AD223"/>
    <mergeCell ref="C201:AD201"/>
    <mergeCell ref="C202:AD202"/>
    <mergeCell ref="B209:AD209"/>
    <mergeCell ref="C210:AD210"/>
    <mergeCell ref="C211:AD211"/>
    <mergeCell ref="D195:O195"/>
    <mergeCell ref="D196:O196"/>
    <mergeCell ref="D197:O197"/>
    <mergeCell ref="D199:O199"/>
    <mergeCell ref="D191:O191"/>
    <mergeCell ref="R191:AD191"/>
    <mergeCell ref="D192:O192"/>
    <mergeCell ref="R192:AD192"/>
    <mergeCell ref="D193:O193"/>
    <mergeCell ref="R193:AD193"/>
    <mergeCell ref="C188:O188"/>
    <mergeCell ref="Q188:AD188"/>
    <mergeCell ref="D189:O189"/>
    <mergeCell ref="R189:AD189"/>
    <mergeCell ref="D190:O190"/>
    <mergeCell ref="R190:AD190"/>
    <mergeCell ref="R195:AD195"/>
    <mergeCell ref="D198:O198"/>
    <mergeCell ref="D194:O194"/>
    <mergeCell ref="R194:AD194"/>
    <mergeCell ref="D182:J182"/>
    <mergeCell ref="K182:N182"/>
    <mergeCell ref="O182:R182"/>
    <mergeCell ref="S182:V182"/>
    <mergeCell ref="W182:Z182"/>
    <mergeCell ref="AA182:AD182"/>
    <mergeCell ref="C186:F186"/>
    <mergeCell ref="G186:AD186"/>
    <mergeCell ref="C184:F184"/>
    <mergeCell ref="G184:AD184"/>
    <mergeCell ref="K178:N178"/>
    <mergeCell ref="D169:J169"/>
    <mergeCell ref="K169:N169"/>
    <mergeCell ref="O169:R169"/>
    <mergeCell ref="S169:V169"/>
    <mergeCell ref="W169:Z169"/>
    <mergeCell ref="AA169:AD169"/>
    <mergeCell ref="D170:J170"/>
    <mergeCell ref="K170:N170"/>
    <mergeCell ref="D176:J176"/>
    <mergeCell ref="W180:Z180"/>
    <mergeCell ref="D172:J172"/>
    <mergeCell ref="K172:N172"/>
    <mergeCell ref="O172:R172"/>
    <mergeCell ref="S172:V172"/>
    <mergeCell ref="W172:Z172"/>
    <mergeCell ref="AA172:AD172"/>
    <mergeCell ref="D173:J173"/>
    <mergeCell ref="K173:N173"/>
    <mergeCell ref="O173:R173"/>
    <mergeCell ref="S173:V173"/>
    <mergeCell ref="W173:Z173"/>
    <mergeCell ref="K165:N165"/>
    <mergeCell ref="O165:R165"/>
    <mergeCell ref="S165:V165"/>
    <mergeCell ref="W165:Z165"/>
    <mergeCell ref="AA165:AD165"/>
    <mergeCell ref="D166:J166"/>
    <mergeCell ref="K166:N166"/>
    <mergeCell ref="O166:R166"/>
    <mergeCell ref="S166:V166"/>
    <mergeCell ref="W166:Z166"/>
    <mergeCell ref="AA166:AD166"/>
    <mergeCell ref="D159:J159"/>
    <mergeCell ref="K159:N159"/>
    <mergeCell ref="O159:R159"/>
    <mergeCell ref="S159:V159"/>
    <mergeCell ref="W159:Z159"/>
    <mergeCell ref="AA159:AD159"/>
    <mergeCell ref="D160:J160"/>
    <mergeCell ref="K160:N160"/>
    <mergeCell ref="AA163:AD163"/>
    <mergeCell ref="D164:J164"/>
    <mergeCell ref="K164:N164"/>
    <mergeCell ref="O164:R164"/>
    <mergeCell ref="S164:V164"/>
    <mergeCell ref="W164:Z164"/>
    <mergeCell ref="AA164:AD164"/>
    <mergeCell ref="D141:J141"/>
    <mergeCell ref="K141:N141"/>
    <mergeCell ref="O141:R141"/>
    <mergeCell ref="S141:V141"/>
    <mergeCell ref="W141:Z141"/>
    <mergeCell ref="AA141:AD141"/>
    <mergeCell ref="D142:J142"/>
    <mergeCell ref="K142:N142"/>
    <mergeCell ref="O142:R142"/>
    <mergeCell ref="S142:V142"/>
    <mergeCell ref="W142:Z142"/>
    <mergeCell ref="AA142:AD142"/>
    <mergeCell ref="D143:J143"/>
    <mergeCell ref="K143:N143"/>
    <mergeCell ref="O143:R143"/>
    <mergeCell ref="S143:V143"/>
    <mergeCell ref="W143:Z143"/>
    <mergeCell ref="AA143:AD143"/>
    <mergeCell ref="D144:J144"/>
    <mergeCell ref="K144:N144"/>
    <mergeCell ref="O144:R144"/>
    <mergeCell ref="S144:V144"/>
    <mergeCell ref="W144:Z144"/>
    <mergeCell ref="AA144:AD144"/>
    <mergeCell ref="D145:J145"/>
    <mergeCell ref="K145:N145"/>
    <mergeCell ref="W129:Z129"/>
    <mergeCell ref="AA129:AD129"/>
    <mergeCell ref="D130:J130"/>
    <mergeCell ref="K130:N130"/>
    <mergeCell ref="O130:R130"/>
    <mergeCell ref="S130:V130"/>
    <mergeCell ref="D123:J123"/>
    <mergeCell ref="K123:N123"/>
    <mergeCell ref="O123:R123"/>
    <mergeCell ref="S123:V123"/>
    <mergeCell ref="W123:Z123"/>
    <mergeCell ref="AA123:AD123"/>
    <mergeCell ref="D124:J124"/>
    <mergeCell ref="K124:N124"/>
    <mergeCell ref="O124:R124"/>
    <mergeCell ref="S124:V124"/>
    <mergeCell ref="W124:Z124"/>
    <mergeCell ref="AA124:AD124"/>
    <mergeCell ref="D125:J125"/>
    <mergeCell ref="K125:N125"/>
    <mergeCell ref="O125:R125"/>
    <mergeCell ref="S125:V125"/>
    <mergeCell ref="W125:Z125"/>
    <mergeCell ref="AA125:AD125"/>
    <mergeCell ref="D126:J126"/>
    <mergeCell ref="K126:N126"/>
    <mergeCell ref="O126:R126"/>
    <mergeCell ref="S126:V126"/>
    <mergeCell ref="W126:Z126"/>
    <mergeCell ref="AA126:AD126"/>
    <mergeCell ref="D127:J127"/>
    <mergeCell ref="K127:N127"/>
    <mergeCell ref="W111:Z111"/>
    <mergeCell ref="AA111:AD111"/>
    <mergeCell ref="D112:J112"/>
    <mergeCell ref="K112:N112"/>
    <mergeCell ref="O112:R112"/>
    <mergeCell ref="S112:V112"/>
    <mergeCell ref="D105:J105"/>
    <mergeCell ref="K105:N105"/>
    <mergeCell ref="O105:R105"/>
    <mergeCell ref="S105:V105"/>
    <mergeCell ref="W105:Z105"/>
    <mergeCell ref="AA105:AD105"/>
    <mergeCell ref="D106:J106"/>
    <mergeCell ref="K106:N106"/>
    <mergeCell ref="O106:R106"/>
    <mergeCell ref="S106:V106"/>
    <mergeCell ref="W106:Z106"/>
    <mergeCell ref="AA106:AD106"/>
    <mergeCell ref="D107:J107"/>
    <mergeCell ref="K107:N107"/>
    <mergeCell ref="O107:R107"/>
    <mergeCell ref="S107:V107"/>
    <mergeCell ref="W107:Z107"/>
    <mergeCell ref="AA107:AD107"/>
    <mergeCell ref="D108:J108"/>
    <mergeCell ref="K108:N108"/>
    <mergeCell ref="O108:R108"/>
    <mergeCell ref="S108:V108"/>
    <mergeCell ref="W108:Z108"/>
    <mergeCell ref="AA108:AD108"/>
    <mergeCell ref="D109:J109"/>
    <mergeCell ref="K109:N109"/>
    <mergeCell ref="W93:Z93"/>
    <mergeCell ref="AA93:AD93"/>
    <mergeCell ref="D94:J94"/>
    <mergeCell ref="K94:N94"/>
    <mergeCell ref="O94:R94"/>
    <mergeCell ref="S94:V94"/>
    <mergeCell ref="D87:J87"/>
    <mergeCell ref="K87:N87"/>
    <mergeCell ref="O87:R87"/>
    <mergeCell ref="S87:V87"/>
    <mergeCell ref="W87:Z87"/>
    <mergeCell ref="AA87:AD87"/>
    <mergeCell ref="D88:J88"/>
    <mergeCell ref="K88:N88"/>
    <mergeCell ref="O88:R88"/>
    <mergeCell ref="S88:V88"/>
    <mergeCell ref="W88:Z88"/>
    <mergeCell ref="AA88:AD88"/>
    <mergeCell ref="D89:J89"/>
    <mergeCell ref="K89:N89"/>
    <mergeCell ref="O89:R89"/>
    <mergeCell ref="S89:V89"/>
    <mergeCell ref="W89:Z89"/>
    <mergeCell ref="AA89:AD89"/>
    <mergeCell ref="D90:J90"/>
    <mergeCell ref="K90:N90"/>
    <mergeCell ref="O90:R90"/>
    <mergeCell ref="S90:V90"/>
    <mergeCell ref="W90:Z90"/>
    <mergeCell ref="AA90:AD90"/>
    <mergeCell ref="D91:J91"/>
    <mergeCell ref="K91:N91"/>
    <mergeCell ref="W75:Z75"/>
    <mergeCell ref="AA75:AD75"/>
    <mergeCell ref="D76:J76"/>
    <mergeCell ref="K76:N76"/>
    <mergeCell ref="O76:R76"/>
    <mergeCell ref="S76:V76"/>
    <mergeCell ref="D69:J69"/>
    <mergeCell ref="K69:N69"/>
    <mergeCell ref="O69:R69"/>
    <mergeCell ref="S69:V69"/>
    <mergeCell ref="W69:Z69"/>
    <mergeCell ref="AA69:AD69"/>
    <mergeCell ref="D70:J70"/>
    <mergeCell ref="K70:N70"/>
    <mergeCell ref="O70:R70"/>
    <mergeCell ref="S70:V70"/>
    <mergeCell ref="W70:Z70"/>
    <mergeCell ref="AA70:AD70"/>
    <mergeCell ref="D71:J71"/>
    <mergeCell ref="K71:N71"/>
    <mergeCell ref="O71:R71"/>
    <mergeCell ref="S71:V71"/>
    <mergeCell ref="W71:Z71"/>
    <mergeCell ref="AA71:AD71"/>
    <mergeCell ref="D72:J72"/>
    <mergeCell ref="K72:N72"/>
    <mergeCell ref="O72:R72"/>
    <mergeCell ref="S72:V72"/>
    <mergeCell ref="W72:Z72"/>
    <mergeCell ref="AA72:AD72"/>
    <mergeCell ref="D73:J73"/>
    <mergeCell ref="K73:N73"/>
    <mergeCell ref="W63:Z63"/>
    <mergeCell ref="AA63:AD63"/>
    <mergeCell ref="K62:N62"/>
    <mergeCell ref="D63:J63"/>
    <mergeCell ref="K63:N63"/>
    <mergeCell ref="D64:J64"/>
    <mergeCell ref="K64:N64"/>
    <mergeCell ref="O64:R64"/>
    <mergeCell ref="S64:V64"/>
    <mergeCell ref="W64:Z64"/>
    <mergeCell ref="AA64:AD64"/>
    <mergeCell ref="W65:Z65"/>
    <mergeCell ref="AA65:AD65"/>
    <mergeCell ref="C62:J62"/>
    <mergeCell ref="D66:J66"/>
    <mergeCell ref="K66:N66"/>
    <mergeCell ref="O66:R66"/>
    <mergeCell ref="S66:V66"/>
    <mergeCell ref="W66:Z66"/>
    <mergeCell ref="AA66:AD66"/>
    <mergeCell ref="D67:J67"/>
    <mergeCell ref="K67:N67"/>
    <mergeCell ref="O67:R67"/>
    <mergeCell ref="S67:V67"/>
    <mergeCell ref="AA60:AD60"/>
    <mergeCell ref="B50:AD50"/>
    <mergeCell ref="C51:AD51"/>
    <mergeCell ref="C57:AD57"/>
    <mergeCell ref="C55:AD55"/>
    <mergeCell ref="C58:AD58"/>
    <mergeCell ref="C56:AD56"/>
    <mergeCell ref="C43:AD43"/>
    <mergeCell ref="C37:AD37"/>
    <mergeCell ref="C39:P39"/>
    <mergeCell ref="Q39:AD39"/>
    <mergeCell ref="C40:P40"/>
    <mergeCell ref="Q40:AD40"/>
    <mergeCell ref="C42:AD42"/>
    <mergeCell ref="D30:AD30"/>
    <mergeCell ref="D31:AD31"/>
    <mergeCell ref="C33:AD33"/>
    <mergeCell ref="C34:AD34"/>
    <mergeCell ref="B36:AD36"/>
    <mergeCell ref="C53:AD53"/>
    <mergeCell ref="C54:AD54"/>
    <mergeCell ref="D32:AD32"/>
    <mergeCell ref="D24:AD24"/>
    <mergeCell ref="D25:AD25"/>
    <mergeCell ref="D26:AD26"/>
    <mergeCell ref="D27:AD27"/>
    <mergeCell ref="D28:AD28"/>
    <mergeCell ref="D29:AD29"/>
    <mergeCell ref="B44:AD44"/>
    <mergeCell ref="B45:AD45"/>
    <mergeCell ref="C52:AD52"/>
    <mergeCell ref="B1:AD1"/>
    <mergeCell ref="B3:AD3"/>
    <mergeCell ref="B5:AD5"/>
    <mergeCell ref="AA7:AD7"/>
    <mergeCell ref="B8:L8"/>
    <mergeCell ref="N8:O8"/>
    <mergeCell ref="C21:AD21"/>
    <mergeCell ref="C22:AD22"/>
    <mergeCell ref="D23:AD23"/>
    <mergeCell ref="C17:AD17"/>
    <mergeCell ref="C18:AD18"/>
    <mergeCell ref="B19:AD19"/>
    <mergeCell ref="C20:AD20"/>
    <mergeCell ref="B10:AD10"/>
    <mergeCell ref="B11:AD11"/>
    <mergeCell ref="C12:AD12"/>
    <mergeCell ref="C13:AD13"/>
    <mergeCell ref="C14:AD14"/>
    <mergeCell ref="C16:AD16"/>
    <mergeCell ref="C15:AD15"/>
    <mergeCell ref="Y213:AD213"/>
    <mergeCell ref="S213:X213"/>
    <mergeCell ref="C213:R213"/>
    <mergeCell ref="S214:X214"/>
    <mergeCell ref="Y214:AD214"/>
    <mergeCell ref="D214:R214"/>
    <mergeCell ref="D215:R215"/>
    <mergeCell ref="S215:X215"/>
    <mergeCell ref="Y215:AD215"/>
    <mergeCell ref="D216:R216"/>
    <mergeCell ref="S216:X216"/>
    <mergeCell ref="Y216:AD216"/>
    <mergeCell ref="D217:R217"/>
    <mergeCell ref="S217:X217"/>
    <mergeCell ref="Y217:AD217"/>
    <mergeCell ref="D218:R218"/>
    <mergeCell ref="S218:X218"/>
    <mergeCell ref="Y218:AD218"/>
    <mergeCell ref="D224:R224"/>
    <mergeCell ref="S224:X224"/>
    <mergeCell ref="Y224:AD224"/>
    <mergeCell ref="D225:R225"/>
    <mergeCell ref="S225:X225"/>
    <mergeCell ref="Y225:AD225"/>
    <mergeCell ref="D226:R226"/>
    <mergeCell ref="S226:X226"/>
    <mergeCell ref="Y226:AD226"/>
    <mergeCell ref="D227:R227"/>
    <mergeCell ref="S227:X227"/>
    <mergeCell ref="Y227:AD227"/>
    <mergeCell ref="D228:R228"/>
    <mergeCell ref="S228:X228"/>
    <mergeCell ref="Y228:AD228"/>
    <mergeCell ref="Y229:AD229"/>
    <mergeCell ref="D230:R230"/>
    <mergeCell ref="S230:X230"/>
    <mergeCell ref="Y230:AD230"/>
    <mergeCell ref="D229:R229"/>
    <mergeCell ref="S229:X229"/>
    <mergeCell ref="D231:R231"/>
    <mergeCell ref="S231:X231"/>
    <mergeCell ref="Y231:AD231"/>
    <mergeCell ref="D232:R232"/>
    <mergeCell ref="S232:X232"/>
    <mergeCell ref="Y232:AD232"/>
    <mergeCell ref="D233:R233"/>
    <mergeCell ref="S233:X233"/>
    <mergeCell ref="Y233:AD233"/>
    <mergeCell ref="D234:R234"/>
    <mergeCell ref="S234:X234"/>
    <mergeCell ref="Y234:AD234"/>
    <mergeCell ref="D235:R235"/>
    <mergeCell ref="S235:X235"/>
    <mergeCell ref="Y235:AD235"/>
    <mergeCell ref="Y236:AD236"/>
    <mergeCell ref="D237:R237"/>
    <mergeCell ref="S237:X237"/>
    <mergeCell ref="Y237:AD237"/>
    <mergeCell ref="D236:R236"/>
    <mergeCell ref="S236:X236"/>
    <mergeCell ref="D238:R238"/>
    <mergeCell ref="S238:X238"/>
    <mergeCell ref="Y238:AD238"/>
    <mergeCell ref="D239:R239"/>
    <mergeCell ref="S239:X239"/>
    <mergeCell ref="Y239:AD239"/>
    <mergeCell ref="D240:R240"/>
    <mergeCell ref="S240:X240"/>
    <mergeCell ref="Y240:AD240"/>
    <mergeCell ref="D241:R241"/>
    <mergeCell ref="S241:X241"/>
    <mergeCell ref="Y241:AD241"/>
    <mergeCell ref="D242:R242"/>
    <mergeCell ref="S242:X242"/>
    <mergeCell ref="Y242:AD242"/>
    <mergeCell ref="Y243:AD243"/>
    <mergeCell ref="D244:R244"/>
    <mergeCell ref="S244:X244"/>
    <mergeCell ref="Y244:AD244"/>
    <mergeCell ref="D243:R243"/>
    <mergeCell ref="S243:X243"/>
    <mergeCell ref="D245:R245"/>
    <mergeCell ref="S245:X245"/>
    <mergeCell ref="Y245:AD245"/>
    <mergeCell ref="D246:R246"/>
    <mergeCell ref="S246:X246"/>
    <mergeCell ref="Y246:AD246"/>
    <mergeCell ref="D247:R247"/>
    <mergeCell ref="S247:X247"/>
    <mergeCell ref="Y247:AD247"/>
    <mergeCell ref="D248:R248"/>
    <mergeCell ref="S248:X248"/>
    <mergeCell ref="Y248:AD248"/>
    <mergeCell ref="D249:R249"/>
    <mergeCell ref="S249:X249"/>
    <mergeCell ref="Y249:AD249"/>
    <mergeCell ref="Y250:AD250"/>
    <mergeCell ref="D251:R251"/>
    <mergeCell ref="S251:X251"/>
    <mergeCell ref="Y251:AD251"/>
    <mergeCell ref="D250:R250"/>
    <mergeCell ref="S250:X250"/>
    <mergeCell ref="D252:R252"/>
    <mergeCell ref="S252:X252"/>
    <mergeCell ref="Y252:AD252"/>
    <mergeCell ref="D253:R253"/>
    <mergeCell ref="S253:X253"/>
    <mergeCell ref="Y253:AD253"/>
    <mergeCell ref="D254:R254"/>
    <mergeCell ref="S254:X254"/>
    <mergeCell ref="Y254:AD254"/>
    <mergeCell ref="D255:R255"/>
    <mergeCell ref="S255:X255"/>
    <mergeCell ref="Y255:AD255"/>
    <mergeCell ref="D256:R256"/>
    <mergeCell ref="S256:X256"/>
    <mergeCell ref="Y256:AD256"/>
    <mergeCell ref="Y257:AD257"/>
    <mergeCell ref="D258:R258"/>
    <mergeCell ref="S258:X258"/>
    <mergeCell ref="Y258:AD258"/>
    <mergeCell ref="D257:R257"/>
    <mergeCell ref="S257:X257"/>
    <mergeCell ref="D259:R259"/>
    <mergeCell ref="S259:X259"/>
    <mergeCell ref="Y259:AD259"/>
    <mergeCell ref="D260:R260"/>
    <mergeCell ref="S260:X260"/>
    <mergeCell ref="Y260:AD260"/>
    <mergeCell ref="D261:R261"/>
    <mergeCell ref="S261:X261"/>
    <mergeCell ref="Y261:AD261"/>
    <mergeCell ref="D262:R262"/>
    <mergeCell ref="S262:X262"/>
    <mergeCell ref="Y262:AD262"/>
    <mergeCell ref="D263:R263"/>
    <mergeCell ref="S263:X263"/>
    <mergeCell ref="Y263:AD263"/>
    <mergeCell ref="Y264:AD264"/>
    <mergeCell ref="D265:R265"/>
    <mergeCell ref="S265:X265"/>
    <mergeCell ref="Y265:AD265"/>
    <mergeCell ref="D264:R264"/>
    <mergeCell ref="S264:X264"/>
    <mergeCell ref="D266:R266"/>
    <mergeCell ref="S266:X266"/>
    <mergeCell ref="Y266:AD266"/>
    <mergeCell ref="D267:R267"/>
    <mergeCell ref="S267:X267"/>
    <mergeCell ref="Y267:AD267"/>
    <mergeCell ref="D268:R268"/>
    <mergeCell ref="S268:X268"/>
    <mergeCell ref="Y268:AD268"/>
    <mergeCell ref="D269:R269"/>
    <mergeCell ref="S269:X269"/>
    <mergeCell ref="Y269:AD269"/>
    <mergeCell ref="D270:R270"/>
    <mergeCell ref="S270:X270"/>
    <mergeCell ref="Y270:AD270"/>
    <mergeCell ref="Y271:AD271"/>
    <mergeCell ref="D272:R272"/>
    <mergeCell ref="S272:X272"/>
    <mergeCell ref="Y272:AD272"/>
    <mergeCell ref="D273:R273"/>
    <mergeCell ref="S273:X273"/>
    <mergeCell ref="Y273:AD273"/>
    <mergeCell ref="D274:R274"/>
    <mergeCell ref="S274:X274"/>
    <mergeCell ref="Y274:AD274"/>
    <mergeCell ref="D275:R275"/>
    <mergeCell ref="S275:X275"/>
    <mergeCell ref="Y275:AD275"/>
    <mergeCell ref="D276:R276"/>
    <mergeCell ref="S276:X276"/>
    <mergeCell ref="Y276:AD276"/>
    <mergeCell ref="D277:R277"/>
    <mergeCell ref="S277:X277"/>
    <mergeCell ref="Y277:AD277"/>
    <mergeCell ref="Y278:AD278"/>
    <mergeCell ref="D279:R279"/>
    <mergeCell ref="S279:X279"/>
    <mergeCell ref="Y279:AD279"/>
    <mergeCell ref="D280:R280"/>
    <mergeCell ref="S280:X280"/>
    <mergeCell ref="Y280:AD280"/>
    <mergeCell ref="D281:R281"/>
    <mergeCell ref="S281:X281"/>
    <mergeCell ref="Y281:AD281"/>
    <mergeCell ref="D282:R282"/>
    <mergeCell ref="S282:X282"/>
    <mergeCell ref="Y282:AD282"/>
    <mergeCell ref="D283:R283"/>
    <mergeCell ref="S283:X283"/>
    <mergeCell ref="Y283:AD283"/>
    <mergeCell ref="D284:R284"/>
    <mergeCell ref="S284:X284"/>
    <mergeCell ref="Y284:AD284"/>
    <mergeCell ref="Y285:AD285"/>
    <mergeCell ref="D286:R286"/>
    <mergeCell ref="S286:X286"/>
    <mergeCell ref="Y286:AD286"/>
    <mergeCell ref="D287:R287"/>
    <mergeCell ref="S287:X287"/>
    <mergeCell ref="Y287:AD287"/>
    <mergeCell ref="D288:R288"/>
    <mergeCell ref="S288:X288"/>
    <mergeCell ref="Y288:AD288"/>
    <mergeCell ref="D289:R289"/>
    <mergeCell ref="S289:X289"/>
    <mergeCell ref="Y289:AD289"/>
    <mergeCell ref="D290:R290"/>
    <mergeCell ref="S290:X290"/>
    <mergeCell ref="Y290:AD290"/>
    <mergeCell ref="D291:R291"/>
    <mergeCell ref="S291:X291"/>
    <mergeCell ref="Y291:AD291"/>
    <mergeCell ref="Y292:AD292"/>
    <mergeCell ref="D293:R293"/>
    <mergeCell ref="S293:X293"/>
    <mergeCell ref="Y293:AD293"/>
    <mergeCell ref="D294:R294"/>
    <mergeCell ref="S294:X294"/>
    <mergeCell ref="Y294:AD294"/>
    <mergeCell ref="D295:R295"/>
    <mergeCell ref="S295:X295"/>
    <mergeCell ref="Y295:AD295"/>
    <mergeCell ref="D296:R296"/>
    <mergeCell ref="S296:X296"/>
    <mergeCell ref="Y296:AD296"/>
    <mergeCell ref="D297:R297"/>
    <mergeCell ref="S297:X297"/>
    <mergeCell ref="Y297:AD297"/>
    <mergeCell ref="D298:R298"/>
    <mergeCell ref="S298:X298"/>
    <mergeCell ref="Y298:AD298"/>
    <mergeCell ref="Y299:AD299"/>
    <mergeCell ref="D300:R300"/>
    <mergeCell ref="S300:X300"/>
    <mergeCell ref="Y300:AD300"/>
    <mergeCell ref="D301:R301"/>
    <mergeCell ref="S301:X301"/>
    <mergeCell ref="Y301:AD301"/>
    <mergeCell ref="D302:R302"/>
    <mergeCell ref="S302:X302"/>
    <mergeCell ref="Y302:AD302"/>
    <mergeCell ref="D303:R303"/>
    <mergeCell ref="S303:X303"/>
    <mergeCell ref="Y303:AD303"/>
    <mergeCell ref="D304:R304"/>
    <mergeCell ref="S304:X304"/>
    <mergeCell ref="Y304:AD304"/>
    <mergeCell ref="D305:R305"/>
    <mergeCell ref="S305:X305"/>
    <mergeCell ref="Y305:AD305"/>
    <mergeCell ref="Y306:AD306"/>
    <mergeCell ref="D307:R307"/>
    <mergeCell ref="S307:X307"/>
    <mergeCell ref="Y307:AD307"/>
    <mergeCell ref="D308:R308"/>
    <mergeCell ref="S308:X308"/>
    <mergeCell ref="Y308:AD308"/>
    <mergeCell ref="D309:R309"/>
    <mergeCell ref="S309:X309"/>
    <mergeCell ref="Y309:AD309"/>
    <mergeCell ref="D310:R310"/>
    <mergeCell ref="S310:X310"/>
    <mergeCell ref="Y310:AD310"/>
    <mergeCell ref="D311:R311"/>
    <mergeCell ref="S311:X311"/>
    <mergeCell ref="Y311:AD311"/>
    <mergeCell ref="D312:R312"/>
    <mergeCell ref="S312:X312"/>
    <mergeCell ref="Y312:AD312"/>
    <mergeCell ref="Y313:AD313"/>
    <mergeCell ref="D314:R314"/>
    <mergeCell ref="S314:X314"/>
    <mergeCell ref="Y314:AD314"/>
    <mergeCell ref="S320:X320"/>
    <mergeCell ref="Y327:AD327"/>
    <mergeCell ref="D327:R327"/>
    <mergeCell ref="S327:X327"/>
    <mergeCell ref="D315:R315"/>
    <mergeCell ref="S315:X315"/>
    <mergeCell ref="Y315:AD315"/>
    <mergeCell ref="D316:R316"/>
    <mergeCell ref="S316:X316"/>
    <mergeCell ref="Y316:AD316"/>
    <mergeCell ref="D317:R317"/>
    <mergeCell ref="S317:X317"/>
    <mergeCell ref="Y317:AD317"/>
    <mergeCell ref="D318:R318"/>
    <mergeCell ref="S318:X318"/>
    <mergeCell ref="Y318:AD318"/>
    <mergeCell ref="D319:R319"/>
    <mergeCell ref="S319:X319"/>
    <mergeCell ref="Y319:AD319"/>
    <mergeCell ref="Y320:AD320"/>
    <mergeCell ref="D321:R321"/>
    <mergeCell ref="S321:X321"/>
    <mergeCell ref="Y321:AD321"/>
    <mergeCell ref="S333:X333"/>
    <mergeCell ref="Y333:AD333"/>
    <mergeCell ref="D322:R322"/>
    <mergeCell ref="S322:X322"/>
    <mergeCell ref="Y322:AD322"/>
    <mergeCell ref="D323:R323"/>
    <mergeCell ref="S323:X323"/>
    <mergeCell ref="Y323:AD323"/>
    <mergeCell ref="D324:R324"/>
    <mergeCell ref="S324:X324"/>
    <mergeCell ref="Y324:AD324"/>
    <mergeCell ref="D325:R325"/>
    <mergeCell ref="S325:X325"/>
    <mergeCell ref="Y325:AD325"/>
    <mergeCell ref="D326:R326"/>
    <mergeCell ref="S326:X326"/>
    <mergeCell ref="Y326:AD326"/>
    <mergeCell ref="B337:AD337"/>
    <mergeCell ref="B338:AD338"/>
    <mergeCell ref="AI61:AM61"/>
    <mergeCell ref="AN59:AN61"/>
    <mergeCell ref="AO59:AP61"/>
    <mergeCell ref="AQ60:AQ62"/>
    <mergeCell ref="AT61:AV61"/>
    <mergeCell ref="AO58:AP58"/>
    <mergeCell ref="B185:AE185"/>
    <mergeCell ref="B187:AE187"/>
    <mergeCell ref="B203:AD203"/>
    <mergeCell ref="B204:AD204"/>
    <mergeCell ref="B205:AD205"/>
    <mergeCell ref="B206:AD206"/>
    <mergeCell ref="B207:AD207"/>
    <mergeCell ref="AJ212:AL212"/>
    <mergeCell ref="D328:R328"/>
    <mergeCell ref="S328:X328"/>
    <mergeCell ref="Y328:AD328"/>
    <mergeCell ref="D329:R329"/>
    <mergeCell ref="S329:X329"/>
    <mergeCell ref="Y329:AD329"/>
    <mergeCell ref="D330:R330"/>
    <mergeCell ref="S330:X330"/>
    <mergeCell ref="Y330:AD330"/>
    <mergeCell ref="D331:R331"/>
    <mergeCell ref="S331:X331"/>
    <mergeCell ref="Y331:AD331"/>
    <mergeCell ref="D332:R332"/>
    <mergeCell ref="S332:X332"/>
    <mergeCell ref="Y332:AD332"/>
    <mergeCell ref="D333:R333"/>
  </mergeCells>
  <phoneticPr fontId="69" type="noConversion"/>
  <conditionalFormatting sqref="C37:AD37">
    <cfRule type="expression" dxfId="77" priority="18">
      <formula>$AI$40&gt;0</formula>
    </cfRule>
  </conditionalFormatting>
  <conditionalFormatting sqref="C51:AD51">
    <cfRule type="expression" dxfId="76" priority="16">
      <formula>$AM$184&gt;0</formula>
    </cfRule>
  </conditionalFormatting>
  <conditionalFormatting sqref="C52:AD52">
    <cfRule type="expression" dxfId="75" priority="15">
      <formula>$AW$183&gt;0</formula>
    </cfRule>
  </conditionalFormatting>
  <conditionalFormatting sqref="C53:AD53">
    <cfRule type="expression" dxfId="74" priority="14">
      <formula>$AN$183&gt;0</formula>
    </cfRule>
  </conditionalFormatting>
  <conditionalFormatting sqref="C54:AD54">
    <cfRule type="expression" dxfId="73" priority="13">
      <formula>$AP$183&gt;0</formula>
    </cfRule>
  </conditionalFormatting>
  <conditionalFormatting sqref="C55:AD55">
    <cfRule type="expression" dxfId="72" priority="12">
      <formula>$AQ$63&gt;0</formula>
    </cfRule>
  </conditionalFormatting>
  <conditionalFormatting sqref="C56:AD56">
    <cfRule type="expression" dxfId="71" priority="10">
      <formula>AND(AR63&gt;0,G184="")</formula>
    </cfRule>
  </conditionalFormatting>
  <conditionalFormatting sqref="C57:AD57">
    <cfRule type="expression" dxfId="70" priority="7">
      <formula>AND(AS63&gt;0,G186="")</formula>
    </cfRule>
  </conditionalFormatting>
  <conditionalFormatting sqref="C211:AD211">
    <cfRule type="expression" dxfId="69" priority="4">
      <formula>$AI$334&gt;0</formula>
    </cfRule>
  </conditionalFormatting>
  <conditionalFormatting sqref="D63:AD182">
    <cfRule type="expression" dxfId="68" priority="2">
      <formula>$AG$51&gt;0</formula>
    </cfRule>
  </conditionalFormatting>
  <conditionalFormatting sqref="D214:AD333">
    <cfRule type="expression" dxfId="67" priority="1">
      <formula>$AG$51&gt;0</formula>
    </cfRule>
  </conditionalFormatting>
  <conditionalFormatting sqref="G184:AD184">
    <cfRule type="expression" dxfId="66" priority="9">
      <formula>AND(AR63=0,G184="")</formula>
    </cfRule>
    <cfRule type="expression" dxfId="65" priority="11">
      <formula>AND(AR63&gt;0,G184="")</formula>
    </cfRule>
  </conditionalFormatting>
  <conditionalFormatting sqref="G186:AD186">
    <cfRule type="expression" dxfId="64" priority="6">
      <formula>AND(AS63=0,G186="")</formula>
    </cfRule>
    <cfRule type="expression" dxfId="63" priority="8">
      <formula>AND(AS63&gt;0,G186="")</formula>
    </cfRule>
  </conditionalFormatting>
  <conditionalFormatting sqref="Q40:AD40">
    <cfRule type="expression" dxfId="62" priority="19">
      <formula>AND($C$40&lt;&gt;"",$C$40&lt;&gt;1)</formula>
    </cfRule>
  </conditionalFormatting>
  <conditionalFormatting sqref="W63:AD182">
    <cfRule type="expression" dxfId="61" priority="17">
      <formula>AND($S63&lt;&gt;"",$S63&lt;&gt;1)</formula>
    </cfRule>
  </conditionalFormatting>
  <conditionalFormatting sqref="Y214:AD333">
    <cfRule type="expression" dxfId="60" priority="5">
      <formula>AND($S214&lt;&gt;"",$S214&lt;&gt;1)</formula>
    </cfRule>
  </conditionalFormatting>
  <dataValidations count="3">
    <dataValidation type="list" allowBlank="1" showInputMessage="1" showErrorMessage="1" sqref="C40:P40 S63:V182 S214:X333">
      <formula1>"1,2,9"</formula1>
    </dataValidation>
    <dataValidation type="list" allowBlank="1" showInputMessage="1" showErrorMessage="1" sqref="K63:N182">
      <formula1>"1,2,3,4,5,6,7,8,9,10,11"</formula1>
    </dataValidation>
    <dataValidation type="list" allowBlank="1" showInputMessage="1" showErrorMessage="1" sqref="W63:Z182">
      <formula1>"1,2,3,4,5,6,9"</formula1>
    </dataValidation>
  </dataValidations>
  <hyperlinks>
    <hyperlink ref="AA7:AD7" location="Índice!C29" display="Índice"/>
    <hyperlink ref="AA60:AD60" location="'Complemento 1'!DU12" display="Complemento 1"/>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
Cuestionario</oddHeader>
    <oddFooter>&amp;LCenso Nacional de Gobiernos Estatales 2024&amp;R&amp;P de &amp;N</oddFooter>
  </headerFooter>
  <rowBreaks count="1" manualBreakCount="1">
    <brk id="183" max="3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682"/>
  <sheetViews>
    <sheetView showGridLines="0" view="pageBreakPreview" zoomScale="120" zoomScaleNormal="100" zoomScaleSheetLayoutView="12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hidden="1" customWidth="1"/>
    <col min="33" max="16384" width="13.7109375" hidden="1"/>
  </cols>
  <sheetData>
    <row r="1" spans="1:31" ht="173.25" customHeight="1">
      <c r="A1" s="8"/>
      <c r="B1" s="539" t="s">
        <v>0</v>
      </c>
      <c r="C1" s="540"/>
      <c r="D1" s="540"/>
      <c r="E1" s="540"/>
      <c r="F1" s="540"/>
      <c r="G1" s="540"/>
      <c r="H1" s="540"/>
      <c r="I1" s="540"/>
      <c r="J1" s="540"/>
      <c r="K1" s="540"/>
      <c r="L1" s="540"/>
      <c r="M1" s="540"/>
      <c r="N1" s="540"/>
      <c r="O1" s="540"/>
      <c r="P1" s="540"/>
      <c r="Q1" s="540"/>
      <c r="R1" s="540"/>
      <c r="S1" s="540"/>
      <c r="T1" s="540"/>
      <c r="U1" s="540"/>
      <c r="V1" s="540"/>
      <c r="W1" s="540"/>
      <c r="X1" s="540"/>
      <c r="Y1" s="540"/>
      <c r="Z1" s="540"/>
      <c r="AA1" s="540"/>
      <c r="AB1" s="540"/>
      <c r="AC1" s="540"/>
      <c r="AD1" s="540"/>
    </row>
    <row r="2" spans="1:31" ht="15" customHeight="1">
      <c r="A2" s="8"/>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1:31" ht="45" customHeight="1">
      <c r="A3" s="8"/>
      <c r="B3" s="541" t="s">
        <v>1</v>
      </c>
      <c r="C3" s="542"/>
      <c r="D3" s="542"/>
      <c r="E3" s="542"/>
      <c r="F3" s="542"/>
      <c r="G3" s="542"/>
      <c r="H3" s="542"/>
      <c r="I3" s="542"/>
      <c r="J3" s="542"/>
      <c r="K3" s="542"/>
      <c r="L3" s="542"/>
      <c r="M3" s="542"/>
      <c r="N3" s="542"/>
      <c r="O3" s="542"/>
      <c r="P3" s="542"/>
      <c r="Q3" s="542"/>
      <c r="R3" s="542"/>
      <c r="S3" s="542"/>
      <c r="T3" s="542"/>
      <c r="U3" s="542"/>
      <c r="V3" s="542"/>
      <c r="W3" s="542"/>
      <c r="X3" s="542"/>
      <c r="Y3" s="542"/>
      <c r="Z3" s="542"/>
      <c r="AA3" s="542"/>
      <c r="AB3" s="542"/>
      <c r="AC3" s="542"/>
      <c r="AD3" s="542"/>
    </row>
    <row r="4" spans="1:31" ht="15" customHeight="1">
      <c r="A4" s="8"/>
      <c r="B4" s="8"/>
      <c r="C4" s="8"/>
      <c r="D4" s="8"/>
      <c r="E4" s="8"/>
      <c r="F4" s="8"/>
      <c r="G4" s="8"/>
      <c r="H4" s="8"/>
      <c r="I4" s="8"/>
      <c r="J4" s="8"/>
      <c r="K4" s="8"/>
      <c r="L4" s="8"/>
      <c r="M4" s="8"/>
      <c r="N4" s="8"/>
      <c r="O4" s="8"/>
      <c r="P4" s="8"/>
      <c r="Q4" s="8"/>
      <c r="R4" s="8"/>
      <c r="S4" s="8"/>
      <c r="T4" s="8"/>
      <c r="U4" s="8"/>
      <c r="V4" s="8"/>
      <c r="W4" s="8"/>
      <c r="X4" s="8"/>
      <c r="Y4" s="8"/>
      <c r="Z4" s="8"/>
      <c r="AA4" s="8"/>
      <c r="AB4" s="8"/>
      <c r="AC4" s="8"/>
      <c r="AD4" s="8"/>
    </row>
    <row r="5" spans="1:31" ht="45" customHeight="1">
      <c r="A5" s="8"/>
      <c r="B5" s="541" t="s">
        <v>840</v>
      </c>
      <c r="C5" s="542"/>
      <c r="D5" s="542"/>
      <c r="E5" s="542"/>
      <c r="F5" s="542"/>
      <c r="G5" s="542"/>
      <c r="H5" s="542"/>
      <c r="I5" s="542"/>
      <c r="J5" s="542"/>
      <c r="K5" s="542"/>
      <c r="L5" s="542"/>
      <c r="M5" s="542"/>
      <c r="N5" s="542"/>
      <c r="O5" s="542"/>
      <c r="P5" s="542"/>
      <c r="Q5" s="542"/>
      <c r="R5" s="542"/>
      <c r="S5" s="542"/>
      <c r="T5" s="542"/>
      <c r="U5" s="542"/>
      <c r="V5" s="542"/>
      <c r="W5" s="542"/>
      <c r="X5" s="542"/>
      <c r="Y5" s="542"/>
      <c r="Z5" s="542"/>
      <c r="AA5" s="542"/>
      <c r="AB5" s="542"/>
      <c r="AC5" s="542"/>
      <c r="AD5" s="542"/>
    </row>
    <row r="6" spans="1:31" ht="15" customHeight="1">
      <c r="A6" s="8"/>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1:31" ht="72" customHeight="1">
      <c r="B7" s="541" t="s">
        <v>1126</v>
      </c>
      <c r="C7" s="542"/>
      <c r="D7" s="542"/>
      <c r="E7" s="542"/>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row>
    <row r="8" spans="1:31">
      <c r="B8" s="1"/>
      <c r="C8" s="1"/>
      <c r="D8" s="1"/>
      <c r="E8" s="1"/>
      <c r="F8" s="1"/>
      <c r="G8" s="1"/>
      <c r="H8" s="1"/>
      <c r="I8" s="1"/>
      <c r="J8" s="1"/>
      <c r="K8" s="1"/>
      <c r="L8" s="1"/>
      <c r="M8" s="1"/>
      <c r="N8" s="1"/>
      <c r="O8" s="1"/>
      <c r="P8" s="1"/>
      <c r="Q8" s="1"/>
      <c r="R8" s="1"/>
      <c r="S8" s="1"/>
      <c r="T8" s="1"/>
      <c r="U8" s="1"/>
      <c r="V8" s="1"/>
      <c r="W8" s="1"/>
      <c r="X8" s="1"/>
      <c r="Y8" s="1"/>
      <c r="Z8" s="1"/>
      <c r="AA8" s="1"/>
      <c r="AB8" s="1"/>
      <c r="AC8" s="1"/>
      <c r="AD8" s="1"/>
    </row>
    <row r="9" spans="1:31" ht="15" customHeight="1" thickBot="1">
      <c r="A9" s="8"/>
      <c r="B9" s="2" t="s">
        <v>3</v>
      </c>
      <c r="C9" s="1"/>
      <c r="D9" s="1"/>
      <c r="E9" s="1"/>
      <c r="F9" s="1"/>
      <c r="G9" s="1"/>
      <c r="H9" s="1"/>
      <c r="I9" s="1"/>
      <c r="J9" s="1"/>
      <c r="K9" s="1"/>
      <c r="L9" s="1"/>
      <c r="M9" s="1"/>
      <c r="N9" s="2" t="s">
        <v>4</v>
      </c>
      <c r="O9" s="1"/>
      <c r="P9" s="8"/>
      <c r="Q9" s="8"/>
      <c r="R9" s="8"/>
      <c r="S9" s="8"/>
      <c r="T9" s="8"/>
      <c r="U9" s="8"/>
      <c r="V9" s="8"/>
      <c r="W9" s="8"/>
      <c r="X9" s="8"/>
      <c r="Y9" s="8"/>
      <c r="Z9" s="8"/>
      <c r="AA9" s="547" t="s">
        <v>2</v>
      </c>
      <c r="AB9" s="547"/>
      <c r="AC9" s="547"/>
      <c r="AD9" s="547"/>
    </row>
    <row r="10" spans="1:31" ht="15" customHeight="1" thickBot="1">
      <c r="A10" s="8"/>
      <c r="B10" s="543" t="str">
        <f>IF(Presentación!B10="","",Presentación!B10)</f>
        <v>Veracruz de Ignacio de la Llave</v>
      </c>
      <c r="C10" s="544"/>
      <c r="D10" s="544"/>
      <c r="E10" s="544"/>
      <c r="F10" s="544"/>
      <c r="G10" s="544"/>
      <c r="H10" s="544"/>
      <c r="I10" s="544"/>
      <c r="J10" s="544"/>
      <c r="K10" s="544"/>
      <c r="L10" s="545"/>
      <c r="M10" s="1"/>
      <c r="N10" s="543" t="str">
        <f>IF(Presentación!N10="","",Presentación!N10)</f>
        <v>230</v>
      </c>
      <c r="O10" s="545"/>
      <c r="P10" s="8"/>
      <c r="Q10" s="8"/>
      <c r="R10" s="8"/>
      <c r="S10" s="8"/>
      <c r="T10" s="8"/>
      <c r="U10" s="8"/>
      <c r="V10" s="8"/>
      <c r="W10" s="8"/>
      <c r="X10" s="8"/>
      <c r="Y10" s="8"/>
      <c r="Z10" s="8"/>
      <c r="AA10" s="8"/>
      <c r="AB10" s="8"/>
      <c r="AC10" s="8"/>
      <c r="AD10" s="8"/>
    </row>
    <row r="11" spans="1:31" ht="15" customHeight="1">
      <c r="A11" s="8"/>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row>
    <row r="12" spans="1:31" ht="15" customHeight="1">
      <c r="A12" s="6"/>
      <c r="B12" s="913" t="s">
        <v>532</v>
      </c>
      <c r="C12" s="914"/>
      <c r="D12" s="914"/>
      <c r="E12" s="914"/>
      <c r="F12" s="914"/>
      <c r="G12" s="914"/>
      <c r="H12" s="914"/>
      <c r="I12" s="914"/>
      <c r="J12" s="914"/>
      <c r="K12" s="914"/>
      <c r="L12" s="914"/>
      <c r="M12" s="914"/>
      <c r="N12" s="914"/>
      <c r="O12" s="914"/>
      <c r="P12" s="914"/>
      <c r="Q12" s="914"/>
      <c r="R12" s="914"/>
      <c r="S12" s="914"/>
      <c r="T12" s="914"/>
      <c r="U12" s="914"/>
      <c r="V12" s="914"/>
      <c r="W12" s="914"/>
      <c r="X12" s="914"/>
      <c r="Y12" s="914"/>
      <c r="Z12" s="914"/>
      <c r="AA12" s="914"/>
      <c r="AB12" s="914"/>
      <c r="AC12" s="914"/>
      <c r="AD12" s="915"/>
    </row>
    <row r="13" spans="1:31" ht="36" customHeight="1">
      <c r="A13" s="6"/>
      <c r="B13" s="204"/>
      <c r="C13" s="596" t="s">
        <v>1127</v>
      </c>
      <c r="D13" s="596"/>
      <c r="E13" s="596"/>
      <c r="F13" s="596"/>
      <c r="G13" s="596"/>
      <c r="H13" s="596"/>
      <c r="I13" s="596"/>
      <c r="J13" s="596"/>
      <c r="K13" s="596"/>
      <c r="L13" s="596"/>
      <c r="M13" s="596"/>
      <c r="N13" s="596"/>
      <c r="O13" s="596"/>
      <c r="P13" s="596"/>
      <c r="Q13" s="596"/>
      <c r="R13" s="596"/>
      <c r="S13" s="596"/>
      <c r="T13" s="596"/>
      <c r="U13" s="596"/>
      <c r="V13" s="596"/>
      <c r="W13" s="596"/>
      <c r="X13" s="596"/>
      <c r="Y13" s="596"/>
      <c r="Z13" s="596"/>
      <c r="AA13" s="596"/>
      <c r="AB13" s="596"/>
      <c r="AC13" s="596"/>
      <c r="AD13" s="597"/>
    </row>
    <row r="14" spans="1:31" ht="15" customHeight="1">
      <c r="A14" s="6"/>
      <c r="B14" s="913" t="s">
        <v>533</v>
      </c>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c r="AA14" s="914"/>
      <c r="AB14" s="914"/>
      <c r="AC14" s="914"/>
      <c r="AD14" s="915"/>
      <c r="AE14" s="5"/>
    </row>
    <row r="15" spans="1:31" ht="24" customHeight="1">
      <c r="A15" s="6"/>
      <c r="B15" s="150"/>
      <c r="C15" s="627" t="s">
        <v>1128</v>
      </c>
      <c r="D15" s="627"/>
      <c r="E15" s="627"/>
      <c r="F15" s="627"/>
      <c r="G15" s="627"/>
      <c r="H15" s="627"/>
      <c r="I15" s="627"/>
      <c r="J15" s="627"/>
      <c r="K15" s="627"/>
      <c r="L15" s="627"/>
      <c r="M15" s="627"/>
      <c r="N15" s="627"/>
      <c r="O15" s="627"/>
      <c r="P15" s="627"/>
      <c r="Q15" s="627"/>
      <c r="R15" s="627"/>
      <c r="S15" s="627"/>
      <c r="T15" s="627"/>
      <c r="U15" s="627"/>
      <c r="V15" s="627"/>
      <c r="W15" s="627"/>
      <c r="X15" s="627"/>
      <c r="Y15" s="627"/>
      <c r="Z15" s="627"/>
      <c r="AA15" s="627"/>
      <c r="AB15" s="627"/>
      <c r="AC15" s="627"/>
      <c r="AD15" s="650"/>
      <c r="AE15" s="5"/>
    </row>
    <row r="16" spans="1:31" ht="24" customHeight="1">
      <c r="A16" s="6"/>
      <c r="B16" s="150"/>
      <c r="C16" s="627" t="s">
        <v>124</v>
      </c>
      <c r="D16" s="671"/>
      <c r="E16" s="671"/>
      <c r="F16" s="671"/>
      <c r="G16" s="671"/>
      <c r="H16" s="671"/>
      <c r="I16" s="671"/>
      <c r="J16" s="671"/>
      <c r="K16" s="671"/>
      <c r="L16" s="671"/>
      <c r="M16" s="671"/>
      <c r="N16" s="671"/>
      <c r="O16" s="671"/>
      <c r="P16" s="671"/>
      <c r="Q16" s="671"/>
      <c r="R16" s="671"/>
      <c r="S16" s="671"/>
      <c r="T16" s="671"/>
      <c r="U16" s="671"/>
      <c r="V16" s="671"/>
      <c r="W16" s="671"/>
      <c r="X16" s="671"/>
      <c r="Y16" s="671"/>
      <c r="Z16" s="671"/>
      <c r="AA16" s="671"/>
      <c r="AB16" s="671"/>
      <c r="AC16" s="671"/>
      <c r="AD16" s="689"/>
      <c r="AE16" s="5"/>
    </row>
    <row r="17" spans="1:31" ht="36" customHeight="1">
      <c r="A17" s="6"/>
      <c r="B17" s="150"/>
      <c r="C17" s="596" t="s">
        <v>1012</v>
      </c>
      <c r="D17" s="596"/>
      <c r="E17" s="596"/>
      <c r="F17" s="596"/>
      <c r="G17" s="596"/>
      <c r="H17" s="596"/>
      <c r="I17" s="596"/>
      <c r="J17" s="596"/>
      <c r="K17" s="596"/>
      <c r="L17" s="596"/>
      <c r="M17" s="596"/>
      <c r="N17" s="596"/>
      <c r="O17" s="596"/>
      <c r="P17" s="596"/>
      <c r="Q17" s="596"/>
      <c r="R17" s="596"/>
      <c r="S17" s="596"/>
      <c r="T17" s="596"/>
      <c r="U17" s="596"/>
      <c r="V17" s="596"/>
      <c r="W17" s="596"/>
      <c r="X17" s="596"/>
      <c r="Y17" s="596"/>
      <c r="Z17" s="596"/>
      <c r="AA17" s="596"/>
      <c r="AB17" s="596"/>
      <c r="AC17" s="596"/>
      <c r="AD17" s="597"/>
      <c r="AE17" s="5"/>
    </row>
    <row r="18" spans="1:31" ht="48" customHeight="1">
      <c r="A18" s="6"/>
      <c r="B18" s="150"/>
      <c r="C18" s="596" t="s">
        <v>1013</v>
      </c>
      <c r="D18" s="596"/>
      <c r="E18" s="596"/>
      <c r="F18" s="596"/>
      <c r="G18" s="596"/>
      <c r="H18" s="596"/>
      <c r="I18" s="596"/>
      <c r="J18" s="596"/>
      <c r="K18" s="596"/>
      <c r="L18" s="596"/>
      <c r="M18" s="596"/>
      <c r="N18" s="596"/>
      <c r="O18" s="596"/>
      <c r="P18" s="596"/>
      <c r="Q18" s="596"/>
      <c r="R18" s="596"/>
      <c r="S18" s="596"/>
      <c r="T18" s="596"/>
      <c r="U18" s="596"/>
      <c r="V18" s="596"/>
      <c r="W18" s="596"/>
      <c r="X18" s="596"/>
      <c r="Y18" s="596"/>
      <c r="Z18" s="596"/>
      <c r="AA18" s="596"/>
      <c r="AB18" s="596"/>
      <c r="AC18" s="596"/>
      <c r="AD18" s="597"/>
      <c r="AE18" s="5"/>
    </row>
    <row r="19" spans="1:31" ht="15" customHeight="1">
      <c r="A19" s="6"/>
      <c r="B19" s="151"/>
      <c r="C19" s="615" t="s">
        <v>1014</v>
      </c>
      <c r="D19" s="615"/>
      <c r="E19" s="615"/>
      <c r="F19" s="615"/>
      <c r="G19" s="615"/>
      <c r="H19" s="615"/>
      <c r="I19" s="615"/>
      <c r="J19" s="615"/>
      <c r="K19" s="615"/>
      <c r="L19" s="615"/>
      <c r="M19" s="615"/>
      <c r="N19" s="615"/>
      <c r="O19" s="615"/>
      <c r="P19" s="615"/>
      <c r="Q19" s="615"/>
      <c r="R19" s="615"/>
      <c r="S19" s="615"/>
      <c r="T19" s="615"/>
      <c r="U19" s="615"/>
      <c r="V19" s="615"/>
      <c r="W19" s="615"/>
      <c r="X19" s="615"/>
      <c r="Y19" s="615"/>
      <c r="Z19" s="615"/>
      <c r="AA19" s="615"/>
      <c r="AB19" s="615"/>
      <c r="AC19" s="615"/>
      <c r="AD19" s="616"/>
      <c r="AE19" s="5"/>
    </row>
    <row r="20" spans="1:31" ht="15" customHeight="1" thickBot="1">
      <c r="A20" s="6"/>
      <c r="B20" s="196"/>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5"/>
    </row>
    <row r="21" spans="1:31" ht="15" customHeight="1" thickBot="1">
      <c r="A21" s="73" t="s">
        <v>123</v>
      </c>
      <c r="B21" s="907" t="s">
        <v>950</v>
      </c>
      <c r="C21" s="908"/>
      <c r="D21" s="908"/>
      <c r="E21" s="908"/>
      <c r="F21" s="908"/>
      <c r="G21" s="908"/>
      <c r="H21" s="908"/>
      <c r="I21" s="908"/>
      <c r="J21" s="908"/>
      <c r="K21" s="908"/>
      <c r="L21" s="908"/>
      <c r="M21" s="908"/>
      <c r="N21" s="908"/>
      <c r="O21" s="908"/>
      <c r="P21" s="908"/>
      <c r="Q21" s="908"/>
      <c r="R21" s="908"/>
      <c r="S21" s="908"/>
      <c r="T21" s="908"/>
      <c r="U21" s="908"/>
      <c r="V21" s="908"/>
      <c r="W21" s="908"/>
      <c r="X21" s="908"/>
      <c r="Y21" s="908"/>
      <c r="Z21" s="908"/>
      <c r="AA21" s="908"/>
      <c r="AB21" s="908"/>
      <c r="AC21" s="908"/>
      <c r="AD21" s="909"/>
    </row>
    <row r="22" spans="1:31" ht="15" customHeight="1">
      <c r="A22" s="73"/>
      <c r="B22" s="668" t="s">
        <v>1129</v>
      </c>
      <c r="C22" s="911"/>
      <c r="D22" s="911"/>
      <c r="E22" s="911"/>
      <c r="F22" s="911"/>
      <c r="G22" s="911"/>
      <c r="H22" s="911"/>
      <c r="I22" s="911"/>
      <c r="J22" s="911"/>
      <c r="K22" s="911"/>
      <c r="L22" s="911"/>
      <c r="M22" s="911"/>
      <c r="N22" s="911"/>
      <c r="O22" s="911"/>
      <c r="P22" s="911"/>
      <c r="Q22" s="911"/>
      <c r="R22" s="911"/>
      <c r="S22" s="911"/>
      <c r="T22" s="911"/>
      <c r="U22" s="911"/>
      <c r="V22" s="911"/>
      <c r="W22" s="911"/>
      <c r="X22" s="911"/>
      <c r="Y22" s="911"/>
      <c r="Z22" s="911"/>
      <c r="AA22" s="911"/>
      <c r="AB22" s="911"/>
      <c r="AC22" s="911"/>
      <c r="AD22" s="912"/>
    </row>
    <row r="23" spans="1:31" ht="24" customHeight="1">
      <c r="A23" s="73"/>
      <c r="B23" s="74"/>
      <c r="C23" s="596" t="s">
        <v>1140</v>
      </c>
      <c r="D23" s="596"/>
      <c r="E23" s="596"/>
      <c r="F23" s="596"/>
      <c r="G23" s="596"/>
      <c r="H23" s="596"/>
      <c r="I23" s="596"/>
      <c r="J23" s="596"/>
      <c r="K23" s="596"/>
      <c r="L23" s="596"/>
      <c r="M23" s="596"/>
      <c r="N23" s="596"/>
      <c r="O23" s="596"/>
      <c r="P23" s="596"/>
      <c r="Q23" s="596"/>
      <c r="R23" s="596"/>
      <c r="S23" s="596"/>
      <c r="T23" s="596"/>
      <c r="U23" s="596"/>
      <c r="V23" s="596"/>
      <c r="W23" s="596"/>
      <c r="X23" s="596"/>
      <c r="Y23" s="596"/>
      <c r="Z23" s="596"/>
      <c r="AA23" s="596"/>
      <c r="AB23" s="596"/>
      <c r="AC23" s="596"/>
      <c r="AD23" s="854"/>
    </row>
    <row r="24" spans="1:31" ht="24" customHeight="1">
      <c r="A24" s="73"/>
      <c r="B24" s="74"/>
      <c r="C24" s="627" t="s">
        <v>1130</v>
      </c>
      <c r="D24" s="627"/>
      <c r="E24" s="627"/>
      <c r="F24" s="627"/>
      <c r="G24" s="627"/>
      <c r="H24" s="627"/>
      <c r="I24" s="627"/>
      <c r="J24" s="627"/>
      <c r="K24" s="627"/>
      <c r="L24" s="627"/>
      <c r="M24" s="627"/>
      <c r="N24" s="627"/>
      <c r="O24" s="627"/>
      <c r="P24" s="627"/>
      <c r="Q24" s="627"/>
      <c r="R24" s="627"/>
      <c r="S24" s="627"/>
      <c r="T24" s="627"/>
      <c r="U24" s="627"/>
      <c r="V24" s="627"/>
      <c r="W24" s="627"/>
      <c r="X24" s="627"/>
      <c r="Y24" s="627"/>
      <c r="Z24" s="627"/>
      <c r="AA24" s="627"/>
      <c r="AB24" s="627"/>
      <c r="AC24" s="627"/>
      <c r="AD24" s="690"/>
    </row>
    <row r="25" spans="1:31" ht="24" customHeight="1">
      <c r="A25" s="73"/>
      <c r="B25" s="74"/>
      <c r="C25" s="596" t="s">
        <v>1131</v>
      </c>
      <c r="D25" s="674"/>
      <c r="E25" s="674"/>
      <c r="F25" s="674"/>
      <c r="G25" s="674"/>
      <c r="H25" s="674"/>
      <c r="I25" s="674"/>
      <c r="J25" s="674"/>
      <c r="K25" s="674"/>
      <c r="L25" s="674"/>
      <c r="M25" s="674"/>
      <c r="N25" s="674"/>
      <c r="O25" s="674"/>
      <c r="P25" s="674"/>
      <c r="Q25" s="674"/>
      <c r="R25" s="674"/>
      <c r="S25" s="674"/>
      <c r="T25" s="674"/>
      <c r="U25" s="674"/>
      <c r="V25" s="674"/>
      <c r="W25" s="674"/>
      <c r="X25" s="674"/>
      <c r="Y25" s="674"/>
      <c r="Z25" s="674"/>
      <c r="AA25" s="674"/>
      <c r="AB25" s="674"/>
      <c r="AC25" s="674"/>
      <c r="AD25" s="775"/>
    </row>
    <row r="26" spans="1:31" ht="15" customHeight="1">
      <c r="A26" s="81"/>
      <c r="B26" s="651" t="s">
        <v>1132</v>
      </c>
      <c r="C26" s="652"/>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653"/>
    </row>
    <row r="27" spans="1:31" ht="36" customHeight="1">
      <c r="A27" s="81"/>
      <c r="B27" s="131"/>
      <c r="C27" s="596" t="s">
        <v>1137</v>
      </c>
      <c r="D27" s="596"/>
      <c r="E27" s="596"/>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7"/>
    </row>
    <row r="28" spans="1:31" ht="36" customHeight="1">
      <c r="A28" s="81"/>
      <c r="B28" s="230"/>
      <c r="C28" s="627" t="s">
        <v>1143</v>
      </c>
      <c r="D28" s="627"/>
      <c r="E28" s="627"/>
      <c r="F28" s="627"/>
      <c r="G28" s="627"/>
      <c r="H28" s="627"/>
      <c r="I28" s="627"/>
      <c r="J28" s="627"/>
      <c r="K28" s="627"/>
      <c r="L28" s="627"/>
      <c r="M28" s="627"/>
      <c r="N28" s="627"/>
      <c r="O28" s="627"/>
      <c r="P28" s="627"/>
      <c r="Q28" s="627"/>
      <c r="R28" s="627"/>
      <c r="S28" s="627"/>
      <c r="T28" s="627"/>
      <c r="U28" s="627"/>
      <c r="V28" s="627"/>
      <c r="W28" s="627"/>
      <c r="X28" s="627"/>
      <c r="Y28" s="627"/>
      <c r="Z28" s="627"/>
      <c r="AA28" s="627"/>
      <c r="AB28" s="627"/>
      <c r="AC28" s="627"/>
      <c r="AD28" s="650"/>
    </row>
    <row r="29" spans="1:31" ht="36" customHeight="1">
      <c r="A29" s="81"/>
      <c r="B29" s="230"/>
      <c r="C29" s="596" t="s">
        <v>1133</v>
      </c>
      <c r="D29" s="596"/>
      <c r="E29" s="596"/>
      <c r="F29" s="596"/>
      <c r="G29" s="596"/>
      <c r="H29" s="596"/>
      <c r="I29" s="596"/>
      <c r="J29" s="596"/>
      <c r="K29" s="596"/>
      <c r="L29" s="596"/>
      <c r="M29" s="596"/>
      <c r="N29" s="596"/>
      <c r="O29" s="596"/>
      <c r="P29" s="596"/>
      <c r="Q29" s="596"/>
      <c r="R29" s="596"/>
      <c r="S29" s="596"/>
      <c r="T29" s="596"/>
      <c r="U29" s="596"/>
      <c r="V29" s="596"/>
      <c r="W29" s="596"/>
      <c r="X29" s="596"/>
      <c r="Y29" s="596"/>
      <c r="Z29" s="596"/>
      <c r="AA29" s="596"/>
      <c r="AB29" s="596"/>
      <c r="AC29" s="596"/>
      <c r="AD29" s="597"/>
    </row>
    <row r="30" spans="1:31" ht="24" customHeight="1">
      <c r="A30" s="81"/>
      <c r="B30" s="223"/>
      <c r="C30" s="627" t="s">
        <v>1134</v>
      </c>
      <c r="D30" s="627"/>
      <c r="E30" s="627"/>
      <c r="F30" s="627"/>
      <c r="G30" s="627"/>
      <c r="H30" s="627"/>
      <c r="I30" s="627"/>
      <c r="J30" s="627"/>
      <c r="K30" s="627"/>
      <c r="L30" s="627"/>
      <c r="M30" s="627"/>
      <c r="N30" s="627"/>
      <c r="O30" s="627"/>
      <c r="P30" s="627"/>
      <c r="Q30" s="627"/>
      <c r="R30" s="627"/>
      <c r="S30" s="627"/>
      <c r="T30" s="627"/>
      <c r="U30" s="627"/>
      <c r="V30" s="627"/>
      <c r="W30" s="627"/>
      <c r="X30" s="627"/>
      <c r="Y30" s="627"/>
      <c r="Z30" s="627"/>
      <c r="AA30" s="627"/>
      <c r="AB30" s="627"/>
      <c r="AC30" s="627"/>
      <c r="AD30" s="650"/>
    </row>
    <row r="31" spans="1:31" ht="24" customHeight="1">
      <c r="B31" s="126"/>
      <c r="C31" s="596" t="s">
        <v>1135</v>
      </c>
      <c r="D31" s="596"/>
      <c r="E31" s="596"/>
      <c r="F31" s="596"/>
      <c r="G31" s="596"/>
      <c r="H31" s="596"/>
      <c r="I31" s="596"/>
      <c r="J31" s="596"/>
      <c r="K31" s="596"/>
      <c r="L31" s="596"/>
      <c r="M31" s="596"/>
      <c r="N31" s="596"/>
      <c r="O31" s="596"/>
      <c r="P31" s="596"/>
      <c r="Q31" s="596"/>
      <c r="R31" s="596"/>
      <c r="S31" s="596"/>
      <c r="T31" s="596"/>
      <c r="U31" s="596"/>
      <c r="V31" s="596"/>
      <c r="W31" s="596"/>
      <c r="X31" s="596"/>
      <c r="Y31" s="596"/>
      <c r="Z31" s="596"/>
      <c r="AA31" s="596"/>
      <c r="AB31" s="596"/>
      <c r="AC31" s="596"/>
      <c r="AD31" s="597"/>
    </row>
    <row r="32" spans="1:31" ht="36" customHeight="1">
      <c r="B32" s="126"/>
      <c r="C32" s="627" t="s">
        <v>1136</v>
      </c>
      <c r="D32" s="627"/>
      <c r="E32" s="627"/>
      <c r="F32" s="627"/>
      <c r="G32" s="627"/>
      <c r="H32" s="627"/>
      <c r="I32" s="627"/>
      <c r="J32" s="627"/>
      <c r="K32" s="627"/>
      <c r="L32" s="627"/>
      <c r="M32" s="627"/>
      <c r="N32" s="627"/>
      <c r="O32" s="627"/>
      <c r="P32" s="627"/>
      <c r="Q32" s="627"/>
      <c r="R32" s="627"/>
      <c r="S32" s="627"/>
      <c r="T32" s="627"/>
      <c r="U32" s="627"/>
      <c r="V32" s="627"/>
      <c r="W32" s="627"/>
      <c r="X32" s="627"/>
      <c r="Y32" s="627"/>
      <c r="Z32" s="627"/>
      <c r="AA32" s="627"/>
      <c r="AB32" s="627"/>
      <c r="AC32" s="627"/>
      <c r="AD32" s="650"/>
    </row>
    <row r="33" spans="1:37" ht="60" customHeight="1">
      <c r="B33" s="230"/>
      <c r="C33" s="627" t="s">
        <v>1233</v>
      </c>
      <c r="D33" s="627"/>
      <c r="E33" s="627"/>
      <c r="F33" s="627"/>
      <c r="G33" s="627"/>
      <c r="H33" s="627"/>
      <c r="I33" s="627"/>
      <c r="J33" s="627"/>
      <c r="K33" s="627"/>
      <c r="L33" s="627"/>
      <c r="M33" s="627"/>
      <c r="N33" s="627"/>
      <c r="O33" s="627"/>
      <c r="P33" s="627"/>
      <c r="Q33" s="627"/>
      <c r="R33" s="627"/>
      <c r="S33" s="627"/>
      <c r="T33" s="627"/>
      <c r="U33" s="627"/>
      <c r="V33" s="627"/>
      <c r="W33" s="627"/>
      <c r="X33" s="627"/>
      <c r="Y33" s="627"/>
      <c r="Z33" s="627"/>
      <c r="AA33" s="627"/>
      <c r="AB33" s="627"/>
      <c r="AC33" s="627"/>
      <c r="AD33" s="650"/>
    </row>
    <row r="34" spans="1:37" ht="36" customHeight="1">
      <c r="B34" s="126"/>
      <c r="C34" s="596" t="s">
        <v>1234</v>
      </c>
      <c r="D34" s="596"/>
      <c r="E34" s="596"/>
      <c r="F34" s="596"/>
      <c r="G34" s="596"/>
      <c r="H34" s="596"/>
      <c r="I34" s="596"/>
      <c r="J34" s="596"/>
      <c r="K34" s="596"/>
      <c r="L34" s="596"/>
      <c r="M34" s="596"/>
      <c r="N34" s="596"/>
      <c r="O34" s="596"/>
      <c r="P34" s="596"/>
      <c r="Q34" s="596"/>
      <c r="R34" s="596"/>
      <c r="S34" s="596"/>
      <c r="T34" s="596"/>
      <c r="U34" s="596"/>
      <c r="V34" s="596"/>
      <c r="W34" s="596"/>
      <c r="X34" s="596"/>
      <c r="Y34" s="596"/>
      <c r="Z34" s="596"/>
      <c r="AA34" s="596"/>
      <c r="AB34" s="596"/>
      <c r="AC34" s="596"/>
      <c r="AD34" s="597"/>
    </row>
    <row r="35" spans="1:37" ht="36" customHeight="1">
      <c r="B35" s="126"/>
      <c r="C35" s="627" t="s">
        <v>1235</v>
      </c>
      <c r="D35" s="627"/>
      <c r="E35" s="627"/>
      <c r="F35" s="627"/>
      <c r="G35" s="627"/>
      <c r="H35" s="627"/>
      <c r="I35" s="627"/>
      <c r="J35" s="627"/>
      <c r="K35" s="627"/>
      <c r="L35" s="627"/>
      <c r="M35" s="627"/>
      <c r="N35" s="627"/>
      <c r="O35" s="627"/>
      <c r="P35" s="627"/>
      <c r="Q35" s="627"/>
      <c r="R35" s="627"/>
      <c r="S35" s="627"/>
      <c r="T35" s="627"/>
      <c r="U35" s="627"/>
      <c r="V35" s="627"/>
      <c r="W35" s="627"/>
      <c r="X35" s="627"/>
      <c r="Y35" s="627"/>
      <c r="Z35" s="627"/>
      <c r="AA35" s="627"/>
      <c r="AB35" s="627"/>
      <c r="AC35" s="627"/>
      <c r="AD35" s="650"/>
    </row>
    <row r="36" spans="1:37" ht="91.5" customHeight="1">
      <c r="B36" s="126"/>
      <c r="C36" s="596" t="s">
        <v>1267</v>
      </c>
      <c r="D36" s="596"/>
      <c r="E36" s="596"/>
      <c r="F36" s="596"/>
      <c r="G36" s="596"/>
      <c r="H36" s="596"/>
      <c r="I36" s="596"/>
      <c r="J36" s="596"/>
      <c r="K36" s="596"/>
      <c r="L36" s="596"/>
      <c r="M36" s="596"/>
      <c r="N36" s="596"/>
      <c r="O36" s="596"/>
      <c r="P36" s="596"/>
      <c r="Q36" s="596"/>
      <c r="R36" s="596"/>
      <c r="S36" s="596"/>
      <c r="T36" s="596"/>
      <c r="U36" s="596"/>
      <c r="V36" s="596"/>
      <c r="W36" s="596"/>
      <c r="X36" s="596"/>
      <c r="Y36" s="596"/>
      <c r="Z36" s="596"/>
      <c r="AA36" s="596"/>
      <c r="AB36" s="596"/>
      <c r="AC36" s="596"/>
      <c r="AD36" s="597"/>
    </row>
    <row r="37" spans="1:37" ht="36" customHeight="1">
      <c r="B37" s="230"/>
      <c r="C37" s="627" t="s">
        <v>1138</v>
      </c>
      <c r="D37" s="627"/>
      <c r="E37" s="627"/>
      <c r="F37" s="627"/>
      <c r="G37" s="627"/>
      <c r="H37" s="627"/>
      <c r="I37" s="627"/>
      <c r="J37" s="627"/>
      <c r="K37" s="627"/>
      <c r="L37" s="627"/>
      <c r="M37" s="627"/>
      <c r="N37" s="627"/>
      <c r="O37" s="627"/>
      <c r="P37" s="627"/>
      <c r="Q37" s="627"/>
      <c r="R37" s="627"/>
      <c r="S37" s="627"/>
      <c r="T37" s="627"/>
      <c r="U37" s="627"/>
      <c r="V37" s="627"/>
      <c r="W37" s="627"/>
      <c r="X37" s="627"/>
      <c r="Y37" s="627"/>
      <c r="Z37" s="627"/>
      <c r="AA37" s="627"/>
      <c r="AB37" s="627"/>
      <c r="AC37" s="627"/>
      <c r="AD37" s="650"/>
    </row>
    <row r="38" spans="1:37" ht="48" customHeight="1">
      <c r="B38" s="230"/>
      <c r="C38" s="596" t="s">
        <v>1324</v>
      </c>
      <c r="D38" s="596"/>
      <c r="E38" s="596"/>
      <c r="F38" s="596"/>
      <c r="G38" s="596"/>
      <c r="H38" s="596"/>
      <c r="I38" s="596"/>
      <c r="J38" s="596"/>
      <c r="K38" s="596"/>
      <c r="L38" s="596"/>
      <c r="M38" s="596"/>
      <c r="N38" s="596"/>
      <c r="O38" s="596"/>
      <c r="P38" s="596"/>
      <c r="Q38" s="596"/>
      <c r="R38" s="596"/>
      <c r="S38" s="596"/>
      <c r="T38" s="596"/>
      <c r="U38" s="596"/>
      <c r="V38" s="596"/>
      <c r="W38" s="596"/>
      <c r="X38" s="596"/>
      <c r="Y38" s="596"/>
      <c r="Z38" s="596"/>
      <c r="AA38" s="596"/>
      <c r="AB38" s="596"/>
      <c r="AC38" s="596"/>
      <c r="AD38" s="597"/>
    </row>
    <row r="39" spans="1:37" ht="36" customHeight="1">
      <c r="B39" s="230"/>
      <c r="C39" s="596" t="s">
        <v>1325</v>
      </c>
      <c r="D39" s="596"/>
      <c r="E39" s="596"/>
      <c r="F39" s="596"/>
      <c r="G39" s="596"/>
      <c r="H39" s="596"/>
      <c r="I39" s="596"/>
      <c r="J39" s="596"/>
      <c r="K39" s="596"/>
      <c r="L39" s="596"/>
      <c r="M39" s="596"/>
      <c r="N39" s="596"/>
      <c r="O39" s="596"/>
      <c r="P39" s="596"/>
      <c r="Q39" s="596"/>
      <c r="R39" s="596"/>
      <c r="S39" s="596"/>
      <c r="T39" s="596"/>
      <c r="U39" s="596"/>
      <c r="V39" s="596"/>
      <c r="W39" s="596"/>
      <c r="X39" s="596"/>
      <c r="Y39" s="596"/>
      <c r="Z39" s="596"/>
      <c r="AA39" s="596"/>
      <c r="AB39" s="596"/>
      <c r="AC39" s="596"/>
      <c r="AD39" s="597"/>
    </row>
    <row r="40" spans="1:37" ht="36" customHeight="1">
      <c r="A40" s="81"/>
      <c r="B40" s="224"/>
      <c r="C40" s="691" t="s">
        <v>1326</v>
      </c>
      <c r="D40" s="691"/>
      <c r="E40" s="691"/>
      <c r="F40" s="691"/>
      <c r="G40" s="691"/>
      <c r="H40" s="691"/>
      <c r="I40" s="691"/>
      <c r="J40" s="691"/>
      <c r="K40" s="691"/>
      <c r="L40" s="691"/>
      <c r="M40" s="691"/>
      <c r="N40" s="691"/>
      <c r="O40" s="691"/>
      <c r="P40" s="691"/>
      <c r="Q40" s="691"/>
      <c r="R40" s="691"/>
      <c r="S40" s="691"/>
      <c r="T40" s="691"/>
      <c r="U40" s="691"/>
      <c r="V40" s="691"/>
      <c r="W40" s="691"/>
      <c r="X40" s="691"/>
      <c r="Y40" s="691"/>
      <c r="Z40" s="691"/>
      <c r="AA40" s="691"/>
      <c r="AB40" s="691"/>
      <c r="AC40" s="691"/>
      <c r="AD40" s="910"/>
    </row>
    <row r="41" spans="1:37" ht="15" customHeight="1">
      <c r="A41" s="6"/>
      <c r="B41" s="5"/>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row>
    <row r="42" spans="1:37" ht="24" customHeight="1">
      <c r="A42" s="39" t="s">
        <v>534</v>
      </c>
      <c r="B42" s="890" t="s">
        <v>1075</v>
      </c>
      <c r="C42" s="890"/>
      <c r="D42" s="890"/>
      <c r="E42" s="890"/>
      <c r="F42" s="890"/>
      <c r="G42" s="890"/>
      <c r="H42" s="890"/>
      <c r="I42" s="890"/>
      <c r="J42" s="890"/>
      <c r="K42" s="890"/>
      <c r="L42" s="890"/>
      <c r="M42" s="890"/>
      <c r="N42" s="890"/>
      <c r="O42" s="890"/>
      <c r="P42" s="890"/>
      <c r="Q42" s="890"/>
      <c r="R42" s="890"/>
      <c r="S42" s="890"/>
      <c r="T42" s="890"/>
      <c r="U42" s="890"/>
      <c r="V42" s="890"/>
      <c r="W42" s="890"/>
      <c r="X42" s="890"/>
      <c r="Y42" s="890"/>
      <c r="Z42" s="890"/>
      <c r="AA42" s="890"/>
      <c r="AB42" s="890"/>
      <c r="AC42" s="890"/>
      <c r="AD42" s="890"/>
    </row>
    <row r="43" spans="1:37" ht="24" customHeight="1">
      <c r="A43" s="6"/>
      <c r="B43" s="5"/>
      <c r="C43" s="671" t="s">
        <v>1076</v>
      </c>
      <c r="D43" s="671"/>
      <c r="E43" s="671"/>
      <c r="F43" s="671"/>
      <c r="G43" s="671"/>
      <c r="H43" s="671"/>
      <c r="I43" s="671"/>
      <c r="J43" s="671"/>
      <c r="K43" s="671"/>
      <c r="L43" s="671"/>
      <c r="M43" s="671"/>
      <c r="N43" s="671"/>
      <c r="O43" s="671"/>
      <c r="P43" s="671"/>
      <c r="Q43" s="671"/>
      <c r="R43" s="671"/>
      <c r="S43" s="671"/>
      <c r="T43" s="671"/>
      <c r="U43" s="671"/>
      <c r="V43" s="671"/>
      <c r="W43" s="671"/>
      <c r="X43" s="671"/>
      <c r="Y43" s="671"/>
      <c r="Z43" s="671"/>
      <c r="AA43" s="671"/>
      <c r="AB43" s="671"/>
      <c r="AC43" s="671"/>
      <c r="AD43" s="671"/>
    </row>
    <row r="44" spans="1:37" ht="15" customHeight="1">
      <c r="A44" s="6"/>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H44" s="4"/>
      <c r="AI44" s="4"/>
      <c r="AJ44" s="428" t="s">
        <v>6401</v>
      </c>
      <c r="AK44" s="834" t="s">
        <v>6467</v>
      </c>
    </row>
    <row r="45" spans="1:37" ht="36" customHeight="1">
      <c r="A45" s="6"/>
      <c r="B45" s="5"/>
      <c r="C45" s="554" t="s">
        <v>1077</v>
      </c>
      <c r="D45" s="555"/>
      <c r="E45" s="555"/>
      <c r="F45" s="555"/>
      <c r="G45" s="555"/>
      <c r="H45" s="555"/>
      <c r="I45" s="555"/>
      <c r="J45" s="555"/>
      <c r="K45" s="555"/>
      <c r="L45" s="555"/>
      <c r="M45" s="555"/>
      <c r="N45" s="555"/>
      <c r="O45" s="555"/>
      <c r="P45" s="556"/>
      <c r="Q45" s="554" t="s">
        <v>1074</v>
      </c>
      <c r="R45" s="555"/>
      <c r="S45" s="555"/>
      <c r="T45" s="555"/>
      <c r="U45" s="555"/>
      <c r="V45" s="555"/>
      <c r="W45" s="555"/>
      <c r="X45" s="555"/>
      <c r="Y45" s="555"/>
      <c r="Z45" s="555"/>
      <c r="AA45" s="555"/>
      <c r="AB45" s="555"/>
      <c r="AC45" s="555"/>
      <c r="AD45" s="556"/>
      <c r="AH45" s="369" t="s">
        <v>6195</v>
      </c>
      <c r="AI45" s="450" t="s">
        <v>6196</v>
      </c>
      <c r="AJ45" s="428" t="s">
        <v>6486</v>
      </c>
      <c r="AK45" s="835"/>
    </row>
    <row r="46" spans="1:37" ht="15" customHeight="1">
      <c r="A46" s="6"/>
      <c r="B46" s="5"/>
      <c r="C46" s="560"/>
      <c r="D46" s="561"/>
      <c r="E46" s="561"/>
      <c r="F46" s="561"/>
      <c r="G46" s="561"/>
      <c r="H46" s="561"/>
      <c r="I46" s="561"/>
      <c r="J46" s="561"/>
      <c r="K46" s="561"/>
      <c r="L46" s="561"/>
      <c r="M46" s="561"/>
      <c r="N46" s="561"/>
      <c r="O46" s="561"/>
      <c r="P46" s="562"/>
      <c r="Q46" s="779"/>
      <c r="R46" s="569"/>
      <c r="S46" s="569"/>
      <c r="T46" s="569"/>
      <c r="U46" s="569"/>
      <c r="V46" s="569"/>
      <c r="W46" s="569"/>
      <c r="X46" s="569"/>
      <c r="Y46" s="569"/>
      <c r="Z46" s="569"/>
      <c r="AA46" s="569"/>
      <c r="AB46" s="569"/>
      <c r="AC46" s="569"/>
      <c r="AD46" s="780"/>
      <c r="AH46" s="269">
        <f>IF(AND($C$46&lt;&gt;"",$C$46&lt;&gt;1,COUNTA(Q46)=0),0,IF(AND($C$46&lt;&gt;"",$C$46=1,COUNTA(Q46)=1),0,IF(COUNTA(C46:AD46)=0,0,1)))</f>
        <v>0</v>
      </c>
      <c r="AI46" s="371">
        <f>COUNTIF(Q46,"NS")</f>
        <v>0</v>
      </c>
      <c r="AJ46" s="424">
        <f>IF(AND($C$46&lt;&gt;"",$C$46&lt;&gt;1,COUNTA(Q46)&gt;0),1,0)</f>
        <v>0</v>
      </c>
      <c r="AK46" s="426">
        <f>IF(AND(C46&lt;&gt;"",C46=1,SUM(Q46)=0),1,0)</f>
        <v>0</v>
      </c>
    </row>
    <row r="47" spans="1:37" ht="15" customHeight="1">
      <c r="A47" s="6"/>
      <c r="B47" s="657" t="str">
        <f>IF(AK46&gt;0,"La cantidad del apartado Servicios Profesionales debe ser mayor a cero, ya que tiene el cod. 1 en la col. ¿Contaba con algún Servicio…?","")</f>
        <v/>
      </c>
      <c r="C47" s="657"/>
      <c r="D47" s="657"/>
      <c r="E47" s="657"/>
      <c r="F47" s="657"/>
      <c r="G47" s="657"/>
      <c r="H47" s="657"/>
      <c r="I47" s="657"/>
      <c r="J47" s="657"/>
      <c r="K47" s="657"/>
      <c r="L47" s="657"/>
      <c r="M47" s="657"/>
      <c r="N47" s="657"/>
      <c r="O47" s="657"/>
      <c r="P47" s="657"/>
      <c r="Q47" s="657"/>
      <c r="R47" s="657"/>
      <c r="S47" s="657"/>
      <c r="T47" s="657"/>
      <c r="U47" s="657"/>
      <c r="V47" s="657"/>
      <c r="W47" s="657"/>
      <c r="X47" s="657"/>
      <c r="Y47" s="657"/>
      <c r="Z47" s="657"/>
      <c r="AA47" s="657"/>
      <c r="AB47" s="657"/>
      <c r="AC47" s="657"/>
      <c r="AD47" s="657"/>
      <c r="AE47" s="657"/>
    </row>
    <row r="48" spans="1:37" ht="24" customHeight="1">
      <c r="A48" s="6"/>
      <c r="B48" s="5"/>
      <c r="C48" s="756" t="s">
        <v>270</v>
      </c>
      <c r="D48" s="756"/>
      <c r="E48" s="756"/>
      <c r="F48" s="756"/>
      <c r="G48" s="756"/>
      <c r="H48" s="756"/>
      <c r="I48" s="756"/>
      <c r="J48" s="756"/>
      <c r="K48" s="756"/>
      <c r="L48" s="756"/>
      <c r="M48" s="756"/>
      <c r="N48" s="756"/>
      <c r="O48" s="756"/>
      <c r="P48" s="756"/>
      <c r="Q48" s="756"/>
      <c r="R48" s="756"/>
      <c r="S48" s="756"/>
      <c r="T48" s="756"/>
      <c r="U48" s="756"/>
      <c r="V48" s="756"/>
      <c r="W48" s="756"/>
      <c r="X48" s="756"/>
      <c r="Y48" s="756"/>
      <c r="Z48" s="756"/>
      <c r="AA48" s="756"/>
      <c r="AB48" s="756"/>
      <c r="AC48" s="756"/>
      <c r="AD48" s="756"/>
    </row>
    <row r="49" spans="1:40" ht="60" customHeight="1">
      <c r="A49" s="6"/>
      <c r="B49" s="5"/>
      <c r="C49" s="628"/>
      <c r="D49" s="628"/>
      <c r="E49" s="628"/>
      <c r="F49" s="628"/>
      <c r="G49" s="628"/>
      <c r="H49" s="628"/>
      <c r="I49" s="628"/>
      <c r="J49" s="628"/>
      <c r="K49" s="628"/>
      <c r="L49" s="628"/>
      <c r="M49" s="628"/>
      <c r="N49" s="628"/>
      <c r="O49" s="628"/>
      <c r="P49" s="628"/>
      <c r="Q49" s="628"/>
      <c r="R49" s="628"/>
      <c r="S49" s="628"/>
      <c r="T49" s="628"/>
      <c r="U49" s="628"/>
      <c r="V49" s="628"/>
      <c r="W49" s="628"/>
      <c r="X49" s="628"/>
      <c r="Y49" s="628"/>
      <c r="Z49" s="628"/>
      <c r="AA49" s="628"/>
      <c r="AB49" s="628"/>
      <c r="AC49" s="628"/>
      <c r="AD49" s="628"/>
    </row>
    <row r="50" spans="1:40" ht="15" customHeight="1">
      <c r="A50" s="6"/>
      <c r="B50" s="657" t="str">
        <f>IF(AH46&gt;0,"Favor de ingresar toda la información requerida en la pregunta y/o verifique que no tenga información en celdas sombreadas","")</f>
        <v/>
      </c>
      <c r="C50" s="657"/>
      <c r="D50" s="657"/>
      <c r="E50" s="657"/>
      <c r="F50" s="657"/>
      <c r="G50" s="657"/>
      <c r="H50" s="657"/>
      <c r="I50" s="657"/>
      <c r="J50" s="657"/>
      <c r="K50" s="657"/>
      <c r="L50" s="657"/>
      <c r="M50" s="657"/>
      <c r="N50" s="657"/>
      <c r="O50" s="657"/>
      <c r="P50" s="657"/>
      <c r="Q50" s="657"/>
      <c r="R50" s="657"/>
      <c r="S50" s="657"/>
      <c r="T50" s="657"/>
      <c r="U50" s="657"/>
      <c r="V50" s="657"/>
      <c r="W50" s="657"/>
      <c r="X50" s="657"/>
      <c r="Y50" s="657"/>
      <c r="Z50" s="657"/>
      <c r="AA50" s="657"/>
      <c r="AB50" s="657"/>
      <c r="AC50" s="657"/>
      <c r="AD50" s="657"/>
    </row>
    <row r="51" spans="1:40" ht="15" customHeight="1">
      <c r="A51" s="6"/>
      <c r="B51" s="614" t="str">
        <f>IF(AI46&gt;0,"Alerta: debido a que cuenta con registros NS, debe proporcionar una justificación en el area de comentarios al final de la pregunta","")</f>
        <v/>
      </c>
      <c r="C51" s="614"/>
      <c r="D51" s="614"/>
      <c r="E51" s="614"/>
      <c r="F51" s="614"/>
      <c r="G51" s="614"/>
      <c r="H51" s="614"/>
      <c r="I51" s="614"/>
      <c r="J51" s="614"/>
      <c r="K51" s="614"/>
      <c r="L51" s="614"/>
      <c r="M51" s="614"/>
      <c r="N51" s="614"/>
      <c r="O51" s="614"/>
      <c r="P51" s="614"/>
      <c r="Q51" s="614"/>
      <c r="R51" s="614"/>
      <c r="S51" s="614"/>
      <c r="T51" s="614"/>
      <c r="U51" s="614"/>
      <c r="V51" s="614"/>
      <c r="W51" s="614"/>
      <c r="X51" s="614"/>
      <c r="Y51" s="614"/>
      <c r="Z51" s="614"/>
      <c r="AA51" s="614"/>
      <c r="AB51" s="614"/>
      <c r="AC51" s="614"/>
      <c r="AD51" s="614"/>
    </row>
    <row r="52" spans="1:40" ht="15" customHeight="1">
      <c r="A52" s="6"/>
      <c r="B52" s="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row>
    <row r="53" spans="1:40" ht="15" customHeight="1">
      <c r="A53" s="6"/>
      <c r="B53" s="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row>
    <row r="54" spans="1:40" ht="15" customHeight="1">
      <c r="A54" s="6"/>
      <c r="B54" s="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row>
    <row r="55" spans="1:40" ht="15" customHeight="1">
      <c r="A55" s="6"/>
      <c r="B55" s="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row>
    <row r="56" spans="1:40" ht="36" customHeight="1">
      <c r="A56" s="81" t="s">
        <v>535</v>
      </c>
      <c r="B56" s="673" t="s">
        <v>1139</v>
      </c>
      <c r="C56" s="673"/>
      <c r="D56" s="673"/>
      <c r="E56" s="673"/>
      <c r="F56" s="673"/>
      <c r="G56" s="673"/>
      <c r="H56" s="673"/>
      <c r="I56" s="673"/>
      <c r="J56" s="673"/>
      <c r="K56" s="673"/>
      <c r="L56" s="673"/>
      <c r="M56" s="673"/>
      <c r="N56" s="673"/>
      <c r="O56" s="673"/>
      <c r="P56" s="673"/>
      <c r="Q56" s="673"/>
      <c r="R56" s="673"/>
      <c r="S56" s="673"/>
      <c r="T56" s="673"/>
      <c r="U56" s="673"/>
      <c r="V56" s="673"/>
      <c r="W56" s="673"/>
      <c r="X56" s="673"/>
      <c r="Y56" s="673"/>
      <c r="Z56" s="673"/>
      <c r="AA56" s="673"/>
      <c r="AB56" s="673"/>
      <c r="AC56" s="673"/>
      <c r="AD56" s="673"/>
    </row>
    <row r="57" spans="1:40" ht="24" customHeight="1">
      <c r="A57" s="81"/>
      <c r="B57" s="82"/>
      <c r="C57" s="627" t="s">
        <v>964</v>
      </c>
      <c r="D57" s="627"/>
      <c r="E57" s="627"/>
      <c r="F57" s="627"/>
      <c r="G57" s="627"/>
      <c r="H57" s="627"/>
      <c r="I57" s="627"/>
      <c r="J57" s="627"/>
      <c r="K57" s="627"/>
      <c r="L57" s="627"/>
      <c r="M57" s="627"/>
      <c r="N57" s="627"/>
      <c r="O57" s="627"/>
      <c r="P57" s="627"/>
      <c r="Q57" s="627"/>
      <c r="R57" s="627"/>
      <c r="S57" s="627"/>
      <c r="T57" s="627"/>
      <c r="U57" s="627"/>
      <c r="V57" s="627"/>
      <c r="W57" s="627"/>
      <c r="X57" s="627"/>
      <c r="Y57" s="627"/>
      <c r="Z57" s="627"/>
      <c r="AA57" s="627"/>
      <c r="AB57" s="627"/>
      <c r="AC57" s="627"/>
      <c r="AD57" s="627"/>
    </row>
    <row r="58" spans="1:40" ht="15" customHeight="1">
      <c r="A58" s="81"/>
      <c r="B58" s="82"/>
      <c r="C58" s="671" t="s">
        <v>1079</v>
      </c>
      <c r="D58" s="671"/>
      <c r="E58" s="671"/>
      <c r="F58" s="671"/>
      <c r="G58" s="671"/>
      <c r="H58" s="671"/>
      <c r="I58" s="671"/>
      <c r="J58" s="671"/>
      <c r="K58" s="671"/>
      <c r="L58" s="671"/>
      <c r="M58" s="671"/>
      <c r="N58" s="671"/>
      <c r="O58" s="671"/>
      <c r="P58" s="671"/>
      <c r="Q58" s="671"/>
      <c r="R58" s="671"/>
      <c r="S58" s="671"/>
      <c r="T58" s="671"/>
      <c r="U58" s="671"/>
      <c r="V58" s="671"/>
      <c r="W58" s="671"/>
      <c r="X58" s="671"/>
      <c r="Y58" s="671"/>
      <c r="Z58" s="671"/>
      <c r="AA58" s="671"/>
      <c r="AB58" s="671"/>
      <c r="AC58" s="671"/>
      <c r="AD58" s="671"/>
    </row>
    <row r="59" spans="1:40" ht="24" customHeight="1">
      <c r="A59" s="81"/>
      <c r="B59" s="82"/>
      <c r="C59" s="596" t="s">
        <v>1258</v>
      </c>
      <c r="D59" s="596"/>
      <c r="E59" s="596"/>
      <c r="F59" s="596"/>
      <c r="G59" s="596"/>
      <c r="H59" s="596"/>
      <c r="I59" s="596"/>
      <c r="J59" s="596"/>
      <c r="K59" s="596"/>
      <c r="L59" s="596"/>
      <c r="M59" s="596"/>
      <c r="N59" s="596"/>
      <c r="O59" s="596"/>
      <c r="P59" s="596"/>
      <c r="Q59" s="596"/>
      <c r="R59" s="596"/>
      <c r="S59" s="596"/>
      <c r="T59" s="596"/>
      <c r="U59" s="596"/>
      <c r="V59" s="596"/>
      <c r="W59" s="596"/>
      <c r="X59" s="596"/>
      <c r="Y59" s="596"/>
      <c r="Z59" s="596"/>
      <c r="AA59" s="596"/>
      <c r="AB59" s="596"/>
      <c r="AC59" s="596"/>
      <c r="AD59" s="596"/>
    </row>
    <row r="60" spans="1:40" ht="24" customHeight="1">
      <c r="A60" s="81"/>
      <c r="B60" s="82"/>
      <c r="C60" s="674" t="s">
        <v>1078</v>
      </c>
      <c r="D60" s="674"/>
      <c r="E60" s="674"/>
      <c r="F60" s="674"/>
      <c r="G60" s="674"/>
      <c r="H60" s="674"/>
      <c r="I60" s="674"/>
      <c r="J60" s="674"/>
      <c r="K60" s="674"/>
      <c r="L60" s="674"/>
      <c r="M60" s="674"/>
      <c r="N60" s="674"/>
      <c r="O60" s="674"/>
      <c r="P60" s="674"/>
      <c r="Q60" s="674"/>
      <c r="R60" s="674"/>
      <c r="S60" s="674"/>
      <c r="T60" s="674"/>
      <c r="U60" s="674"/>
      <c r="V60" s="674"/>
      <c r="W60" s="674"/>
      <c r="X60" s="674"/>
      <c r="Y60" s="674"/>
      <c r="Z60" s="674"/>
      <c r="AA60" s="674"/>
      <c r="AB60" s="674"/>
      <c r="AC60" s="674"/>
      <c r="AD60" s="674"/>
    </row>
    <row r="61" spans="1:40" ht="24" customHeight="1">
      <c r="A61" s="81"/>
      <c r="B61" s="82"/>
      <c r="C61" s="671" t="s">
        <v>1259</v>
      </c>
      <c r="D61" s="671"/>
      <c r="E61" s="671"/>
      <c r="F61" s="671"/>
      <c r="G61" s="671"/>
      <c r="H61" s="671"/>
      <c r="I61" s="671"/>
      <c r="J61" s="671"/>
      <c r="K61" s="671"/>
      <c r="L61" s="671"/>
      <c r="M61" s="671"/>
      <c r="N61" s="671"/>
      <c r="O61" s="671"/>
      <c r="P61" s="671"/>
      <c r="Q61" s="671"/>
      <c r="R61" s="671"/>
      <c r="S61" s="671"/>
      <c r="T61" s="671"/>
      <c r="U61" s="671"/>
      <c r="V61" s="671"/>
      <c r="W61" s="671"/>
      <c r="X61" s="671"/>
      <c r="Y61" s="671"/>
      <c r="Z61" s="671"/>
      <c r="AA61" s="671"/>
      <c r="AB61" s="671"/>
      <c r="AC61" s="671"/>
      <c r="AD61" s="671"/>
    </row>
    <row r="62" spans="1:40" ht="24" customHeight="1">
      <c r="A62" s="39"/>
      <c r="B62" s="520"/>
      <c r="C62" s="674" t="s">
        <v>1192</v>
      </c>
      <c r="D62" s="674"/>
      <c r="E62" s="674"/>
      <c r="F62" s="674"/>
      <c r="G62" s="674"/>
      <c r="H62" s="674"/>
      <c r="I62" s="674"/>
      <c r="J62" s="674"/>
      <c r="K62" s="674"/>
      <c r="L62" s="674"/>
      <c r="M62" s="674"/>
      <c r="N62" s="674"/>
      <c r="O62" s="674"/>
      <c r="P62" s="674"/>
      <c r="Q62" s="674"/>
      <c r="R62" s="674"/>
      <c r="S62" s="674"/>
      <c r="T62" s="674"/>
      <c r="U62" s="674"/>
      <c r="V62" s="674"/>
      <c r="W62" s="674"/>
      <c r="X62" s="674"/>
      <c r="Y62" s="674"/>
      <c r="Z62" s="674"/>
      <c r="AA62" s="674"/>
      <c r="AB62" s="674"/>
      <c r="AC62" s="674"/>
      <c r="AD62" s="674"/>
      <c r="AE62" s="9"/>
    </row>
    <row r="63" spans="1:40" ht="15" customHeight="1">
      <c r="A63" s="39"/>
      <c r="B63" s="520"/>
      <c r="C63" s="77"/>
      <c r="D63" s="77"/>
      <c r="E63" s="77"/>
      <c r="F63" s="77"/>
      <c r="G63" s="77"/>
      <c r="H63" s="77"/>
      <c r="J63" s="77"/>
      <c r="K63" s="77"/>
      <c r="L63" s="77"/>
      <c r="M63" s="77"/>
      <c r="N63" s="77"/>
      <c r="O63" s="77"/>
      <c r="P63" s="77"/>
      <c r="Q63" s="77"/>
      <c r="R63" s="77"/>
      <c r="S63" s="77"/>
      <c r="T63" s="77"/>
      <c r="U63" s="77"/>
      <c r="V63" s="77"/>
      <c r="W63" s="77"/>
      <c r="X63" s="77"/>
      <c r="Y63" s="521"/>
      <c r="Z63" s="522"/>
      <c r="AA63" s="515"/>
      <c r="AB63" s="515"/>
      <c r="AC63" s="515"/>
      <c r="AD63" s="515"/>
    </row>
    <row r="64" spans="1:40" ht="15" customHeight="1">
      <c r="A64" s="39"/>
      <c r="B64" s="520"/>
      <c r="C64" s="77"/>
      <c r="D64" s="77"/>
      <c r="E64" s="77"/>
      <c r="F64" s="77"/>
      <c r="G64" s="77"/>
      <c r="H64" s="77"/>
      <c r="I64" s="77"/>
      <c r="J64" s="77"/>
      <c r="K64" s="77"/>
      <c r="L64" s="77"/>
      <c r="M64" s="77"/>
      <c r="N64" s="77"/>
      <c r="O64" s="77"/>
      <c r="P64" s="77"/>
      <c r="Q64" s="77"/>
      <c r="R64" s="77"/>
      <c r="S64" s="77"/>
      <c r="T64" s="77"/>
      <c r="U64" s="77"/>
      <c r="V64" s="77"/>
      <c r="W64" s="77"/>
      <c r="X64" s="77"/>
      <c r="Y64" s="521"/>
      <c r="Z64" s="521"/>
      <c r="AA64" s="904" t="s">
        <v>1193</v>
      </c>
      <c r="AB64" s="904"/>
      <c r="AC64" s="904"/>
      <c r="AD64" s="904"/>
      <c r="AN64" s="468"/>
    </row>
    <row r="65" spans="1:42" ht="15" customHeight="1">
      <c r="A65" s="39"/>
      <c r="B65" s="520"/>
      <c r="C65" s="77"/>
      <c r="D65" s="77"/>
      <c r="E65" s="77"/>
      <c r="F65" s="77"/>
      <c r="G65" s="77"/>
      <c r="H65" s="77"/>
      <c r="I65" s="77"/>
      <c r="J65" s="77"/>
      <c r="K65" s="77"/>
      <c r="L65" s="77"/>
      <c r="M65" s="77"/>
      <c r="N65" s="77"/>
      <c r="O65" s="77"/>
      <c r="P65" s="77"/>
      <c r="Q65" s="77"/>
      <c r="R65" s="77"/>
      <c r="S65" s="77"/>
      <c r="T65" s="77"/>
      <c r="U65" s="77"/>
      <c r="V65" s="77"/>
      <c r="W65" s="77"/>
      <c r="X65" s="77"/>
      <c r="Y65" s="521"/>
      <c r="Z65" s="521"/>
      <c r="AA65" s="523"/>
      <c r="AB65" s="523"/>
      <c r="AC65" s="523"/>
      <c r="AD65" s="523"/>
      <c r="AN65" s="469"/>
    </row>
    <row r="66" spans="1:42" ht="36" customHeight="1">
      <c r="A66" s="39"/>
      <c r="B66" s="520"/>
      <c r="C66" s="693" t="s">
        <v>897</v>
      </c>
      <c r="D66" s="694"/>
      <c r="E66" s="694"/>
      <c r="F66" s="694"/>
      <c r="G66" s="694"/>
      <c r="H66" s="694"/>
      <c r="I66" s="694"/>
      <c r="J66" s="694"/>
      <c r="K66" s="694"/>
      <c r="L66" s="694"/>
      <c r="M66" s="694"/>
      <c r="N66" s="694"/>
      <c r="O66" s="694"/>
      <c r="P66" s="694"/>
      <c r="Q66" s="694"/>
      <c r="R66" s="695"/>
      <c r="S66" s="554" t="s">
        <v>1257</v>
      </c>
      <c r="T66" s="555"/>
      <c r="U66" s="555"/>
      <c r="V66" s="555"/>
      <c r="W66" s="555"/>
      <c r="X66" s="555"/>
      <c r="Y66" s="555"/>
      <c r="Z66" s="555"/>
      <c r="AA66" s="555"/>
      <c r="AB66" s="555"/>
      <c r="AC66" s="555"/>
      <c r="AD66" s="556"/>
      <c r="AH66" s="714" t="s">
        <v>6401</v>
      </c>
      <c r="AI66" s="714"/>
      <c r="AJ66" s="714"/>
      <c r="AK66" s="714"/>
      <c r="AL66" s="714"/>
      <c r="AM66" s="428" t="s">
        <v>6200</v>
      </c>
      <c r="AN66" s="463" t="s">
        <v>6339</v>
      </c>
      <c r="AO66" s="283" t="s">
        <v>6204</v>
      </c>
      <c r="AP66" s="428" t="s">
        <v>6500</v>
      </c>
    </row>
    <row r="67" spans="1:42" ht="15" customHeight="1">
      <c r="A67" s="7"/>
      <c r="B67" s="98"/>
      <c r="C67" s="696"/>
      <c r="D67" s="697"/>
      <c r="E67" s="697"/>
      <c r="F67" s="697"/>
      <c r="G67" s="697"/>
      <c r="H67" s="697"/>
      <c r="I67" s="697"/>
      <c r="J67" s="697"/>
      <c r="K67" s="697"/>
      <c r="L67" s="697"/>
      <c r="M67" s="697"/>
      <c r="N67" s="697"/>
      <c r="O67" s="697"/>
      <c r="P67" s="697"/>
      <c r="Q67" s="697"/>
      <c r="R67" s="698"/>
      <c r="S67" s="34" t="s">
        <v>87</v>
      </c>
      <c r="T67" s="34" t="s">
        <v>88</v>
      </c>
      <c r="U67" s="34" t="s">
        <v>89</v>
      </c>
      <c r="V67" s="34" t="s">
        <v>90</v>
      </c>
      <c r="W67" s="34" t="s">
        <v>91</v>
      </c>
      <c r="X67" s="34" t="s">
        <v>92</v>
      </c>
      <c r="Y67" s="34" t="s">
        <v>93</v>
      </c>
      <c r="Z67" s="34" t="s">
        <v>94</v>
      </c>
      <c r="AA67" s="34" t="s">
        <v>95</v>
      </c>
      <c r="AB67" s="34" t="s">
        <v>97</v>
      </c>
      <c r="AC67" s="34" t="s">
        <v>98</v>
      </c>
      <c r="AD67" s="90" t="s">
        <v>203</v>
      </c>
      <c r="AG67" s="369" t="s">
        <v>6195</v>
      </c>
      <c r="AH67" s="437" t="s">
        <v>6197</v>
      </c>
      <c r="AI67" s="9"/>
      <c r="AJ67" s="437" t="s">
        <v>6198</v>
      </c>
      <c r="AK67" s="9"/>
      <c r="AL67" s="437" t="s">
        <v>6199</v>
      </c>
      <c r="AM67" s="428" t="s">
        <v>6493</v>
      </c>
      <c r="AN67" s="470" t="s">
        <v>6492</v>
      </c>
      <c r="AO67" s="283" t="s">
        <v>6489</v>
      </c>
      <c r="AP67" s="490" t="s">
        <v>6499</v>
      </c>
    </row>
    <row r="68" spans="1:42" ht="15" customHeight="1">
      <c r="A68" s="81"/>
      <c r="B68" s="128"/>
      <c r="C68" s="34" t="s">
        <v>87</v>
      </c>
      <c r="D68" s="817"/>
      <c r="E68" s="818"/>
      <c r="F68" s="818"/>
      <c r="G68" s="818"/>
      <c r="H68" s="818"/>
      <c r="I68" s="818"/>
      <c r="J68" s="818"/>
      <c r="K68" s="818"/>
      <c r="L68" s="818"/>
      <c r="M68" s="818"/>
      <c r="N68" s="818"/>
      <c r="O68" s="818"/>
      <c r="P68" s="818"/>
      <c r="Q68" s="818"/>
      <c r="R68" s="818"/>
      <c r="S68" s="112"/>
      <c r="T68" s="112"/>
      <c r="U68" s="112"/>
      <c r="V68" s="112"/>
      <c r="W68" s="112"/>
      <c r="X68" s="112"/>
      <c r="Y68" s="112"/>
      <c r="Z68" s="112"/>
      <c r="AA68" s="112"/>
      <c r="AB68" s="112"/>
      <c r="AC68" s="112"/>
      <c r="AD68" s="112"/>
      <c r="AG68" s="269">
        <f>IF(AND($C$46&lt;&gt;"",$C$46&lt;&gt;1,COUNTA(S68:AD87)=0),0,IF(AND(COUNTBLANK(D68)=1,COUNTA(S68:AD68)=0),0,IF(AND(COUNTBLANK(D68)=0,COUNTA(S68:AC68)=0,AD68="X"),0,IF(AND(COUNTBLANK(D68)=0,COUNTA(S68:AC68)&gt;0,AD68=""),0,1))))</f>
        <v>0</v>
      </c>
      <c r="AH68" s="410" t="b">
        <f>NOT(EXACT(D68,UPPER(D68)))</f>
        <v>0</v>
      </c>
      <c r="AI68" s="9" t="str">
        <f>SUBSTITUTE( SUBSTITUTE( SUBSTITUTE( SUBSTITUTE( SUBSTITUTE( SUBSTITUTE( SUBSTITUTE( SUBSTITUTE( SUBSTITUTE( SUBSTITUTE(D68, "á", "a"), "é", "e"), "í", "i"), "ó", "o"), "ú", "u"), "Á", "A"), "É", "E"), "Í", "I"), "Ó", "O"), "Ú", "U")</f>
        <v/>
      </c>
      <c r="AJ68" s="410" t="b">
        <f>NOT(EXACT(D68,AI68))</f>
        <v>0</v>
      </c>
      <c r="AK68" s="9" t="str">
        <f>SUBSTITUTE((SUBSTITUTE(SUBSTITUTE(SUBSTITUTE(D68,".",""),",",""),"(","")),")","")</f>
        <v/>
      </c>
      <c r="AL68" s="410" t="b">
        <f>NOT(EXACT(D68,AK68))</f>
        <v>0</v>
      </c>
      <c r="AM68" s="424">
        <f>IF(AND($AD68="X",COUNTA(S68:AC68)&gt;0),1,0)</f>
        <v>0</v>
      </c>
      <c r="AN68" s="459">
        <f>IF(COUNTA(D68:R87)=SUM(Q46),0,1)</f>
        <v>0</v>
      </c>
      <c r="AO68" s="282">
        <f>IF(COUNTIF(AC68:AC87,"X")&gt;0,1,0)</f>
        <v>0</v>
      </c>
      <c r="AP68" s="424">
        <f>IF(AND($C$46&lt;&gt;"",$C$46&lt;&gt;1,COUNTA(S68:AD87)&gt;0),1,0)</f>
        <v>0</v>
      </c>
    </row>
    <row r="69" spans="1:42" ht="15" customHeight="1">
      <c r="A69" s="81"/>
      <c r="B69" s="128"/>
      <c r="C69" s="34" t="s">
        <v>88</v>
      </c>
      <c r="D69" s="817"/>
      <c r="E69" s="818"/>
      <c r="F69" s="818"/>
      <c r="G69" s="818"/>
      <c r="H69" s="818"/>
      <c r="I69" s="818"/>
      <c r="J69" s="818"/>
      <c r="K69" s="818"/>
      <c r="L69" s="818"/>
      <c r="M69" s="818"/>
      <c r="N69" s="818"/>
      <c r="O69" s="818"/>
      <c r="P69" s="818"/>
      <c r="Q69" s="818"/>
      <c r="R69" s="818"/>
      <c r="S69" s="112"/>
      <c r="T69" s="112"/>
      <c r="U69" s="112"/>
      <c r="V69" s="112"/>
      <c r="W69" s="112"/>
      <c r="X69" s="112"/>
      <c r="Y69" s="112"/>
      <c r="Z69" s="112"/>
      <c r="AA69" s="112"/>
      <c r="AB69" s="112"/>
      <c r="AC69" s="112"/>
      <c r="AD69" s="112"/>
      <c r="AG69" s="269">
        <f t="shared" ref="AG69:AG87" si="0">IF(AND($C$46&lt;&gt;"",$C$46&lt;&gt;1,COUNTA(S69:AD88)=0),0,IF(AND(COUNTBLANK(D69)=1,COUNTA(S69:AD69)=0),0,IF(AND(COUNTBLANK(D69)=0,COUNTA(S69:AC69)=0,AD69="X"),0,IF(AND(COUNTBLANK(D69)=0,COUNTA(S69:AC69)&gt;0,AD69=""),0,1))))</f>
        <v>0</v>
      </c>
      <c r="AH69" s="410" t="b">
        <f t="shared" ref="AH69:AH87" si="1">NOT(EXACT(D69,UPPER(D69)))</f>
        <v>0</v>
      </c>
      <c r="AI69" s="9" t="str">
        <f t="shared" ref="AI69:AI87" si="2">SUBSTITUTE( SUBSTITUTE( SUBSTITUTE( SUBSTITUTE( SUBSTITUTE( SUBSTITUTE( SUBSTITUTE( SUBSTITUTE( SUBSTITUTE( SUBSTITUTE(D69, "á", "a"), "é", "e"), "í", "i"), "ó", "o"), "ú", "u"), "Á", "A"), "É", "E"), "Í", "I"), "Ó", "O"), "Ú", "U")</f>
        <v/>
      </c>
      <c r="AJ69" s="410" t="b">
        <f t="shared" ref="AJ69:AJ87" si="3">NOT(EXACT(D69,AI69))</f>
        <v>0</v>
      </c>
      <c r="AK69" s="9" t="str">
        <f t="shared" ref="AK69:AK87" si="4">SUBSTITUTE((SUBSTITUTE(SUBSTITUTE(SUBSTITUTE(D69,".",""),",",""),"(","")),")","")</f>
        <v/>
      </c>
      <c r="AL69" s="410" t="b">
        <f t="shared" ref="AL69:AL87" si="5">NOT(EXACT(D69,AK69))</f>
        <v>0</v>
      </c>
      <c r="AM69" s="424">
        <f t="shared" ref="AM69:AM87" si="6">IF(AND($AD69="X",COUNTA(S69:AC69)&gt;0),1,0)</f>
        <v>0</v>
      </c>
    </row>
    <row r="70" spans="1:42" ht="15" customHeight="1">
      <c r="A70" s="81"/>
      <c r="B70" s="128"/>
      <c r="C70" s="34" t="s">
        <v>89</v>
      </c>
      <c r="D70" s="817"/>
      <c r="E70" s="818"/>
      <c r="F70" s="818"/>
      <c r="G70" s="818"/>
      <c r="H70" s="818"/>
      <c r="I70" s="818"/>
      <c r="J70" s="818"/>
      <c r="K70" s="818"/>
      <c r="L70" s="818"/>
      <c r="M70" s="818"/>
      <c r="N70" s="818"/>
      <c r="O70" s="818"/>
      <c r="P70" s="818"/>
      <c r="Q70" s="818"/>
      <c r="R70" s="818"/>
      <c r="S70" s="112"/>
      <c r="T70" s="112"/>
      <c r="U70" s="112"/>
      <c r="V70" s="112"/>
      <c r="W70" s="112"/>
      <c r="X70" s="112"/>
      <c r="Y70" s="112"/>
      <c r="Z70" s="112"/>
      <c r="AA70" s="112"/>
      <c r="AB70" s="112"/>
      <c r="AC70" s="112"/>
      <c r="AD70" s="112"/>
      <c r="AG70" s="269">
        <f t="shared" si="0"/>
        <v>0</v>
      </c>
      <c r="AH70" s="410" t="b">
        <f t="shared" si="1"/>
        <v>0</v>
      </c>
      <c r="AI70" s="9" t="str">
        <f t="shared" si="2"/>
        <v/>
      </c>
      <c r="AJ70" s="410" t="b">
        <f t="shared" si="3"/>
        <v>0</v>
      </c>
      <c r="AK70" s="9" t="str">
        <f t="shared" si="4"/>
        <v/>
      </c>
      <c r="AL70" s="410" t="b">
        <f t="shared" si="5"/>
        <v>0</v>
      </c>
      <c r="AM70" s="424">
        <f t="shared" si="6"/>
        <v>0</v>
      </c>
    </row>
    <row r="71" spans="1:42" ht="15" customHeight="1">
      <c r="A71" s="81"/>
      <c r="B71" s="128"/>
      <c r="C71" s="34" t="s">
        <v>90</v>
      </c>
      <c r="D71" s="817"/>
      <c r="E71" s="818"/>
      <c r="F71" s="818"/>
      <c r="G71" s="818"/>
      <c r="H71" s="818"/>
      <c r="I71" s="818"/>
      <c r="J71" s="818"/>
      <c r="K71" s="818"/>
      <c r="L71" s="818"/>
      <c r="M71" s="818"/>
      <c r="N71" s="818"/>
      <c r="O71" s="818"/>
      <c r="P71" s="818"/>
      <c r="Q71" s="818"/>
      <c r="R71" s="818"/>
      <c r="S71" s="112"/>
      <c r="T71" s="112"/>
      <c r="U71" s="112"/>
      <c r="V71" s="112"/>
      <c r="W71" s="112"/>
      <c r="X71" s="112"/>
      <c r="Y71" s="112"/>
      <c r="Z71" s="112"/>
      <c r="AA71" s="112"/>
      <c r="AB71" s="112"/>
      <c r="AC71" s="112"/>
      <c r="AD71" s="112"/>
      <c r="AG71" s="269">
        <f t="shared" si="0"/>
        <v>0</v>
      </c>
      <c r="AH71" s="410" t="b">
        <f t="shared" si="1"/>
        <v>0</v>
      </c>
      <c r="AI71" s="9" t="str">
        <f t="shared" si="2"/>
        <v/>
      </c>
      <c r="AJ71" s="410" t="b">
        <f t="shared" si="3"/>
        <v>0</v>
      </c>
      <c r="AK71" s="9" t="str">
        <f t="shared" si="4"/>
        <v/>
      </c>
      <c r="AL71" s="410" t="b">
        <f t="shared" si="5"/>
        <v>0</v>
      </c>
      <c r="AM71" s="424">
        <f t="shared" si="6"/>
        <v>0</v>
      </c>
    </row>
    <row r="72" spans="1:42" ht="15" customHeight="1">
      <c r="A72" s="81"/>
      <c r="B72" s="128"/>
      <c r="C72" s="34" t="s">
        <v>91</v>
      </c>
      <c r="D72" s="817"/>
      <c r="E72" s="818"/>
      <c r="F72" s="818"/>
      <c r="G72" s="818"/>
      <c r="H72" s="818"/>
      <c r="I72" s="818"/>
      <c r="J72" s="818"/>
      <c r="K72" s="818"/>
      <c r="L72" s="818"/>
      <c r="M72" s="818"/>
      <c r="N72" s="818"/>
      <c r="O72" s="818"/>
      <c r="P72" s="818"/>
      <c r="Q72" s="818"/>
      <c r="R72" s="818"/>
      <c r="S72" s="112"/>
      <c r="T72" s="112"/>
      <c r="U72" s="112"/>
      <c r="V72" s="112"/>
      <c r="W72" s="112"/>
      <c r="X72" s="112"/>
      <c r="Y72" s="112"/>
      <c r="Z72" s="112"/>
      <c r="AA72" s="112"/>
      <c r="AB72" s="112"/>
      <c r="AC72" s="112"/>
      <c r="AD72" s="112"/>
      <c r="AG72" s="269">
        <f t="shared" si="0"/>
        <v>0</v>
      </c>
      <c r="AH72" s="410" t="b">
        <f t="shared" si="1"/>
        <v>0</v>
      </c>
      <c r="AI72" s="9" t="str">
        <f t="shared" si="2"/>
        <v/>
      </c>
      <c r="AJ72" s="410" t="b">
        <f t="shared" si="3"/>
        <v>0</v>
      </c>
      <c r="AK72" s="9" t="str">
        <f t="shared" si="4"/>
        <v/>
      </c>
      <c r="AL72" s="410" t="b">
        <f t="shared" si="5"/>
        <v>0</v>
      </c>
      <c r="AM72" s="424">
        <f t="shared" si="6"/>
        <v>0</v>
      </c>
    </row>
    <row r="73" spans="1:42" ht="15" customHeight="1">
      <c r="A73" s="81"/>
      <c r="B73" s="128"/>
      <c r="C73" s="34" t="s">
        <v>92</v>
      </c>
      <c r="D73" s="817"/>
      <c r="E73" s="818"/>
      <c r="F73" s="818"/>
      <c r="G73" s="818"/>
      <c r="H73" s="818"/>
      <c r="I73" s="818"/>
      <c r="J73" s="818"/>
      <c r="K73" s="818"/>
      <c r="L73" s="818"/>
      <c r="M73" s="818"/>
      <c r="N73" s="818"/>
      <c r="O73" s="818"/>
      <c r="P73" s="818"/>
      <c r="Q73" s="818"/>
      <c r="R73" s="818"/>
      <c r="S73" s="112"/>
      <c r="T73" s="112"/>
      <c r="U73" s="112"/>
      <c r="V73" s="112"/>
      <c r="W73" s="112"/>
      <c r="X73" s="112"/>
      <c r="Y73" s="112"/>
      <c r="Z73" s="112"/>
      <c r="AA73" s="112"/>
      <c r="AB73" s="112"/>
      <c r="AC73" s="112"/>
      <c r="AD73" s="112"/>
      <c r="AG73" s="269">
        <f t="shared" si="0"/>
        <v>0</v>
      </c>
      <c r="AH73" s="410" t="b">
        <f t="shared" si="1"/>
        <v>0</v>
      </c>
      <c r="AI73" s="9" t="str">
        <f t="shared" si="2"/>
        <v/>
      </c>
      <c r="AJ73" s="410" t="b">
        <f t="shared" si="3"/>
        <v>0</v>
      </c>
      <c r="AK73" s="9" t="str">
        <f t="shared" si="4"/>
        <v/>
      </c>
      <c r="AL73" s="410" t="b">
        <f t="shared" si="5"/>
        <v>0</v>
      </c>
      <c r="AM73" s="424">
        <f t="shared" si="6"/>
        <v>0</v>
      </c>
    </row>
    <row r="74" spans="1:42" ht="15" customHeight="1">
      <c r="A74" s="81"/>
      <c r="B74" s="128"/>
      <c r="C74" s="34" t="s">
        <v>93</v>
      </c>
      <c r="D74" s="817"/>
      <c r="E74" s="818"/>
      <c r="F74" s="818"/>
      <c r="G74" s="818"/>
      <c r="H74" s="818"/>
      <c r="I74" s="818"/>
      <c r="J74" s="818"/>
      <c r="K74" s="818"/>
      <c r="L74" s="818"/>
      <c r="M74" s="818"/>
      <c r="N74" s="818"/>
      <c r="O74" s="818"/>
      <c r="P74" s="818"/>
      <c r="Q74" s="818"/>
      <c r="R74" s="818"/>
      <c r="S74" s="112"/>
      <c r="T74" s="112"/>
      <c r="U74" s="112"/>
      <c r="V74" s="112"/>
      <c r="W74" s="112"/>
      <c r="X74" s="112"/>
      <c r="Y74" s="112"/>
      <c r="Z74" s="112"/>
      <c r="AA74" s="112"/>
      <c r="AB74" s="112"/>
      <c r="AC74" s="112"/>
      <c r="AD74" s="112"/>
      <c r="AG74" s="269">
        <f t="shared" si="0"/>
        <v>0</v>
      </c>
      <c r="AH74" s="410" t="b">
        <f t="shared" si="1"/>
        <v>0</v>
      </c>
      <c r="AI74" s="9" t="str">
        <f t="shared" si="2"/>
        <v/>
      </c>
      <c r="AJ74" s="410" t="b">
        <f t="shared" si="3"/>
        <v>0</v>
      </c>
      <c r="AK74" s="9" t="str">
        <f t="shared" si="4"/>
        <v/>
      </c>
      <c r="AL74" s="410" t="b">
        <f t="shared" si="5"/>
        <v>0</v>
      </c>
      <c r="AM74" s="424">
        <f t="shared" si="6"/>
        <v>0</v>
      </c>
    </row>
    <row r="75" spans="1:42" ht="15" customHeight="1">
      <c r="A75" s="81"/>
      <c r="B75" s="128"/>
      <c r="C75" s="34" t="s">
        <v>94</v>
      </c>
      <c r="D75" s="817"/>
      <c r="E75" s="818"/>
      <c r="F75" s="818"/>
      <c r="G75" s="818"/>
      <c r="H75" s="818"/>
      <c r="I75" s="818"/>
      <c r="J75" s="818"/>
      <c r="K75" s="818"/>
      <c r="L75" s="818"/>
      <c r="M75" s="818"/>
      <c r="N75" s="818"/>
      <c r="O75" s="818"/>
      <c r="P75" s="818"/>
      <c r="Q75" s="818"/>
      <c r="R75" s="818"/>
      <c r="S75" s="112"/>
      <c r="T75" s="112"/>
      <c r="U75" s="112"/>
      <c r="V75" s="112"/>
      <c r="W75" s="112"/>
      <c r="X75" s="112"/>
      <c r="Y75" s="112"/>
      <c r="Z75" s="112"/>
      <c r="AA75" s="112"/>
      <c r="AB75" s="112"/>
      <c r="AC75" s="112"/>
      <c r="AD75" s="112"/>
      <c r="AG75" s="269">
        <f t="shared" si="0"/>
        <v>0</v>
      </c>
      <c r="AH75" s="410" t="b">
        <f t="shared" si="1"/>
        <v>0</v>
      </c>
      <c r="AI75" s="9" t="str">
        <f t="shared" si="2"/>
        <v/>
      </c>
      <c r="AJ75" s="410" t="b">
        <f t="shared" si="3"/>
        <v>0</v>
      </c>
      <c r="AK75" s="9" t="str">
        <f t="shared" si="4"/>
        <v/>
      </c>
      <c r="AL75" s="410" t="b">
        <f t="shared" si="5"/>
        <v>0</v>
      </c>
      <c r="AM75" s="424">
        <f t="shared" si="6"/>
        <v>0</v>
      </c>
    </row>
    <row r="76" spans="1:42" ht="15" customHeight="1">
      <c r="A76" s="81"/>
      <c r="B76" s="128"/>
      <c r="C76" s="34" t="s">
        <v>95</v>
      </c>
      <c r="D76" s="817"/>
      <c r="E76" s="818"/>
      <c r="F76" s="818"/>
      <c r="G76" s="818"/>
      <c r="H76" s="818"/>
      <c r="I76" s="818"/>
      <c r="J76" s="818"/>
      <c r="K76" s="818"/>
      <c r="L76" s="818"/>
      <c r="M76" s="818"/>
      <c r="N76" s="818"/>
      <c r="O76" s="818"/>
      <c r="P76" s="818"/>
      <c r="Q76" s="818"/>
      <c r="R76" s="818"/>
      <c r="S76" s="112"/>
      <c r="T76" s="112"/>
      <c r="U76" s="112"/>
      <c r="V76" s="112"/>
      <c r="W76" s="112"/>
      <c r="X76" s="112"/>
      <c r="Y76" s="112"/>
      <c r="Z76" s="112"/>
      <c r="AA76" s="112"/>
      <c r="AB76" s="112"/>
      <c r="AC76" s="112"/>
      <c r="AD76" s="112"/>
      <c r="AG76" s="269">
        <f t="shared" si="0"/>
        <v>0</v>
      </c>
      <c r="AH76" s="410" t="b">
        <f t="shared" si="1"/>
        <v>0</v>
      </c>
      <c r="AI76" s="9" t="str">
        <f t="shared" si="2"/>
        <v/>
      </c>
      <c r="AJ76" s="410" t="b">
        <f t="shared" si="3"/>
        <v>0</v>
      </c>
      <c r="AK76" s="9" t="str">
        <f t="shared" si="4"/>
        <v/>
      </c>
      <c r="AL76" s="410" t="b">
        <f t="shared" si="5"/>
        <v>0</v>
      </c>
      <c r="AM76" s="424">
        <f t="shared" si="6"/>
        <v>0</v>
      </c>
    </row>
    <row r="77" spans="1:42" ht="15" customHeight="1">
      <c r="A77" s="81"/>
      <c r="B77" s="128"/>
      <c r="C77" s="34" t="s">
        <v>97</v>
      </c>
      <c r="D77" s="817"/>
      <c r="E77" s="818"/>
      <c r="F77" s="818"/>
      <c r="G77" s="818"/>
      <c r="H77" s="818"/>
      <c r="I77" s="818"/>
      <c r="J77" s="818"/>
      <c r="K77" s="818"/>
      <c r="L77" s="818"/>
      <c r="M77" s="818"/>
      <c r="N77" s="818"/>
      <c r="O77" s="818"/>
      <c r="P77" s="818"/>
      <c r="Q77" s="818"/>
      <c r="R77" s="818"/>
      <c r="S77" s="112"/>
      <c r="T77" s="112"/>
      <c r="U77" s="112"/>
      <c r="V77" s="112"/>
      <c r="W77" s="112"/>
      <c r="X77" s="112"/>
      <c r="Y77" s="112"/>
      <c r="Z77" s="112"/>
      <c r="AA77" s="112"/>
      <c r="AB77" s="112"/>
      <c r="AC77" s="112"/>
      <c r="AD77" s="112"/>
      <c r="AG77" s="269">
        <f t="shared" si="0"/>
        <v>0</v>
      </c>
      <c r="AH77" s="410" t="b">
        <f t="shared" si="1"/>
        <v>0</v>
      </c>
      <c r="AI77" s="9" t="str">
        <f t="shared" si="2"/>
        <v/>
      </c>
      <c r="AJ77" s="410" t="b">
        <f t="shared" si="3"/>
        <v>0</v>
      </c>
      <c r="AK77" s="9" t="str">
        <f t="shared" si="4"/>
        <v/>
      </c>
      <c r="AL77" s="410" t="b">
        <f t="shared" si="5"/>
        <v>0</v>
      </c>
      <c r="AM77" s="424">
        <f t="shared" si="6"/>
        <v>0</v>
      </c>
    </row>
    <row r="78" spans="1:42" ht="15" customHeight="1">
      <c r="A78" s="81"/>
      <c r="B78" s="128"/>
      <c r="C78" s="34" t="s">
        <v>98</v>
      </c>
      <c r="D78" s="817"/>
      <c r="E78" s="818"/>
      <c r="F78" s="818"/>
      <c r="G78" s="818"/>
      <c r="H78" s="818"/>
      <c r="I78" s="818"/>
      <c r="J78" s="818"/>
      <c r="K78" s="818"/>
      <c r="L78" s="818"/>
      <c r="M78" s="818"/>
      <c r="N78" s="818"/>
      <c r="O78" s="818"/>
      <c r="P78" s="818"/>
      <c r="Q78" s="818"/>
      <c r="R78" s="818"/>
      <c r="S78" s="112"/>
      <c r="T78" s="112"/>
      <c r="U78" s="112"/>
      <c r="V78" s="112"/>
      <c r="W78" s="112"/>
      <c r="X78" s="112"/>
      <c r="Y78" s="112"/>
      <c r="Z78" s="112"/>
      <c r="AA78" s="112"/>
      <c r="AB78" s="112"/>
      <c r="AC78" s="112"/>
      <c r="AD78" s="112"/>
      <c r="AG78" s="269">
        <f t="shared" si="0"/>
        <v>0</v>
      </c>
      <c r="AH78" s="410" t="b">
        <f t="shared" si="1"/>
        <v>0</v>
      </c>
      <c r="AI78" s="9" t="str">
        <f t="shared" si="2"/>
        <v/>
      </c>
      <c r="AJ78" s="410" t="b">
        <f t="shared" si="3"/>
        <v>0</v>
      </c>
      <c r="AK78" s="9" t="str">
        <f t="shared" si="4"/>
        <v/>
      </c>
      <c r="AL78" s="410" t="b">
        <f t="shared" si="5"/>
        <v>0</v>
      </c>
      <c r="AM78" s="424">
        <f t="shared" si="6"/>
        <v>0</v>
      </c>
    </row>
    <row r="79" spans="1:42" ht="15" customHeight="1">
      <c r="A79" s="81"/>
      <c r="B79" s="128"/>
      <c r="C79" s="34" t="s">
        <v>99</v>
      </c>
      <c r="D79" s="817"/>
      <c r="E79" s="818"/>
      <c r="F79" s="818"/>
      <c r="G79" s="818"/>
      <c r="H79" s="818"/>
      <c r="I79" s="818"/>
      <c r="J79" s="818"/>
      <c r="K79" s="818"/>
      <c r="L79" s="818"/>
      <c r="M79" s="818"/>
      <c r="N79" s="818"/>
      <c r="O79" s="818"/>
      <c r="P79" s="818"/>
      <c r="Q79" s="818"/>
      <c r="R79" s="818"/>
      <c r="S79" s="112"/>
      <c r="T79" s="112"/>
      <c r="U79" s="112"/>
      <c r="V79" s="112"/>
      <c r="W79" s="112"/>
      <c r="X79" s="112"/>
      <c r="Y79" s="112"/>
      <c r="Z79" s="112"/>
      <c r="AA79" s="112"/>
      <c r="AB79" s="112"/>
      <c r="AC79" s="112"/>
      <c r="AD79" s="112"/>
      <c r="AG79" s="269">
        <f t="shared" si="0"/>
        <v>0</v>
      </c>
      <c r="AH79" s="410" t="b">
        <f t="shared" si="1"/>
        <v>0</v>
      </c>
      <c r="AI79" s="9" t="str">
        <f t="shared" si="2"/>
        <v/>
      </c>
      <c r="AJ79" s="410" t="b">
        <f t="shared" si="3"/>
        <v>0</v>
      </c>
      <c r="AK79" s="9" t="str">
        <f t="shared" si="4"/>
        <v/>
      </c>
      <c r="AL79" s="410" t="b">
        <f t="shared" si="5"/>
        <v>0</v>
      </c>
      <c r="AM79" s="424">
        <f t="shared" si="6"/>
        <v>0</v>
      </c>
    </row>
    <row r="80" spans="1:42" ht="15" customHeight="1">
      <c r="A80" s="81"/>
      <c r="B80" s="128"/>
      <c r="C80" s="34" t="s">
        <v>100</v>
      </c>
      <c r="D80" s="817"/>
      <c r="E80" s="818"/>
      <c r="F80" s="818"/>
      <c r="G80" s="818"/>
      <c r="H80" s="818"/>
      <c r="I80" s="818"/>
      <c r="J80" s="818"/>
      <c r="K80" s="818"/>
      <c r="L80" s="818"/>
      <c r="M80" s="818"/>
      <c r="N80" s="818"/>
      <c r="O80" s="818"/>
      <c r="P80" s="818"/>
      <c r="Q80" s="818"/>
      <c r="R80" s="818"/>
      <c r="S80" s="112"/>
      <c r="T80" s="112"/>
      <c r="U80" s="112"/>
      <c r="V80" s="112"/>
      <c r="W80" s="112"/>
      <c r="X80" s="112"/>
      <c r="Y80" s="112"/>
      <c r="Z80" s="112"/>
      <c r="AA80" s="112"/>
      <c r="AB80" s="112"/>
      <c r="AC80" s="112"/>
      <c r="AD80" s="112"/>
      <c r="AG80" s="269">
        <f t="shared" si="0"/>
        <v>0</v>
      </c>
      <c r="AH80" s="410" t="b">
        <f t="shared" si="1"/>
        <v>0</v>
      </c>
      <c r="AI80" s="9" t="str">
        <f t="shared" si="2"/>
        <v/>
      </c>
      <c r="AJ80" s="410" t="b">
        <f t="shared" si="3"/>
        <v>0</v>
      </c>
      <c r="AK80" s="9" t="str">
        <f t="shared" si="4"/>
        <v/>
      </c>
      <c r="AL80" s="410" t="b">
        <f t="shared" si="5"/>
        <v>0</v>
      </c>
      <c r="AM80" s="424">
        <f t="shared" si="6"/>
        <v>0</v>
      </c>
    </row>
    <row r="81" spans="1:39" ht="15" customHeight="1">
      <c r="A81" s="81"/>
      <c r="B81" s="128"/>
      <c r="C81" s="34" t="s">
        <v>101</v>
      </c>
      <c r="D81" s="817"/>
      <c r="E81" s="818"/>
      <c r="F81" s="818"/>
      <c r="G81" s="818"/>
      <c r="H81" s="818"/>
      <c r="I81" s="818"/>
      <c r="J81" s="818"/>
      <c r="K81" s="818"/>
      <c r="L81" s="818"/>
      <c r="M81" s="818"/>
      <c r="N81" s="818"/>
      <c r="O81" s="818"/>
      <c r="P81" s="818"/>
      <c r="Q81" s="818"/>
      <c r="R81" s="818"/>
      <c r="S81" s="112"/>
      <c r="T81" s="112"/>
      <c r="U81" s="112"/>
      <c r="V81" s="112"/>
      <c r="W81" s="112"/>
      <c r="X81" s="112"/>
      <c r="Y81" s="112"/>
      <c r="Z81" s="112"/>
      <c r="AA81" s="112"/>
      <c r="AB81" s="112"/>
      <c r="AC81" s="112"/>
      <c r="AD81" s="112"/>
      <c r="AG81" s="269">
        <f t="shared" si="0"/>
        <v>0</v>
      </c>
      <c r="AH81" s="410" t="b">
        <f t="shared" si="1"/>
        <v>0</v>
      </c>
      <c r="AI81" s="9" t="str">
        <f t="shared" si="2"/>
        <v/>
      </c>
      <c r="AJ81" s="410" t="b">
        <f t="shared" si="3"/>
        <v>0</v>
      </c>
      <c r="AK81" s="9" t="str">
        <f t="shared" si="4"/>
        <v/>
      </c>
      <c r="AL81" s="410" t="b">
        <f t="shared" si="5"/>
        <v>0</v>
      </c>
      <c r="AM81" s="424">
        <f t="shared" si="6"/>
        <v>0</v>
      </c>
    </row>
    <row r="82" spans="1:39" ht="15" customHeight="1">
      <c r="A82" s="81"/>
      <c r="B82" s="128"/>
      <c r="C82" s="34" t="s">
        <v>102</v>
      </c>
      <c r="D82" s="817"/>
      <c r="E82" s="818"/>
      <c r="F82" s="818"/>
      <c r="G82" s="818"/>
      <c r="H82" s="818"/>
      <c r="I82" s="818"/>
      <c r="J82" s="818"/>
      <c r="K82" s="818"/>
      <c r="L82" s="818"/>
      <c r="M82" s="818"/>
      <c r="N82" s="818"/>
      <c r="O82" s="818"/>
      <c r="P82" s="818"/>
      <c r="Q82" s="818"/>
      <c r="R82" s="818"/>
      <c r="S82" s="112"/>
      <c r="T82" s="112"/>
      <c r="U82" s="112"/>
      <c r="V82" s="112"/>
      <c r="W82" s="112"/>
      <c r="X82" s="112"/>
      <c r="Y82" s="112"/>
      <c r="Z82" s="112"/>
      <c r="AA82" s="112"/>
      <c r="AB82" s="112"/>
      <c r="AC82" s="112"/>
      <c r="AD82" s="112"/>
      <c r="AG82" s="269">
        <f t="shared" si="0"/>
        <v>0</v>
      </c>
      <c r="AH82" s="410" t="b">
        <f t="shared" si="1"/>
        <v>0</v>
      </c>
      <c r="AI82" s="9" t="str">
        <f t="shared" si="2"/>
        <v/>
      </c>
      <c r="AJ82" s="410" t="b">
        <f t="shared" si="3"/>
        <v>0</v>
      </c>
      <c r="AK82" s="9" t="str">
        <f t="shared" si="4"/>
        <v/>
      </c>
      <c r="AL82" s="410" t="b">
        <f t="shared" si="5"/>
        <v>0</v>
      </c>
      <c r="AM82" s="424">
        <f t="shared" si="6"/>
        <v>0</v>
      </c>
    </row>
    <row r="83" spans="1:39" ht="15" customHeight="1">
      <c r="A83" s="81"/>
      <c r="B83" s="128"/>
      <c r="C83" s="34" t="s">
        <v>103</v>
      </c>
      <c r="D83" s="817"/>
      <c r="E83" s="818"/>
      <c r="F83" s="818"/>
      <c r="G83" s="818"/>
      <c r="H83" s="818"/>
      <c r="I83" s="818"/>
      <c r="J83" s="818"/>
      <c r="K83" s="818"/>
      <c r="L83" s="818"/>
      <c r="M83" s="818"/>
      <c r="N83" s="818"/>
      <c r="O83" s="818"/>
      <c r="P83" s="818"/>
      <c r="Q83" s="818"/>
      <c r="R83" s="818"/>
      <c r="S83" s="112"/>
      <c r="T83" s="112"/>
      <c r="U83" s="112"/>
      <c r="V83" s="112"/>
      <c r="W83" s="112"/>
      <c r="X83" s="112"/>
      <c r="Y83" s="112"/>
      <c r="Z83" s="112"/>
      <c r="AA83" s="112"/>
      <c r="AB83" s="112"/>
      <c r="AC83" s="112"/>
      <c r="AD83" s="112"/>
      <c r="AG83" s="269">
        <f t="shared" si="0"/>
        <v>0</v>
      </c>
      <c r="AH83" s="410" t="b">
        <f t="shared" si="1"/>
        <v>0</v>
      </c>
      <c r="AI83" s="9" t="str">
        <f t="shared" si="2"/>
        <v/>
      </c>
      <c r="AJ83" s="410" t="b">
        <f t="shared" si="3"/>
        <v>0</v>
      </c>
      <c r="AK83" s="9" t="str">
        <f t="shared" si="4"/>
        <v/>
      </c>
      <c r="AL83" s="410" t="b">
        <f t="shared" si="5"/>
        <v>0</v>
      </c>
      <c r="AM83" s="424">
        <f t="shared" si="6"/>
        <v>0</v>
      </c>
    </row>
    <row r="84" spans="1:39" ht="15" customHeight="1">
      <c r="A84" s="81"/>
      <c r="B84" s="128"/>
      <c r="C84" s="34" t="s">
        <v>104</v>
      </c>
      <c r="D84" s="817"/>
      <c r="E84" s="818"/>
      <c r="F84" s="818"/>
      <c r="G84" s="818"/>
      <c r="H84" s="818"/>
      <c r="I84" s="818"/>
      <c r="J84" s="818"/>
      <c r="K84" s="818"/>
      <c r="L84" s="818"/>
      <c r="M84" s="818"/>
      <c r="N84" s="818"/>
      <c r="O84" s="818"/>
      <c r="P84" s="818"/>
      <c r="Q84" s="818"/>
      <c r="R84" s="818"/>
      <c r="S84" s="112"/>
      <c r="T84" s="112"/>
      <c r="U84" s="112"/>
      <c r="V84" s="112"/>
      <c r="W84" s="112"/>
      <c r="X84" s="112"/>
      <c r="Y84" s="112"/>
      <c r="Z84" s="112"/>
      <c r="AA84" s="112"/>
      <c r="AB84" s="112"/>
      <c r="AC84" s="112"/>
      <c r="AD84" s="112"/>
      <c r="AG84" s="269">
        <f t="shared" si="0"/>
        <v>0</v>
      </c>
      <c r="AH84" s="410" t="b">
        <f t="shared" si="1"/>
        <v>0</v>
      </c>
      <c r="AI84" s="9" t="str">
        <f t="shared" si="2"/>
        <v/>
      </c>
      <c r="AJ84" s="410" t="b">
        <f t="shared" si="3"/>
        <v>0</v>
      </c>
      <c r="AK84" s="9" t="str">
        <f t="shared" si="4"/>
        <v/>
      </c>
      <c r="AL84" s="410" t="b">
        <f t="shared" si="5"/>
        <v>0</v>
      </c>
      <c r="AM84" s="424">
        <f t="shared" si="6"/>
        <v>0</v>
      </c>
    </row>
    <row r="85" spans="1:39" ht="15" customHeight="1">
      <c r="A85" s="81"/>
      <c r="B85" s="128"/>
      <c r="C85" s="34" t="s">
        <v>105</v>
      </c>
      <c r="D85" s="817"/>
      <c r="E85" s="818"/>
      <c r="F85" s="818"/>
      <c r="G85" s="818"/>
      <c r="H85" s="818"/>
      <c r="I85" s="818"/>
      <c r="J85" s="818"/>
      <c r="K85" s="818"/>
      <c r="L85" s="818"/>
      <c r="M85" s="818"/>
      <c r="N85" s="818"/>
      <c r="O85" s="818"/>
      <c r="P85" s="818"/>
      <c r="Q85" s="818"/>
      <c r="R85" s="818"/>
      <c r="S85" s="112"/>
      <c r="T85" s="112"/>
      <c r="U85" s="112"/>
      <c r="V85" s="112"/>
      <c r="W85" s="112"/>
      <c r="X85" s="112"/>
      <c r="Y85" s="112"/>
      <c r="Z85" s="112"/>
      <c r="AA85" s="112"/>
      <c r="AB85" s="112"/>
      <c r="AC85" s="112"/>
      <c r="AD85" s="112"/>
      <c r="AG85" s="269">
        <f t="shared" si="0"/>
        <v>0</v>
      </c>
      <c r="AH85" s="410" t="b">
        <f t="shared" si="1"/>
        <v>0</v>
      </c>
      <c r="AI85" s="9" t="str">
        <f t="shared" si="2"/>
        <v/>
      </c>
      <c r="AJ85" s="410" t="b">
        <f t="shared" si="3"/>
        <v>0</v>
      </c>
      <c r="AK85" s="9" t="str">
        <f t="shared" si="4"/>
        <v/>
      </c>
      <c r="AL85" s="410" t="b">
        <f t="shared" si="5"/>
        <v>0</v>
      </c>
      <c r="AM85" s="424">
        <f t="shared" si="6"/>
        <v>0</v>
      </c>
    </row>
    <row r="86" spans="1:39" ht="15" customHeight="1">
      <c r="A86" s="81"/>
      <c r="B86" s="128"/>
      <c r="C86" s="34" t="s">
        <v>106</v>
      </c>
      <c r="D86" s="817"/>
      <c r="E86" s="818"/>
      <c r="F86" s="818"/>
      <c r="G86" s="818"/>
      <c r="H86" s="818"/>
      <c r="I86" s="818"/>
      <c r="J86" s="818"/>
      <c r="K86" s="818"/>
      <c r="L86" s="818"/>
      <c r="M86" s="818"/>
      <c r="N86" s="818"/>
      <c r="O86" s="818"/>
      <c r="P86" s="818"/>
      <c r="Q86" s="818"/>
      <c r="R86" s="818"/>
      <c r="S86" s="112"/>
      <c r="T86" s="112"/>
      <c r="U86" s="112"/>
      <c r="V86" s="112"/>
      <c r="W86" s="112"/>
      <c r="X86" s="112"/>
      <c r="Y86" s="112"/>
      <c r="Z86" s="112"/>
      <c r="AA86" s="112"/>
      <c r="AB86" s="112"/>
      <c r="AC86" s="112"/>
      <c r="AD86" s="112"/>
      <c r="AG86" s="269">
        <f t="shared" si="0"/>
        <v>0</v>
      </c>
      <c r="AH86" s="410" t="b">
        <f t="shared" si="1"/>
        <v>0</v>
      </c>
      <c r="AI86" s="9" t="str">
        <f t="shared" si="2"/>
        <v/>
      </c>
      <c r="AJ86" s="410" t="b">
        <f t="shared" si="3"/>
        <v>0</v>
      </c>
      <c r="AK86" s="9" t="str">
        <f t="shared" si="4"/>
        <v/>
      </c>
      <c r="AL86" s="410" t="b">
        <f t="shared" si="5"/>
        <v>0</v>
      </c>
      <c r="AM86" s="424">
        <f t="shared" si="6"/>
        <v>0</v>
      </c>
    </row>
    <row r="87" spans="1:39" ht="15" customHeight="1">
      <c r="A87" s="81"/>
      <c r="B87" s="128"/>
      <c r="C87" s="85" t="s">
        <v>107</v>
      </c>
      <c r="D87" s="817"/>
      <c r="E87" s="818"/>
      <c r="F87" s="818"/>
      <c r="G87" s="818"/>
      <c r="H87" s="818"/>
      <c r="I87" s="818"/>
      <c r="J87" s="818"/>
      <c r="K87" s="818"/>
      <c r="L87" s="818"/>
      <c r="M87" s="818"/>
      <c r="N87" s="818"/>
      <c r="O87" s="818"/>
      <c r="P87" s="818"/>
      <c r="Q87" s="818"/>
      <c r="R87" s="818"/>
      <c r="S87" s="112"/>
      <c r="T87" s="112"/>
      <c r="U87" s="112"/>
      <c r="V87" s="112"/>
      <c r="W87" s="112"/>
      <c r="X87" s="112"/>
      <c r="Y87" s="112"/>
      <c r="Z87" s="112"/>
      <c r="AA87" s="112"/>
      <c r="AB87" s="112"/>
      <c r="AC87" s="112"/>
      <c r="AD87" s="112"/>
      <c r="AG87" s="269">
        <f t="shared" si="0"/>
        <v>0</v>
      </c>
      <c r="AH87" s="410" t="b">
        <f t="shared" si="1"/>
        <v>0</v>
      </c>
      <c r="AI87" s="9" t="str">
        <f t="shared" si="2"/>
        <v/>
      </c>
      <c r="AJ87" s="410" t="b">
        <f t="shared" si="3"/>
        <v>0</v>
      </c>
      <c r="AK87" s="9" t="str">
        <f t="shared" si="4"/>
        <v/>
      </c>
      <c r="AL87" s="410" t="b">
        <f t="shared" si="5"/>
        <v>0</v>
      </c>
      <c r="AM87" s="424">
        <f t="shared" si="6"/>
        <v>0</v>
      </c>
    </row>
    <row r="88" spans="1:39">
      <c r="P88" s="116"/>
      <c r="Q88" s="116"/>
      <c r="R88" s="116"/>
      <c r="S88" s="116"/>
      <c r="T88" s="116"/>
      <c r="U88" s="116"/>
      <c r="V88" s="116"/>
      <c r="W88" s="116"/>
      <c r="X88" s="116"/>
      <c r="Y88" s="116"/>
      <c r="Z88" s="116"/>
      <c r="AA88" s="116"/>
      <c r="AB88" s="116"/>
      <c r="AC88" s="116"/>
      <c r="AD88" s="116"/>
      <c r="AG88" s="471">
        <f>SUM(AG68:AG87)</f>
        <v>0</v>
      </c>
      <c r="AH88" s="273">
        <f>COUNTIF(AH68:AH87,TRUE)</f>
        <v>0</v>
      </c>
      <c r="AI88" s="9"/>
      <c r="AJ88" s="273">
        <f>COUNTIF(AJ68:AJ87,TRUE)</f>
        <v>0</v>
      </c>
      <c r="AK88" s="9"/>
      <c r="AL88" s="273">
        <f>COUNTIF(AL68:AL87,TRUE)</f>
        <v>0</v>
      </c>
      <c r="AM88" s="461">
        <f>SUM(AM68:AM87)</f>
        <v>0</v>
      </c>
    </row>
    <row r="89" spans="1:39" ht="45" customHeight="1">
      <c r="A89" s="81"/>
      <c r="B89" s="5"/>
      <c r="C89" s="781" t="s">
        <v>1082</v>
      </c>
      <c r="D89" s="781"/>
      <c r="E89" s="781"/>
      <c r="F89" s="781"/>
      <c r="G89" s="779"/>
      <c r="H89" s="569"/>
      <c r="I89" s="569"/>
      <c r="J89" s="569"/>
      <c r="K89" s="569"/>
      <c r="L89" s="569"/>
      <c r="M89" s="569"/>
      <c r="N89" s="569"/>
      <c r="O89" s="569"/>
      <c r="P89" s="569"/>
      <c r="Q89" s="569"/>
      <c r="R89" s="569"/>
      <c r="S89" s="569"/>
      <c r="T89" s="569"/>
      <c r="U89" s="569"/>
      <c r="V89" s="569"/>
      <c r="W89" s="569"/>
      <c r="X89" s="569"/>
      <c r="Y89" s="569"/>
      <c r="Z89" s="569"/>
      <c r="AA89" s="569"/>
      <c r="AB89" s="569"/>
      <c r="AC89" s="569"/>
      <c r="AD89" s="780"/>
      <c r="AL89" s="273">
        <f>SUM(AH88,AJ88,AL88)</f>
        <v>0</v>
      </c>
    </row>
    <row r="90" spans="1:39" ht="15" customHeight="1">
      <c r="A90" s="81"/>
      <c r="B90" s="657" t="str">
        <f>IF(AND(AO68&gt;0,G89=""),"Ha seleccionado el código 11 en el apartado Elementos, mecanismos y/o esquemas, debe anotar el nombre de dicho(s) elemento(s)","")</f>
        <v/>
      </c>
      <c r="C90" s="657"/>
      <c r="D90" s="657"/>
      <c r="E90" s="657"/>
      <c r="F90" s="657"/>
      <c r="G90" s="657"/>
      <c r="H90" s="657"/>
      <c r="I90" s="657"/>
      <c r="J90" s="657"/>
      <c r="K90" s="657"/>
      <c r="L90" s="657"/>
      <c r="M90" s="657"/>
      <c r="N90" s="657"/>
      <c r="O90" s="657"/>
      <c r="P90" s="657"/>
      <c r="Q90" s="657"/>
      <c r="R90" s="657"/>
      <c r="S90" s="657"/>
      <c r="T90" s="657"/>
      <c r="U90" s="657"/>
      <c r="V90" s="657"/>
      <c r="W90" s="657"/>
      <c r="X90" s="657"/>
      <c r="Y90" s="657"/>
      <c r="Z90" s="657"/>
      <c r="AA90" s="657"/>
      <c r="AB90" s="657"/>
      <c r="AC90" s="657"/>
      <c r="AD90" s="657"/>
      <c r="AE90" s="657"/>
    </row>
    <row r="91" spans="1:39" ht="15" customHeight="1">
      <c r="A91" s="81"/>
      <c r="B91" s="5"/>
      <c r="C91" s="646" t="s">
        <v>1081</v>
      </c>
      <c r="D91" s="646"/>
      <c r="E91" s="646"/>
      <c r="F91" s="646"/>
      <c r="G91" s="646"/>
      <c r="H91" s="646"/>
      <c r="I91" s="646"/>
      <c r="J91" s="646"/>
      <c r="K91" s="646"/>
      <c r="L91" s="646"/>
      <c r="M91" s="646"/>
      <c r="N91" s="646"/>
      <c r="O91" s="646"/>
      <c r="P91" s="646"/>
      <c r="Q91" s="646"/>
      <c r="R91" s="646"/>
      <c r="S91" s="646"/>
      <c r="T91" s="646"/>
      <c r="U91" s="646"/>
      <c r="V91" s="646"/>
      <c r="W91" s="646"/>
      <c r="X91" s="646"/>
      <c r="Y91" s="646"/>
      <c r="Z91" s="646"/>
      <c r="AA91" s="646"/>
      <c r="AB91" s="646"/>
      <c r="AC91" s="646"/>
      <c r="AD91" s="646"/>
    </row>
    <row r="92" spans="1:39" ht="15" customHeight="1">
      <c r="A92" s="81"/>
      <c r="B92" s="5"/>
      <c r="C92" s="231" t="s">
        <v>87</v>
      </c>
      <c r="D92" s="746" t="s">
        <v>905</v>
      </c>
      <c r="E92" s="746"/>
      <c r="F92" s="746"/>
      <c r="G92" s="746"/>
      <c r="H92" s="746"/>
      <c r="I92" s="746"/>
      <c r="J92" s="746"/>
      <c r="K92" s="746"/>
      <c r="L92" s="746"/>
      <c r="M92" s="746"/>
      <c r="N92" s="746"/>
      <c r="O92" s="746"/>
      <c r="P92" s="746"/>
      <c r="Q92" s="746"/>
      <c r="R92" s="746"/>
      <c r="S92" s="746"/>
      <c r="T92" s="746"/>
      <c r="U92" s="746"/>
      <c r="V92" s="746"/>
      <c r="W92" s="746"/>
      <c r="X92" s="746"/>
      <c r="Y92" s="746"/>
      <c r="Z92" s="746"/>
      <c r="AA92" s="746"/>
      <c r="AB92" s="746"/>
      <c r="AC92" s="746"/>
      <c r="AD92" s="746"/>
    </row>
    <row r="93" spans="1:39" ht="15" customHeight="1">
      <c r="A93" s="81"/>
      <c r="B93" s="5"/>
      <c r="C93" s="127" t="s">
        <v>88</v>
      </c>
      <c r="D93" s="746" t="s">
        <v>906</v>
      </c>
      <c r="E93" s="746"/>
      <c r="F93" s="746"/>
      <c r="G93" s="746"/>
      <c r="H93" s="746"/>
      <c r="I93" s="746"/>
      <c r="J93" s="746"/>
      <c r="K93" s="746"/>
      <c r="L93" s="746"/>
      <c r="M93" s="746"/>
      <c r="N93" s="746"/>
      <c r="O93" s="746"/>
      <c r="P93" s="746"/>
      <c r="Q93" s="746"/>
      <c r="R93" s="746"/>
      <c r="S93" s="746"/>
      <c r="T93" s="746"/>
      <c r="U93" s="746"/>
      <c r="V93" s="746"/>
      <c r="W93" s="746"/>
      <c r="X93" s="746"/>
      <c r="Y93" s="746"/>
      <c r="Z93" s="746"/>
      <c r="AA93" s="746"/>
      <c r="AB93" s="746"/>
      <c r="AC93" s="746"/>
      <c r="AD93" s="746"/>
    </row>
    <row r="94" spans="1:39" ht="15" customHeight="1">
      <c r="A94" s="81"/>
      <c r="B94" s="5"/>
      <c r="C94" s="127" t="s">
        <v>89</v>
      </c>
      <c r="D94" s="746" t="s">
        <v>907</v>
      </c>
      <c r="E94" s="746"/>
      <c r="F94" s="746"/>
      <c r="G94" s="746"/>
      <c r="H94" s="746"/>
      <c r="I94" s="746"/>
      <c r="J94" s="746"/>
      <c r="K94" s="746"/>
      <c r="L94" s="746"/>
      <c r="M94" s="746"/>
      <c r="N94" s="746"/>
      <c r="O94" s="746"/>
      <c r="P94" s="746"/>
      <c r="Q94" s="746"/>
      <c r="R94" s="746"/>
      <c r="S94" s="746"/>
      <c r="T94" s="746"/>
      <c r="U94" s="746"/>
      <c r="V94" s="746"/>
      <c r="W94" s="746"/>
      <c r="X94" s="746"/>
      <c r="Y94" s="746"/>
      <c r="Z94" s="746"/>
      <c r="AA94" s="746"/>
      <c r="AB94" s="746"/>
      <c r="AC94" s="746"/>
      <c r="AD94" s="746"/>
    </row>
    <row r="95" spans="1:39" ht="15" customHeight="1">
      <c r="A95" s="81"/>
      <c r="B95" s="5"/>
      <c r="C95" s="127" t="s">
        <v>90</v>
      </c>
      <c r="D95" s="746" t="s">
        <v>908</v>
      </c>
      <c r="E95" s="746"/>
      <c r="F95" s="746"/>
      <c r="G95" s="746"/>
      <c r="H95" s="746"/>
      <c r="I95" s="746"/>
      <c r="J95" s="746"/>
      <c r="K95" s="746"/>
      <c r="L95" s="746"/>
      <c r="M95" s="746"/>
      <c r="N95" s="746"/>
      <c r="O95" s="746"/>
      <c r="P95" s="746"/>
      <c r="Q95" s="746"/>
      <c r="R95" s="746"/>
      <c r="S95" s="746"/>
      <c r="T95" s="746"/>
      <c r="U95" s="746"/>
      <c r="V95" s="746"/>
      <c r="W95" s="746"/>
      <c r="X95" s="746"/>
      <c r="Y95" s="746"/>
      <c r="Z95" s="746"/>
      <c r="AA95" s="746"/>
      <c r="AB95" s="746"/>
      <c r="AC95" s="746"/>
      <c r="AD95" s="746"/>
    </row>
    <row r="96" spans="1:39" ht="15" customHeight="1">
      <c r="A96" s="81"/>
      <c r="B96" s="5"/>
      <c r="C96" s="127" t="s">
        <v>91</v>
      </c>
      <c r="D96" s="746" t="s">
        <v>909</v>
      </c>
      <c r="E96" s="746"/>
      <c r="F96" s="746"/>
      <c r="G96" s="746"/>
      <c r="H96" s="746"/>
      <c r="I96" s="746"/>
      <c r="J96" s="746"/>
      <c r="K96" s="746"/>
      <c r="L96" s="746"/>
      <c r="M96" s="746"/>
      <c r="N96" s="746"/>
      <c r="O96" s="746"/>
      <c r="P96" s="746"/>
      <c r="Q96" s="746"/>
      <c r="R96" s="746"/>
      <c r="S96" s="746"/>
      <c r="T96" s="746"/>
      <c r="U96" s="746"/>
      <c r="V96" s="746"/>
      <c r="W96" s="746"/>
      <c r="X96" s="746"/>
      <c r="Y96" s="746"/>
      <c r="Z96" s="746"/>
      <c r="AA96" s="746"/>
      <c r="AB96" s="746"/>
      <c r="AC96" s="746"/>
      <c r="AD96" s="746"/>
    </row>
    <row r="97" spans="1:30" ht="15" customHeight="1">
      <c r="A97" s="81"/>
      <c r="B97" s="5"/>
      <c r="C97" s="127" t="s">
        <v>92</v>
      </c>
      <c r="D97" s="746" t="s">
        <v>910</v>
      </c>
      <c r="E97" s="746"/>
      <c r="F97" s="746"/>
      <c r="G97" s="746"/>
      <c r="H97" s="746"/>
      <c r="I97" s="746"/>
      <c r="J97" s="746"/>
      <c r="K97" s="746"/>
      <c r="L97" s="746"/>
      <c r="M97" s="746"/>
      <c r="N97" s="746"/>
      <c r="O97" s="746"/>
      <c r="P97" s="746"/>
      <c r="Q97" s="746"/>
      <c r="R97" s="746"/>
      <c r="S97" s="746"/>
      <c r="T97" s="746"/>
      <c r="U97" s="746"/>
      <c r="V97" s="746"/>
      <c r="W97" s="746"/>
      <c r="X97" s="746"/>
      <c r="Y97" s="746"/>
      <c r="Z97" s="746"/>
      <c r="AA97" s="746"/>
      <c r="AB97" s="746"/>
      <c r="AC97" s="746"/>
      <c r="AD97" s="746"/>
    </row>
    <row r="98" spans="1:30" ht="15" customHeight="1">
      <c r="A98" s="81"/>
      <c r="B98" s="5"/>
      <c r="C98" s="127" t="s">
        <v>93</v>
      </c>
      <c r="D98" s="746" t="s">
        <v>911</v>
      </c>
      <c r="E98" s="746"/>
      <c r="F98" s="746"/>
      <c r="G98" s="746"/>
      <c r="H98" s="746"/>
      <c r="I98" s="746"/>
      <c r="J98" s="746"/>
      <c r="K98" s="746"/>
      <c r="L98" s="746"/>
      <c r="M98" s="746"/>
      <c r="N98" s="746"/>
      <c r="O98" s="746"/>
      <c r="P98" s="746"/>
      <c r="Q98" s="746"/>
      <c r="R98" s="746"/>
      <c r="S98" s="746"/>
      <c r="T98" s="746"/>
      <c r="U98" s="746"/>
      <c r="V98" s="746"/>
      <c r="W98" s="746"/>
      <c r="X98" s="746"/>
      <c r="Y98" s="746"/>
      <c r="Z98" s="746"/>
      <c r="AA98" s="746"/>
      <c r="AB98" s="746"/>
      <c r="AC98" s="746"/>
      <c r="AD98" s="746"/>
    </row>
    <row r="99" spans="1:30" ht="15" customHeight="1">
      <c r="A99" s="81"/>
      <c r="B99" s="5"/>
      <c r="C99" s="127" t="s">
        <v>94</v>
      </c>
      <c r="D99" s="746" t="s">
        <v>912</v>
      </c>
      <c r="E99" s="746"/>
      <c r="F99" s="746"/>
      <c r="G99" s="746"/>
      <c r="H99" s="746"/>
      <c r="I99" s="746"/>
      <c r="J99" s="746"/>
      <c r="K99" s="746"/>
      <c r="L99" s="746"/>
      <c r="M99" s="746"/>
      <c r="N99" s="746"/>
      <c r="O99" s="746"/>
      <c r="P99" s="746"/>
      <c r="Q99" s="746"/>
      <c r="R99" s="746"/>
      <c r="S99" s="746"/>
      <c r="T99" s="746"/>
      <c r="U99" s="746"/>
      <c r="V99" s="746"/>
      <c r="W99" s="746"/>
      <c r="X99" s="746"/>
      <c r="Y99" s="746"/>
      <c r="Z99" s="746"/>
      <c r="AA99" s="746"/>
      <c r="AB99" s="746"/>
      <c r="AC99" s="746"/>
      <c r="AD99" s="746"/>
    </row>
    <row r="100" spans="1:30" ht="15" customHeight="1">
      <c r="A100" s="81"/>
      <c r="B100" s="5"/>
      <c r="C100" s="127" t="s">
        <v>95</v>
      </c>
      <c r="D100" s="746" t="s">
        <v>1218</v>
      </c>
      <c r="E100" s="746"/>
      <c r="F100" s="746"/>
      <c r="G100" s="746"/>
      <c r="H100" s="746"/>
      <c r="I100" s="746"/>
      <c r="J100" s="746"/>
      <c r="K100" s="746"/>
      <c r="L100" s="746"/>
      <c r="M100" s="746"/>
      <c r="N100" s="746"/>
      <c r="O100" s="746"/>
      <c r="P100" s="746"/>
      <c r="Q100" s="746"/>
      <c r="R100" s="746"/>
      <c r="S100" s="746"/>
      <c r="T100" s="746"/>
      <c r="U100" s="746"/>
      <c r="V100" s="746"/>
      <c r="W100" s="746"/>
      <c r="X100" s="746"/>
      <c r="Y100" s="746"/>
      <c r="Z100" s="746"/>
      <c r="AA100" s="746"/>
      <c r="AB100" s="746"/>
      <c r="AC100" s="746"/>
      <c r="AD100" s="746"/>
    </row>
    <row r="101" spans="1:30" ht="15" customHeight="1">
      <c r="A101" s="81"/>
      <c r="B101" s="5"/>
      <c r="C101" s="127" t="s">
        <v>97</v>
      </c>
      <c r="D101" s="746" t="s">
        <v>469</v>
      </c>
      <c r="E101" s="746"/>
      <c r="F101" s="746"/>
      <c r="G101" s="746"/>
      <c r="H101" s="746"/>
      <c r="I101" s="746"/>
      <c r="J101" s="746"/>
      <c r="K101" s="746"/>
      <c r="L101" s="746"/>
      <c r="M101" s="746"/>
      <c r="N101" s="746"/>
      <c r="O101" s="746"/>
      <c r="P101" s="746"/>
      <c r="Q101" s="746"/>
      <c r="R101" s="746"/>
      <c r="S101" s="746"/>
      <c r="T101" s="746"/>
      <c r="U101" s="746"/>
      <c r="V101" s="746"/>
      <c r="W101" s="746"/>
      <c r="X101" s="746"/>
      <c r="Y101" s="746"/>
      <c r="Z101" s="746"/>
      <c r="AA101" s="746"/>
      <c r="AB101" s="746"/>
      <c r="AC101" s="746"/>
      <c r="AD101" s="746"/>
    </row>
    <row r="102" spans="1:30" ht="15" customHeight="1">
      <c r="A102" s="81"/>
      <c r="B102" s="5"/>
      <c r="C102" s="127" t="s">
        <v>98</v>
      </c>
      <c r="D102" s="746" t="s">
        <v>1080</v>
      </c>
      <c r="E102" s="746"/>
      <c r="F102" s="746"/>
      <c r="G102" s="746"/>
      <c r="H102" s="746"/>
      <c r="I102" s="746"/>
      <c r="J102" s="746"/>
      <c r="K102" s="746"/>
      <c r="L102" s="746"/>
      <c r="M102" s="746"/>
      <c r="N102" s="746"/>
      <c r="O102" s="746"/>
      <c r="P102" s="746"/>
      <c r="Q102" s="746"/>
      <c r="R102" s="746"/>
      <c r="S102" s="746"/>
      <c r="T102" s="746"/>
      <c r="U102" s="746"/>
      <c r="V102" s="746"/>
      <c r="W102" s="746"/>
      <c r="X102" s="746"/>
      <c r="Y102" s="746"/>
      <c r="Z102" s="746"/>
      <c r="AA102" s="746"/>
      <c r="AB102" s="746"/>
      <c r="AC102" s="746"/>
      <c r="AD102" s="746"/>
    </row>
    <row r="103" spans="1:30" ht="15" customHeight="1">
      <c r="A103" s="81"/>
      <c r="B103" s="5"/>
      <c r="C103" s="127" t="s">
        <v>203</v>
      </c>
      <c r="D103" s="746" t="s">
        <v>311</v>
      </c>
      <c r="E103" s="746"/>
      <c r="F103" s="746"/>
      <c r="G103" s="746"/>
      <c r="H103" s="746"/>
      <c r="I103" s="746"/>
      <c r="J103" s="746"/>
      <c r="K103" s="746"/>
      <c r="L103" s="746"/>
      <c r="M103" s="746"/>
      <c r="N103" s="746"/>
      <c r="O103" s="746"/>
      <c r="P103" s="746"/>
      <c r="Q103" s="746"/>
      <c r="R103" s="746"/>
      <c r="S103" s="746"/>
      <c r="T103" s="746"/>
      <c r="U103" s="746"/>
      <c r="V103" s="746"/>
      <c r="W103" s="746"/>
      <c r="X103" s="746"/>
      <c r="Y103" s="746"/>
      <c r="Z103" s="746"/>
      <c r="AA103" s="746"/>
      <c r="AB103" s="746"/>
      <c r="AC103" s="746"/>
      <c r="AD103" s="746"/>
    </row>
    <row r="104" spans="1:30" ht="15" customHeight="1">
      <c r="A104" s="81"/>
      <c r="B104" s="5"/>
      <c r="C104" s="5"/>
      <c r="D104" s="5"/>
      <c r="E104" s="5"/>
      <c r="F104" s="5"/>
      <c r="G104" s="5"/>
      <c r="H104" s="5"/>
      <c r="I104" s="5"/>
      <c r="J104" s="5"/>
      <c r="K104" s="5"/>
      <c r="L104" s="5"/>
      <c r="M104" s="5"/>
      <c r="N104" s="5"/>
      <c r="O104" s="5"/>
      <c r="P104" s="5"/>
      <c r="R104" s="1"/>
      <c r="S104" s="1"/>
      <c r="T104" s="1"/>
      <c r="U104" s="1"/>
      <c r="V104" s="1"/>
      <c r="W104" s="1"/>
      <c r="X104" s="1"/>
      <c r="Y104" s="1"/>
      <c r="Z104" s="1"/>
      <c r="AA104" s="1"/>
      <c r="AB104" s="1"/>
      <c r="AC104" s="1"/>
      <c r="AD104" s="1"/>
    </row>
    <row r="105" spans="1:30" ht="24" customHeight="1">
      <c r="A105" s="6"/>
      <c r="B105" s="5"/>
      <c r="C105" s="756" t="s">
        <v>270</v>
      </c>
      <c r="D105" s="756"/>
      <c r="E105" s="756"/>
      <c r="F105" s="756"/>
      <c r="G105" s="756"/>
      <c r="H105" s="756"/>
      <c r="I105" s="756"/>
      <c r="J105" s="756"/>
      <c r="K105" s="756"/>
      <c r="L105" s="756"/>
      <c r="M105" s="756"/>
      <c r="N105" s="756"/>
      <c r="O105" s="756"/>
      <c r="P105" s="756"/>
      <c r="Q105" s="756"/>
      <c r="R105" s="756"/>
      <c r="S105" s="756"/>
      <c r="T105" s="756"/>
      <c r="U105" s="756"/>
      <c r="V105" s="756"/>
      <c r="W105" s="756"/>
      <c r="X105" s="756"/>
      <c r="Y105" s="756"/>
      <c r="Z105" s="756"/>
      <c r="AA105" s="756"/>
      <c r="AB105" s="756"/>
      <c r="AC105" s="756"/>
      <c r="AD105" s="756"/>
    </row>
    <row r="106" spans="1:30" ht="60" customHeight="1">
      <c r="A106" s="6"/>
      <c r="B106" s="5"/>
      <c r="C106" s="628"/>
      <c r="D106" s="628"/>
      <c r="E106" s="628"/>
      <c r="F106" s="628"/>
      <c r="G106" s="628"/>
      <c r="H106" s="628"/>
      <c r="I106" s="628"/>
      <c r="J106" s="628"/>
      <c r="K106" s="628"/>
      <c r="L106" s="628"/>
      <c r="M106" s="628"/>
      <c r="N106" s="628"/>
      <c r="O106" s="628"/>
      <c r="P106" s="628"/>
      <c r="Q106" s="628"/>
      <c r="R106" s="628"/>
      <c r="S106" s="628"/>
      <c r="T106" s="628"/>
      <c r="U106" s="628"/>
      <c r="V106" s="628"/>
      <c r="W106" s="628"/>
      <c r="X106" s="628"/>
      <c r="Y106" s="628"/>
      <c r="Z106" s="628"/>
      <c r="AA106" s="628"/>
      <c r="AB106" s="628"/>
      <c r="AC106" s="628"/>
      <c r="AD106" s="628"/>
    </row>
    <row r="107" spans="1:30" ht="15" customHeight="1">
      <c r="A107" s="6"/>
      <c r="B107" s="704" t="str">
        <f>IF(AG88&gt;0,"Favor de ingresar toda la información requerida en la pregunta y/o verifique que no tenga información en celdas sombreadas","")</f>
        <v/>
      </c>
      <c r="C107" s="704"/>
      <c r="D107" s="704"/>
      <c r="E107" s="704"/>
      <c r="F107" s="704"/>
      <c r="G107" s="704"/>
      <c r="H107" s="704"/>
      <c r="I107" s="704"/>
      <c r="J107" s="704"/>
      <c r="K107" s="704"/>
      <c r="L107" s="704"/>
      <c r="M107" s="704"/>
      <c r="N107" s="704"/>
      <c r="O107" s="704"/>
      <c r="P107" s="704"/>
      <c r="Q107" s="704"/>
      <c r="R107" s="704"/>
      <c r="S107" s="704"/>
      <c r="T107" s="704"/>
      <c r="U107" s="704"/>
      <c r="V107" s="704"/>
      <c r="W107" s="704"/>
      <c r="X107" s="704"/>
      <c r="Y107" s="704"/>
      <c r="Z107" s="704"/>
      <c r="AA107" s="704"/>
      <c r="AB107" s="704"/>
      <c r="AC107" s="704"/>
      <c r="AD107" s="704"/>
    </row>
    <row r="108" spans="1:30">
      <c r="B108" s="657" t="str">
        <f>IF(AL89=0,"","El nombre debe registrarse en mayúsculas, sin comillas ni signos de acentuación, puntuación, paréntesis y abreviaturas")</f>
        <v/>
      </c>
      <c r="C108" s="657"/>
      <c r="D108" s="657"/>
      <c r="E108" s="657"/>
      <c r="F108" s="657"/>
      <c r="G108" s="657"/>
      <c r="H108" s="657"/>
      <c r="I108" s="657"/>
      <c r="J108" s="657"/>
      <c r="K108" s="657"/>
      <c r="L108" s="657"/>
      <c r="M108" s="657"/>
      <c r="N108" s="657"/>
      <c r="O108" s="657"/>
      <c r="P108" s="657"/>
      <c r="Q108" s="657"/>
      <c r="R108" s="657"/>
      <c r="S108" s="657"/>
      <c r="T108" s="657"/>
      <c r="U108" s="657"/>
      <c r="V108" s="657"/>
      <c r="W108" s="657"/>
      <c r="X108" s="657"/>
      <c r="Y108" s="657"/>
      <c r="Z108" s="657"/>
      <c r="AA108" s="657"/>
      <c r="AB108" s="657"/>
      <c r="AC108" s="657"/>
      <c r="AD108" s="657"/>
    </row>
    <row r="109" spans="1:30">
      <c r="B109" s="657" t="str">
        <f>IF(AN68&gt;0,"Favor de revisar la instrucción 4, ya que no se cumplen los criterios establecidos","")</f>
        <v/>
      </c>
      <c r="C109" s="657"/>
      <c r="D109" s="657"/>
      <c r="E109" s="657"/>
      <c r="F109" s="657"/>
      <c r="G109" s="657"/>
      <c r="H109" s="657"/>
      <c r="I109" s="657"/>
      <c r="J109" s="657"/>
      <c r="K109" s="657"/>
      <c r="L109" s="657"/>
      <c r="M109" s="657"/>
      <c r="N109" s="657"/>
      <c r="O109" s="657"/>
      <c r="P109" s="657"/>
      <c r="Q109" s="657"/>
      <c r="R109" s="657"/>
      <c r="S109" s="657"/>
      <c r="T109" s="657"/>
      <c r="U109" s="657"/>
      <c r="V109" s="657"/>
      <c r="W109" s="657"/>
      <c r="X109" s="657"/>
      <c r="Y109" s="657"/>
      <c r="Z109" s="657"/>
      <c r="AA109" s="657"/>
      <c r="AB109" s="657"/>
      <c r="AC109" s="657"/>
      <c r="AD109" s="657"/>
    </row>
    <row r="110" spans="1:30">
      <c r="P110" s="116"/>
      <c r="Q110" s="116"/>
      <c r="R110" s="116"/>
      <c r="S110" s="116"/>
      <c r="T110" s="116"/>
      <c r="U110" s="116"/>
      <c r="V110" s="116"/>
      <c r="W110" s="116"/>
      <c r="X110" s="116"/>
      <c r="Y110" s="116"/>
      <c r="Z110" s="116"/>
      <c r="AA110" s="116"/>
      <c r="AB110" s="116"/>
      <c r="AC110" s="116"/>
      <c r="AD110" s="116"/>
    </row>
    <row r="111" spans="1:30">
      <c r="P111" s="116"/>
      <c r="Q111" s="116"/>
      <c r="R111" s="116"/>
      <c r="S111" s="116"/>
      <c r="T111" s="116"/>
      <c r="U111" s="116"/>
      <c r="V111" s="116"/>
      <c r="W111" s="116"/>
      <c r="X111" s="116"/>
      <c r="Y111" s="116"/>
      <c r="Z111" s="116"/>
      <c r="AA111" s="116"/>
      <c r="AB111" s="116"/>
      <c r="AC111" s="116"/>
      <c r="AD111" s="116"/>
    </row>
    <row r="112" spans="1:30">
      <c r="P112" s="116"/>
      <c r="Q112" s="116"/>
      <c r="R112" s="116"/>
      <c r="S112" s="116"/>
      <c r="T112" s="116"/>
      <c r="U112" s="116"/>
      <c r="V112" s="116"/>
      <c r="W112" s="116"/>
      <c r="X112" s="116"/>
      <c r="Y112" s="116"/>
      <c r="Z112" s="116"/>
      <c r="AA112" s="116"/>
      <c r="AB112" s="116"/>
      <c r="AC112" s="116"/>
      <c r="AD112" s="116"/>
    </row>
    <row r="113" spans="1:53" ht="36" customHeight="1">
      <c r="A113" s="81" t="s">
        <v>536</v>
      </c>
      <c r="B113" s="673" t="s">
        <v>1260</v>
      </c>
      <c r="C113" s="673"/>
      <c r="D113" s="673"/>
      <c r="E113" s="673"/>
      <c r="F113" s="673"/>
      <c r="G113" s="673"/>
      <c r="H113" s="673"/>
      <c r="I113" s="673"/>
      <c r="J113" s="673"/>
      <c r="K113" s="673"/>
      <c r="L113" s="673"/>
      <c r="M113" s="673"/>
      <c r="N113" s="673"/>
      <c r="O113" s="673"/>
      <c r="P113" s="673"/>
      <c r="Q113" s="673"/>
      <c r="R113" s="673"/>
      <c r="S113" s="673"/>
      <c r="T113" s="673"/>
      <c r="U113" s="673"/>
      <c r="V113" s="673"/>
      <c r="W113" s="673"/>
      <c r="X113" s="673"/>
      <c r="Y113" s="673"/>
      <c r="Z113" s="673"/>
      <c r="AA113" s="673"/>
      <c r="AB113" s="673"/>
      <c r="AC113" s="673"/>
      <c r="AD113" s="673"/>
    </row>
    <row r="114" spans="1:53" ht="24" customHeight="1">
      <c r="A114" s="81"/>
      <c r="B114" s="5"/>
      <c r="C114" s="627" t="s">
        <v>1120</v>
      </c>
      <c r="D114" s="627"/>
      <c r="E114" s="627"/>
      <c r="F114" s="627"/>
      <c r="G114" s="627"/>
      <c r="H114" s="627"/>
      <c r="I114" s="627"/>
      <c r="J114" s="627"/>
      <c r="K114" s="627"/>
      <c r="L114" s="627"/>
      <c r="M114" s="627"/>
      <c r="N114" s="627"/>
      <c r="O114" s="627"/>
      <c r="P114" s="627"/>
      <c r="Q114" s="627"/>
      <c r="R114" s="627"/>
      <c r="S114" s="627"/>
      <c r="T114" s="627"/>
      <c r="U114" s="627"/>
      <c r="V114" s="627"/>
      <c r="W114" s="627"/>
      <c r="X114" s="627"/>
      <c r="Y114" s="627"/>
      <c r="Z114" s="627"/>
      <c r="AA114" s="627"/>
      <c r="AB114" s="627"/>
      <c r="AC114" s="627"/>
      <c r="AD114" s="627"/>
    </row>
    <row r="115" spans="1:53" ht="36" customHeight="1">
      <c r="A115" s="81"/>
      <c r="B115" s="82"/>
      <c r="C115" s="674" t="s">
        <v>1087</v>
      </c>
      <c r="D115" s="674"/>
      <c r="E115" s="674"/>
      <c r="F115" s="674"/>
      <c r="G115" s="674"/>
      <c r="H115" s="674"/>
      <c r="I115" s="674"/>
      <c r="J115" s="674"/>
      <c r="K115" s="674"/>
      <c r="L115" s="674"/>
      <c r="M115" s="674"/>
      <c r="N115" s="674"/>
      <c r="O115" s="674"/>
      <c r="P115" s="674"/>
      <c r="Q115" s="674"/>
      <c r="R115" s="674"/>
      <c r="S115" s="674"/>
      <c r="T115" s="674"/>
      <c r="U115" s="674"/>
      <c r="V115" s="674"/>
      <c r="W115" s="674"/>
      <c r="X115" s="674"/>
      <c r="Y115" s="674"/>
      <c r="Z115" s="674"/>
      <c r="AA115" s="674"/>
      <c r="AB115" s="674"/>
      <c r="AC115" s="674"/>
      <c r="AD115" s="674"/>
    </row>
    <row r="116" spans="1:53" ht="36" customHeight="1">
      <c r="A116" s="81"/>
      <c r="B116" s="82"/>
      <c r="C116" s="596" t="s">
        <v>1088</v>
      </c>
      <c r="D116" s="596"/>
      <c r="E116" s="596"/>
      <c r="F116" s="596"/>
      <c r="G116" s="596"/>
      <c r="H116" s="596"/>
      <c r="I116" s="596"/>
      <c r="J116" s="596"/>
      <c r="K116" s="596"/>
      <c r="L116" s="596"/>
      <c r="M116" s="596"/>
      <c r="N116" s="596"/>
      <c r="O116" s="596"/>
      <c r="P116" s="596"/>
      <c r="Q116" s="596"/>
      <c r="R116" s="596"/>
      <c r="S116" s="596"/>
      <c r="T116" s="596"/>
      <c r="U116" s="596"/>
      <c r="V116" s="596"/>
      <c r="W116" s="596"/>
      <c r="X116" s="596"/>
      <c r="Y116" s="596"/>
      <c r="Z116" s="596"/>
      <c r="AA116" s="596"/>
      <c r="AB116" s="596"/>
      <c r="AC116" s="596"/>
      <c r="AD116" s="596"/>
    </row>
    <row r="117" spans="1:53" ht="48" customHeight="1">
      <c r="A117" s="6"/>
      <c r="B117" s="4"/>
      <c r="C117" s="596" t="s">
        <v>1089</v>
      </c>
      <c r="D117" s="596"/>
      <c r="E117" s="596"/>
      <c r="F117" s="596"/>
      <c r="G117" s="596"/>
      <c r="H117" s="596"/>
      <c r="I117" s="596"/>
      <c r="J117" s="596"/>
      <c r="K117" s="596"/>
      <c r="L117" s="596"/>
      <c r="M117" s="596"/>
      <c r="N117" s="596"/>
      <c r="O117" s="596"/>
      <c r="P117" s="596"/>
      <c r="Q117" s="596"/>
      <c r="R117" s="596"/>
      <c r="S117" s="596"/>
      <c r="T117" s="596"/>
      <c r="U117" s="596"/>
      <c r="V117" s="596"/>
      <c r="W117" s="596"/>
      <c r="X117" s="596"/>
      <c r="Y117" s="596"/>
      <c r="Z117" s="596"/>
      <c r="AA117" s="596"/>
      <c r="AB117" s="596"/>
      <c r="AC117" s="596"/>
      <c r="AD117" s="596"/>
      <c r="AE117" s="9"/>
    </row>
    <row r="118" spans="1:53" ht="36" customHeight="1">
      <c r="A118" s="96"/>
      <c r="B118" s="4"/>
      <c r="C118" s="596" t="s">
        <v>1090</v>
      </c>
      <c r="D118" s="596"/>
      <c r="E118" s="596"/>
      <c r="F118" s="596"/>
      <c r="G118" s="596"/>
      <c r="H118" s="596"/>
      <c r="I118" s="596"/>
      <c r="J118" s="596"/>
      <c r="K118" s="596"/>
      <c r="L118" s="596"/>
      <c r="M118" s="596"/>
      <c r="N118" s="596"/>
      <c r="O118" s="596"/>
      <c r="P118" s="596"/>
      <c r="Q118" s="596"/>
      <c r="R118" s="596"/>
      <c r="S118" s="596"/>
      <c r="T118" s="596"/>
      <c r="U118" s="596"/>
      <c r="V118" s="596"/>
      <c r="W118" s="596"/>
      <c r="X118" s="596"/>
      <c r="Y118" s="596"/>
      <c r="Z118" s="596"/>
      <c r="AA118" s="596"/>
      <c r="AB118" s="596"/>
      <c r="AC118" s="596"/>
      <c r="AD118" s="596"/>
      <c r="AE118" s="9"/>
    </row>
    <row r="119" spans="1:53" ht="15" customHeight="1">
      <c r="A119" s="39"/>
      <c r="B119" s="520"/>
      <c r="C119" s="77"/>
      <c r="D119" s="77"/>
      <c r="E119" s="77"/>
      <c r="F119" s="77"/>
      <c r="G119" s="77"/>
      <c r="H119" s="77"/>
      <c r="J119" s="77"/>
      <c r="K119" s="77"/>
      <c r="L119" s="77"/>
      <c r="M119" s="77"/>
      <c r="N119" s="77"/>
      <c r="O119" s="77"/>
      <c r="P119" s="77"/>
      <c r="Q119" s="77"/>
      <c r="R119" s="77"/>
      <c r="S119" s="77"/>
      <c r="T119" s="77"/>
      <c r="U119" s="77"/>
      <c r="V119" s="77"/>
      <c r="W119" s="77"/>
      <c r="X119" s="77"/>
      <c r="Y119" s="521"/>
      <c r="Z119" s="522"/>
      <c r="AA119" s="515"/>
      <c r="AB119" s="515"/>
      <c r="AC119" s="515"/>
      <c r="AD119" s="515"/>
    </row>
    <row r="120" spans="1:53" ht="48" customHeight="1">
      <c r="A120" s="7"/>
      <c r="B120" s="98"/>
      <c r="C120" s="693" t="s">
        <v>897</v>
      </c>
      <c r="D120" s="694"/>
      <c r="E120" s="694"/>
      <c r="F120" s="694"/>
      <c r="G120" s="694"/>
      <c r="H120" s="694"/>
      <c r="I120" s="694"/>
      <c r="J120" s="695"/>
      <c r="K120" s="693" t="s">
        <v>1083</v>
      </c>
      <c r="L120" s="694"/>
      <c r="M120" s="694"/>
      <c r="N120" s="695"/>
      <c r="O120" s="557" t="s">
        <v>1084</v>
      </c>
      <c r="P120" s="557"/>
      <c r="Q120" s="557"/>
      <c r="R120" s="557"/>
      <c r="S120" s="557"/>
      <c r="T120" s="557"/>
      <c r="U120" s="557" t="s">
        <v>1085</v>
      </c>
      <c r="V120" s="557"/>
      <c r="W120" s="557"/>
      <c r="X120" s="557"/>
      <c r="Y120" s="557"/>
      <c r="Z120" s="557"/>
      <c r="AA120" s="557"/>
      <c r="AB120" s="557"/>
      <c r="AC120" s="790" t="s">
        <v>1086</v>
      </c>
      <c r="AD120" s="790"/>
      <c r="AH120" s="4"/>
      <c r="AI120" s="714" t="s">
        <v>6401</v>
      </c>
      <c r="AJ120" s="714"/>
      <c r="AK120" s="714"/>
      <c r="AL120" s="714"/>
      <c r="AM120" s="714"/>
      <c r="AN120" s="899" t="s">
        <v>1084</v>
      </c>
      <c r="AO120" s="900"/>
      <c r="AP120" s="900"/>
      <c r="AQ120" s="900"/>
      <c r="AR120" s="900"/>
      <c r="AS120" s="900"/>
      <c r="AT120" s="899" t="s">
        <v>1085</v>
      </c>
      <c r="AU120" s="900"/>
      <c r="AV120" s="900"/>
      <c r="AW120" s="900"/>
      <c r="AX120" s="900"/>
      <c r="AY120" s="900"/>
      <c r="AZ120" s="428" t="s">
        <v>6200</v>
      </c>
      <c r="BA120" s="475" t="s">
        <v>6339</v>
      </c>
    </row>
    <row r="121" spans="1:53" ht="108" customHeight="1">
      <c r="A121" s="7"/>
      <c r="B121" s="190"/>
      <c r="C121" s="696"/>
      <c r="D121" s="697"/>
      <c r="E121" s="697"/>
      <c r="F121" s="697"/>
      <c r="G121" s="697"/>
      <c r="H121" s="697"/>
      <c r="I121" s="697"/>
      <c r="J121" s="698"/>
      <c r="K121" s="696"/>
      <c r="L121" s="697"/>
      <c r="M121" s="697"/>
      <c r="N121" s="698"/>
      <c r="O121" s="563" t="s">
        <v>901</v>
      </c>
      <c r="P121" s="563"/>
      <c r="Q121" s="563" t="s">
        <v>902</v>
      </c>
      <c r="R121" s="563"/>
      <c r="S121" s="563" t="s">
        <v>903</v>
      </c>
      <c r="T121" s="563"/>
      <c r="U121" s="563" t="s">
        <v>901</v>
      </c>
      <c r="V121" s="563"/>
      <c r="W121" s="563" t="s">
        <v>902</v>
      </c>
      <c r="X121" s="563"/>
      <c r="Y121" s="563" t="s">
        <v>903</v>
      </c>
      <c r="Z121" s="563"/>
      <c r="AA121" s="791" t="s">
        <v>904</v>
      </c>
      <c r="AB121" s="791"/>
      <c r="AC121" s="790"/>
      <c r="AD121" s="790"/>
      <c r="AG121" s="271" t="s">
        <v>6195</v>
      </c>
      <c r="AH121" s="370" t="s">
        <v>6196</v>
      </c>
      <c r="AI121" s="437" t="s">
        <v>6197</v>
      </c>
      <c r="AJ121" s="9"/>
      <c r="AK121" s="437" t="s">
        <v>6198</v>
      </c>
      <c r="AL121" s="9"/>
      <c r="AM121" s="437" t="s">
        <v>6199</v>
      </c>
      <c r="AN121" s="435" t="s">
        <v>6494</v>
      </c>
      <c r="AO121" s="436" t="s">
        <v>6495</v>
      </c>
      <c r="AP121" s="435" t="s">
        <v>6497</v>
      </c>
      <c r="AQ121" s="436" t="s">
        <v>6496</v>
      </c>
      <c r="AR121" s="435" t="s">
        <v>6476</v>
      </c>
      <c r="AS121" s="436" t="s">
        <v>6477</v>
      </c>
      <c r="AT121" s="435" t="s">
        <v>6494</v>
      </c>
      <c r="AU121" s="436" t="s">
        <v>6495</v>
      </c>
      <c r="AV121" s="435" t="s">
        <v>6497</v>
      </c>
      <c r="AW121" s="436" t="s">
        <v>6496</v>
      </c>
      <c r="AX121" s="435" t="s">
        <v>6476</v>
      </c>
      <c r="AY121" s="436" t="s">
        <v>6477</v>
      </c>
      <c r="AZ121" s="428" t="s">
        <v>6475</v>
      </c>
      <c r="BA121" s="476" t="s">
        <v>6498</v>
      </c>
    </row>
    <row r="122" spans="1:53" ht="15" customHeight="1">
      <c r="A122" s="81"/>
      <c r="B122" s="128"/>
      <c r="C122" s="34" t="s">
        <v>87</v>
      </c>
      <c r="D122" s="623" t="str">
        <f>IF(D68="","",D68)</f>
        <v/>
      </c>
      <c r="E122" s="624"/>
      <c r="F122" s="624"/>
      <c r="G122" s="624"/>
      <c r="H122" s="624"/>
      <c r="I122" s="624"/>
      <c r="J122" s="625"/>
      <c r="K122" s="560"/>
      <c r="L122" s="561"/>
      <c r="M122" s="561"/>
      <c r="N122" s="562"/>
      <c r="O122" s="905"/>
      <c r="P122" s="906"/>
      <c r="Q122" s="905"/>
      <c r="R122" s="906"/>
      <c r="S122" s="560"/>
      <c r="T122" s="562"/>
      <c r="U122" s="905"/>
      <c r="V122" s="906"/>
      <c r="W122" s="905"/>
      <c r="X122" s="906"/>
      <c r="Y122" s="560"/>
      <c r="Z122" s="562"/>
      <c r="AA122" s="560"/>
      <c r="AB122" s="562"/>
      <c r="AC122" s="560"/>
      <c r="AD122" s="562"/>
      <c r="AG122" s="269">
        <f>IF(AND($C$46&lt;&gt;"",$C$46&lt;&gt;1,COUNTA(K122:AD122)=0),0,IF(AND(COUNTBLANK(D122)=1,COUNTA(K122:AD122)=0),0,IF(AND(COUNTBLANK(D122)=0,COUNTA(K122:Z122,AC122)=8,AA122=""),0,IF(AND(COUNTBLANK(D122)=0,COUNTA(K122:T122)=4,COUNTA(U122:Z122)=0,AA122="X",COUNTA(AC122)=1),0,1))))</f>
        <v>0</v>
      </c>
      <c r="AH122" s="464">
        <f>COUNTIF(K122:Z122,"NS")</f>
        <v>0</v>
      </c>
      <c r="AI122" s="410" t="b">
        <f>NOT(EXACT(K122,UPPER(K122)))</f>
        <v>0</v>
      </c>
      <c r="AJ122" s="9" t="str">
        <f>SUBSTITUTE( SUBSTITUTE( SUBSTITUTE( SUBSTITUTE( SUBSTITUTE( SUBSTITUTE( SUBSTITUTE( SUBSTITUTE( SUBSTITUTE( SUBSTITUTE(K122, "á", "a"), "é", "e"), "í", "i"), "ó", "o"), "ú", "u"), "Á", "A"), "É", "E"), "Í", "I"), "Ó", "O"), "Ú", "U")</f>
        <v/>
      </c>
      <c r="AK122" s="410" t="b">
        <f>NOT(EXACT(K122,AJ122))</f>
        <v>0</v>
      </c>
      <c r="AL122" s="9" t="str">
        <f>SUBSTITUTE((SUBSTITUTE(SUBSTITUTE(SUBSTITUTE(K122,".",""),",",""),"(","")),")","")</f>
        <v/>
      </c>
      <c r="AM122" s="410" t="b">
        <f>NOT(EXACT(K122,AL122))</f>
        <v>0</v>
      </c>
      <c r="AN122" s="433">
        <f>LEN(O122)</f>
        <v>0</v>
      </c>
      <c r="AO122" s="434">
        <f>IF(O122="NS",0,IF(AND(O122&lt;&gt;"",SUM(AN122)=2),0,IF(O122="",0,1)))</f>
        <v>0</v>
      </c>
      <c r="AP122" s="433">
        <f>LEN(Q122)</f>
        <v>0</v>
      </c>
      <c r="AQ122" s="434">
        <f>IF(Q122="NS",0,IF(AND(Q122&lt;&gt;"",SUM(AP122)=2),0,IF(Q122="",0,1)))</f>
        <v>0</v>
      </c>
      <c r="AR122" s="433">
        <f>LEN(S122)</f>
        <v>0</v>
      </c>
      <c r="AS122" s="434">
        <f>IF(S122="NS",0,IF(AND(S122&lt;&gt;"",SUM(AR122)=4),0,IF(S122="",0,1)))</f>
        <v>0</v>
      </c>
      <c r="AT122" s="433">
        <f>LEN(U122)</f>
        <v>0</v>
      </c>
      <c r="AU122" s="434">
        <f>IF(U122="NS",0,IF(AND(U122&lt;&gt;"",SUM(AT122)=2),0,IF(U122="",0,1)))</f>
        <v>0</v>
      </c>
      <c r="AV122" s="433">
        <f>LEN(W122)</f>
        <v>0</v>
      </c>
      <c r="AW122" s="434">
        <f>IF(W122="NS",0,IF(AND(W122&lt;&gt;"",SUM(AV122)=2),0,IF(W122="",0,1)))</f>
        <v>0</v>
      </c>
      <c r="AX122" s="433">
        <f>LEN(Y122)</f>
        <v>0</v>
      </c>
      <c r="AY122" s="434">
        <f>IF(Y122="NS",0,IF(AND(Y122&lt;&gt;"",SUM(AX122)=4),0,IF(Y122="",0,1)))</f>
        <v>0</v>
      </c>
      <c r="AZ122" s="424">
        <f>IF(AND($AA122="X",COUNTA(U122:Z122)&gt;0),1,0)</f>
        <v>0</v>
      </c>
      <c r="BA122" s="474">
        <f>IF(OR(Y122="NS",S122="NS"),0,IF(Y122&gt;S122,0,IF(AND(AA122="X",S122&lt;&gt;""),0,IF(COUNTA(S122,Y122)=0,0,1))))</f>
        <v>0</v>
      </c>
    </row>
    <row r="123" spans="1:53" ht="15" customHeight="1">
      <c r="A123" s="81"/>
      <c r="B123" s="128"/>
      <c r="C123" s="34" t="s">
        <v>88</v>
      </c>
      <c r="D123" s="623" t="str">
        <f t="shared" ref="D123:D141" si="7">IF(D69="","",D69)</f>
        <v/>
      </c>
      <c r="E123" s="624"/>
      <c r="F123" s="624"/>
      <c r="G123" s="624"/>
      <c r="H123" s="624"/>
      <c r="I123" s="624"/>
      <c r="J123" s="625"/>
      <c r="K123" s="560"/>
      <c r="L123" s="561"/>
      <c r="M123" s="561"/>
      <c r="N123" s="562"/>
      <c r="O123" s="905"/>
      <c r="P123" s="906"/>
      <c r="Q123" s="905"/>
      <c r="R123" s="906"/>
      <c r="S123" s="560"/>
      <c r="T123" s="562"/>
      <c r="U123" s="905"/>
      <c r="V123" s="906"/>
      <c r="W123" s="905"/>
      <c r="X123" s="906"/>
      <c r="Y123" s="560"/>
      <c r="Z123" s="562"/>
      <c r="AA123" s="560"/>
      <c r="AB123" s="562"/>
      <c r="AC123" s="560"/>
      <c r="AD123" s="562"/>
      <c r="AG123" s="269">
        <f t="shared" ref="AG123:AG141" si="8">IF(AND($C$46&lt;&gt;"",$C$46&lt;&gt;1,COUNTA(K123:AD123)=0),0,IF(AND(COUNTBLANK(D123)=1,COUNTA(K123:AD123)=0),0,IF(AND(COUNTBLANK(D123)=0,COUNTA(K123:Z123,AC123)=8,AA123=""),0,IF(AND(COUNTBLANK(D123)=0,COUNTA(K123:T123)=4,COUNTA(U123:Z123)=0,AA123="X",COUNTA(AC123)=1),0,1))))</f>
        <v>0</v>
      </c>
      <c r="AH123" s="464">
        <f t="shared" ref="AH123:AH141" si="9">COUNTIF(K123:Z123,"NS")</f>
        <v>0</v>
      </c>
      <c r="AI123" s="410" t="b">
        <f t="shared" ref="AI123:AI141" si="10">NOT(EXACT(K123,UPPER(K123)))</f>
        <v>0</v>
      </c>
      <c r="AJ123" s="9" t="str">
        <f t="shared" ref="AJ123:AJ141" si="11">SUBSTITUTE( SUBSTITUTE( SUBSTITUTE( SUBSTITUTE( SUBSTITUTE( SUBSTITUTE( SUBSTITUTE( SUBSTITUTE( SUBSTITUTE( SUBSTITUTE(K123, "á", "a"), "é", "e"), "í", "i"), "ó", "o"), "ú", "u"), "Á", "A"), "É", "E"), "Í", "I"), "Ó", "O"), "Ú", "U")</f>
        <v/>
      </c>
      <c r="AK123" s="410" t="b">
        <f t="shared" ref="AK123:AK141" si="12">NOT(EXACT(K123,AJ123))</f>
        <v>0</v>
      </c>
      <c r="AL123" s="9" t="str">
        <f t="shared" ref="AL123:AL141" si="13">SUBSTITUTE((SUBSTITUTE(SUBSTITUTE(SUBSTITUTE(K123,".",""),",",""),"(","")),")","")</f>
        <v/>
      </c>
      <c r="AM123" s="410" t="b">
        <f t="shared" ref="AM123:AM141" si="14">NOT(EXACT(K123,AL123))</f>
        <v>0</v>
      </c>
      <c r="AN123" s="433">
        <f t="shared" ref="AN123:AN141" si="15">LEN(O123)</f>
        <v>0</v>
      </c>
      <c r="AO123" s="434">
        <f t="shared" ref="AO123:AO141" si="16">IF(O123="NS",0,IF(AND(O123&lt;&gt;"",SUM(AN123)=2),0,IF(O123="",0,1)))</f>
        <v>0</v>
      </c>
      <c r="AP123" s="433">
        <f t="shared" ref="AP123:AP141" si="17">LEN(Q123)</f>
        <v>0</v>
      </c>
      <c r="AQ123" s="434">
        <f t="shared" ref="AQ123:AQ141" si="18">IF(Q123="NS",0,IF(AND(Q123&lt;&gt;"",SUM(AP123)=2),0,IF(Q123="",0,1)))</f>
        <v>0</v>
      </c>
      <c r="AR123" s="433">
        <f t="shared" ref="AR123:AR141" si="19">LEN(S123)</f>
        <v>0</v>
      </c>
      <c r="AS123" s="434">
        <f t="shared" ref="AS123:AS141" si="20">IF(S123="NS",0,IF(AND(S123&lt;&gt;"",SUM(AR123)=4),0,IF(S123="",0,1)))</f>
        <v>0</v>
      </c>
      <c r="AT123" s="433">
        <f t="shared" ref="AT123:AT141" si="21">LEN(U123)</f>
        <v>0</v>
      </c>
      <c r="AU123" s="434">
        <f t="shared" ref="AU123:AU141" si="22">IF(U123="NS",0,IF(AND(U123&lt;&gt;"",SUM(AT123)=2),0,IF(U123="",0,1)))</f>
        <v>0</v>
      </c>
      <c r="AV123" s="433">
        <f t="shared" ref="AV123:AV141" si="23">LEN(W123)</f>
        <v>0</v>
      </c>
      <c r="AW123" s="434">
        <f t="shared" ref="AW123:AW141" si="24">IF(W123="NS",0,IF(AND(W123&lt;&gt;"",SUM(AV123)=2),0,IF(W123="",0,1)))</f>
        <v>0</v>
      </c>
      <c r="AX123" s="433">
        <f t="shared" ref="AX123:AX141" si="25">LEN(Y123)</f>
        <v>0</v>
      </c>
      <c r="AY123" s="434">
        <f t="shared" ref="AY123:AY141" si="26">IF(Y123="NS",0,IF(AND(Y123&lt;&gt;"",SUM(AX123)=4),0,IF(Y123="",0,1)))</f>
        <v>0</v>
      </c>
      <c r="AZ123" s="424">
        <f t="shared" ref="AZ123:AZ141" si="27">IF(AND($AA123="X",COUNTA(U123:Z123)&gt;0),1,0)</f>
        <v>0</v>
      </c>
      <c r="BA123" s="474">
        <f t="shared" ref="BA123:BA141" si="28">IF(OR(Y123="NS",S123="NS"),0,IF(Y123&gt;S123,0,IF(AND(AA123="X",S123&lt;&gt;""),0,IF(COUNTA(S123,Y123)=0,0,1))))</f>
        <v>0</v>
      </c>
    </row>
    <row r="124" spans="1:53" ht="15" customHeight="1">
      <c r="A124" s="81"/>
      <c r="B124" s="128"/>
      <c r="C124" s="34" t="s">
        <v>89</v>
      </c>
      <c r="D124" s="623" t="str">
        <f t="shared" si="7"/>
        <v/>
      </c>
      <c r="E124" s="624"/>
      <c r="F124" s="624"/>
      <c r="G124" s="624"/>
      <c r="H124" s="624"/>
      <c r="I124" s="624"/>
      <c r="J124" s="625"/>
      <c r="K124" s="560"/>
      <c r="L124" s="561"/>
      <c r="M124" s="561"/>
      <c r="N124" s="562"/>
      <c r="O124" s="905"/>
      <c r="P124" s="906"/>
      <c r="Q124" s="905"/>
      <c r="R124" s="906"/>
      <c r="S124" s="560"/>
      <c r="T124" s="562"/>
      <c r="U124" s="905"/>
      <c r="V124" s="906"/>
      <c r="W124" s="905"/>
      <c r="X124" s="906"/>
      <c r="Y124" s="560"/>
      <c r="Z124" s="562"/>
      <c r="AA124" s="560"/>
      <c r="AB124" s="562"/>
      <c r="AC124" s="560"/>
      <c r="AD124" s="562"/>
      <c r="AG124" s="269">
        <f t="shared" si="8"/>
        <v>0</v>
      </c>
      <c r="AH124" s="464">
        <f t="shared" si="9"/>
        <v>0</v>
      </c>
      <c r="AI124" s="410" t="b">
        <f t="shared" si="10"/>
        <v>0</v>
      </c>
      <c r="AJ124" s="9" t="str">
        <f t="shared" si="11"/>
        <v/>
      </c>
      <c r="AK124" s="410" t="b">
        <f t="shared" si="12"/>
        <v>0</v>
      </c>
      <c r="AL124" s="9" t="str">
        <f t="shared" si="13"/>
        <v/>
      </c>
      <c r="AM124" s="410" t="b">
        <f t="shared" si="14"/>
        <v>0</v>
      </c>
      <c r="AN124" s="433">
        <f t="shared" si="15"/>
        <v>0</v>
      </c>
      <c r="AO124" s="434">
        <f t="shared" si="16"/>
        <v>0</v>
      </c>
      <c r="AP124" s="433">
        <f t="shared" si="17"/>
        <v>0</v>
      </c>
      <c r="AQ124" s="434">
        <f t="shared" si="18"/>
        <v>0</v>
      </c>
      <c r="AR124" s="433">
        <f t="shared" si="19"/>
        <v>0</v>
      </c>
      <c r="AS124" s="434">
        <f t="shared" si="20"/>
        <v>0</v>
      </c>
      <c r="AT124" s="433">
        <f t="shared" si="21"/>
        <v>0</v>
      </c>
      <c r="AU124" s="434">
        <f t="shared" si="22"/>
        <v>0</v>
      </c>
      <c r="AV124" s="433">
        <f t="shared" si="23"/>
        <v>0</v>
      </c>
      <c r="AW124" s="434">
        <f t="shared" si="24"/>
        <v>0</v>
      </c>
      <c r="AX124" s="433">
        <f t="shared" si="25"/>
        <v>0</v>
      </c>
      <c r="AY124" s="434">
        <f t="shared" si="26"/>
        <v>0</v>
      </c>
      <c r="AZ124" s="424">
        <f t="shared" si="27"/>
        <v>0</v>
      </c>
      <c r="BA124" s="474">
        <f t="shared" si="28"/>
        <v>0</v>
      </c>
    </row>
    <row r="125" spans="1:53" ht="15" customHeight="1">
      <c r="A125" s="81"/>
      <c r="B125" s="128"/>
      <c r="C125" s="34" t="s">
        <v>90</v>
      </c>
      <c r="D125" s="623" t="str">
        <f t="shared" si="7"/>
        <v/>
      </c>
      <c r="E125" s="624"/>
      <c r="F125" s="624"/>
      <c r="G125" s="624"/>
      <c r="H125" s="624"/>
      <c r="I125" s="624"/>
      <c r="J125" s="625"/>
      <c r="K125" s="560"/>
      <c r="L125" s="561"/>
      <c r="M125" s="561"/>
      <c r="N125" s="562"/>
      <c r="O125" s="905"/>
      <c r="P125" s="906"/>
      <c r="Q125" s="905"/>
      <c r="R125" s="906"/>
      <c r="S125" s="560"/>
      <c r="T125" s="562"/>
      <c r="U125" s="905"/>
      <c r="V125" s="906"/>
      <c r="W125" s="905"/>
      <c r="X125" s="906"/>
      <c r="Y125" s="560"/>
      <c r="Z125" s="562"/>
      <c r="AA125" s="560"/>
      <c r="AB125" s="562"/>
      <c r="AC125" s="560"/>
      <c r="AD125" s="562"/>
      <c r="AG125" s="269">
        <f t="shared" si="8"/>
        <v>0</v>
      </c>
      <c r="AH125" s="464">
        <f t="shared" si="9"/>
        <v>0</v>
      </c>
      <c r="AI125" s="410" t="b">
        <f t="shared" si="10"/>
        <v>0</v>
      </c>
      <c r="AJ125" s="9" t="str">
        <f t="shared" si="11"/>
        <v/>
      </c>
      <c r="AK125" s="410" t="b">
        <f t="shared" si="12"/>
        <v>0</v>
      </c>
      <c r="AL125" s="9" t="str">
        <f t="shared" si="13"/>
        <v/>
      </c>
      <c r="AM125" s="410" t="b">
        <f t="shared" si="14"/>
        <v>0</v>
      </c>
      <c r="AN125" s="433">
        <f t="shared" si="15"/>
        <v>0</v>
      </c>
      <c r="AO125" s="434">
        <f t="shared" si="16"/>
        <v>0</v>
      </c>
      <c r="AP125" s="433">
        <f t="shared" si="17"/>
        <v>0</v>
      </c>
      <c r="AQ125" s="434">
        <f t="shared" si="18"/>
        <v>0</v>
      </c>
      <c r="AR125" s="433">
        <f t="shared" si="19"/>
        <v>0</v>
      </c>
      <c r="AS125" s="434">
        <f t="shared" si="20"/>
        <v>0</v>
      </c>
      <c r="AT125" s="433">
        <f t="shared" si="21"/>
        <v>0</v>
      </c>
      <c r="AU125" s="434">
        <f t="shared" si="22"/>
        <v>0</v>
      </c>
      <c r="AV125" s="433">
        <f t="shared" si="23"/>
        <v>0</v>
      </c>
      <c r="AW125" s="434">
        <f t="shared" si="24"/>
        <v>0</v>
      </c>
      <c r="AX125" s="433">
        <f t="shared" si="25"/>
        <v>0</v>
      </c>
      <c r="AY125" s="434">
        <f t="shared" si="26"/>
        <v>0</v>
      </c>
      <c r="AZ125" s="424">
        <f t="shared" si="27"/>
        <v>0</v>
      </c>
      <c r="BA125" s="474">
        <f t="shared" si="28"/>
        <v>0</v>
      </c>
    </row>
    <row r="126" spans="1:53" ht="15" customHeight="1">
      <c r="A126" s="81"/>
      <c r="B126" s="128"/>
      <c r="C126" s="34" t="s">
        <v>91</v>
      </c>
      <c r="D126" s="623" t="str">
        <f t="shared" si="7"/>
        <v/>
      </c>
      <c r="E126" s="624"/>
      <c r="F126" s="624"/>
      <c r="G126" s="624"/>
      <c r="H126" s="624"/>
      <c r="I126" s="624"/>
      <c r="J126" s="625"/>
      <c r="K126" s="560"/>
      <c r="L126" s="561"/>
      <c r="M126" s="561"/>
      <c r="N126" s="562"/>
      <c r="O126" s="905"/>
      <c r="P126" s="906"/>
      <c r="Q126" s="905"/>
      <c r="R126" s="906"/>
      <c r="S126" s="560"/>
      <c r="T126" s="562"/>
      <c r="U126" s="905"/>
      <c r="V126" s="906"/>
      <c r="W126" s="905"/>
      <c r="X126" s="906"/>
      <c r="Y126" s="560"/>
      <c r="Z126" s="562"/>
      <c r="AA126" s="560"/>
      <c r="AB126" s="562"/>
      <c r="AC126" s="560"/>
      <c r="AD126" s="562"/>
      <c r="AG126" s="269">
        <f t="shared" si="8"/>
        <v>0</v>
      </c>
      <c r="AH126" s="464">
        <f t="shared" si="9"/>
        <v>0</v>
      </c>
      <c r="AI126" s="410" t="b">
        <f t="shared" si="10"/>
        <v>0</v>
      </c>
      <c r="AJ126" s="9" t="str">
        <f t="shared" si="11"/>
        <v/>
      </c>
      <c r="AK126" s="410" t="b">
        <f t="shared" si="12"/>
        <v>0</v>
      </c>
      <c r="AL126" s="9" t="str">
        <f t="shared" si="13"/>
        <v/>
      </c>
      <c r="AM126" s="410" t="b">
        <f t="shared" si="14"/>
        <v>0</v>
      </c>
      <c r="AN126" s="433">
        <f t="shared" si="15"/>
        <v>0</v>
      </c>
      <c r="AO126" s="434">
        <f t="shared" si="16"/>
        <v>0</v>
      </c>
      <c r="AP126" s="433">
        <f t="shared" si="17"/>
        <v>0</v>
      </c>
      <c r="AQ126" s="434">
        <f t="shared" si="18"/>
        <v>0</v>
      </c>
      <c r="AR126" s="433">
        <f t="shared" si="19"/>
        <v>0</v>
      </c>
      <c r="AS126" s="434">
        <f t="shared" si="20"/>
        <v>0</v>
      </c>
      <c r="AT126" s="433">
        <f t="shared" si="21"/>
        <v>0</v>
      </c>
      <c r="AU126" s="434">
        <f t="shared" si="22"/>
        <v>0</v>
      </c>
      <c r="AV126" s="433">
        <f t="shared" si="23"/>
        <v>0</v>
      </c>
      <c r="AW126" s="434">
        <f t="shared" si="24"/>
        <v>0</v>
      </c>
      <c r="AX126" s="433">
        <f t="shared" si="25"/>
        <v>0</v>
      </c>
      <c r="AY126" s="434">
        <f t="shared" si="26"/>
        <v>0</v>
      </c>
      <c r="AZ126" s="424">
        <f t="shared" si="27"/>
        <v>0</v>
      </c>
      <c r="BA126" s="474">
        <f t="shared" si="28"/>
        <v>0</v>
      </c>
    </row>
    <row r="127" spans="1:53" ht="15" customHeight="1">
      <c r="A127" s="81"/>
      <c r="B127" s="128"/>
      <c r="C127" s="34" t="s">
        <v>92</v>
      </c>
      <c r="D127" s="623" t="str">
        <f t="shared" si="7"/>
        <v/>
      </c>
      <c r="E127" s="624"/>
      <c r="F127" s="624"/>
      <c r="G127" s="624"/>
      <c r="H127" s="624"/>
      <c r="I127" s="624"/>
      <c r="J127" s="625"/>
      <c r="K127" s="560"/>
      <c r="L127" s="561"/>
      <c r="M127" s="561"/>
      <c r="N127" s="562"/>
      <c r="O127" s="905"/>
      <c r="P127" s="906"/>
      <c r="Q127" s="905"/>
      <c r="R127" s="906"/>
      <c r="S127" s="560"/>
      <c r="T127" s="562"/>
      <c r="U127" s="905"/>
      <c r="V127" s="906"/>
      <c r="W127" s="905"/>
      <c r="X127" s="906"/>
      <c r="Y127" s="560"/>
      <c r="Z127" s="562"/>
      <c r="AA127" s="560"/>
      <c r="AB127" s="562"/>
      <c r="AC127" s="560"/>
      <c r="AD127" s="562"/>
      <c r="AG127" s="269">
        <f t="shared" si="8"/>
        <v>0</v>
      </c>
      <c r="AH127" s="464">
        <f t="shared" si="9"/>
        <v>0</v>
      </c>
      <c r="AI127" s="410" t="b">
        <f t="shared" si="10"/>
        <v>0</v>
      </c>
      <c r="AJ127" s="9" t="str">
        <f t="shared" si="11"/>
        <v/>
      </c>
      <c r="AK127" s="410" t="b">
        <f t="shared" si="12"/>
        <v>0</v>
      </c>
      <c r="AL127" s="9" t="str">
        <f t="shared" si="13"/>
        <v/>
      </c>
      <c r="AM127" s="410" t="b">
        <f t="shared" si="14"/>
        <v>0</v>
      </c>
      <c r="AN127" s="433">
        <f t="shared" si="15"/>
        <v>0</v>
      </c>
      <c r="AO127" s="434">
        <f t="shared" si="16"/>
        <v>0</v>
      </c>
      <c r="AP127" s="433">
        <f t="shared" si="17"/>
        <v>0</v>
      </c>
      <c r="AQ127" s="434">
        <f t="shared" si="18"/>
        <v>0</v>
      </c>
      <c r="AR127" s="433">
        <f t="shared" si="19"/>
        <v>0</v>
      </c>
      <c r="AS127" s="434">
        <f t="shared" si="20"/>
        <v>0</v>
      </c>
      <c r="AT127" s="433">
        <f t="shared" si="21"/>
        <v>0</v>
      </c>
      <c r="AU127" s="434">
        <f t="shared" si="22"/>
        <v>0</v>
      </c>
      <c r="AV127" s="433">
        <f t="shared" si="23"/>
        <v>0</v>
      </c>
      <c r="AW127" s="434">
        <f t="shared" si="24"/>
        <v>0</v>
      </c>
      <c r="AX127" s="433">
        <f t="shared" si="25"/>
        <v>0</v>
      </c>
      <c r="AY127" s="434">
        <f t="shared" si="26"/>
        <v>0</v>
      </c>
      <c r="AZ127" s="424">
        <f t="shared" si="27"/>
        <v>0</v>
      </c>
      <c r="BA127" s="474">
        <f t="shared" si="28"/>
        <v>0</v>
      </c>
    </row>
    <row r="128" spans="1:53" ht="15" customHeight="1">
      <c r="A128" s="81"/>
      <c r="B128" s="128"/>
      <c r="C128" s="34" t="s">
        <v>93</v>
      </c>
      <c r="D128" s="623" t="str">
        <f t="shared" si="7"/>
        <v/>
      </c>
      <c r="E128" s="624"/>
      <c r="F128" s="624"/>
      <c r="G128" s="624"/>
      <c r="H128" s="624"/>
      <c r="I128" s="624"/>
      <c r="J128" s="625"/>
      <c r="K128" s="560"/>
      <c r="L128" s="561"/>
      <c r="M128" s="561"/>
      <c r="N128" s="562"/>
      <c r="O128" s="905"/>
      <c r="P128" s="906"/>
      <c r="Q128" s="905"/>
      <c r="R128" s="906"/>
      <c r="S128" s="560"/>
      <c r="T128" s="562"/>
      <c r="U128" s="905"/>
      <c r="V128" s="906"/>
      <c r="W128" s="905"/>
      <c r="X128" s="906"/>
      <c r="Y128" s="560"/>
      <c r="Z128" s="562"/>
      <c r="AA128" s="560"/>
      <c r="AB128" s="562"/>
      <c r="AC128" s="560"/>
      <c r="AD128" s="562"/>
      <c r="AG128" s="269">
        <f t="shared" si="8"/>
        <v>0</v>
      </c>
      <c r="AH128" s="464">
        <f t="shared" si="9"/>
        <v>0</v>
      </c>
      <c r="AI128" s="410" t="b">
        <f t="shared" si="10"/>
        <v>0</v>
      </c>
      <c r="AJ128" s="9" t="str">
        <f t="shared" si="11"/>
        <v/>
      </c>
      <c r="AK128" s="410" t="b">
        <f t="shared" si="12"/>
        <v>0</v>
      </c>
      <c r="AL128" s="9" t="str">
        <f t="shared" si="13"/>
        <v/>
      </c>
      <c r="AM128" s="410" t="b">
        <f t="shared" si="14"/>
        <v>0</v>
      </c>
      <c r="AN128" s="433">
        <f t="shared" si="15"/>
        <v>0</v>
      </c>
      <c r="AO128" s="434">
        <f t="shared" si="16"/>
        <v>0</v>
      </c>
      <c r="AP128" s="433">
        <f t="shared" si="17"/>
        <v>0</v>
      </c>
      <c r="AQ128" s="434">
        <f t="shared" si="18"/>
        <v>0</v>
      </c>
      <c r="AR128" s="433">
        <f t="shared" si="19"/>
        <v>0</v>
      </c>
      <c r="AS128" s="434">
        <f t="shared" si="20"/>
        <v>0</v>
      </c>
      <c r="AT128" s="433">
        <f t="shared" si="21"/>
        <v>0</v>
      </c>
      <c r="AU128" s="434">
        <f t="shared" si="22"/>
        <v>0</v>
      </c>
      <c r="AV128" s="433">
        <f t="shared" si="23"/>
        <v>0</v>
      </c>
      <c r="AW128" s="434">
        <f t="shared" si="24"/>
        <v>0</v>
      </c>
      <c r="AX128" s="433">
        <f t="shared" si="25"/>
        <v>0</v>
      </c>
      <c r="AY128" s="434">
        <f t="shared" si="26"/>
        <v>0</v>
      </c>
      <c r="AZ128" s="424">
        <f t="shared" si="27"/>
        <v>0</v>
      </c>
      <c r="BA128" s="474">
        <f t="shared" si="28"/>
        <v>0</v>
      </c>
    </row>
    <row r="129" spans="1:53" ht="15" customHeight="1">
      <c r="A129" s="81"/>
      <c r="B129" s="128"/>
      <c r="C129" s="34" t="s">
        <v>94</v>
      </c>
      <c r="D129" s="623" t="str">
        <f t="shared" si="7"/>
        <v/>
      </c>
      <c r="E129" s="624"/>
      <c r="F129" s="624"/>
      <c r="G129" s="624"/>
      <c r="H129" s="624"/>
      <c r="I129" s="624"/>
      <c r="J129" s="625"/>
      <c r="K129" s="560"/>
      <c r="L129" s="561"/>
      <c r="M129" s="561"/>
      <c r="N129" s="562"/>
      <c r="O129" s="905"/>
      <c r="P129" s="906"/>
      <c r="Q129" s="905"/>
      <c r="R129" s="906"/>
      <c r="S129" s="560"/>
      <c r="T129" s="562"/>
      <c r="U129" s="905"/>
      <c r="V129" s="906"/>
      <c r="W129" s="905"/>
      <c r="X129" s="906"/>
      <c r="Y129" s="560"/>
      <c r="Z129" s="562"/>
      <c r="AA129" s="560"/>
      <c r="AB129" s="562"/>
      <c r="AC129" s="560"/>
      <c r="AD129" s="562"/>
      <c r="AG129" s="269">
        <f t="shared" si="8"/>
        <v>0</v>
      </c>
      <c r="AH129" s="464">
        <f t="shared" si="9"/>
        <v>0</v>
      </c>
      <c r="AI129" s="410" t="b">
        <f t="shared" si="10"/>
        <v>0</v>
      </c>
      <c r="AJ129" s="9" t="str">
        <f t="shared" si="11"/>
        <v/>
      </c>
      <c r="AK129" s="410" t="b">
        <f t="shared" si="12"/>
        <v>0</v>
      </c>
      <c r="AL129" s="9" t="str">
        <f t="shared" si="13"/>
        <v/>
      </c>
      <c r="AM129" s="410" t="b">
        <f t="shared" si="14"/>
        <v>0</v>
      </c>
      <c r="AN129" s="433">
        <f t="shared" si="15"/>
        <v>0</v>
      </c>
      <c r="AO129" s="434">
        <f t="shared" si="16"/>
        <v>0</v>
      </c>
      <c r="AP129" s="433">
        <f t="shared" si="17"/>
        <v>0</v>
      </c>
      <c r="AQ129" s="434">
        <f t="shared" si="18"/>
        <v>0</v>
      </c>
      <c r="AR129" s="433">
        <f t="shared" si="19"/>
        <v>0</v>
      </c>
      <c r="AS129" s="434">
        <f t="shared" si="20"/>
        <v>0</v>
      </c>
      <c r="AT129" s="433">
        <f t="shared" si="21"/>
        <v>0</v>
      </c>
      <c r="AU129" s="434">
        <f t="shared" si="22"/>
        <v>0</v>
      </c>
      <c r="AV129" s="433">
        <f t="shared" si="23"/>
        <v>0</v>
      </c>
      <c r="AW129" s="434">
        <f t="shared" si="24"/>
        <v>0</v>
      </c>
      <c r="AX129" s="433">
        <f t="shared" si="25"/>
        <v>0</v>
      </c>
      <c r="AY129" s="434">
        <f t="shared" si="26"/>
        <v>0</v>
      </c>
      <c r="AZ129" s="424">
        <f t="shared" si="27"/>
        <v>0</v>
      </c>
      <c r="BA129" s="474">
        <f t="shared" si="28"/>
        <v>0</v>
      </c>
    </row>
    <row r="130" spans="1:53" ht="15" customHeight="1">
      <c r="A130" s="81"/>
      <c r="B130" s="128"/>
      <c r="C130" s="34" t="s">
        <v>95</v>
      </c>
      <c r="D130" s="623" t="str">
        <f t="shared" si="7"/>
        <v/>
      </c>
      <c r="E130" s="624"/>
      <c r="F130" s="624"/>
      <c r="G130" s="624"/>
      <c r="H130" s="624"/>
      <c r="I130" s="624"/>
      <c r="J130" s="625"/>
      <c r="K130" s="560"/>
      <c r="L130" s="561"/>
      <c r="M130" s="561"/>
      <c r="N130" s="562"/>
      <c r="O130" s="905"/>
      <c r="P130" s="906"/>
      <c r="Q130" s="905"/>
      <c r="R130" s="906"/>
      <c r="S130" s="560"/>
      <c r="T130" s="562"/>
      <c r="U130" s="905"/>
      <c r="V130" s="906"/>
      <c r="W130" s="905"/>
      <c r="X130" s="906"/>
      <c r="Y130" s="560"/>
      <c r="Z130" s="562"/>
      <c r="AA130" s="560"/>
      <c r="AB130" s="562"/>
      <c r="AC130" s="560"/>
      <c r="AD130" s="562"/>
      <c r="AG130" s="269">
        <f t="shared" si="8"/>
        <v>0</v>
      </c>
      <c r="AH130" s="464">
        <f t="shared" si="9"/>
        <v>0</v>
      </c>
      <c r="AI130" s="410" t="b">
        <f t="shared" si="10"/>
        <v>0</v>
      </c>
      <c r="AJ130" s="9" t="str">
        <f t="shared" si="11"/>
        <v/>
      </c>
      <c r="AK130" s="410" t="b">
        <f t="shared" si="12"/>
        <v>0</v>
      </c>
      <c r="AL130" s="9" t="str">
        <f t="shared" si="13"/>
        <v/>
      </c>
      <c r="AM130" s="410" t="b">
        <f t="shared" si="14"/>
        <v>0</v>
      </c>
      <c r="AN130" s="433">
        <f t="shared" si="15"/>
        <v>0</v>
      </c>
      <c r="AO130" s="434">
        <f t="shared" si="16"/>
        <v>0</v>
      </c>
      <c r="AP130" s="433">
        <f t="shared" si="17"/>
        <v>0</v>
      </c>
      <c r="AQ130" s="434">
        <f t="shared" si="18"/>
        <v>0</v>
      </c>
      <c r="AR130" s="433">
        <f t="shared" si="19"/>
        <v>0</v>
      </c>
      <c r="AS130" s="434">
        <f t="shared" si="20"/>
        <v>0</v>
      </c>
      <c r="AT130" s="433">
        <f t="shared" si="21"/>
        <v>0</v>
      </c>
      <c r="AU130" s="434">
        <f t="shared" si="22"/>
        <v>0</v>
      </c>
      <c r="AV130" s="433">
        <f t="shared" si="23"/>
        <v>0</v>
      </c>
      <c r="AW130" s="434">
        <f t="shared" si="24"/>
        <v>0</v>
      </c>
      <c r="AX130" s="433">
        <f t="shared" si="25"/>
        <v>0</v>
      </c>
      <c r="AY130" s="434">
        <f t="shared" si="26"/>
        <v>0</v>
      </c>
      <c r="AZ130" s="424">
        <f t="shared" si="27"/>
        <v>0</v>
      </c>
      <c r="BA130" s="474">
        <f t="shared" si="28"/>
        <v>0</v>
      </c>
    </row>
    <row r="131" spans="1:53" ht="15" customHeight="1">
      <c r="A131" s="81"/>
      <c r="B131" s="128"/>
      <c r="C131" s="34" t="s">
        <v>97</v>
      </c>
      <c r="D131" s="623" t="str">
        <f t="shared" si="7"/>
        <v/>
      </c>
      <c r="E131" s="624"/>
      <c r="F131" s="624"/>
      <c r="G131" s="624"/>
      <c r="H131" s="624"/>
      <c r="I131" s="624"/>
      <c r="J131" s="625"/>
      <c r="K131" s="560"/>
      <c r="L131" s="561"/>
      <c r="M131" s="561"/>
      <c r="N131" s="562"/>
      <c r="O131" s="905"/>
      <c r="P131" s="906"/>
      <c r="Q131" s="905"/>
      <c r="R131" s="906"/>
      <c r="S131" s="560"/>
      <c r="T131" s="562"/>
      <c r="U131" s="905"/>
      <c r="V131" s="906"/>
      <c r="W131" s="905"/>
      <c r="X131" s="906"/>
      <c r="Y131" s="560"/>
      <c r="Z131" s="562"/>
      <c r="AA131" s="560"/>
      <c r="AB131" s="562"/>
      <c r="AC131" s="560"/>
      <c r="AD131" s="562"/>
      <c r="AG131" s="269">
        <f t="shared" si="8"/>
        <v>0</v>
      </c>
      <c r="AH131" s="464">
        <f t="shared" si="9"/>
        <v>0</v>
      </c>
      <c r="AI131" s="410" t="b">
        <f t="shared" si="10"/>
        <v>0</v>
      </c>
      <c r="AJ131" s="9" t="str">
        <f t="shared" si="11"/>
        <v/>
      </c>
      <c r="AK131" s="410" t="b">
        <f t="shared" si="12"/>
        <v>0</v>
      </c>
      <c r="AL131" s="9" t="str">
        <f t="shared" si="13"/>
        <v/>
      </c>
      <c r="AM131" s="410" t="b">
        <f t="shared" si="14"/>
        <v>0</v>
      </c>
      <c r="AN131" s="433">
        <f t="shared" si="15"/>
        <v>0</v>
      </c>
      <c r="AO131" s="434">
        <f t="shared" si="16"/>
        <v>0</v>
      </c>
      <c r="AP131" s="433">
        <f t="shared" si="17"/>
        <v>0</v>
      </c>
      <c r="AQ131" s="434">
        <f t="shared" si="18"/>
        <v>0</v>
      </c>
      <c r="AR131" s="433">
        <f t="shared" si="19"/>
        <v>0</v>
      </c>
      <c r="AS131" s="434">
        <f t="shared" si="20"/>
        <v>0</v>
      </c>
      <c r="AT131" s="433">
        <f t="shared" si="21"/>
        <v>0</v>
      </c>
      <c r="AU131" s="434">
        <f t="shared" si="22"/>
        <v>0</v>
      </c>
      <c r="AV131" s="433">
        <f t="shared" si="23"/>
        <v>0</v>
      </c>
      <c r="AW131" s="434">
        <f t="shared" si="24"/>
        <v>0</v>
      </c>
      <c r="AX131" s="433">
        <f t="shared" si="25"/>
        <v>0</v>
      </c>
      <c r="AY131" s="434">
        <f t="shared" si="26"/>
        <v>0</v>
      </c>
      <c r="AZ131" s="424">
        <f t="shared" si="27"/>
        <v>0</v>
      </c>
      <c r="BA131" s="474">
        <f t="shared" si="28"/>
        <v>0</v>
      </c>
    </row>
    <row r="132" spans="1:53" ht="15" customHeight="1">
      <c r="A132" s="81"/>
      <c r="B132" s="128"/>
      <c r="C132" s="34" t="s">
        <v>98</v>
      </c>
      <c r="D132" s="623" t="str">
        <f t="shared" si="7"/>
        <v/>
      </c>
      <c r="E132" s="624"/>
      <c r="F132" s="624"/>
      <c r="G132" s="624"/>
      <c r="H132" s="624"/>
      <c r="I132" s="624"/>
      <c r="J132" s="625"/>
      <c r="K132" s="560"/>
      <c r="L132" s="561"/>
      <c r="M132" s="561"/>
      <c r="N132" s="562"/>
      <c r="O132" s="905"/>
      <c r="P132" s="906"/>
      <c r="Q132" s="905"/>
      <c r="R132" s="906"/>
      <c r="S132" s="560"/>
      <c r="T132" s="562"/>
      <c r="U132" s="905"/>
      <c r="V132" s="906"/>
      <c r="W132" s="905"/>
      <c r="X132" s="906"/>
      <c r="Y132" s="560"/>
      <c r="Z132" s="562"/>
      <c r="AA132" s="560"/>
      <c r="AB132" s="562"/>
      <c r="AC132" s="560"/>
      <c r="AD132" s="562"/>
      <c r="AG132" s="269">
        <f t="shared" si="8"/>
        <v>0</v>
      </c>
      <c r="AH132" s="464">
        <f t="shared" si="9"/>
        <v>0</v>
      </c>
      <c r="AI132" s="410" t="b">
        <f t="shared" si="10"/>
        <v>0</v>
      </c>
      <c r="AJ132" s="9" t="str">
        <f t="shared" si="11"/>
        <v/>
      </c>
      <c r="AK132" s="410" t="b">
        <f t="shared" si="12"/>
        <v>0</v>
      </c>
      <c r="AL132" s="9" t="str">
        <f t="shared" si="13"/>
        <v/>
      </c>
      <c r="AM132" s="410" t="b">
        <f t="shared" si="14"/>
        <v>0</v>
      </c>
      <c r="AN132" s="433">
        <f t="shared" si="15"/>
        <v>0</v>
      </c>
      <c r="AO132" s="434">
        <f t="shared" si="16"/>
        <v>0</v>
      </c>
      <c r="AP132" s="433">
        <f t="shared" si="17"/>
        <v>0</v>
      </c>
      <c r="AQ132" s="434">
        <f t="shared" si="18"/>
        <v>0</v>
      </c>
      <c r="AR132" s="433">
        <f t="shared" si="19"/>
        <v>0</v>
      </c>
      <c r="AS132" s="434">
        <f t="shared" si="20"/>
        <v>0</v>
      </c>
      <c r="AT132" s="433">
        <f t="shared" si="21"/>
        <v>0</v>
      </c>
      <c r="AU132" s="434">
        <f t="shared" si="22"/>
        <v>0</v>
      </c>
      <c r="AV132" s="433">
        <f t="shared" si="23"/>
        <v>0</v>
      </c>
      <c r="AW132" s="434">
        <f t="shared" si="24"/>
        <v>0</v>
      </c>
      <c r="AX132" s="433">
        <f t="shared" si="25"/>
        <v>0</v>
      </c>
      <c r="AY132" s="434">
        <f t="shared" si="26"/>
        <v>0</v>
      </c>
      <c r="AZ132" s="424">
        <f t="shared" si="27"/>
        <v>0</v>
      </c>
      <c r="BA132" s="474">
        <f t="shared" si="28"/>
        <v>0</v>
      </c>
    </row>
    <row r="133" spans="1:53" ht="15" customHeight="1">
      <c r="A133" s="81"/>
      <c r="B133" s="128"/>
      <c r="C133" s="34" t="s">
        <v>99</v>
      </c>
      <c r="D133" s="623" t="str">
        <f t="shared" si="7"/>
        <v/>
      </c>
      <c r="E133" s="624"/>
      <c r="F133" s="624"/>
      <c r="G133" s="624"/>
      <c r="H133" s="624"/>
      <c r="I133" s="624"/>
      <c r="J133" s="625"/>
      <c r="K133" s="560"/>
      <c r="L133" s="561"/>
      <c r="M133" s="561"/>
      <c r="N133" s="562"/>
      <c r="O133" s="905"/>
      <c r="P133" s="906"/>
      <c r="Q133" s="905"/>
      <c r="R133" s="906"/>
      <c r="S133" s="560"/>
      <c r="T133" s="562"/>
      <c r="U133" s="905"/>
      <c r="V133" s="906"/>
      <c r="W133" s="905"/>
      <c r="X133" s="906"/>
      <c r="Y133" s="560"/>
      <c r="Z133" s="562"/>
      <c r="AA133" s="560"/>
      <c r="AB133" s="562"/>
      <c r="AC133" s="560"/>
      <c r="AD133" s="562"/>
      <c r="AG133" s="269">
        <f t="shared" si="8"/>
        <v>0</v>
      </c>
      <c r="AH133" s="464">
        <f t="shared" si="9"/>
        <v>0</v>
      </c>
      <c r="AI133" s="410" t="b">
        <f t="shared" si="10"/>
        <v>0</v>
      </c>
      <c r="AJ133" s="9" t="str">
        <f t="shared" si="11"/>
        <v/>
      </c>
      <c r="AK133" s="410" t="b">
        <f t="shared" si="12"/>
        <v>0</v>
      </c>
      <c r="AL133" s="9" t="str">
        <f t="shared" si="13"/>
        <v/>
      </c>
      <c r="AM133" s="410" t="b">
        <f t="shared" si="14"/>
        <v>0</v>
      </c>
      <c r="AN133" s="433">
        <f t="shared" si="15"/>
        <v>0</v>
      </c>
      <c r="AO133" s="434">
        <f t="shared" si="16"/>
        <v>0</v>
      </c>
      <c r="AP133" s="433">
        <f t="shared" si="17"/>
        <v>0</v>
      </c>
      <c r="AQ133" s="434">
        <f t="shared" si="18"/>
        <v>0</v>
      </c>
      <c r="AR133" s="433">
        <f t="shared" si="19"/>
        <v>0</v>
      </c>
      <c r="AS133" s="434">
        <f t="shared" si="20"/>
        <v>0</v>
      </c>
      <c r="AT133" s="433">
        <f t="shared" si="21"/>
        <v>0</v>
      </c>
      <c r="AU133" s="434">
        <f t="shared" si="22"/>
        <v>0</v>
      </c>
      <c r="AV133" s="433">
        <f t="shared" si="23"/>
        <v>0</v>
      </c>
      <c r="AW133" s="434">
        <f t="shared" si="24"/>
        <v>0</v>
      </c>
      <c r="AX133" s="433">
        <f t="shared" si="25"/>
        <v>0</v>
      </c>
      <c r="AY133" s="434">
        <f t="shared" si="26"/>
        <v>0</v>
      </c>
      <c r="AZ133" s="424">
        <f t="shared" si="27"/>
        <v>0</v>
      </c>
      <c r="BA133" s="474">
        <f t="shared" si="28"/>
        <v>0</v>
      </c>
    </row>
    <row r="134" spans="1:53" ht="15" customHeight="1">
      <c r="A134" s="81"/>
      <c r="B134" s="128"/>
      <c r="C134" s="34" t="s">
        <v>100</v>
      </c>
      <c r="D134" s="623" t="str">
        <f t="shared" si="7"/>
        <v/>
      </c>
      <c r="E134" s="624"/>
      <c r="F134" s="624"/>
      <c r="G134" s="624"/>
      <c r="H134" s="624"/>
      <c r="I134" s="624"/>
      <c r="J134" s="625"/>
      <c r="K134" s="560"/>
      <c r="L134" s="561"/>
      <c r="M134" s="561"/>
      <c r="N134" s="562"/>
      <c r="O134" s="905"/>
      <c r="P134" s="906"/>
      <c r="Q134" s="905"/>
      <c r="R134" s="906"/>
      <c r="S134" s="560"/>
      <c r="T134" s="562"/>
      <c r="U134" s="905"/>
      <c r="V134" s="906"/>
      <c r="W134" s="905"/>
      <c r="X134" s="906"/>
      <c r="Y134" s="560"/>
      <c r="Z134" s="562"/>
      <c r="AA134" s="560"/>
      <c r="AB134" s="562"/>
      <c r="AC134" s="560"/>
      <c r="AD134" s="562"/>
      <c r="AG134" s="269">
        <f t="shared" si="8"/>
        <v>0</v>
      </c>
      <c r="AH134" s="464">
        <f t="shared" si="9"/>
        <v>0</v>
      </c>
      <c r="AI134" s="410" t="b">
        <f t="shared" si="10"/>
        <v>0</v>
      </c>
      <c r="AJ134" s="9" t="str">
        <f t="shared" si="11"/>
        <v/>
      </c>
      <c r="AK134" s="410" t="b">
        <f t="shared" si="12"/>
        <v>0</v>
      </c>
      <c r="AL134" s="9" t="str">
        <f t="shared" si="13"/>
        <v/>
      </c>
      <c r="AM134" s="410" t="b">
        <f t="shared" si="14"/>
        <v>0</v>
      </c>
      <c r="AN134" s="433">
        <f t="shared" si="15"/>
        <v>0</v>
      </c>
      <c r="AO134" s="434">
        <f t="shared" si="16"/>
        <v>0</v>
      </c>
      <c r="AP134" s="433">
        <f t="shared" si="17"/>
        <v>0</v>
      </c>
      <c r="AQ134" s="434">
        <f t="shared" si="18"/>
        <v>0</v>
      </c>
      <c r="AR134" s="433">
        <f t="shared" si="19"/>
        <v>0</v>
      </c>
      <c r="AS134" s="434">
        <f t="shared" si="20"/>
        <v>0</v>
      </c>
      <c r="AT134" s="433">
        <f t="shared" si="21"/>
        <v>0</v>
      </c>
      <c r="AU134" s="434">
        <f t="shared" si="22"/>
        <v>0</v>
      </c>
      <c r="AV134" s="433">
        <f t="shared" si="23"/>
        <v>0</v>
      </c>
      <c r="AW134" s="434">
        <f t="shared" si="24"/>
        <v>0</v>
      </c>
      <c r="AX134" s="433">
        <f t="shared" si="25"/>
        <v>0</v>
      </c>
      <c r="AY134" s="434">
        <f t="shared" si="26"/>
        <v>0</v>
      </c>
      <c r="AZ134" s="424">
        <f t="shared" si="27"/>
        <v>0</v>
      </c>
      <c r="BA134" s="474">
        <f t="shared" si="28"/>
        <v>0</v>
      </c>
    </row>
    <row r="135" spans="1:53" ht="15" customHeight="1">
      <c r="A135" s="81"/>
      <c r="B135" s="128"/>
      <c r="C135" s="34" t="s">
        <v>101</v>
      </c>
      <c r="D135" s="623" t="str">
        <f t="shared" si="7"/>
        <v/>
      </c>
      <c r="E135" s="624"/>
      <c r="F135" s="624"/>
      <c r="G135" s="624"/>
      <c r="H135" s="624"/>
      <c r="I135" s="624"/>
      <c r="J135" s="625"/>
      <c r="K135" s="560"/>
      <c r="L135" s="561"/>
      <c r="M135" s="561"/>
      <c r="N135" s="562"/>
      <c r="O135" s="905"/>
      <c r="P135" s="906"/>
      <c r="Q135" s="905"/>
      <c r="R135" s="906"/>
      <c r="S135" s="560"/>
      <c r="T135" s="562"/>
      <c r="U135" s="905"/>
      <c r="V135" s="906"/>
      <c r="W135" s="905"/>
      <c r="X135" s="906"/>
      <c r="Y135" s="560"/>
      <c r="Z135" s="562"/>
      <c r="AA135" s="560"/>
      <c r="AB135" s="562"/>
      <c r="AC135" s="560"/>
      <c r="AD135" s="562"/>
      <c r="AG135" s="269">
        <f t="shared" si="8"/>
        <v>0</v>
      </c>
      <c r="AH135" s="464">
        <f t="shared" si="9"/>
        <v>0</v>
      </c>
      <c r="AI135" s="410" t="b">
        <f t="shared" si="10"/>
        <v>0</v>
      </c>
      <c r="AJ135" s="9" t="str">
        <f t="shared" si="11"/>
        <v/>
      </c>
      <c r="AK135" s="410" t="b">
        <f t="shared" si="12"/>
        <v>0</v>
      </c>
      <c r="AL135" s="9" t="str">
        <f t="shared" si="13"/>
        <v/>
      </c>
      <c r="AM135" s="410" t="b">
        <f t="shared" si="14"/>
        <v>0</v>
      </c>
      <c r="AN135" s="433">
        <f t="shared" si="15"/>
        <v>0</v>
      </c>
      <c r="AO135" s="434">
        <f t="shared" si="16"/>
        <v>0</v>
      </c>
      <c r="AP135" s="433">
        <f t="shared" si="17"/>
        <v>0</v>
      </c>
      <c r="AQ135" s="434">
        <f t="shared" si="18"/>
        <v>0</v>
      </c>
      <c r="AR135" s="433">
        <f t="shared" si="19"/>
        <v>0</v>
      </c>
      <c r="AS135" s="434">
        <f t="shared" si="20"/>
        <v>0</v>
      </c>
      <c r="AT135" s="433">
        <f t="shared" si="21"/>
        <v>0</v>
      </c>
      <c r="AU135" s="434">
        <f t="shared" si="22"/>
        <v>0</v>
      </c>
      <c r="AV135" s="433">
        <f t="shared" si="23"/>
        <v>0</v>
      </c>
      <c r="AW135" s="434">
        <f t="shared" si="24"/>
        <v>0</v>
      </c>
      <c r="AX135" s="433">
        <f t="shared" si="25"/>
        <v>0</v>
      </c>
      <c r="AY135" s="434">
        <f t="shared" si="26"/>
        <v>0</v>
      </c>
      <c r="AZ135" s="424">
        <f t="shared" si="27"/>
        <v>0</v>
      </c>
      <c r="BA135" s="474">
        <f t="shared" si="28"/>
        <v>0</v>
      </c>
    </row>
    <row r="136" spans="1:53" ht="15" customHeight="1">
      <c r="A136" s="81"/>
      <c r="B136" s="128"/>
      <c r="C136" s="34" t="s">
        <v>102</v>
      </c>
      <c r="D136" s="623" t="str">
        <f t="shared" si="7"/>
        <v/>
      </c>
      <c r="E136" s="624"/>
      <c r="F136" s="624"/>
      <c r="G136" s="624"/>
      <c r="H136" s="624"/>
      <c r="I136" s="624"/>
      <c r="J136" s="625"/>
      <c r="K136" s="560"/>
      <c r="L136" s="561"/>
      <c r="M136" s="561"/>
      <c r="N136" s="562"/>
      <c r="O136" s="905"/>
      <c r="P136" s="906"/>
      <c r="Q136" s="905"/>
      <c r="R136" s="906"/>
      <c r="S136" s="560"/>
      <c r="T136" s="562"/>
      <c r="U136" s="905"/>
      <c r="V136" s="906"/>
      <c r="W136" s="905"/>
      <c r="X136" s="906"/>
      <c r="Y136" s="560"/>
      <c r="Z136" s="562"/>
      <c r="AA136" s="560"/>
      <c r="AB136" s="562"/>
      <c r="AC136" s="560"/>
      <c r="AD136" s="562"/>
      <c r="AG136" s="269">
        <f t="shared" si="8"/>
        <v>0</v>
      </c>
      <c r="AH136" s="464">
        <f t="shared" si="9"/>
        <v>0</v>
      </c>
      <c r="AI136" s="410" t="b">
        <f t="shared" si="10"/>
        <v>0</v>
      </c>
      <c r="AJ136" s="9" t="str">
        <f t="shared" si="11"/>
        <v/>
      </c>
      <c r="AK136" s="410" t="b">
        <f t="shared" si="12"/>
        <v>0</v>
      </c>
      <c r="AL136" s="9" t="str">
        <f t="shared" si="13"/>
        <v/>
      </c>
      <c r="AM136" s="410" t="b">
        <f t="shared" si="14"/>
        <v>0</v>
      </c>
      <c r="AN136" s="433">
        <f t="shared" si="15"/>
        <v>0</v>
      </c>
      <c r="AO136" s="434">
        <f t="shared" si="16"/>
        <v>0</v>
      </c>
      <c r="AP136" s="433">
        <f t="shared" si="17"/>
        <v>0</v>
      </c>
      <c r="AQ136" s="434">
        <f t="shared" si="18"/>
        <v>0</v>
      </c>
      <c r="AR136" s="433">
        <f t="shared" si="19"/>
        <v>0</v>
      </c>
      <c r="AS136" s="434">
        <f t="shared" si="20"/>
        <v>0</v>
      </c>
      <c r="AT136" s="433">
        <f t="shared" si="21"/>
        <v>0</v>
      </c>
      <c r="AU136" s="434">
        <f t="shared" si="22"/>
        <v>0</v>
      </c>
      <c r="AV136" s="433">
        <f t="shared" si="23"/>
        <v>0</v>
      </c>
      <c r="AW136" s="434">
        <f t="shared" si="24"/>
        <v>0</v>
      </c>
      <c r="AX136" s="433">
        <f t="shared" si="25"/>
        <v>0</v>
      </c>
      <c r="AY136" s="434">
        <f t="shared" si="26"/>
        <v>0</v>
      </c>
      <c r="AZ136" s="424">
        <f t="shared" si="27"/>
        <v>0</v>
      </c>
      <c r="BA136" s="474">
        <f t="shared" si="28"/>
        <v>0</v>
      </c>
    </row>
    <row r="137" spans="1:53" ht="15" customHeight="1">
      <c r="A137" s="81"/>
      <c r="B137" s="128"/>
      <c r="C137" s="34" t="s">
        <v>103</v>
      </c>
      <c r="D137" s="623" t="str">
        <f t="shared" si="7"/>
        <v/>
      </c>
      <c r="E137" s="624"/>
      <c r="F137" s="624"/>
      <c r="G137" s="624"/>
      <c r="H137" s="624"/>
      <c r="I137" s="624"/>
      <c r="J137" s="625"/>
      <c r="K137" s="560"/>
      <c r="L137" s="561"/>
      <c r="M137" s="561"/>
      <c r="N137" s="562"/>
      <c r="O137" s="905"/>
      <c r="P137" s="906"/>
      <c r="Q137" s="905"/>
      <c r="R137" s="906"/>
      <c r="S137" s="560"/>
      <c r="T137" s="562"/>
      <c r="U137" s="905"/>
      <c r="V137" s="906"/>
      <c r="W137" s="905"/>
      <c r="X137" s="906"/>
      <c r="Y137" s="560"/>
      <c r="Z137" s="562"/>
      <c r="AA137" s="560"/>
      <c r="AB137" s="562"/>
      <c r="AC137" s="560"/>
      <c r="AD137" s="562"/>
      <c r="AG137" s="269">
        <f t="shared" si="8"/>
        <v>0</v>
      </c>
      <c r="AH137" s="464">
        <f t="shared" si="9"/>
        <v>0</v>
      </c>
      <c r="AI137" s="410" t="b">
        <f t="shared" si="10"/>
        <v>0</v>
      </c>
      <c r="AJ137" s="9" t="str">
        <f t="shared" si="11"/>
        <v/>
      </c>
      <c r="AK137" s="410" t="b">
        <f t="shared" si="12"/>
        <v>0</v>
      </c>
      <c r="AL137" s="9" t="str">
        <f t="shared" si="13"/>
        <v/>
      </c>
      <c r="AM137" s="410" t="b">
        <f t="shared" si="14"/>
        <v>0</v>
      </c>
      <c r="AN137" s="433">
        <f t="shared" si="15"/>
        <v>0</v>
      </c>
      <c r="AO137" s="434">
        <f t="shared" si="16"/>
        <v>0</v>
      </c>
      <c r="AP137" s="433">
        <f t="shared" si="17"/>
        <v>0</v>
      </c>
      <c r="AQ137" s="434">
        <f t="shared" si="18"/>
        <v>0</v>
      </c>
      <c r="AR137" s="433">
        <f t="shared" si="19"/>
        <v>0</v>
      </c>
      <c r="AS137" s="434">
        <f t="shared" si="20"/>
        <v>0</v>
      </c>
      <c r="AT137" s="433">
        <f t="shared" si="21"/>
        <v>0</v>
      </c>
      <c r="AU137" s="434">
        <f t="shared" si="22"/>
        <v>0</v>
      </c>
      <c r="AV137" s="433">
        <f t="shared" si="23"/>
        <v>0</v>
      </c>
      <c r="AW137" s="434">
        <f t="shared" si="24"/>
        <v>0</v>
      </c>
      <c r="AX137" s="433">
        <f t="shared" si="25"/>
        <v>0</v>
      </c>
      <c r="AY137" s="434">
        <f t="shared" si="26"/>
        <v>0</v>
      </c>
      <c r="AZ137" s="424">
        <f t="shared" si="27"/>
        <v>0</v>
      </c>
      <c r="BA137" s="474">
        <f t="shared" si="28"/>
        <v>0</v>
      </c>
    </row>
    <row r="138" spans="1:53" ht="15" customHeight="1">
      <c r="A138" s="81"/>
      <c r="B138" s="128"/>
      <c r="C138" s="34" t="s">
        <v>104</v>
      </c>
      <c r="D138" s="623" t="str">
        <f t="shared" si="7"/>
        <v/>
      </c>
      <c r="E138" s="624"/>
      <c r="F138" s="624"/>
      <c r="G138" s="624"/>
      <c r="H138" s="624"/>
      <c r="I138" s="624"/>
      <c r="J138" s="625"/>
      <c r="K138" s="560"/>
      <c r="L138" s="561"/>
      <c r="M138" s="561"/>
      <c r="N138" s="562"/>
      <c r="O138" s="905"/>
      <c r="P138" s="906"/>
      <c r="Q138" s="905"/>
      <c r="R138" s="906"/>
      <c r="S138" s="560"/>
      <c r="T138" s="562"/>
      <c r="U138" s="905"/>
      <c r="V138" s="906"/>
      <c r="W138" s="905"/>
      <c r="X138" s="906"/>
      <c r="Y138" s="560"/>
      <c r="Z138" s="562"/>
      <c r="AA138" s="560"/>
      <c r="AB138" s="562"/>
      <c r="AC138" s="560"/>
      <c r="AD138" s="562"/>
      <c r="AG138" s="269">
        <f t="shared" si="8"/>
        <v>0</v>
      </c>
      <c r="AH138" s="464">
        <f t="shared" si="9"/>
        <v>0</v>
      </c>
      <c r="AI138" s="410" t="b">
        <f t="shared" si="10"/>
        <v>0</v>
      </c>
      <c r="AJ138" s="9" t="str">
        <f t="shared" si="11"/>
        <v/>
      </c>
      <c r="AK138" s="410" t="b">
        <f t="shared" si="12"/>
        <v>0</v>
      </c>
      <c r="AL138" s="9" t="str">
        <f t="shared" si="13"/>
        <v/>
      </c>
      <c r="AM138" s="410" t="b">
        <f t="shared" si="14"/>
        <v>0</v>
      </c>
      <c r="AN138" s="433">
        <f t="shared" si="15"/>
        <v>0</v>
      </c>
      <c r="AO138" s="434">
        <f t="shared" si="16"/>
        <v>0</v>
      </c>
      <c r="AP138" s="433">
        <f t="shared" si="17"/>
        <v>0</v>
      </c>
      <c r="AQ138" s="434">
        <f t="shared" si="18"/>
        <v>0</v>
      </c>
      <c r="AR138" s="433">
        <f t="shared" si="19"/>
        <v>0</v>
      </c>
      <c r="AS138" s="434">
        <f t="shared" si="20"/>
        <v>0</v>
      </c>
      <c r="AT138" s="433">
        <f t="shared" si="21"/>
        <v>0</v>
      </c>
      <c r="AU138" s="434">
        <f t="shared" si="22"/>
        <v>0</v>
      </c>
      <c r="AV138" s="433">
        <f t="shared" si="23"/>
        <v>0</v>
      </c>
      <c r="AW138" s="434">
        <f t="shared" si="24"/>
        <v>0</v>
      </c>
      <c r="AX138" s="433">
        <f t="shared" si="25"/>
        <v>0</v>
      </c>
      <c r="AY138" s="434">
        <f t="shared" si="26"/>
        <v>0</v>
      </c>
      <c r="AZ138" s="424">
        <f t="shared" si="27"/>
        <v>0</v>
      </c>
      <c r="BA138" s="474">
        <f t="shared" si="28"/>
        <v>0</v>
      </c>
    </row>
    <row r="139" spans="1:53" ht="15" customHeight="1">
      <c r="A139" s="81"/>
      <c r="B139" s="128"/>
      <c r="C139" s="34" t="s">
        <v>105</v>
      </c>
      <c r="D139" s="623" t="str">
        <f t="shared" si="7"/>
        <v/>
      </c>
      <c r="E139" s="624"/>
      <c r="F139" s="624"/>
      <c r="G139" s="624"/>
      <c r="H139" s="624"/>
      <c r="I139" s="624"/>
      <c r="J139" s="625"/>
      <c r="K139" s="560"/>
      <c r="L139" s="561"/>
      <c r="M139" s="561"/>
      <c r="N139" s="562"/>
      <c r="O139" s="905"/>
      <c r="P139" s="906"/>
      <c r="Q139" s="905"/>
      <c r="R139" s="906"/>
      <c r="S139" s="560"/>
      <c r="T139" s="562"/>
      <c r="U139" s="905"/>
      <c r="V139" s="906"/>
      <c r="W139" s="905"/>
      <c r="X139" s="906"/>
      <c r="Y139" s="560"/>
      <c r="Z139" s="562"/>
      <c r="AA139" s="560"/>
      <c r="AB139" s="562"/>
      <c r="AC139" s="560"/>
      <c r="AD139" s="562"/>
      <c r="AG139" s="269">
        <f t="shared" si="8"/>
        <v>0</v>
      </c>
      <c r="AH139" s="464">
        <f t="shared" si="9"/>
        <v>0</v>
      </c>
      <c r="AI139" s="410" t="b">
        <f t="shared" si="10"/>
        <v>0</v>
      </c>
      <c r="AJ139" s="9" t="str">
        <f t="shared" si="11"/>
        <v/>
      </c>
      <c r="AK139" s="410" t="b">
        <f t="shared" si="12"/>
        <v>0</v>
      </c>
      <c r="AL139" s="9" t="str">
        <f t="shared" si="13"/>
        <v/>
      </c>
      <c r="AM139" s="410" t="b">
        <f t="shared" si="14"/>
        <v>0</v>
      </c>
      <c r="AN139" s="433">
        <f t="shared" si="15"/>
        <v>0</v>
      </c>
      <c r="AO139" s="434">
        <f t="shared" si="16"/>
        <v>0</v>
      </c>
      <c r="AP139" s="433">
        <f t="shared" si="17"/>
        <v>0</v>
      </c>
      <c r="AQ139" s="434">
        <f t="shared" si="18"/>
        <v>0</v>
      </c>
      <c r="AR139" s="433">
        <f t="shared" si="19"/>
        <v>0</v>
      </c>
      <c r="AS139" s="434">
        <f t="shared" si="20"/>
        <v>0</v>
      </c>
      <c r="AT139" s="433">
        <f t="shared" si="21"/>
        <v>0</v>
      </c>
      <c r="AU139" s="434">
        <f t="shared" si="22"/>
        <v>0</v>
      </c>
      <c r="AV139" s="433">
        <f t="shared" si="23"/>
        <v>0</v>
      </c>
      <c r="AW139" s="434">
        <f t="shared" si="24"/>
        <v>0</v>
      </c>
      <c r="AX139" s="433">
        <f t="shared" si="25"/>
        <v>0</v>
      </c>
      <c r="AY139" s="434">
        <f t="shared" si="26"/>
        <v>0</v>
      </c>
      <c r="AZ139" s="424">
        <f t="shared" si="27"/>
        <v>0</v>
      </c>
      <c r="BA139" s="474">
        <f t="shared" si="28"/>
        <v>0</v>
      </c>
    </row>
    <row r="140" spans="1:53" ht="15" customHeight="1">
      <c r="A140" s="81"/>
      <c r="B140" s="128"/>
      <c r="C140" s="34" t="s">
        <v>106</v>
      </c>
      <c r="D140" s="623" t="str">
        <f t="shared" si="7"/>
        <v/>
      </c>
      <c r="E140" s="624"/>
      <c r="F140" s="624"/>
      <c r="G140" s="624"/>
      <c r="H140" s="624"/>
      <c r="I140" s="624"/>
      <c r="J140" s="625"/>
      <c r="K140" s="560"/>
      <c r="L140" s="561"/>
      <c r="M140" s="561"/>
      <c r="N140" s="562"/>
      <c r="O140" s="905"/>
      <c r="P140" s="906"/>
      <c r="Q140" s="905"/>
      <c r="R140" s="906"/>
      <c r="S140" s="560"/>
      <c r="T140" s="562"/>
      <c r="U140" s="905"/>
      <c r="V140" s="906"/>
      <c r="W140" s="905"/>
      <c r="X140" s="906"/>
      <c r="Y140" s="560"/>
      <c r="Z140" s="562"/>
      <c r="AA140" s="560"/>
      <c r="AB140" s="562"/>
      <c r="AC140" s="560"/>
      <c r="AD140" s="562"/>
      <c r="AG140" s="269">
        <f t="shared" si="8"/>
        <v>0</v>
      </c>
      <c r="AH140" s="464">
        <f t="shared" si="9"/>
        <v>0</v>
      </c>
      <c r="AI140" s="410" t="b">
        <f t="shared" si="10"/>
        <v>0</v>
      </c>
      <c r="AJ140" s="9" t="str">
        <f t="shared" si="11"/>
        <v/>
      </c>
      <c r="AK140" s="410" t="b">
        <f t="shared" si="12"/>
        <v>0</v>
      </c>
      <c r="AL140" s="9" t="str">
        <f t="shared" si="13"/>
        <v/>
      </c>
      <c r="AM140" s="410" t="b">
        <f t="shared" si="14"/>
        <v>0</v>
      </c>
      <c r="AN140" s="433">
        <f t="shared" si="15"/>
        <v>0</v>
      </c>
      <c r="AO140" s="434">
        <f t="shared" si="16"/>
        <v>0</v>
      </c>
      <c r="AP140" s="433">
        <f t="shared" si="17"/>
        <v>0</v>
      </c>
      <c r="AQ140" s="434">
        <f t="shared" si="18"/>
        <v>0</v>
      </c>
      <c r="AR140" s="433">
        <f t="shared" si="19"/>
        <v>0</v>
      </c>
      <c r="AS140" s="434">
        <f t="shared" si="20"/>
        <v>0</v>
      </c>
      <c r="AT140" s="433">
        <f t="shared" si="21"/>
        <v>0</v>
      </c>
      <c r="AU140" s="434">
        <f t="shared" si="22"/>
        <v>0</v>
      </c>
      <c r="AV140" s="433">
        <f t="shared" si="23"/>
        <v>0</v>
      </c>
      <c r="AW140" s="434">
        <f t="shared" si="24"/>
        <v>0</v>
      </c>
      <c r="AX140" s="433">
        <f t="shared" si="25"/>
        <v>0</v>
      </c>
      <c r="AY140" s="434">
        <f t="shared" si="26"/>
        <v>0</v>
      </c>
      <c r="AZ140" s="424">
        <f t="shared" si="27"/>
        <v>0</v>
      </c>
      <c r="BA140" s="474">
        <f t="shared" si="28"/>
        <v>0</v>
      </c>
    </row>
    <row r="141" spans="1:53" ht="15" customHeight="1">
      <c r="A141" s="81"/>
      <c r="B141" s="128"/>
      <c r="C141" s="85" t="s">
        <v>107</v>
      </c>
      <c r="D141" s="623" t="str">
        <f t="shared" si="7"/>
        <v/>
      </c>
      <c r="E141" s="624"/>
      <c r="F141" s="624"/>
      <c r="G141" s="624"/>
      <c r="H141" s="624"/>
      <c r="I141" s="624"/>
      <c r="J141" s="625"/>
      <c r="K141" s="560"/>
      <c r="L141" s="561"/>
      <c r="M141" s="561"/>
      <c r="N141" s="562"/>
      <c r="O141" s="905"/>
      <c r="P141" s="906"/>
      <c r="Q141" s="905"/>
      <c r="R141" s="906"/>
      <c r="S141" s="560"/>
      <c r="T141" s="562"/>
      <c r="U141" s="905"/>
      <c r="V141" s="906"/>
      <c r="W141" s="905"/>
      <c r="X141" s="906"/>
      <c r="Y141" s="560"/>
      <c r="Z141" s="562"/>
      <c r="AA141" s="560"/>
      <c r="AB141" s="562"/>
      <c r="AC141" s="560"/>
      <c r="AD141" s="562"/>
      <c r="AG141" s="269">
        <f t="shared" si="8"/>
        <v>0</v>
      </c>
      <c r="AH141" s="464">
        <f t="shared" si="9"/>
        <v>0</v>
      </c>
      <c r="AI141" s="410" t="b">
        <f t="shared" si="10"/>
        <v>0</v>
      </c>
      <c r="AJ141" s="9" t="str">
        <f t="shared" si="11"/>
        <v/>
      </c>
      <c r="AK141" s="410" t="b">
        <f t="shared" si="12"/>
        <v>0</v>
      </c>
      <c r="AL141" s="9" t="str">
        <f t="shared" si="13"/>
        <v/>
      </c>
      <c r="AM141" s="410" t="b">
        <f t="shared" si="14"/>
        <v>0</v>
      </c>
      <c r="AN141" s="433">
        <f t="shared" si="15"/>
        <v>0</v>
      </c>
      <c r="AO141" s="434">
        <f t="shared" si="16"/>
        <v>0</v>
      </c>
      <c r="AP141" s="433">
        <f t="shared" si="17"/>
        <v>0</v>
      </c>
      <c r="AQ141" s="434">
        <f t="shared" si="18"/>
        <v>0</v>
      </c>
      <c r="AR141" s="433">
        <f t="shared" si="19"/>
        <v>0</v>
      </c>
      <c r="AS141" s="434">
        <f t="shared" si="20"/>
        <v>0</v>
      </c>
      <c r="AT141" s="433">
        <f t="shared" si="21"/>
        <v>0</v>
      </c>
      <c r="AU141" s="434">
        <f t="shared" si="22"/>
        <v>0</v>
      </c>
      <c r="AV141" s="433">
        <f t="shared" si="23"/>
        <v>0</v>
      </c>
      <c r="AW141" s="434">
        <f t="shared" si="24"/>
        <v>0</v>
      </c>
      <c r="AX141" s="433">
        <f t="shared" si="25"/>
        <v>0</v>
      </c>
      <c r="AY141" s="434">
        <f t="shared" si="26"/>
        <v>0</v>
      </c>
      <c r="AZ141" s="424">
        <f t="shared" si="27"/>
        <v>0</v>
      </c>
      <c r="BA141" s="474">
        <f t="shared" si="28"/>
        <v>0</v>
      </c>
    </row>
    <row r="142" spans="1:53">
      <c r="P142" s="116"/>
      <c r="Q142" s="116"/>
      <c r="R142" s="116"/>
      <c r="S142" s="116"/>
      <c r="T142" s="116"/>
      <c r="U142" s="116"/>
      <c r="V142" s="116"/>
      <c r="W142" s="116"/>
      <c r="X142" s="116"/>
      <c r="Y142" s="116"/>
      <c r="Z142" s="116"/>
      <c r="AA142" s="116"/>
      <c r="AB142" s="116"/>
      <c r="AC142" s="116"/>
      <c r="AD142" s="116"/>
      <c r="AG142" s="471">
        <f>SUM(AG122:AG141)</f>
        <v>0</v>
      </c>
      <c r="AH142" s="467">
        <f>SUM(AH122:AH141)</f>
        <v>0</v>
      </c>
      <c r="AI142" s="273">
        <f>COUNTIF(AI122:AI141,TRUE)</f>
        <v>0</v>
      </c>
      <c r="AJ142" s="9"/>
      <c r="AK142" s="273">
        <f>COUNTIF(AK122:AK141,TRUE)</f>
        <v>0</v>
      </c>
      <c r="AL142" s="9"/>
      <c r="AM142" s="273">
        <f>COUNTIF(AM122:AM141,TRUE)</f>
        <v>0</v>
      </c>
      <c r="AO142" s="447">
        <f>SUM(AO122:AO141)</f>
        <v>0</v>
      </c>
      <c r="AQ142" s="447">
        <f>SUM(AQ122:AQ141)</f>
        <v>0</v>
      </c>
      <c r="AS142" s="447">
        <f>SUM(AS122:AS141)</f>
        <v>0</v>
      </c>
      <c r="AU142" s="447">
        <f>SUM(AU122:AU141)</f>
        <v>0</v>
      </c>
      <c r="AW142" s="447">
        <f>SUM(AW122:AW141)</f>
        <v>0</v>
      </c>
      <c r="AY142" s="447">
        <f>SUM(AY122:AY141)</f>
        <v>0</v>
      </c>
      <c r="AZ142" s="461">
        <f>SUM(AZ122:AZ141)</f>
        <v>0</v>
      </c>
      <c r="BA142" s="478">
        <f>SUM(BA122:BA141)</f>
        <v>0</v>
      </c>
    </row>
    <row r="143" spans="1:53" ht="24" customHeight="1">
      <c r="A143" s="6"/>
      <c r="B143" s="5"/>
      <c r="C143" s="756" t="s">
        <v>270</v>
      </c>
      <c r="D143" s="756"/>
      <c r="E143" s="756"/>
      <c r="F143" s="756"/>
      <c r="G143" s="756"/>
      <c r="H143" s="756"/>
      <c r="I143" s="756"/>
      <c r="J143" s="756"/>
      <c r="K143" s="756"/>
      <c r="L143" s="756"/>
      <c r="M143" s="756"/>
      <c r="N143" s="756"/>
      <c r="O143" s="756"/>
      <c r="P143" s="756"/>
      <c r="Q143" s="756"/>
      <c r="R143" s="756"/>
      <c r="S143" s="756"/>
      <c r="T143" s="756"/>
      <c r="U143" s="756"/>
      <c r="V143" s="756"/>
      <c r="W143" s="756"/>
      <c r="X143" s="756"/>
      <c r="Y143" s="756"/>
      <c r="Z143" s="756"/>
      <c r="AA143" s="756"/>
      <c r="AB143" s="756"/>
      <c r="AC143" s="756"/>
      <c r="AD143" s="756"/>
      <c r="AM143" s="273">
        <f>SUM(AI142,AK142,AM142)</f>
        <v>0</v>
      </c>
      <c r="AY143" s="477">
        <f>SUM(AO142,AQ142,AS142,AU142,AW142,AY142)</f>
        <v>0</v>
      </c>
    </row>
    <row r="144" spans="1:53" ht="60" customHeight="1">
      <c r="A144" s="6"/>
      <c r="B144" s="5"/>
      <c r="C144" s="628"/>
      <c r="D144" s="628"/>
      <c r="E144" s="628"/>
      <c r="F144" s="628"/>
      <c r="G144" s="628"/>
      <c r="H144" s="628"/>
      <c r="I144" s="628"/>
      <c r="J144" s="628"/>
      <c r="K144" s="628"/>
      <c r="L144" s="628"/>
      <c r="M144" s="628"/>
      <c r="N144" s="628"/>
      <c r="O144" s="628"/>
      <c r="P144" s="628"/>
      <c r="Q144" s="628"/>
      <c r="R144" s="628"/>
      <c r="S144" s="628"/>
      <c r="T144" s="628"/>
      <c r="U144" s="628"/>
      <c r="V144" s="628"/>
      <c r="W144" s="628"/>
      <c r="X144" s="628"/>
      <c r="Y144" s="628"/>
      <c r="Z144" s="628"/>
      <c r="AA144" s="628"/>
      <c r="AB144" s="628"/>
      <c r="AC144" s="628"/>
      <c r="AD144" s="628"/>
    </row>
    <row r="145" spans="1:68" ht="15" customHeight="1">
      <c r="A145" s="6"/>
      <c r="B145" s="704" t="str">
        <f>IF(AG142&gt;0,"Favor de ingresar toda la información requerida en la pregunta y/o verifique que no tenga información en celdas sombreadas","")</f>
        <v/>
      </c>
      <c r="C145" s="704"/>
      <c r="D145" s="704"/>
      <c r="E145" s="704"/>
      <c r="F145" s="704"/>
      <c r="G145" s="704"/>
      <c r="H145" s="704"/>
      <c r="I145" s="704"/>
      <c r="J145" s="704"/>
      <c r="K145" s="704"/>
      <c r="L145" s="704"/>
      <c r="M145" s="704"/>
      <c r="N145" s="704"/>
      <c r="O145" s="704"/>
      <c r="P145" s="704"/>
      <c r="Q145" s="704"/>
      <c r="R145" s="704"/>
      <c r="S145" s="704"/>
      <c r="T145" s="704"/>
      <c r="U145" s="704"/>
      <c r="V145" s="704"/>
      <c r="W145" s="704"/>
      <c r="X145" s="704"/>
      <c r="Y145" s="704"/>
      <c r="Z145" s="704"/>
      <c r="AA145" s="704"/>
      <c r="AB145" s="704"/>
      <c r="AC145" s="704"/>
      <c r="AD145" s="704"/>
    </row>
    <row r="146" spans="1:68">
      <c r="B146" s="873" t="str">
        <f>IF(AH142&gt;0,"Alerta: debido a que cuenta con registros NS, debe proporcionar una justificación en el area de comentarios al final de la pregunta","")</f>
        <v/>
      </c>
      <c r="C146" s="873"/>
      <c r="D146" s="873"/>
      <c r="E146" s="873"/>
      <c r="F146" s="873"/>
      <c r="G146" s="873"/>
      <c r="H146" s="873"/>
      <c r="I146" s="873"/>
      <c r="J146" s="873"/>
      <c r="K146" s="873"/>
      <c r="L146" s="873"/>
      <c r="M146" s="873"/>
      <c r="N146" s="873"/>
      <c r="O146" s="873"/>
      <c r="P146" s="873"/>
      <c r="Q146" s="873"/>
      <c r="R146" s="873"/>
      <c r="S146" s="873"/>
      <c r="T146" s="873"/>
      <c r="U146" s="873"/>
      <c r="V146" s="873"/>
      <c r="W146" s="873"/>
      <c r="X146" s="873"/>
      <c r="Y146" s="873"/>
      <c r="Z146" s="873"/>
      <c r="AA146" s="873"/>
      <c r="AB146" s="873"/>
      <c r="AC146" s="873"/>
      <c r="AD146" s="873"/>
    </row>
    <row r="147" spans="1:68">
      <c r="B147" s="657" t="str">
        <f>IF(AM143=0,"","El nombre debe registrarse en mayúsculas, sin comillas ni signos de acentuación, puntuación, paréntesis y abreviaturas")</f>
        <v/>
      </c>
      <c r="C147" s="657"/>
      <c r="D147" s="657"/>
      <c r="E147" s="657"/>
      <c r="F147" s="657"/>
      <c r="G147" s="657"/>
      <c r="H147" s="657"/>
      <c r="I147" s="657"/>
      <c r="J147" s="657"/>
      <c r="K147" s="657"/>
      <c r="L147" s="657"/>
      <c r="M147" s="657"/>
      <c r="N147" s="657"/>
      <c r="O147" s="657"/>
      <c r="P147" s="657"/>
      <c r="Q147" s="657"/>
      <c r="R147" s="657"/>
      <c r="S147" s="657"/>
      <c r="T147" s="657"/>
      <c r="U147" s="657"/>
      <c r="V147" s="657"/>
      <c r="W147" s="657"/>
      <c r="X147" s="657"/>
      <c r="Y147" s="657"/>
      <c r="Z147" s="657"/>
      <c r="AA147" s="657"/>
      <c r="AB147" s="657"/>
      <c r="AC147" s="657"/>
      <c r="AD147" s="657"/>
    </row>
    <row r="148" spans="1:68">
      <c r="B148" s="703" t="str">
        <f>IF(BA142&gt;0,"Alerta: debe de proporcionar una justificación de acuerdo a lo establecido en la instrucción 4","")</f>
        <v/>
      </c>
      <c r="C148" s="703"/>
      <c r="D148" s="703"/>
      <c r="E148" s="703"/>
      <c r="F148" s="703"/>
      <c r="G148" s="703"/>
      <c r="H148" s="703"/>
      <c r="I148" s="703"/>
      <c r="J148" s="703"/>
      <c r="K148" s="703"/>
      <c r="L148" s="703"/>
      <c r="M148" s="703"/>
      <c r="N148" s="703"/>
      <c r="O148" s="703"/>
      <c r="P148" s="703"/>
      <c r="Q148" s="703"/>
      <c r="R148" s="703"/>
      <c r="S148" s="703"/>
      <c r="T148" s="703"/>
      <c r="U148" s="703"/>
      <c r="V148" s="703"/>
      <c r="W148" s="703"/>
      <c r="X148" s="703"/>
      <c r="Y148" s="703"/>
      <c r="Z148" s="703"/>
      <c r="AA148" s="703"/>
      <c r="AB148" s="703"/>
      <c r="AC148" s="703"/>
      <c r="AD148" s="703"/>
    </row>
    <row r="149" spans="1:68">
      <c r="B149" s="720" t="str">
        <f>IF(AY143&gt;0,"Favor de ingresar una fecha válida y/o verifique que el formato solicitado esté correcto","")</f>
        <v/>
      </c>
      <c r="C149" s="720"/>
      <c r="D149" s="720"/>
      <c r="E149" s="720"/>
      <c r="F149" s="720"/>
      <c r="G149" s="720"/>
      <c r="H149" s="720"/>
      <c r="I149" s="720"/>
      <c r="J149" s="720"/>
      <c r="K149" s="720"/>
      <c r="L149" s="720"/>
      <c r="M149" s="720"/>
      <c r="N149" s="720"/>
      <c r="O149" s="720"/>
      <c r="P149" s="720"/>
      <c r="Q149" s="720"/>
      <c r="R149" s="720"/>
      <c r="S149" s="720"/>
      <c r="T149" s="720"/>
      <c r="U149" s="720"/>
      <c r="V149" s="720"/>
      <c r="W149" s="720"/>
      <c r="X149" s="720"/>
      <c r="Y149" s="720"/>
      <c r="Z149" s="720"/>
      <c r="AA149" s="720"/>
      <c r="AB149" s="720"/>
      <c r="AC149" s="720"/>
      <c r="AD149" s="720"/>
    </row>
    <row r="150" spans="1:68">
      <c r="P150" s="116"/>
      <c r="Q150" s="116"/>
      <c r="R150" s="116"/>
      <c r="S150" s="116"/>
      <c r="T150" s="116"/>
      <c r="U150" s="116"/>
      <c r="V150" s="116"/>
      <c r="W150" s="116"/>
      <c r="X150" s="116"/>
      <c r="Y150" s="116"/>
      <c r="Z150" s="116"/>
      <c r="AA150" s="116"/>
      <c r="AB150" s="116"/>
      <c r="AC150" s="116"/>
      <c r="AD150" s="116"/>
    </row>
    <row r="151" spans="1:68" ht="24" customHeight="1">
      <c r="A151" s="81" t="s">
        <v>537</v>
      </c>
      <c r="B151" s="673" t="s">
        <v>1093</v>
      </c>
      <c r="C151" s="673"/>
      <c r="D151" s="673"/>
      <c r="E151" s="673"/>
      <c r="F151" s="673"/>
      <c r="G151" s="673"/>
      <c r="H151" s="673"/>
      <c r="I151" s="673"/>
      <c r="J151" s="673"/>
      <c r="K151" s="673"/>
      <c r="L151" s="673"/>
      <c r="M151" s="673"/>
      <c r="N151" s="673"/>
      <c r="O151" s="673"/>
      <c r="P151" s="673"/>
      <c r="Q151" s="673"/>
      <c r="R151" s="673"/>
      <c r="S151" s="673"/>
      <c r="T151" s="673"/>
      <c r="U151" s="673"/>
      <c r="V151" s="673"/>
      <c r="W151" s="673"/>
      <c r="X151" s="673"/>
      <c r="Y151" s="673"/>
      <c r="Z151" s="673"/>
      <c r="AA151" s="673"/>
      <c r="AB151" s="673"/>
      <c r="AC151" s="673"/>
      <c r="AD151" s="673"/>
    </row>
    <row r="152" spans="1:68" ht="15" customHeight="1">
      <c r="A152" s="81"/>
      <c r="B152" s="82"/>
      <c r="C152" s="596" t="s">
        <v>1069</v>
      </c>
      <c r="D152" s="596"/>
      <c r="E152" s="596"/>
      <c r="F152" s="596"/>
      <c r="G152" s="596"/>
      <c r="H152" s="596"/>
      <c r="I152" s="596"/>
      <c r="J152" s="596"/>
      <c r="K152" s="596"/>
      <c r="L152" s="596"/>
      <c r="M152" s="596"/>
      <c r="N152" s="596"/>
      <c r="O152" s="596"/>
      <c r="P152" s="596"/>
      <c r="Q152" s="596"/>
      <c r="R152" s="596"/>
      <c r="S152" s="596"/>
      <c r="T152" s="596"/>
      <c r="U152" s="596"/>
      <c r="V152" s="596"/>
      <c r="W152" s="596"/>
      <c r="X152" s="596"/>
      <c r="Y152" s="596"/>
      <c r="Z152" s="596"/>
      <c r="AA152" s="596"/>
      <c r="AB152" s="596"/>
      <c r="AC152" s="596"/>
      <c r="AD152" s="596"/>
    </row>
    <row r="153" spans="1:68" ht="24" customHeight="1">
      <c r="A153" s="81"/>
      <c r="B153" s="520"/>
      <c r="C153" s="596" t="s">
        <v>1094</v>
      </c>
      <c r="D153" s="674"/>
      <c r="E153" s="674"/>
      <c r="F153" s="674"/>
      <c r="G153" s="674"/>
      <c r="H153" s="674"/>
      <c r="I153" s="674"/>
      <c r="J153" s="674"/>
      <c r="K153" s="674"/>
      <c r="L153" s="674"/>
      <c r="M153" s="674"/>
      <c r="N153" s="674"/>
      <c r="O153" s="674"/>
      <c r="P153" s="674"/>
      <c r="Q153" s="674"/>
      <c r="R153" s="674"/>
      <c r="S153" s="674"/>
      <c r="T153" s="674"/>
      <c r="U153" s="674"/>
      <c r="V153" s="674"/>
      <c r="W153" s="674"/>
      <c r="X153" s="674"/>
      <c r="Y153" s="674"/>
      <c r="Z153" s="674"/>
      <c r="AA153" s="674"/>
      <c r="AB153" s="674"/>
      <c r="AC153" s="674"/>
      <c r="AD153" s="674"/>
    </row>
    <row r="154" spans="1:68" ht="15" customHeight="1">
      <c r="A154" s="39"/>
      <c r="B154" s="520"/>
      <c r="C154" s="77"/>
      <c r="D154" s="77"/>
      <c r="E154" s="77"/>
      <c r="F154" s="77"/>
      <c r="G154" s="77"/>
      <c r="H154" s="77"/>
      <c r="J154" s="77"/>
      <c r="K154" s="77"/>
      <c r="L154" s="77"/>
      <c r="M154" s="77"/>
      <c r="N154" s="77"/>
      <c r="O154" s="77"/>
      <c r="P154" s="77"/>
      <c r="Q154" s="77"/>
      <c r="R154" s="77"/>
      <c r="S154" s="77"/>
      <c r="T154" s="77"/>
      <c r="U154" s="77"/>
      <c r="V154" s="77"/>
      <c r="W154" s="77"/>
      <c r="X154" s="77"/>
      <c r="Y154" s="77"/>
      <c r="Z154" s="77"/>
      <c r="AA154" s="77"/>
      <c r="AB154" s="524"/>
      <c r="AC154" s="524"/>
      <c r="AD154" s="524"/>
    </row>
    <row r="155" spans="1:68" ht="48" customHeight="1">
      <c r="A155" s="7"/>
      <c r="B155" s="98"/>
      <c r="C155" s="557" t="s">
        <v>133</v>
      </c>
      <c r="D155" s="557"/>
      <c r="E155" s="557"/>
      <c r="F155" s="557"/>
      <c r="G155" s="557"/>
      <c r="H155" s="557"/>
      <c r="I155" s="557"/>
      <c r="J155" s="557"/>
      <c r="K155" s="557"/>
      <c r="L155" s="557"/>
      <c r="M155" s="557"/>
      <c r="N155" s="557"/>
      <c r="O155" s="557"/>
      <c r="P155" s="557"/>
      <c r="Q155" s="557"/>
      <c r="R155" s="557"/>
      <c r="S155" s="643" t="s">
        <v>1125</v>
      </c>
      <c r="T155" s="644"/>
      <c r="U155" s="644"/>
      <c r="V155" s="644"/>
      <c r="W155" s="644"/>
      <c r="X155" s="644"/>
      <c r="Y155" s="644"/>
      <c r="Z155" s="644"/>
      <c r="AA155" s="644"/>
      <c r="AB155" s="644"/>
      <c r="AC155" s="644"/>
      <c r="AD155" s="645"/>
    </row>
    <row r="156" spans="1:68" ht="120" customHeight="1">
      <c r="A156" s="7"/>
      <c r="B156" s="98"/>
      <c r="C156" s="557"/>
      <c r="D156" s="557"/>
      <c r="E156" s="557"/>
      <c r="F156" s="557"/>
      <c r="G156" s="557"/>
      <c r="H156" s="557"/>
      <c r="I156" s="557"/>
      <c r="J156" s="557"/>
      <c r="K156" s="557"/>
      <c r="L156" s="557"/>
      <c r="M156" s="557"/>
      <c r="N156" s="557"/>
      <c r="O156" s="557"/>
      <c r="P156" s="557"/>
      <c r="Q156" s="557"/>
      <c r="R156" s="557"/>
      <c r="S156" s="917" t="s">
        <v>384</v>
      </c>
      <c r="T156" s="763" t="s">
        <v>385</v>
      </c>
      <c r="U156" s="763" t="s">
        <v>386</v>
      </c>
      <c r="V156" s="654" t="s">
        <v>1091</v>
      </c>
      <c r="W156" s="745"/>
      <c r="X156" s="655"/>
      <c r="Y156" s="654" t="s">
        <v>1092</v>
      </c>
      <c r="Z156" s="745"/>
      <c r="AA156" s="655"/>
      <c r="AB156" s="654" t="s">
        <v>311</v>
      </c>
      <c r="AC156" s="745"/>
      <c r="AD156" s="655"/>
      <c r="AX156" s="94"/>
      <c r="AY156" s="709" t="s">
        <v>6337</v>
      </c>
      <c r="AZ156" s="709"/>
      <c r="BA156" s="709"/>
      <c r="BB156" s="707" t="s">
        <v>6208</v>
      </c>
      <c r="BC156" s="707"/>
      <c r="BD156" s="707"/>
      <c r="BE156" s="820" t="s">
        <v>6332</v>
      </c>
      <c r="BF156" s="820"/>
      <c r="BG156" s="820"/>
      <c r="BH156" s="820"/>
      <c r="BI156" s="821" t="s">
        <v>6479</v>
      </c>
      <c r="BJ156" s="821"/>
      <c r="BK156" s="821"/>
      <c r="BL156" s="821"/>
      <c r="BM156" s="820" t="s">
        <v>6375</v>
      </c>
      <c r="BN156" s="820"/>
      <c r="BO156" s="820"/>
      <c r="BP156" s="820"/>
    </row>
    <row r="157" spans="1:68" ht="48" customHeight="1">
      <c r="A157" s="7"/>
      <c r="B157" s="98"/>
      <c r="C157" s="557"/>
      <c r="D157" s="557"/>
      <c r="E157" s="557"/>
      <c r="F157" s="557"/>
      <c r="G157" s="557"/>
      <c r="H157" s="557"/>
      <c r="I157" s="557"/>
      <c r="J157" s="557"/>
      <c r="K157" s="557"/>
      <c r="L157" s="557"/>
      <c r="M157" s="557"/>
      <c r="N157" s="557"/>
      <c r="O157" s="557"/>
      <c r="P157" s="557"/>
      <c r="Q157" s="557"/>
      <c r="R157" s="557"/>
      <c r="S157" s="918"/>
      <c r="T157" s="916"/>
      <c r="U157" s="916"/>
      <c r="V157" s="217" t="s">
        <v>396</v>
      </c>
      <c r="W157" s="216" t="s">
        <v>385</v>
      </c>
      <c r="X157" s="216" t="s">
        <v>386</v>
      </c>
      <c r="Y157" s="217" t="s">
        <v>396</v>
      </c>
      <c r="Z157" s="216" t="s">
        <v>385</v>
      </c>
      <c r="AA157" s="216" t="s">
        <v>386</v>
      </c>
      <c r="AB157" s="217" t="s">
        <v>396</v>
      </c>
      <c r="AC157" s="216" t="s">
        <v>385</v>
      </c>
      <c r="AD157" s="216" t="s">
        <v>386</v>
      </c>
      <c r="AG157" s="369" t="s">
        <v>6195</v>
      </c>
      <c r="AH157" s="294" t="s">
        <v>6377</v>
      </c>
      <c r="AI157" s="295" t="s">
        <v>6378</v>
      </c>
      <c r="AJ157" s="296" t="s">
        <v>6379</v>
      </c>
      <c r="AK157" s="297" t="s">
        <v>6380</v>
      </c>
      <c r="AL157" s="294" t="s">
        <v>6381</v>
      </c>
      <c r="AM157" s="295" t="s">
        <v>6382</v>
      </c>
      <c r="AN157" s="296" t="s">
        <v>6383</v>
      </c>
      <c r="AO157" s="297" t="s">
        <v>6384</v>
      </c>
      <c r="AP157" s="294" t="s">
        <v>6385</v>
      </c>
      <c r="AQ157" s="295" t="s">
        <v>6386</v>
      </c>
      <c r="AR157" s="296" t="s">
        <v>6387</v>
      </c>
      <c r="AS157" s="297" t="s">
        <v>6388</v>
      </c>
      <c r="AT157" s="294" t="s">
        <v>6389</v>
      </c>
      <c r="AU157" s="295" t="s">
        <v>6390</v>
      </c>
      <c r="AV157" s="385" t="s">
        <v>6391</v>
      </c>
      <c r="AW157" s="297" t="s">
        <v>6392</v>
      </c>
      <c r="AX157" s="370" t="s">
        <v>6196</v>
      </c>
      <c r="AY157" s="302" t="s">
        <v>6338</v>
      </c>
      <c r="AZ157" s="288" t="s">
        <v>6210</v>
      </c>
      <c r="BA157" s="289" t="s">
        <v>6211</v>
      </c>
      <c r="BB157" s="287" t="s">
        <v>6209</v>
      </c>
      <c r="BC157" s="288" t="s">
        <v>6210</v>
      </c>
      <c r="BD157" s="289" t="s">
        <v>6211</v>
      </c>
      <c r="BE157" s="479" t="s">
        <v>6332</v>
      </c>
      <c r="BF157" s="480" t="s">
        <v>6196</v>
      </c>
      <c r="BG157" s="481" t="s">
        <v>6333</v>
      </c>
      <c r="BH157" s="482" t="s">
        <v>6334</v>
      </c>
      <c r="BI157" s="479" t="s">
        <v>6332</v>
      </c>
      <c r="BJ157" s="480" t="s">
        <v>6196</v>
      </c>
      <c r="BK157" s="481" t="s">
        <v>6333</v>
      </c>
      <c r="BL157" s="482" t="s">
        <v>6334</v>
      </c>
      <c r="BM157" s="479" t="s">
        <v>6332</v>
      </c>
      <c r="BN157" s="480" t="s">
        <v>6196</v>
      </c>
      <c r="BO157" s="481" t="s">
        <v>6333</v>
      </c>
      <c r="BP157" s="482" t="s">
        <v>6334</v>
      </c>
    </row>
    <row r="158" spans="1:68" ht="15" customHeight="1">
      <c r="A158" s="81"/>
      <c r="B158" s="128"/>
      <c r="C158" s="34" t="s">
        <v>87</v>
      </c>
      <c r="D158" s="732" t="str">
        <f>IF(CNGE_2024_M1_Secc1_Sub1!$D42="","",CNGE_2024_M1_Secc1_Sub1!$D42)</f>
        <v>OFICINA DEL C GOBERNADOR</v>
      </c>
      <c r="E158" s="733"/>
      <c r="F158" s="733"/>
      <c r="G158" s="733"/>
      <c r="H158" s="733"/>
      <c r="I158" s="733"/>
      <c r="J158" s="733"/>
      <c r="K158" s="733"/>
      <c r="L158" s="733"/>
      <c r="M158" s="733"/>
      <c r="N158" s="733"/>
      <c r="O158" s="733"/>
      <c r="P158" s="733"/>
      <c r="Q158" s="733"/>
      <c r="R158" s="734"/>
      <c r="S158" s="111" t="str">
        <f>IF(CNGE_2024_M1_Secc1_Sub2!$M374="","",CNGE_2024_M1_Secc1_Sub2!$M374)</f>
        <v/>
      </c>
      <c r="T158" s="111" t="str">
        <f>IF(CNGE_2024_M1_Secc1_Sub2!$S374="","",CNGE_2024_M1_Secc1_Sub2!$S374)</f>
        <v/>
      </c>
      <c r="U158" s="111" t="str">
        <f>IF(CNGE_2024_M1_Secc1_Sub2!$Y374="","",CNGE_2024_M1_Secc1_Sub2!$Y374)</f>
        <v/>
      </c>
      <c r="V158" s="111"/>
      <c r="W158" s="111"/>
      <c r="X158" s="111"/>
      <c r="Y158" s="111"/>
      <c r="Z158" s="111"/>
      <c r="AA158" s="111"/>
      <c r="AB158" s="111"/>
      <c r="AC158" s="111"/>
      <c r="AD158" s="111"/>
      <c r="AG158" s="269">
        <f>IF(AND($C$46&lt;&gt;"",$C$46&lt;&gt;1,COUNTA(S158:AD158)=0),0,IF(AND(COUNTBLANK(D158)=1,COUNTA(S158:AD158)=3),0,IF(AND(COUNTBLANK(D158)=0,COUNTA(S158:AD158)=12),0,1)))</f>
        <v>1</v>
      </c>
      <c r="AH158" s="298" t="str">
        <f>S158</f>
        <v/>
      </c>
      <c r="AI158" s="299">
        <f>COUNTIF(T158:U158,"NS")</f>
        <v>0</v>
      </c>
      <c r="AJ158" s="300">
        <f>SUM(T158:U158)</f>
        <v>0</v>
      </c>
      <c r="AK158" s="301">
        <f>IF(OR(AND(AH158=0, AI158&gt;0),AND(AH158="NS", AJ158&gt;0), AND(AH158="NS", AI158=0, AJ158=0)), 1, IF(OR(AND(AH158&gt;0, AI158&gt;1,AH158&gt;AJ158), AND(AH158="NS", AI158=2), AND(AH158="NS", AJ158=0, AI158&gt;0), AH158=AJ158), 0,IF(AH158="",0,1)))</f>
        <v>0</v>
      </c>
      <c r="AL158" s="298">
        <f>V158</f>
        <v>0</v>
      </c>
      <c r="AM158" s="299">
        <f>COUNTIF(W158:X158,"NS")</f>
        <v>0</v>
      </c>
      <c r="AN158" s="300">
        <f>SUM(W158:X158)</f>
        <v>0</v>
      </c>
      <c r="AO158" s="301">
        <f>IF(OR(AND(AL158=0, AM158&gt;0),AND(AL158="NS", AN158&gt;0), AND(AL158="NS", AM158=0, AN158=0)), 1, IF(OR(AND(AL158&gt;0, AM158&gt;1,AL158&gt;AN158), AND(AL158="NS", AM158=2), AND(AL158="NS", AN158=0, AM158&gt;0), AL158=AN158), 0, 1))</f>
        <v>0</v>
      </c>
      <c r="AP158" s="298">
        <f>Y158</f>
        <v>0</v>
      </c>
      <c r="AQ158" s="299">
        <f>COUNTIF(Z158:AA158,"NS")</f>
        <v>0</v>
      </c>
      <c r="AR158" s="300">
        <f>SUM(Z158:AA158)</f>
        <v>0</v>
      </c>
      <c r="AS158" s="301">
        <f>IF(OR(AND(AP158=0, AQ158&gt;0),AND(AP158="NS", AR158&gt;0), AND(AP158="NS", AQ158=0, AR158=0)), 1, IF(OR(AND(AP158&gt;0, AQ158&gt;1,AP158&gt;AR158), AND(AP158="NS", AQ158=2), AND(AP158="NS", AR158=0, AQ158&gt;0), AP158=AR158), 0, 1))</f>
        <v>0</v>
      </c>
      <c r="AT158" s="298">
        <f>AB158</f>
        <v>0</v>
      </c>
      <c r="AU158" s="299">
        <f>COUNTIF(AC158:AD158,"NS")</f>
        <v>0</v>
      </c>
      <c r="AV158" s="300">
        <f>SUM(AC158:AD158)</f>
        <v>0</v>
      </c>
      <c r="AW158" s="301">
        <f>IF(OR(AND(AT158=0, AU158&gt;0),AND(AT158="NS", AV158&gt;0), AND(AT158="NS", AU158=0, AV158=0)), 1, IF(OR(AND(AT158&gt;0, AU158&gt;1,AT158&gt;AV158), AND(AT158="NS", AU158=2), AND(AT158="NS", AV158=0, AU158&gt;0), AT158=AV158), 0, 1))</f>
        <v>0</v>
      </c>
      <c r="AX158" s="371">
        <f>COUNTIF(S158:AD158,"NS")</f>
        <v>0</v>
      </c>
      <c r="AY158" s="303">
        <f>IF(SUM(BH158,BL158,BP158)=0,0,1)</f>
        <v>0</v>
      </c>
      <c r="AZ158" s="291" t="str">
        <f>IF(AY158=0,"",
IF(SUM($AY$158:AY158)=1,BA158,
IF($AY$278&gt;SUM($AY$158:AY158),_xlfn.CONCAT(", ",BA158),
IF($AY$278=SUM($AY$158:AY158),_xlfn.CONCAT(" y ",BA158)))))</f>
        <v/>
      </c>
      <c r="BA158" s="231" t="s">
        <v>6212</v>
      </c>
      <c r="BB158" s="290">
        <f>IF(AG158=0,0,1)</f>
        <v>1</v>
      </c>
      <c r="BC158" s="291" t="str">
        <f>IF(BB158=0,"",
IF(SUM(BB158:BB158)=1,BD158,
IF(BB278&gt;SUM(BB158:BB158),_xlfn.CONCAT(", ",BD158),
IF(BB278=SUM(BB158:BB158),_xlfn.CONCAT(" y ",BD158)))))</f>
        <v>1</v>
      </c>
      <c r="BD158" s="231" t="s">
        <v>6212</v>
      </c>
      <c r="BE158" s="483" t="str">
        <f>S158</f>
        <v/>
      </c>
      <c r="BF158" s="484">
        <f>COUNTIF(V158,"NS")+COUNTIF(Y158,"NS") + COUNTIF(AB158,"NS")</f>
        <v>0</v>
      </c>
      <c r="BG158" s="485">
        <f>SUM(V158,Y158,AB158)</f>
        <v>0</v>
      </c>
      <c r="BH158" s="486">
        <f>IF(OR(AND(BE158=0, BF158&gt;0),AND(BE158="NS", BG158&gt;0), AND(BE158="NS", BF158=0, BG158=0)), 1, IF(OR(AND(BE158&gt;0, BF158&gt;1,BE158&gt;BG158), AND(BE158="NS", BF158=2), AND(BE158="NS", BG158=0, BF158&gt;0), BE158=BG158), 0, IF(S158="",0,1)))</f>
        <v>0</v>
      </c>
      <c r="BI158" s="483" t="str">
        <f>T158</f>
        <v/>
      </c>
      <c r="BJ158" s="484">
        <f>COUNTIF(W158,"NS")+COUNTIF(Z158,"NS") + COUNTIF(AC158,"NS")</f>
        <v>0</v>
      </c>
      <c r="BK158" s="485">
        <f>SUM(W158,Z158,AC158)</f>
        <v>0</v>
      </c>
      <c r="BL158" s="486">
        <f>IF(OR(AND(BI158=0, BJ158&gt;0),AND(BI158="NS", BK158&gt;0), AND(BI158="NS", BJ158=0, BK158=0)), 1, IF(OR(AND(BI158&gt;0, BJ158&gt;1,BI158&gt;BK158), AND(BI158="NS", BJ158=2), AND(BI158="NS", BK158=0, BJ158&gt;0), BI158=BK158), 0, IF(T158="",0,1)))</f>
        <v>0</v>
      </c>
      <c r="BM158" s="483" t="str">
        <f>U158</f>
        <v/>
      </c>
      <c r="BN158" s="484">
        <f>COUNTIF(X158,"NS")+COUNTIF(AA158,"NS") + COUNTIF(AD158,"NS")</f>
        <v>0</v>
      </c>
      <c r="BO158" s="485">
        <f>SUM(X158,AA158,AD158)</f>
        <v>0</v>
      </c>
      <c r="BP158" s="486">
        <f>IF(OR(AND(BM158=0, BN158&gt;0),AND(BM158="NS", BO158&gt;0), AND(BM158="NS", BN158=0, BO158=0)), 1, IF(OR(AND(BM158&gt;0, BN158&gt;1,BM158&gt;BO158), AND(BM158="NS", BN158=2), AND(BM158="NS", BO158=0, BN158&gt;0), BM158=BO158), 0, IF(U158="",0,1)))</f>
        <v>0</v>
      </c>
    </row>
    <row r="159" spans="1:68" ht="15" customHeight="1">
      <c r="A159" s="81"/>
      <c r="B159" s="128"/>
      <c r="C159" s="34" t="s">
        <v>88</v>
      </c>
      <c r="D159" s="732" t="str">
        <f>IF(CNGE_2024_M1_Secc1_Sub1!$D43="","",CNGE_2024_M1_Secc1_Sub1!$D43)</f>
        <v>SECRETARIA DE DESARROLLO AGROPECUARIO RURAL Y PESCA</v>
      </c>
      <c r="E159" s="733"/>
      <c r="F159" s="733"/>
      <c r="G159" s="733"/>
      <c r="H159" s="733"/>
      <c r="I159" s="733"/>
      <c r="J159" s="733"/>
      <c r="K159" s="733"/>
      <c r="L159" s="733"/>
      <c r="M159" s="733"/>
      <c r="N159" s="733"/>
      <c r="O159" s="733"/>
      <c r="P159" s="733"/>
      <c r="Q159" s="733"/>
      <c r="R159" s="734"/>
      <c r="S159" s="111" t="str">
        <f>IF(CNGE_2024_M1_Secc1_Sub2!$M375="","",CNGE_2024_M1_Secc1_Sub2!$M375)</f>
        <v/>
      </c>
      <c r="T159" s="111" t="str">
        <f>IF(CNGE_2024_M1_Secc1_Sub2!$S375="","",CNGE_2024_M1_Secc1_Sub2!$S375)</f>
        <v/>
      </c>
      <c r="U159" s="111" t="str">
        <f>IF(CNGE_2024_M1_Secc1_Sub2!$Y375="","",CNGE_2024_M1_Secc1_Sub2!$Y375)</f>
        <v/>
      </c>
      <c r="V159" s="111"/>
      <c r="W159" s="111"/>
      <c r="X159" s="111"/>
      <c r="Y159" s="111"/>
      <c r="Z159" s="111"/>
      <c r="AA159" s="111"/>
      <c r="AB159" s="111"/>
      <c r="AC159" s="111"/>
      <c r="AD159" s="111"/>
      <c r="AG159" s="269">
        <f t="shared" ref="AG159:AG222" si="29">IF(AND($C$46&lt;&gt;"",$C$46&lt;&gt;1,COUNTA(S159:AD159)=0),0,IF(AND(COUNTBLANK(D159)=1,COUNTA(S159:AD159)=3),0,IF(AND(COUNTBLANK(D159)=0,COUNTA(S159:AD159)=12),0,1)))</f>
        <v>1</v>
      </c>
      <c r="AH159" s="298" t="str">
        <f t="shared" ref="AH159:AH222" si="30">S159</f>
        <v/>
      </c>
      <c r="AI159" s="299">
        <f t="shared" ref="AI159:AI222" si="31">COUNTIF(T159:U159,"NS")</f>
        <v>0</v>
      </c>
      <c r="AJ159" s="300">
        <f t="shared" ref="AJ159:AJ222" si="32">SUM(T159:U159)</f>
        <v>0</v>
      </c>
      <c r="AK159" s="301">
        <f t="shared" ref="AK159:AK222" si="33">IF(OR(AND(AH159=0, AI159&gt;0),AND(AH159="NS", AJ159&gt;0), AND(AH159="NS", AI159=0, AJ159=0)), 1, IF(OR(AND(AH159&gt;0, AI159&gt;1,AH159&gt;AJ159), AND(AH159="NS", AI159=2), AND(AH159="NS", AJ159=0, AI159&gt;0), AH159=AJ159), 0,IF(AH159="",0,1)))</f>
        <v>0</v>
      </c>
      <c r="AL159" s="298">
        <f t="shared" ref="AL159:AL222" si="34">V159</f>
        <v>0</v>
      </c>
      <c r="AM159" s="299">
        <f t="shared" ref="AM159:AM222" si="35">COUNTIF(W159:X159,"NS")</f>
        <v>0</v>
      </c>
      <c r="AN159" s="300">
        <f t="shared" ref="AN159:AN222" si="36">SUM(W159:X159)</f>
        <v>0</v>
      </c>
      <c r="AO159" s="301">
        <f t="shared" ref="AO159:AO222" si="37">IF(OR(AND(AL159=0, AM159&gt;0),AND(AL159="NS", AN159&gt;0), AND(AL159="NS", AM159=0, AN159=0)), 1, IF(OR(AND(AL159&gt;0, AM159&gt;1,AL159&gt;AN159), AND(AL159="NS", AM159=2), AND(AL159="NS", AN159=0, AM159&gt;0), AL159=AN159), 0, 1))</f>
        <v>0</v>
      </c>
      <c r="AP159" s="298">
        <f t="shared" ref="AP159:AP222" si="38">Y159</f>
        <v>0</v>
      </c>
      <c r="AQ159" s="299">
        <f t="shared" ref="AQ159:AQ222" si="39">COUNTIF(Z159:AA159,"NS")</f>
        <v>0</v>
      </c>
      <c r="AR159" s="300">
        <f t="shared" ref="AR159:AR222" si="40">SUM(Z159:AA159)</f>
        <v>0</v>
      </c>
      <c r="AS159" s="301">
        <f t="shared" ref="AS159:AS222" si="41">IF(OR(AND(AP159=0, AQ159&gt;0),AND(AP159="NS", AR159&gt;0), AND(AP159="NS", AQ159=0, AR159=0)), 1, IF(OR(AND(AP159&gt;0, AQ159&gt;1,AP159&gt;AR159), AND(AP159="NS", AQ159=2), AND(AP159="NS", AR159=0, AQ159&gt;0), AP159=AR159), 0, 1))</f>
        <v>0</v>
      </c>
      <c r="AT159" s="298">
        <f t="shared" ref="AT159:AT222" si="42">AB159</f>
        <v>0</v>
      </c>
      <c r="AU159" s="299">
        <f t="shared" ref="AU159:AU222" si="43">COUNTIF(AC159:AD159,"NS")</f>
        <v>0</v>
      </c>
      <c r="AV159" s="300">
        <f t="shared" ref="AV159:AV222" si="44">SUM(AC159:AD159)</f>
        <v>0</v>
      </c>
      <c r="AW159" s="301">
        <f t="shared" ref="AW159:AW222" si="45">IF(OR(AND(AT159=0, AU159&gt;0),AND(AT159="NS", AV159&gt;0), AND(AT159="NS", AU159=0, AV159=0)), 1, IF(OR(AND(AT159&gt;0, AU159&gt;1,AT159&gt;AV159), AND(AT159="NS", AU159=2), AND(AT159="NS", AV159=0, AU159&gt;0), AT159=AV159), 0, 1))</f>
        <v>0</v>
      </c>
      <c r="AX159" s="371">
        <f t="shared" ref="AX159:AX222" si="46">COUNTIF(S159:AD159,"NS")</f>
        <v>0</v>
      </c>
      <c r="AY159" s="303">
        <f t="shared" ref="AY159:AY222" si="47">IF(SUM(AK159,AO159,AS159,AW159)=0,0,1)</f>
        <v>0</v>
      </c>
      <c r="AZ159" s="291" t="str">
        <f>IF(AY159=0,"",
IF(SUM($AY$158:AY159)=1,BA159,
IF($AY$278&gt;SUM($AY$158:AY159),_xlfn.CONCAT(", ",BA159),
IF($AY$278=SUM($AY$158:AY159),_xlfn.CONCAT(" y ",BA159)))))</f>
        <v/>
      </c>
      <c r="BA159" s="231" t="s">
        <v>6213</v>
      </c>
      <c r="BB159" s="290">
        <f t="shared" ref="BB159:BB222" si="48">IF(AG159=0,0,1)</f>
        <v>1</v>
      </c>
      <c r="BC159" s="291" t="str">
        <f>IF(BB159=0,"",
IF(SUM($BB$158:BB159)=1,BD159,
IF($BB$278&gt;SUM($BB$158:BB159),_xlfn.CONCAT(", ",BD159),
IF($BB$278=SUM($BB$158:BB159),_xlfn.CONCAT(" y ",BD159)))))</f>
        <v>, 2</v>
      </c>
      <c r="BD159" s="231" t="s">
        <v>6213</v>
      </c>
      <c r="BE159" s="483" t="str">
        <f t="shared" ref="BE159:BE222" si="49">S159</f>
        <v/>
      </c>
      <c r="BF159" s="484">
        <f t="shared" ref="BF159:BF222" si="50">COUNTIF(V159,"NS")+COUNTIF(Y159,"NS") + COUNTIF(AB159,"NS")</f>
        <v>0</v>
      </c>
      <c r="BG159" s="485">
        <f t="shared" ref="BG159:BG222" si="51">SUM(V159,Y159,AB159)</f>
        <v>0</v>
      </c>
      <c r="BH159" s="486">
        <f t="shared" ref="BH159:BH222" si="52">IF(OR(AND(BE159=0, BF159&gt;0),AND(BE159="NS", BG159&gt;0), AND(BE159="NS", BF159=0, BG159=0)), 1, IF(OR(AND(BE159&gt;0, BF159&gt;1,BE159&gt;BG159), AND(BE159="NS", BF159=2), AND(BE159="NS", BG159=0, BF159&gt;0), BE159=BG159), 0, IF(S159="",0,1)))</f>
        <v>0</v>
      </c>
      <c r="BI159" s="483" t="str">
        <f t="shared" ref="BI159:BI222" si="53">T159</f>
        <v/>
      </c>
      <c r="BJ159" s="484">
        <f t="shared" ref="BJ159:BJ222" si="54">COUNTIF(W159,"NS")+COUNTIF(Z159,"NS") + COUNTIF(AC159,"NS")</f>
        <v>0</v>
      </c>
      <c r="BK159" s="485">
        <f t="shared" ref="BK159:BK222" si="55">SUM(W159,Z159,AC159)</f>
        <v>0</v>
      </c>
      <c r="BL159" s="486">
        <f t="shared" ref="BL159:BL222" si="56">IF(OR(AND(BI159=0, BJ159&gt;0),AND(BI159="NS", BK159&gt;0), AND(BI159="NS", BJ159=0, BK159=0)), 1, IF(OR(AND(BI159&gt;0, BJ159&gt;1,BI159&gt;BK159), AND(BI159="NS", BJ159=2), AND(BI159="NS", BK159=0, BJ159&gt;0), BI159=BK159), 0, IF(T159="",0,1)))</f>
        <v>0</v>
      </c>
      <c r="BM159" s="483" t="str">
        <f t="shared" ref="BM159:BM222" si="57">U159</f>
        <v/>
      </c>
      <c r="BN159" s="484">
        <f t="shared" ref="BN159:BN222" si="58">COUNTIF(X159,"NS")+COUNTIF(AA159,"NS") + COUNTIF(AD159,"NS")</f>
        <v>0</v>
      </c>
      <c r="BO159" s="485">
        <f t="shared" ref="BO159:BO222" si="59">SUM(X159,AA159,AD159)</f>
        <v>0</v>
      </c>
      <c r="BP159" s="486">
        <f t="shared" ref="BP159:BP222" si="60">IF(OR(AND(BM159=0, BN159&gt;0),AND(BM159="NS", BO159&gt;0), AND(BM159="NS", BN159=0, BO159=0)), 1, IF(OR(AND(BM159&gt;0, BN159&gt;1,BM159&gt;BO159), AND(BM159="NS", BN159=2), AND(BM159="NS", BO159=0, BN159&gt;0), BM159=BO159), 0, IF(U159="",0,1)))</f>
        <v>0</v>
      </c>
    </row>
    <row r="160" spans="1:68" ht="15" customHeight="1">
      <c r="A160" s="81"/>
      <c r="B160" s="128"/>
      <c r="C160" s="34" t="s">
        <v>89</v>
      </c>
      <c r="D160" s="732" t="str">
        <f>IF(CNGE_2024_M1_Secc1_Sub1!$D44="","",CNGE_2024_M1_Secc1_Sub1!$D44)</f>
        <v>SECRETARIA DE SALUD</v>
      </c>
      <c r="E160" s="733"/>
      <c r="F160" s="733"/>
      <c r="G160" s="733"/>
      <c r="H160" s="733"/>
      <c r="I160" s="733"/>
      <c r="J160" s="733"/>
      <c r="K160" s="733"/>
      <c r="L160" s="733"/>
      <c r="M160" s="733"/>
      <c r="N160" s="733"/>
      <c r="O160" s="733"/>
      <c r="P160" s="733"/>
      <c r="Q160" s="733"/>
      <c r="R160" s="734"/>
      <c r="S160" s="111" t="str">
        <f>IF(CNGE_2024_M1_Secc1_Sub2!$M376="","",CNGE_2024_M1_Secc1_Sub2!$M376)</f>
        <v/>
      </c>
      <c r="T160" s="111" t="str">
        <f>IF(CNGE_2024_M1_Secc1_Sub2!$S376="","",CNGE_2024_M1_Secc1_Sub2!$S376)</f>
        <v/>
      </c>
      <c r="U160" s="111" t="str">
        <f>IF(CNGE_2024_M1_Secc1_Sub2!$Y376="","",CNGE_2024_M1_Secc1_Sub2!$Y376)</f>
        <v/>
      </c>
      <c r="V160" s="111"/>
      <c r="W160" s="111"/>
      <c r="X160" s="111"/>
      <c r="Y160" s="111"/>
      <c r="Z160" s="111"/>
      <c r="AA160" s="111"/>
      <c r="AB160" s="111"/>
      <c r="AC160" s="111"/>
      <c r="AD160" s="111"/>
      <c r="AG160" s="269">
        <f t="shared" si="29"/>
        <v>1</v>
      </c>
      <c r="AH160" s="298" t="str">
        <f t="shared" si="30"/>
        <v/>
      </c>
      <c r="AI160" s="299">
        <f t="shared" si="31"/>
        <v>0</v>
      </c>
      <c r="AJ160" s="300">
        <f t="shared" si="32"/>
        <v>0</v>
      </c>
      <c r="AK160" s="301">
        <f t="shared" si="33"/>
        <v>0</v>
      </c>
      <c r="AL160" s="298">
        <f t="shared" si="34"/>
        <v>0</v>
      </c>
      <c r="AM160" s="299">
        <f t="shared" si="35"/>
        <v>0</v>
      </c>
      <c r="AN160" s="300">
        <f t="shared" si="36"/>
        <v>0</v>
      </c>
      <c r="AO160" s="301">
        <f t="shared" si="37"/>
        <v>0</v>
      </c>
      <c r="AP160" s="298">
        <f t="shared" si="38"/>
        <v>0</v>
      </c>
      <c r="AQ160" s="299">
        <f t="shared" si="39"/>
        <v>0</v>
      </c>
      <c r="AR160" s="300">
        <f t="shared" si="40"/>
        <v>0</v>
      </c>
      <c r="AS160" s="301">
        <f t="shared" si="41"/>
        <v>0</v>
      </c>
      <c r="AT160" s="298">
        <f t="shared" si="42"/>
        <v>0</v>
      </c>
      <c r="AU160" s="299">
        <f t="shared" si="43"/>
        <v>0</v>
      </c>
      <c r="AV160" s="300">
        <f t="shared" si="44"/>
        <v>0</v>
      </c>
      <c r="AW160" s="301">
        <f t="shared" si="45"/>
        <v>0</v>
      </c>
      <c r="AX160" s="371">
        <f t="shared" si="46"/>
        <v>0</v>
      </c>
      <c r="AY160" s="303">
        <f t="shared" si="47"/>
        <v>0</v>
      </c>
      <c r="AZ160" s="291" t="str">
        <f>IF(AY160=0,"",
IF(SUM($AY$158:AY160)=1,BA160,
IF($AY$278&gt;SUM($AY$158:AY160),_xlfn.CONCAT(", ",BA160),
IF($AY$278=SUM($AY$158:AY160),_xlfn.CONCAT(" y ",BA160)))))</f>
        <v/>
      </c>
      <c r="BA160" s="231" t="s">
        <v>6214</v>
      </c>
      <c r="BB160" s="290">
        <f t="shared" si="48"/>
        <v>1</v>
      </c>
      <c r="BC160" s="291" t="str">
        <f>IF(BB160=0,"",
IF(SUM($BB$158:BB160)=1,BD160,
IF($BB$278&gt;SUM($BB$158:BB160),_xlfn.CONCAT(", ",BD160),
IF($BB$278=SUM($BB$158:BB160),_xlfn.CONCAT(" y ",BD160)))))</f>
        <v>, 3</v>
      </c>
      <c r="BD160" s="231" t="s">
        <v>6214</v>
      </c>
      <c r="BE160" s="483" t="str">
        <f t="shared" si="49"/>
        <v/>
      </c>
      <c r="BF160" s="484">
        <f t="shared" si="50"/>
        <v>0</v>
      </c>
      <c r="BG160" s="485">
        <f t="shared" si="51"/>
        <v>0</v>
      </c>
      <c r="BH160" s="486">
        <f t="shared" si="52"/>
        <v>0</v>
      </c>
      <c r="BI160" s="483" t="str">
        <f t="shared" si="53"/>
        <v/>
      </c>
      <c r="BJ160" s="484">
        <f t="shared" si="54"/>
        <v>0</v>
      </c>
      <c r="BK160" s="485">
        <f t="shared" si="55"/>
        <v>0</v>
      </c>
      <c r="BL160" s="486">
        <f t="shared" si="56"/>
        <v>0</v>
      </c>
      <c r="BM160" s="483" t="str">
        <f t="shared" si="57"/>
        <v/>
      </c>
      <c r="BN160" s="484">
        <f t="shared" si="58"/>
        <v>0</v>
      </c>
      <c r="BO160" s="485">
        <f t="shared" si="59"/>
        <v>0</v>
      </c>
      <c r="BP160" s="486">
        <f t="shared" si="60"/>
        <v>0</v>
      </c>
    </row>
    <row r="161" spans="1:68" ht="15" customHeight="1">
      <c r="A161" s="81"/>
      <c r="B161" s="128"/>
      <c r="C161" s="34" t="s">
        <v>90</v>
      </c>
      <c r="D161" s="732" t="str">
        <f>IF(CNGE_2024_M1_Secc1_Sub1!$D45="","",CNGE_2024_M1_Secc1_Sub1!$D45)</f>
        <v>SECRETARIA DE EDUCACION</v>
      </c>
      <c r="E161" s="733"/>
      <c r="F161" s="733"/>
      <c r="G161" s="733"/>
      <c r="H161" s="733"/>
      <c r="I161" s="733"/>
      <c r="J161" s="733"/>
      <c r="K161" s="733"/>
      <c r="L161" s="733"/>
      <c r="M161" s="733"/>
      <c r="N161" s="733"/>
      <c r="O161" s="733"/>
      <c r="P161" s="733"/>
      <c r="Q161" s="733"/>
      <c r="R161" s="734"/>
      <c r="S161" s="111" t="str">
        <f>IF(CNGE_2024_M1_Secc1_Sub2!$M377="","",CNGE_2024_M1_Secc1_Sub2!$M377)</f>
        <v/>
      </c>
      <c r="T161" s="111" t="str">
        <f>IF(CNGE_2024_M1_Secc1_Sub2!$S377="","",CNGE_2024_M1_Secc1_Sub2!$S377)</f>
        <v/>
      </c>
      <c r="U161" s="111" t="str">
        <f>IF(CNGE_2024_M1_Secc1_Sub2!$Y377="","",CNGE_2024_M1_Secc1_Sub2!$Y377)</f>
        <v/>
      </c>
      <c r="V161" s="111"/>
      <c r="W161" s="111"/>
      <c r="X161" s="111"/>
      <c r="Y161" s="111"/>
      <c r="Z161" s="111"/>
      <c r="AA161" s="111"/>
      <c r="AB161" s="111"/>
      <c r="AC161" s="111"/>
      <c r="AD161" s="111"/>
      <c r="AG161" s="269">
        <f t="shared" si="29"/>
        <v>1</v>
      </c>
      <c r="AH161" s="298" t="str">
        <f t="shared" si="30"/>
        <v/>
      </c>
      <c r="AI161" s="299">
        <f t="shared" si="31"/>
        <v>0</v>
      </c>
      <c r="AJ161" s="300">
        <f t="shared" si="32"/>
        <v>0</v>
      </c>
      <c r="AK161" s="301">
        <f t="shared" si="33"/>
        <v>0</v>
      </c>
      <c r="AL161" s="298">
        <f t="shared" si="34"/>
        <v>0</v>
      </c>
      <c r="AM161" s="299">
        <f t="shared" si="35"/>
        <v>0</v>
      </c>
      <c r="AN161" s="300">
        <f t="shared" si="36"/>
        <v>0</v>
      </c>
      <c r="AO161" s="301">
        <f t="shared" si="37"/>
        <v>0</v>
      </c>
      <c r="AP161" s="298">
        <f t="shared" si="38"/>
        <v>0</v>
      </c>
      <c r="AQ161" s="299">
        <f t="shared" si="39"/>
        <v>0</v>
      </c>
      <c r="AR161" s="300">
        <f t="shared" si="40"/>
        <v>0</v>
      </c>
      <c r="AS161" s="301">
        <f t="shared" si="41"/>
        <v>0</v>
      </c>
      <c r="AT161" s="298">
        <f t="shared" si="42"/>
        <v>0</v>
      </c>
      <c r="AU161" s="299">
        <f t="shared" si="43"/>
        <v>0</v>
      </c>
      <c r="AV161" s="300">
        <f t="shared" si="44"/>
        <v>0</v>
      </c>
      <c r="AW161" s="301">
        <f t="shared" si="45"/>
        <v>0</v>
      </c>
      <c r="AX161" s="371">
        <f t="shared" si="46"/>
        <v>0</v>
      </c>
      <c r="AY161" s="303">
        <f t="shared" si="47"/>
        <v>0</v>
      </c>
      <c r="AZ161" s="291" t="str">
        <f>IF(AY161=0,"",
IF(SUM($AY$158:AY161)=1,BA161,
IF($AY$278&gt;SUM($AY$158:AY161),_xlfn.CONCAT(", ",BA161),
IF($AY$278=SUM($AY$158:AY161),_xlfn.CONCAT(" y ",BA161)))))</f>
        <v/>
      </c>
      <c r="BA161" s="231" t="s">
        <v>6215</v>
      </c>
      <c r="BB161" s="290">
        <f t="shared" si="48"/>
        <v>1</v>
      </c>
      <c r="BC161" s="291" t="str">
        <f>IF(BB161=0,"",
IF(SUM($BB$158:BB161)=1,BD161,
IF($BB$278&gt;SUM($BB$158:BB161),_xlfn.CONCAT(", ",BD161),
IF($BB$278=SUM($BB$158:BB161),_xlfn.CONCAT(" y ",BD161)))))</f>
        <v>, 4</v>
      </c>
      <c r="BD161" s="231" t="s">
        <v>6215</v>
      </c>
      <c r="BE161" s="483" t="str">
        <f t="shared" si="49"/>
        <v/>
      </c>
      <c r="BF161" s="484">
        <f t="shared" si="50"/>
        <v>0</v>
      </c>
      <c r="BG161" s="485">
        <f t="shared" si="51"/>
        <v>0</v>
      </c>
      <c r="BH161" s="486">
        <f t="shared" si="52"/>
        <v>0</v>
      </c>
      <c r="BI161" s="483" t="str">
        <f t="shared" si="53"/>
        <v/>
      </c>
      <c r="BJ161" s="484">
        <f t="shared" si="54"/>
        <v>0</v>
      </c>
      <c r="BK161" s="485">
        <f t="shared" si="55"/>
        <v>0</v>
      </c>
      <c r="BL161" s="486">
        <f t="shared" si="56"/>
        <v>0</v>
      </c>
      <c r="BM161" s="483" t="str">
        <f t="shared" si="57"/>
        <v/>
      </c>
      <c r="BN161" s="484">
        <f t="shared" si="58"/>
        <v>0</v>
      </c>
      <c r="BO161" s="485">
        <f t="shared" si="59"/>
        <v>0</v>
      </c>
      <c r="BP161" s="486">
        <f t="shared" si="60"/>
        <v>0</v>
      </c>
    </row>
    <row r="162" spans="1:68" ht="15" customHeight="1">
      <c r="A162" s="81"/>
      <c r="B162" s="128"/>
      <c r="C162" s="34" t="s">
        <v>91</v>
      </c>
      <c r="D162" s="732" t="str">
        <f>IF(CNGE_2024_M1_Secc1_Sub1!$D46="","",CNGE_2024_M1_Secc1_Sub1!$D46)</f>
        <v>SECRETARIA DE DESARROLLO SOCIAL</v>
      </c>
      <c r="E162" s="733"/>
      <c r="F162" s="733"/>
      <c r="G162" s="733"/>
      <c r="H162" s="733"/>
      <c r="I162" s="733"/>
      <c r="J162" s="733"/>
      <c r="K162" s="733"/>
      <c r="L162" s="733"/>
      <c r="M162" s="733"/>
      <c r="N162" s="733"/>
      <c r="O162" s="733"/>
      <c r="P162" s="733"/>
      <c r="Q162" s="733"/>
      <c r="R162" s="734"/>
      <c r="S162" s="111" t="str">
        <f>IF(CNGE_2024_M1_Secc1_Sub2!$M378="","",CNGE_2024_M1_Secc1_Sub2!$M378)</f>
        <v/>
      </c>
      <c r="T162" s="111" t="str">
        <f>IF(CNGE_2024_M1_Secc1_Sub2!$S378="","",CNGE_2024_M1_Secc1_Sub2!$S378)</f>
        <v/>
      </c>
      <c r="U162" s="111" t="str">
        <f>IF(CNGE_2024_M1_Secc1_Sub2!$Y378="","",CNGE_2024_M1_Secc1_Sub2!$Y378)</f>
        <v/>
      </c>
      <c r="V162" s="111"/>
      <c r="W162" s="111"/>
      <c r="X162" s="111"/>
      <c r="Y162" s="111"/>
      <c r="Z162" s="111"/>
      <c r="AA162" s="111"/>
      <c r="AB162" s="111"/>
      <c r="AC162" s="111"/>
      <c r="AD162" s="111"/>
      <c r="AG162" s="269">
        <f t="shared" si="29"/>
        <v>1</v>
      </c>
      <c r="AH162" s="298" t="str">
        <f t="shared" si="30"/>
        <v/>
      </c>
      <c r="AI162" s="299">
        <f t="shared" si="31"/>
        <v>0</v>
      </c>
      <c r="AJ162" s="300">
        <f t="shared" si="32"/>
        <v>0</v>
      </c>
      <c r="AK162" s="301">
        <f t="shared" si="33"/>
        <v>0</v>
      </c>
      <c r="AL162" s="298">
        <f t="shared" si="34"/>
        <v>0</v>
      </c>
      <c r="AM162" s="299">
        <f t="shared" si="35"/>
        <v>0</v>
      </c>
      <c r="AN162" s="300">
        <f t="shared" si="36"/>
        <v>0</v>
      </c>
      <c r="AO162" s="301">
        <f t="shared" si="37"/>
        <v>0</v>
      </c>
      <c r="AP162" s="298">
        <f t="shared" si="38"/>
        <v>0</v>
      </c>
      <c r="AQ162" s="299">
        <f t="shared" si="39"/>
        <v>0</v>
      </c>
      <c r="AR162" s="300">
        <f t="shared" si="40"/>
        <v>0</v>
      </c>
      <c r="AS162" s="301">
        <f t="shared" si="41"/>
        <v>0</v>
      </c>
      <c r="AT162" s="298">
        <f t="shared" si="42"/>
        <v>0</v>
      </c>
      <c r="AU162" s="299">
        <f t="shared" si="43"/>
        <v>0</v>
      </c>
      <c r="AV162" s="300">
        <f t="shared" si="44"/>
        <v>0</v>
      </c>
      <c r="AW162" s="301">
        <f t="shared" si="45"/>
        <v>0</v>
      </c>
      <c r="AX162" s="371">
        <f t="shared" si="46"/>
        <v>0</v>
      </c>
      <c r="AY162" s="303">
        <f t="shared" si="47"/>
        <v>0</v>
      </c>
      <c r="AZ162" s="291" t="str">
        <f>IF(AY162=0,"",
IF(SUM($AY$158:AY162)=1,BA162,
IF($AY$278&gt;SUM($AY$158:AY162),_xlfn.CONCAT(", ",BA162),
IF($AY$278=SUM($AY$158:AY162),_xlfn.CONCAT(" y ",BA162)))))</f>
        <v/>
      </c>
      <c r="BA162" s="231" t="s">
        <v>6216</v>
      </c>
      <c r="BB162" s="290">
        <f t="shared" si="48"/>
        <v>1</v>
      </c>
      <c r="BC162" s="291" t="str">
        <f>IF(BB162=0,"",
IF(SUM($BB$158:BB162)=1,BD162,
IF($BB$278&gt;SUM($BB$158:BB162),_xlfn.CONCAT(", ",BD162),
IF($BB$278=SUM($BB$158:BB162),_xlfn.CONCAT(" y ",BD162)))))</f>
        <v>, 5</v>
      </c>
      <c r="BD162" s="231" t="s">
        <v>6216</v>
      </c>
      <c r="BE162" s="483" t="str">
        <f t="shared" si="49"/>
        <v/>
      </c>
      <c r="BF162" s="484">
        <f t="shared" si="50"/>
        <v>0</v>
      </c>
      <c r="BG162" s="485">
        <f t="shared" si="51"/>
        <v>0</v>
      </c>
      <c r="BH162" s="486">
        <f t="shared" si="52"/>
        <v>0</v>
      </c>
      <c r="BI162" s="483" t="str">
        <f t="shared" si="53"/>
        <v/>
      </c>
      <c r="BJ162" s="484">
        <f t="shared" si="54"/>
        <v>0</v>
      </c>
      <c r="BK162" s="485">
        <f t="shared" si="55"/>
        <v>0</v>
      </c>
      <c r="BL162" s="486">
        <f t="shared" si="56"/>
        <v>0</v>
      </c>
      <c r="BM162" s="483" t="str">
        <f t="shared" si="57"/>
        <v/>
      </c>
      <c r="BN162" s="484">
        <f t="shared" si="58"/>
        <v>0</v>
      </c>
      <c r="BO162" s="485">
        <f t="shared" si="59"/>
        <v>0</v>
      </c>
      <c r="BP162" s="486">
        <f t="shared" si="60"/>
        <v>0</v>
      </c>
    </row>
    <row r="163" spans="1:68" ht="15" customHeight="1">
      <c r="A163" s="81"/>
      <c r="B163" s="128"/>
      <c r="C163" s="34" t="s">
        <v>92</v>
      </c>
      <c r="D163" s="732" t="str">
        <f>IF(CNGE_2024_M1_Secc1_Sub1!$D47="","",CNGE_2024_M1_Secc1_Sub1!$D47)</f>
        <v>SECRETARIA DE DESARROLLO ECONOMICO Y PORTUARIO</v>
      </c>
      <c r="E163" s="733"/>
      <c r="F163" s="733"/>
      <c r="G163" s="733"/>
      <c r="H163" s="733"/>
      <c r="I163" s="733"/>
      <c r="J163" s="733"/>
      <c r="K163" s="733"/>
      <c r="L163" s="733"/>
      <c r="M163" s="733"/>
      <c r="N163" s="733"/>
      <c r="O163" s="733"/>
      <c r="P163" s="733"/>
      <c r="Q163" s="733"/>
      <c r="R163" s="734"/>
      <c r="S163" s="111" t="str">
        <f>IF(CNGE_2024_M1_Secc1_Sub2!$M379="","",CNGE_2024_M1_Secc1_Sub2!$M379)</f>
        <v/>
      </c>
      <c r="T163" s="111" t="str">
        <f>IF(CNGE_2024_M1_Secc1_Sub2!$S379="","",CNGE_2024_M1_Secc1_Sub2!$S379)</f>
        <v/>
      </c>
      <c r="U163" s="111" t="str">
        <f>IF(CNGE_2024_M1_Secc1_Sub2!$Y379="","",CNGE_2024_M1_Secc1_Sub2!$Y379)</f>
        <v/>
      </c>
      <c r="V163" s="111"/>
      <c r="W163" s="111"/>
      <c r="X163" s="111"/>
      <c r="Y163" s="111"/>
      <c r="Z163" s="111"/>
      <c r="AA163" s="111"/>
      <c r="AB163" s="111"/>
      <c r="AC163" s="111"/>
      <c r="AD163" s="111"/>
      <c r="AG163" s="269">
        <f t="shared" si="29"/>
        <v>1</v>
      </c>
      <c r="AH163" s="298" t="str">
        <f t="shared" si="30"/>
        <v/>
      </c>
      <c r="AI163" s="299">
        <f t="shared" si="31"/>
        <v>0</v>
      </c>
      <c r="AJ163" s="300">
        <f t="shared" si="32"/>
        <v>0</v>
      </c>
      <c r="AK163" s="301">
        <f t="shared" si="33"/>
        <v>0</v>
      </c>
      <c r="AL163" s="298">
        <f t="shared" si="34"/>
        <v>0</v>
      </c>
      <c r="AM163" s="299">
        <f t="shared" si="35"/>
        <v>0</v>
      </c>
      <c r="AN163" s="300">
        <f t="shared" si="36"/>
        <v>0</v>
      </c>
      <c r="AO163" s="301">
        <f t="shared" si="37"/>
        <v>0</v>
      </c>
      <c r="AP163" s="298">
        <f t="shared" si="38"/>
        <v>0</v>
      </c>
      <c r="AQ163" s="299">
        <f t="shared" si="39"/>
        <v>0</v>
      </c>
      <c r="AR163" s="300">
        <f t="shared" si="40"/>
        <v>0</v>
      </c>
      <c r="AS163" s="301">
        <f t="shared" si="41"/>
        <v>0</v>
      </c>
      <c r="AT163" s="298">
        <f t="shared" si="42"/>
        <v>0</v>
      </c>
      <c r="AU163" s="299">
        <f t="shared" si="43"/>
        <v>0</v>
      </c>
      <c r="AV163" s="300">
        <f t="shared" si="44"/>
        <v>0</v>
      </c>
      <c r="AW163" s="301">
        <f t="shared" si="45"/>
        <v>0</v>
      </c>
      <c r="AX163" s="371">
        <f t="shared" si="46"/>
        <v>0</v>
      </c>
      <c r="AY163" s="303">
        <f t="shared" si="47"/>
        <v>0</v>
      </c>
      <c r="AZ163" s="291" t="str">
        <f>IF(AY163=0,"",
IF(SUM($AY$158:AY163)=1,BA163,
IF($AY$278&gt;SUM($AY$158:AY163),_xlfn.CONCAT(", ",BA163),
IF($AY$278=SUM($AY$158:AY163),_xlfn.CONCAT(" y ",BA163)))))</f>
        <v/>
      </c>
      <c r="BA163" s="231" t="s">
        <v>6217</v>
      </c>
      <c r="BB163" s="290">
        <f t="shared" si="48"/>
        <v>1</v>
      </c>
      <c r="BC163" s="291" t="str">
        <f>IF(BB163=0,"",
IF(SUM($BB$158:BB163)=1,BD163,
IF($BB$278&gt;SUM($BB$158:BB163),_xlfn.CONCAT(", ",BD163),
IF($BB$278=SUM($BB$158:BB163),_xlfn.CONCAT(" y ",BD163)))))</f>
        <v>, 6</v>
      </c>
      <c r="BD163" s="231" t="s">
        <v>6217</v>
      </c>
      <c r="BE163" s="483" t="str">
        <f t="shared" si="49"/>
        <v/>
      </c>
      <c r="BF163" s="484">
        <f t="shared" si="50"/>
        <v>0</v>
      </c>
      <c r="BG163" s="485">
        <f t="shared" si="51"/>
        <v>0</v>
      </c>
      <c r="BH163" s="486">
        <f t="shared" si="52"/>
        <v>0</v>
      </c>
      <c r="BI163" s="483" t="str">
        <f t="shared" si="53"/>
        <v/>
      </c>
      <c r="BJ163" s="484">
        <f t="shared" si="54"/>
        <v>0</v>
      </c>
      <c r="BK163" s="485">
        <f t="shared" si="55"/>
        <v>0</v>
      </c>
      <c r="BL163" s="486">
        <f t="shared" si="56"/>
        <v>0</v>
      </c>
      <c r="BM163" s="483" t="str">
        <f t="shared" si="57"/>
        <v/>
      </c>
      <c r="BN163" s="484">
        <f t="shared" si="58"/>
        <v>0</v>
      </c>
      <c r="BO163" s="485">
        <f t="shared" si="59"/>
        <v>0</v>
      </c>
      <c r="BP163" s="486">
        <f t="shared" si="60"/>
        <v>0</v>
      </c>
    </row>
    <row r="164" spans="1:68" ht="15" customHeight="1">
      <c r="A164" s="81"/>
      <c r="B164" s="128"/>
      <c r="C164" s="34" t="s">
        <v>93</v>
      </c>
      <c r="D164" s="732" t="str">
        <f>IF(CNGE_2024_M1_Secc1_Sub1!$D48="","",CNGE_2024_M1_Secc1_Sub1!$D48)</f>
        <v>SECRETARIA DE GOBIERNO</v>
      </c>
      <c r="E164" s="733"/>
      <c r="F164" s="733"/>
      <c r="G164" s="733"/>
      <c r="H164" s="733"/>
      <c r="I164" s="733"/>
      <c r="J164" s="733"/>
      <c r="K164" s="733"/>
      <c r="L164" s="733"/>
      <c r="M164" s="733"/>
      <c r="N164" s="733"/>
      <c r="O164" s="733"/>
      <c r="P164" s="733"/>
      <c r="Q164" s="733"/>
      <c r="R164" s="734"/>
      <c r="S164" s="111" t="str">
        <f>IF(CNGE_2024_M1_Secc1_Sub2!$M380="","",CNGE_2024_M1_Secc1_Sub2!$M380)</f>
        <v/>
      </c>
      <c r="T164" s="111" t="str">
        <f>IF(CNGE_2024_M1_Secc1_Sub2!$S380="","",CNGE_2024_M1_Secc1_Sub2!$S380)</f>
        <v/>
      </c>
      <c r="U164" s="111" t="str">
        <f>IF(CNGE_2024_M1_Secc1_Sub2!$Y380="","",CNGE_2024_M1_Secc1_Sub2!$Y380)</f>
        <v/>
      </c>
      <c r="V164" s="111"/>
      <c r="W164" s="111"/>
      <c r="X164" s="111"/>
      <c r="Y164" s="111"/>
      <c r="Z164" s="111"/>
      <c r="AA164" s="111"/>
      <c r="AB164" s="111"/>
      <c r="AC164" s="111"/>
      <c r="AD164" s="111"/>
      <c r="AG164" s="269">
        <f t="shared" si="29"/>
        <v>1</v>
      </c>
      <c r="AH164" s="298" t="str">
        <f t="shared" si="30"/>
        <v/>
      </c>
      <c r="AI164" s="299">
        <f t="shared" si="31"/>
        <v>0</v>
      </c>
      <c r="AJ164" s="300">
        <f t="shared" si="32"/>
        <v>0</v>
      </c>
      <c r="AK164" s="301">
        <f t="shared" si="33"/>
        <v>0</v>
      </c>
      <c r="AL164" s="298">
        <f t="shared" si="34"/>
        <v>0</v>
      </c>
      <c r="AM164" s="299">
        <f t="shared" si="35"/>
        <v>0</v>
      </c>
      <c r="AN164" s="300">
        <f t="shared" si="36"/>
        <v>0</v>
      </c>
      <c r="AO164" s="301">
        <f t="shared" si="37"/>
        <v>0</v>
      </c>
      <c r="AP164" s="298">
        <f t="shared" si="38"/>
        <v>0</v>
      </c>
      <c r="AQ164" s="299">
        <f t="shared" si="39"/>
        <v>0</v>
      </c>
      <c r="AR164" s="300">
        <f t="shared" si="40"/>
        <v>0</v>
      </c>
      <c r="AS164" s="301">
        <f t="shared" si="41"/>
        <v>0</v>
      </c>
      <c r="AT164" s="298">
        <f t="shared" si="42"/>
        <v>0</v>
      </c>
      <c r="AU164" s="299">
        <f t="shared" si="43"/>
        <v>0</v>
      </c>
      <c r="AV164" s="300">
        <f t="shared" si="44"/>
        <v>0</v>
      </c>
      <c r="AW164" s="301">
        <f t="shared" si="45"/>
        <v>0</v>
      </c>
      <c r="AX164" s="371">
        <f t="shared" si="46"/>
        <v>0</v>
      </c>
      <c r="AY164" s="303">
        <f t="shared" si="47"/>
        <v>0</v>
      </c>
      <c r="AZ164" s="291" t="str">
        <f>IF(AY164=0,"",
IF(SUM($AY$158:AY164)=1,BA164,
IF($AY$278&gt;SUM($AY$158:AY164),_xlfn.CONCAT(", ",BA164),
IF($AY$278=SUM($AY$158:AY164),_xlfn.CONCAT(" y ",BA164)))))</f>
        <v/>
      </c>
      <c r="BA164" s="231" t="s">
        <v>6218</v>
      </c>
      <c r="BB164" s="290">
        <f t="shared" si="48"/>
        <v>1</v>
      </c>
      <c r="BC164" s="291" t="str">
        <f>IF(BB164=0,"",
IF(SUM($BB$158:BB164)=1,BD164,
IF($BB$278&gt;SUM($BB$158:BB164),_xlfn.CONCAT(", ",BD164),
IF($BB$278=SUM($BB$158:BB164),_xlfn.CONCAT(" y ",BD164)))))</f>
        <v>, 7</v>
      </c>
      <c r="BD164" s="231" t="s">
        <v>6218</v>
      </c>
      <c r="BE164" s="483" t="str">
        <f t="shared" si="49"/>
        <v/>
      </c>
      <c r="BF164" s="484">
        <f t="shared" si="50"/>
        <v>0</v>
      </c>
      <c r="BG164" s="485">
        <f t="shared" si="51"/>
        <v>0</v>
      </c>
      <c r="BH164" s="486">
        <f t="shared" si="52"/>
        <v>0</v>
      </c>
      <c r="BI164" s="483" t="str">
        <f t="shared" si="53"/>
        <v/>
      </c>
      <c r="BJ164" s="484">
        <f t="shared" si="54"/>
        <v>0</v>
      </c>
      <c r="BK164" s="485">
        <f t="shared" si="55"/>
        <v>0</v>
      </c>
      <c r="BL164" s="486">
        <f t="shared" si="56"/>
        <v>0</v>
      </c>
      <c r="BM164" s="483" t="str">
        <f t="shared" si="57"/>
        <v/>
      </c>
      <c r="BN164" s="484">
        <f t="shared" si="58"/>
        <v>0</v>
      </c>
      <c r="BO164" s="485">
        <f t="shared" si="59"/>
        <v>0</v>
      </c>
      <c r="BP164" s="486">
        <f t="shared" si="60"/>
        <v>0</v>
      </c>
    </row>
    <row r="165" spans="1:68" ht="15" customHeight="1">
      <c r="A165" s="81"/>
      <c r="B165" s="128"/>
      <c r="C165" s="34" t="s">
        <v>94</v>
      </c>
      <c r="D165" s="732" t="str">
        <f>IF(CNGE_2024_M1_Secc1_Sub1!$D49="","",CNGE_2024_M1_Secc1_Sub1!$D49)</f>
        <v>SECRETARIA DE FINANZAS Y PLANEACION</v>
      </c>
      <c r="E165" s="733"/>
      <c r="F165" s="733"/>
      <c r="G165" s="733"/>
      <c r="H165" s="733"/>
      <c r="I165" s="733"/>
      <c r="J165" s="733"/>
      <c r="K165" s="733"/>
      <c r="L165" s="733"/>
      <c r="M165" s="733"/>
      <c r="N165" s="733"/>
      <c r="O165" s="733"/>
      <c r="P165" s="733"/>
      <c r="Q165" s="733"/>
      <c r="R165" s="734"/>
      <c r="S165" s="111" t="str">
        <f>IF(CNGE_2024_M1_Secc1_Sub2!$M381="","",CNGE_2024_M1_Secc1_Sub2!$M381)</f>
        <v/>
      </c>
      <c r="T165" s="111" t="str">
        <f>IF(CNGE_2024_M1_Secc1_Sub2!$S381="","",CNGE_2024_M1_Secc1_Sub2!$S381)</f>
        <v/>
      </c>
      <c r="U165" s="111" t="str">
        <f>IF(CNGE_2024_M1_Secc1_Sub2!$Y381="","",CNGE_2024_M1_Secc1_Sub2!$Y381)</f>
        <v/>
      </c>
      <c r="V165" s="111"/>
      <c r="W165" s="111"/>
      <c r="X165" s="111"/>
      <c r="Y165" s="111"/>
      <c r="Z165" s="111"/>
      <c r="AA165" s="111"/>
      <c r="AB165" s="111"/>
      <c r="AC165" s="111"/>
      <c r="AD165" s="111"/>
      <c r="AG165" s="269">
        <f t="shared" si="29"/>
        <v>1</v>
      </c>
      <c r="AH165" s="298" t="str">
        <f t="shared" si="30"/>
        <v/>
      </c>
      <c r="AI165" s="299">
        <f t="shared" si="31"/>
        <v>0</v>
      </c>
      <c r="AJ165" s="300">
        <f t="shared" si="32"/>
        <v>0</v>
      </c>
      <c r="AK165" s="301">
        <f t="shared" si="33"/>
        <v>0</v>
      </c>
      <c r="AL165" s="298">
        <f t="shared" si="34"/>
        <v>0</v>
      </c>
      <c r="AM165" s="299">
        <f t="shared" si="35"/>
        <v>0</v>
      </c>
      <c r="AN165" s="300">
        <f t="shared" si="36"/>
        <v>0</v>
      </c>
      <c r="AO165" s="301">
        <f t="shared" si="37"/>
        <v>0</v>
      </c>
      <c r="AP165" s="298">
        <f t="shared" si="38"/>
        <v>0</v>
      </c>
      <c r="AQ165" s="299">
        <f t="shared" si="39"/>
        <v>0</v>
      </c>
      <c r="AR165" s="300">
        <f t="shared" si="40"/>
        <v>0</v>
      </c>
      <c r="AS165" s="301">
        <f t="shared" si="41"/>
        <v>0</v>
      </c>
      <c r="AT165" s="298">
        <f t="shared" si="42"/>
        <v>0</v>
      </c>
      <c r="AU165" s="299">
        <f t="shared" si="43"/>
        <v>0</v>
      </c>
      <c r="AV165" s="300">
        <f t="shared" si="44"/>
        <v>0</v>
      </c>
      <c r="AW165" s="301">
        <f t="shared" si="45"/>
        <v>0</v>
      </c>
      <c r="AX165" s="371">
        <f t="shared" si="46"/>
        <v>0</v>
      </c>
      <c r="AY165" s="303">
        <f t="shared" si="47"/>
        <v>0</v>
      </c>
      <c r="AZ165" s="291" t="str">
        <f>IF(AY165=0,"",
IF(SUM($AY$158:AY165)=1,BA165,
IF($AY$278&gt;SUM($AY$158:AY165),_xlfn.CONCAT(", ",BA165),
IF($AY$278=SUM($AY$158:AY165),_xlfn.CONCAT(" y ",BA165)))))</f>
        <v/>
      </c>
      <c r="BA165" s="231" t="s">
        <v>6219</v>
      </c>
      <c r="BB165" s="290">
        <f t="shared" si="48"/>
        <v>1</v>
      </c>
      <c r="BC165" s="291" t="str">
        <f>IF(BB165=0,"",
IF(SUM($BB$158:BB165)=1,BD165,
IF($BB$278&gt;SUM($BB$158:BB165),_xlfn.CONCAT(", ",BD165),
IF($BB$278=SUM($BB$158:BB165),_xlfn.CONCAT(" y ",BD165)))))</f>
        <v>, 8</v>
      </c>
      <c r="BD165" s="231" t="s">
        <v>6219</v>
      </c>
      <c r="BE165" s="483" t="str">
        <f t="shared" si="49"/>
        <v/>
      </c>
      <c r="BF165" s="484">
        <f t="shared" si="50"/>
        <v>0</v>
      </c>
      <c r="BG165" s="485">
        <f t="shared" si="51"/>
        <v>0</v>
      </c>
      <c r="BH165" s="486">
        <f t="shared" si="52"/>
        <v>0</v>
      </c>
      <c r="BI165" s="483" t="str">
        <f t="shared" si="53"/>
        <v/>
      </c>
      <c r="BJ165" s="484">
        <f t="shared" si="54"/>
        <v>0</v>
      </c>
      <c r="BK165" s="485">
        <f t="shared" si="55"/>
        <v>0</v>
      </c>
      <c r="BL165" s="486">
        <f t="shared" si="56"/>
        <v>0</v>
      </c>
      <c r="BM165" s="483" t="str">
        <f t="shared" si="57"/>
        <v/>
      </c>
      <c r="BN165" s="484">
        <f t="shared" si="58"/>
        <v>0</v>
      </c>
      <c r="BO165" s="485">
        <f t="shared" si="59"/>
        <v>0</v>
      </c>
      <c r="BP165" s="486">
        <f t="shared" si="60"/>
        <v>0</v>
      </c>
    </row>
    <row r="166" spans="1:68" ht="15" customHeight="1">
      <c r="A166" s="81"/>
      <c r="B166" s="128"/>
      <c r="C166" s="34" t="s">
        <v>95</v>
      </c>
      <c r="D166" s="732" t="str">
        <f>IF(CNGE_2024_M1_Secc1_Sub1!$D50="","",CNGE_2024_M1_Secc1_Sub1!$D50)</f>
        <v>COORDINACION GENERAL DE COMUNICACION SOCIAL</v>
      </c>
      <c r="E166" s="733"/>
      <c r="F166" s="733"/>
      <c r="G166" s="733"/>
      <c r="H166" s="733"/>
      <c r="I166" s="733"/>
      <c r="J166" s="733"/>
      <c r="K166" s="733"/>
      <c r="L166" s="733"/>
      <c r="M166" s="733"/>
      <c r="N166" s="733"/>
      <c r="O166" s="733"/>
      <c r="P166" s="733"/>
      <c r="Q166" s="733"/>
      <c r="R166" s="734"/>
      <c r="S166" s="111" t="str">
        <f>IF(CNGE_2024_M1_Secc1_Sub2!$M382="","",CNGE_2024_M1_Secc1_Sub2!$M382)</f>
        <v/>
      </c>
      <c r="T166" s="111" t="str">
        <f>IF(CNGE_2024_M1_Secc1_Sub2!$S382="","",CNGE_2024_M1_Secc1_Sub2!$S382)</f>
        <v/>
      </c>
      <c r="U166" s="111" t="str">
        <f>IF(CNGE_2024_M1_Secc1_Sub2!$Y382="","",CNGE_2024_M1_Secc1_Sub2!$Y382)</f>
        <v/>
      </c>
      <c r="V166" s="111"/>
      <c r="W166" s="111"/>
      <c r="X166" s="111"/>
      <c r="Y166" s="111"/>
      <c r="Z166" s="111"/>
      <c r="AA166" s="111"/>
      <c r="AB166" s="111"/>
      <c r="AC166" s="111"/>
      <c r="AD166" s="111"/>
      <c r="AG166" s="269">
        <f t="shared" si="29"/>
        <v>1</v>
      </c>
      <c r="AH166" s="298" t="str">
        <f t="shared" si="30"/>
        <v/>
      </c>
      <c r="AI166" s="299">
        <f t="shared" si="31"/>
        <v>0</v>
      </c>
      <c r="AJ166" s="300">
        <f t="shared" si="32"/>
        <v>0</v>
      </c>
      <c r="AK166" s="301">
        <f t="shared" si="33"/>
        <v>0</v>
      </c>
      <c r="AL166" s="298">
        <f t="shared" si="34"/>
        <v>0</v>
      </c>
      <c r="AM166" s="299">
        <f t="shared" si="35"/>
        <v>0</v>
      </c>
      <c r="AN166" s="300">
        <f t="shared" si="36"/>
        <v>0</v>
      </c>
      <c r="AO166" s="301">
        <f t="shared" si="37"/>
        <v>0</v>
      </c>
      <c r="AP166" s="298">
        <f t="shared" si="38"/>
        <v>0</v>
      </c>
      <c r="AQ166" s="299">
        <f t="shared" si="39"/>
        <v>0</v>
      </c>
      <c r="AR166" s="300">
        <f t="shared" si="40"/>
        <v>0</v>
      </c>
      <c r="AS166" s="301">
        <f t="shared" si="41"/>
        <v>0</v>
      </c>
      <c r="AT166" s="298">
        <f t="shared" si="42"/>
        <v>0</v>
      </c>
      <c r="AU166" s="299">
        <f t="shared" si="43"/>
        <v>0</v>
      </c>
      <c r="AV166" s="300">
        <f t="shared" si="44"/>
        <v>0</v>
      </c>
      <c r="AW166" s="301">
        <f t="shared" si="45"/>
        <v>0</v>
      </c>
      <c r="AX166" s="371">
        <f t="shared" si="46"/>
        <v>0</v>
      </c>
      <c r="AY166" s="303">
        <f t="shared" si="47"/>
        <v>0</v>
      </c>
      <c r="AZ166" s="291" t="str">
        <f>IF(AY166=0,"",
IF(SUM($AY$158:AY166)=1,BA166,
IF($AY$278&gt;SUM($AY$158:AY166),_xlfn.CONCAT(", ",BA166),
IF($AY$278=SUM($AY$158:AY166),_xlfn.CONCAT(" y ",BA166)))))</f>
        <v/>
      </c>
      <c r="BA166" s="231" t="s">
        <v>6220</v>
      </c>
      <c r="BB166" s="290">
        <f t="shared" si="48"/>
        <v>1</v>
      </c>
      <c r="BC166" s="291" t="str">
        <f>IF(BB166=0,"",
IF(SUM($BB$158:BB166)=1,BD166,
IF($BB$278&gt;SUM($BB$158:BB166),_xlfn.CONCAT(", ",BD166),
IF($BB$278=SUM($BB$158:BB166),_xlfn.CONCAT(" y ",BD166)))))</f>
        <v>, 9</v>
      </c>
      <c r="BD166" s="231" t="s">
        <v>6220</v>
      </c>
      <c r="BE166" s="483" t="str">
        <f t="shared" si="49"/>
        <v/>
      </c>
      <c r="BF166" s="484">
        <f t="shared" si="50"/>
        <v>0</v>
      </c>
      <c r="BG166" s="485">
        <f t="shared" si="51"/>
        <v>0</v>
      </c>
      <c r="BH166" s="486">
        <f t="shared" si="52"/>
        <v>0</v>
      </c>
      <c r="BI166" s="483" t="str">
        <f t="shared" si="53"/>
        <v/>
      </c>
      <c r="BJ166" s="484">
        <f t="shared" si="54"/>
        <v>0</v>
      </c>
      <c r="BK166" s="485">
        <f t="shared" si="55"/>
        <v>0</v>
      </c>
      <c r="BL166" s="486">
        <f t="shared" si="56"/>
        <v>0</v>
      </c>
      <c r="BM166" s="483" t="str">
        <f t="shared" si="57"/>
        <v/>
      </c>
      <c r="BN166" s="484">
        <f t="shared" si="58"/>
        <v>0</v>
      </c>
      <c r="BO166" s="485">
        <f t="shared" si="59"/>
        <v>0</v>
      </c>
      <c r="BP166" s="486">
        <f t="shared" si="60"/>
        <v>0</v>
      </c>
    </row>
    <row r="167" spans="1:68" ht="15" customHeight="1">
      <c r="A167" s="81"/>
      <c r="B167" s="128"/>
      <c r="C167" s="34" t="s">
        <v>97</v>
      </c>
      <c r="D167" s="732" t="str">
        <f>IF(CNGE_2024_M1_Secc1_Sub1!$D51="","",CNGE_2024_M1_Secc1_Sub1!$D51)</f>
        <v>CONTRALORIA GENERAL</v>
      </c>
      <c r="E167" s="733"/>
      <c r="F167" s="733"/>
      <c r="G167" s="733"/>
      <c r="H167" s="733"/>
      <c r="I167" s="733"/>
      <c r="J167" s="733"/>
      <c r="K167" s="733"/>
      <c r="L167" s="733"/>
      <c r="M167" s="733"/>
      <c r="N167" s="733"/>
      <c r="O167" s="733"/>
      <c r="P167" s="733"/>
      <c r="Q167" s="733"/>
      <c r="R167" s="734"/>
      <c r="S167" s="111" t="str">
        <f>IF(CNGE_2024_M1_Secc1_Sub2!$M383="","",CNGE_2024_M1_Secc1_Sub2!$M383)</f>
        <v/>
      </c>
      <c r="T167" s="111" t="str">
        <f>IF(CNGE_2024_M1_Secc1_Sub2!$S383="","",CNGE_2024_M1_Secc1_Sub2!$S383)</f>
        <v/>
      </c>
      <c r="U167" s="111" t="str">
        <f>IF(CNGE_2024_M1_Secc1_Sub2!$Y383="","",CNGE_2024_M1_Secc1_Sub2!$Y383)</f>
        <v/>
      </c>
      <c r="V167" s="111"/>
      <c r="W167" s="111"/>
      <c r="X167" s="111"/>
      <c r="Y167" s="111"/>
      <c r="Z167" s="111"/>
      <c r="AA167" s="111"/>
      <c r="AB167" s="111"/>
      <c r="AC167" s="111"/>
      <c r="AD167" s="111"/>
      <c r="AG167" s="269">
        <f t="shared" si="29"/>
        <v>1</v>
      </c>
      <c r="AH167" s="298" t="str">
        <f t="shared" si="30"/>
        <v/>
      </c>
      <c r="AI167" s="299">
        <f t="shared" si="31"/>
        <v>0</v>
      </c>
      <c r="AJ167" s="300">
        <f t="shared" si="32"/>
        <v>0</v>
      </c>
      <c r="AK167" s="301">
        <f t="shared" si="33"/>
        <v>0</v>
      </c>
      <c r="AL167" s="298">
        <f t="shared" si="34"/>
        <v>0</v>
      </c>
      <c r="AM167" s="299">
        <f t="shared" si="35"/>
        <v>0</v>
      </c>
      <c r="AN167" s="300">
        <f t="shared" si="36"/>
        <v>0</v>
      </c>
      <c r="AO167" s="301">
        <f t="shared" si="37"/>
        <v>0</v>
      </c>
      <c r="AP167" s="298">
        <f t="shared" si="38"/>
        <v>0</v>
      </c>
      <c r="AQ167" s="299">
        <f t="shared" si="39"/>
        <v>0</v>
      </c>
      <c r="AR167" s="300">
        <f t="shared" si="40"/>
        <v>0</v>
      </c>
      <c r="AS167" s="301">
        <f t="shared" si="41"/>
        <v>0</v>
      </c>
      <c r="AT167" s="298">
        <f t="shared" si="42"/>
        <v>0</v>
      </c>
      <c r="AU167" s="299">
        <f t="shared" si="43"/>
        <v>0</v>
      </c>
      <c r="AV167" s="300">
        <f t="shared" si="44"/>
        <v>0</v>
      </c>
      <c r="AW167" s="301">
        <f t="shared" si="45"/>
        <v>0</v>
      </c>
      <c r="AX167" s="371">
        <f t="shared" si="46"/>
        <v>0</v>
      </c>
      <c r="AY167" s="303">
        <f t="shared" si="47"/>
        <v>0</v>
      </c>
      <c r="AZ167" s="291" t="str">
        <f>IF(AY167=0,"",
IF(SUM($AY$158:AY167)=1,BA167,
IF($AY$278&gt;SUM($AY$158:AY167),_xlfn.CONCAT(", ",BA167),
IF($AY$278=SUM($AY$158:AY167),_xlfn.CONCAT(" y ",BA167)))))</f>
        <v/>
      </c>
      <c r="BA167" s="231" t="s">
        <v>6221</v>
      </c>
      <c r="BB167" s="290">
        <f t="shared" si="48"/>
        <v>1</v>
      </c>
      <c r="BC167" s="291" t="str">
        <f>IF(BB167=0,"",
IF(SUM($BB$158:BB167)=1,BD167,
IF($BB$278&gt;SUM($BB$158:BB167),_xlfn.CONCAT(", ",BD167),
IF($BB$278=SUM($BB$158:BB167),_xlfn.CONCAT(" y ",BD167)))))</f>
        <v>, 10</v>
      </c>
      <c r="BD167" s="231" t="s">
        <v>6221</v>
      </c>
      <c r="BE167" s="483" t="str">
        <f t="shared" si="49"/>
        <v/>
      </c>
      <c r="BF167" s="484">
        <f t="shared" si="50"/>
        <v>0</v>
      </c>
      <c r="BG167" s="485">
        <f t="shared" si="51"/>
        <v>0</v>
      </c>
      <c r="BH167" s="486">
        <f t="shared" si="52"/>
        <v>0</v>
      </c>
      <c r="BI167" s="483" t="str">
        <f t="shared" si="53"/>
        <v/>
      </c>
      <c r="BJ167" s="484">
        <f t="shared" si="54"/>
        <v>0</v>
      </c>
      <c r="BK167" s="485">
        <f t="shared" si="55"/>
        <v>0</v>
      </c>
      <c r="BL167" s="486">
        <f t="shared" si="56"/>
        <v>0</v>
      </c>
      <c r="BM167" s="483" t="str">
        <f t="shared" si="57"/>
        <v/>
      </c>
      <c r="BN167" s="484">
        <f t="shared" si="58"/>
        <v>0</v>
      </c>
      <c r="BO167" s="485">
        <f t="shared" si="59"/>
        <v>0</v>
      </c>
      <c r="BP167" s="486">
        <f t="shared" si="60"/>
        <v>0</v>
      </c>
    </row>
    <row r="168" spans="1:68" ht="15" customHeight="1">
      <c r="A168" s="81"/>
      <c r="B168" s="128"/>
      <c r="C168" s="34" t="s">
        <v>98</v>
      </c>
      <c r="D168" s="732" t="str">
        <f>IF(CNGE_2024_M1_Secc1_Sub1!$D52="","",CNGE_2024_M1_Secc1_Sub1!$D52)</f>
        <v>SECRETARIA DE INFRAESTRUCTURA Y OBRAS PUBLICAS</v>
      </c>
      <c r="E168" s="733"/>
      <c r="F168" s="733"/>
      <c r="G168" s="733"/>
      <c r="H168" s="733"/>
      <c r="I168" s="733"/>
      <c r="J168" s="733"/>
      <c r="K168" s="733"/>
      <c r="L168" s="733"/>
      <c r="M168" s="733"/>
      <c r="N168" s="733"/>
      <c r="O168" s="733"/>
      <c r="P168" s="733"/>
      <c r="Q168" s="733"/>
      <c r="R168" s="734"/>
      <c r="S168" s="111" t="str">
        <f>IF(CNGE_2024_M1_Secc1_Sub2!$M384="","",CNGE_2024_M1_Secc1_Sub2!$M384)</f>
        <v/>
      </c>
      <c r="T168" s="111" t="str">
        <f>IF(CNGE_2024_M1_Secc1_Sub2!$S384="","",CNGE_2024_M1_Secc1_Sub2!$S384)</f>
        <v/>
      </c>
      <c r="U168" s="111" t="str">
        <f>IF(CNGE_2024_M1_Secc1_Sub2!$Y384="","",CNGE_2024_M1_Secc1_Sub2!$Y384)</f>
        <v/>
      </c>
      <c r="V168" s="111"/>
      <c r="W168" s="111"/>
      <c r="X168" s="111"/>
      <c r="Y168" s="111"/>
      <c r="Z168" s="111"/>
      <c r="AA168" s="111"/>
      <c r="AB168" s="111"/>
      <c r="AC168" s="111"/>
      <c r="AD168" s="111"/>
      <c r="AG168" s="269">
        <f t="shared" si="29"/>
        <v>1</v>
      </c>
      <c r="AH168" s="298" t="str">
        <f t="shared" si="30"/>
        <v/>
      </c>
      <c r="AI168" s="299">
        <f t="shared" si="31"/>
        <v>0</v>
      </c>
      <c r="AJ168" s="300">
        <f t="shared" si="32"/>
        <v>0</v>
      </c>
      <c r="AK168" s="301">
        <f t="shared" si="33"/>
        <v>0</v>
      </c>
      <c r="AL168" s="298">
        <f t="shared" si="34"/>
        <v>0</v>
      </c>
      <c r="AM168" s="299">
        <f t="shared" si="35"/>
        <v>0</v>
      </c>
      <c r="AN168" s="300">
        <f t="shared" si="36"/>
        <v>0</v>
      </c>
      <c r="AO168" s="301">
        <f t="shared" si="37"/>
        <v>0</v>
      </c>
      <c r="AP168" s="298">
        <f t="shared" si="38"/>
        <v>0</v>
      </c>
      <c r="AQ168" s="299">
        <f t="shared" si="39"/>
        <v>0</v>
      </c>
      <c r="AR168" s="300">
        <f t="shared" si="40"/>
        <v>0</v>
      </c>
      <c r="AS168" s="301">
        <f t="shared" si="41"/>
        <v>0</v>
      </c>
      <c r="AT168" s="298">
        <f t="shared" si="42"/>
        <v>0</v>
      </c>
      <c r="AU168" s="299">
        <f t="shared" si="43"/>
        <v>0</v>
      </c>
      <c r="AV168" s="300">
        <f t="shared" si="44"/>
        <v>0</v>
      </c>
      <c r="AW168" s="301">
        <f t="shared" si="45"/>
        <v>0</v>
      </c>
      <c r="AX168" s="371">
        <f t="shared" si="46"/>
        <v>0</v>
      </c>
      <c r="AY168" s="303">
        <f t="shared" si="47"/>
        <v>0</v>
      </c>
      <c r="AZ168" s="291" t="str">
        <f>IF(AY168=0,"",
IF(SUM($AY$158:AY168)=1,BA168,
IF($AY$278&gt;SUM($AY$158:AY168),_xlfn.CONCAT(", ",BA168),
IF($AY$278=SUM($AY$158:AY168),_xlfn.CONCAT(" y ",BA168)))))</f>
        <v/>
      </c>
      <c r="BA168" s="231" t="s">
        <v>6222</v>
      </c>
      <c r="BB168" s="290">
        <f t="shared" si="48"/>
        <v>1</v>
      </c>
      <c r="BC168" s="291" t="str">
        <f>IF(BB168=0,"",
IF(SUM($BB$158:BB168)=1,BD168,
IF($BB$278&gt;SUM($BB$158:BB168),_xlfn.CONCAT(", ",BD168),
IF($BB$278=SUM($BB$158:BB168),_xlfn.CONCAT(" y ",BD168)))))</f>
        <v>, 11</v>
      </c>
      <c r="BD168" s="231" t="s">
        <v>6222</v>
      </c>
      <c r="BE168" s="483" t="str">
        <f t="shared" si="49"/>
        <v/>
      </c>
      <c r="BF168" s="484">
        <f t="shared" si="50"/>
        <v>0</v>
      </c>
      <c r="BG168" s="485">
        <f t="shared" si="51"/>
        <v>0</v>
      </c>
      <c r="BH168" s="486">
        <f t="shared" si="52"/>
        <v>0</v>
      </c>
      <c r="BI168" s="483" t="str">
        <f t="shared" si="53"/>
        <v/>
      </c>
      <c r="BJ168" s="484">
        <f t="shared" si="54"/>
        <v>0</v>
      </c>
      <c r="BK168" s="485">
        <f t="shared" si="55"/>
        <v>0</v>
      </c>
      <c r="BL168" s="486">
        <f t="shared" si="56"/>
        <v>0</v>
      </c>
      <c r="BM168" s="483" t="str">
        <f t="shared" si="57"/>
        <v/>
      </c>
      <c r="BN168" s="484">
        <f t="shared" si="58"/>
        <v>0</v>
      </c>
      <c r="BO168" s="485">
        <f t="shared" si="59"/>
        <v>0</v>
      </c>
      <c r="BP168" s="486">
        <f t="shared" si="60"/>
        <v>0</v>
      </c>
    </row>
    <row r="169" spans="1:68" ht="15" customHeight="1">
      <c r="A169" s="81"/>
      <c r="B169" s="128"/>
      <c r="C169" s="34" t="s">
        <v>99</v>
      </c>
      <c r="D169" s="732" t="str">
        <f>IF(CNGE_2024_M1_Secc1_Sub1!$D53="","",CNGE_2024_M1_Secc1_Sub1!$D53)</f>
        <v>OFICINA DEL PROGRAMA DE GOBIERNO</v>
      </c>
      <c r="E169" s="733"/>
      <c r="F169" s="733"/>
      <c r="G169" s="733"/>
      <c r="H169" s="733"/>
      <c r="I169" s="733"/>
      <c r="J169" s="733"/>
      <c r="K169" s="733"/>
      <c r="L169" s="733"/>
      <c r="M169" s="733"/>
      <c r="N169" s="733"/>
      <c r="O169" s="733"/>
      <c r="P169" s="733"/>
      <c r="Q169" s="733"/>
      <c r="R169" s="734"/>
      <c r="S169" s="111" t="str">
        <f>IF(CNGE_2024_M1_Secc1_Sub2!$M385="","",CNGE_2024_M1_Secc1_Sub2!$M385)</f>
        <v/>
      </c>
      <c r="T169" s="111" t="str">
        <f>IF(CNGE_2024_M1_Secc1_Sub2!$S385="","",CNGE_2024_M1_Secc1_Sub2!$S385)</f>
        <v/>
      </c>
      <c r="U169" s="111" t="str">
        <f>IF(CNGE_2024_M1_Secc1_Sub2!$Y385="","",CNGE_2024_M1_Secc1_Sub2!$Y385)</f>
        <v/>
      </c>
      <c r="V169" s="111"/>
      <c r="W169" s="111"/>
      <c r="X169" s="111"/>
      <c r="Y169" s="111"/>
      <c r="Z169" s="111"/>
      <c r="AA169" s="111"/>
      <c r="AB169" s="111"/>
      <c r="AC169" s="111"/>
      <c r="AD169" s="111"/>
      <c r="AG169" s="269">
        <f t="shared" si="29"/>
        <v>1</v>
      </c>
      <c r="AH169" s="298" t="str">
        <f t="shared" si="30"/>
        <v/>
      </c>
      <c r="AI169" s="299">
        <f t="shared" si="31"/>
        <v>0</v>
      </c>
      <c r="AJ169" s="300">
        <f t="shared" si="32"/>
        <v>0</v>
      </c>
      <c r="AK169" s="301">
        <f t="shared" si="33"/>
        <v>0</v>
      </c>
      <c r="AL169" s="298">
        <f t="shared" si="34"/>
        <v>0</v>
      </c>
      <c r="AM169" s="299">
        <f t="shared" si="35"/>
        <v>0</v>
      </c>
      <c r="AN169" s="300">
        <f t="shared" si="36"/>
        <v>0</v>
      </c>
      <c r="AO169" s="301">
        <f t="shared" si="37"/>
        <v>0</v>
      </c>
      <c r="AP169" s="298">
        <f t="shared" si="38"/>
        <v>0</v>
      </c>
      <c r="AQ169" s="299">
        <f t="shared" si="39"/>
        <v>0</v>
      </c>
      <c r="AR169" s="300">
        <f t="shared" si="40"/>
        <v>0</v>
      </c>
      <c r="AS169" s="301">
        <f t="shared" si="41"/>
        <v>0</v>
      </c>
      <c r="AT169" s="298">
        <f t="shared" si="42"/>
        <v>0</v>
      </c>
      <c r="AU169" s="299">
        <f t="shared" si="43"/>
        <v>0</v>
      </c>
      <c r="AV169" s="300">
        <f t="shared" si="44"/>
        <v>0</v>
      </c>
      <c r="AW169" s="301">
        <f t="shared" si="45"/>
        <v>0</v>
      </c>
      <c r="AX169" s="371">
        <f t="shared" si="46"/>
        <v>0</v>
      </c>
      <c r="AY169" s="303">
        <f t="shared" si="47"/>
        <v>0</v>
      </c>
      <c r="AZ169" s="291" t="str">
        <f>IF(AY169=0,"",
IF(SUM($AY$158:AY169)=1,BA169,
IF($AY$278&gt;SUM($AY$158:AY169),_xlfn.CONCAT(", ",BA169),
IF($AY$278=SUM($AY$158:AY169),_xlfn.CONCAT(" y ",BA169)))))</f>
        <v/>
      </c>
      <c r="BA169" s="231" t="s">
        <v>6223</v>
      </c>
      <c r="BB169" s="290">
        <f t="shared" si="48"/>
        <v>1</v>
      </c>
      <c r="BC169" s="291" t="str">
        <f>IF(BB169=0,"",
IF(SUM($BB$158:BB169)=1,BD169,
IF($BB$278&gt;SUM($BB$158:BB169),_xlfn.CONCAT(", ",BD169),
IF($BB$278=SUM($BB$158:BB169),_xlfn.CONCAT(" y ",BD169)))))</f>
        <v>, 12</v>
      </c>
      <c r="BD169" s="231" t="s">
        <v>6223</v>
      </c>
      <c r="BE169" s="483" t="str">
        <f t="shared" si="49"/>
        <v/>
      </c>
      <c r="BF169" s="484">
        <f t="shared" si="50"/>
        <v>0</v>
      </c>
      <c r="BG169" s="485">
        <f t="shared" si="51"/>
        <v>0</v>
      </c>
      <c r="BH169" s="486">
        <f t="shared" si="52"/>
        <v>0</v>
      </c>
      <c r="BI169" s="483" t="str">
        <f t="shared" si="53"/>
        <v/>
      </c>
      <c r="BJ169" s="484">
        <f t="shared" si="54"/>
        <v>0</v>
      </c>
      <c r="BK169" s="485">
        <f t="shared" si="55"/>
        <v>0</v>
      </c>
      <c r="BL169" s="486">
        <f t="shared" si="56"/>
        <v>0</v>
      </c>
      <c r="BM169" s="483" t="str">
        <f t="shared" si="57"/>
        <v/>
      </c>
      <c r="BN169" s="484">
        <f t="shared" si="58"/>
        <v>0</v>
      </c>
      <c r="BO169" s="485">
        <f t="shared" si="59"/>
        <v>0</v>
      </c>
      <c r="BP169" s="486">
        <f t="shared" si="60"/>
        <v>0</v>
      </c>
    </row>
    <row r="170" spans="1:68" ht="15" customHeight="1">
      <c r="A170" s="81"/>
      <c r="B170" s="128"/>
      <c r="C170" s="34" t="s">
        <v>100</v>
      </c>
      <c r="D170" s="732" t="str">
        <f>IF(CNGE_2024_M1_Secc1_Sub1!$D54="","",CNGE_2024_M1_Secc1_Sub1!$D54)</f>
        <v>SECRETARIA DE SEGURIDAD PUBLICA</v>
      </c>
      <c r="E170" s="733"/>
      <c r="F170" s="733"/>
      <c r="G170" s="733"/>
      <c r="H170" s="733"/>
      <c r="I170" s="733"/>
      <c r="J170" s="733"/>
      <c r="K170" s="733"/>
      <c r="L170" s="733"/>
      <c r="M170" s="733"/>
      <c r="N170" s="733"/>
      <c r="O170" s="733"/>
      <c r="P170" s="733"/>
      <c r="Q170" s="733"/>
      <c r="R170" s="734"/>
      <c r="S170" s="111" t="str">
        <f>IF(CNGE_2024_M1_Secc1_Sub2!$M386="","",CNGE_2024_M1_Secc1_Sub2!$M386)</f>
        <v/>
      </c>
      <c r="T170" s="111" t="str">
        <f>IF(CNGE_2024_M1_Secc1_Sub2!$S386="","",CNGE_2024_M1_Secc1_Sub2!$S386)</f>
        <v/>
      </c>
      <c r="U170" s="111" t="str">
        <f>IF(CNGE_2024_M1_Secc1_Sub2!$Y386="","",CNGE_2024_M1_Secc1_Sub2!$Y386)</f>
        <v/>
      </c>
      <c r="V170" s="111"/>
      <c r="W170" s="111"/>
      <c r="X170" s="111"/>
      <c r="Y170" s="111"/>
      <c r="Z170" s="111"/>
      <c r="AA170" s="111"/>
      <c r="AB170" s="111"/>
      <c r="AC170" s="111"/>
      <c r="AD170" s="111"/>
      <c r="AG170" s="269">
        <f t="shared" si="29"/>
        <v>1</v>
      </c>
      <c r="AH170" s="298" t="str">
        <f t="shared" si="30"/>
        <v/>
      </c>
      <c r="AI170" s="299">
        <f t="shared" si="31"/>
        <v>0</v>
      </c>
      <c r="AJ170" s="300">
        <f t="shared" si="32"/>
        <v>0</v>
      </c>
      <c r="AK170" s="301">
        <f t="shared" si="33"/>
        <v>0</v>
      </c>
      <c r="AL170" s="298">
        <f t="shared" si="34"/>
        <v>0</v>
      </c>
      <c r="AM170" s="299">
        <f t="shared" si="35"/>
        <v>0</v>
      </c>
      <c r="AN170" s="300">
        <f t="shared" si="36"/>
        <v>0</v>
      </c>
      <c r="AO170" s="301">
        <f t="shared" si="37"/>
        <v>0</v>
      </c>
      <c r="AP170" s="298">
        <f t="shared" si="38"/>
        <v>0</v>
      </c>
      <c r="AQ170" s="299">
        <f t="shared" si="39"/>
        <v>0</v>
      </c>
      <c r="AR170" s="300">
        <f t="shared" si="40"/>
        <v>0</v>
      </c>
      <c r="AS170" s="301">
        <f t="shared" si="41"/>
        <v>0</v>
      </c>
      <c r="AT170" s="298">
        <f t="shared" si="42"/>
        <v>0</v>
      </c>
      <c r="AU170" s="299">
        <f t="shared" si="43"/>
        <v>0</v>
      </c>
      <c r="AV170" s="300">
        <f t="shared" si="44"/>
        <v>0</v>
      </c>
      <c r="AW170" s="301">
        <f t="shared" si="45"/>
        <v>0</v>
      </c>
      <c r="AX170" s="371">
        <f t="shared" si="46"/>
        <v>0</v>
      </c>
      <c r="AY170" s="303">
        <f t="shared" si="47"/>
        <v>0</v>
      </c>
      <c r="AZ170" s="291" t="str">
        <f>IF(AY170=0,"",
IF(SUM($AY$158:AY170)=1,BA170,
IF($AY$278&gt;SUM($AY$158:AY170),_xlfn.CONCAT(", ",BA170),
IF($AY$278=SUM($AY$158:AY170),_xlfn.CONCAT(" y ",BA170)))))</f>
        <v/>
      </c>
      <c r="BA170" s="231" t="s">
        <v>6224</v>
      </c>
      <c r="BB170" s="290">
        <f t="shared" si="48"/>
        <v>1</v>
      </c>
      <c r="BC170" s="291" t="str">
        <f>IF(BB170=0,"",
IF(SUM($BB$158:BB170)=1,BD170,
IF($BB$278&gt;SUM($BB$158:BB170),_xlfn.CONCAT(", ",BD170),
IF($BB$278=SUM($BB$158:BB170),_xlfn.CONCAT(" y ",BD170)))))</f>
        <v>, 13</v>
      </c>
      <c r="BD170" s="231" t="s">
        <v>6224</v>
      </c>
      <c r="BE170" s="483" t="str">
        <f t="shared" si="49"/>
        <v/>
      </c>
      <c r="BF170" s="484">
        <f t="shared" si="50"/>
        <v>0</v>
      </c>
      <c r="BG170" s="485">
        <f t="shared" si="51"/>
        <v>0</v>
      </c>
      <c r="BH170" s="486">
        <f t="shared" si="52"/>
        <v>0</v>
      </c>
      <c r="BI170" s="483" t="str">
        <f t="shared" si="53"/>
        <v/>
      </c>
      <c r="BJ170" s="484">
        <f t="shared" si="54"/>
        <v>0</v>
      </c>
      <c r="BK170" s="485">
        <f t="shared" si="55"/>
        <v>0</v>
      </c>
      <c r="BL170" s="486">
        <f t="shared" si="56"/>
        <v>0</v>
      </c>
      <c r="BM170" s="483" t="str">
        <f t="shared" si="57"/>
        <v/>
      </c>
      <c r="BN170" s="484">
        <f t="shared" si="58"/>
        <v>0</v>
      </c>
      <c r="BO170" s="485">
        <f t="shared" si="59"/>
        <v>0</v>
      </c>
      <c r="BP170" s="486">
        <f t="shared" si="60"/>
        <v>0</v>
      </c>
    </row>
    <row r="171" spans="1:68" ht="15" customHeight="1">
      <c r="A171" s="81"/>
      <c r="B171" s="128"/>
      <c r="C171" s="34" t="s">
        <v>101</v>
      </c>
      <c r="D171" s="732" t="str">
        <f>IF(CNGE_2024_M1_Secc1_Sub1!$D55="","",CNGE_2024_M1_Secc1_Sub1!$D55)</f>
        <v>SECRETARIA DE TRABAJO PREVISION SOCIAL Y PRODUCTIVIDAD</v>
      </c>
      <c r="E171" s="733"/>
      <c r="F171" s="733"/>
      <c r="G171" s="733"/>
      <c r="H171" s="733"/>
      <c r="I171" s="733"/>
      <c r="J171" s="733"/>
      <c r="K171" s="733"/>
      <c r="L171" s="733"/>
      <c r="M171" s="733"/>
      <c r="N171" s="733"/>
      <c r="O171" s="733"/>
      <c r="P171" s="733"/>
      <c r="Q171" s="733"/>
      <c r="R171" s="734"/>
      <c r="S171" s="111" t="str">
        <f>IF(CNGE_2024_M1_Secc1_Sub2!$M387="","",CNGE_2024_M1_Secc1_Sub2!$M387)</f>
        <v/>
      </c>
      <c r="T171" s="111" t="str">
        <f>IF(CNGE_2024_M1_Secc1_Sub2!$S387="","",CNGE_2024_M1_Secc1_Sub2!$S387)</f>
        <v/>
      </c>
      <c r="U171" s="111" t="str">
        <f>IF(CNGE_2024_M1_Secc1_Sub2!$Y387="","",CNGE_2024_M1_Secc1_Sub2!$Y387)</f>
        <v/>
      </c>
      <c r="V171" s="111"/>
      <c r="W171" s="111"/>
      <c r="X171" s="111"/>
      <c r="Y171" s="111"/>
      <c r="Z171" s="111"/>
      <c r="AA171" s="111"/>
      <c r="AB171" s="111"/>
      <c r="AC171" s="111"/>
      <c r="AD171" s="111"/>
      <c r="AG171" s="269">
        <f t="shared" si="29"/>
        <v>1</v>
      </c>
      <c r="AH171" s="298" t="str">
        <f t="shared" si="30"/>
        <v/>
      </c>
      <c r="AI171" s="299">
        <f t="shared" si="31"/>
        <v>0</v>
      </c>
      <c r="AJ171" s="300">
        <f t="shared" si="32"/>
        <v>0</v>
      </c>
      <c r="AK171" s="301">
        <f t="shared" si="33"/>
        <v>0</v>
      </c>
      <c r="AL171" s="298">
        <f t="shared" si="34"/>
        <v>0</v>
      </c>
      <c r="AM171" s="299">
        <f t="shared" si="35"/>
        <v>0</v>
      </c>
      <c r="AN171" s="300">
        <f t="shared" si="36"/>
        <v>0</v>
      </c>
      <c r="AO171" s="301">
        <f t="shared" si="37"/>
        <v>0</v>
      </c>
      <c r="AP171" s="298">
        <f t="shared" si="38"/>
        <v>0</v>
      </c>
      <c r="AQ171" s="299">
        <f t="shared" si="39"/>
        <v>0</v>
      </c>
      <c r="AR171" s="300">
        <f t="shared" si="40"/>
        <v>0</v>
      </c>
      <c r="AS171" s="301">
        <f t="shared" si="41"/>
        <v>0</v>
      </c>
      <c r="AT171" s="298">
        <f t="shared" si="42"/>
        <v>0</v>
      </c>
      <c r="AU171" s="299">
        <f t="shared" si="43"/>
        <v>0</v>
      </c>
      <c r="AV171" s="300">
        <f t="shared" si="44"/>
        <v>0</v>
      </c>
      <c r="AW171" s="301">
        <f t="shared" si="45"/>
        <v>0</v>
      </c>
      <c r="AX171" s="371">
        <f t="shared" si="46"/>
        <v>0</v>
      </c>
      <c r="AY171" s="303">
        <f t="shared" si="47"/>
        <v>0</v>
      </c>
      <c r="AZ171" s="291" t="str">
        <f>IF(AY171=0,"",
IF(SUM($AY$158:AY171)=1,BA171,
IF($AY$278&gt;SUM($AY$158:AY171),_xlfn.CONCAT(", ",BA171),
IF($AY$278=SUM($AY$158:AY171),_xlfn.CONCAT(" y ",BA171)))))</f>
        <v/>
      </c>
      <c r="BA171" s="231" t="s">
        <v>6225</v>
      </c>
      <c r="BB171" s="290">
        <f t="shared" si="48"/>
        <v>1</v>
      </c>
      <c r="BC171" s="291" t="str">
        <f>IF(BB171=0,"",
IF(SUM($BB$158:BB171)=1,BD171,
IF($BB$278&gt;SUM($BB$158:BB171),_xlfn.CONCAT(", ",BD171),
IF($BB$278=SUM($BB$158:BB171),_xlfn.CONCAT(" y ",BD171)))))</f>
        <v>, 14</v>
      </c>
      <c r="BD171" s="231" t="s">
        <v>6225</v>
      </c>
      <c r="BE171" s="483" t="str">
        <f t="shared" si="49"/>
        <v/>
      </c>
      <c r="BF171" s="484">
        <f t="shared" si="50"/>
        <v>0</v>
      </c>
      <c r="BG171" s="485">
        <f t="shared" si="51"/>
        <v>0</v>
      </c>
      <c r="BH171" s="486">
        <f t="shared" si="52"/>
        <v>0</v>
      </c>
      <c r="BI171" s="483" t="str">
        <f t="shared" si="53"/>
        <v/>
      </c>
      <c r="BJ171" s="484">
        <f t="shared" si="54"/>
        <v>0</v>
      </c>
      <c r="BK171" s="485">
        <f t="shared" si="55"/>
        <v>0</v>
      </c>
      <c r="BL171" s="486">
        <f t="shared" si="56"/>
        <v>0</v>
      </c>
      <c r="BM171" s="483" t="str">
        <f t="shared" si="57"/>
        <v/>
      </c>
      <c r="BN171" s="484">
        <f t="shared" si="58"/>
        <v>0</v>
      </c>
      <c r="BO171" s="485">
        <f t="shared" si="59"/>
        <v>0</v>
      </c>
      <c r="BP171" s="486">
        <f t="shared" si="60"/>
        <v>0</v>
      </c>
    </row>
    <row r="172" spans="1:68" ht="15" customHeight="1">
      <c r="A172" s="81"/>
      <c r="B172" s="128"/>
      <c r="C172" s="34" t="s">
        <v>102</v>
      </c>
      <c r="D172" s="732" t="str">
        <f>IF(CNGE_2024_M1_Secc1_Sub1!$D56="","",CNGE_2024_M1_Secc1_Sub1!$D56)</f>
        <v>SECRETARIA DE TURISMO Y CULTURA</v>
      </c>
      <c r="E172" s="733"/>
      <c r="F172" s="733"/>
      <c r="G172" s="733"/>
      <c r="H172" s="733"/>
      <c r="I172" s="733"/>
      <c r="J172" s="733"/>
      <c r="K172" s="733"/>
      <c r="L172" s="733"/>
      <c r="M172" s="733"/>
      <c r="N172" s="733"/>
      <c r="O172" s="733"/>
      <c r="P172" s="733"/>
      <c r="Q172" s="733"/>
      <c r="R172" s="734"/>
      <c r="S172" s="111" t="str">
        <f>IF(CNGE_2024_M1_Secc1_Sub2!$M388="","",CNGE_2024_M1_Secc1_Sub2!$M388)</f>
        <v/>
      </c>
      <c r="T172" s="111" t="str">
        <f>IF(CNGE_2024_M1_Secc1_Sub2!$S388="","",CNGE_2024_M1_Secc1_Sub2!$S388)</f>
        <v/>
      </c>
      <c r="U172" s="111" t="str">
        <f>IF(CNGE_2024_M1_Secc1_Sub2!$Y388="","",CNGE_2024_M1_Secc1_Sub2!$Y388)</f>
        <v/>
      </c>
      <c r="V172" s="111"/>
      <c r="W172" s="111"/>
      <c r="X172" s="111"/>
      <c r="Y172" s="111"/>
      <c r="Z172" s="111"/>
      <c r="AA172" s="111"/>
      <c r="AB172" s="111"/>
      <c r="AC172" s="111"/>
      <c r="AD172" s="111"/>
      <c r="AG172" s="269">
        <f t="shared" si="29"/>
        <v>1</v>
      </c>
      <c r="AH172" s="298" t="str">
        <f t="shared" si="30"/>
        <v/>
      </c>
      <c r="AI172" s="299">
        <f t="shared" si="31"/>
        <v>0</v>
      </c>
      <c r="AJ172" s="300">
        <f t="shared" si="32"/>
        <v>0</v>
      </c>
      <c r="AK172" s="301">
        <f t="shared" si="33"/>
        <v>0</v>
      </c>
      <c r="AL172" s="298">
        <f t="shared" si="34"/>
        <v>0</v>
      </c>
      <c r="AM172" s="299">
        <f t="shared" si="35"/>
        <v>0</v>
      </c>
      <c r="AN172" s="300">
        <f t="shared" si="36"/>
        <v>0</v>
      </c>
      <c r="AO172" s="301">
        <f t="shared" si="37"/>
        <v>0</v>
      </c>
      <c r="AP172" s="298">
        <f t="shared" si="38"/>
        <v>0</v>
      </c>
      <c r="AQ172" s="299">
        <f t="shared" si="39"/>
        <v>0</v>
      </c>
      <c r="AR172" s="300">
        <f t="shared" si="40"/>
        <v>0</v>
      </c>
      <c r="AS172" s="301">
        <f t="shared" si="41"/>
        <v>0</v>
      </c>
      <c r="AT172" s="298">
        <f t="shared" si="42"/>
        <v>0</v>
      </c>
      <c r="AU172" s="299">
        <f t="shared" si="43"/>
        <v>0</v>
      </c>
      <c r="AV172" s="300">
        <f t="shared" si="44"/>
        <v>0</v>
      </c>
      <c r="AW172" s="301">
        <f t="shared" si="45"/>
        <v>0</v>
      </c>
      <c r="AX172" s="371">
        <f t="shared" si="46"/>
        <v>0</v>
      </c>
      <c r="AY172" s="303">
        <f t="shared" si="47"/>
        <v>0</v>
      </c>
      <c r="AZ172" s="291" t="str">
        <f>IF(AY172=0,"",
IF(SUM($AY$158:AY172)=1,BA172,
IF($AY$278&gt;SUM($AY$158:AY172),_xlfn.CONCAT(", ",BA172),
IF($AY$278=SUM($AY$158:AY172),_xlfn.CONCAT(" y ",BA172)))))</f>
        <v/>
      </c>
      <c r="BA172" s="231" t="s">
        <v>6226</v>
      </c>
      <c r="BB172" s="290">
        <f t="shared" si="48"/>
        <v>1</v>
      </c>
      <c r="BC172" s="291" t="str">
        <f>IF(BB172=0,"",
IF(SUM($BB$158:BB172)=1,BD172,
IF($BB$278&gt;SUM($BB$158:BB172),_xlfn.CONCAT(", ",BD172),
IF($BB$278=SUM($BB$158:BB172),_xlfn.CONCAT(" y ",BD172)))))</f>
        <v>, 15</v>
      </c>
      <c r="BD172" s="231" t="s">
        <v>6226</v>
      </c>
      <c r="BE172" s="483" t="str">
        <f t="shared" si="49"/>
        <v/>
      </c>
      <c r="BF172" s="484">
        <f t="shared" si="50"/>
        <v>0</v>
      </c>
      <c r="BG172" s="485">
        <f t="shared" si="51"/>
        <v>0</v>
      </c>
      <c r="BH172" s="486">
        <f t="shared" si="52"/>
        <v>0</v>
      </c>
      <c r="BI172" s="483" t="str">
        <f t="shared" si="53"/>
        <v/>
      </c>
      <c r="BJ172" s="484">
        <f t="shared" si="54"/>
        <v>0</v>
      </c>
      <c r="BK172" s="485">
        <f t="shared" si="55"/>
        <v>0</v>
      </c>
      <c r="BL172" s="486">
        <f t="shared" si="56"/>
        <v>0</v>
      </c>
      <c r="BM172" s="483" t="str">
        <f t="shared" si="57"/>
        <v/>
      </c>
      <c r="BN172" s="484">
        <f t="shared" si="58"/>
        <v>0</v>
      </c>
      <c r="BO172" s="485">
        <f t="shared" si="59"/>
        <v>0</v>
      </c>
      <c r="BP172" s="486">
        <f t="shared" si="60"/>
        <v>0</v>
      </c>
    </row>
    <row r="173" spans="1:68" ht="15" customHeight="1">
      <c r="A173" s="81"/>
      <c r="B173" s="128"/>
      <c r="C173" s="34" t="s">
        <v>103</v>
      </c>
      <c r="D173" s="732" t="str">
        <f>IF(CNGE_2024_M1_Secc1_Sub1!$D57="","",CNGE_2024_M1_Secc1_Sub1!$D57)</f>
        <v>SECRETARIA DE PROTECCION CIVIL</v>
      </c>
      <c r="E173" s="733"/>
      <c r="F173" s="733"/>
      <c r="G173" s="733"/>
      <c r="H173" s="733"/>
      <c r="I173" s="733"/>
      <c r="J173" s="733"/>
      <c r="K173" s="733"/>
      <c r="L173" s="733"/>
      <c r="M173" s="733"/>
      <c r="N173" s="733"/>
      <c r="O173" s="733"/>
      <c r="P173" s="733"/>
      <c r="Q173" s="733"/>
      <c r="R173" s="734"/>
      <c r="S173" s="111" t="str">
        <f>IF(CNGE_2024_M1_Secc1_Sub2!$M389="","",CNGE_2024_M1_Secc1_Sub2!$M389)</f>
        <v/>
      </c>
      <c r="T173" s="111" t="str">
        <f>IF(CNGE_2024_M1_Secc1_Sub2!$S389="","",CNGE_2024_M1_Secc1_Sub2!$S389)</f>
        <v/>
      </c>
      <c r="U173" s="111" t="str">
        <f>IF(CNGE_2024_M1_Secc1_Sub2!$Y389="","",CNGE_2024_M1_Secc1_Sub2!$Y389)</f>
        <v/>
      </c>
      <c r="V173" s="111"/>
      <c r="W173" s="111"/>
      <c r="X173" s="111"/>
      <c r="Y173" s="111"/>
      <c r="Z173" s="111"/>
      <c r="AA173" s="111"/>
      <c r="AB173" s="111"/>
      <c r="AC173" s="111"/>
      <c r="AD173" s="111"/>
      <c r="AG173" s="269">
        <f t="shared" si="29"/>
        <v>1</v>
      </c>
      <c r="AH173" s="298" t="str">
        <f t="shared" si="30"/>
        <v/>
      </c>
      <c r="AI173" s="299">
        <f t="shared" si="31"/>
        <v>0</v>
      </c>
      <c r="AJ173" s="300">
        <f t="shared" si="32"/>
        <v>0</v>
      </c>
      <c r="AK173" s="301">
        <f t="shared" si="33"/>
        <v>0</v>
      </c>
      <c r="AL173" s="298">
        <f t="shared" si="34"/>
        <v>0</v>
      </c>
      <c r="AM173" s="299">
        <f t="shared" si="35"/>
        <v>0</v>
      </c>
      <c r="AN173" s="300">
        <f t="shared" si="36"/>
        <v>0</v>
      </c>
      <c r="AO173" s="301">
        <f t="shared" si="37"/>
        <v>0</v>
      </c>
      <c r="AP173" s="298">
        <f t="shared" si="38"/>
        <v>0</v>
      </c>
      <c r="AQ173" s="299">
        <f t="shared" si="39"/>
        <v>0</v>
      </c>
      <c r="AR173" s="300">
        <f t="shared" si="40"/>
        <v>0</v>
      </c>
      <c r="AS173" s="301">
        <f t="shared" si="41"/>
        <v>0</v>
      </c>
      <c r="AT173" s="298">
        <f t="shared" si="42"/>
        <v>0</v>
      </c>
      <c r="AU173" s="299">
        <f t="shared" si="43"/>
        <v>0</v>
      </c>
      <c r="AV173" s="300">
        <f t="shared" si="44"/>
        <v>0</v>
      </c>
      <c r="AW173" s="301">
        <f t="shared" si="45"/>
        <v>0</v>
      </c>
      <c r="AX173" s="371">
        <f t="shared" si="46"/>
        <v>0</v>
      </c>
      <c r="AY173" s="303">
        <f t="shared" si="47"/>
        <v>0</v>
      </c>
      <c r="AZ173" s="291" t="str">
        <f>IF(AY173=0,"",
IF(SUM($AY$158:AY173)=1,BA173,
IF($AY$278&gt;SUM($AY$158:AY173),_xlfn.CONCAT(", ",BA173),
IF($AY$278=SUM($AY$158:AY173),_xlfn.CONCAT(" y ",BA173)))))</f>
        <v/>
      </c>
      <c r="BA173" s="231" t="s">
        <v>6227</v>
      </c>
      <c r="BB173" s="290">
        <f t="shared" si="48"/>
        <v>1</v>
      </c>
      <c r="BC173" s="291" t="str">
        <f>IF(BB173=0,"",
IF(SUM($BB$158:BB173)=1,BD173,
IF($BB$278&gt;SUM($BB$158:BB173),_xlfn.CONCAT(", ",BD173),
IF($BB$278=SUM($BB$158:BB173),_xlfn.CONCAT(" y ",BD173)))))</f>
        <v>, 16</v>
      </c>
      <c r="BD173" s="231" t="s">
        <v>6227</v>
      </c>
      <c r="BE173" s="483" t="str">
        <f t="shared" si="49"/>
        <v/>
      </c>
      <c r="BF173" s="484">
        <f t="shared" si="50"/>
        <v>0</v>
      </c>
      <c r="BG173" s="485">
        <f t="shared" si="51"/>
        <v>0</v>
      </c>
      <c r="BH173" s="486">
        <f t="shared" si="52"/>
        <v>0</v>
      </c>
      <c r="BI173" s="483" t="str">
        <f t="shared" si="53"/>
        <v/>
      </c>
      <c r="BJ173" s="484">
        <f t="shared" si="54"/>
        <v>0</v>
      </c>
      <c r="BK173" s="485">
        <f t="shared" si="55"/>
        <v>0</v>
      </c>
      <c r="BL173" s="486">
        <f t="shared" si="56"/>
        <v>0</v>
      </c>
      <c r="BM173" s="483" t="str">
        <f t="shared" si="57"/>
        <v/>
      </c>
      <c r="BN173" s="484">
        <f t="shared" si="58"/>
        <v>0</v>
      </c>
      <c r="BO173" s="485">
        <f t="shared" si="59"/>
        <v>0</v>
      </c>
      <c r="BP173" s="486">
        <f t="shared" si="60"/>
        <v>0</v>
      </c>
    </row>
    <row r="174" spans="1:68" ht="15" customHeight="1">
      <c r="A174" s="81"/>
      <c r="B174" s="128"/>
      <c r="C174" s="34" t="s">
        <v>104</v>
      </c>
      <c r="D174" s="732" t="str">
        <f>IF(CNGE_2024_M1_Secc1_Sub1!$D58="","",CNGE_2024_M1_Secc1_Sub1!$D58)</f>
        <v>SECRETARIA DE MEDIO AMBIENTE</v>
      </c>
      <c r="E174" s="733"/>
      <c r="F174" s="733"/>
      <c r="G174" s="733"/>
      <c r="H174" s="733"/>
      <c r="I174" s="733"/>
      <c r="J174" s="733"/>
      <c r="K174" s="733"/>
      <c r="L174" s="733"/>
      <c r="M174" s="733"/>
      <c r="N174" s="733"/>
      <c r="O174" s="733"/>
      <c r="P174" s="733"/>
      <c r="Q174" s="733"/>
      <c r="R174" s="734"/>
      <c r="S174" s="111" t="str">
        <f>IF(CNGE_2024_M1_Secc1_Sub2!$M390="","",CNGE_2024_M1_Secc1_Sub2!$M390)</f>
        <v/>
      </c>
      <c r="T174" s="111" t="str">
        <f>IF(CNGE_2024_M1_Secc1_Sub2!$S390="","",CNGE_2024_M1_Secc1_Sub2!$S390)</f>
        <v/>
      </c>
      <c r="U174" s="111" t="str">
        <f>IF(CNGE_2024_M1_Secc1_Sub2!$Y390="","",CNGE_2024_M1_Secc1_Sub2!$Y390)</f>
        <v/>
      </c>
      <c r="V174" s="111"/>
      <c r="W174" s="111"/>
      <c r="X174" s="111"/>
      <c r="Y174" s="111"/>
      <c r="Z174" s="111"/>
      <c r="AA174" s="111"/>
      <c r="AB174" s="111"/>
      <c r="AC174" s="111"/>
      <c r="AD174" s="111"/>
      <c r="AG174" s="269">
        <f t="shared" si="29"/>
        <v>1</v>
      </c>
      <c r="AH174" s="298" t="str">
        <f t="shared" si="30"/>
        <v/>
      </c>
      <c r="AI174" s="299">
        <f t="shared" si="31"/>
        <v>0</v>
      </c>
      <c r="AJ174" s="300">
        <f t="shared" si="32"/>
        <v>0</v>
      </c>
      <c r="AK174" s="301">
        <f t="shared" si="33"/>
        <v>0</v>
      </c>
      <c r="AL174" s="298">
        <f t="shared" si="34"/>
        <v>0</v>
      </c>
      <c r="AM174" s="299">
        <f t="shared" si="35"/>
        <v>0</v>
      </c>
      <c r="AN174" s="300">
        <f t="shared" si="36"/>
        <v>0</v>
      </c>
      <c r="AO174" s="301">
        <f t="shared" si="37"/>
        <v>0</v>
      </c>
      <c r="AP174" s="298">
        <f t="shared" si="38"/>
        <v>0</v>
      </c>
      <c r="AQ174" s="299">
        <f t="shared" si="39"/>
        <v>0</v>
      </c>
      <c r="AR174" s="300">
        <f t="shared" si="40"/>
        <v>0</v>
      </c>
      <c r="AS174" s="301">
        <f t="shared" si="41"/>
        <v>0</v>
      </c>
      <c r="AT174" s="298">
        <f t="shared" si="42"/>
        <v>0</v>
      </c>
      <c r="AU174" s="299">
        <f t="shared" si="43"/>
        <v>0</v>
      </c>
      <c r="AV174" s="300">
        <f t="shared" si="44"/>
        <v>0</v>
      </c>
      <c r="AW174" s="301">
        <f t="shared" si="45"/>
        <v>0</v>
      </c>
      <c r="AX174" s="371">
        <f t="shared" si="46"/>
        <v>0</v>
      </c>
      <c r="AY174" s="303">
        <f t="shared" si="47"/>
        <v>0</v>
      </c>
      <c r="AZ174" s="291" t="str">
        <f>IF(AY174=0,"",
IF(SUM($AY$158:AY174)=1,BA174,
IF($AY$278&gt;SUM($AY$158:AY174),_xlfn.CONCAT(", ",BA174),
IF($AY$278=SUM($AY$158:AY174),_xlfn.CONCAT(" y ",BA174)))))</f>
        <v/>
      </c>
      <c r="BA174" s="231" t="s">
        <v>6228</v>
      </c>
      <c r="BB174" s="290">
        <f t="shared" si="48"/>
        <v>1</v>
      </c>
      <c r="BC174" s="291" t="str">
        <f>IF(BB174=0,"",
IF(SUM($BB$158:BB174)=1,BD174,
IF($BB$278&gt;SUM($BB$158:BB174),_xlfn.CONCAT(", ",BD174),
IF($BB$278=SUM($BB$158:BB174),_xlfn.CONCAT(" y ",BD174)))))</f>
        <v>, 17</v>
      </c>
      <c r="BD174" s="231" t="s">
        <v>6228</v>
      </c>
      <c r="BE174" s="483" t="str">
        <f t="shared" si="49"/>
        <v/>
      </c>
      <c r="BF174" s="484">
        <f t="shared" si="50"/>
        <v>0</v>
      </c>
      <c r="BG174" s="485">
        <f t="shared" si="51"/>
        <v>0</v>
      </c>
      <c r="BH174" s="486">
        <f t="shared" si="52"/>
        <v>0</v>
      </c>
      <c r="BI174" s="483" t="str">
        <f t="shared" si="53"/>
        <v/>
      </c>
      <c r="BJ174" s="484">
        <f t="shared" si="54"/>
        <v>0</v>
      </c>
      <c r="BK174" s="485">
        <f t="shared" si="55"/>
        <v>0</v>
      </c>
      <c r="BL174" s="486">
        <f t="shared" si="56"/>
        <v>0</v>
      </c>
      <c r="BM174" s="483" t="str">
        <f t="shared" si="57"/>
        <v/>
      </c>
      <c r="BN174" s="484">
        <f t="shared" si="58"/>
        <v>0</v>
      </c>
      <c r="BO174" s="485">
        <f t="shared" si="59"/>
        <v>0</v>
      </c>
      <c r="BP174" s="486">
        <f t="shared" si="60"/>
        <v>0</v>
      </c>
    </row>
    <row r="175" spans="1:68" ht="15" customHeight="1">
      <c r="A175" s="81"/>
      <c r="B175" s="128"/>
      <c r="C175" s="34" t="s">
        <v>105</v>
      </c>
      <c r="D175" s="732" t="str">
        <f>IF(CNGE_2024_M1_Secc1_Sub1!$D59="","",CNGE_2024_M1_Secc1_Sub1!$D59)</f>
        <v>SERVICIOS DE SALUD DE VERACRUZ</v>
      </c>
      <c r="E175" s="733"/>
      <c r="F175" s="733"/>
      <c r="G175" s="733"/>
      <c r="H175" s="733"/>
      <c r="I175" s="733"/>
      <c r="J175" s="733"/>
      <c r="K175" s="733"/>
      <c r="L175" s="733"/>
      <c r="M175" s="733"/>
      <c r="N175" s="733"/>
      <c r="O175" s="733"/>
      <c r="P175" s="733"/>
      <c r="Q175" s="733"/>
      <c r="R175" s="734"/>
      <c r="S175" s="111" t="str">
        <f>IF(CNGE_2024_M1_Secc1_Sub2!$M391="","",CNGE_2024_M1_Secc1_Sub2!$M391)</f>
        <v/>
      </c>
      <c r="T175" s="111" t="str">
        <f>IF(CNGE_2024_M1_Secc1_Sub2!$S391="","",CNGE_2024_M1_Secc1_Sub2!$S391)</f>
        <v/>
      </c>
      <c r="U175" s="111" t="str">
        <f>IF(CNGE_2024_M1_Secc1_Sub2!$Y391="","",CNGE_2024_M1_Secc1_Sub2!$Y391)</f>
        <v/>
      </c>
      <c r="V175" s="111"/>
      <c r="W175" s="111"/>
      <c r="X175" s="111"/>
      <c r="Y175" s="111"/>
      <c r="Z175" s="111"/>
      <c r="AA175" s="111"/>
      <c r="AB175" s="111"/>
      <c r="AC175" s="111"/>
      <c r="AD175" s="111"/>
      <c r="AG175" s="269">
        <f t="shared" si="29"/>
        <v>1</v>
      </c>
      <c r="AH175" s="298" t="str">
        <f t="shared" si="30"/>
        <v/>
      </c>
      <c r="AI175" s="299">
        <f t="shared" si="31"/>
        <v>0</v>
      </c>
      <c r="AJ175" s="300">
        <f t="shared" si="32"/>
        <v>0</v>
      </c>
      <c r="AK175" s="301">
        <f t="shared" si="33"/>
        <v>0</v>
      </c>
      <c r="AL175" s="298">
        <f t="shared" si="34"/>
        <v>0</v>
      </c>
      <c r="AM175" s="299">
        <f t="shared" si="35"/>
        <v>0</v>
      </c>
      <c r="AN175" s="300">
        <f t="shared" si="36"/>
        <v>0</v>
      </c>
      <c r="AO175" s="301">
        <f t="shared" si="37"/>
        <v>0</v>
      </c>
      <c r="AP175" s="298">
        <f t="shared" si="38"/>
        <v>0</v>
      </c>
      <c r="AQ175" s="299">
        <f t="shared" si="39"/>
        <v>0</v>
      </c>
      <c r="AR175" s="300">
        <f t="shared" si="40"/>
        <v>0</v>
      </c>
      <c r="AS175" s="301">
        <f t="shared" si="41"/>
        <v>0</v>
      </c>
      <c r="AT175" s="298">
        <f t="shared" si="42"/>
        <v>0</v>
      </c>
      <c r="AU175" s="299">
        <f t="shared" si="43"/>
        <v>0</v>
      </c>
      <c r="AV175" s="300">
        <f t="shared" si="44"/>
        <v>0</v>
      </c>
      <c r="AW175" s="301">
        <f t="shared" si="45"/>
        <v>0</v>
      </c>
      <c r="AX175" s="371">
        <f t="shared" si="46"/>
        <v>0</v>
      </c>
      <c r="AY175" s="303">
        <f t="shared" si="47"/>
        <v>0</v>
      </c>
      <c r="AZ175" s="291" t="str">
        <f>IF(AY175=0,"",
IF(SUM($AY$158:AY175)=1,BA175,
IF($AY$278&gt;SUM($AY$158:AY175),_xlfn.CONCAT(", ",BA175),
IF($AY$278=SUM($AY$158:AY175),_xlfn.CONCAT(" y ",BA175)))))</f>
        <v/>
      </c>
      <c r="BA175" s="231" t="s">
        <v>6229</v>
      </c>
      <c r="BB175" s="290">
        <f t="shared" si="48"/>
        <v>1</v>
      </c>
      <c r="BC175" s="291" t="str">
        <f>IF(BB175=0,"",
IF(SUM($BB$158:BB175)=1,BD175,
IF($BB$278&gt;SUM($BB$158:BB175),_xlfn.CONCAT(", ",BD175),
IF($BB$278=SUM($BB$158:BB175),_xlfn.CONCAT(" y ",BD175)))))</f>
        <v>, 18</v>
      </c>
      <c r="BD175" s="231" t="s">
        <v>6229</v>
      </c>
      <c r="BE175" s="483" t="str">
        <f t="shared" si="49"/>
        <v/>
      </c>
      <c r="BF175" s="484">
        <f t="shared" si="50"/>
        <v>0</v>
      </c>
      <c r="BG175" s="485">
        <f t="shared" si="51"/>
        <v>0</v>
      </c>
      <c r="BH175" s="486">
        <f t="shared" si="52"/>
        <v>0</v>
      </c>
      <c r="BI175" s="483" t="str">
        <f t="shared" si="53"/>
        <v/>
      </c>
      <c r="BJ175" s="484">
        <f t="shared" si="54"/>
        <v>0</v>
      </c>
      <c r="BK175" s="485">
        <f t="shared" si="55"/>
        <v>0</v>
      </c>
      <c r="BL175" s="486">
        <f t="shared" si="56"/>
        <v>0</v>
      </c>
      <c r="BM175" s="483" t="str">
        <f t="shared" si="57"/>
        <v/>
      </c>
      <c r="BN175" s="484">
        <f t="shared" si="58"/>
        <v>0</v>
      </c>
      <c r="BO175" s="485">
        <f t="shared" si="59"/>
        <v>0</v>
      </c>
      <c r="BP175" s="486">
        <f t="shared" si="60"/>
        <v>0</v>
      </c>
    </row>
    <row r="176" spans="1:68" ht="15" customHeight="1">
      <c r="A176" s="81"/>
      <c r="B176" s="128"/>
      <c r="C176" s="34" t="s">
        <v>106</v>
      </c>
      <c r="D176" s="732" t="str">
        <f>IF(CNGE_2024_M1_Secc1_Sub1!$D60="","",CNGE_2024_M1_Secc1_Sub1!$D60)</f>
        <v>SISTEMA PARA EL DESARROLLO INTEGRAL DE LA FAMILIA</v>
      </c>
      <c r="E176" s="733"/>
      <c r="F176" s="733"/>
      <c r="G176" s="733"/>
      <c r="H176" s="733"/>
      <c r="I176" s="733"/>
      <c r="J176" s="733"/>
      <c r="K176" s="733"/>
      <c r="L176" s="733"/>
      <c r="M176" s="733"/>
      <c r="N176" s="733"/>
      <c r="O176" s="733"/>
      <c r="P176" s="733"/>
      <c r="Q176" s="733"/>
      <c r="R176" s="734"/>
      <c r="S176" s="111" t="str">
        <f>IF(CNGE_2024_M1_Secc1_Sub2!$M392="","",CNGE_2024_M1_Secc1_Sub2!$M392)</f>
        <v/>
      </c>
      <c r="T176" s="111" t="str">
        <f>IF(CNGE_2024_M1_Secc1_Sub2!$S392="","",CNGE_2024_M1_Secc1_Sub2!$S392)</f>
        <v/>
      </c>
      <c r="U176" s="111" t="str">
        <f>IF(CNGE_2024_M1_Secc1_Sub2!$Y392="","",CNGE_2024_M1_Secc1_Sub2!$Y392)</f>
        <v/>
      </c>
      <c r="V176" s="111"/>
      <c r="W176" s="111"/>
      <c r="X176" s="111"/>
      <c r="Y176" s="111"/>
      <c r="Z176" s="111"/>
      <c r="AA176" s="111"/>
      <c r="AB176" s="111"/>
      <c r="AC176" s="111"/>
      <c r="AD176" s="111"/>
      <c r="AG176" s="269">
        <f t="shared" si="29"/>
        <v>1</v>
      </c>
      <c r="AH176" s="298" t="str">
        <f t="shared" si="30"/>
        <v/>
      </c>
      <c r="AI176" s="299">
        <f t="shared" si="31"/>
        <v>0</v>
      </c>
      <c r="AJ176" s="300">
        <f t="shared" si="32"/>
        <v>0</v>
      </c>
      <c r="AK176" s="301">
        <f t="shared" si="33"/>
        <v>0</v>
      </c>
      <c r="AL176" s="298">
        <f t="shared" si="34"/>
        <v>0</v>
      </c>
      <c r="AM176" s="299">
        <f t="shared" si="35"/>
        <v>0</v>
      </c>
      <c r="AN176" s="300">
        <f t="shared" si="36"/>
        <v>0</v>
      </c>
      <c r="AO176" s="301">
        <f t="shared" si="37"/>
        <v>0</v>
      </c>
      <c r="AP176" s="298">
        <f t="shared" si="38"/>
        <v>0</v>
      </c>
      <c r="AQ176" s="299">
        <f t="shared" si="39"/>
        <v>0</v>
      </c>
      <c r="AR176" s="300">
        <f t="shared" si="40"/>
        <v>0</v>
      </c>
      <c r="AS176" s="301">
        <f t="shared" si="41"/>
        <v>0</v>
      </c>
      <c r="AT176" s="298">
        <f t="shared" si="42"/>
        <v>0</v>
      </c>
      <c r="AU176" s="299">
        <f t="shared" si="43"/>
        <v>0</v>
      </c>
      <c r="AV176" s="300">
        <f t="shared" si="44"/>
        <v>0</v>
      </c>
      <c r="AW176" s="301">
        <f t="shared" si="45"/>
        <v>0</v>
      </c>
      <c r="AX176" s="371">
        <f t="shared" si="46"/>
        <v>0</v>
      </c>
      <c r="AY176" s="303">
        <f t="shared" si="47"/>
        <v>0</v>
      </c>
      <c r="AZ176" s="291" t="str">
        <f>IF(AY176=0,"",
IF(SUM($AY$158:AY176)=1,BA176,
IF($AY$278&gt;SUM($AY$158:AY176),_xlfn.CONCAT(", ",BA176),
IF($AY$278=SUM($AY$158:AY176),_xlfn.CONCAT(" y ",BA176)))))</f>
        <v/>
      </c>
      <c r="BA176" s="231" t="s">
        <v>6230</v>
      </c>
      <c r="BB176" s="290">
        <f t="shared" si="48"/>
        <v>1</v>
      </c>
      <c r="BC176" s="291" t="str">
        <f>IF(BB176=0,"",
IF(SUM($BB$158:BB176)=1,BD176,
IF($BB$278&gt;SUM($BB$158:BB176),_xlfn.CONCAT(", ",BD176),
IF($BB$278=SUM($BB$158:BB176),_xlfn.CONCAT(" y ",BD176)))))</f>
        <v>, 19</v>
      </c>
      <c r="BD176" s="231" t="s">
        <v>6230</v>
      </c>
      <c r="BE176" s="483" t="str">
        <f t="shared" si="49"/>
        <v/>
      </c>
      <c r="BF176" s="484">
        <f t="shared" si="50"/>
        <v>0</v>
      </c>
      <c r="BG176" s="485">
        <f t="shared" si="51"/>
        <v>0</v>
      </c>
      <c r="BH176" s="486">
        <f t="shared" si="52"/>
        <v>0</v>
      </c>
      <c r="BI176" s="483" t="str">
        <f t="shared" si="53"/>
        <v/>
      </c>
      <c r="BJ176" s="484">
        <f t="shared" si="54"/>
        <v>0</v>
      </c>
      <c r="BK176" s="485">
        <f t="shared" si="55"/>
        <v>0</v>
      </c>
      <c r="BL176" s="486">
        <f t="shared" si="56"/>
        <v>0</v>
      </c>
      <c r="BM176" s="483" t="str">
        <f t="shared" si="57"/>
        <v/>
      </c>
      <c r="BN176" s="484">
        <f t="shared" si="58"/>
        <v>0</v>
      </c>
      <c r="BO176" s="485">
        <f t="shared" si="59"/>
        <v>0</v>
      </c>
      <c r="BP176" s="486">
        <f t="shared" si="60"/>
        <v>0</v>
      </c>
    </row>
    <row r="177" spans="1:68" ht="15" customHeight="1">
      <c r="A177" s="81"/>
      <c r="B177" s="128"/>
      <c r="C177" s="85" t="s">
        <v>107</v>
      </c>
      <c r="D177" s="732" t="str">
        <f>IF(CNGE_2024_M1_Secc1_Sub1!$D61="","",CNGE_2024_M1_Secc1_Sub1!$D61)</f>
        <v>COMISION DE ARBITRAJE MEDICO</v>
      </c>
      <c r="E177" s="733"/>
      <c r="F177" s="733"/>
      <c r="G177" s="733"/>
      <c r="H177" s="733"/>
      <c r="I177" s="733"/>
      <c r="J177" s="733"/>
      <c r="K177" s="733"/>
      <c r="L177" s="733"/>
      <c r="M177" s="733"/>
      <c r="N177" s="733"/>
      <c r="O177" s="733"/>
      <c r="P177" s="733"/>
      <c r="Q177" s="733"/>
      <c r="R177" s="734"/>
      <c r="S177" s="111" t="str">
        <f>IF(CNGE_2024_M1_Secc1_Sub2!$M393="","",CNGE_2024_M1_Secc1_Sub2!$M393)</f>
        <v/>
      </c>
      <c r="T177" s="111" t="str">
        <f>IF(CNGE_2024_M1_Secc1_Sub2!$S393="","",CNGE_2024_M1_Secc1_Sub2!$S393)</f>
        <v/>
      </c>
      <c r="U177" s="111" t="str">
        <f>IF(CNGE_2024_M1_Secc1_Sub2!$Y393="","",CNGE_2024_M1_Secc1_Sub2!$Y393)</f>
        <v/>
      </c>
      <c r="V177" s="111"/>
      <c r="W177" s="111"/>
      <c r="X177" s="111"/>
      <c r="Y177" s="111"/>
      <c r="Z177" s="111"/>
      <c r="AA177" s="111"/>
      <c r="AB177" s="111"/>
      <c r="AC177" s="111"/>
      <c r="AD177" s="111"/>
      <c r="AG177" s="269">
        <f t="shared" si="29"/>
        <v>1</v>
      </c>
      <c r="AH177" s="298" t="str">
        <f t="shared" si="30"/>
        <v/>
      </c>
      <c r="AI177" s="299">
        <f t="shared" si="31"/>
        <v>0</v>
      </c>
      <c r="AJ177" s="300">
        <f t="shared" si="32"/>
        <v>0</v>
      </c>
      <c r="AK177" s="301">
        <f t="shared" si="33"/>
        <v>0</v>
      </c>
      <c r="AL177" s="298">
        <f t="shared" si="34"/>
        <v>0</v>
      </c>
      <c r="AM177" s="299">
        <f t="shared" si="35"/>
        <v>0</v>
      </c>
      <c r="AN177" s="300">
        <f t="shared" si="36"/>
        <v>0</v>
      </c>
      <c r="AO177" s="301">
        <f t="shared" si="37"/>
        <v>0</v>
      </c>
      <c r="AP177" s="298">
        <f t="shared" si="38"/>
        <v>0</v>
      </c>
      <c r="AQ177" s="299">
        <f t="shared" si="39"/>
        <v>0</v>
      </c>
      <c r="AR177" s="300">
        <f t="shared" si="40"/>
        <v>0</v>
      </c>
      <c r="AS177" s="301">
        <f t="shared" si="41"/>
        <v>0</v>
      </c>
      <c r="AT177" s="298">
        <f t="shared" si="42"/>
        <v>0</v>
      </c>
      <c r="AU177" s="299">
        <f t="shared" si="43"/>
        <v>0</v>
      </c>
      <c r="AV177" s="300">
        <f t="shared" si="44"/>
        <v>0</v>
      </c>
      <c r="AW177" s="301">
        <f t="shared" si="45"/>
        <v>0</v>
      </c>
      <c r="AX177" s="371">
        <f t="shared" si="46"/>
        <v>0</v>
      </c>
      <c r="AY177" s="303">
        <f t="shared" si="47"/>
        <v>0</v>
      </c>
      <c r="AZ177" s="291" t="str">
        <f>IF(AY177=0,"",
IF(SUM($AY$158:AY177)=1,BA177,
IF($AY$278&gt;SUM($AY$158:AY177),_xlfn.CONCAT(", ",BA177),
IF($AY$278=SUM($AY$158:AY177),_xlfn.CONCAT(" y ",BA177)))))</f>
        <v/>
      </c>
      <c r="BA177" s="231" t="s">
        <v>6231</v>
      </c>
      <c r="BB177" s="290">
        <f t="shared" si="48"/>
        <v>1</v>
      </c>
      <c r="BC177" s="291" t="str">
        <f>IF(BB177=0,"",
IF(SUM($BB$158:BB177)=1,BD177,
IF($BB$278&gt;SUM($BB$158:BB177),_xlfn.CONCAT(", ",BD177),
IF($BB$278=SUM($BB$158:BB177),_xlfn.CONCAT(" y ",BD177)))))</f>
        <v>, 20</v>
      </c>
      <c r="BD177" s="231" t="s">
        <v>6231</v>
      </c>
      <c r="BE177" s="483" t="str">
        <f t="shared" si="49"/>
        <v/>
      </c>
      <c r="BF177" s="484">
        <f t="shared" si="50"/>
        <v>0</v>
      </c>
      <c r="BG177" s="485">
        <f t="shared" si="51"/>
        <v>0</v>
      </c>
      <c r="BH177" s="486">
        <f t="shared" si="52"/>
        <v>0</v>
      </c>
      <c r="BI177" s="483" t="str">
        <f t="shared" si="53"/>
        <v/>
      </c>
      <c r="BJ177" s="484">
        <f t="shared" si="54"/>
        <v>0</v>
      </c>
      <c r="BK177" s="485">
        <f t="shared" si="55"/>
        <v>0</v>
      </c>
      <c r="BL177" s="486">
        <f t="shared" si="56"/>
        <v>0</v>
      </c>
      <c r="BM177" s="483" t="str">
        <f t="shared" si="57"/>
        <v/>
      </c>
      <c r="BN177" s="484">
        <f t="shared" si="58"/>
        <v>0</v>
      </c>
      <c r="BO177" s="485">
        <f t="shared" si="59"/>
        <v>0</v>
      </c>
      <c r="BP177" s="486">
        <f t="shared" si="60"/>
        <v>0</v>
      </c>
    </row>
    <row r="178" spans="1:68" ht="15" customHeight="1">
      <c r="A178" s="6"/>
      <c r="B178" s="5"/>
      <c r="C178" s="85" t="s">
        <v>108</v>
      </c>
      <c r="D178" s="732" t="str">
        <f>IF(CNGE_2024_M1_Secc1_Sub1!$D62="","",CNGE_2024_M1_Secc1_Sub1!$D62)</f>
        <v>ACADEMIA VERACRUZANA DE LAS LENGUAS INDIGENAS</v>
      </c>
      <c r="E178" s="733"/>
      <c r="F178" s="733"/>
      <c r="G178" s="733"/>
      <c r="H178" s="733"/>
      <c r="I178" s="733"/>
      <c r="J178" s="733"/>
      <c r="K178" s="733"/>
      <c r="L178" s="733"/>
      <c r="M178" s="733"/>
      <c r="N178" s="733"/>
      <c r="O178" s="733"/>
      <c r="P178" s="733"/>
      <c r="Q178" s="733"/>
      <c r="R178" s="734"/>
      <c r="S178" s="111" t="str">
        <f>IF(CNGE_2024_M1_Secc1_Sub2!$M394="","",CNGE_2024_M1_Secc1_Sub2!$M394)</f>
        <v/>
      </c>
      <c r="T178" s="111" t="str">
        <f>IF(CNGE_2024_M1_Secc1_Sub2!$S394="","",CNGE_2024_M1_Secc1_Sub2!$S394)</f>
        <v/>
      </c>
      <c r="U178" s="111" t="str">
        <f>IF(CNGE_2024_M1_Secc1_Sub2!$Y394="","",CNGE_2024_M1_Secc1_Sub2!$Y394)</f>
        <v/>
      </c>
      <c r="V178" s="111"/>
      <c r="W178" s="111"/>
      <c r="X178" s="111"/>
      <c r="Y178" s="111"/>
      <c r="Z178" s="111"/>
      <c r="AA178" s="111"/>
      <c r="AB178" s="111"/>
      <c r="AC178" s="111"/>
      <c r="AD178" s="111"/>
      <c r="AG178" s="269">
        <f t="shared" si="29"/>
        <v>1</v>
      </c>
      <c r="AH178" s="298" t="str">
        <f t="shared" si="30"/>
        <v/>
      </c>
      <c r="AI178" s="299">
        <f t="shared" si="31"/>
        <v>0</v>
      </c>
      <c r="AJ178" s="300">
        <f t="shared" si="32"/>
        <v>0</v>
      </c>
      <c r="AK178" s="301">
        <f t="shared" si="33"/>
        <v>0</v>
      </c>
      <c r="AL178" s="298">
        <f t="shared" si="34"/>
        <v>0</v>
      </c>
      <c r="AM178" s="299">
        <f t="shared" si="35"/>
        <v>0</v>
      </c>
      <c r="AN178" s="300">
        <f t="shared" si="36"/>
        <v>0</v>
      </c>
      <c r="AO178" s="301">
        <f t="shared" si="37"/>
        <v>0</v>
      </c>
      <c r="AP178" s="298">
        <f t="shared" si="38"/>
        <v>0</v>
      </c>
      <c r="AQ178" s="299">
        <f t="shared" si="39"/>
        <v>0</v>
      </c>
      <c r="AR178" s="300">
        <f t="shared" si="40"/>
        <v>0</v>
      </c>
      <c r="AS178" s="301">
        <f t="shared" si="41"/>
        <v>0</v>
      </c>
      <c r="AT178" s="298">
        <f t="shared" si="42"/>
        <v>0</v>
      </c>
      <c r="AU178" s="299">
        <f t="shared" si="43"/>
        <v>0</v>
      </c>
      <c r="AV178" s="300">
        <f t="shared" si="44"/>
        <v>0</v>
      </c>
      <c r="AW178" s="301">
        <f t="shared" si="45"/>
        <v>0</v>
      </c>
      <c r="AX178" s="371">
        <f t="shared" si="46"/>
        <v>0</v>
      </c>
      <c r="AY178" s="303">
        <f t="shared" si="47"/>
        <v>0</v>
      </c>
      <c r="AZ178" s="291" t="str">
        <f>IF(AY178=0,"",
IF(SUM($AY$158:AY178)=1,BA178,
IF($AY$278&gt;SUM($AY$158:AY178),_xlfn.CONCAT(", ",BA178),
IF($AY$278=SUM($AY$158:AY178),_xlfn.CONCAT(" y ",BA178)))))</f>
        <v/>
      </c>
      <c r="BA178" s="231" t="s">
        <v>6232</v>
      </c>
      <c r="BB178" s="290">
        <f t="shared" si="48"/>
        <v>1</v>
      </c>
      <c r="BC178" s="291" t="str">
        <f>IF(BB178=0,"",
IF(SUM($BB$158:BB178)=1,BD178,
IF($BB$278&gt;SUM($BB$158:BB178),_xlfn.CONCAT(", ",BD178),
IF($BB$278=SUM($BB$158:BB178),_xlfn.CONCAT(" y ",BD178)))))</f>
        <v>, 21</v>
      </c>
      <c r="BD178" s="231" t="s">
        <v>6232</v>
      </c>
      <c r="BE178" s="483" t="str">
        <f t="shared" si="49"/>
        <v/>
      </c>
      <c r="BF178" s="484">
        <f t="shared" si="50"/>
        <v>0</v>
      </c>
      <c r="BG178" s="485">
        <f t="shared" si="51"/>
        <v>0</v>
      </c>
      <c r="BH178" s="486">
        <f t="shared" si="52"/>
        <v>0</v>
      </c>
      <c r="BI178" s="483" t="str">
        <f t="shared" si="53"/>
        <v/>
      </c>
      <c r="BJ178" s="484">
        <f t="shared" si="54"/>
        <v>0</v>
      </c>
      <c r="BK178" s="485">
        <f t="shared" si="55"/>
        <v>0</v>
      </c>
      <c r="BL178" s="486">
        <f t="shared" si="56"/>
        <v>0</v>
      </c>
      <c r="BM178" s="483" t="str">
        <f t="shared" si="57"/>
        <v/>
      </c>
      <c r="BN178" s="484">
        <f t="shared" si="58"/>
        <v>0</v>
      </c>
      <c r="BO178" s="485">
        <f t="shared" si="59"/>
        <v>0</v>
      </c>
      <c r="BP178" s="486">
        <f t="shared" si="60"/>
        <v>0</v>
      </c>
    </row>
    <row r="179" spans="1:68" ht="15" customHeight="1">
      <c r="A179" s="6"/>
      <c r="B179" s="5"/>
      <c r="C179" s="85" t="s">
        <v>109</v>
      </c>
      <c r="D179" s="732" t="str">
        <f>IF(CNGE_2024_M1_Secc1_Sub1!$D63="","",CNGE_2024_M1_Secc1_Sub1!$D63)</f>
        <v>INSTITUTO VERACRUZANO DEL DEPORTE</v>
      </c>
      <c r="E179" s="733"/>
      <c r="F179" s="733"/>
      <c r="G179" s="733"/>
      <c r="H179" s="733"/>
      <c r="I179" s="733"/>
      <c r="J179" s="733"/>
      <c r="K179" s="733"/>
      <c r="L179" s="733"/>
      <c r="M179" s="733"/>
      <c r="N179" s="733"/>
      <c r="O179" s="733"/>
      <c r="P179" s="733"/>
      <c r="Q179" s="733"/>
      <c r="R179" s="734"/>
      <c r="S179" s="111" t="str">
        <f>IF(CNGE_2024_M1_Secc1_Sub2!$M395="","",CNGE_2024_M1_Secc1_Sub2!$M395)</f>
        <v/>
      </c>
      <c r="T179" s="111" t="str">
        <f>IF(CNGE_2024_M1_Secc1_Sub2!$S395="","",CNGE_2024_M1_Secc1_Sub2!$S395)</f>
        <v/>
      </c>
      <c r="U179" s="111" t="str">
        <f>IF(CNGE_2024_M1_Secc1_Sub2!$Y395="","",CNGE_2024_M1_Secc1_Sub2!$Y395)</f>
        <v/>
      </c>
      <c r="V179" s="111"/>
      <c r="W179" s="111"/>
      <c r="X179" s="111"/>
      <c r="Y179" s="111"/>
      <c r="Z179" s="111"/>
      <c r="AA179" s="111"/>
      <c r="AB179" s="111"/>
      <c r="AC179" s="111"/>
      <c r="AD179" s="111"/>
      <c r="AG179" s="269">
        <f t="shared" si="29"/>
        <v>1</v>
      </c>
      <c r="AH179" s="298" t="str">
        <f t="shared" si="30"/>
        <v/>
      </c>
      <c r="AI179" s="299">
        <f t="shared" si="31"/>
        <v>0</v>
      </c>
      <c r="AJ179" s="300">
        <f t="shared" si="32"/>
        <v>0</v>
      </c>
      <c r="AK179" s="301">
        <f t="shared" si="33"/>
        <v>0</v>
      </c>
      <c r="AL179" s="298">
        <f t="shared" si="34"/>
        <v>0</v>
      </c>
      <c r="AM179" s="299">
        <f t="shared" si="35"/>
        <v>0</v>
      </c>
      <c r="AN179" s="300">
        <f t="shared" si="36"/>
        <v>0</v>
      </c>
      <c r="AO179" s="301">
        <f t="shared" si="37"/>
        <v>0</v>
      </c>
      <c r="AP179" s="298">
        <f t="shared" si="38"/>
        <v>0</v>
      </c>
      <c r="AQ179" s="299">
        <f t="shared" si="39"/>
        <v>0</v>
      </c>
      <c r="AR179" s="300">
        <f t="shared" si="40"/>
        <v>0</v>
      </c>
      <c r="AS179" s="301">
        <f t="shared" si="41"/>
        <v>0</v>
      </c>
      <c r="AT179" s="298">
        <f t="shared" si="42"/>
        <v>0</v>
      </c>
      <c r="AU179" s="299">
        <f t="shared" si="43"/>
        <v>0</v>
      </c>
      <c r="AV179" s="300">
        <f t="shared" si="44"/>
        <v>0</v>
      </c>
      <c r="AW179" s="301">
        <f t="shared" si="45"/>
        <v>0</v>
      </c>
      <c r="AX179" s="371">
        <f t="shared" si="46"/>
        <v>0</v>
      </c>
      <c r="AY179" s="303">
        <f t="shared" si="47"/>
        <v>0</v>
      </c>
      <c r="AZ179" s="291" t="str">
        <f>IF(AY179=0,"",
IF(SUM($AY$158:AY179)=1,BA179,
IF($AY$278&gt;SUM($AY$158:AY179),_xlfn.CONCAT(", ",BA179),
IF($AY$278=SUM($AY$158:AY179),_xlfn.CONCAT(" y ",BA179)))))</f>
        <v/>
      </c>
      <c r="BA179" s="231" t="s">
        <v>6233</v>
      </c>
      <c r="BB179" s="290">
        <f t="shared" si="48"/>
        <v>1</v>
      </c>
      <c r="BC179" s="291" t="str">
        <f>IF(BB179=0,"",
IF(SUM($BB$158:BB179)=1,BD179,
IF($BB$278&gt;SUM($BB$158:BB179),_xlfn.CONCAT(", ",BD179),
IF($BB$278=SUM($BB$158:BB179),_xlfn.CONCAT(" y ",BD179)))))</f>
        <v>, 22</v>
      </c>
      <c r="BD179" s="231" t="s">
        <v>6233</v>
      </c>
      <c r="BE179" s="483" t="str">
        <f t="shared" si="49"/>
        <v/>
      </c>
      <c r="BF179" s="484">
        <f t="shared" si="50"/>
        <v>0</v>
      </c>
      <c r="BG179" s="485">
        <f t="shared" si="51"/>
        <v>0</v>
      </c>
      <c r="BH179" s="486">
        <f t="shared" si="52"/>
        <v>0</v>
      </c>
      <c r="BI179" s="483" t="str">
        <f t="shared" si="53"/>
        <v/>
      </c>
      <c r="BJ179" s="484">
        <f t="shared" si="54"/>
        <v>0</v>
      </c>
      <c r="BK179" s="485">
        <f t="shared" si="55"/>
        <v>0</v>
      </c>
      <c r="BL179" s="486">
        <f t="shared" si="56"/>
        <v>0</v>
      </c>
      <c r="BM179" s="483" t="str">
        <f t="shared" si="57"/>
        <v/>
      </c>
      <c r="BN179" s="484">
        <f t="shared" si="58"/>
        <v>0</v>
      </c>
      <c r="BO179" s="485">
        <f t="shared" si="59"/>
        <v>0</v>
      </c>
      <c r="BP179" s="486">
        <f t="shared" si="60"/>
        <v>0</v>
      </c>
    </row>
    <row r="180" spans="1:68" ht="15" customHeight="1">
      <c r="A180" s="6"/>
      <c r="B180" s="5"/>
      <c r="C180" s="85" t="s">
        <v>110</v>
      </c>
      <c r="D180" s="732" t="str">
        <f>IF(CNGE_2024_M1_Secc1_Sub1!$D64="","",CNGE_2024_M1_Secc1_Sub1!$D64)</f>
        <v>INSTITUTO DE ESPACIOS EDUCATIVOS DEL ESTADO DE VERACRUZ</v>
      </c>
      <c r="E180" s="733"/>
      <c r="F180" s="733"/>
      <c r="G180" s="733"/>
      <c r="H180" s="733"/>
      <c r="I180" s="733"/>
      <c r="J180" s="733"/>
      <c r="K180" s="733"/>
      <c r="L180" s="733"/>
      <c r="M180" s="733"/>
      <c r="N180" s="733"/>
      <c r="O180" s="733"/>
      <c r="P180" s="733"/>
      <c r="Q180" s="733"/>
      <c r="R180" s="734"/>
      <c r="S180" s="111" t="str">
        <f>IF(CNGE_2024_M1_Secc1_Sub2!$M396="","",CNGE_2024_M1_Secc1_Sub2!$M396)</f>
        <v/>
      </c>
      <c r="T180" s="111" t="str">
        <f>IF(CNGE_2024_M1_Secc1_Sub2!$S396="","",CNGE_2024_M1_Secc1_Sub2!$S396)</f>
        <v/>
      </c>
      <c r="U180" s="111" t="str">
        <f>IF(CNGE_2024_M1_Secc1_Sub2!$Y396="","",CNGE_2024_M1_Secc1_Sub2!$Y396)</f>
        <v/>
      </c>
      <c r="V180" s="111"/>
      <c r="W180" s="111"/>
      <c r="X180" s="111"/>
      <c r="Y180" s="111"/>
      <c r="Z180" s="111"/>
      <c r="AA180" s="111"/>
      <c r="AB180" s="111"/>
      <c r="AC180" s="111"/>
      <c r="AD180" s="111"/>
      <c r="AG180" s="269">
        <f t="shared" si="29"/>
        <v>1</v>
      </c>
      <c r="AH180" s="298" t="str">
        <f t="shared" si="30"/>
        <v/>
      </c>
      <c r="AI180" s="299">
        <f t="shared" si="31"/>
        <v>0</v>
      </c>
      <c r="AJ180" s="300">
        <f t="shared" si="32"/>
        <v>0</v>
      </c>
      <c r="AK180" s="301">
        <f t="shared" si="33"/>
        <v>0</v>
      </c>
      <c r="AL180" s="298">
        <f t="shared" si="34"/>
        <v>0</v>
      </c>
      <c r="AM180" s="299">
        <f t="shared" si="35"/>
        <v>0</v>
      </c>
      <c r="AN180" s="300">
        <f t="shared" si="36"/>
        <v>0</v>
      </c>
      <c r="AO180" s="301">
        <f t="shared" si="37"/>
        <v>0</v>
      </c>
      <c r="AP180" s="298">
        <f t="shared" si="38"/>
        <v>0</v>
      </c>
      <c r="AQ180" s="299">
        <f t="shared" si="39"/>
        <v>0</v>
      </c>
      <c r="AR180" s="300">
        <f t="shared" si="40"/>
        <v>0</v>
      </c>
      <c r="AS180" s="301">
        <f t="shared" si="41"/>
        <v>0</v>
      </c>
      <c r="AT180" s="298">
        <f t="shared" si="42"/>
        <v>0</v>
      </c>
      <c r="AU180" s="299">
        <f t="shared" si="43"/>
        <v>0</v>
      </c>
      <c r="AV180" s="300">
        <f t="shared" si="44"/>
        <v>0</v>
      </c>
      <c r="AW180" s="301">
        <f t="shared" si="45"/>
        <v>0</v>
      </c>
      <c r="AX180" s="371">
        <f t="shared" si="46"/>
        <v>0</v>
      </c>
      <c r="AY180" s="303">
        <f t="shared" si="47"/>
        <v>0</v>
      </c>
      <c r="AZ180" s="291" t="str">
        <f>IF(AY180=0,"",
IF(SUM($AY$158:AY180)=1,BA180,
IF($AY$278&gt;SUM($AY$158:AY180),_xlfn.CONCAT(", ",BA180),
IF($AY$278=SUM($AY$158:AY180),_xlfn.CONCAT(" y ",BA180)))))</f>
        <v/>
      </c>
      <c r="BA180" s="231" t="s">
        <v>6234</v>
      </c>
      <c r="BB180" s="290">
        <f t="shared" si="48"/>
        <v>1</v>
      </c>
      <c r="BC180" s="291" t="str">
        <f>IF(BB180=0,"",
IF(SUM($BB$158:BB180)=1,BD180,
IF($BB$278&gt;SUM($BB$158:BB180),_xlfn.CONCAT(", ",BD180),
IF($BB$278=SUM($BB$158:BB180),_xlfn.CONCAT(" y ",BD180)))))</f>
        <v>, 23</v>
      </c>
      <c r="BD180" s="231" t="s">
        <v>6234</v>
      </c>
      <c r="BE180" s="483" t="str">
        <f t="shared" si="49"/>
        <v/>
      </c>
      <c r="BF180" s="484">
        <f t="shared" si="50"/>
        <v>0</v>
      </c>
      <c r="BG180" s="485">
        <f t="shared" si="51"/>
        <v>0</v>
      </c>
      <c r="BH180" s="486">
        <f t="shared" si="52"/>
        <v>0</v>
      </c>
      <c r="BI180" s="483" t="str">
        <f t="shared" si="53"/>
        <v/>
      </c>
      <c r="BJ180" s="484">
        <f t="shared" si="54"/>
        <v>0</v>
      </c>
      <c r="BK180" s="485">
        <f t="shared" si="55"/>
        <v>0</v>
      </c>
      <c r="BL180" s="486">
        <f t="shared" si="56"/>
        <v>0</v>
      </c>
      <c r="BM180" s="483" t="str">
        <f t="shared" si="57"/>
        <v/>
      </c>
      <c r="BN180" s="484">
        <f t="shared" si="58"/>
        <v>0</v>
      </c>
      <c r="BO180" s="485">
        <f t="shared" si="59"/>
        <v>0</v>
      </c>
      <c r="BP180" s="486">
        <f t="shared" si="60"/>
        <v>0</v>
      </c>
    </row>
    <row r="181" spans="1:68" ht="15" customHeight="1">
      <c r="A181" s="6"/>
      <c r="B181" s="5"/>
      <c r="C181" s="85" t="s">
        <v>111</v>
      </c>
      <c r="D181" s="732" t="str">
        <f>IF(CNGE_2024_M1_Secc1_Sub1!$D65="","",CNGE_2024_M1_Secc1_Sub1!$D65)</f>
        <v>COLEGIO DE BACHILLERES DEL ESTADO DE VERACRUZ</v>
      </c>
      <c r="E181" s="733"/>
      <c r="F181" s="733"/>
      <c r="G181" s="733"/>
      <c r="H181" s="733"/>
      <c r="I181" s="733"/>
      <c r="J181" s="733"/>
      <c r="K181" s="733"/>
      <c r="L181" s="733"/>
      <c r="M181" s="733"/>
      <c r="N181" s="733"/>
      <c r="O181" s="733"/>
      <c r="P181" s="733"/>
      <c r="Q181" s="733"/>
      <c r="R181" s="734"/>
      <c r="S181" s="111" t="str">
        <f>IF(CNGE_2024_M1_Secc1_Sub2!$M397="","",CNGE_2024_M1_Secc1_Sub2!$M397)</f>
        <v/>
      </c>
      <c r="T181" s="111" t="str">
        <f>IF(CNGE_2024_M1_Secc1_Sub2!$S397="","",CNGE_2024_M1_Secc1_Sub2!$S397)</f>
        <v/>
      </c>
      <c r="U181" s="111" t="str">
        <f>IF(CNGE_2024_M1_Secc1_Sub2!$Y397="","",CNGE_2024_M1_Secc1_Sub2!$Y397)</f>
        <v/>
      </c>
      <c r="V181" s="111"/>
      <c r="W181" s="111"/>
      <c r="X181" s="111"/>
      <c r="Y181" s="111"/>
      <c r="Z181" s="111"/>
      <c r="AA181" s="111"/>
      <c r="AB181" s="111"/>
      <c r="AC181" s="111"/>
      <c r="AD181" s="111"/>
      <c r="AG181" s="269">
        <f t="shared" si="29"/>
        <v>1</v>
      </c>
      <c r="AH181" s="298" t="str">
        <f t="shared" si="30"/>
        <v/>
      </c>
      <c r="AI181" s="299">
        <f t="shared" si="31"/>
        <v>0</v>
      </c>
      <c r="AJ181" s="300">
        <f t="shared" si="32"/>
        <v>0</v>
      </c>
      <c r="AK181" s="301">
        <f t="shared" si="33"/>
        <v>0</v>
      </c>
      <c r="AL181" s="298">
        <f t="shared" si="34"/>
        <v>0</v>
      </c>
      <c r="AM181" s="299">
        <f t="shared" si="35"/>
        <v>0</v>
      </c>
      <c r="AN181" s="300">
        <f t="shared" si="36"/>
        <v>0</v>
      </c>
      <c r="AO181" s="301">
        <f t="shared" si="37"/>
        <v>0</v>
      </c>
      <c r="AP181" s="298">
        <f t="shared" si="38"/>
        <v>0</v>
      </c>
      <c r="AQ181" s="299">
        <f t="shared" si="39"/>
        <v>0</v>
      </c>
      <c r="AR181" s="300">
        <f t="shared" si="40"/>
        <v>0</v>
      </c>
      <c r="AS181" s="301">
        <f t="shared" si="41"/>
        <v>0</v>
      </c>
      <c r="AT181" s="298">
        <f t="shared" si="42"/>
        <v>0</v>
      </c>
      <c r="AU181" s="299">
        <f t="shared" si="43"/>
        <v>0</v>
      </c>
      <c r="AV181" s="300">
        <f t="shared" si="44"/>
        <v>0</v>
      </c>
      <c r="AW181" s="301">
        <f t="shared" si="45"/>
        <v>0</v>
      </c>
      <c r="AX181" s="371">
        <f t="shared" si="46"/>
        <v>0</v>
      </c>
      <c r="AY181" s="303">
        <f t="shared" si="47"/>
        <v>0</v>
      </c>
      <c r="AZ181" s="291" t="str">
        <f>IF(AY181=0,"",
IF(SUM($AY$158:AY181)=1,BA181,
IF($AY$278&gt;SUM($AY$158:AY181),_xlfn.CONCAT(", ",BA181),
IF($AY$278=SUM($AY$158:AY181),_xlfn.CONCAT(" y ",BA181)))))</f>
        <v/>
      </c>
      <c r="BA181" s="231" t="s">
        <v>6235</v>
      </c>
      <c r="BB181" s="290">
        <f t="shared" si="48"/>
        <v>1</v>
      </c>
      <c r="BC181" s="291" t="str">
        <f>IF(BB181=0,"",
IF(SUM($BB$158:BB181)=1,BD181,
IF($BB$278&gt;SUM($BB$158:BB181),_xlfn.CONCAT(", ",BD181),
IF($BB$278=SUM($BB$158:BB181),_xlfn.CONCAT(" y ",BD181)))))</f>
        <v>, 24</v>
      </c>
      <c r="BD181" s="231" t="s">
        <v>6235</v>
      </c>
      <c r="BE181" s="483" t="str">
        <f t="shared" si="49"/>
        <v/>
      </c>
      <c r="BF181" s="484">
        <f t="shared" si="50"/>
        <v>0</v>
      </c>
      <c r="BG181" s="485">
        <f t="shared" si="51"/>
        <v>0</v>
      </c>
      <c r="BH181" s="486">
        <f t="shared" si="52"/>
        <v>0</v>
      </c>
      <c r="BI181" s="483" t="str">
        <f t="shared" si="53"/>
        <v/>
      </c>
      <c r="BJ181" s="484">
        <f t="shared" si="54"/>
        <v>0</v>
      </c>
      <c r="BK181" s="485">
        <f t="shared" si="55"/>
        <v>0</v>
      </c>
      <c r="BL181" s="486">
        <f t="shared" si="56"/>
        <v>0</v>
      </c>
      <c r="BM181" s="483" t="str">
        <f t="shared" si="57"/>
        <v/>
      </c>
      <c r="BN181" s="484">
        <f t="shared" si="58"/>
        <v>0</v>
      </c>
      <c r="BO181" s="485">
        <f t="shared" si="59"/>
        <v>0</v>
      </c>
      <c r="BP181" s="486">
        <f t="shared" si="60"/>
        <v>0</v>
      </c>
    </row>
    <row r="182" spans="1:68" ht="15" customHeight="1">
      <c r="A182" s="6"/>
      <c r="B182" s="5"/>
      <c r="C182" s="85" t="s">
        <v>112</v>
      </c>
      <c r="D182" s="732" t="str">
        <f>IF(CNGE_2024_M1_Secc1_Sub1!$D66="","",CNGE_2024_M1_Secc1_Sub1!$D66)</f>
        <v>INSTITUTO TECNOLOGICO SUPERIOR DE MISANTLA</v>
      </c>
      <c r="E182" s="733"/>
      <c r="F182" s="733"/>
      <c r="G182" s="733"/>
      <c r="H182" s="733"/>
      <c r="I182" s="733"/>
      <c r="J182" s="733"/>
      <c r="K182" s="733"/>
      <c r="L182" s="733"/>
      <c r="M182" s="733"/>
      <c r="N182" s="733"/>
      <c r="O182" s="733"/>
      <c r="P182" s="733"/>
      <c r="Q182" s="733"/>
      <c r="R182" s="734"/>
      <c r="S182" s="111" t="str">
        <f>IF(CNGE_2024_M1_Secc1_Sub2!$M398="","",CNGE_2024_M1_Secc1_Sub2!$M398)</f>
        <v/>
      </c>
      <c r="T182" s="111" t="str">
        <f>IF(CNGE_2024_M1_Secc1_Sub2!$S398="","",CNGE_2024_M1_Secc1_Sub2!$S398)</f>
        <v/>
      </c>
      <c r="U182" s="111" t="str">
        <f>IF(CNGE_2024_M1_Secc1_Sub2!$Y398="","",CNGE_2024_M1_Secc1_Sub2!$Y398)</f>
        <v/>
      </c>
      <c r="V182" s="111"/>
      <c r="W182" s="111"/>
      <c r="X182" s="111"/>
      <c r="Y182" s="111"/>
      <c r="Z182" s="111"/>
      <c r="AA182" s="111"/>
      <c r="AB182" s="111"/>
      <c r="AC182" s="111"/>
      <c r="AD182" s="111"/>
      <c r="AG182" s="269">
        <f t="shared" si="29"/>
        <v>1</v>
      </c>
      <c r="AH182" s="298" t="str">
        <f t="shared" si="30"/>
        <v/>
      </c>
      <c r="AI182" s="299">
        <f t="shared" si="31"/>
        <v>0</v>
      </c>
      <c r="AJ182" s="300">
        <f t="shared" si="32"/>
        <v>0</v>
      </c>
      <c r="AK182" s="301">
        <f t="shared" si="33"/>
        <v>0</v>
      </c>
      <c r="AL182" s="298">
        <f t="shared" si="34"/>
        <v>0</v>
      </c>
      <c r="AM182" s="299">
        <f t="shared" si="35"/>
        <v>0</v>
      </c>
      <c r="AN182" s="300">
        <f t="shared" si="36"/>
        <v>0</v>
      </c>
      <c r="AO182" s="301">
        <f t="shared" si="37"/>
        <v>0</v>
      </c>
      <c r="AP182" s="298">
        <f t="shared" si="38"/>
        <v>0</v>
      </c>
      <c r="AQ182" s="299">
        <f t="shared" si="39"/>
        <v>0</v>
      </c>
      <c r="AR182" s="300">
        <f t="shared" si="40"/>
        <v>0</v>
      </c>
      <c r="AS182" s="301">
        <f t="shared" si="41"/>
        <v>0</v>
      </c>
      <c r="AT182" s="298">
        <f t="shared" si="42"/>
        <v>0</v>
      </c>
      <c r="AU182" s="299">
        <f t="shared" si="43"/>
        <v>0</v>
      </c>
      <c r="AV182" s="300">
        <f t="shared" si="44"/>
        <v>0</v>
      </c>
      <c r="AW182" s="301">
        <f t="shared" si="45"/>
        <v>0</v>
      </c>
      <c r="AX182" s="371">
        <f t="shared" si="46"/>
        <v>0</v>
      </c>
      <c r="AY182" s="303">
        <f t="shared" si="47"/>
        <v>0</v>
      </c>
      <c r="AZ182" s="291" t="str">
        <f>IF(AY182=0,"",
IF(SUM($AY$158:AY182)=1,BA182,
IF($AY$278&gt;SUM($AY$158:AY182),_xlfn.CONCAT(", ",BA182),
IF($AY$278=SUM($AY$158:AY182),_xlfn.CONCAT(" y ",BA182)))))</f>
        <v/>
      </c>
      <c r="BA182" s="231" t="s">
        <v>6236</v>
      </c>
      <c r="BB182" s="290">
        <f t="shared" si="48"/>
        <v>1</v>
      </c>
      <c r="BC182" s="291" t="str">
        <f>IF(BB182=0,"",
IF(SUM($BB$158:BB182)=1,BD182,
IF($BB$278&gt;SUM($BB$158:BB182),_xlfn.CONCAT(", ",BD182),
IF($BB$278=SUM($BB$158:BB182),_xlfn.CONCAT(" y ",BD182)))))</f>
        <v>, 25</v>
      </c>
      <c r="BD182" s="231" t="s">
        <v>6236</v>
      </c>
      <c r="BE182" s="483" t="str">
        <f t="shared" si="49"/>
        <v/>
      </c>
      <c r="BF182" s="484">
        <f t="shared" si="50"/>
        <v>0</v>
      </c>
      <c r="BG182" s="485">
        <f t="shared" si="51"/>
        <v>0</v>
      </c>
      <c r="BH182" s="486">
        <f t="shared" si="52"/>
        <v>0</v>
      </c>
      <c r="BI182" s="483" t="str">
        <f t="shared" si="53"/>
        <v/>
      </c>
      <c r="BJ182" s="484">
        <f t="shared" si="54"/>
        <v>0</v>
      </c>
      <c r="BK182" s="485">
        <f t="shared" si="55"/>
        <v>0</v>
      </c>
      <c r="BL182" s="486">
        <f t="shared" si="56"/>
        <v>0</v>
      </c>
      <c r="BM182" s="483" t="str">
        <f t="shared" si="57"/>
        <v/>
      </c>
      <c r="BN182" s="484">
        <f t="shared" si="58"/>
        <v>0</v>
      </c>
      <c r="BO182" s="485">
        <f t="shared" si="59"/>
        <v>0</v>
      </c>
      <c r="BP182" s="486">
        <f t="shared" si="60"/>
        <v>0</v>
      </c>
    </row>
    <row r="183" spans="1:68" ht="15" customHeight="1">
      <c r="A183" s="6"/>
      <c r="B183" s="5"/>
      <c r="C183" s="85" t="s">
        <v>113</v>
      </c>
      <c r="D183" s="732" t="str">
        <f>IF(CNGE_2024_M1_Secc1_Sub1!$D67="","",CNGE_2024_M1_Secc1_Sub1!$D67)</f>
        <v>INSTITUTO TECNOLOGICO SUPERIOR DE SAN ANDRES TUXTLA</v>
      </c>
      <c r="E183" s="733"/>
      <c r="F183" s="733"/>
      <c r="G183" s="733"/>
      <c r="H183" s="733"/>
      <c r="I183" s="733"/>
      <c r="J183" s="733"/>
      <c r="K183" s="733"/>
      <c r="L183" s="733"/>
      <c r="M183" s="733"/>
      <c r="N183" s="733"/>
      <c r="O183" s="733"/>
      <c r="P183" s="733"/>
      <c r="Q183" s="733"/>
      <c r="R183" s="734"/>
      <c r="S183" s="111" t="str">
        <f>IF(CNGE_2024_M1_Secc1_Sub2!$M399="","",CNGE_2024_M1_Secc1_Sub2!$M399)</f>
        <v/>
      </c>
      <c r="T183" s="111" t="str">
        <f>IF(CNGE_2024_M1_Secc1_Sub2!$S399="","",CNGE_2024_M1_Secc1_Sub2!$S399)</f>
        <v/>
      </c>
      <c r="U183" s="111" t="str">
        <f>IF(CNGE_2024_M1_Secc1_Sub2!$Y399="","",CNGE_2024_M1_Secc1_Sub2!$Y399)</f>
        <v/>
      </c>
      <c r="V183" s="111"/>
      <c r="W183" s="111"/>
      <c r="X183" s="111"/>
      <c r="Y183" s="111"/>
      <c r="Z183" s="111"/>
      <c r="AA183" s="111"/>
      <c r="AB183" s="111"/>
      <c r="AC183" s="111"/>
      <c r="AD183" s="111"/>
      <c r="AG183" s="269">
        <f t="shared" si="29"/>
        <v>1</v>
      </c>
      <c r="AH183" s="298" t="str">
        <f t="shared" si="30"/>
        <v/>
      </c>
      <c r="AI183" s="299">
        <f t="shared" si="31"/>
        <v>0</v>
      </c>
      <c r="AJ183" s="300">
        <f t="shared" si="32"/>
        <v>0</v>
      </c>
      <c r="AK183" s="301">
        <f t="shared" si="33"/>
        <v>0</v>
      </c>
      <c r="AL183" s="298">
        <f t="shared" si="34"/>
        <v>0</v>
      </c>
      <c r="AM183" s="299">
        <f t="shared" si="35"/>
        <v>0</v>
      </c>
      <c r="AN183" s="300">
        <f t="shared" si="36"/>
        <v>0</v>
      </c>
      <c r="AO183" s="301">
        <f t="shared" si="37"/>
        <v>0</v>
      </c>
      <c r="AP183" s="298">
        <f t="shared" si="38"/>
        <v>0</v>
      </c>
      <c r="AQ183" s="299">
        <f t="shared" si="39"/>
        <v>0</v>
      </c>
      <c r="AR183" s="300">
        <f t="shared" si="40"/>
        <v>0</v>
      </c>
      <c r="AS183" s="301">
        <f t="shared" si="41"/>
        <v>0</v>
      </c>
      <c r="AT183" s="298">
        <f t="shared" si="42"/>
        <v>0</v>
      </c>
      <c r="AU183" s="299">
        <f t="shared" si="43"/>
        <v>0</v>
      </c>
      <c r="AV183" s="300">
        <f t="shared" si="44"/>
        <v>0</v>
      </c>
      <c r="AW183" s="301">
        <f t="shared" si="45"/>
        <v>0</v>
      </c>
      <c r="AX183" s="371">
        <f t="shared" si="46"/>
        <v>0</v>
      </c>
      <c r="AY183" s="303">
        <f t="shared" si="47"/>
        <v>0</v>
      </c>
      <c r="AZ183" s="291" t="str">
        <f>IF(AY183=0,"",
IF(SUM($AY$158:AY183)=1,BA183,
IF($AY$278&gt;SUM($AY$158:AY183),_xlfn.CONCAT(", ",BA183),
IF($AY$278=SUM($AY$158:AY183),_xlfn.CONCAT(" y ",BA183)))))</f>
        <v/>
      </c>
      <c r="BA183" s="231" t="s">
        <v>6237</v>
      </c>
      <c r="BB183" s="290">
        <f t="shared" si="48"/>
        <v>1</v>
      </c>
      <c r="BC183" s="291" t="str">
        <f>IF(BB183=0,"",
IF(SUM($BB$158:BB183)=1,BD183,
IF($BB$278&gt;SUM($BB$158:BB183),_xlfn.CONCAT(", ",BD183),
IF($BB$278=SUM($BB$158:BB183),_xlfn.CONCAT(" y ",BD183)))))</f>
        <v>, 26</v>
      </c>
      <c r="BD183" s="231" t="s">
        <v>6237</v>
      </c>
      <c r="BE183" s="483" t="str">
        <f t="shared" si="49"/>
        <v/>
      </c>
      <c r="BF183" s="484">
        <f t="shared" si="50"/>
        <v>0</v>
      </c>
      <c r="BG183" s="485">
        <f t="shared" si="51"/>
        <v>0</v>
      </c>
      <c r="BH183" s="486">
        <f t="shared" si="52"/>
        <v>0</v>
      </c>
      <c r="BI183" s="483" t="str">
        <f t="shared" si="53"/>
        <v/>
      </c>
      <c r="BJ183" s="484">
        <f t="shared" si="54"/>
        <v>0</v>
      </c>
      <c r="BK183" s="485">
        <f t="shared" si="55"/>
        <v>0</v>
      </c>
      <c r="BL183" s="486">
        <f t="shared" si="56"/>
        <v>0</v>
      </c>
      <c r="BM183" s="483" t="str">
        <f t="shared" si="57"/>
        <v/>
      </c>
      <c r="BN183" s="484">
        <f t="shared" si="58"/>
        <v>0</v>
      </c>
      <c r="BO183" s="485">
        <f t="shared" si="59"/>
        <v>0</v>
      </c>
      <c r="BP183" s="486">
        <f t="shared" si="60"/>
        <v>0</v>
      </c>
    </row>
    <row r="184" spans="1:68" ht="15" customHeight="1">
      <c r="A184" s="6"/>
      <c r="B184" s="5"/>
      <c r="C184" s="85" t="s">
        <v>114</v>
      </c>
      <c r="D184" s="732" t="str">
        <f>IF(CNGE_2024_M1_Secc1_Sub1!$D68="","",CNGE_2024_M1_Secc1_Sub1!$D68)</f>
        <v>INSTITUTO TECNOLOGICO SUPERIOR DE TANTOYUCA</v>
      </c>
      <c r="E184" s="733"/>
      <c r="F184" s="733"/>
      <c r="G184" s="733"/>
      <c r="H184" s="733"/>
      <c r="I184" s="733"/>
      <c r="J184" s="733"/>
      <c r="K184" s="733"/>
      <c r="L184" s="733"/>
      <c r="M184" s="733"/>
      <c r="N184" s="733"/>
      <c r="O184" s="733"/>
      <c r="P184" s="733"/>
      <c r="Q184" s="733"/>
      <c r="R184" s="734"/>
      <c r="S184" s="111" t="str">
        <f>IF(CNGE_2024_M1_Secc1_Sub2!$M400="","",CNGE_2024_M1_Secc1_Sub2!$M400)</f>
        <v/>
      </c>
      <c r="T184" s="111" t="str">
        <f>IF(CNGE_2024_M1_Secc1_Sub2!$S400="","",CNGE_2024_M1_Secc1_Sub2!$S400)</f>
        <v/>
      </c>
      <c r="U184" s="111" t="str">
        <f>IF(CNGE_2024_M1_Secc1_Sub2!$Y400="","",CNGE_2024_M1_Secc1_Sub2!$Y400)</f>
        <v/>
      </c>
      <c r="V184" s="111"/>
      <c r="W184" s="111"/>
      <c r="X184" s="111"/>
      <c r="Y184" s="111"/>
      <c r="Z184" s="111"/>
      <c r="AA184" s="111"/>
      <c r="AB184" s="111"/>
      <c r="AC184" s="111"/>
      <c r="AD184" s="111"/>
      <c r="AG184" s="269">
        <f t="shared" si="29"/>
        <v>1</v>
      </c>
      <c r="AH184" s="298" t="str">
        <f t="shared" si="30"/>
        <v/>
      </c>
      <c r="AI184" s="299">
        <f t="shared" si="31"/>
        <v>0</v>
      </c>
      <c r="AJ184" s="300">
        <f t="shared" si="32"/>
        <v>0</v>
      </c>
      <c r="AK184" s="301">
        <f t="shared" si="33"/>
        <v>0</v>
      </c>
      <c r="AL184" s="298">
        <f t="shared" si="34"/>
        <v>0</v>
      </c>
      <c r="AM184" s="299">
        <f t="shared" si="35"/>
        <v>0</v>
      </c>
      <c r="AN184" s="300">
        <f t="shared" si="36"/>
        <v>0</v>
      </c>
      <c r="AO184" s="301">
        <f t="shared" si="37"/>
        <v>0</v>
      </c>
      <c r="AP184" s="298">
        <f t="shared" si="38"/>
        <v>0</v>
      </c>
      <c r="AQ184" s="299">
        <f t="shared" si="39"/>
        <v>0</v>
      </c>
      <c r="AR184" s="300">
        <f t="shared" si="40"/>
        <v>0</v>
      </c>
      <c r="AS184" s="301">
        <f t="shared" si="41"/>
        <v>0</v>
      </c>
      <c r="AT184" s="298">
        <f t="shared" si="42"/>
        <v>0</v>
      </c>
      <c r="AU184" s="299">
        <f t="shared" si="43"/>
        <v>0</v>
      </c>
      <c r="AV184" s="300">
        <f t="shared" si="44"/>
        <v>0</v>
      </c>
      <c r="AW184" s="301">
        <f t="shared" si="45"/>
        <v>0</v>
      </c>
      <c r="AX184" s="371">
        <f t="shared" si="46"/>
        <v>0</v>
      </c>
      <c r="AY184" s="303">
        <f t="shared" si="47"/>
        <v>0</v>
      </c>
      <c r="AZ184" s="291" t="str">
        <f>IF(AY184=0,"",
IF(SUM($AY$158:AY184)=1,BA184,
IF($AY$278&gt;SUM($AY$158:AY184),_xlfn.CONCAT(", ",BA184),
IF($AY$278=SUM($AY$158:AY184),_xlfn.CONCAT(" y ",BA184)))))</f>
        <v/>
      </c>
      <c r="BA184" s="231" t="s">
        <v>6238</v>
      </c>
      <c r="BB184" s="290">
        <f t="shared" si="48"/>
        <v>1</v>
      </c>
      <c r="BC184" s="291" t="str">
        <f>IF(BB184=0,"",
IF(SUM($BB$158:BB184)=1,BD184,
IF($BB$278&gt;SUM($BB$158:BB184),_xlfn.CONCAT(", ",BD184),
IF($BB$278=SUM($BB$158:BB184),_xlfn.CONCAT(" y ",BD184)))))</f>
        <v>, 27</v>
      </c>
      <c r="BD184" s="231" t="s">
        <v>6238</v>
      </c>
      <c r="BE184" s="483" t="str">
        <f t="shared" si="49"/>
        <v/>
      </c>
      <c r="BF184" s="484">
        <f t="shared" si="50"/>
        <v>0</v>
      </c>
      <c r="BG184" s="485">
        <f t="shared" si="51"/>
        <v>0</v>
      </c>
      <c r="BH184" s="486">
        <f t="shared" si="52"/>
        <v>0</v>
      </c>
      <c r="BI184" s="483" t="str">
        <f t="shared" si="53"/>
        <v/>
      </c>
      <c r="BJ184" s="484">
        <f t="shared" si="54"/>
        <v>0</v>
      </c>
      <c r="BK184" s="485">
        <f t="shared" si="55"/>
        <v>0</v>
      </c>
      <c r="BL184" s="486">
        <f t="shared" si="56"/>
        <v>0</v>
      </c>
      <c r="BM184" s="483" t="str">
        <f t="shared" si="57"/>
        <v/>
      </c>
      <c r="BN184" s="484">
        <f t="shared" si="58"/>
        <v>0</v>
      </c>
      <c r="BO184" s="485">
        <f t="shared" si="59"/>
        <v>0</v>
      </c>
      <c r="BP184" s="486">
        <f t="shared" si="60"/>
        <v>0</v>
      </c>
    </row>
    <row r="185" spans="1:68" ht="15" customHeight="1">
      <c r="A185" s="6"/>
      <c r="B185" s="5"/>
      <c r="C185" s="85" t="s">
        <v>115</v>
      </c>
      <c r="D185" s="732" t="str">
        <f>IF(CNGE_2024_M1_Secc1_Sub1!$D69="","",CNGE_2024_M1_Secc1_Sub1!$D69)</f>
        <v>INSTITUTO TECNOLOGICO SUPERIOR DE COSAMALOAPAN</v>
      </c>
      <c r="E185" s="733"/>
      <c r="F185" s="733"/>
      <c r="G185" s="733"/>
      <c r="H185" s="733"/>
      <c r="I185" s="733"/>
      <c r="J185" s="733"/>
      <c r="K185" s="733"/>
      <c r="L185" s="733"/>
      <c r="M185" s="733"/>
      <c r="N185" s="733"/>
      <c r="O185" s="733"/>
      <c r="P185" s="733"/>
      <c r="Q185" s="733"/>
      <c r="R185" s="734"/>
      <c r="S185" s="111" t="str">
        <f>IF(CNGE_2024_M1_Secc1_Sub2!$M401="","",CNGE_2024_M1_Secc1_Sub2!$M401)</f>
        <v/>
      </c>
      <c r="T185" s="111" t="str">
        <f>IF(CNGE_2024_M1_Secc1_Sub2!$S401="","",CNGE_2024_M1_Secc1_Sub2!$S401)</f>
        <v/>
      </c>
      <c r="U185" s="111" t="str">
        <f>IF(CNGE_2024_M1_Secc1_Sub2!$Y401="","",CNGE_2024_M1_Secc1_Sub2!$Y401)</f>
        <v/>
      </c>
      <c r="V185" s="111"/>
      <c r="W185" s="111"/>
      <c r="X185" s="111"/>
      <c r="Y185" s="111"/>
      <c r="Z185" s="111"/>
      <c r="AA185" s="111"/>
      <c r="AB185" s="111"/>
      <c r="AC185" s="111"/>
      <c r="AD185" s="111"/>
      <c r="AG185" s="269">
        <f t="shared" si="29"/>
        <v>1</v>
      </c>
      <c r="AH185" s="298" t="str">
        <f t="shared" si="30"/>
        <v/>
      </c>
      <c r="AI185" s="299">
        <f t="shared" si="31"/>
        <v>0</v>
      </c>
      <c r="AJ185" s="300">
        <f t="shared" si="32"/>
        <v>0</v>
      </c>
      <c r="AK185" s="301">
        <f t="shared" si="33"/>
        <v>0</v>
      </c>
      <c r="AL185" s="298">
        <f t="shared" si="34"/>
        <v>0</v>
      </c>
      <c r="AM185" s="299">
        <f t="shared" si="35"/>
        <v>0</v>
      </c>
      <c r="AN185" s="300">
        <f t="shared" si="36"/>
        <v>0</v>
      </c>
      <c r="AO185" s="301">
        <f t="shared" si="37"/>
        <v>0</v>
      </c>
      <c r="AP185" s="298">
        <f t="shared" si="38"/>
        <v>0</v>
      </c>
      <c r="AQ185" s="299">
        <f t="shared" si="39"/>
        <v>0</v>
      </c>
      <c r="AR185" s="300">
        <f t="shared" si="40"/>
        <v>0</v>
      </c>
      <c r="AS185" s="301">
        <f t="shared" si="41"/>
        <v>0</v>
      </c>
      <c r="AT185" s="298">
        <f t="shared" si="42"/>
        <v>0</v>
      </c>
      <c r="AU185" s="299">
        <f t="shared" si="43"/>
        <v>0</v>
      </c>
      <c r="AV185" s="300">
        <f t="shared" si="44"/>
        <v>0</v>
      </c>
      <c r="AW185" s="301">
        <f t="shared" si="45"/>
        <v>0</v>
      </c>
      <c r="AX185" s="371">
        <f t="shared" si="46"/>
        <v>0</v>
      </c>
      <c r="AY185" s="303">
        <f t="shared" si="47"/>
        <v>0</v>
      </c>
      <c r="AZ185" s="291" t="str">
        <f>IF(AY185=0,"",
IF(SUM($AY$158:AY185)=1,BA185,
IF($AY$278&gt;SUM($AY$158:AY185),_xlfn.CONCAT(", ",BA185),
IF($AY$278=SUM($AY$158:AY185),_xlfn.CONCAT(" y ",BA185)))))</f>
        <v/>
      </c>
      <c r="BA185" s="231" t="s">
        <v>6239</v>
      </c>
      <c r="BB185" s="290">
        <f t="shared" si="48"/>
        <v>1</v>
      </c>
      <c r="BC185" s="291" t="str">
        <f>IF(BB185=0,"",
IF(SUM($BB$158:BB185)=1,BD185,
IF($BB$278&gt;SUM($BB$158:BB185),_xlfn.CONCAT(", ",BD185),
IF($BB$278=SUM($BB$158:BB185),_xlfn.CONCAT(" y ",BD185)))))</f>
        <v>, 28</v>
      </c>
      <c r="BD185" s="231" t="s">
        <v>6239</v>
      </c>
      <c r="BE185" s="483" t="str">
        <f t="shared" si="49"/>
        <v/>
      </c>
      <c r="BF185" s="484">
        <f t="shared" si="50"/>
        <v>0</v>
      </c>
      <c r="BG185" s="485">
        <f t="shared" si="51"/>
        <v>0</v>
      </c>
      <c r="BH185" s="486">
        <f t="shared" si="52"/>
        <v>0</v>
      </c>
      <c r="BI185" s="483" t="str">
        <f t="shared" si="53"/>
        <v/>
      </c>
      <c r="BJ185" s="484">
        <f t="shared" si="54"/>
        <v>0</v>
      </c>
      <c r="BK185" s="485">
        <f t="shared" si="55"/>
        <v>0</v>
      </c>
      <c r="BL185" s="486">
        <f t="shared" si="56"/>
        <v>0</v>
      </c>
      <c r="BM185" s="483" t="str">
        <f t="shared" si="57"/>
        <v/>
      </c>
      <c r="BN185" s="484">
        <f t="shared" si="58"/>
        <v>0</v>
      </c>
      <c r="BO185" s="485">
        <f t="shared" si="59"/>
        <v>0</v>
      </c>
      <c r="BP185" s="486">
        <f t="shared" si="60"/>
        <v>0</v>
      </c>
    </row>
    <row r="186" spans="1:68" ht="15" customHeight="1">
      <c r="A186" s="6"/>
      <c r="B186" s="5"/>
      <c r="C186" s="85" t="s">
        <v>116</v>
      </c>
      <c r="D186" s="732" t="str">
        <f>IF(CNGE_2024_M1_Secc1_Sub1!$D70="","",CNGE_2024_M1_Secc1_Sub1!$D70)</f>
        <v>INSTITUTO TECNOLOGICO SUPERIOR DE PANUCO</v>
      </c>
      <c r="E186" s="733"/>
      <c r="F186" s="733"/>
      <c r="G186" s="733"/>
      <c r="H186" s="733"/>
      <c r="I186" s="733"/>
      <c r="J186" s="733"/>
      <c r="K186" s="733"/>
      <c r="L186" s="733"/>
      <c r="M186" s="733"/>
      <c r="N186" s="733"/>
      <c r="O186" s="733"/>
      <c r="P186" s="733"/>
      <c r="Q186" s="733"/>
      <c r="R186" s="734"/>
      <c r="S186" s="111" t="str">
        <f>IF(CNGE_2024_M1_Secc1_Sub2!$M402="","",CNGE_2024_M1_Secc1_Sub2!$M402)</f>
        <v/>
      </c>
      <c r="T186" s="111" t="str">
        <f>IF(CNGE_2024_M1_Secc1_Sub2!$S402="","",CNGE_2024_M1_Secc1_Sub2!$S402)</f>
        <v/>
      </c>
      <c r="U186" s="111" t="str">
        <f>IF(CNGE_2024_M1_Secc1_Sub2!$Y402="","",CNGE_2024_M1_Secc1_Sub2!$Y402)</f>
        <v/>
      </c>
      <c r="V186" s="111"/>
      <c r="W186" s="111"/>
      <c r="X186" s="111"/>
      <c r="Y186" s="111"/>
      <c r="Z186" s="111"/>
      <c r="AA186" s="111"/>
      <c r="AB186" s="111"/>
      <c r="AC186" s="111"/>
      <c r="AD186" s="111"/>
      <c r="AG186" s="269">
        <f t="shared" si="29"/>
        <v>1</v>
      </c>
      <c r="AH186" s="298" t="str">
        <f t="shared" si="30"/>
        <v/>
      </c>
      <c r="AI186" s="299">
        <f t="shared" si="31"/>
        <v>0</v>
      </c>
      <c r="AJ186" s="300">
        <f t="shared" si="32"/>
        <v>0</v>
      </c>
      <c r="AK186" s="301">
        <f t="shared" si="33"/>
        <v>0</v>
      </c>
      <c r="AL186" s="298">
        <f t="shared" si="34"/>
        <v>0</v>
      </c>
      <c r="AM186" s="299">
        <f t="shared" si="35"/>
        <v>0</v>
      </c>
      <c r="AN186" s="300">
        <f t="shared" si="36"/>
        <v>0</v>
      </c>
      <c r="AO186" s="301">
        <f t="shared" si="37"/>
        <v>0</v>
      </c>
      <c r="AP186" s="298">
        <f t="shared" si="38"/>
        <v>0</v>
      </c>
      <c r="AQ186" s="299">
        <f t="shared" si="39"/>
        <v>0</v>
      </c>
      <c r="AR186" s="300">
        <f t="shared" si="40"/>
        <v>0</v>
      </c>
      <c r="AS186" s="301">
        <f t="shared" si="41"/>
        <v>0</v>
      </c>
      <c r="AT186" s="298">
        <f t="shared" si="42"/>
        <v>0</v>
      </c>
      <c r="AU186" s="299">
        <f t="shared" si="43"/>
        <v>0</v>
      </c>
      <c r="AV186" s="300">
        <f t="shared" si="44"/>
        <v>0</v>
      </c>
      <c r="AW186" s="301">
        <f t="shared" si="45"/>
        <v>0</v>
      </c>
      <c r="AX186" s="371">
        <f t="shared" si="46"/>
        <v>0</v>
      </c>
      <c r="AY186" s="303">
        <f t="shared" si="47"/>
        <v>0</v>
      </c>
      <c r="AZ186" s="291" t="str">
        <f>IF(AY186=0,"",
IF(SUM($AY$158:AY186)=1,BA186,
IF($AY$278&gt;SUM($AY$158:AY186),_xlfn.CONCAT(", ",BA186),
IF($AY$278=SUM($AY$158:AY186),_xlfn.CONCAT(" y ",BA186)))))</f>
        <v/>
      </c>
      <c r="BA186" s="231" t="s">
        <v>6240</v>
      </c>
      <c r="BB186" s="290">
        <f t="shared" si="48"/>
        <v>1</v>
      </c>
      <c r="BC186" s="291" t="str">
        <f>IF(BB186=0,"",
IF(SUM($BB$158:BB186)=1,BD186,
IF($BB$278&gt;SUM($BB$158:BB186),_xlfn.CONCAT(", ",BD186),
IF($BB$278=SUM($BB$158:BB186),_xlfn.CONCAT(" y ",BD186)))))</f>
        <v>, 29</v>
      </c>
      <c r="BD186" s="231" t="s">
        <v>6240</v>
      </c>
      <c r="BE186" s="483" t="str">
        <f t="shared" si="49"/>
        <v/>
      </c>
      <c r="BF186" s="484">
        <f t="shared" si="50"/>
        <v>0</v>
      </c>
      <c r="BG186" s="485">
        <f t="shared" si="51"/>
        <v>0</v>
      </c>
      <c r="BH186" s="486">
        <f t="shared" si="52"/>
        <v>0</v>
      </c>
      <c r="BI186" s="483" t="str">
        <f t="shared" si="53"/>
        <v/>
      </c>
      <c r="BJ186" s="484">
        <f t="shared" si="54"/>
        <v>0</v>
      </c>
      <c r="BK186" s="485">
        <f t="shared" si="55"/>
        <v>0</v>
      </c>
      <c r="BL186" s="486">
        <f t="shared" si="56"/>
        <v>0</v>
      </c>
      <c r="BM186" s="483" t="str">
        <f t="shared" si="57"/>
        <v/>
      </c>
      <c r="BN186" s="484">
        <f t="shared" si="58"/>
        <v>0</v>
      </c>
      <c r="BO186" s="485">
        <f t="shared" si="59"/>
        <v>0</v>
      </c>
      <c r="BP186" s="486">
        <f t="shared" si="60"/>
        <v>0</v>
      </c>
    </row>
    <row r="187" spans="1:68" ht="15" customHeight="1">
      <c r="A187" s="6"/>
      <c r="B187" s="5"/>
      <c r="C187" s="85" t="s">
        <v>117</v>
      </c>
      <c r="D187" s="732" t="str">
        <f>IF(CNGE_2024_M1_Secc1_Sub1!$D71="","",CNGE_2024_M1_Secc1_Sub1!$D71)</f>
        <v>INSTITUTO TECNOLOGICO SUPERIOR DE POZA RICA</v>
      </c>
      <c r="E187" s="733"/>
      <c r="F187" s="733"/>
      <c r="G187" s="733"/>
      <c r="H187" s="733"/>
      <c r="I187" s="733"/>
      <c r="J187" s="733"/>
      <c r="K187" s="733"/>
      <c r="L187" s="733"/>
      <c r="M187" s="733"/>
      <c r="N187" s="733"/>
      <c r="O187" s="733"/>
      <c r="P187" s="733"/>
      <c r="Q187" s="733"/>
      <c r="R187" s="734"/>
      <c r="S187" s="111" t="str">
        <f>IF(CNGE_2024_M1_Secc1_Sub2!$M403="","",CNGE_2024_M1_Secc1_Sub2!$M403)</f>
        <v/>
      </c>
      <c r="T187" s="111" t="str">
        <f>IF(CNGE_2024_M1_Secc1_Sub2!$S403="","",CNGE_2024_M1_Secc1_Sub2!$S403)</f>
        <v/>
      </c>
      <c r="U187" s="111" t="str">
        <f>IF(CNGE_2024_M1_Secc1_Sub2!$Y403="","",CNGE_2024_M1_Secc1_Sub2!$Y403)</f>
        <v/>
      </c>
      <c r="V187" s="111"/>
      <c r="W187" s="111"/>
      <c r="X187" s="111"/>
      <c r="Y187" s="111"/>
      <c r="Z187" s="111"/>
      <c r="AA187" s="111"/>
      <c r="AB187" s="111"/>
      <c r="AC187" s="111"/>
      <c r="AD187" s="111"/>
      <c r="AG187" s="269">
        <f t="shared" si="29"/>
        <v>1</v>
      </c>
      <c r="AH187" s="298" t="str">
        <f t="shared" si="30"/>
        <v/>
      </c>
      <c r="AI187" s="299">
        <f t="shared" si="31"/>
        <v>0</v>
      </c>
      <c r="AJ187" s="300">
        <f t="shared" si="32"/>
        <v>0</v>
      </c>
      <c r="AK187" s="301">
        <f t="shared" si="33"/>
        <v>0</v>
      </c>
      <c r="AL187" s="298">
        <f t="shared" si="34"/>
        <v>0</v>
      </c>
      <c r="AM187" s="299">
        <f t="shared" si="35"/>
        <v>0</v>
      </c>
      <c r="AN187" s="300">
        <f t="shared" si="36"/>
        <v>0</v>
      </c>
      <c r="AO187" s="301">
        <f t="shared" si="37"/>
        <v>0</v>
      </c>
      <c r="AP187" s="298">
        <f t="shared" si="38"/>
        <v>0</v>
      </c>
      <c r="AQ187" s="299">
        <f t="shared" si="39"/>
        <v>0</v>
      </c>
      <c r="AR187" s="300">
        <f t="shared" si="40"/>
        <v>0</v>
      </c>
      <c r="AS187" s="301">
        <f t="shared" si="41"/>
        <v>0</v>
      </c>
      <c r="AT187" s="298">
        <f t="shared" si="42"/>
        <v>0</v>
      </c>
      <c r="AU187" s="299">
        <f t="shared" si="43"/>
        <v>0</v>
      </c>
      <c r="AV187" s="300">
        <f t="shared" si="44"/>
        <v>0</v>
      </c>
      <c r="AW187" s="301">
        <f t="shared" si="45"/>
        <v>0</v>
      </c>
      <c r="AX187" s="371">
        <f t="shared" si="46"/>
        <v>0</v>
      </c>
      <c r="AY187" s="303">
        <f t="shared" si="47"/>
        <v>0</v>
      </c>
      <c r="AZ187" s="291" t="str">
        <f>IF(AY187=0,"",
IF(SUM($AY$158:AY187)=1,BA187,
IF($AY$278&gt;SUM($AY$158:AY187),_xlfn.CONCAT(", ",BA187),
IF($AY$278=SUM($AY$158:AY187),_xlfn.CONCAT(" y ",BA187)))))</f>
        <v/>
      </c>
      <c r="BA187" s="231" t="s">
        <v>6241</v>
      </c>
      <c r="BB187" s="290">
        <f t="shared" si="48"/>
        <v>1</v>
      </c>
      <c r="BC187" s="291" t="str">
        <f>IF(BB187=0,"",
IF(SUM($BB$158:BB187)=1,BD187,
IF($BB$278&gt;SUM($BB$158:BB187),_xlfn.CONCAT(", ",BD187),
IF($BB$278=SUM($BB$158:BB187),_xlfn.CONCAT(" y ",BD187)))))</f>
        <v>, 30</v>
      </c>
      <c r="BD187" s="231" t="s">
        <v>6241</v>
      </c>
      <c r="BE187" s="483" t="str">
        <f t="shared" si="49"/>
        <v/>
      </c>
      <c r="BF187" s="484">
        <f t="shared" si="50"/>
        <v>0</v>
      </c>
      <c r="BG187" s="485">
        <f t="shared" si="51"/>
        <v>0</v>
      </c>
      <c r="BH187" s="486">
        <f t="shared" si="52"/>
        <v>0</v>
      </c>
      <c r="BI187" s="483" t="str">
        <f t="shared" si="53"/>
        <v/>
      </c>
      <c r="BJ187" s="484">
        <f t="shared" si="54"/>
        <v>0</v>
      </c>
      <c r="BK187" s="485">
        <f t="shared" si="55"/>
        <v>0</v>
      </c>
      <c r="BL187" s="486">
        <f t="shared" si="56"/>
        <v>0</v>
      </c>
      <c r="BM187" s="483" t="str">
        <f t="shared" si="57"/>
        <v/>
      </c>
      <c r="BN187" s="484">
        <f t="shared" si="58"/>
        <v>0</v>
      </c>
      <c r="BO187" s="485">
        <f t="shared" si="59"/>
        <v>0</v>
      </c>
      <c r="BP187" s="486">
        <f t="shared" si="60"/>
        <v>0</v>
      </c>
    </row>
    <row r="188" spans="1:68" ht="15" customHeight="1">
      <c r="A188" s="6"/>
      <c r="B188" s="5"/>
      <c r="C188" s="85" t="s">
        <v>118</v>
      </c>
      <c r="D188" s="732" t="str">
        <f>IF(CNGE_2024_M1_Secc1_Sub1!$D72="","",CNGE_2024_M1_Secc1_Sub1!$D72)</f>
        <v>INSTITUTO TECNOLOGICO SUPERIOR DE XALAPA</v>
      </c>
      <c r="E188" s="733"/>
      <c r="F188" s="733"/>
      <c r="G188" s="733"/>
      <c r="H188" s="733"/>
      <c r="I188" s="733"/>
      <c r="J188" s="733"/>
      <c r="K188" s="733"/>
      <c r="L188" s="733"/>
      <c r="M188" s="733"/>
      <c r="N188" s="733"/>
      <c r="O188" s="733"/>
      <c r="P188" s="733"/>
      <c r="Q188" s="733"/>
      <c r="R188" s="734"/>
      <c r="S188" s="111" t="str">
        <f>IF(CNGE_2024_M1_Secc1_Sub2!$M404="","",CNGE_2024_M1_Secc1_Sub2!$M404)</f>
        <v/>
      </c>
      <c r="T188" s="111" t="str">
        <f>IF(CNGE_2024_M1_Secc1_Sub2!$S404="","",CNGE_2024_M1_Secc1_Sub2!$S404)</f>
        <v/>
      </c>
      <c r="U188" s="111" t="str">
        <f>IF(CNGE_2024_M1_Secc1_Sub2!$Y404="","",CNGE_2024_M1_Secc1_Sub2!$Y404)</f>
        <v/>
      </c>
      <c r="V188" s="111"/>
      <c r="W188" s="111"/>
      <c r="X188" s="111"/>
      <c r="Y188" s="111"/>
      <c r="Z188" s="111"/>
      <c r="AA188" s="111"/>
      <c r="AB188" s="111"/>
      <c r="AC188" s="111"/>
      <c r="AD188" s="111"/>
      <c r="AG188" s="269">
        <f t="shared" si="29"/>
        <v>1</v>
      </c>
      <c r="AH188" s="298" t="str">
        <f t="shared" si="30"/>
        <v/>
      </c>
      <c r="AI188" s="299">
        <f t="shared" si="31"/>
        <v>0</v>
      </c>
      <c r="AJ188" s="300">
        <f t="shared" si="32"/>
        <v>0</v>
      </c>
      <c r="AK188" s="301">
        <f t="shared" si="33"/>
        <v>0</v>
      </c>
      <c r="AL188" s="298">
        <f t="shared" si="34"/>
        <v>0</v>
      </c>
      <c r="AM188" s="299">
        <f t="shared" si="35"/>
        <v>0</v>
      </c>
      <c r="AN188" s="300">
        <f t="shared" si="36"/>
        <v>0</v>
      </c>
      <c r="AO188" s="301">
        <f t="shared" si="37"/>
        <v>0</v>
      </c>
      <c r="AP188" s="298">
        <f t="shared" si="38"/>
        <v>0</v>
      </c>
      <c r="AQ188" s="299">
        <f t="shared" si="39"/>
        <v>0</v>
      </c>
      <c r="AR188" s="300">
        <f t="shared" si="40"/>
        <v>0</v>
      </c>
      <c r="AS188" s="301">
        <f t="shared" si="41"/>
        <v>0</v>
      </c>
      <c r="AT188" s="298">
        <f t="shared" si="42"/>
        <v>0</v>
      </c>
      <c r="AU188" s="299">
        <f t="shared" si="43"/>
        <v>0</v>
      </c>
      <c r="AV188" s="300">
        <f t="shared" si="44"/>
        <v>0</v>
      </c>
      <c r="AW188" s="301">
        <f t="shared" si="45"/>
        <v>0</v>
      </c>
      <c r="AX188" s="371">
        <f t="shared" si="46"/>
        <v>0</v>
      </c>
      <c r="AY188" s="303">
        <f t="shared" si="47"/>
        <v>0</v>
      </c>
      <c r="AZ188" s="291" t="str">
        <f>IF(AY188=0,"",
IF(SUM($AY$158:AY188)=1,BA188,
IF($AY$278&gt;SUM($AY$158:AY188),_xlfn.CONCAT(", ",BA188),
IF($AY$278=SUM($AY$158:AY188),_xlfn.CONCAT(" y ",BA188)))))</f>
        <v/>
      </c>
      <c r="BA188" s="231" t="s">
        <v>6242</v>
      </c>
      <c r="BB188" s="290">
        <f t="shared" si="48"/>
        <v>1</v>
      </c>
      <c r="BC188" s="291" t="str">
        <f>IF(BB188=0,"",
IF(SUM($BB$158:BB188)=1,BD188,
IF($BB$278&gt;SUM($BB$158:BB188),_xlfn.CONCAT(", ",BD188),
IF($BB$278=SUM($BB$158:BB188),_xlfn.CONCAT(" y ",BD188)))))</f>
        <v>, 31</v>
      </c>
      <c r="BD188" s="231" t="s">
        <v>6242</v>
      </c>
      <c r="BE188" s="483" t="str">
        <f t="shared" si="49"/>
        <v/>
      </c>
      <c r="BF188" s="484">
        <f t="shared" si="50"/>
        <v>0</v>
      </c>
      <c r="BG188" s="485">
        <f t="shared" si="51"/>
        <v>0</v>
      </c>
      <c r="BH188" s="486">
        <f t="shared" si="52"/>
        <v>0</v>
      </c>
      <c r="BI188" s="483" t="str">
        <f t="shared" si="53"/>
        <v/>
      </c>
      <c r="BJ188" s="484">
        <f t="shared" si="54"/>
        <v>0</v>
      </c>
      <c r="BK188" s="485">
        <f t="shared" si="55"/>
        <v>0</v>
      </c>
      <c r="BL188" s="486">
        <f t="shared" si="56"/>
        <v>0</v>
      </c>
      <c r="BM188" s="483" t="str">
        <f t="shared" si="57"/>
        <v/>
      </c>
      <c r="BN188" s="484">
        <f t="shared" si="58"/>
        <v>0</v>
      </c>
      <c r="BO188" s="485">
        <f t="shared" si="59"/>
        <v>0</v>
      </c>
      <c r="BP188" s="486">
        <f t="shared" si="60"/>
        <v>0</v>
      </c>
    </row>
    <row r="189" spans="1:68" ht="15" customHeight="1">
      <c r="A189" s="6"/>
      <c r="B189" s="5"/>
      <c r="C189" s="85" t="s">
        <v>119</v>
      </c>
      <c r="D189" s="732" t="str">
        <f>IF(CNGE_2024_M1_Secc1_Sub1!$D73="","",CNGE_2024_M1_Secc1_Sub1!$D73)</f>
        <v>INSTITUTO TECNOLOGICO SUPERIOR DE COATZACOALCOS</v>
      </c>
      <c r="E189" s="733"/>
      <c r="F189" s="733"/>
      <c r="G189" s="733"/>
      <c r="H189" s="733"/>
      <c r="I189" s="733"/>
      <c r="J189" s="733"/>
      <c r="K189" s="733"/>
      <c r="L189" s="733"/>
      <c r="M189" s="733"/>
      <c r="N189" s="733"/>
      <c r="O189" s="733"/>
      <c r="P189" s="733"/>
      <c r="Q189" s="733"/>
      <c r="R189" s="734"/>
      <c r="S189" s="111" t="str">
        <f>IF(CNGE_2024_M1_Secc1_Sub2!$M405="","",CNGE_2024_M1_Secc1_Sub2!$M405)</f>
        <v/>
      </c>
      <c r="T189" s="111" t="str">
        <f>IF(CNGE_2024_M1_Secc1_Sub2!$S405="","",CNGE_2024_M1_Secc1_Sub2!$S405)</f>
        <v/>
      </c>
      <c r="U189" s="111" t="str">
        <f>IF(CNGE_2024_M1_Secc1_Sub2!$Y405="","",CNGE_2024_M1_Secc1_Sub2!$Y405)</f>
        <v/>
      </c>
      <c r="V189" s="111"/>
      <c r="W189" s="111"/>
      <c r="X189" s="111"/>
      <c r="Y189" s="111"/>
      <c r="Z189" s="111"/>
      <c r="AA189" s="111"/>
      <c r="AB189" s="111"/>
      <c r="AC189" s="111"/>
      <c r="AD189" s="111"/>
      <c r="AG189" s="269">
        <f t="shared" si="29"/>
        <v>1</v>
      </c>
      <c r="AH189" s="298" t="str">
        <f t="shared" si="30"/>
        <v/>
      </c>
      <c r="AI189" s="299">
        <f t="shared" si="31"/>
        <v>0</v>
      </c>
      <c r="AJ189" s="300">
        <f t="shared" si="32"/>
        <v>0</v>
      </c>
      <c r="AK189" s="301">
        <f t="shared" si="33"/>
        <v>0</v>
      </c>
      <c r="AL189" s="298">
        <f t="shared" si="34"/>
        <v>0</v>
      </c>
      <c r="AM189" s="299">
        <f t="shared" si="35"/>
        <v>0</v>
      </c>
      <c r="AN189" s="300">
        <f t="shared" si="36"/>
        <v>0</v>
      </c>
      <c r="AO189" s="301">
        <f t="shared" si="37"/>
        <v>0</v>
      </c>
      <c r="AP189" s="298">
        <f t="shared" si="38"/>
        <v>0</v>
      </c>
      <c r="AQ189" s="299">
        <f t="shared" si="39"/>
        <v>0</v>
      </c>
      <c r="AR189" s="300">
        <f t="shared" si="40"/>
        <v>0</v>
      </c>
      <c r="AS189" s="301">
        <f t="shared" si="41"/>
        <v>0</v>
      </c>
      <c r="AT189" s="298">
        <f t="shared" si="42"/>
        <v>0</v>
      </c>
      <c r="AU189" s="299">
        <f t="shared" si="43"/>
        <v>0</v>
      </c>
      <c r="AV189" s="300">
        <f t="shared" si="44"/>
        <v>0</v>
      </c>
      <c r="AW189" s="301">
        <f t="shared" si="45"/>
        <v>0</v>
      </c>
      <c r="AX189" s="371">
        <f t="shared" si="46"/>
        <v>0</v>
      </c>
      <c r="AY189" s="303">
        <f t="shared" si="47"/>
        <v>0</v>
      </c>
      <c r="AZ189" s="291" t="str">
        <f>IF(AY189=0,"",
IF(SUM($AY$158:AY189)=1,BA189,
IF($AY$278&gt;SUM($AY$158:AY189),_xlfn.CONCAT(", ",BA189),
IF($AY$278=SUM($AY$158:AY189),_xlfn.CONCAT(" y ",BA189)))))</f>
        <v/>
      </c>
      <c r="BA189" s="231" t="s">
        <v>6243</v>
      </c>
      <c r="BB189" s="290">
        <f t="shared" si="48"/>
        <v>1</v>
      </c>
      <c r="BC189" s="291" t="str">
        <f>IF(BB189=0,"",
IF(SUM($BB$158:BB189)=1,BD189,
IF($BB$278&gt;SUM($BB$158:BB189),_xlfn.CONCAT(", ",BD189),
IF($BB$278=SUM($BB$158:BB189),_xlfn.CONCAT(" y ",BD189)))))</f>
        <v>, 32</v>
      </c>
      <c r="BD189" s="231" t="s">
        <v>6243</v>
      </c>
      <c r="BE189" s="483" t="str">
        <f t="shared" si="49"/>
        <v/>
      </c>
      <c r="BF189" s="484">
        <f t="shared" si="50"/>
        <v>0</v>
      </c>
      <c r="BG189" s="485">
        <f t="shared" si="51"/>
        <v>0</v>
      </c>
      <c r="BH189" s="486">
        <f t="shared" si="52"/>
        <v>0</v>
      </c>
      <c r="BI189" s="483" t="str">
        <f t="shared" si="53"/>
        <v/>
      </c>
      <c r="BJ189" s="484">
        <f t="shared" si="54"/>
        <v>0</v>
      </c>
      <c r="BK189" s="485">
        <f t="shared" si="55"/>
        <v>0</v>
      </c>
      <c r="BL189" s="486">
        <f t="shared" si="56"/>
        <v>0</v>
      </c>
      <c r="BM189" s="483" t="str">
        <f t="shared" si="57"/>
        <v/>
      </c>
      <c r="BN189" s="484">
        <f t="shared" si="58"/>
        <v>0</v>
      </c>
      <c r="BO189" s="485">
        <f t="shared" si="59"/>
        <v>0</v>
      </c>
      <c r="BP189" s="486">
        <f t="shared" si="60"/>
        <v>0</v>
      </c>
    </row>
    <row r="190" spans="1:68" ht="15" customHeight="1">
      <c r="A190" s="6"/>
      <c r="B190" s="5"/>
      <c r="C190" s="85" t="s">
        <v>120</v>
      </c>
      <c r="D190" s="732" t="str">
        <f>IF(CNGE_2024_M1_Secc1_Sub1!$D74="","",CNGE_2024_M1_Secc1_Sub1!$D74)</f>
        <v>INSTITUTO TECNOLOGICO SUPERIOR DE TIERRA BLANCA</v>
      </c>
      <c r="E190" s="733"/>
      <c r="F190" s="733"/>
      <c r="G190" s="733"/>
      <c r="H190" s="733"/>
      <c r="I190" s="733"/>
      <c r="J190" s="733"/>
      <c r="K190" s="733"/>
      <c r="L190" s="733"/>
      <c r="M190" s="733"/>
      <c r="N190" s="733"/>
      <c r="O190" s="733"/>
      <c r="P190" s="733"/>
      <c r="Q190" s="733"/>
      <c r="R190" s="734"/>
      <c r="S190" s="111" t="str">
        <f>IF(CNGE_2024_M1_Secc1_Sub2!$M406="","",CNGE_2024_M1_Secc1_Sub2!$M406)</f>
        <v/>
      </c>
      <c r="T190" s="111" t="str">
        <f>IF(CNGE_2024_M1_Secc1_Sub2!$S406="","",CNGE_2024_M1_Secc1_Sub2!$S406)</f>
        <v/>
      </c>
      <c r="U190" s="111" t="str">
        <f>IF(CNGE_2024_M1_Secc1_Sub2!$Y406="","",CNGE_2024_M1_Secc1_Sub2!$Y406)</f>
        <v/>
      </c>
      <c r="V190" s="111"/>
      <c r="W190" s="111"/>
      <c r="X190" s="111"/>
      <c r="Y190" s="111"/>
      <c r="Z190" s="111"/>
      <c r="AA190" s="111"/>
      <c r="AB190" s="111"/>
      <c r="AC190" s="111"/>
      <c r="AD190" s="111"/>
      <c r="AG190" s="269">
        <f t="shared" si="29"/>
        <v>1</v>
      </c>
      <c r="AH190" s="298" t="str">
        <f t="shared" si="30"/>
        <v/>
      </c>
      <c r="AI190" s="299">
        <f t="shared" si="31"/>
        <v>0</v>
      </c>
      <c r="AJ190" s="300">
        <f t="shared" si="32"/>
        <v>0</v>
      </c>
      <c r="AK190" s="301">
        <f t="shared" si="33"/>
        <v>0</v>
      </c>
      <c r="AL190" s="298">
        <f t="shared" si="34"/>
        <v>0</v>
      </c>
      <c r="AM190" s="299">
        <f t="shared" si="35"/>
        <v>0</v>
      </c>
      <c r="AN190" s="300">
        <f t="shared" si="36"/>
        <v>0</v>
      </c>
      <c r="AO190" s="301">
        <f t="shared" si="37"/>
        <v>0</v>
      </c>
      <c r="AP190" s="298">
        <f t="shared" si="38"/>
        <v>0</v>
      </c>
      <c r="AQ190" s="299">
        <f t="shared" si="39"/>
        <v>0</v>
      </c>
      <c r="AR190" s="300">
        <f t="shared" si="40"/>
        <v>0</v>
      </c>
      <c r="AS190" s="301">
        <f t="shared" si="41"/>
        <v>0</v>
      </c>
      <c r="AT190" s="298">
        <f t="shared" si="42"/>
        <v>0</v>
      </c>
      <c r="AU190" s="299">
        <f t="shared" si="43"/>
        <v>0</v>
      </c>
      <c r="AV190" s="300">
        <f t="shared" si="44"/>
        <v>0</v>
      </c>
      <c r="AW190" s="301">
        <f t="shared" si="45"/>
        <v>0</v>
      </c>
      <c r="AX190" s="371">
        <f t="shared" si="46"/>
        <v>0</v>
      </c>
      <c r="AY190" s="303">
        <f t="shared" si="47"/>
        <v>0</v>
      </c>
      <c r="AZ190" s="291" t="str">
        <f>IF(AY190=0,"",
IF(SUM($AY$158:AY190)=1,BA190,
IF($AY$278&gt;SUM($AY$158:AY190),_xlfn.CONCAT(", ",BA190),
IF($AY$278=SUM($AY$158:AY190),_xlfn.CONCAT(" y ",BA190)))))</f>
        <v/>
      </c>
      <c r="BA190" s="231" t="s">
        <v>6244</v>
      </c>
      <c r="BB190" s="290">
        <f t="shared" si="48"/>
        <v>1</v>
      </c>
      <c r="BC190" s="291" t="str">
        <f>IF(BB190=0,"",
IF(SUM($BB$158:BB190)=1,BD190,
IF($BB$278&gt;SUM($BB$158:BB190),_xlfn.CONCAT(", ",BD190),
IF($BB$278=SUM($BB$158:BB190),_xlfn.CONCAT(" y ",BD190)))))</f>
        <v>, 33</v>
      </c>
      <c r="BD190" s="231" t="s">
        <v>6244</v>
      </c>
      <c r="BE190" s="483" t="str">
        <f t="shared" si="49"/>
        <v/>
      </c>
      <c r="BF190" s="484">
        <f t="shared" si="50"/>
        <v>0</v>
      </c>
      <c r="BG190" s="485">
        <f t="shared" si="51"/>
        <v>0</v>
      </c>
      <c r="BH190" s="486">
        <f t="shared" si="52"/>
        <v>0</v>
      </c>
      <c r="BI190" s="483" t="str">
        <f t="shared" si="53"/>
        <v/>
      </c>
      <c r="BJ190" s="484">
        <f t="shared" si="54"/>
        <v>0</v>
      </c>
      <c r="BK190" s="485">
        <f t="shared" si="55"/>
        <v>0</v>
      </c>
      <c r="BL190" s="486">
        <f t="shared" si="56"/>
        <v>0</v>
      </c>
      <c r="BM190" s="483" t="str">
        <f t="shared" si="57"/>
        <v/>
      </c>
      <c r="BN190" s="484">
        <f t="shared" si="58"/>
        <v>0</v>
      </c>
      <c r="BO190" s="485">
        <f t="shared" si="59"/>
        <v>0</v>
      </c>
      <c r="BP190" s="486">
        <f t="shared" si="60"/>
        <v>0</v>
      </c>
    </row>
    <row r="191" spans="1:68" ht="15" customHeight="1">
      <c r="A191" s="6"/>
      <c r="B191" s="5"/>
      <c r="C191" s="85" t="s">
        <v>121</v>
      </c>
      <c r="D191" s="732" t="str">
        <f>IF(CNGE_2024_M1_Secc1_Sub1!$D75="","",CNGE_2024_M1_Secc1_Sub1!$D75)</f>
        <v>INSTITUTO TECNOLOGICO SUPERIOR DE ALAMO</v>
      </c>
      <c r="E191" s="733"/>
      <c r="F191" s="733"/>
      <c r="G191" s="733"/>
      <c r="H191" s="733"/>
      <c r="I191" s="733"/>
      <c r="J191" s="733"/>
      <c r="K191" s="733"/>
      <c r="L191" s="733"/>
      <c r="M191" s="733"/>
      <c r="N191" s="733"/>
      <c r="O191" s="733"/>
      <c r="P191" s="733"/>
      <c r="Q191" s="733"/>
      <c r="R191" s="734"/>
      <c r="S191" s="111" t="str">
        <f>IF(CNGE_2024_M1_Secc1_Sub2!$M407="","",CNGE_2024_M1_Secc1_Sub2!$M407)</f>
        <v/>
      </c>
      <c r="T191" s="111" t="str">
        <f>IF(CNGE_2024_M1_Secc1_Sub2!$S407="","",CNGE_2024_M1_Secc1_Sub2!$S407)</f>
        <v/>
      </c>
      <c r="U191" s="111" t="str">
        <f>IF(CNGE_2024_M1_Secc1_Sub2!$Y407="","",CNGE_2024_M1_Secc1_Sub2!$Y407)</f>
        <v/>
      </c>
      <c r="V191" s="111"/>
      <c r="W191" s="111"/>
      <c r="X191" s="111"/>
      <c r="Y191" s="111"/>
      <c r="Z191" s="111"/>
      <c r="AA191" s="111"/>
      <c r="AB191" s="111"/>
      <c r="AC191" s="111"/>
      <c r="AD191" s="111"/>
      <c r="AG191" s="269">
        <f t="shared" si="29"/>
        <v>1</v>
      </c>
      <c r="AH191" s="298" t="str">
        <f t="shared" si="30"/>
        <v/>
      </c>
      <c r="AI191" s="299">
        <f t="shared" si="31"/>
        <v>0</v>
      </c>
      <c r="AJ191" s="300">
        <f t="shared" si="32"/>
        <v>0</v>
      </c>
      <c r="AK191" s="301">
        <f t="shared" si="33"/>
        <v>0</v>
      </c>
      <c r="AL191" s="298">
        <f t="shared" si="34"/>
        <v>0</v>
      </c>
      <c r="AM191" s="299">
        <f t="shared" si="35"/>
        <v>0</v>
      </c>
      <c r="AN191" s="300">
        <f t="shared" si="36"/>
        <v>0</v>
      </c>
      <c r="AO191" s="301">
        <f t="shared" si="37"/>
        <v>0</v>
      </c>
      <c r="AP191" s="298">
        <f t="shared" si="38"/>
        <v>0</v>
      </c>
      <c r="AQ191" s="299">
        <f t="shared" si="39"/>
        <v>0</v>
      </c>
      <c r="AR191" s="300">
        <f t="shared" si="40"/>
        <v>0</v>
      </c>
      <c r="AS191" s="301">
        <f t="shared" si="41"/>
        <v>0</v>
      </c>
      <c r="AT191" s="298">
        <f t="shared" si="42"/>
        <v>0</v>
      </c>
      <c r="AU191" s="299">
        <f t="shared" si="43"/>
        <v>0</v>
      </c>
      <c r="AV191" s="300">
        <f t="shared" si="44"/>
        <v>0</v>
      </c>
      <c r="AW191" s="301">
        <f t="shared" si="45"/>
        <v>0</v>
      </c>
      <c r="AX191" s="371">
        <f t="shared" si="46"/>
        <v>0</v>
      </c>
      <c r="AY191" s="303">
        <f t="shared" si="47"/>
        <v>0</v>
      </c>
      <c r="AZ191" s="291" t="str">
        <f>IF(AY191=0,"",
IF(SUM($AY$158:AY191)=1,BA191,
IF($AY$278&gt;SUM($AY$158:AY191),_xlfn.CONCAT(", ",BA191),
IF($AY$278=SUM($AY$158:AY191),_xlfn.CONCAT(" y ",BA191)))))</f>
        <v/>
      </c>
      <c r="BA191" s="231" t="s">
        <v>6245</v>
      </c>
      <c r="BB191" s="290">
        <f t="shared" si="48"/>
        <v>1</v>
      </c>
      <c r="BC191" s="291" t="str">
        <f>IF(BB191=0,"",
IF(SUM($BB$158:BB191)=1,BD191,
IF($BB$278&gt;SUM($BB$158:BB191),_xlfn.CONCAT(", ",BD191),
IF($BB$278=SUM($BB$158:BB191),_xlfn.CONCAT(" y ",BD191)))))</f>
        <v>, 34</v>
      </c>
      <c r="BD191" s="231" t="s">
        <v>6245</v>
      </c>
      <c r="BE191" s="483" t="str">
        <f t="shared" si="49"/>
        <v/>
      </c>
      <c r="BF191" s="484">
        <f t="shared" si="50"/>
        <v>0</v>
      </c>
      <c r="BG191" s="485">
        <f t="shared" si="51"/>
        <v>0</v>
      </c>
      <c r="BH191" s="486">
        <f t="shared" si="52"/>
        <v>0</v>
      </c>
      <c r="BI191" s="483" t="str">
        <f t="shared" si="53"/>
        <v/>
      </c>
      <c r="BJ191" s="484">
        <f t="shared" si="54"/>
        <v>0</v>
      </c>
      <c r="BK191" s="485">
        <f t="shared" si="55"/>
        <v>0</v>
      </c>
      <c r="BL191" s="486">
        <f t="shared" si="56"/>
        <v>0</v>
      </c>
      <c r="BM191" s="483" t="str">
        <f t="shared" si="57"/>
        <v/>
      </c>
      <c r="BN191" s="484">
        <f t="shared" si="58"/>
        <v>0</v>
      </c>
      <c r="BO191" s="485">
        <f t="shared" si="59"/>
        <v>0</v>
      </c>
      <c r="BP191" s="486">
        <f t="shared" si="60"/>
        <v>0</v>
      </c>
    </row>
    <row r="192" spans="1:68" ht="15" customHeight="1">
      <c r="A192" s="6"/>
      <c r="B192" s="5"/>
      <c r="C192" s="85" t="s">
        <v>122</v>
      </c>
      <c r="D192" s="732" t="str">
        <f>IF(CNGE_2024_M1_Secc1_Sub1!$D76="","",CNGE_2024_M1_Secc1_Sub1!$D76)</f>
        <v>INSTITUTO TECNOLOGICO SUPERIOR DE ACAYUCAN</v>
      </c>
      <c r="E192" s="733"/>
      <c r="F192" s="733"/>
      <c r="G192" s="733"/>
      <c r="H192" s="733"/>
      <c r="I192" s="733"/>
      <c r="J192" s="733"/>
      <c r="K192" s="733"/>
      <c r="L192" s="733"/>
      <c r="M192" s="733"/>
      <c r="N192" s="733"/>
      <c r="O192" s="733"/>
      <c r="P192" s="733"/>
      <c r="Q192" s="733"/>
      <c r="R192" s="734"/>
      <c r="S192" s="111" t="str">
        <f>IF(CNGE_2024_M1_Secc1_Sub2!$M408="","",CNGE_2024_M1_Secc1_Sub2!$M408)</f>
        <v/>
      </c>
      <c r="T192" s="111" t="str">
        <f>IF(CNGE_2024_M1_Secc1_Sub2!$S408="","",CNGE_2024_M1_Secc1_Sub2!$S408)</f>
        <v/>
      </c>
      <c r="U192" s="111" t="str">
        <f>IF(CNGE_2024_M1_Secc1_Sub2!$Y408="","",CNGE_2024_M1_Secc1_Sub2!$Y408)</f>
        <v/>
      </c>
      <c r="V192" s="111"/>
      <c r="W192" s="111"/>
      <c r="X192" s="111"/>
      <c r="Y192" s="111"/>
      <c r="Z192" s="111"/>
      <c r="AA192" s="111"/>
      <c r="AB192" s="111"/>
      <c r="AC192" s="111"/>
      <c r="AD192" s="111"/>
      <c r="AG192" s="269">
        <f t="shared" si="29"/>
        <v>1</v>
      </c>
      <c r="AH192" s="298" t="str">
        <f t="shared" si="30"/>
        <v/>
      </c>
      <c r="AI192" s="299">
        <f t="shared" si="31"/>
        <v>0</v>
      </c>
      <c r="AJ192" s="300">
        <f t="shared" si="32"/>
        <v>0</v>
      </c>
      <c r="AK192" s="301">
        <f t="shared" si="33"/>
        <v>0</v>
      </c>
      <c r="AL192" s="298">
        <f t="shared" si="34"/>
        <v>0</v>
      </c>
      <c r="AM192" s="299">
        <f t="shared" si="35"/>
        <v>0</v>
      </c>
      <c r="AN192" s="300">
        <f t="shared" si="36"/>
        <v>0</v>
      </c>
      <c r="AO192" s="301">
        <f t="shared" si="37"/>
        <v>0</v>
      </c>
      <c r="AP192" s="298">
        <f t="shared" si="38"/>
        <v>0</v>
      </c>
      <c r="AQ192" s="299">
        <f t="shared" si="39"/>
        <v>0</v>
      </c>
      <c r="AR192" s="300">
        <f t="shared" si="40"/>
        <v>0</v>
      </c>
      <c r="AS192" s="301">
        <f t="shared" si="41"/>
        <v>0</v>
      </c>
      <c r="AT192" s="298">
        <f t="shared" si="42"/>
        <v>0</v>
      </c>
      <c r="AU192" s="299">
        <f t="shared" si="43"/>
        <v>0</v>
      </c>
      <c r="AV192" s="300">
        <f t="shared" si="44"/>
        <v>0</v>
      </c>
      <c r="AW192" s="301">
        <f t="shared" si="45"/>
        <v>0</v>
      </c>
      <c r="AX192" s="371">
        <f t="shared" si="46"/>
        <v>0</v>
      </c>
      <c r="AY192" s="303">
        <f t="shared" si="47"/>
        <v>0</v>
      </c>
      <c r="AZ192" s="291" t="str">
        <f>IF(AY192=0,"",
IF(SUM($AY$158:AY192)=1,BA192,
IF($AY$278&gt;SUM($AY$158:AY192),_xlfn.CONCAT(", ",BA192),
IF($AY$278=SUM($AY$158:AY192),_xlfn.CONCAT(" y ",BA192)))))</f>
        <v/>
      </c>
      <c r="BA192" s="231" t="s">
        <v>6246</v>
      </c>
      <c r="BB192" s="290">
        <f t="shared" si="48"/>
        <v>1</v>
      </c>
      <c r="BC192" s="291" t="str">
        <f>IF(BB192=0,"",
IF(SUM($BB$158:BB192)=1,BD192,
IF($BB$278&gt;SUM($BB$158:BB192),_xlfn.CONCAT(", ",BD192),
IF($BB$278=SUM($BB$158:BB192),_xlfn.CONCAT(" y ",BD192)))))</f>
        <v>, 35</v>
      </c>
      <c r="BD192" s="231" t="s">
        <v>6246</v>
      </c>
      <c r="BE192" s="483" t="str">
        <f t="shared" si="49"/>
        <v/>
      </c>
      <c r="BF192" s="484">
        <f t="shared" si="50"/>
        <v>0</v>
      </c>
      <c r="BG192" s="485">
        <f t="shared" si="51"/>
        <v>0</v>
      </c>
      <c r="BH192" s="486">
        <f t="shared" si="52"/>
        <v>0</v>
      </c>
      <c r="BI192" s="483" t="str">
        <f t="shared" si="53"/>
        <v/>
      </c>
      <c r="BJ192" s="484">
        <f t="shared" si="54"/>
        <v>0</v>
      </c>
      <c r="BK192" s="485">
        <f t="shared" si="55"/>
        <v>0</v>
      </c>
      <c r="BL192" s="486">
        <f t="shared" si="56"/>
        <v>0</v>
      </c>
      <c r="BM192" s="483" t="str">
        <f t="shared" si="57"/>
        <v/>
      </c>
      <c r="BN192" s="484">
        <f t="shared" si="58"/>
        <v>0</v>
      </c>
      <c r="BO192" s="485">
        <f t="shared" si="59"/>
        <v>0</v>
      </c>
      <c r="BP192" s="486">
        <f t="shared" si="60"/>
        <v>0</v>
      </c>
    </row>
    <row r="193" spans="1:68" ht="15" customHeight="1">
      <c r="A193" s="6"/>
      <c r="B193" s="5"/>
      <c r="C193" s="85" t="s">
        <v>140</v>
      </c>
      <c r="D193" s="732" t="str">
        <f>IF(CNGE_2024_M1_Secc1_Sub1!$D77="","",CNGE_2024_M1_Secc1_Sub1!$D77)</f>
        <v>INSTITUTO TECNOLOGICO SUPERIOR DE LAS CHOAPAS</v>
      </c>
      <c r="E193" s="733"/>
      <c r="F193" s="733"/>
      <c r="G193" s="733"/>
      <c r="H193" s="733"/>
      <c r="I193" s="733"/>
      <c r="J193" s="733"/>
      <c r="K193" s="733"/>
      <c r="L193" s="733"/>
      <c r="M193" s="733"/>
      <c r="N193" s="733"/>
      <c r="O193" s="733"/>
      <c r="P193" s="733"/>
      <c r="Q193" s="733"/>
      <c r="R193" s="734"/>
      <c r="S193" s="111" t="str">
        <f>IF(CNGE_2024_M1_Secc1_Sub2!$M409="","",CNGE_2024_M1_Secc1_Sub2!$M409)</f>
        <v/>
      </c>
      <c r="T193" s="111" t="str">
        <f>IF(CNGE_2024_M1_Secc1_Sub2!$S409="","",CNGE_2024_M1_Secc1_Sub2!$S409)</f>
        <v/>
      </c>
      <c r="U193" s="111" t="str">
        <f>IF(CNGE_2024_M1_Secc1_Sub2!$Y409="","",CNGE_2024_M1_Secc1_Sub2!$Y409)</f>
        <v/>
      </c>
      <c r="V193" s="111"/>
      <c r="W193" s="111"/>
      <c r="X193" s="111"/>
      <c r="Y193" s="111"/>
      <c r="Z193" s="111"/>
      <c r="AA193" s="111"/>
      <c r="AB193" s="111"/>
      <c r="AC193" s="111"/>
      <c r="AD193" s="111"/>
      <c r="AG193" s="269">
        <f t="shared" si="29"/>
        <v>1</v>
      </c>
      <c r="AH193" s="298" t="str">
        <f t="shared" si="30"/>
        <v/>
      </c>
      <c r="AI193" s="299">
        <f t="shared" si="31"/>
        <v>0</v>
      </c>
      <c r="AJ193" s="300">
        <f t="shared" si="32"/>
        <v>0</v>
      </c>
      <c r="AK193" s="301">
        <f t="shared" si="33"/>
        <v>0</v>
      </c>
      <c r="AL193" s="298">
        <f t="shared" si="34"/>
        <v>0</v>
      </c>
      <c r="AM193" s="299">
        <f t="shared" si="35"/>
        <v>0</v>
      </c>
      <c r="AN193" s="300">
        <f t="shared" si="36"/>
        <v>0</v>
      </c>
      <c r="AO193" s="301">
        <f t="shared" si="37"/>
        <v>0</v>
      </c>
      <c r="AP193" s="298">
        <f t="shared" si="38"/>
        <v>0</v>
      </c>
      <c r="AQ193" s="299">
        <f t="shared" si="39"/>
        <v>0</v>
      </c>
      <c r="AR193" s="300">
        <f t="shared" si="40"/>
        <v>0</v>
      </c>
      <c r="AS193" s="301">
        <f t="shared" si="41"/>
        <v>0</v>
      </c>
      <c r="AT193" s="298">
        <f t="shared" si="42"/>
        <v>0</v>
      </c>
      <c r="AU193" s="299">
        <f t="shared" si="43"/>
        <v>0</v>
      </c>
      <c r="AV193" s="300">
        <f t="shared" si="44"/>
        <v>0</v>
      </c>
      <c r="AW193" s="301">
        <f t="shared" si="45"/>
        <v>0</v>
      </c>
      <c r="AX193" s="371">
        <f t="shared" si="46"/>
        <v>0</v>
      </c>
      <c r="AY193" s="303">
        <f t="shared" si="47"/>
        <v>0</v>
      </c>
      <c r="AZ193" s="291" t="str">
        <f>IF(AY193=0,"",
IF(SUM($AY$158:AY193)=1,BA193,
IF($AY$278&gt;SUM($AY$158:AY193),_xlfn.CONCAT(", ",BA193),
IF($AY$278=SUM($AY$158:AY193),_xlfn.CONCAT(" y ",BA193)))))</f>
        <v/>
      </c>
      <c r="BA193" s="231" t="s">
        <v>6247</v>
      </c>
      <c r="BB193" s="290">
        <f t="shared" si="48"/>
        <v>1</v>
      </c>
      <c r="BC193" s="291" t="str">
        <f>IF(BB193=0,"",
IF(SUM($BB$158:BB193)=1,BD193,
IF($BB$278&gt;SUM($BB$158:BB193),_xlfn.CONCAT(", ",BD193),
IF($BB$278=SUM($BB$158:BB193),_xlfn.CONCAT(" y ",BD193)))))</f>
        <v>, 36</v>
      </c>
      <c r="BD193" s="231" t="s">
        <v>6247</v>
      </c>
      <c r="BE193" s="483" t="str">
        <f t="shared" si="49"/>
        <v/>
      </c>
      <c r="BF193" s="484">
        <f t="shared" si="50"/>
        <v>0</v>
      </c>
      <c r="BG193" s="485">
        <f t="shared" si="51"/>
        <v>0</v>
      </c>
      <c r="BH193" s="486">
        <f t="shared" si="52"/>
        <v>0</v>
      </c>
      <c r="BI193" s="483" t="str">
        <f t="shared" si="53"/>
        <v/>
      </c>
      <c r="BJ193" s="484">
        <f t="shared" si="54"/>
        <v>0</v>
      </c>
      <c r="BK193" s="485">
        <f t="shared" si="55"/>
        <v>0</v>
      </c>
      <c r="BL193" s="486">
        <f t="shared" si="56"/>
        <v>0</v>
      </c>
      <c r="BM193" s="483" t="str">
        <f t="shared" si="57"/>
        <v/>
      </c>
      <c r="BN193" s="484">
        <f t="shared" si="58"/>
        <v>0</v>
      </c>
      <c r="BO193" s="485">
        <f t="shared" si="59"/>
        <v>0</v>
      </c>
      <c r="BP193" s="486">
        <f t="shared" si="60"/>
        <v>0</v>
      </c>
    </row>
    <row r="194" spans="1:68" ht="15" customHeight="1">
      <c r="A194" s="6"/>
      <c r="B194" s="5"/>
      <c r="C194" s="85" t="s">
        <v>141</v>
      </c>
      <c r="D194" s="732" t="str">
        <f>IF(CNGE_2024_M1_Secc1_Sub1!$D78="","",CNGE_2024_M1_Secc1_Sub1!$D78)</f>
        <v>INSTITUTO TECNOLOGICO SUPERIOR DE HUATUSCO</v>
      </c>
      <c r="E194" s="733"/>
      <c r="F194" s="733"/>
      <c r="G194" s="733"/>
      <c r="H194" s="733"/>
      <c r="I194" s="733"/>
      <c r="J194" s="733"/>
      <c r="K194" s="733"/>
      <c r="L194" s="733"/>
      <c r="M194" s="733"/>
      <c r="N194" s="733"/>
      <c r="O194" s="733"/>
      <c r="P194" s="733"/>
      <c r="Q194" s="733"/>
      <c r="R194" s="734"/>
      <c r="S194" s="111" t="str">
        <f>IF(CNGE_2024_M1_Secc1_Sub2!$M410="","",CNGE_2024_M1_Secc1_Sub2!$M410)</f>
        <v/>
      </c>
      <c r="T194" s="111" t="str">
        <f>IF(CNGE_2024_M1_Secc1_Sub2!$S410="","",CNGE_2024_M1_Secc1_Sub2!$S410)</f>
        <v/>
      </c>
      <c r="U194" s="111" t="str">
        <f>IF(CNGE_2024_M1_Secc1_Sub2!$Y410="","",CNGE_2024_M1_Secc1_Sub2!$Y410)</f>
        <v/>
      </c>
      <c r="V194" s="111"/>
      <c r="W194" s="111"/>
      <c r="X194" s="111"/>
      <c r="Y194" s="111"/>
      <c r="Z194" s="111"/>
      <c r="AA194" s="111"/>
      <c r="AB194" s="111"/>
      <c r="AC194" s="111"/>
      <c r="AD194" s="111"/>
      <c r="AG194" s="269">
        <f t="shared" si="29"/>
        <v>1</v>
      </c>
      <c r="AH194" s="298" t="str">
        <f t="shared" si="30"/>
        <v/>
      </c>
      <c r="AI194" s="299">
        <f t="shared" si="31"/>
        <v>0</v>
      </c>
      <c r="AJ194" s="300">
        <f t="shared" si="32"/>
        <v>0</v>
      </c>
      <c r="AK194" s="301">
        <f t="shared" si="33"/>
        <v>0</v>
      </c>
      <c r="AL194" s="298">
        <f t="shared" si="34"/>
        <v>0</v>
      </c>
      <c r="AM194" s="299">
        <f t="shared" si="35"/>
        <v>0</v>
      </c>
      <c r="AN194" s="300">
        <f t="shared" si="36"/>
        <v>0</v>
      </c>
      <c r="AO194" s="301">
        <f t="shared" si="37"/>
        <v>0</v>
      </c>
      <c r="AP194" s="298">
        <f t="shared" si="38"/>
        <v>0</v>
      </c>
      <c r="AQ194" s="299">
        <f t="shared" si="39"/>
        <v>0</v>
      </c>
      <c r="AR194" s="300">
        <f t="shared" si="40"/>
        <v>0</v>
      </c>
      <c r="AS194" s="301">
        <f t="shared" si="41"/>
        <v>0</v>
      </c>
      <c r="AT194" s="298">
        <f t="shared" si="42"/>
        <v>0</v>
      </c>
      <c r="AU194" s="299">
        <f t="shared" si="43"/>
        <v>0</v>
      </c>
      <c r="AV194" s="300">
        <f t="shared" si="44"/>
        <v>0</v>
      </c>
      <c r="AW194" s="301">
        <f t="shared" si="45"/>
        <v>0</v>
      </c>
      <c r="AX194" s="371">
        <f t="shared" si="46"/>
        <v>0</v>
      </c>
      <c r="AY194" s="303">
        <f t="shared" si="47"/>
        <v>0</v>
      </c>
      <c r="AZ194" s="291" t="str">
        <f>IF(AY194=0,"",
IF(SUM($AY$158:AY194)=1,BA194,
IF($AY$278&gt;SUM($AY$158:AY194),_xlfn.CONCAT(", ",BA194),
IF($AY$278=SUM($AY$158:AY194),_xlfn.CONCAT(" y ",BA194)))))</f>
        <v/>
      </c>
      <c r="BA194" s="231" t="s">
        <v>6248</v>
      </c>
      <c r="BB194" s="290">
        <f t="shared" si="48"/>
        <v>1</v>
      </c>
      <c r="BC194" s="291" t="str">
        <f>IF(BB194=0,"",
IF(SUM($BB$158:BB194)=1,BD194,
IF($BB$278&gt;SUM($BB$158:BB194),_xlfn.CONCAT(", ",BD194),
IF($BB$278=SUM($BB$158:BB194),_xlfn.CONCAT(" y ",BD194)))))</f>
        <v>, 37</v>
      </c>
      <c r="BD194" s="231" t="s">
        <v>6248</v>
      </c>
      <c r="BE194" s="483" t="str">
        <f t="shared" si="49"/>
        <v/>
      </c>
      <c r="BF194" s="484">
        <f t="shared" si="50"/>
        <v>0</v>
      </c>
      <c r="BG194" s="485">
        <f t="shared" si="51"/>
        <v>0</v>
      </c>
      <c r="BH194" s="486">
        <f t="shared" si="52"/>
        <v>0</v>
      </c>
      <c r="BI194" s="483" t="str">
        <f t="shared" si="53"/>
        <v/>
      </c>
      <c r="BJ194" s="484">
        <f t="shared" si="54"/>
        <v>0</v>
      </c>
      <c r="BK194" s="485">
        <f t="shared" si="55"/>
        <v>0</v>
      </c>
      <c r="BL194" s="486">
        <f t="shared" si="56"/>
        <v>0</v>
      </c>
      <c r="BM194" s="483" t="str">
        <f t="shared" si="57"/>
        <v/>
      </c>
      <c r="BN194" s="484">
        <f t="shared" si="58"/>
        <v>0</v>
      </c>
      <c r="BO194" s="485">
        <f t="shared" si="59"/>
        <v>0</v>
      </c>
      <c r="BP194" s="486">
        <f t="shared" si="60"/>
        <v>0</v>
      </c>
    </row>
    <row r="195" spans="1:68" ht="15" customHeight="1">
      <c r="A195" s="6"/>
      <c r="B195" s="5"/>
      <c r="C195" s="85" t="s">
        <v>142</v>
      </c>
      <c r="D195" s="732" t="str">
        <f>IF(CNGE_2024_M1_Secc1_Sub1!$D79="","",CNGE_2024_M1_Secc1_Sub1!$D79)</f>
        <v>INSTITUTO TECNOLOGICO SUPERIOR DE ALVARADO</v>
      </c>
      <c r="E195" s="733"/>
      <c r="F195" s="733"/>
      <c r="G195" s="733"/>
      <c r="H195" s="733"/>
      <c r="I195" s="733"/>
      <c r="J195" s="733"/>
      <c r="K195" s="733"/>
      <c r="L195" s="733"/>
      <c r="M195" s="733"/>
      <c r="N195" s="733"/>
      <c r="O195" s="733"/>
      <c r="P195" s="733"/>
      <c r="Q195" s="733"/>
      <c r="R195" s="734"/>
      <c r="S195" s="111" t="str">
        <f>IF(CNGE_2024_M1_Secc1_Sub2!$M411="","",CNGE_2024_M1_Secc1_Sub2!$M411)</f>
        <v/>
      </c>
      <c r="T195" s="111" t="str">
        <f>IF(CNGE_2024_M1_Secc1_Sub2!$S411="","",CNGE_2024_M1_Secc1_Sub2!$S411)</f>
        <v/>
      </c>
      <c r="U195" s="111" t="str">
        <f>IF(CNGE_2024_M1_Secc1_Sub2!$Y411="","",CNGE_2024_M1_Secc1_Sub2!$Y411)</f>
        <v/>
      </c>
      <c r="V195" s="111"/>
      <c r="W195" s="111"/>
      <c r="X195" s="111"/>
      <c r="Y195" s="111"/>
      <c r="Z195" s="111"/>
      <c r="AA195" s="111"/>
      <c r="AB195" s="111"/>
      <c r="AC195" s="111"/>
      <c r="AD195" s="111"/>
      <c r="AG195" s="269">
        <f t="shared" si="29"/>
        <v>1</v>
      </c>
      <c r="AH195" s="298" t="str">
        <f t="shared" si="30"/>
        <v/>
      </c>
      <c r="AI195" s="299">
        <f t="shared" si="31"/>
        <v>0</v>
      </c>
      <c r="AJ195" s="300">
        <f t="shared" si="32"/>
        <v>0</v>
      </c>
      <c r="AK195" s="301">
        <f t="shared" si="33"/>
        <v>0</v>
      </c>
      <c r="AL195" s="298">
        <f t="shared" si="34"/>
        <v>0</v>
      </c>
      <c r="AM195" s="299">
        <f t="shared" si="35"/>
        <v>0</v>
      </c>
      <c r="AN195" s="300">
        <f t="shared" si="36"/>
        <v>0</v>
      </c>
      <c r="AO195" s="301">
        <f t="shared" si="37"/>
        <v>0</v>
      </c>
      <c r="AP195" s="298">
        <f t="shared" si="38"/>
        <v>0</v>
      </c>
      <c r="AQ195" s="299">
        <f t="shared" si="39"/>
        <v>0</v>
      </c>
      <c r="AR195" s="300">
        <f t="shared" si="40"/>
        <v>0</v>
      </c>
      <c r="AS195" s="301">
        <f t="shared" si="41"/>
        <v>0</v>
      </c>
      <c r="AT195" s="298">
        <f t="shared" si="42"/>
        <v>0</v>
      </c>
      <c r="AU195" s="299">
        <f t="shared" si="43"/>
        <v>0</v>
      </c>
      <c r="AV195" s="300">
        <f t="shared" si="44"/>
        <v>0</v>
      </c>
      <c r="AW195" s="301">
        <f t="shared" si="45"/>
        <v>0</v>
      </c>
      <c r="AX195" s="371">
        <f t="shared" si="46"/>
        <v>0</v>
      </c>
      <c r="AY195" s="303">
        <f t="shared" si="47"/>
        <v>0</v>
      </c>
      <c r="AZ195" s="291" t="str">
        <f>IF(AY195=0,"",
IF(SUM($AY$158:AY195)=1,BA195,
IF($AY$278&gt;SUM($AY$158:AY195),_xlfn.CONCAT(", ",BA195),
IF($AY$278=SUM($AY$158:AY195),_xlfn.CONCAT(" y ",BA195)))))</f>
        <v/>
      </c>
      <c r="BA195" s="231" t="s">
        <v>6249</v>
      </c>
      <c r="BB195" s="290">
        <f t="shared" si="48"/>
        <v>1</v>
      </c>
      <c r="BC195" s="291" t="str">
        <f>IF(BB195=0,"",
IF(SUM($BB$158:BB195)=1,BD195,
IF($BB$278&gt;SUM($BB$158:BB195),_xlfn.CONCAT(", ",BD195),
IF($BB$278=SUM($BB$158:BB195),_xlfn.CONCAT(" y ",BD195)))))</f>
        <v>, 38</v>
      </c>
      <c r="BD195" s="231" t="s">
        <v>6249</v>
      </c>
      <c r="BE195" s="483" t="str">
        <f t="shared" si="49"/>
        <v/>
      </c>
      <c r="BF195" s="484">
        <f t="shared" si="50"/>
        <v>0</v>
      </c>
      <c r="BG195" s="485">
        <f t="shared" si="51"/>
        <v>0</v>
      </c>
      <c r="BH195" s="486">
        <f t="shared" si="52"/>
        <v>0</v>
      </c>
      <c r="BI195" s="483" t="str">
        <f t="shared" si="53"/>
        <v/>
      </c>
      <c r="BJ195" s="484">
        <f t="shared" si="54"/>
        <v>0</v>
      </c>
      <c r="BK195" s="485">
        <f t="shared" si="55"/>
        <v>0</v>
      </c>
      <c r="BL195" s="486">
        <f t="shared" si="56"/>
        <v>0</v>
      </c>
      <c r="BM195" s="483" t="str">
        <f t="shared" si="57"/>
        <v/>
      </c>
      <c r="BN195" s="484">
        <f t="shared" si="58"/>
        <v>0</v>
      </c>
      <c r="BO195" s="485">
        <f t="shared" si="59"/>
        <v>0</v>
      </c>
      <c r="BP195" s="486">
        <f t="shared" si="60"/>
        <v>0</v>
      </c>
    </row>
    <row r="196" spans="1:68" ht="15" customHeight="1">
      <c r="A196" s="6"/>
      <c r="B196" s="5"/>
      <c r="C196" s="85" t="s">
        <v>143</v>
      </c>
      <c r="D196" s="732" t="str">
        <f>IF(CNGE_2024_M1_Secc1_Sub1!$D80="","",CNGE_2024_M1_Secc1_Sub1!$D80)</f>
        <v>INSTITUTO TECNOLOGICO SUPERIOR DE PEROTE</v>
      </c>
      <c r="E196" s="733"/>
      <c r="F196" s="733"/>
      <c r="G196" s="733"/>
      <c r="H196" s="733"/>
      <c r="I196" s="733"/>
      <c r="J196" s="733"/>
      <c r="K196" s="733"/>
      <c r="L196" s="733"/>
      <c r="M196" s="733"/>
      <c r="N196" s="733"/>
      <c r="O196" s="733"/>
      <c r="P196" s="733"/>
      <c r="Q196" s="733"/>
      <c r="R196" s="734"/>
      <c r="S196" s="111" t="str">
        <f>IF(CNGE_2024_M1_Secc1_Sub2!$M412="","",CNGE_2024_M1_Secc1_Sub2!$M412)</f>
        <v/>
      </c>
      <c r="T196" s="111" t="str">
        <f>IF(CNGE_2024_M1_Secc1_Sub2!$S412="","",CNGE_2024_M1_Secc1_Sub2!$S412)</f>
        <v/>
      </c>
      <c r="U196" s="111" t="str">
        <f>IF(CNGE_2024_M1_Secc1_Sub2!$Y412="","",CNGE_2024_M1_Secc1_Sub2!$Y412)</f>
        <v/>
      </c>
      <c r="V196" s="111"/>
      <c r="W196" s="111"/>
      <c r="X196" s="111"/>
      <c r="Y196" s="111"/>
      <c r="Z196" s="111"/>
      <c r="AA196" s="111"/>
      <c r="AB196" s="111"/>
      <c r="AC196" s="111"/>
      <c r="AD196" s="111"/>
      <c r="AG196" s="269">
        <f t="shared" si="29"/>
        <v>1</v>
      </c>
      <c r="AH196" s="298" t="str">
        <f t="shared" si="30"/>
        <v/>
      </c>
      <c r="AI196" s="299">
        <f t="shared" si="31"/>
        <v>0</v>
      </c>
      <c r="AJ196" s="300">
        <f t="shared" si="32"/>
        <v>0</v>
      </c>
      <c r="AK196" s="301">
        <f t="shared" si="33"/>
        <v>0</v>
      </c>
      <c r="AL196" s="298">
        <f t="shared" si="34"/>
        <v>0</v>
      </c>
      <c r="AM196" s="299">
        <f t="shared" si="35"/>
        <v>0</v>
      </c>
      <c r="AN196" s="300">
        <f t="shared" si="36"/>
        <v>0</v>
      </c>
      <c r="AO196" s="301">
        <f t="shared" si="37"/>
        <v>0</v>
      </c>
      <c r="AP196" s="298">
        <f t="shared" si="38"/>
        <v>0</v>
      </c>
      <c r="AQ196" s="299">
        <f t="shared" si="39"/>
        <v>0</v>
      </c>
      <c r="AR196" s="300">
        <f t="shared" si="40"/>
        <v>0</v>
      </c>
      <c r="AS196" s="301">
        <f t="shared" si="41"/>
        <v>0</v>
      </c>
      <c r="AT196" s="298">
        <f t="shared" si="42"/>
        <v>0</v>
      </c>
      <c r="AU196" s="299">
        <f t="shared" si="43"/>
        <v>0</v>
      </c>
      <c r="AV196" s="300">
        <f t="shared" si="44"/>
        <v>0</v>
      </c>
      <c r="AW196" s="301">
        <f t="shared" si="45"/>
        <v>0</v>
      </c>
      <c r="AX196" s="371">
        <f t="shared" si="46"/>
        <v>0</v>
      </c>
      <c r="AY196" s="303">
        <f t="shared" si="47"/>
        <v>0</v>
      </c>
      <c r="AZ196" s="291" t="str">
        <f>IF(AY196=0,"",
IF(SUM($AY$158:AY196)=1,BA196,
IF($AY$278&gt;SUM($AY$158:AY196),_xlfn.CONCAT(", ",BA196),
IF($AY$278=SUM($AY$158:AY196),_xlfn.CONCAT(" y ",BA196)))))</f>
        <v/>
      </c>
      <c r="BA196" s="231" t="s">
        <v>6250</v>
      </c>
      <c r="BB196" s="290">
        <f t="shared" si="48"/>
        <v>1</v>
      </c>
      <c r="BC196" s="291" t="str">
        <f>IF(BB196=0,"",
IF(SUM($BB$158:BB196)=1,BD196,
IF($BB$278&gt;SUM($BB$158:BB196),_xlfn.CONCAT(", ",BD196),
IF($BB$278=SUM($BB$158:BB196),_xlfn.CONCAT(" y ",BD196)))))</f>
        <v>, 39</v>
      </c>
      <c r="BD196" s="231" t="s">
        <v>6250</v>
      </c>
      <c r="BE196" s="483" t="str">
        <f t="shared" si="49"/>
        <v/>
      </c>
      <c r="BF196" s="484">
        <f t="shared" si="50"/>
        <v>0</v>
      </c>
      <c r="BG196" s="485">
        <f t="shared" si="51"/>
        <v>0</v>
      </c>
      <c r="BH196" s="486">
        <f t="shared" si="52"/>
        <v>0</v>
      </c>
      <c r="BI196" s="483" t="str">
        <f t="shared" si="53"/>
        <v/>
      </c>
      <c r="BJ196" s="484">
        <f t="shared" si="54"/>
        <v>0</v>
      </c>
      <c r="BK196" s="485">
        <f t="shared" si="55"/>
        <v>0</v>
      </c>
      <c r="BL196" s="486">
        <f t="shared" si="56"/>
        <v>0</v>
      </c>
      <c r="BM196" s="483" t="str">
        <f t="shared" si="57"/>
        <v/>
      </c>
      <c r="BN196" s="484">
        <f t="shared" si="58"/>
        <v>0</v>
      </c>
      <c r="BO196" s="485">
        <f t="shared" si="59"/>
        <v>0</v>
      </c>
      <c r="BP196" s="486">
        <f t="shared" si="60"/>
        <v>0</v>
      </c>
    </row>
    <row r="197" spans="1:68" ht="15" customHeight="1">
      <c r="A197" s="6"/>
      <c r="B197" s="5"/>
      <c r="C197" s="85" t="s">
        <v>144</v>
      </c>
      <c r="D197" s="732" t="str">
        <f>IF(CNGE_2024_M1_Secc1_Sub1!$D81="","",CNGE_2024_M1_Secc1_Sub1!$D81)</f>
        <v>INSTITUTO TECNOLOGICO SUPERIOR DE ZONGOLICA</v>
      </c>
      <c r="E197" s="733"/>
      <c r="F197" s="733"/>
      <c r="G197" s="733"/>
      <c r="H197" s="733"/>
      <c r="I197" s="733"/>
      <c r="J197" s="733"/>
      <c r="K197" s="733"/>
      <c r="L197" s="733"/>
      <c r="M197" s="733"/>
      <c r="N197" s="733"/>
      <c r="O197" s="733"/>
      <c r="P197" s="733"/>
      <c r="Q197" s="733"/>
      <c r="R197" s="734"/>
      <c r="S197" s="111" t="str">
        <f>IF(CNGE_2024_M1_Secc1_Sub2!$M413="","",CNGE_2024_M1_Secc1_Sub2!$M413)</f>
        <v/>
      </c>
      <c r="T197" s="111" t="str">
        <f>IF(CNGE_2024_M1_Secc1_Sub2!$S413="","",CNGE_2024_M1_Secc1_Sub2!$S413)</f>
        <v/>
      </c>
      <c r="U197" s="111" t="str">
        <f>IF(CNGE_2024_M1_Secc1_Sub2!$Y413="","",CNGE_2024_M1_Secc1_Sub2!$Y413)</f>
        <v/>
      </c>
      <c r="V197" s="111"/>
      <c r="W197" s="111"/>
      <c r="X197" s="111"/>
      <c r="Y197" s="111"/>
      <c r="Z197" s="111"/>
      <c r="AA197" s="111"/>
      <c r="AB197" s="111"/>
      <c r="AC197" s="111"/>
      <c r="AD197" s="111"/>
      <c r="AG197" s="269">
        <f t="shared" si="29"/>
        <v>1</v>
      </c>
      <c r="AH197" s="298" t="str">
        <f t="shared" si="30"/>
        <v/>
      </c>
      <c r="AI197" s="299">
        <f t="shared" si="31"/>
        <v>0</v>
      </c>
      <c r="AJ197" s="300">
        <f t="shared" si="32"/>
        <v>0</v>
      </c>
      <c r="AK197" s="301">
        <f t="shared" si="33"/>
        <v>0</v>
      </c>
      <c r="AL197" s="298">
        <f t="shared" si="34"/>
        <v>0</v>
      </c>
      <c r="AM197" s="299">
        <f t="shared" si="35"/>
        <v>0</v>
      </c>
      <c r="AN197" s="300">
        <f t="shared" si="36"/>
        <v>0</v>
      </c>
      <c r="AO197" s="301">
        <f t="shared" si="37"/>
        <v>0</v>
      </c>
      <c r="AP197" s="298">
        <f t="shared" si="38"/>
        <v>0</v>
      </c>
      <c r="AQ197" s="299">
        <f t="shared" si="39"/>
        <v>0</v>
      </c>
      <c r="AR197" s="300">
        <f t="shared" si="40"/>
        <v>0</v>
      </c>
      <c r="AS197" s="301">
        <f t="shared" si="41"/>
        <v>0</v>
      </c>
      <c r="AT197" s="298">
        <f t="shared" si="42"/>
        <v>0</v>
      </c>
      <c r="AU197" s="299">
        <f t="shared" si="43"/>
        <v>0</v>
      </c>
      <c r="AV197" s="300">
        <f t="shared" si="44"/>
        <v>0</v>
      </c>
      <c r="AW197" s="301">
        <f t="shared" si="45"/>
        <v>0</v>
      </c>
      <c r="AX197" s="371">
        <f t="shared" si="46"/>
        <v>0</v>
      </c>
      <c r="AY197" s="303">
        <f t="shared" si="47"/>
        <v>0</v>
      </c>
      <c r="AZ197" s="291" t="str">
        <f>IF(AY197=0,"",
IF(SUM($AY$158:AY197)=1,BA197,
IF($AY$278&gt;SUM($AY$158:AY197),_xlfn.CONCAT(", ",BA197),
IF($AY$278=SUM($AY$158:AY197),_xlfn.CONCAT(" y ",BA197)))))</f>
        <v/>
      </c>
      <c r="BA197" s="231" t="s">
        <v>6251</v>
      </c>
      <c r="BB197" s="290">
        <f t="shared" si="48"/>
        <v>1</v>
      </c>
      <c r="BC197" s="291" t="str">
        <f>IF(BB197=0,"",
IF(SUM($BB$158:BB197)=1,BD197,
IF($BB$278&gt;SUM($BB$158:BB197),_xlfn.CONCAT(", ",BD197),
IF($BB$278=SUM($BB$158:BB197),_xlfn.CONCAT(" y ",BD197)))))</f>
        <v>, 40</v>
      </c>
      <c r="BD197" s="231" t="s">
        <v>6251</v>
      </c>
      <c r="BE197" s="483" t="str">
        <f t="shared" si="49"/>
        <v/>
      </c>
      <c r="BF197" s="484">
        <f t="shared" si="50"/>
        <v>0</v>
      </c>
      <c r="BG197" s="485">
        <f t="shared" si="51"/>
        <v>0</v>
      </c>
      <c r="BH197" s="486">
        <f t="shared" si="52"/>
        <v>0</v>
      </c>
      <c r="BI197" s="483" t="str">
        <f t="shared" si="53"/>
        <v/>
      </c>
      <c r="BJ197" s="484">
        <f t="shared" si="54"/>
        <v>0</v>
      </c>
      <c r="BK197" s="485">
        <f t="shared" si="55"/>
        <v>0</v>
      </c>
      <c r="BL197" s="486">
        <f t="shared" si="56"/>
        <v>0</v>
      </c>
      <c r="BM197" s="483" t="str">
        <f t="shared" si="57"/>
        <v/>
      </c>
      <c r="BN197" s="484">
        <f t="shared" si="58"/>
        <v>0</v>
      </c>
      <c r="BO197" s="485">
        <f t="shared" si="59"/>
        <v>0</v>
      </c>
      <c r="BP197" s="486">
        <f t="shared" si="60"/>
        <v>0</v>
      </c>
    </row>
    <row r="198" spans="1:68" ht="15" customHeight="1">
      <c r="A198" s="6"/>
      <c r="B198" s="5"/>
      <c r="C198" s="85" t="s">
        <v>145</v>
      </c>
      <c r="D198" s="732" t="str">
        <f>IF(CNGE_2024_M1_Secc1_Sub1!$D82="","",CNGE_2024_M1_Secc1_Sub1!$D82)</f>
        <v>INSTITUTO TECNOLOGICO SUPERIOR DE NARANJOS</v>
      </c>
      <c r="E198" s="733"/>
      <c r="F198" s="733"/>
      <c r="G198" s="733"/>
      <c r="H198" s="733"/>
      <c r="I198" s="733"/>
      <c r="J198" s="733"/>
      <c r="K198" s="733"/>
      <c r="L198" s="733"/>
      <c r="M198" s="733"/>
      <c r="N198" s="733"/>
      <c r="O198" s="733"/>
      <c r="P198" s="733"/>
      <c r="Q198" s="733"/>
      <c r="R198" s="734"/>
      <c r="S198" s="111" t="str">
        <f>IF(CNGE_2024_M1_Secc1_Sub2!$M414="","",CNGE_2024_M1_Secc1_Sub2!$M414)</f>
        <v/>
      </c>
      <c r="T198" s="111" t="str">
        <f>IF(CNGE_2024_M1_Secc1_Sub2!$S414="","",CNGE_2024_M1_Secc1_Sub2!$S414)</f>
        <v/>
      </c>
      <c r="U198" s="111" t="str">
        <f>IF(CNGE_2024_M1_Secc1_Sub2!$Y414="","",CNGE_2024_M1_Secc1_Sub2!$Y414)</f>
        <v/>
      </c>
      <c r="V198" s="111"/>
      <c r="W198" s="111"/>
      <c r="X198" s="111"/>
      <c r="Y198" s="111"/>
      <c r="Z198" s="111"/>
      <c r="AA198" s="111"/>
      <c r="AB198" s="111"/>
      <c r="AC198" s="111"/>
      <c r="AD198" s="111"/>
      <c r="AG198" s="269">
        <f t="shared" si="29"/>
        <v>1</v>
      </c>
      <c r="AH198" s="298" t="str">
        <f t="shared" si="30"/>
        <v/>
      </c>
      <c r="AI198" s="299">
        <f t="shared" si="31"/>
        <v>0</v>
      </c>
      <c r="AJ198" s="300">
        <f t="shared" si="32"/>
        <v>0</v>
      </c>
      <c r="AK198" s="301">
        <f t="shared" si="33"/>
        <v>0</v>
      </c>
      <c r="AL198" s="298">
        <f t="shared" si="34"/>
        <v>0</v>
      </c>
      <c r="AM198" s="299">
        <f t="shared" si="35"/>
        <v>0</v>
      </c>
      <c r="AN198" s="300">
        <f t="shared" si="36"/>
        <v>0</v>
      </c>
      <c r="AO198" s="301">
        <f t="shared" si="37"/>
        <v>0</v>
      </c>
      <c r="AP198" s="298">
        <f t="shared" si="38"/>
        <v>0</v>
      </c>
      <c r="AQ198" s="299">
        <f t="shared" si="39"/>
        <v>0</v>
      </c>
      <c r="AR198" s="300">
        <f t="shared" si="40"/>
        <v>0</v>
      </c>
      <c r="AS198" s="301">
        <f t="shared" si="41"/>
        <v>0</v>
      </c>
      <c r="AT198" s="298">
        <f t="shared" si="42"/>
        <v>0</v>
      </c>
      <c r="AU198" s="299">
        <f t="shared" si="43"/>
        <v>0</v>
      </c>
      <c r="AV198" s="300">
        <f t="shared" si="44"/>
        <v>0</v>
      </c>
      <c r="AW198" s="301">
        <f t="shared" si="45"/>
        <v>0</v>
      </c>
      <c r="AX198" s="371">
        <f t="shared" si="46"/>
        <v>0</v>
      </c>
      <c r="AY198" s="303">
        <f t="shared" si="47"/>
        <v>0</v>
      </c>
      <c r="AZ198" s="291" t="str">
        <f>IF(AY198=0,"",
IF(SUM($AY$158:AY198)=1,BA198,
IF($AY$278&gt;SUM($AY$158:AY198),_xlfn.CONCAT(", ",BA198),
IF($AY$278=SUM($AY$158:AY198),_xlfn.CONCAT(" y ",BA198)))))</f>
        <v/>
      </c>
      <c r="BA198" s="231" t="s">
        <v>6252</v>
      </c>
      <c r="BB198" s="290">
        <f t="shared" si="48"/>
        <v>1</v>
      </c>
      <c r="BC198" s="291" t="str">
        <f>IF(BB198=0,"",
IF(SUM($BB$158:BB198)=1,BD198,
IF($BB$278&gt;SUM($BB$158:BB198),_xlfn.CONCAT(", ",BD198),
IF($BB$278=SUM($BB$158:BB198),_xlfn.CONCAT(" y ",BD198)))))</f>
        <v>, 41</v>
      </c>
      <c r="BD198" s="231" t="s">
        <v>6252</v>
      </c>
      <c r="BE198" s="483" t="str">
        <f t="shared" si="49"/>
        <v/>
      </c>
      <c r="BF198" s="484">
        <f t="shared" si="50"/>
        <v>0</v>
      </c>
      <c r="BG198" s="485">
        <f t="shared" si="51"/>
        <v>0</v>
      </c>
      <c r="BH198" s="486">
        <f t="shared" si="52"/>
        <v>0</v>
      </c>
      <c r="BI198" s="483" t="str">
        <f t="shared" si="53"/>
        <v/>
      </c>
      <c r="BJ198" s="484">
        <f t="shared" si="54"/>
        <v>0</v>
      </c>
      <c r="BK198" s="485">
        <f t="shared" si="55"/>
        <v>0</v>
      </c>
      <c r="BL198" s="486">
        <f t="shared" si="56"/>
        <v>0</v>
      </c>
      <c r="BM198" s="483" t="str">
        <f t="shared" si="57"/>
        <v/>
      </c>
      <c r="BN198" s="484">
        <f t="shared" si="58"/>
        <v>0</v>
      </c>
      <c r="BO198" s="485">
        <f t="shared" si="59"/>
        <v>0</v>
      </c>
      <c r="BP198" s="486">
        <f t="shared" si="60"/>
        <v>0</v>
      </c>
    </row>
    <row r="199" spans="1:68" ht="15" customHeight="1">
      <c r="A199" s="6"/>
      <c r="B199" s="5"/>
      <c r="C199" s="85" t="s">
        <v>146</v>
      </c>
      <c r="D199" s="732" t="str">
        <f>IF(CNGE_2024_M1_Secc1_Sub1!$D83="","",CNGE_2024_M1_Secc1_Sub1!$D83)</f>
        <v>INSTITUTO TECNOLOGICO SUPERIOR DE CHICONTEPEC</v>
      </c>
      <c r="E199" s="733"/>
      <c r="F199" s="733"/>
      <c r="G199" s="733"/>
      <c r="H199" s="733"/>
      <c r="I199" s="733"/>
      <c r="J199" s="733"/>
      <c r="K199" s="733"/>
      <c r="L199" s="733"/>
      <c r="M199" s="733"/>
      <c r="N199" s="733"/>
      <c r="O199" s="733"/>
      <c r="P199" s="733"/>
      <c r="Q199" s="733"/>
      <c r="R199" s="734"/>
      <c r="S199" s="111" t="str">
        <f>IF(CNGE_2024_M1_Secc1_Sub2!$M415="","",CNGE_2024_M1_Secc1_Sub2!$M415)</f>
        <v/>
      </c>
      <c r="T199" s="111" t="str">
        <f>IF(CNGE_2024_M1_Secc1_Sub2!$S415="","",CNGE_2024_M1_Secc1_Sub2!$S415)</f>
        <v/>
      </c>
      <c r="U199" s="111" t="str">
        <f>IF(CNGE_2024_M1_Secc1_Sub2!$Y415="","",CNGE_2024_M1_Secc1_Sub2!$Y415)</f>
        <v/>
      </c>
      <c r="V199" s="111"/>
      <c r="W199" s="111"/>
      <c r="X199" s="111"/>
      <c r="Y199" s="111"/>
      <c r="Z199" s="111"/>
      <c r="AA199" s="111"/>
      <c r="AB199" s="111"/>
      <c r="AC199" s="111"/>
      <c r="AD199" s="111"/>
      <c r="AG199" s="269">
        <f t="shared" si="29"/>
        <v>1</v>
      </c>
      <c r="AH199" s="298" t="str">
        <f t="shared" si="30"/>
        <v/>
      </c>
      <c r="AI199" s="299">
        <f t="shared" si="31"/>
        <v>0</v>
      </c>
      <c r="AJ199" s="300">
        <f t="shared" si="32"/>
        <v>0</v>
      </c>
      <c r="AK199" s="301">
        <f t="shared" si="33"/>
        <v>0</v>
      </c>
      <c r="AL199" s="298">
        <f t="shared" si="34"/>
        <v>0</v>
      </c>
      <c r="AM199" s="299">
        <f t="shared" si="35"/>
        <v>0</v>
      </c>
      <c r="AN199" s="300">
        <f t="shared" si="36"/>
        <v>0</v>
      </c>
      <c r="AO199" s="301">
        <f t="shared" si="37"/>
        <v>0</v>
      </c>
      <c r="AP199" s="298">
        <f t="shared" si="38"/>
        <v>0</v>
      </c>
      <c r="AQ199" s="299">
        <f t="shared" si="39"/>
        <v>0</v>
      </c>
      <c r="AR199" s="300">
        <f t="shared" si="40"/>
        <v>0</v>
      </c>
      <c r="AS199" s="301">
        <f t="shared" si="41"/>
        <v>0</v>
      </c>
      <c r="AT199" s="298">
        <f t="shared" si="42"/>
        <v>0</v>
      </c>
      <c r="AU199" s="299">
        <f t="shared" si="43"/>
        <v>0</v>
      </c>
      <c r="AV199" s="300">
        <f t="shared" si="44"/>
        <v>0</v>
      </c>
      <c r="AW199" s="301">
        <f t="shared" si="45"/>
        <v>0</v>
      </c>
      <c r="AX199" s="371">
        <f t="shared" si="46"/>
        <v>0</v>
      </c>
      <c r="AY199" s="303">
        <f t="shared" si="47"/>
        <v>0</v>
      </c>
      <c r="AZ199" s="291" t="str">
        <f>IF(AY199=0,"",
IF(SUM($AY$158:AY199)=1,BA199,
IF($AY$278&gt;SUM($AY$158:AY199),_xlfn.CONCAT(", ",BA199),
IF($AY$278=SUM($AY$158:AY199),_xlfn.CONCAT(" y ",BA199)))))</f>
        <v/>
      </c>
      <c r="BA199" s="231" t="s">
        <v>6253</v>
      </c>
      <c r="BB199" s="290">
        <f t="shared" si="48"/>
        <v>1</v>
      </c>
      <c r="BC199" s="291" t="str">
        <f>IF(BB199=0,"",
IF(SUM($BB$158:BB199)=1,BD199,
IF($BB$278&gt;SUM($BB$158:BB199),_xlfn.CONCAT(", ",BD199),
IF($BB$278=SUM($BB$158:BB199),_xlfn.CONCAT(" y ",BD199)))))</f>
        <v>, 42</v>
      </c>
      <c r="BD199" s="231" t="s">
        <v>6253</v>
      </c>
      <c r="BE199" s="483" t="str">
        <f t="shared" si="49"/>
        <v/>
      </c>
      <c r="BF199" s="484">
        <f t="shared" si="50"/>
        <v>0</v>
      </c>
      <c r="BG199" s="485">
        <f t="shared" si="51"/>
        <v>0</v>
      </c>
      <c r="BH199" s="486">
        <f t="shared" si="52"/>
        <v>0</v>
      </c>
      <c r="BI199" s="483" t="str">
        <f t="shared" si="53"/>
        <v/>
      </c>
      <c r="BJ199" s="484">
        <f t="shared" si="54"/>
        <v>0</v>
      </c>
      <c r="BK199" s="485">
        <f t="shared" si="55"/>
        <v>0</v>
      </c>
      <c r="BL199" s="486">
        <f t="shared" si="56"/>
        <v>0</v>
      </c>
      <c r="BM199" s="483" t="str">
        <f t="shared" si="57"/>
        <v/>
      </c>
      <c r="BN199" s="484">
        <f t="shared" si="58"/>
        <v>0</v>
      </c>
      <c r="BO199" s="485">
        <f t="shared" si="59"/>
        <v>0</v>
      </c>
      <c r="BP199" s="486">
        <f t="shared" si="60"/>
        <v>0</v>
      </c>
    </row>
    <row r="200" spans="1:68" ht="15" customHeight="1">
      <c r="A200" s="6"/>
      <c r="B200" s="5"/>
      <c r="C200" s="85" t="s">
        <v>147</v>
      </c>
      <c r="D200" s="732" t="str">
        <f>IF(CNGE_2024_M1_Secc1_Sub1!$D84="","",CNGE_2024_M1_Secc1_Sub1!$D84)</f>
        <v>INSTITUTO TECNOLOGICO SUPERIOR DE MARTINEZ DE LA TORRE</v>
      </c>
      <c r="E200" s="733"/>
      <c r="F200" s="733"/>
      <c r="G200" s="733"/>
      <c r="H200" s="733"/>
      <c r="I200" s="733"/>
      <c r="J200" s="733"/>
      <c r="K200" s="733"/>
      <c r="L200" s="733"/>
      <c r="M200" s="733"/>
      <c r="N200" s="733"/>
      <c r="O200" s="733"/>
      <c r="P200" s="733"/>
      <c r="Q200" s="733"/>
      <c r="R200" s="734"/>
      <c r="S200" s="111" t="str">
        <f>IF(CNGE_2024_M1_Secc1_Sub2!$M416="","",CNGE_2024_M1_Secc1_Sub2!$M416)</f>
        <v/>
      </c>
      <c r="T200" s="111" t="str">
        <f>IF(CNGE_2024_M1_Secc1_Sub2!$S416="","",CNGE_2024_M1_Secc1_Sub2!$S416)</f>
        <v/>
      </c>
      <c r="U200" s="111" t="str">
        <f>IF(CNGE_2024_M1_Secc1_Sub2!$Y416="","",CNGE_2024_M1_Secc1_Sub2!$Y416)</f>
        <v/>
      </c>
      <c r="V200" s="111"/>
      <c r="W200" s="111"/>
      <c r="X200" s="111"/>
      <c r="Y200" s="111"/>
      <c r="Z200" s="111"/>
      <c r="AA200" s="111"/>
      <c r="AB200" s="111"/>
      <c r="AC200" s="111"/>
      <c r="AD200" s="111"/>
      <c r="AG200" s="269">
        <f t="shared" si="29"/>
        <v>1</v>
      </c>
      <c r="AH200" s="298" t="str">
        <f t="shared" si="30"/>
        <v/>
      </c>
      <c r="AI200" s="299">
        <f t="shared" si="31"/>
        <v>0</v>
      </c>
      <c r="AJ200" s="300">
        <f t="shared" si="32"/>
        <v>0</v>
      </c>
      <c r="AK200" s="301">
        <f t="shared" si="33"/>
        <v>0</v>
      </c>
      <c r="AL200" s="298">
        <f t="shared" si="34"/>
        <v>0</v>
      </c>
      <c r="AM200" s="299">
        <f t="shared" si="35"/>
        <v>0</v>
      </c>
      <c r="AN200" s="300">
        <f t="shared" si="36"/>
        <v>0</v>
      </c>
      <c r="AO200" s="301">
        <f t="shared" si="37"/>
        <v>0</v>
      </c>
      <c r="AP200" s="298">
        <f t="shared" si="38"/>
        <v>0</v>
      </c>
      <c r="AQ200" s="299">
        <f t="shared" si="39"/>
        <v>0</v>
      </c>
      <c r="AR200" s="300">
        <f t="shared" si="40"/>
        <v>0</v>
      </c>
      <c r="AS200" s="301">
        <f t="shared" si="41"/>
        <v>0</v>
      </c>
      <c r="AT200" s="298">
        <f t="shared" si="42"/>
        <v>0</v>
      </c>
      <c r="AU200" s="299">
        <f t="shared" si="43"/>
        <v>0</v>
      </c>
      <c r="AV200" s="300">
        <f t="shared" si="44"/>
        <v>0</v>
      </c>
      <c r="AW200" s="301">
        <f t="shared" si="45"/>
        <v>0</v>
      </c>
      <c r="AX200" s="371">
        <f t="shared" si="46"/>
        <v>0</v>
      </c>
      <c r="AY200" s="303">
        <f t="shared" si="47"/>
        <v>0</v>
      </c>
      <c r="AZ200" s="291" t="str">
        <f>IF(AY200=0,"",
IF(SUM($AY$158:AY200)=1,BA200,
IF($AY$278&gt;SUM($AY$158:AY200),_xlfn.CONCAT(", ",BA200),
IF($AY$278=SUM($AY$158:AY200),_xlfn.CONCAT(" y ",BA200)))))</f>
        <v/>
      </c>
      <c r="BA200" s="231" t="s">
        <v>6254</v>
      </c>
      <c r="BB200" s="290">
        <f t="shared" si="48"/>
        <v>1</v>
      </c>
      <c r="BC200" s="291" t="str">
        <f>IF(BB200=0,"",
IF(SUM($BB$158:BB200)=1,BD200,
IF($BB$278&gt;SUM($BB$158:BB200),_xlfn.CONCAT(", ",BD200),
IF($BB$278=SUM($BB$158:BB200),_xlfn.CONCAT(" y ",BD200)))))</f>
        <v>, 43</v>
      </c>
      <c r="BD200" s="231" t="s">
        <v>6254</v>
      </c>
      <c r="BE200" s="483" t="str">
        <f t="shared" si="49"/>
        <v/>
      </c>
      <c r="BF200" s="484">
        <f t="shared" si="50"/>
        <v>0</v>
      </c>
      <c r="BG200" s="485">
        <f t="shared" si="51"/>
        <v>0</v>
      </c>
      <c r="BH200" s="486">
        <f t="shared" si="52"/>
        <v>0</v>
      </c>
      <c r="BI200" s="483" t="str">
        <f t="shared" si="53"/>
        <v/>
      </c>
      <c r="BJ200" s="484">
        <f t="shared" si="54"/>
        <v>0</v>
      </c>
      <c r="BK200" s="485">
        <f t="shared" si="55"/>
        <v>0</v>
      </c>
      <c r="BL200" s="486">
        <f t="shared" si="56"/>
        <v>0</v>
      </c>
      <c r="BM200" s="483" t="str">
        <f t="shared" si="57"/>
        <v/>
      </c>
      <c r="BN200" s="484">
        <f t="shared" si="58"/>
        <v>0</v>
      </c>
      <c r="BO200" s="485">
        <f t="shared" si="59"/>
        <v>0</v>
      </c>
      <c r="BP200" s="486">
        <f t="shared" si="60"/>
        <v>0</v>
      </c>
    </row>
    <row r="201" spans="1:68" ht="15" customHeight="1">
      <c r="A201" s="6"/>
      <c r="B201" s="5"/>
      <c r="C201" s="85" t="s">
        <v>148</v>
      </c>
      <c r="D201" s="732" t="str">
        <f>IF(CNGE_2024_M1_Secc1_Sub1!$D85="","",CNGE_2024_M1_Secc1_Sub1!$D85)</f>
        <v>INSTITUTO TECNOLOGICO SUPERIOR DE JESUS CARRANZA</v>
      </c>
      <c r="E201" s="733"/>
      <c r="F201" s="733"/>
      <c r="G201" s="733"/>
      <c r="H201" s="733"/>
      <c r="I201" s="733"/>
      <c r="J201" s="733"/>
      <c r="K201" s="733"/>
      <c r="L201" s="733"/>
      <c r="M201" s="733"/>
      <c r="N201" s="733"/>
      <c r="O201" s="733"/>
      <c r="P201" s="733"/>
      <c r="Q201" s="733"/>
      <c r="R201" s="734"/>
      <c r="S201" s="111" t="str">
        <f>IF(CNGE_2024_M1_Secc1_Sub2!$M417="","",CNGE_2024_M1_Secc1_Sub2!$M417)</f>
        <v/>
      </c>
      <c r="T201" s="111" t="str">
        <f>IF(CNGE_2024_M1_Secc1_Sub2!$S417="","",CNGE_2024_M1_Secc1_Sub2!$S417)</f>
        <v/>
      </c>
      <c r="U201" s="111" t="str">
        <f>IF(CNGE_2024_M1_Secc1_Sub2!$Y417="","",CNGE_2024_M1_Secc1_Sub2!$Y417)</f>
        <v/>
      </c>
      <c r="V201" s="111"/>
      <c r="W201" s="111"/>
      <c r="X201" s="111"/>
      <c r="Y201" s="111"/>
      <c r="Z201" s="111"/>
      <c r="AA201" s="111"/>
      <c r="AB201" s="111"/>
      <c r="AC201" s="111"/>
      <c r="AD201" s="111"/>
      <c r="AG201" s="269">
        <f t="shared" si="29"/>
        <v>1</v>
      </c>
      <c r="AH201" s="298" t="str">
        <f t="shared" si="30"/>
        <v/>
      </c>
      <c r="AI201" s="299">
        <f t="shared" si="31"/>
        <v>0</v>
      </c>
      <c r="AJ201" s="300">
        <f t="shared" si="32"/>
        <v>0</v>
      </c>
      <c r="AK201" s="301">
        <f t="shared" si="33"/>
        <v>0</v>
      </c>
      <c r="AL201" s="298">
        <f t="shared" si="34"/>
        <v>0</v>
      </c>
      <c r="AM201" s="299">
        <f t="shared" si="35"/>
        <v>0</v>
      </c>
      <c r="AN201" s="300">
        <f t="shared" si="36"/>
        <v>0</v>
      </c>
      <c r="AO201" s="301">
        <f t="shared" si="37"/>
        <v>0</v>
      </c>
      <c r="AP201" s="298">
        <f t="shared" si="38"/>
        <v>0</v>
      </c>
      <c r="AQ201" s="299">
        <f t="shared" si="39"/>
        <v>0</v>
      </c>
      <c r="AR201" s="300">
        <f t="shared" si="40"/>
        <v>0</v>
      </c>
      <c r="AS201" s="301">
        <f t="shared" si="41"/>
        <v>0</v>
      </c>
      <c r="AT201" s="298">
        <f t="shared" si="42"/>
        <v>0</v>
      </c>
      <c r="AU201" s="299">
        <f t="shared" si="43"/>
        <v>0</v>
      </c>
      <c r="AV201" s="300">
        <f t="shared" si="44"/>
        <v>0</v>
      </c>
      <c r="AW201" s="301">
        <f t="shared" si="45"/>
        <v>0</v>
      </c>
      <c r="AX201" s="371">
        <f t="shared" si="46"/>
        <v>0</v>
      </c>
      <c r="AY201" s="303">
        <f t="shared" si="47"/>
        <v>0</v>
      </c>
      <c r="AZ201" s="291" t="str">
        <f>IF(AY201=0,"",
IF(SUM($AY$158:AY201)=1,BA201,
IF($AY$278&gt;SUM($AY$158:AY201),_xlfn.CONCAT(", ",BA201),
IF($AY$278=SUM($AY$158:AY201),_xlfn.CONCAT(" y ",BA201)))))</f>
        <v/>
      </c>
      <c r="BA201" s="231" t="s">
        <v>6255</v>
      </c>
      <c r="BB201" s="290">
        <f t="shared" si="48"/>
        <v>1</v>
      </c>
      <c r="BC201" s="291" t="str">
        <f>IF(BB201=0,"",
IF(SUM($BB$158:BB201)=1,BD201,
IF($BB$278&gt;SUM($BB$158:BB201),_xlfn.CONCAT(", ",BD201),
IF($BB$278=SUM($BB$158:BB201),_xlfn.CONCAT(" y ",BD201)))))</f>
        <v>, 44</v>
      </c>
      <c r="BD201" s="231" t="s">
        <v>6255</v>
      </c>
      <c r="BE201" s="483" t="str">
        <f t="shared" si="49"/>
        <v/>
      </c>
      <c r="BF201" s="484">
        <f t="shared" si="50"/>
        <v>0</v>
      </c>
      <c r="BG201" s="485">
        <f t="shared" si="51"/>
        <v>0</v>
      </c>
      <c r="BH201" s="486">
        <f t="shared" si="52"/>
        <v>0</v>
      </c>
      <c r="BI201" s="483" t="str">
        <f t="shared" si="53"/>
        <v/>
      </c>
      <c r="BJ201" s="484">
        <f t="shared" si="54"/>
        <v>0</v>
      </c>
      <c r="BK201" s="485">
        <f t="shared" si="55"/>
        <v>0</v>
      </c>
      <c r="BL201" s="486">
        <f t="shared" si="56"/>
        <v>0</v>
      </c>
      <c r="BM201" s="483" t="str">
        <f t="shared" si="57"/>
        <v/>
      </c>
      <c r="BN201" s="484">
        <f t="shared" si="58"/>
        <v>0</v>
      </c>
      <c r="BO201" s="485">
        <f t="shared" si="59"/>
        <v>0</v>
      </c>
      <c r="BP201" s="486">
        <f t="shared" si="60"/>
        <v>0</v>
      </c>
    </row>
    <row r="202" spans="1:68" ht="15" customHeight="1">
      <c r="A202" s="6"/>
      <c r="B202" s="5"/>
      <c r="C202" s="85" t="s">
        <v>149</v>
      </c>
      <c r="D202" s="732" t="str">
        <f>IF(CNGE_2024_M1_Secc1_Sub1!$D86="","",CNGE_2024_M1_Secc1_Sub1!$D86)</f>
        <v>INSTITUTO TECNOLOGICO SUPERIOR DE RODRIGUEZ CLARA</v>
      </c>
      <c r="E202" s="733"/>
      <c r="F202" s="733"/>
      <c r="G202" s="733"/>
      <c r="H202" s="733"/>
      <c r="I202" s="733"/>
      <c r="J202" s="733"/>
      <c r="K202" s="733"/>
      <c r="L202" s="733"/>
      <c r="M202" s="733"/>
      <c r="N202" s="733"/>
      <c r="O202" s="733"/>
      <c r="P202" s="733"/>
      <c r="Q202" s="733"/>
      <c r="R202" s="734"/>
      <c r="S202" s="111" t="str">
        <f>IF(CNGE_2024_M1_Secc1_Sub2!$M418="","",CNGE_2024_M1_Secc1_Sub2!$M418)</f>
        <v/>
      </c>
      <c r="T202" s="111" t="str">
        <f>IF(CNGE_2024_M1_Secc1_Sub2!$S418="","",CNGE_2024_M1_Secc1_Sub2!$S418)</f>
        <v/>
      </c>
      <c r="U202" s="111" t="str">
        <f>IF(CNGE_2024_M1_Secc1_Sub2!$Y418="","",CNGE_2024_M1_Secc1_Sub2!$Y418)</f>
        <v/>
      </c>
      <c r="V202" s="111"/>
      <c r="W202" s="111"/>
      <c r="X202" s="111"/>
      <c r="Y202" s="111"/>
      <c r="Z202" s="111"/>
      <c r="AA202" s="111"/>
      <c r="AB202" s="111"/>
      <c r="AC202" s="111"/>
      <c r="AD202" s="111"/>
      <c r="AG202" s="269">
        <f t="shared" si="29"/>
        <v>1</v>
      </c>
      <c r="AH202" s="298" t="str">
        <f t="shared" si="30"/>
        <v/>
      </c>
      <c r="AI202" s="299">
        <f t="shared" si="31"/>
        <v>0</v>
      </c>
      <c r="AJ202" s="300">
        <f t="shared" si="32"/>
        <v>0</v>
      </c>
      <c r="AK202" s="301">
        <f t="shared" si="33"/>
        <v>0</v>
      </c>
      <c r="AL202" s="298">
        <f t="shared" si="34"/>
        <v>0</v>
      </c>
      <c r="AM202" s="299">
        <f t="shared" si="35"/>
        <v>0</v>
      </c>
      <c r="AN202" s="300">
        <f t="shared" si="36"/>
        <v>0</v>
      </c>
      <c r="AO202" s="301">
        <f t="shared" si="37"/>
        <v>0</v>
      </c>
      <c r="AP202" s="298">
        <f t="shared" si="38"/>
        <v>0</v>
      </c>
      <c r="AQ202" s="299">
        <f t="shared" si="39"/>
        <v>0</v>
      </c>
      <c r="AR202" s="300">
        <f t="shared" si="40"/>
        <v>0</v>
      </c>
      <c r="AS202" s="301">
        <f t="shared" si="41"/>
        <v>0</v>
      </c>
      <c r="AT202" s="298">
        <f t="shared" si="42"/>
        <v>0</v>
      </c>
      <c r="AU202" s="299">
        <f t="shared" si="43"/>
        <v>0</v>
      </c>
      <c r="AV202" s="300">
        <f t="shared" si="44"/>
        <v>0</v>
      </c>
      <c r="AW202" s="301">
        <f t="shared" si="45"/>
        <v>0</v>
      </c>
      <c r="AX202" s="371">
        <f t="shared" si="46"/>
        <v>0</v>
      </c>
      <c r="AY202" s="303">
        <f t="shared" si="47"/>
        <v>0</v>
      </c>
      <c r="AZ202" s="291" t="str">
        <f>IF(AY202=0,"",
IF(SUM($AY$158:AY202)=1,BA202,
IF($AY$278&gt;SUM($AY$158:AY202),_xlfn.CONCAT(", ",BA202),
IF($AY$278=SUM($AY$158:AY202),_xlfn.CONCAT(" y ",BA202)))))</f>
        <v/>
      </c>
      <c r="BA202" s="231" t="s">
        <v>6256</v>
      </c>
      <c r="BB202" s="290">
        <f t="shared" si="48"/>
        <v>1</v>
      </c>
      <c r="BC202" s="291" t="str">
        <f>IF(BB202=0,"",
IF(SUM($BB$158:BB202)=1,BD202,
IF($BB$278&gt;SUM($BB$158:BB202),_xlfn.CONCAT(", ",BD202),
IF($BB$278=SUM($BB$158:BB202),_xlfn.CONCAT(" y ",BD202)))))</f>
        <v>, 45</v>
      </c>
      <c r="BD202" s="231" t="s">
        <v>6256</v>
      </c>
      <c r="BE202" s="483" t="str">
        <f t="shared" si="49"/>
        <v/>
      </c>
      <c r="BF202" s="484">
        <f t="shared" si="50"/>
        <v>0</v>
      </c>
      <c r="BG202" s="485">
        <f t="shared" si="51"/>
        <v>0</v>
      </c>
      <c r="BH202" s="486">
        <f t="shared" si="52"/>
        <v>0</v>
      </c>
      <c r="BI202" s="483" t="str">
        <f t="shared" si="53"/>
        <v/>
      </c>
      <c r="BJ202" s="484">
        <f t="shared" si="54"/>
        <v>0</v>
      </c>
      <c r="BK202" s="485">
        <f t="shared" si="55"/>
        <v>0</v>
      </c>
      <c r="BL202" s="486">
        <f t="shared" si="56"/>
        <v>0</v>
      </c>
      <c r="BM202" s="483" t="str">
        <f t="shared" si="57"/>
        <v/>
      </c>
      <c r="BN202" s="484">
        <f t="shared" si="58"/>
        <v>0</v>
      </c>
      <c r="BO202" s="485">
        <f t="shared" si="59"/>
        <v>0</v>
      </c>
      <c r="BP202" s="486">
        <f t="shared" si="60"/>
        <v>0</v>
      </c>
    </row>
    <row r="203" spans="1:68" ht="15" customHeight="1">
      <c r="A203" s="6"/>
      <c r="B203" s="5"/>
      <c r="C203" s="85" t="s">
        <v>150</v>
      </c>
      <c r="D203" s="732" t="str">
        <f>IF(CNGE_2024_M1_Secc1_Sub1!$D87="","",CNGE_2024_M1_Secc1_Sub1!$D87)</f>
        <v>INSTITUTO VERACRUZANO DE EDUCACION PARA LOS ADULTOS</v>
      </c>
      <c r="E203" s="733"/>
      <c r="F203" s="733"/>
      <c r="G203" s="733"/>
      <c r="H203" s="733"/>
      <c r="I203" s="733"/>
      <c r="J203" s="733"/>
      <c r="K203" s="733"/>
      <c r="L203" s="733"/>
      <c r="M203" s="733"/>
      <c r="N203" s="733"/>
      <c r="O203" s="733"/>
      <c r="P203" s="733"/>
      <c r="Q203" s="733"/>
      <c r="R203" s="734"/>
      <c r="S203" s="111" t="str">
        <f>IF(CNGE_2024_M1_Secc1_Sub2!$M419="","",CNGE_2024_M1_Secc1_Sub2!$M419)</f>
        <v/>
      </c>
      <c r="T203" s="111" t="str">
        <f>IF(CNGE_2024_M1_Secc1_Sub2!$S419="","",CNGE_2024_M1_Secc1_Sub2!$S419)</f>
        <v/>
      </c>
      <c r="U203" s="111" t="str">
        <f>IF(CNGE_2024_M1_Secc1_Sub2!$Y419="","",CNGE_2024_M1_Secc1_Sub2!$Y419)</f>
        <v/>
      </c>
      <c r="V203" s="111"/>
      <c r="W203" s="111"/>
      <c r="X203" s="111"/>
      <c r="Y203" s="111"/>
      <c r="Z203" s="111"/>
      <c r="AA203" s="111"/>
      <c r="AB203" s="111"/>
      <c r="AC203" s="111"/>
      <c r="AD203" s="111"/>
      <c r="AG203" s="269">
        <f t="shared" si="29"/>
        <v>1</v>
      </c>
      <c r="AH203" s="298" t="str">
        <f t="shared" si="30"/>
        <v/>
      </c>
      <c r="AI203" s="299">
        <f t="shared" si="31"/>
        <v>0</v>
      </c>
      <c r="AJ203" s="300">
        <f t="shared" si="32"/>
        <v>0</v>
      </c>
      <c r="AK203" s="301">
        <f t="shared" si="33"/>
        <v>0</v>
      </c>
      <c r="AL203" s="298">
        <f t="shared" si="34"/>
        <v>0</v>
      </c>
      <c r="AM203" s="299">
        <f t="shared" si="35"/>
        <v>0</v>
      </c>
      <c r="AN203" s="300">
        <f t="shared" si="36"/>
        <v>0</v>
      </c>
      <c r="AO203" s="301">
        <f t="shared" si="37"/>
        <v>0</v>
      </c>
      <c r="AP203" s="298">
        <f t="shared" si="38"/>
        <v>0</v>
      </c>
      <c r="AQ203" s="299">
        <f t="shared" si="39"/>
        <v>0</v>
      </c>
      <c r="AR203" s="300">
        <f t="shared" si="40"/>
        <v>0</v>
      </c>
      <c r="AS203" s="301">
        <f t="shared" si="41"/>
        <v>0</v>
      </c>
      <c r="AT203" s="298">
        <f t="shared" si="42"/>
        <v>0</v>
      </c>
      <c r="AU203" s="299">
        <f t="shared" si="43"/>
        <v>0</v>
      </c>
      <c r="AV203" s="300">
        <f t="shared" si="44"/>
        <v>0</v>
      </c>
      <c r="AW203" s="301">
        <f t="shared" si="45"/>
        <v>0</v>
      </c>
      <c r="AX203" s="371">
        <f t="shared" si="46"/>
        <v>0</v>
      </c>
      <c r="AY203" s="303">
        <f t="shared" si="47"/>
        <v>0</v>
      </c>
      <c r="AZ203" s="291" t="str">
        <f>IF(AY203=0,"",
IF(SUM($AY$158:AY203)=1,BA203,
IF($AY$278&gt;SUM($AY$158:AY203),_xlfn.CONCAT(", ",BA203),
IF($AY$278=SUM($AY$158:AY203),_xlfn.CONCAT(" y ",BA203)))))</f>
        <v/>
      </c>
      <c r="BA203" s="231" t="s">
        <v>6257</v>
      </c>
      <c r="BB203" s="290">
        <f t="shared" si="48"/>
        <v>1</v>
      </c>
      <c r="BC203" s="291" t="str">
        <f>IF(BB203=0,"",
IF(SUM($BB$158:BB203)=1,BD203,
IF($BB$278&gt;SUM($BB$158:BB203),_xlfn.CONCAT(", ",BD203),
IF($BB$278=SUM($BB$158:BB203),_xlfn.CONCAT(" y ",BD203)))))</f>
        <v>, 46</v>
      </c>
      <c r="BD203" s="231" t="s">
        <v>6257</v>
      </c>
      <c r="BE203" s="483" t="str">
        <f t="shared" si="49"/>
        <v/>
      </c>
      <c r="BF203" s="484">
        <f t="shared" si="50"/>
        <v>0</v>
      </c>
      <c r="BG203" s="485">
        <f t="shared" si="51"/>
        <v>0</v>
      </c>
      <c r="BH203" s="486">
        <f t="shared" si="52"/>
        <v>0</v>
      </c>
      <c r="BI203" s="483" t="str">
        <f t="shared" si="53"/>
        <v/>
      </c>
      <c r="BJ203" s="484">
        <f t="shared" si="54"/>
        <v>0</v>
      </c>
      <c r="BK203" s="485">
        <f t="shared" si="55"/>
        <v>0</v>
      </c>
      <c r="BL203" s="486">
        <f t="shared" si="56"/>
        <v>0</v>
      </c>
      <c r="BM203" s="483" t="str">
        <f t="shared" si="57"/>
        <v/>
      </c>
      <c r="BN203" s="484">
        <f t="shared" si="58"/>
        <v>0</v>
      </c>
      <c r="BO203" s="485">
        <f t="shared" si="59"/>
        <v>0</v>
      </c>
      <c r="BP203" s="486">
        <f t="shared" si="60"/>
        <v>0</v>
      </c>
    </row>
    <row r="204" spans="1:68" ht="15" customHeight="1">
      <c r="A204" s="6"/>
      <c r="B204" s="5"/>
      <c r="C204" s="85" t="s">
        <v>151</v>
      </c>
      <c r="D204" s="732" t="str">
        <f>IF(CNGE_2024_M1_Secc1_Sub1!$D88="","",CNGE_2024_M1_Secc1_Sub1!$D88)</f>
        <v>COLEGIO NACIONAL DE EDUCACION PROFESIONAL TECNICA</v>
      </c>
      <c r="E204" s="733"/>
      <c r="F204" s="733"/>
      <c r="G204" s="733"/>
      <c r="H204" s="733"/>
      <c r="I204" s="733"/>
      <c r="J204" s="733"/>
      <c r="K204" s="733"/>
      <c r="L204" s="733"/>
      <c r="M204" s="733"/>
      <c r="N204" s="733"/>
      <c r="O204" s="733"/>
      <c r="P204" s="733"/>
      <c r="Q204" s="733"/>
      <c r="R204" s="734"/>
      <c r="S204" s="111" t="str">
        <f>IF(CNGE_2024_M1_Secc1_Sub2!$M420="","",CNGE_2024_M1_Secc1_Sub2!$M420)</f>
        <v/>
      </c>
      <c r="T204" s="111" t="str">
        <f>IF(CNGE_2024_M1_Secc1_Sub2!$S420="","",CNGE_2024_M1_Secc1_Sub2!$S420)</f>
        <v/>
      </c>
      <c r="U204" s="111" t="str">
        <f>IF(CNGE_2024_M1_Secc1_Sub2!$Y420="","",CNGE_2024_M1_Secc1_Sub2!$Y420)</f>
        <v/>
      </c>
      <c r="V204" s="111"/>
      <c r="W204" s="111"/>
      <c r="X204" s="111"/>
      <c r="Y204" s="111"/>
      <c r="Z204" s="111"/>
      <c r="AA204" s="111"/>
      <c r="AB204" s="111"/>
      <c r="AC204" s="111"/>
      <c r="AD204" s="111"/>
      <c r="AG204" s="269">
        <f t="shared" si="29"/>
        <v>1</v>
      </c>
      <c r="AH204" s="298" t="str">
        <f t="shared" si="30"/>
        <v/>
      </c>
      <c r="AI204" s="299">
        <f t="shared" si="31"/>
        <v>0</v>
      </c>
      <c r="AJ204" s="300">
        <f t="shared" si="32"/>
        <v>0</v>
      </c>
      <c r="AK204" s="301">
        <f t="shared" si="33"/>
        <v>0</v>
      </c>
      <c r="AL204" s="298">
        <f t="shared" si="34"/>
        <v>0</v>
      </c>
      <c r="AM204" s="299">
        <f t="shared" si="35"/>
        <v>0</v>
      </c>
      <c r="AN204" s="300">
        <f t="shared" si="36"/>
        <v>0</v>
      </c>
      <c r="AO204" s="301">
        <f t="shared" si="37"/>
        <v>0</v>
      </c>
      <c r="AP204" s="298">
        <f t="shared" si="38"/>
        <v>0</v>
      </c>
      <c r="AQ204" s="299">
        <f t="shared" si="39"/>
        <v>0</v>
      </c>
      <c r="AR204" s="300">
        <f t="shared" si="40"/>
        <v>0</v>
      </c>
      <c r="AS204" s="301">
        <f t="shared" si="41"/>
        <v>0</v>
      </c>
      <c r="AT204" s="298">
        <f t="shared" si="42"/>
        <v>0</v>
      </c>
      <c r="AU204" s="299">
        <f t="shared" si="43"/>
        <v>0</v>
      </c>
      <c r="AV204" s="300">
        <f t="shared" si="44"/>
        <v>0</v>
      </c>
      <c r="AW204" s="301">
        <f t="shared" si="45"/>
        <v>0</v>
      </c>
      <c r="AX204" s="371">
        <f t="shared" si="46"/>
        <v>0</v>
      </c>
      <c r="AY204" s="303">
        <f t="shared" si="47"/>
        <v>0</v>
      </c>
      <c r="AZ204" s="291" t="str">
        <f>IF(AY204=0,"",
IF(SUM($AY$158:AY204)=1,BA204,
IF($AY$278&gt;SUM($AY$158:AY204),_xlfn.CONCAT(", ",BA204),
IF($AY$278=SUM($AY$158:AY204),_xlfn.CONCAT(" y ",BA204)))))</f>
        <v/>
      </c>
      <c r="BA204" s="231" t="s">
        <v>6258</v>
      </c>
      <c r="BB204" s="290">
        <f t="shared" si="48"/>
        <v>1</v>
      </c>
      <c r="BC204" s="291" t="str">
        <f>IF(BB204=0,"",
IF(SUM($BB$158:BB204)=1,BD204,
IF($BB$278&gt;SUM($BB$158:BB204),_xlfn.CONCAT(", ",BD204),
IF($BB$278=SUM($BB$158:BB204),_xlfn.CONCAT(" y ",BD204)))))</f>
        <v>, 47</v>
      </c>
      <c r="BD204" s="231" t="s">
        <v>6258</v>
      </c>
      <c r="BE204" s="483" t="str">
        <f t="shared" si="49"/>
        <v/>
      </c>
      <c r="BF204" s="484">
        <f t="shared" si="50"/>
        <v>0</v>
      </c>
      <c r="BG204" s="485">
        <f t="shared" si="51"/>
        <v>0</v>
      </c>
      <c r="BH204" s="486">
        <f t="shared" si="52"/>
        <v>0</v>
      </c>
      <c r="BI204" s="483" t="str">
        <f t="shared" si="53"/>
        <v/>
      </c>
      <c r="BJ204" s="484">
        <f t="shared" si="54"/>
        <v>0</v>
      </c>
      <c r="BK204" s="485">
        <f t="shared" si="55"/>
        <v>0</v>
      </c>
      <c r="BL204" s="486">
        <f t="shared" si="56"/>
        <v>0</v>
      </c>
      <c r="BM204" s="483" t="str">
        <f t="shared" si="57"/>
        <v/>
      </c>
      <c r="BN204" s="484">
        <f t="shared" si="58"/>
        <v>0</v>
      </c>
      <c r="BO204" s="485">
        <f t="shared" si="59"/>
        <v>0</v>
      </c>
      <c r="BP204" s="486">
        <f t="shared" si="60"/>
        <v>0</v>
      </c>
    </row>
    <row r="205" spans="1:68" ht="15" customHeight="1">
      <c r="A205" s="6"/>
      <c r="B205" s="5"/>
      <c r="C205" s="85" t="s">
        <v>152</v>
      </c>
      <c r="D205" s="732" t="str">
        <f>IF(CNGE_2024_M1_Secc1_Sub1!$D89="","",CNGE_2024_M1_Secc1_Sub1!$D89)</f>
        <v>UNIVERSIDAD TECNOLOGICA DEL SURESTE</v>
      </c>
      <c r="E205" s="733"/>
      <c r="F205" s="733"/>
      <c r="G205" s="733"/>
      <c r="H205" s="733"/>
      <c r="I205" s="733"/>
      <c r="J205" s="733"/>
      <c r="K205" s="733"/>
      <c r="L205" s="733"/>
      <c r="M205" s="733"/>
      <c r="N205" s="733"/>
      <c r="O205" s="733"/>
      <c r="P205" s="733"/>
      <c r="Q205" s="733"/>
      <c r="R205" s="734"/>
      <c r="S205" s="111" t="str">
        <f>IF(CNGE_2024_M1_Secc1_Sub2!$M421="","",CNGE_2024_M1_Secc1_Sub2!$M421)</f>
        <v/>
      </c>
      <c r="T205" s="111" t="str">
        <f>IF(CNGE_2024_M1_Secc1_Sub2!$S421="","",CNGE_2024_M1_Secc1_Sub2!$S421)</f>
        <v/>
      </c>
      <c r="U205" s="111" t="str">
        <f>IF(CNGE_2024_M1_Secc1_Sub2!$Y421="","",CNGE_2024_M1_Secc1_Sub2!$Y421)</f>
        <v/>
      </c>
      <c r="V205" s="111"/>
      <c r="W205" s="111"/>
      <c r="X205" s="111"/>
      <c r="Y205" s="111"/>
      <c r="Z205" s="111"/>
      <c r="AA205" s="111"/>
      <c r="AB205" s="111"/>
      <c r="AC205" s="111"/>
      <c r="AD205" s="111"/>
      <c r="AG205" s="269">
        <f t="shared" si="29"/>
        <v>1</v>
      </c>
      <c r="AH205" s="298" t="str">
        <f t="shared" si="30"/>
        <v/>
      </c>
      <c r="AI205" s="299">
        <f t="shared" si="31"/>
        <v>0</v>
      </c>
      <c r="AJ205" s="300">
        <f t="shared" si="32"/>
        <v>0</v>
      </c>
      <c r="AK205" s="301">
        <f t="shared" si="33"/>
        <v>0</v>
      </c>
      <c r="AL205" s="298">
        <f t="shared" si="34"/>
        <v>0</v>
      </c>
      <c r="AM205" s="299">
        <f t="shared" si="35"/>
        <v>0</v>
      </c>
      <c r="AN205" s="300">
        <f t="shared" si="36"/>
        <v>0</v>
      </c>
      <c r="AO205" s="301">
        <f t="shared" si="37"/>
        <v>0</v>
      </c>
      <c r="AP205" s="298">
        <f t="shared" si="38"/>
        <v>0</v>
      </c>
      <c r="AQ205" s="299">
        <f t="shared" si="39"/>
        <v>0</v>
      </c>
      <c r="AR205" s="300">
        <f t="shared" si="40"/>
        <v>0</v>
      </c>
      <c r="AS205" s="301">
        <f t="shared" si="41"/>
        <v>0</v>
      </c>
      <c r="AT205" s="298">
        <f t="shared" si="42"/>
        <v>0</v>
      </c>
      <c r="AU205" s="299">
        <f t="shared" si="43"/>
        <v>0</v>
      </c>
      <c r="AV205" s="300">
        <f t="shared" si="44"/>
        <v>0</v>
      </c>
      <c r="AW205" s="301">
        <f t="shared" si="45"/>
        <v>0</v>
      </c>
      <c r="AX205" s="371">
        <f t="shared" si="46"/>
        <v>0</v>
      </c>
      <c r="AY205" s="303">
        <f t="shared" si="47"/>
        <v>0</v>
      </c>
      <c r="AZ205" s="291" t="str">
        <f>IF(AY205=0,"",
IF(SUM($AY$158:AY205)=1,BA205,
IF($AY$278&gt;SUM($AY$158:AY205),_xlfn.CONCAT(", ",BA205),
IF($AY$278=SUM($AY$158:AY205),_xlfn.CONCAT(" y ",BA205)))))</f>
        <v/>
      </c>
      <c r="BA205" s="231" t="s">
        <v>6259</v>
      </c>
      <c r="BB205" s="290">
        <f t="shared" si="48"/>
        <v>1</v>
      </c>
      <c r="BC205" s="291" t="str">
        <f>IF(BB205=0,"",
IF(SUM($BB$158:BB205)=1,BD205,
IF($BB$278&gt;SUM($BB$158:BB205),_xlfn.CONCAT(", ",BD205),
IF($BB$278=SUM($BB$158:BB205),_xlfn.CONCAT(" y ",BD205)))))</f>
        <v>, 48</v>
      </c>
      <c r="BD205" s="231" t="s">
        <v>6259</v>
      </c>
      <c r="BE205" s="483" t="str">
        <f t="shared" si="49"/>
        <v/>
      </c>
      <c r="BF205" s="484">
        <f t="shared" si="50"/>
        <v>0</v>
      </c>
      <c r="BG205" s="485">
        <f t="shared" si="51"/>
        <v>0</v>
      </c>
      <c r="BH205" s="486">
        <f t="shared" si="52"/>
        <v>0</v>
      </c>
      <c r="BI205" s="483" t="str">
        <f t="shared" si="53"/>
        <v/>
      </c>
      <c r="BJ205" s="484">
        <f t="shared" si="54"/>
        <v>0</v>
      </c>
      <c r="BK205" s="485">
        <f t="shared" si="55"/>
        <v>0</v>
      </c>
      <c r="BL205" s="486">
        <f t="shared" si="56"/>
        <v>0</v>
      </c>
      <c r="BM205" s="483" t="str">
        <f t="shared" si="57"/>
        <v/>
      </c>
      <c r="BN205" s="484">
        <f t="shared" si="58"/>
        <v>0</v>
      </c>
      <c r="BO205" s="485">
        <f t="shared" si="59"/>
        <v>0</v>
      </c>
      <c r="BP205" s="486">
        <f t="shared" si="60"/>
        <v>0</v>
      </c>
    </row>
    <row r="206" spans="1:68" ht="15" customHeight="1">
      <c r="A206" s="6"/>
      <c r="B206" s="5"/>
      <c r="C206" s="85" t="s">
        <v>153</v>
      </c>
      <c r="D206" s="732" t="str">
        <f>IF(CNGE_2024_M1_Secc1_Sub1!$D90="","",CNGE_2024_M1_Secc1_Sub1!$D90)</f>
        <v>UNIVERSIDAD TECNOLOGICA DEL CENTRO</v>
      </c>
      <c r="E206" s="733"/>
      <c r="F206" s="733"/>
      <c r="G206" s="733"/>
      <c r="H206" s="733"/>
      <c r="I206" s="733"/>
      <c r="J206" s="733"/>
      <c r="K206" s="733"/>
      <c r="L206" s="733"/>
      <c r="M206" s="733"/>
      <c r="N206" s="733"/>
      <c r="O206" s="733"/>
      <c r="P206" s="733"/>
      <c r="Q206" s="733"/>
      <c r="R206" s="734"/>
      <c r="S206" s="111" t="str">
        <f>IF(CNGE_2024_M1_Secc1_Sub2!$M422="","",CNGE_2024_M1_Secc1_Sub2!$M422)</f>
        <v/>
      </c>
      <c r="T206" s="111" t="str">
        <f>IF(CNGE_2024_M1_Secc1_Sub2!$S422="","",CNGE_2024_M1_Secc1_Sub2!$S422)</f>
        <v/>
      </c>
      <c r="U206" s="111" t="str">
        <f>IF(CNGE_2024_M1_Secc1_Sub2!$Y422="","",CNGE_2024_M1_Secc1_Sub2!$Y422)</f>
        <v/>
      </c>
      <c r="V206" s="111"/>
      <c r="W206" s="111"/>
      <c r="X206" s="111"/>
      <c r="Y206" s="111"/>
      <c r="Z206" s="111"/>
      <c r="AA206" s="111"/>
      <c r="AB206" s="111"/>
      <c r="AC206" s="111"/>
      <c r="AD206" s="111"/>
      <c r="AG206" s="269">
        <f t="shared" si="29"/>
        <v>1</v>
      </c>
      <c r="AH206" s="298" t="str">
        <f t="shared" si="30"/>
        <v/>
      </c>
      <c r="AI206" s="299">
        <f t="shared" si="31"/>
        <v>0</v>
      </c>
      <c r="AJ206" s="300">
        <f t="shared" si="32"/>
        <v>0</v>
      </c>
      <c r="AK206" s="301">
        <f t="shared" si="33"/>
        <v>0</v>
      </c>
      <c r="AL206" s="298">
        <f t="shared" si="34"/>
        <v>0</v>
      </c>
      <c r="AM206" s="299">
        <f t="shared" si="35"/>
        <v>0</v>
      </c>
      <c r="AN206" s="300">
        <f t="shared" si="36"/>
        <v>0</v>
      </c>
      <c r="AO206" s="301">
        <f t="shared" si="37"/>
        <v>0</v>
      </c>
      <c r="AP206" s="298">
        <f t="shared" si="38"/>
        <v>0</v>
      </c>
      <c r="AQ206" s="299">
        <f t="shared" si="39"/>
        <v>0</v>
      </c>
      <c r="AR206" s="300">
        <f t="shared" si="40"/>
        <v>0</v>
      </c>
      <c r="AS206" s="301">
        <f t="shared" si="41"/>
        <v>0</v>
      </c>
      <c r="AT206" s="298">
        <f t="shared" si="42"/>
        <v>0</v>
      </c>
      <c r="AU206" s="299">
        <f t="shared" si="43"/>
        <v>0</v>
      </c>
      <c r="AV206" s="300">
        <f t="shared" si="44"/>
        <v>0</v>
      </c>
      <c r="AW206" s="301">
        <f t="shared" si="45"/>
        <v>0</v>
      </c>
      <c r="AX206" s="371">
        <f t="shared" si="46"/>
        <v>0</v>
      </c>
      <c r="AY206" s="303">
        <f t="shared" si="47"/>
        <v>0</v>
      </c>
      <c r="AZ206" s="291" t="str">
        <f>IF(AY206=0,"",
IF(SUM($AY$158:AY206)=1,BA206,
IF($AY$278&gt;SUM($AY$158:AY206),_xlfn.CONCAT(", ",BA206),
IF($AY$278=SUM($AY$158:AY206),_xlfn.CONCAT(" y ",BA206)))))</f>
        <v/>
      </c>
      <c r="BA206" s="231" t="s">
        <v>6260</v>
      </c>
      <c r="BB206" s="290">
        <f t="shared" si="48"/>
        <v>1</v>
      </c>
      <c r="BC206" s="291" t="str">
        <f>IF(BB206=0,"",
IF(SUM($BB$158:BB206)=1,BD206,
IF($BB$278&gt;SUM($BB$158:BB206),_xlfn.CONCAT(", ",BD206),
IF($BB$278=SUM($BB$158:BB206),_xlfn.CONCAT(" y ",BD206)))))</f>
        <v>, 49</v>
      </c>
      <c r="BD206" s="231" t="s">
        <v>6260</v>
      </c>
      <c r="BE206" s="483" t="str">
        <f t="shared" si="49"/>
        <v/>
      </c>
      <c r="BF206" s="484">
        <f t="shared" si="50"/>
        <v>0</v>
      </c>
      <c r="BG206" s="485">
        <f t="shared" si="51"/>
        <v>0</v>
      </c>
      <c r="BH206" s="486">
        <f t="shared" si="52"/>
        <v>0</v>
      </c>
      <c r="BI206" s="483" t="str">
        <f t="shared" si="53"/>
        <v/>
      </c>
      <c r="BJ206" s="484">
        <f t="shared" si="54"/>
        <v>0</v>
      </c>
      <c r="BK206" s="485">
        <f t="shared" si="55"/>
        <v>0</v>
      </c>
      <c r="BL206" s="486">
        <f t="shared" si="56"/>
        <v>0</v>
      </c>
      <c r="BM206" s="483" t="str">
        <f t="shared" si="57"/>
        <v/>
      </c>
      <c r="BN206" s="484">
        <f t="shared" si="58"/>
        <v>0</v>
      </c>
      <c r="BO206" s="485">
        <f t="shared" si="59"/>
        <v>0</v>
      </c>
      <c r="BP206" s="486">
        <f t="shared" si="60"/>
        <v>0</v>
      </c>
    </row>
    <row r="207" spans="1:68" ht="15" customHeight="1">
      <c r="A207" s="6"/>
      <c r="B207" s="5"/>
      <c r="C207" s="85" t="s">
        <v>154</v>
      </c>
      <c r="D207" s="732" t="str">
        <f>IF(CNGE_2024_M1_Secc1_Sub1!$D91="","",CNGE_2024_M1_Secc1_Sub1!$D91)</f>
        <v>UNIVERSIDAD TECNOLOGICA DE GUTIERREZ ZAMORA</v>
      </c>
      <c r="E207" s="733"/>
      <c r="F207" s="733"/>
      <c r="G207" s="733"/>
      <c r="H207" s="733"/>
      <c r="I207" s="733"/>
      <c r="J207" s="733"/>
      <c r="K207" s="733"/>
      <c r="L207" s="733"/>
      <c r="M207" s="733"/>
      <c r="N207" s="733"/>
      <c r="O207" s="733"/>
      <c r="P207" s="733"/>
      <c r="Q207" s="733"/>
      <c r="R207" s="734"/>
      <c r="S207" s="111" t="str">
        <f>IF(CNGE_2024_M1_Secc1_Sub2!$M423="","",CNGE_2024_M1_Secc1_Sub2!$M423)</f>
        <v/>
      </c>
      <c r="T207" s="111" t="str">
        <f>IF(CNGE_2024_M1_Secc1_Sub2!$S423="","",CNGE_2024_M1_Secc1_Sub2!$S423)</f>
        <v/>
      </c>
      <c r="U207" s="111" t="str">
        <f>IF(CNGE_2024_M1_Secc1_Sub2!$Y423="","",CNGE_2024_M1_Secc1_Sub2!$Y423)</f>
        <v/>
      </c>
      <c r="V207" s="111"/>
      <c r="W207" s="111"/>
      <c r="X207" s="111"/>
      <c r="Y207" s="111"/>
      <c r="Z207" s="111"/>
      <c r="AA207" s="111"/>
      <c r="AB207" s="111"/>
      <c r="AC207" s="111"/>
      <c r="AD207" s="111"/>
      <c r="AG207" s="269">
        <f t="shared" si="29"/>
        <v>1</v>
      </c>
      <c r="AH207" s="298" t="str">
        <f t="shared" si="30"/>
        <v/>
      </c>
      <c r="AI207" s="299">
        <f t="shared" si="31"/>
        <v>0</v>
      </c>
      <c r="AJ207" s="300">
        <f t="shared" si="32"/>
        <v>0</v>
      </c>
      <c r="AK207" s="301">
        <f t="shared" si="33"/>
        <v>0</v>
      </c>
      <c r="AL207" s="298">
        <f t="shared" si="34"/>
        <v>0</v>
      </c>
      <c r="AM207" s="299">
        <f t="shared" si="35"/>
        <v>0</v>
      </c>
      <c r="AN207" s="300">
        <f t="shared" si="36"/>
        <v>0</v>
      </c>
      <c r="AO207" s="301">
        <f t="shared" si="37"/>
        <v>0</v>
      </c>
      <c r="AP207" s="298">
        <f t="shared" si="38"/>
        <v>0</v>
      </c>
      <c r="AQ207" s="299">
        <f t="shared" si="39"/>
        <v>0</v>
      </c>
      <c r="AR207" s="300">
        <f t="shared" si="40"/>
        <v>0</v>
      </c>
      <c r="AS207" s="301">
        <f t="shared" si="41"/>
        <v>0</v>
      </c>
      <c r="AT207" s="298">
        <f t="shared" si="42"/>
        <v>0</v>
      </c>
      <c r="AU207" s="299">
        <f t="shared" si="43"/>
        <v>0</v>
      </c>
      <c r="AV207" s="300">
        <f t="shared" si="44"/>
        <v>0</v>
      </c>
      <c r="AW207" s="301">
        <f t="shared" si="45"/>
        <v>0</v>
      </c>
      <c r="AX207" s="371">
        <f t="shared" si="46"/>
        <v>0</v>
      </c>
      <c r="AY207" s="303">
        <f t="shared" si="47"/>
        <v>0</v>
      </c>
      <c r="AZ207" s="291" t="str">
        <f>IF(AY207=0,"",
IF(SUM($AY$158:AY207)=1,BA207,
IF($AY$278&gt;SUM($AY$158:AY207),_xlfn.CONCAT(", ",BA207),
IF($AY$278=SUM($AY$158:AY207),_xlfn.CONCAT(" y ",BA207)))))</f>
        <v/>
      </c>
      <c r="BA207" s="231" t="s">
        <v>6261</v>
      </c>
      <c r="BB207" s="290">
        <f t="shared" si="48"/>
        <v>1</v>
      </c>
      <c r="BC207" s="291" t="str">
        <f>IF(BB207=0,"",
IF(SUM($BB$158:BB207)=1,BD207,
IF($BB$278&gt;SUM($BB$158:BB207),_xlfn.CONCAT(", ",BD207),
IF($BB$278=SUM($BB$158:BB207),_xlfn.CONCAT(" y ",BD207)))))</f>
        <v>, 50</v>
      </c>
      <c r="BD207" s="231" t="s">
        <v>6261</v>
      </c>
      <c r="BE207" s="483" t="str">
        <f t="shared" si="49"/>
        <v/>
      </c>
      <c r="BF207" s="484">
        <f t="shared" si="50"/>
        <v>0</v>
      </c>
      <c r="BG207" s="485">
        <f t="shared" si="51"/>
        <v>0</v>
      </c>
      <c r="BH207" s="486">
        <f t="shared" si="52"/>
        <v>0</v>
      </c>
      <c r="BI207" s="483" t="str">
        <f t="shared" si="53"/>
        <v/>
      </c>
      <c r="BJ207" s="484">
        <f t="shared" si="54"/>
        <v>0</v>
      </c>
      <c r="BK207" s="485">
        <f t="shared" si="55"/>
        <v>0</v>
      </c>
      <c r="BL207" s="486">
        <f t="shared" si="56"/>
        <v>0</v>
      </c>
      <c r="BM207" s="483" t="str">
        <f t="shared" si="57"/>
        <v/>
      </c>
      <c r="BN207" s="484">
        <f t="shared" si="58"/>
        <v>0</v>
      </c>
      <c r="BO207" s="485">
        <f t="shared" si="59"/>
        <v>0</v>
      </c>
      <c r="BP207" s="486">
        <f t="shared" si="60"/>
        <v>0</v>
      </c>
    </row>
    <row r="208" spans="1:68" ht="30" customHeight="1">
      <c r="A208" s="6"/>
      <c r="B208" s="5"/>
      <c r="C208" s="85" t="s">
        <v>155</v>
      </c>
      <c r="D208" s="732" t="str">
        <f>IF(CNGE_2024_M1_Secc1_Sub1!$D92="","",CNGE_2024_M1_Secc1_Sub1!$D92)</f>
        <v>CONSEJO VERACRUZANO DE INVESTIGACION CIENTIFICA Y DESARROLLO TECNOLOGICO</v>
      </c>
      <c r="E208" s="733"/>
      <c r="F208" s="733"/>
      <c r="G208" s="733"/>
      <c r="H208" s="733"/>
      <c r="I208" s="733"/>
      <c r="J208" s="733"/>
      <c r="K208" s="733"/>
      <c r="L208" s="733"/>
      <c r="M208" s="733"/>
      <c r="N208" s="733"/>
      <c r="O208" s="733"/>
      <c r="P208" s="733"/>
      <c r="Q208" s="733"/>
      <c r="R208" s="734"/>
      <c r="S208" s="111" t="str">
        <f>IF(CNGE_2024_M1_Secc1_Sub2!$M424="","",CNGE_2024_M1_Secc1_Sub2!$M424)</f>
        <v/>
      </c>
      <c r="T208" s="111" t="str">
        <f>IF(CNGE_2024_M1_Secc1_Sub2!$S424="","",CNGE_2024_M1_Secc1_Sub2!$S424)</f>
        <v/>
      </c>
      <c r="U208" s="111" t="str">
        <f>IF(CNGE_2024_M1_Secc1_Sub2!$Y424="","",CNGE_2024_M1_Secc1_Sub2!$Y424)</f>
        <v/>
      </c>
      <c r="V208" s="111"/>
      <c r="W208" s="111"/>
      <c r="X208" s="111"/>
      <c r="Y208" s="111"/>
      <c r="Z208" s="111"/>
      <c r="AA208" s="111"/>
      <c r="AB208" s="111"/>
      <c r="AC208" s="111"/>
      <c r="AD208" s="111"/>
      <c r="AG208" s="269">
        <f t="shared" si="29"/>
        <v>1</v>
      </c>
      <c r="AH208" s="298" t="str">
        <f t="shared" si="30"/>
        <v/>
      </c>
      <c r="AI208" s="299">
        <f t="shared" si="31"/>
        <v>0</v>
      </c>
      <c r="AJ208" s="300">
        <f t="shared" si="32"/>
        <v>0</v>
      </c>
      <c r="AK208" s="301">
        <f t="shared" si="33"/>
        <v>0</v>
      </c>
      <c r="AL208" s="298">
        <f t="shared" si="34"/>
        <v>0</v>
      </c>
      <c r="AM208" s="299">
        <f t="shared" si="35"/>
        <v>0</v>
      </c>
      <c r="AN208" s="300">
        <f t="shared" si="36"/>
        <v>0</v>
      </c>
      <c r="AO208" s="301">
        <f t="shared" si="37"/>
        <v>0</v>
      </c>
      <c r="AP208" s="298">
        <f t="shared" si="38"/>
        <v>0</v>
      </c>
      <c r="AQ208" s="299">
        <f t="shared" si="39"/>
        <v>0</v>
      </c>
      <c r="AR208" s="300">
        <f t="shared" si="40"/>
        <v>0</v>
      </c>
      <c r="AS208" s="301">
        <f t="shared" si="41"/>
        <v>0</v>
      </c>
      <c r="AT208" s="298">
        <f t="shared" si="42"/>
        <v>0</v>
      </c>
      <c r="AU208" s="299">
        <f t="shared" si="43"/>
        <v>0</v>
      </c>
      <c r="AV208" s="300">
        <f t="shared" si="44"/>
        <v>0</v>
      </c>
      <c r="AW208" s="301">
        <f t="shared" si="45"/>
        <v>0</v>
      </c>
      <c r="AX208" s="371">
        <f t="shared" si="46"/>
        <v>0</v>
      </c>
      <c r="AY208" s="303">
        <f t="shared" si="47"/>
        <v>0</v>
      </c>
      <c r="AZ208" s="291" t="str">
        <f>IF(AY208=0,"",
IF(SUM($AY$158:AY208)=1,BA208,
IF($AY$278&gt;SUM($AY$158:AY208),_xlfn.CONCAT(", ",BA208),
IF($AY$278=SUM($AY$158:AY208),_xlfn.CONCAT(" y ",BA208)))))</f>
        <v/>
      </c>
      <c r="BA208" s="231" t="s">
        <v>6262</v>
      </c>
      <c r="BB208" s="290">
        <f t="shared" si="48"/>
        <v>1</v>
      </c>
      <c r="BC208" s="291" t="str">
        <f>IF(BB208=0,"",
IF(SUM($BB$158:BB208)=1,BD208,
IF($BB$278&gt;SUM($BB$158:BB208),_xlfn.CONCAT(", ",BD208),
IF($BB$278=SUM($BB$158:BB208),_xlfn.CONCAT(" y ",BD208)))))</f>
        <v>, 51</v>
      </c>
      <c r="BD208" s="231" t="s">
        <v>6262</v>
      </c>
      <c r="BE208" s="483" t="str">
        <f t="shared" si="49"/>
        <v/>
      </c>
      <c r="BF208" s="484">
        <f t="shared" si="50"/>
        <v>0</v>
      </c>
      <c r="BG208" s="485">
        <f t="shared" si="51"/>
        <v>0</v>
      </c>
      <c r="BH208" s="486">
        <f t="shared" si="52"/>
        <v>0</v>
      </c>
      <c r="BI208" s="483" t="str">
        <f t="shared" si="53"/>
        <v/>
      </c>
      <c r="BJ208" s="484">
        <f t="shared" si="54"/>
        <v>0</v>
      </c>
      <c r="BK208" s="485">
        <f t="shared" si="55"/>
        <v>0</v>
      </c>
      <c r="BL208" s="486">
        <f t="shared" si="56"/>
        <v>0</v>
      </c>
      <c r="BM208" s="483" t="str">
        <f t="shared" si="57"/>
        <v/>
      </c>
      <c r="BN208" s="484">
        <f t="shared" si="58"/>
        <v>0</v>
      </c>
      <c r="BO208" s="485">
        <f t="shared" si="59"/>
        <v>0</v>
      </c>
      <c r="BP208" s="486">
        <f t="shared" si="60"/>
        <v>0</v>
      </c>
    </row>
    <row r="209" spans="1:68" ht="15" customHeight="1">
      <c r="A209" s="6"/>
      <c r="B209" s="5"/>
      <c r="C209" s="85" t="s">
        <v>156</v>
      </c>
      <c r="D209" s="732" t="str">
        <f>IF(CNGE_2024_M1_Secc1_Sub1!$D93="","",CNGE_2024_M1_Secc1_Sub1!$D93)</f>
        <v>COLEGIO DE ESTUDIOS CIENTIFICOS Y TECNOLOGICOS</v>
      </c>
      <c r="E209" s="733"/>
      <c r="F209" s="733"/>
      <c r="G209" s="733"/>
      <c r="H209" s="733"/>
      <c r="I209" s="733"/>
      <c r="J209" s="733"/>
      <c r="K209" s="733"/>
      <c r="L209" s="733"/>
      <c r="M209" s="733"/>
      <c r="N209" s="733"/>
      <c r="O209" s="733"/>
      <c r="P209" s="733"/>
      <c r="Q209" s="733"/>
      <c r="R209" s="734"/>
      <c r="S209" s="111" t="str">
        <f>IF(CNGE_2024_M1_Secc1_Sub2!$M425="","",CNGE_2024_M1_Secc1_Sub2!$M425)</f>
        <v/>
      </c>
      <c r="T209" s="111" t="str">
        <f>IF(CNGE_2024_M1_Secc1_Sub2!$S425="","",CNGE_2024_M1_Secc1_Sub2!$S425)</f>
        <v/>
      </c>
      <c r="U209" s="111" t="str">
        <f>IF(CNGE_2024_M1_Secc1_Sub2!$Y425="","",CNGE_2024_M1_Secc1_Sub2!$Y425)</f>
        <v/>
      </c>
      <c r="V209" s="111"/>
      <c r="W209" s="111"/>
      <c r="X209" s="111"/>
      <c r="Y209" s="111"/>
      <c r="Z209" s="111"/>
      <c r="AA209" s="111"/>
      <c r="AB209" s="111"/>
      <c r="AC209" s="111"/>
      <c r="AD209" s="111"/>
      <c r="AG209" s="269">
        <f t="shared" si="29"/>
        <v>1</v>
      </c>
      <c r="AH209" s="298" t="str">
        <f t="shared" si="30"/>
        <v/>
      </c>
      <c r="AI209" s="299">
        <f t="shared" si="31"/>
        <v>0</v>
      </c>
      <c r="AJ209" s="300">
        <f t="shared" si="32"/>
        <v>0</v>
      </c>
      <c r="AK209" s="301">
        <f t="shared" si="33"/>
        <v>0</v>
      </c>
      <c r="AL209" s="298">
        <f t="shared" si="34"/>
        <v>0</v>
      </c>
      <c r="AM209" s="299">
        <f t="shared" si="35"/>
        <v>0</v>
      </c>
      <c r="AN209" s="300">
        <f t="shared" si="36"/>
        <v>0</v>
      </c>
      <c r="AO209" s="301">
        <f t="shared" si="37"/>
        <v>0</v>
      </c>
      <c r="AP209" s="298">
        <f t="shared" si="38"/>
        <v>0</v>
      </c>
      <c r="AQ209" s="299">
        <f t="shared" si="39"/>
        <v>0</v>
      </c>
      <c r="AR209" s="300">
        <f t="shared" si="40"/>
        <v>0</v>
      </c>
      <c r="AS209" s="301">
        <f t="shared" si="41"/>
        <v>0</v>
      </c>
      <c r="AT209" s="298">
        <f t="shared" si="42"/>
        <v>0</v>
      </c>
      <c r="AU209" s="299">
        <f t="shared" si="43"/>
        <v>0</v>
      </c>
      <c r="AV209" s="300">
        <f t="shared" si="44"/>
        <v>0</v>
      </c>
      <c r="AW209" s="301">
        <f t="shared" si="45"/>
        <v>0</v>
      </c>
      <c r="AX209" s="371">
        <f t="shared" si="46"/>
        <v>0</v>
      </c>
      <c r="AY209" s="303">
        <f t="shared" si="47"/>
        <v>0</v>
      </c>
      <c r="AZ209" s="291" t="str">
        <f>IF(AY209=0,"",
IF(SUM($AY$158:AY209)=1,BA209,
IF($AY$278&gt;SUM($AY$158:AY209),_xlfn.CONCAT(", ",BA209),
IF($AY$278=SUM($AY$158:AY209),_xlfn.CONCAT(" y ",BA209)))))</f>
        <v/>
      </c>
      <c r="BA209" s="231" t="s">
        <v>6263</v>
      </c>
      <c r="BB209" s="290">
        <f t="shared" si="48"/>
        <v>1</v>
      </c>
      <c r="BC209" s="291" t="str">
        <f>IF(BB209=0,"",
IF(SUM($BB$158:BB209)=1,BD209,
IF($BB$278&gt;SUM($BB$158:BB209),_xlfn.CONCAT(", ",BD209),
IF($BB$278=SUM($BB$158:BB209),_xlfn.CONCAT(" y ",BD209)))))</f>
        <v>, 52</v>
      </c>
      <c r="BD209" s="231" t="s">
        <v>6263</v>
      </c>
      <c r="BE209" s="483" t="str">
        <f t="shared" si="49"/>
        <v/>
      </c>
      <c r="BF209" s="484">
        <f t="shared" si="50"/>
        <v>0</v>
      </c>
      <c r="BG209" s="485">
        <f t="shared" si="51"/>
        <v>0</v>
      </c>
      <c r="BH209" s="486">
        <f t="shared" si="52"/>
        <v>0</v>
      </c>
      <c r="BI209" s="483" t="str">
        <f t="shared" si="53"/>
        <v/>
      </c>
      <c r="BJ209" s="484">
        <f t="shared" si="54"/>
        <v>0</v>
      </c>
      <c r="BK209" s="485">
        <f t="shared" si="55"/>
        <v>0</v>
      </c>
      <c r="BL209" s="486">
        <f t="shared" si="56"/>
        <v>0</v>
      </c>
      <c r="BM209" s="483" t="str">
        <f t="shared" si="57"/>
        <v/>
      </c>
      <c r="BN209" s="484">
        <f t="shared" si="58"/>
        <v>0</v>
      </c>
      <c r="BO209" s="485">
        <f t="shared" si="59"/>
        <v>0</v>
      </c>
      <c r="BP209" s="486">
        <f t="shared" si="60"/>
        <v>0</v>
      </c>
    </row>
    <row r="210" spans="1:68" ht="15" customHeight="1">
      <c r="A210" s="6"/>
      <c r="B210" s="5"/>
      <c r="C210" s="85" t="s">
        <v>157</v>
      </c>
      <c r="D210" s="732" t="str">
        <f>IF(CNGE_2024_M1_Secc1_Sub1!$D94="","",CNGE_2024_M1_Secc1_Sub1!$D94)</f>
        <v>COLEGIO DE VERACRUZ</v>
      </c>
      <c r="E210" s="733"/>
      <c r="F210" s="733"/>
      <c r="G210" s="733"/>
      <c r="H210" s="733"/>
      <c r="I210" s="733"/>
      <c r="J210" s="733"/>
      <c r="K210" s="733"/>
      <c r="L210" s="733"/>
      <c r="M210" s="733"/>
      <c r="N210" s="733"/>
      <c r="O210" s="733"/>
      <c r="P210" s="733"/>
      <c r="Q210" s="733"/>
      <c r="R210" s="734"/>
      <c r="S210" s="111" t="str">
        <f>IF(CNGE_2024_M1_Secc1_Sub2!$M426="","",CNGE_2024_M1_Secc1_Sub2!$M426)</f>
        <v/>
      </c>
      <c r="T210" s="111" t="str">
        <f>IF(CNGE_2024_M1_Secc1_Sub2!$S426="","",CNGE_2024_M1_Secc1_Sub2!$S426)</f>
        <v/>
      </c>
      <c r="U210" s="111" t="str">
        <f>IF(CNGE_2024_M1_Secc1_Sub2!$Y426="","",CNGE_2024_M1_Secc1_Sub2!$Y426)</f>
        <v/>
      </c>
      <c r="V210" s="111"/>
      <c r="W210" s="111"/>
      <c r="X210" s="111"/>
      <c r="Y210" s="111"/>
      <c r="Z210" s="111"/>
      <c r="AA210" s="111"/>
      <c r="AB210" s="111"/>
      <c r="AC210" s="111"/>
      <c r="AD210" s="111"/>
      <c r="AG210" s="269">
        <f t="shared" si="29"/>
        <v>1</v>
      </c>
      <c r="AH210" s="298" t="str">
        <f t="shared" si="30"/>
        <v/>
      </c>
      <c r="AI210" s="299">
        <f t="shared" si="31"/>
        <v>0</v>
      </c>
      <c r="AJ210" s="300">
        <f t="shared" si="32"/>
        <v>0</v>
      </c>
      <c r="AK210" s="301">
        <f t="shared" si="33"/>
        <v>0</v>
      </c>
      <c r="AL210" s="298">
        <f t="shared" si="34"/>
        <v>0</v>
      </c>
      <c r="AM210" s="299">
        <f t="shared" si="35"/>
        <v>0</v>
      </c>
      <c r="AN210" s="300">
        <f t="shared" si="36"/>
        <v>0</v>
      </c>
      <c r="AO210" s="301">
        <f t="shared" si="37"/>
        <v>0</v>
      </c>
      <c r="AP210" s="298">
        <f t="shared" si="38"/>
        <v>0</v>
      </c>
      <c r="AQ210" s="299">
        <f t="shared" si="39"/>
        <v>0</v>
      </c>
      <c r="AR210" s="300">
        <f t="shared" si="40"/>
        <v>0</v>
      </c>
      <c r="AS210" s="301">
        <f t="shared" si="41"/>
        <v>0</v>
      </c>
      <c r="AT210" s="298">
        <f t="shared" si="42"/>
        <v>0</v>
      </c>
      <c r="AU210" s="299">
        <f t="shared" si="43"/>
        <v>0</v>
      </c>
      <c r="AV210" s="300">
        <f t="shared" si="44"/>
        <v>0</v>
      </c>
      <c r="AW210" s="301">
        <f t="shared" si="45"/>
        <v>0</v>
      </c>
      <c r="AX210" s="371">
        <f t="shared" si="46"/>
        <v>0</v>
      </c>
      <c r="AY210" s="303">
        <f t="shared" si="47"/>
        <v>0</v>
      </c>
      <c r="AZ210" s="291" t="str">
        <f>IF(AY210=0,"",
IF(SUM($AY$158:AY210)=1,BA210,
IF($AY$278&gt;SUM($AY$158:AY210),_xlfn.CONCAT(", ",BA210),
IF($AY$278=SUM($AY$158:AY210),_xlfn.CONCAT(" y ",BA210)))))</f>
        <v/>
      </c>
      <c r="BA210" s="231" t="s">
        <v>6264</v>
      </c>
      <c r="BB210" s="290">
        <f t="shared" si="48"/>
        <v>1</v>
      </c>
      <c r="BC210" s="291" t="str">
        <f>IF(BB210=0,"",
IF(SUM($BB$158:BB210)=1,BD210,
IF($BB$278&gt;SUM($BB$158:BB210),_xlfn.CONCAT(", ",BD210),
IF($BB$278=SUM($BB$158:BB210),_xlfn.CONCAT(" y ",BD210)))))</f>
        <v>, 53</v>
      </c>
      <c r="BD210" s="231" t="s">
        <v>6264</v>
      </c>
      <c r="BE210" s="483" t="str">
        <f t="shared" si="49"/>
        <v/>
      </c>
      <c r="BF210" s="484">
        <f t="shared" si="50"/>
        <v>0</v>
      </c>
      <c r="BG210" s="485">
        <f t="shared" si="51"/>
        <v>0</v>
      </c>
      <c r="BH210" s="486">
        <f t="shared" si="52"/>
        <v>0</v>
      </c>
      <c r="BI210" s="483" t="str">
        <f t="shared" si="53"/>
        <v/>
      </c>
      <c r="BJ210" s="484">
        <f t="shared" si="54"/>
        <v>0</v>
      </c>
      <c r="BK210" s="485">
        <f t="shared" si="55"/>
        <v>0</v>
      </c>
      <c r="BL210" s="486">
        <f t="shared" si="56"/>
        <v>0</v>
      </c>
      <c r="BM210" s="483" t="str">
        <f t="shared" si="57"/>
        <v/>
      </c>
      <c r="BN210" s="484">
        <f t="shared" si="58"/>
        <v>0</v>
      </c>
      <c r="BO210" s="485">
        <f t="shared" si="59"/>
        <v>0</v>
      </c>
      <c r="BP210" s="486">
        <f t="shared" si="60"/>
        <v>0</v>
      </c>
    </row>
    <row r="211" spans="1:68" ht="15" customHeight="1">
      <c r="A211" s="6"/>
      <c r="B211" s="5"/>
      <c r="C211" s="85" t="s">
        <v>158</v>
      </c>
      <c r="D211" s="732" t="str">
        <f>IF(CNGE_2024_M1_Secc1_Sub1!$D95="","",CNGE_2024_M1_Secc1_Sub1!$D95)</f>
        <v>UNIVERSIDAD POLITECNICA DE HUATUSCO</v>
      </c>
      <c r="E211" s="733"/>
      <c r="F211" s="733"/>
      <c r="G211" s="733"/>
      <c r="H211" s="733"/>
      <c r="I211" s="733"/>
      <c r="J211" s="733"/>
      <c r="K211" s="733"/>
      <c r="L211" s="733"/>
      <c r="M211" s="733"/>
      <c r="N211" s="733"/>
      <c r="O211" s="733"/>
      <c r="P211" s="733"/>
      <c r="Q211" s="733"/>
      <c r="R211" s="734"/>
      <c r="S211" s="111" t="str">
        <f>IF(CNGE_2024_M1_Secc1_Sub2!$M427="","",CNGE_2024_M1_Secc1_Sub2!$M427)</f>
        <v/>
      </c>
      <c r="T211" s="111" t="str">
        <f>IF(CNGE_2024_M1_Secc1_Sub2!$S427="","",CNGE_2024_M1_Secc1_Sub2!$S427)</f>
        <v/>
      </c>
      <c r="U211" s="111" t="str">
        <f>IF(CNGE_2024_M1_Secc1_Sub2!$Y427="","",CNGE_2024_M1_Secc1_Sub2!$Y427)</f>
        <v/>
      </c>
      <c r="V211" s="111"/>
      <c r="W211" s="111"/>
      <c r="X211" s="111"/>
      <c r="Y211" s="111"/>
      <c r="Z211" s="111"/>
      <c r="AA211" s="111"/>
      <c r="AB211" s="111"/>
      <c r="AC211" s="111"/>
      <c r="AD211" s="111"/>
      <c r="AG211" s="269">
        <f t="shared" si="29"/>
        <v>1</v>
      </c>
      <c r="AH211" s="298" t="str">
        <f t="shared" si="30"/>
        <v/>
      </c>
      <c r="AI211" s="299">
        <f t="shared" si="31"/>
        <v>0</v>
      </c>
      <c r="AJ211" s="300">
        <f t="shared" si="32"/>
        <v>0</v>
      </c>
      <c r="AK211" s="301">
        <f t="shared" si="33"/>
        <v>0</v>
      </c>
      <c r="AL211" s="298">
        <f t="shared" si="34"/>
        <v>0</v>
      </c>
      <c r="AM211" s="299">
        <f t="shared" si="35"/>
        <v>0</v>
      </c>
      <c r="AN211" s="300">
        <f t="shared" si="36"/>
        <v>0</v>
      </c>
      <c r="AO211" s="301">
        <f t="shared" si="37"/>
        <v>0</v>
      </c>
      <c r="AP211" s="298">
        <f t="shared" si="38"/>
        <v>0</v>
      </c>
      <c r="AQ211" s="299">
        <f t="shared" si="39"/>
        <v>0</v>
      </c>
      <c r="AR211" s="300">
        <f t="shared" si="40"/>
        <v>0</v>
      </c>
      <c r="AS211" s="301">
        <f t="shared" si="41"/>
        <v>0</v>
      </c>
      <c r="AT211" s="298">
        <f t="shared" si="42"/>
        <v>0</v>
      </c>
      <c r="AU211" s="299">
        <f t="shared" si="43"/>
        <v>0</v>
      </c>
      <c r="AV211" s="300">
        <f t="shared" si="44"/>
        <v>0</v>
      </c>
      <c r="AW211" s="301">
        <f t="shared" si="45"/>
        <v>0</v>
      </c>
      <c r="AX211" s="371">
        <f t="shared" si="46"/>
        <v>0</v>
      </c>
      <c r="AY211" s="303">
        <f t="shared" si="47"/>
        <v>0</v>
      </c>
      <c r="AZ211" s="291" t="str">
        <f>IF(AY211=0,"",
IF(SUM($AY$158:AY211)=1,BA211,
IF($AY$278&gt;SUM($AY$158:AY211),_xlfn.CONCAT(", ",BA211),
IF($AY$278=SUM($AY$158:AY211),_xlfn.CONCAT(" y ",BA211)))))</f>
        <v/>
      </c>
      <c r="BA211" s="231" t="s">
        <v>6265</v>
      </c>
      <c r="BB211" s="290">
        <f t="shared" si="48"/>
        <v>1</v>
      </c>
      <c r="BC211" s="291" t="str">
        <f>IF(BB211=0,"",
IF(SUM($BB$158:BB211)=1,BD211,
IF($BB$278&gt;SUM($BB$158:BB211),_xlfn.CONCAT(", ",BD211),
IF($BB$278=SUM($BB$158:BB211),_xlfn.CONCAT(" y ",BD211)))))</f>
        <v>, 54</v>
      </c>
      <c r="BD211" s="231" t="s">
        <v>6265</v>
      </c>
      <c r="BE211" s="483" t="str">
        <f t="shared" si="49"/>
        <v/>
      </c>
      <c r="BF211" s="484">
        <f t="shared" si="50"/>
        <v>0</v>
      </c>
      <c r="BG211" s="485">
        <f t="shared" si="51"/>
        <v>0</v>
      </c>
      <c r="BH211" s="486">
        <f t="shared" si="52"/>
        <v>0</v>
      </c>
      <c r="BI211" s="483" t="str">
        <f t="shared" si="53"/>
        <v/>
      </c>
      <c r="BJ211" s="484">
        <f t="shared" si="54"/>
        <v>0</v>
      </c>
      <c r="BK211" s="485">
        <f t="shared" si="55"/>
        <v>0</v>
      </c>
      <c r="BL211" s="486">
        <f t="shared" si="56"/>
        <v>0</v>
      </c>
      <c r="BM211" s="483" t="str">
        <f t="shared" si="57"/>
        <v/>
      </c>
      <c r="BN211" s="484">
        <f t="shared" si="58"/>
        <v>0</v>
      </c>
      <c r="BO211" s="485">
        <f t="shared" si="59"/>
        <v>0</v>
      </c>
      <c r="BP211" s="486">
        <f t="shared" si="60"/>
        <v>0</v>
      </c>
    </row>
    <row r="212" spans="1:68" ht="15" customHeight="1">
      <c r="A212" s="6"/>
      <c r="B212" s="5"/>
      <c r="C212" s="85" t="s">
        <v>159</v>
      </c>
      <c r="D212" s="732" t="str">
        <f>IF(CNGE_2024_M1_Secc1_Sub1!$D96="","",CNGE_2024_M1_Secc1_Sub1!$D96)</f>
        <v>UNIVERSIDAD POPULAR AUTONOMA DE VERACRUZ</v>
      </c>
      <c r="E212" s="733"/>
      <c r="F212" s="733"/>
      <c r="G212" s="733"/>
      <c r="H212" s="733"/>
      <c r="I212" s="733"/>
      <c r="J212" s="733"/>
      <c r="K212" s="733"/>
      <c r="L212" s="733"/>
      <c r="M212" s="733"/>
      <c r="N212" s="733"/>
      <c r="O212" s="733"/>
      <c r="P212" s="733"/>
      <c r="Q212" s="733"/>
      <c r="R212" s="734"/>
      <c r="S212" s="111" t="str">
        <f>IF(CNGE_2024_M1_Secc1_Sub2!$M428="","",CNGE_2024_M1_Secc1_Sub2!$M428)</f>
        <v/>
      </c>
      <c r="T212" s="111" t="str">
        <f>IF(CNGE_2024_M1_Secc1_Sub2!$S428="","",CNGE_2024_M1_Secc1_Sub2!$S428)</f>
        <v/>
      </c>
      <c r="U212" s="111" t="str">
        <f>IF(CNGE_2024_M1_Secc1_Sub2!$Y428="","",CNGE_2024_M1_Secc1_Sub2!$Y428)</f>
        <v/>
      </c>
      <c r="V212" s="111"/>
      <c r="W212" s="111"/>
      <c r="X212" s="111"/>
      <c r="Y212" s="111"/>
      <c r="Z212" s="111"/>
      <c r="AA212" s="111"/>
      <c r="AB212" s="111"/>
      <c r="AC212" s="111"/>
      <c r="AD212" s="111"/>
      <c r="AG212" s="269">
        <f t="shared" si="29"/>
        <v>1</v>
      </c>
      <c r="AH212" s="298" t="str">
        <f t="shared" si="30"/>
        <v/>
      </c>
      <c r="AI212" s="299">
        <f t="shared" si="31"/>
        <v>0</v>
      </c>
      <c r="AJ212" s="300">
        <f t="shared" si="32"/>
        <v>0</v>
      </c>
      <c r="AK212" s="301">
        <f t="shared" si="33"/>
        <v>0</v>
      </c>
      <c r="AL212" s="298">
        <f t="shared" si="34"/>
        <v>0</v>
      </c>
      <c r="AM212" s="299">
        <f t="shared" si="35"/>
        <v>0</v>
      </c>
      <c r="AN212" s="300">
        <f t="shared" si="36"/>
        <v>0</v>
      </c>
      <c r="AO212" s="301">
        <f t="shared" si="37"/>
        <v>0</v>
      </c>
      <c r="AP212" s="298">
        <f t="shared" si="38"/>
        <v>0</v>
      </c>
      <c r="AQ212" s="299">
        <f t="shared" si="39"/>
        <v>0</v>
      </c>
      <c r="AR212" s="300">
        <f t="shared" si="40"/>
        <v>0</v>
      </c>
      <c r="AS212" s="301">
        <f t="shared" si="41"/>
        <v>0</v>
      </c>
      <c r="AT212" s="298">
        <f t="shared" si="42"/>
        <v>0</v>
      </c>
      <c r="AU212" s="299">
        <f t="shared" si="43"/>
        <v>0</v>
      </c>
      <c r="AV212" s="300">
        <f t="shared" si="44"/>
        <v>0</v>
      </c>
      <c r="AW212" s="301">
        <f t="shared" si="45"/>
        <v>0</v>
      </c>
      <c r="AX212" s="371">
        <f t="shared" si="46"/>
        <v>0</v>
      </c>
      <c r="AY212" s="303">
        <f t="shared" si="47"/>
        <v>0</v>
      </c>
      <c r="AZ212" s="291" t="str">
        <f>IF(AY212=0,"",
IF(SUM($AY$158:AY212)=1,BA212,
IF($AY$278&gt;SUM($AY$158:AY212),_xlfn.CONCAT(", ",BA212),
IF($AY$278=SUM($AY$158:AY212),_xlfn.CONCAT(" y ",BA212)))))</f>
        <v/>
      </c>
      <c r="BA212" s="231" t="s">
        <v>6266</v>
      </c>
      <c r="BB212" s="290">
        <f t="shared" si="48"/>
        <v>1</v>
      </c>
      <c r="BC212" s="291" t="str">
        <f>IF(BB212=0,"",
IF(SUM($BB$158:BB212)=1,BD212,
IF($BB$278&gt;SUM($BB$158:BB212),_xlfn.CONCAT(", ",BD212),
IF($BB$278=SUM($BB$158:BB212),_xlfn.CONCAT(" y ",BD212)))))</f>
        <v>, 55</v>
      </c>
      <c r="BD212" s="231" t="s">
        <v>6266</v>
      </c>
      <c r="BE212" s="483" t="str">
        <f t="shared" si="49"/>
        <v/>
      </c>
      <c r="BF212" s="484">
        <f t="shared" si="50"/>
        <v>0</v>
      </c>
      <c r="BG212" s="485">
        <f t="shared" si="51"/>
        <v>0</v>
      </c>
      <c r="BH212" s="486">
        <f t="shared" si="52"/>
        <v>0</v>
      </c>
      <c r="BI212" s="483" t="str">
        <f t="shared" si="53"/>
        <v/>
      </c>
      <c r="BJ212" s="484">
        <f t="shared" si="54"/>
        <v>0</v>
      </c>
      <c r="BK212" s="485">
        <f t="shared" si="55"/>
        <v>0</v>
      </c>
      <c r="BL212" s="486">
        <f t="shared" si="56"/>
        <v>0</v>
      </c>
      <c r="BM212" s="483" t="str">
        <f t="shared" si="57"/>
        <v/>
      </c>
      <c r="BN212" s="484">
        <f t="shared" si="58"/>
        <v>0</v>
      </c>
      <c r="BO212" s="485">
        <f t="shared" si="59"/>
        <v>0</v>
      </c>
      <c r="BP212" s="486">
        <f t="shared" si="60"/>
        <v>0</v>
      </c>
    </row>
    <row r="213" spans="1:68" ht="15" customHeight="1">
      <c r="A213" s="6"/>
      <c r="B213" s="5"/>
      <c r="C213" s="85" t="s">
        <v>160</v>
      </c>
      <c r="D213" s="732" t="str">
        <f>IF(CNGE_2024_M1_Secc1_Sub1!$D97="","",CNGE_2024_M1_Secc1_Sub1!$D97)</f>
        <v>INSTITUTO VERACRUZANO DE LA VIVIENDA</v>
      </c>
      <c r="E213" s="733"/>
      <c r="F213" s="733"/>
      <c r="G213" s="733"/>
      <c r="H213" s="733"/>
      <c r="I213" s="733"/>
      <c r="J213" s="733"/>
      <c r="K213" s="733"/>
      <c r="L213" s="733"/>
      <c r="M213" s="733"/>
      <c r="N213" s="733"/>
      <c r="O213" s="733"/>
      <c r="P213" s="733"/>
      <c r="Q213" s="733"/>
      <c r="R213" s="734"/>
      <c r="S213" s="111" t="str">
        <f>IF(CNGE_2024_M1_Secc1_Sub2!$M429="","",CNGE_2024_M1_Secc1_Sub2!$M429)</f>
        <v/>
      </c>
      <c r="T213" s="111" t="str">
        <f>IF(CNGE_2024_M1_Secc1_Sub2!$S429="","",CNGE_2024_M1_Secc1_Sub2!$S429)</f>
        <v/>
      </c>
      <c r="U213" s="111" t="str">
        <f>IF(CNGE_2024_M1_Secc1_Sub2!$Y429="","",CNGE_2024_M1_Secc1_Sub2!$Y429)</f>
        <v/>
      </c>
      <c r="V213" s="111"/>
      <c r="W213" s="111"/>
      <c r="X213" s="111"/>
      <c r="Y213" s="111"/>
      <c r="Z213" s="111"/>
      <c r="AA213" s="111"/>
      <c r="AB213" s="111"/>
      <c r="AC213" s="111"/>
      <c r="AD213" s="111"/>
      <c r="AG213" s="269">
        <f t="shared" si="29"/>
        <v>1</v>
      </c>
      <c r="AH213" s="298" t="str">
        <f t="shared" si="30"/>
        <v/>
      </c>
      <c r="AI213" s="299">
        <f t="shared" si="31"/>
        <v>0</v>
      </c>
      <c r="AJ213" s="300">
        <f t="shared" si="32"/>
        <v>0</v>
      </c>
      <c r="AK213" s="301">
        <f t="shared" si="33"/>
        <v>0</v>
      </c>
      <c r="AL213" s="298">
        <f t="shared" si="34"/>
        <v>0</v>
      </c>
      <c r="AM213" s="299">
        <f t="shared" si="35"/>
        <v>0</v>
      </c>
      <c r="AN213" s="300">
        <f t="shared" si="36"/>
        <v>0</v>
      </c>
      <c r="AO213" s="301">
        <f t="shared" si="37"/>
        <v>0</v>
      </c>
      <c r="AP213" s="298">
        <f t="shared" si="38"/>
        <v>0</v>
      </c>
      <c r="AQ213" s="299">
        <f t="shared" si="39"/>
        <v>0</v>
      </c>
      <c r="AR213" s="300">
        <f t="shared" si="40"/>
        <v>0</v>
      </c>
      <c r="AS213" s="301">
        <f t="shared" si="41"/>
        <v>0</v>
      </c>
      <c r="AT213" s="298">
        <f t="shared" si="42"/>
        <v>0</v>
      </c>
      <c r="AU213" s="299">
        <f t="shared" si="43"/>
        <v>0</v>
      </c>
      <c r="AV213" s="300">
        <f t="shared" si="44"/>
        <v>0</v>
      </c>
      <c r="AW213" s="301">
        <f t="shared" si="45"/>
        <v>0</v>
      </c>
      <c r="AX213" s="371">
        <f t="shared" si="46"/>
        <v>0</v>
      </c>
      <c r="AY213" s="303">
        <f t="shared" si="47"/>
        <v>0</v>
      </c>
      <c r="AZ213" s="291" t="str">
        <f>IF(AY213=0,"",
IF(SUM($AY$158:AY213)=1,BA213,
IF($AY$278&gt;SUM($AY$158:AY213),_xlfn.CONCAT(", ",BA213),
IF($AY$278=SUM($AY$158:AY213),_xlfn.CONCAT(" y ",BA213)))))</f>
        <v/>
      </c>
      <c r="BA213" s="231" t="s">
        <v>6267</v>
      </c>
      <c r="BB213" s="290">
        <f t="shared" si="48"/>
        <v>1</v>
      </c>
      <c r="BC213" s="291" t="str">
        <f>IF(BB213=0,"",
IF(SUM($BB$158:BB213)=1,BD213,
IF($BB$278&gt;SUM($BB$158:BB213),_xlfn.CONCAT(", ",BD213),
IF($BB$278=SUM($BB$158:BB213),_xlfn.CONCAT(" y ",BD213)))))</f>
        <v>, 56</v>
      </c>
      <c r="BD213" s="231" t="s">
        <v>6267</v>
      </c>
      <c r="BE213" s="483" t="str">
        <f t="shared" si="49"/>
        <v/>
      </c>
      <c r="BF213" s="484">
        <f t="shared" si="50"/>
        <v>0</v>
      </c>
      <c r="BG213" s="485">
        <f t="shared" si="51"/>
        <v>0</v>
      </c>
      <c r="BH213" s="486">
        <f t="shared" si="52"/>
        <v>0</v>
      </c>
      <c r="BI213" s="483" t="str">
        <f t="shared" si="53"/>
        <v/>
      </c>
      <c r="BJ213" s="484">
        <f t="shared" si="54"/>
        <v>0</v>
      </c>
      <c r="BK213" s="485">
        <f t="shared" si="55"/>
        <v>0</v>
      </c>
      <c r="BL213" s="486">
        <f t="shared" si="56"/>
        <v>0</v>
      </c>
      <c r="BM213" s="483" t="str">
        <f t="shared" si="57"/>
        <v/>
      </c>
      <c r="BN213" s="484">
        <f t="shared" si="58"/>
        <v>0</v>
      </c>
      <c r="BO213" s="485">
        <f t="shared" si="59"/>
        <v>0</v>
      </c>
      <c r="BP213" s="486">
        <f t="shared" si="60"/>
        <v>0</v>
      </c>
    </row>
    <row r="214" spans="1:68" ht="15" customHeight="1">
      <c r="A214" s="6"/>
      <c r="B214" s="5"/>
      <c r="C214" s="85" t="s">
        <v>161</v>
      </c>
      <c r="D214" s="732" t="str">
        <f>IF(CNGE_2024_M1_Secc1_Sub1!$D98="","",CNGE_2024_M1_Secc1_Sub1!$D98)</f>
        <v>AGENCIA ESTATAL DE ENERGIA DEL ESTADO DE VERACRUZ</v>
      </c>
      <c r="E214" s="733"/>
      <c r="F214" s="733"/>
      <c r="G214" s="733"/>
      <c r="H214" s="733"/>
      <c r="I214" s="733"/>
      <c r="J214" s="733"/>
      <c r="K214" s="733"/>
      <c r="L214" s="733"/>
      <c r="M214" s="733"/>
      <c r="N214" s="733"/>
      <c r="O214" s="733"/>
      <c r="P214" s="733"/>
      <c r="Q214" s="733"/>
      <c r="R214" s="734"/>
      <c r="S214" s="111" t="str">
        <f>IF(CNGE_2024_M1_Secc1_Sub2!$M430="","",CNGE_2024_M1_Secc1_Sub2!$M430)</f>
        <v/>
      </c>
      <c r="T214" s="111" t="str">
        <f>IF(CNGE_2024_M1_Secc1_Sub2!$S430="","",CNGE_2024_M1_Secc1_Sub2!$S430)</f>
        <v/>
      </c>
      <c r="U214" s="111" t="str">
        <f>IF(CNGE_2024_M1_Secc1_Sub2!$Y430="","",CNGE_2024_M1_Secc1_Sub2!$Y430)</f>
        <v/>
      </c>
      <c r="V214" s="111"/>
      <c r="W214" s="111"/>
      <c r="X214" s="111"/>
      <c r="Y214" s="111"/>
      <c r="Z214" s="111"/>
      <c r="AA214" s="111"/>
      <c r="AB214" s="111"/>
      <c r="AC214" s="111"/>
      <c r="AD214" s="111"/>
      <c r="AG214" s="269">
        <f t="shared" si="29"/>
        <v>1</v>
      </c>
      <c r="AH214" s="298" t="str">
        <f t="shared" si="30"/>
        <v/>
      </c>
      <c r="AI214" s="299">
        <f t="shared" si="31"/>
        <v>0</v>
      </c>
      <c r="AJ214" s="300">
        <f t="shared" si="32"/>
        <v>0</v>
      </c>
      <c r="AK214" s="301">
        <f t="shared" si="33"/>
        <v>0</v>
      </c>
      <c r="AL214" s="298">
        <f t="shared" si="34"/>
        <v>0</v>
      </c>
      <c r="AM214" s="299">
        <f t="shared" si="35"/>
        <v>0</v>
      </c>
      <c r="AN214" s="300">
        <f t="shared" si="36"/>
        <v>0</v>
      </c>
      <c r="AO214" s="301">
        <f t="shared" si="37"/>
        <v>0</v>
      </c>
      <c r="AP214" s="298">
        <f t="shared" si="38"/>
        <v>0</v>
      </c>
      <c r="AQ214" s="299">
        <f t="shared" si="39"/>
        <v>0</v>
      </c>
      <c r="AR214" s="300">
        <f t="shared" si="40"/>
        <v>0</v>
      </c>
      <c r="AS214" s="301">
        <f t="shared" si="41"/>
        <v>0</v>
      </c>
      <c r="AT214" s="298">
        <f t="shared" si="42"/>
        <v>0</v>
      </c>
      <c r="AU214" s="299">
        <f t="shared" si="43"/>
        <v>0</v>
      </c>
      <c r="AV214" s="300">
        <f t="shared" si="44"/>
        <v>0</v>
      </c>
      <c r="AW214" s="301">
        <f t="shared" si="45"/>
        <v>0</v>
      </c>
      <c r="AX214" s="371">
        <f t="shared" si="46"/>
        <v>0</v>
      </c>
      <c r="AY214" s="303">
        <f t="shared" si="47"/>
        <v>0</v>
      </c>
      <c r="AZ214" s="291" t="str">
        <f>IF(AY214=0,"",
IF(SUM($AY$158:AY214)=1,BA214,
IF($AY$278&gt;SUM($AY$158:AY214),_xlfn.CONCAT(", ",BA214),
IF($AY$278=SUM($AY$158:AY214),_xlfn.CONCAT(" y ",BA214)))))</f>
        <v/>
      </c>
      <c r="BA214" s="231" t="s">
        <v>6268</v>
      </c>
      <c r="BB214" s="290">
        <f t="shared" si="48"/>
        <v>1</v>
      </c>
      <c r="BC214" s="291" t="str">
        <f>IF(BB214=0,"",
IF(SUM($BB$158:BB214)=1,BD214,
IF($BB$278&gt;SUM($BB$158:BB214),_xlfn.CONCAT(", ",BD214),
IF($BB$278=SUM($BB$158:BB214),_xlfn.CONCAT(" y ",BD214)))))</f>
        <v>, 57</v>
      </c>
      <c r="BD214" s="231" t="s">
        <v>6268</v>
      </c>
      <c r="BE214" s="483" t="str">
        <f t="shared" si="49"/>
        <v/>
      </c>
      <c r="BF214" s="484">
        <f t="shared" si="50"/>
        <v>0</v>
      </c>
      <c r="BG214" s="485">
        <f t="shared" si="51"/>
        <v>0</v>
      </c>
      <c r="BH214" s="486">
        <f t="shared" si="52"/>
        <v>0</v>
      </c>
      <c r="BI214" s="483" t="str">
        <f t="shared" si="53"/>
        <v/>
      </c>
      <c r="BJ214" s="484">
        <f t="shared" si="54"/>
        <v>0</v>
      </c>
      <c r="BK214" s="485">
        <f t="shared" si="55"/>
        <v>0</v>
      </c>
      <c r="BL214" s="486">
        <f t="shared" si="56"/>
        <v>0</v>
      </c>
      <c r="BM214" s="483" t="str">
        <f t="shared" si="57"/>
        <v/>
      </c>
      <c r="BN214" s="484">
        <f t="shared" si="58"/>
        <v>0</v>
      </c>
      <c r="BO214" s="485">
        <f t="shared" si="59"/>
        <v>0</v>
      </c>
      <c r="BP214" s="486">
        <f t="shared" si="60"/>
        <v>0</v>
      </c>
    </row>
    <row r="215" spans="1:68" ht="15" customHeight="1">
      <c r="A215" s="6"/>
      <c r="B215" s="5"/>
      <c r="C215" s="85" t="s">
        <v>162</v>
      </c>
      <c r="D215" s="732" t="str">
        <f>IF(CNGE_2024_M1_Secc1_Sub1!$D99="","",CNGE_2024_M1_Secc1_Sub1!$D99)</f>
        <v>INSTITUTO VERACRUZANO DE LAS MUJERES</v>
      </c>
      <c r="E215" s="733"/>
      <c r="F215" s="733"/>
      <c r="G215" s="733"/>
      <c r="H215" s="733"/>
      <c r="I215" s="733"/>
      <c r="J215" s="733"/>
      <c r="K215" s="733"/>
      <c r="L215" s="733"/>
      <c r="M215" s="733"/>
      <c r="N215" s="733"/>
      <c r="O215" s="733"/>
      <c r="P215" s="733"/>
      <c r="Q215" s="733"/>
      <c r="R215" s="734"/>
      <c r="S215" s="111" t="str">
        <f>IF(CNGE_2024_M1_Secc1_Sub2!$M431="","",CNGE_2024_M1_Secc1_Sub2!$M431)</f>
        <v/>
      </c>
      <c r="T215" s="111" t="str">
        <f>IF(CNGE_2024_M1_Secc1_Sub2!$S431="","",CNGE_2024_M1_Secc1_Sub2!$S431)</f>
        <v/>
      </c>
      <c r="U215" s="111" t="str">
        <f>IF(CNGE_2024_M1_Secc1_Sub2!$Y431="","",CNGE_2024_M1_Secc1_Sub2!$Y431)</f>
        <v/>
      </c>
      <c r="V215" s="111"/>
      <c r="W215" s="111"/>
      <c r="X215" s="111"/>
      <c r="Y215" s="111"/>
      <c r="Z215" s="111"/>
      <c r="AA215" s="111"/>
      <c r="AB215" s="111"/>
      <c r="AC215" s="111"/>
      <c r="AD215" s="111"/>
      <c r="AG215" s="269">
        <f t="shared" si="29"/>
        <v>1</v>
      </c>
      <c r="AH215" s="298" t="str">
        <f t="shared" si="30"/>
        <v/>
      </c>
      <c r="AI215" s="299">
        <f t="shared" si="31"/>
        <v>0</v>
      </c>
      <c r="AJ215" s="300">
        <f t="shared" si="32"/>
        <v>0</v>
      </c>
      <c r="AK215" s="301">
        <f t="shared" si="33"/>
        <v>0</v>
      </c>
      <c r="AL215" s="298">
        <f t="shared" si="34"/>
        <v>0</v>
      </c>
      <c r="AM215" s="299">
        <f t="shared" si="35"/>
        <v>0</v>
      </c>
      <c r="AN215" s="300">
        <f t="shared" si="36"/>
        <v>0</v>
      </c>
      <c r="AO215" s="301">
        <f t="shared" si="37"/>
        <v>0</v>
      </c>
      <c r="AP215" s="298">
        <f t="shared" si="38"/>
        <v>0</v>
      </c>
      <c r="AQ215" s="299">
        <f t="shared" si="39"/>
        <v>0</v>
      </c>
      <c r="AR215" s="300">
        <f t="shared" si="40"/>
        <v>0</v>
      </c>
      <c r="AS215" s="301">
        <f t="shared" si="41"/>
        <v>0</v>
      </c>
      <c r="AT215" s="298">
        <f t="shared" si="42"/>
        <v>0</v>
      </c>
      <c r="AU215" s="299">
        <f t="shared" si="43"/>
        <v>0</v>
      </c>
      <c r="AV215" s="300">
        <f t="shared" si="44"/>
        <v>0</v>
      </c>
      <c r="AW215" s="301">
        <f t="shared" si="45"/>
        <v>0</v>
      </c>
      <c r="AX215" s="371">
        <f t="shared" si="46"/>
        <v>0</v>
      </c>
      <c r="AY215" s="303">
        <f t="shared" si="47"/>
        <v>0</v>
      </c>
      <c r="AZ215" s="291" t="str">
        <f>IF(AY215=0,"",
IF(SUM($AY$158:AY215)=1,BA215,
IF($AY$278&gt;SUM($AY$158:AY215),_xlfn.CONCAT(", ",BA215),
IF($AY$278=SUM($AY$158:AY215),_xlfn.CONCAT(" y ",BA215)))))</f>
        <v/>
      </c>
      <c r="BA215" s="231" t="s">
        <v>6269</v>
      </c>
      <c r="BB215" s="290">
        <f t="shared" si="48"/>
        <v>1</v>
      </c>
      <c r="BC215" s="291" t="str">
        <f>IF(BB215=0,"",
IF(SUM($BB$158:BB215)=1,BD215,
IF($BB$278&gt;SUM($BB$158:BB215),_xlfn.CONCAT(", ",BD215),
IF($BB$278=SUM($BB$158:BB215),_xlfn.CONCAT(" y ",BD215)))))</f>
        <v>, 58</v>
      </c>
      <c r="BD215" s="231" t="s">
        <v>6269</v>
      </c>
      <c r="BE215" s="483" t="str">
        <f t="shared" si="49"/>
        <v/>
      </c>
      <c r="BF215" s="484">
        <f t="shared" si="50"/>
        <v>0</v>
      </c>
      <c r="BG215" s="485">
        <f t="shared" si="51"/>
        <v>0</v>
      </c>
      <c r="BH215" s="486">
        <f t="shared" si="52"/>
        <v>0</v>
      </c>
      <c r="BI215" s="483" t="str">
        <f t="shared" si="53"/>
        <v/>
      </c>
      <c r="BJ215" s="484">
        <f t="shared" si="54"/>
        <v>0</v>
      </c>
      <c r="BK215" s="485">
        <f t="shared" si="55"/>
        <v>0</v>
      </c>
      <c r="BL215" s="486">
        <f t="shared" si="56"/>
        <v>0</v>
      </c>
      <c r="BM215" s="483" t="str">
        <f t="shared" si="57"/>
        <v/>
      </c>
      <c r="BN215" s="484">
        <f t="shared" si="58"/>
        <v>0</v>
      </c>
      <c r="BO215" s="485">
        <f t="shared" si="59"/>
        <v>0</v>
      </c>
      <c r="BP215" s="486">
        <f t="shared" si="60"/>
        <v>0</v>
      </c>
    </row>
    <row r="216" spans="1:68" ht="15" customHeight="1">
      <c r="A216" s="6"/>
      <c r="B216" s="5"/>
      <c r="C216" s="85" t="s">
        <v>163</v>
      </c>
      <c r="D216" s="732" t="str">
        <f>IF(CNGE_2024_M1_Secc1_Sub1!$D100="","",CNGE_2024_M1_Secc1_Sub1!$D100)</f>
        <v>INSTITUTO VERACRUZANO DE DESARROLLO MUNICIPAL</v>
      </c>
      <c r="E216" s="733"/>
      <c r="F216" s="733"/>
      <c r="G216" s="733"/>
      <c r="H216" s="733"/>
      <c r="I216" s="733"/>
      <c r="J216" s="733"/>
      <c r="K216" s="733"/>
      <c r="L216" s="733"/>
      <c r="M216" s="733"/>
      <c r="N216" s="733"/>
      <c r="O216" s="733"/>
      <c r="P216" s="733"/>
      <c r="Q216" s="733"/>
      <c r="R216" s="734"/>
      <c r="S216" s="111" t="str">
        <f>IF(CNGE_2024_M1_Secc1_Sub2!$M432="","",CNGE_2024_M1_Secc1_Sub2!$M432)</f>
        <v/>
      </c>
      <c r="T216" s="111" t="str">
        <f>IF(CNGE_2024_M1_Secc1_Sub2!$S432="","",CNGE_2024_M1_Secc1_Sub2!$S432)</f>
        <v/>
      </c>
      <c r="U216" s="111" t="str">
        <f>IF(CNGE_2024_M1_Secc1_Sub2!$Y432="","",CNGE_2024_M1_Secc1_Sub2!$Y432)</f>
        <v/>
      </c>
      <c r="V216" s="111"/>
      <c r="W216" s="111"/>
      <c r="X216" s="111"/>
      <c r="Y216" s="111"/>
      <c r="Z216" s="111"/>
      <c r="AA216" s="111"/>
      <c r="AB216" s="111"/>
      <c r="AC216" s="111"/>
      <c r="AD216" s="111"/>
      <c r="AG216" s="269">
        <f t="shared" si="29"/>
        <v>1</v>
      </c>
      <c r="AH216" s="298" t="str">
        <f t="shared" si="30"/>
        <v/>
      </c>
      <c r="AI216" s="299">
        <f t="shared" si="31"/>
        <v>0</v>
      </c>
      <c r="AJ216" s="300">
        <f t="shared" si="32"/>
        <v>0</v>
      </c>
      <c r="AK216" s="301">
        <f t="shared" si="33"/>
        <v>0</v>
      </c>
      <c r="AL216" s="298">
        <f t="shared" si="34"/>
        <v>0</v>
      </c>
      <c r="AM216" s="299">
        <f t="shared" si="35"/>
        <v>0</v>
      </c>
      <c r="AN216" s="300">
        <f t="shared" si="36"/>
        <v>0</v>
      </c>
      <c r="AO216" s="301">
        <f t="shared" si="37"/>
        <v>0</v>
      </c>
      <c r="AP216" s="298">
        <f t="shared" si="38"/>
        <v>0</v>
      </c>
      <c r="AQ216" s="299">
        <f t="shared" si="39"/>
        <v>0</v>
      </c>
      <c r="AR216" s="300">
        <f t="shared" si="40"/>
        <v>0</v>
      </c>
      <c r="AS216" s="301">
        <f t="shared" si="41"/>
        <v>0</v>
      </c>
      <c r="AT216" s="298">
        <f t="shared" si="42"/>
        <v>0</v>
      </c>
      <c r="AU216" s="299">
        <f t="shared" si="43"/>
        <v>0</v>
      </c>
      <c r="AV216" s="300">
        <f t="shared" si="44"/>
        <v>0</v>
      </c>
      <c r="AW216" s="301">
        <f t="shared" si="45"/>
        <v>0</v>
      </c>
      <c r="AX216" s="371">
        <f t="shared" si="46"/>
        <v>0</v>
      </c>
      <c r="AY216" s="303">
        <f t="shared" si="47"/>
        <v>0</v>
      </c>
      <c r="AZ216" s="291" t="str">
        <f>IF(AY216=0,"",
IF(SUM($AY$158:AY216)=1,BA216,
IF($AY$278&gt;SUM($AY$158:AY216),_xlfn.CONCAT(", ",BA216),
IF($AY$278=SUM($AY$158:AY216),_xlfn.CONCAT(" y ",BA216)))))</f>
        <v/>
      </c>
      <c r="BA216" s="231" t="s">
        <v>6270</v>
      </c>
      <c r="BB216" s="290">
        <f t="shared" si="48"/>
        <v>1</v>
      </c>
      <c r="BC216" s="291" t="str">
        <f>IF(BB216=0,"",
IF(SUM($BB$158:BB216)=1,BD216,
IF($BB$278&gt;SUM($BB$158:BB216),_xlfn.CONCAT(", ",BD216),
IF($BB$278=SUM($BB$158:BB216),_xlfn.CONCAT(" y ",BD216)))))</f>
        <v>, 59</v>
      </c>
      <c r="BD216" s="231" t="s">
        <v>6270</v>
      </c>
      <c r="BE216" s="483" t="str">
        <f t="shared" si="49"/>
        <v/>
      </c>
      <c r="BF216" s="484">
        <f t="shared" si="50"/>
        <v>0</v>
      </c>
      <c r="BG216" s="485">
        <f t="shared" si="51"/>
        <v>0</v>
      </c>
      <c r="BH216" s="486">
        <f t="shared" si="52"/>
        <v>0</v>
      </c>
      <c r="BI216" s="483" t="str">
        <f t="shared" si="53"/>
        <v/>
      </c>
      <c r="BJ216" s="484">
        <f t="shared" si="54"/>
        <v>0</v>
      </c>
      <c r="BK216" s="485">
        <f t="shared" si="55"/>
        <v>0</v>
      </c>
      <c r="BL216" s="486">
        <f t="shared" si="56"/>
        <v>0</v>
      </c>
      <c r="BM216" s="483" t="str">
        <f t="shared" si="57"/>
        <v/>
      </c>
      <c r="BN216" s="484">
        <f t="shared" si="58"/>
        <v>0</v>
      </c>
      <c r="BO216" s="485">
        <f t="shared" si="59"/>
        <v>0</v>
      </c>
      <c r="BP216" s="486">
        <f t="shared" si="60"/>
        <v>0</v>
      </c>
    </row>
    <row r="217" spans="1:68" ht="30" customHeight="1">
      <c r="A217" s="6"/>
      <c r="B217" s="5"/>
      <c r="C217" s="85" t="s">
        <v>164</v>
      </c>
      <c r="D217" s="732" t="str">
        <f>IF(CNGE_2024_M1_Secc1_Sub1!$D101="","",CNGE_2024_M1_Secc1_Sub1!$D101)</f>
        <v>COMISION EJECUTIVA PARA LA ATENCION INTEGRAL A VICTIMAS DEL DELITO</v>
      </c>
      <c r="E217" s="733"/>
      <c r="F217" s="733"/>
      <c r="G217" s="733"/>
      <c r="H217" s="733"/>
      <c r="I217" s="733"/>
      <c r="J217" s="733"/>
      <c r="K217" s="733"/>
      <c r="L217" s="733"/>
      <c r="M217" s="733"/>
      <c r="N217" s="733"/>
      <c r="O217" s="733"/>
      <c r="P217" s="733"/>
      <c r="Q217" s="733"/>
      <c r="R217" s="734"/>
      <c r="S217" s="111" t="str">
        <f>IF(CNGE_2024_M1_Secc1_Sub2!$M433="","",CNGE_2024_M1_Secc1_Sub2!$M433)</f>
        <v/>
      </c>
      <c r="T217" s="111" t="str">
        <f>IF(CNGE_2024_M1_Secc1_Sub2!$S433="","",CNGE_2024_M1_Secc1_Sub2!$S433)</f>
        <v/>
      </c>
      <c r="U217" s="111" t="str">
        <f>IF(CNGE_2024_M1_Secc1_Sub2!$Y433="","",CNGE_2024_M1_Secc1_Sub2!$Y433)</f>
        <v/>
      </c>
      <c r="V217" s="111"/>
      <c r="W217" s="111"/>
      <c r="X217" s="111"/>
      <c r="Y217" s="111"/>
      <c r="Z217" s="111"/>
      <c r="AA217" s="111"/>
      <c r="AB217" s="111"/>
      <c r="AC217" s="111"/>
      <c r="AD217" s="111"/>
      <c r="AG217" s="269">
        <f t="shared" si="29"/>
        <v>1</v>
      </c>
      <c r="AH217" s="298" t="str">
        <f t="shared" si="30"/>
        <v/>
      </c>
      <c r="AI217" s="299">
        <f t="shared" si="31"/>
        <v>0</v>
      </c>
      <c r="AJ217" s="300">
        <f t="shared" si="32"/>
        <v>0</v>
      </c>
      <c r="AK217" s="301">
        <f t="shared" si="33"/>
        <v>0</v>
      </c>
      <c r="AL217" s="298">
        <f t="shared" si="34"/>
        <v>0</v>
      </c>
      <c r="AM217" s="299">
        <f t="shared" si="35"/>
        <v>0</v>
      </c>
      <c r="AN217" s="300">
        <f t="shared" si="36"/>
        <v>0</v>
      </c>
      <c r="AO217" s="301">
        <f t="shared" si="37"/>
        <v>0</v>
      </c>
      <c r="AP217" s="298">
        <f t="shared" si="38"/>
        <v>0</v>
      </c>
      <c r="AQ217" s="299">
        <f t="shared" si="39"/>
        <v>0</v>
      </c>
      <c r="AR217" s="300">
        <f t="shared" si="40"/>
        <v>0</v>
      </c>
      <c r="AS217" s="301">
        <f t="shared" si="41"/>
        <v>0</v>
      </c>
      <c r="AT217" s="298">
        <f t="shared" si="42"/>
        <v>0</v>
      </c>
      <c r="AU217" s="299">
        <f t="shared" si="43"/>
        <v>0</v>
      </c>
      <c r="AV217" s="300">
        <f t="shared" si="44"/>
        <v>0</v>
      </c>
      <c r="AW217" s="301">
        <f t="shared" si="45"/>
        <v>0</v>
      </c>
      <c r="AX217" s="371">
        <f t="shared" si="46"/>
        <v>0</v>
      </c>
      <c r="AY217" s="303">
        <f t="shared" si="47"/>
        <v>0</v>
      </c>
      <c r="AZ217" s="291" t="str">
        <f>IF(AY217=0,"",
IF(SUM($AY$158:AY217)=1,BA217,
IF($AY$278&gt;SUM($AY$158:AY217),_xlfn.CONCAT(", ",BA217),
IF($AY$278=SUM($AY$158:AY217),_xlfn.CONCAT(" y ",BA217)))))</f>
        <v/>
      </c>
      <c r="BA217" s="231" t="s">
        <v>6271</v>
      </c>
      <c r="BB217" s="290">
        <f t="shared" si="48"/>
        <v>1</v>
      </c>
      <c r="BC217" s="291" t="str">
        <f>IF(BB217=0,"",
IF(SUM($BB$158:BB217)=1,BD217,
IF($BB$278&gt;SUM($BB$158:BB217),_xlfn.CONCAT(", ",BD217),
IF($BB$278=SUM($BB$158:BB217),_xlfn.CONCAT(" y ",BD217)))))</f>
        <v>, 60</v>
      </c>
      <c r="BD217" s="231" t="s">
        <v>6271</v>
      </c>
      <c r="BE217" s="483" t="str">
        <f t="shared" si="49"/>
        <v/>
      </c>
      <c r="BF217" s="484">
        <f t="shared" si="50"/>
        <v>0</v>
      </c>
      <c r="BG217" s="485">
        <f t="shared" si="51"/>
        <v>0</v>
      </c>
      <c r="BH217" s="486">
        <f t="shared" si="52"/>
        <v>0</v>
      </c>
      <c r="BI217" s="483" t="str">
        <f t="shared" si="53"/>
        <v/>
      </c>
      <c r="BJ217" s="484">
        <f t="shared" si="54"/>
        <v>0</v>
      </c>
      <c r="BK217" s="485">
        <f t="shared" si="55"/>
        <v>0</v>
      </c>
      <c r="BL217" s="486">
        <f t="shared" si="56"/>
        <v>0</v>
      </c>
      <c r="BM217" s="483" t="str">
        <f t="shared" si="57"/>
        <v/>
      </c>
      <c r="BN217" s="484">
        <f t="shared" si="58"/>
        <v>0</v>
      </c>
      <c r="BO217" s="485">
        <f t="shared" si="59"/>
        <v>0</v>
      </c>
      <c r="BP217" s="486">
        <f t="shared" si="60"/>
        <v>0</v>
      </c>
    </row>
    <row r="218" spans="1:68" ht="15" customHeight="1">
      <c r="A218" s="6"/>
      <c r="B218" s="5"/>
      <c r="C218" s="85" t="s">
        <v>165</v>
      </c>
      <c r="D218" s="732" t="str">
        <f>IF(CNGE_2024_M1_Secc1_Sub1!$D102="","",CNGE_2024_M1_Secc1_Sub1!$D102)</f>
        <v>CENTRO DE JUSTICIA PARA MUJERES DEL ESTADO DE VERACRUZ</v>
      </c>
      <c r="E218" s="733"/>
      <c r="F218" s="733"/>
      <c r="G218" s="733"/>
      <c r="H218" s="733"/>
      <c r="I218" s="733"/>
      <c r="J218" s="733"/>
      <c r="K218" s="733"/>
      <c r="L218" s="733"/>
      <c r="M218" s="733"/>
      <c r="N218" s="733"/>
      <c r="O218" s="733"/>
      <c r="P218" s="733"/>
      <c r="Q218" s="733"/>
      <c r="R218" s="734"/>
      <c r="S218" s="111" t="str">
        <f>IF(CNGE_2024_M1_Secc1_Sub2!$M434="","",CNGE_2024_M1_Secc1_Sub2!$M434)</f>
        <v/>
      </c>
      <c r="T218" s="111" t="str">
        <f>IF(CNGE_2024_M1_Secc1_Sub2!$S434="","",CNGE_2024_M1_Secc1_Sub2!$S434)</f>
        <v/>
      </c>
      <c r="U218" s="111" t="str">
        <f>IF(CNGE_2024_M1_Secc1_Sub2!$Y434="","",CNGE_2024_M1_Secc1_Sub2!$Y434)</f>
        <v/>
      </c>
      <c r="V218" s="111"/>
      <c r="W218" s="111"/>
      <c r="X218" s="111"/>
      <c r="Y218" s="111"/>
      <c r="Z218" s="111"/>
      <c r="AA218" s="111"/>
      <c r="AB218" s="111"/>
      <c r="AC218" s="111"/>
      <c r="AD218" s="111"/>
      <c r="AG218" s="269">
        <f t="shared" si="29"/>
        <v>1</v>
      </c>
      <c r="AH218" s="298" t="str">
        <f t="shared" si="30"/>
        <v/>
      </c>
      <c r="AI218" s="299">
        <f t="shared" si="31"/>
        <v>0</v>
      </c>
      <c r="AJ218" s="300">
        <f t="shared" si="32"/>
        <v>0</v>
      </c>
      <c r="AK218" s="301">
        <f t="shared" si="33"/>
        <v>0</v>
      </c>
      <c r="AL218" s="298">
        <f t="shared" si="34"/>
        <v>0</v>
      </c>
      <c r="AM218" s="299">
        <f t="shared" si="35"/>
        <v>0</v>
      </c>
      <c r="AN218" s="300">
        <f t="shared" si="36"/>
        <v>0</v>
      </c>
      <c r="AO218" s="301">
        <f t="shared" si="37"/>
        <v>0</v>
      </c>
      <c r="AP218" s="298">
        <f t="shared" si="38"/>
        <v>0</v>
      </c>
      <c r="AQ218" s="299">
        <f t="shared" si="39"/>
        <v>0</v>
      </c>
      <c r="AR218" s="300">
        <f t="shared" si="40"/>
        <v>0</v>
      </c>
      <c r="AS218" s="301">
        <f t="shared" si="41"/>
        <v>0</v>
      </c>
      <c r="AT218" s="298">
        <f t="shared" si="42"/>
        <v>0</v>
      </c>
      <c r="AU218" s="299">
        <f t="shared" si="43"/>
        <v>0</v>
      </c>
      <c r="AV218" s="300">
        <f t="shared" si="44"/>
        <v>0</v>
      </c>
      <c r="AW218" s="301">
        <f t="shared" si="45"/>
        <v>0</v>
      </c>
      <c r="AX218" s="371">
        <f t="shared" si="46"/>
        <v>0</v>
      </c>
      <c r="AY218" s="303">
        <f t="shared" si="47"/>
        <v>0</v>
      </c>
      <c r="AZ218" s="291" t="str">
        <f>IF(AY218=0,"",
IF(SUM($AY$158:AY218)=1,BA218,
IF($AY$278&gt;SUM($AY$158:AY218),_xlfn.CONCAT(", ",BA218),
IF($AY$278=SUM($AY$158:AY218),_xlfn.CONCAT(" y ",BA218)))))</f>
        <v/>
      </c>
      <c r="BA218" s="231" t="s">
        <v>6272</v>
      </c>
      <c r="BB218" s="290">
        <f t="shared" si="48"/>
        <v>1</v>
      </c>
      <c r="BC218" s="291" t="str">
        <f>IF(BB218=0,"",
IF(SUM($BB$158:BB218)=1,BD218,
IF($BB$278&gt;SUM($BB$158:BB218),_xlfn.CONCAT(", ",BD218),
IF($BB$278=SUM($BB$158:BB218),_xlfn.CONCAT(" y ",BD218)))))</f>
        <v>, 61</v>
      </c>
      <c r="BD218" s="231" t="s">
        <v>6272</v>
      </c>
      <c r="BE218" s="483" t="str">
        <f t="shared" si="49"/>
        <v/>
      </c>
      <c r="BF218" s="484">
        <f t="shared" si="50"/>
        <v>0</v>
      </c>
      <c r="BG218" s="485">
        <f t="shared" si="51"/>
        <v>0</v>
      </c>
      <c r="BH218" s="486">
        <f t="shared" si="52"/>
        <v>0</v>
      </c>
      <c r="BI218" s="483" t="str">
        <f t="shared" si="53"/>
        <v/>
      </c>
      <c r="BJ218" s="484">
        <f t="shared" si="54"/>
        <v>0</v>
      </c>
      <c r="BK218" s="485">
        <f t="shared" si="55"/>
        <v>0</v>
      </c>
      <c r="BL218" s="486">
        <f t="shared" si="56"/>
        <v>0</v>
      </c>
      <c r="BM218" s="483" t="str">
        <f t="shared" si="57"/>
        <v/>
      </c>
      <c r="BN218" s="484">
        <f t="shared" si="58"/>
        <v>0</v>
      </c>
      <c r="BO218" s="485">
        <f t="shared" si="59"/>
        <v>0</v>
      </c>
      <c r="BP218" s="486">
        <f t="shared" si="60"/>
        <v>0</v>
      </c>
    </row>
    <row r="219" spans="1:68" ht="15" customHeight="1">
      <c r="A219" s="6"/>
      <c r="B219" s="5"/>
      <c r="C219" s="85" t="s">
        <v>166</v>
      </c>
      <c r="D219" s="732" t="str">
        <f>IF(CNGE_2024_M1_Secc1_Sub1!$D103="","",CNGE_2024_M1_Secc1_Sub1!$D103)</f>
        <v>INSTITUTO DE PENSIONES DEL ESTADO</v>
      </c>
      <c r="E219" s="733"/>
      <c r="F219" s="733"/>
      <c r="G219" s="733"/>
      <c r="H219" s="733"/>
      <c r="I219" s="733"/>
      <c r="J219" s="733"/>
      <c r="K219" s="733"/>
      <c r="L219" s="733"/>
      <c r="M219" s="733"/>
      <c r="N219" s="733"/>
      <c r="O219" s="733"/>
      <c r="P219" s="733"/>
      <c r="Q219" s="733"/>
      <c r="R219" s="734"/>
      <c r="S219" s="111" t="str">
        <f>IF(CNGE_2024_M1_Secc1_Sub2!$M435="","",CNGE_2024_M1_Secc1_Sub2!$M435)</f>
        <v/>
      </c>
      <c r="T219" s="111" t="str">
        <f>IF(CNGE_2024_M1_Secc1_Sub2!$S435="","",CNGE_2024_M1_Secc1_Sub2!$S435)</f>
        <v/>
      </c>
      <c r="U219" s="111" t="str">
        <f>IF(CNGE_2024_M1_Secc1_Sub2!$Y435="","",CNGE_2024_M1_Secc1_Sub2!$Y435)</f>
        <v/>
      </c>
      <c r="V219" s="111"/>
      <c r="W219" s="111"/>
      <c r="X219" s="111"/>
      <c r="Y219" s="111"/>
      <c r="Z219" s="111"/>
      <c r="AA219" s="111"/>
      <c r="AB219" s="111"/>
      <c r="AC219" s="111"/>
      <c r="AD219" s="111"/>
      <c r="AG219" s="269">
        <f t="shared" si="29"/>
        <v>1</v>
      </c>
      <c r="AH219" s="298" t="str">
        <f t="shared" si="30"/>
        <v/>
      </c>
      <c r="AI219" s="299">
        <f t="shared" si="31"/>
        <v>0</v>
      </c>
      <c r="AJ219" s="300">
        <f t="shared" si="32"/>
        <v>0</v>
      </c>
      <c r="AK219" s="301">
        <f t="shared" si="33"/>
        <v>0</v>
      </c>
      <c r="AL219" s="298">
        <f t="shared" si="34"/>
        <v>0</v>
      </c>
      <c r="AM219" s="299">
        <f t="shared" si="35"/>
        <v>0</v>
      </c>
      <c r="AN219" s="300">
        <f t="shared" si="36"/>
        <v>0</v>
      </c>
      <c r="AO219" s="301">
        <f t="shared" si="37"/>
        <v>0</v>
      </c>
      <c r="AP219" s="298">
        <f t="shared" si="38"/>
        <v>0</v>
      </c>
      <c r="AQ219" s="299">
        <f t="shared" si="39"/>
        <v>0</v>
      </c>
      <c r="AR219" s="300">
        <f t="shared" si="40"/>
        <v>0</v>
      </c>
      <c r="AS219" s="301">
        <f t="shared" si="41"/>
        <v>0</v>
      </c>
      <c r="AT219" s="298">
        <f t="shared" si="42"/>
        <v>0</v>
      </c>
      <c r="AU219" s="299">
        <f t="shared" si="43"/>
        <v>0</v>
      </c>
      <c r="AV219" s="300">
        <f t="shared" si="44"/>
        <v>0</v>
      </c>
      <c r="AW219" s="301">
        <f t="shared" si="45"/>
        <v>0</v>
      </c>
      <c r="AX219" s="371">
        <f t="shared" si="46"/>
        <v>0</v>
      </c>
      <c r="AY219" s="303">
        <f t="shared" si="47"/>
        <v>0</v>
      </c>
      <c r="AZ219" s="291" t="str">
        <f>IF(AY219=0,"",
IF(SUM($AY$158:AY219)=1,BA219,
IF($AY$278&gt;SUM($AY$158:AY219),_xlfn.CONCAT(", ",BA219),
IF($AY$278=SUM($AY$158:AY219),_xlfn.CONCAT(" y ",BA219)))))</f>
        <v/>
      </c>
      <c r="BA219" s="231" t="s">
        <v>6273</v>
      </c>
      <c r="BB219" s="290">
        <f t="shared" si="48"/>
        <v>1</v>
      </c>
      <c r="BC219" s="291" t="str">
        <f>IF(BB219=0,"",
IF(SUM($BB$158:BB219)=1,BD219,
IF($BB$278&gt;SUM($BB$158:BB219),_xlfn.CONCAT(", ",BD219),
IF($BB$278=SUM($BB$158:BB219),_xlfn.CONCAT(" y ",BD219)))))</f>
        <v>, 62</v>
      </c>
      <c r="BD219" s="231" t="s">
        <v>6273</v>
      </c>
      <c r="BE219" s="483" t="str">
        <f t="shared" si="49"/>
        <v/>
      </c>
      <c r="BF219" s="484">
        <f t="shared" si="50"/>
        <v>0</v>
      </c>
      <c r="BG219" s="485">
        <f t="shared" si="51"/>
        <v>0</v>
      </c>
      <c r="BH219" s="486">
        <f t="shared" si="52"/>
        <v>0</v>
      </c>
      <c r="BI219" s="483" t="str">
        <f t="shared" si="53"/>
        <v/>
      </c>
      <c r="BJ219" s="484">
        <f t="shared" si="54"/>
        <v>0</v>
      </c>
      <c r="BK219" s="485">
        <f t="shared" si="55"/>
        <v>0</v>
      </c>
      <c r="BL219" s="486">
        <f t="shared" si="56"/>
        <v>0</v>
      </c>
      <c r="BM219" s="483" t="str">
        <f t="shared" si="57"/>
        <v/>
      </c>
      <c r="BN219" s="484">
        <f t="shared" si="58"/>
        <v>0</v>
      </c>
      <c r="BO219" s="485">
        <f t="shared" si="59"/>
        <v>0</v>
      </c>
      <c r="BP219" s="486">
        <f t="shared" si="60"/>
        <v>0</v>
      </c>
    </row>
    <row r="220" spans="1:68" ht="15" customHeight="1">
      <c r="A220" s="6"/>
      <c r="B220" s="5"/>
      <c r="C220" s="85" t="s">
        <v>167</v>
      </c>
      <c r="D220" s="732" t="str">
        <f>IF(CNGE_2024_M1_Secc1_Sub1!$D104="","",CNGE_2024_M1_Secc1_Sub1!$D104)</f>
        <v>COMISION DEL AGUA DEL ESTADO DE VERACRUZ</v>
      </c>
      <c r="E220" s="733"/>
      <c r="F220" s="733"/>
      <c r="G220" s="733"/>
      <c r="H220" s="733"/>
      <c r="I220" s="733"/>
      <c r="J220" s="733"/>
      <c r="K220" s="733"/>
      <c r="L220" s="733"/>
      <c r="M220" s="733"/>
      <c r="N220" s="733"/>
      <c r="O220" s="733"/>
      <c r="P220" s="733"/>
      <c r="Q220" s="733"/>
      <c r="R220" s="734"/>
      <c r="S220" s="111" t="str">
        <f>IF(CNGE_2024_M1_Secc1_Sub2!$M436="","",CNGE_2024_M1_Secc1_Sub2!$M436)</f>
        <v/>
      </c>
      <c r="T220" s="111" t="str">
        <f>IF(CNGE_2024_M1_Secc1_Sub2!$S436="","",CNGE_2024_M1_Secc1_Sub2!$S436)</f>
        <v/>
      </c>
      <c r="U220" s="111" t="str">
        <f>IF(CNGE_2024_M1_Secc1_Sub2!$Y436="","",CNGE_2024_M1_Secc1_Sub2!$Y436)</f>
        <v/>
      </c>
      <c r="V220" s="111"/>
      <c r="W220" s="111"/>
      <c r="X220" s="111"/>
      <c r="Y220" s="111"/>
      <c r="Z220" s="111"/>
      <c r="AA220" s="111"/>
      <c r="AB220" s="111"/>
      <c r="AC220" s="111"/>
      <c r="AD220" s="111"/>
      <c r="AG220" s="269">
        <f t="shared" si="29"/>
        <v>1</v>
      </c>
      <c r="AH220" s="298" t="str">
        <f t="shared" si="30"/>
        <v/>
      </c>
      <c r="AI220" s="299">
        <f t="shared" si="31"/>
        <v>0</v>
      </c>
      <c r="AJ220" s="300">
        <f t="shared" si="32"/>
        <v>0</v>
      </c>
      <c r="AK220" s="301">
        <f t="shared" si="33"/>
        <v>0</v>
      </c>
      <c r="AL220" s="298">
        <f t="shared" si="34"/>
        <v>0</v>
      </c>
      <c r="AM220" s="299">
        <f t="shared" si="35"/>
        <v>0</v>
      </c>
      <c r="AN220" s="300">
        <f t="shared" si="36"/>
        <v>0</v>
      </c>
      <c r="AO220" s="301">
        <f t="shared" si="37"/>
        <v>0</v>
      </c>
      <c r="AP220" s="298">
        <f t="shared" si="38"/>
        <v>0</v>
      </c>
      <c r="AQ220" s="299">
        <f t="shared" si="39"/>
        <v>0</v>
      </c>
      <c r="AR220" s="300">
        <f t="shared" si="40"/>
        <v>0</v>
      </c>
      <c r="AS220" s="301">
        <f t="shared" si="41"/>
        <v>0</v>
      </c>
      <c r="AT220" s="298">
        <f t="shared" si="42"/>
        <v>0</v>
      </c>
      <c r="AU220" s="299">
        <f t="shared" si="43"/>
        <v>0</v>
      </c>
      <c r="AV220" s="300">
        <f t="shared" si="44"/>
        <v>0</v>
      </c>
      <c r="AW220" s="301">
        <f t="shared" si="45"/>
        <v>0</v>
      </c>
      <c r="AX220" s="371">
        <f t="shared" si="46"/>
        <v>0</v>
      </c>
      <c r="AY220" s="303">
        <f t="shared" si="47"/>
        <v>0</v>
      </c>
      <c r="AZ220" s="291" t="str">
        <f>IF(AY220=0,"",
IF(SUM($AY$158:AY220)=1,BA220,
IF($AY$278&gt;SUM($AY$158:AY220),_xlfn.CONCAT(", ",BA220),
IF($AY$278=SUM($AY$158:AY220),_xlfn.CONCAT(" y ",BA220)))))</f>
        <v/>
      </c>
      <c r="BA220" s="231" t="s">
        <v>6274</v>
      </c>
      <c r="BB220" s="290">
        <f t="shared" si="48"/>
        <v>1</v>
      </c>
      <c r="BC220" s="291" t="str">
        <f>IF(BB220=0,"",
IF(SUM($BB$158:BB220)=1,BD220,
IF($BB$278&gt;SUM($BB$158:BB220),_xlfn.CONCAT(", ",BD220),
IF($BB$278=SUM($BB$158:BB220),_xlfn.CONCAT(" y ",BD220)))))</f>
        <v>, 63</v>
      </c>
      <c r="BD220" s="231" t="s">
        <v>6274</v>
      </c>
      <c r="BE220" s="483" t="str">
        <f t="shared" si="49"/>
        <v/>
      </c>
      <c r="BF220" s="484">
        <f t="shared" si="50"/>
        <v>0</v>
      </c>
      <c r="BG220" s="485">
        <f t="shared" si="51"/>
        <v>0</v>
      </c>
      <c r="BH220" s="486">
        <f t="shared" si="52"/>
        <v>0</v>
      </c>
      <c r="BI220" s="483" t="str">
        <f t="shared" si="53"/>
        <v/>
      </c>
      <c r="BJ220" s="484">
        <f t="shared" si="54"/>
        <v>0</v>
      </c>
      <c r="BK220" s="485">
        <f t="shared" si="55"/>
        <v>0</v>
      </c>
      <c r="BL220" s="486">
        <f t="shared" si="56"/>
        <v>0</v>
      </c>
      <c r="BM220" s="483" t="str">
        <f t="shared" si="57"/>
        <v/>
      </c>
      <c r="BN220" s="484">
        <f t="shared" si="58"/>
        <v>0</v>
      </c>
      <c r="BO220" s="485">
        <f t="shared" si="59"/>
        <v>0</v>
      </c>
      <c r="BP220" s="486">
        <f t="shared" si="60"/>
        <v>0</v>
      </c>
    </row>
    <row r="221" spans="1:68" ht="15" customHeight="1">
      <c r="A221" s="6"/>
      <c r="B221" s="5"/>
      <c r="C221" s="85" t="s">
        <v>168</v>
      </c>
      <c r="D221" s="732" t="str">
        <f>IF(CNGE_2024_M1_Secc1_Sub1!$D105="","",CNGE_2024_M1_Secc1_Sub1!$D105)</f>
        <v>RADIOTELEVISION DE VERACRUZ</v>
      </c>
      <c r="E221" s="733"/>
      <c r="F221" s="733"/>
      <c r="G221" s="733"/>
      <c r="H221" s="733"/>
      <c r="I221" s="733"/>
      <c r="J221" s="733"/>
      <c r="K221" s="733"/>
      <c r="L221" s="733"/>
      <c r="M221" s="733"/>
      <c r="N221" s="733"/>
      <c r="O221" s="733"/>
      <c r="P221" s="733"/>
      <c r="Q221" s="733"/>
      <c r="R221" s="734"/>
      <c r="S221" s="111" t="str">
        <f>IF(CNGE_2024_M1_Secc1_Sub2!$M437="","",CNGE_2024_M1_Secc1_Sub2!$M437)</f>
        <v/>
      </c>
      <c r="T221" s="111" t="str">
        <f>IF(CNGE_2024_M1_Secc1_Sub2!$S437="","",CNGE_2024_M1_Secc1_Sub2!$S437)</f>
        <v/>
      </c>
      <c r="U221" s="111" t="str">
        <f>IF(CNGE_2024_M1_Secc1_Sub2!$Y437="","",CNGE_2024_M1_Secc1_Sub2!$Y437)</f>
        <v/>
      </c>
      <c r="V221" s="111"/>
      <c r="W221" s="111"/>
      <c r="X221" s="111"/>
      <c r="Y221" s="111"/>
      <c r="Z221" s="111"/>
      <c r="AA221" s="111"/>
      <c r="AB221" s="111"/>
      <c r="AC221" s="111"/>
      <c r="AD221" s="111"/>
      <c r="AG221" s="269">
        <f t="shared" si="29"/>
        <v>1</v>
      </c>
      <c r="AH221" s="298" t="str">
        <f t="shared" si="30"/>
        <v/>
      </c>
      <c r="AI221" s="299">
        <f t="shared" si="31"/>
        <v>0</v>
      </c>
      <c r="AJ221" s="300">
        <f t="shared" si="32"/>
        <v>0</v>
      </c>
      <c r="AK221" s="301">
        <f t="shared" si="33"/>
        <v>0</v>
      </c>
      <c r="AL221" s="298">
        <f t="shared" si="34"/>
        <v>0</v>
      </c>
      <c r="AM221" s="299">
        <f t="shared" si="35"/>
        <v>0</v>
      </c>
      <c r="AN221" s="300">
        <f t="shared" si="36"/>
        <v>0</v>
      </c>
      <c r="AO221" s="301">
        <f t="shared" si="37"/>
        <v>0</v>
      </c>
      <c r="AP221" s="298">
        <f t="shared" si="38"/>
        <v>0</v>
      </c>
      <c r="AQ221" s="299">
        <f t="shared" si="39"/>
        <v>0</v>
      </c>
      <c r="AR221" s="300">
        <f t="shared" si="40"/>
        <v>0</v>
      </c>
      <c r="AS221" s="301">
        <f t="shared" si="41"/>
        <v>0</v>
      </c>
      <c r="AT221" s="298">
        <f t="shared" si="42"/>
        <v>0</v>
      </c>
      <c r="AU221" s="299">
        <f t="shared" si="43"/>
        <v>0</v>
      </c>
      <c r="AV221" s="300">
        <f t="shared" si="44"/>
        <v>0</v>
      </c>
      <c r="AW221" s="301">
        <f t="shared" si="45"/>
        <v>0</v>
      </c>
      <c r="AX221" s="371">
        <f t="shared" si="46"/>
        <v>0</v>
      </c>
      <c r="AY221" s="303">
        <f t="shared" si="47"/>
        <v>0</v>
      </c>
      <c r="AZ221" s="291" t="str">
        <f>IF(AY221=0,"",
IF(SUM($AY$158:AY221)=1,BA221,
IF($AY$278&gt;SUM($AY$158:AY221),_xlfn.CONCAT(", ",BA221),
IF($AY$278=SUM($AY$158:AY221),_xlfn.CONCAT(" y ",BA221)))))</f>
        <v/>
      </c>
      <c r="BA221" s="231" t="s">
        <v>6275</v>
      </c>
      <c r="BB221" s="290">
        <f t="shared" si="48"/>
        <v>1</v>
      </c>
      <c r="BC221" s="291" t="str">
        <f>IF(BB221=0,"",
IF(SUM($BB$158:BB221)=1,BD221,
IF($BB$278&gt;SUM($BB$158:BB221),_xlfn.CONCAT(", ",BD221),
IF($BB$278=SUM($BB$158:BB221),_xlfn.CONCAT(" y ",BD221)))))</f>
        <v>, 64</v>
      </c>
      <c r="BD221" s="231" t="s">
        <v>6275</v>
      </c>
      <c r="BE221" s="483" t="str">
        <f t="shared" si="49"/>
        <v/>
      </c>
      <c r="BF221" s="484">
        <f t="shared" si="50"/>
        <v>0</v>
      </c>
      <c r="BG221" s="485">
        <f t="shared" si="51"/>
        <v>0</v>
      </c>
      <c r="BH221" s="486">
        <f t="shared" si="52"/>
        <v>0</v>
      </c>
      <c r="BI221" s="483" t="str">
        <f t="shared" si="53"/>
        <v/>
      </c>
      <c r="BJ221" s="484">
        <f t="shared" si="54"/>
        <v>0</v>
      </c>
      <c r="BK221" s="485">
        <f t="shared" si="55"/>
        <v>0</v>
      </c>
      <c r="BL221" s="486">
        <f t="shared" si="56"/>
        <v>0</v>
      </c>
      <c r="BM221" s="483" t="str">
        <f t="shared" si="57"/>
        <v/>
      </c>
      <c r="BN221" s="484">
        <f t="shared" si="58"/>
        <v>0</v>
      </c>
      <c r="BO221" s="485">
        <f t="shared" si="59"/>
        <v>0</v>
      </c>
      <c r="BP221" s="486">
        <f t="shared" si="60"/>
        <v>0</v>
      </c>
    </row>
    <row r="222" spans="1:68" ht="15" customHeight="1">
      <c r="A222" s="6"/>
      <c r="B222" s="5"/>
      <c r="C222" s="85" t="s">
        <v>169</v>
      </c>
      <c r="D222" s="732" t="str">
        <f>IF(CNGE_2024_M1_Secc1_Sub1!$D106="","",CNGE_2024_M1_Secc1_Sub1!$D106)</f>
        <v>SECRETARIA EJECUTIVA DEL SISTEMA ESTATAL ANTICORRUPCION</v>
      </c>
      <c r="E222" s="733"/>
      <c r="F222" s="733"/>
      <c r="G222" s="733"/>
      <c r="H222" s="733"/>
      <c r="I222" s="733"/>
      <c r="J222" s="733"/>
      <c r="K222" s="733"/>
      <c r="L222" s="733"/>
      <c r="M222" s="733"/>
      <c r="N222" s="733"/>
      <c r="O222" s="733"/>
      <c r="P222" s="733"/>
      <c r="Q222" s="733"/>
      <c r="R222" s="734"/>
      <c r="S222" s="111" t="str">
        <f>IF(CNGE_2024_M1_Secc1_Sub2!$M438="","",CNGE_2024_M1_Secc1_Sub2!$M438)</f>
        <v/>
      </c>
      <c r="T222" s="111" t="str">
        <f>IF(CNGE_2024_M1_Secc1_Sub2!$S438="","",CNGE_2024_M1_Secc1_Sub2!$S438)</f>
        <v/>
      </c>
      <c r="U222" s="111" t="str">
        <f>IF(CNGE_2024_M1_Secc1_Sub2!$Y438="","",CNGE_2024_M1_Secc1_Sub2!$Y438)</f>
        <v/>
      </c>
      <c r="V222" s="111"/>
      <c r="W222" s="111"/>
      <c r="X222" s="111"/>
      <c r="Y222" s="111"/>
      <c r="Z222" s="111"/>
      <c r="AA222" s="111"/>
      <c r="AB222" s="111"/>
      <c r="AC222" s="111"/>
      <c r="AD222" s="111"/>
      <c r="AG222" s="269">
        <f t="shared" si="29"/>
        <v>1</v>
      </c>
      <c r="AH222" s="298" t="str">
        <f t="shared" si="30"/>
        <v/>
      </c>
      <c r="AI222" s="299">
        <f t="shared" si="31"/>
        <v>0</v>
      </c>
      <c r="AJ222" s="300">
        <f t="shared" si="32"/>
        <v>0</v>
      </c>
      <c r="AK222" s="301">
        <f t="shared" si="33"/>
        <v>0</v>
      </c>
      <c r="AL222" s="298">
        <f t="shared" si="34"/>
        <v>0</v>
      </c>
      <c r="AM222" s="299">
        <f t="shared" si="35"/>
        <v>0</v>
      </c>
      <c r="AN222" s="300">
        <f t="shared" si="36"/>
        <v>0</v>
      </c>
      <c r="AO222" s="301">
        <f t="shared" si="37"/>
        <v>0</v>
      </c>
      <c r="AP222" s="298">
        <f t="shared" si="38"/>
        <v>0</v>
      </c>
      <c r="AQ222" s="299">
        <f t="shared" si="39"/>
        <v>0</v>
      </c>
      <c r="AR222" s="300">
        <f t="shared" si="40"/>
        <v>0</v>
      </c>
      <c r="AS222" s="301">
        <f t="shared" si="41"/>
        <v>0</v>
      </c>
      <c r="AT222" s="298">
        <f t="shared" si="42"/>
        <v>0</v>
      </c>
      <c r="AU222" s="299">
        <f t="shared" si="43"/>
        <v>0</v>
      </c>
      <c r="AV222" s="300">
        <f t="shared" si="44"/>
        <v>0</v>
      </c>
      <c r="AW222" s="301">
        <f t="shared" si="45"/>
        <v>0</v>
      </c>
      <c r="AX222" s="371">
        <f t="shared" si="46"/>
        <v>0</v>
      </c>
      <c r="AY222" s="303">
        <f t="shared" si="47"/>
        <v>0</v>
      </c>
      <c r="AZ222" s="291" t="str">
        <f>IF(AY222=0,"",
IF(SUM($AY$158:AY222)=1,BA222,
IF($AY$278&gt;SUM($AY$158:AY222),_xlfn.CONCAT(", ",BA222),
IF($AY$278=SUM($AY$158:AY222),_xlfn.CONCAT(" y ",BA222)))))</f>
        <v/>
      </c>
      <c r="BA222" s="231" t="s">
        <v>6276</v>
      </c>
      <c r="BB222" s="290">
        <f t="shared" si="48"/>
        <v>1</v>
      </c>
      <c r="BC222" s="291" t="str">
        <f>IF(BB222=0,"",
IF(SUM($BB$158:BB222)=1,BD222,
IF($BB$278&gt;SUM($BB$158:BB222),_xlfn.CONCAT(", ",BD222),
IF($BB$278=SUM($BB$158:BB222),_xlfn.CONCAT(" y ",BD222)))))</f>
        <v>, 65</v>
      </c>
      <c r="BD222" s="231" t="s">
        <v>6276</v>
      </c>
      <c r="BE222" s="483" t="str">
        <f t="shared" si="49"/>
        <v/>
      </c>
      <c r="BF222" s="484">
        <f t="shared" si="50"/>
        <v>0</v>
      </c>
      <c r="BG222" s="485">
        <f t="shared" si="51"/>
        <v>0</v>
      </c>
      <c r="BH222" s="486">
        <f t="shared" si="52"/>
        <v>0</v>
      </c>
      <c r="BI222" s="483" t="str">
        <f t="shared" si="53"/>
        <v/>
      </c>
      <c r="BJ222" s="484">
        <f t="shared" si="54"/>
        <v>0</v>
      </c>
      <c r="BK222" s="485">
        <f t="shared" si="55"/>
        <v>0</v>
      </c>
      <c r="BL222" s="486">
        <f t="shared" si="56"/>
        <v>0</v>
      </c>
      <c r="BM222" s="483" t="str">
        <f t="shared" si="57"/>
        <v/>
      </c>
      <c r="BN222" s="484">
        <f t="shared" si="58"/>
        <v>0</v>
      </c>
      <c r="BO222" s="485">
        <f t="shared" si="59"/>
        <v>0</v>
      </c>
      <c r="BP222" s="486">
        <f t="shared" si="60"/>
        <v>0</v>
      </c>
    </row>
    <row r="223" spans="1:68" ht="15" customHeight="1">
      <c r="A223" s="6"/>
      <c r="B223" s="5"/>
      <c r="C223" s="85" t="s">
        <v>170</v>
      </c>
      <c r="D223" s="732" t="str">
        <f>IF(CNGE_2024_M1_Secc1_Sub1!$D107="","",CNGE_2024_M1_Secc1_Sub1!$D107)</f>
        <v>INSTITUTO DE LA POLICIA AUXILIAR Y PROTECCION PATRIMONIAL</v>
      </c>
      <c r="E223" s="733"/>
      <c r="F223" s="733"/>
      <c r="G223" s="733"/>
      <c r="H223" s="733"/>
      <c r="I223" s="733"/>
      <c r="J223" s="733"/>
      <c r="K223" s="733"/>
      <c r="L223" s="733"/>
      <c r="M223" s="733"/>
      <c r="N223" s="733"/>
      <c r="O223" s="733"/>
      <c r="P223" s="733"/>
      <c r="Q223" s="733"/>
      <c r="R223" s="734"/>
      <c r="S223" s="111" t="str">
        <f>IF(CNGE_2024_M1_Secc1_Sub2!$M439="","",CNGE_2024_M1_Secc1_Sub2!$M439)</f>
        <v/>
      </c>
      <c r="T223" s="111" t="str">
        <f>IF(CNGE_2024_M1_Secc1_Sub2!$S439="","",CNGE_2024_M1_Secc1_Sub2!$S439)</f>
        <v/>
      </c>
      <c r="U223" s="111" t="str">
        <f>IF(CNGE_2024_M1_Secc1_Sub2!$Y439="","",CNGE_2024_M1_Secc1_Sub2!$Y439)</f>
        <v/>
      </c>
      <c r="V223" s="111"/>
      <c r="W223" s="111"/>
      <c r="X223" s="111"/>
      <c r="Y223" s="111"/>
      <c r="Z223" s="111"/>
      <c r="AA223" s="111"/>
      <c r="AB223" s="111"/>
      <c r="AC223" s="111"/>
      <c r="AD223" s="111"/>
      <c r="AG223" s="269">
        <f t="shared" ref="AG223:AG277" si="61">IF(AND($C$46&lt;&gt;"",$C$46&lt;&gt;1,COUNTA(S223:AD223)=0),0,IF(AND(COUNTBLANK(D223)=1,COUNTA(S223:AD223)=3),0,IF(AND(COUNTBLANK(D223)=0,COUNTA(S223:AD223)=12),0,1)))</f>
        <v>1</v>
      </c>
      <c r="AH223" s="298" t="str">
        <f t="shared" ref="AH223:AH277" si="62">S223</f>
        <v/>
      </c>
      <c r="AI223" s="299">
        <f t="shared" ref="AI223:AI277" si="63">COUNTIF(T223:U223,"NS")</f>
        <v>0</v>
      </c>
      <c r="AJ223" s="300">
        <f t="shared" ref="AJ223:AJ277" si="64">SUM(T223:U223)</f>
        <v>0</v>
      </c>
      <c r="AK223" s="301">
        <f t="shared" ref="AK223:AK277" si="65">IF(OR(AND(AH223=0, AI223&gt;0),AND(AH223="NS", AJ223&gt;0), AND(AH223="NS", AI223=0, AJ223=0)), 1, IF(OR(AND(AH223&gt;0, AI223&gt;1,AH223&gt;AJ223), AND(AH223="NS", AI223=2), AND(AH223="NS", AJ223=0, AI223&gt;0), AH223=AJ223), 0,IF(AH223="",0,1)))</f>
        <v>0</v>
      </c>
      <c r="AL223" s="298">
        <f t="shared" ref="AL223:AL277" si="66">V223</f>
        <v>0</v>
      </c>
      <c r="AM223" s="299">
        <f t="shared" ref="AM223:AM277" si="67">COUNTIF(W223:X223,"NS")</f>
        <v>0</v>
      </c>
      <c r="AN223" s="300">
        <f t="shared" ref="AN223:AN277" si="68">SUM(W223:X223)</f>
        <v>0</v>
      </c>
      <c r="AO223" s="301">
        <f t="shared" ref="AO223:AO277" si="69">IF(OR(AND(AL223=0, AM223&gt;0),AND(AL223="NS", AN223&gt;0), AND(AL223="NS", AM223=0, AN223=0)), 1, IF(OR(AND(AL223&gt;0, AM223&gt;1,AL223&gt;AN223), AND(AL223="NS", AM223=2), AND(AL223="NS", AN223=0, AM223&gt;0), AL223=AN223), 0, 1))</f>
        <v>0</v>
      </c>
      <c r="AP223" s="298">
        <f t="shared" ref="AP223:AP277" si="70">Y223</f>
        <v>0</v>
      </c>
      <c r="AQ223" s="299">
        <f t="shared" ref="AQ223:AQ277" si="71">COUNTIF(Z223:AA223,"NS")</f>
        <v>0</v>
      </c>
      <c r="AR223" s="300">
        <f t="shared" ref="AR223:AR277" si="72">SUM(Z223:AA223)</f>
        <v>0</v>
      </c>
      <c r="AS223" s="301">
        <f t="shared" ref="AS223:AS277" si="73">IF(OR(AND(AP223=0, AQ223&gt;0),AND(AP223="NS", AR223&gt;0), AND(AP223="NS", AQ223=0, AR223=0)), 1, IF(OR(AND(AP223&gt;0, AQ223&gt;1,AP223&gt;AR223), AND(AP223="NS", AQ223=2), AND(AP223="NS", AR223=0, AQ223&gt;0), AP223=AR223), 0, 1))</f>
        <v>0</v>
      </c>
      <c r="AT223" s="298">
        <f t="shared" ref="AT223:AT277" si="74">AB223</f>
        <v>0</v>
      </c>
      <c r="AU223" s="299">
        <f t="shared" ref="AU223:AU277" si="75">COUNTIF(AC223:AD223,"NS")</f>
        <v>0</v>
      </c>
      <c r="AV223" s="300">
        <f t="shared" ref="AV223:AV277" si="76">SUM(AC223:AD223)</f>
        <v>0</v>
      </c>
      <c r="AW223" s="301">
        <f t="shared" ref="AW223:AW277" si="77">IF(OR(AND(AT223=0, AU223&gt;0),AND(AT223="NS", AV223&gt;0), AND(AT223="NS", AU223=0, AV223=0)), 1, IF(OR(AND(AT223&gt;0, AU223&gt;1,AT223&gt;AV223), AND(AT223="NS", AU223=2), AND(AT223="NS", AV223=0, AU223&gt;0), AT223=AV223), 0, 1))</f>
        <v>0</v>
      </c>
      <c r="AX223" s="371">
        <f t="shared" ref="AX223:AX277" si="78">COUNTIF(S223:AD223,"NS")</f>
        <v>0</v>
      </c>
      <c r="AY223" s="303">
        <f t="shared" ref="AY223:AY277" si="79">IF(SUM(AK223,AO223,AS223,AW223)=0,0,1)</f>
        <v>0</v>
      </c>
      <c r="AZ223" s="291" t="str">
        <f>IF(AY223=0,"",
IF(SUM($AY$158:AY223)=1,BA223,
IF($AY$278&gt;SUM($AY$158:AY223),_xlfn.CONCAT(", ",BA223),
IF($AY$278=SUM($AY$158:AY223),_xlfn.CONCAT(" y ",BA223)))))</f>
        <v/>
      </c>
      <c r="BA223" s="231" t="s">
        <v>6277</v>
      </c>
      <c r="BB223" s="290">
        <f t="shared" ref="BB223:BB277" si="80">IF(AG223=0,0,1)</f>
        <v>1</v>
      </c>
      <c r="BC223" s="291" t="str">
        <f>IF(BB223=0,"",
IF(SUM($BB$158:BB223)=1,BD223,
IF($BB$278&gt;SUM($BB$158:BB223),_xlfn.CONCAT(", ",BD223),
IF($BB$278=SUM($BB$158:BB223),_xlfn.CONCAT(" y ",BD223)))))</f>
        <v>, 66</v>
      </c>
      <c r="BD223" s="231" t="s">
        <v>6277</v>
      </c>
      <c r="BE223" s="483" t="str">
        <f t="shared" ref="BE223:BE277" si="81">S223</f>
        <v/>
      </c>
      <c r="BF223" s="484">
        <f t="shared" ref="BF223:BF277" si="82">COUNTIF(V223,"NS")+COUNTIF(Y223,"NS") + COUNTIF(AB223,"NS")</f>
        <v>0</v>
      </c>
      <c r="BG223" s="485">
        <f t="shared" ref="BG223:BG277" si="83">SUM(V223,Y223,AB223)</f>
        <v>0</v>
      </c>
      <c r="BH223" s="486">
        <f t="shared" ref="BH223:BH277" si="84">IF(OR(AND(BE223=0, BF223&gt;0),AND(BE223="NS", BG223&gt;0), AND(BE223="NS", BF223=0, BG223=0)), 1, IF(OR(AND(BE223&gt;0, BF223&gt;1,BE223&gt;BG223), AND(BE223="NS", BF223=2), AND(BE223="NS", BG223=0, BF223&gt;0), BE223=BG223), 0, IF(S223="",0,1)))</f>
        <v>0</v>
      </c>
      <c r="BI223" s="483" t="str">
        <f t="shared" ref="BI223:BI277" si="85">T223</f>
        <v/>
      </c>
      <c r="BJ223" s="484">
        <f t="shared" ref="BJ223:BJ277" si="86">COUNTIF(W223,"NS")+COUNTIF(Z223,"NS") + COUNTIF(AC223,"NS")</f>
        <v>0</v>
      </c>
      <c r="BK223" s="485">
        <f t="shared" ref="BK223:BK277" si="87">SUM(W223,Z223,AC223)</f>
        <v>0</v>
      </c>
      <c r="BL223" s="486">
        <f t="shared" ref="BL223:BL277" si="88">IF(OR(AND(BI223=0, BJ223&gt;0),AND(BI223="NS", BK223&gt;0), AND(BI223="NS", BJ223=0, BK223=0)), 1, IF(OR(AND(BI223&gt;0, BJ223&gt;1,BI223&gt;BK223), AND(BI223="NS", BJ223=2), AND(BI223="NS", BK223=0, BJ223&gt;0), BI223=BK223), 0, IF(T223="",0,1)))</f>
        <v>0</v>
      </c>
      <c r="BM223" s="483" t="str">
        <f t="shared" ref="BM223:BM277" si="89">U223</f>
        <v/>
      </c>
      <c r="BN223" s="484">
        <f t="shared" ref="BN223:BN277" si="90">COUNTIF(X223,"NS")+COUNTIF(AA223,"NS") + COUNTIF(AD223,"NS")</f>
        <v>0</v>
      </c>
      <c r="BO223" s="485">
        <f t="shared" ref="BO223:BO277" si="91">SUM(X223,AA223,AD223)</f>
        <v>0</v>
      </c>
      <c r="BP223" s="486">
        <f t="shared" ref="BP223:BP277" si="92">IF(OR(AND(BM223=0, BN223&gt;0),AND(BM223="NS", BO223&gt;0), AND(BM223="NS", BN223=0, BO223=0)), 1, IF(OR(AND(BM223&gt;0, BN223&gt;1,BM223&gt;BO223), AND(BM223="NS", BN223=2), AND(BM223="NS", BO223=0, BN223&gt;0), BM223=BO223), 0, IF(U223="",0,1)))</f>
        <v>0</v>
      </c>
    </row>
    <row r="224" spans="1:68" ht="15" customHeight="1">
      <c r="A224" s="6"/>
      <c r="B224" s="5"/>
      <c r="C224" s="85" t="s">
        <v>171</v>
      </c>
      <c r="D224" s="732" t="str">
        <f>IF(CNGE_2024_M1_Secc1_Sub1!$D108="","",CNGE_2024_M1_Secc1_Sub1!$D108)</f>
        <v>ACADEMIA REGIONAL DE SEGURIDAD PUBLICA DEL SURESTE</v>
      </c>
      <c r="E224" s="733"/>
      <c r="F224" s="733"/>
      <c r="G224" s="733"/>
      <c r="H224" s="733"/>
      <c r="I224" s="733"/>
      <c r="J224" s="733"/>
      <c r="K224" s="733"/>
      <c r="L224" s="733"/>
      <c r="M224" s="733"/>
      <c r="N224" s="733"/>
      <c r="O224" s="733"/>
      <c r="P224" s="733"/>
      <c r="Q224" s="733"/>
      <c r="R224" s="734"/>
      <c r="S224" s="111" t="str">
        <f>IF(CNGE_2024_M1_Secc1_Sub2!$M440="","",CNGE_2024_M1_Secc1_Sub2!$M440)</f>
        <v/>
      </c>
      <c r="T224" s="111" t="str">
        <f>IF(CNGE_2024_M1_Secc1_Sub2!$S440="","",CNGE_2024_M1_Secc1_Sub2!$S440)</f>
        <v/>
      </c>
      <c r="U224" s="111" t="str">
        <f>IF(CNGE_2024_M1_Secc1_Sub2!$Y440="","",CNGE_2024_M1_Secc1_Sub2!$Y440)</f>
        <v/>
      </c>
      <c r="V224" s="111"/>
      <c r="W224" s="111"/>
      <c r="X224" s="111"/>
      <c r="Y224" s="111"/>
      <c r="Z224" s="111"/>
      <c r="AA224" s="111"/>
      <c r="AB224" s="111"/>
      <c r="AC224" s="111"/>
      <c r="AD224" s="111"/>
      <c r="AG224" s="269">
        <f t="shared" si="61"/>
        <v>1</v>
      </c>
      <c r="AH224" s="298" t="str">
        <f t="shared" si="62"/>
        <v/>
      </c>
      <c r="AI224" s="299">
        <f t="shared" si="63"/>
        <v>0</v>
      </c>
      <c r="AJ224" s="300">
        <f t="shared" si="64"/>
        <v>0</v>
      </c>
      <c r="AK224" s="301">
        <f t="shared" si="65"/>
        <v>0</v>
      </c>
      <c r="AL224" s="298">
        <f t="shared" si="66"/>
        <v>0</v>
      </c>
      <c r="AM224" s="299">
        <f t="shared" si="67"/>
        <v>0</v>
      </c>
      <c r="AN224" s="300">
        <f t="shared" si="68"/>
        <v>0</v>
      </c>
      <c r="AO224" s="301">
        <f t="shared" si="69"/>
        <v>0</v>
      </c>
      <c r="AP224" s="298">
        <f t="shared" si="70"/>
        <v>0</v>
      </c>
      <c r="AQ224" s="299">
        <f t="shared" si="71"/>
        <v>0</v>
      </c>
      <c r="AR224" s="300">
        <f t="shared" si="72"/>
        <v>0</v>
      </c>
      <c r="AS224" s="301">
        <f t="shared" si="73"/>
        <v>0</v>
      </c>
      <c r="AT224" s="298">
        <f t="shared" si="74"/>
        <v>0</v>
      </c>
      <c r="AU224" s="299">
        <f t="shared" si="75"/>
        <v>0</v>
      </c>
      <c r="AV224" s="300">
        <f t="shared" si="76"/>
        <v>0</v>
      </c>
      <c r="AW224" s="301">
        <f t="shared" si="77"/>
        <v>0</v>
      </c>
      <c r="AX224" s="371">
        <f t="shared" si="78"/>
        <v>0</v>
      </c>
      <c r="AY224" s="303">
        <f t="shared" si="79"/>
        <v>0</v>
      </c>
      <c r="AZ224" s="291" t="str">
        <f>IF(AY224=0,"",
IF(SUM($AY$158:AY224)=1,BA224,
IF($AY$278&gt;SUM($AY$158:AY224),_xlfn.CONCAT(", ",BA224),
IF($AY$278=SUM($AY$158:AY224),_xlfn.CONCAT(" y ",BA224)))))</f>
        <v/>
      </c>
      <c r="BA224" s="231" t="s">
        <v>6278</v>
      </c>
      <c r="BB224" s="290">
        <f t="shared" si="80"/>
        <v>1</v>
      </c>
      <c r="BC224" s="291" t="str">
        <f>IF(BB224=0,"",
IF(SUM($BB$158:BB224)=1,BD224,
IF($BB$278&gt;SUM($BB$158:BB224),_xlfn.CONCAT(", ",BD224),
IF($BB$278=SUM($BB$158:BB224),_xlfn.CONCAT(" y ",BD224)))))</f>
        <v>, 67</v>
      </c>
      <c r="BD224" s="231" t="s">
        <v>6278</v>
      </c>
      <c r="BE224" s="483" t="str">
        <f t="shared" si="81"/>
        <v/>
      </c>
      <c r="BF224" s="484">
        <f t="shared" si="82"/>
        <v>0</v>
      </c>
      <c r="BG224" s="485">
        <f t="shared" si="83"/>
        <v>0</v>
      </c>
      <c r="BH224" s="486">
        <f t="shared" si="84"/>
        <v>0</v>
      </c>
      <c r="BI224" s="483" t="str">
        <f t="shared" si="85"/>
        <v/>
      </c>
      <c r="BJ224" s="484">
        <f t="shared" si="86"/>
        <v>0</v>
      </c>
      <c r="BK224" s="485">
        <f t="shared" si="87"/>
        <v>0</v>
      </c>
      <c r="BL224" s="486">
        <f t="shared" si="88"/>
        <v>0</v>
      </c>
      <c r="BM224" s="483" t="str">
        <f t="shared" si="89"/>
        <v/>
      </c>
      <c r="BN224" s="484">
        <f t="shared" si="90"/>
        <v>0</v>
      </c>
      <c r="BO224" s="485">
        <f t="shared" si="91"/>
        <v>0</v>
      </c>
      <c r="BP224" s="486">
        <f t="shared" si="92"/>
        <v>0</v>
      </c>
    </row>
    <row r="225" spans="1:68" ht="15" customHeight="1">
      <c r="A225" s="6"/>
      <c r="B225" s="5"/>
      <c r="C225" s="85" t="s">
        <v>172</v>
      </c>
      <c r="D225" s="732" t="str">
        <f>IF(CNGE_2024_M1_Secc1_Sub1!$D109="","",CNGE_2024_M1_Secc1_Sub1!$D109)</f>
        <v>INSTITUTO DE CAPACITACION PARA EL TRABAJO</v>
      </c>
      <c r="E225" s="733"/>
      <c r="F225" s="733"/>
      <c r="G225" s="733"/>
      <c r="H225" s="733"/>
      <c r="I225" s="733"/>
      <c r="J225" s="733"/>
      <c r="K225" s="733"/>
      <c r="L225" s="733"/>
      <c r="M225" s="733"/>
      <c r="N225" s="733"/>
      <c r="O225" s="733"/>
      <c r="P225" s="733"/>
      <c r="Q225" s="733"/>
      <c r="R225" s="734"/>
      <c r="S225" s="111" t="str">
        <f>IF(CNGE_2024_M1_Secc1_Sub2!$M441="","",CNGE_2024_M1_Secc1_Sub2!$M441)</f>
        <v/>
      </c>
      <c r="T225" s="111" t="str">
        <f>IF(CNGE_2024_M1_Secc1_Sub2!$S441="","",CNGE_2024_M1_Secc1_Sub2!$S441)</f>
        <v/>
      </c>
      <c r="U225" s="111" t="str">
        <f>IF(CNGE_2024_M1_Secc1_Sub2!$Y441="","",CNGE_2024_M1_Secc1_Sub2!$Y441)</f>
        <v/>
      </c>
      <c r="V225" s="111"/>
      <c r="W225" s="111"/>
      <c r="X225" s="111"/>
      <c r="Y225" s="111"/>
      <c r="Z225" s="111"/>
      <c r="AA225" s="111"/>
      <c r="AB225" s="111"/>
      <c r="AC225" s="111"/>
      <c r="AD225" s="111"/>
      <c r="AG225" s="269">
        <f t="shared" si="61"/>
        <v>1</v>
      </c>
      <c r="AH225" s="298" t="str">
        <f t="shared" si="62"/>
        <v/>
      </c>
      <c r="AI225" s="299">
        <f t="shared" si="63"/>
        <v>0</v>
      </c>
      <c r="AJ225" s="300">
        <f t="shared" si="64"/>
        <v>0</v>
      </c>
      <c r="AK225" s="301">
        <f t="shared" si="65"/>
        <v>0</v>
      </c>
      <c r="AL225" s="298">
        <f t="shared" si="66"/>
        <v>0</v>
      </c>
      <c r="AM225" s="299">
        <f t="shared" si="67"/>
        <v>0</v>
      </c>
      <c r="AN225" s="300">
        <f t="shared" si="68"/>
        <v>0</v>
      </c>
      <c r="AO225" s="301">
        <f t="shared" si="69"/>
        <v>0</v>
      </c>
      <c r="AP225" s="298">
        <f t="shared" si="70"/>
        <v>0</v>
      </c>
      <c r="AQ225" s="299">
        <f t="shared" si="71"/>
        <v>0</v>
      </c>
      <c r="AR225" s="300">
        <f t="shared" si="72"/>
        <v>0</v>
      </c>
      <c r="AS225" s="301">
        <f t="shared" si="73"/>
        <v>0</v>
      </c>
      <c r="AT225" s="298">
        <f t="shared" si="74"/>
        <v>0</v>
      </c>
      <c r="AU225" s="299">
        <f t="shared" si="75"/>
        <v>0</v>
      </c>
      <c r="AV225" s="300">
        <f t="shared" si="76"/>
        <v>0</v>
      </c>
      <c r="AW225" s="301">
        <f t="shared" si="77"/>
        <v>0</v>
      </c>
      <c r="AX225" s="371">
        <f t="shared" si="78"/>
        <v>0</v>
      </c>
      <c r="AY225" s="303">
        <f t="shared" si="79"/>
        <v>0</v>
      </c>
      <c r="AZ225" s="291" t="str">
        <f>IF(AY225=0,"",
IF(SUM($AY$158:AY225)=1,BA225,
IF($AY$278&gt;SUM($AY$158:AY225),_xlfn.CONCAT(", ",BA225),
IF($AY$278=SUM($AY$158:AY225),_xlfn.CONCAT(" y ",BA225)))))</f>
        <v/>
      </c>
      <c r="BA225" s="231" t="s">
        <v>6279</v>
      </c>
      <c r="BB225" s="290">
        <f t="shared" si="80"/>
        <v>1</v>
      </c>
      <c r="BC225" s="291" t="str">
        <f>IF(BB225=0,"",
IF(SUM($BB$158:BB225)=1,BD225,
IF($BB$278&gt;SUM($BB$158:BB225),_xlfn.CONCAT(", ",BD225),
IF($BB$278=SUM($BB$158:BB225),_xlfn.CONCAT(" y ",BD225)))))</f>
        <v>, 68</v>
      </c>
      <c r="BD225" s="231" t="s">
        <v>6279</v>
      </c>
      <c r="BE225" s="483" t="str">
        <f t="shared" si="81"/>
        <v/>
      </c>
      <c r="BF225" s="484">
        <f t="shared" si="82"/>
        <v>0</v>
      </c>
      <c r="BG225" s="485">
        <f t="shared" si="83"/>
        <v>0</v>
      </c>
      <c r="BH225" s="486">
        <f t="shared" si="84"/>
        <v>0</v>
      </c>
      <c r="BI225" s="483" t="str">
        <f t="shared" si="85"/>
        <v/>
      </c>
      <c r="BJ225" s="484">
        <f t="shared" si="86"/>
        <v>0</v>
      </c>
      <c r="BK225" s="485">
        <f t="shared" si="87"/>
        <v>0</v>
      </c>
      <c r="BL225" s="486">
        <f t="shared" si="88"/>
        <v>0</v>
      </c>
      <c r="BM225" s="483" t="str">
        <f t="shared" si="89"/>
        <v/>
      </c>
      <c r="BN225" s="484">
        <f t="shared" si="90"/>
        <v>0</v>
      </c>
      <c r="BO225" s="485">
        <f t="shared" si="91"/>
        <v>0</v>
      </c>
      <c r="BP225" s="486">
        <f t="shared" si="92"/>
        <v>0</v>
      </c>
    </row>
    <row r="226" spans="1:68" ht="30" customHeight="1">
      <c r="A226" s="6"/>
      <c r="B226" s="5"/>
      <c r="C226" s="85" t="s">
        <v>173</v>
      </c>
      <c r="D226" s="732" t="str">
        <f>IF(CNGE_2024_M1_Secc1_Sub1!$D110="","",CNGE_2024_M1_Secc1_Sub1!$D110)</f>
        <v>CENTRO DE CONCILIACION LABORAL DEL ESTADO DE VERACRUZ DE IGNACIO DE LA LLAVE</v>
      </c>
      <c r="E226" s="733"/>
      <c r="F226" s="733"/>
      <c r="G226" s="733"/>
      <c r="H226" s="733"/>
      <c r="I226" s="733"/>
      <c r="J226" s="733"/>
      <c r="K226" s="733"/>
      <c r="L226" s="733"/>
      <c r="M226" s="733"/>
      <c r="N226" s="733"/>
      <c r="O226" s="733"/>
      <c r="P226" s="733"/>
      <c r="Q226" s="733"/>
      <c r="R226" s="734"/>
      <c r="S226" s="111" t="str">
        <f>IF(CNGE_2024_M1_Secc1_Sub2!$M442="","",CNGE_2024_M1_Secc1_Sub2!$M442)</f>
        <v/>
      </c>
      <c r="T226" s="111" t="str">
        <f>IF(CNGE_2024_M1_Secc1_Sub2!$S442="","",CNGE_2024_M1_Secc1_Sub2!$S442)</f>
        <v/>
      </c>
      <c r="U226" s="111" t="str">
        <f>IF(CNGE_2024_M1_Secc1_Sub2!$Y442="","",CNGE_2024_M1_Secc1_Sub2!$Y442)</f>
        <v/>
      </c>
      <c r="V226" s="111"/>
      <c r="W226" s="111"/>
      <c r="X226" s="111"/>
      <c r="Y226" s="111"/>
      <c r="Z226" s="111"/>
      <c r="AA226" s="111"/>
      <c r="AB226" s="111"/>
      <c r="AC226" s="111"/>
      <c r="AD226" s="111"/>
      <c r="AG226" s="269">
        <f t="shared" si="61"/>
        <v>1</v>
      </c>
      <c r="AH226" s="298" t="str">
        <f t="shared" si="62"/>
        <v/>
      </c>
      <c r="AI226" s="299">
        <f t="shared" si="63"/>
        <v>0</v>
      </c>
      <c r="AJ226" s="300">
        <f t="shared" si="64"/>
        <v>0</v>
      </c>
      <c r="AK226" s="301">
        <f t="shared" si="65"/>
        <v>0</v>
      </c>
      <c r="AL226" s="298">
        <f t="shared" si="66"/>
        <v>0</v>
      </c>
      <c r="AM226" s="299">
        <f t="shared" si="67"/>
        <v>0</v>
      </c>
      <c r="AN226" s="300">
        <f t="shared" si="68"/>
        <v>0</v>
      </c>
      <c r="AO226" s="301">
        <f t="shared" si="69"/>
        <v>0</v>
      </c>
      <c r="AP226" s="298">
        <f t="shared" si="70"/>
        <v>0</v>
      </c>
      <c r="AQ226" s="299">
        <f t="shared" si="71"/>
        <v>0</v>
      </c>
      <c r="AR226" s="300">
        <f t="shared" si="72"/>
        <v>0</v>
      </c>
      <c r="AS226" s="301">
        <f t="shared" si="73"/>
        <v>0</v>
      </c>
      <c r="AT226" s="298">
        <f t="shared" si="74"/>
        <v>0</v>
      </c>
      <c r="AU226" s="299">
        <f t="shared" si="75"/>
        <v>0</v>
      </c>
      <c r="AV226" s="300">
        <f t="shared" si="76"/>
        <v>0</v>
      </c>
      <c r="AW226" s="301">
        <f t="shared" si="77"/>
        <v>0</v>
      </c>
      <c r="AX226" s="371">
        <f t="shared" si="78"/>
        <v>0</v>
      </c>
      <c r="AY226" s="303">
        <f t="shared" si="79"/>
        <v>0</v>
      </c>
      <c r="AZ226" s="291" t="str">
        <f>IF(AY226=0,"",
IF(SUM($AY$158:AY226)=1,BA226,
IF($AY$278&gt;SUM($AY$158:AY226),_xlfn.CONCAT(", ",BA226),
IF($AY$278=SUM($AY$158:AY226),_xlfn.CONCAT(" y ",BA226)))))</f>
        <v/>
      </c>
      <c r="BA226" s="231" t="s">
        <v>6280</v>
      </c>
      <c r="BB226" s="290">
        <f t="shared" si="80"/>
        <v>1</v>
      </c>
      <c r="BC226" s="291" t="str">
        <f>IF(BB226=0,"",
IF(SUM($BB$158:BB226)=1,BD226,
IF($BB$278&gt;SUM($BB$158:BB226),_xlfn.CONCAT(", ",BD226),
IF($BB$278=SUM($BB$158:BB226),_xlfn.CONCAT(" y ",BD226)))))</f>
        <v>, 69</v>
      </c>
      <c r="BD226" s="231" t="s">
        <v>6280</v>
      </c>
      <c r="BE226" s="483" t="str">
        <f t="shared" si="81"/>
        <v/>
      </c>
      <c r="BF226" s="484">
        <f t="shared" si="82"/>
        <v>0</v>
      </c>
      <c r="BG226" s="485">
        <f t="shared" si="83"/>
        <v>0</v>
      </c>
      <c r="BH226" s="486">
        <f t="shared" si="84"/>
        <v>0</v>
      </c>
      <c r="BI226" s="483" t="str">
        <f t="shared" si="85"/>
        <v/>
      </c>
      <c r="BJ226" s="484">
        <f t="shared" si="86"/>
        <v>0</v>
      </c>
      <c r="BK226" s="485">
        <f t="shared" si="87"/>
        <v>0</v>
      </c>
      <c r="BL226" s="486">
        <f t="shared" si="88"/>
        <v>0</v>
      </c>
      <c r="BM226" s="483" t="str">
        <f t="shared" si="89"/>
        <v/>
      </c>
      <c r="BN226" s="484">
        <f t="shared" si="90"/>
        <v>0</v>
      </c>
      <c r="BO226" s="485">
        <f t="shared" si="91"/>
        <v>0</v>
      </c>
      <c r="BP226" s="486">
        <f t="shared" si="92"/>
        <v>0</v>
      </c>
    </row>
    <row r="227" spans="1:68" ht="15" customHeight="1">
      <c r="A227" s="6"/>
      <c r="B227" s="5"/>
      <c r="C227" s="85" t="s">
        <v>174</v>
      </c>
      <c r="D227" s="732" t="str">
        <f>IF(CNGE_2024_M1_Secc1_Sub1!$D111="","",CNGE_2024_M1_Secc1_Sub1!$D111)</f>
        <v>INSTITUTO VERACRUZANO DE LA CULTURA</v>
      </c>
      <c r="E227" s="733"/>
      <c r="F227" s="733"/>
      <c r="G227" s="733"/>
      <c r="H227" s="733"/>
      <c r="I227" s="733"/>
      <c r="J227" s="733"/>
      <c r="K227" s="733"/>
      <c r="L227" s="733"/>
      <c r="M227" s="733"/>
      <c r="N227" s="733"/>
      <c r="O227" s="733"/>
      <c r="P227" s="733"/>
      <c r="Q227" s="733"/>
      <c r="R227" s="734"/>
      <c r="S227" s="111" t="str">
        <f>IF(CNGE_2024_M1_Secc1_Sub2!$M443="","",CNGE_2024_M1_Secc1_Sub2!$M443)</f>
        <v/>
      </c>
      <c r="T227" s="111" t="str">
        <f>IF(CNGE_2024_M1_Secc1_Sub2!$S443="","",CNGE_2024_M1_Secc1_Sub2!$S443)</f>
        <v/>
      </c>
      <c r="U227" s="111" t="str">
        <f>IF(CNGE_2024_M1_Secc1_Sub2!$Y443="","",CNGE_2024_M1_Secc1_Sub2!$Y443)</f>
        <v/>
      </c>
      <c r="V227" s="111"/>
      <c r="W227" s="111"/>
      <c r="X227" s="111"/>
      <c r="Y227" s="111"/>
      <c r="Z227" s="111"/>
      <c r="AA227" s="111"/>
      <c r="AB227" s="111"/>
      <c r="AC227" s="111"/>
      <c r="AD227" s="111"/>
      <c r="AG227" s="269">
        <f t="shared" si="61"/>
        <v>1</v>
      </c>
      <c r="AH227" s="298" t="str">
        <f t="shared" si="62"/>
        <v/>
      </c>
      <c r="AI227" s="299">
        <f t="shared" si="63"/>
        <v>0</v>
      </c>
      <c r="AJ227" s="300">
        <f t="shared" si="64"/>
        <v>0</v>
      </c>
      <c r="AK227" s="301">
        <f t="shared" si="65"/>
        <v>0</v>
      </c>
      <c r="AL227" s="298">
        <f t="shared" si="66"/>
        <v>0</v>
      </c>
      <c r="AM227" s="299">
        <f t="shared" si="67"/>
        <v>0</v>
      </c>
      <c r="AN227" s="300">
        <f t="shared" si="68"/>
        <v>0</v>
      </c>
      <c r="AO227" s="301">
        <f t="shared" si="69"/>
        <v>0</v>
      </c>
      <c r="AP227" s="298">
        <f t="shared" si="70"/>
        <v>0</v>
      </c>
      <c r="AQ227" s="299">
        <f t="shared" si="71"/>
        <v>0</v>
      </c>
      <c r="AR227" s="300">
        <f t="shared" si="72"/>
        <v>0</v>
      </c>
      <c r="AS227" s="301">
        <f t="shared" si="73"/>
        <v>0</v>
      </c>
      <c r="AT227" s="298">
        <f t="shared" si="74"/>
        <v>0</v>
      </c>
      <c r="AU227" s="299">
        <f t="shared" si="75"/>
        <v>0</v>
      </c>
      <c r="AV227" s="300">
        <f t="shared" si="76"/>
        <v>0</v>
      </c>
      <c r="AW227" s="301">
        <f t="shared" si="77"/>
        <v>0</v>
      </c>
      <c r="AX227" s="371">
        <f t="shared" si="78"/>
        <v>0</v>
      </c>
      <c r="AY227" s="303">
        <f t="shared" si="79"/>
        <v>0</v>
      </c>
      <c r="AZ227" s="291" t="str">
        <f>IF(AY227=0,"",
IF(SUM($AY$158:AY227)=1,BA227,
IF($AY$278&gt;SUM($AY$158:AY227),_xlfn.CONCAT(", ",BA227),
IF($AY$278=SUM($AY$158:AY227),_xlfn.CONCAT(" y ",BA227)))))</f>
        <v/>
      </c>
      <c r="BA227" s="231" t="s">
        <v>6281</v>
      </c>
      <c r="BB227" s="290">
        <f t="shared" si="80"/>
        <v>1</v>
      </c>
      <c r="BC227" s="291" t="str">
        <f>IF(BB227=0,"",
IF(SUM($BB$158:BB227)=1,BD227,
IF($BB$278&gt;SUM($BB$158:BB227),_xlfn.CONCAT(", ",BD227),
IF($BB$278=SUM($BB$158:BB227),_xlfn.CONCAT(" y ",BD227)))))</f>
        <v>, 70</v>
      </c>
      <c r="BD227" s="231" t="s">
        <v>6281</v>
      </c>
      <c r="BE227" s="483" t="str">
        <f t="shared" si="81"/>
        <v/>
      </c>
      <c r="BF227" s="484">
        <f t="shared" si="82"/>
        <v>0</v>
      </c>
      <c r="BG227" s="485">
        <f t="shared" si="83"/>
        <v>0</v>
      </c>
      <c r="BH227" s="486">
        <f t="shared" si="84"/>
        <v>0</v>
      </c>
      <c r="BI227" s="483" t="str">
        <f t="shared" si="85"/>
        <v/>
      </c>
      <c r="BJ227" s="484">
        <f t="shared" si="86"/>
        <v>0</v>
      </c>
      <c r="BK227" s="485">
        <f t="shared" si="87"/>
        <v>0</v>
      </c>
      <c r="BL227" s="486">
        <f t="shared" si="88"/>
        <v>0</v>
      </c>
      <c r="BM227" s="483" t="str">
        <f t="shared" si="89"/>
        <v/>
      </c>
      <c r="BN227" s="484">
        <f t="shared" si="90"/>
        <v>0</v>
      </c>
      <c r="BO227" s="485">
        <f t="shared" si="91"/>
        <v>0</v>
      </c>
      <c r="BP227" s="486">
        <f t="shared" si="92"/>
        <v>0</v>
      </c>
    </row>
    <row r="228" spans="1:68" ht="15" customHeight="1">
      <c r="A228" s="6"/>
      <c r="B228" s="5"/>
      <c r="C228" s="85" t="s">
        <v>175</v>
      </c>
      <c r="D228" s="732" t="str">
        <f>IF(CNGE_2024_M1_Secc1_Sub1!$D112="","",CNGE_2024_M1_Secc1_Sub1!$D112)</f>
        <v>PROCURADURIA ESTATAL DE PROTECCION AL MEDIO AMBIENTE</v>
      </c>
      <c r="E228" s="733"/>
      <c r="F228" s="733"/>
      <c r="G228" s="733"/>
      <c r="H228" s="733"/>
      <c r="I228" s="733"/>
      <c r="J228" s="733"/>
      <c r="K228" s="733"/>
      <c r="L228" s="733"/>
      <c r="M228" s="733"/>
      <c r="N228" s="733"/>
      <c r="O228" s="733"/>
      <c r="P228" s="733"/>
      <c r="Q228" s="733"/>
      <c r="R228" s="734"/>
      <c r="S228" s="111" t="str">
        <f>IF(CNGE_2024_M1_Secc1_Sub2!$M444="","",CNGE_2024_M1_Secc1_Sub2!$M444)</f>
        <v/>
      </c>
      <c r="T228" s="111" t="str">
        <f>IF(CNGE_2024_M1_Secc1_Sub2!$S444="","",CNGE_2024_M1_Secc1_Sub2!$S444)</f>
        <v/>
      </c>
      <c r="U228" s="111" t="str">
        <f>IF(CNGE_2024_M1_Secc1_Sub2!$Y444="","",CNGE_2024_M1_Secc1_Sub2!$Y444)</f>
        <v/>
      </c>
      <c r="V228" s="111"/>
      <c r="W228" s="111"/>
      <c r="X228" s="111"/>
      <c r="Y228" s="111"/>
      <c r="Z228" s="111"/>
      <c r="AA228" s="111"/>
      <c r="AB228" s="111"/>
      <c r="AC228" s="111"/>
      <c r="AD228" s="111"/>
      <c r="AG228" s="269">
        <f t="shared" si="61"/>
        <v>1</v>
      </c>
      <c r="AH228" s="298" t="str">
        <f t="shared" si="62"/>
        <v/>
      </c>
      <c r="AI228" s="299">
        <f t="shared" si="63"/>
        <v>0</v>
      </c>
      <c r="AJ228" s="300">
        <f t="shared" si="64"/>
        <v>0</v>
      </c>
      <c r="AK228" s="301">
        <f t="shared" si="65"/>
        <v>0</v>
      </c>
      <c r="AL228" s="298">
        <f t="shared" si="66"/>
        <v>0</v>
      </c>
      <c r="AM228" s="299">
        <f t="shared" si="67"/>
        <v>0</v>
      </c>
      <c r="AN228" s="300">
        <f t="shared" si="68"/>
        <v>0</v>
      </c>
      <c r="AO228" s="301">
        <f t="shared" si="69"/>
        <v>0</v>
      </c>
      <c r="AP228" s="298">
        <f t="shared" si="70"/>
        <v>0</v>
      </c>
      <c r="AQ228" s="299">
        <f t="shared" si="71"/>
        <v>0</v>
      </c>
      <c r="AR228" s="300">
        <f t="shared" si="72"/>
        <v>0</v>
      </c>
      <c r="AS228" s="301">
        <f t="shared" si="73"/>
        <v>0</v>
      </c>
      <c r="AT228" s="298">
        <f t="shared" si="74"/>
        <v>0</v>
      </c>
      <c r="AU228" s="299">
        <f t="shared" si="75"/>
        <v>0</v>
      </c>
      <c r="AV228" s="300">
        <f t="shared" si="76"/>
        <v>0</v>
      </c>
      <c r="AW228" s="301">
        <f t="shared" si="77"/>
        <v>0</v>
      </c>
      <c r="AX228" s="371">
        <f t="shared" si="78"/>
        <v>0</v>
      </c>
      <c r="AY228" s="303">
        <f t="shared" si="79"/>
        <v>0</v>
      </c>
      <c r="AZ228" s="291" t="str">
        <f>IF(AY228=0,"",
IF(SUM($AY$158:AY228)=1,BA228,
IF($AY$278&gt;SUM($AY$158:AY228),_xlfn.CONCAT(", ",BA228),
IF($AY$278=SUM($AY$158:AY228),_xlfn.CONCAT(" y ",BA228)))))</f>
        <v/>
      </c>
      <c r="BA228" s="231" t="s">
        <v>6282</v>
      </c>
      <c r="BB228" s="290">
        <f t="shared" si="80"/>
        <v>1</v>
      </c>
      <c r="BC228" s="291" t="str">
        <f>IF(BB228=0,"",
IF(SUM($BB$158:BB228)=1,BD228,
IF($BB$278&gt;SUM($BB$158:BB228),_xlfn.CONCAT(", ",BD228),
IF($BB$278=SUM($BB$158:BB228),_xlfn.CONCAT(" y ",BD228)))))</f>
        <v>, 71</v>
      </c>
      <c r="BD228" s="231" t="s">
        <v>6282</v>
      </c>
      <c r="BE228" s="483" t="str">
        <f t="shared" si="81"/>
        <v/>
      </c>
      <c r="BF228" s="484">
        <f t="shared" si="82"/>
        <v>0</v>
      </c>
      <c r="BG228" s="485">
        <f t="shared" si="83"/>
        <v>0</v>
      </c>
      <c r="BH228" s="486">
        <f t="shared" si="84"/>
        <v>0</v>
      </c>
      <c r="BI228" s="483" t="str">
        <f t="shared" si="85"/>
        <v/>
      </c>
      <c r="BJ228" s="484">
        <f t="shared" si="86"/>
        <v>0</v>
      </c>
      <c r="BK228" s="485">
        <f t="shared" si="87"/>
        <v>0</v>
      </c>
      <c r="BL228" s="486">
        <f t="shared" si="88"/>
        <v>0</v>
      </c>
      <c r="BM228" s="483" t="str">
        <f t="shared" si="89"/>
        <v/>
      </c>
      <c r="BN228" s="484">
        <f t="shared" si="90"/>
        <v>0</v>
      </c>
      <c r="BO228" s="485">
        <f t="shared" si="91"/>
        <v>0</v>
      </c>
      <c r="BP228" s="486">
        <f t="shared" si="92"/>
        <v>0</v>
      </c>
    </row>
    <row r="229" spans="1:68" ht="15" customHeight="1">
      <c r="A229" s="6"/>
      <c r="B229" s="5"/>
      <c r="C229" s="85" t="s">
        <v>176</v>
      </c>
      <c r="D229" s="732" t="str">
        <f>IF(CNGE_2024_M1_Secc1_Sub1!$D113="","",CNGE_2024_M1_Secc1_Sub1!$D113)</f>
        <v>FIDEICOMISO FONDO DEL FUTURO</v>
      </c>
      <c r="E229" s="733"/>
      <c r="F229" s="733"/>
      <c r="G229" s="733"/>
      <c r="H229" s="733"/>
      <c r="I229" s="733"/>
      <c r="J229" s="733"/>
      <c r="K229" s="733"/>
      <c r="L229" s="733"/>
      <c r="M229" s="733"/>
      <c r="N229" s="733"/>
      <c r="O229" s="733"/>
      <c r="P229" s="733"/>
      <c r="Q229" s="733"/>
      <c r="R229" s="734"/>
      <c r="S229" s="111" t="str">
        <f>IF(CNGE_2024_M1_Secc1_Sub2!$M445="","",CNGE_2024_M1_Secc1_Sub2!$M445)</f>
        <v/>
      </c>
      <c r="T229" s="111" t="str">
        <f>IF(CNGE_2024_M1_Secc1_Sub2!$S445="","",CNGE_2024_M1_Secc1_Sub2!$S445)</f>
        <v/>
      </c>
      <c r="U229" s="111" t="str">
        <f>IF(CNGE_2024_M1_Secc1_Sub2!$Y445="","",CNGE_2024_M1_Secc1_Sub2!$Y445)</f>
        <v/>
      </c>
      <c r="V229" s="111"/>
      <c r="W229" s="111"/>
      <c r="X229" s="111"/>
      <c r="Y229" s="111"/>
      <c r="Z229" s="111"/>
      <c r="AA229" s="111"/>
      <c r="AB229" s="111"/>
      <c r="AC229" s="111"/>
      <c r="AD229" s="111"/>
      <c r="AG229" s="269">
        <f t="shared" si="61"/>
        <v>1</v>
      </c>
      <c r="AH229" s="298" t="str">
        <f t="shared" si="62"/>
        <v/>
      </c>
      <c r="AI229" s="299">
        <f t="shared" si="63"/>
        <v>0</v>
      </c>
      <c r="AJ229" s="300">
        <f t="shared" si="64"/>
        <v>0</v>
      </c>
      <c r="AK229" s="301">
        <f t="shared" si="65"/>
        <v>0</v>
      </c>
      <c r="AL229" s="298">
        <f t="shared" si="66"/>
        <v>0</v>
      </c>
      <c r="AM229" s="299">
        <f t="shared" si="67"/>
        <v>0</v>
      </c>
      <c r="AN229" s="300">
        <f t="shared" si="68"/>
        <v>0</v>
      </c>
      <c r="AO229" s="301">
        <f t="shared" si="69"/>
        <v>0</v>
      </c>
      <c r="AP229" s="298">
        <f t="shared" si="70"/>
        <v>0</v>
      </c>
      <c r="AQ229" s="299">
        <f t="shared" si="71"/>
        <v>0</v>
      </c>
      <c r="AR229" s="300">
        <f t="shared" si="72"/>
        <v>0</v>
      </c>
      <c r="AS229" s="301">
        <f t="shared" si="73"/>
        <v>0</v>
      </c>
      <c r="AT229" s="298">
        <f t="shared" si="74"/>
        <v>0</v>
      </c>
      <c r="AU229" s="299">
        <f t="shared" si="75"/>
        <v>0</v>
      </c>
      <c r="AV229" s="300">
        <f t="shared" si="76"/>
        <v>0</v>
      </c>
      <c r="AW229" s="301">
        <f t="shared" si="77"/>
        <v>0</v>
      </c>
      <c r="AX229" s="371">
        <f t="shared" si="78"/>
        <v>0</v>
      </c>
      <c r="AY229" s="303">
        <f t="shared" si="79"/>
        <v>0</v>
      </c>
      <c r="AZ229" s="291" t="str">
        <f>IF(AY229=0,"",
IF(SUM($AY$158:AY229)=1,BA229,
IF($AY$278&gt;SUM($AY$158:AY229),_xlfn.CONCAT(", ",BA229),
IF($AY$278=SUM($AY$158:AY229),_xlfn.CONCAT(" y ",BA229)))))</f>
        <v/>
      </c>
      <c r="BA229" s="231" t="s">
        <v>6283</v>
      </c>
      <c r="BB229" s="290">
        <f t="shared" si="80"/>
        <v>1</v>
      </c>
      <c r="BC229" s="291" t="str">
        <f>IF(BB229=0,"",
IF(SUM($BB$158:BB229)=1,BD229,
IF($BB$278&gt;SUM($BB$158:BB229),_xlfn.CONCAT(", ",BD229),
IF($BB$278=SUM($BB$158:BB229),_xlfn.CONCAT(" y ",BD229)))))</f>
        <v xml:space="preserve"> y 72</v>
      </c>
      <c r="BD229" s="231" t="s">
        <v>6283</v>
      </c>
      <c r="BE229" s="483" t="str">
        <f t="shared" si="81"/>
        <v/>
      </c>
      <c r="BF229" s="484">
        <f t="shared" si="82"/>
        <v>0</v>
      </c>
      <c r="BG229" s="485">
        <f t="shared" si="83"/>
        <v>0</v>
      </c>
      <c r="BH229" s="486">
        <f t="shared" si="84"/>
        <v>0</v>
      </c>
      <c r="BI229" s="483" t="str">
        <f t="shared" si="85"/>
        <v/>
      </c>
      <c r="BJ229" s="484">
        <f t="shared" si="86"/>
        <v>0</v>
      </c>
      <c r="BK229" s="485">
        <f t="shared" si="87"/>
        <v>0</v>
      </c>
      <c r="BL229" s="486">
        <f t="shared" si="88"/>
        <v>0</v>
      </c>
      <c r="BM229" s="483" t="str">
        <f t="shared" si="89"/>
        <v/>
      </c>
      <c r="BN229" s="484">
        <f t="shared" si="90"/>
        <v>0</v>
      </c>
      <c r="BO229" s="485">
        <f t="shared" si="91"/>
        <v>0</v>
      </c>
      <c r="BP229" s="486">
        <f t="shared" si="92"/>
        <v>0</v>
      </c>
    </row>
    <row r="230" spans="1:68" ht="15" hidden="1" customHeight="1">
      <c r="A230" s="6"/>
      <c r="B230" s="5"/>
      <c r="C230" s="85" t="s">
        <v>177</v>
      </c>
      <c r="D230" s="623" t="str">
        <f>IF(CNGE_2024_M1_Secc1_Sub1!$D114="","",CNGE_2024_M1_Secc1_Sub1!$D114)</f>
        <v/>
      </c>
      <c r="E230" s="624"/>
      <c r="F230" s="624"/>
      <c r="G230" s="624"/>
      <c r="H230" s="624"/>
      <c r="I230" s="624"/>
      <c r="J230" s="624"/>
      <c r="K230" s="624"/>
      <c r="L230" s="624"/>
      <c r="M230" s="624"/>
      <c r="N230" s="624"/>
      <c r="O230" s="624"/>
      <c r="P230" s="624"/>
      <c r="Q230" s="624"/>
      <c r="R230" s="625"/>
      <c r="S230" s="111" t="str">
        <f>IF(CNGE_2024_M1_Secc1_Sub2!$M446="","",CNGE_2024_M1_Secc1_Sub2!$M446)</f>
        <v/>
      </c>
      <c r="T230" s="111" t="str">
        <f>IF(CNGE_2024_M1_Secc1_Sub2!$S446="","",CNGE_2024_M1_Secc1_Sub2!$S446)</f>
        <v/>
      </c>
      <c r="U230" s="111" t="str">
        <f>IF(CNGE_2024_M1_Secc1_Sub2!$Y446="","",CNGE_2024_M1_Secc1_Sub2!$Y446)</f>
        <v/>
      </c>
      <c r="V230" s="111"/>
      <c r="W230" s="111"/>
      <c r="X230" s="111"/>
      <c r="Y230" s="111"/>
      <c r="Z230" s="111"/>
      <c r="AA230" s="111"/>
      <c r="AB230" s="111"/>
      <c r="AC230" s="111"/>
      <c r="AD230" s="111"/>
      <c r="AG230" s="269">
        <f t="shared" si="61"/>
        <v>0</v>
      </c>
      <c r="AH230" s="298" t="str">
        <f t="shared" si="62"/>
        <v/>
      </c>
      <c r="AI230" s="299">
        <f t="shared" si="63"/>
        <v>0</v>
      </c>
      <c r="AJ230" s="300">
        <f t="shared" si="64"/>
        <v>0</v>
      </c>
      <c r="AK230" s="301">
        <f t="shared" si="65"/>
        <v>0</v>
      </c>
      <c r="AL230" s="298">
        <f t="shared" si="66"/>
        <v>0</v>
      </c>
      <c r="AM230" s="299">
        <f t="shared" si="67"/>
        <v>0</v>
      </c>
      <c r="AN230" s="300">
        <f t="shared" si="68"/>
        <v>0</v>
      </c>
      <c r="AO230" s="301">
        <f t="shared" si="69"/>
        <v>0</v>
      </c>
      <c r="AP230" s="298">
        <f t="shared" si="70"/>
        <v>0</v>
      </c>
      <c r="AQ230" s="299">
        <f t="shared" si="71"/>
        <v>0</v>
      </c>
      <c r="AR230" s="300">
        <f t="shared" si="72"/>
        <v>0</v>
      </c>
      <c r="AS230" s="301">
        <f t="shared" si="73"/>
        <v>0</v>
      </c>
      <c r="AT230" s="298">
        <f t="shared" si="74"/>
        <v>0</v>
      </c>
      <c r="AU230" s="299">
        <f t="shared" si="75"/>
        <v>0</v>
      </c>
      <c r="AV230" s="300">
        <f t="shared" si="76"/>
        <v>0</v>
      </c>
      <c r="AW230" s="301">
        <f t="shared" si="77"/>
        <v>0</v>
      </c>
      <c r="AX230" s="371">
        <f t="shared" si="78"/>
        <v>0</v>
      </c>
      <c r="AY230" s="303">
        <f t="shared" si="79"/>
        <v>0</v>
      </c>
      <c r="AZ230" s="291" t="str">
        <f>IF(AY230=0,"",
IF(SUM($AY$158:AY230)=1,BA230,
IF($AY$278&gt;SUM($AY$158:AY230),_xlfn.CONCAT(", ",BA230),
IF($AY$278=SUM($AY$158:AY230),_xlfn.CONCAT(" y ",BA230)))))</f>
        <v/>
      </c>
      <c r="BA230" s="231" t="s">
        <v>6284</v>
      </c>
      <c r="BB230" s="290">
        <f t="shared" si="80"/>
        <v>0</v>
      </c>
      <c r="BC230" s="291" t="str">
        <f>IF(BB230=0,"",
IF(SUM($BB$158:BB230)=1,BD230,
IF($BB$278&gt;SUM($BB$158:BB230),_xlfn.CONCAT(", ",BD230),
IF($BB$278=SUM($BB$158:BB230),_xlfn.CONCAT(" y ",BD230)))))</f>
        <v/>
      </c>
      <c r="BD230" s="231" t="s">
        <v>6284</v>
      </c>
      <c r="BE230" s="483" t="str">
        <f t="shared" si="81"/>
        <v/>
      </c>
      <c r="BF230" s="484">
        <f t="shared" si="82"/>
        <v>0</v>
      </c>
      <c r="BG230" s="485">
        <f t="shared" si="83"/>
        <v>0</v>
      </c>
      <c r="BH230" s="486">
        <f t="shared" si="84"/>
        <v>0</v>
      </c>
      <c r="BI230" s="483" t="str">
        <f t="shared" si="85"/>
        <v/>
      </c>
      <c r="BJ230" s="484">
        <f t="shared" si="86"/>
        <v>0</v>
      </c>
      <c r="BK230" s="485">
        <f t="shared" si="87"/>
        <v>0</v>
      </c>
      <c r="BL230" s="486">
        <f t="shared" si="88"/>
        <v>0</v>
      </c>
      <c r="BM230" s="483" t="str">
        <f t="shared" si="89"/>
        <v/>
      </c>
      <c r="BN230" s="484">
        <f t="shared" si="90"/>
        <v>0</v>
      </c>
      <c r="BO230" s="485">
        <f t="shared" si="91"/>
        <v>0</v>
      </c>
      <c r="BP230" s="486">
        <f t="shared" si="92"/>
        <v>0</v>
      </c>
    </row>
    <row r="231" spans="1:68" ht="15" hidden="1" customHeight="1">
      <c r="A231" s="6"/>
      <c r="B231" s="5"/>
      <c r="C231" s="85" t="s">
        <v>178</v>
      </c>
      <c r="D231" s="623" t="str">
        <f>IF(CNGE_2024_M1_Secc1_Sub1!$D115="","",CNGE_2024_M1_Secc1_Sub1!$D115)</f>
        <v/>
      </c>
      <c r="E231" s="624"/>
      <c r="F231" s="624"/>
      <c r="G231" s="624"/>
      <c r="H231" s="624"/>
      <c r="I231" s="624"/>
      <c r="J231" s="624"/>
      <c r="K231" s="624"/>
      <c r="L231" s="624"/>
      <c r="M231" s="624"/>
      <c r="N231" s="624"/>
      <c r="O231" s="624"/>
      <c r="P231" s="624"/>
      <c r="Q231" s="624"/>
      <c r="R231" s="625"/>
      <c r="S231" s="111" t="str">
        <f>IF(CNGE_2024_M1_Secc1_Sub2!$M447="","",CNGE_2024_M1_Secc1_Sub2!$M447)</f>
        <v/>
      </c>
      <c r="T231" s="111" t="str">
        <f>IF(CNGE_2024_M1_Secc1_Sub2!$S447="","",CNGE_2024_M1_Secc1_Sub2!$S447)</f>
        <v/>
      </c>
      <c r="U231" s="111" t="str">
        <f>IF(CNGE_2024_M1_Secc1_Sub2!$Y447="","",CNGE_2024_M1_Secc1_Sub2!$Y447)</f>
        <v/>
      </c>
      <c r="V231" s="111"/>
      <c r="W231" s="111"/>
      <c r="X231" s="111"/>
      <c r="Y231" s="111"/>
      <c r="Z231" s="111"/>
      <c r="AA231" s="111"/>
      <c r="AB231" s="111"/>
      <c r="AC231" s="111"/>
      <c r="AD231" s="111"/>
      <c r="AG231" s="269">
        <f t="shared" si="61"/>
        <v>0</v>
      </c>
      <c r="AH231" s="298" t="str">
        <f t="shared" si="62"/>
        <v/>
      </c>
      <c r="AI231" s="299">
        <f t="shared" si="63"/>
        <v>0</v>
      </c>
      <c r="AJ231" s="300">
        <f t="shared" si="64"/>
        <v>0</v>
      </c>
      <c r="AK231" s="301">
        <f t="shared" si="65"/>
        <v>0</v>
      </c>
      <c r="AL231" s="298">
        <f t="shared" si="66"/>
        <v>0</v>
      </c>
      <c r="AM231" s="299">
        <f t="shared" si="67"/>
        <v>0</v>
      </c>
      <c r="AN231" s="300">
        <f t="shared" si="68"/>
        <v>0</v>
      </c>
      <c r="AO231" s="301">
        <f t="shared" si="69"/>
        <v>0</v>
      </c>
      <c r="AP231" s="298">
        <f t="shared" si="70"/>
        <v>0</v>
      </c>
      <c r="AQ231" s="299">
        <f t="shared" si="71"/>
        <v>0</v>
      </c>
      <c r="AR231" s="300">
        <f t="shared" si="72"/>
        <v>0</v>
      </c>
      <c r="AS231" s="301">
        <f t="shared" si="73"/>
        <v>0</v>
      </c>
      <c r="AT231" s="298">
        <f t="shared" si="74"/>
        <v>0</v>
      </c>
      <c r="AU231" s="299">
        <f t="shared" si="75"/>
        <v>0</v>
      </c>
      <c r="AV231" s="300">
        <f t="shared" si="76"/>
        <v>0</v>
      </c>
      <c r="AW231" s="301">
        <f t="shared" si="77"/>
        <v>0</v>
      </c>
      <c r="AX231" s="371">
        <f t="shared" si="78"/>
        <v>0</v>
      </c>
      <c r="AY231" s="303">
        <f t="shared" si="79"/>
        <v>0</v>
      </c>
      <c r="AZ231" s="291" t="str">
        <f>IF(AY231=0,"",
IF(SUM($AY$158:AY231)=1,BA231,
IF($AY$278&gt;SUM($AY$158:AY231),_xlfn.CONCAT(", ",BA231),
IF($AY$278=SUM($AY$158:AY231),_xlfn.CONCAT(" y ",BA231)))))</f>
        <v/>
      </c>
      <c r="BA231" s="231" t="s">
        <v>6285</v>
      </c>
      <c r="BB231" s="290">
        <f t="shared" si="80"/>
        <v>0</v>
      </c>
      <c r="BC231" s="291" t="str">
        <f>IF(BB231=0,"",
IF(SUM($BB$158:BB231)=1,BD231,
IF($BB$278&gt;SUM($BB$158:BB231),_xlfn.CONCAT(", ",BD231),
IF($BB$278=SUM($BB$158:BB231),_xlfn.CONCAT(" y ",BD231)))))</f>
        <v/>
      </c>
      <c r="BD231" s="231" t="s">
        <v>6285</v>
      </c>
      <c r="BE231" s="483" t="str">
        <f t="shared" si="81"/>
        <v/>
      </c>
      <c r="BF231" s="484">
        <f t="shared" si="82"/>
        <v>0</v>
      </c>
      <c r="BG231" s="485">
        <f t="shared" si="83"/>
        <v>0</v>
      </c>
      <c r="BH231" s="486">
        <f t="shared" si="84"/>
        <v>0</v>
      </c>
      <c r="BI231" s="483" t="str">
        <f t="shared" si="85"/>
        <v/>
      </c>
      <c r="BJ231" s="484">
        <f t="shared" si="86"/>
        <v>0</v>
      </c>
      <c r="BK231" s="485">
        <f t="shared" si="87"/>
        <v>0</v>
      </c>
      <c r="BL231" s="486">
        <f t="shared" si="88"/>
        <v>0</v>
      </c>
      <c r="BM231" s="483" t="str">
        <f t="shared" si="89"/>
        <v/>
      </c>
      <c r="BN231" s="484">
        <f t="shared" si="90"/>
        <v>0</v>
      </c>
      <c r="BO231" s="485">
        <f t="shared" si="91"/>
        <v>0</v>
      </c>
      <c r="BP231" s="486">
        <f t="shared" si="92"/>
        <v>0</v>
      </c>
    </row>
    <row r="232" spans="1:68" ht="15" hidden="1" customHeight="1">
      <c r="A232" s="6"/>
      <c r="B232" s="5"/>
      <c r="C232" s="85" t="s">
        <v>179</v>
      </c>
      <c r="D232" s="623" t="str">
        <f>IF(CNGE_2024_M1_Secc1_Sub1!$D116="","",CNGE_2024_M1_Secc1_Sub1!$D116)</f>
        <v/>
      </c>
      <c r="E232" s="624"/>
      <c r="F232" s="624"/>
      <c r="G232" s="624"/>
      <c r="H232" s="624"/>
      <c r="I232" s="624"/>
      <c r="J232" s="624"/>
      <c r="K232" s="624"/>
      <c r="L232" s="624"/>
      <c r="M232" s="624"/>
      <c r="N232" s="624"/>
      <c r="O232" s="624"/>
      <c r="P232" s="624"/>
      <c r="Q232" s="624"/>
      <c r="R232" s="625"/>
      <c r="S232" s="111" t="str">
        <f>IF(CNGE_2024_M1_Secc1_Sub2!$M448="","",CNGE_2024_M1_Secc1_Sub2!$M448)</f>
        <v/>
      </c>
      <c r="T232" s="111" t="str">
        <f>IF(CNGE_2024_M1_Secc1_Sub2!$S448="","",CNGE_2024_M1_Secc1_Sub2!$S448)</f>
        <v/>
      </c>
      <c r="U232" s="111" t="str">
        <f>IF(CNGE_2024_M1_Secc1_Sub2!$Y448="","",CNGE_2024_M1_Secc1_Sub2!$Y448)</f>
        <v/>
      </c>
      <c r="V232" s="111"/>
      <c r="W232" s="111"/>
      <c r="X232" s="111"/>
      <c r="Y232" s="111"/>
      <c r="Z232" s="111"/>
      <c r="AA232" s="111"/>
      <c r="AB232" s="111"/>
      <c r="AC232" s="111"/>
      <c r="AD232" s="111"/>
      <c r="AG232" s="269">
        <f t="shared" si="61"/>
        <v>0</v>
      </c>
      <c r="AH232" s="298" t="str">
        <f t="shared" si="62"/>
        <v/>
      </c>
      <c r="AI232" s="299">
        <f t="shared" si="63"/>
        <v>0</v>
      </c>
      <c r="AJ232" s="300">
        <f t="shared" si="64"/>
        <v>0</v>
      </c>
      <c r="AK232" s="301">
        <f t="shared" si="65"/>
        <v>0</v>
      </c>
      <c r="AL232" s="298">
        <f t="shared" si="66"/>
        <v>0</v>
      </c>
      <c r="AM232" s="299">
        <f t="shared" si="67"/>
        <v>0</v>
      </c>
      <c r="AN232" s="300">
        <f t="shared" si="68"/>
        <v>0</v>
      </c>
      <c r="AO232" s="301">
        <f t="shared" si="69"/>
        <v>0</v>
      </c>
      <c r="AP232" s="298">
        <f t="shared" si="70"/>
        <v>0</v>
      </c>
      <c r="AQ232" s="299">
        <f t="shared" si="71"/>
        <v>0</v>
      </c>
      <c r="AR232" s="300">
        <f t="shared" si="72"/>
        <v>0</v>
      </c>
      <c r="AS232" s="301">
        <f t="shared" si="73"/>
        <v>0</v>
      </c>
      <c r="AT232" s="298">
        <f t="shared" si="74"/>
        <v>0</v>
      </c>
      <c r="AU232" s="299">
        <f t="shared" si="75"/>
        <v>0</v>
      </c>
      <c r="AV232" s="300">
        <f t="shared" si="76"/>
        <v>0</v>
      </c>
      <c r="AW232" s="301">
        <f t="shared" si="77"/>
        <v>0</v>
      </c>
      <c r="AX232" s="371">
        <f t="shared" si="78"/>
        <v>0</v>
      </c>
      <c r="AY232" s="303">
        <f t="shared" si="79"/>
        <v>0</v>
      </c>
      <c r="AZ232" s="291" t="str">
        <f>IF(AY232=0,"",
IF(SUM($AY$158:AY232)=1,BA232,
IF($AY$278&gt;SUM($AY$158:AY232),_xlfn.CONCAT(", ",BA232),
IF($AY$278=SUM($AY$158:AY232),_xlfn.CONCAT(" y ",BA232)))))</f>
        <v/>
      </c>
      <c r="BA232" s="231" t="s">
        <v>6286</v>
      </c>
      <c r="BB232" s="290">
        <f t="shared" si="80"/>
        <v>0</v>
      </c>
      <c r="BC232" s="291" t="str">
        <f>IF(BB232=0,"",
IF(SUM($BB$158:BB232)=1,BD232,
IF($BB$278&gt;SUM($BB$158:BB232),_xlfn.CONCAT(", ",BD232),
IF($BB$278=SUM($BB$158:BB232),_xlfn.CONCAT(" y ",BD232)))))</f>
        <v/>
      </c>
      <c r="BD232" s="231" t="s">
        <v>6286</v>
      </c>
      <c r="BE232" s="483" t="str">
        <f t="shared" si="81"/>
        <v/>
      </c>
      <c r="BF232" s="484">
        <f t="shared" si="82"/>
        <v>0</v>
      </c>
      <c r="BG232" s="485">
        <f t="shared" si="83"/>
        <v>0</v>
      </c>
      <c r="BH232" s="486">
        <f t="shared" si="84"/>
        <v>0</v>
      </c>
      <c r="BI232" s="483" t="str">
        <f t="shared" si="85"/>
        <v/>
      </c>
      <c r="BJ232" s="484">
        <f t="shared" si="86"/>
        <v>0</v>
      </c>
      <c r="BK232" s="485">
        <f t="shared" si="87"/>
        <v>0</v>
      </c>
      <c r="BL232" s="486">
        <f t="shared" si="88"/>
        <v>0</v>
      </c>
      <c r="BM232" s="483" t="str">
        <f t="shared" si="89"/>
        <v/>
      </c>
      <c r="BN232" s="484">
        <f t="shared" si="90"/>
        <v>0</v>
      </c>
      <c r="BO232" s="485">
        <f t="shared" si="91"/>
        <v>0</v>
      </c>
      <c r="BP232" s="486">
        <f t="shared" si="92"/>
        <v>0</v>
      </c>
    </row>
    <row r="233" spans="1:68" ht="15" hidden="1" customHeight="1">
      <c r="A233" s="6"/>
      <c r="B233" s="5"/>
      <c r="C233" s="85" t="s">
        <v>180</v>
      </c>
      <c r="D233" s="623" t="str">
        <f>IF(CNGE_2024_M1_Secc1_Sub1!$D117="","",CNGE_2024_M1_Secc1_Sub1!$D117)</f>
        <v/>
      </c>
      <c r="E233" s="624"/>
      <c r="F233" s="624"/>
      <c r="G233" s="624"/>
      <c r="H233" s="624"/>
      <c r="I233" s="624"/>
      <c r="J233" s="624"/>
      <c r="K233" s="624"/>
      <c r="L233" s="624"/>
      <c r="M233" s="624"/>
      <c r="N233" s="624"/>
      <c r="O233" s="624"/>
      <c r="P233" s="624"/>
      <c r="Q233" s="624"/>
      <c r="R233" s="625"/>
      <c r="S233" s="111" t="str">
        <f>IF(CNGE_2024_M1_Secc1_Sub2!$M449="","",CNGE_2024_M1_Secc1_Sub2!$M449)</f>
        <v/>
      </c>
      <c r="T233" s="111" t="str">
        <f>IF(CNGE_2024_M1_Secc1_Sub2!$S449="","",CNGE_2024_M1_Secc1_Sub2!$S449)</f>
        <v/>
      </c>
      <c r="U233" s="111" t="str">
        <f>IF(CNGE_2024_M1_Secc1_Sub2!$Y449="","",CNGE_2024_M1_Secc1_Sub2!$Y449)</f>
        <v/>
      </c>
      <c r="V233" s="111"/>
      <c r="W233" s="111"/>
      <c r="X233" s="111"/>
      <c r="Y233" s="111"/>
      <c r="Z233" s="111"/>
      <c r="AA233" s="111"/>
      <c r="AB233" s="111"/>
      <c r="AC233" s="111"/>
      <c r="AD233" s="111"/>
      <c r="AG233" s="269">
        <f t="shared" si="61"/>
        <v>0</v>
      </c>
      <c r="AH233" s="298" t="str">
        <f t="shared" si="62"/>
        <v/>
      </c>
      <c r="AI233" s="299">
        <f t="shared" si="63"/>
        <v>0</v>
      </c>
      <c r="AJ233" s="300">
        <f t="shared" si="64"/>
        <v>0</v>
      </c>
      <c r="AK233" s="301">
        <f t="shared" si="65"/>
        <v>0</v>
      </c>
      <c r="AL233" s="298">
        <f t="shared" si="66"/>
        <v>0</v>
      </c>
      <c r="AM233" s="299">
        <f t="shared" si="67"/>
        <v>0</v>
      </c>
      <c r="AN233" s="300">
        <f t="shared" si="68"/>
        <v>0</v>
      </c>
      <c r="AO233" s="301">
        <f t="shared" si="69"/>
        <v>0</v>
      </c>
      <c r="AP233" s="298">
        <f t="shared" si="70"/>
        <v>0</v>
      </c>
      <c r="AQ233" s="299">
        <f t="shared" si="71"/>
        <v>0</v>
      </c>
      <c r="AR233" s="300">
        <f t="shared" si="72"/>
        <v>0</v>
      </c>
      <c r="AS233" s="301">
        <f t="shared" si="73"/>
        <v>0</v>
      </c>
      <c r="AT233" s="298">
        <f t="shared" si="74"/>
        <v>0</v>
      </c>
      <c r="AU233" s="299">
        <f t="shared" si="75"/>
        <v>0</v>
      </c>
      <c r="AV233" s="300">
        <f t="shared" si="76"/>
        <v>0</v>
      </c>
      <c r="AW233" s="301">
        <f t="shared" si="77"/>
        <v>0</v>
      </c>
      <c r="AX233" s="371">
        <f t="shared" si="78"/>
        <v>0</v>
      </c>
      <c r="AY233" s="303">
        <f t="shared" si="79"/>
        <v>0</v>
      </c>
      <c r="AZ233" s="291" t="str">
        <f>IF(AY233=0,"",
IF(SUM($AY$158:AY233)=1,BA233,
IF($AY$278&gt;SUM($AY$158:AY233),_xlfn.CONCAT(", ",BA233),
IF($AY$278=SUM($AY$158:AY233),_xlfn.CONCAT(" y ",BA233)))))</f>
        <v/>
      </c>
      <c r="BA233" s="231" t="s">
        <v>6287</v>
      </c>
      <c r="BB233" s="290">
        <f t="shared" si="80"/>
        <v>0</v>
      </c>
      <c r="BC233" s="291" t="str">
        <f>IF(BB233=0,"",
IF(SUM($BB$158:BB233)=1,BD233,
IF($BB$278&gt;SUM($BB$158:BB233),_xlfn.CONCAT(", ",BD233),
IF($BB$278=SUM($BB$158:BB233),_xlfn.CONCAT(" y ",BD233)))))</f>
        <v/>
      </c>
      <c r="BD233" s="231" t="s">
        <v>6287</v>
      </c>
      <c r="BE233" s="483" t="str">
        <f t="shared" si="81"/>
        <v/>
      </c>
      <c r="BF233" s="484">
        <f t="shared" si="82"/>
        <v>0</v>
      </c>
      <c r="BG233" s="485">
        <f t="shared" si="83"/>
        <v>0</v>
      </c>
      <c r="BH233" s="486">
        <f t="shared" si="84"/>
        <v>0</v>
      </c>
      <c r="BI233" s="483" t="str">
        <f t="shared" si="85"/>
        <v/>
      </c>
      <c r="BJ233" s="484">
        <f t="shared" si="86"/>
        <v>0</v>
      </c>
      <c r="BK233" s="485">
        <f t="shared" si="87"/>
        <v>0</v>
      </c>
      <c r="BL233" s="486">
        <f t="shared" si="88"/>
        <v>0</v>
      </c>
      <c r="BM233" s="483" t="str">
        <f t="shared" si="89"/>
        <v/>
      </c>
      <c r="BN233" s="484">
        <f t="shared" si="90"/>
        <v>0</v>
      </c>
      <c r="BO233" s="485">
        <f t="shared" si="91"/>
        <v>0</v>
      </c>
      <c r="BP233" s="486">
        <f t="shared" si="92"/>
        <v>0</v>
      </c>
    </row>
    <row r="234" spans="1:68" ht="15" hidden="1" customHeight="1">
      <c r="A234" s="6"/>
      <c r="B234" s="5"/>
      <c r="C234" s="85" t="s">
        <v>181</v>
      </c>
      <c r="D234" s="623" t="str">
        <f>IF(CNGE_2024_M1_Secc1_Sub1!$D118="","",CNGE_2024_M1_Secc1_Sub1!$D118)</f>
        <v/>
      </c>
      <c r="E234" s="624"/>
      <c r="F234" s="624"/>
      <c r="G234" s="624"/>
      <c r="H234" s="624"/>
      <c r="I234" s="624"/>
      <c r="J234" s="624"/>
      <c r="K234" s="624"/>
      <c r="L234" s="624"/>
      <c r="M234" s="624"/>
      <c r="N234" s="624"/>
      <c r="O234" s="624"/>
      <c r="P234" s="624"/>
      <c r="Q234" s="624"/>
      <c r="R234" s="625"/>
      <c r="S234" s="111" t="str">
        <f>IF(CNGE_2024_M1_Secc1_Sub2!$M450="","",CNGE_2024_M1_Secc1_Sub2!$M450)</f>
        <v/>
      </c>
      <c r="T234" s="111" t="str">
        <f>IF(CNGE_2024_M1_Secc1_Sub2!$S450="","",CNGE_2024_M1_Secc1_Sub2!$S450)</f>
        <v/>
      </c>
      <c r="U234" s="111" t="str">
        <f>IF(CNGE_2024_M1_Secc1_Sub2!$Y450="","",CNGE_2024_M1_Secc1_Sub2!$Y450)</f>
        <v/>
      </c>
      <c r="V234" s="111"/>
      <c r="W234" s="111"/>
      <c r="X234" s="111"/>
      <c r="Y234" s="111"/>
      <c r="Z234" s="111"/>
      <c r="AA234" s="111"/>
      <c r="AB234" s="111"/>
      <c r="AC234" s="111"/>
      <c r="AD234" s="111"/>
      <c r="AG234" s="269">
        <f t="shared" si="61"/>
        <v>0</v>
      </c>
      <c r="AH234" s="298" t="str">
        <f t="shared" si="62"/>
        <v/>
      </c>
      <c r="AI234" s="299">
        <f t="shared" si="63"/>
        <v>0</v>
      </c>
      <c r="AJ234" s="300">
        <f t="shared" si="64"/>
        <v>0</v>
      </c>
      <c r="AK234" s="301">
        <f t="shared" si="65"/>
        <v>0</v>
      </c>
      <c r="AL234" s="298">
        <f t="shared" si="66"/>
        <v>0</v>
      </c>
      <c r="AM234" s="299">
        <f t="shared" si="67"/>
        <v>0</v>
      </c>
      <c r="AN234" s="300">
        <f t="shared" si="68"/>
        <v>0</v>
      </c>
      <c r="AO234" s="301">
        <f t="shared" si="69"/>
        <v>0</v>
      </c>
      <c r="AP234" s="298">
        <f t="shared" si="70"/>
        <v>0</v>
      </c>
      <c r="AQ234" s="299">
        <f t="shared" si="71"/>
        <v>0</v>
      </c>
      <c r="AR234" s="300">
        <f t="shared" si="72"/>
        <v>0</v>
      </c>
      <c r="AS234" s="301">
        <f t="shared" si="73"/>
        <v>0</v>
      </c>
      <c r="AT234" s="298">
        <f t="shared" si="74"/>
        <v>0</v>
      </c>
      <c r="AU234" s="299">
        <f t="shared" si="75"/>
        <v>0</v>
      </c>
      <c r="AV234" s="300">
        <f t="shared" si="76"/>
        <v>0</v>
      </c>
      <c r="AW234" s="301">
        <f t="shared" si="77"/>
        <v>0</v>
      </c>
      <c r="AX234" s="371">
        <f t="shared" si="78"/>
        <v>0</v>
      </c>
      <c r="AY234" s="303">
        <f t="shared" si="79"/>
        <v>0</v>
      </c>
      <c r="AZ234" s="291" t="str">
        <f>IF(AY234=0,"",
IF(SUM($AY$158:AY234)=1,BA234,
IF($AY$278&gt;SUM($AY$158:AY234),_xlfn.CONCAT(", ",BA234),
IF($AY$278=SUM($AY$158:AY234),_xlfn.CONCAT(" y ",BA234)))))</f>
        <v/>
      </c>
      <c r="BA234" s="231" t="s">
        <v>6288</v>
      </c>
      <c r="BB234" s="290">
        <f t="shared" si="80"/>
        <v>0</v>
      </c>
      <c r="BC234" s="291" t="str">
        <f>IF(BB234=0,"",
IF(SUM($BB$158:BB234)=1,BD234,
IF($BB$278&gt;SUM($BB$158:BB234),_xlfn.CONCAT(", ",BD234),
IF($BB$278=SUM($BB$158:BB234),_xlfn.CONCAT(" y ",BD234)))))</f>
        <v/>
      </c>
      <c r="BD234" s="231" t="s">
        <v>6288</v>
      </c>
      <c r="BE234" s="483" t="str">
        <f t="shared" si="81"/>
        <v/>
      </c>
      <c r="BF234" s="484">
        <f t="shared" si="82"/>
        <v>0</v>
      </c>
      <c r="BG234" s="485">
        <f t="shared" si="83"/>
        <v>0</v>
      </c>
      <c r="BH234" s="486">
        <f t="shared" si="84"/>
        <v>0</v>
      </c>
      <c r="BI234" s="483" t="str">
        <f t="shared" si="85"/>
        <v/>
      </c>
      <c r="BJ234" s="484">
        <f t="shared" si="86"/>
        <v>0</v>
      </c>
      <c r="BK234" s="485">
        <f t="shared" si="87"/>
        <v>0</v>
      </c>
      <c r="BL234" s="486">
        <f t="shared" si="88"/>
        <v>0</v>
      </c>
      <c r="BM234" s="483" t="str">
        <f t="shared" si="89"/>
        <v/>
      </c>
      <c r="BN234" s="484">
        <f t="shared" si="90"/>
        <v>0</v>
      </c>
      <c r="BO234" s="485">
        <f t="shared" si="91"/>
        <v>0</v>
      </c>
      <c r="BP234" s="486">
        <f t="shared" si="92"/>
        <v>0</v>
      </c>
    </row>
    <row r="235" spans="1:68" ht="15" hidden="1" customHeight="1">
      <c r="A235" s="6"/>
      <c r="B235" s="5"/>
      <c r="C235" s="85" t="s">
        <v>182</v>
      </c>
      <c r="D235" s="623" t="str">
        <f>IF(CNGE_2024_M1_Secc1_Sub1!$D119="","",CNGE_2024_M1_Secc1_Sub1!$D119)</f>
        <v/>
      </c>
      <c r="E235" s="624"/>
      <c r="F235" s="624"/>
      <c r="G235" s="624"/>
      <c r="H235" s="624"/>
      <c r="I235" s="624"/>
      <c r="J235" s="624"/>
      <c r="K235" s="624"/>
      <c r="L235" s="624"/>
      <c r="M235" s="624"/>
      <c r="N235" s="624"/>
      <c r="O235" s="624"/>
      <c r="P235" s="624"/>
      <c r="Q235" s="624"/>
      <c r="R235" s="625"/>
      <c r="S235" s="111" t="str">
        <f>IF(CNGE_2024_M1_Secc1_Sub2!$M451="","",CNGE_2024_M1_Secc1_Sub2!$M451)</f>
        <v/>
      </c>
      <c r="T235" s="111" t="str">
        <f>IF(CNGE_2024_M1_Secc1_Sub2!$S451="","",CNGE_2024_M1_Secc1_Sub2!$S451)</f>
        <v/>
      </c>
      <c r="U235" s="111" t="str">
        <f>IF(CNGE_2024_M1_Secc1_Sub2!$Y451="","",CNGE_2024_M1_Secc1_Sub2!$Y451)</f>
        <v/>
      </c>
      <c r="V235" s="111"/>
      <c r="W235" s="111"/>
      <c r="X235" s="111"/>
      <c r="Y235" s="111"/>
      <c r="Z235" s="111"/>
      <c r="AA235" s="111"/>
      <c r="AB235" s="111"/>
      <c r="AC235" s="111"/>
      <c r="AD235" s="111"/>
      <c r="AG235" s="269">
        <f t="shared" si="61"/>
        <v>0</v>
      </c>
      <c r="AH235" s="298" t="str">
        <f t="shared" si="62"/>
        <v/>
      </c>
      <c r="AI235" s="299">
        <f t="shared" si="63"/>
        <v>0</v>
      </c>
      <c r="AJ235" s="300">
        <f t="shared" si="64"/>
        <v>0</v>
      </c>
      <c r="AK235" s="301">
        <f t="shared" si="65"/>
        <v>0</v>
      </c>
      <c r="AL235" s="298">
        <f t="shared" si="66"/>
        <v>0</v>
      </c>
      <c r="AM235" s="299">
        <f t="shared" si="67"/>
        <v>0</v>
      </c>
      <c r="AN235" s="300">
        <f t="shared" si="68"/>
        <v>0</v>
      </c>
      <c r="AO235" s="301">
        <f t="shared" si="69"/>
        <v>0</v>
      </c>
      <c r="AP235" s="298">
        <f t="shared" si="70"/>
        <v>0</v>
      </c>
      <c r="AQ235" s="299">
        <f t="shared" si="71"/>
        <v>0</v>
      </c>
      <c r="AR235" s="300">
        <f t="shared" si="72"/>
        <v>0</v>
      </c>
      <c r="AS235" s="301">
        <f t="shared" si="73"/>
        <v>0</v>
      </c>
      <c r="AT235" s="298">
        <f t="shared" si="74"/>
        <v>0</v>
      </c>
      <c r="AU235" s="299">
        <f t="shared" si="75"/>
        <v>0</v>
      </c>
      <c r="AV235" s="300">
        <f t="shared" si="76"/>
        <v>0</v>
      </c>
      <c r="AW235" s="301">
        <f t="shared" si="77"/>
        <v>0</v>
      </c>
      <c r="AX235" s="371">
        <f t="shared" si="78"/>
        <v>0</v>
      </c>
      <c r="AY235" s="303">
        <f t="shared" si="79"/>
        <v>0</v>
      </c>
      <c r="AZ235" s="291" t="str">
        <f>IF(AY235=0,"",
IF(SUM($AY$158:AY235)=1,BA235,
IF($AY$278&gt;SUM($AY$158:AY235),_xlfn.CONCAT(", ",BA235),
IF($AY$278=SUM($AY$158:AY235),_xlfn.CONCAT(" y ",BA235)))))</f>
        <v/>
      </c>
      <c r="BA235" s="231" t="s">
        <v>6289</v>
      </c>
      <c r="BB235" s="290">
        <f t="shared" si="80"/>
        <v>0</v>
      </c>
      <c r="BC235" s="291" t="str">
        <f>IF(BB235=0,"",
IF(SUM($BB$158:BB235)=1,BD235,
IF($BB$278&gt;SUM($BB$158:BB235),_xlfn.CONCAT(", ",BD235),
IF($BB$278=SUM($BB$158:BB235),_xlfn.CONCAT(" y ",BD235)))))</f>
        <v/>
      </c>
      <c r="BD235" s="231" t="s">
        <v>6289</v>
      </c>
      <c r="BE235" s="483" t="str">
        <f t="shared" si="81"/>
        <v/>
      </c>
      <c r="BF235" s="484">
        <f t="shared" si="82"/>
        <v>0</v>
      </c>
      <c r="BG235" s="485">
        <f t="shared" si="83"/>
        <v>0</v>
      </c>
      <c r="BH235" s="486">
        <f t="shared" si="84"/>
        <v>0</v>
      </c>
      <c r="BI235" s="483" t="str">
        <f t="shared" si="85"/>
        <v/>
      </c>
      <c r="BJ235" s="484">
        <f t="shared" si="86"/>
        <v>0</v>
      </c>
      <c r="BK235" s="485">
        <f t="shared" si="87"/>
        <v>0</v>
      </c>
      <c r="BL235" s="486">
        <f t="shared" si="88"/>
        <v>0</v>
      </c>
      <c r="BM235" s="483" t="str">
        <f t="shared" si="89"/>
        <v/>
      </c>
      <c r="BN235" s="484">
        <f t="shared" si="90"/>
        <v>0</v>
      </c>
      <c r="BO235" s="485">
        <f t="shared" si="91"/>
        <v>0</v>
      </c>
      <c r="BP235" s="486">
        <f t="shared" si="92"/>
        <v>0</v>
      </c>
    </row>
    <row r="236" spans="1:68" ht="15" hidden="1" customHeight="1">
      <c r="A236" s="6"/>
      <c r="B236" s="5"/>
      <c r="C236" s="85" t="s">
        <v>183</v>
      </c>
      <c r="D236" s="623" t="str">
        <f>IF(CNGE_2024_M1_Secc1_Sub1!$D120="","",CNGE_2024_M1_Secc1_Sub1!$D120)</f>
        <v/>
      </c>
      <c r="E236" s="624"/>
      <c r="F236" s="624"/>
      <c r="G236" s="624"/>
      <c r="H236" s="624"/>
      <c r="I236" s="624"/>
      <c r="J236" s="624"/>
      <c r="K236" s="624"/>
      <c r="L236" s="624"/>
      <c r="M236" s="624"/>
      <c r="N236" s="624"/>
      <c r="O236" s="624"/>
      <c r="P236" s="624"/>
      <c r="Q236" s="624"/>
      <c r="R236" s="625"/>
      <c r="S236" s="111" t="str">
        <f>IF(CNGE_2024_M1_Secc1_Sub2!$M452="","",CNGE_2024_M1_Secc1_Sub2!$M452)</f>
        <v/>
      </c>
      <c r="T236" s="111" t="str">
        <f>IF(CNGE_2024_M1_Secc1_Sub2!$S452="","",CNGE_2024_M1_Secc1_Sub2!$S452)</f>
        <v/>
      </c>
      <c r="U236" s="111" t="str">
        <f>IF(CNGE_2024_M1_Secc1_Sub2!$Y452="","",CNGE_2024_M1_Secc1_Sub2!$Y452)</f>
        <v/>
      </c>
      <c r="V236" s="111"/>
      <c r="W236" s="111"/>
      <c r="X236" s="111"/>
      <c r="Y236" s="111"/>
      <c r="Z236" s="111"/>
      <c r="AA236" s="111"/>
      <c r="AB236" s="111"/>
      <c r="AC236" s="111"/>
      <c r="AD236" s="111"/>
      <c r="AG236" s="269">
        <f t="shared" si="61"/>
        <v>0</v>
      </c>
      <c r="AH236" s="298" t="str">
        <f t="shared" si="62"/>
        <v/>
      </c>
      <c r="AI236" s="299">
        <f t="shared" si="63"/>
        <v>0</v>
      </c>
      <c r="AJ236" s="300">
        <f t="shared" si="64"/>
        <v>0</v>
      </c>
      <c r="AK236" s="301">
        <f t="shared" si="65"/>
        <v>0</v>
      </c>
      <c r="AL236" s="298">
        <f t="shared" si="66"/>
        <v>0</v>
      </c>
      <c r="AM236" s="299">
        <f t="shared" si="67"/>
        <v>0</v>
      </c>
      <c r="AN236" s="300">
        <f t="shared" si="68"/>
        <v>0</v>
      </c>
      <c r="AO236" s="301">
        <f t="shared" si="69"/>
        <v>0</v>
      </c>
      <c r="AP236" s="298">
        <f t="shared" si="70"/>
        <v>0</v>
      </c>
      <c r="AQ236" s="299">
        <f t="shared" si="71"/>
        <v>0</v>
      </c>
      <c r="AR236" s="300">
        <f t="shared" si="72"/>
        <v>0</v>
      </c>
      <c r="AS236" s="301">
        <f t="shared" si="73"/>
        <v>0</v>
      </c>
      <c r="AT236" s="298">
        <f t="shared" si="74"/>
        <v>0</v>
      </c>
      <c r="AU236" s="299">
        <f t="shared" si="75"/>
        <v>0</v>
      </c>
      <c r="AV236" s="300">
        <f t="shared" si="76"/>
        <v>0</v>
      </c>
      <c r="AW236" s="301">
        <f t="shared" si="77"/>
        <v>0</v>
      </c>
      <c r="AX236" s="371">
        <f t="shared" si="78"/>
        <v>0</v>
      </c>
      <c r="AY236" s="303">
        <f t="shared" si="79"/>
        <v>0</v>
      </c>
      <c r="AZ236" s="291" t="str">
        <f>IF(AY236=0,"",
IF(SUM($AY$158:AY236)=1,BA236,
IF($AY$278&gt;SUM($AY$158:AY236),_xlfn.CONCAT(", ",BA236),
IF($AY$278=SUM($AY$158:AY236),_xlfn.CONCAT(" y ",BA236)))))</f>
        <v/>
      </c>
      <c r="BA236" s="231" t="s">
        <v>6290</v>
      </c>
      <c r="BB236" s="290">
        <f t="shared" si="80"/>
        <v>0</v>
      </c>
      <c r="BC236" s="291" t="str">
        <f>IF(BB236=0,"",
IF(SUM($BB$158:BB236)=1,BD236,
IF($BB$278&gt;SUM($BB$158:BB236),_xlfn.CONCAT(", ",BD236),
IF($BB$278=SUM($BB$158:BB236),_xlfn.CONCAT(" y ",BD236)))))</f>
        <v/>
      </c>
      <c r="BD236" s="231" t="s">
        <v>6290</v>
      </c>
      <c r="BE236" s="483" t="str">
        <f t="shared" si="81"/>
        <v/>
      </c>
      <c r="BF236" s="484">
        <f t="shared" si="82"/>
        <v>0</v>
      </c>
      <c r="BG236" s="485">
        <f t="shared" si="83"/>
        <v>0</v>
      </c>
      <c r="BH236" s="486">
        <f t="shared" si="84"/>
        <v>0</v>
      </c>
      <c r="BI236" s="483" t="str">
        <f t="shared" si="85"/>
        <v/>
      </c>
      <c r="BJ236" s="484">
        <f t="shared" si="86"/>
        <v>0</v>
      </c>
      <c r="BK236" s="485">
        <f t="shared" si="87"/>
        <v>0</v>
      </c>
      <c r="BL236" s="486">
        <f t="shared" si="88"/>
        <v>0</v>
      </c>
      <c r="BM236" s="483" t="str">
        <f t="shared" si="89"/>
        <v/>
      </c>
      <c r="BN236" s="484">
        <f t="shared" si="90"/>
        <v>0</v>
      </c>
      <c r="BO236" s="485">
        <f t="shared" si="91"/>
        <v>0</v>
      </c>
      <c r="BP236" s="486">
        <f t="shared" si="92"/>
        <v>0</v>
      </c>
    </row>
    <row r="237" spans="1:68" ht="15" hidden="1" customHeight="1">
      <c r="A237" s="6"/>
      <c r="B237" s="5"/>
      <c r="C237" s="85" t="s">
        <v>184</v>
      </c>
      <c r="D237" s="623" t="str">
        <f>IF(CNGE_2024_M1_Secc1_Sub1!$D121="","",CNGE_2024_M1_Secc1_Sub1!$D121)</f>
        <v/>
      </c>
      <c r="E237" s="624"/>
      <c r="F237" s="624"/>
      <c r="G237" s="624"/>
      <c r="H237" s="624"/>
      <c r="I237" s="624"/>
      <c r="J237" s="624"/>
      <c r="K237" s="624"/>
      <c r="L237" s="624"/>
      <c r="M237" s="624"/>
      <c r="N237" s="624"/>
      <c r="O237" s="624"/>
      <c r="P237" s="624"/>
      <c r="Q237" s="624"/>
      <c r="R237" s="625"/>
      <c r="S237" s="111" t="str">
        <f>IF(CNGE_2024_M1_Secc1_Sub2!$M453="","",CNGE_2024_M1_Secc1_Sub2!$M453)</f>
        <v/>
      </c>
      <c r="T237" s="111" t="str">
        <f>IF(CNGE_2024_M1_Secc1_Sub2!$S453="","",CNGE_2024_M1_Secc1_Sub2!$S453)</f>
        <v/>
      </c>
      <c r="U237" s="111" t="str">
        <f>IF(CNGE_2024_M1_Secc1_Sub2!$Y453="","",CNGE_2024_M1_Secc1_Sub2!$Y453)</f>
        <v/>
      </c>
      <c r="V237" s="111"/>
      <c r="W237" s="111"/>
      <c r="X237" s="111"/>
      <c r="Y237" s="111"/>
      <c r="Z237" s="111"/>
      <c r="AA237" s="111"/>
      <c r="AB237" s="111"/>
      <c r="AC237" s="111"/>
      <c r="AD237" s="111"/>
      <c r="AG237" s="269">
        <f t="shared" si="61"/>
        <v>0</v>
      </c>
      <c r="AH237" s="298" t="str">
        <f t="shared" si="62"/>
        <v/>
      </c>
      <c r="AI237" s="299">
        <f t="shared" si="63"/>
        <v>0</v>
      </c>
      <c r="AJ237" s="300">
        <f t="shared" si="64"/>
        <v>0</v>
      </c>
      <c r="AK237" s="301">
        <f t="shared" si="65"/>
        <v>0</v>
      </c>
      <c r="AL237" s="298">
        <f t="shared" si="66"/>
        <v>0</v>
      </c>
      <c r="AM237" s="299">
        <f t="shared" si="67"/>
        <v>0</v>
      </c>
      <c r="AN237" s="300">
        <f t="shared" si="68"/>
        <v>0</v>
      </c>
      <c r="AO237" s="301">
        <f t="shared" si="69"/>
        <v>0</v>
      </c>
      <c r="AP237" s="298">
        <f t="shared" si="70"/>
        <v>0</v>
      </c>
      <c r="AQ237" s="299">
        <f t="shared" si="71"/>
        <v>0</v>
      </c>
      <c r="AR237" s="300">
        <f t="shared" si="72"/>
        <v>0</v>
      </c>
      <c r="AS237" s="301">
        <f t="shared" si="73"/>
        <v>0</v>
      </c>
      <c r="AT237" s="298">
        <f t="shared" si="74"/>
        <v>0</v>
      </c>
      <c r="AU237" s="299">
        <f t="shared" si="75"/>
        <v>0</v>
      </c>
      <c r="AV237" s="300">
        <f t="shared" si="76"/>
        <v>0</v>
      </c>
      <c r="AW237" s="301">
        <f t="shared" si="77"/>
        <v>0</v>
      </c>
      <c r="AX237" s="371">
        <f t="shared" si="78"/>
        <v>0</v>
      </c>
      <c r="AY237" s="303">
        <f t="shared" si="79"/>
        <v>0</v>
      </c>
      <c r="AZ237" s="291" t="str">
        <f>IF(AY237=0,"",
IF(SUM($AY$158:AY237)=1,BA237,
IF($AY$278&gt;SUM($AY$158:AY237),_xlfn.CONCAT(", ",BA237),
IF($AY$278=SUM($AY$158:AY237),_xlfn.CONCAT(" y ",BA237)))))</f>
        <v/>
      </c>
      <c r="BA237" s="231" t="s">
        <v>6291</v>
      </c>
      <c r="BB237" s="290">
        <f t="shared" si="80"/>
        <v>0</v>
      </c>
      <c r="BC237" s="291" t="str">
        <f>IF(BB237=0,"",
IF(SUM($BB$158:BB237)=1,BD237,
IF($BB$278&gt;SUM($BB$158:BB237),_xlfn.CONCAT(", ",BD237),
IF($BB$278=SUM($BB$158:BB237),_xlfn.CONCAT(" y ",BD237)))))</f>
        <v/>
      </c>
      <c r="BD237" s="231" t="s">
        <v>6291</v>
      </c>
      <c r="BE237" s="483" t="str">
        <f t="shared" si="81"/>
        <v/>
      </c>
      <c r="BF237" s="484">
        <f t="shared" si="82"/>
        <v>0</v>
      </c>
      <c r="BG237" s="485">
        <f t="shared" si="83"/>
        <v>0</v>
      </c>
      <c r="BH237" s="486">
        <f t="shared" si="84"/>
        <v>0</v>
      </c>
      <c r="BI237" s="483" t="str">
        <f t="shared" si="85"/>
        <v/>
      </c>
      <c r="BJ237" s="484">
        <f t="shared" si="86"/>
        <v>0</v>
      </c>
      <c r="BK237" s="485">
        <f t="shared" si="87"/>
        <v>0</v>
      </c>
      <c r="BL237" s="486">
        <f t="shared" si="88"/>
        <v>0</v>
      </c>
      <c r="BM237" s="483" t="str">
        <f t="shared" si="89"/>
        <v/>
      </c>
      <c r="BN237" s="484">
        <f t="shared" si="90"/>
        <v>0</v>
      </c>
      <c r="BO237" s="485">
        <f t="shared" si="91"/>
        <v>0</v>
      </c>
      <c r="BP237" s="486">
        <f t="shared" si="92"/>
        <v>0</v>
      </c>
    </row>
    <row r="238" spans="1:68" ht="15" hidden="1" customHeight="1">
      <c r="A238" s="6"/>
      <c r="B238" s="5"/>
      <c r="C238" s="85" t="s">
        <v>185</v>
      </c>
      <c r="D238" s="623" t="str">
        <f>IF(CNGE_2024_M1_Secc1_Sub1!$D122="","",CNGE_2024_M1_Secc1_Sub1!$D122)</f>
        <v/>
      </c>
      <c r="E238" s="624"/>
      <c r="F238" s="624"/>
      <c r="G238" s="624"/>
      <c r="H238" s="624"/>
      <c r="I238" s="624"/>
      <c r="J238" s="624"/>
      <c r="K238" s="624"/>
      <c r="L238" s="624"/>
      <c r="M238" s="624"/>
      <c r="N238" s="624"/>
      <c r="O238" s="624"/>
      <c r="P238" s="624"/>
      <c r="Q238" s="624"/>
      <c r="R238" s="625"/>
      <c r="S238" s="111" t="str">
        <f>IF(CNGE_2024_M1_Secc1_Sub2!$M454="","",CNGE_2024_M1_Secc1_Sub2!$M454)</f>
        <v/>
      </c>
      <c r="T238" s="111" t="str">
        <f>IF(CNGE_2024_M1_Secc1_Sub2!$S454="","",CNGE_2024_M1_Secc1_Sub2!$S454)</f>
        <v/>
      </c>
      <c r="U238" s="111" t="str">
        <f>IF(CNGE_2024_M1_Secc1_Sub2!$Y454="","",CNGE_2024_M1_Secc1_Sub2!$Y454)</f>
        <v/>
      </c>
      <c r="V238" s="111"/>
      <c r="W238" s="111"/>
      <c r="X238" s="111"/>
      <c r="Y238" s="111"/>
      <c r="Z238" s="111"/>
      <c r="AA238" s="111"/>
      <c r="AB238" s="111"/>
      <c r="AC238" s="111"/>
      <c r="AD238" s="111"/>
      <c r="AG238" s="269">
        <f t="shared" si="61"/>
        <v>0</v>
      </c>
      <c r="AH238" s="298" t="str">
        <f t="shared" si="62"/>
        <v/>
      </c>
      <c r="AI238" s="299">
        <f t="shared" si="63"/>
        <v>0</v>
      </c>
      <c r="AJ238" s="300">
        <f t="shared" si="64"/>
        <v>0</v>
      </c>
      <c r="AK238" s="301">
        <f t="shared" si="65"/>
        <v>0</v>
      </c>
      <c r="AL238" s="298">
        <f t="shared" si="66"/>
        <v>0</v>
      </c>
      <c r="AM238" s="299">
        <f t="shared" si="67"/>
        <v>0</v>
      </c>
      <c r="AN238" s="300">
        <f t="shared" si="68"/>
        <v>0</v>
      </c>
      <c r="AO238" s="301">
        <f t="shared" si="69"/>
        <v>0</v>
      </c>
      <c r="AP238" s="298">
        <f t="shared" si="70"/>
        <v>0</v>
      </c>
      <c r="AQ238" s="299">
        <f t="shared" si="71"/>
        <v>0</v>
      </c>
      <c r="AR238" s="300">
        <f t="shared" si="72"/>
        <v>0</v>
      </c>
      <c r="AS238" s="301">
        <f t="shared" si="73"/>
        <v>0</v>
      </c>
      <c r="AT238" s="298">
        <f t="shared" si="74"/>
        <v>0</v>
      </c>
      <c r="AU238" s="299">
        <f t="shared" si="75"/>
        <v>0</v>
      </c>
      <c r="AV238" s="300">
        <f t="shared" si="76"/>
        <v>0</v>
      </c>
      <c r="AW238" s="301">
        <f t="shared" si="77"/>
        <v>0</v>
      </c>
      <c r="AX238" s="371">
        <f t="shared" si="78"/>
        <v>0</v>
      </c>
      <c r="AY238" s="303">
        <f t="shared" si="79"/>
        <v>0</v>
      </c>
      <c r="AZ238" s="291" t="str">
        <f>IF(AY238=0,"",
IF(SUM($AY$158:AY238)=1,BA238,
IF($AY$278&gt;SUM($AY$158:AY238),_xlfn.CONCAT(", ",BA238),
IF($AY$278=SUM($AY$158:AY238),_xlfn.CONCAT(" y ",BA238)))))</f>
        <v/>
      </c>
      <c r="BA238" s="231" t="s">
        <v>6292</v>
      </c>
      <c r="BB238" s="290">
        <f t="shared" si="80"/>
        <v>0</v>
      </c>
      <c r="BC238" s="291" t="str">
        <f>IF(BB238=0,"",
IF(SUM($BB$158:BB238)=1,BD238,
IF($BB$278&gt;SUM($BB$158:BB238),_xlfn.CONCAT(", ",BD238),
IF($BB$278=SUM($BB$158:BB238),_xlfn.CONCAT(" y ",BD238)))))</f>
        <v/>
      </c>
      <c r="BD238" s="231" t="s">
        <v>6292</v>
      </c>
      <c r="BE238" s="483" t="str">
        <f t="shared" si="81"/>
        <v/>
      </c>
      <c r="BF238" s="484">
        <f t="shared" si="82"/>
        <v>0</v>
      </c>
      <c r="BG238" s="485">
        <f t="shared" si="83"/>
        <v>0</v>
      </c>
      <c r="BH238" s="486">
        <f t="shared" si="84"/>
        <v>0</v>
      </c>
      <c r="BI238" s="483" t="str">
        <f t="shared" si="85"/>
        <v/>
      </c>
      <c r="BJ238" s="484">
        <f t="shared" si="86"/>
        <v>0</v>
      </c>
      <c r="BK238" s="485">
        <f t="shared" si="87"/>
        <v>0</v>
      </c>
      <c r="BL238" s="486">
        <f t="shared" si="88"/>
        <v>0</v>
      </c>
      <c r="BM238" s="483" t="str">
        <f t="shared" si="89"/>
        <v/>
      </c>
      <c r="BN238" s="484">
        <f t="shared" si="90"/>
        <v>0</v>
      </c>
      <c r="BO238" s="485">
        <f t="shared" si="91"/>
        <v>0</v>
      </c>
      <c r="BP238" s="486">
        <f t="shared" si="92"/>
        <v>0</v>
      </c>
    </row>
    <row r="239" spans="1:68" ht="15" hidden="1" customHeight="1">
      <c r="A239" s="6"/>
      <c r="B239" s="5"/>
      <c r="C239" s="85" t="s">
        <v>186</v>
      </c>
      <c r="D239" s="623" t="str">
        <f>IF(CNGE_2024_M1_Secc1_Sub1!$D123="","",CNGE_2024_M1_Secc1_Sub1!$D123)</f>
        <v/>
      </c>
      <c r="E239" s="624"/>
      <c r="F239" s="624"/>
      <c r="G239" s="624"/>
      <c r="H239" s="624"/>
      <c r="I239" s="624"/>
      <c r="J239" s="624"/>
      <c r="K239" s="624"/>
      <c r="L239" s="624"/>
      <c r="M239" s="624"/>
      <c r="N239" s="624"/>
      <c r="O239" s="624"/>
      <c r="P239" s="624"/>
      <c r="Q239" s="624"/>
      <c r="R239" s="625"/>
      <c r="S239" s="111" t="str">
        <f>IF(CNGE_2024_M1_Secc1_Sub2!$M455="","",CNGE_2024_M1_Secc1_Sub2!$M455)</f>
        <v/>
      </c>
      <c r="T239" s="111" t="str">
        <f>IF(CNGE_2024_M1_Secc1_Sub2!$S455="","",CNGE_2024_M1_Secc1_Sub2!$S455)</f>
        <v/>
      </c>
      <c r="U239" s="111" t="str">
        <f>IF(CNGE_2024_M1_Secc1_Sub2!$Y455="","",CNGE_2024_M1_Secc1_Sub2!$Y455)</f>
        <v/>
      </c>
      <c r="V239" s="111"/>
      <c r="W239" s="111"/>
      <c r="X239" s="111"/>
      <c r="Y239" s="111"/>
      <c r="Z239" s="111"/>
      <c r="AA239" s="111"/>
      <c r="AB239" s="111"/>
      <c r="AC239" s="111"/>
      <c r="AD239" s="111"/>
      <c r="AG239" s="269">
        <f t="shared" si="61"/>
        <v>0</v>
      </c>
      <c r="AH239" s="298" t="str">
        <f t="shared" si="62"/>
        <v/>
      </c>
      <c r="AI239" s="299">
        <f t="shared" si="63"/>
        <v>0</v>
      </c>
      <c r="AJ239" s="300">
        <f t="shared" si="64"/>
        <v>0</v>
      </c>
      <c r="AK239" s="301">
        <f t="shared" si="65"/>
        <v>0</v>
      </c>
      <c r="AL239" s="298">
        <f t="shared" si="66"/>
        <v>0</v>
      </c>
      <c r="AM239" s="299">
        <f t="shared" si="67"/>
        <v>0</v>
      </c>
      <c r="AN239" s="300">
        <f t="shared" si="68"/>
        <v>0</v>
      </c>
      <c r="AO239" s="301">
        <f t="shared" si="69"/>
        <v>0</v>
      </c>
      <c r="AP239" s="298">
        <f t="shared" si="70"/>
        <v>0</v>
      </c>
      <c r="AQ239" s="299">
        <f t="shared" si="71"/>
        <v>0</v>
      </c>
      <c r="AR239" s="300">
        <f t="shared" si="72"/>
        <v>0</v>
      </c>
      <c r="AS239" s="301">
        <f t="shared" si="73"/>
        <v>0</v>
      </c>
      <c r="AT239" s="298">
        <f t="shared" si="74"/>
        <v>0</v>
      </c>
      <c r="AU239" s="299">
        <f t="shared" si="75"/>
        <v>0</v>
      </c>
      <c r="AV239" s="300">
        <f t="shared" si="76"/>
        <v>0</v>
      </c>
      <c r="AW239" s="301">
        <f t="shared" si="77"/>
        <v>0</v>
      </c>
      <c r="AX239" s="371">
        <f t="shared" si="78"/>
        <v>0</v>
      </c>
      <c r="AY239" s="303">
        <f t="shared" si="79"/>
        <v>0</v>
      </c>
      <c r="AZ239" s="291" t="str">
        <f>IF(AY239=0,"",
IF(SUM($AY$158:AY239)=1,BA239,
IF($AY$278&gt;SUM($AY$158:AY239),_xlfn.CONCAT(", ",BA239),
IF($AY$278=SUM($AY$158:AY239),_xlfn.CONCAT(" y ",BA239)))))</f>
        <v/>
      </c>
      <c r="BA239" s="231" t="s">
        <v>6293</v>
      </c>
      <c r="BB239" s="290">
        <f t="shared" si="80"/>
        <v>0</v>
      </c>
      <c r="BC239" s="291" t="str">
        <f>IF(BB239=0,"",
IF(SUM($BB$158:BB239)=1,BD239,
IF($BB$278&gt;SUM($BB$158:BB239),_xlfn.CONCAT(", ",BD239),
IF($BB$278=SUM($BB$158:BB239),_xlfn.CONCAT(" y ",BD239)))))</f>
        <v/>
      </c>
      <c r="BD239" s="231" t="s">
        <v>6293</v>
      </c>
      <c r="BE239" s="483" t="str">
        <f t="shared" si="81"/>
        <v/>
      </c>
      <c r="BF239" s="484">
        <f t="shared" si="82"/>
        <v>0</v>
      </c>
      <c r="BG239" s="485">
        <f t="shared" si="83"/>
        <v>0</v>
      </c>
      <c r="BH239" s="486">
        <f t="shared" si="84"/>
        <v>0</v>
      </c>
      <c r="BI239" s="483" t="str">
        <f t="shared" si="85"/>
        <v/>
      </c>
      <c r="BJ239" s="484">
        <f t="shared" si="86"/>
        <v>0</v>
      </c>
      <c r="BK239" s="485">
        <f t="shared" si="87"/>
        <v>0</v>
      </c>
      <c r="BL239" s="486">
        <f t="shared" si="88"/>
        <v>0</v>
      </c>
      <c r="BM239" s="483" t="str">
        <f t="shared" si="89"/>
        <v/>
      </c>
      <c r="BN239" s="484">
        <f t="shared" si="90"/>
        <v>0</v>
      </c>
      <c r="BO239" s="485">
        <f t="shared" si="91"/>
        <v>0</v>
      </c>
      <c r="BP239" s="486">
        <f t="shared" si="92"/>
        <v>0</v>
      </c>
    </row>
    <row r="240" spans="1:68" ht="15" hidden="1" customHeight="1">
      <c r="A240" s="6"/>
      <c r="B240" s="5"/>
      <c r="C240" s="85" t="s">
        <v>187</v>
      </c>
      <c r="D240" s="623" t="str">
        <f>IF(CNGE_2024_M1_Secc1_Sub1!$D124="","",CNGE_2024_M1_Secc1_Sub1!$D124)</f>
        <v/>
      </c>
      <c r="E240" s="624"/>
      <c r="F240" s="624"/>
      <c r="G240" s="624"/>
      <c r="H240" s="624"/>
      <c r="I240" s="624"/>
      <c r="J240" s="624"/>
      <c r="K240" s="624"/>
      <c r="L240" s="624"/>
      <c r="M240" s="624"/>
      <c r="N240" s="624"/>
      <c r="O240" s="624"/>
      <c r="P240" s="624"/>
      <c r="Q240" s="624"/>
      <c r="R240" s="625"/>
      <c r="S240" s="111" t="str">
        <f>IF(CNGE_2024_M1_Secc1_Sub2!$M456="","",CNGE_2024_M1_Secc1_Sub2!$M456)</f>
        <v/>
      </c>
      <c r="T240" s="111" t="str">
        <f>IF(CNGE_2024_M1_Secc1_Sub2!$S456="","",CNGE_2024_M1_Secc1_Sub2!$S456)</f>
        <v/>
      </c>
      <c r="U240" s="111" t="str">
        <f>IF(CNGE_2024_M1_Secc1_Sub2!$Y456="","",CNGE_2024_M1_Secc1_Sub2!$Y456)</f>
        <v/>
      </c>
      <c r="V240" s="111"/>
      <c r="W240" s="111"/>
      <c r="X240" s="111"/>
      <c r="Y240" s="111"/>
      <c r="Z240" s="111"/>
      <c r="AA240" s="111"/>
      <c r="AB240" s="111"/>
      <c r="AC240" s="111"/>
      <c r="AD240" s="111"/>
      <c r="AG240" s="269">
        <f t="shared" si="61"/>
        <v>0</v>
      </c>
      <c r="AH240" s="298" t="str">
        <f t="shared" si="62"/>
        <v/>
      </c>
      <c r="AI240" s="299">
        <f t="shared" si="63"/>
        <v>0</v>
      </c>
      <c r="AJ240" s="300">
        <f t="shared" si="64"/>
        <v>0</v>
      </c>
      <c r="AK240" s="301">
        <f t="shared" si="65"/>
        <v>0</v>
      </c>
      <c r="AL240" s="298">
        <f t="shared" si="66"/>
        <v>0</v>
      </c>
      <c r="AM240" s="299">
        <f t="shared" si="67"/>
        <v>0</v>
      </c>
      <c r="AN240" s="300">
        <f t="shared" si="68"/>
        <v>0</v>
      </c>
      <c r="AO240" s="301">
        <f t="shared" si="69"/>
        <v>0</v>
      </c>
      <c r="AP240" s="298">
        <f t="shared" si="70"/>
        <v>0</v>
      </c>
      <c r="AQ240" s="299">
        <f t="shared" si="71"/>
        <v>0</v>
      </c>
      <c r="AR240" s="300">
        <f t="shared" si="72"/>
        <v>0</v>
      </c>
      <c r="AS240" s="301">
        <f t="shared" si="73"/>
        <v>0</v>
      </c>
      <c r="AT240" s="298">
        <f t="shared" si="74"/>
        <v>0</v>
      </c>
      <c r="AU240" s="299">
        <f t="shared" si="75"/>
        <v>0</v>
      </c>
      <c r="AV240" s="300">
        <f t="shared" si="76"/>
        <v>0</v>
      </c>
      <c r="AW240" s="301">
        <f t="shared" si="77"/>
        <v>0</v>
      </c>
      <c r="AX240" s="371">
        <f t="shared" si="78"/>
        <v>0</v>
      </c>
      <c r="AY240" s="303">
        <f t="shared" si="79"/>
        <v>0</v>
      </c>
      <c r="AZ240" s="291" t="str">
        <f>IF(AY240=0,"",
IF(SUM($AY$158:AY240)=1,BA240,
IF($AY$278&gt;SUM($AY$158:AY240),_xlfn.CONCAT(", ",BA240),
IF($AY$278=SUM($AY$158:AY240),_xlfn.CONCAT(" y ",BA240)))))</f>
        <v/>
      </c>
      <c r="BA240" s="231" t="s">
        <v>6294</v>
      </c>
      <c r="BB240" s="290">
        <f t="shared" si="80"/>
        <v>0</v>
      </c>
      <c r="BC240" s="291" t="str">
        <f>IF(BB240=0,"",
IF(SUM($BB$158:BB240)=1,BD240,
IF($BB$278&gt;SUM($BB$158:BB240),_xlfn.CONCAT(", ",BD240),
IF($BB$278=SUM($BB$158:BB240),_xlfn.CONCAT(" y ",BD240)))))</f>
        <v/>
      </c>
      <c r="BD240" s="231" t="s">
        <v>6294</v>
      </c>
      <c r="BE240" s="483" t="str">
        <f t="shared" si="81"/>
        <v/>
      </c>
      <c r="BF240" s="484">
        <f t="shared" si="82"/>
        <v>0</v>
      </c>
      <c r="BG240" s="485">
        <f t="shared" si="83"/>
        <v>0</v>
      </c>
      <c r="BH240" s="486">
        <f t="shared" si="84"/>
        <v>0</v>
      </c>
      <c r="BI240" s="483" t="str">
        <f t="shared" si="85"/>
        <v/>
      </c>
      <c r="BJ240" s="484">
        <f t="shared" si="86"/>
        <v>0</v>
      </c>
      <c r="BK240" s="485">
        <f t="shared" si="87"/>
        <v>0</v>
      </c>
      <c r="BL240" s="486">
        <f t="shared" si="88"/>
        <v>0</v>
      </c>
      <c r="BM240" s="483" t="str">
        <f t="shared" si="89"/>
        <v/>
      </c>
      <c r="BN240" s="484">
        <f t="shared" si="90"/>
        <v>0</v>
      </c>
      <c r="BO240" s="485">
        <f t="shared" si="91"/>
        <v>0</v>
      </c>
      <c r="BP240" s="486">
        <f t="shared" si="92"/>
        <v>0</v>
      </c>
    </row>
    <row r="241" spans="1:68" ht="15" hidden="1" customHeight="1">
      <c r="A241" s="6"/>
      <c r="B241" s="5"/>
      <c r="C241" s="85" t="s">
        <v>188</v>
      </c>
      <c r="D241" s="623" t="str">
        <f>IF(CNGE_2024_M1_Secc1_Sub1!$D125="","",CNGE_2024_M1_Secc1_Sub1!$D125)</f>
        <v/>
      </c>
      <c r="E241" s="624"/>
      <c r="F241" s="624"/>
      <c r="G241" s="624"/>
      <c r="H241" s="624"/>
      <c r="I241" s="624"/>
      <c r="J241" s="624"/>
      <c r="K241" s="624"/>
      <c r="L241" s="624"/>
      <c r="M241" s="624"/>
      <c r="N241" s="624"/>
      <c r="O241" s="624"/>
      <c r="P241" s="624"/>
      <c r="Q241" s="624"/>
      <c r="R241" s="625"/>
      <c r="S241" s="111" t="str">
        <f>IF(CNGE_2024_M1_Secc1_Sub2!$M457="","",CNGE_2024_M1_Secc1_Sub2!$M457)</f>
        <v/>
      </c>
      <c r="T241" s="111" t="str">
        <f>IF(CNGE_2024_M1_Secc1_Sub2!$S457="","",CNGE_2024_M1_Secc1_Sub2!$S457)</f>
        <v/>
      </c>
      <c r="U241" s="111" t="str">
        <f>IF(CNGE_2024_M1_Secc1_Sub2!$Y457="","",CNGE_2024_M1_Secc1_Sub2!$Y457)</f>
        <v/>
      </c>
      <c r="V241" s="111"/>
      <c r="W241" s="111"/>
      <c r="X241" s="111"/>
      <c r="Y241" s="111"/>
      <c r="Z241" s="111"/>
      <c r="AA241" s="111"/>
      <c r="AB241" s="111"/>
      <c r="AC241" s="111"/>
      <c r="AD241" s="111"/>
      <c r="AG241" s="269">
        <f t="shared" si="61"/>
        <v>0</v>
      </c>
      <c r="AH241" s="298" t="str">
        <f t="shared" si="62"/>
        <v/>
      </c>
      <c r="AI241" s="299">
        <f t="shared" si="63"/>
        <v>0</v>
      </c>
      <c r="AJ241" s="300">
        <f t="shared" si="64"/>
        <v>0</v>
      </c>
      <c r="AK241" s="301">
        <f t="shared" si="65"/>
        <v>0</v>
      </c>
      <c r="AL241" s="298">
        <f t="shared" si="66"/>
        <v>0</v>
      </c>
      <c r="AM241" s="299">
        <f t="shared" si="67"/>
        <v>0</v>
      </c>
      <c r="AN241" s="300">
        <f t="shared" si="68"/>
        <v>0</v>
      </c>
      <c r="AO241" s="301">
        <f t="shared" si="69"/>
        <v>0</v>
      </c>
      <c r="AP241" s="298">
        <f t="shared" si="70"/>
        <v>0</v>
      </c>
      <c r="AQ241" s="299">
        <f t="shared" si="71"/>
        <v>0</v>
      </c>
      <c r="AR241" s="300">
        <f t="shared" si="72"/>
        <v>0</v>
      </c>
      <c r="AS241" s="301">
        <f t="shared" si="73"/>
        <v>0</v>
      </c>
      <c r="AT241" s="298">
        <f t="shared" si="74"/>
        <v>0</v>
      </c>
      <c r="AU241" s="299">
        <f t="shared" si="75"/>
        <v>0</v>
      </c>
      <c r="AV241" s="300">
        <f t="shared" si="76"/>
        <v>0</v>
      </c>
      <c r="AW241" s="301">
        <f t="shared" si="77"/>
        <v>0</v>
      </c>
      <c r="AX241" s="371">
        <f t="shared" si="78"/>
        <v>0</v>
      </c>
      <c r="AY241" s="303">
        <f t="shared" si="79"/>
        <v>0</v>
      </c>
      <c r="AZ241" s="291" t="str">
        <f>IF(AY241=0,"",
IF(SUM($AY$158:AY241)=1,BA241,
IF($AY$278&gt;SUM($AY$158:AY241),_xlfn.CONCAT(", ",BA241),
IF($AY$278=SUM($AY$158:AY241),_xlfn.CONCAT(" y ",BA241)))))</f>
        <v/>
      </c>
      <c r="BA241" s="231" t="s">
        <v>6295</v>
      </c>
      <c r="BB241" s="290">
        <f t="shared" si="80"/>
        <v>0</v>
      </c>
      <c r="BC241" s="291" t="str">
        <f>IF(BB241=0,"",
IF(SUM($BB$158:BB241)=1,BD241,
IF($BB$278&gt;SUM($BB$158:BB241),_xlfn.CONCAT(", ",BD241),
IF($BB$278=SUM($BB$158:BB241),_xlfn.CONCAT(" y ",BD241)))))</f>
        <v/>
      </c>
      <c r="BD241" s="231" t="s">
        <v>6295</v>
      </c>
      <c r="BE241" s="483" t="str">
        <f t="shared" si="81"/>
        <v/>
      </c>
      <c r="BF241" s="484">
        <f t="shared" si="82"/>
        <v>0</v>
      </c>
      <c r="BG241" s="485">
        <f t="shared" si="83"/>
        <v>0</v>
      </c>
      <c r="BH241" s="486">
        <f t="shared" si="84"/>
        <v>0</v>
      </c>
      <c r="BI241" s="483" t="str">
        <f t="shared" si="85"/>
        <v/>
      </c>
      <c r="BJ241" s="484">
        <f t="shared" si="86"/>
        <v>0</v>
      </c>
      <c r="BK241" s="485">
        <f t="shared" si="87"/>
        <v>0</v>
      </c>
      <c r="BL241" s="486">
        <f t="shared" si="88"/>
        <v>0</v>
      </c>
      <c r="BM241" s="483" t="str">
        <f t="shared" si="89"/>
        <v/>
      </c>
      <c r="BN241" s="484">
        <f t="shared" si="90"/>
        <v>0</v>
      </c>
      <c r="BO241" s="485">
        <f t="shared" si="91"/>
        <v>0</v>
      </c>
      <c r="BP241" s="486">
        <f t="shared" si="92"/>
        <v>0</v>
      </c>
    </row>
    <row r="242" spans="1:68" ht="15" hidden="1" customHeight="1">
      <c r="A242" s="6"/>
      <c r="B242" s="5"/>
      <c r="C242" s="85" t="s">
        <v>189</v>
      </c>
      <c r="D242" s="623" t="str">
        <f>IF(CNGE_2024_M1_Secc1_Sub1!$D126="","",CNGE_2024_M1_Secc1_Sub1!$D126)</f>
        <v/>
      </c>
      <c r="E242" s="624"/>
      <c r="F242" s="624"/>
      <c r="G242" s="624"/>
      <c r="H242" s="624"/>
      <c r="I242" s="624"/>
      <c r="J242" s="624"/>
      <c r="K242" s="624"/>
      <c r="L242" s="624"/>
      <c r="M242" s="624"/>
      <c r="N242" s="624"/>
      <c r="O242" s="624"/>
      <c r="P242" s="624"/>
      <c r="Q242" s="624"/>
      <c r="R242" s="625"/>
      <c r="S242" s="111" t="str">
        <f>IF(CNGE_2024_M1_Secc1_Sub2!$M458="","",CNGE_2024_M1_Secc1_Sub2!$M458)</f>
        <v/>
      </c>
      <c r="T242" s="111" t="str">
        <f>IF(CNGE_2024_M1_Secc1_Sub2!$S458="","",CNGE_2024_M1_Secc1_Sub2!$S458)</f>
        <v/>
      </c>
      <c r="U242" s="111" t="str">
        <f>IF(CNGE_2024_M1_Secc1_Sub2!$Y458="","",CNGE_2024_M1_Secc1_Sub2!$Y458)</f>
        <v/>
      </c>
      <c r="V242" s="111"/>
      <c r="W242" s="111"/>
      <c r="X242" s="111"/>
      <c r="Y242" s="111"/>
      <c r="Z242" s="111"/>
      <c r="AA242" s="111"/>
      <c r="AB242" s="111"/>
      <c r="AC242" s="111"/>
      <c r="AD242" s="111"/>
      <c r="AG242" s="269">
        <f t="shared" si="61"/>
        <v>0</v>
      </c>
      <c r="AH242" s="298" t="str">
        <f t="shared" si="62"/>
        <v/>
      </c>
      <c r="AI242" s="299">
        <f t="shared" si="63"/>
        <v>0</v>
      </c>
      <c r="AJ242" s="300">
        <f t="shared" si="64"/>
        <v>0</v>
      </c>
      <c r="AK242" s="301">
        <f t="shared" si="65"/>
        <v>0</v>
      </c>
      <c r="AL242" s="298">
        <f t="shared" si="66"/>
        <v>0</v>
      </c>
      <c r="AM242" s="299">
        <f t="shared" si="67"/>
        <v>0</v>
      </c>
      <c r="AN242" s="300">
        <f t="shared" si="68"/>
        <v>0</v>
      </c>
      <c r="AO242" s="301">
        <f t="shared" si="69"/>
        <v>0</v>
      </c>
      <c r="AP242" s="298">
        <f t="shared" si="70"/>
        <v>0</v>
      </c>
      <c r="AQ242" s="299">
        <f t="shared" si="71"/>
        <v>0</v>
      </c>
      <c r="AR242" s="300">
        <f t="shared" si="72"/>
        <v>0</v>
      </c>
      <c r="AS242" s="301">
        <f t="shared" si="73"/>
        <v>0</v>
      </c>
      <c r="AT242" s="298">
        <f t="shared" si="74"/>
        <v>0</v>
      </c>
      <c r="AU242" s="299">
        <f t="shared" si="75"/>
        <v>0</v>
      </c>
      <c r="AV242" s="300">
        <f t="shared" si="76"/>
        <v>0</v>
      </c>
      <c r="AW242" s="301">
        <f t="shared" si="77"/>
        <v>0</v>
      </c>
      <c r="AX242" s="371">
        <f t="shared" si="78"/>
        <v>0</v>
      </c>
      <c r="AY242" s="303">
        <f t="shared" si="79"/>
        <v>0</v>
      </c>
      <c r="AZ242" s="291" t="str">
        <f>IF(AY242=0,"",
IF(SUM($AY$158:AY242)=1,BA242,
IF($AY$278&gt;SUM($AY$158:AY242),_xlfn.CONCAT(", ",BA242),
IF($AY$278=SUM($AY$158:AY242),_xlfn.CONCAT(" y ",BA242)))))</f>
        <v/>
      </c>
      <c r="BA242" s="231" t="s">
        <v>6296</v>
      </c>
      <c r="BB242" s="290">
        <f t="shared" si="80"/>
        <v>0</v>
      </c>
      <c r="BC242" s="291" t="str">
        <f>IF(BB242=0,"",
IF(SUM($BB$158:BB242)=1,BD242,
IF($BB$278&gt;SUM($BB$158:BB242),_xlfn.CONCAT(", ",BD242),
IF($BB$278=SUM($BB$158:BB242),_xlfn.CONCAT(" y ",BD242)))))</f>
        <v/>
      </c>
      <c r="BD242" s="231" t="s">
        <v>6296</v>
      </c>
      <c r="BE242" s="483" t="str">
        <f t="shared" si="81"/>
        <v/>
      </c>
      <c r="BF242" s="484">
        <f t="shared" si="82"/>
        <v>0</v>
      </c>
      <c r="BG242" s="485">
        <f t="shared" si="83"/>
        <v>0</v>
      </c>
      <c r="BH242" s="486">
        <f t="shared" si="84"/>
        <v>0</v>
      </c>
      <c r="BI242" s="483" t="str">
        <f t="shared" si="85"/>
        <v/>
      </c>
      <c r="BJ242" s="484">
        <f t="shared" si="86"/>
        <v>0</v>
      </c>
      <c r="BK242" s="485">
        <f t="shared" si="87"/>
        <v>0</v>
      </c>
      <c r="BL242" s="486">
        <f t="shared" si="88"/>
        <v>0</v>
      </c>
      <c r="BM242" s="483" t="str">
        <f t="shared" si="89"/>
        <v/>
      </c>
      <c r="BN242" s="484">
        <f t="shared" si="90"/>
        <v>0</v>
      </c>
      <c r="BO242" s="485">
        <f t="shared" si="91"/>
        <v>0</v>
      </c>
      <c r="BP242" s="486">
        <f t="shared" si="92"/>
        <v>0</v>
      </c>
    </row>
    <row r="243" spans="1:68" ht="15" hidden="1" customHeight="1">
      <c r="A243" s="6"/>
      <c r="B243" s="5"/>
      <c r="C243" s="85" t="s">
        <v>190</v>
      </c>
      <c r="D243" s="623" t="str">
        <f>IF(CNGE_2024_M1_Secc1_Sub1!$D127="","",CNGE_2024_M1_Secc1_Sub1!$D127)</f>
        <v/>
      </c>
      <c r="E243" s="624"/>
      <c r="F243" s="624"/>
      <c r="G243" s="624"/>
      <c r="H243" s="624"/>
      <c r="I243" s="624"/>
      <c r="J243" s="624"/>
      <c r="K243" s="624"/>
      <c r="L243" s="624"/>
      <c r="M243" s="624"/>
      <c r="N243" s="624"/>
      <c r="O243" s="624"/>
      <c r="P243" s="624"/>
      <c r="Q243" s="624"/>
      <c r="R243" s="625"/>
      <c r="S243" s="111" t="str">
        <f>IF(CNGE_2024_M1_Secc1_Sub2!$M459="","",CNGE_2024_M1_Secc1_Sub2!$M459)</f>
        <v/>
      </c>
      <c r="T243" s="111" t="str">
        <f>IF(CNGE_2024_M1_Secc1_Sub2!$S459="","",CNGE_2024_M1_Secc1_Sub2!$S459)</f>
        <v/>
      </c>
      <c r="U243" s="111" t="str">
        <f>IF(CNGE_2024_M1_Secc1_Sub2!$Y459="","",CNGE_2024_M1_Secc1_Sub2!$Y459)</f>
        <v/>
      </c>
      <c r="V243" s="111"/>
      <c r="W243" s="111"/>
      <c r="X243" s="111"/>
      <c r="Y243" s="111"/>
      <c r="Z243" s="111"/>
      <c r="AA243" s="111"/>
      <c r="AB243" s="111"/>
      <c r="AC243" s="111"/>
      <c r="AD243" s="111"/>
      <c r="AG243" s="269">
        <f t="shared" si="61"/>
        <v>0</v>
      </c>
      <c r="AH243" s="298" t="str">
        <f t="shared" si="62"/>
        <v/>
      </c>
      <c r="AI243" s="299">
        <f t="shared" si="63"/>
        <v>0</v>
      </c>
      <c r="AJ243" s="300">
        <f t="shared" si="64"/>
        <v>0</v>
      </c>
      <c r="AK243" s="301">
        <f t="shared" si="65"/>
        <v>0</v>
      </c>
      <c r="AL243" s="298">
        <f t="shared" si="66"/>
        <v>0</v>
      </c>
      <c r="AM243" s="299">
        <f t="shared" si="67"/>
        <v>0</v>
      </c>
      <c r="AN243" s="300">
        <f t="shared" si="68"/>
        <v>0</v>
      </c>
      <c r="AO243" s="301">
        <f t="shared" si="69"/>
        <v>0</v>
      </c>
      <c r="AP243" s="298">
        <f t="shared" si="70"/>
        <v>0</v>
      </c>
      <c r="AQ243" s="299">
        <f t="shared" si="71"/>
        <v>0</v>
      </c>
      <c r="AR243" s="300">
        <f t="shared" si="72"/>
        <v>0</v>
      </c>
      <c r="AS243" s="301">
        <f t="shared" si="73"/>
        <v>0</v>
      </c>
      <c r="AT243" s="298">
        <f t="shared" si="74"/>
        <v>0</v>
      </c>
      <c r="AU243" s="299">
        <f t="shared" si="75"/>
        <v>0</v>
      </c>
      <c r="AV243" s="300">
        <f t="shared" si="76"/>
        <v>0</v>
      </c>
      <c r="AW243" s="301">
        <f t="shared" si="77"/>
        <v>0</v>
      </c>
      <c r="AX243" s="371">
        <f t="shared" si="78"/>
        <v>0</v>
      </c>
      <c r="AY243" s="303">
        <f t="shared" si="79"/>
        <v>0</v>
      </c>
      <c r="AZ243" s="291" t="str">
        <f>IF(AY243=0,"",
IF(SUM($AY$158:AY243)=1,BA243,
IF($AY$278&gt;SUM($AY$158:AY243),_xlfn.CONCAT(", ",BA243),
IF($AY$278=SUM($AY$158:AY243),_xlfn.CONCAT(" y ",BA243)))))</f>
        <v/>
      </c>
      <c r="BA243" s="231" t="s">
        <v>6297</v>
      </c>
      <c r="BB243" s="290">
        <f t="shared" si="80"/>
        <v>0</v>
      </c>
      <c r="BC243" s="291" t="str">
        <f>IF(BB243=0,"",
IF(SUM($BB$158:BB243)=1,BD243,
IF($BB$278&gt;SUM($BB$158:BB243),_xlfn.CONCAT(", ",BD243),
IF($BB$278=SUM($BB$158:BB243),_xlfn.CONCAT(" y ",BD243)))))</f>
        <v/>
      </c>
      <c r="BD243" s="231" t="s">
        <v>6297</v>
      </c>
      <c r="BE243" s="483" t="str">
        <f t="shared" si="81"/>
        <v/>
      </c>
      <c r="BF243" s="484">
        <f t="shared" si="82"/>
        <v>0</v>
      </c>
      <c r="BG243" s="485">
        <f t="shared" si="83"/>
        <v>0</v>
      </c>
      <c r="BH243" s="486">
        <f t="shared" si="84"/>
        <v>0</v>
      </c>
      <c r="BI243" s="483" t="str">
        <f t="shared" si="85"/>
        <v/>
      </c>
      <c r="BJ243" s="484">
        <f t="shared" si="86"/>
        <v>0</v>
      </c>
      <c r="BK243" s="485">
        <f t="shared" si="87"/>
        <v>0</v>
      </c>
      <c r="BL243" s="486">
        <f t="shared" si="88"/>
        <v>0</v>
      </c>
      <c r="BM243" s="483" t="str">
        <f t="shared" si="89"/>
        <v/>
      </c>
      <c r="BN243" s="484">
        <f t="shared" si="90"/>
        <v>0</v>
      </c>
      <c r="BO243" s="485">
        <f t="shared" si="91"/>
        <v>0</v>
      </c>
      <c r="BP243" s="486">
        <f t="shared" si="92"/>
        <v>0</v>
      </c>
    </row>
    <row r="244" spans="1:68" ht="15" hidden="1" customHeight="1">
      <c r="A244" s="6"/>
      <c r="B244" s="5"/>
      <c r="C244" s="85" t="s">
        <v>191</v>
      </c>
      <c r="D244" s="623" t="str">
        <f>IF(CNGE_2024_M1_Secc1_Sub1!$D128="","",CNGE_2024_M1_Secc1_Sub1!$D128)</f>
        <v/>
      </c>
      <c r="E244" s="624"/>
      <c r="F244" s="624"/>
      <c r="G244" s="624"/>
      <c r="H244" s="624"/>
      <c r="I244" s="624"/>
      <c r="J244" s="624"/>
      <c r="K244" s="624"/>
      <c r="L244" s="624"/>
      <c r="M244" s="624"/>
      <c r="N244" s="624"/>
      <c r="O244" s="624"/>
      <c r="P244" s="624"/>
      <c r="Q244" s="624"/>
      <c r="R244" s="625"/>
      <c r="S244" s="111" t="str">
        <f>IF(CNGE_2024_M1_Secc1_Sub2!$M460="","",CNGE_2024_M1_Secc1_Sub2!$M460)</f>
        <v/>
      </c>
      <c r="T244" s="111" t="str">
        <f>IF(CNGE_2024_M1_Secc1_Sub2!$S460="","",CNGE_2024_M1_Secc1_Sub2!$S460)</f>
        <v/>
      </c>
      <c r="U244" s="111" t="str">
        <f>IF(CNGE_2024_M1_Secc1_Sub2!$Y460="","",CNGE_2024_M1_Secc1_Sub2!$Y460)</f>
        <v/>
      </c>
      <c r="V244" s="111"/>
      <c r="W244" s="111"/>
      <c r="X244" s="111"/>
      <c r="Y244" s="111"/>
      <c r="Z244" s="111"/>
      <c r="AA244" s="111"/>
      <c r="AB244" s="111"/>
      <c r="AC244" s="111"/>
      <c r="AD244" s="111"/>
      <c r="AG244" s="269">
        <f t="shared" si="61"/>
        <v>0</v>
      </c>
      <c r="AH244" s="298" t="str">
        <f t="shared" si="62"/>
        <v/>
      </c>
      <c r="AI244" s="299">
        <f t="shared" si="63"/>
        <v>0</v>
      </c>
      <c r="AJ244" s="300">
        <f t="shared" si="64"/>
        <v>0</v>
      </c>
      <c r="AK244" s="301">
        <f t="shared" si="65"/>
        <v>0</v>
      </c>
      <c r="AL244" s="298">
        <f t="shared" si="66"/>
        <v>0</v>
      </c>
      <c r="AM244" s="299">
        <f t="shared" si="67"/>
        <v>0</v>
      </c>
      <c r="AN244" s="300">
        <f t="shared" si="68"/>
        <v>0</v>
      </c>
      <c r="AO244" s="301">
        <f t="shared" si="69"/>
        <v>0</v>
      </c>
      <c r="AP244" s="298">
        <f t="shared" si="70"/>
        <v>0</v>
      </c>
      <c r="AQ244" s="299">
        <f t="shared" si="71"/>
        <v>0</v>
      </c>
      <c r="AR244" s="300">
        <f t="shared" si="72"/>
        <v>0</v>
      </c>
      <c r="AS244" s="301">
        <f t="shared" si="73"/>
        <v>0</v>
      </c>
      <c r="AT244" s="298">
        <f t="shared" si="74"/>
        <v>0</v>
      </c>
      <c r="AU244" s="299">
        <f t="shared" si="75"/>
        <v>0</v>
      </c>
      <c r="AV244" s="300">
        <f t="shared" si="76"/>
        <v>0</v>
      </c>
      <c r="AW244" s="301">
        <f t="shared" si="77"/>
        <v>0</v>
      </c>
      <c r="AX244" s="371">
        <f t="shared" si="78"/>
        <v>0</v>
      </c>
      <c r="AY244" s="303">
        <f t="shared" si="79"/>
        <v>0</v>
      </c>
      <c r="AZ244" s="291" t="str">
        <f>IF(AY244=0,"",
IF(SUM($AY$158:AY244)=1,BA244,
IF($AY$278&gt;SUM($AY$158:AY244),_xlfn.CONCAT(", ",BA244),
IF($AY$278=SUM($AY$158:AY244),_xlfn.CONCAT(" y ",BA244)))))</f>
        <v/>
      </c>
      <c r="BA244" s="231" t="s">
        <v>6298</v>
      </c>
      <c r="BB244" s="290">
        <f t="shared" si="80"/>
        <v>0</v>
      </c>
      <c r="BC244" s="291" t="str">
        <f>IF(BB244=0,"",
IF(SUM($BB$158:BB244)=1,BD244,
IF($BB$278&gt;SUM($BB$158:BB244),_xlfn.CONCAT(", ",BD244),
IF($BB$278=SUM($BB$158:BB244),_xlfn.CONCAT(" y ",BD244)))))</f>
        <v/>
      </c>
      <c r="BD244" s="231" t="s">
        <v>6298</v>
      </c>
      <c r="BE244" s="483" t="str">
        <f t="shared" si="81"/>
        <v/>
      </c>
      <c r="BF244" s="484">
        <f t="shared" si="82"/>
        <v>0</v>
      </c>
      <c r="BG244" s="485">
        <f t="shared" si="83"/>
        <v>0</v>
      </c>
      <c r="BH244" s="486">
        <f t="shared" si="84"/>
        <v>0</v>
      </c>
      <c r="BI244" s="483" t="str">
        <f t="shared" si="85"/>
        <v/>
      </c>
      <c r="BJ244" s="484">
        <f t="shared" si="86"/>
        <v>0</v>
      </c>
      <c r="BK244" s="485">
        <f t="shared" si="87"/>
        <v>0</v>
      </c>
      <c r="BL244" s="486">
        <f t="shared" si="88"/>
        <v>0</v>
      </c>
      <c r="BM244" s="483" t="str">
        <f t="shared" si="89"/>
        <v/>
      </c>
      <c r="BN244" s="484">
        <f t="shared" si="90"/>
        <v>0</v>
      </c>
      <c r="BO244" s="485">
        <f t="shared" si="91"/>
        <v>0</v>
      </c>
      <c r="BP244" s="486">
        <f t="shared" si="92"/>
        <v>0</v>
      </c>
    </row>
    <row r="245" spans="1:68" ht="15" hidden="1" customHeight="1">
      <c r="A245" s="6"/>
      <c r="B245" s="5"/>
      <c r="C245" s="85" t="s">
        <v>192</v>
      </c>
      <c r="D245" s="623" t="str">
        <f>IF(CNGE_2024_M1_Secc1_Sub1!$D129="","",CNGE_2024_M1_Secc1_Sub1!$D129)</f>
        <v/>
      </c>
      <c r="E245" s="624"/>
      <c r="F245" s="624"/>
      <c r="G245" s="624"/>
      <c r="H245" s="624"/>
      <c r="I245" s="624"/>
      <c r="J245" s="624"/>
      <c r="K245" s="624"/>
      <c r="L245" s="624"/>
      <c r="M245" s="624"/>
      <c r="N245" s="624"/>
      <c r="O245" s="624"/>
      <c r="P245" s="624"/>
      <c r="Q245" s="624"/>
      <c r="R245" s="625"/>
      <c r="S245" s="111" t="str">
        <f>IF(CNGE_2024_M1_Secc1_Sub2!$M461="","",CNGE_2024_M1_Secc1_Sub2!$M461)</f>
        <v/>
      </c>
      <c r="T245" s="111" t="str">
        <f>IF(CNGE_2024_M1_Secc1_Sub2!$S461="","",CNGE_2024_M1_Secc1_Sub2!$S461)</f>
        <v/>
      </c>
      <c r="U245" s="111" t="str">
        <f>IF(CNGE_2024_M1_Secc1_Sub2!$Y461="","",CNGE_2024_M1_Secc1_Sub2!$Y461)</f>
        <v/>
      </c>
      <c r="V245" s="111"/>
      <c r="W245" s="111"/>
      <c r="X245" s="111"/>
      <c r="Y245" s="111"/>
      <c r="Z245" s="111"/>
      <c r="AA245" s="111"/>
      <c r="AB245" s="111"/>
      <c r="AC245" s="111"/>
      <c r="AD245" s="111"/>
      <c r="AG245" s="269">
        <f t="shared" si="61"/>
        <v>0</v>
      </c>
      <c r="AH245" s="298" t="str">
        <f t="shared" si="62"/>
        <v/>
      </c>
      <c r="AI245" s="299">
        <f t="shared" si="63"/>
        <v>0</v>
      </c>
      <c r="AJ245" s="300">
        <f t="shared" si="64"/>
        <v>0</v>
      </c>
      <c r="AK245" s="301">
        <f t="shared" si="65"/>
        <v>0</v>
      </c>
      <c r="AL245" s="298">
        <f t="shared" si="66"/>
        <v>0</v>
      </c>
      <c r="AM245" s="299">
        <f t="shared" si="67"/>
        <v>0</v>
      </c>
      <c r="AN245" s="300">
        <f t="shared" si="68"/>
        <v>0</v>
      </c>
      <c r="AO245" s="301">
        <f t="shared" si="69"/>
        <v>0</v>
      </c>
      <c r="AP245" s="298">
        <f t="shared" si="70"/>
        <v>0</v>
      </c>
      <c r="AQ245" s="299">
        <f t="shared" si="71"/>
        <v>0</v>
      </c>
      <c r="AR245" s="300">
        <f t="shared" si="72"/>
        <v>0</v>
      </c>
      <c r="AS245" s="301">
        <f t="shared" si="73"/>
        <v>0</v>
      </c>
      <c r="AT245" s="298">
        <f t="shared" si="74"/>
        <v>0</v>
      </c>
      <c r="AU245" s="299">
        <f t="shared" si="75"/>
        <v>0</v>
      </c>
      <c r="AV245" s="300">
        <f t="shared" si="76"/>
        <v>0</v>
      </c>
      <c r="AW245" s="301">
        <f t="shared" si="77"/>
        <v>0</v>
      </c>
      <c r="AX245" s="371">
        <f t="shared" si="78"/>
        <v>0</v>
      </c>
      <c r="AY245" s="303">
        <f t="shared" si="79"/>
        <v>0</v>
      </c>
      <c r="AZ245" s="291" t="str">
        <f>IF(AY245=0,"",
IF(SUM($AY$158:AY245)=1,BA245,
IF($AY$278&gt;SUM($AY$158:AY245),_xlfn.CONCAT(", ",BA245),
IF($AY$278=SUM($AY$158:AY245),_xlfn.CONCAT(" y ",BA245)))))</f>
        <v/>
      </c>
      <c r="BA245" s="231" t="s">
        <v>6299</v>
      </c>
      <c r="BB245" s="290">
        <f t="shared" si="80"/>
        <v>0</v>
      </c>
      <c r="BC245" s="291" t="str">
        <f>IF(BB245=0,"",
IF(SUM($BB$158:BB245)=1,BD245,
IF($BB$278&gt;SUM($BB$158:BB245),_xlfn.CONCAT(", ",BD245),
IF($BB$278=SUM($BB$158:BB245),_xlfn.CONCAT(" y ",BD245)))))</f>
        <v/>
      </c>
      <c r="BD245" s="231" t="s">
        <v>6299</v>
      </c>
      <c r="BE245" s="483" t="str">
        <f t="shared" si="81"/>
        <v/>
      </c>
      <c r="BF245" s="484">
        <f t="shared" si="82"/>
        <v>0</v>
      </c>
      <c r="BG245" s="485">
        <f t="shared" si="83"/>
        <v>0</v>
      </c>
      <c r="BH245" s="486">
        <f t="shared" si="84"/>
        <v>0</v>
      </c>
      <c r="BI245" s="483" t="str">
        <f t="shared" si="85"/>
        <v/>
      </c>
      <c r="BJ245" s="484">
        <f t="shared" si="86"/>
        <v>0</v>
      </c>
      <c r="BK245" s="485">
        <f t="shared" si="87"/>
        <v>0</v>
      </c>
      <c r="BL245" s="486">
        <f t="shared" si="88"/>
        <v>0</v>
      </c>
      <c r="BM245" s="483" t="str">
        <f t="shared" si="89"/>
        <v/>
      </c>
      <c r="BN245" s="484">
        <f t="shared" si="90"/>
        <v>0</v>
      </c>
      <c r="BO245" s="485">
        <f t="shared" si="91"/>
        <v>0</v>
      </c>
      <c r="BP245" s="486">
        <f t="shared" si="92"/>
        <v>0</v>
      </c>
    </row>
    <row r="246" spans="1:68" ht="15" hidden="1" customHeight="1">
      <c r="A246" s="6"/>
      <c r="B246" s="5"/>
      <c r="C246" s="85" t="s">
        <v>193</v>
      </c>
      <c r="D246" s="623" t="str">
        <f>IF(CNGE_2024_M1_Secc1_Sub1!$D130="","",CNGE_2024_M1_Secc1_Sub1!$D130)</f>
        <v/>
      </c>
      <c r="E246" s="624"/>
      <c r="F246" s="624"/>
      <c r="G246" s="624"/>
      <c r="H246" s="624"/>
      <c r="I246" s="624"/>
      <c r="J246" s="624"/>
      <c r="K246" s="624"/>
      <c r="L246" s="624"/>
      <c r="M246" s="624"/>
      <c r="N246" s="624"/>
      <c r="O246" s="624"/>
      <c r="P246" s="624"/>
      <c r="Q246" s="624"/>
      <c r="R246" s="625"/>
      <c r="S246" s="111" t="str">
        <f>IF(CNGE_2024_M1_Secc1_Sub2!$M462="","",CNGE_2024_M1_Secc1_Sub2!$M462)</f>
        <v/>
      </c>
      <c r="T246" s="111" t="str">
        <f>IF(CNGE_2024_M1_Secc1_Sub2!$S462="","",CNGE_2024_M1_Secc1_Sub2!$S462)</f>
        <v/>
      </c>
      <c r="U246" s="111" t="str">
        <f>IF(CNGE_2024_M1_Secc1_Sub2!$Y462="","",CNGE_2024_M1_Secc1_Sub2!$Y462)</f>
        <v/>
      </c>
      <c r="V246" s="111"/>
      <c r="W246" s="111"/>
      <c r="X246" s="111"/>
      <c r="Y246" s="111"/>
      <c r="Z246" s="111"/>
      <c r="AA246" s="111"/>
      <c r="AB246" s="111"/>
      <c r="AC246" s="111"/>
      <c r="AD246" s="111"/>
      <c r="AG246" s="269">
        <f t="shared" si="61"/>
        <v>0</v>
      </c>
      <c r="AH246" s="298" t="str">
        <f t="shared" si="62"/>
        <v/>
      </c>
      <c r="AI246" s="299">
        <f t="shared" si="63"/>
        <v>0</v>
      </c>
      <c r="AJ246" s="300">
        <f t="shared" si="64"/>
        <v>0</v>
      </c>
      <c r="AK246" s="301">
        <f t="shared" si="65"/>
        <v>0</v>
      </c>
      <c r="AL246" s="298">
        <f t="shared" si="66"/>
        <v>0</v>
      </c>
      <c r="AM246" s="299">
        <f t="shared" si="67"/>
        <v>0</v>
      </c>
      <c r="AN246" s="300">
        <f t="shared" si="68"/>
        <v>0</v>
      </c>
      <c r="AO246" s="301">
        <f t="shared" si="69"/>
        <v>0</v>
      </c>
      <c r="AP246" s="298">
        <f t="shared" si="70"/>
        <v>0</v>
      </c>
      <c r="AQ246" s="299">
        <f t="shared" si="71"/>
        <v>0</v>
      </c>
      <c r="AR246" s="300">
        <f t="shared" si="72"/>
        <v>0</v>
      </c>
      <c r="AS246" s="301">
        <f t="shared" si="73"/>
        <v>0</v>
      </c>
      <c r="AT246" s="298">
        <f t="shared" si="74"/>
        <v>0</v>
      </c>
      <c r="AU246" s="299">
        <f t="shared" si="75"/>
        <v>0</v>
      </c>
      <c r="AV246" s="300">
        <f t="shared" si="76"/>
        <v>0</v>
      </c>
      <c r="AW246" s="301">
        <f t="shared" si="77"/>
        <v>0</v>
      </c>
      <c r="AX246" s="371">
        <f t="shared" si="78"/>
        <v>0</v>
      </c>
      <c r="AY246" s="303">
        <f t="shared" si="79"/>
        <v>0</v>
      </c>
      <c r="AZ246" s="291" t="str">
        <f>IF(AY246=0,"",
IF(SUM($AY$158:AY246)=1,BA246,
IF($AY$278&gt;SUM($AY$158:AY246),_xlfn.CONCAT(", ",BA246),
IF($AY$278=SUM($AY$158:AY246),_xlfn.CONCAT(" y ",BA246)))))</f>
        <v/>
      </c>
      <c r="BA246" s="231" t="s">
        <v>6300</v>
      </c>
      <c r="BB246" s="290">
        <f t="shared" si="80"/>
        <v>0</v>
      </c>
      <c r="BC246" s="291" t="str">
        <f>IF(BB246=0,"",
IF(SUM($BB$158:BB246)=1,BD246,
IF($BB$278&gt;SUM($BB$158:BB246),_xlfn.CONCAT(", ",BD246),
IF($BB$278=SUM($BB$158:BB246),_xlfn.CONCAT(" y ",BD246)))))</f>
        <v/>
      </c>
      <c r="BD246" s="231" t="s">
        <v>6300</v>
      </c>
      <c r="BE246" s="483" t="str">
        <f t="shared" si="81"/>
        <v/>
      </c>
      <c r="BF246" s="484">
        <f t="shared" si="82"/>
        <v>0</v>
      </c>
      <c r="BG246" s="485">
        <f t="shared" si="83"/>
        <v>0</v>
      </c>
      <c r="BH246" s="486">
        <f t="shared" si="84"/>
        <v>0</v>
      </c>
      <c r="BI246" s="483" t="str">
        <f t="shared" si="85"/>
        <v/>
      </c>
      <c r="BJ246" s="484">
        <f t="shared" si="86"/>
        <v>0</v>
      </c>
      <c r="BK246" s="485">
        <f t="shared" si="87"/>
        <v>0</v>
      </c>
      <c r="BL246" s="486">
        <f t="shared" si="88"/>
        <v>0</v>
      </c>
      <c r="BM246" s="483" t="str">
        <f t="shared" si="89"/>
        <v/>
      </c>
      <c r="BN246" s="484">
        <f t="shared" si="90"/>
        <v>0</v>
      </c>
      <c r="BO246" s="485">
        <f t="shared" si="91"/>
        <v>0</v>
      </c>
      <c r="BP246" s="486">
        <f t="shared" si="92"/>
        <v>0</v>
      </c>
    </row>
    <row r="247" spans="1:68" ht="15" hidden="1" customHeight="1">
      <c r="A247" s="6"/>
      <c r="B247" s="5"/>
      <c r="C247" s="85" t="s">
        <v>194</v>
      </c>
      <c r="D247" s="623" t="str">
        <f>IF(CNGE_2024_M1_Secc1_Sub1!$D131="","",CNGE_2024_M1_Secc1_Sub1!$D131)</f>
        <v/>
      </c>
      <c r="E247" s="624"/>
      <c r="F247" s="624"/>
      <c r="G247" s="624"/>
      <c r="H247" s="624"/>
      <c r="I247" s="624"/>
      <c r="J247" s="624"/>
      <c r="K247" s="624"/>
      <c r="L247" s="624"/>
      <c r="M247" s="624"/>
      <c r="N247" s="624"/>
      <c r="O247" s="624"/>
      <c r="P247" s="624"/>
      <c r="Q247" s="624"/>
      <c r="R247" s="625"/>
      <c r="S247" s="111" t="str">
        <f>IF(CNGE_2024_M1_Secc1_Sub2!$M463="","",CNGE_2024_M1_Secc1_Sub2!$M463)</f>
        <v/>
      </c>
      <c r="T247" s="111" t="str">
        <f>IF(CNGE_2024_M1_Secc1_Sub2!$S463="","",CNGE_2024_M1_Secc1_Sub2!$S463)</f>
        <v/>
      </c>
      <c r="U247" s="111" t="str">
        <f>IF(CNGE_2024_M1_Secc1_Sub2!$Y463="","",CNGE_2024_M1_Secc1_Sub2!$Y463)</f>
        <v/>
      </c>
      <c r="V247" s="111"/>
      <c r="W247" s="111"/>
      <c r="X247" s="111"/>
      <c r="Y247" s="111"/>
      <c r="Z247" s="111"/>
      <c r="AA247" s="111"/>
      <c r="AB247" s="111"/>
      <c r="AC247" s="111"/>
      <c r="AD247" s="111"/>
      <c r="AG247" s="269">
        <f t="shared" si="61"/>
        <v>0</v>
      </c>
      <c r="AH247" s="298" t="str">
        <f t="shared" si="62"/>
        <v/>
      </c>
      <c r="AI247" s="299">
        <f t="shared" si="63"/>
        <v>0</v>
      </c>
      <c r="AJ247" s="300">
        <f t="shared" si="64"/>
        <v>0</v>
      </c>
      <c r="AK247" s="301">
        <f t="shared" si="65"/>
        <v>0</v>
      </c>
      <c r="AL247" s="298">
        <f t="shared" si="66"/>
        <v>0</v>
      </c>
      <c r="AM247" s="299">
        <f t="shared" si="67"/>
        <v>0</v>
      </c>
      <c r="AN247" s="300">
        <f t="shared" si="68"/>
        <v>0</v>
      </c>
      <c r="AO247" s="301">
        <f t="shared" si="69"/>
        <v>0</v>
      </c>
      <c r="AP247" s="298">
        <f t="shared" si="70"/>
        <v>0</v>
      </c>
      <c r="AQ247" s="299">
        <f t="shared" si="71"/>
        <v>0</v>
      </c>
      <c r="AR247" s="300">
        <f t="shared" si="72"/>
        <v>0</v>
      </c>
      <c r="AS247" s="301">
        <f t="shared" si="73"/>
        <v>0</v>
      </c>
      <c r="AT247" s="298">
        <f t="shared" si="74"/>
        <v>0</v>
      </c>
      <c r="AU247" s="299">
        <f t="shared" si="75"/>
        <v>0</v>
      </c>
      <c r="AV247" s="300">
        <f t="shared" si="76"/>
        <v>0</v>
      </c>
      <c r="AW247" s="301">
        <f t="shared" si="77"/>
        <v>0</v>
      </c>
      <c r="AX247" s="371">
        <f t="shared" si="78"/>
        <v>0</v>
      </c>
      <c r="AY247" s="303">
        <f t="shared" si="79"/>
        <v>0</v>
      </c>
      <c r="AZ247" s="291" t="str">
        <f>IF(AY247=0,"",
IF(SUM($AY$158:AY247)=1,BA247,
IF($AY$278&gt;SUM($AY$158:AY247),_xlfn.CONCAT(", ",BA247),
IF($AY$278=SUM($AY$158:AY247),_xlfn.CONCAT(" y ",BA247)))))</f>
        <v/>
      </c>
      <c r="BA247" s="231" t="s">
        <v>6301</v>
      </c>
      <c r="BB247" s="290">
        <f t="shared" si="80"/>
        <v>0</v>
      </c>
      <c r="BC247" s="291" t="str">
        <f>IF(BB247=0,"",
IF(SUM($BB$158:BB247)=1,BD247,
IF($BB$278&gt;SUM($BB$158:BB247),_xlfn.CONCAT(", ",BD247),
IF($BB$278=SUM($BB$158:BB247),_xlfn.CONCAT(" y ",BD247)))))</f>
        <v/>
      </c>
      <c r="BD247" s="231" t="s">
        <v>6301</v>
      </c>
      <c r="BE247" s="483" t="str">
        <f t="shared" si="81"/>
        <v/>
      </c>
      <c r="BF247" s="484">
        <f t="shared" si="82"/>
        <v>0</v>
      </c>
      <c r="BG247" s="485">
        <f t="shared" si="83"/>
        <v>0</v>
      </c>
      <c r="BH247" s="486">
        <f t="shared" si="84"/>
        <v>0</v>
      </c>
      <c r="BI247" s="483" t="str">
        <f t="shared" si="85"/>
        <v/>
      </c>
      <c r="BJ247" s="484">
        <f t="shared" si="86"/>
        <v>0</v>
      </c>
      <c r="BK247" s="485">
        <f t="shared" si="87"/>
        <v>0</v>
      </c>
      <c r="BL247" s="486">
        <f t="shared" si="88"/>
        <v>0</v>
      </c>
      <c r="BM247" s="483" t="str">
        <f t="shared" si="89"/>
        <v/>
      </c>
      <c r="BN247" s="484">
        <f t="shared" si="90"/>
        <v>0</v>
      </c>
      <c r="BO247" s="485">
        <f t="shared" si="91"/>
        <v>0</v>
      </c>
      <c r="BP247" s="486">
        <f t="shared" si="92"/>
        <v>0</v>
      </c>
    </row>
    <row r="248" spans="1:68" ht="15" hidden="1" customHeight="1">
      <c r="A248" s="6"/>
      <c r="B248" s="5"/>
      <c r="C248" s="85" t="s">
        <v>195</v>
      </c>
      <c r="D248" s="623" t="str">
        <f>IF(CNGE_2024_M1_Secc1_Sub1!$D132="","",CNGE_2024_M1_Secc1_Sub1!$D132)</f>
        <v/>
      </c>
      <c r="E248" s="624"/>
      <c r="F248" s="624"/>
      <c r="G248" s="624"/>
      <c r="H248" s="624"/>
      <c r="I248" s="624"/>
      <c r="J248" s="624"/>
      <c r="K248" s="624"/>
      <c r="L248" s="624"/>
      <c r="M248" s="624"/>
      <c r="N248" s="624"/>
      <c r="O248" s="624"/>
      <c r="P248" s="624"/>
      <c r="Q248" s="624"/>
      <c r="R248" s="625"/>
      <c r="S248" s="111" t="str">
        <f>IF(CNGE_2024_M1_Secc1_Sub2!$M464="","",CNGE_2024_M1_Secc1_Sub2!$M464)</f>
        <v/>
      </c>
      <c r="T248" s="111" t="str">
        <f>IF(CNGE_2024_M1_Secc1_Sub2!$S464="","",CNGE_2024_M1_Secc1_Sub2!$S464)</f>
        <v/>
      </c>
      <c r="U248" s="111" t="str">
        <f>IF(CNGE_2024_M1_Secc1_Sub2!$Y464="","",CNGE_2024_M1_Secc1_Sub2!$Y464)</f>
        <v/>
      </c>
      <c r="V248" s="111"/>
      <c r="W248" s="111"/>
      <c r="X248" s="111"/>
      <c r="Y248" s="111"/>
      <c r="Z248" s="111"/>
      <c r="AA248" s="111"/>
      <c r="AB248" s="111"/>
      <c r="AC248" s="111"/>
      <c r="AD248" s="111"/>
      <c r="AG248" s="269">
        <f t="shared" si="61"/>
        <v>0</v>
      </c>
      <c r="AH248" s="298" t="str">
        <f t="shared" si="62"/>
        <v/>
      </c>
      <c r="AI248" s="299">
        <f t="shared" si="63"/>
        <v>0</v>
      </c>
      <c r="AJ248" s="300">
        <f t="shared" si="64"/>
        <v>0</v>
      </c>
      <c r="AK248" s="301">
        <f t="shared" si="65"/>
        <v>0</v>
      </c>
      <c r="AL248" s="298">
        <f t="shared" si="66"/>
        <v>0</v>
      </c>
      <c r="AM248" s="299">
        <f t="shared" si="67"/>
        <v>0</v>
      </c>
      <c r="AN248" s="300">
        <f t="shared" si="68"/>
        <v>0</v>
      </c>
      <c r="AO248" s="301">
        <f t="shared" si="69"/>
        <v>0</v>
      </c>
      <c r="AP248" s="298">
        <f t="shared" si="70"/>
        <v>0</v>
      </c>
      <c r="AQ248" s="299">
        <f t="shared" si="71"/>
        <v>0</v>
      </c>
      <c r="AR248" s="300">
        <f t="shared" si="72"/>
        <v>0</v>
      </c>
      <c r="AS248" s="301">
        <f t="shared" si="73"/>
        <v>0</v>
      </c>
      <c r="AT248" s="298">
        <f t="shared" si="74"/>
        <v>0</v>
      </c>
      <c r="AU248" s="299">
        <f t="shared" si="75"/>
        <v>0</v>
      </c>
      <c r="AV248" s="300">
        <f t="shared" si="76"/>
        <v>0</v>
      </c>
      <c r="AW248" s="301">
        <f t="shared" si="77"/>
        <v>0</v>
      </c>
      <c r="AX248" s="371">
        <f t="shared" si="78"/>
        <v>0</v>
      </c>
      <c r="AY248" s="303">
        <f t="shared" si="79"/>
        <v>0</v>
      </c>
      <c r="AZ248" s="291" t="str">
        <f>IF(AY248=0,"",
IF(SUM($AY$158:AY248)=1,BA248,
IF($AY$278&gt;SUM($AY$158:AY248),_xlfn.CONCAT(", ",BA248),
IF($AY$278=SUM($AY$158:AY248),_xlfn.CONCAT(" y ",BA248)))))</f>
        <v/>
      </c>
      <c r="BA248" s="231" t="s">
        <v>6302</v>
      </c>
      <c r="BB248" s="290">
        <f t="shared" si="80"/>
        <v>0</v>
      </c>
      <c r="BC248" s="291" t="str">
        <f>IF(BB248=0,"",
IF(SUM($BB$158:BB248)=1,BD248,
IF($BB$278&gt;SUM($BB$158:BB248),_xlfn.CONCAT(", ",BD248),
IF($BB$278=SUM($BB$158:BB248),_xlfn.CONCAT(" y ",BD248)))))</f>
        <v/>
      </c>
      <c r="BD248" s="231" t="s">
        <v>6302</v>
      </c>
      <c r="BE248" s="483" t="str">
        <f t="shared" si="81"/>
        <v/>
      </c>
      <c r="BF248" s="484">
        <f t="shared" si="82"/>
        <v>0</v>
      </c>
      <c r="BG248" s="485">
        <f t="shared" si="83"/>
        <v>0</v>
      </c>
      <c r="BH248" s="486">
        <f t="shared" si="84"/>
        <v>0</v>
      </c>
      <c r="BI248" s="483" t="str">
        <f t="shared" si="85"/>
        <v/>
      </c>
      <c r="BJ248" s="484">
        <f t="shared" si="86"/>
        <v>0</v>
      </c>
      <c r="BK248" s="485">
        <f t="shared" si="87"/>
        <v>0</v>
      </c>
      <c r="BL248" s="486">
        <f t="shared" si="88"/>
        <v>0</v>
      </c>
      <c r="BM248" s="483" t="str">
        <f t="shared" si="89"/>
        <v/>
      </c>
      <c r="BN248" s="484">
        <f t="shared" si="90"/>
        <v>0</v>
      </c>
      <c r="BO248" s="485">
        <f t="shared" si="91"/>
        <v>0</v>
      </c>
      <c r="BP248" s="486">
        <f t="shared" si="92"/>
        <v>0</v>
      </c>
    </row>
    <row r="249" spans="1:68" ht="15" hidden="1" customHeight="1">
      <c r="A249" s="6"/>
      <c r="B249" s="5"/>
      <c r="C249" s="85" t="s">
        <v>196</v>
      </c>
      <c r="D249" s="623" t="str">
        <f>IF(CNGE_2024_M1_Secc1_Sub1!$D133="","",CNGE_2024_M1_Secc1_Sub1!$D133)</f>
        <v/>
      </c>
      <c r="E249" s="624"/>
      <c r="F249" s="624"/>
      <c r="G249" s="624"/>
      <c r="H249" s="624"/>
      <c r="I249" s="624"/>
      <c r="J249" s="624"/>
      <c r="K249" s="624"/>
      <c r="L249" s="624"/>
      <c r="M249" s="624"/>
      <c r="N249" s="624"/>
      <c r="O249" s="624"/>
      <c r="P249" s="624"/>
      <c r="Q249" s="624"/>
      <c r="R249" s="625"/>
      <c r="S249" s="111" t="str">
        <f>IF(CNGE_2024_M1_Secc1_Sub2!$M465="","",CNGE_2024_M1_Secc1_Sub2!$M465)</f>
        <v/>
      </c>
      <c r="T249" s="111" t="str">
        <f>IF(CNGE_2024_M1_Secc1_Sub2!$S465="","",CNGE_2024_M1_Secc1_Sub2!$S465)</f>
        <v/>
      </c>
      <c r="U249" s="111" t="str">
        <f>IF(CNGE_2024_M1_Secc1_Sub2!$Y465="","",CNGE_2024_M1_Secc1_Sub2!$Y465)</f>
        <v/>
      </c>
      <c r="V249" s="111"/>
      <c r="W249" s="111"/>
      <c r="X249" s="111"/>
      <c r="Y249" s="111"/>
      <c r="Z249" s="111"/>
      <c r="AA249" s="111"/>
      <c r="AB249" s="111"/>
      <c r="AC249" s="111"/>
      <c r="AD249" s="111"/>
      <c r="AG249" s="269">
        <f t="shared" si="61"/>
        <v>0</v>
      </c>
      <c r="AH249" s="298" t="str">
        <f t="shared" si="62"/>
        <v/>
      </c>
      <c r="AI249" s="299">
        <f t="shared" si="63"/>
        <v>0</v>
      </c>
      <c r="AJ249" s="300">
        <f t="shared" si="64"/>
        <v>0</v>
      </c>
      <c r="AK249" s="301">
        <f t="shared" si="65"/>
        <v>0</v>
      </c>
      <c r="AL249" s="298">
        <f t="shared" si="66"/>
        <v>0</v>
      </c>
      <c r="AM249" s="299">
        <f t="shared" si="67"/>
        <v>0</v>
      </c>
      <c r="AN249" s="300">
        <f t="shared" si="68"/>
        <v>0</v>
      </c>
      <c r="AO249" s="301">
        <f t="shared" si="69"/>
        <v>0</v>
      </c>
      <c r="AP249" s="298">
        <f t="shared" si="70"/>
        <v>0</v>
      </c>
      <c r="AQ249" s="299">
        <f t="shared" si="71"/>
        <v>0</v>
      </c>
      <c r="AR249" s="300">
        <f t="shared" si="72"/>
        <v>0</v>
      </c>
      <c r="AS249" s="301">
        <f t="shared" si="73"/>
        <v>0</v>
      </c>
      <c r="AT249" s="298">
        <f t="shared" si="74"/>
        <v>0</v>
      </c>
      <c r="AU249" s="299">
        <f t="shared" si="75"/>
        <v>0</v>
      </c>
      <c r="AV249" s="300">
        <f t="shared" si="76"/>
        <v>0</v>
      </c>
      <c r="AW249" s="301">
        <f t="shared" si="77"/>
        <v>0</v>
      </c>
      <c r="AX249" s="371">
        <f t="shared" si="78"/>
        <v>0</v>
      </c>
      <c r="AY249" s="303">
        <f t="shared" si="79"/>
        <v>0</v>
      </c>
      <c r="AZ249" s="291" t="str">
        <f>IF(AY249=0,"",
IF(SUM($AY$158:AY249)=1,BA249,
IF($AY$278&gt;SUM($AY$158:AY249),_xlfn.CONCAT(", ",BA249),
IF($AY$278=SUM($AY$158:AY249),_xlfn.CONCAT(" y ",BA249)))))</f>
        <v/>
      </c>
      <c r="BA249" s="231" t="s">
        <v>6303</v>
      </c>
      <c r="BB249" s="290">
        <f t="shared" si="80"/>
        <v>0</v>
      </c>
      <c r="BC249" s="291" t="str">
        <f>IF(BB249=0,"",
IF(SUM($BB$158:BB249)=1,BD249,
IF($BB$278&gt;SUM($BB$158:BB249),_xlfn.CONCAT(", ",BD249),
IF($BB$278=SUM($BB$158:BB249),_xlfn.CONCAT(" y ",BD249)))))</f>
        <v/>
      </c>
      <c r="BD249" s="231" t="s">
        <v>6303</v>
      </c>
      <c r="BE249" s="483" t="str">
        <f t="shared" si="81"/>
        <v/>
      </c>
      <c r="BF249" s="484">
        <f t="shared" si="82"/>
        <v>0</v>
      </c>
      <c r="BG249" s="485">
        <f t="shared" si="83"/>
        <v>0</v>
      </c>
      <c r="BH249" s="486">
        <f t="shared" si="84"/>
        <v>0</v>
      </c>
      <c r="BI249" s="483" t="str">
        <f t="shared" si="85"/>
        <v/>
      </c>
      <c r="BJ249" s="484">
        <f t="shared" si="86"/>
        <v>0</v>
      </c>
      <c r="BK249" s="485">
        <f t="shared" si="87"/>
        <v>0</v>
      </c>
      <c r="BL249" s="486">
        <f t="shared" si="88"/>
        <v>0</v>
      </c>
      <c r="BM249" s="483" t="str">
        <f t="shared" si="89"/>
        <v/>
      </c>
      <c r="BN249" s="484">
        <f t="shared" si="90"/>
        <v>0</v>
      </c>
      <c r="BO249" s="485">
        <f t="shared" si="91"/>
        <v>0</v>
      </c>
      <c r="BP249" s="486">
        <f t="shared" si="92"/>
        <v>0</v>
      </c>
    </row>
    <row r="250" spans="1:68" ht="15" hidden="1" customHeight="1">
      <c r="A250" s="6"/>
      <c r="B250" s="5"/>
      <c r="C250" s="85" t="s">
        <v>197</v>
      </c>
      <c r="D250" s="623" t="str">
        <f>IF(CNGE_2024_M1_Secc1_Sub1!$D134="","",CNGE_2024_M1_Secc1_Sub1!$D134)</f>
        <v/>
      </c>
      <c r="E250" s="624"/>
      <c r="F250" s="624"/>
      <c r="G250" s="624"/>
      <c r="H250" s="624"/>
      <c r="I250" s="624"/>
      <c r="J250" s="624"/>
      <c r="K250" s="624"/>
      <c r="L250" s="624"/>
      <c r="M250" s="624"/>
      <c r="N250" s="624"/>
      <c r="O250" s="624"/>
      <c r="P250" s="624"/>
      <c r="Q250" s="624"/>
      <c r="R250" s="625"/>
      <c r="S250" s="111" t="str">
        <f>IF(CNGE_2024_M1_Secc1_Sub2!$M466="","",CNGE_2024_M1_Secc1_Sub2!$M466)</f>
        <v/>
      </c>
      <c r="T250" s="111" t="str">
        <f>IF(CNGE_2024_M1_Secc1_Sub2!$S466="","",CNGE_2024_M1_Secc1_Sub2!$S466)</f>
        <v/>
      </c>
      <c r="U250" s="111" t="str">
        <f>IF(CNGE_2024_M1_Secc1_Sub2!$Y466="","",CNGE_2024_M1_Secc1_Sub2!$Y466)</f>
        <v/>
      </c>
      <c r="V250" s="111"/>
      <c r="W250" s="111"/>
      <c r="X250" s="111"/>
      <c r="Y250" s="111"/>
      <c r="Z250" s="111"/>
      <c r="AA250" s="111"/>
      <c r="AB250" s="111"/>
      <c r="AC250" s="111"/>
      <c r="AD250" s="111"/>
      <c r="AG250" s="269">
        <f t="shared" si="61"/>
        <v>0</v>
      </c>
      <c r="AH250" s="298" t="str">
        <f t="shared" si="62"/>
        <v/>
      </c>
      <c r="AI250" s="299">
        <f t="shared" si="63"/>
        <v>0</v>
      </c>
      <c r="AJ250" s="300">
        <f t="shared" si="64"/>
        <v>0</v>
      </c>
      <c r="AK250" s="301">
        <f t="shared" si="65"/>
        <v>0</v>
      </c>
      <c r="AL250" s="298">
        <f t="shared" si="66"/>
        <v>0</v>
      </c>
      <c r="AM250" s="299">
        <f t="shared" si="67"/>
        <v>0</v>
      </c>
      <c r="AN250" s="300">
        <f t="shared" si="68"/>
        <v>0</v>
      </c>
      <c r="AO250" s="301">
        <f t="shared" si="69"/>
        <v>0</v>
      </c>
      <c r="AP250" s="298">
        <f t="shared" si="70"/>
        <v>0</v>
      </c>
      <c r="AQ250" s="299">
        <f t="shared" si="71"/>
        <v>0</v>
      </c>
      <c r="AR250" s="300">
        <f t="shared" si="72"/>
        <v>0</v>
      </c>
      <c r="AS250" s="301">
        <f t="shared" si="73"/>
        <v>0</v>
      </c>
      <c r="AT250" s="298">
        <f t="shared" si="74"/>
        <v>0</v>
      </c>
      <c r="AU250" s="299">
        <f t="shared" si="75"/>
        <v>0</v>
      </c>
      <c r="AV250" s="300">
        <f t="shared" si="76"/>
        <v>0</v>
      </c>
      <c r="AW250" s="301">
        <f t="shared" si="77"/>
        <v>0</v>
      </c>
      <c r="AX250" s="371">
        <f t="shared" si="78"/>
        <v>0</v>
      </c>
      <c r="AY250" s="303">
        <f t="shared" si="79"/>
        <v>0</v>
      </c>
      <c r="AZ250" s="291" t="str">
        <f>IF(AY250=0,"",
IF(SUM($AY$158:AY250)=1,BA250,
IF($AY$278&gt;SUM($AY$158:AY250),_xlfn.CONCAT(", ",BA250),
IF($AY$278=SUM($AY$158:AY250),_xlfn.CONCAT(" y ",BA250)))))</f>
        <v/>
      </c>
      <c r="BA250" s="231" t="s">
        <v>6304</v>
      </c>
      <c r="BB250" s="290">
        <f t="shared" si="80"/>
        <v>0</v>
      </c>
      <c r="BC250" s="291" t="str">
        <f>IF(BB250=0,"",
IF(SUM($BB$158:BB250)=1,BD250,
IF($BB$278&gt;SUM($BB$158:BB250),_xlfn.CONCAT(", ",BD250),
IF($BB$278=SUM($BB$158:BB250),_xlfn.CONCAT(" y ",BD250)))))</f>
        <v/>
      </c>
      <c r="BD250" s="231" t="s">
        <v>6304</v>
      </c>
      <c r="BE250" s="483" t="str">
        <f t="shared" si="81"/>
        <v/>
      </c>
      <c r="BF250" s="484">
        <f t="shared" si="82"/>
        <v>0</v>
      </c>
      <c r="BG250" s="485">
        <f t="shared" si="83"/>
        <v>0</v>
      </c>
      <c r="BH250" s="486">
        <f t="shared" si="84"/>
        <v>0</v>
      </c>
      <c r="BI250" s="483" t="str">
        <f t="shared" si="85"/>
        <v/>
      </c>
      <c r="BJ250" s="484">
        <f t="shared" si="86"/>
        <v>0</v>
      </c>
      <c r="BK250" s="485">
        <f t="shared" si="87"/>
        <v>0</v>
      </c>
      <c r="BL250" s="486">
        <f t="shared" si="88"/>
        <v>0</v>
      </c>
      <c r="BM250" s="483" t="str">
        <f t="shared" si="89"/>
        <v/>
      </c>
      <c r="BN250" s="484">
        <f t="shared" si="90"/>
        <v>0</v>
      </c>
      <c r="BO250" s="485">
        <f t="shared" si="91"/>
        <v>0</v>
      </c>
      <c r="BP250" s="486">
        <f t="shared" si="92"/>
        <v>0</v>
      </c>
    </row>
    <row r="251" spans="1:68" ht="15" hidden="1" customHeight="1">
      <c r="A251" s="6"/>
      <c r="B251" s="5"/>
      <c r="C251" s="87" t="s">
        <v>198</v>
      </c>
      <c r="D251" s="623" t="str">
        <f>IF(CNGE_2024_M1_Secc1_Sub1!$D135="","",CNGE_2024_M1_Secc1_Sub1!$D135)</f>
        <v/>
      </c>
      <c r="E251" s="624"/>
      <c r="F251" s="624"/>
      <c r="G251" s="624"/>
      <c r="H251" s="624"/>
      <c r="I251" s="624"/>
      <c r="J251" s="624"/>
      <c r="K251" s="624"/>
      <c r="L251" s="624"/>
      <c r="M251" s="624"/>
      <c r="N251" s="624"/>
      <c r="O251" s="624"/>
      <c r="P251" s="624"/>
      <c r="Q251" s="624"/>
      <c r="R251" s="625"/>
      <c r="S251" s="111" t="str">
        <f>IF(CNGE_2024_M1_Secc1_Sub2!$M467="","",CNGE_2024_M1_Secc1_Sub2!$M467)</f>
        <v/>
      </c>
      <c r="T251" s="111" t="str">
        <f>IF(CNGE_2024_M1_Secc1_Sub2!$S467="","",CNGE_2024_M1_Secc1_Sub2!$S467)</f>
        <v/>
      </c>
      <c r="U251" s="111" t="str">
        <f>IF(CNGE_2024_M1_Secc1_Sub2!$Y467="","",CNGE_2024_M1_Secc1_Sub2!$Y467)</f>
        <v/>
      </c>
      <c r="V251" s="111"/>
      <c r="W251" s="111"/>
      <c r="X251" s="111"/>
      <c r="Y251" s="111"/>
      <c r="Z251" s="111"/>
      <c r="AA251" s="111"/>
      <c r="AB251" s="111"/>
      <c r="AC251" s="111"/>
      <c r="AD251" s="111"/>
      <c r="AG251" s="269">
        <f t="shared" si="61"/>
        <v>0</v>
      </c>
      <c r="AH251" s="298" t="str">
        <f t="shared" si="62"/>
        <v/>
      </c>
      <c r="AI251" s="299">
        <f t="shared" si="63"/>
        <v>0</v>
      </c>
      <c r="AJ251" s="300">
        <f t="shared" si="64"/>
        <v>0</v>
      </c>
      <c r="AK251" s="301">
        <f t="shared" si="65"/>
        <v>0</v>
      </c>
      <c r="AL251" s="298">
        <f t="shared" si="66"/>
        <v>0</v>
      </c>
      <c r="AM251" s="299">
        <f t="shared" si="67"/>
        <v>0</v>
      </c>
      <c r="AN251" s="300">
        <f t="shared" si="68"/>
        <v>0</v>
      </c>
      <c r="AO251" s="301">
        <f t="shared" si="69"/>
        <v>0</v>
      </c>
      <c r="AP251" s="298">
        <f t="shared" si="70"/>
        <v>0</v>
      </c>
      <c r="AQ251" s="299">
        <f t="shared" si="71"/>
        <v>0</v>
      </c>
      <c r="AR251" s="300">
        <f t="shared" si="72"/>
        <v>0</v>
      </c>
      <c r="AS251" s="301">
        <f t="shared" si="73"/>
        <v>0</v>
      </c>
      <c r="AT251" s="298">
        <f t="shared" si="74"/>
        <v>0</v>
      </c>
      <c r="AU251" s="299">
        <f t="shared" si="75"/>
        <v>0</v>
      </c>
      <c r="AV251" s="300">
        <f t="shared" si="76"/>
        <v>0</v>
      </c>
      <c r="AW251" s="301">
        <f t="shared" si="77"/>
        <v>0</v>
      </c>
      <c r="AX251" s="371">
        <f t="shared" si="78"/>
        <v>0</v>
      </c>
      <c r="AY251" s="303">
        <f t="shared" si="79"/>
        <v>0</v>
      </c>
      <c r="AZ251" s="291" t="str">
        <f>IF(AY251=0,"",
IF(SUM($AY$158:AY251)=1,BA251,
IF($AY$278&gt;SUM($AY$158:AY251),_xlfn.CONCAT(", ",BA251),
IF($AY$278=SUM($AY$158:AY251),_xlfn.CONCAT(" y ",BA251)))))</f>
        <v/>
      </c>
      <c r="BA251" s="231" t="s">
        <v>6305</v>
      </c>
      <c r="BB251" s="290">
        <f t="shared" si="80"/>
        <v>0</v>
      </c>
      <c r="BC251" s="291" t="str">
        <f>IF(BB251=0,"",
IF(SUM($BB$158:BB251)=1,BD251,
IF($BB$278&gt;SUM($BB$158:BB251),_xlfn.CONCAT(", ",BD251),
IF($BB$278=SUM($BB$158:BB251),_xlfn.CONCAT(" y ",BD251)))))</f>
        <v/>
      </c>
      <c r="BD251" s="231" t="s">
        <v>6305</v>
      </c>
      <c r="BE251" s="483" t="str">
        <f t="shared" si="81"/>
        <v/>
      </c>
      <c r="BF251" s="484">
        <f t="shared" si="82"/>
        <v>0</v>
      </c>
      <c r="BG251" s="485">
        <f t="shared" si="83"/>
        <v>0</v>
      </c>
      <c r="BH251" s="486">
        <f t="shared" si="84"/>
        <v>0</v>
      </c>
      <c r="BI251" s="483" t="str">
        <f t="shared" si="85"/>
        <v/>
      </c>
      <c r="BJ251" s="484">
        <f t="shared" si="86"/>
        <v>0</v>
      </c>
      <c r="BK251" s="485">
        <f t="shared" si="87"/>
        <v>0</v>
      </c>
      <c r="BL251" s="486">
        <f t="shared" si="88"/>
        <v>0</v>
      </c>
      <c r="BM251" s="483" t="str">
        <f t="shared" si="89"/>
        <v/>
      </c>
      <c r="BN251" s="484">
        <f t="shared" si="90"/>
        <v>0</v>
      </c>
      <c r="BO251" s="485">
        <f t="shared" si="91"/>
        <v>0</v>
      </c>
      <c r="BP251" s="486">
        <f t="shared" si="92"/>
        <v>0</v>
      </c>
    </row>
    <row r="252" spans="1:68" ht="15" hidden="1" customHeight="1">
      <c r="A252" s="6"/>
      <c r="B252" s="5"/>
      <c r="C252" s="87" t="s">
        <v>199</v>
      </c>
      <c r="D252" s="623" t="str">
        <f>IF(CNGE_2024_M1_Secc1_Sub1!$D136="","",CNGE_2024_M1_Secc1_Sub1!$D136)</f>
        <v/>
      </c>
      <c r="E252" s="624"/>
      <c r="F252" s="624"/>
      <c r="G252" s="624"/>
      <c r="H252" s="624"/>
      <c r="I252" s="624"/>
      <c r="J252" s="624"/>
      <c r="K252" s="624"/>
      <c r="L252" s="624"/>
      <c r="M252" s="624"/>
      <c r="N252" s="624"/>
      <c r="O252" s="624"/>
      <c r="P252" s="624"/>
      <c r="Q252" s="624"/>
      <c r="R252" s="625"/>
      <c r="S252" s="111" t="str">
        <f>IF(CNGE_2024_M1_Secc1_Sub2!$M468="","",CNGE_2024_M1_Secc1_Sub2!$M468)</f>
        <v/>
      </c>
      <c r="T252" s="111" t="str">
        <f>IF(CNGE_2024_M1_Secc1_Sub2!$S468="","",CNGE_2024_M1_Secc1_Sub2!$S468)</f>
        <v/>
      </c>
      <c r="U252" s="111" t="str">
        <f>IF(CNGE_2024_M1_Secc1_Sub2!$Y468="","",CNGE_2024_M1_Secc1_Sub2!$Y468)</f>
        <v/>
      </c>
      <c r="V252" s="111"/>
      <c r="W252" s="111"/>
      <c r="X252" s="111"/>
      <c r="Y252" s="111"/>
      <c r="Z252" s="111"/>
      <c r="AA252" s="111"/>
      <c r="AB252" s="111"/>
      <c r="AC252" s="111"/>
      <c r="AD252" s="111"/>
      <c r="AG252" s="269">
        <f t="shared" si="61"/>
        <v>0</v>
      </c>
      <c r="AH252" s="298" t="str">
        <f t="shared" si="62"/>
        <v/>
      </c>
      <c r="AI252" s="299">
        <f t="shared" si="63"/>
        <v>0</v>
      </c>
      <c r="AJ252" s="300">
        <f t="shared" si="64"/>
        <v>0</v>
      </c>
      <c r="AK252" s="301">
        <f t="shared" si="65"/>
        <v>0</v>
      </c>
      <c r="AL252" s="298">
        <f t="shared" si="66"/>
        <v>0</v>
      </c>
      <c r="AM252" s="299">
        <f t="shared" si="67"/>
        <v>0</v>
      </c>
      <c r="AN252" s="300">
        <f t="shared" si="68"/>
        <v>0</v>
      </c>
      <c r="AO252" s="301">
        <f t="shared" si="69"/>
        <v>0</v>
      </c>
      <c r="AP252" s="298">
        <f t="shared" si="70"/>
        <v>0</v>
      </c>
      <c r="AQ252" s="299">
        <f t="shared" si="71"/>
        <v>0</v>
      </c>
      <c r="AR252" s="300">
        <f t="shared" si="72"/>
        <v>0</v>
      </c>
      <c r="AS252" s="301">
        <f t="shared" si="73"/>
        <v>0</v>
      </c>
      <c r="AT252" s="298">
        <f t="shared" si="74"/>
        <v>0</v>
      </c>
      <c r="AU252" s="299">
        <f t="shared" si="75"/>
        <v>0</v>
      </c>
      <c r="AV252" s="300">
        <f t="shared" si="76"/>
        <v>0</v>
      </c>
      <c r="AW252" s="301">
        <f t="shared" si="77"/>
        <v>0</v>
      </c>
      <c r="AX252" s="371">
        <f t="shared" si="78"/>
        <v>0</v>
      </c>
      <c r="AY252" s="303">
        <f t="shared" si="79"/>
        <v>0</v>
      </c>
      <c r="AZ252" s="291" t="str">
        <f>IF(AY252=0,"",
IF(SUM($AY$158:AY252)=1,BA252,
IF($AY$278&gt;SUM($AY$158:AY252),_xlfn.CONCAT(", ",BA252),
IF($AY$278=SUM($AY$158:AY252),_xlfn.CONCAT(" y ",BA252)))))</f>
        <v/>
      </c>
      <c r="BA252" s="231" t="s">
        <v>6306</v>
      </c>
      <c r="BB252" s="290">
        <f t="shared" si="80"/>
        <v>0</v>
      </c>
      <c r="BC252" s="291" t="str">
        <f>IF(BB252=0,"",
IF(SUM($BB$158:BB252)=1,BD252,
IF($BB$278&gt;SUM($BB$158:BB252),_xlfn.CONCAT(", ",BD252),
IF($BB$278=SUM($BB$158:BB252),_xlfn.CONCAT(" y ",BD252)))))</f>
        <v/>
      </c>
      <c r="BD252" s="231" t="s">
        <v>6306</v>
      </c>
      <c r="BE252" s="483" t="str">
        <f t="shared" si="81"/>
        <v/>
      </c>
      <c r="BF252" s="484">
        <f t="shared" si="82"/>
        <v>0</v>
      </c>
      <c r="BG252" s="485">
        <f t="shared" si="83"/>
        <v>0</v>
      </c>
      <c r="BH252" s="486">
        <f t="shared" si="84"/>
        <v>0</v>
      </c>
      <c r="BI252" s="483" t="str">
        <f t="shared" si="85"/>
        <v/>
      </c>
      <c r="BJ252" s="484">
        <f t="shared" si="86"/>
        <v>0</v>
      </c>
      <c r="BK252" s="485">
        <f t="shared" si="87"/>
        <v>0</v>
      </c>
      <c r="BL252" s="486">
        <f t="shared" si="88"/>
        <v>0</v>
      </c>
      <c r="BM252" s="483" t="str">
        <f t="shared" si="89"/>
        <v/>
      </c>
      <c r="BN252" s="484">
        <f t="shared" si="90"/>
        <v>0</v>
      </c>
      <c r="BO252" s="485">
        <f t="shared" si="91"/>
        <v>0</v>
      </c>
      <c r="BP252" s="486">
        <f t="shared" si="92"/>
        <v>0</v>
      </c>
    </row>
    <row r="253" spans="1:68" ht="15" hidden="1" customHeight="1">
      <c r="A253" s="6"/>
      <c r="B253" s="5"/>
      <c r="C253" s="87" t="s">
        <v>200</v>
      </c>
      <c r="D253" s="623" t="str">
        <f>IF(CNGE_2024_M1_Secc1_Sub1!$D137="","",CNGE_2024_M1_Secc1_Sub1!$D137)</f>
        <v/>
      </c>
      <c r="E253" s="624"/>
      <c r="F253" s="624"/>
      <c r="G253" s="624"/>
      <c r="H253" s="624"/>
      <c r="I253" s="624"/>
      <c r="J253" s="624"/>
      <c r="K253" s="624"/>
      <c r="L253" s="624"/>
      <c r="M253" s="624"/>
      <c r="N253" s="624"/>
      <c r="O253" s="624"/>
      <c r="P253" s="624"/>
      <c r="Q253" s="624"/>
      <c r="R253" s="625"/>
      <c r="S253" s="111" t="str">
        <f>IF(CNGE_2024_M1_Secc1_Sub2!$M469="","",CNGE_2024_M1_Secc1_Sub2!$M469)</f>
        <v/>
      </c>
      <c r="T253" s="111" t="str">
        <f>IF(CNGE_2024_M1_Secc1_Sub2!$S469="","",CNGE_2024_M1_Secc1_Sub2!$S469)</f>
        <v/>
      </c>
      <c r="U253" s="111" t="str">
        <f>IF(CNGE_2024_M1_Secc1_Sub2!$Y469="","",CNGE_2024_M1_Secc1_Sub2!$Y469)</f>
        <v/>
      </c>
      <c r="V253" s="111"/>
      <c r="W253" s="111"/>
      <c r="X253" s="111"/>
      <c r="Y253" s="111"/>
      <c r="Z253" s="111"/>
      <c r="AA253" s="111"/>
      <c r="AB253" s="111"/>
      <c r="AC253" s="111"/>
      <c r="AD253" s="111"/>
      <c r="AG253" s="269">
        <f t="shared" si="61"/>
        <v>0</v>
      </c>
      <c r="AH253" s="298" t="str">
        <f t="shared" si="62"/>
        <v/>
      </c>
      <c r="AI253" s="299">
        <f t="shared" si="63"/>
        <v>0</v>
      </c>
      <c r="AJ253" s="300">
        <f t="shared" si="64"/>
        <v>0</v>
      </c>
      <c r="AK253" s="301">
        <f t="shared" si="65"/>
        <v>0</v>
      </c>
      <c r="AL253" s="298">
        <f t="shared" si="66"/>
        <v>0</v>
      </c>
      <c r="AM253" s="299">
        <f t="shared" si="67"/>
        <v>0</v>
      </c>
      <c r="AN253" s="300">
        <f t="shared" si="68"/>
        <v>0</v>
      </c>
      <c r="AO253" s="301">
        <f t="shared" si="69"/>
        <v>0</v>
      </c>
      <c r="AP253" s="298">
        <f t="shared" si="70"/>
        <v>0</v>
      </c>
      <c r="AQ253" s="299">
        <f t="shared" si="71"/>
        <v>0</v>
      </c>
      <c r="AR253" s="300">
        <f t="shared" si="72"/>
        <v>0</v>
      </c>
      <c r="AS253" s="301">
        <f t="shared" si="73"/>
        <v>0</v>
      </c>
      <c r="AT253" s="298">
        <f t="shared" si="74"/>
        <v>0</v>
      </c>
      <c r="AU253" s="299">
        <f t="shared" si="75"/>
        <v>0</v>
      </c>
      <c r="AV253" s="300">
        <f t="shared" si="76"/>
        <v>0</v>
      </c>
      <c r="AW253" s="301">
        <f t="shared" si="77"/>
        <v>0</v>
      </c>
      <c r="AX253" s="371">
        <f t="shared" si="78"/>
        <v>0</v>
      </c>
      <c r="AY253" s="303">
        <f t="shared" si="79"/>
        <v>0</v>
      </c>
      <c r="AZ253" s="291" t="str">
        <f>IF(AY253=0,"",
IF(SUM($AY$158:AY253)=1,BA253,
IF($AY$278&gt;SUM($AY$158:AY253),_xlfn.CONCAT(", ",BA253),
IF($AY$278=SUM($AY$158:AY253),_xlfn.CONCAT(" y ",BA253)))))</f>
        <v/>
      </c>
      <c r="BA253" s="231" t="s">
        <v>6307</v>
      </c>
      <c r="BB253" s="290">
        <f t="shared" si="80"/>
        <v>0</v>
      </c>
      <c r="BC253" s="291" t="str">
        <f>IF(BB253=0,"",
IF(SUM($BB$158:BB253)=1,BD253,
IF($BB$278&gt;SUM($BB$158:BB253),_xlfn.CONCAT(", ",BD253),
IF($BB$278=SUM($BB$158:BB253),_xlfn.CONCAT(" y ",BD253)))))</f>
        <v/>
      </c>
      <c r="BD253" s="231" t="s">
        <v>6307</v>
      </c>
      <c r="BE253" s="483" t="str">
        <f t="shared" si="81"/>
        <v/>
      </c>
      <c r="BF253" s="484">
        <f t="shared" si="82"/>
        <v>0</v>
      </c>
      <c r="BG253" s="485">
        <f t="shared" si="83"/>
        <v>0</v>
      </c>
      <c r="BH253" s="486">
        <f t="shared" si="84"/>
        <v>0</v>
      </c>
      <c r="BI253" s="483" t="str">
        <f t="shared" si="85"/>
        <v/>
      </c>
      <c r="BJ253" s="484">
        <f t="shared" si="86"/>
        <v>0</v>
      </c>
      <c r="BK253" s="485">
        <f t="shared" si="87"/>
        <v>0</v>
      </c>
      <c r="BL253" s="486">
        <f t="shared" si="88"/>
        <v>0</v>
      </c>
      <c r="BM253" s="483" t="str">
        <f t="shared" si="89"/>
        <v/>
      </c>
      <c r="BN253" s="484">
        <f t="shared" si="90"/>
        <v>0</v>
      </c>
      <c r="BO253" s="485">
        <f t="shared" si="91"/>
        <v>0</v>
      </c>
      <c r="BP253" s="486">
        <f t="shared" si="92"/>
        <v>0</v>
      </c>
    </row>
    <row r="254" spans="1:68" ht="15" hidden="1" customHeight="1">
      <c r="A254" s="6"/>
      <c r="B254" s="5"/>
      <c r="C254" s="87" t="s">
        <v>201</v>
      </c>
      <c r="D254" s="623" t="str">
        <f>IF(CNGE_2024_M1_Secc1_Sub1!$D138="","",CNGE_2024_M1_Secc1_Sub1!$D138)</f>
        <v/>
      </c>
      <c r="E254" s="624"/>
      <c r="F254" s="624"/>
      <c r="G254" s="624"/>
      <c r="H254" s="624"/>
      <c r="I254" s="624"/>
      <c r="J254" s="624"/>
      <c r="K254" s="624"/>
      <c r="L254" s="624"/>
      <c r="M254" s="624"/>
      <c r="N254" s="624"/>
      <c r="O254" s="624"/>
      <c r="P254" s="624"/>
      <c r="Q254" s="624"/>
      <c r="R254" s="625"/>
      <c r="S254" s="111" t="str">
        <f>IF(CNGE_2024_M1_Secc1_Sub2!$M470="","",CNGE_2024_M1_Secc1_Sub2!$M470)</f>
        <v/>
      </c>
      <c r="T254" s="111" t="str">
        <f>IF(CNGE_2024_M1_Secc1_Sub2!$S470="","",CNGE_2024_M1_Secc1_Sub2!$S470)</f>
        <v/>
      </c>
      <c r="U254" s="111" t="str">
        <f>IF(CNGE_2024_M1_Secc1_Sub2!$Y470="","",CNGE_2024_M1_Secc1_Sub2!$Y470)</f>
        <v/>
      </c>
      <c r="V254" s="111"/>
      <c r="W254" s="111"/>
      <c r="X254" s="111"/>
      <c r="Y254" s="111"/>
      <c r="Z254" s="111"/>
      <c r="AA254" s="111"/>
      <c r="AB254" s="111"/>
      <c r="AC254" s="111"/>
      <c r="AD254" s="111"/>
      <c r="AG254" s="269">
        <f t="shared" si="61"/>
        <v>0</v>
      </c>
      <c r="AH254" s="298" t="str">
        <f t="shared" si="62"/>
        <v/>
      </c>
      <c r="AI254" s="299">
        <f t="shared" si="63"/>
        <v>0</v>
      </c>
      <c r="AJ254" s="300">
        <f t="shared" si="64"/>
        <v>0</v>
      </c>
      <c r="AK254" s="301">
        <f t="shared" si="65"/>
        <v>0</v>
      </c>
      <c r="AL254" s="298">
        <f t="shared" si="66"/>
        <v>0</v>
      </c>
      <c r="AM254" s="299">
        <f t="shared" si="67"/>
        <v>0</v>
      </c>
      <c r="AN254" s="300">
        <f t="shared" si="68"/>
        <v>0</v>
      </c>
      <c r="AO254" s="301">
        <f t="shared" si="69"/>
        <v>0</v>
      </c>
      <c r="AP254" s="298">
        <f t="shared" si="70"/>
        <v>0</v>
      </c>
      <c r="AQ254" s="299">
        <f t="shared" si="71"/>
        <v>0</v>
      </c>
      <c r="AR254" s="300">
        <f t="shared" si="72"/>
        <v>0</v>
      </c>
      <c r="AS254" s="301">
        <f t="shared" si="73"/>
        <v>0</v>
      </c>
      <c r="AT254" s="298">
        <f t="shared" si="74"/>
        <v>0</v>
      </c>
      <c r="AU254" s="299">
        <f t="shared" si="75"/>
        <v>0</v>
      </c>
      <c r="AV254" s="300">
        <f t="shared" si="76"/>
        <v>0</v>
      </c>
      <c r="AW254" s="301">
        <f t="shared" si="77"/>
        <v>0</v>
      </c>
      <c r="AX254" s="371">
        <f t="shared" si="78"/>
        <v>0</v>
      </c>
      <c r="AY254" s="303">
        <f t="shared" si="79"/>
        <v>0</v>
      </c>
      <c r="AZ254" s="291" t="str">
        <f>IF(AY254=0,"",
IF(SUM($AY$158:AY254)=1,BA254,
IF($AY$278&gt;SUM($AY$158:AY254),_xlfn.CONCAT(", ",BA254),
IF($AY$278=SUM($AY$158:AY254),_xlfn.CONCAT(" y ",BA254)))))</f>
        <v/>
      </c>
      <c r="BA254" s="231" t="s">
        <v>6308</v>
      </c>
      <c r="BB254" s="290">
        <f t="shared" si="80"/>
        <v>0</v>
      </c>
      <c r="BC254" s="291" t="str">
        <f>IF(BB254=0,"",
IF(SUM($BB$158:BB254)=1,BD254,
IF($BB$278&gt;SUM($BB$158:BB254),_xlfn.CONCAT(", ",BD254),
IF($BB$278=SUM($BB$158:BB254),_xlfn.CONCAT(" y ",BD254)))))</f>
        <v/>
      </c>
      <c r="BD254" s="231" t="s">
        <v>6308</v>
      </c>
      <c r="BE254" s="483" t="str">
        <f t="shared" si="81"/>
        <v/>
      </c>
      <c r="BF254" s="484">
        <f t="shared" si="82"/>
        <v>0</v>
      </c>
      <c r="BG254" s="485">
        <f t="shared" si="83"/>
        <v>0</v>
      </c>
      <c r="BH254" s="486">
        <f t="shared" si="84"/>
        <v>0</v>
      </c>
      <c r="BI254" s="483" t="str">
        <f t="shared" si="85"/>
        <v/>
      </c>
      <c r="BJ254" s="484">
        <f t="shared" si="86"/>
        <v>0</v>
      </c>
      <c r="BK254" s="485">
        <f t="shared" si="87"/>
        <v>0</v>
      </c>
      <c r="BL254" s="486">
        <f t="shared" si="88"/>
        <v>0</v>
      </c>
      <c r="BM254" s="483" t="str">
        <f t="shared" si="89"/>
        <v/>
      </c>
      <c r="BN254" s="484">
        <f t="shared" si="90"/>
        <v>0</v>
      </c>
      <c r="BO254" s="485">
        <f t="shared" si="91"/>
        <v>0</v>
      </c>
      <c r="BP254" s="486">
        <f t="shared" si="92"/>
        <v>0</v>
      </c>
    </row>
    <row r="255" spans="1:68" ht="15" hidden="1" customHeight="1">
      <c r="A255" s="6"/>
      <c r="B255" s="5"/>
      <c r="C255" s="87" t="s">
        <v>202</v>
      </c>
      <c r="D255" s="623" t="str">
        <f>IF(CNGE_2024_M1_Secc1_Sub1!$D139="","",CNGE_2024_M1_Secc1_Sub1!$D139)</f>
        <v/>
      </c>
      <c r="E255" s="624"/>
      <c r="F255" s="624"/>
      <c r="G255" s="624"/>
      <c r="H255" s="624"/>
      <c r="I255" s="624"/>
      <c r="J255" s="624"/>
      <c r="K255" s="624"/>
      <c r="L255" s="624"/>
      <c r="M255" s="624"/>
      <c r="N255" s="624"/>
      <c r="O255" s="624"/>
      <c r="P255" s="624"/>
      <c r="Q255" s="624"/>
      <c r="R255" s="625"/>
      <c r="S255" s="111" t="str">
        <f>IF(CNGE_2024_M1_Secc1_Sub2!$M471="","",CNGE_2024_M1_Secc1_Sub2!$M471)</f>
        <v/>
      </c>
      <c r="T255" s="111" t="str">
        <f>IF(CNGE_2024_M1_Secc1_Sub2!$S471="","",CNGE_2024_M1_Secc1_Sub2!$S471)</f>
        <v/>
      </c>
      <c r="U255" s="111" t="str">
        <f>IF(CNGE_2024_M1_Secc1_Sub2!$Y471="","",CNGE_2024_M1_Secc1_Sub2!$Y471)</f>
        <v/>
      </c>
      <c r="V255" s="111"/>
      <c r="W255" s="111"/>
      <c r="X255" s="111"/>
      <c r="Y255" s="111"/>
      <c r="Z255" s="111"/>
      <c r="AA255" s="111"/>
      <c r="AB255" s="111"/>
      <c r="AC255" s="111"/>
      <c r="AD255" s="111"/>
      <c r="AG255" s="269">
        <f t="shared" si="61"/>
        <v>0</v>
      </c>
      <c r="AH255" s="298" t="str">
        <f t="shared" si="62"/>
        <v/>
      </c>
      <c r="AI255" s="299">
        <f t="shared" si="63"/>
        <v>0</v>
      </c>
      <c r="AJ255" s="300">
        <f t="shared" si="64"/>
        <v>0</v>
      </c>
      <c r="AK255" s="301">
        <f t="shared" si="65"/>
        <v>0</v>
      </c>
      <c r="AL255" s="298">
        <f t="shared" si="66"/>
        <v>0</v>
      </c>
      <c r="AM255" s="299">
        <f t="shared" si="67"/>
        <v>0</v>
      </c>
      <c r="AN255" s="300">
        <f t="shared" si="68"/>
        <v>0</v>
      </c>
      <c r="AO255" s="301">
        <f t="shared" si="69"/>
        <v>0</v>
      </c>
      <c r="AP255" s="298">
        <f t="shared" si="70"/>
        <v>0</v>
      </c>
      <c r="AQ255" s="299">
        <f t="shared" si="71"/>
        <v>0</v>
      </c>
      <c r="AR255" s="300">
        <f t="shared" si="72"/>
        <v>0</v>
      </c>
      <c r="AS255" s="301">
        <f t="shared" si="73"/>
        <v>0</v>
      </c>
      <c r="AT255" s="298">
        <f t="shared" si="74"/>
        <v>0</v>
      </c>
      <c r="AU255" s="299">
        <f t="shared" si="75"/>
        <v>0</v>
      </c>
      <c r="AV255" s="300">
        <f t="shared" si="76"/>
        <v>0</v>
      </c>
      <c r="AW255" s="301">
        <f t="shared" si="77"/>
        <v>0</v>
      </c>
      <c r="AX255" s="371">
        <f t="shared" si="78"/>
        <v>0</v>
      </c>
      <c r="AY255" s="303">
        <f t="shared" si="79"/>
        <v>0</v>
      </c>
      <c r="AZ255" s="291" t="str">
        <f>IF(AY255=0,"",
IF(SUM($AY$158:AY255)=1,BA255,
IF($AY$278&gt;SUM($AY$158:AY255),_xlfn.CONCAT(", ",BA255),
IF($AY$278=SUM($AY$158:AY255),_xlfn.CONCAT(" y ",BA255)))))</f>
        <v/>
      </c>
      <c r="BA255" s="231" t="s">
        <v>6309</v>
      </c>
      <c r="BB255" s="290">
        <f t="shared" si="80"/>
        <v>0</v>
      </c>
      <c r="BC255" s="291" t="str">
        <f>IF(BB255=0,"",
IF(SUM($BB$158:BB255)=1,BD255,
IF($BB$278&gt;SUM($BB$158:BB255),_xlfn.CONCAT(", ",BD255),
IF($BB$278=SUM($BB$158:BB255),_xlfn.CONCAT(" y ",BD255)))))</f>
        <v/>
      </c>
      <c r="BD255" s="231" t="s">
        <v>6309</v>
      </c>
      <c r="BE255" s="483" t="str">
        <f t="shared" si="81"/>
        <v/>
      </c>
      <c r="BF255" s="484">
        <f t="shared" si="82"/>
        <v>0</v>
      </c>
      <c r="BG255" s="485">
        <f t="shared" si="83"/>
        <v>0</v>
      </c>
      <c r="BH255" s="486">
        <f t="shared" si="84"/>
        <v>0</v>
      </c>
      <c r="BI255" s="483" t="str">
        <f t="shared" si="85"/>
        <v/>
      </c>
      <c r="BJ255" s="484">
        <f t="shared" si="86"/>
        <v>0</v>
      </c>
      <c r="BK255" s="485">
        <f t="shared" si="87"/>
        <v>0</v>
      </c>
      <c r="BL255" s="486">
        <f t="shared" si="88"/>
        <v>0</v>
      </c>
      <c r="BM255" s="483" t="str">
        <f t="shared" si="89"/>
        <v/>
      </c>
      <c r="BN255" s="484">
        <f t="shared" si="90"/>
        <v>0</v>
      </c>
      <c r="BO255" s="485">
        <f t="shared" si="91"/>
        <v>0</v>
      </c>
      <c r="BP255" s="486">
        <f t="shared" si="92"/>
        <v>0</v>
      </c>
    </row>
    <row r="256" spans="1:68" ht="15" hidden="1" customHeight="1">
      <c r="A256" s="6"/>
      <c r="B256" s="5"/>
      <c r="C256" s="87" t="s">
        <v>203</v>
      </c>
      <c r="D256" s="623" t="str">
        <f>IF(CNGE_2024_M1_Secc1_Sub1!$D140="","",CNGE_2024_M1_Secc1_Sub1!$D140)</f>
        <v/>
      </c>
      <c r="E256" s="624"/>
      <c r="F256" s="624"/>
      <c r="G256" s="624"/>
      <c r="H256" s="624"/>
      <c r="I256" s="624"/>
      <c r="J256" s="624"/>
      <c r="K256" s="624"/>
      <c r="L256" s="624"/>
      <c r="M256" s="624"/>
      <c r="N256" s="624"/>
      <c r="O256" s="624"/>
      <c r="P256" s="624"/>
      <c r="Q256" s="624"/>
      <c r="R256" s="625"/>
      <c r="S256" s="111" t="str">
        <f>IF(CNGE_2024_M1_Secc1_Sub2!$M472="","",CNGE_2024_M1_Secc1_Sub2!$M472)</f>
        <v/>
      </c>
      <c r="T256" s="111" t="str">
        <f>IF(CNGE_2024_M1_Secc1_Sub2!$S472="","",CNGE_2024_M1_Secc1_Sub2!$S472)</f>
        <v/>
      </c>
      <c r="U256" s="111" t="str">
        <f>IF(CNGE_2024_M1_Secc1_Sub2!$Y472="","",CNGE_2024_M1_Secc1_Sub2!$Y472)</f>
        <v/>
      </c>
      <c r="V256" s="111"/>
      <c r="W256" s="111"/>
      <c r="X256" s="111"/>
      <c r="Y256" s="111"/>
      <c r="Z256" s="111"/>
      <c r="AA256" s="111"/>
      <c r="AB256" s="111"/>
      <c r="AC256" s="111"/>
      <c r="AD256" s="111"/>
      <c r="AG256" s="269">
        <f t="shared" si="61"/>
        <v>0</v>
      </c>
      <c r="AH256" s="298" t="str">
        <f t="shared" si="62"/>
        <v/>
      </c>
      <c r="AI256" s="299">
        <f t="shared" si="63"/>
        <v>0</v>
      </c>
      <c r="AJ256" s="300">
        <f t="shared" si="64"/>
        <v>0</v>
      </c>
      <c r="AK256" s="301">
        <f t="shared" si="65"/>
        <v>0</v>
      </c>
      <c r="AL256" s="298">
        <f t="shared" si="66"/>
        <v>0</v>
      </c>
      <c r="AM256" s="299">
        <f t="shared" si="67"/>
        <v>0</v>
      </c>
      <c r="AN256" s="300">
        <f t="shared" si="68"/>
        <v>0</v>
      </c>
      <c r="AO256" s="301">
        <f t="shared" si="69"/>
        <v>0</v>
      </c>
      <c r="AP256" s="298">
        <f t="shared" si="70"/>
        <v>0</v>
      </c>
      <c r="AQ256" s="299">
        <f t="shared" si="71"/>
        <v>0</v>
      </c>
      <c r="AR256" s="300">
        <f t="shared" si="72"/>
        <v>0</v>
      </c>
      <c r="AS256" s="301">
        <f t="shared" si="73"/>
        <v>0</v>
      </c>
      <c r="AT256" s="298">
        <f t="shared" si="74"/>
        <v>0</v>
      </c>
      <c r="AU256" s="299">
        <f t="shared" si="75"/>
        <v>0</v>
      </c>
      <c r="AV256" s="300">
        <f t="shared" si="76"/>
        <v>0</v>
      </c>
      <c r="AW256" s="301">
        <f t="shared" si="77"/>
        <v>0</v>
      </c>
      <c r="AX256" s="371">
        <f t="shared" si="78"/>
        <v>0</v>
      </c>
      <c r="AY256" s="303">
        <f t="shared" si="79"/>
        <v>0</v>
      </c>
      <c r="AZ256" s="291" t="str">
        <f>IF(AY256=0,"",
IF(SUM($AY$158:AY256)=1,BA256,
IF($AY$278&gt;SUM($AY$158:AY256),_xlfn.CONCAT(", ",BA256),
IF($AY$278=SUM($AY$158:AY256),_xlfn.CONCAT(" y ",BA256)))))</f>
        <v/>
      </c>
      <c r="BA256" s="231" t="s">
        <v>6310</v>
      </c>
      <c r="BB256" s="290">
        <f t="shared" si="80"/>
        <v>0</v>
      </c>
      <c r="BC256" s="291" t="str">
        <f>IF(BB256=0,"",
IF(SUM($BB$158:BB256)=1,BD256,
IF($BB$278&gt;SUM($BB$158:BB256),_xlfn.CONCAT(", ",BD256),
IF($BB$278=SUM($BB$158:BB256),_xlfn.CONCAT(" y ",BD256)))))</f>
        <v/>
      </c>
      <c r="BD256" s="231" t="s">
        <v>6310</v>
      </c>
      <c r="BE256" s="483" t="str">
        <f t="shared" si="81"/>
        <v/>
      </c>
      <c r="BF256" s="484">
        <f t="shared" si="82"/>
        <v>0</v>
      </c>
      <c r="BG256" s="485">
        <f t="shared" si="83"/>
        <v>0</v>
      </c>
      <c r="BH256" s="486">
        <f t="shared" si="84"/>
        <v>0</v>
      </c>
      <c r="BI256" s="483" t="str">
        <f t="shared" si="85"/>
        <v/>
      </c>
      <c r="BJ256" s="484">
        <f t="shared" si="86"/>
        <v>0</v>
      </c>
      <c r="BK256" s="485">
        <f t="shared" si="87"/>
        <v>0</v>
      </c>
      <c r="BL256" s="486">
        <f t="shared" si="88"/>
        <v>0</v>
      </c>
      <c r="BM256" s="483" t="str">
        <f t="shared" si="89"/>
        <v/>
      </c>
      <c r="BN256" s="484">
        <f t="shared" si="90"/>
        <v>0</v>
      </c>
      <c r="BO256" s="485">
        <f t="shared" si="91"/>
        <v>0</v>
      </c>
      <c r="BP256" s="486">
        <f t="shared" si="92"/>
        <v>0</v>
      </c>
    </row>
    <row r="257" spans="1:68" ht="15" hidden="1" customHeight="1">
      <c r="A257" s="6"/>
      <c r="B257" s="5"/>
      <c r="C257" s="87" t="s">
        <v>204</v>
      </c>
      <c r="D257" s="623" t="str">
        <f>IF(CNGE_2024_M1_Secc1_Sub1!$D141="","",CNGE_2024_M1_Secc1_Sub1!$D141)</f>
        <v/>
      </c>
      <c r="E257" s="624"/>
      <c r="F257" s="624"/>
      <c r="G257" s="624"/>
      <c r="H257" s="624"/>
      <c r="I257" s="624"/>
      <c r="J257" s="624"/>
      <c r="K257" s="624"/>
      <c r="L257" s="624"/>
      <c r="M257" s="624"/>
      <c r="N257" s="624"/>
      <c r="O257" s="624"/>
      <c r="P257" s="624"/>
      <c r="Q257" s="624"/>
      <c r="R257" s="625"/>
      <c r="S257" s="111" t="str">
        <f>IF(CNGE_2024_M1_Secc1_Sub2!$M473="","",CNGE_2024_M1_Secc1_Sub2!$M473)</f>
        <v/>
      </c>
      <c r="T257" s="111" t="str">
        <f>IF(CNGE_2024_M1_Secc1_Sub2!$S473="","",CNGE_2024_M1_Secc1_Sub2!$S473)</f>
        <v/>
      </c>
      <c r="U257" s="111" t="str">
        <f>IF(CNGE_2024_M1_Secc1_Sub2!$Y473="","",CNGE_2024_M1_Secc1_Sub2!$Y473)</f>
        <v/>
      </c>
      <c r="V257" s="111"/>
      <c r="W257" s="111"/>
      <c r="X257" s="111"/>
      <c r="Y257" s="111"/>
      <c r="Z257" s="111"/>
      <c r="AA257" s="111"/>
      <c r="AB257" s="111"/>
      <c r="AC257" s="111"/>
      <c r="AD257" s="111"/>
      <c r="AG257" s="269">
        <f t="shared" si="61"/>
        <v>0</v>
      </c>
      <c r="AH257" s="298" t="str">
        <f t="shared" si="62"/>
        <v/>
      </c>
      <c r="AI257" s="299">
        <f t="shared" si="63"/>
        <v>0</v>
      </c>
      <c r="AJ257" s="300">
        <f t="shared" si="64"/>
        <v>0</v>
      </c>
      <c r="AK257" s="301">
        <f t="shared" si="65"/>
        <v>0</v>
      </c>
      <c r="AL257" s="298">
        <f t="shared" si="66"/>
        <v>0</v>
      </c>
      <c r="AM257" s="299">
        <f t="shared" si="67"/>
        <v>0</v>
      </c>
      <c r="AN257" s="300">
        <f t="shared" si="68"/>
        <v>0</v>
      </c>
      <c r="AO257" s="301">
        <f t="shared" si="69"/>
        <v>0</v>
      </c>
      <c r="AP257" s="298">
        <f t="shared" si="70"/>
        <v>0</v>
      </c>
      <c r="AQ257" s="299">
        <f t="shared" si="71"/>
        <v>0</v>
      </c>
      <c r="AR257" s="300">
        <f t="shared" si="72"/>
        <v>0</v>
      </c>
      <c r="AS257" s="301">
        <f t="shared" si="73"/>
        <v>0</v>
      </c>
      <c r="AT257" s="298">
        <f t="shared" si="74"/>
        <v>0</v>
      </c>
      <c r="AU257" s="299">
        <f t="shared" si="75"/>
        <v>0</v>
      </c>
      <c r="AV257" s="300">
        <f t="shared" si="76"/>
        <v>0</v>
      </c>
      <c r="AW257" s="301">
        <f t="shared" si="77"/>
        <v>0</v>
      </c>
      <c r="AX257" s="371">
        <f t="shared" si="78"/>
        <v>0</v>
      </c>
      <c r="AY257" s="303">
        <f t="shared" si="79"/>
        <v>0</v>
      </c>
      <c r="AZ257" s="291" t="str">
        <f>IF(AY257=0,"",
IF(SUM($AY$158:AY257)=1,BA257,
IF($AY$278&gt;SUM($AY$158:AY257),_xlfn.CONCAT(", ",BA257),
IF($AY$278=SUM($AY$158:AY257),_xlfn.CONCAT(" y ",BA257)))))</f>
        <v/>
      </c>
      <c r="BA257" s="231" t="s">
        <v>6311</v>
      </c>
      <c r="BB257" s="290">
        <f t="shared" si="80"/>
        <v>0</v>
      </c>
      <c r="BC257" s="291" t="str">
        <f>IF(BB257=0,"",
IF(SUM($BB$158:BB257)=1,BD257,
IF($BB$278&gt;SUM($BB$158:BB257),_xlfn.CONCAT(", ",BD257),
IF($BB$278=SUM($BB$158:BB257),_xlfn.CONCAT(" y ",BD257)))))</f>
        <v/>
      </c>
      <c r="BD257" s="231" t="s">
        <v>6311</v>
      </c>
      <c r="BE257" s="483" t="str">
        <f t="shared" si="81"/>
        <v/>
      </c>
      <c r="BF257" s="484">
        <f t="shared" si="82"/>
        <v>0</v>
      </c>
      <c r="BG257" s="485">
        <f t="shared" si="83"/>
        <v>0</v>
      </c>
      <c r="BH257" s="486">
        <f t="shared" si="84"/>
        <v>0</v>
      </c>
      <c r="BI257" s="483" t="str">
        <f t="shared" si="85"/>
        <v/>
      </c>
      <c r="BJ257" s="484">
        <f t="shared" si="86"/>
        <v>0</v>
      </c>
      <c r="BK257" s="485">
        <f t="shared" si="87"/>
        <v>0</v>
      </c>
      <c r="BL257" s="486">
        <f t="shared" si="88"/>
        <v>0</v>
      </c>
      <c r="BM257" s="483" t="str">
        <f t="shared" si="89"/>
        <v/>
      </c>
      <c r="BN257" s="484">
        <f t="shared" si="90"/>
        <v>0</v>
      </c>
      <c r="BO257" s="485">
        <f t="shared" si="91"/>
        <v>0</v>
      </c>
      <c r="BP257" s="486">
        <f t="shared" si="92"/>
        <v>0</v>
      </c>
    </row>
    <row r="258" spans="1:68" ht="15" hidden="1" customHeight="1">
      <c r="A258" s="6"/>
      <c r="B258" s="5"/>
      <c r="C258" s="87" t="s">
        <v>205</v>
      </c>
      <c r="D258" s="623" t="str">
        <f>IF(CNGE_2024_M1_Secc1_Sub1!$D142="","",CNGE_2024_M1_Secc1_Sub1!$D142)</f>
        <v/>
      </c>
      <c r="E258" s="624"/>
      <c r="F258" s="624"/>
      <c r="G258" s="624"/>
      <c r="H258" s="624"/>
      <c r="I258" s="624"/>
      <c r="J258" s="624"/>
      <c r="K258" s="624"/>
      <c r="L258" s="624"/>
      <c r="M258" s="624"/>
      <c r="N258" s="624"/>
      <c r="O258" s="624"/>
      <c r="P258" s="624"/>
      <c r="Q258" s="624"/>
      <c r="R258" s="625"/>
      <c r="S258" s="111" t="str">
        <f>IF(CNGE_2024_M1_Secc1_Sub2!$M474="","",CNGE_2024_M1_Secc1_Sub2!$M474)</f>
        <v/>
      </c>
      <c r="T258" s="111" t="str">
        <f>IF(CNGE_2024_M1_Secc1_Sub2!$S474="","",CNGE_2024_M1_Secc1_Sub2!$S474)</f>
        <v/>
      </c>
      <c r="U258" s="111" t="str">
        <f>IF(CNGE_2024_M1_Secc1_Sub2!$Y474="","",CNGE_2024_M1_Secc1_Sub2!$Y474)</f>
        <v/>
      </c>
      <c r="V258" s="111"/>
      <c r="W258" s="111"/>
      <c r="X258" s="111"/>
      <c r="Y258" s="111"/>
      <c r="Z258" s="111"/>
      <c r="AA258" s="111"/>
      <c r="AB258" s="111"/>
      <c r="AC258" s="111"/>
      <c r="AD258" s="111"/>
      <c r="AG258" s="269">
        <f t="shared" si="61"/>
        <v>0</v>
      </c>
      <c r="AH258" s="298" t="str">
        <f t="shared" si="62"/>
        <v/>
      </c>
      <c r="AI258" s="299">
        <f t="shared" si="63"/>
        <v>0</v>
      </c>
      <c r="AJ258" s="300">
        <f t="shared" si="64"/>
        <v>0</v>
      </c>
      <c r="AK258" s="301">
        <f t="shared" si="65"/>
        <v>0</v>
      </c>
      <c r="AL258" s="298">
        <f t="shared" si="66"/>
        <v>0</v>
      </c>
      <c r="AM258" s="299">
        <f t="shared" si="67"/>
        <v>0</v>
      </c>
      <c r="AN258" s="300">
        <f t="shared" si="68"/>
        <v>0</v>
      </c>
      <c r="AO258" s="301">
        <f t="shared" si="69"/>
        <v>0</v>
      </c>
      <c r="AP258" s="298">
        <f t="shared" si="70"/>
        <v>0</v>
      </c>
      <c r="AQ258" s="299">
        <f t="shared" si="71"/>
        <v>0</v>
      </c>
      <c r="AR258" s="300">
        <f t="shared" si="72"/>
        <v>0</v>
      </c>
      <c r="AS258" s="301">
        <f t="shared" si="73"/>
        <v>0</v>
      </c>
      <c r="AT258" s="298">
        <f t="shared" si="74"/>
        <v>0</v>
      </c>
      <c r="AU258" s="299">
        <f t="shared" si="75"/>
        <v>0</v>
      </c>
      <c r="AV258" s="300">
        <f t="shared" si="76"/>
        <v>0</v>
      </c>
      <c r="AW258" s="301">
        <f t="shared" si="77"/>
        <v>0</v>
      </c>
      <c r="AX258" s="371">
        <f t="shared" si="78"/>
        <v>0</v>
      </c>
      <c r="AY258" s="303">
        <f t="shared" si="79"/>
        <v>0</v>
      </c>
      <c r="AZ258" s="291" t="str">
        <f>IF(AY258=0,"",
IF(SUM($AY$158:AY258)=1,BA258,
IF($AY$278&gt;SUM($AY$158:AY258),_xlfn.CONCAT(", ",BA258),
IF($AY$278=SUM($AY$158:AY258),_xlfn.CONCAT(" y ",BA258)))))</f>
        <v/>
      </c>
      <c r="BA258" s="231" t="s">
        <v>6312</v>
      </c>
      <c r="BB258" s="290">
        <f t="shared" si="80"/>
        <v>0</v>
      </c>
      <c r="BC258" s="291" t="str">
        <f>IF(BB258=0,"",
IF(SUM($BB$158:BB258)=1,BD258,
IF($BB$278&gt;SUM($BB$158:BB258),_xlfn.CONCAT(", ",BD258),
IF($BB$278=SUM($BB$158:BB258),_xlfn.CONCAT(" y ",BD258)))))</f>
        <v/>
      </c>
      <c r="BD258" s="231" t="s">
        <v>6312</v>
      </c>
      <c r="BE258" s="483" t="str">
        <f t="shared" si="81"/>
        <v/>
      </c>
      <c r="BF258" s="484">
        <f t="shared" si="82"/>
        <v>0</v>
      </c>
      <c r="BG258" s="485">
        <f t="shared" si="83"/>
        <v>0</v>
      </c>
      <c r="BH258" s="486">
        <f t="shared" si="84"/>
        <v>0</v>
      </c>
      <c r="BI258" s="483" t="str">
        <f t="shared" si="85"/>
        <v/>
      </c>
      <c r="BJ258" s="484">
        <f t="shared" si="86"/>
        <v>0</v>
      </c>
      <c r="BK258" s="485">
        <f t="shared" si="87"/>
        <v>0</v>
      </c>
      <c r="BL258" s="486">
        <f t="shared" si="88"/>
        <v>0</v>
      </c>
      <c r="BM258" s="483" t="str">
        <f t="shared" si="89"/>
        <v/>
      </c>
      <c r="BN258" s="484">
        <f t="shared" si="90"/>
        <v>0</v>
      </c>
      <c r="BO258" s="485">
        <f t="shared" si="91"/>
        <v>0</v>
      </c>
      <c r="BP258" s="486">
        <f t="shared" si="92"/>
        <v>0</v>
      </c>
    </row>
    <row r="259" spans="1:68" ht="15" hidden="1" customHeight="1">
      <c r="A259" s="6"/>
      <c r="B259" s="5"/>
      <c r="C259" s="87" t="s">
        <v>206</v>
      </c>
      <c r="D259" s="623" t="str">
        <f>IF(CNGE_2024_M1_Secc1_Sub1!$D143="","",CNGE_2024_M1_Secc1_Sub1!$D143)</f>
        <v/>
      </c>
      <c r="E259" s="624"/>
      <c r="F259" s="624"/>
      <c r="G259" s="624"/>
      <c r="H259" s="624"/>
      <c r="I259" s="624"/>
      <c r="J259" s="624"/>
      <c r="K259" s="624"/>
      <c r="L259" s="624"/>
      <c r="M259" s="624"/>
      <c r="N259" s="624"/>
      <c r="O259" s="624"/>
      <c r="P259" s="624"/>
      <c r="Q259" s="624"/>
      <c r="R259" s="625"/>
      <c r="S259" s="111" t="str">
        <f>IF(CNGE_2024_M1_Secc1_Sub2!$M475="","",CNGE_2024_M1_Secc1_Sub2!$M475)</f>
        <v/>
      </c>
      <c r="T259" s="111" t="str">
        <f>IF(CNGE_2024_M1_Secc1_Sub2!$S475="","",CNGE_2024_M1_Secc1_Sub2!$S475)</f>
        <v/>
      </c>
      <c r="U259" s="111" t="str">
        <f>IF(CNGE_2024_M1_Secc1_Sub2!$Y475="","",CNGE_2024_M1_Secc1_Sub2!$Y475)</f>
        <v/>
      </c>
      <c r="V259" s="111"/>
      <c r="W259" s="111"/>
      <c r="X259" s="111"/>
      <c r="Y259" s="111"/>
      <c r="Z259" s="111"/>
      <c r="AA259" s="111"/>
      <c r="AB259" s="111"/>
      <c r="AC259" s="111"/>
      <c r="AD259" s="111"/>
      <c r="AG259" s="269">
        <f t="shared" si="61"/>
        <v>0</v>
      </c>
      <c r="AH259" s="298" t="str">
        <f t="shared" si="62"/>
        <v/>
      </c>
      <c r="AI259" s="299">
        <f t="shared" si="63"/>
        <v>0</v>
      </c>
      <c r="AJ259" s="300">
        <f t="shared" si="64"/>
        <v>0</v>
      </c>
      <c r="AK259" s="301">
        <f t="shared" si="65"/>
        <v>0</v>
      </c>
      <c r="AL259" s="298">
        <f t="shared" si="66"/>
        <v>0</v>
      </c>
      <c r="AM259" s="299">
        <f t="shared" si="67"/>
        <v>0</v>
      </c>
      <c r="AN259" s="300">
        <f t="shared" si="68"/>
        <v>0</v>
      </c>
      <c r="AO259" s="301">
        <f t="shared" si="69"/>
        <v>0</v>
      </c>
      <c r="AP259" s="298">
        <f t="shared" si="70"/>
        <v>0</v>
      </c>
      <c r="AQ259" s="299">
        <f t="shared" si="71"/>
        <v>0</v>
      </c>
      <c r="AR259" s="300">
        <f t="shared" si="72"/>
        <v>0</v>
      </c>
      <c r="AS259" s="301">
        <f t="shared" si="73"/>
        <v>0</v>
      </c>
      <c r="AT259" s="298">
        <f t="shared" si="74"/>
        <v>0</v>
      </c>
      <c r="AU259" s="299">
        <f t="shared" si="75"/>
        <v>0</v>
      </c>
      <c r="AV259" s="300">
        <f t="shared" si="76"/>
        <v>0</v>
      </c>
      <c r="AW259" s="301">
        <f t="shared" si="77"/>
        <v>0</v>
      </c>
      <c r="AX259" s="371">
        <f t="shared" si="78"/>
        <v>0</v>
      </c>
      <c r="AY259" s="303">
        <f t="shared" si="79"/>
        <v>0</v>
      </c>
      <c r="AZ259" s="291" t="str">
        <f>IF(AY259=0,"",
IF(SUM($AY$158:AY259)=1,BA259,
IF($AY$278&gt;SUM($AY$158:AY259),_xlfn.CONCAT(", ",BA259),
IF($AY$278=SUM($AY$158:AY259),_xlfn.CONCAT(" y ",BA259)))))</f>
        <v/>
      </c>
      <c r="BA259" s="231" t="s">
        <v>6313</v>
      </c>
      <c r="BB259" s="290">
        <f t="shared" si="80"/>
        <v>0</v>
      </c>
      <c r="BC259" s="291" t="str">
        <f>IF(BB259=0,"",
IF(SUM($BB$158:BB259)=1,BD259,
IF($BB$278&gt;SUM($BB$158:BB259),_xlfn.CONCAT(", ",BD259),
IF($BB$278=SUM($BB$158:BB259),_xlfn.CONCAT(" y ",BD259)))))</f>
        <v/>
      </c>
      <c r="BD259" s="231" t="s">
        <v>6313</v>
      </c>
      <c r="BE259" s="483" t="str">
        <f t="shared" si="81"/>
        <v/>
      </c>
      <c r="BF259" s="484">
        <f t="shared" si="82"/>
        <v>0</v>
      </c>
      <c r="BG259" s="485">
        <f t="shared" si="83"/>
        <v>0</v>
      </c>
      <c r="BH259" s="486">
        <f t="shared" si="84"/>
        <v>0</v>
      </c>
      <c r="BI259" s="483" t="str">
        <f t="shared" si="85"/>
        <v/>
      </c>
      <c r="BJ259" s="484">
        <f t="shared" si="86"/>
        <v>0</v>
      </c>
      <c r="BK259" s="485">
        <f t="shared" si="87"/>
        <v>0</v>
      </c>
      <c r="BL259" s="486">
        <f t="shared" si="88"/>
        <v>0</v>
      </c>
      <c r="BM259" s="483" t="str">
        <f t="shared" si="89"/>
        <v/>
      </c>
      <c r="BN259" s="484">
        <f t="shared" si="90"/>
        <v>0</v>
      </c>
      <c r="BO259" s="485">
        <f t="shared" si="91"/>
        <v>0</v>
      </c>
      <c r="BP259" s="486">
        <f t="shared" si="92"/>
        <v>0</v>
      </c>
    </row>
    <row r="260" spans="1:68" ht="15" hidden="1" customHeight="1">
      <c r="A260" s="6"/>
      <c r="B260" s="5"/>
      <c r="C260" s="87" t="s">
        <v>207</v>
      </c>
      <c r="D260" s="623" t="str">
        <f>IF(CNGE_2024_M1_Secc1_Sub1!$D144="","",CNGE_2024_M1_Secc1_Sub1!$D144)</f>
        <v/>
      </c>
      <c r="E260" s="624"/>
      <c r="F260" s="624"/>
      <c r="G260" s="624"/>
      <c r="H260" s="624"/>
      <c r="I260" s="624"/>
      <c r="J260" s="624"/>
      <c r="K260" s="624"/>
      <c r="L260" s="624"/>
      <c r="M260" s="624"/>
      <c r="N260" s="624"/>
      <c r="O260" s="624"/>
      <c r="P260" s="624"/>
      <c r="Q260" s="624"/>
      <c r="R260" s="625"/>
      <c r="S260" s="111" t="str">
        <f>IF(CNGE_2024_M1_Secc1_Sub2!$M476="","",CNGE_2024_M1_Secc1_Sub2!$M476)</f>
        <v/>
      </c>
      <c r="T260" s="111" t="str">
        <f>IF(CNGE_2024_M1_Secc1_Sub2!$S476="","",CNGE_2024_M1_Secc1_Sub2!$S476)</f>
        <v/>
      </c>
      <c r="U260" s="111" t="str">
        <f>IF(CNGE_2024_M1_Secc1_Sub2!$Y476="","",CNGE_2024_M1_Secc1_Sub2!$Y476)</f>
        <v/>
      </c>
      <c r="V260" s="111"/>
      <c r="W260" s="111"/>
      <c r="X260" s="111"/>
      <c r="Y260" s="111"/>
      <c r="Z260" s="111"/>
      <c r="AA260" s="111"/>
      <c r="AB260" s="111"/>
      <c r="AC260" s="111"/>
      <c r="AD260" s="111"/>
      <c r="AG260" s="269">
        <f t="shared" si="61"/>
        <v>0</v>
      </c>
      <c r="AH260" s="298" t="str">
        <f t="shared" si="62"/>
        <v/>
      </c>
      <c r="AI260" s="299">
        <f t="shared" si="63"/>
        <v>0</v>
      </c>
      <c r="AJ260" s="300">
        <f t="shared" si="64"/>
        <v>0</v>
      </c>
      <c r="AK260" s="301">
        <f t="shared" si="65"/>
        <v>0</v>
      </c>
      <c r="AL260" s="298">
        <f t="shared" si="66"/>
        <v>0</v>
      </c>
      <c r="AM260" s="299">
        <f t="shared" si="67"/>
        <v>0</v>
      </c>
      <c r="AN260" s="300">
        <f t="shared" si="68"/>
        <v>0</v>
      </c>
      <c r="AO260" s="301">
        <f t="shared" si="69"/>
        <v>0</v>
      </c>
      <c r="AP260" s="298">
        <f t="shared" si="70"/>
        <v>0</v>
      </c>
      <c r="AQ260" s="299">
        <f t="shared" si="71"/>
        <v>0</v>
      </c>
      <c r="AR260" s="300">
        <f t="shared" si="72"/>
        <v>0</v>
      </c>
      <c r="AS260" s="301">
        <f t="shared" si="73"/>
        <v>0</v>
      </c>
      <c r="AT260" s="298">
        <f t="shared" si="74"/>
        <v>0</v>
      </c>
      <c r="AU260" s="299">
        <f t="shared" si="75"/>
        <v>0</v>
      </c>
      <c r="AV260" s="300">
        <f t="shared" si="76"/>
        <v>0</v>
      </c>
      <c r="AW260" s="301">
        <f t="shared" si="77"/>
        <v>0</v>
      </c>
      <c r="AX260" s="371">
        <f t="shared" si="78"/>
        <v>0</v>
      </c>
      <c r="AY260" s="303">
        <f t="shared" si="79"/>
        <v>0</v>
      </c>
      <c r="AZ260" s="291" t="str">
        <f>IF(AY260=0,"",
IF(SUM($AY$158:AY260)=1,BA260,
IF($AY$278&gt;SUM($AY$158:AY260),_xlfn.CONCAT(", ",BA260),
IF($AY$278=SUM($AY$158:AY260),_xlfn.CONCAT(" y ",BA260)))))</f>
        <v/>
      </c>
      <c r="BA260" s="231" t="s">
        <v>6314</v>
      </c>
      <c r="BB260" s="290">
        <f t="shared" si="80"/>
        <v>0</v>
      </c>
      <c r="BC260" s="291" t="str">
        <f>IF(BB260=0,"",
IF(SUM($BB$158:BB260)=1,BD260,
IF($BB$278&gt;SUM($BB$158:BB260),_xlfn.CONCAT(", ",BD260),
IF($BB$278=SUM($BB$158:BB260),_xlfn.CONCAT(" y ",BD260)))))</f>
        <v/>
      </c>
      <c r="BD260" s="231" t="s">
        <v>6314</v>
      </c>
      <c r="BE260" s="483" t="str">
        <f t="shared" si="81"/>
        <v/>
      </c>
      <c r="BF260" s="484">
        <f t="shared" si="82"/>
        <v>0</v>
      </c>
      <c r="BG260" s="485">
        <f t="shared" si="83"/>
        <v>0</v>
      </c>
      <c r="BH260" s="486">
        <f t="shared" si="84"/>
        <v>0</v>
      </c>
      <c r="BI260" s="483" t="str">
        <f t="shared" si="85"/>
        <v/>
      </c>
      <c r="BJ260" s="484">
        <f t="shared" si="86"/>
        <v>0</v>
      </c>
      <c r="BK260" s="485">
        <f t="shared" si="87"/>
        <v>0</v>
      </c>
      <c r="BL260" s="486">
        <f t="shared" si="88"/>
        <v>0</v>
      </c>
      <c r="BM260" s="483" t="str">
        <f t="shared" si="89"/>
        <v/>
      </c>
      <c r="BN260" s="484">
        <f t="shared" si="90"/>
        <v>0</v>
      </c>
      <c r="BO260" s="485">
        <f t="shared" si="91"/>
        <v>0</v>
      </c>
      <c r="BP260" s="486">
        <f t="shared" si="92"/>
        <v>0</v>
      </c>
    </row>
    <row r="261" spans="1:68" ht="15" hidden="1" customHeight="1">
      <c r="A261" s="6"/>
      <c r="B261" s="5"/>
      <c r="C261" s="87" t="s">
        <v>208</v>
      </c>
      <c r="D261" s="623" t="str">
        <f>IF(CNGE_2024_M1_Secc1_Sub1!$D145="","",CNGE_2024_M1_Secc1_Sub1!$D145)</f>
        <v/>
      </c>
      <c r="E261" s="624"/>
      <c r="F261" s="624"/>
      <c r="G261" s="624"/>
      <c r="H261" s="624"/>
      <c r="I261" s="624"/>
      <c r="J261" s="624"/>
      <c r="K261" s="624"/>
      <c r="L261" s="624"/>
      <c r="M261" s="624"/>
      <c r="N261" s="624"/>
      <c r="O261" s="624"/>
      <c r="P261" s="624"/>
      <c r="Q261" s="624"/>
      <c r="R261" s="625"/>
      <c r="S261" s="111" t="str">
        <f>IF(CNGE_2024_M1_Secc1_Sub2!$M477="","",CNGE_2024_M1_Secc1_Sub2!$M477)</f>
        <v/>
      </c>
      <c r="T261" s="111" t="str">
        <f>IF(CNGE_2024_M1_Secc1_Sub2!$S477="","",CNGE_2024_M1_Secc1_Sub2!$S477)</f>
        <v/>
      </c>
      <c r="U261" s="111" t="str">
        <f>IF(CNGE_2024_M1_Secc1_Sub2!$Y477="","",CNGE_2024_M1_Secc1_Sub2!$Y477)</f>
        <v/>
      </c>
      <c r="V261" s="111"/>
      <c r="W261" s="111"/>
      <c r="X261" s="111"/>
      <c r="Y261" s="111"/>
      <c r="Z261" s="111"/>
      <c r="AA261" s="111"/>
      <c r="AB261" s="111"/>
      <c r="AC261" s="111"/>
      <c r="AD261" s="111"/>
      <c r="AG261" s="269">
        <f t="shared" si="61"/>
        <v>0</v>
      </c>
      <c r="AH261" s="298" t="str">
        <f t="shared" si="62"/>
        <v/>
      </c>
      <c r="AI261" s="299">
        <f t="shared" si="63"/>
        <v>0</v>
      </c>
      <c r="AJ261" s="300">
        <f t="shared" si="64"/>
        <v>0</v>
      </c>
      <c r="AK261" s="301">
        <f t="shared" si="65"/>
        <v>0</v>
      </c>
      <c r="AL261" s="298">
        <f t="shared" si="66"/>
        <v>0</v>
      </c>
      <c r="AM261" s="299">
        <f t="shared" si="67"/>
        <v>0</v>
      </c>
      <c r="AN261" s="300">
        <f t="shared" si="68"/>
        <v>0</v>
      </c>
      <c r="AO261" s="301">
        <f t="shared" si="69"/>
        <v>0</v>
      </c>
      <c r="AP261" s="298">
        <f t="shared" si="70"/>
        <v>0</v>
      </c>
      <c r="AQ261" s="299">
        <f t="shared" si="71"/>
        <v>0</v>
      </c>
      <c r="AR261" s="300">
        <f t="shared" si="72"/>
        <v>0</v>
      </c>
      <c r="AS261" s="301">
        <f t="shared" si="73"/>
        <v>0</v>
      </c>
      <c r="AT261" s="298">
        <f t="shared" si="74"/>
        <v>0</v>
      </c>
      <c r="AU261" s="299">
        <f t="shared" si="75"/>
        <v>0</v>
      </c>
      <c r="AV261" s="300">
        <f t="shared" si="76"/>
        <v>0</v>
      </c>
      <c r="AW261" s="301">
        <f t="shared" si="77"/>
        <v>0</v>
      </c>
      <c r="AX261" s="371">
        <f t="shared" si="78"/>
        <v>0</v>
      </c>
      <c r="AY261" s="303">
        <f t="shared" si="79"/>
        <v>0</v>
      </c>
      <c r="AZ261" s="291" t="str">
        <f>IF(AY261=0,"",
IF(SUM($AY$158:AY261)=1,BA261,
IF($AY$278&gt;SUM($AY$158:AY261),_xlfn.CONCAT(", ",BA261),
IF($AY$278=SUM($AY$158:AY261),_xlfn.CONCAT(" y ",BA261)))))</f>
        <v/>
      </c>
      <c r="BA261" s="231" t="s">
        <v>6315</v>
      </c>
      <c r="BB261" s="290">
        <f t="shared" si="80"/>
        <v>0</v>
      </c>
      <c r="BC261" s="291" t="str">
        <f>IF(BB261=0,"",
IF(SUM($BB$158:BB261)=1,BD261,
IF($BB$278&gt;SUM($BB$158:BB261),_xlfn.CONCAT(", ",BD261),
IF($BB$278=SUM($BB$158:BB261),_xlfn.CONCAT(" y ",BD261)))))</f>
        <v/>
      </c>
      <c r="BD261" s="231" t="s">
        <v>6315</v>
      </c>
      <c r="BE261" s="483" t="str">
        <f t="shared" si="81"/>
        <v/>
      </c>
      <c r="BF261" s="484">
        <f t="shared" si="82"/>
        <v>0</v>
      </c>
      <c r="BG261" s="485">
        <f t="shared" si="83"/>
        <v>0</v>
      </c>
      <c r="BH261" s="486">
        <f t="shared" si="84"/>
        <v>0</v>
      </c>
      <c r="BI261" s="483" t="str">
        <f t="shared" si="85"/>
        <v/>
      </c>
      <c r="BJ261" s="484">
        <f t="shared" si="86"/>
        <v>0</v>
      </c>
      <c r="BK261" s="485">
        <f t="shared" si="87"/>
        <v>0</v>
      </c>
      <c r="BL261" s="486">
        <f t="shared" si="88"/>
        <v>0</v>
      </c>
      <c r="BM261" s="483" t="str">
        <f t="shared" si="89"/>
        <v/>
      </c>
      <c r="BN261" s="484">
        <f t="shared" si="90"/>
        <v>0</v>
      </c>
      <c r="BO261" s="485">
        <f t="shared" si="91"/>
        <v>0</v>
      </c>
      <c r="BP261" s="486">
        <f t="shared" si="92"/>
        <v>0</v>
      </c>
    </row>
    <row r="262" spans="1:68" ht="15" hidden="1" customHeight="1">
      <c r="A262" s="6"/>
      <c r="B262" s="5"/>
      <c r="C262" s="87" t="s">
        <v>209</v>
      </c>
      <c r="D262" s="623" t="str">
        <f>IF(CNGE_2024_M1_Secc1_Sub1!$D146="","",CNGE_2024_M1_Secc1_Sub1!$D146)</f>
        <v/>
      </c>
      <c r="E262" s="624"/>
      <c r="F262" s="624"/>
      <c r="G262" s="624"/>
      <c r="H262" s="624"/>
      <c r="I262" s="624"/>
      <c r="J262" s="624"/>
      <c r="K262" s="624"/>
      <c r="L262" s="624"/>
      <c r="M262" s="624"/>
      <c r="N262" s="624"/>
      <c r="O262" s="624"/>
      <c r="P262" s="624"/>
      <c r="Q262" s="624"/>
      <c r="R262" s="625"/>
      <c r="S262" s="111" t="str">
        <f>IF(CNGE_2024_M1_Secc1_Sub2!$M478="","",CNGE_2024_M1_Secc1_Sub2!$M478)</f>
        <v/>
      </c>
      <c r="T262" s="111" t="str">
        <f>IF(CNGE_2024_M1_Secc1_Sub2!$S478="","",CNGE_2024_M1_Secc1_Sub2!$S478)</f>
        <v/>
      </c>
      <c r="U262" s="111" t="str">
        <f>IF(CNGE_2024_M1_Secc1_Sub2!$Y478="","",CNGE_2024_M1_Secc1_Sub2!$Y478)</f>
        <v/>
      </c>
      <c r="V262" s="111"/>
      <c r="W262" s="111"/>
      <c r="X262" s="111"/>
      <c r="Y262" s="111"/>
      <c r="Z262" s="111"/>
      <c r="AA262" s="111"/>
      <c r="AB262" s="111"/>
      <c r="AC262" s="111"/>
      <c r="AD262" s="111"/>
      <c r="AG262" s="269">
        <f t="shared" si="61"/>
        <v>0</v>
      </c>
      <c r="AH262" s="298" t="str">
        <f t="shared" si="62"/>
        <v/>
      </c>
      <c r="AI262" s="299">
        <f t="shared" si="63"/>
        <v>0</v>
      </c>
      <c r="AJ262" s="300">
        <f t="shared" si="64"/>
        <v>0</v>
      </c>
      <c r="AK262" s="301">
        <f t="shared" si="65"/>
        <v>0</v>
      </c>
      <c r="AL262" s="298">
        <f t="shared" si="66"/>
        <v>0</v>
      </c>
      <c r="AM262" s="299">
        <f t="shared" si="67"/>
        <v>0</v>
      </c>
      <c r="AN262" s="300">
        <f t="shared" si="68"/>
        <v>0</v>
      </c>
      <c r="AO262" s="301">
        <f t="shared" si="69"/>
        <v>0</v>
      </c>
      <c r="AP262" s="298">
        <f t="shared" si="70"/>
        <v>0</v>
      </c>
      <c r="AQ262" s="299">
        <f t="shared" si="71"/>
        <v>0</v>
      </c>
      <c r="AR262" s="300">
        <f t="shared" si="72"/>
        <v>0</v>
      </c>
      <c r="AS262" s="301">
        <f t="shared" si="73"/>
        <v>0</v>
      </c>
      <c r="AT262" s="298">
        <f t="shared" si="74"/>
        <v>0</v>
      </c>
      <c r="AU262" s="299">
        <f t="shared" si="75"/>
        <v>0</v>
      </c>
      <c r="AV262" s="300">
        <f t="shared" si="76"/>
        <v>0</v>
      </c>
      <c r="AW262" s="301">
        <f t="shared" si="77"/>
        <v>0</v>
      </c>
      <c r="AX262" s="371">
        <f t="shared" si="78"/>
        <v>0</v>
      </c>
      <c r="AY262" s="303">
        <f t="shared" si="79"/>
        <v>0</v>
      </c>
      <c r="AZ262" s="291" t="str">
        <f>IF(AY262=0,"",
IF(SUM($AY$158:AY262)=1,BA262,
IF($AY$278&gt;SUM($AY$158:AY262),_xlfn.CONCAT(", ",BA262),
IF($AY$278=SUM($AY$158:AY262),_xlfn.CONCAT(" y ",BA262)))))</f>
        <v/>
      </c>
      <c r="BA262" s="231" t="s">
        <v>6316</v>
      </c>
      <c r="BB262" s="290">
        <f t="shared" si="80"/>
        <v>0</v>
      </c>
      <c r="BC262" s="291" t="str">
        <f>IF(BB262=0,"",
IF(SUM($BB$158:BB262)=1,BD262,
IF($BB$278&gt;SUM($BB$158:BB262),_xlfn.CONCAT(", ",BD262),
IF($BB$278=SUM($BB$158:BB262),_xlfn.CONCAT(" y ",BD262)))))</f>
        <v/>
      </c>
      <c r="BD262" s="231" t="s">
        <v>6316</v>
      </c>
      <c r="BE262" s="483" t="str">
        <f t="shared" si="81"/>
        <v/>
      </c>
      <c r="BF262" s="484">
        <f t="shared" si="82"/>
        <v>0</v>
      </c>
      <c r="BG262" s="485">
        <f t="shared" si="83"/>
        <v>0</v>
      </c>
      <c r="BH262" s="486">
        <f t="shared" si="84"/>
        <v>0</v>
      </c>
      <c r="BI262" s="483" t="str">
        <f t="shared" si="85"/>
        <v/>
      </c>
      <c r="BJ262" s="484">
        <f t="shared" si="86"/>
        <v>0</v>
      </c>
      <c r="BK262" s="485">
        <f t="shared" si="87"/>
        <v>0</v>
      </c>
      <c r="BL262" s="486">
        <f t="shared" si="88"/>
        <v>0</v>
      </c>
      <c r="BM262" s="483" t="str">
        <f t="shared" si="89"/>
        <v/>
      </c>
      <c r="BN262" s="484">
        <f t="shared" si="90"/>
        <v>0</v>
      </c>
      <c r="BO262" s="485">
        <f t="shared" si="91"/>
        <v>0</v>
      </c>
      <c r="BP262" s="486">
        <f t="shared" si="92"/>
        <v>0</v>
      </c>
    </row>
    <row r="263" spans="1:68" ht="15" hidden="1" customHeight="1">
      <c r="A263" s="6"/>
      <c r="B263" s="5"/>
      <c r="C263" s="87" t="s">
        <v>210</v>
      </c>
      <c r="D263" s="623" t="str">
        <f>IF(CNGE_2024_M1_Secc1_Sub1!$D147="","",CNGE_2024_M1_Secc1_Sub1!$D147)</f>
        <v/>
      </c>
      <c r="E263" s="624"/>
      <c r="F263" s="624"/>
      <c r="G263" s="624"/>
      <c r="H263" s="624"/>
      <c r="I263" s="624"/>
      <c r="J263" s="624"/>
      <c r="K263" s="624"/>
      <c r="L263" s="624"/>
      <c r="M263" s="624"/>
      <c r="N263" s="624"/>
      <c r="O263" s="624"/>
      <c r="P263" s="624"/>
      <c r="Q263" s="624"/>
      <c r="R263" s="625"/>
      <c r="S263" s="111" t="str">
        <f>IF(CNGE_2024_M1_Secc1_Sub2!$M479="","",CNGE_2024_M1_Secc1_Sub2!$M479)</f>
        <v/>
      </c>
      <c r="T263" s="111" t="str">
        <f>IF(CNGE_2024_M1_Secc1_Sub2!$S479="","",CNGE_2024_M1_Secc1_Sub2!$S479)</f>
        <v/>
      </c>
      <c r="U263" s="111" t="str">
        <f>IF(CNGE_2024_M1_Secc1_Sub2!$Y479="","",CNGE_2024_M1_Secc1_Sub2!$Y479)</f>
        <v/>
      </c>
      <c r="V263" s="111"/>
      <c r="W263" s="111"/>
      <c r="X263" s="111"/>
      <c r="Y263" s="111"/>
      <c r="Z263" s="111"/>
      <c r="AA263" s="111"/>
      <c r="AB263" s="111"/>
      <c r="AC263" s="111"/>
      <c r="AD263" s="111"/>
      <c r="AG263" s="269">
        <f t="shared" si="61"/>
        <v>0</v>
      </c>
      <c r="AH263" s="298" t="str">
        <f t="shared" si="62"/>
        <v/>
      </c>
      <c r="AI263" s="299">
        <f t="shared" si="63"/>
        <v>0</v>
      </c>
      <c r="AJ263" s="300">
        <f t="shared" si="64"/>
        <v>0</v>
      </c>
      <c r="AK263" s="301">
        <f t="shared" si="65"/>
        <v>0</v>
      </c>
      <c r="AL263" s="298">
        <f t="shared" si="66"/>
        <v>0</v>
      </c>
      <c r="AM263" s="299">
        <f t="shared" si="67"/>
        <v>0</v>
      </c>
      <c r="AN263" s="300">
        <f t="shared" si="68"/>
        <v>0</v>
      </c>
      <c r="AO263" s="301">
        <f t="shared" si="69"/>
        <v>0</v>
      </c>
      <c r="AP263" s="298">
        <f t="shared" si="70"/>
        <v>0</v>
      </c>
      <c r="AQ263" s="299">
        <f t="shared" si="71"/>
        <v>0</v>
      </c>
      <c r="AR263" s="300">
        <f t="shared" si="72"/>
        <v>0</v>
      </c>
      <c r="AS263" s="301">
        <f t="shared" si="73"/>
        <v>0</v>
      </c>
      <c r="AT263" s="298">
        <f t="shared" si="74"/>
        <v>0</v>
      </c>
      <c r="AU263" s="299">
        <f t="shared" si="75"/>
        <v>0</v>
      </c>
      <c r="AV263" s="300">
        <f t="shared" si="76"/>
        <v>0</v>
      </c>
      <c r="AW263" s="301">
        <f t="shared" si="77"/>
        <v>0</v>
      </c>
      <c r="AX263" s="371">
        <f t="shared" si="78"/>
        <v>0</v>
      </c>
      <c r="AY263" s="303">
        <f t="shared" si="79"/>
        <v>0</v>
      </c>
      <c r="AZ263" s="291" t="str">
        <f>IF(AY263=0,"",
IF(SUM($AY$158:AY263)=1,BA263,
IF($AY$278&gt;SUM($AY$158:AY263),_xlfn.CONCAT(", ",BA263),
IF($AY$278=SUM($AY$158:AY263),_xlfn.CONCAT(" y ",BA263)))))</f>
        <v/>
      </c>
      <c r="BA263" s="231" t="s">
        <v>6317</v>
      </c>
      <c r="BB263" s="290">
        <f t="shared" si="80"/>
        <v>0</v>
      </c>
      <c r="BC263" s="291" t="str">
        <f>IF(BB263=0,"",
IF(SUM($BB$158:BB263)=1,BD263,
IF($BB$278&gt;SUM($BB$158:BB263),_xlfn.CONCAT(", ",BD263),
IF($BB$278=SUM($BB$158:BB263),_xlfn.CONCAT(" y ",BD263)))))</f>
        <v/>
      </c>
      <c r="BD263" s="231" t="s">
        <v>6317</v>
      </c>
      <c r="BE263" s="483" t="str">
        <f t="shared" si="81"/>
        <v/>
      </c>
      <c r="BF263" s="484">
        <f t="shared" si="82"/>
        <v>0</v>
      </c>
      <c r="BG263" s="485">
        <f t="shared" si="83"/>
        <v>0</v>
      </c>
      <c r="BH263" s="486">
        <f t="shared" si="84"/>
        <v>0</v>
      </c>
      <c r="BI263" s="483" t="str">
        <f t="shared" si="85"/>
        <v/>
      </c>
      <c r="BJ263" s="484">
        <f t="shared" si="86"/>
        <v>0</v>
      </c>
      <c r="BK263" s="485">
        <f t="shared" si="87"/>
        <v>0</v>
      </c>
      <c r="BL263" s="486">
        <f t="shared" si="88"/>
        <v>0</v>
      </c>
      <c r="BM263" s="483" t="str">
        <f t="shared" si="89"/>
        <v/>
      </c>
      <c r="BN263" s="484">
        <f t="shared" si="90"/>
        <v>0</v>
      </c>
      <c r="BO263" s="485">
        <f t="shared" si="91"/>
        <v>0</v>
      </c>
      <c r="BP263" s="486">
        <f t="shared" si="92"/>
        <v>0</v>
      </c>
    </row>
    <row r="264" spans="1:68" ht="15" hidden="1" customHeight="1">
      <c r="A264" s="6"/>
      <c r="B264" s="5"/>
      <c r="C264" s="87" t="s">
        <v>211</v>
      </c>
      <c r="D264" s="623" t="str">
        <f>IF(CNGE_2024_M1_Secc1_Sub1!$D148="","",CNGE_2024_M1_Secc1_Sub1!$D148)</f>
        <v/>
      </c>
      <c r="E264" s="624"/>
      <c r="F264" s="624"/>
      <c r="G264" s="624"/>
      <c r="H264" s="624"/>
      <c r="I264" s="624"/>
      <c r="J264" s="624"/>
      <c r="K264" s="624"/>
      <c r="L264" s="624"/>
      <c r="M264" s="624"/>
      <c r="N264" s="624"/>
      <c r="O264" s="624"/>
      <c r="P264" s="624"/>
      <c r="Q264" s="624"/>
      <c r="R264" s="625"/>
      <c r="S264" s="111" t="str">
        <f>IF(CNGE_2024_M1_Secc1_Sub2!$M480="","",CNGE_2024_M1_Secc1_Sub2!$M480)</f>
        <v/>
      </c>
      <c r="T264" s="111" t="str">
        <f>IF(CNGE_2024_M1_Secc1_Sub2!$S480="","",CNGE_2024_M1_Secc1_Sub2!$S480)</f>
        <v/>
      </c>
      <c r="U264" s="111" t="str">
        <f>IF(CNGE_2024_M1_Secc1_Sub2!$Y480="","",CNGE_2024_M1_Secc1_Sub2!$Y480)</f>
        <v/>
      </c>
      <c r="V264" s="111"/>
      <c r="W264" s="111"/>
      <c r="X264" s="111"/>
      <c r="Y264" s="111"/>
      <c r="Z264" s="111"/>
      <c r="AA264" s="111"/>
      <c r="AB264" s="111"/>
      <c r="AC264" s="111"/>
      <c r="AD264" s="111"/>
      <c r="AG264" s="269">
        <f t="shared" si="61"/>
        <v>0</v>
      </c>
      <c r="AH264" s="298" t="str">
        <f t="shared" si="62"/>
        <v/>
      </c>
      <c r="AI264" s="299">
        <f t="shared" si="63"/>
        <v>0</v>
      </c>
      <c r="AJ264" s="300">
        <f t="shared" si="64"/>
        <v>0</v>
      </c>
      <c r="AK264" s="301">
        <f t="shared" si="65"/>
        <v>0</v>
      </c>
      <c r="AL264" s="298">
        <f t="shared" si="66"/>
        <v>0</v>
      </c>
      <c r="AM264" s="299">
        <f t="shared" si="67"/>
        <v>0</v>
      </c>
      <c r="AN264" s="300">
        <f t="shared" si="68"/>
        <v>0</v>
      </c>
      <c r="AO264" s="301">
        <f t="shared" si="69"/>
        <v>0</v>
      </c>
      <c r="AP264" s="298">
        <f t="shared" si="70"/>
        <v>0</v>
      </c>
      <c r="AQ264" s="299">
        <f t="shared" si="71"/>
        <v>0</v>
      </c>
      <c r="AR264" s="300">
        <f t="shared" si="72"/>
        <v>0</v>
      </c>
      <c r="AS264" s="301">
        <f t="shared" si="73"/>
        <v>0</v>
      </c>
      <c r="AT264" s="298">
        <f t="shared" si="74"/>
        <v>0</v>
      </c>
      <c r="AU264" s="299">
        <f t="shared" si="75"/>
        <v>0</v>
      </c>
      <c r="AV264" s="300">
        <f t="shared" si="76"/>
        <v>0</v>
      </c>
      <c r="AW264" s="301">
        <f t="shared" si="77"/>
        <v>0</v>
      </c>
      <c r="AX264" s="371">
        <f t="shared" si="78"/>
        <v>0</v>
      </c>
      <c r="AY264" s="303">
        <f t="shared" si="79"/>
        <v>0</v>
      </c>
      <c r="AZ264" s="291" t="str">
        <f>IF(AY264=0,"",
IF(SUM($AY$158:AY264)=1,BA264,
IF($AY$278&gt;SUM($AY$158:AY264),_xlfn.CONCAT(", ",BA264),
IF($AY$278=SUM($AY$158:AY264),_xlfn.CONCAT(" y ",BA264)))))</f>
        <v/>
      </c>
      <c r="BA264" s="231" t="s">
        <v>6318</v>
      </c>
      <c r="BB264" s="290">
        <f t="shared" si="80"/>
        <v>0</v>
      </c>
      <c r="BC264" s="291" t="str">
        <f>IF(BB264=0,"",
IF(SUM($BB$158:BB264)=1,BD264,
IF($BB$278&gt;SUM($BB$158:BB264),_xlfn.CONCAT(", ",BD264),
IF($BB$278=SUM($BB$158:BB264),_xlfn.CONCAT(" y ",BD264)))))</f>
        <v/>
      </c>
      <c r="BD264" s="231" t="s">
        <v>6318</v>
      </c>
      <c r="BE264" s="483" t="str">
        <f t="shared" si="81"/>
        <v/>
      </c>
      <c r="BF264" s="484">
        <f t="shared" si="82"/>
        <v>0</v>
      </c>
      <c r="BG264" s="485">
        <f t="shared" si="83"/>
        <v>0</v>
      </c>
      <c r="BH264" s="486">
        <f t="shared" si="84"/>
        <v>0</v>
      </c>
      <c r="BI264" s="483" t="str">
        <f t="shared" si="85"/>
        <v/>
      </c>
      <c r="BJ264" s="484">
        <f t="shared" si="86"/>
        <v>0</v>
      </c>
      <c r="BK264" s="485">
        <f t="shared" si="87"/>
        <v>0</v>
      </c>
      <c r="BL264" s="486">
        <f t="shared" si="88"/>
        <v>0</v>
      </c>
      <c r="BM264" s="483" t="str">
        <f t="shared" si="89"/>
        <v/>
      </c>
      <c r="BN264" s="484">
        <f t="shared" si="90"/>
        <v>0</v>
      </c>
      <c r="BO264" s="485">
        <f t="shared" si="91"/>
        <v>0</v>
      </c>
      <c r="BP264" s="486">
        <f t="shared" si="92"/>
        <v>0</v>
      </c>
    </row>
    <row r="265" spans="1:68" ht="15" hidden="1" customHeight="1">
      <c r="A265" s="6"/>
      <c r="B265" s="5"/>
      <c r="C265" s="87" t="s">
        <v>212</v>
      </c>
      <c r="D265" s="623" t="str">
        <f>IF(CNGE_2024_M1_Secc1_Sub1!$D149="","",CNGE_2024_M1_Secc1_Sub1!$D149)</f>
        <v/>
      </c>
      <c r="E265" s="624"/>
      <c r="F265" s="624"/>
      <c r="G265" s="624"/>
      <c r="H265" s="624"/>
      <c r="I265" s="624"/>
      <c r="J265" s="624"/>
      <c r="K265" s="624"/>
      <c r="L265" s="624"/>
      <c r="M265" s="624"/>
      <c r="N265" s="624"/>
      <c r="O265" s="624"/>
      <c r="P265" s="624"/>
      <c r="Q265" s="624"/>
      <c r="R265" s="625"/>
      <c r="S265" s="111" t="str">
        <f>IF(CNGE_2024_M1_Secc1_Sub2!$M481="","",CNGE_2024_M1_Secc1_Sub2!$M481)</f>
        <v/>
      </c>
      <c r="T265" s="111" t="str">
        <f>IF(CNGE_2024_M1_Secc1_Sub2!$S481="","",CNGE_2024_M1_Secc1_Sub2!$S481)</f>
        <v/>
      </c>
      <c r="U265" s="111" t="str">
        <f>IF(CNGE_2024_M1_Secc1_Sub2!$Y481="","",CNGE_2024_M1_Secc1_Sub2!$Y481)</f>
        <v/>
      </c>
      <c r="V265" s="111"/>
      <c r="W265" s="111"/>
      <c r="X265" s="111"/>
      <c r="Y265" s="111"/>
      <c r="Z265" s="111"/>
      <c r="AA265" s="111"/>
      <c r="AB265" s="111"/>
      <c r="AC265" s="111"/>
      <c r="AD265" s="111"/>
      <c r="AG265" s="269">
        <f t="shared" si="61"/>
        <v>0</v>
      </c>
      <c r="AH265" s="298" t="str">
        <f t="shared" si="62"/>
        <v/>
      </c>
      <c r="AI265" s="299">
        <f t="shared" si="63"/>
        <v>0</v>
      </c>
      <c r="AJ265" s="300">
        <f t="shared" si="64"/>
        <v>0</v>
      </c>
      <c r="AK265" s="301">
        <f t="shared" si="65"/>
        <v>0</v>
      </c>
      <c r="AL265" s="298">
        <f t="shared" si="66"/>
        <v>0</v>
      </c>
      <c r="AM265" s="299">
        <f t="shared" si="67"/>
        <v>0</v>
      </c>
      <c r="AN265" s="300">
        <f t="shared" si="68"/>
        <v>0</v>
      </c>
      <c r="AO265" s="301">
        <f t="shared" si="69"/>
        <v>0</v>
      </c>
      <c r="AP265" s="298">
        <f t="shared" si="70"/>
        <v>0</v>
      </c>
      <c r="AQ265" s="299">
        <f t="shared" si="71"/>
        <v>0</v>
      </c>
      <c r="AR265" s="300">
        <f t="shared" si="72"/>
        <v>0</v>
      </c>
      <c r="AS265" s="301">
        <f t="shared" si="73"/>
        <v>0</v>
      </c>
      <c r="AT265" s="298">
        <f t="shared" si="74"/>
        <v>0</v>
      </c>
      <c r="AU265" s="299">
        <f t="shared" si="75"/>
        <v>0</v>
      </c>
      <c r="AV265" s="300">
        <f t="shared" si="76"/>
        <v>0</v>
      </c>
      <c r="AW265" s="301">
        <f t="shared" si="77"/>
        <v>0</v>
      </c>
      <c r="AX265" s="371">
        <f t="shared" si="78"/>
        <v>0</v>
      </c>
      <c r="AY265" s="303">
        <f t="shared" si="79"/>
        <v>0</v>
      </c>
      <c r="AZ265" s="291" t="str">
        <f>IF(AY265=0,"",
IF(SUM($AY$158:AY265)=1,BA265,
IF($AY$278&gt;SUM($AY$158:AY265),_xlfn.CONCAT(", ",BA265),
IF($AY$278=SUM($AY$158:AY265),_xlfn.CONCAT(" y ",BA265)))))</f>
        <v/>
      </c>
      <c r="BA265" s="231" t="s">
        <v>6319</v>
      </c>
      <c r="BB265" s="290">
        <f t="shared" si="80"/>
        <v>0</v>
      </c>
      <c r="BC265" s="291" t="str">
        <f>IF(BB265=0,"",
IF(SUM($BB$158:BB265)=1,BD265,
IF($BB$278&gt;SUM($BB$158:BB265),_xlfn.CONCAT(", ",BD265),
IF($BB$278=SUM($BB$158:BB265),_xlfn.CONCAT(" y ",BD265)))))</f>
        <v/>
      </c>
      <c r="BD265" s="231" t="s">
        <v>6319</v>
      </c>
      <c r="BE265" s="483" t="str">
        <f t="shared" si="81"/>
        <v/>
      </c>
      <c r="BF265" s="484">
        <f t="shared" si="82"/>
        <v>0</v>
      </c>
      <c r="BG265" s="485">
        <f t="shared" si="83"/>
        <v>0</v>
      </c>
      <c r="BH265" s="486">
        <f t="shared" si="84"/>
        <v>0</v>
      </c>
      <c r="BI265" s="483" t="str">
        <f t="shared" si="85"/>
        <v/>
      </c>
      <c r="BJ265" s="484">
        <f t="shared" si="86"/>
        <v>0</v>
      </c>
      <c r="BK265" s="485">
        <f t="shared" si="87"/>
        <v>0</v>
      </c>
      <c r="BL265" s="486">
        <f t="shared" si="88"/>
        <v>0</v>
      </c>
      <c r="BM265" s="483" t="str">
        <f t="shared" si="89"/>
        <v/>
      </c>
      <c r="BN265" s="484">
        <f t="shared" si="90"/>
        <v>0</v>
      </c>
      <c r="BO265" s="485">
        <f t="shared" si="91"/>
        <v>0</v>
      </c>
      <c r="BP265" s="486">
        <f t="shared" si="92"/>
        <v>0</v>
      </c>
    </row>
    <row r="266" spans="1:68" ht="15" hidden="1" customHeight="1">
      <c r="A266" s="6"/>
      <c r="B266" s="5"/>
      <c r="C266" s="87" t="s">
        <v>213</v>
      </c>
      <c r="D266" s="623" t="str">
        <f>IF(CNGE_2024_M1_Secc1_Sub1!$D150="","",CNGE_2024_M1_Secc1_Sub1!$D150)</f>
        <v/>
      </c>
      <c r="E266" s="624"/>
      <c r="F266" s="624"/>
      <c r="G266" s="624"/>
      <c r="H266" s="624"/>
      <c r="I266" s="624"/>
      <c r="J266" s="624"/>
      <c r="K266" s="624"/>
      <c r="L266" s="624"/>
      <c r="M266" s="624"/>
      <c r="N266" s="624"/>
      <c r="O266" s="624"/>
      <c r="P266" s="624"/>
      <c r="Q266" s="624"/>
      <c r="R266" s="625"/>
      <c r="S266" s="111" t="str">
        <f>IF(CNGE_2024_M1_Secc1_Sub2!$M482="","",CNGE_2024_M1_Secc1_Sub2!$M482)</f>
        <v/>
      </c>
      <c r="T266" s="111" t="str">
        <f>IF(CNGE_2024_M1_Secc1_Sub2!$S482="","",CNGE_2024_M1_Secc1_Sub2!$S482)</f>
        <v/>
      </c>
      <c r="U266" s="111" t="str">
        <f>IF(CNGE_2024_M1_Secc1_Sub2!$Y482="","",CNGE_2024_M1_Secc1_Sub2!$Y482)</f>
        <v/>
      </c>
      <c r="V266" s="111"/>
      <c r="W266" s="111"/>
      <c r="X266" s="111"/>
      <c r="Y266" s="111"/>
      <c r="Z266" s="111"/>
      <c r="AA266" s="111"/>
      <c r="AB266" s="111"/>
      <c r="AC266" s="111"/>
      <c r="AD266" s="111"/>
      <c r="AG266" s="269">
        <f t="shared" si="61"/>
        <v>0</v>
      </c>
      <c r="AH266" s="298" t="str">
        <f t="shared" si="62"/>
        <v/>
      </c>
      <c r="AI266" s="299">
        <f t="shared" si="63"/>
        <v>0</v>
      </c>
      <c r="AJ266" s="300">
        <f t="shared" si="64"/>
        <v>0</v>
      </c>
      <c r="AK266" s="301">
        <f t="shared" si="65"/>
        <v>0</v>
      </c>
      <c r="AL266" s="298">
        <f t="shared" si="66"/>
        <v>0</v>
      </c>
      <c r="AM266" s="299">
        <f t="shared" si="67"/>
        <v>0</v>
      </c>
      <c r="AN266" s="300">
        <f t="shared" si="68"/>
        <v>0</v>
      </c>
      <c r="AO266" s="301">
        <f t="shared" si="69"/>
        <v>0</v>
      </c>
      <c r="AP266" s="298">
        <f t="shared" si="70"/>
        <v>0</v>
      </c>
      <c r="AQ266" s="299">
        <f t="shared" si="71"/>
        <v>0</v>
      </c>
      <c r="AR266" s="300">
        <f t="shared" si="72"/>
        <v>0</v>
      </c>
      <c r="AS266" s="301">
        <f t="shared" si="73"/>
        <v>0</v>
      </c>
      <c r="AT266" s="298">
        <f t="shared" si="74"/>
        <v>0</v>
      </c>
      <c r="AU266" s="299">
        <f t="shared" si="75"/>
        <v>0</v>
      </c>
      <c r="AV266" s="300">
        <f t="shared" si="76"/>
        <v>0</v>
      </c>
      <c r="AW266" s="301">
        <f t="shared" si="77"/>
        <v>0</v>
      </c>
      <c r="AX266" s="371">
        <f t="shared" si="78"/>
        <v>0</v>
      </c>
      <c r="AY266" s="303">
        <f t="shared" si="79"/>
        <v>0</v>
      </c>
      <c r="AZ266" s="291" t="str">
        <f>IF(AY266=0,"",
IF(SUM($AY$158:AY266)=1,BA266,
IF($AY$278&gt;SUM($AY$158:AY266),_xlfn.CONCAT(", ",BA266),
IF($AY$278=SUM($AY$158:AY266),_xlfn.CONCAT(" y ",BA266)))))</f>
        <v/>
      </c>
      <c r="BA266" s="231" t="s">
        <v>6320</v>
      </c>
      <c r="BB266" s="290">
        <f t="shared" si="80"/>
        <v>0</v>
      </c>
      <c r="BC266" s="291" t="str">
        <f>IF(BB266=0,"",
IF(SUM($BB$158:BB266)=1,BD266,
IF($BB$278&gt;SUM($BB$158:BB266),_xlfn.CONCAT(", ",BD266),
IF($BB$278=SUM($BB$158:BB266),_xlfn.CONCAT(" y ",BD266)))))</f>
        <v/>
      </c>
      <c r="BD266" s="231" t="s">
        <v>6320</v>
      </c>
      <c r="BE266" s="483" t="str">
        <f t="shared" si="81"/>
        <v/>
      </c>
      <c r="BF266" s="484">
        <f t="shared" si="82"/>
        <v>0</v>
      </c>
      <c r="BG266" s="485">
        <f t="shared" si="83"/>
        <v>0</v>
      </c>
      <c r="BH266" s="486">
        <f t="shared" si="84"/>
        <v>0</v>
      </c>
      <c r="BI266" s="483" t="str">
        <f t="shared" si="85"/>
        <v/>
      </c>
      <c r="BJ266" s="484">
        <f t="shared" si="86"/>
        <v>0</v>
      </c>
      <c r="BK266" s="485">
        <f t="shared" si="87"/>
        <v>0</v>
      </c>
      <c r="BL266" s="486">
        <f t="shared" si="88"/>
        <v>0</v>
      </c>
      <c r="BM266" s="483" t="str">
        <f t="shared" si="89"/>
        <v/>
      </c>
      <c r="BN266" s="484">
        <f t="shared" si="90"/>
        <v>0</v>
      </c>
      <c r="BO266" s="485">
        <f t="shared" si="91"/>
        <v>0</v>
      </c>
      <c r="BP266" s="486">
        <f t="shared" si="92"/>
        <v>0</v>
      </c>
    </row>
    <row r="267" spans="1:68" ht="15" hidden="1" customHeight="1">
      <c r="A267" s="6"/>
      <c r="B267" s="5"/>
      <c r="C267" s="87" t="s">
        <v>214</v>
      </c>
      <c r="D267" s="623" t="str">
        <f>IF(CNGE_2024_M1_Secc1_Sub1!$D151="","",CNGE_2024_M1_Secc1_Sub1!$D151)</f>
        <v/>
      </c>
      <c r="E267" s="624"/>
      <c r="F267" s="624"/>
      <c r="G267" s="624"/>
      <c r="H267" s="624"/>
      <c r="I267" s="624"/>
      <c r="J267" s="624"/>
      <c r="K267" s="624"/>
      <c r="L267" s="624"/>
      <c r="M267" s="624"/>
      <c r="N267" s="624"/>
      <c r="O267" s="624"/>
      <c r="P267" s="624"/>
      <c r="Q267" s="624"/>
      <c r="R267" s="625"/>
      <c r="S267" s="111" t="str">
        <f>IF(CNGE_2024_M1_Secc1_Sub2!$M483="","",CNGE_2024_M1_Secc1_Sub2!$M483)</f>
        <v/>
      </c>
      <c r="T267" s="111" t="str">
        <f>IF(CNGE_2024_M1_Secc1_Sub2!$S483="","",CNGE_2024_M1_Secc1_Sub2!$S483)</f>
        <v/>
      </c>
      <c r="U267" s="111" t="str">
        <f>IF(CNGE_2024_M1_Secc1_Sub2!$Y483="","",CNGE_2024_M1_Secc1_Sub2!$Y483)</f>
        <v/>
      </c>
      <c r="V267" s="111"/>
      <c r="W267" s="111"/>
      <c r="X267" s="111"/>
      <c r="Y267" s="111"/>
      <c r="Z267" s="111"/>
      <c r="AA267" s="111"/>
      <c r="AB267" s="111"/>
      <c r="AC267" s="111"/>
      <c r="AD267" s="111"/>
      <c r="AG267" s="269">
        <f t="shared" si="61"/>
        <v>0</v>
      </c>
      <c r="AH267" s="298" t="str">
        <f t="shared" si="62"/>
        <v/>
      </c>
      <c r="AI267" s="299">
        <f t="shared" si="63"/>
        <v>0</v>
      </c>
      <c r="AJ267" s="300">
        <f t="shared" si="64"/>
        <v>0</v>
      </c>
      <c r="AK267" s="301">
        <f t="shared" si="65"/>
        <v>0</v>
      </c>
      <c r="AL267" s="298">
        <f t="shared" si="66"/>
        <v>0</v>
      </c>
      <c r="AM267" s="299">
        <f t="shared" si="67"/>
        <v>0</v>
      </c>
      <c r="AN267" s="300">
        <f t="shared" si="68"/>
        <v>0</v>
      </c>
      <c r="AO267" s="301">
        <f t="shared" si="69"/>
        <v>0</v>
      </c>
      <c r="AP267" s="298">
        <f t="shared" si="70"/>
        <v>0</v>
      </c>
      <c r="AQ267" s="299">
        <f t="shared" si="71"/>
        <v>0</v>
      </c>
      <c r="AR267" s="300">
        <f t="shared" si="72"/>
        <v>0</v>
      </c>
      <c r="AS267" s="301">
        <f t="shared" si="73"/>
        <v>0</v>
      </c>
      <c r="AT267" s="298">
        <f t="shared" si="74"/>
        <v>0</v>
      </c>
      <c r="AU267" s="299">
        <f t="shared" si="75"/>
        <v>0</v>
      </c>
      <c r="AV267" s="300">
        <f t="shared" si="76"/>
        <v>0</v>
      </c>
      <c r="AW267" s="301">
        <f t="shared" si="77"/>
        <v>0</v>
      </c>
      <c r="AX267" s="371">
        <f t="shared" si="78"/>
        <v>0</v>
      </c>
      <c r="AY267" s="303">
        <f t="shared" si="79"/>
        <v>0</v>
      </c>
      <c r="AZ267" s="291" t="str">
        <f>IF(AY267=0,"",
IF(SUM($AY$158:AY267)=1,BA267,
IF($AY$278&gt;SUM($AY$158:AY267),_xlfn.CONCAT(", ",BA267),
IF($AY$278=SUM($AY$158:AY267),_xlfn.CONCAT(" y ",BA267)))))</f>
        <v/>
      </c>
      <c r="BA267" s="231" t="s">
        <v>6321</v>
      </c>
      <c r="BB267" s="290">
        <f t="shared" si="80"/>
        <v>0</v>
      </c>
      <c r="BC267" s="291" t="str">
        <f>IF(BB267=0,"",
IF(SUM($BB$158:BB267)=1,BD267,
IF($BB$278&gt;SUM($BB$158:BB267),_xlfn.CONCAT(", ",BD267),
IF($BB$278=SUM($BB$158:BB267),_xlfn.CONCAT(" y ",BD267)))))</f>
        <v/>
      </c>
      <c r="BD267" s="231" t="s">
        <v>6321</v>
      </c>
      <c r="BE267" s="483" t="str">
        <f t="shared" si="81"/>
        <v/>
      </c>
      <c r="BF267" s="484">
        <f t="shared" si="82"/>
        <v>0</v>
      </c>
      <c r="BG267" s="485">
        <f t="shared" si="83"/>
        <v>0</v>
      </c>
      <c r="BH267" s="486">
        <f t="shared" si="84"/>
        <v>0</v>
      </c>
      <c r="BI267" s="483" t="str">
        <f t="shared" si="85"/>
        <v/>
      </c>
      <c r="BJ267" s="484">
        <f t="shared" si="86"/>
        <v>0</v>
      </c>
      <c r="BK267" s="485">
        <f t="shared" si="87"/>
        <v>0</v>
      </c>
      <c r="BL267" s="486">
        <f t="shared" si="88"/>
        <v>0</v>
      </c>
      <c r="BM267" s="483" t="str">
        <f t="shared" si="89"/>
        <v/>
      </c>
      <c r="BN267" s="484">
        <f t="shared" si="90"/>
        <v>0</v>
      </c>
      <c r="BO267" s="485">
        <f t="shared" si="91"/>
        <v>0</v>
      </c>
      <c r="BP267" s="486">
        <f t="shared" si="92"/>
        <v>0</v>
      </c>
    </row>
    <row r="268" spans="1:68" ht="15" hidden="1" customHeight="1">
      <c r="A268" s="6"/>
      <c r="B268" s="5"/>
      <c r="C268" s="87" t="s">
        <v>215</v>
      </c>
      <c r="D268" s="623" t="str">
        <f>IF(CNGE_2024_M1_Secc1_Sub1!$D152="","",CNGE_2024_M1_Secc1_Sub1!$D152)</f>
        <v/>
      </c>
      <c r="E268" s="624"/>
      <c r="F268" s="624"/>
      <c r="G268" s="624"/>
      <c r="H268" s="624"/>
      <c r="I268" s="624"/>
      <c r="J268" s="624"/>
      <c r="K268" s="624"/>
      <c r="L268" s="624"/>
      <c r="M268" s="624"/>
      <c r="N268" s="624"/>
      <c r="O268" s="624"/>
      <c r="P268" s="624"/>
      <c r="Q268" s="624"/>
      <c r="R268" s="625"/>
      <c r="S268" s="111" t="str">
        <f>IF(CNGE_2024_M1_Secc1_Sub2!$M484="","",CNGE_2024_M1_Secc1_Sub2!$M484)</f>
        <v/>
      </c>
      <c r="T268" s="111" t="str">
        <f>IF(CNGE_2024_M1_Secc1_Sub2!$S484="","",CNGE_2024_M1_Secc1_Sub2!$S484)</f>
        <v/>
      </c>
      <c r="U268" s="111" t="str">
        <f>IF(CNGE_2024_M1_Secc1_Sub2!$Y484="","",CNGE_2024_M1_Secc1_Sub2!$Y484)</f>
        <v/>
      </c>
      <c r="V268" s="111"/>
      <c r="W268" s="111"/>
      <c r="X268" s="111"/>
      <c r="Y268" s="111"/>
      <c r="Z268" s="111"/>
      <c r="AA268" s="111"/>
      <c r="AB268" s="111"/>
      <c r="AC268" s="111"/>
      <c r="AD268" s="111"/>
      <c r="AG268" s="269">
        <f t="shared" si="61"/>
        <v>0</v>
      </c>
      <c r="AH268" s="298" t="str">
        <f t="shared" si="62"/>
        <v/>
      </c>
      <c r="AI268" s="299">
        <f t="shared" si="63"/>
        <v>0</v>
      </c>
      <c r="AJ268" s="300">
        <f t="shared" si="64"/>
        <v>0</v>
      </c>
      <c r="AK268" s="301">
        <f t="shared" si="65"/>
        <v>0</v>
      </c>
      <c r="AL268" s="298">
        <f t="shared" si="66"/>
        <v>0</v>
      </c>
      <c r="AM268" s="299">
        <f t="shared" si="67"/>
        <v>0</v>
      </c>
      <c r="AN268" s="300">
        <f t="shared" si="68"/>
        <v>0</v>
      </c>
      <c r="AO268" s="301">
        <f t="shared" si="69"/>
        <v>0</v>
      </c>
      <c r="AP268" s="298">
        <f t="shared" si="70"/>
        <v>0</v>
      </c>
      <c r="AQ268" s="299">
        <f t="shared" si="71"/>
        <v>0</v>
      </c>
      <c r="AR268" s="300">
        <f t="shared" si="72"/>
        <v>0</v>
      </c>
      <c r="AS268" s="301">
        <f t="shared" si="73"/>
        <v>0</v>
      </c>
      <c r="AT268" s="298">
        <f t="shared" si="74"/>
        <v>0</v>
      </c>
      <c r="AU268" s="299">
        <f t="shared" si="75"/>
        <v>0</v>
      </c>
      <c r="AV268" s="300">
        <f t="shared" si="76"/>
        <v>0</v>
      </c>
      <c r="AW268" s="301">
        <f t="shared" si="77"/>
        <v>0</v>
      </c>
      <c r="AX268" s="371">
        <f t="shared" si="78"/>
        <v>0</v>
      </c>
      <c r="AY268" s="303">
        <f t="shared" si="79"/>
        <v>0</v>
      </c>
      <c r="AZ268" s="291" t="str">
        <f>IF(AY268=0,"",
IF(SUM($AY$158:AY268)=1,BA268,
IF($AY$278&gt;SUM($AY$158:AY268),_xlfn.CONCAT(", ",BA268),
IF($AY$278=SUM($AY$158:AY268),_xlfn.CONCAT(" y ",BA268)))))</f>
        <v/>
      </c>
      <c r="BA268" s="231" t="s">
        <v>6322</v>
      </c>
      <c r="BB268" s="290">
        <f t="shared" si="80"/>
        <v>0</v>
      </c>
      <c r="BC268" s="291" t="str">
        <f>IF(BB268=0,"",
IF(SUM($BB$158:BB268)=1,BD268,
IF($BB$278&gt;SUM($BB$158:BB268),_xlfn.CONCAT(", ",BD268),
IF($BB$278=SUM($BB$158:BB268),_xlfn.CONCAT(" y ",BD268)))))</f>
        <v/>
      </c>
      <c r="BD268" s="231" t="s">
        <v>6322</v>
      </c>
      <c r="BE268" s="483" t="str">
        <f t="shared" si="81"/>
        <v/>
      </c>
      <c r="BF268" s="484">
        <f t="shared" si="82"/>
        <v>0</v>
      </c>
      <c r="BG268" s="485">
        <f t="shared" si="83"/>
        <v>0</v>
      </c>
      <c r="BH268" s="486">
        <f t="shared" si="84"/>
        <v>0</v>
      </c>
      <c r="BI268" s="483" t="str">
        <f t="shared" si="85"/>
        <v/>
      </c>
      <c r="BJ268" s="484">
        <f t="shared" si="86"/>
        <v>0</v>
      </c>
      <c r="BK268" s="485">
        <f t="shared" si="87"/>
        <v>0</v>
      </c>
      <c r="BL268" s="486">
        <f t="shared" si="88"/>
        <v>0</v>
      </c>
      <c r="BM268" s="483" t="str">
        <f t="shared" si="89"/>
        <v/>
      </c>
      <c r="BN268" s="484">
        <f t="shared" si="90"/>
        <v>0</v>
      </c>
      <c r="BO268" s="485">
        <f t="shared" si="91"/>
        <v>0</v>
      </c>
      <c r="BP268" s="486">
        <f t="shared" si="92"/>
        <v>0</v>
      </c>
    </row>
    <row r="269" spans="1:68" ht="15" hidden="1" customHeight="1">
      <c r="A269" s="6"/>
      <c r="B269" s="5"/>
      <c r="C269" s="87" t="s">
        <v>216</v>
      </c>
      <c r="D269" s="623" t="str">
        <f>IF(CNGE_2024_M1_Secc1_Sub1!$D153="","",CNGE_2024_M1_Secc1_Sub1!$D153)</f>
        <v/>
      </c>
      <c r="E269" s="624"/>
      <c r="F269" s="624"/>
      <c r="G269" s="624"/>
      <c r="H269" s="624"/>
      <c r="I269" s="624"/>
      <c r="J269" s="624"/>
      <c r="K269" s="624"/>
      <c r="L269" s="624"/>
      <c r="M269" s="624"/>
      <c r="N269" s="624"/>
      <c r="O269" s="624"/>
      <c r="P269" s="624"/>
      <c r="Q269" s="624"/>
      <c r="R269" s="625"/>
      <c r="S269" s="111" t="str">
        <f>IF(CNGE_2024_M1_Secc1_Sub2!$M485="","",CNGE_2024_M1_Secc1_Sub2!$M485)</f>
        <v/>
      </c>
      <c r="T269" s="111" t="str">
        <f>IF(CNGE_2024_M1_Secc1_Sub2!$S485="","",CNGE_2024_M1_Secc1_Sub2!$S485)</f>
        <v/>
      </c>
      <c r="U269" s="111" t="str">
        <f>IF(CNGE_2024_M1_Secc1_Sub2!$Y485="","",CNGE_2024_M1_Secc1_Sub2!$Y485)</f>
        <v/>
      </c>
      <c r="V269" s="111"/>
      <c r="W269" s="111"/>
      <c r="X269" s="111"/>
      <c r="Y269" s="111"/>
      <c r="Z269" s="111"/>
      <c r="AA269" s="111"/>
      <c r="AB269" s="111"/>
      <c r="AC269" s="111"/>
      <c r="AD269" s="111"/>
      <c r="AG269" s="269">
        <f t="shared" si="61"/>
        <v>0</v>
      </c>
      <c r="AH269" s="298" t="str">
        <f t="shared" si="62"/>
        <v/>
      </c>
      <c r="AI269" s="299">
        <f t="shared" si="63"/>
        <v>0</v>
      </c>
      <c r="AJ269" s="300">
        <f t="shared" si="64"/>
        <v>0</v>
      </c>
      <c r="AK269" s="301">
        <f t="shared" si="65"/>
        <v>0</v>
      </c>
      <c r="AL269" s="298">
        <f t="shared" si="66"/>
        <v>0</v>
      </c>
      <c r="AM269" s="299">
        <f t="shared" si="67"/>
        <v>0</v>
      </c>
      <c r="AN269" s="300">
        <f t="shared" si="68"/>
        <v>0</v>
      </c>
      <c r="AO269" s="301">
        <f t="shared" si="69"/>
        <v>0</v>
      </c>
      <c r="AP269" s="298">
        <f t="shared" si="70"/>
        <v>0</v>
      </c>
      <c r="AQ269" s="299">
        <f t="shared" si="71"/>
        <v>0</v>
      </c>
      <c r="AR269" s="300">
        <f t="shared" si="72"/>
        <v>0</v>
      </c>
      <c r="AS269" s="301">
        <f t="shared" si="73"/>
        <v>0</v>
      </c>
      <c r="AT269" s="298">
        <f t="shared" si="74"/>
        <v>0</v>
      </c>
      <c r="AU269" s="299">
        <f t="shared" si="75"/>
        <v>0</v>
      </c>
      <c r="AV269" s="300">
        <f t="shared" si="76"/>
        <v>0</v>
      </c>
      <c r="AW269" s="301">
        <f t="shared" si="77"/>
        <v>0</v>
      </c>
      <c r="AX269" s="371">
        <f t="shared" si="78"/>
        <v>0</v>
      </c>
      <c r="AY269" s="303">
        <f t="shared" si="79"/>
        <v>0</v>
      </c>
      <c r="AZ269" s="291" t="str">
        <f>IF(AY269=0,"",
IF(SUM($AY$158:AY269)=1,BA269,
IF($AY$278&gt;SUM($AY$158:AY269),_xlfn.CONCAT(", ",BA269),
IF($AY$278=SUM($AY$158:AY269),_xlfn.CONCAT(" y ",BA269)))))</f>
        <v/>
      </c>
      <c r="BA269" s="231" t="s">
        <v>6323</v>
      </c>
      <c r="BB269" s="290">
        <f t="shared" si="80"/>
        <v>0</v>
      </c>
      <c r="BC269" s="291" t="str">
        <f>IF(BB269=0,"",
IF(SUM($BB$158:BB269)=1,BD269,
IF($BB$278&gt;SUM($BB$158:BB269),_xlfn.CONCAT(", ",BD269),
IF($BB$278=SUM($BB$158:BB269),_xlfn.CONCAT(" y ",BD269)))))</f>
        <v/>
      </c>
      <c r="BD269" s="231" t="s">
        <v>6323</v>
      </c>
      <c r="BE269" s="483" t="str">
        <f t="shared" si="81"/>
        <v/>
      </c>
      <c r="BF269" s="484">
        <f t="shared" si="82"/>
        <v>0</v>
      </c>
      <c r="BG269" s="485">
        <f t="shared" si="83"/>
        <v>0</v>
      </c>
      <c r="BH269" s="486">
        <f t="shared" si="84"/>
        <v>0</v>
      </c>
      <c r="BI269" s="483" t="str">
        <f t="shared" si="85"/>
        <v/>
      </c>
      <c r="BJ269" s="484">
        <f t="shared" si="86"/>
        <v>0</v>
      </c>
      <c r="BK269" s="485">
        <f t="shared" si="87"/>
        <v>0</v>
      </c>
      <c r="BL269" s="486">
        <f t="shared" si="88"/>
        <v>0</v>
      </c>
      <c r="BM269" s="483" t="str">
        <f t="shared" si="89"/>
        <v/>
      </c>
      <c r="BN269" s="484">
        <f t="shared" si="90"/>
        <v>0</v>
      </c>
      <c r="BO269" s="485">
        <f t="shared" si="91"/>
        <v>0</v>
      </c>
      <c r="BP269" s="486">
        <f t="shared" si="92"/>
        <v>0</v>
      </c>
    </row>
    <row r="270" spans="1:68" ht="15" hidden="1" customHeight="1">
      <c r="A270" s="6"/>
      <c r="B270" s="5"/>
      <c r="C270" s="87" t="s">
        <v>217</v>
      </c>
      <c r="D270" s="623" t="str">
        <f>IF(CNGE_2024_M1_Secc1_Sub1!$D154="","",CNGE_2024_M1_Secc1_Sub1!$D154)</f>
        <v/>
      </c>
      <c r="E270" s="624"/>
      <c r="F270" s="624"/>
      <c r="G270" s="624"/>
      <c r="H270" s="624"/>
      <c r="I270" s="624"/>
      <c r="J270" s="624"/>
      <c r="K270" s="624"/>
      <c r="L270" s="624"/>
      <c r="M270" s="624"/>
      <c r="N270" s="624"/>
      <c r="O270" s="624"/>
      <c r="P270" s="624"/>
      <c r="Q270" s="624"/>
      <c r="R270" s="625"/>
      <c r="S270" s="111" t="str">
        <f>IF(CNGE_2024_M1_Secc1_Sub2!$M486="","",CNGE_2024_M1_Secc1_Sub2!$M486)</f>
        <v/>
      </c>
      <c r="T270" s="111" t="str">
        <f>IF(CNGE_2024_M1_Secc1_Sub2!$S486="","",CNGE_2024_M1_Secc1_Sub2!$S486)</f>
        <v/>
      </c>
      <c r="U270" s="111" t="str">
        <f>IF(CNGE_2024_M1_Secc1_Sub2!$Y486="","",CNGE_2024_M1_Secc1_Sub2!$Y486)</f>
        <v/>
      </c>
      <c r="V270" s="111"/>
      <c r="W270" s="111"/>
      <c r="X270" s="111"/>
      <c r="Y270" s="111"/>
      <c r="Z270" s="111"/>
      <c r="AA270" s="111"/>
      <c r="AB270" s="111"/>
      <c r="AC270" s="111"/>
      <c r="AD270" s="111"/>
      <c r="AG270" s="269">
        <f t="shared" si="61"/>
        <v>0</v>
      </c>
      <c r="AH270" s="298" t="str">
        <f t="shared" si="62"/>
        <v/>
      </c>
      <c r="AI270" s="299">
        <f t="shared" si="63"/>
        <v>0</v>
      </c>
      <c r="AJ270" s="300">
        <f t="shared" si="64"/>
        <v>0</v>
      </c>
      <c r="AK270" s="301">
        <f t="shared" si="65"/>
        <v>0</v>
      </c>
      <c r="AL270" s="298">
        <f t="shared" si="66"/>
        <v>0</v>
      </c>
      <c r="AM270" s="299">
        <f t="shared" si="67"/>
        <v>0</v>
      </c>
      <c r="AN270" s="300">
        <f t="shared" si="68"/>
        <v>0</v>
      </c>
      <c r="AO270" s="301">
        <f t="shared" si="69"/>
        <v>0</v>
      </c>
      <c r="AP270" s="298">
        <f t="shared" si="70"/>
        <v>0</v>
      </c>
      <c r="AQ270" s="299">
        <f t="shared" si="71"/>
        <v>0</v>
      </c>
      <c r="AR270" s="300">
        <f t="shared" si="72"/>
        <v>0</v>
      </c>
      <c r="AS270" s="301">
        <f t="shared" si="73"/>
        <v>0</v>
      </c>
      <c r="AT270" s="298">
        <f t="shared" si="74"/>
        <v>0</v>
      </c>
      <c r="AU270" s="299">
        <f t="shared" si="75"/>
        <v>0</v>
      </c>
      <c r="AV270" s="300">
        <f t="shared" si="76"/>
        <v>0</v>
      </c>
      <c r="AW270" s="301">
        <f t="shared" si="77"/>
        <v>0</v>
      </c>
      <c r="AX270" s="371">
        <f t="shared" si="78"/>
        <v>0</v>
      </c>
      <c r="AY270" s="303">
        <f t="shared" si="79"/>
        <v>0</v>
      </c>
      <c r="AZ270" s="291" t="str">
        <f>IF(AY270=0,"",
IF(SUM($AY$158:AY270)=1,BA270,
IF($AY$278&gt;SUM($AY$158:AY270),_xlfn.CONCAT(", ",BA270),
IF($AY$278=SUM($AY$158:AY270),_xlfn.CONCAT(" y ",BA270)))))</f>
        <v/>
      </c>
      <c r="BA270" s="231" t="s">
        <v>6324</v>
      </c>
      <c r="BB270" s="290">
        <f t="shared" si="80"/>
        <v>0</v>
      </c>
      <c r="BC270" s="291" t="str">
        <f>IF(BB270=0,"",
IF(SUM($BB$158:BB270)=1,BD270,
IF($BB$278&gt;SUM($BB$158:BB270),_xlfn.CONCAT(", ",BD270),
IF($BB$278=SUM($BB$158:BB270),_xlfn.CONCAT(" y ",BD270)))))</f>
        <v/>
      </c>
      <c r="BD270" s="231" t="s">
        <v>6324</v>
      </c>
      <c r="BE270" s="483" t="str">
        <f t="shared" si="81"/>
        <v/>
      </c>
      <c r="BF270" s="484">
        <f t="shared" si="82"/>
        <v>0</v>
      </c>
      <c r="BG270" s="485">
        <f t="shared" si="83"/>
        <v>0</v>
      </c>
      <c r="BH270" s="486">
        <f t="shared" si="84"/>
        <v>0</v>
      </c>
      <c r="BI270" s="483" t="str">
        <f t="shared" si="85"/>
        <v/>
      </c>
      <c r="BJ270" s="484">
        <f t="shared" si="86"/>
        <v>0</v>
      </c>
      <c r="BK270" s="485">
        <f t="shared" si="87"/>
        <v>0</v>
      </c>
      <c r="BL270" s="486">
        <f t="shared" si="88"/>
        <v>0</v>
      </c>
      <c r="BM270" s="483" t="str">
        <f t="shared" si="89"/>
        <v/>
      </c>
      <c r="BN270" s="484">
        <f t="shared" si="90"/>
        <v>0</v>
      </c>
      <c r="BO270" s="485">
        <f t="shared" si="91"/>
        <v>0</v>
      </c>
      <c r="BP270" s="486">
        <f t="shared" si="92"/>
        <v>0</v>
      </c>
    </row>
    <row r="271" spans="1:68" ht="15" hidden="1" customHeight="1">
      <c r="A271" s="6"/>
      <c r="B271" s="5"/>
      <c r="C271" s="87" t="s">
        <v>218</v>
      </c>
      <c r="D271" s="623" t="str">
        <f>IF(CNGE_2024_M1_Secc1_Sub1!$D155="","",CNGE_2024_M1_Secc1_Sub1!$D155)</f>
        <v/>
      </c>
      <c r="E271" s="624"/>
      <c r="F271" s="624"/>
      <c r="G271" s="624"/>
      <c r="H271" s="624"/>
      <c r="I271" s="624"/>
      <c r="J271" s="624"/>
      <c r="K271" s="624"/>
      <c r="L271" s="624"/>
      <c r="M271" s="624"/>
      <c r="N271" s="624"/>
      <c r="O271" s="624"/>
      <c r="P271" s="624"/>
      <c r="Q271" s="624"/>
      <c r="R271" s="625"/>
      <c r="S271" s="111" t="str">
        <f>IF(CNGE_2024_M1_Secc1_Sub2!$M487="","",CNGE_2024_M1_Secc1_Sub2!$M487)</f>
        <v/>
      </c>
      <c r="T271" s="111" t="str">
        <f>IF(CNGE_2024_M1_Secc1_Sub2!$S487="","",CNGE_2024_M1_Secc1_Sub2!$S487)</f>
        <v/>
      </c>
      <c r="U271" s="111" t="str">
        <f>IF(CNGE_2024_M1_Secc1_Sub2!$Y487="","",CNGE_2024_M1_Secc1_Sub2!$Y487)</f>
        <v/>
      </c>
      <c r="V271" s="111"/>
      <c r="W271" s="111"/>
      <c r="X271" s="111"/>
      <c r="Y271" s="111"/>
      <c r="Z271" s="111"/>
      <c r="AA271" s="111"/>
      <c r="AB271" s="111"/>
      <c r="AC271" s="111"/>
      <c r="AD271" s="111"/>
      <c r="AG271" s="269">
        <f t="shared" si="61"/>
        <v>0</v>
      </c>
      <c r="AH271" s="298" t="str">
        <f t="shared" si="62"/>
        <v/>
      </c>
      <c r="AI271" s="299">
        <f t="shared" si="63"/>
        <v>0</v>
      </c>
      <c r="AJ271" s="300">
        <f t="shared" si="64"/>
        <v>0</v>
      </c>
      <c r="AK271" s="301">
        <f t="shared" si="65"/>
        <v>0</v>
      </c>
      <c r="AL271" s="298">
        <f t="shared" si="66"/>
        <v>0</v>
      </c>
      <c r="AM271" s="299">
        <f t="shared" si="67"/>
        <v>0</v>
      </c>
      <c r="AN271" s="300">
        <f t="shared" si="68"/>
        <v>0</v>
      </c>
      <c r="AO271" s="301">
        <f t="shared" si="69"/>
        <v>0</v>
      </c>
      <c r="AP271" s="298">
        <f t="shared" si="70"/>
        <v>0</v>
      </c>
      <c r="AQ271" s="299">
        <f t="shared" si="71"/>
        <v>0</v>
      </c>
      <c r="AR271" s="300">
        <f t="shared" si="72"/>
        <v>0</v>
      </c>
      <c r="AS271" s="301">
        <f t="shared" si="73"/>
        <v>0</v>
      </c>
      <c r="AT271" s="298">
        <f t="shared" si="74"/>
        <v>0</v>
      </c>
      <c r="AU271" s="299">
        <f t="shared" si="75"/>
        <v>0</v>
      </c>
      <c r="AV271" s="300">
        <f t="shared" si="76"/>
        <v>0</v>
      </c>
      <c r="AW271" s="301">
        <f t="shared" si="77"/>
        <v>0</v>
      </c>
      <c r="AX271" s="371">
        <f t="shared" si="78"/>
        <v>0</v>
      </c>
      <c r="AY271" s="303">
        <f t="shared" si="79"/>
        <v>0</v>
      </c>
      <c r="AZ271" s="291" t="str">
        <f>IF(AY271=0,"",
IF(SUM($AY$158:AY271)=1,BA271,
IF($AY$278&gt;SUM($AY$158:AY271),_xlfn.CONCAT(", ",BA271),
IF($AY$278=SUM($AY$158:AY271),_xlfn.CONCAT(" y ",BA271)))))</f>
        <v/>
      </c>
      <c r="BA271" s="231" t="s">
        <v>6325</v>
      </c>
      <c r="BB271" s="290">
        <f t="shared" si="80"/>
        <v>0</v>
      </c>
      <c r="BC271" s="291" t="str">
        <f>IF(BB271=0,"",
IF(SUM($BB$158:BB271)=1,BD271,
IF($BB$278&gt;SUM($BB$158:BB271),_xlfn.CONCAT(", ",BD271),
IF($BB$278=SUM($BB$158:BB271),_xlfn.CONCAT(" y ",BD271)))))</f>
        <v/>
      </c>
      <c r="BD271" s="231" t="s">
        <v>6325</v>
      </c>
      <c r="BE271" s="483" t="str">
        <f t="shared" si="81"/>
        <v/>
      </c>
      <c r="BF271" s="484">
        <f t="shared" si="82"/>
        <v>0</v>
      </c>
      <c r="BG271" s="485">
        <f t="shared" si="83"/>
        <v>0</v>
      </c>
      <c r="BH271" s="486">
        <f t="shared" si="84"/>
        <v>0</v>
      </c>
      <c r="BI271" s="483" t="str">
        <f t="shared" si="85"/>
        <v/>
      </c>
      <c r="BJ271" s="484">
        <f t="shared" si="86"/>
        <v>0</v>
      </c>
      <c r="BK271" s="485">
        <f t="shared" si="87"/>
        <v>0</v>
      </c>
      <c r="BL271" s="486">
        <f t="shared" si="88"/>
        <v>0</v>
      </c>
      <c r="BM271" s="483" t="str">
        <f t="shared" si="89"/>
        <v/>
      </c>
      <c r="BN271" s="484">
        <f t="shared" si="90"/>
        <v>0</v>
      </c>
      <c r="BO271" s="485">
        <f t="shared" si="91"/>
        <v>0</v>
      </c>
      <c r="BP271" s="486">
        <f t="shared" si="92"/>
        <v>0</v>
      </c>
    </row>
    <row r="272" spans="1:68" ht="15" hidden="1" customHeight="1">
      <c r="A272" s="6"/>
      <c r="B272" s="5"/>
      <c r="C272" s="87" t="s">
        <v>219</v>
      </c>
      <c r="D272" s="623" t="str">
        <f>IF(CNGE_2024_M1_Secc1_Sub1!$D156="","",CNGE_2024_M1_Secc1_Sub1!$D156)</f>
        <v/>
      </c>
      <c r="E272" s="624"/>
      <c r="F272" s="624"/>
      <c r="G272" s="624"/>
      <c r="H272" s="624"/>
      <c r="I272" s="624"/>
      <c r="J272" s="624"/>
      <c r="K272" s="624"/>
      <c r="L272" s="624"/>
      <c r="M272" s="624"/>
      <c r="N272" s="624"/>
      <c r="O272" s="624"/>
      <c r="P272" s="624"/>
      <c r="Q272" s="624"/>
      <c r="R272" s="625"/>
      <c r="S272" s="111" t="str">
        <f>IF(CNGE_2024_M1_Secc1_Sub2!$M488="","",CNGE_2024_M1_Secc1_Sub2!$M488)</f>
        <v/>
      </c>
      <c r="T272" s="111" t="str">
        <f>IF(CNGE_2024_M1_Secc1_Sub2!$S488="","",CNGE_2024_M1_Secc1_Sub2!$S488)</f>
        <v/>
      </c>
      <c r="U272" s="111" t="str">
        <f>IF(CNGE_2024_M1_Secc1_Sub2!$Y488="","",CNGE_2024_M1_Secc1_Sub2!$Y488)</f>
        <v/>
      </c>
      <c r="V272" s="111"/>
      <c r="W272" s="111"/>
      <c r="X272" s="111"/>
      <c r="Y272" s="111"/>
      <c r="Z272" s="111"/>
      <c r="AA272" s="111"/>
      <c r="AB272" s="111"/>
      <c r="AC272" s="111"/>
      <c r="AD272" s="111"/>
      <c r="AG272" s="269">
        <f t="shared" si="61"/>
        <v>0</v>
      </c>
      <c r="AH272" s="298" t="str">
        <f t="shared" si="62"/>
        <v/>
      </c>
      <c r="AI272" s="299">
        <f t="shared" si="63"/>
        <v>0</v>
      </c>
      <c r="AJ272" s="300">
        <f t="shared" si="64"/>
        <v>0</v>
      </c>
      <c r="AK272" s="301">
        <f t="shared" si="65"/>
        <v>0</v>
      </c>
      <c r="AL272" s="298">
        <f t="shared" si="66"/>
        <v>0</v>
      </c>
      <c r="AM272" s="299">
        <f t="shared" si="67"/>
        <v>0</v>
      </c>
      <c r="AN272" s="300">
        <f t="shared" si="68"/>
        <v>0</v>
      </c>
      <c r="AO272" s="301">
        <f t="shared" si="69"/>
        <v>0</v>
      </c>
      <c r="AP272" s="298">
        <f t="shared" si="70"/>
        <v>0</v>
      </c>
      <c r="AQ272" s="299">
        <f t="shared" si="71"/>
        <v>0</v>
      </c>
      <c r="AR272" s="300">
        <f t="shared" si="72"/>
        <v>0</v>
      </c>
      <c r="AS272" s="301">
        <f t="shared" si="73"/>
        <v>0</v>
      </c>
      <c r="AT272" s="298">
        <f t="shared" si="74"/>
        <v>0</v>
      </c>
      <c r="AU272" s="299">
        <f t="shared" si="75"/>
        <v>0</v>
      </c>
      <c r="AV272" s="300">
        <f t="shared" si="76"/>
        <v>0</v>
      </c>
      <c r="AW272" s="301">
        <f t="shared" si="77"/>
        <v>0</v>
      </c>
      <c r="AX272" s="371">
        <f t="shared" si="78"/>
        <v>0</v>
      </c>
      <c r="AY272" s="303">
        <f t="shared" si="79"/>
        <v>0</v>
      </c>
      <c r="AZ272" s="291" t="str">
        <f>IF(AY272=0,"",
IF(SUM($AY$158:AY272)=1,BA272,
IF($AY$278&gt;SUM($AY$158:AY272),_xlfn.CONCAT(", ",BA272),
IF($AY$278=SUM($AY$158:AY272),_xlfn.CONCAT(" y ",BA272)))))</f>
        <v/>
      </c>
      <c r="BA272" s="231" t="s">
        <v>6326</v>
      </c>
      <c r="BB272" s="290">
        <f t="shared" si="80"/>
        <v>0</v>
      </c>
      <c r="BC272" s="291" t="str">
        <f>IF(BB272=0,"",
IF(SUM($BB$158:BB272)=1,BD272,
IF($BB$278&gt;SUM($BB$158:BB272),_xlfn.CONCAT(", ",BD272),
IF($BB$278=SUM($BB$158:BB272),_xlfn.CONCAT(" y ",BD272)))))</f>
        <v/>
      </c>
      <c r="BD272" s="231" t="s">
        <v>6326</v>
      </c>
      <c r="BE272" s="483" t="str">
        <f t="shared" si="81"/>
        <v/>
      </c>
      <c r="BF272" s="484">
        <f t="shared" si="82"/>
        <v>0</v>
      </c>
      <c r="BG272" s="485">
        <f t="shared" si="83"/>
        <v>0</v>
      </c>
      <c r="BH272" s="486">
        <f t="shared" si="84"/>
        <v>0</v>
      </c>
      <c r="BI272" s="483" t="str">
        <f t="shared" si="85"/>
        <v/>
      </c>
      <c r="BJ272" s="484">
        <f t="shared" si="86"/>
        <v>0</v>
      </c>
      <c r="BK272" s="485">
        <f t="shared" si="87"/>
        <v>0</v>
      </c>
      <c r="BL272" s="486">
        <f t="shared" si="88"/>
        <v>0</v>
      </c>
      <c r="BM272" s="483" t="str">
        <f t="shared" si="89"/>
        <v/>
      </c>
      <c r="BN272" s="484">
        <f t="shared" si="90"/>
        <v>0</v>
      </c>
      <c r="BO272" s="485">
        <f t="shared" si="91"/>
        <v>0</v>
      </c>
      <c r="BP272" s="486">
        <f t="shared" si="92"/>
        <v>0</v>
      </c>
    </row>
    <row r="273" spans="1:68" ht="15" hidden="1" customHeight="1">
      <c r="A273" s="6"/>
      <c r="B273" s="5"/>
      <c r="C273" s="87" t="s">
        <v>220</v>
      </c>
      <c r="D273" s="623" t="str">
        <f>IF(CNGE_2024_M1_Secc1_Sub1!$D157="","",CNGE_2024_M1_Secc1_Sub1!$D157)</f>
        <v/>
      </c>
      <c r="E273" s="624"/>
      <c r="F273" s="624"/>
      <c r="G273" s="624"/>
      <c r="H273" s="624"/>
      <c r="I273" s="624"/>
      <c r="J273" s="624"/>
      <c r="K273" s="624"/>
      <c r="L273" s="624"/>
      <c r="M273" s="624"/>
      <c r="N273" s="624"/>
      <c r="O273" s="624"/>
      <c r="P273" s="624"/>
      <c r="Q273" s="624"/>
      <c r="R273" s="625"/>
      <c r="S273" s="111" t="str">
        <f>IF(CNGE_2024_M1_Secc1_Sub2!$M489="","",CNGE_2024_M1_Secc1_Sub2!$M489)</f>
        <v/>
      </c>
      <c r="T273" s="111" t="str">
        <f>IF(CNGE_2024_M1_Secc1_Sub2!$S489="","",CNGE_2024_M1_Secc1_Sub2!$S489)</f>
        <v/>
      </c>
      <c r="U273" s="111" t="str">
        <f>IF(CNGE_2024_M1_Secc1_Sub2!$Y489="","",CNGE_2024_M1_Secc1_Sub2!$Y489)</f>
        <v/>
      </c>
      <c r="V273" s="111"/>
      <c r="W273" s="111"/>
      <c r="X273" s="111"/>
      <c r="Y273" s="111"/>
      <c r="Z273" s="111"/>
      <c r="AA273" s="111"/>
      <c r="AB273" s="111"/>
      <c r="AC273" s="111"/>
      <c r="AD273" s="111"/>
      <c r="AG273" s="269">
        <f t="shared" si="61"/>
        <v>0</v>
      </c>
      <c r="AH273" s="298" t="str">
        <f t="shared" si="62"/>
        <v/>
      </c>
      <c r="AI273" s="299">
        <f t="shared" si="63"/>
        <v>0</v>
      </c>
      <c r="AJ273" s="300">
        <f t="shared" si="64"/>
        <v>0</v>
      </c>
      <c r="AK273" s="301">
        <f t="shared" si="65"/>
        <v>0</v>
      </c>
      <c r="AL273" s="298">
        <f t="shared" si="66"/>
        <v>0</v>
      </c>
      <c r="AM273" s="299">
        <f t="shared" si="67"/>
        <v>0</v>
      </c>
      <c r="AN273" s="300">
        <f t="shared" si="68"/>
        <v>0</v>
      </c>
      <c r="AO273" s="301">
        <f t="shared" si="69"/>
        <v>0</v>
      </c>
      <c r="AP273" s="298">
        <f t="shared" si="70"/>
        <v>0</v>
      </c>
      <c r="AQ273" s="299">
        <f t="shared" si="71"/>
        <v>0</v>
      </c>
      <c r="AR273" s="300">
        <f t="shared" si="72"/>
        <v>0</v>
      </c>
      <c r="AS273" s="301">
        <f t="shared" si="73"/>
        <v>0</v>
      </c>
      <c r="AT273" s="298">
        <f t="shared" si="74"/>
        <v>0</v>
      </c>
      <c r="AU273" s="299">
        <f t="shared" si="75"/>
        <v>0</v>
      </c>
      <c r="AV273" s="300">
        <f t="shared" si="76"/>
        <v>0</v>
      </c>
      <c r="AW273" s="301">
        <f t="shared" si="77"/>
        <v>0</v>
      </c>
      <c r="AX273" s="371">
        <f t="shared" si="78"/>
        <v>0</v>
      </c>
      <c r="AY273" s="303">
        <f t="shared" si="79"/>
        <v>0</v>
      </c>
      <c r="AZ273" s="291" t="str">
        <f>IF(AY273=0,"",
IF(SUM($AY$158:AY273)=1,BA273,
IF($AY$278&gt;SUM($AY$158:AY273),_xlfn.CONCAT(", ",BA273),
IF($AY$278=SUM($AY$158:AY273),_xlfn.CONCAT(" y ",BA273)))))</f>
        <v/>
      </c>
      <c r="BA273" s="231" t="s">
        <v>6327</v>
      </c>
      <c r="BB273" s="290">
        <f t="shared" si="80"/>
        <v>0</v>
      </c>
      <c r="BC273" s="291" t="str">
        <f>IF(BB273=0,"",
IF(SUM($BB$158:BB273)=1,BD273,
IF($BB$278&gt;SUM($BB$158:BB273),_xlfn.CONCAT(", ",BD273),
IF($BB$278=SUM($BB$158:BB273),_xlfn.CONCAT(" y ",BD273)))))</f>
        <v/>
      </c>
      <c r="BD273" s="231" t="s">
        <v>6327</v>
      </c>
      <c r="BE273" s="483" t="str">
        <f t="shared" si="81"/>
        <v/>
      </c>
      <c r="BF273" s="484">
        <f t="shared" si="82"/>
        <v>0</v>
      </c>
      <c r="BG273" s="485">
        <f t="shared" si="83"/>
        <v>0</v>
      </c>
      <c r="BH273" s="486">
        <f t="shared" si="84"/>
        <v>0</v>
      </c>
      <c r="BI273" s="483" t="str">
        <f t="shared" si="85"/>
        <v/>
      </c>
      <c r="BJ273" s="484">
        <f t="shared" si="86"/>
        <v>0</v>
      </c>
      <c r="BK273" s="485">
        <f t="shared" si="87"/>
        <v>0</v>
      </c>
      <c r="BL273" s="486">
        <f t="shared" si="88"/>
        <v>0</v>
      </c>
      <c r="BM273" s="483" t="str">
        <f t="shared" si="89"/>
        <v/>
      </c>
      <c r="BN273" s="484">
        <f t="shared" si="90"/>
        <v>0</v>
      </c>
      <c r="BO273" s="485">
        <f t="shared" si="91"/>
        <v>0</v>
      </c>
      <c r="BP273" s="486">
        <f t="shared" si="92"/>
        <v>0</v>
      </c>
    </row>
    <row r="274" spans="1:68" ht="15" hidden="1" customHeight="1">
      <c r="A274" s="6"/>
      <c r="B274" s="5"/>
      <c r="C274" s="87" t="s">
        <v>221</v>
      </c>
      <c r="D274" s="623" t="str">
        <f>IF(CNGE_2024_M1_Secc1_Sub1!$D158="","",CNGE_2024_M1_Secc1_Sub1!$D158)</f>
        <v/>
      </c>
      <c r="E274" s="624"/>
      <c r="F274" s="624"/>
      <c r="G274" s="624"/>
      <c r="H274" s="624"/>
      <c r="I274" s="624"/>
      <c r="J274" s="624"/>
      <c r="K274" s="624"/>
      <c r="L274" s="624"/>
      <c r="M274" s="624"/>
      <c r="N274" s="624"/>
      <c r="O274" s="624"/>
      <c r="P274" s="624"/>
      <c r="Q274" s="624"/>
      <c r="R274" s="625"/>
      <c r="S274" s="111" t="str">
        <f>IF(CNGE_2024_M1_Secc1_Sub2!$M490="","",CNGE_2024_M1_Secc1_Sub2!$M490)</f>
        <v/>
      </c>
      <c r="T274" s="111" t="str">
        <f>IF(CNGE_2024_M1_Secc1_Sub2!$S490="","",CNGE_2024_M1_Secc1_Sub2!$S490)</f>
        <v/>
      </c>
      <c r="U274" s="111" t="str">
        <f>IF(CNGE_2024_M1_Secc1_Sub2!$Y490="","",CNGE_2024_M1_Secc1_Sub2!$Y490)</f>
        <v/>
      </c>
      <c r="V274" s="111"/>
      <c r="W274" s="111"/>
      <c r="X274" s="111"/>
      <c r="Y274" s="111"/>
      <c r="Z274" s="111"/>
      <c r="AA274" s="111"/>
      <c r="AB274" s="111"/>
      <c r="AC274" s="111"/>
      <c r="AD274" s="111"/>
      <c r="AG274" s="269">
        <f t="shared" si="61"/>
        <v>0</v>
      </c>
      <c r="AH274" s="298" t="str">
        <f t="shared" si="62"/>
        <v/>
      </c>
      <c r="AI274" s="299">
        <f t="shared" si="63"/>
        <v>0</v>
      </c>
      <c r="AJ274" s="300">
        <f t="shared" si="64"/>
        <v>0</v>
      </c>
      <c r="AK274" s="301">
        <f t="shared" si="65"/>
        <v>0</v>
      </c>
      <c r="AL274" s="298">
        <f t="shared" si="66"/>
        <v>0</v>
      </c>
      <c r="AM274" s="299">
        <f t="shared" si="67"/>
        <v>0</v>
      </c>
      <c r="AN274" s="300">
        <f t="shared" si="68"/>
        <v>0</v>
      </c>
      <c r="AO274" s="301">
        <f t="shared" si="69"/>
        <v>0</v>
      </c>
      <c r="AP274" s="298">
        <f t="shared" si="70"/>
        <v>0</v>
      </c>
      <c r="AQ274" s="299">
        <f t="shared" si="71"/>
        <v>0</v>
      </c>
      <c r="AR274" s="300">
        <f t="shared" si="72"/>
        <v>0</v>
      </c>
      <c r="AS274" s="301">
        <f t="shared" si="73"/>
        <v>0</v>
      </c>
      <c r="AT274" s="298">
        <f t="shared" si="74"/>
        <v>0</v>
      </c>
      <c r="AU274" s="299">
        <f t="shared" si="75"/>
        <v>0</v>
      </c>
      <c r="AV274" s="300">
        <f t="shared" si="76"/>
        <v>0</v>
      </c>
      <c r="AW274" s="301">
        <f t="shared" si="77"/>
        <v>0</v>
      </c>
      <c r="AX274" s="371">
        <f t="shared" si="78"/>
        <v>0</v>
      </c>
      <c r="AY274" s="303">
        <f t="shared" si="79"/>
        <v>0</v>
      </c>
      <c r="AZ274" s="291" t="str">
        <f>IF(AY274=0,"",
IF(SUM($AY$158:AY274)=1,BA274,
IF($AY$278&gt;SUM($AY$158:AY274),_xlfn.CONCAT(", ",BA274),
IF($AY$278=SUM($AY$158:AY274),_xlfn.CONCAT(" y ",BA274)))))</f>
        <v/>
      </c>
      <c r="BA274" s="231" t="s">
        <v>6328</v>
      </c>
      <c r="BB274" s="290">
        <f t="shared" si="80"/>
        <v>0</v>
      </c>
      <c r="BC274" s="291" t="str">
        <f>IF(BB274=0,"",
IF(SUM($BB$158:BB274)=1,BD274,
IF($BB$278&gt;SUM($BB$158:BB274),_xlfn.CONCAT(", ",BD274),
IF($BB$278=SUM($BB$158:BB274),_xlfn.CONCAT(" y ",BD274)))))</f>
        <v/>
      </c>
      <c r="BD274" s="231" t="s">
        <v>6328</v>
      </c>
      <c r="BE274" s="483" t="str">
        <f t="shared" si="81"/>
        <v/>
      </c>
      <c r="BF274" s="484">
        <f t="shared" si="82"/>
        <v>0</v>
      </c>
      <c r="BG274" s="485">
        <f t="shared" si="83"/>
        <v>0</v>
      </c>
      <c r="BH274" s="486">
        <f t="shared" si="84"/>
        <v>0</v>
      </c>
      <c r="BI274" s="483" t="str">
        <f t="shared" si="85"/>
        <v/>
      </c>
      <c r="BJ274" s="484">
        <f t="shared" si="86"/>
        <v>0</v>
      </c>
      <c r="BK274" s="485">
        <f t="shared" si="87"/>
        <v>0</v>
      </c>
      <c r="BL274" s="486">
        <f t="shared" si="88"/>
        <v>0</v>
      </c>
      <c r="BM274" s="483" t="str">
        <f t="shared" si="89"/>
        <v/>
      </c>
      <c r="BN274" s="484">
        <f t="shared" si="90"/>
        <v>0</v>
      </c>
      <c r="BO274" s="485">
        <f t="shared" si="91"/>
        <v>0</v>
      </c>
      <c r="BP274" s="486">
        <f t="shared" si="92"/>
        <v>0</v>
      </c>
    </row>
    <row r="275" spans="1:68" ht="15" hidden="1" customHeight="1">
      <c r="A275" s="6"/>
      <c r="B275" s="5"/>
      <c r="C275" s="87" t="s">
        <v>222</v>
      </c>
      <c r="D275" s="623" t="str">
        <f>IF(CNGE_2024_M1_Secc1_Sub1!$D159="","",CNGE_2024_M1_Secc1_Sub1!$D159)</f>
        <v/>
      </c>
      <c r="E275" s="624"/>
      <c r="F275" s="624"/>
      <c r="G275" s="624"/>
      <c r="H275" s="624"/>
      <c r="I275" s="624"/>
      <c r="J275" s="624"/>
      <c r="K275" s="624"/>
      <c r="L275" s="624"/>
      <c r="M275" s="624"/>
      <c r="N275" s="624"/>
      <c r="O275" s="624"/>
      <c r="P275" s="624"/>
      <c r="Q275" s="624"/>
      <c r="R275" s="625"/>
      <c r="S275" s="111" t="str">
        <f>IF(CNGE_2024_M1_Secc1_Sub2!$M491="","",CNGE_2024_M1_Secc1_Sub2!$M491)</f>
        <v/>
      </c>
      <c r="T275" s="111" t="str">
        <f>IF(CNGE_2024_M1_Secc1_Sub2!$S491="","",CNGE_2024_M1_Secc1_Sub2!$S491)</f>
        <v/>
      </c>
      <c r="U275" s="111" t="str">
        <f>IF(CNGE_2024_M1_Secc1_Sub2!$Y491="","",CNGE_2024_M1_Secc1_Sub2!$Y491)</f>
        <v/>
      </c>
      <c r="V275" s="111"/>
      <c r="W275" s="111"/>
      <c r="X275" s="111"/>
      <c r="Y275" s="111"/>
      <c r="Z275" s="111"/>
      <c r="AA275" s="111"/>
      <c r="AB275" s="111"/>
      <c r="AC275" s="111"/>
      <c r="AD275" s="111"/>
      <c r="AG275" s="269">
        <f t="shared" si="61"/>
        <v>0</v>
      </c>
      <c r="AH275" s="298" t="str">
        <f t="shared" si="62"/>
        <v/>
      </c>
      <c r="AI275" s="299">
        <f t="shared" si="63"/>
        <v>0</v>
      </c>
      <c r="AJ275" s="300">
        <f t="shared" si="64"/>
        <v>0</v>
      </c>
      <c r="AK275" s="301">
        <f t="shared" si="65"/>
        <v>0</v>
      </c>
      <c r="AL275" s="298">
        <f t="shared" si="66"/>
        <v>0</v>
      </c>
      <c r="AM275" s="299">
        <f t="shared" si="67"/>
        <v>0</v>
      </c>
      <c r="AN275" s="300">
        <f t="shared" si="68"/>
        <v>0</v>
      </c>
      <c r="AO275" s="301">
        <f t="shared" si="69"/>
        <v>0</v>
      </c>
      <c r="AP275" s="298">
        <f t="shared" si="70"/>
        <v>0</v>
      </c>
      <c r="AQ275" s="299">
        <f t="shared" si="71"/>
        <v>0</v>
      </c>
      <c r="AR275" s="300">
        <f t="shared" si="72"/>
        <v>0</v>
      </c>
      <c r="AS275" s="301">
        <f t="shared" si="73"/>
        <v>0</v>
      </c>
      <c r="AT275" s="298">
        <f t="shared" si="74"/>
        <v>0</v>
      </c>
      <c r="AU275" s="299">
        <f t="shared" si="75"/>
        <v>0</v>
      </c>
      <c r="AV275" s="300">
        <f t="shared" si="76"/>
        <v>0</v>
      </c>
      <c r="AW275" s="301">
        <f t="shared" si="77"/>
        <v>0</v>
      </c>
      <c r="AX275" s="371">
        <f t="shared" si="78"/>
        <v>0</v>
      </c>
      <c r="AY275" s="303">
        <f t="shared" si="79"/>
        <v>0</v>
      </c>
      <c r="AZ275" s="291" t="str">
        <f>IF(AY275=0,"",
IF(SUM($AY$158:AY275)=1,BA275,
IF($AY$278&gt;SUM($AY$158:AY275),_xlfn.CONCAT(", ",BA275),
IF($AY$278=SUM($AY$158:AY275),_xlfn.CONCAT(" y ",BA275)))))</f>
        <v/>
      </c>
      <c r="BA275" s="231" t="s">
        <v>6329</v>
      </c>
      <c r="BB275" s="290">
        <f t="shared" si="80"/>
        <v>0</v>
      </c>
      <c r="BC275" s="291" t="str">
        <f>IF(BB275=0,"",
IF(SUM($BB$158:BB275)=1,BD275,
IF($BB$278&gt;SUM($BB$158:BB275),_xlfn.CONCAT(", ",BD275),
IF($BB$278=SUM($BB$158:BB275),_xlfn.CONCAT(" y ",BD275)))))</f>
        <v/>
      </c>
      <c r="BD275" s="231" t="s">
        <v>6329</v>
      </c>
      <c r="BE275" s="483" t="str">
        <f t="shared" si="81"/>
        <v/>
      </c>
      <c r="BF275" s="484">
        <f t="shared" si="82"/>
        <v>0</v>
      </c>
      <c r="BG275" s="485">
        <f t="shared" si="83"/>
        <v>0</v>
      </c>
      <c r="BH275" s="486">
        <f t="shared" si="84"/>
        <v>0</v>
      </c>
      <c r="BI275" s="483" t="str">
        <f t="shared" si="85"/>
        <v/>
      </c>
      <c r="BJ275" s="484">
        <f t="shared" si="86"/>
        <v>0</v>
      </c>
      <c r="BK275" s="485">
        <f t="shared" si="87"/>
        <v>0</v>
      </c>
      <c r="BL275" s="486">
        <f t="shared" si="88"/>
        <v>0</v>
      </c>
      <c r="BM275" s="483" t="str">
        <f t="shared" si="89"/>
        <v/>
      </c>
      <c r="BN275" s="484">
        <f t="shared" si="90"/>
        <v>0</v>
      </c>
      <c r="BO275" s="485">
        <f t="shared" si="91"/>
        <v>0</v>
      </c>
      <c r="BP275" s="486">
        <f t="shared" si="92"/>
        <v>0</v>
      </c>
    </row>
    <row r="276" spans="1:68" ht="15" hidden="1" customHeight="1">
      <c r="A276" s="6"/>
      <c r="B276" s="5"/>
      <c r="C276" s="87" t="s">
        <v>223</v>
      </c>
      <c r="D276" s="623" t="str">
        <f>IF(CNGE_2024_M1_Secc1_Sub1!$D160="","",CNGE_2024_M1_Secc1_Sub1!$D160)</f>
        <v/>
      </c>
      <c r="E276" s="624"/>
      <c r="F276" s="624"/>
      <c r="G276" s="624"/>
      <c r="H276" s="624"/>
      <c r="I276" s="624"/>
      <c r="J276" s="624"/>
      <c r="K276" s="624"/>
      <c r="L276" s="624"/>
      <c r="M276" s="624"/>
      <c r="N276" s="624"/>
      <c r="O276" s="624"/>
      <c r="P276" s="624"/>
      <c r="Q276" s="624"/>
      <c r="R276" s="625"/>
      <c r="S276" s="111" t="str">
        <f>IF(CNGE_2024_M1_Secc1_Sub2!$M492="","",CNGE_2024_M1_Secc1_Sub2!$M492)</f>
        <v/>
      </c>
      <c r="T276" s="111" t="str">
        <f>IF(CNGE_2024_M1_Secc1_Sub2!$S492="","",CNGE_2024_M1_Secc1_Sub2!$S492)</f>
        <v/>
      </c>
      <c r="U276" s="111" t="str">
        <f>IF(CNGE_2024_M1_Secc1_Sub2!$Y492="","",CNGE_2024_M1_Secc1_Sub2!$Y492)</f>
        <v/>
      </c>
      <c r="V276" s="111"/>
      <c r="W276" s="111"/>
      <c r="X276" s="111"/>
      <c r="Y276" s="111"/>
      <c r="Z276" s="111"/>
      <c r="AA276" s="111"/>
      <c r="AB276" s="111"/>
      <c r="AC276" s="111"/>
      <c r="AD276" s="111"/>
      <c r="AG276" s="269">
        <f t="shared" si="61"/>
        <v>0</v>
      </c>
      <c r="AH276" s="298" t="str">
        <f t="shared" si="62"/>
        <v/>
      </c>
      <c r="AI276" s="299">
        <f t="shared" si="63"/>
        <v>0</v>
      </c>
      <c r="AJ276" s="300">
        <f t="shared" si="64"/>
        <v>0</v>
      </c>
      <c r="AK276" s="301">
        <f t="shared" si="65"/>
        <v>0</v>
      </c>
      <c r="AL276" s="298">
        <f t="shared" si="66"/>
        <v>0</v>
      </c>
      <c r="AM276" s="299">
        <f t="shared" si="67"/>
        <v>0</v>
      </c>
      <c r="AN276" s="300">
        <f t="shared" si="68"/>
        <v>0</v>
      </c>
      <c r="AO276" s="301">
        <f t="shared" si="69"/>
        <v>0</v>
      </c>
      <c r="AP276" s="298">
        <f t="shared" si="70"/>
        <v>0</v>
      </c>
      <c r="AQ276" s="299">
        <f t="shared" si="71"/>
        <v>0</v>
      </c>
      <c r="AR276" s="300">
        <f t="shared" si="72"/>
        <v>0</v>
      </c>
      <c r="AS276" s="301">
        <f t="shared" si="73"/>
        <v>0</v>
      </c>
      <c r="AT276" s="298">
        <f t="shared" si="74"/>
        <v>0</v>
      </c>
      <c r="AU276" s="299">
        <f t="shared" si="75"/>
        <v>0</v>
      </c>
      <c r="AV276" s="300">
        <f t="shared" si="76"/>
        <v>0</v>
      </c>
      <c r="AW276" s="301">
        <f t="shared" si="77"/>
        <v>0</v>
      </c>
      <c r="AX276" s="371">
        <f t="shared" si="78"/>
        <v>0</v>
      </c>
      <c r="AY276" s="303">
        <f t="shared" si="79"/>
        <v>0</v>
      </c>
      <c r="AZ276" s="291" t="str">
        <f>IF(AY276=0,"",
IF(SUM($AY$158:AY276)=1,BA276,
IF($AY$278&gt;SUM($AY$158:AY276),_xlfn.CONCAT(", ",BA276),
IF($AY$278=SUM($AY$158:AY276),_xlfn.CONCAT(" y ",BA276)))))</f>
        <v/>
      </c>
      <c r="BA276" s="231" t="s">
        <v>6330</v>
      </c>
      <c r="BB276" s="290">
        <f t="shared" si="80"/>
        <v>0</v>
      </c>
      <c r="BC276" s="291" t="str">
        <f>IF(BB276=0,"",
IF(SUM($BB$158:BB276)=1,BD276,
IF($BB$278&gt;SUM($BB$158:BB276),_xlfn.CONCAT(", ",BD276),
IF($BB$278=SUM($BB$158:BB276),_xlfn.CONCAT(" y ",BD276)))))</f>
        <v/>
      </c>
      <c r="BD276" s="231" t="s">
        <v>6330</v>
      </c>
      <c r="BE276" s="483" t="str">
        <f t="shared" si="81"/>
        <v/>
      </c>
      <c r="BF276" s="484">
        <f t="shared" si="82"/>
        <v>0</v>
      </c>
      <c r="BG276" s="485">
        <f t="shared" si="83"/>
        <v>0</v>
      </c>
      <c r="BH276" s="486">
        <f t="shared" si="84"/>
        <v>0</v>
      </c>
      <c r="BI276" s="483" t="str">
        <f t="shared" si="85"/>
        <v/>
      </c>
      <c r="BJ276" s="484">
        <f t="shared" si="86"/>
        <v>0</v>
      </c>
      <c r="BK276" s="485">
        <f t="shared" si="87"/>
        <v>0</v>
      </c>
      <c r="BL276" s="486">
        <f t="shared" si="88"/>
        <v>0</v>
      </c>
      <c r="BM276" s="483" t="str">
        <f t="shared" si="89"/>
        <v/>
      </c>
      <c r="BN276" s="484">
        <f t="shared" si="90"/>
        <v>0</v>
      </c>
      <c r="BO276" s="485">
        <f t="shared" si="91"/>
        <v>0</v>
      </c>
      <c r="BP276" s="486">
        <f t="shared" si="92"/>
        <v>0</v>
      </c>
    </row>
    <row r="277" spans="1:68" ht="15" hidden="1" customHeight="1">
      <c r="A277" s="6"/>
      <c r="B277" s="5"/>
      <c r="C277" s="87" t="s">
        <v>224</v>
      </c>
      <c r="D277" s="623" t="str">
        <f>IF(CNGE_2024_M1_Secc1_Sub1!$D161="","",CNGE_2024_M1_Secc1_Sub1!$D161)</f>
        <v/>
      </c>
      <c r="E277" s="624"/>
      <c r="F277" s="624"/>
      <c r="G277" s="624"/>
      <c r="H277" s="624"/>
      <c r="I277" s="624"/>
      <c r="J277" s="624"/>
      <c r="K277" s="624"/>
      <c r="L277" s="624"/>
      <c r="M277" s="624"/>
      <c r="N277" s="624"/>
      <c r="O277" s="624"/>
      <c r="P277" s="624"/>
      <c r="Q277" s="624"/>
      <c r="R277" s="625"/>
      <c r="S277" s="111" t="str">
        <f>IF(CNGE_2024_M1_Secc1_Sub2!$M493="","",CNGE_2024_M1_Secc1_Sub2!$M493)</f>
        <v/>
      </c>
      <c r="T277" s="111" t="str">
        <f>IF(CNGE_2024_M1_Secc1_Sub2!$S493="","",CNGE_2024_M1_Secc1_Sub2!$S493)</f>
        <v/>
      </c>
      <c r="U277" s="111" t="str">
        <f>IF(CNGE_2024_M1_Secc1_Sub2!$Y493="","",CNGE_2024_M1_Secc1_Sub2!$Y493)</f>
        <v/>
      </c>
      <c r="V277" s="111"/>
      <c r="W277" s="111"/>
      <c r="X277" s="111"/>
      <c r="Y277" s="111"/>
      <c r="Z277" s="111"/>
      <c r="AA277" s="111"/>
      <c r="AB277" s="111"/>
      <c r="AC277" s="111"/>
      <c r="AD277" s="111"/>
      <c r="AG277" s="269">
        <f t="shared" si="61"/>
        <v>0</v>
      </c>
      <c r="AH277" s="298" t="str">
        <f t="shared" si="62"/>
        <v/>
      </c>
      <c r="AI277" s="299">
        <f t="shared" si="63"/>
        <v>0</v>
      </c>
      <c r="AJ277" s="300">
        <f t="shared" si="64"/>
        <v>0</v>
      </c>
      <c r="AK277" s="301">
        <f t="shared" si="65"/>
        <v>0</v>
      </c>
      <c r="AL277" s="298">
        <f t="shared" si="66"/>
        <v>0</v>
      </c>
      <c r="AM277" s="299">
        <f t="shared" si="67"/>
        <v>0</v>
      </c>
      <c r="AN277" s="300">
        <f t="shared" si="68"/>
        <v>0</v>
      </c>
      <c r="AO277" s="301">
        <f t="shared" si="69"/>
        <v>0</v>
      </c>
      <c r="AP277" s="298">
        <f t="shared" si="70"/>
        <v>0</v>
      </c>
      <c r="AQ277" s="299">
        <f t="shared" si="71"/>
        <v>0</v>
      </c>
      <c r="AR277" s="300">
        <f t="shared" si="72"/>
        <v>0</v>
      </c>
      <c r="AS277" s="301">
        <f t="shared" si="73"/>
        <v>0</v>
      </c>
      <c r="AT277" s="298">
        <f t="shared" si="74"/>
        <v>0</v>
      </c>
      <c r="AU277" s="299">
        <f t="shared" si="75"/>
        <v>0</v>
      </c>
      <c r="AV277" s="300">
        <f t="shared" si="76"/>
        <v>0</v>
      </c>
      <c r="AW277" s="301">
        <f t="shared" si="77"/>
        <v>0</v>
      </c>
      <c r="AX277" s="371">
        <f t="shared" si="78"/>
        <v>0</v>
      </c>
      <c r="AY277" s="303">
        <f t="shared" si="79"/>
        <v>0</v>
      </c>
      <c r="AZ277" s="291" t="str">
        <f>IF(AY277=0,"",
IF(SUM($AY$158:AY277)=1,BA277,
IF($AY$278&gt;SUM($AY$158:AY277),_xlfn.CONCAT(", ",BA277),
IF($AY$278=SUM($AY$158:AY277),_xlfn.CONCAT(" y ",BA277)))))</f>
        <v/>
      </c>
      <c r="BA277" s="231" t="s">
        <v>6331</v>
      </c>
      <c r="BB277" s="290">
        <f t="shared" si="80"/>
        <v>0</v>
      </c>
      <c r="BC277" s="291" t="str">
        <f>IF(BB277=0,"",
IF(SUM($BB$158:BB277)=1,BD277,
IF($BB$278&gt;SUM($BB$158:BB277),_xlfn.CONCAT(", ",BD277),
IF($BB$278=SUM($BB$158:BB277),_xlfn.CONCAT(" y ",BD277)))))</f>
        <v/>
      </c>
      <c r="BD277" s="231" t="s">
        <v>6331</v>
      </c>
      <c r="BE277" s="483" t="str">
        <f t="shared" si="81"/>
        <v/>
      </c>
      <c r="BF277" s="484">
        <f t="shared" si="82"/>
        <v>0</v>
      </c>
      <c r="BG277" s="485">
        <f t="shared" si="83"/>
        <v>0</v>
      </c>
      <c r="BH277" s="486">
        <f t="shared" si="84"/>
        <v>0</v>
      </c>
      <c r="BI277" s="483" t="str">
        <f t="shared" si="85"/>
        <v/>
      </c>
      <c r="BJ277" s="484">
        <f t="shared" si="86"/>
        <v>0</v>
      </c>
      <c r="BK277" s="485">
        <f t="shared" si="87"/>
        <v>0</v>
      </c>
      <c r="BL277" s="486">
        <f t="shared" si="88"/>
        <v>0</v>
      </c>
      <c r="BM277" s="483" t="str">
        <f t="shared" si="89"/>
        <v/>
      </c>
      <c r="BN277" s="484">
        <f t="shared" si="90"/>
        <v>0</v>
      </c>
      <c r="BO277" s="485">
        <f t="shared" si="91"/>
        <v>0</v>
      </c>
      <c r="BP277" s="486">
        <f t="shared" si="92"/>
        <v>0</v>
      </c>
    </row>
    <row r="278" spans="1:68" ht="15" customHeight="1">
      <c r="A278" s="6"/>
      <c r="B278" s="5"/>
      <c r="C278" s="104"/>
      <c r="D278" s="27"/>
      <c r="E278" s="27"/>
      <c r="F278" s="27"/>
      <c r="G278" s="27"/>
      <c r="H278" s="27"/>
      <c r="I278" s="27"/>
      <c r="J278" s="27"/>
      <c r="K278" s="27"/>
      <c r="L278" s="27"/>
      <c r="M278" s="27"/>
      <c r="N278" s="27"/>
      <c r="O278" s="27"/>
      <c r="P278" s="27"/>
      <c r="Q278" s="27"/>
      <c r="R278" s="108" t="s">
        <v>387</v>
      </c>
      <c r="S278" s="118">
        <f>IF(AND(SUM(S158:S277)=0,COUNTIF(S158:S277,"NS")&gt;0),"NS",
IF(AND(SUM(S158:S277)=0,COUNTIF(S158:S277,0)&gt;0),0,
IF(AND(SUM(S158:S277)=0,COUNTIF(S158:S277,"NA")&gt;0),"NA",
SUM(S158:S277))))</f>
        <v>0</v>
      </c>
      <c r="T278" s="118">
        <f t="shared" ref="T278:AD278" si="93">IF(AND(SUM(T158:T277)=0,COUNTIF(T158:T277,"NS")&gt;0),"NS",
IF(AND(SUM(T158:T277)=0,COUNTIF(T158:T277,0)&gt;0),0,
IF(AND(SUM(T158:T277)=0,COUNTIF(T158:T277,"NA")&gt;0),"NA",
SUM(T158:T277))))</f>
        <v>0</v>
      </c>
      <c r="U278" s="118">
        <f t="shared" si="93"/>
        <v>0</v>
      </c>
      <c r="V278" s="118">
        <f t="shared" si="93"/>
        <v>0</v>
      </c>
      <c r="W278" s="118">
        <f t="shared" si="93"/>
        <v>0</v>
      </c>
      <c r="X278" s="118">
        <f t="shared" si="93"/>
        <v>0</v>
      </c>
      <c r="Y278" s="118">
        <f t="shared" si="93"/>
        <v>0</v>
      </c>
      <c r="Z278" s="118">
        <f t="shared" si="93"/>
        <v>0</v>
      </c>
      <c r="AA278" s="118">
        <f t="shared" si="93"/>
        <v>0</v>
      </c>
      <c r="AB278" s="118">
        <f t="shared" si="93"/>
        <v>0</v>
      </c>
      <c r="AC278" s="118">
        <f t="shared" si="93"/>
        <v>0</v>
      </c>
      <c r="AD278" s="118">
        <f t="shared" si="93"/>
        <v>0</v>
      </c>
      <c r="AX278" s="370">
        <f>SUM(AX158:AX277)</f>
        <v>0</v>
      </c>
      <c r="AY278" s="292">
        <f>SUM(AY158:AY277)</f>
        <v>0</v>
      </c>
      <c r="AZ278" s="292" t="str">
        <f>IF(AY278=0,"",_xlfn.CONCAT(AZ158:AZ277))</f>
        <v/>
      </c>
      <c r="BA278" s="293" t="str">
        <f>IF(AY278=0,"",
IF(AY278&gt;1,"Favor de revisar la suma y consistencia de totales y/o subtotales por filas (numéricos y NS)",
IF(AY278=1,_xlfn.CONCAT("Favor de revisar la sumatoria del total y/o subtotal en el numeral ",AZ278),_xlfn.CONCAT("Favor de revisar la sumatoria de los totales y/o subtotales en los numerales ",AZ278))))</f>
        <v/>
      </c>
      <c r="BB278" s="292">
        <f>SUM(BB158:BB277)</f>
        <v>72</v>
      </c>
      <c r="BC278" s="292" t="str">
        <f>IF(BB278=0,"",_xlfn.CONCAT(BC158:BC277))</f>
        <v>1, 2, 3, 4, 5, 6, 7, 8, 9, 10, 11, 12, 13, 14, 15, 16, 17, 18, 19, 20, 21, 22, 23, 24, 25, 26, 27, 28, 29, 30, 31, 32, 33, 34, 35, 36, 37, 38, 39, 40, 41, 42, 43, 44, 45, 46, 47, 48, 49, 50, 51, 52, 53, 54, 55, 56, 57, 58, 59, 60, 61, 62, 63, 64, 65, 66, 67, 68, 69, 70, 71 y 72</v>
      </c>
      <c r="BD278" s="293" t="str">
        <f>IF(BB278=0,"",
IF(BB278&gt;10,"Favor de ingresar toda la información requerida en la pregunta",
IF(BB278=1,_xlfn.CONCAT("Favor de revisar la información capturada en el numeral ",BC278),_xlfn.CONCAT("Favor de revisar la información capturada en los numerales ",BC278))))</f>
        <v>Favor de ingresar toda la información requerida en la pregunta</v>
      </c>
    </row>
    <row r="279" spans="1:68">
      <c r="P279" s="116"/>
      <c r="Q279" s="116"/>
      <c r="R279" s="116"/>
      <c r="S279" s="116"/>
      <c r="T279" s="116"/>
      <c r="U279" s="116"/>
      <c r="V279" s="116"/>
      <c r="W279" s="116"/>
      <c r="X279" s="116"/>
      <c r="Y279" s="116"/>
      <c r="Z279" s="116"/>
      <c r="AA279" s="116"/>
      <c r="AB279" s="116"/>
      <c r="AC279" s="116"/>
      <c r="AD279" s="116"/>
    </row>
    <row r="280" spans="1:68" ht="24" customHeight="1">
      <c r="C280" s="756" t="s">
        <v>270</v>
      </c>
      <c r="D280" s="756"/>
      <c r="E280" s="756"/>
      <c r="F280" s="756"/>
      <c r="G280" s="756"/>
      <c r="H280" s="756"/>
      <c r="I280" s="756"/>
      <c r="J280" s="756"/>
      <c r="K280" s="756"/>
      <c r="L280" s="756"/>
      <c r="M280" s="756"/>
      <c r="N280" s="756"/>
      <c r="O280" s="756"/>
      <c r="P280" s="756"/>
      <c r="Q280" s="756"/>
      <c r="R280" s="756"/>
      <c r="S280" s="756"/>
      <c r="T280" s="756"/>
      <c r="U280" s="756"/>
      <c r="V280" s="756"/>
      <c r="W280" s="756"/>
      <c r="X280" s="756"/>
      <c r="Y280" s="756"/>
      <c r="Z280" s="756"/>
      <c r="AA280" s="756"/>
      <c r="AB280" s="756"/>
      <c r="AC280" s="756"/>
      <c r="AD280" s="756"/>
    </row>
    <row r="281" spans="1:68" ht="60" customHeight="1">
      <c r="C281" s="628"/>
      <c r="D281" s="628"/>
      <c r="E281" s="628"/>
      <c r="F281" s="628"/>
      <c r="G281" s="628"/>
      <c r="H281" s="628"/>
      <c r="I281" s="628"/>
      <c r="J281" s="628"/>
      <c r="K281" s="628"/>
      <c r="L281" s="628"/>
      <c r="M281" s="628"/>
      <c r="N281" s="628"/>
      <c r="O281" s="628"/>
      <c r="P281" s="628"/>
      <c r="Q281" s="628"/>
      <c r="R281" s="628"/>
      <c r="S281" s="628"/>
      <c r="T281" s="628"/>
      <c r="U281" s="628"/>
      <c r="V281" s="628"/>
      <c r="W281" s="628"/>
      <c r="X281" s="628"/>
      <c r="Y281" s="628"/>
      <c r="Z281" s="628"/>
      <c r="AA281" s="628"/>
      <c r="AB281" s="628"/>
      <c r="AC281" s="628"/>
      <c r="AD281" s="628"/>
    </row>
    <row r="282" spans="1:68" ht="15" customHeight="1">
      <c r="B282" s="925" t="str">
        <f>BD278</f>
        <v>Favor de ingresar toda la información requerida en la pregunta</v>
      </c>
      <c r="C282" s="925"/>
      <c r="D282" s="925"/>
      <c r="E282" s="925"/>
      <c r="F282" s="925"/>
      <c r="G282" s="925"/>
      <c r="H282" s="925"/>
      <c r="I282" s="925"/>
      <c r="J282" s="925"/>
      <c r="K282" s="925"/>
      <c r="L282" s="925"/>
      <c r="M282" s="925"/>
      <c r="N282" s="925"/>
      <c r="O282" s="925"/>
      <c r="P282" s="925"/>
      <c r="Q282" s="925"/>
      <c r="R282" s="925"/>
      <c r="S282" s="925"/>
      <c r="T282" s="925"/>
      <c r="U282" s="925"/>
      <c r="V282" s="925"/>
      <c r="W282" s="925"/>
      <c r="X282" s="925"/>
      <c r="Y282" s="925"/>
      <c r="Z282" s="925"/>
      <c r="AA282" s="925"/>
      <c r="AB282" s="925"/>
      <c r="AC282" s="925"/>
      <c r="AD282" s="925"/>
    </row>
    <row r="283" spans="1:68" ht="15" customHeight="1">
      <c r="B283" s="703" t="str">
        <f>IF(AX278&gt;0,"Alerta: debido a que cuenta con registros NS, debe proporcionar una justificación en el area de comentarios al final de la pregunta","")</f>
        <v/>
      </c>
      <c r="C283" s="703"/>
      <c r="D283" s="703"/>
      <c r="E283" s="703"/>
      <c r="F283" s="703"/>
      <c r="G283" s="703"/>
      <c r="H283" s="703"/>
      <c r="I283" s="703"/>
      <c r="J283" s="703"/>
      <c r="K283" s="703"/>
      <c r="L283" s="703"/>
      <c r="M283" s="703"/>
      <c r="N283" s="703"/>
      <c r="O283" s="703"/>
      <c r="P283" s="703"/>
      <c r="Q283" s="703"/>
      <c r="R283" s="703"/>
      <c r="S283" s="703"/>
      <c r="T283" s="703"/>
      <c r="U283" s="703"/>
      <c r="V283" s="703"/>
      <c r="W283" s="703"/>
      <c r="X283" s="703"/>
      <c r="Y283" s="703"/>
      <c r="Z283" s="703"/>
      <c r="AA283" s="703"/>
      <c r="AB283" s="703"/>
      <c r="AC283" s="703"/>
      <c r="AD283" s="703"/>
    </row>
    <row r="284" spans="1:68" ht="15" customHeight="1">
      <c r="B284" s="704" t="str">
        <f>BA278</f>
        <v/>
      </c>
      <c r="C284" s="704"/>
      <c r="D284" s="704"/>
      <c r="E284" s="704"/>
      <c r="F284" s="704"/>
      <c r="G284" s="704"/>
      <c r="H284" s="704"/>
      <c r="I284" s="704"/>
      <c r="J284" s="704"/>
      <c r="K284" s="704"/>
      <c r="L284" s="704"/>
      <c r="M284" s="704"/>
      <c r="N284" s="704"/>
      <c r="O284" s="704"/>
      <c r="P284" s="704"/>
      <c r="Q284" s="704"/>
      <c r="R284" s="704"/>
      <c r="S284" s="704"/>
      <c r="T284" s="704"/>
      <c r="U284" s="704"/>
      <c r="V284" s="704"/>
      <c r="W284" s="704"/>
      <c r="X284" s="704"/>
      <c r="Y284" s="704"/>
      <c r="Z284" s="704"/>
      <c r="AA284" s="704"/>
      <c r="AB284" s="704"/>
      <c r="AC284" s="704"/>
      <c r="AD284" s="704"/>
    </row>
    <row r="285" spans="1:68" ht="15" customHeight="1">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row>
    <row r="286" spans="1:68" ht="15" customHeight="1">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row>
    <row r="287" spans="1:68" ht="15" customHeight="1">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row>
    <row r="288" spans="1:68" ht="36" customHeight="1">
      <c r="A288" s="81" t="s">
        <v>538</v>
      </c>
      <c r="B288" s="632" t="s">
        <v>1310</v>
      </c>
      <c r="C288" s="632"/>
      <c r="D288" s="632"/>
      <c r="E288" s="632"/>
      <c r="F288" s="632"/>
      <c r="G288" s="632"/>
      <c r="H288" s="632"/>
      <c r="I288" s="632"/>
      <c r="J288" s="632"/>
      <c r="K288" s="632"/>
      <c r="L288" s="632"/>
      <c r="M288" s="632"/>
      <c r="N288" s="632"/>
      <c r="O288" s="632"/>
      <c r="P288" s="632"/>
      <c r="Q288" s="632"/>
      <c r="R288" s="632"/>
      <c r="S288" s="632"/>
      <c r="T288" s="632"/>
      <c r="U288" s="632"/>
      <c r="V288" s="632"/>
      <c r="W288" s="632"/>
      <c r="X288" s="632"/>
      <c r="Y288" s="632"/>
      <c r="Z288" s="632"/>
      <c r="AA288" s="632"/>
      <c r="AB288" s="632"/>
      <c r="AC288" s="632"/>
      <c r="AD288" s="632"/>
    </row>
    <row r="289" spans="1:44" ht="36" customHeight="1">
      <c r="A289" s="39"/>
      <c r="B289" s="39"/>
      <c r="C289" s="596" t="s">
        <v>1311</v>
      </c>
      <c r="D289" s="596"/>
      <c r="E289" s="596"/>
      <c r="F289" s="596"/>
      <c r="G289" s="596"/>
      <c r="H289" s="596"/>
      <c r="I289" s="596"/>
      <c r="J289" s="596"/>
      <c r="K289" s="596"/>
      <c r="L289" s="596"/>
      <c r="M289" s="596"/>
      <c r="N289" s="596"/>
      <c r="O289" s="596"/>
      <c r="P289" s="596"/>
      <c r="Q289" s="596"/>
      <c r="R289" s="596"/>
      <c r="S289" s="596"/>
      <c r="T289" s="596"/>
      <c r="U289" s="596"/>
      <c r="V289" s="596"/>
      <c r="W289" s="596"/>
      <c r="X289" s="596"/>
      <c r="Y289" s="596"/>
      <c r="Z289" s="596"/>
      <c r="AA289" s="596"/>
      <c r="AB289" s="596"/>
      <c r="AC289" s="596"/>
      <c r="AD289" s="596"/>
    </row>
    <row r="290" spans="1:44" ht="36" customHeight="1">
      <c r="A290" s="81"/>
      <c r="B290" s="82"/>
      <c r="C290" s="627" t="s">
        <v>1314</v>
      </c>
      <c r="D290" s="671"/>
      <c r="E290" s="671"/>
      <c r="F290" s="671"/>
      <c r="G290" s="671"/>
      <c r="H290" s="671"/>
      <c r="I290" s="671"/>
      <c r="J290" s="671"/>
      <c r="K290" s="671"/>
      <c r="L290" s="671"/>
      <c r="M290" s="671"/>
      <c r="N290" s="671"/>
      <c r="O290" s="671"/>
      <c r="P290" s="671"/>
      <c r="Q290" s="671"/>
      <c r="R290" s="671"/>
      <c r="S290" s="671"/>
      <c r="T290" s="671"/>
      <c r="U290" s="671"/>
      <c r="V290" s="671"/>
      <c r="W290" s="671"/>
      <c r="X290" s="671"/>
      <c r="Y290" s="671"/>
      <c r="Z290" s="671"/>
      <c r="AA290" s="671"/>
      <c r="AB290" s="671"/>
      <c r="AC290" s="671"/>
      <c r="AD290" s="671"/>
    </row>
    <row r="291" spans="1:44" ht="24" customHeight="1">
      <c r="A291" s="81"/>
      <c r="B291" s="82"/>
      <c r="C291" s="596" t="s">
        <v>1312</v>
      </c>
      <c r="D291" s="596"/>
      <c r="E291" s="596"/>
      <c r="F291" s="596"/>
      <c r="G291" s="596"/>
      <c r="H291" s="596"/>
      <c r="I291" s="596"/>
      <c r="J291" s="596"/>
      <c r="K291" s="596"/>
      <c r="L291" s="596"/>
      <c r="M291" s="596"/>
      <c r="N291" s="596"/>
      <c r="O291" s="596"/>
      <c r="P291" s="596"/>
      <c r="Q291" s="596"/>
      <c r="R291" s="596"/>
      <c r="S291" s="596"/>
      <c r="T291" s="596"/>
      <c r="U291" s="596"/>
      <c r="V291" s="596"/>
      <c r="W291" s="596"/>
      <c r="X291" s="596"/>
      <c r="Y291" s="596"/>
      <c r="Z291" s="596"/>
      <c r="AA291" s="596"/>
      <c r="AB291" s="596"/>
      <c r="AC291" s="596"/>
      <c r="AD291" s="596"/>
    </row>
    <row r="292" spans="1:44" ht="15" customHeight="1">
      <c r="A292" s="39"/>
      <c r="B292" s="520"/>
      <c r="C292" s="77"/>
      <c r="D292" s="77"/>
      <c r="E292" s="77"/>
      <c r="F292" s="77"/>
      <c r="G292" s="77"/>
      <c r="H292" s="77"/>
      <c r="J292" s="77"/>
      <c r="K292" s="77"/>
      <c r="L292" s="77"/>
      <c r="M292" s="77"/>
      <c r="N292" s="77"/>
      <c r="O292" s="77"/>
      <c r="P292" s="77"/>
      <c r="Q292" s="77"/>
      <c r="R292" s="77"/>
      <c r="S292" s="77"/>
      <c r="T292" s="77"/>
      <c r="U292" s="77"/>
      <c r="V292" s="77"/>
      <c r="W292" s="77"/>
      <c r="X292" s="77"/>
      <c r="Y292" s="77"/>
      <c r="Z292" s="77"/>
      <c r="AA292" s="77"/>
      <c r="AB292" s="189"/>
      <c r="AC292" s="189"/>
      <c r="AD292" s="189"/>
    </row>
    <row r="293" spans="1:44" ht="36" customHeight="1">
      <c r="A293" s="7"/>
      <c r="B293" s="98"/>
      <c r="C293" s="557" t="s">
        <v>1309</v>
      </c>
      <c r="D293" s="557"/>
      <c r="E293" s="557"/>
      <c r="F293" s="557"/>
      <c r="G293" s="557"/>
      <c r="H293" s="557"/>
      <c r="I293" s="557"/>
      <c r="J293" s="557"/>
      <c r="K293" s="557"/>
      <c r="L293" s="557"/>
      <c r="M293" s="646" t="s">
        <v>1313</v>
      </c>
      <c r="N293" s="646"/>
      <c r="O293" s="646"/>
      <c r="P293" s="646"/>
      <c r="Q293" s="646"/>
      <c r="R293" s="646"/>
      <c r="S293" s="646"/>
      <c r="T293" s="646"/>
      <c r="U293" s="646"/>
      <c r="V293" s="646"/>
      <c r="W293" s="646"/>
      <c r="X293" s="646"/>
      <c r="Y293" s="646"/>
      <c r="Z293" s="646"/>
      <c r="AA293" s="646"/>
      <c r="AB293" s="646"/>
      <c r="AC293" s="646"/>
      <c r="AD293" s="646"/>
      <c r="AM293" s="407" t="s">
        <v>6339</v>
      </c>
      <c r="AN293" s="428" t="s">
        <v>6401</v>
      </c>
      <c r="AO293" s="718" t="s">
        <v>6200</v>
      </c>
      <c r="AP293" s="718"/>
      <c r="AQ293" s="718"/>
      <c r="AR293" s="70"/>
    </row>
    <row r="294" spans="1:44" ht="15" customHeight="1">
      <c r="A294" s="7"/>
      <c r="B294" s="98"/>
      <c r="C294" s="557"/>
      <c r="D294" s="557"/>
      <c r="E294" s="557"/>
      <c r="F294" s="557"/>
      <c r="G294" s="557"/>
      <c r="H294" s="557"/>
      <c r="I294" s="557"/>
      <c r="J294" s="557"/>
      <c r="K294" s="557"/>
      <c r="L294" s="557"/>
      <c r="M294" s="557" t="s">
        <v>384</v>
      </c>
      <c r="N294" s="557"/>
      <c r="O294" s="557"/>
      <c r="P294" s="557"/>
      <c r="Q294" s="557"/>
      <c r="R294" s="557"/>
      <c r="S294" s="752" t="s">
        <v>385</v>
      </c>
      <c r="T294" s="752"/>
      <c r="U294" s="752"/>
      <c r="V294" s="752"/>
      <c r="W294" s="752"/>
      <c r="X294" s="752"/>
      <c r="Y294" s="752" t="s">
        <v>386</v>
      </c>
      <c r="Z294" s="752"/>
      <c r="AA294" s="752"/>
      <c r="AB294" s="752"/>
      <c r="AC294" s="752"/>
      <c r="AD294" s="752"/>
      <c r="AG294" s="369" t="s">
        <v>6195</v>
      </c>
      <c r="AH294" s="370" t="s">
        <v>6196</v>
      </c>
      <c r="AI294" s="294" t="s">
        <v>6332</v>
      </c>
      <c r="AJ294" s="295" t="s">
        <v>6196</v>
      </c>
      <c r="AK294" s="296" t="s">
        <v>6333</v>
      </c>
      <c r="AL294" s="297" t="s">
        <v>6334</v>
      </c>
      <c r="AM294" s="897" t="s">
        <v>6502</v>
      </c>
      <c r="AN294" s="491" t="s">
        <v>6501</v>
      </c>
      <c r="AO294" s="415" t="s">
        <v>6332</v>
      </c>
      <c r="AP294" s="416" t="s">
        <v>6479</v>
      </c>
      <c r="AQ294" s="417" t="s">
        <v>6375</v>
      </c>
    </row>
    <row r="295" spans="1:44" ht="15" customHeight="1">
      <c r="A295" s="81"/>
      <c r="B295" s="128"/>
      <c r="C295" s="34" t="s">
        <v>87</v>
      </c>
      <c r="D295" s="623" t="s">
        <v>867</v>
      </c>
      <c r="E295" s="624"/>
      <c r="F295" s="624"/>
      <c r="G295" s="624"/>
      <c r="H295" s="624"/>
      <c r="I295" s="624"/>
      <c r="J295" s="624"/>
      <c r="K295" s="624"/>
      <c r="L295" s="625"/>
      <c r="M295" s="626"/>
      <c r="N295" s="626"/>
      <c r="O295" s="626"/>
      <c r="P295" s="626"/>
      <c r="Q295" s="626"/>
      <c r="R295" s="626"/>
      <c r="S295" s="626"/>
      <c r="T295" s="626"/>
      <c r="U295" s="626"/>
      <c r="V295" s="626"/>
      <c r="W295" s="626"/>
      <c r="X295" s="626"/>
      <c r="Y295" s="626"/>
      <c r="Z295" s="626"/>
      <c r="AA295" s="626"/>
      <c r="AB295" s="626"/>
      <c r="AC295" s="626"/>
      <c r="AD295" s="626"/>
      <c r="AG295" s="269">
        <f>IF(AND($C$46&lt;&gt;"",$C$46&lt;&gt;1,COUNTA(M295:AD299)=0),0,IF(AND(SUM($V$278:$X$278)=0,COUNTA(M295:AD299)=0),0,IF(COUNTA(M295:AD299)=0,0,IF(COUNTA(M295:AD299)=15,0,1))))</f>
        <v>0</v>
      </c>
      <c r="AH295" s="371">
        <f>COUNTIF(M295:AD295,"NS")</f>
        <v>0</v>
      </c>
      <c r="AI295" s="298">
        <f>M295</f>
        <v>0</v>
      </c>
      <c r="AJ295" s="299">
        <f>COUNTIF(S295:AD295,"NS")</f>
        <v>0</v>
      </c>
      <c r="AK295" s="300">
        <f>SUM(S295:AD295)</f>
        <v>0</v>
      </c>
      <c r="AL295" s="301">
        <f>IF(OR(AND(AI295=0, AJ295&gt;0),AND(AI295="NS", AK295&gt;0), AND(AI295="NS", AJ295=0, AK295=0)), 1, IF(OR(AND(AI295&gt;0, AJ295&gt;1,AI295&gt;AK295), AND(AI295="NS", AJ295=2), AND(AI295="NS", AK295=0, AJ295&gt;0), AI295=AK295), 0, 1))</f>
        <v>0</v>
      </c>
      <c r="AM295" s="898"/>
      <c r="AN295" s="424">
        <f>IF(AND(SUM(V278:X278)=0,COUNTA(M295:AD299)&gt;0),1,0)</f>
        <v>0</v>
      </c>
      <c r="AO295" s="419">
        <f>IF(AND(M300="NS",V278="NS"),0,IF(AND(M300="NA",V278="NA"),0,IF(SUM(M300)=SUM(V278),0,1)))</f>
        <v>0</v>
      </c>
      <c r="AP295" s="420">
        <f>IF(AND(S300="NS",W278="NS"),0,IF(AND(S300="NA",W278="NA"),0,IF(SUM(S300)=SUM(W278),0,1)))</f>
        <v>0</v>
      </c>
      <c r="AQ295" s="421">
        <f>IF(AND(Y300="NS",X278="NS"),0,IF(AND(Y300="NA",X278="NA"),0,IF(SUM(Y300)=SUM(X278),0,1)))</f>
        <v>0</v>
      </c>
    </row>
    <row r="296" spans="1:44" ht="15" customHeight="1">
      <c r="A296" s="81"/>
      <c r="B296" s="128"/>
      <c r="C296" s="34" t="s">
        <v>88</v>
      </c>
      <c r="D296" s="623" t="s">
        <v>868</v>
      </c>
      <c r="E296" s="624"/>
      <c r="F296" s="624"/>
      <c r="G296" s="624"/>
      <c r="H296" s="624"/>
      <c r="I296" s="624"/>
      <c r="J296" s="624"/>
      <c r="K296" s="624"/>
      <c r="L296" s="625"/>
      <c r="M296" s="626"/>
      <c r="N296" s="626"/>
      <c r="O296" s="626"/>
      <c r="P296" s="626"/>
      <c r="Q296" s="626"/>
      <c r="R296" s="626"/>
      <c r="S296" s="626"/>
      <c r="T296" s="626"/>
      <c r="U296" s="626"/>
      <c r="V296" s="626"/>
      <c r="W296" s="626"/>
      <c r="X296" s="626"/>
      <c r="Y296" s="626"/>
      <c r="Z296" s="626"/>
      <c r="AA296" s="626"/>
      <c r="AB296" s="626"/>
      <c r="AC296" s="626"/>
      <c r="AD296" s="626"/>
      <c r="AH296" s="371">
        <f t="shared" ref="AH296:AH299" si="94">COUNTIF(M296:AD296,"NS")</f>
        <v>0</v>
      </c>
      <c r="AI296" s="298">
        <f t="shared" ref="AI296:AI299" si="95">M296</f>
        <v>0</v>
      </c>
      <c r="AJ296" s="299">
        <f t="shared" ref="AJ296:AJ299" si="96">COUNTIF(S296:AD296,"NS")</f>
        <v>0</v>
      </c>
      <c r="AK296" s="300">
        <f t="shared" ref="AK296:AK299" si="97">SUM(S296:AD296)</f>
        <v>0</v>
      </c>
      <c r="AL296" s="301">
        <f t="shared" ref="AL296:AL299" si="98">IF(OR(AND(AI296=0, AJ296&gt;0),AND(AI296="NS", AK296&gt;0), AND(AI296="NS", AJ296=0, AK296=0)), 1, IF(OR(AND(AI296&gt;0, AJ296&gt;1,AI296&gt;AK296), AND(AI296="NS", AJ296=2), AND(AI296="NS", AK296=0, AJ296&gt;0), AI296=AK296), 0, 1))</f>
        <v>0</v>
      </c>
      <c r="AM296" s="402">
        <f>IF(SUM(M298:AD298)&gt;0,1,0)</f>
        <v>0</v>
      </c>
      <c r="AQ296" s="472">
        <f>SUM(AO295:AQ295)</f>
        <v>0</v>
      </c>
    </row>
    <row r="297" spans="1:44" ht="15" customHeight="1">
      <c r="A297" s="81"/>
      <c r="B297" s="128"/>
      <c r="C297" s="34" t="s">
        <v>89</v>
      </c>
      <c r="D297" s="623" t="s">
        <v>1292</v>
      </c>
      <c r="E297" s="624"/>
      <c r="F297" s="624"/>
      <c r="G297" s="624"/>
      <c r="H297" s="624"/>
      <c r="I297" s="624"/>
      <c r="J297" s="624"/>
      <c r="K297" s="624"/>
      <c r="L297" s="625"/>
      <c r="M297" s="626"/>
      <c r="N297" s="626"/>
      <c r="O297" s="626"/>
      <c r="P297" s="626"/>
      <c r="Q297" s="626"/>
      <c r="R297" s="626"/>
      <c r="S297" s="626"/>
      <c r="T297" s="626"/>
      <c r="U297" s="626"/>
      <c r="V297" s="626"/>
      <c r="W297" s="626"/>
      <c r="X297" s="626"/>
      <c r="Y297" s="626"/>
      <c r="Z297" s="626"/>
      <c r="AA297" s="626"/>
      <c r="AB297" s="626"/>
      <c r="AC297" s="626"/>
      <c r="AD297" s="626"/>
      <c r="AH297" s="371">
        <f t="shared" si="94"/>
        <v>0</v>
      </c>
      <c r="AI297" s="298">
        <f t="shared" si="95"/>
        <v>0</v>
      </c>
      <c r="AJ297" s="299">
        <f t="shared" si="96"/>
        <v>0</v>
      </c>
      <c r="AK297" s="300">
        <f t="shared" si="97"/>
        <v>0</v>
      </c>
      <c r="AL297" s="301">
        <f t="shared" si="98"/>
        <v>0</v>
      </c>
    </row>
    <row r="298" spans="1:44" ht="15" customHeight="1">
      <c r="A298" s="81"/>
      <c r="B298" s="128"/>
      <c r="C298" s="34" t="s">
        <v>90</v>
      </c>
      <c r="D298" s="623" t="s">
        <v>869</v>
      </c>
      <c r="E298" s="624"/>
      <c r="F298" s="624"/>
      <c r="G298" s="624"/>
      <c r="H298" s="624"/>
      <c r="I298" s="624"/>
      <c r="J298" s="624"/>
      <c r="K298" s="624"/>
      <c r="L298" s="625"/>
      <c r="M298" s="626"/>
      <c r="N298" s="626"/>
      <c r="O298" s="626"/>
      <c r="P298" s="626"/>
      <c r="Q298" s="626"/>
      <c r="R298" s="626"/>
      <c r="S298" s="626"/>
      <c r="T298" s="626"/>
      <c r="U298" s="626"/>
      <c r="V298" s="626"/>
      <c r="W298" s="626"/>
      <c r="X298" s="626"/>
      <c r="Y298" s="626"/>
      <c r="Z298" s="626"/>
      <c r="AA298" s="626"/>
      <c r="AB298" s="626"/>
      <c r="AC298" s="626"/>
      <c r="AD298" s="626"/>
      <c r="AH298" s="371">
        <f t="shared" si="94"/>
        <v>0</v>
      </c>
      <c r="AI298" s="298">
        <f t="shared" si="95"/>
        <v>0</v>
      </c>
      <c r="AJ298" s="299">
        <f t="shared" si="96"/>
        <v>0</v>
      </c>
      <c r="AK298" s="300">
        <f t="shared" si="97"/>
        <v>0</v>
      </c>
      <c r="AL298" s="301">
        <f t="shared" si="98"/>
        <v>0</v>
      </c>
    </row>
    <row r="299" spans="1:44" ht="15" customHeight="1">
      <c r="A299" s="81"/>
      <c r="B299" s="128"/>
      <c r="C299" s="34" t="s">
        <v>91</v>
      </c>
      <c r="D299" s="623" t="s">
        <v>311</v>
      </c>
      <c r="E299" s="624"/>
      <c r="F299" s="624"/>
      <c r="G299" s="624"/>
      <c r="H299" s="624"/>
      <c r="I299" s="624"/>
      <c r="J299" s="624"/>
      <c r="K299" s="624"/>
      <c r="L299" s="625"/>
      <c r="M299" s="626"/>
      <c r="N299" s="626"/>
      <c r="O299" s="626"/>
      <c r="P299" s="626"/>
      <c r="Q299" s="626"/>
      <c r="R299" s="626"/>
      <c r="S299" s="626"/>
      <c r="T299" s="626"/>
      <c r="U299" s="626"/>
      <c r="V299" s="626"/>
      <c r="W299" s="626"/>
      <c r="X299" s="626"/>
      <c r="Y299" s="626"/>
      <c r="Z299" s="626"/>
      <c r="AA299" s="626"/>
      <c r="AB299" s="626"/>
      <c r="AC299" s="626"/>
      <c r="AD299" s="626"/>
      <c r="AH299" s="371">
        <f t="shared" si="94"/>
        <v>0</v>
      </c>
      <c r="AI299" s="298">
        <f t="shared" si="95"/>
        <v>0</v>
      </c>
      <c r="AJ299" s="299">
        <f t="shared" si="96"/>
        <v>0</v>
      </c>
      <c r="AK299" s="300">
        <f t="shared" si="97"/>
        <v>0</v>
      </c>
      <c r="AL299" s="301">
        <f t="shared" si="98"/>
        <v>0</v>
      </c>
    </row>
    <row r="300" spans="1:44" ht="15" customHeight="1">
      <c r="A300" s="6"/>
      <c r="B300" s="5"/>
      <c r="C300" s="104"/>
      <c r="D300" s="27"/>
      <c r="E300" s="27"/>
      <c r="F300" s="27"/>
      <c r="G300" s="27"/>
      <c r="H300" s="27"/>
      <c r="I300" s="27"/>
      <c r="J300" s="27"/>
      <c r="K300" s="27"/>
      <c r="L300" s="108" t="s">
        <v>387</v>
      </c>
      <c r="M300" s="563">
        <f>IF(AND(SUM(M295:R299)=0,COUNTIF(M295:R299,"NS")&gt;0),"NS",
IF(AND(SUM(M295:R299)=0,COUNTIF(M295:R299,0)&gt;0),0,
IF(AND(SUM(M295:R299)=0,COUNTIF(M295:R299,"NA")&gt;0),"NA",
SUM(M295:R299))))</f>
        <v>0</v>
      </c>
      <c r="N300" s="563"/>
      <c r="O300" s="563"/>
      <c r="P300" s="563"/>
      <c r="Q300" s="563"/>
      <c r="R300" s="563"/>
      <c r="S300" s="563">
        <f t="shared" ref="S300" si="99">IF(AND(SUM(S295:X299)=0,COUNTIF(S295:X299,"NS")&gt;0),"NS",
IF(AND(SUM(S295:X299)=0,COUNTIF(S295:X299,0)&gt;0),0,
IF(AND(SUM(S295:X299)=0,COUNTIF(S295:X299,"NA")&gt;0),"NA",
SUM(S295:X299))))</f>
        <v>0</v>
      </c>
      <c r="T300" s="563"/>
      <c r="U300" s="563"/>
      <c r="V300" s="563"/>
      <c r="W300" s="563"/>
      <c r="X300" s="563"/>
      <c r="Y300" s="563">
        <f t="shared" ref="Y300" si="100">IF(AND(SUM(Y295:AD299)=0,COUNTIF(Y295:AD299,"NS")&gt;0),"NS",
IF(AND(SUM(Y295:AD299)=0,COUNTIF(Y295:AD299,0)&gt;0),0,
IF(AND(SUM(Y295:AD299)=0,COUNTIF(Y295:AD299,"NA")&gt;0),"NA",
SUM(Y295:AD299))))</f>
        <v>0</v>
      </c>
      <c r="Z300" s="563"/>
      <c r="AA300" s="563"/>
      <c r="AB300" s="563"/>
      <c r="AC300" s="563"/>
      <c r="AD300" s="563"/>
      <c r="AH300" s="370">
        <f>SUM(AH295:AH299)</f>
        <v>0</v>
      </c>
      <c r="AL300" s="297">
        <f>SUM(AL295:AL299)</f>
        <v>0</v>
      </c>
    </row>
    <row r="301" spans="1:44">
      <c r="P301" s="116"/>
      <c r="Q301" s="116"/>
      <c r="R301" s="116"/>
      <c r="S301" s="116"/>
      <c r="T301" s="116"/>
      <c r="U301" s="116"/>
      <c r="V301" s="116"/>
      <c r="W301" s="116"/>
      <c r="X301" s="116"/>
      <c r="Y301" s="116"/>
      <c r="Z301" s="116"/>
      <c r="AA301" s="116"/>
      <c r="AB301" s="116"/>
      <c r="AC301" s="116"/>
      <c r="AD301" s="116"/>
    </row>
    <row r="302" spans="1:44" ht="45" customHeight="1">
      <c r="C302" s="777" t="s">
        <v>966</v>
      </c>
      <c r="D302" s="777"/>
      <c r="E302" s="778"/>
      <c r="F302" s="779"/>
      <c r="G302" s="569"/>
      <c r="H302" s="569"/>
      <c r="I302" s="569"/>
      <c r="J302" s="569"/>
      <c r="K302" s="569"/>
      <c r="L302" s="569"/>
      <c r="M302" s="569"/>
      <c r="N302" s="569"/>
      <c r="O302" s="569"/>
      <c r="P302" s="569"/>
      <c r="Q302" s="569"/>
      <c r="R302" s="569"/>
      <c r="S302" s="569"/>
      <c r="T302" s="569"/>
      <c r="U302" s="569"/>
      <c r="V302" s="569"/>
      <c r="W302" s="569"/>
      <c r="X302" s="569"/>
      <c r="Y302" s="569"/>
      <c r="Z302" s="569"/>
      <c r="AA302" s="569"/>
      <c r="AB302" s="569"/>
      <c r="AC302" s="569"/>
      <c r="AD302" s="780"/>
    </row>
    <row r="303" spans="1:44">
      <c r="B303" s="720" t="str">
        <f>IF(AND(AM296&gt;0,F302=""),"Ha registrado un número mayor a cero en el numeral 4, debe anotar el nombre de dicha(s) modalidad(s) ","")</f>
        <v/>
      </c>
      <c r="C303" s="720"/>
      <c r="D303" s="720"/>
      <c r="E303" s="720"/>
      <c r="F303" s="720"/>
      <c r="G303" s="720"/>
      <c r="H303" s="720"/>
      <c r="I303" s="720"/>
      <c r="J303" s="720"/>
      <c r="K303" s="720"/>
      <c r="L303" s="720"/>
      <c r="M303" s="720"/>
      <c r="N303" s="720"/>
      <c r="O303" s="720"/>
      <c r="P303" s="720"/>
      <c r="Q303" s="720"/>
      <c r="R303" s="720"/>
      <c r="S303" s="720"/>
      <c r="T303" s="720"/>
      <c r="U303" s="720"/>
      <c r="V303" s="720"/>
      <c r="W303" s="720"/>
      <c r="X303" s="720"/>
      <c r="Y303" s="720"/>
      <c r="Z303" s="720"/>
      <c r="AA303" s="720"/>
      <c r="AB303" s="720"/>
      <c r="AC303" s="720"/>
      <c r="AD303" s="720"/>
      <c r="AE303" s="720"/>
    </row>
    <row r="304" spans="1:44" ht="24" customHeight="1">
      <c r="C304" s="756" t="s">
        <v>270</v>
      </c>
      <c r="D304" s="756"/>
      <c r="E304" s="756"/>
      <c r="F304" s="756"/>
      <c r="G304" s="756"/>
      <c r="H304" s="756"/>
      <c r="I304" s="756"/>
      <c r="J304" s="756"/>
      <c r="K304" s="756"/>
      <c r="L304" s="756"/>
      <c r="M304" s="756"/>
      <c r="N304" s="756"/>
      <c r="O304" s="756"/>
      <c r="P304" s="756"/>
      <c r="Q304" s="756"/>
      <c r="R304" s="756"/>
      <c r="S304" s="756"/>
      <c r="T304" s="756"/>
      <c r="U304" s="756"/>
      <c r="V304" s="756"/>
      <c r="W304" s="756"/>
      <c r="X304" s="756"/>
      <c r="Y304" s="756"/>
      <c r="Z304" s="756"/>
      <c r="AA304" s="756"/>
      <c r="AB304" s="756"/>
      <c r="AC304" s="756"/>
      <c r="AD304" s="756"/>
    </row>
    <row r="305" spans="1:31" ht="60" customHeight="1">
      <c r="C305" s="628"/>
      <c r="D305" s="628"/>
      <c r="E305" s="628"/>
      <c r="F305" s="628"/>
      <c r="G305" s="628"/>
      <c r="H305" s="628"/>
      <c r="I305" s="628"/>
      <c r="J305" s="628"/>
      <c r="K305" s="628"/>
      <c r="L305" s="628"/>
      <c r="M305" s="628"/>
      <c r="N305" s="628"/>
      <c r="O305" s="628"/>
      <c r="P305" s="628"/>
      <c r="Q305" s="628"/>
      <c r="R305" s="628"/>
      <c r="S305" s="628"/>
      <c r="T305" s="628"/>
      <c r="U305" s="628"/>
      <c r="V305" s="628"/>
      <c r="W305" s="628"/>
      <c r="X305" s="628"/>
      <c r="Y305" s="628"/>
      <c r="Z305" s="628"/>
      <c r="AA305" s="628"/>
      <c r="AB305" s="628"/>
      <c r="AC305" s="628"/>
      <c r="AD305" s="628"/>
    </row>
    <row r="306" spans="1:31" ht="15" customHeight="1">
      <c r="B306" s="720" t="str">
        <f>IF(AG295&gt;0,"Favor de ingresar toda la información requerida en la pregunta y/o verifique que no tenga información en celdas sombreadas","")</f>
        <v/>
      </c>
      <c r="C306" s="720"/>
      <c r="D306" s="720"/>
      <c r="E306" s="720"/>
      <c r="F306" s="720"/>
      <c r="G306" s="720"/>
      <c r="H306" s="720"/>
      <c r="I306" s="720"/>
      <c r="J306" s="720"/>
      <c r="K306" s="720"/>
      <c r="L306" s="720"/>
      <c r="M306" s="720"/>
      <c r="N306" s="720"/>
      <c r="O306" s="720"/>
      <c r="P306" s="720"/>
      <c r="Q306" s="720"/>
      <c r="R306" s="720"/>
      <c r="S306" s="720"/>
      <c r="T306" s="720"/>
      <c r="U306" s="720"/>
      <c r="V306" s="720"/>
      <c r="W306" s="720"/>
      <c r="X306" s="720"/>
      <c r="Y306" s="720"/>
      <c r="Z306" s="720"/>
      <c r="AA306" s="720"/>
      <c r="AB306" s="720"/>
      <c r="AC306" s="720"/>
      <c r="AD306" s="720"/>
    </row>
    <row r="307" spans="1:31" ht="15" customHeight="1">
      <c r="B307" s="614" t="str">
        <f>IF(AH300&gt;0,"Alerta: debido a que cuenta con registros NS, debe proporcionar una justificación en el area de comentarios al final de la pregunta","")</f>
        <v/>
      </c>
      <c r="C307" s="614"/>
      <c r="D307" s="614"/>
      <c r="E307" s="614"/>
      <c r="F307" s="614"/>
      <c r="G307" s="614"/>
      <c r="H307" s="614"/>
      <c r="I307" s="614"/>
      <c r="J307" s="614"/>
      <c r="K307" s="614"/>
      <c r="L307" s="614"/>
      <c r="M307" s="614"/>
      <c r="N307" s="614"/>
      <c r="O307" s="614"/>
      <c r="P307" s="614"/>
      <c r="Q307" s="614"/>
      <c r="R307" s="614"/>
      <c r="S307" s="614"/>
      <c r="T307" s="614"/>
      <c r="U307" s="614"/>
      <c r="V307" s="614"/>
      <c r="W307" s="614"/>
      <c r="X307" s="614"/>
      <c r="Y307" s="614"/>
      <c r="Z307" s="614"/>
      <c r="AA307" s="614"/>
      <c r="AB307" s="614"/>
      <c r="AC307" s="614"/>
      <c r="AD307" s="614"/>
    </row>
    <row r="308" spans="1:31" ht="15" customHeight="1">
      <c r="B308" s="657" t="str">
        <f>IF(AL300&gt;0,"Favor de revisar la suma y consistencia de totales y/o subtotales por filas (numéricos y NS)","")</f>
        <v/>
      </c>
      <c r="C308" s="657"/>
      <c r="D308" s="657"/>
      <c r="E308" s="657"/>
      <c r="F308" s="657"/>
      <c r="G308" s="657"/>
      <c r="H308" s="657"/>
      <c r="I308" s="657"/>
      <c r="J308" s="657"/>
      <c r="K308" s="657"/>
      <c r="L308" s="657"/>
      <c r="M308" s="657"/>
      <c r="N308" s="657"/>
      <c r="O308" s="657"/>
      <c r="P308" s="657"/>
      <c r="Q308" s="657"/>
      <c r="R308" s="657"/>
      <c r="S308" s="657"/>
      <c r="T308" s="657"/>
      <c r="U308" s="657"/>
      <c r="V308" s="657"/>
      <c r="W308" s="657"/>
      <c r="X308" s="657"/>
      <c r="Y308" s="657"/>
      <c r="Z308" s="657"/>
      <c r="AA308" s="657"/>
      <c r="AB308" s="657"/>
      <c r="AC308" s="657"/>
      <c r="AD308" s="657"/>
    </row>
    <row r="309" spans="1:31" ht="15" customHeight="1">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row>
    <row r="310" spans="1:31" ht="15" customHeight="1">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row>
    <row r="311" spans="1:31" ht="15" customHeight="1" thickBot="1">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row>
    <row r="312" spans="1:31" ht="15" customHeight="1" thickBot="1">
      <c r="A312" s="73" t="s">
        <v>123</v>
      </c>
      <c r="B312" s="907" t="s">
        <v>951</v>
      </c>
      <c r="C312" s="908"/>
      <c r="D312" s="908"/>
      <c r="E312" s="908"/>
      <c r="F312" s="908"/>
      <c r="G312" s="908"/>
      <c r="H312" s="908"/>
      <c r="I312" s="908"/>
      <c r="J312" s="908"/>
      <c r="K312" s="908"/>
      <c r="L312" s="908"/>
      <c r="M312" s="908"/>
      <c r="N312" s="908"/>
      <c r="O312" s="908"/>
      <c r="P312" s="908"/>
      <c r="Q312" s="908"/>
      <c r="R312" s="908"/>
      <c r="S312" s="908"/>
      <c r="T312" s="908"/>
      <c r="U312" s="908"/>
      <c r="V312" s="908"/>
      <c r="W312" s="908"/>
      <c r="X312" s="908"/>
      <c r="Y312" s="908"/>
      <c r="Z312" s="908"/>
      <c r="AA312" s="908"/>
      <c r="AB312" s="908"/>
      <c r="AC312" s="908"/>
      <c r="AD312" s="909"/>
    </row>
    <row r="313" spans="1:31" ht="15" customHeight="1">
      <c r="A313" s="6"/>
      <c r="B313" s="913" t="s">
        <v>1129</v>
      </c>
      <c r="C313" s="914"/>
      <c r="D313" s="914"/>
      <c r="E313" s="914"/>
      <c r="F313" s="914"/>
      <c r="G313" s="914"/>
      <c r="H313" s="914"/>
      <c r="I313" s="914"/>
      <c r="J313" s="914"/>
      <c r="K313" s="914"/>
      <c r="L313" s="914"/>
      <c r="M313" s="914"/>
      <c r="N313" s="914"/>
      <c r="O313" s="914"/>
      <c r="P313" s="914"/>
      <c r="Q313" s="914"/>
      <c r="R313" s="914"/>
      <c r="S313" s="914"/>
      <c r="T313" s="914"/>
      <c r="U313" s="914"/>
      <c r="V313" s="914"/>
      <c r="W313" s="914"/>
      <c r="X313" s="914"/>
      <c r="Y313" s="914"/>
      <c r="Z313" s="914"/>
      <c r="AA313" s="914"/>
      <c r="AB313" s="914"/>
      <c r="AC313" s="914"/>
      <c r="AD313" s="915"/>
      <c r="AE313" s="5"/>
    </row>
    <row r="314" spans="1:31" ht="24" customHeight="1">
      <c r="A314" s="6"/>
      <c r="B314" s="204"/>
      <c r="C314" s="883" t="s">
        <v>1159</v>
      </c>
      <c r="D314" s="902"/>
      <c r="E314" s="902"/>
      <c r="F314" s="902"/>
      <c r="G314" s="902"/>
      <c r="H314" s="902"/>
      <c r="I314" s="902"/>
      <c r="J314" s="902"/>
      <c r="K314" s="902"/>
      <c r="L314" s="902"/>
      <c r="M314" s="902"/>
      <c r="N314" s="902"/>
      <c r="O314" s="902"/>
      <c r="P314" s="902"/>
      <c r="Q314" s="902"/>
      <c r="R314" s="902"/>
      <c r="S314" s="902"/>
      <c r="T314" s="902"/>
      <c r="U314" s="902"/>
      <c r="V314" s="902"/>
      <c r="W314" s="902"/>
      <c r="X314" s="902"/>
      <c r="Y314" s="902"/>
      <c r="Z314" s="902"/>
      <c r="AA314" s="902"/>
      <c r="AB314" s="902"/>
      <c r="AC314" s="902"/>
      <c r="AD314" s="903"/>
      <c r="AE314" s="5"/>
    </row>
    <row r="315" spans="1:31" ht="24" customHeight="1">
      <c r="A315" s="6"/>
      <c r="B315" s="204"/>
      <c r="C315" s="627" t="s">
        <v>1157</v>
      </c>
      <c r="D315" s="671"/>
      <c r="E315" s="671"/>
      <c r="F315" s="671"/>
      <c r="G315" s="671"/>
      <c r="H315" s="671"/>
      <c r="I315" s="671"/>
      <c r="J315" s="671"/>
      <c r="K315" s="671"/>
      <c r="L315" s="671"/>
      <c r="M315" s="671"/>
      <c r="N315" s="671"/>
      <c r="O315" s="671"/>
      <c r="P315" s="671"/>
      <c r="Q315" s="671"/>
      <c r="R315" s="671"/>
      <c r="S315" s="671"/>
      <c r="T315" s="671"/>
      <c r="U315" s="671"/>
      <c r="V315" s="671"/>
      <c r="W315" s="671"/>
      <c r="X315" s="671"/>
      <c r="Y315" s="671"/>
      <c r="Z315" s="671"/>
      <c r="AA315" s="671"/>
      <c r="AB315" s="671"/>
      <c r="AC315" s="671"/>
      <c r="AD315" s="689"/>
      <c r="AE315" s="5"/>
    </row>
    <row r="316" spans="1:31" ht="24" customHeight="1">
      <c r="A316" s="6"/>
      <c r="B316" s="204"/>
      <c r="C316" s="596" t="s">
        <v>1158</v>
      </c>
      <c r="D316" s="674"/>
      <c r="E316" s="674"/>
      <c r="F316" s="674"/>
      <c r="G316" s="674"/>
      <c r="H316" s="674"/>
      <c r="I316" s="674"/>
      <c r="J316" s="674"/>
      <c r="K316" s="674"/>
      <c r="L316" s="674"/>
      <c r="M316" s="674"/>
      <c r="N316" s="674"/>
      <c r="O316" s="674"/>
      <c r="P316" s="674"/>
      <c r="Q316" s="674"/>
      <c r="R316" s="674"/>
      <c r="S316" s="674"/>
      <c r="T316" s="674"/>
      <c r="U316" s="674"/>
      <c r="V316" s="674"/>
      <c r="W316" s="674"/>
      <c r="X316" s="674"/>
      <c r="Y316" s="674"/>
      <c r="Z316" s="674"/>
      <c r="AA316" s="674"/>
      <c r="AB316" s="674"/>
      <c r="AC316" s="674"/>
      <c r="AD316" s="775"/>
      <c r="AE316" s="5"/>
    </row>
    <row r="317" spans="1:31" ht="36" customHeight="1">
      <c r="A317" s="6"/>
      <c r="B317" s="150"/>
      <c r="C317" s="627" t="s">
        <v>1156</v>
      </c>
      <c r="D317" s="627"/>
      <c r="E317" s="627"/>
      <c r="F317" s="627"/>
      <c r="G317" s="627"/>
      <c r="H317" s="627"/>
      <c r="I317" s="627"/>
      <c r="J317" s="627"/>
      <c r="K317" s="627"/>
      <c r="L317" s="627"/>
      <c r="M317" s="627"/>
      <c r="N317" s="627"/>
      <c r="O317" s="627"/>
      <c r="P317" s="627"/>
      <c r="Q317" s="627"/>
      <c r="R317" s="627"/>
      <c r="S317" s="627"/>
      <c r="T317" s="627"/>
      <c r="U317" s="627"/>
      <c r="V317" s="627"/>
      <c r="W317" s="627"/>
      <c r="X317" s="627"/>
      <c r="Y317" s="627"/>
      <c r="Z317" s="627"/>
      <c r="AA317" s="627"/>
      <c r="AB317" s="627"/>
      <c r="AC317" s="627"/>
      <c r="AD317" s="650"/>
      <c r="AE317" s="5"/>
    </row>
    <row r="318" spans="1:31" ht="15" customHeight="1">
      <c r="A318" s="81"/>
      <c r="B318" s="651" t="s">
        <v>1132</v>
      </c>
      <c r="C318" s="652"/>
      <c r="D318" s="652"/>
      <c r="E318" s="652"/>
      <c r="F318" s="652"/>
      <c r="G318" s="652"/>
      <c r="H318" s="652"/>
      <c r="I318" s="652"/>
      <c r="J318" s="652"/>
      <c r="K318" s="652"/>
      <c r="L318" s="652"/>
      <c r="M318" s="652"/>
      <c r="N318" s="652"/>
      <c r="O318" s="652"/>
      <c r="P318" s="652"/>
      <c r="Q318" s="652"/>
      <c r="R318" s="652"/>
      <c r="S318" s="652"/>
      <c r="T318" s="652"/>
      <c r="U318" s="652"/>
      <c r="V318" s="652"/>
      <c r="W318" s="652"/>
      <c r="X318" s="652"/>
      <c r="Y318" s="652"/>
      <c r="Z318" s="652"/>
      <c r="AA318" s="652"/>
      <c r="AB318" s="652"/>
      <c r="AC318" s="652"/>
      <c r="AD318" s="653"/>
    </row>
    <row r="319" spans="1:31" ht="36" customHeight="1">
      <c r="B319" s="126"/>
      <c r="C319" s="627" t="s">
        <v>1236</v>
      </c>
      <c r="D319" s="627"/>
      <c r="E319" s="627"/>
      <c r="F319" s="627"/>
      <c r="G319" s="627"/>
      <c r="H319" s="627"/>
      <c r="I319" s="627"/>
      <c r="J319" s="627"/>
      <c r="K319" s="627"/>
      <c r="L319" s="627"/>
      <c r="M319" s="627"/>
      <c r="N319" s="627"/>
      <c r="O319" s="627"/>
      <c r="P319" s="627"/>
      <c r="Q319" s="627"/>
      <c r="R319" s="627"/>
      <c r="S319" s="627"/>
      <c r="T319" s="627"/>
      <c r="U319" s="627"/>
      <c r="V319" s="627"/>
      <c r="W319" s="627"/>
      <c r="X319" s="627"/>
      <c r="Y319" s="627"/>
      <c r="Z319" s="627"/>
      <c r="AA319" s="627"/>
      <c r="AB319" s="627"/>
      <c r="AC319" s="627"/>
      <c r="AD319" s="650"/>
    </row>
    <row r="320" spans="1:31" ht="24" customHeight="1">
      <c r="A320" s="81"/>
      <c r="B320" s="198"/>
      <c r="C320" s="596" t="s">
        <v>1198</v>
      </c>
      <c r="D320" s="596"/>
      <c r="E320" s="596"/>
      <c r="F320" s="596"/>
      <c r="G320" s="596"/>
      <c r="H320" s="596"/>
      <c r="I320" s="596"/>
      <c r="J320" s="596"/>
      <c r="K320" s="596"/>
      <c r="L320" s="596"/>
      <c r="M320" s="596"/>
      <c r="N320" s="596"/>
      <c r="O320" s="596"/>
      <c r="P320" s="596"/>
      <c r="Q320" s="596"/>
      <c r="R320" s="596"/>
      <c r="S320" s="596"/>
      <c r="T320" s="596"/>
      <c r="U320" s="596"/>
      <c r="V320" s="596"/>
      <c r="W320" s="596"/>
      <c r="X320" s="596"/>
      <c r="Y320" s="596"/>
      <c r="Z320" s="596"/>
      <c r="AA320" s="596"/>
      <c r="AB320" s="596"/>
      <c r="AC320" s="596"/>
      <c r="AD320" s="597"/>
    </row>
    <row r="321" spans="1:36" ht="24" customHeight="1">
      <c r="A321" s="81"/>
      <c r="B321" s="198"/>
      <c r="C321" s="627" t="s">
        <v>1228</v>
      </c>
      <c r="D321" s="627"/>
      <c r="E321" s="627"/>
      <c r="F321" s="627"/>
      <c r="G321" s="627"/>
      <c r="H321" s="627"/>
      <c r="I321" s="627"/>
      <c r="J321" s="627"/>
      <c r="K321" s="627"/>
      <c r="L321" s="627"/>
      <c r="M321" s="627"/>
      <c r="N321" s="627"/>
      <c r="O321" s="627"/>
      <c r="P321" s="627"/>
      <c r="Q321" s="627"/>
      <c r="R321" s="627"/>
      <c r="S321" s="627"/>
      <c r="T321" s="627"/>
      <c r="U321" s="627"/>
      <c r="V321" s="627"/>
      <c r="W321" s="627"/>
      <c r="X321" s="627"/>
      <c r="Y321" s="627"/>
      <c r="Z321" s="627"/>
      <c r="AA321" s="627"/>
      <c r="AB321" s="627"/>
      <c r="AC321" s="627"/>
      <c r="AD321" s="650"/>
    </row>
    <row r="322" spans="1:36" ht="36" customHeight="1">
      <c r="A322" s="81"/>
      <c r="B322" s="198"/>
      <c r="C322" s="627" t="s">
        <v>1268</v>
      </c>
      <c r="D322" s="627"/>
      <c r="E322" s="627"/>
      <c r="F322" s="627"/>
      <c r="G322" s="627"/>
      <c r="H322" s="627"/>
      <c r="I322" s="627"/>
      <c r="J322" s="627"/>
      <c r="K322" s="627"/>
      <c r="L322" s="627"/>
      <c r="M322" s="627"/>
      <c r="N322" s="627"/>
      <c r="O322" s="627"/>
      <c r="P322" s="627"/>
      <c r="Q322" s="627"/>
      <c r="R322" s="627"/>
      <c r="S322" s="627"/>
      <c r="T322" s="627"/>
      <c r="U322" s="627"/>
      <c r="V322" s="627"/>
      <c r="W322" s="627"/>
      <c r="X322" s="627"/>
      <c r="Y322" s="627"/>
      <c r="Z322" s="627"/>
      <c r="AA322" s="627"/>
      <c r="AB322" s="627"/>
      <c r="AC322" s="627"/>
      <c r="AD322" s="650"/>
    </row>
    <row r="323" spans="1:36" ht="36" customHeight="1">
      <c r="A323" s="81"/>
      <c r="B323" s="198"/>
      <c r="C323" s="627" t="s">
        <v>1229</v>
      </c>
      <c r="D323" s="627"/>
      <c r="E323" s="627"/>
      <c r="F323" s="627"/>
      <c r="G323" s="627"/>
      <c r="H323" s="627"/>
      <c r="I323" s="627"/>
      <c r="J323" s="627"/>
      <c r="K323" s="627"/>
      <c r="L323" s="627"/>
      <c r="M323" s="627"/>
      <c r="N323" s="627"/>
      <c r="O323" s="627"/>
      <c r="P323" s="627"/>
      <c r="Q323" s="627"/>
      <c r="R323" s="627"/>
      <c r="S323" s="627"/>
      <c r="T323" s="627"/>
      <c r="U323" s="627"/>
      <c r="V323" s="627"/>
      <c r="W323" s="627"/>
      <c r="X323" s="627"/>
      <c r="Y323" s="627"/>
      <c r="Z323" s="627"/>
      <c r="AA323" s="627"/>
      <c r="AB323" s="627"/>
      <c r="AC323" s="627"/>
      <c r="AD323" s="650"/>
    </row>
    <row r="324" spans="1:36" ht="24" customHeight="1">
      <c r="A324" s="81"/>
      <c r="B324" s="198"/>
      <c r="C324" s="627" t="s">
        <v>1230</v>
      </c>
      <c r="D324" s="627"/>
      <c r="E324" s="627"/>
      <c r="F324" s="627"/>
      <c r="G324" s="627"/>
      <c r="H324" s="627"/>
      <c r="I324" s="627"/>
      <c r="J324" s="627"/>
      <c r="K324" s="627"/>
      <c r="L324" s="627"/>
      <c r="M324" s="627"/>
      <c r="N324" s="627"/>
      <c r="O324" s="627"/>
      <c r="P324" s="627"/>
      <c r="Q324" s="627"/>
      <c r="R324" s="627"/>
      <c r="S324" s="627"/>
      <c r="T324" s="627"/>
      <c r="U324" s="627"/>
      <c r="V324" s="627"/>
      <c r="W324" s="627"/>
      <c r="X324" s="627"/>
      <c r="Y324" s="627"/>
      <c r="Z324" s="627"/>
      <c r="AA324" s="627"/>
      <c r="AB324" s="627"/>
      <c r="AC324" s="627"/>
      <c r="AD324" s="650"/>
    </row>
    <row r="325" spans="1:36" ht="60" customHeight="1">
      <c r="A325" s="81"/>
      <c r="B325" s="198"/>
      <c r="C325" s="627" t="s">
        <v>1231</v>
      </c>
      <c r="D325" s="627"/>
      <c r="E325" s="627"/>
      <c r="F325" s="627"/>
      <c r="G325" s="627"/>
      <c r="H325" s="627"/>
      <c r="I325" s="627"/>
      <c r="J325" s="627"/>
      <c r="K325" s="627"/>
      <c r="L325" s="627"/>
      <c r="M325" s="627"/>
      <c r="N325" s="627"/>
      <c r="O325" s="627"/>
      <c r="P325" s="627"/>
      <c r="Q325" s="627"/>
      <c r="R325" s="627"/>
      <c r="S325" s="627"/>
      <c r="T325" s="627"/>
      <c r="U325" s="627"/>
      <c r="V325" s="627"/>
      <c r="W325" s="627"/>
      <c r="X325" s="627"/>
      <c r="Y325" s="627"/>
      <c r="Z325" s="627"/>
      <c r="AA325" s="627"/>
      <c r="AB325" s="627"/>
      <c r="AC325" s="627"/>
      <c r="AD325" s="650"/>
    </row>
    <row r="326" spans="1:36" ht="48" customHeight="1">
      <c r="A326" s="81"/>
      <c r="B326" s="199"/>
      <c r="C326" s="691" t="s">
        <v>1232</v>
      </c>
      <c r="D326" s="691"/>
      <c r="E326" s="691"/>
      <c r="F326" s="691"/>
      <c r="G326" s="691"/>
      <c r="H326" s="691"/>
      <c r="I326" s="691"/>
      <c r="J326" s="691"/>
      <c r="K326" s="691"/>
      <c r="L326" s="691"/>
      <c r="M326" s="691"/>
      <c r="N326" s="691"/>
      <c r="O326" s="691"/>
      <c r="P326" s="691"/>
      <c r="Q326" s="691"/>
      <c r="R326" s="691"/>
      <c r="S326" s="691"/>
      <c r="T326" s="691"/>
      <c r="U326" s="691"/>
      <c r="V326" s="691"/>
      <c r="W326" s="691"/>
      <c r="X326" s="691"/>
      <c r="Y326" s="691"/>
      <c r="Z326" s="691"/>
      <c r="AA326" s="691"/>
      <c r="AB326" s="691"/>
      <c r="AC326" s="691"/>
      <c r="AD326" s="910"/>
    </row>
    <row r="327" spans="1:36" ht="15" customHeight="1">
      <c r="A327" s="6"/>
      <c r="B327" s="5"/>
    </row>
    <row r="328" spans="1:36" ht="36" customHeight="1">
      <c r="A328" s="81" t="s">
        <v>539</v>
      </c>
      <c r="B328" s="751" t="s">
        <v>1160</v>
      </c>
      <c r="C328" s="751"/>
      <c r="D328" s="751"/>
      <c r="E328" s="751"/>
      <c r="F328" s="751"/>
      <c r="G328" s="751"/>
      <c r="H328" s="751"/>
      <c r="I328" s="751"/>
      <c r="J328" s="751"/>
      <c r="K328" s="751"/>
      <c r="L328" s="751"/>
      <c r="M328" s="751"/>
      <c r="N328" s="751"/>
      <c r="O328" s="751"/>
      <c r="P328" s="751"/>
      <c r="Q328" s="751"/>
      <c r="R328" s="751"/>
      <c r="S328" s="751"/>
      <c r="T328" s="751"/>
      <c r="U328" s="751"/>
      <c r="V328" s="751"/>
      <c r="W328" s="751"/>
      <c r="X328" s="751"/>
      <c r="Y328" s="751"/>
      <c r="Z328" s="751"/>
      <c r="AA328" s="751"/>
      <c r="AB328" s="751"/>
      <c r="AC328" s="751"/>
      <c r="AD328" s="751"/>
    </row>
    <row r="329" spans="1:36" ht="36" customHeight="1">
      <c r="A329" s="81"/>
      <c r="B329" s="128"/>
      <c r="C329" s="671" t="s">
        <v>1281</v>
      </c>
      <c r="D329" s="671"/>
      <c r="E329" s="671"/>
      <c r="F329" s="671"/>
      <c r="G329" s="671"/>
      <c r="H329" s="671"/>
      <c r="I329" s="671"/>
      <c r="J329" s="671"/>
      <c r="K329" s="671"/>
      <c r="L329" s="671"/>
      <c r="M329" s="671"/>
      <c r="N329" s="671"/>
      <c r="O329" s="671"/>
      <c r="P329" s="671"/>
      <c r="Q329" s="671"/>
      <c r="R329" s="671"/>
      <c r="S329" s="671"/>
      <c r="T329" s="671"/>
      <c r="U329" s="671"/>
      <c r="V329" s="671"/>
      <c r="W329" s="671"/>
      <c r="X329" s="671"/>
      <c r="Y329" s="671"/>
      <c r="Z329" s="671"/>
      <c r="AA329" s="671"/>
      <c r="AB329" s="671"/>
      <c r="AC329" s="671"/>
      <c r="AD329" s="671"/>
    </row>
    <row r="330" spans="1:36" ht="60" customHeight="1">
      <c r="A330" s="81"/>
      <c r="B330" s="128"/>
      <c r="C330" s="671" t="s">
        <v>1282</v>
      </c>
      <c r="D330" s="671"/>
      <c r="E330" s="671"/>
      <c r="F330" s="671"/>
      <c r="G330" s="671"/>
      <c r="H330" s="671"/>
      <c r="I330" s="671"/>
      <c r="J330" s="671"/>
      <c r="K330" s="671"/>
      <c r="L330" s="671"/>
      <c r="M330" s="671"/>
      <c r="N330" s="671"/>
      <c r="O330" s="671"/>
      <c r="P330" s="671"/>
      <c r="Q330" s="671"/>
      <c r="R330" s="671"/>
      <c r="S330" s="671"/>
      <c r="T330" s="671"/>
      <c r="U330" s="671"/>
      <c r="V330" s="671"/>
      <c r="W330" s="671"/>
      <c r="X330" s="671"/>
      <c r="Y330" s="671"/>
      <c r="Z330" s="671"/>
      <c r="AA330" s="671"/>
      <c r="AB330" s="671"/>
      <c r="AC330" s="671"/>
      <c r="AD330" s="671"/>
    </row>
    <row r="331" spans="1:36" ht="24" customHeight="1">
      <c r="A331" s="6"/>
      <c r="B331" s="5"/>
      <c r="C331" s="627" t="s">
        <v>1096</v>
      </c>
      <c r="D331" s="627"/>
      <c r="E331" s="627"/>
      <c r="F331" s="627"/>
      <c r="G331" s="627"/>
      <c r="H331" s="627"/>
      <c r="I331" s="627"/>
      <c r="J331" s="627"/>
      <c r="K331" s="627"/>
      <c r="L331" s="627"/>
      <c r="M331" s="627"/>
      <c r="N331" s="627"/>
      <c r="O331" s="627"/>
      <c r="P331" s="627"/>
      <c r="Q331" s="627"/>
      <c r="R331" s="627"/>
      <c r="S331" s="627"/>
      <c r="T331" s="627"/>
      <c r="U331" s="627"/>
      <c r="V331" s="627"/>
      <c r="W331" s="627"/>
      <c r="X331" s="627"/>
      <c r="Y331" s="627"/>
      <c r="Z331" s="627"/>
      <c r="AA331" s="627"/>
      <c r="AB331" s="627"/>
      <c r="AC331" s="627"/>
      <c r="AD331" s="627"/>
      <c r="AE331" s="5"/>
    </row>
    <row r="332" spans="1:36" ht="15" customHeight="1">
      <c r="A332" s="81"/>
      <c r="B332" s="5"/>
      <c r="C332" s="129"/>
      <c r="D332" s="129"/>
      <c r="E332" s="129"/>
      <c r="F332" s="129"/>
      <c r="G332" s="129"/>
      <c r="H332" s="129"/>
      <c r="I332" s="129"/>
      <c r="J332" s="129"/>
      <c r="K332" s="129"/>
      <c r="L332" s="129"/>
      <c r="M332" s="129"/>
      <c r="N332" s="129"/>
      <c r="O332" s="129"/>
      <c r="P332" s="129"/>
      <c r="Q332" s="129"/>
      <c r="R332" s="129"/>
      <c r="S332" s="129"/>
      <c r="T332" s="129"/>
      <c r="U332" s="129"/>
      <c r="V332" s="129"/>
      <c r="W332" s="129"/>
      <c r="X332" s="129"/>
      <c r="Y332" s="129"/>
      <c r="Z332" s="129"/>
      <c r="AA332" s="129"/>
      <c r="AB332" s="129"/>
      <c r="AC332" s="129"/>
      <c r="AD332" s="129"/>
      <c r="AI332" s="428" t="s">
        <v>6401</v>
      </c>
      <c r="AJ332" s="407" t="s">
        <v>6457</v>
      </c>
    </row>
    <row r="333" spans="1:36" ht="60" customHeight="1">
      <c r="A333" s="81"/>
      <c r="B333" s="5"/>
      <c r="C333" s="643" t="s">
        <v>1098</v>
      </c>
      <c r="D333" s="644"/>
      <c r="E333" s="644"/>
      <c r="F333" s="644"/>
      <c r="G333" s="644"/>
      <c r="H333" s="644"/>
      <c r="I333" s="644"/>
      <c r="J333" s="644"/>
      <c r="K333" s="644"/>
      <c r="L333" s="644"/>
      <c r="M333" s="644"/>
      <c r="N333" s="644"/>
      <c r="O333" s="644"/>
      <c r="P333" s="645"/>
      <c r="Q333" s="643" t="s">
        <v>1097</v>
      </c>
      <c r="R333" s="644"/>
      <c r="S333" s="644"/>
      <c r="T333" s="644"/>
      <c r="U333" s="644"/>
      <c r="V333" s="644"/>
      <c r="W333" s="644"/>
      <c r="X333" s="644"/>
      <c r="Y333" s="644"/>
      <c r="Z333" s="644"/>
      <c r="AA333" s="644"/>
      <c r="AB333" s="644"/>
      <c r="AC333" s="644"/>
      <c r="AD333" s="645"/>
      <c r="AH333" s="369" t="s">
        <v>6195</v>
      </c>
      <c r="AI333" s="491" t="s">
        <v>6503</v>
      </c>
      <c r="AJ333" s="897" t="s">
        <v>6504</v>
      </c>
    </row>
    <row r="334" spans="1:36" ht="15" customHeight="1">
      <c r="A334" s="6"/>
      <c r="B334" s="5"/>
      <c r="C334" s="560"/>
      <c r="D334" s="561"/>
      <c r="E334" s="561"/>
      <c r="F334" s="561"/>
      <c r="G334" s="561"/>
      <c r="H334" s="561"/>
      <c r="I334" s="561"/>
      <c r="J334" s="561"/>
      <c r="K334" s="561"/>
      <c r="L334" s="561"/>
      <c r="M334" s="561"/>
      <c r="N334" s="561"/>
      <c r="O334" s="561"/>
      <c r="P334" s="562"/>
      <c r="Q334" s="560"/>
      <c r="R334" s="561"/>
      <c r="S334" s="561"/>
      <c r="T334" s="561"/>
      <c r="U334" s="561"/>
      <c r="V334" s="561"/>
      <c r="W334" s="561"/>
      <c r="X334" s="561"/>
      <c r="Y334" s="561"/>
      <c r="Z334" s="561"/>
      <c r="AA334" s="561"/>
      <c r="AB334" s="561"/>
      <c r="AC334" s="561"/>
      <c r="AD334" s="562"/>
      <c r="AH334" s="269">
        <f>IF(AND($C$334&lt;&gt;"",$C$334&lt;&gt;1,COUNTA(Q334)=0),0,IF(AND($C$334&lt;&gt;"",$C$334=1,COUNTA(Q334)&gt;0),0,IF(COUNTA(C334:AD334)=0,0,1)))</f>
        <v>0</v>
      </c>
      <c r="AI334" s="424">
        <f>IF(AND($C$334&lt;&gt;"",$C$334&lt;&gt;1,COUNTA(Q334)&gt;0),1,0)</f>
        <v>0</v>
      </c>
      <c r="AJ334" s="898"/>
    </row>
    <row r="335" spans="1:36" ht="15" customHeight="1">
      <c r="A335" s="6"/>
      <c r="B335" s="5"/>
      <c r="AJ335" s="402">
        <f>IF(Q334=9,1,0)</f>
        <v>0</v>
      </c>
    </row>
    <row r="336" spans="1:36" ht="15" customHeight="1">
      <c r="A336" s="81"/>
      <c r="B336" s="5"/>
      <c r="C336" s="646" t="s">
        <v>1095</v>
      </c>
      <c r="D336" s="646"/>
      <c r="E336" s="646"/>
      <c r="F336" s="646"/>
      <c r="G336" s="646"/>
      <c r="H336" s="646"/>
      <c r="I336" s="646"/>
      <c r="J336" s="646"/>
      <c r="K336" s="646"/>
      <c r="L336" s="646"/>
      <c r="M336" s="646"/>
      <c r="N336" s="646"/>
      <c r="O336" s="646"/>
      <c r="P336" s="646"/>
      <c r="Q336" s="646"/>
      <c r="R336" s="646"/>
      <c r="S336" s="646"/>
      <c r="T336" s="646"/>
      <c r="U336" s="646"/>
      <c r="V336" s="646"/>
      <c r="W336" s="646"/>
      <c r="X336" s="646"/>
      <c r="Y336" s="646"/>
      <c r="Z336" s="646"/>
      <c r="AA336" s="646"/>
      <c r="AB336" s="646"/>
      <c r="AC336" s="646"/>
      <c r="AD336" s="646"/>
    </row>
    <row r="337" spans="1:36" ht="24" customHeight="1">
      <c r="A337" s="81"/>
      <c r="B337" s="5"/>
      <c r="C337" s="127" t="s">
        <v>87</v>
      </c>
      <c r="D337" s="746" t="s">
        <v>952</v>
      </c>
      <c r="E337" s="746"/>
      <c r="F337" s="746"/>
      <c r="G337" s="746"/>
      <c r="H337" s="746"/>
      <c r="I337" s="746"/>
      <c r="J337" s="746"/>
      <c r="K337" s="746"/>
      <c r="L337" s="746"/>
      <c r="M337" s="746"/>
      <c r="N337" s="746"/>
      <c r="O337" s="746"/>
      <c r="P337" s="746"/>
      <c r="Q337" s="746"/>
      <c r="R337" s="746"/>
      <c r="S337" s="746"/>
      <c r="T337" s="746"/>
      <c r="U337" s="746"/>
      <c r="V337" s="746"/>
      <c r="W337" s="746"/>
      <c r="X337" s="746"/>
      <c r="Y337" s="746"/>
      <c r="Z337" s="746"/>
      <c r="AA337" s="746"/>
      <c r="AB337" s="746"/>
      <c r="AC337" s="746"/>
      <c r="AD337" s="746"/>
    </row>
    <row r="338" spans="1:36" ht="24" customHeight="1">
      <c r="A338" s="81"/>
      <c r="B338" s="5"/>
      <c r="C338" s="127" t="s">
        <v>88</v>
      </c>
      <c r="D338" s="746" t="s">
        <v>953</v>
      </c>
      <c r="E338" s="746"/>
      <c r="F338" s="746"/>
      <c r="G338" s="746"/>
      <c r="H338" s="746"/>
      <c r="I338" s="746"/>
      <c r="J338" s="746"/>
      <c r="K338" s="746"/>
      <c r="L338" s="746"/>
      <c r="M338" s="746"/>
      <c r="N338" s="746"/>
      <c r="O338" s="746"/>
      <c r="P338" s="746"/>
      <c r="Q338" s="746"/>
      <c r="R338" s="746"/>
      <c r="S338" s="746"/>
      <c r="T338" s="746"/>
      <c r="U338" s="746"/>
      <c r="V338" s="746"/>
      <c r="W338" s="746"/>
      <c r="X338" s="746"/>
      <c r="Y338" s="746"/>
      <c r="Z338" s="746"/>
      <c r="AA338" s="746"/>
      <c r="AB338" s="746"/>
      <c r="AC338" s="746"/>
      <c r="AD338" s="746"/>
    </row>
    <row r="339" spans="1:36" ht="15" customHeight="1">
      <c r="A339" s="81"/>
      <c r="B339" s="5"/>
      <c r="C339" s="127" t="s">
        <v>89</v>
      </c>
      <c r="D339" s="746" t="s">
        <v>989</v>
      </c>
      <c r="E339" s="746"/>
      <c r="F339" s="746"/>
      <c r="G339" s="746"/>
      <c r="H339" s="746"/>
      <c r="I339" s="746"/>
      <c r="J339" s="746"/>
      <c r="K339" s="746"/>
      <c r="L339" s="746"/>
      <c r="M339" s="746"/>
      <c r="N339" s="746"/>
      <c r="O339" s="746"/>
      <c r="P339" s="746"/>
      <c r="Q339" s="746"/>
      <c r="R339" s="746"/>
      <c r="S339" s="746"/>
      <c r="T339" s="746"/>
      <c r="U339" s="746"/>
      <c r="V339" s="746"/>
      <c r="W339" s="746"/>
      <c r="X339" s="746"/>
      <c r="Y339" s="746"/>
      <c r="Z339" s="746"/>
      <c r="AA339" s="746"/>
      <c r="AB339" s="746"/>
      <c r="AC339" s="746"/>
      <c r="AD339" s="746"/>
    </row>
    <row r="340" spans="1:36" ht="15" customHeight="1">
      <c r="A340" s="81"/>
      <c r="B340" s="5"/>
      <c r="C340" s="127" t="s">
        <v>95</v>
      </c>
      <c r="D340" s="746" t="s">
        <v>311</v>
      </c>
      <c r="E340" s="746"/>
      <c r="F340" s="746"/>
      <c r="G340" s="746"/>
      <c r="H340" s="746"/>
      <c r="I340" s="746"/>
      <c r="J340" s="746"/>
      <c r="K340" s="746"/>
      <c r="L340" s="746"/>
      <c r="M340" s="746"/>
      <c r="N340" s="746"/>
      <c r="O340" s="746"/>
      <c r="P340" s="746"/>
      <c r="Q340" s="746"/>
      <c r="R340" s="746"/>
      <c r="S340" s="746"/>
      <c r="T340" s="746"/>
      <c r="U340" s="746"/>
      <c r="V340" s="746"/>
      <c r="W340" s="746"/>
      <c r="X340" s="746"/>
      <c r="Y340" s="746"/>
      <c r="Z340" s="746"/>
      <c r="AA340" s="746"/>
      <c r="AB340" s="746"/>
      <c r="AC340" s="746"/>
      <c r="AD340" s="746"/>
    </row>
    <row r="341" spans="1:36" ht="15" customHeight="1">
      <c r="A341" s="6"/>
      <c r="B341" s="5"/>
    </row>
    <row r="342" spans="1:36" ht="24" customHeight="1">
      <c r="A342" s="6"/>
      <c r="B342" s="5"/>
      <c r="C342" s="756" t="s">
        <v>270</v>
      </c>
      <c r="D342" s="756"/>
      <c r="E342" s="756"/>
      <c r="F342" s="756"/>
      <c r="G342" s="756"/>
      <c r="H342" s="756"/>
      <c r="I342" s="756"/>
      <c r="J342" s="756"/>
      <c r="K342" s="756"/>
      <c r="L342" s="756"/>
      <c r="M342" s="756"/>
      <c r="N342" s="756"/>
      <c r="O342" s="756"/>
      <c r="P342" s="756"/>
      <c r="Q342" s="756"/>
      <c r="R342" s="756"/>
      <c r="S342" s="756"/>
      <c r="T342" s="756"/>
      <c r="U342" s="756"/>
      <c r="V342" s="756"/>
      <c r="W342" s="756"/>
      <c r="X342" s="756"/>
      <c r="Y342" s="756"/>
      <c r="Z342" s="756"/>
      <c r="AA342" s="756"/>
      <c r="AB342" s="756"/>
      <c r="AC342" s="756"/>
      <c r="AD342" s="756"/>
    </row>
    <row r="343" spans="1:36" ht="60" customHeight="1">
      <c r="A343" s="6"/>
      <c r="B343" s="5"/>
      <c r="C343" s="628"/>
      <c r="D343" s="628"/>
      <c r="E343" s="628"/>
      <c r="F343" s="628"/>
      <c r="G343" s="628"/>
      <c r="H343" s="628"/>
      <c r="I343" s="628"/>
      <c r="J343" s="628"/>
      <c r="K343" s="628"/>
      <c r="L343" s="628"/>
      <c r="M343" s="628"/>
      <c r="N343" s="628"/>
      <c r="O343" s="628"/>
      <c r="P343" s="628"/>
      <c r="Q343" s="628"/>
      <c r="R343" s="628"/>
      <c r="S343" s="628"/>
      <c r="T343" s="628"/>
      <c r="U343" s="628"/>
      <c r="V343" s="628"/>
      <c r="W343" s="628"/>
      <c r="X343" s="628"/>
      <c r="Y343" s="628"/>
      <c r="Z343" s="628"/>
      <c r="AA343" s="628"/>
      <c r="AB343" s="628"/>
      <c r="AC343" s="628"/>
      <c r="AD343" s="628"/>
    </row>
    <row r="344" spans="1:36" ht="15" customHeight="1">
      <c r="A344" s="6"/>
      <c r="B344" s="720" t="str">
        <f>IF(AH334&gt;0,"Favor de ingresar toda la información requerida en la pregunta y/o verifique que no tenga información en celdas sombreadas","")</f>
        <v/>
      </c>
      <c r="C344" s="720"/>
      <c r="D344" s="720"/>
      <c r="E344" s="720"/>
      <c r="F344" s="720"/>
      <c r="G344" s="720"/>
      <c r="H344" s="720"/>
      <c r="I344" s="720"/>
      <c r="J344" s="720"/>
      <c r="K344" s="720"/>
      <c r="L344" s="720"/>
      <c r="M344" s="720"/>
      <c r="N344" s="720"/>
      <c r="O344" s="720"/>
      <c r="P344" s="720"/>
      <c r="Q344" s="720"/>
      <c r="R344" s="720"/>
      <c r="S344" s="720"/>
      <c r="T344" s="720"/>
      <c r="U344" s="720"/>
      <c r="V344" s="720"/>
      <c r="W344" s="720"/>
      <c r="X344" s="720"/>
      <c r="Y344" s="720"/>
      <c r="Z344" s="720"/>
      <c r="AA344" s="720"/>
      <c r="AB344" s="720"/>
      <c r="AC344" s="720"/>
      <c r="AD344" s="720"/>
    </row>
    <row r="345" spans="1:36" ht="15" customHeight="1">
      <c r="A345" s="6"/>
      <c r="B345" s="614" t="str">
        <f>IF(AJ335&gt;0,"Alerta: debido ha que seleccionó el código 9 en el apartado Diseño Institucional, debe proporcionar una justificación","")</f>
        <v/>
      </c>
      <c r="C345" s="614"/>
      <c r="D345" s="614"/>
      <c r="E345" s="614"/>
      <c r="F345" s="614"/>
      <c r="G345" s="614"/>
      <c r="H345" s="614"/>
      <c r="I345" s="614"/>
      <c r="J345" s="614"/>
      <c r="K345" s="614"/>
      <c r="L345" s="614"/>
      <c r="M345" s="614"/>
      <c r="N345" s="614"/>
      <c r="O345" s="614"/>
      <c r="P345" s="614"/>
      <c r="Q345" s="614"/>
      <c r="R345" s="614"/>
      <c r="S345" s="614"/>
      <c r="T345" s="614"/>
      <c r="U345" s="614"/>
      <c r="V345" s="614"/>
      <c r="W345" s="614"/>
      <c r="X345" s="614"/>
      <c r="Y345" s="614"/>
      <c r="Z345" s="614"/>
      <c r="AA345" s="614"/>
      <c r="AB345" s="614"/>
      <c r="AC345" s="614"/>
      <c r="AD345" s="614"/>
    </row>
    <row r="346" spans="1:36" ht="15" customHeight="1">
      <c r="A346" s="6"/>
      <c r="B346" s="5"/>
    </row>
    <row r="347" spans="1:36" ht="15" customHeight="1">
      <c r="A347" s="6"/>
      <c r="B347" s="5"/>
    </row>
    <row r="348" spans="1:36" ht="15" customHeight="1">
      <c r="A348" s="6"/>
      <c r="B348" s="5"/>
    </row>
    <row r="349" spans="1:36" ht="15" customHeight="1">
      <c r="A349" s="6"/>
      <c r="B349" s="5"/>
    </row>
    <row r="350" spans="1:36" ht="24" customHeight="1">
      <c r="A350" s="39" t="s">
        <v>541</v>
      </c>
      <c r="B350" s="632" t="s">
        <v>1099</v>
      </c>
      <c r="C350" s="632"/>
      <c r="D350" s="632"/>
      <c r="E350" s="632"/>
      <c r="F350" s="632"/>
      <c r="G350" s="632"/>
      <c r="H350" s="632"/>
      <c r="I350" s="632"/>
      <c r="J350" s="632"/>
      <c r="K350" s="632"/>
      <c r="L350" s="632"/>
      <c r="M350" s="632"/>
      <c r="N350" s="632"/>
      <c r="O350" s="632"/>
      <c r="P350" s="632"/>
      <c r="Q350" s="632"/>
      <c r="R350" s="632"/>
      <c r="S350" s="632"/>
      <c r="T350" s="632"/>
      <c r="U350" s="632"/>
      <c r="V350" s="632"/>
      <c r="W350" s="632"/>
      <c r="X350" s="632"/>
      <c r="Y350" s="632"/>
      <c r="Z350" s="632"/>
      <c r="AA350" s="632"/>
      <c r="AB350" s="632"/>
      <c r="AC350" s="632"/>
      <c r="AD350" s="632"/>
      <c r="AI350" s="493"/>
    </row>
    <row r="351" spans="1:36" ht="24" customHeight="1">
      <c r="A351" s="39"/>
      <c r="B351" s="109"/>
      <c r="C351" s="674" t="s">
        <v>1100</v>
      </c>
      <c r="D351" s="674"/>
      <c r="E351" s="674"/>
      <c r="F351" s="674"/>
      <c r="G351" s="674"/>
      <c r="H351" s="674"/>
      <c r="I351" s="674"/>
      <c r="J351" s="674"/>
      <c r="K351" s="674"/>
      <c r="L351" s="674"/>
      <c r="M351" s="674"/>
      <c r="N351" s="674"/>
      <c r="O351" s="674"/>
      <c r="P351" s="674"/>
      <c r="Q351" s="674"/>
      <c r="R351" s="674"/>
      <c r="S351" s="674"/>
      <c r="T351" s="674"/>
      <c r="U351" s="674"/>
      <c r="V351" s="674"/>
      <c r="W351" s="674"/>
      <c r="X351" s="674"/>
      <c r="Y351" s="674"/>
      <c r="Z351" s="674"/>
      <c r="AA351" s="674"/>
      <c r="AB351" s="674"/>
      <c r="AC351" s="674"/>
      <c r="AD351" s="674"/>
      <c r="AH351" s="369" t="s">
        <v>6195</v>
      </c>
      <c r="AI351" s="494"/>
      <c r="AJ351" s="492" t="s">
        <v>6505</v>
      </c>
    </row>
    <row r="352" spans="1:36" ht="15" customHeight="1">
      <c r="A352" s="39"/>
      <c r="B352" s="153"/>
      <c r="C352" s="674" t="s">
        <v>540</v>
      </c>
      <c r="D352" s="674"/>
      <c r="E352" s="674"/>
      <c r="F352" s="674"/>
      <c r="G352" s="674"/>
      <c r="H352" s="674"/>
      <c r="I352" s="674"/>
      <c r="J352" s="674"/>
      <c r="K352" s="674"/>
      <c r="L352" s="674"/>
      <c r="M352" s="674"/>
      <c r="N352" s="674"/>
      <c r="O352" s="674"/>
      <c r="P352" s="674"/>
      <c r="Q352" s="674"/>
      <c r="R352" s="674"/>
      <c r="S352" s="674"/>
      <c r="T352" s="674"/>
      <c r="U352" s="674"/>
      <c r="V352" s="674"/>
      <c r="W352" s="674"/>
      <c r="X352" s="674"/>
      <c r="Y352" s="674"/>
      <c r="Z352" s="674"/>
      <c r="AA352" s="674"/>
      <c r="AB352" s="674"/>
      <c r="AC352" s="674"/>
      <c r="AD352" s="674"/>
      <c r="AH352" s="271">
        <f>IF(AND(AJ352=1,COUNTA(C354:C362)=0),0,IF(AND(AJ352=0,COUNTA(C354:C362)&gt;0),0,IF(COUNTA(C354:C362)=0,0,1)))</f>
        <v>0</v>
      </c>
      <c r="AI352" s="495"/>
      <c r="AJ352" s="496">
        <f>IF(OR($Q$334=1,$Q$334=3),0,1)</f>
        <v>1</v>
      </c>
    </row>
    <row r="353" spans="1:30" ht="15" customHeight="1" thickBot="1">
      <c r="A353" s="153"/>
      <c r="B353" s="153"/>
      <c r="C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c r="AA353" s="153"/>
      <c r="AB353" s="153"/>
      <c r="AC353" s="153"/>
      <c r="AD353" s="153"/>
    </row>
    <row r="354" spans="1:30" ht="15" customHeight="1" thickBot="1">
      <c r="A354" s="153"/>
      <c r="B354" s="153"/>
      <c r="C354" s="226"/>
      <c r="D354" s="42" t="s">
        <v>955</v>
      </c>
      <c r="E354" s="42"/>
      <c r="F354" s="42"/>
      <c r="G354" s="42"/>
      <c r="H354" s="42"/>
      <c r="I354" s="42"/>
      <c r="J354" s="42"/>
      <c r="K354" s="42"/>
      <c r="L354" s="42"/>
      <c r="M354" s="42"/>
      <c r="N354" s="42"/>
      <c r="O354" s="42"/>
      <c r="P354" s="42"/>
      <c r="Q354" s="41"/>
      <c r="R354" s="41"/>
      <c r="S354" s="41"/>
      <c r="T354" s="41"/>
      <c r="U354" s="41"/>
      <c r="V354" s="41"/>
      <c r="W354" s="41"/>
      <c r="X354" s="41"/>
      <c r="Y354" s="41"/>
      <c r="Z354" s="41"/>
      <c r="AA354" s="41"/>
      <c r="AB354" s="41"/>
      <c r="AC354" s="41"/>
      <c r="AD354" s="41"/>
    </row>
    <row r="355" spans="1:30" ht="15" customHeight="1" thickBot="1">
      <c r="A355" s="153"/>
      <c r="B355" s="153"/>
      <c r="C355" s="226"/>
      <c r="D355" s="42" t="s">
        <v>1219</v>
      </c>
      <c r="E355" s="42"/>
      <c r="F355" s="42"/>
      <c r="G355" s="42"/>
      <c r="H355" s="42"/>
      <c r="I355" s="42"/>
      <c r="J355" s="42"/>
      <c r="K355" s="42"/>
      <c r="L355" s="42"/>
      <c r="M355" s="42"/>
      <c r="N355" s="42"/>
      <c r="O355" s="42"/>
      <c r="P355" s="42"/>
      <c r="Q355" s="41"/>
      <c r="R355" s="41"/>
      <c r="S355" s="41"/>
      <c r="T355" s="41"/>
      <c r="U355" s="41"/>
      <c r="V355" s="41"/>
      <c r="W355" s="41"/>
      <c r="X355" s="41"/>
      <c r="Y355" s="41"/>
      <c r="Z355" s="41"/>
      <c r="AA355" s="41"/>
      <c r="AB355" s="41"/>
      <c r="AC355" s="41"/>
      <c r="AD355" s="41"/>
    </row>
    <row r="356" spans="1:30" ht="15" customHeight="1" thickBot="1">
      <c r="A356" s="153"/>
      <c r="B356" s="153"/>
      <c r="C356" s="226"/>
      <c r="D356" s="42" t="s">
        <v>1220</v>
      </c>
      <c r="E356" s="42"/>
      <c r="F356" s="42"/>
      <c r="G356" s="42"/>
      <c r="H356" s="42"/>
      <c r="I356" s="42"/>
      <c r="J356" s="42"/>
      <c r="K356" s="42"/>
      <c r="L356" s="42"/>
      <c r="M356" s="42"/>
      <c r="N356" s="42"/>
      <c r="O356" s="42"/>
      <c r="P356" s="42"/>
      <c r="Q356" s="41"/>
      <c r="R356" s="41"/>
      <c r="S356" s="41"/>
      <c r="T356" s="41"/>
      <c r="U356" s="41"/>
      <c r="V356" s="41"/>
      <c r="W356" s="41"/>
      <c r="X356" s="41"/>
      <c r="Y356" s="41"/>
      <c r="Z356" s="41"/>
      <c r="AA356" s="41"/>
      <c r="AB356" s="41"/>
      <c r="AC356" s="41"/>
      <c r="AD356" s="41"/>
    </row>
    <row r="357" spans="1:30" ht="15" customHeight="1" thickBot="1">
      <c r="A357" s="153"/>
      <c r="B357" s="153"/>
      <c r="C357" s="226"/>
      <c r="D357" s="42" t="s">
        <v>1221</v>
      </c>
      <c r="E357" s="42"/>
      <c r="F357" s="42"/>
      <c r="G357" s="42"/>
      <c r="H357" s="42"/>
      <c r="I357" s="42"/>
      <c r="J357" s="42"/>
      <c r="K357" s="42"/>
      <c r="L357" s="42"/>
      <c r="M357" s="42"/>
      <c r="N357" s="42"/>
      <c r="O357" s="42"/>
      <c r="P357" s="42"/>
      <c r="Q357" s="41"/>
      <c r="R357" s="41"/>
      <c r="S357" s="41"/>
      <c r="T357" s="41"/>
      <c r="U357" s="41"/>
      <c r="V357" s="41"/>
      <c r="W357" s="41"/>
      <c r="X357" s="41"/>
      <c r="Y357" s="41"/>
      <c r="Z357" s="41"/>
      <c r="AA357" s="41"/>
      <c r="AB357" s="41"/>
      <c r="AC357" s="41"/>
      <c r="AD357" s="41"/>
    </row>
    <row r="358" spans="1:30" ht="15" customHeight="1" thickBot="1">
      <c r="A358" s="153"/>
      <c r="B358" s="153"/>
      <c r="C358" s="226"/>
      <c r="D358" s="42" t="s">
        <v>1222</v>
      </c>
      <c r="E358" s="42"/>
      <c r="F358" s="42"/>
      <c r="G358" s="42"/>
      <c r="H358" s="42"/>
      <c r="I358" s="42"/>
      <c r="J358" s="42"/>
      <c r="K358" s="42"/>
      <c r="L358" s="42"/>
      <c r="M358" s="42"/>
      <c r="N358" s="42"/>
      <c r="O358" s="42"/>
      <c r="P358" s="42"/>
      <c r="Q358" s="41"/>
      <c r="R358" s="41"/>
      <c r="S358" s="41"/>
      <c r="T358" s="41"/>
      <c r="U358" s="41"/>
      <c r="V358" s="41"/>
      <c r="W358" s="41"/>
      <c r="X358" s="41"/>
      <c r="Y358" s="41"/>
      <c r="Z358" s="41"/>
      <c r="AA358" s="41"/>
      <c r="AB358" s="41"/>
      <c r="AC358" s="41"/>
      <c r="AD358" s="41"/>
    </row>
    <row r="359" spans="1:30" ht="15" customHeight="1" thickBot="1">
      <c r="A359" s="153"/>
      <c r="B359" s="153"/>
      <c r="C359" s="226"/>
      <c r="D359" s="42" t="s">
        <v>1223</v>
      </c>
      <c r="E359" s="42"/>
      <c r="F359" s="42"/>
      <c r="G359" s="42"/>
      <c r="H359" s="42"/>
      <c r="I359" s="42"/>
      <c r="J359" s="42"/>
      <c r="K359" s="42"/>
      <c r="L359" s="42"/>
      <c r="M359" s="42"/>
      <c r="N359" s="42"/>
      <c r="O359" s="42"/>
      <c r="P359" s="42"/>
      <c r="Q359" s="41"/>
      <c r="R359" s="41"/>
      <c r="S359" s="41"/>
      <c r="T359" s="41"/>
      <c r="U359" s="41"/>
      <c r="V359" s="41"/>
      <c r="W359" s="41"/>
      <c r="X359" s="41"/>
      <c r="Y359" s="41"/>
      <c r="Z359" s="41"/>
      <c r="AA359" s="41"/>
      <c r="AB359" s="41"/>
      <c r="AC359" s="41"/>
      <c r="AD359" s="41"/>
    </row>
    <row r="360" spans="1:30" ht="15" customHeight="1" thickBot="1">
      <c r="A360" s="153"/>
      <c r="B360" s="153"/>
      <c r="C360" s="226"/>
      <c r="D360" s="42" t="s">
        <v>1226</v>
      </c>
      <c r="E360" s="42"/>
      <c r="F360" s="42"/>
      <c r="G360" s="42"/>
      <c r="H360" s="42"/>
      <c r="I360" s="42"/>
      <c r="J360" s="42"/>
      <c r="K360" s="42"/>
      <c r="L360" s="42"/>
      <c r="M360" s="42"/>
      <c r="N360" s="42"/>
      <c r="O360" s="42"/>
      <c r="P360" s="42"/>
      <c r="Q360" s="41"/>
      <c r="R360" s="41"/>
      <c r="S360" s="41"/>
      <c r="T360" s="41"/>
      <c r="U360" s="41"/>
      <c r="V360" s="41"/>
      <c r="W360" s="41"/>
      <c r="X360" s="41"/>
      <c r="Y360" s="41"/>
      <c r="Z360" s="41"/>
      <c r="AA360" s="41"/>
      <c r="AB360" s="41"/>
      <c r="AC360" s="41"/>
      <c r="AD360" s="41"/>
    </row>
    <row r="361" spans="1:30" ht="15" customHeight="1" thickBot="1">
      <c r="A361" s="153"/>
      <c r="B361" s="153"/>
      <c r="C361" s="226"/>
      <c r="D361" s="42" t="s">
        <v>1224</v>
      </c>
      <c r="E361" s="42"/>
      <c r="F361" s="42"/>
      <c r="G361" s="42"/>
      <c r="H361" s="42"/>
      <c r="I361" s="42"/>
      <c r="J361" s="42"/>
      <c r="K361" s="42"/>
      <c r="L361" s="42"/>
      <c r="M361" s="42"/>
      <c r="N361" s="42"/>
      <c r="O361" s="42"/>
      <c r="P361" s="42"/>
      <c r="Q361" s="41"/>
      <c r="R361" s="41"/>
      <c r="S361" s="41"/>
      <c r="T361" s="41"/>
      <c r="U361" s="41"/>
      <c r="V361" s="41"/>
      <c r="W361" s="41"/>
      <c r="X361" s="41"/>
      <c r="Y361" s="41"/>
      <c r="Z361" s="41"/>
      <c r="AA361" s="41"/>
      <c r="AB361" s="41"/>
      <c r="AC361" s="41"/>
      <c r="AD361" s="41"/>
    </row>
    <row r="362" spans="1:30" ht="15" customHeight="1" thickBot="1">
      <c r="A362" s="39"/>
      <c r="B362" s="153"/>
      <c r="C362" s="226"/>
      <c r="D362" s="42" t="s">
        <v>1225</v>
      </c>
      <c r="E362" s="42"/>
      <c r="F362" s="42"/>
      <c r="G362" s="42"/>
      <c r="H362" s="42"/>
      <c r="I362" s="42"/>
      <c r="J362" s="42"/>
      <c r="K362" s="42"/>
      <c r="L362" s="42"/>
      <c r="M362" s="152"/>
      <c r="N362" s="152"/>
      <c r="O362" s="152"/>
      <c r="P362" s="564"/>
      <c r="Q362" s="564"/>
      <c r="R362" s="564"/>
      <c r="S362" s="564"/>
      <c r="T362" s="564"/>
      <c r="U362" s="564"/>
      <c r="V362" s="564"/>
      <c r="W362" s="564"/>
      <c r="X362" s="564"/>
      <c r="Y362" s="564"/>
      <c r="Z362" s="564"/>
      <c r="AA362" s="564"/>
      <c r="AB362" s="564"/>
      <c r="AC362" s="564"/>
      <c r="AD362" s="564"/>
    </row>
    <row r="363" spans="1:30" ht="15" customHeight="1">
      <c r="A363" s="232"/>
      <c r="B363" s="15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c r="AA363" s="152"/>
      <c r="AB363" s="152"/>
      <c r="AC363" s="152"/>
      <c r="AD363" s="152"/>
    </row>
    <row r="364" spans="1:30" ht="24" customHeight="1">
      <c r="A364" s="525"/>
      <c r="B364" s="146"/>
      <c r="C364" s="596" t="s">
        <v>270</v>
      </c>
      <c r="D364" s="596"/>
      <c r="E364" s="596"/>
      <c r="F364" s="596"/>
      <c r="G364" s="596"/>
      <c r="H364" s="596"/>
      <c r="I364" s="596"/>
      <c r="J364" s="596"/>
      <c r="K364" s="596"/>
      <c r="L364" s="596"/>
      <c r="M364" s="596"/>
      <c r="N364" s="596"/>
      <c r="O364" s="596"/>
      <c r="P364" s="596"/>
      <c r="Q364" s="596"/>
      <c r="R364" s="596"/>
      <c r="S364" s="596"/>
      <c r="T364" s="596"/>
      <c r="U364" s="596"/>
      <c r="V364" s="596"/>
      <c r="W364" s="596"/>
      <c r="X364" s="596"/>
      <c r="Y364" s="596"/>
      <c r="Z364" s="596"/>
      <c r="AA364" s="596"/>
      <c r="AB364" s="596"/>
      <c r="AC364" s="596"/>
      <c r="AD364" s="596"/>
    </row>
    <row r="365" spans="1:30" ht="60" customHeight="1">
      <c r="A365" s="525"/>
      <c r="B365" s="146"/>
      <c r="C365" s="816"/>
      <c r="D365" s="816"/>
      <c r="E365" s="816"/>
      <c r="F365" s="816"/>
      <c r="G365" s="816"/>
      <c r="H365" s="816"/>
      <c r="I365" s="816"/>
      <c r="J365" s="816"/>
      <c r="K365" s="816"/>
      <c r="L365" s="816"/>
      <c r="M365" s="816"/>
      <c r="N365" s="816"/>
      <c r="O365" s="816"/>
      <c r="P365" s="816"/>
      <c r="Q365" s="816"/>
      <c r="R365" s="816"/>
      <c r="S365" s="816"/>
      <c r="T365" s="816"/>
      <c r="U365" s="816"/>
      <c r="V365" s="816"/>
      <c r="W365" s="816"/>
      <c r="X365" s="816"/>
      <c r="Y365" s="816"/>
      <c r="Z365" s="816"/>
      <c r="AA365" s="816"/>
      <c r="AB365" s="816"/>
      <c r="AC365" s="816"/>
      <c r="AD365" s="816"/>
    </row>
    <row r="366" spans="1:30" ht="15" customHeight="1">
      <c r="A366" s="6"/>
      <c r="B366" s="720" t="str">
        <f>IF(AH352&gt;0,"Favor de ingresar toda la información requerida en la pregunta y/o verifique que no tenga información en celdas sombreadas","")</f>
        <v/>
      </c>
      <c r="C366" s="720"/>
      <c r="D366" s="720"/>
      <c r="E366" s="720"/>
      <c r="F366" s="720"/>
      <c r="G366" s="720"/>
      <c r="H366" s="720"/>
      <c r="I366" s="720"/>
      <c r="J366" s="720"/>
      <c r="K366" s="720"/>
      <c r="L366" s="720"/>
      <c r="M366" s="720"/>
      <c r="N366" s="720"/>
      <c r="O366" s="720"/>
      <c r="P366" s="720"/>
      <c r="Q366" s="720"/>
      <c r="R366" s="720"/>
      <c r="S366" s="720"/>
      <c r="T366" s="720"/>
      <c r="U366" s="720"/>
      <c r="V366" s="720"/>
      <c r="W366" s="720"/>
      <c r="X366" s="720"/>
      <c r="Y366" s="720"/>
      <c r="Z366" s="720"/>
      <c r="AA366" s="720"/>
      <c r="AB366" s="720"/>
      <c r="AC366" s="720"/>
      <c r="AD366" s="720"/>
    </row>
    <row r="367" spans="1:30" ht="15" customHeight="1">
      <c r="A367" s="6"/>
      <c r="B367" s="5"/>
    </row>
    <row r="368" spans="1:30" ht="15" customHeight="1">
      <c r="A368" s="6"/>
      <c r="B368" s="5"/>
    </row>
    <row r="369" spans="1:54" ht="15" customHeight="1">
      <c r="A369" s="6"/>
      <c r="B369" s="5"/>
    </row>
    <row r="370" spans="1:54" ht="15" customHeight="1">
      <c r="A370" s="6"/>
      <c r="B370" s="5"/>
    </row>
    <row r="371" spans="1:54" ht="15" customHeight="1">
      <c r="A371" s="6"/>
      <c r="B371" s="5"/>
    </row>
    <row r="372" spans="1:54" ht="48" customHeight="1">
      <c r="A372" s="39" t="s">
        <v>551</v>
      </c>
      <c r="B372" s="673" t="s">
        <v>1321</v>
      </c>
      <c r="C372" s="673"/>
      <c r="D372" s="673"/>
      <c r="E372" s="673"/>
      <c r="F372" s="673"/>
      <c r="G372" s="673"/>
      <c r="H372" s="673"/>
      <c r="I372" s="673"/>
      <c r="J372" s="673"/>
      <c r="K372" s="673"/>
      <c r="L372" s="673"/>
      <c r="M372" s="673"/>
      <c r="N372" s="673"/>
      <c r="O372" s="673"/>
      <c r="P372" s="673"/>
      <c r="Q372" s="673"/>
      <c r="R372" s="673"/>
      <c r="S372" s="673"/>
      <c r="T372" s="673"/>
      <c r="U372" s="673"/>
      <c r="V372" s="673"/>
      <c r="W372" s="673"/>
      <c r="X372" s="673"/>
      <c r="Y372" s="673"/>
      <c r="Z372" s="673"/>
      <c r="AA372" s="673"/>
      <c r="AB372" s="673"/>
      <c r="AC372" s="673"/>
      <c r="AD372" s="673"/>
      <c r="AE372" s="9"/>
    </row>
    <row r="373" spans="1:54" ht="24" customHeight="1">
      <c r="A373" s="39"/>
      <c r="B373" s="82"/>
      <c r="C373" s="674" t="s">
        <v>1154</v>
      </c>
      <c r="D373" s="674"/>
      <c r="E373" s="674"/>
      <c r="F373" s="674"/>
      <c r="G373" s="674"/>
      <c r="H373" s="674"/>
      <c r="I373" s="674"/>
      <c r="J373" s="674"/>
      <c r="K373" s="674"/>
      <c r="L373" s="674"/>
      <c r="M373" s="674"/>
      <c r="N373" s="674"/>
      <c r="O373" s="674"/>
      <c r="P373" s="674"/>
      <c r="Q373" s="674"/>
      <c r="R373" s="674"/>
      <c r="S373" s="674"/>
      <c r="T373" s="674"/>
      <c r="U373" s="674"/>
      <c r="V373" s="674"/>
      <c r="W373" s="674"/>
      <c r="X373" s="674"/>
      <c r="Y373" s="674"/>
      <c r="Z373" s="674"/>
      <c r="AA373" s="674"/>
      <c r="AB373" s="674"/>
      <c r="AC373" s="674"/>
      <c r="AD373" s="674"/>
      <c r="AE373" s="9"/>
    </row>
    <row r="374" spans="1:54" ht="36" customHeight="1">
      <c r="A374" s="39"/>
      <c r="B374" s="149"/>
      <c r="C374" s="671" t="s">
        <v>1119</v>
      </c>
      <c r="D374" s="671"/>
      <c r="E374" s="671"/>
      <c r="F374" s="671"/>
      <c r="G374" s="671"/>
      <c r="H374" s="671"/>
      <c r="I374" s="671"/>
      <c r="J374" s="671"/>
      <c r="K374" s="671"/>
      <c r="L374" s="671"/>
      <c r="M374" s="671"/>
      <c r="N374" s="671"/>
      <c r="O374" s="671"/>
      <c r="P374" s="671"/>
      <c r="Q374" s="671"/>
      <c r="R374" s="671"/>
      <c r="S374" s="671"/>
      <c r="T374" s="671"/>
      <c r="U374" s="671"/>
      <c r="V374" s="671"/>
      <c r="W374" s="671"/>
      <c r="X374" s="671"/>
      <c r="Y374" s="671"/>
      <c r="Z374" s="671"/>
      <c r="AA374" s="671"/>
      <c r="AB374" s="671"/>
      <c r="AC374" s="671"/>
      <c r="AD374" s="671"/>
      <c r="AE374" s="9"/>
    </row>
    <row r="375" spans="1:54" ht="24" customHeight="1">
      <c r="A375" s="81"/>
      <c r="B375" s="5"/>
      <c r="C375" s="627" t="s">
        <v>463</v>
      </c>
      <c r="D375" s="627"/>
      <c r="E375" s="627"/>
      <c r="F375" s="627"/>
      <c r="G375" s="627"/>
      <c r="H375" s="627"/>
      <c r="I375" s="627"/>
      <c r="J375" s="627"/>
      <c r="K375" s="627"/>
      <c r="L375" s="627"/>
      <c r="M375" s="627"/>
      <c r="N375" s="627"/>
      <c r="O375" s="627"/>
      <c r="P375" s="627"/>
      <c r="Q375" s="627"/>
      <c r="R375" s="627"/>
      <c r="S375" s="627"/>
      <c r="T375" s="627"/>
      <c r="U375" s="627"/>
      <c r="V375" s="627"/>
      <c r="W375" s="627"/>
      <c r="X375" s="627"/>
      <c r="Y375" s="627"/>
      <c r="Z375" s="627"/>
      <c r="AA375" s="627"/>
      <c r="AB375" s="627"/>
      <c r="AC375" s="627"/>
      <c r="AD375" s="627"/>
    </row>
    <row r="376" spans="1:54" ht="36" customHeight="1">
      <c r="A376" s="233"/>
      <c r="B376" s="146"/>
      <c r="C376" s="674" t="s">
        <v>1121</v>
      </c>
      <c r="D376" s="674"/>
      <c r="E376" s="674"/>
      <c r="F376" s="674"/>
      <c r="G376" s="674"/>
      <c r="H376" s="674"/>
      <c r="I376" s="674"/>
      <c r="J376" s="674"/>
      <c r="K376" s="674"/>
      <c r="L376" s="674"/>
      <c r="M376" s="674"/>
      <c r="N376" s="674"/>
      <c r="O376" s="674"/>
      <c r="P376" s="674"/>
      <c r="Q376" s="674"/>
      <c r="R376" s="674"/>
      <c r="S376" s="674"/>
      <c r="T376" s="674"/>
      <c r="U376" s="674"/>
      <c r="V376" s="674"/>
      <c r="W376" s="674"/>
      <c r="X376" s="674"/>
      <c r="Y376" s="674"/>
      <c r="Z376" s="674"/>
      <c r="AA376" s="674"/>
      <c r="AB376" s="674"/>
      <c r="AC376" s="674"/>
      <c r="AD376" s="674"/>
    </row>
    <row r="377" spans="1:54" ht="24" customHeight="1">
      <c r="A377" s="6"/>
      <c r="B377" s="4"/>
      <c r="C377" s="596" t="s">
        <v>1122</v>
      </c>
      <c r="D377" s="596"/>
      <c r="E377" s="596"/>
      <c r="F377" s="596"/>
      <c r="G377" s="596"/>
      <c r="H377" s="596"/>
      <c r="I377" s="596"/>
      <c r="J377" s="596"/>
      <c r="K377" s="596"/>
      <c r="L377" s="596"/>
      <c r="M377" s="596"/>
      <c r="N377" s="596"/>
      <c r="O377" s="596"/>
      <c r="P377" s="596"/>
      <c r="Q377" s="596"/>
      <c r="R377" s="596"/>
      <c r="S377" s="596"/>
      <c r="T377" s="596"/>
      <c r="U377" s="596"/>
      <c r="V377" s="596"/>
      <c r="W377" s="596"/>
      <c r="X377" s="596"/>
      <c r="Y377" s="596"/>
      <c r="Z377" s="596"/>
      <c r="AA377" s="596"/>
      <c r="AB377" s="596"/>
      <c r="AC377" s="596"/>
      <c r="AD377" s="596"/>
      <c r="AE377" s="9"/>
    </row>
    <row r="378" spans="1:54" ht="36" customHeight="1">
      <c r="A378" s="6"/>
      <c r="B378" s="4"/>
      <c r="C378" s="596" t="s">
        <v>1123</v>
      </c>
      <c r="D378" s="596"/>
      <c r="E378" s="596"/>
      <c r="F378" s="596"/>
      <c r="G378" s="596"/>
      <c r="H378" s="596"/>
      <c r="I378" s="596"/>
      <c r="J378" s="596"/>
      <c r="K378" s="596"/>
      <c r="L378" s="596"/>
      <c r="M378" s="596"/>
      <c r="N378" s="596"/>
      <c r="O378" s="596"/>
      <c r="P378" s="596"/>
      <c r="Q378" s="596"/>
      <c r="R378" s="596"/>
      <c r="S378" s="596"/>
      <c r="T378" s="596"/>
      <c r="U378" s="596"/>
      <c r="V378" s="596"/>
      <c r="W378" s="596"/>
      <c r="X378" s="596"/>
      <c r="Y378" s="596"/>
      <c r="Z378" s="596"/>
      <c r="AA378" s="596"/>
      <c r="AB378" s="596"/>
      <c r="AC378" s="596"/>
      <c r="AD378" s="596"/>
      <c r="AE378" s="9"/>
      <c r="AG378" s="492" t="s">
        <v>6505</v>
      </c>
      <c r="AH378" s="370" t="s">
        <v>6196</v>
      </c>
    </row>
    <row r="379" spans="1:54" ht="36" customHeight="1">
      <c r="A379" s="96"/>
      <c r="B379" s="4"/>
      <c r="C379" s="596" t="s">
        <v>1124</v>
      </c>
      <c r="D379" s="596"/>
      <c r="E379" s="596"/>
      <c r="F379" s="596"/>
      <c r="G379" s="596"/>
      <c r="H379" s="596"/>
      <c r="I379" s="596"/>
      <c r="J379" s="596"/>
      <c r="K379" s="596"/>
      <c r="L379" s="596"/>
      <c r="M379" s="596"/>
      <c r="N379" s="596"/>
      <c r="O379" s="596"/>
      <c r="P379" s="596"/>
      <c r="Q379" s="596"/>
      <c r="R379" s="596"/>
      <c r="S379" s="596"/>
      <c r="T379" s="596"/>
      <c r="U379" s="596"/>
      <c r="V379" s="596"/>
      <c r="W379" s="596"/>
      <c r="X379" s="596"/>
      <c r="Y379" s="596"/>
      <c r="Z379" s="596"/>
      <c r="AA379" s="596"/>
      <c r="AB379" s="596"/>
      <c r="AC379" s="596"/>
      <c r="AD379" s="596"/>
      <c r="AE379" s="9"/>
      <c r="AG379" s="496">
        <f>IF(OR($Q$334=1,$Q$334=3),0,1)</f>
        <v>1</v>
      </c>
      <c r="AH379" s="371">
        <f>COUNTIF(I383:AD383,"NS")</f>
        <v>0</v>
      </c>
    </row>
    <row r="380" spans="1:54" ht="15" customHeight="1">
      <c r="A380" s="6"/>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9"/>
    </row>
    <row r="381" spans="1:54" ht="48" customHeight="1">
      <c r="A381" s="6"/>
      <c r="B381" s="4"/>
      <c r="C381" s="646" t="s">
        <v>1105</v>
      </c>
      <c r="D381" s="646"/>
      <c r="E381" s="646"/>
      <c r="F381" s="646"/>
      <c r="G381" s="646"/>
      <c r="H381" s="646"/>
      <c r="I381" s="633" t="s">
        <v>1104</v>
      </c>
      <c r="J381" s="634"/>
      <c r="K381" s="634"/>
      <c r="L381" s="634"/>
      <c r="M381" s="634"/>
      <c r="N381" s="635"/>
      <c r="O381" s="557" t="s">
        <v>1101</v>
      </c>
      <c r="P381" s="557"/>
      <c r="Q381" s="557"/>
      <c r="R381" s="557"/>
      <c r="S381" s="557"/>
      <c r="T381" s="557"/>
      <c r="U381" s="557" t="s">
        <v>1102</v>
      </c>
      <c r="V381" s="557"/>
      <c r="W381" s="557"/>
      <c r="X381" s="557"/>
      <c r="Y381" s="557"/>
      <c r="Z381" s="557"/>
      <c r="AA381" s="557"/>
      <c r="AB381" s="557"/>
      <c r="AC381" s="790" t="s">
        <v>1103</v>
      </c>
      <c r="AD381" s="790"/>
      <c r="AE381" s="9"/>
      <c r="AH381" s="714" t="s">
        <v>6457</v>
      </c>
      <c r="AI381" s="714"/>
      <c r="AJ381" s="714"/>
      <c r="AK381" s="714"/>
      <c r="AL381" s="714"/>
      <c r="AM381" s="899" t="s">
        <v>1101</v>
      </c>
      <c r="AN381" s="900"/>
      <c r="AO381" s="900"/>
      <c r="AP381" s="900"/>
      <c r="AQ381" s="900"/>
      <c r="AR381" s="900"/>
      <c r="AS381" s="899" t="s">
        <v>1102</v>
      </c>
      <c r="AT381" s="900"/>
      <c r="AU381" s="900"/>
      <c r="AV381" s="900"/>
      <c r="AW381" s="900"/>
      <c r="AX381" s="900"/>
      <c r="AY381" s="428" t="s">
        <v>6204</v>
      </c>
      <c r="AZ381" s="475" t="s">
        <v>6339</v>
      </c>
      <c r="BA381" s="428" t="s">
        <v>6200</v>
      </c>
    </row>
    <row r="382" spans="1:54" ht="108" customHeight="1">
      <c r="A382" s="6"/>
      <c r="B382" s="4"/>
      <c r="C382" s="646"/>
      <c r="D382" s="646"/>
      <c r="E382" s="646"/>
      <c r="F382" s="646"/>
      <c r="G382" s="646"/>
      <c r="H382" s="646"/>
      <c r="I382" s="636"/>
      <c r="J382" s="637"/>
      <c r="K382" s="637"/>
      <c r="L382" s="637"/>
      <c r="M382" s="637"/>
      <c r="N382" s="638"/>
      <c r="O382" s="563" t="s">
        <v>901</v>
      </c>
      <c r="P382" s="563"/>
      <c r="Q382" s="563" t="s">
        <v>902</v>
      </c>
      <c r="R382" s="563"/>
      <c r="S382" s="563" t="s">
        <v>903</v>
      </c>
      <c r="T382" s="563"/>
      <c r="U382" s="563" t="s">
        <v>901</v>
      </c>
      <c r="V382" s="563"/>
      <c r="W382" s="563" t="s">
        <v>902</v>
      </c>
      <c r="X382" s="563"/>
      <c r="Y382" s="563" t="s">
        <v>903</v>
      </c>
      <c r="Z382" s="563"/>
      <c r="AA382" s="791" t="s">
        <v>904</v>
      </c>
      <c r="AB382" s="791"/>
      <c r="AC382" s="790"/>
      <c r="AD382" s="790"/>
      <c r="AE382" s="9"/>
      <c r="AG382" s="271" t="s">
        <v>6195</v>
      </c>
      <c r="AH382" s="408" t="s">
        <v>6197</v>
      </c>
      <c r="AI382" s="9"/>
      <c r="AJ382" s="408" t="s">
        <v>6198</v>
      </c>
      <c r="AK382" s="9"/>
      <c r="AL382" s="408" t="s">
        <v>6199</v>
      </c>
      <c r="AM382" s="435" t="s">
        <v>6494</v>
      </c>
      <c r="AN382" s="436" t="s">
        <v>6495</v>
      </c>
      <c r="AO382" s="435" t="s">
        <v>6497</v>
      </c>
      <c r="AP382" s="436" t="s">
        <v>6496</v>
      </c>
      <c r="AQ382" s="435" t="s">
        <v>6476</v>
      </c>
      <c r="AR382" s="436" t="s">
        <v>6477</v>
      </c>
      <c r="AS382" s="435" t="s">
        <v>6494</v>
      </c>
      <c r="AT382" s="436" t="s">
        <v>6495</v>
      </c>
      <c r="AU382" s="435" t="s">
        <v>6497</v>
      </c>
      <c r="AV382" s="436" t="s">
        <v>6496</v>
      </c>
      <c r="AW382" s="435" t="s">
        <v>6476</v>
      </c>
      <c r="AX382" s="436" t="s">
        <v>6477</v>
      </c>
      <c r="AY382" s="428" t="s">
        <v>6475</v>
      </c>
      <c r="AZ382" s="476" t="s">
        <v>6498</v>
      </c>
      <c r="BA382" s="491" t="s">
        <v>6503</v>
      </c>
      <c r="BB382" s="429" t="s">
        <v>6506</v>
      </c>
    </row>
    <row r="383" spans="1:54" ht="15" customHeight="1">
      <c r="A383" s="6"/>
      <c r="B383" s="4"/>
      <c r="C383" s="626"/>
      <c r="D383" s="626"/>
      <c r="E383" s="626"/>
      <c r="F383" s="626"/>
      <c r="G383" s="626"/>
      <c r="H383" s="626"/>
      <c r="I383" s="626"/>
      <c r="J383" s="626"/>
      <c r="K383" s="626"/>
      <c r="L383" s="626"/>
      <c r="M383" s="626"/>
      <c r="N383" s="626"/>
      <c r="O383" s="905"/>
      <c r="P383" s="906"/>
      <c r="Q383" s="905"/>
      <c r="R383" s="906"/>
      <c r="S383" s="560"/>
      <c r="T383" s="562"/>
      <c r="U383" s="905"/>
      <c r="V383" s="906"/>
      <c r="W383" s="905"/>
      <c r="X383" s="906"/>
      <c r="Y383" s="560"/>
      <c r="Z383" s="562"/>
      <c r="AA383" s="560"/>
      <c r="AB383" s="562"/>
      <c r="AC383" s="560"/>
      <c r="AD383" s="562"/>
      <c r="AE383" s="9"/>
      <c r="AG383" s="271">
        <f>IF(AND(AG379=1,COUNTA(C383:AD383)=0),0,IF(AND(AG379=0,C383&lt;&gt;"",C383&lt;&gt;1,COUNTA(I383:AD383)=0),0,IF(AND(AG379=0,C383&lt;&gt;"",C383=1,COUNTA(I383:T383,AC383)=5,AA383="X",COUNTA(U383:Z383)=0),0,IF(AND(AG379=0,C383&lt;&gt;"",C383=1,COUNTA(I383:Z383,AC383)=8,AA383=""),0,IF(COUNTA(C383:AD383)=0,0,1)))))</f>
        <v>0</v>
      </c>
      <c r="AH383" s="410" t="b">
        <f>NOT(EXACT(I383,UPPER(I383)))</f>
        <v>0</v>
      </c>
      <c r="AI383" s="9" t="str">
        <f>SUBSTITUTE( SUBSTITUTE( SUBSTITUTE( SUBSTITUTE( SUBSTITUTE( SUBSTITUTE( SUBSTITUTE( SUBSTITUTE( SUBSTITUTE( SUBSTITUTE(I383, "á", "a"), "é", "e"), "í", "i"), "ó", "o"), "ú", "u"), "Á", "A"), "É", "E"), "Í", "I"), "Ó", "O"), "Ú", "U")</f>
        <v/>
      </c>
      <c r="AJ383" s="410" t="b">
        <f>NOT(EXACT(I383,AI383))</f>
        <v>0</v>
      </c>
      <c r="AK383" s="9" t="str">
        <f>SUBSTITUTE((SUBSTITUTE(SUBSTITUTE(SUBSTITUTE(I383,".",""),",",""),"(","")),")","")</f>
        <v/>
      </c>
      <c r="AL383" s="410" t="b">
        <f>NOT(EXACT(I383,AK383))</f>
        <v>0</v>
      </c>
      <c r="AM383" s="433">
        <f>LEN(O383)</f>
        <v>0</v>
      </c>
      <c r="AN383" s="434">
        <f>IF(O383="NS",0,IF(AND(O383&lt;&gt;"",SUM(AM383)=2),0,IF(O383="",0,1)))</f>
        <v>0</v>
      </c>
      <c r="AO383" s="433">
        <f>LEN(Q383)</f>
        <v>0</v>
      </c>
      <c r="AP383" s="434">
        <f>IF(Q383="NS",0,IF(AND(Q383&lt;&gt;"",SUM(AO383)=2),0,IF(Q383="",0,1)))</f>
        <v>0</v>
      </c>
      <c r="AQ383" s="433">
        <f>LEN(S383)</f>
        <v>0</v>
      </c>
      <c r="AR383" s="434">
        <f>IF(S383="NS",0,IF(AND(S383&lt;&gt;"",SUM(AQ383)=4),0,IF(S383="",0,1)))</f>
        <v>0</v>
      </c>
      <c r="AS383" s="433">
        <f>LEN(U383)</f>
        <v>0</v>
      </c>
      <c r="AT383" s="434">
        <f>IF(U383="NS",0,IF(AND(U383&lt;&gt;"",SUM(AS383)=2),0,IF(U383="",0,1)))</f>
        <v>0</v>
      </c>
      <c r="AU383" s="433">
        <f>LEN(W383)</f>
        <v>0</v>
      </c>
      <c r="AV383" s="434">
        <f>IF(W383="NS",0,IF(AND(W383&lt;&gt;"",SUM(AU383)=2),0,IF(W383="",0,1)))</f>
        <v>0</v>
      </c>
      <c r="AW383" s="433">
        <f>LEN(Y383)</f>
        <v>0</v>
      </c>
      <c r="AX383" s="434">
        <f>IF(Y383="NS",0,IF(AND(Y383&lt;&gt;"",SUM(AW383)=4),0,IF(Y383="",0,1)))</f>
        <v>0</v>
      </c>
      <c r="AY383" s="424">
        <f>IF(AND($AA383="X",COUNTA(U383:Z383)&gt;0),1,0)</f>
        <v>0</v>
      </c>
      <c r="AZ383" s="474">
        <f>IF(OR(Y383="NS",S383="NS"),0,IF(Y383&gt;S383,0,IF(AND(Y383="",S383=""),0,1)))</f>
        <v>0</v>
      </c>
      <c r="BA383" s="424">
        <f>IF(AND($C$383&lt;&gt;"",$C$383&lt;&gt;1,COUNTA(I383:AD383)&gt;0),1,0)</f>
        <v>0</v>
      </c>
      <c r="BB383" s="497">
        <f>IF(AND(OR($Q$334=1,$Q$334=9),COUNTA(X387:AY387)&gt;0),1,0)</f>
        <v>0</v>
      </c>
    </row>
    <row r="384" spans="1:54" ht="15" customHeight="1">
      <c r="A384" s="6"/>
      <c r="B384" s="4"/>
      <c r="C384" s="41"/>
      <c r="D384" s="41"/>
      <c r="E384" s="41"/>
      <c r="F384" s="41"/>
      <c r="G384" s="41"/>
      <c r="H384" s="41"/>
      <c r="I384" s="41"/>
      <c r="J384" s="41"/>
      <c r="K384" s="41"/>
      <c r="L384" s="41"/>
      <c r="M384" s="41"/>
      <c r="N384" s="41"/>
      <c r="O384" s="105"/>
      <c r="P384" s="105"/>
      <c r="Q384" s="105"/>
      <c r="R384" s="105"/>
      <c r="S384" s="105"/>
      <c r="T384" s="105"/>
      <c r="U384" s="105"/>
      <c r="V384" s="105"/>
      <c r="W384" s="105"/>
      <c r="X384" s="105"/>
      <c r="Y384" s="105"/>
      <c r="Z384" s="105"/>
      <c r="AA384" s="105"/>
      <c r="AB384" s="105"/>
      <c r="AC384" s="105"/>
      <c r="AD384" s="105"/>
      <c r="AE384" s="9"/>
      <c r="AH384" s="273">
        <f>COUNTIF(AH383,TRUE)</f>
        <v>0</v>
      </c>
      <c r="AI384" s="9"/>
      <c r="AJ384" s="273">
        <f>COUNTIF(AJ383,TRUE)</f>
        <v>0</v>
      </c>
      <c r="AK384" s="9"/>
      <c r="AL384" s="273">
        <f>COUNTIF(AL383,TRUE)</f>
        <v>0</v>
      </c>
      <c r="AN384" s="447">
        <f>SUM(AN383)</f>
        <v>0</v>
      </c>
      <c r="AP384" s="447">
        <f>SUM(AP383)</f>
        <v>0</v>
      </c>
      <c r="AR384" s="447">
        <f>SUM(AR383)</f>
        <v>0</v>
      </c>
      <c r="AT384" s="447">
        <f>SUM(AT383)</f>
        <v>0</v>
      </c>
      <c r="AV384" s="447">
        <f>SUM(AV383)</f>
        <v>0</v>
      </c>
      <c r="AX384" s="447">
        <f>SUM(AX383)</f>
        <v>0</v>
      </c>
    </row>
    <row r="385" spans="1:50" ht="24" customHeight="1">
      <c r="A385" s="6"/>
      <c r="B385" s="4"/>
      <c r="C385" s="596" t="s">
        <v>270</v>
      </c>
      <c r="D385" s="596"/>
      <c r="E385" s="596"/>
      <c r="F385" s="596"/>
      <c r="G385" s="596"/>
      <c r="H385" s="596"/>
      <c r="I385" s="596"/>
      <c r="J385" s="596"/>
      <c r="K385" s="596"/>
      <c r="L385" s="596"/>
      <c r="M385" s="596"/>
      <c r="N385" s="596"/>
      <c r="O385" s="596"/>
      <c r="P385" s="596"/>
      <c r="Q385" s="596"/>
      <c r="R385" s="596"/>
      <c r="S385" s="596"/>
      <c r="T385" s="596"/>
      <c r="U385" s="596"/>
      <c r="V385" s="596"/>
      <c r="W385" s="596"/>
      <c r="X385" s="596"/>
      <c r="Y385" s="596"/>
      <c r="Z385" s="596"/>
      <c r="AA385" s="596"/>
      <c r="AB385" s="596"/>
      <c r="AC385" s="596"/>
      <c r="AD385" s="596"/>
      <c r="AE385" s="9"/>
      <c r="AL385" s="273">
        <f>SUM(AH384,AJ384,AL384)</f>
        <v>0</v>
      </c>
      <c r="AX385" s="477">
        <f>SUM(AN384,AP384,AR384,AT384,AV384,AX384)</f>
        <v>0</v>
      </c>
    </row>
    <row r="386" spans="1:50" ht="60" customHeight="1">
      <c r="A386" s="6"/>
      <c r="B386" s="4"/>
      <c r="C386" s="761"/>
      <c r="D386" s="826"/>
      <c r="E386" s="826"/>
      <c r="F386" s="826"/>
      <c r="G386" s="826"/>
      <c r="H386" s="826"/>
      <c r="I386" s="826"/>
      <c r="J386" s="826"/>
      <c r="K386" s="826"/>
      <c r="L386" s="826"/>
      <c r="M386" s="826"/>
      <c r="N386" s="826"/>
      <c r="O386" s="826"/>
      <c r="P386" s="826"/>
      <c r="Q386" s="826"/>
      <c r="R386" s="826"/>
      <c r="S386" s="826"/>
      <c r="T386" s="826"/>
      <c r="U386" s="826"/>
      <c r="V386" s="826"/>
      <c r="W386" s="826"/>
      <c r="X386" s="826"/>
      <c r="Y386" s="826"/>
      <c r="Z386" s="826"/>
      <c r="AA386" s="826"/>
      <c r="AB386" s="826"/>
      <c r="AC386" s="826"/>
      <c r="AD386" s="827"/>
      <c r="AE386" s="9"/>
    </row>
    <row r="387" spans="1:50" ht="15" customHeight="1">
      <c r="A387" s="6"/>
      <c r="B387" s="704" t="str">
        <f>IF(AG383&gt;0,"Favor de ingresar toda la información requerida en la pregunta y/o verifique que no tenga información en celdas sombreadas","")</f>
        <v/>
      </c>
      <c r="C387" s="704"/>
      <c r="D387" s="704"/>
      <c r="E387" s="704"/>
      <c r="F387" s="704"/>
      <c r="G387" s="704"/>
      <c r="H387" s="704"/>
      <c r="I387" s="704"/>
      <c r="J387" s="704"/>
      <c r="K387" s="704"/>
      <c r="L387" s="704"/>
      <c r="M387" s="704"/>
      <c r="N387" s="704"/>
      <c r="O387" s="704"/>
      <c r="P387" s="704"/>
      <c r="Q387" s="704"/>
      <c r="R387" s="704"/>
      <c r="S387" s="704"/>
      <c r="T387" s="704"/>
      <c r="U387" s="704"/>
      <c r="V387" s="704"/>
      <c r="W387" s="704"/>
      <c r="X387" s="704"/>
      <c r="Y387" s="704"/>
      <c r="Z387" s="704"/>
      <c r="AA387" s="704"/>
      <c r="AB387" s="704"/>
      <c r="AC387" s="704"/>
      <c r="AD387" s="704"/>
      <c r="AE387" s="9"/>
    </row>
    <row r="388" spans="1:50" ht="15" customHeight="1">
      <c r="A388" s="6"/>
      <c r="B388" s="873" t="str">
        <f>IF(AH379&gt;0,"Alerta: debido a que cuenta con registros NS, debe proporcionar una justificación en el area de comentarios al final de la pregunta","")</f>
        <v/>
      </c>
      <c r="C388" s="873"/>
      <c r="D388" s="873"/>
      <c r="E388" s="873"/>
      <c r="F388" s="873"/>
      <c r="G388" s="873"/>
      <c r="H388" s="873"/>
      <c r="I388" s="873"/>
      <c r="J388" s="873"/>
      <c r="K388" s="873"/>
      <c r="L388" s="873"/>
      <c r="M388" s="873"/>
      <c r="N388" s="873"/>
      <c r="O388" s="873"/>
      <c r="P388" s="873"/>
      <c r="Q388" s="873"/>
      <c r="R388" s="873"/>
      <c r="S388" s="873"/>
      <c r="T388" s="873"/>
      <c r="U388" s="873"/>
      <c r="V388" s="873"/>
      <c r="W388" s="873"/>
      <c r="X388" s="873"/>
      <c r="Y388" s="873"/>
      <c r="Z388" s="873"/>
      <c r="AA388" s="873"/>
      <c r="AB388" s="873"/>
      <c r="AC388" s="873"/>
      <c r="AD388" s="873"/>
      <c r="AE388" s="9"/>
    </row>
    <row r="389" spans="1:50" ht="15" customHeight="1">
      <c r="A389" s="6"/>
      <c r="B389" s="657" t="str">
        <f>IF(AL385=0,"","El nombre debe registrarse en mayúsculas, sin comillas ni signos de acentuación, puntuación, paréntesis y abreviaturas")</f>
        <v/>
      </c>
      <c r="C389" s="657"/>
      <c r="D389" s="657"/>
      <c r="E389" s="657"/>
      <c r="F389" s="657"/>
      <c r="G389" s="657"/>
      <c r="H389" s="657"/>
      <c r="I389" s="657"/>
      <c r="J389" s="657"/>
      <c r="K389" s="657"/>
      <c r="L389" s="657"/>
      <c r="M389" s="657"/>
      <c r="N389" s="657"/>
      <c r="O389" s="657"/>
      <c r="P389" s="657"/>
      <c r="Q389" s="657"/>
      <c r="R389" s="657"/>
      <c r="S389" s="657"/>
      <c r="T389" s="657"/>
      <c r="U389" s="657"/>
      <c r="V389" s="657"/>
      <c r="W389" s="657"/>
      <c r="X389" s="657"/>
      <c r="Y389" s="657"/>
      <c r="Z389" s="657"/>
      <c r="AA389" s="657"/>
      <c r="AB389" s="657"/>
      <c r="AC389" s="657"/>
      <c r="AD389" s="657"/>
      <c r="AE389" s="9"/>
    </row>
    <row r="390" spans="1:50" ht="15" customHeight="1">
      <c r="A390" s="6"/>
      <c r="B390" s="703" t="str">
        <f>IF(AZ383&gt;0,"Alerta: debe de proporcionar una justificación de acuerdo a lo establecido en la instrucción 6","")</f>
        <v/>
      </c>
      <c r="C390" s="703"/>
      <c r="D390" s="703"/>
      <c r="E390" s="703"/>
      <c r="F390" s="703"/>
      <c r="G390" s="703"/>
      <c r="H390" s="703"/>
      <c r="I390" s="703"/>
      <c r="J390" s="703"/>
      <c r="K390" s="703"/>
      <c r="L390" s="703"/>
      <c r="M390" s="703"/>
      <c r="N390" s="703"/>
      <c r="O390" s="703"/>
      <c r="P390" s="703"/>
      <c r="Q390" s="703"/>
      <c r="R390" s="703"/>
      <c r="S390" s="703"/>
      <c r="T390" s="703"/>
      <c r="U390" s="703"/>
      <c r="V390" s="703"/>
      <c r="W390" s="703"/>
      <c r="X390" s="703"/>
      <c r="Y390" s="703"/>
      <c r="Z390" s="703"/>
      <c r="AA390" s="703"/>
      <c r="AB390" s="703"/>
      <c r="AC390" s="703"/>
      <c r="AD390" s="703"/>
      <c r="AE390" s="9"/>
    </row>
    <row r="391" spans="1:50" ht="15" customHeight="1">
      <c r="A391" s="6"/>
      <c r="B391" s="720" t="str">
        <f>IF(AX385&gt;0,"Favor de ingresar una fecha válida y/o verifique que el formato solicitado esté correcto","")</f>
        <v/>
      </c>
      <c r="C391" s="720"/>
      <c r="D391" s="720"/>
      <c r="E391" s="720"/>
      <c r="F391" s="720"/>
      <c r="G391" s="720"/>
      <c r="H391" s="720"/>
      <c r="I391" s="720"/>
      <c r="J391" s="720"/>
      <c r="K391" s="720"/>
      <c r="L391" s="720"/>
      <c r="M391" s="720"/>
      <c r="N391" s="720"/>
      <c r="O391" s="720"/>
      <c r="P391" s="720"/>
      <c r="Q391" s="720"/>
      <c r="R391" s="720"/>
      <c r="S391" s="720"/>
      <c r="T391" s="720"/>
      <c r="U391" s="720"/>
      <c r="V391" s="720"/>
      <c r="W391" s="720"/>
      <c r="X391" s="720"/>
      <c r="Y391" s="720"/>
      <c r="Z391" s="720"/>
      <c r="AA391" s="720"/>
      <c r="AB391" s="720"/>
      <c r="AC391" s="720"/>
      <c r="AD391" s="720"/>
      <c r="AE391" s="9"/>
    </row>
    <row r="392" spans="1:50" ht="15" customHeight="1">
      <c r="A392" s="6"/>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9"/>
    </row>
    <row r="393" spans="1:50" ht="48" customHeight="1">
      <c r="A393" s="81" t="s">
        <v>552</v>
      </c>
      <c r="B393" s="673" t="s">
        <v>1107</v>
      </c>
      <c r="C393" s="673"/>
      <c r="D393" s="673"/>
      <c r="E393" s="673"/>
      <c r="F393" s="673"/>
      <c r="G393" s="673"/>
      <c r="H393" s="673"/>
      <c r="I393" s="673"/>
      <c r="J393" s="673"/>
      <c r="K393" s="673"/>
      <c r="L393" s="673"/>
      <c r="M393" s="673"/>
      <c r="N393" s="673"/>
      <c r="O393" s="673"/>
      <c r="P393" s="673"/>
      <c r="Q393" s="673"/>
      <c r="R393" s="673"/>
      <c r="S393" s="673"/>
      <c r="T393" s="673"/>
      <c r="U393" s="673"/>
      <c r="V393" s="673"/>
      <c r="W393" s="673"/>
      <c r="X393" s="673"/>
      <c r="Y393" s="673"/>
      <c r="Z393" s="673"/>
      <c r="AA393" s="673"/>
      <c r="AB393" s="673"/>
      <c r="AC393" s="673"/>
      <c r="AD393" s="673"/>
      <c r="AG393" s="492" t="s">
        <v>6505</v>
      </c>
    </row>
    <row r="394" spans="1:50" ht="24" customHeight="1">
      <c r="A394" s="39"/>
      <c r="B394" s="109"/>
      <c r="C394" s="674" t="s">
        <v>1155</v>
      </c>
      <c r="D394" s="674"/>
      <c r="E394" s="674"/>
      <c r="F394" s="674"/>
      <c r="G394" s="674"/>
      <c r="H394" s="674"/>
      <c r="I394" s="674"/>
      <c r="J394" s="674"/>
      <c r="K394" s="674"/>
      <c r="L394" s="674"/>
      <c r="M394" s="674"/>
      <c r="N394" s="674"/>
      <c r="O394" s="674"/>
      <c r="P394" s="674"/>
      <c r="Q394" s="674"/>
      <c r="R394" s="674"/>
      <c r="S394" s="674"/>
      <c r="T394" s="674"/>
      <c r="U394" s="674"/>
      <c r="V394" s="674"/>
      <c r="W394" s="674"/>
      <c r="X394" s="674"/>
      <c r="Y394" s="674"/>
      <c r="Z394" s="674"/>
      <c r="AA394" s="674"/>
      <c r="AB394" s="674"/>
      <c r="AC394" s="674"/>
      <c r="AD394" s="674"/>
      <c r="AG394" s="496">
        <f>IF(OR($Q$334=2,$Q$334=3),0,1)</f>
        <v>1</v>
      </c>
    </row>
    <row r="395" spans="1:50" ht="36" customHeight="1">
      <c r="A395" s="81"/>
      <c r="B395" s="5"/>
      <c r="C395" s="596" t="s">
        <v>1110</v>
      </c>
      <c r="D395" s="596"/>
      <c r="E395" s="596"/>
      <c r="F395" s="596"/>
      <c r="G395" s="596"/>
      <c r="H395" s="596"/>
      <c r="I395" s="596"/>
      <c r="J395" s="596"/>
      <c r="K395" s="596"/>
      <c r="L395" s="596"/>
      <c r="M395" s="596"/>
      <c r="N395" s="596"/>
      <c r="O395" s="596"/>
      <c r="P395" s="596"/>
      <c r="Q395" s="596"/>
      <c r="R395" s="596"/>
      <c r="S395" s="596"/>
      <c r="T395" s="596"/>
      <c r="U395" s="596"/>
      <c r="V395" s="596"/>
      <c r="W395" s="596"/>
      <c r="X395" s="596"/>
      <c r="Y395" s="596"/>
      <c r="Z395" s="596"/>
      <c r="AA395" s="596"/>
      <c r="AB395" s="596"/>
      <c r="AC395" s="596"/>
      <c r="AD395" s="596"/>
    </row>
    <row r="396" spans="1:50" ht="15" customHeight="1">
      <c r="A396" s="81"/>
      <c r="B396" s="5"/>
      <c r="C396" s="674" t="s">
        <v>769</v>
      </c>
      <c r="D396" s="674"/>
      <c r="E396" s="674"/>
      <c r="F396" s="674"/>
      <c r="G396" s="674"/>
      <c r="H396" s="674"/>
      <c r="I396" s="674"/>
      <c r="J396" s="674"/>
      <c r="K396" s="674"/>
      <c r="L396" s="674"/>
      <c r="M396" s="674"/>
      <c r="N396" s="674"/>
      <c r="O396" s="674"/>
      <c r="P396" s="674"/>
      <c r="Q396" s="674"/>
      <c r="R396" s="674"/>
      <c r="S396" s="674"/>
      <c r="T396" s="674"/>
      <c r="U396" s="674"/>
      <c r="V396" s="674"/>
      <c r="W396" s="674"/>
      <c r="X396" s="674"/>
      <c r="Y396" s="674"/>
      <c r="Z396" s="674"/>
      <c r="AA396" s="674"/>
      <c r="AB396" s="674"/>
      <c r="AC396" s="674"/>
      <c r="AD396" s="674"/>
    </row>
    <row r="397" spans="1:50" ht="36" customHeight="1">
      <c r="A397" s="81"/>
      <c r="B397" s="5"/>
      <c r="C397" s="674" t="s">
        <v>1227</v>
      </c>
      <c r="D397" s="674"/>
      <c r="E397" s="674"/>
      <c r="F397" s="674"/>
      <c r="G397" s="674"/>
      <c r="H397" s="674"/>
      <c r="I397" s="674"/>
      <c r="J397" s="674"/>
      <c r="K397" s="674"/>
      <c r="L397" s="674"/>
      <c r="M397" s="674"/>
      <c r="N397" s="674"/>
      <c r="O397" s="674"/>
      <c r="P397" s="674"/>
      <c r="Q397" s="674"/>
      <c r="R397" s="674"/>
      <c r="S397" s="674"/>
      <c r="T397" s="674"/>
      <c r="U397" s="674"/>
      <c r="V397" s="674"/>
      <c r="W397" s="674"/>
      <c r="X397" s="674"/>
      <c r="Y397" s="674"/>
      <c r="Z397" s="674"/>
      <c r="AA397" s="674"/>
      <c r="AB397" s="674"/>
      <c r="AC397" s="674"/>
      <c r="AD397" s="674"/>
    </row>
    <row r="398" spans="1:50" ht="15" customHeight="1">
      <c r="A398" s="81"/>
      <c r="B398" s="5"/>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I398" s="497" t="s">
        <v>6401</v>
      </c>
      <c r="AJ398" s="407" t="s">
        <v>6339</v>
      </c>
    </row>
    <row r="399" spans="1:50" ht="84" customHeight="1">
      <c r="A399" s="6"/>
      <c r="B399" s="5"/>
      <c r="C399" s="633" t="s">
        <v>133</v>
      </c>
      <c r="D399" s="634"/>
      <c r="E399" s="634"/>
      <c r="F399" s="634"/>
      <c r="G399" s="634"/>
      <c r="H399" s="634"/>
      <c r="I399" s="634"/>
      <c r="J399" s="634"/>
      <c r="K399" s="634"/>
      <c r="L399" s="634"/>
      <c r="M399" s="634"/>
      <c r="N399" s="634"/>
      <c r="O399" s="635"/>
      <c r="P399" s="919" t="s">
        <v>1108</v>
      </c>
      <c r="Q399" s="920"/>
      <c r="R399" s="920"/>
      <c r="S399" s="920"/>
      <c r="T399" s="920"/>
      <c r="U399" s="921"/>
      <c r="V399" s="643" t="s">
        <v>1109</v>
      </c>
      <c r="W399" s="644"/>
      <c r="X399" s="644"/>
      <c r="Y399" s="644"/>
      <c r="Z399" s="644"/>
      <c r="AA399" s="644"/>
      <c r="AB399" s="644"/>
      <c r="AC399" s="644"/>
      <c r="AD399" s="645"/>
      <c r="AH399" s="428" t="s">
        <v>6200</v>
      </c>
      <c r="AI399" s="895" t="s">
        <v>6506</v>
      </c>
      <c r="AJ399" s="897" t="s">
        <v>6507</v>
      </c>
      <c r="AK399" s="707" t="s">
        <v>6208</v>
      </c>
      <c r="AL399" s="707"/>
      <c r="AM399" s="707"/>
    </row>
    <row r="400" spans="1:50" ht="15" customHeight="1">
      <c r="A400" s="6"/>
      <c r="B400" s="5"/>
      <c r="C400" s="636"/>
      <c r="D400" s="637"/>
      <c r="E400" s="637"/>
      <c r="F400" s="637"/>
      <c r="G400" s="637"/>
      <c r="H400" s="637"/>
      <c r="I400" s="637"/>
      <c r="J400" s="637"/>
      <c r="K400" s="637"/>
      <c r="L400" s="637"/>
      <c r="M400" s="637"/>
      <c r="N400" s="637"/>
      <c r="O400" s="638"/>
      <c r="P400" s="922"/>
      <c r="Q400" s="923"/>
      <c r="R400" s="923"/>
      <c r="S400" s="923"/>
      <c r="T400" s="923"/>
      <c r="U400" s="924"/>
      <c r="V400" s="127" t="s">
        <v>87</v>
      </c>
      <c r="W400" s="127" t="s">
        <v>88</v>
      </c>
      <c r="X400" s="127" t="s">
        <v>89</v>
      </c>
      <c r="Y400" s="127" t="s">
        <v>90</v>
      </c>
      <c r="Z400" s="127" t="s">
        <v>91</v>
      </c>
      <c r="AA400" s="127" t="s">
        <v>92</v>
      </c>
      <c r="AB400" s="127" t="s">
        <v>93</v>
      </c>
      <c r="AC400" s="127" t="s">
        <v>94</v>
      </c>
      <c r="AD400" s="127" t="s">
        <v>95</v>
      </c>
      <c r="AG400" s="271" t="s">
        <v>6195</v>
      </c>
      <c r="AH400" s="491" t="s">
        <v>6503</v>
      </c>
      <c r="AI400" s="896"/>
      <c r="AJ400" s="898"/>
      <c r="AK400" s="287" t="s">
        <v>6209</v>
      </c>
      <c r="AL400" s="288" t="s">
        <v>6210</v>
      </c>
      <c r="AM400" s="289" t="s">
        <v>6211</v>
      </c>
    </row>
    <row r="401" spans="1:39" ht="15" customHeight="1">
      <c r="A401" s="6"/>
      <c r="B401" s="5"/>
      <c r="C401" s="127" t="s">
        <v>87</v>
      </c>
      <c r="D401" s="901" t="str">
        <f>IF(CNGE_2024_M1_Secc1_Sub1!$D42="","",CNGE_2024_M1_Secc1_Sub1!$D42)</f>
        <v>OFICINA DEL C GOBERNADOR</v>
      </c>
      <c r="E401" s="901"/>
      <c r="F401" s="901"/>
      <c r="G401" s="901"/>
      <c r="H401" s="901"/>
      <c r="I401" s="901"/>
      <c r="J401" s="901"/>
      <c r="K401" s="901"/>
      <c r="L401" s="901"/>
      <c r="M401" s="901"/>
      <c r="N401" s="901"/>
      <c r="O401" s="901"/>
      <c r="P401" s="560"/>
      <c r="Q401" s="561"/>
      <c r="R401" s="561"/>
      <c r="S401" s="561"/>
      <c r="T401" s="561"/>
      <c r="U401" s="562"/>
      <c r="V401" s="510"/>
      <c r="W401" s="510"/>
      <c r="X401" s="510"/>
      <c r="Y401" s="510"/>
      <c r="Z401" s="510"/>
      <c r="AA401" s="112"/>
      <c r="AB401" s="112"/>
      <c r="AC401" s="112"/>
      <c r="AD401" s="112"/>
      <c r="AG401" s="269">
        <f>IF(AND(COUNTBLANK(D401)=0,$AG$394=1,COUNTA(P401:AD401)=0),0,IF(AND(COUNTBLANK(D401)=0,$AG$394=0,P401&lt;&gt;"",P401&lt;&gt;1,COUNTA(V401:AD401)=0),0,IF(AND(COUNTBLANK(D401)=0,$AG$394=0,P401&lt;&gt;"",P401=1,COUNTA(V401:AD401)&gt;0),0,IF(AND(COUNTBLANK(D401)=1,COUNTA(P401:AD401)=0),0,1))))</f>
        <v>0</v>
      </c>
      <c r="AH401" s="424">
        <f>IF(AND($P401&lt;&gt;"",$P401&lt;&gt;1,COUNTA(V401:AD401)&gt;0),1,0)</f>
        <v>0</v>
      </c>
      <c r="AI401" s="497">
        <f>IF(AND(OR($Q$334=1,$Q$334=9),COUNTA(P401:AD520)&gt;0),1,0)</f>
        <v>0</v>
      </c>
      <c r="AJ401" s="402">
        <f>IF(COUNTIF(AD401:AD520,"X")&gt;0,1,0)</f>
        <v>0</v>
      </c>
      <c r="AK401" s="290">
        <f>IF(AG401=0,0,1)</f>
        <v>0</v>
      </c>
      <c r="AL401" s="291" t="str">
        <f>IF(AK401=0,"",
IF(SUM(AK401:AK401)=1,AM401,
IF(AK521&gt;SUM(AK401:AK401),_xlfn.CONCAT(", ",AM401),
IF(AK521=SUM(AK401:AK401),_xlfn.CONCAT(" y ",AM401)))))</f>
        <v/>
      </c>
      <c r="AM401" s="231" t="s">
        <v>6212</v>
      </c>
    </row>
    <row r="402" spans="1:39" ht="30" customHeight="1">
      <c r="A402" s="6"/>
      <c r="B402" s="5"/>
      <c r="C402" s="84" t="s">
        <v>88</v>
      </c>
      <c r="D402" s="901" t="str">
        <f>IF(CNGE_2024_M1_Secc1_Sub1!$D43="","",CNGE_2024_M1_Secc1_Sub1!$D43)</f>
        <v>SECRETARIA DE DESARROLLO AGROPECUARIO RURAL Y PESCA</v>
      </c>
      <c r="E402" s="901"/>
      <c r="F402" s="901"/>
      <c r="G402" s="901"/>
      <c r="H402" s="901"/>
      <c r="I402" s="901"/>
      <c r="J402" s="901"/>
      <c r="K402" s="901"/>
      <c r="L402" s="901"/>
      <c r="M402" s="901"/>
      <c r="N402" s="901"/>
      <c r="O402" s="901"/>
      <c r="P402" s="560"/>
      <c r="Q402" s="561"/>
      <c r="R402" s="561"/>
      <c r="S402" s="561"/>
      <c r="T402" s="561"/>
      <c r="U402" s="562"/>
      <c r="V402" s="510"/>
      <c r="W402" s="510"/>
      <c r="X402" s="510"/>
      <c r="Y402" s="510"/>
      <c r="Z402" s="510"/>
      <c r="AA402" s="112"/>
      <c r="AB402" s="112"/>
      <c r="AC402" s="112"/>
      <c r="AD402" s="112"/>
      <c r="AG402" s="269">
        <f t="shared" ref="AG402:AG465" si="101">IF(AND(COUNTBLANK(D402)=0,$AG$394=1,COUNTA(P402:AD402)=0),0,IF(AND(COUNTBLANK(D402)=0,$AG$394=0,P402&lt;&gt;"",P402&lt;&gt;1,COUNTA(V402:AD402)=0),0,IF(AND(COUNTBLANK(D402)=0,$AG$394=0,P402&lt;&gt;"",P402=1,COUNTA(V402:AD402)&gt;0),0,IF(AND(COUNTBLANK(D402)=1,COUNTA(P402:AD402)=0),0,1))))</f>
        <v>0</v>
      </c>
      <c r="AH402" s="424">
        <f t="shared" ref="AH402:AH465" si="102">IF(AND($P402&lt;&gt;"",$P402&lt;&gt;1,COUNTA(V402:AD402)&gt;0),1,0)</f>
        <v>0</v>
      </c>
      <c r="AK402" s="290">
        <f t="shared" ref="AK402:AK465" si="103">IF(AG402=0,0,1)</f>
        <v>0</v>
      </c>
      <c r="AL402" s="291" t="str">
        <f>IF(AK402=0,"",
IF(SUM($AK$401:AK402)=1,AM402,
IF($AK$521&gt;SUM($AK$401:AK402),_xlfn.CONCAT(", ",AM402),
IF($AK$521=SUM($AK$401:AK402),_xlfn.CONCAT(" y ",AM402)))))</f>
        <v/>
      </c>
      <c r="AM402" s="231" t="s">
        <v>6213</v>
      </c>
    </row>
    <row r="403" spans="1:39" ht="15" customHeight="1">
      <c r="A403" s="6"/>
      <c r="B403" s="5"/>
      <c r="C403" s="85" t="s">
        <v>89</v>
      </c>
      <c r="D403" s="901" t="str">
        <f>IF(CNGE_2024_M1_Secc1_Sub1!$D44="","",CNGE_2024_M1_Secc1_Sub1!$D44)</f>
        <v>SECRETARIA DE SALUD</v>
      </c>
      <c r="E403" s="901"/>
      <c r="F403" s="901"/>
      <c r="G403" s="901"/>
      <c r="H403" s="901"/>
      <c r="I403" s="901"/>
      <c r="J403" s="901"/>
      <c r="K403" s="901"/>
      <c r="L403" s="901"/>
      <c r="M403" s="901"/>
      <c r="N403" s="901"/>
      <c r="O403" s="901"/>
      <c r="P403" s="560"/>
      <c r="Q403" s="561"/>
      <c r="R403" s="561"/>
      <c r="S403" s="561"/>
      <c r="T403" s="561"/>
      <c r="U403" s="562"/>
      <c r="V403" s="510"/>
      <c r="W403" s="510"/>
      <c r="X403" s="510"/>
      <c r="Y403" s="510"/>
      <c r="Z403" s="510"/>
      <c r="AA403" s="112"/>
      <c r="AB403" s="112"/>
      <c r="AC403" s="112"/>
      <c r="AD403" s="112"/>
      <c r="AG403" s="269">
        <f t="shared" si="101"/>
        <v>0</v>
      </c>
      <c r="AH403" s="424">
        <f t="shared" si="102"/>
        <v>0</v>
      </c>
      <c r="AK403" s="290">
        <f t="shared" si="103"/>
        <v>0</v>
      </c>
      <c r="AL403" s="291" t="str">
        <f>IF(AK403=0,"",
IF(SUM($AK$401:AK403)=1,AM403,
IF($AK$521&gt;SUM($AK$401:AK403),_xlfn.CONCAT(", ",AM403),
IF($AK$521=SUM($AK$401:AK403),_xlfn.CONCAT(" y ",AM403)))))</f>
        <v/>
      </c>
      <c r="AM403" s="231" t="s">
        <v>6214</v>
      </c>
    </row>
    <row r="404" spans="1:39" ht="15" customHeight="1">
      <c r="A404" s="6"/>
      <c r="B404" s="5"/>
      <c r="C404" s="85" t="s">
        <v>90</v>
      </c>
      <c r="D404" s="901" t="str">
        <f>IF(CNGE_2024_M1_Secc1_Sub1!$D45="","",CNGE_2024_M1_Secc1_Sub1!$D45)</f>
        <v>SECRETARIA DE EDUCACION</v>
      </c>
      <c r="E404" s="901"/>
      <c r="F404" s="901"/>
      <c r="G404" s="901"/>
      <c r="H404" s="901"/>
      <c r="I404" s="901"/>
      <c r="J404" s="901"/>
      <c r="K404" s="901"/>
      <c r="L404" s="901"/>
      <c r="M404" s="901"/>
      <c r="N404" s="901"/>
      <c r="O404" s="901"/>
      <c r="P404" s="560"/>
      <c r="Q404" s="561"/>
      <c r="R404" s="561"/>
      <c r="S404" s="561"/>
      <c r="T404" s="561"/>
      <c r="U404" s="562"/>
      <c r="V404" s="510"/>
      <c r="W404" s="510"/>
      <c r="X404" s="510"/>
      <c r="Y404" s="510"/>
      <c r="Z404" s="510"/>
      <c r="AA404" s="112"/>
      <c r="AB404" s="112"/>
      <c r="AC404" s="112"/>
      <c r="AD404" s="112"/>
      <c r="AG404" s="269">
        <f t="shared" si="101"/>
        <v>0</v>
      </c>
      <c r="AH404" s="424">
        <f t="shared" si="102"/>
        <v>0</v>
      </c>
      <c r="AK404" s="290">
        <f t="shared" si="103"/>
        <v>0</v>
      </c>
      <c r="AL404" s="291" t="str">
        <f>IF(AK404=0,"",
IF(SUM($AK$401:AK404)=1,AM404,
IF($AK$521&gt;SUM($AK$401:AK404),_xlfn.CONCAT(", ",AM404),
IF($AK$521=SUM($AK$401:AK404),_xlfn.CONCAT(" y ",AM404)))))</f>
        <v/>
      </c>
      <c r="AM404" s="231" t="s">
        <v>6215</v>
      </c>
    </row>
    <row r="405" spans="1:39" ht="15" customHeight="1">
      <c r="A405" s="6"/>
      <c r="B405" s="5"/>
      <c r="C405" s="85" t="s">
        <v>91</v>
      </c>
      <c r="D405" s="901" t="str">
        <f>IF(CNGE_2024_M1_Secc1_Sub1!$D46="","",CNGE_2024_M1_Secc1_Sub1!$D46)</f>
        <v>SECRETARIA DE DESARROLLO SOCIAL</v>
      </c>
      <c r="E405" s="901"/>
      <c r="F405" s="901"/>
      <c r="G405" s="901"/>
      <c r="H405" s="901"/>
      <c r="I405" s="901"/>
      <c r="J405" s="901"/>
      <c r="K405" s="901"/>
      <c r="L405" s="901"/>
      <c r="M405" s="901"/>
      <c r="N405" s="901"/>
      <c r="O405" s="901"/>
      <c r="P405" s="560"/>
      <c r="Q405" s="561"/>
      <c r="R405" s="561"/>
      <c r="S405" s="561"/>
      <c r="T405" s="561"/>
      <c r="U405" s="562"/>
      <c r="V405" s="510"/>
      <c r="W405" s="510"/>
      <c r="X405" s="510"/>
      <c r="Y405" s="510"/>
      <c r="Z405" s="510"/>
      <c r="AA405" s="112"/>
      <c r="AB405" s="112"/>
      <c r="AC405" s="112"/>
      <c r="AD405" s="112"/>
      <c r="AG405" s="269">
        <f t="shared" si="101"/>
        <v>0</v>
      </c>
      <c r="AH405" s="424">
        <f t="shared" si="102"/>
        <v>0</v>
      </c>
      <c r="AK405" s="290">
        <f t="shared" si="103"/>
        <v>0</v>
      </c>
      <c r="AL405" s="291" t="str">
        <f>IF(AK405=0,"",
IF(SUM($AK$401:AK405)=1,AM405,
IF($AK$521&gt;SUM($AK$401:AK405),_xlfn.CONCAT(", ",AM405),
IF($AK$521=SUM($AK$401:AK405),_xlfn.CONCAT(" y ",AM405)))))</f>
        <v/>
      </c>
      <c r="AM405" s="231" t="s">
        <v>6216</v>
      </c>
    </row>
    <row r="406" spans="1:39" ht="14.25" customHeight="1">
      <c r="A406" s="6"/>
      <c r="B406" s="5"/>
      <c r="C406" s="85" t="s">
        <v>92</v>
      </c>
      <c r="D406" s="901" t="str">
        <f>IF(CNGE_2024_M1_Secc1_Sub1!$D47="","",CNGE_2024_M1_Secc1_Sub1!$D47)</f>
        <v>SECRETARIA DE DESARROLLO ECONOMICO Y PORTUARIO</v>
      </c>
      <c r="E406" s="901"/>
      <c r="F406" s="901"/>
      <c r="G406" s="901"/>
      <c r="H406" s="901"/>
      <c r="I406" s="901"/>
      <c r="J406" s="901"/>
      <c r="K406" s="901"/>
      <c r="L406" s="901"/>
      <c r="M406" s="901"/>
      <c r="N406" s="901"/>
      <c r="O406" s="901"/>
      <c r="P406" s="560"/>
      <c r="Q406" s="561"/>
      <c r="R406" s="561"/>
      <c r="S406" s="561"/>
      <c r="T406" s="561"/>
      <c r="U406" s="562"/>
      <c r="V406" s="510"/>
      <c r="W406" s="510"/>
      <c r="X406" s="510"/>
      <c r="Y406" s="510"/>
      <c r="Z406" s="510"/>
      <c r="AA406" s="112"/>
      <c r="AB406" s="112"/>
      <c r="AC406" s="112"/>
      <c r="AD406" s="112"/>
      <c r="AG406" s="269">
        <f t="shared" si="101"/>
        <v>0</v>
      </c>
      <c r="AH406" s="424">
        <f t="shared" si="102"/>
        <v>0</v>
      </c>
      <c r="AK406" s="290">
        <f t="shared" si="103"/>
        <v>0</v>
      </c>
      <c r="AL406" s="291" t="str">
        <f>IF(AK406=0,"",
IF(SUM($AK$401:AK406)=1,AM406,
IF($AK$521&gt;SUM($AK$401:AK406),_xlfn.CONCAT(", ",AM406),
IF($AK$521=SUM($AK$401:AK406),_xlfn.CONCAT(" y ",AM406)))))</f>
        <v/>
      </c>
      <c r="AM406" s="231" t="s">
        <v>6217</v>
      </c>
    </row>
    <row r="407" spans="1:39" ht="15" customHeight="1">
      <c r="A407" s="6"/>
      <c r="B407" s="5"/>
      <c r="C407" s="85" t="s">
        <v>93</v>
      </c>
      <c r="D407" s="901" t="str">
        <f>IF(CNGE_2024_M1_Secc1_Sub1!$D48="","",CNGE_2024_M1_Secc1_Sub1!$D48)</f>
        <v>SECRETARIA DE GOBIERNO</v>
      </c>
      <c r="E407" s="901"/>
      <c r="F407" s="901"/>
      <c r="G407" s="901"/>
      <c r="H407" s="901"/>
      <c r="I407" s="901"/>
      <c r="J407" s="901"/>
      <c r="K407" s="901"/>
      <c r="L407" s="901"/>
      <c r="M407" s="901"/>
      <c r="N407" s="901"/>
      <c r="O407" s="901"/>
      <c r="P407" s="560"/>
      <c r="Q407" s="561"/>
      <c r="R407" s="561"/>
      <c r="S407" s="561"/>
      <c r="T407" s="561"/>
      <c r="U407" s="562"/>
      <c r="V407" s="510"/>
      <c r="W407" s="510"/>
      <c r="X407" s="510"/>
      <c r="Y407" s="510"/>
      <c r="Z407" s="510"/>
      <c r="AA407" s="112"/>
      <c r="AB407" s="112"/>
      <c r="AC407" s="112"/>
      <c r="AD407" s="112"/>
      <c r="AG407" s="269">
        <f t="shared" si="101"/>
        <v>0</v>
      </c>
      <c r="AH407" s="424">
        <f t="shared" si="102"/>
        <v>0</v>
      </c>
      <c r="AK407" s="290">
        <f t="shared" si="103"/>
        <v>0</v>
      </c>
      <c r="AL407" s="291" t="str">
        <f>IF(AK407=0,"",
IF(SUM($AK$401:AK407)=1,AM407,
IF($AK$521&gt;SUM($AK$401:AK407),_xlfn.CONCAT(", ",AM407),
IF($AK$521=SUM($AK$401:AK407),_xlfn.CONCAT(" y ",AM407)))))</f>
        <v/>
      </c>
      <c r="AM407" s="231" t="s">
        <v>6218</v>
      </c>
    </row>
    <row r="408" spans="1:39" ht="15" customHeight="1">
      <c r="A408" s="6"/>
      <c r="B408" s="5"/>
      <c r="C408" s="85" t="s">
        <v>94</v>
      </c>
      <c r="D408" s="901" t="str">
        <f>IF(CNGE_2024_M1_Secc1_Sub1!$D49="","",CNGE_2024_M1_Secc1_Sub1!$D49)</f>
        <v>SECRETARIA DE FINANZAS Y PLANEACION</v>
      </c>
      <c r="E408" s="901"/>
      <c r="F408" s="901"/>
      <c r="G408" s="901"/>
      <c r="H408" s="901"/>
      <c r="I408" s="901"/>
      <c r="J408" s="901"/>
      <c r="K408" s="901"/>
      <c r="L408" s="901"/>
      <c r="M408" s="901"/>
      <c r="N408" s="901"/>
      <c r="O408" s="901"/>
      <c r="P408" s="560"/>
      <c r="Q408" s="561"/>
      <c r="R408" s="561"/>
      <c r="S408" s="561"/>
      <c r="T408" s="561"/>
      <c r="U408" s="562"/>
      <c r="V408" s="510"/>
      <c r="W408" s="510"/>
      <c r="X408" s="510"/>
      <c r="Y408" s="510"/>
      <c r="Z408" s="510"/>
      <c r="AA408" s="112"/>
      <c r="AB408" s="112"/>
      <c r="AC408" s="112"/>
      <c r="AD408" s="112"/>
      <c r="AG408" s="269">
        <f t="shared" si="101"/>
        <v>0</v>
      </c>
      <c r="AH408" s="424">
        <f t="shared" si="102"/>
        <v>0</v>
      </c>
      <c r="AK408" s="290">
        <f t="shared" si="103"/>
        <v>0</v>
      </c>
      <c r="AL408" s="291" t="str">
        <f>IF(AK408=0,"",
IF(SUM($AK$401:AK408)=1,AM408,
IF($AK$521&gt;SUM($AK$401:AK408),_xlfn.CONCAT(", ",AM408),
IF($AK$521=SUM($AK$401:AK408),_xlfn.CONCAT(" y ",AM408)))))</f>
        <v/>
      </c>
      <c r="AM408" s="231" t="s">
        <v>6219</v>
      </c>
    </row>
    <row r="409" spans="1:39" ht="15" customHeight="1">
      <c r="A409" s="6"/>
      <c r="B409" s="5"/>
      <c r="C409" s="85" t="s">
        <v>95</v>
      </c>
      <c r="D409" s="901" t="str">
        <f>IF(CNGE_2024_M1_Secc1_Sub1!$D50="","",CNGE_2024_M1_Secc1_Sub1!$D50)</f>
        <v>COORDINACION GENERAL DE COMUNICACION SOCIAL</v>
      </c>
      <c r="E409" s="901"/>
      <c r="F409" s="901"/>
      <c r="G409" s="901"/>
      <c r="H409" s="901"/>
      <c r="I409" s="901"/>
      <c r="J409" s="901"/>
      <c r="K409" s="901"/>
      <c r="L409" s="901"/>
      <c r="M409" s="901"/>
      <c r="N409" s="901"/>
      <c r="O409" s="901"/>
      <c r="P409" s="560"/>
      <c r="Q409" s="561"/>
      <c r="R409" s="561"/>
      <c r="S409" s="561"/>
      <c r="T409" s="561"/>
      <c r="U409" s="562"/>
      <c r="V409" s="510"/>
      <c r="W409" s="510"/>
      <c r="X409" s="510"/>
      <c r="Y409" s="510"/>
      <c r="Z409" s="510"/>
      <c r="AA409" s="112"/>
      <c r="AB409" s="112"/>
      <c r="AC409" s="112"/>
      <c r="AD409" s="112"/>
      <c r="AG409" s="269">
        <f t="shared" si="101"/>
        <v>0</v>
      </c>
      <c r="AH409" s="424">
        <f t="shared" si="102"/>
        <v>0</v>
      </c>
      <c r="AK409" s="290">
        <f t="shared" si="103"/>
        <v>0</v>
      </c>
      <c r="AL409" s="291" t="str">
        <f>IF(AK409=0,"",
IF(SUM($AK$401:AK409)=1,AM409,
IF($AK$521&gt;SUM($AK$401:AK409),_xlfn.CONCAT(", ",AM409),
IF($AK$521=SUM($AK$401:AK409),_xlfn.CONCAT(" y ",AM409)))))</f>
        <v/>
      </c>
      <c r="AM409" s="231" t="s">
        <v>6220</v>
      </c>
    </row>
    <row r="410" spans="1:39" ht="15" customHeight="1">
      <c r="A410" s="6"/>
      <c r="B410" s="5"/>
      <c r="C410" s="235" t="s">
        <v>97</v>
      </c>
      <c r="D410" s="901" t="str">
        <f>IF(CNGE_2024_M1_Secc1_Sub1!$D51="","",CNGE_2024_M1_Secc1_Sub1!$D51)</f>
        <v>CONTRALORIA GENERAL</v>
      </c>
      <c r="E410" s="901"/>
      <c r="F410" s="901"/>
      <c r="G410" s="901"/>
      <c r="H410" s="901"/>
      <c r="I410" s="901"/>
      <c r="J410" s="901"/>
      <c r="K410" s="901"/>
      <c r="L410" s="901"/>
      <c r="M410" s="901"/>
      <c r="N410" s="901"/>
      <c r="O410" s="901"/>
      <c r="P410" s="560"/>
      <c r="Q410" s="561"/>
      <c r="R410" s="561"/>
      <c r="S410" s="561"/>
      <c r="T410" s="561"/>
      <c r="U410" s="562"/>
      <c r="V410" s="510"/>
      <c r="W410" s="510"/>
      <c r="X410" s="510"/>
      <c r="Y410" s="510"/>
      <c r="Z410" s="510"/>
      <c r="AA410" s="112"/>
      <c r="AB410" s="112"/>
      <c r="AC410" s="112"/>
      <c r="AD410" s="112"/>
      <c r="AG410" s="269">
        <f t="shared" si="101"/>
        <v>0</v>
      </c>
      <c r="AH410" s="424">
        <f t="shared" si="102"/>
        <v>0</v>
      </c>
      <c r="AK410" s="290">
        <f t="shared" si="103"/>
        <v>0</v>
      </c>
      <c r="AL410" s="291" t="str">
        <f>IF(AK410=0,"",
IF(SUM($AK$401:AK410)=1,AM410,
IF($AK$521&gt;SUM($AK$401:AK410),_xlfn.CONCAT(", ",AM410),
IF($AK$521=SUM($AK$401:AK410),_xlfn.CONCAT(" y ",AM410)))))</f>
        <v/>
      </c>
      <c r="AM410" s="231" t="s">
        <v>6221</v>
      </c>
    </row>
    <row r="411" spans="1:39" ht="15" customHeight="1">
      <c r="A411" s="6"/>
      <c r="B411" s="5"/>
      <c r="C411" s="85" t="s">
        <v>98</v>
      </c>
      <c r="D411" s="901" t="str">
        <f>IF(CNGE_2024_M1_Secc1_Sub1!$D52="","",CNGE_2024_M1_Secc1_Sub1!$D52)</f>
        <v>SECRETARIA DE INFRAESTRUCTURA Y OBRAS PUBLICAS</v>
      </c>
      <c r="E411" s="901"/>
      <c r="F411" s="901"/>
      <c r="G411" s="901"/>
      <c r="H411" s="901"/>
      <c r="I411" s="901"/>
      <c r="J411" s="901"/>
      <c r="K411" s="901"/>
      <c r="L411" s="901"/>
      <c r="M411" s="901"/>
      <c r="N411" s="901"/>
      <c r="O411" s="901"/>
      <c r="P411" s="560"/>
      <c r="Q411" s="561"/>
      <c r="R411" s="561"/>
      <c r="S411" s="561"/>
      <c r="T411" s="561"/>
      <c r="U411" s="562"/>
      <c r="V411" s="510"/>
      <c r="W411" s="510"/>
      <c r="X411" s="510"/>
      <c r="Y411" s="510"/>
      <c r="Z411" s="510"/>
      <c r="AA411" s="112"/>
      <c r="AB411" s="112"/>
      <c r="AC411" s="112"/>
      <c r="AD411" s="112"/>
      <c r="AG411" s="269">
        <f t="shared" si="101"/>
        <v>0</v>
      </c>
      <c r="AH411" s="424">
        <f t="shared" si="102"/>
        <v>0</v>
      </c>
      <c r="AK411" s="290">
        <f t="shared" si="103"/>
        <v>0</v>
      </c>
      <c r="AL411" s="291" t="str">
        <f>IF(AK411=0,"",
IF(SUM($AK$401:AK411)=1,AM411,
IF($AK$521&gt;SUM($AK$401:AK411),_xlfn.CONCAT(", ",AM411),
IF($AK$521=SUM($AK$401:AK411),_xlfn.CONCAT(" y ",AM411)))))</f>
        <v/>
      </c>
      <c r="AM411" s="231" t="s">
        <v>6222</v>
      </c>
    </row>
    <row r="412" spans="1:39" ht="15" customHeight="1">
      <c r="A412" s="6"/>
      <c r="B412" s="5"/>
      <c r="C412" s="85" t="s">
        <v>99</v>
      </c>
      <c r="D412" s="901" t="str">
        <f>IF(CNGE_2024_M1_Secc1_Sub1!$D53="","",CNGE_2024_M1_Secc1_Sub1!$D53)</f>
        <v>OFICINA DEL PROGRAMA DE GOBIERNO</v>
      </c>
      <c r="E412" s="901"/>
      <c r="F412" s="901"/>
      <c r="G412" s="901"/>
      <c r="H412" s="901"/>
      <c r="I412" s="901"/>
      <c r="J412" s="901"/>
      <c r="K412" s="901"/>
      <c r="L412" s="901"/>
      <c r="M412" s="901"/>
      <c r="N412" s="901"/>
      <c r="O412" s="901"/>
      <c r="P412" s="560"/>
      <c r="Q412" s="561"/>
      <c r="R412" s="561"/>
      <c r="S412" s="561"/>
      <c r="T412" s="561"/>
      <c r="U412" s="562"/>
      <c r="V412" s="510"/>
      <c r="W412" s="510"/>
      <c r="X412" s="510"/>
      <c r="Y412" s="510"/>
      <c r="Z412" s="510"/>
      <c r="AA412" s="112"/>
      <c r="AB412" s="112"/>
      <c r="AC412" s="112"/>
      <c r="AD412" s="112"/>
      <c r="AG412" s="269">
        <f t="shared" si="101"/>
        <v>0</v>
      </c>
      <c r="AH412" s="424">
        <f t="shared" si="102"/>
        <v>0</v>
      </c>
      <c r="AK412" s="290">
        <f t="shared" si="103"/>
        <v>0</v>
      </c>
      <c r="AL412" s="291" t="str">
        <f>IF(AK412=0,"",
IF(SUM($AK$401:AK412)=1,AM412,
IF($AK$521&gt;SUM($AK$401:AK412),_xlfn.CONCAT(", ",AM412),
IF($AK$521=SUM($AK$401:AK412),_xlfn.CONCAT(" y ",AM412)))))</f>
        <v/>
      </c>
      <c r="AM412" s="231" t="s">
        <v>6223</v>
      </c>
    </row>
    <row r="413" spans="1:39" ht="15" customHeight="1">
      <c r="A413" s="6"/>
      <c r="B413" s="5"/>
      <c r="C413" s="85" t="s">
        <v>100</v>
      </c>
      <c r="D413" s="901" t="str">
        <f>IF(CNGE_2024_M1_Secc1_Sub1!$D54="","",CNGE_2024_M1_Secc1_Sub1!$D54)</f>
        <v>SECRETARIA DE SEGURIDAD PUBLICA</v>
      </c>
      <c r="E413" s="901"/>
      <c r="F413" s="901"/>
      <c r="G413" s="901"/>
      <c r="H413" s="901"/>
      <c r="I413" s="901"/>
      <c r="J413" s="901"/>
      <c r="K413" s="901"/>
      <c r="L413" s="901"/>
      <c r="M413" s="901"/>
      <c r="N413" s="901"/>
      <c r="O413" s="901"/>
      <c r="P413" s="560"/>
      <c r="Q413" s="561"/>
      <c r="R413" s="561"/>
      <c r="S413" s="561"/>
      <c r="T413" s="561"/>
      <c r="U413" s="562"/>
      <c r="V413" s="510"/>
      <c r="W413" s="510"/>
      <c r="X413" s="510"/>
      <c r="Y413" s="510"/>
      <c r="Z413" s="510"/>
      <c r="AA413" s="112"/>
      <c r="AB413" s="112"/>
      <c r="AC413" s="112"/>
      <c r="AD413" s="112"/>
      <c r="AG413" s="269">
        <f t="shared" si="101"/>
        <v>0</v>
      </c>
      <c r="AH413" s="424">
        <f t="shared" si="102"/>
        <v>0</v>
      </c>
      <c r="AK413" s="290">
        <f t="shared" si="103"/>
        <v>0</v>
      </c>
      <c r="AL413" s="291" t="str">
        <f>IF(AK413=0,"",
IF(SUM($AK$401:AK413)=1,AM413,
IF($AK$521&gt;SUM($AK$401:AK413),_xlfn.CONCAT(", ",AM413),
IF($AK$521=SUM($AK$401:AK413),_xlfn.CONCAT(" y ",AM413)))))</f>
        <v/>
      </c>
      <c r="AM413" s="231" t="s">
        <v>6224</v>
      </c>
    </row>
    <row r="414" spans="1:39" ht="30" customHeight="1">
      <c r="A414" s="6"/>
      <c r="B414" s="5"/>
      <c r="C414" s="85" t="s">
        <v>101</v>
      </c>
      <c r="D414" s="901" t="str">
        <f>IF(CNGE_2024_M1_Secc1_Sub1!$D55="","",CNGE_2024_M1_Secc1_Sub1!$D55)</f>
        <v>SECRETARIA DE TRABAJO PREVISION SOCIAL Y PRODUCTIVIDAD</v>
      </c>
      <c r="E414" s="901"/>
      <c r="F414" s="901"/>
      <c r="G414" s="901"/>
      <c r="H414" s="901"/>
      <c r="I414" s="901"/>
      <c r="J414" s="901"/>
      <c r="K414" s="901"/>
      <c r="L414" s="901"/>
      <c r="M414" s="901"/>
      <c r="N414" s="901"/>
      <c r="O414" s="901"/>
      <c r="P414" s="560"/>
      <c r="Q414" s="561"/>
      <c r="R414" s="561"/>
      <c r="S414" s="561"/>
      <c r="T414" s="561"/>
      <c r="U414" s="562"/>
      <c r="V414" s="510"/>
      <c r="W414" s="510"/>
      <c r="X414" s="510"/>
      <c r="Y414" s="510"/>
      <c r="Z414" s="510"/>
      <c r="AA414" s="112"/>
      <c r="AB414" s="112"/>
      <c r="AC414" s="112"/>
      <c r="AD414" s="112"/>
      <c r="AG414" s="269">
        <f t="shared" si="101"/>
        <v>0</v>
      </c>
      <c r="AH414" s="424">
        <f t="shared" si="102"/>
        <v>0</v>
      </c>
      <c r="AK414" s="290">
        <f t="shared" si="103"/>
        <v>0</v>
      </c>
      <c r="AL414" s="291" t="str">
        <f>IF(AK414=0,"",
IF(SUM($AK$401:AK414)=1,AM414,
IF($AK$521&gt;SUM($AK$401:AK414),_xlfn.CONCAT(", ",AM414),
IF($AK$521=SUM($AK$401:AK414),_xlfn.CONCAT(" y ",AM414)))))</f>
        <v/>
      </c>
      <c r="AM414" s="231" t="s">
        <v>6225</v>
      </c>
    </row>
    <row r="415" spans="1:39" ht="15" customHeight="1">
      <c r="A415" s="6"/>
      <c r="B415" s="5"/>
      <c r="C415" s="85" t="s">
        <v>102</v>
      </c>
      <c r="D415" s="901" t="str">
        <f>IF(CNGE_2024_M1_Secc1_Sub1!$D56="","",CNGE_2024_M1_Secc1_Sub1!$D56)</f>
        <v>SECRETARIA DE TURISMO Y CULTURA</v>
      </c>
      <c r="E415" s="901"/>
      <c r="F415" s="901"/>
      <c r="G415" s="901"/>
      <c r="H415" s="901"/>
      <c r="I415" s="901"/>
      <c r="J415" s="901"/>
      <c r="K415" s="901"/>
      <c r="L415" s="901"/>
      <c r="M415" s="901"/>
      <c r="N415" s="901"/>
      <c r="O415" s="901"/>
      <c r="P415" s="560"/>
      <c r="Q415" s="561"/>
      <c r="R415" s="561"/>
      <c r="S415" s="561"/>
      <c r="T415" s="561"/>
      <c r="U415" s="562"/>
      <c r="V415" s="510"/>
      <c r="W415" s="510"/>
      <c r="X415" s="510"/>
      <c r="Y415" s="510"/>
      <c r="Z415" s="510"/>
      <c r="AA415" s="112"/>
      <c r="AB415" s="112"/>
      <c r="AC415" s="112"/>
      <c r="AD415" s="112"/>
      <c r="AG415" s="269">
        <f t="shared" si="101"/>
        <v>0</v>
      </c>
      <c r="AH415" s="424">
        <f t="shared" si="102"/>
        <v>0</v>
      </c>
      <c r="AK415" s="290">
        <f t="shared" si="103"/>
        <v>0</v>
      </c>
      <c r="AL415" s="291" t="str">
        <f>IF(AK415=0,"",
IF(SUM($AK$401:AK415)=1,AM415,
IF($AK$521&gt;SUM($AK$401:AK415),_xlfn.CONCAT(", ",AM415),
IF($AK$521=SUM($AK$401:AK415),_xlfn.CONCAT(" y ",AM415)))))</f>
        <v/>
      </c>
      <c r="AM415" s="231" t="s">
        <v>6226</v>
      </c>
    </row>
    <row r="416" spans="1:39" ht="15" customHeight="1">
      <c r="A416" s="6"/>
      <c r="B416" s="5"/>
      <c r="C416" s="85" t="s">
        <v>103</v>
      </c>
      <c r="D416" s="901" t="str">
        <f>IF(CNGE_2024_M1_Secc1_Sub1!$D57="","",CNGE_2024_M1_Secc1_Sub1!$D57)</f>
        <v>SECRETARIA DE PROTECCION CIVIL</v>
      </c>
      <c r="E416" s="901"/>
      <c r="F416" s="901"/>
      <c r="G416" s="901"/>
      <c r="H416" s="901"/>
      <c r="I416" s="901"/>
      <c r="J416" s="901"/>
      <c r="K416" s="901"/>
      <c r="L416" s="901"/>
      <c r="M416" s="901"/>
      <c r="N416" s="901"/>
      <c r="O416" s="901"/>
      <c r="P416" s="560"/>
      <c r="Q416" s="561"/>
      <c r="R416" s="561"/>
      <c r="S416" s="561"/>
      <c r="T416" s="561"/>
      <c r="U416" s="562"/>
      <c r="V416" s="510"/>
      <c r="W416" s="510"/>
      <c r="X416" s="510"/>
      <c r="Y416" s="510"/>
      <c r="Z416" s="510"/>
      <c r="AA416" s="112"/>
      <c r="AB416" s="112"/>
      <c r="AC416" s="112"/>
      <c r="AD416" s="112"/>
      <c r="AG416" s="269">
        <f t="shared" si="101"/>
        <v>0</v>
      </c>
      <c r="AH416" s="424">
        <f t="shared" si="102"/>
        <v>0</v>
      </c>
      <c r="AK416" s="290">
        <f t="shared" si="103"/>
        <v>0</v>
      </c>
      <c r="AL416" s="291" t="str">
        <f>IF(AK416=0,"",
IF(SUM($AK$401:AK416)=1,AM416,
IF($AK$521&gt;SUM($AK$401:AK416),_xlfn.CONCAT(", ",AM416),
IF($AK$521=SUM($AK$401:AK416),_xlfn.CONCAT(" y ",AM416)))))</f>
        <v/>
      </c>
      <c r="AM416" s="231" t="s">
        <v>6227</v>
      </c>
    </row>
    <row r="417" spans="1:39" ht="15" customHeight="1">
      <c r="A417" s="6"/>
      <c r="B417" s="5"/>
      <c r="C417" s="85" t="s">
        <v>104</v>
      </c>
      <c r="D417" s="901" t="str">
        <f>IF(CNGE_2024_M1_Secc1_Sub1!$D58="","",CNGE_2024_M1_Secc1_Sub1!$D58)</f>
        <v>SECRETARIA DE MEDIO AMBIENTE</v>
      </c>
      <c r="E417" s="901"/>
      <c r="F417" s="901"/>
      <c r="G417" s="901"/>
      <c r="H417" s="901"/>
      <c r="I417" s="901"/>
      <c r="J417" s="901"/>
      <c r="K417" s="901"/>
      <c r="L417" s="901"/>
      <c r="M417" s="901"/>
      <c r="N417" s="901"/>
      <c r="O417" s="901"/>
      <c r="P417" s="560"/>
      <c r="Q417" s="561"/>
      <c r="R417" s="561"/>
      <c r="S417" s="561"/>
      <c r="T417" s="561"/>
      <c r="U417" s="562"/>
      <c r="V417" s="510"/>
      <c r="W417" s="510"/>
      <c r="X417" s="510"/>
      <c r="Y417" s="510"/>
      <c r="Z417" s="510"/>
      <c r="AA417" s="112"/>
      <c r="AB417" s="112"/>
      <c r="AC417" s="112"/>
      <c r="AD417" s="112"/>
      <c r="AG417" s="269">
        <f t="shared" si="101"/>
        <v>0</v>
      </c>
      <c r="AH417" s="424">
        <f t="shared" si="102"/>
        <v>0</v>
      </c>
      <c r="AK417" s="290">
        <f t="shared" si="103"/>
        <v>0</v>
      </c>
      <c r="AL417" s="291" t="str">
        <f>IF(AK417=0,"",
IF(SUM($AK$401:AK417)=1,AM417,
IF($AK$521&gt;SUM($AK$401:AK417),_xlfn.CONCAT(", ",AM417),
IF($AK$521=SUM($AK$401:AK417),_xlfn.CONCAT(" y ",AM417)))))</f>
        <v/>
      </c>
      <c r="AM417" s="231" t="s">
        <v>6228</v>
      </c>
    </row>
    <row r="418" spans="1:39" ht="15" customHeight="1">
      <c r="A418" s="6"/>
      <c r="B418" s="5"/>
      <c r="C418" s="85" t="s">
        <v>105</v>
      </c>
      <c r="D418" s="901" t="str">
        <f>IF(CNGE_2024_M1_Secc1_Sub1!$D59="","",CNGE_2024_M1_Secc1_Sub1!$D59)</f>
        <v>SERVICIOS DE SALUD DE VERACRUZ</v>
      </c>
      <c r="E418" s="901"/>
      <c r="F418" s="901"/>
      <c r="G418" s="901"/>
      <c r="H418" s="901"/>
      <c r="I418" s="901"/>
      <c r="J418" s="901"/>
      <c r="K418" s="901"/>
      <c r="L418" s="901"/>
      <c r="M418" s="901"/>
      <c r="N418" s="901"/>
      <c r="O418" s="901"/>
      <c r="P418" s="560"/>
      <c r="Q418" s="561"/>
      <c r="R418" s="561"/>
      <c r="S418" s="561"/>
      <c r="T418" s="561"/>
      <c r="U418" s="562"/>
      <c r="V418" s="510"/>
      <c r="W418" s="510"/>
      <c r="X418" s="510"/>
      <c r="Y418" s="510"/>
      <c r="Z418" s="510"/>
      <c r="AA418" s="112"/>
      <c r="AB418" s="112"/>
      <c r="AC418" s="112"/>
      <c r="AD418" s="112"/>
      <c r="AG418" s="269">
        <f t="shared" si="101"/>
        <v>0</v>
      </c>
      <c r="AH418" s="424">
        <f t="shared" si="102"/>
        <v>0</v>
      </c>
      <c r="AK418" s="290">
        <f t="shared" si="103"/>
        <v>0</v>
      </c>
      <c r="AL418" s="291" t="str">
        <f>IF(AK418=0,"",
IF(SUM($AK$401:AK418)=1,AM418,
IF($AK$521&gt;SUM($AK$401:AK418),_xlfn.CONCAT(", ",AM418),
IF($AK$521=SUM($AK$401:AK418),_xlfn.CONCAT(" y ",AM418)))))</f>
        <v/>
      </c>
      <c r="AM418" s="231" t="s">
        <v>6229</v>
      </c>
    </row>
    <row r="419" spans="1:39" ht="15" customHeight="1">
      <c r="A419" s="6"/>
      <c r="B419" s="5"/>
      <c r="C419" s="85" t="s">
        <v>106</v>
      </c>
      <c r="D419" s="901" t="str">
        <f>IF(CNGE_2024_M1_Secc1_Sub1!$D60="","",CNGE_2024_M1_Secc1_Sub1!$D60)</f>
        <v>SISTEMA PARA EL DESARROLLO INTEGRAL DE LA FAMILIA</v>
      </c>
      <c r="E419" s="901"/>
      <c r="F419" s="901"/>
      <c r="G419" s="901"/>
      <c r="H419" s="901"/>
      <c r="I419" s="901"/>
      <c r="J419" s="901"/>
      <c r="K419" s="901"/>
      <c r="L419" s="901"/>
      <c r="M419" s="901"/>
      <c r="N419" s="901"/>
      <c r="O419" s="901"/>
      <c r="P419" s="560"/>
      <c r="Q419" s="561"/>
      <c r="R419" s="561"/>
      <c r="S419" s="561"/>
      <c r="T419" s="561"/>
      <c r="U419" s="562"/>
      <c r="V419" s="510"/>
      <c r="W419" s="510"/>
      <c r="X419" s="510"/>
      <c r="Y419" s="510"/>
      <c r="Z419" s="510"/>
      <c r="AA419" s="112"/>
      <c r="AB419" s="112"/>
      <c r="AC419" s="112"/>
      <c r="AD419" s="112"/>
      <c r="AG419" s="269">
        <f t="shared" si="101"/>
        <v>0</v>
      </c>
      <c r="AH419" s="424">
        <f t="shared" si="102"/>
        <v>0</v>
      </c>
      <c r="AK419" s="290">
        <f t="shared" si="103"/>
        <v>0</v>
      </c>
      <c r="AL419" s="291" t="str">
        <f>IF(AK419=0,"",
IF(SUM($AK$401:AK419)=1,AM419,
IF($AK$521&gt;SUM($AK$401:AK419),_xlfn.CONCAT(", ",AM419),
IF($AK$521=SUM($AK$401:AK419),_xlfn.CONCAT(" y ",AM419)))))</f>
        <v/>
      </c>
      <c r="AM419" s="231" t="s">
        <v>6230</v>
      </c>
    </row>
    <row r="420" spans="1:39" ht="15" customHeight="1">
      <c r="A420" s="6"/>
      <c r="B420" s="5"/>
      <c r="C420" s="85" t="s">
        <v>107</v>
      </c>
      <c r="D420" s="901" t="str">
        <f>IF(CNGE_2024_M1_Secc1_Sub1!$D61="","",CNGE_2024_M1_Secc1_Sub1!$D61)</f>
        <v>COMISION DE ARBITRAJE MEDICO</v>
      </c>
      <c r="E420" s="901"/>
      <c r="F420" s="901"/>
      <c r="G420" s="901"/>
      <c r="H420" s="901"/>
      <c r="I420" s="901"/>
      <c r="J420" s="901"/>
      <c r="K420" s="901"/>
      <c r="L420" s="901"/>
      <c r="M420" s="901"/>
      <c r="N420" s="901"/>
      <c r="O420" s="901"/>
      <c r="P420" s="560"/>
      <c r="Q420" s="561"/>
      <c r="R420" s="561"/>
      <c r="S420" s="561"/>
      <c r="T420" s="561"/>
      <c r="U420" s="562"/>
      <c r="V420" s="510"/>
      <c r="W420" s="510"/>
      <c r="X420" s="510"/>
      <c r="Y420" s="510"/>
      <c r="Z420" s="510"/>
      <c r="AA420" s="112"/>
      <c r="AB420" s="112"/>
      <c r="AC420" s="112"/>
      <c r="AD420" s="112"/>
      <c r="AG420" s="269">
        <f t="shared" si="101"/>
        <v>0</v>
      </c>
      <c r="AH420" s="424">
        <f t="shared" si="102"/>
        <v>0</v>
      </c>
      <c r="AK420" s="290">
        <f t="shared" si="103"/>
        <v>0</v>
      </c>
      <c r="AL420" s="291" t="str">
        <f>IF(AK420=0,"",
IF(SUM($AK$401:AK420)=1,AM420,
IF($AK$521&gt;SUM($AK$401:AK420),_xlfn.CONCAT(", ",AM420),
IF($AK$521=SUM($AK$401:AK420),_xlfn.CONCAT(" y ",AM420)))))</f>
        <v/>
      </c>
      <c r="AM420" s="231" t="s">
        <v>6231</v>
      </c>
    </row>
    <row r="421" spans="1:39" ht="15" customHeight="1">
      <c r="A421" s="6"/>
      <c r="B421" s="5"/>
      <c r="C421" s="85" t="s">
        <v>108</v>
      </c>
      <c r="D421" s="901" t="str">
        <f>IF(CNGE_2024_M1_Secc1_Sub1!$D62="","",CNGE_2024_M1_Secc1_Sub1!$D62)</f>
        <v>ACADEMIA VERACRUZANA DE LAS LENGUAS INDIGENAS</v>
      </c>
      <c r="E421" s="901"/>
      <c r="F421" s="901"/>
      <c r="G421" s="901"/>
      <c r="H421" s="901"/>
      <c r="I421" s="901"/>
      <c r="J421" s="901"/>
      <c r="K421" s="901"/>
      <c r="L421" s="901"/>
      <c r="M421" s="901"/>
      <c r="N421" s="901"/>
      <c r="O421" s="901"/>
      <c r="P421" s="560"/>
      <c r="Q421" s="561"/>
      <c r="R421" s="561"/>
      <c r="S421" s="561"/>
      <c r="T421" s="561"/>
      <c r="U421" s="562"/>
      <c r="V421" s="510"/>
      <c r="W421" s="510"/>
      <c r="X421" s="510"/>
      <c r="Y421" s="510"/>
      <c r="Z421" s="510"/>
      <c r="AA421" s="112"/>
      <c r="AB421" s="112"/>
      <c r="AC421" s="112"/>
      <c r="AD421" s="112"/>
      <c r="AG421" s="269">
        <f t="shared" si="101"/>
        <v>0</v>
      </c>
      <c r="AH421" s="424">
        <f t="shared" si="102"/>
        <v>0</v>
      </c>
      <c r="AK421" s="290">
        <f t="shared" si="103"/>
        <v>0</v>
      </c>
      <c r="AL421" s="291" t="str">
        <f>IF(AK421=0,"",
IF(SUM($AK$401:AK421)=1,AM421,
IF($AK$521&gt;SUM($AK$401:AK421),_xlfn.CONCAT(", ",AM421),
IF($AK$521=SUM($AK$401:AK421),_xlfn.CONCAT(" y ",AM421)))))</f>
        <v/>
      </c>
      <c r="AM421" s="231" t="s">
        <v>6232</v>
      </c>
    </row>
    <row r="422" spans="1:39" ht="15" customHeight="1">
      <c r="A422" s="6"/>
      <c r="B422" s="5"/>
      <c r="C422" s="85" t="s">
        <v>109</v>
      </c>
      <c r="D422" s="901" t="str">
        <f>IF(CNGE_2024_M1_Secc1_Sub1!$D63="","",CNGE_2024_M1_Secc1_Sub1!$D63)</f>
        <v>INSTITUTO VERACRUZANO DEL DEPORTE</v>
      </c>
      <c r="E422" s="901"/>
      <c r="F422" s="901"/>
      <c r="G422" s="901"/>
      <c r="H422" s="901"/>
      <c r="I422" s="901"/>
      <c r="J422" s="901"/>
      <c r="K422" s="901"/>
      <c r="L422" s="901"/>
      <c r="M422" s="901"/>
      <c r="N422" s="901"/>
      <c r="O422" s="901"/>
      <c r="P422" s="560"/>
      <c r="Q422" s="561"/>
      <c r="R422" s="561"/>
      <c r="S422" s="561"/>
      <c r="T422" s="561"/>
      <c r="U422" s="562"/>
      <c r="V422" s="510"/>
      <c r="W422" s="510"/>
      <c r="X422" s="510"/>
      <c r="Y422" s="510"/>
      <c r="Z422" s="510"/>
      <c r="AA422" s="112"/>
      <c r="AB422" s="112"/>
      <c r="AC422" s="112"/>
      <c r="AD422" s="112"/>
      <c r="AG422" s="269">
        <f t="shared" si="101"/>
        <v>0</v>
      </c>
      <c r="AH422" s="424">
        <f t="shared" si="102"/>
        <v>0</v>
      </c>
      <c r="AK422" s="290">
        <f t="shared" si="103"/>
        <v>0</v>
      </c>
      <c r="AL422" s="291" t="str">
        <f>IF(AK422=0,"",
IF(SUM($AK$401:AK422)=1,AM422,
IF($AK$521&gt;SUM($AK$401:AK422),_xlfn.CONCAT(", ",AM422),
IF($AK$521=SUM($AK$401:AK422),_xlfn.CONCAT(" y ",AM422)))))</f>
        <v/>
      </c>
      <c r="AM422" s="231" t="s">
        <v>6233</v>
      </c>
    </row>
    <row r="423" spans="1:39" ht="30" customHeight="1">
      <c r="A423" s="6"/>
      <c r="B423" s="5"/>
      <c r="C423" s="85" t="s">
        <v>110</v>
      </c>
      <c r="D423" s="901" t="str">
        <f>IF(CNGE_2024_M1_Secc1_Sub1!$D64="","",CNGE_2024_M1_Secc1_Sub1!$D64)</f>
        <v>INSTITUTO DE ESPACIOS EDUCATIVOS DEL ESTADO DE VERACRUZ</v>
      </c>
      <c r="E423" s="901"/>
      <c r="F423" s="901"/>
      <c r="G423" s="901"/>
      <c r="H423" s="901"/>
      <c r="I423" s="901"/>
      <c r="J423" s="901"/>
      <c r="K423" s="901"/>
      <c r="L423" s="901"/>
      <c r="M423" s="901"/>
      <c r="N423" s="901"/>
      <c r="O423" s="901"/>
      <c r="P423" s="560"/>
      <c r="Q423" s="561"/>
      <c r="R423" s="561"/>
      <c r="S423" s="561"/>
      <c r="T423" s="561"/>
      <c r="U423" s="562"/>
      <c r="V423" s="510"/>
      <c r="W423" s="510"/>
      <c r="X423" s="510"/>
      <c r="Y423" s="510"/>
      <c r="Z423" s="510"/>
      <c r="AA423" s="112"/>
      <c r="AB423" s="112"/>
      <c r="AC423" s="112"/>
      <c r="AD423" s="112"/>
      <c r="AG423" s="269">
        <f t="shared" si="101"/>
        <v>0</v>
      </c>
      <c r="AH423" s="424">
        <f t="shared" si="102"/>
        <v>0</v>
      </c>
      <c r="AK423" s="290">
        <f t="shared" si="103"/>
        <v>0</v>
      </c>
      <c r="AL423" s="291" t="str">
        <f>IF(AK423=0,"",
IF(SUM($AK$401:AK423)=1,AM423,
IF($AK$521&gt;SUM($AK$401:AK423),_xlfn.CONCAT(", ",AM423),
IF($AK$521=SUM($AK$401:AK423),_xlfn.CONCAT(" y ",AM423)))))</f>
        <v/>
      </c>
      <c r="AM423" s="231" t="s">
        <v>6234</v>
      </c>
    </row>
    <row r="424" spans="1:39" ht="15" customHeight="1">
      <c r="A424" s="6"/>
      <c r="B424" s="5"/>
      <c r="C424" s="85" t="s">
        <v>111</v>
      </c>
      <c r="D424" s="901" t="str">
        <f>IF(CNGE_2024_M1_Secc1_Sub1!$D65="","",CNGE_2024_M1_Secc1_Sub1!$D65)</f>
        <v>COLEGIO DE BACHILLERES DEL ESTADO DE VERACRUZ</v>
      </c>
      <c r="E424" s="901"/>
      <c r="F424" s="901"/>
      <c r="G424" s="901"/>
      <c r="H424" s="901"/>
      <c r="I424" s="901"/>
      <c r="J424" s="901"/>
      <c r="K424" s="901"/>
      <c r="L424" s="901"/>
      <c r="M424" s="901"/>
      <c r="N424" s="901"/>
      <c r="O424" s="901"/>
      <c r="P424" s="560"/>
      <c r="Q424" s="561"/>
      <c r="R424" s="561"/>
      <c r="S424" s="561"/>
      <c r="T424" s="561"/>
      <c r="U424" s="562"/>
      <c r="V424" s="510"/>
      <c r="W424" s="510"/>
      <c r="X424" s="510"/>
      <c r="Y424" s="510"/>
      <c r="Z424" s="510"/>
      <c r="AA424" s="112"/>
      <c r="AB424" s="112"/>
      <c r="AC424" s="112"/>
      <c r="AD424" s="112"/>
      <c r="AG424" s="269">
        <f t="shared" si="101"/>
        <v>0</v>
      </c>
      <c r="AH424" s="424">
        <f t="shared" si="102"/>
        <v>0</v>
      </c>
      <c r="AK424" s="290">
        <f t="shared" si="103"/>
        <v>0</v>
      </c>
      <c r="AL424" s="291" t="str">
        <f>IF(AK424=0,"",
IF(SUM($AK$401:AK424)=1,AM424,
IF($AK$521&gt;SUM($AK$401:AK424),_xlfn.CONCAT(", ",AM424),
IF($AK$521=SUM($AK$401:AK424),_xlfn.CONCAT(" y ",AM424)))))</f>
        <v/>
      </c>
      <c r="AM424" s="231" t="s">
        <v>6235</v>
      </c>
    </row>
    <row r="425" spans="1:39" ht="15" customHeight="1">
      <c r="A425" s="6"/>
      <c r="B425" s="5"/>
      <c r="C425" s="85" t="s">
        <v>112</v>
      </c>
      <c r="D425" s="901" t="str">
        <f>IF(CNGE_2024_M1_Secc1_Sub1!$D66="","",CNGE_2024_M1_Secc1_Sub1!$D66)</f>
        <v>INSTITUTO TECNOLOGICO SUPERIOR DE MISANTLA</v>
      </c>
      <c r="E425" s="901"/>
      <c r="F425" s="901"/>
      <c r="G425" s="901"/>
      <c r="H425" s="901"/>
      <c r="I425" s="901"/>
      <c r="J425" s="901"/>
      <c r="K425" s="901"/>
      <c r="L425" s="901"/>
      <c r="M425" s="901"/>
      <c r="N425" s="901"/>
      <c r="O425" s="901"/>
      <c r="P425" s="560"/>
      <c r="Q425" s="561"/>
      <c r="R425" s="561"/>
      <c r="S425" s="561"/>
      <c r="T425" s="561"/>
      <c r="U425" s="562"/>
      <c r="V425" s="510"/>
      <c r="W425" s="510"/>
      <c r="X425" s="510"/>
      <c r="Y425" s="510"/>
      <c r="Z425" s="510"/>
      <c r="AA425" s="112"/>
      <c r="AB425" s="112"/>
      <c r="AC425" s="112"/>
      <c r="AD425" s="112"/>
      <c r="AG425" s="269">
        <f t="shared" si="101"/>
        <v>0</v>
      </c>
      <c r="AH425" s="424">
        <f t="shared" si="102"/>
        <v>0</v>
      </c>
      <c r="AK425" s="290">
        <f t="shared" si="103"/>
        <v>0</v>
      </c>
      <c r="AL425" s="291" t="str">
        <f>IF(AK425=0,"",
IF(SUM($AK$401:AK425)=1,AM425,
IF($AK$521&gt;SUM($AK$401:AK425),_xlfn.CONCAT(", ",AM425),
IF($AK$521=SUM($AK$401:AK425),_xlfn.CONCAT(" y ",AM425)))))</f>
        <v/>
      </c>
      <c r="AM425" s="231" t="s">
        <v>6236</v>
      </c>
    </row>
    <row r="426" spans="1:39" ht="30" customHeight="1">
      <c r="A426" s="6"/>
      <c r="B426" s="5"/>
      <c r="C426" s="85" t="s">
        <v>113</v>
      </c>
      <c r="D426" s="901" t="str">
        <f>IF(CNGE_2024_M1_Secc1_Sub1!$D67="","",CNGE_2024_M1_Secc1_Sub1!$D67)</f>
        <v>INSTITUTO TECNOLOGICO SUPERIOR DE SAN ANDRES TUXTLA</v>
      </c>
      <c r="E426" s="901"/>
      <c r="F426" s="901"/>
      <c r="G426" s="901"/>
      <c r="H426" s="901"/>
      <c r="I426" s="901"/>
      <c r="J426" s="901"/>
      <c r="K426" s="901"/>
      <c r="L426" s="901"/>
      <c r="M426" s="901"/>
      <c r="N426" s="901"/>
      <c r="O426" s="901"/>
      <c r="P426" s="560"/>
      <c r="Q426" s="561"/>
      <c r="R426" s="561"/>
      <c r="S426" s="561"/>
      <c r="T426" s="561"/>
      <c r="U426" s="562"/>
      <c r="V426" s="510"/>
      <c r="W426" s="510"/>
      <c r="X426" s="510"/>
      <c r="Y426" s="510"/>
      <c r="Z426" s="510"/>
      <c r="AA426" s="112"/>
      <c r="AB426" s="112"/>
      <c r="AC426" s="112"/>
      <c r="AD426" s="112"/>
      <c r="AG426" s="269">
        <f t="shared" si="101"/>
        <v>0</v>
      </c>
      <c r="AH426" s="424">
        <f t="shared" si="102"/>
        <v>0</v>
      </c>
      <c r="AK426" s="290">
        <f t="shared" si="103"/>
        <v>0</v>
      </c>
      <c r="AL426" s="291" t="str">
        <f>IF(AK426=0,"",
IF(SUM($AK$401:AK426)=1,AM426,
IF($AK$521&gt;SUM($AK$401:AK426),_xlfn.CONCAT(", ",AM426),
IF($AK$521=SUM($AK$401:AK426),_xlfn.CONCAT(" y ",AM426)))))</f>
        <v/>
      </c>
      <c r="AM426" s="231" t="s">
        <v>6237</v>
      </c>
    </row>
    <row r="427" spans="1:39" ht="15" customHeight="1">
      <c r="A427" s="6"/>
      <c r="B427" s="5"/>
      <c r="C427" s="85" t="s">
        <v>114</v>
      </c>
      <c r="D427" s="901" t="str">
        <f>IF(CNGE_2024_M1_Secc1_Sub1!$D68="","",CNGE_2024_M1_Secc1_Sub1!$D68)</f>
        <v>INSTITUTO TECNOLOGICO SUPERIOR DE TANTOYUCA</v>
      </c>
      <c r="E427" s="901"/>
      <c r="F427" s="901"/>
      <c r="G427" s="901"/>
      <c r="H427" s="901"/>
      <c r="I427" s="901"/>
      <c r="J427" s="901"/>
      <c r="K427" s="901"/>
      <c r="L427" s="901"/>
      <c r="M427" s="901"/>
      <c r="N427" s="901"/>
      <c r="O427" s="901"/>
      <c r="P427" s="560"/>
      <c r="Q427" s="561"/>
      <c r="R427" s="561"/>
      <c r="S427" s="561"/>
      <c r="T427" s="561"/>
      <c r="U427" s="562"/>
      <c r="V427" s="510"/>
      <c r="W427" s="510"/>
      <c r="X427" s="510"/>
      <c r="Y427" s="510"/>
      <c r="Z427" s="510"/>
      <c r="AA427" s="112"/>
      <c r="AB427" s="112"/>
      <c r="AC427" s="112"/>
      <c r="AD427" s="112"/>
      <c r="AG427" s="269">
        <f t="shared" si="101"/>
        <v>0</v>
      </c>
      <c r="AH427" s="424">
        <f t="shared" si="102"/>
        <v>0</v>
      </c>
      <c r="AK427" s="290">
        <f t="shared" si="103"/>
        <v>0</v>
      </c>
      <c r="AL427" s="291" t="str">
        <f>IF(AK427=0,"",
IF(SUM($AK$401:AK427)=1,AM427,
IF($AK$521&gt;SUM($AK$401:AK427),_xlfn.CONCAT(", ",AM427),
IF($AK$521=SUM($AK$401:AK427),_xlfn.CONCAT(" y ",AM427)))))</f>
        <v/>
      </c>
      <c r="AM427" s="231" t="s">
        <v>6238</v>
      </c>
    </row>
    <row r="428" spans="1:39" ht="15" customHeight="1">
      <c r="A428" s="6"/>
      <c r="B428" s="5"/>
      <c r="C428" s="85" t="s">
        <v>115</v>
      </c>
      <c r="D428" s="901" t="str">
        <f>IF(CNGE_2024_M1_Secc1_Sub1!$D69="","",CNGE_2024_M1_Secc1_Sub1!$D69)</f>
        <v>INSTITUTO TECNOLOGICO SUPERIOR DE COSAMALOAPAN</v>
      </c>
      <c r="E428" s="901"/>
      <c r="F428" s="901"/>
      <c r="G428" s="901"/>
      <c r="H428" s="901"/>
      <c r="I428" s="901"/>
      <c r="J428" s="901"/>
      <c r="K428" s="901"/>
      <c r="L428" s="901"/>
      <c r="M428" s="901"/>
      <c r="N428" s="901"/>
      <c r="O428" s="901"/>
      <c r="P428" s="560"/>
      <c r="Q428" s="561"/>
      <c r="R428" s="561"/>
      <c r="S428" s="561"/>
      <c r="T428" s="561"/>
      <c r="U428" s="562"/>
      <c r="V428" s="510"/>
      <c r="W428" s="510"/>
      <c r="X428" s="510"/>
      <c r="Y428" s="510"/>
      <c r="Z428" s="510"/>
      <c r="AA428" s="112"/>
      <c r="AB428" s="112"/>
      <c r="AC428" s="112"/>
      <c r="AD428" s="112"/>
      <c r="AG428" s="269">
        <f t="shared" si="101"/>
        <v>0</v>
      </c>
      <c r="AH428" s="424">
        <f t="shared" si="102"/>
        <v>0</v>
      </c>
      <c r="AK428" s="290">
        <f t="shared" si="103"/>
        <v>0</v>
      </c>
      <c r="AL428" s="291" t="str">
        <f>IF(AK428=0,"",
IF(SUM($AK$401:AK428)=1,AM428,
IF($AK$521&gt;SUM($AK$401:AK428),_xlfn.CONCAT(", ",AM428),
IF($AK$521=SUM($AK$401:AK428),_xlfn.CONCAT(" y ",AM428)))))</f>
        <v/>
      </c>
      <c r="AM428" s="231" t="s">
        <v>6239</v>
      </c>
    </row>
    <row r="429" spans="1:39" ht="15" customHeight="1">
      <c r="A429" s="6"/>
      <c r="B429" s="5"/>
      <c r="C429" s="85" t="s">
        <v>116</v>
      </c>
      <c r="D429" s="901" t="str">
        <f>IF(CNGE_2024_M1_Secc1_Sub1!$D70="","",CNGE_2024_M1_Secc1_Sub1!$D70)</f>
        <v>INSTITUTO TECNOLOGICO SUPERIOR DE PANUCO</v>
      </c>
      <c r="E429" s="901"/>
      <c r="F429" s="901"/>
      <c r="G429" s="901"/>
      <c r="H429" s="901"/>
      <c r="I429" s="901"/>
      <c r="J429" s="901"/>
      <c r="K429" s="901"/>
      <c r="L429" s="901"/>
      <c r="M429" s="901"/>
      <c r="N429" s="901"/>
      <c r="O429" s="901"/>
      <c r="P429" s="560"/>
      <c r="Q429" s="561"/>
      <c r="R429" s="561"/>
      <c r="S429" s="561"/>
      <c r="T429" s="561"/>
      <c r="U429" s="562"/>
      <c r="V429" s="510"/>
      <c r="W429" s="510"/>
      <c r="X429" s="510"/>
      <c r="Y429" s="510"/>
      <c r="Z429" s="510"/>
      <c r="AA429" s="112"/>
      <c r="AB429" s="112"/>
      <c r="AC429" s="112"/>
      <c r="AD429" s="112"/>
      <c r="AG429" s="269">
        <f t="shared" si="101"/>
        <v>0</v>
      </c>
      <c r="AH429" s="424">
        <f t="shared" si="102"/>
        <v>0</v>
      </c>
      <c r="AK429" s="290">
        <f t="shared" si="103"/>
        <v>0</v>
      </c>
      <c r="AL429" s="291" t="str">
        <f>IF(AK429=0,"",
IF(SUM($AK$401:AK429)=1,AM429,
IF($AK$521&gt;SUM($AK$401:AK429),_xlfn.CONCAT(", ",AM429),
IF($AK$521=SUM($AK$401:AK429),_xlfn.CONCAT(" y ",AM429)))))</f>
        <v/>
      </c>
      <c r="AM429" s="231" t="s">
        <v>6240</v>
      </c>
    </row>
    <row r="430" spans="1:39" ht="15" customHeight="1">
      <c r="A430" s="6"/>
      <c r="B430" s="5"/>
      <c r="C430" s="85" t="s">
        <v>117</v>
      </c>
      <c r="D430" s="901" t="str">
        <f>IF(CNGE_2024_M1_Secc1_Sub1!$D71="","",CNGE_2024_M1_Secc1_Sub1!$D71)</f>
        <v>INSTITUTO TECNOLOGICO SUPERIOR DE POZA RICA</v>
      </c>
      <c r="E430" s="901"/>
      <c r="F430" s="901"/>
      <c r="G430" s="901"/>
      <c r="H430" s="901"/>
      <c r="I430" s="901"/>
      <c r="J430" s="901"/>
      <c r="K430" s="901"/>
      <c r="L430" s="901"/>
      <c r="M430" s="901"/>
      <c r="N430" s="901"/>
      <c r="O430" s="901"/>
      <c r="P430" s="560"/>
      <c r="Q430" s="561"/>
      <c r="R430" s="561"/>
      <c r="S430" s="561"/>
      <c r="T430" s="561"/>
      <c r="U430" s="562"/>
      <c r="V430" s="510"/>
      <c r="W430" s="510"/>
      <c r="X430" s="510"/>
      <c r="Y430" s="510"/>
      <c r="Z430" s="510"/>
      <c r="AA430" s="112"/>
      <c r="AB430" s="112"/>
      <c r="AC430" s="112"/>
      <c r="AD430" s="112"/>
      <c r="AG430" s="269">
        <f t="shared" si="101"/>
        <v>0</v>
      </c>
      <c r="AH430" s="424">
        <f t="shared" si="102"/>
        <v>0</v>
      </c>
      <c r="AK430" s="290">
        <f t="shared" si="103"/>
        <v>0</v>
      </c>
      <c r="AL430" s="291" t="str">
        <f>IF(AK430=0,"",
IF(SUM($AK$401:AK430)=1,AM430,
IF($AK$521&gt;SUM($AK$401:AK430),_xlfn.CONCAT(", ",AM430),
IF($AK$521=SUM($AK$401:AK430),_xlfn.CONCAT(" y ",AM430)))))</f>
        <v/>
      </c>
      <c r="AM430" s="231" t="s">
        <v>6241</v>
      </c>
    </row>
    <row r="431" spans="1:39" ht="15" customHeight="1">
      <c r="A431" s="6"/>
      <c r="B431" s="5"/>
      <c r="C431" s="85" t="s">
        <v>118</v>
      </c>
      <c r="D431" s="901" t="str">
        <f>IF(CNGE_2024_M1_Secc1_Sub1!$D72="","",CNGE_2024_M1_Secc1_Sub1!$D72)</f>
        <v>INSTITUTO TECNOLOGICO SUPERIOR DE XALAPA</v>
      </c>
      <c r="E431" s="901"/>
      <c r="F431" s="901"/>
      <c r="G431" s="901"/>
      <c r="H431" s="901"/>
      <c r="I431" s="901"/>
      <c r="J431" s="901"/>
      <c r="K431" s="901"/>
      <c r="L431" s="901"/>
      <c r="M431" s="901"/>
      <c r="N431" s="901"/>
      <c r="O431" s="901"/>
      <c r="P431" s="560"/>
      <c r="Q431" s="561"/>
      <c r="R431" s="561"/>
      <c r="S431" s="561"/>
      <c r="T431" s="561"/>
      <c r="U431" s="562"/>
      <c r="V431" s="510"/>
      <c r="W431" s="510"/>
      <c r="X431" s="510"/>
      <c r="Y431" s="510"/>
      <c r="Z431" s="510"/>
      <c r="AA431" s="112"/>
      <c r="AB431" s="112"/>
      <c r="AC431" s="112"/>
      <c r="AD431" s="112"/>
      <c r="AG431" s="269">
        <f t="shared" si="101"/>
        <v>0</v>
      </c>
      <c r="AH431" s="424">
        <f t="shared" si="102"/>
        <v>0</v>
      </c>
      <c r="AK431" s="290">
        <f t="shared" si="103"/>
        <v>0</v>
      </c>
      <c r="AL431" s="291" t="str">
        <f>IF(AK431=0,"",
IF(SUM($AK$401:AK431)=1,AM431,
IF($AK$521&gt;SUM($AK$401:AK431),_xlfn.CONCAT(", ",AM431),
IF($AK$521=SUM($AK$401:AK431),_xlfn.CONCAT(" y ",AM431)))))</f>
        <v/>
      </c>
      <c r="AM431" s="231" t="s">
        <v>6242</v>
      </c>
    </row>
    <row r="432" spans="1:39" ht="15" customHeight="1">
      <c r="A432" s="6"/>
      <c r="B432" s="5"/>
      <c r="C432" s="85" t="s">
        <v>119</v>
      </c>
      <c r="D432" s="901" t="str">
        <f>IF(CNGE_2024_M1_Secc1_Sub1!$D73="","",CNGE_2024_M1_Secc1_Sub1!$D73)</f>
        <v>INSTITUTO TECNOLOGICO SUPERIOR DE COATZACOALCOS</v>
      </c>
      <c r="E432" s="901"/>
      <c r="F432" s="901"/>
      <c r="G432" s="901"/>
      <c r="H432" s="901"/>
      <c r="I432" s="901"/>
      <c r="J432" s="901"/>
      <c r="K432" s="901"/>
      <c r="L432" s="901"/>
      <c r="M432" s="901"/>
      <c r="N432" s="901"/>
      <c r="O432" s="901"/>
      <c r="P432" s="560"/>
      <c r="Q432" s="561"/>
      <c r="R432" s="561"/>
      <c r="S432" s="561"/>
      <c r="T432" s="561"/>
      <c r="U432" s="562"/>
      <c r="V432" s="510"/>
      <c r="W432" s="510"/>
      <c r="X432" s="510"/>
      <c r="Y432" s="510"/>
      <c r="Z432" s="510"/>
      <c r="AA432" s="112"/>
      <c r="AB432" s="112"/>
      <c r="AC432" s="112"/>
      <c r="AD432" s="112"/>
      <c r="AG432" s="269">
        <f t="shared" si="101"/>
        <v>0</v>
      </c>
      <c r="AH432" s="424">
        <f t="shared" si="102"/>
        <v>0</v>
      </c>
      <c r="AK432" s="290">
        <f t="shared" si="103"/>
        <v>0</v>
      </c>
      <c r="AL432" s="291" t="str">
        <f>IF(AK432=0,"",
IF(SUM($AK$401:AK432)=1,AM432,
IF($AK$521&gt;SUM($AK$401:AK432),_xlfn.CONCAT(", ",AM432),
IF($AK$521=SUM($AK$401:AK432),_xlfn.CONCAT(" y ",AM432)))))</f>
        <v/>
      </c>
      <c r="AM432" s="231" t="s">
        <v>6243</v>
      </c>
    </row>
    <row r="433" spans="1:39" ht="15" customHeight="1">
      <c r="A433" s="6"/>
      <c r="B433" s="5"/>
      <c r="C433" s="85" t="s">
        <v>120</v>
      </c>
      <c r="D433" s="901" t="str">
        <f>IF(CNGE_2024_M1_Secc1_Sub1!$D74="","",CNGE_2024_M1_Secc1_Sub1!$D74)</f>
        <v>INSTITUTO TECNOLOGICO SUPERIOR DE TIERRA BLANCA</v>
      </c>
      <c r="E433" s="901"/>
      <c r="F433" s="901"/>
      <c r="G433" s="901"/>
      <c r="H433" s="901"/>
      <c r="I433" s="901"/>
      <c r="J433" s="901"/>
      <c r="K433" s="901"/>
      <c r="L433" s="901"/>
      <c r="M433" s="901"/>
      <c r="N433" s="901"/>
      <c r="O433" s="901"/>
      <c r="P433" s="560"/>
      <c r="Q433" s="561"/>
      <c r="R433" s="561"/>
      <c r="S433" s="561"/>
      <c r="T433" s="561"/>
      <c r="U433" s="562"/>
      <c r="V433" s="510"/>
      <c r="W433" s="510"/>
      <c r="X433" s="510"/>
      <c r="Y433" s="510"/>
      <c r="Z433" s="510"/>
      <c r="AA433" s="112"/>
      <c r="AB433" s="112"/>
      <c r="AC433" s="112"/>
      <c r="AD433" s="112"/>
      <c r="AG433" s="269">
        <f t="shared" si="101"/>
        <v>0</v>
      </c>
      <c r="AH433" s="424">
        <f t="shared" si="102"/>
        <v>0</v>
      </c>
      <c r="AK433" s="290">
        <f t="shared" si="103"/>
        <v>0</v>
      </c>
      <c r="AL433" s="291" t="str">
        <f>IF(AK433=0,"",
IF(SUM($AK$401:AK433)=1,AM433,
IF($AK$521&gt;SUM($AK$401:AK433),_xlfn.CONCAT(", ",AM433),
IF($AK$521=SUM($AK$401:AK433),_xlfn.CONCAT(" y ",AM433)))))</f>
        <v/>
      </c>
      <c r="AM433" s="231" t="s">
        <v>6244</v>
      </c>
    </row>
    <row r="434" spans="1:39" ht="15" customHeight="1">
      <c r="A434" s="6"/>
      <c r="B434" s="5"/>
      <c r="C434" s="85" t="s">
        <v>121</v>
      </c>
      <c r="D434" s="901" t="str">
        <f>IF(CNGE_2024_M1_Secc1_Sub1!$D75="","",CNGE_2024_M1_Secc1_Sub1!$D75)</f>
        <v>INSTITUTO TECNOLOGICO SUPERIOR DE ALAMO</v>
      </c>
      <c r="E434" s="901"/>
      <c r="F434" s="901"/>
      <c r="G434" s="901"/>
      <c r="H434" s="901"/>
      <c r="I434" s="901"/>
      <c r="J434" s="901"/>
      <c r="K434" s="901"/>
      <c r="L434" s="901"/>
      <c r="M434" s="901"/>
      <c r="N434" s="901"/>
      <c r="O434" s="901"/>
      <c r="P434" s="560"/>
      <c r="Q434" s="561"/>
      <c r="R434" s="561"/>
      <c r="S434" s="561"/>
      <c r="T434" s="561"/>
      <c r="U434" s="562"/>
      <c r="V434" s="510"/>
      <c r="W434" s="510"/>
      <c r="X434" s="510"/>
      <c r="Y434" s="510"/>
      <c r="Z434" s="510"/>
      <c r="AA434" s="112"/>
      <c r="AB434" s="112"/>
      <c r="AC434" s="112"/>
      <c r="AD434" s="112"/>
      <c r="AG434" s="269">
        <f t="shared" si="101"/>
        <v>0</v>
      </c>
      <c r="AH434" s="424">
        <f t="shared" si="102"/>
        <v>0</v>
      </c>
      <c r="AK434" s="290">
        <f t="shared" si="103"/>
        <v>0</v>
      </c>
      <c r="AL434" s="291" t="str">
        <f>IF(AK434=0,"",
IF(SUM($AK$401:AK434)=1,AM434,
IF($AK$521&gt;SUM($AK$401:AK434),_xlfn.CONCAT(", ",AM434),
IF($AK$521=SUM($AK$401:AK434),_xlfn.CONCAT(" y ",AM434)))))</f>
        <v/>
      </c>
      <c r="AM434" s="231" t="s">
        <v>6245</v>
      </c>
    </row>
    <row r="435" spans="1:39" ht="15" customHeight="1">
      <c r="A435" s="6"/>
      <c r="B435" s="5"/>
      <c r="C435" s="85" t="s">
        <v>122</v>
      </c>
      <c r="D435" s="901" t="str">
        <f>IF(CNGE_2024_M1_Secc1_Sub1!$D76="","",CNGE_2024_M1_Secc1_Sub1!$D76)</f>
        <v>INSTITUTO TECNOLOGICO SUPERIOR DE ACAYUCAN</v>
      </c>
      <c r="E435" s="901"/>
      <c r="F435" s="901"/>
      <c r="G435" s="901"/>
      <c r="H435" s="901"/>
      <c r="I435" s="901"/>
      <c r="J435" s="901"/>
      <c r="K435" s="901"/>
      <c r="L435" s="901"/>
      <c r="M435" s="901"/>
      <c r="N435" s="901"/>
      <c r="O435" s="901"/>
      <c r="P435" s="560"/>
      <c r="Q435" s="561"/>
      <c r="R435" s="561"/>
      <c r="S435" s="561"/>
      <c r="T435" s="561"/>
      <c r="U435" s="562"/>
      <c r="V435" s="510"/>
      <c r="W435" s="510"/>
      <c r="X435" s="510"/>
      <c r="Y435" s="510"/>
      <c r="Z435" s="510"/>
      <c r="AA435" s="112"/>
      <c r="AB435" s="112"/>
      <c r="AC435" s="112"/>
      <c r="AD435" s="112"/>
      <c r="AG435" s="269">
        <f t="shared" si="101"/>
        <v>0</v>
      </c>
      <c r="AH435" s="424">
        <f t="shared" si="102"/>
        <v>0</v>
      </c>
      <c r="AK435" s="290">
        <f t="shared" si="103"/>
        <v>0</v>
      </c>
      <c r="AL435" s="291" t="str">
        <f>IF(AK435=0,"",
IF(SUM($AK$401:AK435)=1,AM435,
IF($AK$521&gt;SUM($AK$401:AK435),_xlfn.CONCAT(", ",AM435),
IF($AK$521=SUM($AK$401:AK435),_xlfn.CONCAT(" y ",AM435)))))</f>
        <v/>
      </c>
      <c r="AM435" s="231" t="s">
        <v>6246</v>
      </c>
    </row>
    <row r="436" spans="1:39" ht="15" customHeight="1">
      <c r="A436" s="6"/>
      <c r="B436" s="5"/>
      <c r="C436" s="85" t="s">
        <v>140</v>
      </c>
      <c r="D436" s="901" t="str">
        <f>IF(CNGE_2024_M1_Secc1_Sub1!$D77="","",CNGE_2024_M1_Secc1_Sub1!$D77)</f>
        <v>INSTITUTO TECNOLOGICO SUPERIOR DE LAS CHOAPAS</v>
      </c>
      <c r="E436" s="901"/>
      <c r="F436" s="901"/>
      <c r="G436" s="901"/>
      <c r="H436" s="901"/>
      <c r="I436" s="901"/>
      <c r="J436" s="901"/>
      <c r="K436" s="901"/>
      <c r="L436" s="901"/>
      <c r="M436" s="901"/>
      <c r="N436" s="901"/>
      <c r="O436" s="901"/>
      <c r="P436" s="560"/>
      <c r="Q436" s="561"/>
      <c r="R436" s="561"/>
      <c r="S436" s="561"/>
      <c r="T436" s="561"/>
      <c r="U436" s="562"/>
      <c r="V436" s="510"/>
      <c r="W436" s="510"/>
      <c r="X436" s="510"/>
      <c r="Y436" s="510"/>
      <c r="Z436" s="510"/>
      <c r="AA436" s="112"/>
      <c r="AB436" s="112"/>
      <c r="AC436" s="112"/>
      <c r="AD436" s="112"/>
      <c r="AG436" s="269">
        <f t="shared" si="101"/>
        <v>0</v>
      </c>
      <c r="AH436" s="424">
        <f t="shared" si="102"/>
        <v>0</v>
      </c>
      <c r="AK436" s="290">
        <f t="shared" si="103"/>
        <v>0</v>
      </c>
      <c r="AL436" s="291" t="str">
        <f>IF(AK436=0,"",
IF(SUM($AK$401:AK436)=1,AM436,
IF($AK$521&gt;SUM($AK$401:AK436),_xlfn.CONCAT(", ",AM436),
IF($AK$521=SUM($AK$401:AK436),_xlfn.CONCAT(" y ",AM436)))))</f>
        <v/>
      </c>
      <c r="AM436" s="231" t="s">
        <v>6247</v>
      </c>
    </row>
    <row r="437" spans="1:39" ht="15" customHeight="1">
      <c r="A437" s="6"/>
      <c r="B437" s="5"/>
      <c r="C437" s="85" t="s">
        <v>141</v>
      </c>
      <c r="D437" s="901" t="str">
        <f>IF(CNGE_2024_M1_Secc1_Sub1!$D78="","",CNGE_2024_M1_Secc1_Sub1!$D78)</f>
        <v>INSTITUTO TECNOLOGICO SUPERIOR DE HUATUSCO</v>
      </c>
      <c r="E437" s="901"/>
      <c r="F437" s="901"/>
      <c r="G437" s="901"/>
      <c r="H437" s="901"/>
      <c r="I437" s="901"/>
      <c r="J437" s="901"/>
      <c r="K437" s="901"/>
      <c r="L437" s="901"/>
      <c r="M437" s="901"/>
      <c r="N437" s="901"/>
      <c r="O437" s="901"/>
      <c r="P437" s="560"/>
      <c r="Q437" s="561"/>
      <c r="R437" s="561"/>
      <c r="S437" s="561"/>
      <c r="T437" s="561"/>
      <c r="U437" s="562"/>
      <c r="V437" s="510"/>
      <c r="W437" s="510"/>
      <c r="X437" s="510"/>
      <c r="Y437" s="510"/>
      <c r="Z437" s="510"/>
      <c r="AA437" s="112"/>
      <c r="AB437" s="112"/>
      <c r="AC437" s="112"/>
      <c r="AD437" s="112"/>
      <c r="AG437" s="269">
        <f t="shared" si="101"/>
        <v>0</v>
      </c>
      <c r="AH437" s="424">
        <f t="shared" si="102"/>
        <v>0</v>
      </c>
      <c r="AK437" s="290">
        <f t="shared" si="103"/>
        <v>0</v>
      </c>
      <c r="AL437" s="291" t="str">
        <f>IF(AK437=0,"",
IF(SUM($AK$401:AK437)=1,AM437,
IF($AK$521&gt;SUM($AK$401:AK437),_xlfn.CONCAT(", ",AM437),
IF($AK$521=SUM($AK$401:AK437),_xlfn.CONCAT(" y ",AM437)))))</f>
        <v/>
      </c>
      <c r="AM437" s="231" t="s">
        <v>6248</v>
      </c>
    </row>
    <row r="438" spans="1:39" ht="15" customHeight="1">
      <c r="A438" s="6"/>
      <c r="B438" s="5"/>
      <c r="C438" s="85" t="s">
        <v>142</v>
      </c>
      <c r="D438" s="901" t="str">
        <f>IF(CNGE_2024_M1_Secc1_Sub1!$D79="","",CNGE_2024_M1_Secc1_Sub1!$D79)</f>
        <v>INSTITUTO TECNOLOGICO SUPERIOR DE ALVARADO</v>
      </c>
      <c r="E438" s="901"/>
      <c r="F438" s="901"/>
      <c r="G438" s="901"/>
      <c r="H438" s="901"/>
      <c r="I438" s="901"/>
      <c r="J438" s="901"/>
      <c r="K438" s="901"/>
      <c r="L438" s="901"/>
      <c r="M438" s="901"/>
      <c r="N438" s="901"/>
      <c r="O438" s="901"/>
      <c r="P438" s="560"/>
      <c r="Q438" s="561"/>
      <c r="R438" s="561"/>
      <c r="S438" s="561"/>
      <c r="T438" s="561"/>
      <c r="U438" s="562"/>
      <c r="V438" s="510"/>
      <c r="W438" s="510"/>
      <c r="X438" s="510"/>
      <c r="Y438" s="510"/>
      <c r="Z438" s="510"/>
      <c r="AA438" s="112"/>
      <c r="AB438" s="112"/>
      <c r="AC438" s="112"/>
      <c r="AD438" s="112"/>
      <c r="AG438" s="269">
        <f t="shared" si="101"/>
        <v>0</v>
      </c>
      <c r="AH438" s="424">
        <f t="shared" si="102"/>
        <v>0</v>
      </c>
      <c r="AK438" s="290">
        <f t="shared" si="103"/>
        <v>0</v>
      </c>
      <c r="AL438" s="291" t="str">
        <f>IF(AK438=0,"",
IF(SUM($AK$401:AK438)=1,AM438,
IF($AK$521&gt;SUM($AK$401:AK438),_xlfn.CONCAT(", ",AM438),
IF($AK$521=SUM($AK$401:AK438),_xlfn.CONCAT(" y ",AM438)))))</f>
        <v/>
      </c>
      <c r="AM438" s="231" t="s">
        <v>6249</v>
      </c>
    </row>
    <row r="439" spans="1:39" ht="15" customHeight="1">
      <c r="A439" s="6"/>
      <c r="B439" s="5"/>
      <c r="C439" s="85" t="s">
        <v>143</v>
      </c>
      <c r="D439" s="901" t="str">
        <f>IF(CNGE_2024_M1_Secc1_Sub1!$D80="","",CNGE_2024_M1_Secc1_Sub1!$D80)</f>
        <v>INSTITUTO TECNOLOGICO SUPERIOR DE PEROTE</v>
      </c>
      <c r="E439" s="901"/>
      <c r="F439" s="901"/>
      <c r="G439" s="901"/>
      <c r="H439" s="901"/>
      <c r="I439" s="901"/>
      <c r="J439" s="901"/>
      <c r="K439" s="901"/>
      <c r="L439" s="901"/>
      <c r="M439" s="901"/>
      <c r="N439" s="901"/>
      <c r="O439" s="901"/>
      <c r="P439" s="560"/>
      <c r="Q439" s="561"/>
      <c r="R439" s="561"/>
      <c r="S439" s="561"/>
      <c r="T439" s="561"/>
      <c r="U439" s="562"/>
      <c r="V439" s="510"/>
      <c r="W439" s="510"/>
      <c r="X439" s="510"/>
      <c r="Y439" s="510"/>
      <c r="Z439" s="510"/>
      <c r="AA439" s="112"/>
      <c r="AB439" s="112"/>
      <c r="AC439" s="112"/>
      <c r="AD439" s="112"/>
      <c r="AG439" s="269">
        <f t="shared" si="101"/>
        <v>0</v>
      </c>
      <c r="AH439" s="424">
        <f t="shared" si="102"/>
        <v>0</v>
      </c>
      <c r="AK439" s="290">
        <f t="shared" si="103"/>
        <v>0</v>
      </c>
      <c r="AL439" s="291" t="str">
        <f>IF(AK439=0,"",
IF(SUM($AK$401:AK439)=1,AM439,
IF($AK$521&gt;SUM($AK$401:AK439),_xlfn.CONCAT(", ",AM439),
IF($AK$521=SUM($AK$401:AK439),_xlfn.CONCAT(" y ",AM439)))))</f>
        <v/>
      </c>
      <c r="AM439" s="231" t="s">
        <v>6250</v>
      </c>
    </row>
    <row r="440" spans="1:39" ht="15" customHeight="1">
      <c r="A440" s="6"/>
      <c r="B440" s="5"/>
      <c r="C440" s="85" t="s">
        <v>144</v>
      </c>
      <c r="D440" s="901" t="str">
        <f>IF(CNGE_2024_M1_Secc1_Sub1!$D81="","",CNGE_2024_M1_Secc1_Sub1!$D81)</f>
        <v>INSTITUTO TECNOLOGICO SUPERIOR DE ZONGOLICA</v>
      </c>
      <c r="E440" s="901"/>
      <c r="F440" s="901"/>
      <c r="G440" s="901"/>
      <c r="H440" s="901"/>
      <c r="I440" s="901"/>
      <c r="J440" s="901"/>
      <c r="K440" s="901"/>
      <c r="L440" s="901"/>
      <c r="M440" s="901"/>
      <c r="N440" s="901"/>
      <c r="O440" s="901"/>
      <c r="P440" s="560"/>
      <c r="Q440" s="561"/>
      <c r="R440" s="561"/>
      <c r="S440" s="561"/>
      <c r="T440" s="561"/>
      <c r="U440" s="562"/>
      <c r="V440" s="510"/>
      <c r="W440" s="510"/>
      <c r="X440" s="510"/>
      <c r="Y440" s="510"/>
      <c r="Z440" s="510"/>
      <c r="AA440" s="112"/>
      <c r="AB440" s="112"/>
      <c r="AC440" s="112"/>
      <c r="AD440" s="112"/>
      <c r="AG440" s="269">
        <f t="shared" si="101"/>
        <v>0</v>
      </c>
      <c r="AH440" s="424">
        <f t="shared" si="102"/>
        <v>0</v>
      </c>
      <c r="AK440" s="290">
        <f t="shared" si="103"/>
        <v>0</v>
      </c>
      <c r="AL440" s="291" t="str">
        <f>IF(AK440=0,"",
IF(SUM($AK$401:AK440)=1,AM440,
IF($AK$521&gt;SUM($AK$401:AK440),_xlfn.CONCAT(", ",AM440),
IF($AK$521=SUM($AK$401:AK440),_xlfn.CONCAT(" y ",AM440)))))</f>
        <v/>
      </c>
      <c r="AM440" s="231" t="s">
        <v>6251</v>
      </c>
    </row>
    <row r="441" spans="1:39" ht="15" customHeight="1">
      <c r="A441" s="6"/>
      <c r="B441" s="5"/>
      <c r="C441" s="85" t="s">
        <v>145</v>
      </c>
      <c r="D441" s="901" t="str">
        <f>IF(CNGE_2024_M1_Secc1_Sub1!$D82="","",CNGE_2024_M1_Secc1_Sub1!$D82)</f>
        <v>INSTITUTO TECNOLOGICO SUPERIOR DE NARANJOS</v>
      </c>
      <c r="E441" s="901"/>
      <c r="F441" s="901"/>
      <c r="G441" s="901"/>
      <c r="H441" s="901"/>
      <c r="I441" s="901"/>
      <c r="J441" s="901"/>
      <c r="K441" s="901"/>
      <c r="L441" s="901"/>
      <c r="M441" s="901"/>
      <c r="N441" s="901"/>
      <c r="O441" s="901"/>
      <c r="P441" s="560"/>
      <c r="Q441" s="561"/>
      <c r="R441" s="561"/>
      <c r="S441" s="561"/>
      <c r="T441" s="561"/>
      <c r="U441" s="562"/>
      <c r="V441" s="510"/>
      <c r="W441" s="510"/>
      <c r="X441" s="510"/>
      <c r="Y441" s="510"/>
      <c r="Z441" s="510"/>
      <c r="AA441" s="112"/>
      <c r="AB441" s="112"/>
      <c r="AC441" s="112"/>
      <c r="AD441" s="112"/>
      <c r="AG441" s="269">
        <f t="shared" si="101"/>
        <v>0</v>
      </c>
      <c r="AH441" s="424">
        <f t="shared" si="102"/>
        <v>0</v>
      </c>
      <c r="AK441" s="290">
        <f t="shared" si="103"/>
        <v>0</v>
      </c>
      <c r="AL441" s="291" t="str">
        <f>IF(AK441=0,"",
IF(SUM($AK$401:AK441)=1,AM441,
IF($AK$521&gt;SUM($AK$401:AK441),_xlfn.CONCAT(", ",AM441),
IF($AK$521=SUM($AK$401:AK441),_xlfn.CONCAT(" y ",AM441)))))</f>
        <v/>
      </c>
      <c r="AM441" s="231" t="s">
        <v>6252</v>
      </c>
    </row>
    <row r="442" spans="1:39" ht="15" customHeight="1">
      <c r="A442" s="6"/>
      <c r="B442" s="5"/>
      <c r="C442" s="85" t="s">
        <v>146</v>
      </c>
      <c r="D442" s="901" t="str">
        <f>IF(CNGE_2024_M1_Secc1_Sub1!$D83="","",CNGE_2024_M1_Secc1_Sub1!$D83)</f>
        <v>INSTITUTO TECNOLOGICO SUPERIOR DE CHICONTEPEC</v>
      </c>
      <c r="E442" s="901"/>
      <c r="F442" s="901"/>
      <c r="G442" s="901"/>
      <c r="H442" s="901"/>
      <c r="I442" s="901"/>
      <c r="J442" s="901"/>
      <c r="K442" s="901"/>
      <c r="L442" s="901"/>
      <c r="M442" s="901"/>
      <c r="N442" s="901"/>
      <c r="O442" s="901"/>
      <c r="P442" s="560"/>
      <c r="Q442" s="561"/>
      <c r="R442" s="561"/>
      <c r="S442" s="561"/>
      <c r="T442" s="561"/>
      <c r="U442" s="562"/>
      <c r="V442" s="510"/>
      <c r="W442" s="510"/>
      <c r="X442" s="510"/>
      <c r="Y442" s="510"/>
      <c r="Z442" s="510"/>
      <c r="AA442" s="112"/>
      <c r="AB442" s="112"/>
      <c r="AC442" s="112"/>
      <c r="AD442" s="112"/>
      <c r="AG442" s="269">
        <f t="shared" si="101"/>
        <v>0</v>
      </c>
      <c r="AH442" s="424">
        <f t="shared" si="102"/>
        <v>0</v>
      </c>
      <c r="AK442" s="290">
        <f t="shared" si="103"/>
        <v>0</v>
      </c>
      <c r="AL442" s="291" t="str">
        <f>IF(AK442=0,"",
IF(SUM($AK$401:AK442)=1,AM442,
IF($AK$521&gt;SUM($AK$401:AK442),_xlfn.CONCAT(", ",AM442),
IF($AK$521=SUM($AK$401:AK442),_xlfn.CONCAT(" y ",AM442)))))</f>
        <v/>
      </c>
      <c r="AM442" s="231" t="s">
        <v>6253</v>
      </c>
    </row>
    <row r="443" spans="1:39" ht="30" customHeight="1">
      <c r="A443" s="6"/>
      <c r="B443" s="5"/>
      <c r="C443" s="85" t="s">
        <v>147</v>
      </c>
      <c r="D443" s="901" t="str">
        <f>IF(CNGE_2024_M1_Secc1_Sub1!$D84="","",CNGE_2024_M1_Secc1_Sub1!$D84)</f>
        <v>INSTITUTO TECNOLOGICO SUPERIOR DE MARTINEZ DE LA TORRE</v>
      </c>
      <c r="E443" s="901"/>
      <c r="F443" s="901"/>
      <c r="G443" s="901"/>
      <c r="H443" s="901"/>
      <c r="I443" s="901"/>
      <c r="J443" s="901"/>
      <c r="K443" s="901"/>
      <c r="L443" s="901"/>
      <c r="M443" s="901"/>
      <c r="N443" s="901"/>
      <c r="O443" s="901"/>
      <c r="P443" s="560"/>
      <c r="Q443" s="561"/>
      <c r="R443" s="561"/>
      <c r="S443" s="561"/>
      <c r="T443" s="561"/>
      <c r="U443" s="562"/>
      <c r="V443" s="510"/>
      <c r="W443" s="510"/>
      <c r="X443" s="510"/>
      <c r="Y443" s="510"/>
      <c r="Z443" s="510"/>
      <c r="AA443" s="112"/>
      <c r="AB443" s="112"/>
      <c r="AC443" s="112"/>
      <c r="AD443" s="112"/>
      <c r="AG443" s="269">
        <f t="shared" si="101"/>
        <v>0</v>
      </c>
      <c r="AH443" s="424">
        <f t="shared" si="102"/>
        <v>0</v>
      </c>
      <c r="AK443" s="290">
        <f t="shared" si="103"/>
        <v>0</v>
      </c>
      <c r="AL443" s="291" t="str">
        <f>IF(AK443=0,"",
IF(SUM($AK$401:AK443)=1,AM443,
IF($AK$521&gt;SUM($AK$401:AK443),_xlfn.CONCAT(", ",AM443),
IF($AK$521=SUM($AK$401:AK443),_xlfn.CONCAT(" y ",AM443)))))</f>
        <v/>
      </c>
      <c r="AM443" s="231" t="s">
        <v>6254</v>
      </c>
    </row>
    <row r="444" spans="1:39" ht="15" customHeight="1">
      <c r="A444" s="6"/>
      <c r="B444" s="5"/>
      <c r="C444" s="85" t="s">
        <v>148</v>
      </c>
      <c r="D444" s="901" t="str">
        <f>IF(CNGE_2024_M1_Secc1_Sub1!$D85="","",CNGE_2024_M1_Secc1_Sub1!$D85)</f>
        <v>INSTITUTO TECNOLOGICO SUPERIOR DE JESUS CARRANZA</v>
      </c>
      <c r="E444" s="901"/>
      <c r="F444" s="901"/>
      <c r="G444" s="901"/>
      <c r="H444" s="901"/>
      <c r="I444" s="901"/>
      <c r="J444" s="901"/>
      <c r="K444" s="901"/>
      <c r="L444" s="901"/>
      <c r="M444" s="901"/>
      <c r="N444" s="901"/>
      <c r="O444" s="901"/>
      <c r="P444" s="560"/>
      <c r="Q444" s="561"/>
      <c r="R444" s="561"/>
      <c r="S444" s="561"/>
      <c r="T444" s="561"/>
      <c r="U444" s="562"/>
      <c r="V444" s="510"/>
      <c r="W444" s="510"/>
      <c r="X444" s="510"/>
      <c r="Y444" s="510"/>
      <c r="Z444" s="510"/>
      <c r="AA444" s="112"/>
      <c r="AB444" s="112"/>
      <c r="AC444" s="112"/>
      <c r="AD444" s="112"/>
      <c r="AG444" s="269">
        <f t="shared" si="101"/>
        <v>0</v>
      </c>
      <c r="AH444" s="424">
        <f t="shared" si="102"/>
        <v>0</v>
      </c>
      <c r="AK444" s="290">
        <f t="shared" si="103"/>
        <v>0</v>
      </c>
      <c r="AL444" s="291" t="str">
        <f>IF(AK444=0,"",
IF(SUM($AK$401:AK444)=1,AM444,
IF($AK$521&gt;SUM($AK$401:AK444),_xlfn.CONCAT(", ",AM444),
IF($AK$521=SUM($AK$401:AK444),_xlfn.CONCAT(" y ",AM444)))))</f>
        <v/>
      </c>
      <c r="AM444" s="231" t="s">
        <v>6255</v>
      </c>
    </row>
    <row r="445" spans="1:39" ht="15" customHeight="1">
      <c r="A445" s="6"/>
      <c r="B445" s="5"/>
      <c r="C445" s="85" t="s">
        <v>149</v>
      </c>
      <c r="D445" s="901" t="str">
        <f>IF(CNGE_2024_M1_Secc1_Sub1!$D86="","",CNGE_2024_M1_Secc1_Sub1!$D86)</f>
        <v>INSTITUTO TECNOLOGICO SUPERIOR DE RODRIGUEZ CLARA</v>
      </c>
      <c r="E445" s="901"/>
      <c r="F445" s="901"/>
      <c r="G445" s="901"/>
      <c r="H445" s="901"/>
      <c r="I445" s="901"/>
      <c r="J445" s="901"/>
      <c r="K445" s="901"/>
      <c r="L445" s="901"/>
      <c r="M445" s="901"/>
      <c r="N445" s="901"/>
      <c r="O445" s="901"/>
      <c r="P445" s="560"/>
      <c r="Q445" s="561"/>
      <c r="R445" s="561"/>
      <c r="S445" s="561"/>
      <c r="T445" s="561"/>
      <c r="U445" s="562"/>
      <c r="V445" s="510"/>
      <c r="W445" s="510"/>
      <c r="X445" s="510"/>
      <c r="Y445" s="510"/>
      <c r="Z445" s="510"/>
      <c r="AA445" s="112"/>
      <c r="AB445" s="112"/>
      <c r="AC445" s="112"/>
      <c r="AD445" s="112"/>
      <c r="AG445" s="269">
        <f t="shared" si="101"/>
        <v>0</v>
      </c>
      <c r="AH445" s="424">
        <f t="shared" si="102"/>
        <v>0</v>
      </c>
      <c r="AK445" s="290">
        <f t="shared" si="103"/>
        <v>0</v>
      </c>
      <c r="AL445" s="291" t="str">
        <f>IF(AK445=0,"",
IF(SUM($AK$401:AK445)=1,AM445,
IF($AK$521&gt;SUM($AK$401:AK445),_xlfn.CONCAT(", ",AM445),
IF($AK$521=SUM($AK$401:AK445),_xlfn.CONCAT(" y ",AM445)))))</f>
        <v/>
      </c>
      <c r="AM445" s="231" t="s">
        <v>6256</v>
      </c>
    </row>
    <row r="446" spans="1:39" ht="30" customHeight="1">
      <c r="A446" s="6"/>
      <c r="B446" s="5"/>
      <c r="C446" s="85" t="s">
        <v>150</v>
      </c>
      <c r="D446" s="901" t="str">
        <f>IF(CNGE_2024_M1_Secc1_Sub1!$D87="","",CNGE_2024_M1_Secc1_Sub1!$D87)</f>
        <v>INSTITUTO VERACRUZANO DE EDUCACION PARA LOS ADULTOS</v>
      </c>
      <c r="E446" s="901"/>
      <c r="F446" s="901"/>
      <c r="G446" s="901"/>
      <c r="H446" s="901"/>
      <c r="I446" s="901"/>
      <c r="J446" s="901"/>
      <c r="K446" s="901"/>
      <c r="L446" s="901"/>
      <c r="M446" s="901"/>
      <c r="N446" s="901"/>
      <c r="O446" s="901"/>
      <c r="P446" s="560"/>
      <c r="Q446" s="561"/>
      <c r="R446" s="561"/>
      <c r="S446" s="561"/>
      <c r="T446" s="561"/>
      <c r="U446" s="562"/>
      <c r="V446" s="510"/>
      <c r="W446" s="510"/>
      <c r="X446" s="510"/>
      <c r="Y446" s="510"/>
      <c r="Z446" s="510"/>
      <c r="AA446" s="112"/>
      <c r="AB446" s="112"/>
      <c r="AC446" s="112"/>
      <c r="AD446" s="112"/>
      <c r="AG446" s="269">
        <f t="shared" si="101"/>
        <v>0</v>
      </c>
      <c r="AH446" s="424">
        <f t="shared" si="102"/>
        <v>0</v>
      </c>
      <c r="AK446" s="290">
        <f t="shared" si="103"/>
        <v>0</v>
      </c>
      <c r="AL446" s="291" t="str">
        <f>IF(AK446=0,"",
IF(SUM($AK$401:AK446)=1,AM446,
IF($AK$521&gt;SUM($AK$401:AK446),_xlfn.CONCAT(", ",AM446),
IF($AK$521=SUM($AK$401:AK446),_xlfn.CONCAT(" y ",AM446)))))</f>
        <v/>
      </c>
      <c r="AM446" s="231" t="s">
        <v>6257</v>
      </c>
    </row>
    <row r="447" spans="1:39" ht="30" customHeight="1">
      <c r="A447" s="6"/>
      <c r="B447" s="5"/>
      <c r="C447" s="85" t="s">
        <v>151</v>
      </c>
      <c r="D447" s="901" t="str">
        <f>IF(CNGE_2024_M1_Secc1_Sub1!$D88="","",CNGE_2024_M1_Secc1_Sub1!$D88)</f>
        <v>COLEGIO NACIONAL DE EDUCACION PROFESIONAL TECNICA</v>
      </c>
      <c r="E447" s="901"/>
      <c r="F447" s="901"/>
      <c r="G447" s="901"/>
      <c r="H447" s="901"/>
      <c r="I447" s="901"/>
      <c r="J447" s="901"/>
      <c r="K447" s="901"/>
      <c r="L447" s="901"/>
      <c r="M447" s="901"/>
      <c r="N447" s="901"/>
      <c r="O447" s="901"/>
      <c r="P447" s="560"/>
      <c r="Q447" s="561"/>
      <c r="R447" s="561"/>
      <c r="S447" s="561"/>
      <c r="T447" s="561"/>
      <c r="U447" s="562"/>
      <c r="V447" s="510"/>
      <c r="W447" s="510"/>
      <c r="X447" s="510"/>
      <c r="Y447" s="510"/>
      <c r="Z447" s="510"/>
      <c r="AA447" s="112"/>
      <c r="AB447" s="112"/>
      <c r="AC447" s="112"/>
      <c r="AD447" s="112"/>
      <c r="AG447" s="269">
        <f t="shared" si="101"/>
        <v>0</v>
      </c>
      <c r="AH447" s="424">
        <f t="shared" si="102"/>
        <v>0</v>
      </c>
      <c r="AK447" s="290">
        <f t="shared" si="103"/>
        <v>0</v>
      </c>
      <c r="AL447" s="291" t="str">
        <f>IF(AK447=0,"",
IF(SUM($AK$401:AK447)=1,AM447,
IF($AK$521&gt;SUM($AK$401:AK447),_xlfn.CONCAT(", ",AM447),
IF($AK$521=SUM($AK$401:AK447),_xlfn.CONCAT(" y ",AM447)))))</f>
        <v/>
      </c>
      <c r="AM447" s="231" t="s">
        <v>6258</v>
      </c>
    </row>
    <row r="448" spans="1:39" ht="15" customHeight="1">
      <c r="A448" s="6"/>
      <c r="B448" s="5"/>
      <c r="C448" s="85" t="s">
        <v>152</v>
      </c>
      <c r="D448" s="901" t="str">
        <f>IF(CNGE_2024_M1_Secc1_Sub1!$D89="","",CNGE_2024_M1_Secc1_Sub1!$D89)</f>
        <v>UNIVERSIDAD TECNOLOGICA DEL SURESTE</v>
      </c>
      <c r="E448" s="901"/>
      <c r="F448" s="901"/>
      <c r="G448" s="901"/>
      <c r="H448" s="901"/>
      <c r="I448" s="901"/>
      <c r="J448" s="901"/>
      <c r="K448" s="901"/>
      <c r="L448" s="901"/>
      <c r="M448" s="901"/>
      <c r="N448" s="901"/>
      <c r="O448" s="901"/>
      <c r="P448" s="560"/>
      <c r="Q448" s="561"/>
      <c r="R448" s="561"/>
      <c r="S448" s="561"/>
      <c r="T448" s="561"/>
      <c r="U448" s="562"/>
      <c r="V448" s="510"/>
      <c r="W448" s="510"/>
      <c r="X448" s="510"/>
      <c r="Y448" s="510"/>
      <c r="Z448" s="510"/>
      <c r="AA448" s="112"/>
      <c r="AB448" s="112"/>
      <c r="AC448" s="112"/>
      <c r="AD448" s="112"/>
      <c r="AG448" s="269">
        <f t="shared" si="101"/>
        <v>0</v>
      </c>
      <c r="AH448" s="424">
        <f t="shared" si="102"/>
        <v>0</v>
      </c>
      <c r="AK448" s="290">
        <f t="shared" si="103"/>
        <v>0</v>
      </c>
      <c r="AL448" s="291" t="str">
        <f>IF(AK448=0,"",
IF(SUM($AK$401:AK448)=1,AM448,
IF($AK$521&gt;SUM($AK$401:AK448),_xlfn.CONCAT(", ",AM448),
IF($AK$521=SUM($AK$401:AK448),_xlfn.CONCAT(" y ",AM448)))))</f>
        <v/>
      </c>
      <c r="AM448" s="231" t="s">
        <v>6259</v>
      </c>
    </row>
    <row r="449" spans="1:39" ht="15" customHeight="1">
      <c r="A449" s="6"/>
      <c r="B449" s="5"/>
      <c r="C449" s="85" t="s">
        <v>153</v>
      </c>
      <c r="D449" s="901" t="str">
        <f>IF(CNGE_2024_M1_Secc1_Sub1!$D90="","",CNGE_2024_M1_Secc1_Sub1!$D90)</f>
        <v>UNIVERSIDAD TECNOLOGICA DEL CENTRO</v>
      </c>
      <c r="E449" s="901"/>
      <c r="F449" s="901"/>
      <c r="G449" s="901"/>
      <c r="H449" s="901"/>
      <c r="I449" s="901"/>
      <c r="J449" s="901"/>
      <c r="K449" s="901"/>
      <c r="L449" s="901"/>
      <c r="M449" s="901"/>
      <c r="N449" s="901"/>
      <c r="O449" s="901"/>
      <c r="P449" s="560"/>
      <c r="Q449" s="561"/>
      <c r="R449" s="561"/>
      <c r="S449" s="561"/>
      <c r="T449" s="561"/>
      <c r="U449" s="562"/>
      <c r="V449" s="510"/>
      <c r="W449" s="510"/>
      <c r="X449" s="510"/>
      <c r="Y449" s="510"/>
      <c r="Z449" s="510"/>
      <c r="AA449" s="112"/>
      <c r="AB449" s="112"/>
      <c r="AC449" s="112"/>
      <c r="AD449" s="112"/>
      <c r="AG449" s="269">
        <f t="shared" si="101"/>
        <v>0</v>
      </c>
      <c r="AH449" s="424">
        <f t="shared" si="102"/>
        <v>0</v>
      </c>
      <c r="AK449" s="290">
        <f t="shared" si="103"/>
        <v>0</v>
      </c>
      <c r="AL449" s="291" t="str">
        <f>IF(AK449=0,"",
IF(SUM($AK$401:AK449)=1,AM449,
IF($AK$521&gt;SUM($AK$401:AK449),_xlfn.CONCAT(", ",AM449),
IF($AK$521=SUM($AK$401:AK449),_xlfn.CONCAT(" y ",AM449)))))</f>
        <v/>
      </c>
      <c r="AM449" s="231" t="s">
        <v>6260</v>
      </c>
    </row>
    <row r="450" spans="1:39" ht="15" customHeight="1">
      <c r="A450" s="6"/>
      <c r="B450" s="5"/>
      <c r="C450" s="85" t="s">
        <v>154</v>
      </c>
      <c r="D450" s="901" t="str">
        <f>IF(CNGE_2024_M1_Secc1_Sub1!$D91="","",CNGE_2024_M1_Secc1_Sub1!$D91)</f>
        <v>UNIVERSIDAD TECNOLOGICA DE GUTIERREZ ZAMORA</v>
      </c>
      <c r="E450" s="901"/>
      <c r="F450" s="901"/>
      <c r="G450" s="901"/>
      <c r="H450" s="901"/>
      <c r="I450" s="901"/>
      <c r="J450" s="901"/>
      <c r="K450" s="901"/>
      <c r="L450" s="901"/>
      <c r="M450" s="901"/>
      <c r="N450" s="901"/>
      <c r="O450" s="901"/>
      <c r="P450" s="560"/>
      <c r="Q450" s="561"/>
      <c r="R450" s="561"/>
      <c r="S450" s="561"/>
      <c r="T450" s="561"/>
      <c r="U450" s="562"/>
      <c r="V450" s="510"/>
      <c r="W450" s="510"/>
      <c r="X450" s="510"/>
      <c r="Y450" s="510"/>
      <c r="Z450" s="510"/>
      <c r="AA450" s="112"/>
      <c r="AB450" s="112"/>
      <c r="AC450" s="112"/>
      <c r="AD450" s="112"/>
      <c r="AG450" s="269">
        <f t="shared" si="101"/>
        <v>0</v>
      </c>
      <c r="AH450" s="424">
        <f t="shared" si="102"/>
        <v>0</v>
      </c>
      <c r="AK450" s="290">
        <f t="shared" si="103"/>
        <v>0</v>
      </c>
      <c r="AL450" s="291" t="str">
        <f>IF(AK450=0,"",
IF(SUM($AK$401:AK450)=1,AM450,
IF($AK$521&gt;SUM($AK$401:AK450),_xlfn.CONCAT(", ",AM450),
IF($AK$521=SUM($AK$401:AK450),_xlfn.CONCAT(" y ",AM450)))))</f>
        <v/>
      </c>
      <c r="AM450" s="231" t="s">
        <v>6261</v>
      </c>
    </row>
    <row r="451" spans="1:39" ht="30" customHeight="1">
      <c r="A451" s="6"/>
      <c r="B451" s="5"/>
      <c r="C451" s="85" t="s">
        <v>155</v>
      </c>
      <c r="D451" s="901" t="str">
        <f>IF(CNGE_2024_M1_Secc1_Sub1!$D92="","",CNGE_2024_M1_Secc1_Sub1!$D92)</f>
        <v>CONSEJO VERACRUZANO DE INVESTIGACION CIENTIFICA Y DESARROLLO TECNOLOGICO</v>
      </c>
      <c r="E451" s="901"/>
      <c r="F451" s="901"/>
      <c r="G451" s="901"/>
      <c r="H451" s="901"/>
      <c r="I451" s="901"/>
      <c r="J451" s="901"/>
      <c r="K451" s="901"/>
      <c r="L451" s="901"/>
      <c r="M451" s="901"/>
      <c r="N451" s="901"/>
      <c r="O451" s="901"/>
      <c r="P451" s="560"/>
      <c r="Q451" s="561"/>
      <c r="R451" s="561"/>
      <c r="S451" s="561"/>
      <c r="T451" s="561"/>
      <c r="U451" s="562"/>
      <c r="V451" s="510"/>
      <c r="W451" s="510"/>
      <c r="X451" s="510"/>
      <c r="Y451" s="510"/>
      <c r="Z451" s="510"/>
      <c r="AA451" s="112"/>
      <c r="AB451" s="112"/>
      <c r="AC451" s="112"/>
      <c r="AD451" s="112"/>
      <c r="AG451" s="269">
        <f t="shared" si="101"/>
        <v>0</v>
      </c>
      <c r="AH451" s="424">
        <f t="shared" si="102"/>
        <v>0</v>
      </c>
      <c r="AK451" s="290">
        <f t="shared" si="103"/>
        <v>0</v>
      </c>
      <c r="AL451" s="291" t="str">
        <f>IF(AK451=0,"",
IF(SUM($AK$401:AK451)=1,AM451,
IF($AK$521&gt;SUM($AK$401:AK451),_xlfn.CONCAT(", ",AM451),
IF($AK$521=SUM($AK$401:AK451),_xlfn.CONCAT(" y ",AM451)))))</f>
        <v/>
      </c>
      <c r="AM451" s="231" t="s">
        <v>6262</v>
      </c>
    </row>
    <row r="452" spans="1:39" ht="15" customHeight="1">
      <c r="A452" s="6"/>
      <c r="B452" s="5"/>
      <c r="C452" s="85" t="s">
        <v>156</v>
      </c>
      <c r="D452" s="901" t="str">
        <f>IF(CNGE_2024_M1_Secc1_Sub1!$D93="","",CNGE_2024_M1_Secc1_Sub1!$D93)</f>
        <v>COLEGIO DE ESTUDIOS CIENTIFICOS Y TECNOLOGICOS</v>
      </c>
      <c r="E452" s="901"/>
      <c r="F452" s="901"/>
      <c r="G452" s="901"/>
      <c r="H452" s="901"/>
      <c r="I452" s="901"/>
      <c r="J452" s="901"/>
      <c r="K452" s="901"/>
      <c r="L452" s="901"/>
      <c r="M452" s="901"/>
      <c r="N452" s="901"/>
      <c r="O452" s="901"/>
      <c r="P452" s="560"/>
      <c r="Q452" s="561"/>
      <c r="R452" s="561"/>
      <c r="S452" s="561"/>
      <c r="T452" s="561"/>
      <c r="U452" s="562"/>
      <c r="V452" s="510"/>
      <c r="W452" s="510"/>
      <c r="X452" s="510"/>
      <c r="Y452" s="510"/>
      <c r="Z452" s="510"/>
      <c r="AA452" s="112"/>
      <c r="AB452" s="112"/>
      <c r="AC452" s="112"/>
      <c r="AD452" s="112"/>
      <c r="AG452" s="269">
        <f t="shared" si="101"/>
        <v>0</v>
      </c>
      <c r="AH452" s="424">
        <f t="shared" si="102"/>
        <v>0</v>
      </c>
      <c r="AK452" s="290">
        <f t="shared" si="103"/>
        <v>0</v>
      </c>
      <c r="AL452" s="291" t="str">
        <f>IF(AK452=0,"",
IF(SUM($AK$401:AK452)=1,AM452,
IF($AK$521&gt;SUM($AK$401:AK452),_xlfn.CONCAT(", ",AM452),
IF($AK$521=SUM($AK$401:AK452),_xlfn.CONCAT(" y ",AM452)))))</f>
        <v/>
      </c>
      <c r="AM452" s="231" t="s">
        <v>6263</v>
      </c>
    </row>
    <row r="453" spans="1:39" ht="15" customHeight="1">
      <c r="A453" s="6"/>
      <c r="B453" s="5"/>
      <c r="C453" s="85" t="s">
        <v>157</v>
      </c>
      <c r="D453" s="901" t="str">
        <f>IF(CNGE_2024_M1_Secc1_Sub1!$D94="","",CNGE_2024_M1_Secc1_Sub1!$D94)</f>
        <v>COLEGIO DE VERACRUZ</v>
      </c>
      <c r="E453" s="901"/>
      <c r="F453" s="901"/>
      <c r="G453" s="901"/>
      <c r="H453" s="901"/>
      <c r="I453" s="901"/>
      <c r="J453" s="901"/>
      <c r="K453" s="901"/>
      <c r="L453" s="901"/>
      <c r="M453" s="901"/>
      <c r="N453" s="901"/>
      <c r="O453" s="901"/>
      <c r="P453" s="560"/>
      <c r="Q453" s="561"/>
      <c r="R453" s="561"/>
      <c r="S453" s="561"/>
      <c r="T453" s="561"/>
      <c r="U453" s="562"/>
      <c r="V453" s="510"/>
      <c r="W453" s="510"/>
      <c r="X453" s="510"/>
      <c r="Y453" s="510"/>
      <c r="Z453" s="510"/>
      <c r="AA453" s="112"/>
      <c r="AB453" s="112"/>
      <c r="AC453" s="112"/>
      <c r="AD453" s="112"/>
      <c r="AG453" s="269">
        <f t="shared" si="101"/>
        <v>0</v>
      </c>
      <c r="AH453" s="424">
        <f t="shared" si="102"/>
        <v>0</v>
      </c>
      <c r="AK453" s="290">
        <f t="shared" si="103"/>
        <v>0</v>
      </c>
      <c r="AL453" s="291" t="str">
        <f>IF(AK453=0,"",
IF(SUM($AK$401:AK453)=1,AM453,
IF($AK$521&gt;SUM($AK$401:AK453),_xlfn.CONCAT(", ",AM453),
IF($AK$521=SUM($AK$401:AK453),_xlfn.CONCAT(" y ",AM453)))))</f>
        <v/>
      </c>
      <c r="AM453" s="231" t="s">
        <v>6264</v>
      </c>
    </row>
    <row r="454" spans="1:39" ht="15" customHeight="1">
      <c r="A454" s="6"/>
      <c r="B454" s="5"/>
      <c r="C454" s="85" t="s">
        <v>158</v>
      </c>
      <c r="D454" s="901" t="str">
        <f>IF(CNGE_2024_M1_Secc1_Sub1!$D95="","",CNGE_2024_M1_Secc1_Sub1!$D95)</f>
        <v>UNIVERSIDAD POLITECNICA DE HUATUSCO</v>
      </c>
      <c r="E454" s="901"/>
      <c r="F454" s="901"/>
      <c r="G454" s="901"/>
      <c r="H454" s="901"/>
      <c r="I454" s="901"/>
      <c r="J454" s="901"/>
      <c r="K454" s="901"/>
      <c r="L454" s="901"/>
      <c r="M454" s="901"/>
      <c r="N454" s="901"/>
      <c r="O454" s="901"/>
      <c r="P454" s="560"/>
      <c r="Q454" s="561"/>
      <c r="R454" s="561"/>
      <c r="S454" s="561"/>
      <c r="T454" s="561"/>
      <c r="U454" s="562"/>
      <c r="V454" s="510"/>
      <c r="W454" s="510"/>
      <c r="X454" s="510"/>
      <c r="Y454" s="510"/>
      <c r="Z454" s="510"/>
      <c r="AA454" s="112"/>
      <c r="AB454" s="112"/>
      <c r="AC454" s="112"/>
      <c r="AD454" s="112"/>
      <c r="AG454" s="269">
        <f t="shared" si="101"/>
        <v>0</v>
      </c>
      <c r="AH454" s="424">
        <f t="shared" si="102"/>
        <v>0</v>
      </c>
      <c r="AK454" s="290">
        <f t="shared" si="103"/>
        <v>0</v>
      </c>
      <c r="AL454" s="291" t="str">
        <f>IF(AK454=0,"",
IF(SUM($AK$401:AK454)=1,AM454,
IF($AK$521&gt;SUM($AK$401:AK454),_xlfn.CONCAT(", ",AM454),
IF($AK$521=SUM($AK$401:AK454),_xlfn.CONCAT(" y ",AM454)))))</f>
        <v/>
      </c>
      <c r="AM454" s="231" t="s">
        <v>6265</v>
      </c>
    </row>
    <row r="455" spans="1:39" ht="15" customHeight="1">
      <c r="A455" s="6"/>
      <c r="B455" s="5"/>
      <c r="C455" s="85" t="s">
        <v>159</v>
      </c>
      <c r="D455" s="901" t="str">
        <f>IF(CNGE_2024_M1_Secc1_Sub1!$D96="","",CNGE_2024_M1_Secc1_Sub1!$D96)</f>
        <v>UNIVERSIDAD POPULAR AUTONOMA DE VERACRUZ</v>
      </c>
      <c r="E455" s="901"/>
      <c r="F455" s="901"/>
      <c r="G455" s="901"/>
      <c r="H455" s="901"/>
      <c r="I455" s="901"/>
      <c r="J455" s="901"/>
      <c r="K455" s="901"/>
      <c r="L455" s="901"/>
      <c r="M455" s="901"/>
      <c r="N455" s="901"/>
      <c r="O455" s="901"/>
      <c r="P455" s="560"/>
      <c r="Q455" s="561"/>
      <c r="R455" s="561"/>
      <c r="S455" s="561"/>
      <c r="T455" s="561"/>
      <c r="U455" s="562"/>
      <c r="V455" s="510"/>
      <c r="W455" s="510"/>
      <c r="X455" s="510"/>
      <c r="Y455" s="510"/>
      <c r="Z455" s="510"/>
      <c r="AA455" s="112"/>
      <c r="AB455" s="112"/>
      <c r="AC455" s="112"/>
      <c r="AD455" s="112"/>
      <c r="AG455" s="269">
        <f t="shared" si="101"/>
        <v>0</v>
      </c>
      <c r="AH455" s="424">
        <f t="shared" si="102"/>
        <v>0</v>
      </c>
      <c r="AK455" s="290">
        <f t="shared" si="103"/>
        <v>0</v>
      </c>
      <c r="AL455" s="291" t="str">
        <f>IF(AK455=0,"",
IF(SUM($AK$401:AK455)=1,AM455,
IF($AK$521&gt;SUM($AK$401:AK455),_xlfn.CONCAT(", ",AM455),
IF($AK$521=SUM($AK$401:AK455),_xlfn.CONCAT(" y ",AM455)))))</f>
        <v/>
      </c>
      <c r="AM455" s="231" t="s">
        <v>6266</v>
      </c>
    </row>
    <row r="456" spans="1:39" ht="15" customHeight="1">
      <c r="A456" s="6"/>
      <c r="B456" s="5"/>
      <c r="C456" s="85" t="s">
        <v>160</v>
      </c>
      <c r="D456" s="901" t="str">
        <f>IF(CNGE_2024_M1_Secc1_Sub1!$D97="","",CNGE_2024_M1_Secc1_Sub1!$D97)</f>
        <v>INSTITUTO VERACRUZANO DE LA VIVIENDA</v>
      </c>
      <c r="E456" s="901"/>
      <c r="F456" s="901"/>
      <c r="G456" s="901"/>
      <c r="H456" s="901"/>
      <c r="I456" s="901"/>
      <c r="J456" s="901"/>
      <c r="K456" s="901"/>
      <c r="L456" s="901"/>
      <c r="M456" s="901"/>
      <c r="N456" s="901"/>
      <c r="O456" s="901"/>
      <c r="P456" s="560"/>
      <c r="Q456" s="561"/>
      <c r="R456" s="561"/>
      <c r="S456" s="561"/>
      <c r="T456" s="561"/>
      <c r="U456" s="562"/>
      <c r="V456" s="510"/>
      <c r="W456" s="510"/>
      <c r="X456" s="510"/>
      <c r="Y456" s="510"/>
      <c r="Z456" s="510"/>
      <c r="AA456" s="112"/>
      <c r="AB456" s="112"/>
      <c r="AC456" s="112"/>
      <c r="AD456" s="112"/>
      <c r="AG456" s="269">
        <f t="shared" si="101"/>
        <v>0</v>
      </c>
      <c r="AH456" s="424">
        <f t="shared" si="102"/>
        <v>0</v>
      </c>
      <c r="AK456" s="290">
        <f t="shared" si="103"/>
        <v>0</v>
      </c>
      <c r="AL456" s="291" t="str">
        <f>IF(AK456=0,"",
IF(SUM($AK$401:AK456)=1,AM456,
IF($AK$521&gt;SUM($AK$401:AK456),_xlfn.CONCAT(", ",AM456),
IF($AK$521=SUM($AK$401:AK456),_xlfn.CONCAT(" y ",AM456)))))</f>
        <v/>
      </c>
      <c r="AM456" s="231" t="s">
        <v>6267</v>
      </c>
    </row>
    <row r="457" spans="1:39" ht="15" customHeight="1">
      <c r="A457" s="6"/>
      <c r="B457" s="5"/>
      <c r="C457" s="85" t="s">
        <v>161</v>
      </c>
      <c r="D457" s="901" t="str">
        <f>IF(CNGE_2024_M1_Secc1_Sub1!$D98="","",CNGE_2024_M1_Secc1_Sub1!$D98)</f>
        <v>AGENCIA ESTATAL DE ENERGIA DEL ESTADO DE VERACRUZ</v>
      </c>
      <c r="E457" s="901"/>
      <c r="F457" s="901"/>
      <c r="G457" s="901"/>
      <c r="H457" s="901"/>
      <c r="I457" s="901"/>
      <c r="J457" s="901"/>
      <c r="K457" s="901"/>
      <c r="L457" s="901"/>
      <c r="M457" s="901"/>
      <c r="N457" s="901"/>
      <c r="O457" s="901"/>
      <c r="P457" s="560"/>
      <c r="Q457" s="561"/>
      <c r="R457" s="561"/>
      <c r="S457" s="561"/>
      <c r="T457" s="561"/>
      <c r="U457" s="562"/>
      <c r="V457" s="510"/>
      <c r="W457" s="510"/>
      <c r="X457" s="510"/>
      <c r="Y457" s="510"/>
      <c r="Z457" s="510"/>
      <c r="AA457" s="112"/>
      <c r="AB457" s="112"/>
      <c r="AC457" s="112"/>
      <c r="AD457" s="112"/>
      <c r="AG457" s="269">
        <f t="shared" si="101"/>
        <v>0</v>
      </c>
      <c r="AH457" s="424">
        <f t="shared" si="102"/>
        <v>0</v>
      </c>
      <c r="AK457" s="290">
        <f t="shared" si="103"/>
        <v>0</v>
      </c>
      <c r="AL457" s="291" t="str">
        <f>IF(AK457=0,"",
IF(SUM($AK$401:AK457)=1,AM457,
IF($AK$521&gt;SUM($AK$401:AK457),_xlfn.CONCAT(", ",AM457),
IF($AK$521=SUM($AK$401:AK457),_xlfn.CONCAT(" y ",AM457)))))</f>
        <v/>
      </c>
      <c r="AM457" s="231" t="s">
        <v>6268</v>
      </c>
    </row>
    <row r="458" spans="1:39" ht="15" customHeight="1">
      <c r="A458" s="6"/>
      <c r="B458" s="5"/>
      <c r="C458" s="85" t="s">
        <v>162</v>
      </c>
      <c r="D458" s="901" t="str">
        <f>IF(CNGE_2024_M1_Secc1_Sub1!$D99="","",CNGE_2024_M1_Secc1_Sub1!$D99)</f>
        <v>INSTITUTO VERACRUZANO DE LAS MUJERES</v>
      </c>
      <c r="E458" s="901"/>
      <c r="F458" s="901"/>
      <c r="G458" s="901"/>
      <c r="H458" s="901"/>
      <c r="I458" s="901"/>
      <c r="J458" s="901"/>
      <c r="K458" s="901"/>
      <c r="L458" s="901"/>
      <c r="M458" s="901"/>
      <c r="N458" s="901"/>
      <c r="O458" s="901"/>
      <c r="P458" s="560"/>
      <c r="Q458" s="561"/>
      <c r="R458" s="561"/>
      <c r="S458" s="561"/>
      <c r="T458" s="561"/>
      <c r="U458" s="562"/>
      <c r="V458" s="510"/>
      <c r="W458" s="510"/>
      <c r="X458" s="510"/>
      <c r="Y458" s="510"/>
      <c r="Z458" s="510"/>
      <c r="AA458" s="112"/>
      <c r="AB458" s="112"/>
      <c r="AC458" s="112"/>
      <c r="AD458" s="112"/>
      <c r="AG458" s="269">
        <f t="shared" si="101"/>
        <v>0</v>
      </c>
      <c r="AH458" s="424">
        <f t="shared" si="102"/>
        <v>0</v>
      </c>
      <c r="AK458" s="290">
        <f t="shared" si="103"/>
        <v>0</v>
      </c>
      <c r="AL458" s="291" t="str">
        <f>IF(AK458=0,"",
IF(SUM($AK$401:AK458)=1,AM458,
IF($AK$521&gt;SUM($AK$401:AK458),_xlfn.CONCAT(", ",AM458),
IF($AK$521=SUM($AK$401:AK458),_xlfn.CONCAT(" y ",AM458)))))</f>
        <v/>
      </c>
      <c r="AM458" s="231" t="s">
        <v>6269</v>
      </c>
    </row>
    <row r="459" spans="1:39" ht="15" customHeight="1">
      <c r="A459" s="6"/>
      <c r="B459" s="5"/>
      <c r="C459" s="85" t="s">
        <v>163</v>
      </c>
      <c r="D459" s="901" t="str">
        <f>IF(CNGE_2024_M1_Secc1_Sub1!$D100="","",CNGE_2024_M1_Secc1_Sub1!$D100)</f>
        <v>INSTITUTO VERACRUZANO DE DESARROLLO MUNICIPAL</v>
      </c>
      <c r="E459" s="901"/>
      <c r="F459" s="901"/>
      <c r="G459" s="901"/>
      <c r="H459" s="901"/>
      <c r="I459" s="901"/>
      <c r="J459" s="901"/>
      <c r="K459" s="901"/>
      <c r="L459" s="901"/>
      <c r="M459" s="901"/>
      <c r="N459" s="901"/>
      <c r="O459" s="901"/>
      <c r="P459" s="560"/>
      <c r="Q459" s="561"/>
      <c r="R459" s="561"/>
      <c r="S459" s="561"/>
      <c r="T459" s="561"/>
      <c r="U459" s="562"/>
      <c r="V459" s="510"/>
      <c r="W459" s="510"/>
      <c r="X459" s="510"/>
      <c r="Y459" s="510"/>
      <c r="Z459" s="510"/>
      <c r="AA459" s="112"/>
      <c r="AB459" s="112"/>
      <c r="AC459" s="112"/>
      <c r="AD459" s="112"/>
      <c r="AG459" s="269">
        <f t="shared" si="101"/>
        <v>0</v>
      </c>
      <c r="AH459" s="424">
        <f t="shared" si="102"/>
        <v>0</v>
      </c>
      <c r="AK459" s="290">
        <f t="shared" si="103"/>
        <v>0</v>
      </c>
      <c r="AL459" s="291" t="str">
        <f>IF(AK459=0,"",
IF(SUM($AK$401:AK459)=1,AM459,
IF($AK$521&gt;SUM($AK$401:AK459),_xlfn.CONCAT(", ",AM459),
IF($AK$521=SUM($AK$401:AK459),_xlfn.CONCAT(" y ",AM459)))))</f>
        <v/>
      </c>
      <c r="AM459" s="231" t="s">
        <v>6270</v>
      </c>
    </row>
    <row r="460" spans="1:39" ht="30" customHeight="1">
      <c r="A460" s="6"/>
      <c r="B460" s="5"/>
      <c r="C460" s="85" t="s">
        <v>164</v>
      </c>
      <c r="D460" s="901" t="str">
        <f>IF(CNGE_2024_M1_Secc1_Sub1!$D101="","",CNGE_2024_M1_Secc1_Sub1!$D101)</f>
        <v>COMISION EJECUTIVA PARA LA ATENCION INTEGRAL A VICTIMAS DEL DELITO</v>
      </c>
      <c r="E460" s="901"/>
      <c r="F460" s="901"/>
      <c r="G460" s="901"/>
      <c r="H460" s="901"/>
      <c r="I460" s="901"/>
      <c r="J460" s="901"/>
      <c r="K460" s="901"/>
      <c r="L460" s="901"/>
      <c r="M460" s="901"/>
      <c r="N460" s="901"/>
      <c r="O460" s="901"/>
      <c r="P460" s="560"/>
      <c r="Q460" s="561"/>
      <c r="R460" s="561"/>
      <c r="S460" s="561"/>
      <c r="T460" s="561"/>
      <c r="U460" s="562"/>
      <c r="V460" s="510"/>
      <c r="W460" s="510"/>
      <c r="X460" s="510"/>
      <c r="Y460" s="510"/>
      <c r="Z460" s="510"/>
      <c r="AA460" s="112"/>
      <c r="AB460" s="112"/>
      <c r="AC460" s="112"/>
      <c r="AD460" s="112"/>
      <c r="AG460" s="269">
        <f t="shared" si="101"/>
        <v>0</v>
      </c>
      <c r="AH460" s="424">
        <f t="shared" si="102"/>
        <v>0</v>
      </c>
      <c r="AK460" s="290">
        <f t="shared" si="103"/>
        <v>0</v>
      </c>
      <c r="AL460" s="291" t="str">
        <f>IF(AK460=0,"",
IF(SUM($AK$401:AK460)=1,AM460,
IF($AK$521&gt;SUM($AK$401:AK460),_xlfn.CONCAT(", ",AM460),
IF($AK$521=SUM($AK$401:AK460),_xlfn.CONCAT(" y ",AM460)))))</f>
        <v/>
      </c>
      <c r="AM460" s="231" t="s">
        <v>6271</v>
      </c>
    </row>
    <row r="461" spans="1:39" ht="30" customHeight="1">
      <c r="A461" s="6"/>
      <c r="B461" s="5"/>
      <c r="C461" s="85" t="s">
        <v>165</v>
      </c>
      <c r="D461" s="901" t="str">
        <f>IF(CNGE_2024_M1_Secc1_Sub1!$D102="","",CNGE_2024_M1_Secc1_Sub1!$D102)</f>
        <v>CENTRO DE JUSTICIA PARA MUJERES DEL ESTADO DE VERACRUZ</v>
      </c>
      <c r="E461" s="901"/>
      <c r="F461" s="901"/>
      <c r="G461" s="901"/>
      <c r="H461" s="901"/>
      <c r="I461" s="901"/>
      <c r="J461" s="901"/>
      <c r="K461" s="901"/>
      <c r="L461" s="901"/>
      <c r="M461" s="901"/>
      <c r="N461" s="901"/>
      <c r="O461" s="901"/>
      <c r="P461" s="560"/>
      <c r="Q461" s="561"/>
      <c r="R461" s="561"/>
      <c r="S461" s="561"/>
      <c r="T461" s="561"/>
      <c r="U461" s="562"/>
      <c r="V461" s="510"/>
      <c r="W461" s="510"/>
      <c r="X461" s="510"/>
      <c r="Y461" s="510"/>
      <c r="Z461" s="510"/>
      <c r="AA461" s="112"/>
      <c r="AB461" s="112"/>
      <c r="AC461" s="112"/>
      <c r="AD461" s="112"/>
      <c r="AG461" s="269">
        <f t="shared" si="101"/>
        <v>0</v>
      </c>
      <c r="AH461" s="424">
        <f t="shared" si="102"/>
        <v>0</v>
      </c>
      <c r="AK461" s="290">
        <f t="shared" si="103"/>
        <v>0</v>
      </c>
      <c r="AL461" s="291" t="str">
        <f>IF(AK461=0,"",
IF(SUM($AK$401:AK461)=1,AM461,
IF($AK$521&gt;SUM($AK$401:AK461),_xlfn.CONCAT(", ",AM461),
IF($AK$521=SUM($AK$401:AK461),_xlfn.CONCAT(" y ",AM461)))))</f>
        <v/>
      </c>
      <c r="AM461" s="231" t="s">
        <v>6272</v>
      </c>
    </row>
    <row r="462" spans="1:39" ht="15" customHeight="1">
      <c r="A462" s="6"/>
      <c r="B462" s="5"/>
      <c r="C462" s="85" t="s">
        <v>166</v>
      </c>
      <c r="D462" s="901" t="str">
        <f>IF(CNGE_2024_M1_Secc1_Sub1!$D103="","",CNGE_2024_M1_Secc1_Sub1!$D103)</f>
        <v>INSTITUTO DE PENSIONES DEL ESTADO</v>
      </c>
      <c r="E462" s="901"/>
      <c r="F462" s="901"/>
      <c r="G462" s="901"/>
      <c r="H462" s="901"/>
      <c r="I462" s="901"/>
      <c r="J462" s="901"/>
      <c r="K462" s="901"/>
      <c r="L462" s="901"/>
      <c r="M462" s="901"/>
      <c r="N462" s="901"/>
      <c r="O462" s="901"/>
      <c r="P462" s="560"/>
      <c r="Q462" s="561"/>
      <c r="R462" s="561"/>
      <c r="S462" s="561"/>
      <c r="T462" s="561"/>
      <c r="U462" s="562"/>
      <c r="V462" s="510"/>
      <c r="W462" s="510"/>
      <c r="X462" s="510"/>
      <c r="Y462" s="510"/>
      <c r="Z462" s="510"/>
      <c r="AA462" s="112"/>
      <c r="AB462" s="112"/>
      <c r="AC462" s="112"/>
      <c r="AD462" s="112"/>
      <c r="AG462" s="269">
        <f t="shared" si="101"/>
        <v>0</v>
      </c>
      <c r="AH462" s="424">
        <f t="shared" si="102"/>
        <v>0</v>
      </c>
      <c r="AK462" s="290">
        <f t="shared" si="103"/>
        <v>0</v>
      </c>
      <c r="AL462" s="291" t="str">
        <f>IF(AK462=0,"",
IF(SUM($AK$401:AK462)=1,AM462,
IF($AK$521&gt;SUM($AK$401:AK462),_xlfn.CONCAT(", ",AM462),
IF($AK$521=SUM($AK$401:AK462),_xlfn.CONCAT(" y ",AM462)))))</f>
        <v/>
      </c>
      <c r="AM462" s="231" t="s">
        <v>6273</v>
      </c>
    </row>
    <row r="463" spans="1:39" ht="15" customHeight="1">
      <c r="A463" s="6"/>
      <c r="B463" s="5"/>
      <c r="C463" s="85" t="s">
        <v>167</v>
      </c>
      <c r="D463" s="901" t="str">
        <f>IF(CNGE_2024_M1_Secc1_Sub1!$D104="","",CNGE_2024_M1_Secc1_Sub1!$D104)</f>
        <v>COMISION DEL AGUA DEL ESTADO DE VERACRUZ</v>
      </c>
      <c r="E463" s="901"/>
      <c r="F463" s="901"/>
      <c r="G463" s="901"/>
      <c r="H463" s="901"/>
      <c r="I463" s="901"/>
      <c r="J463" s="901"/>
      <c r="K463" s="901"/>
      <c r="L463" s="901"/>
      <c r="M463" s="901"/>
      <c r="N463" s="901"/>
      <c r="O463" s="901"/>
      <c r="P463" s="560"/>
      <c r="Q463" s="561"/>
      <c r="R463" s="561"/>
      <c r="S463" s="561"/>
      <c r="T463" s="561"/>
      <c r="U463" s="562"/>
      <c r="V463" s="510"/>
      <c r="W463" s="510"/>
      <c r="X463" s="510"/>
      <c r="Y463" s="510"/>
      <c r="Z463" s="510"/>
      <c r="AA463" s="112"/>
      <c r="AB463" s="112"/>
      <c r="AC463" s="112"/>
      <c r="AD463" s="112"/>
      <c r="AG463" s="269">
        <f t="shared" si="101"/>
        <v>0</v>
      </c>
      <c r="AH463" s="424">
        <f t="shared" si="102"/>
        <v>0</v>
      </c>
      <c r="AK463" s="290">
        <f t="shared" si="103"/>
        <v>0</v>
      </c>
      <c r="AL463" s="291" t="str">
        <f>IF(AK463=0,"",
IF(SUM($AK$401:AK463)=1,AM463,
IF($AK$521&gt;SUM($AK$401:AK463),_xlfn.CONCAT(", ",AM463),
IF($AK$521=SUM($AK$401:AK463),_xlfn.CONCAT(" y ",AM463)))))</f>
        <v/>
      </c>
      <c r="AM463" s="231" t="s">
        <v>6274</v>
      </c>
    </row>
    <row r="464" spans="1:39" ht="15" customHeight="1">
      <c r="A464" s="6"/>
      <c r="B464" s="5"/>
      <c r="C464" s="85" t="s">
        <v>168</v>
      </c>
      <c r="D464" s="901" t="str">
        <f>IF(CNGE_2024_M1_Secc1_Sub1!$D105="","",CNGE_2024_M1_Secc1_Sub1!$D105)</f>
        <v>RADIOTELEVISION DE VERACRUZ</v>
      </c>
      <c r="E464" s="901"/>
      <c r="F464" s="901"/>
      <c r="G464" s="901"/>
      <c r="H464" s="901"/>
      <c r="I464" s="901"/>
      <c r="J464" s="901"/>
      <c r="K464" s="901"/>
      <c r="L464" s="901"/>
      <c r="M464" s="901"/>
      <c r="N464" s="901"/>
      <c r="O464" s="901"/>
      <c r="P464" s="560"/>
      <c r="Q464" s="561"/>
      <c r="R464" s="561"/>
      <c r="S464" s="561"/>
      <c r="T464" s="561"/>
      <c r="U464" s="562"/>
      <c r="V464" s="510"/>
      <c r="W464" s="510"/>
      <c r="X464" s="510"/>
      <c r="Y464" s="510"/>
      <c r="Z464" s="510"/>
      <c r="AA464" s="112"/>
      <c r="AB464" s="112"/>
      <c r="AC464" s="112"/>
      <c r="AD464" s="112"/>
      <c r="AG464" s="269">
        <f t="shared" si="101"/>
        <v>0</v>
      </c>
      <c r="AH464" s="424">
        <f t="shared" si="102"/>
        <v>0</v>
      </c>
      <c r="AK464" s="290">
        <f t="shared" si="103"/>
        <v>0</v>
      </c>
      <c r="AL464" s="291" t="str">
        <f>IF(AK464=0,"",
IF(SUM($AK$401:AK464)=1,AM464,
IF($AK$521&gt;SUM($AK$401:AK464),_xlfn.CONCAT(", ",AM464),
IF($AK$521=SUM($AK$401:AK464),_xlfn.CONCAT(" y ",AM464)))))</f>
        <v/>
      </c>
      <c r="AM464" s="231" t="s">
        <v>6275</v>
      </c>
    </row>
    <row r="465" spans="1:39" ht="30" customHeight="1">
      <c r="A465" s="6"/>
      <c r="B465" s="5"/>
      <c r="C465" s="85" t="s">
        <v>169</v>
      </c>
      <c r="D465" s="901" t="str">
        <f>IF(CNGE_2024_M1_Secc1_Sub1!$D106="","",CNGE_2024_M1_Secc1_Sub1!$D106)</f>
        <v>SECRETARIA EJECUTIVA DEL SISTEMA ESTATAL ANTICORRUPCION</v>
      </c>
      <c r="E465" s="901"/>
      <c r="F465" s="901"/>
      <c r="G465" s="901"/>
      <c r="H465" s="901"/>
      <c r="I465" s="901"/>
      <c r="J465" s="901"/>
      <c r="K465" s="901"/>
      <c r="L465" s="901"/>
      <c r="M465" s="901"/>
      <c r="N465" s="901"/>
      <c r="O465" s="901"/>
      <c r="P465" s="560"/>
      <c r="Q465" s="561"/>
      <c r="R465" s="561"/>
      <c r="S465" s="561"/>
      <c r="T465" s="561"/>
      <c r="U465" s="562"/>
      <c r="V465" s="510"/>
      <c r="W465" s="510"/>
      <c r="X465" s="510"/>
      <c r="Y465" s="510"/>
      <c r="Z465" s="510"/>
      <c r="AA465" s="112"/>
      <c r="AB465" s="112"/>
      <c r="AC465" s="112"/>
      <c r="AD465" s="112"/>
      <c r="AG465" s="269">
        <f t="shared" si="101"/>
        <v>0</v>
      </c>
      <c r="AH465" s="424">
        <f t="shared" si="102"/>
        <v>0</v>
      </c>
      <c r="AK465" s="290">
        <f t="shared" si="103"/>
        <v>0</v>
      </c>
      <c r="AL465" s="291" t="str">
        <f>IF(AK465=0,"",
IF(SUM($AK$401:AK465)=1,AM465,
IF($AK$521&gt;SUM($AK$401:AK465),_xlfn.CONCAT(", ",AM465),
IF($AK$521=SUM($AK$401:AK465),_xlfn.CONCAT(" y ",AM465)))))</f>
        <v/>
      </c>
      <c r="AM465" s="231" t="s">
        <v>6276</v>
      </c>
    </row>
    <row r="466" spans="1:39" ht="30" customHeight="1">
      <c r="A466" s="6"/>
      <c r="B466" s="5"/>
      <c r="C466" s="85" t="s">
        <v>170</v>
      </c>
      <c r="D466" s="901" t="str">
        <f>IF(CNGE_2024_M1_Secc1_Sub1!$D107="","",CNGE_2024_M1_Secc1_Sub1!$D107)</f>
        <v>INSTITUTO DE LA POLICIA AUXILIAR Y PROTECCION PATRIMONIAL</v>
      </c>
      <c r="E466" s="901"/>
      <c r="F466" s="901"/>
      <c r="G466" s="901"/>
      <c r="H466" s="901"/>
      <c r="I466" s="901"/>
      <c r="J466" s="901"/>
      <c r="K466" s="901"/>
      <c r="L466" s="901"/>
      <c r="M466" s="901"/>
      <c r="N466" s="901"/>
      <c r="O466" s="901"/>
      <c r="P466" s="560"/>
      <c r="Q466" s="561"/>
      <c r="R466" s="561"/>
      <c r="S466" s="561"/>
      <c r="T466" s="561"/>
      <c r="U466" s="562"/>
      <c r="V466" s="510"/>
      <c r="W466" s="510"/>
      <c r="X466" s="510"/>
      <c r="Y466" s="510"/>
      <c r="Z466" s="510"/>
      <c r="AA466" s="112"/>
      <c r="AB466" s="112"/>
      <c r="AC466" s="112"/>
      <c r="AD466" s="112"/>
      <c r="AG466" s="269">
        <f t="shared" ref="AG466:AG520" si="104">IF(AND(COUNTBLANK(D466)=0,$AG$394=1,COUNTA(P466:AD466)=0),0,IF(AND(COUNTBLANK(D466)=0,$AG$394=0,P466&lt;&gt;"",P466&lt;&gt;1,COUNTA(V466:AD466)=0),0,IF(AND(COUNTBLANK(D466)=0,$AG$394=0,P466&lt;&gt;"",P466=1,COUNTA(V466:AD466)&gt;0),0,IF(AND(COUNTBLANK(D466)=1,COUNTA(P466:AD466)=0),0,1))))</f>
        <v>0</v>
      </c>
      <c r="AH466" s="424">
        <f t="shared" ref="AH466:AH520" si="105">IF(AND($P466&lt;&gt;"",$P466&lt;&gt;1,COUNTA(V466:AD466)&gt;0),1,0)</f>
        <v>0</v>
      </c>
      <c r="AK466" s="290">
        <f t="shared" ref="AK466:AK520" si="106">IF(AG466=0,0,1)</f>
        <v>0</v>
      </c>
      <c r="AL466" s="291" t="str">
        <f>IF(AK466=0,"",
IF(SUM($AK$401:AK466)=1,AM466,
IF($AK$521&gt;SUM($AK$401:AK466),_xlfn.CONCAT(", ",AM466),
IF($AK$521=SUM($AK$401:AK466),_xlfn.CONCAT(" y ",AM466)))))</f>
        <v/>
      </c>
      <c r="AM466" s="231" t="s">
        <v>6277</v>
      </c>
    </row>
    <row r="467" spans="1:39" ht="30" customHeight="1">
      <c r="A467" s="6"/>
      <c r="B467" s="5"/>
      <c r="C467" s="85" t="s">
        <v>171</v>
      </c>
      <c r="D467" s="901" t="str">
        <f>IF(CNGE_2024_M1_Secc1_Sub1!$D108="","",CNGE_2024_M1_Secc1_Sub1!$D108)</f>
        <v>ACADEMIA REGIONAL DE SEGURIDAD PUBLICA DEL SURESTE</v>
      </c>
      <c r="E467" s="901"/>
      <c r="F467" s="901"/>
      <c r="G467" s="901"/>
      <c r="H467" s="901"/>
      <c r="I467" s="901"/>
      <c r="J467" s="901"/>
      <c r="K467" s="901"/>
      <c r="L467" s="901"/>
      <c r="M467" s="901"/>
      <c r="N467" s="901"/>
      <c r="O467" s="901"/>
      <c r="P467" s="560"/>
      <c r="Q467" s="561"/>
      <c r="R467" s="561"/>
      <c r="S467" s="561"/>
      <c r="T467" s="561"/>
      <c r="U467" s="562"/>
      <c r="V467" s="510"/>
      <c r="W467" s="510"/>
      <c r="X467" s="510"/>
      <c r="Y467" s="510"/>
      <c r="Z467" s="510"/>
      <c r="AA467" s="112"/>
      <c r="AB467" s="112"/>
      <c r="AC467" s="112"/>
      <c r="AD467" s="112"/>
      <c r="AG467" s="269">
        <f t="shared" si="104"/>
        <v>0</v>
      </c>
      <c r="AH467" s="424">
        <f t="shared" si="105"/>
        <v>0</v>
      </c>
      <c r="AK467" s="290">
        <f t="shared" si="106"/>
        <v>0</v>
      </c>
      <c r="AL467" s="291" t="str">
        <f>IF(AK467=0,"",
IF(SUM($AK$401:AK467)=1,AM467,
IF($AK$521&gt;SUM($AK$401:AK467),_xlfn.CONCAT(", ",AM467),
IF($AK$521=SUM($AK$401:AK467),_xlfn.CONCAT(" y ",AM467)))))</f>
        <v/>
      </c>
      <c r="AM467" s="231" t="s">
        <v>6278</v>
      </c>
    </row>
    <row r="468" spans="1:39" ht="15" customHeight="1">
      <c r="A468" s="6"/>
      <c r="B468" s="5"/>
      <c r="C468" s="85" t="s">
        <v>172</v>
      </c>
      <c r="D468" s="901" t="str">
        <f>IF(CNGE_2024_M1_Secc1_Sub1!$D109="","",CNGE_2024_M1_Secc1_Sub1!$D109)</f>
        <v>INSTITUTO DE CAPACITACION PARA EL TRABAJO</v>
      </c>
      <c r="E468" s="901"/>
      <c r="F468" s="901"/>
      <c r="G468" s="901"/>
      <c r="H468" s="901"/>
      <c r="I468" s="901"/>
      <c r="J468" s="901"/>
      <c r="K468" s="901"/>
      <c r="L468" s="901"/>
      <c r="M468" s="901"/>
      <c r="N468" s="901"/>
      <c r="O468" s="901"/>
      <c r="P468" s="560"/>
      <c r="Q468" s="561"/>
      <c r="R468" s="561"/>
      <c r="S468" s="561"/>
      <c r="T468" s="561"/>
      <c r="U468" s="562"/>
      <c r="V468" s="510"/>
      <c r="W468" s="510"/>
      <c r="X468" s="510"/>
      <c r="Y468" s="510"/>
      <c r="Z468" s="510"/>
      <c r="AA468" s="112"/>
      <c r="AB468" s="112"/>
      <c r="AC468" s="112"/>
      <c r="AD468" s="112"/>
      <c r="AG468" s="269">
        <f t="shared" si="104"/>
        <v>0</v>
      </c>
      <c r="AH468" s="424">
        <f t="shared" si="105"/>
        <v>0</v>
      </c>
      <c r="AK468" s="290">
        <f t="shared" si="106"/>
        <v>0</v>
      </c>
      <c r="AL468" s="291" t="str">
        <f>IF(AK468=0,"",
IF(SUM($AK$401:AK468)=1,AM468,
IF($AK$521&gt;SUM($AK$401:AK468),_xlfn.CONCAT(", ",AM468),
IF($AK$521=SUM($AK$401:AK468),_xlfn.CONCAT(" y ",AM468)))))</f>
        <v/>
      </c>
      <c r="AM468" s="231" t="s">
        <v>6279</v>
      </c>
    </row>
    <row r="469" spans="1:39" ht="30" customHeight="1">
      <c r="A469" s="6"/>
      <c r="B469" s="5"/>
      <c r="C469" s="85" t="s">
        <v>173</v>
      </c>
      <c r="D469" s="901" t="str">
        <f>IF(CNGE_2024_M1_Secc1_Sub1!$D110="","",CNGE_2024_M1_Secc1_Sub1!$D110)</f>
        <v>CENTRO DE CONCILIACION LABORAL DEL ESTADO DE VERACRUZ DE IGNACIO DE LA LLAVE</v>
      </c>
      <c r="E469" s="901"/>
      <c r="F469" s="901"/>
      <c r="G469" s="901"/>
      <c r="H469" s="901"/>
      <c r="I469" s="901"/>
      <c r="J469" s="901"/>
      <c r="K469" s="901"/>
      <c r="L469" s="901"/>
      <c r="M469" s="901"/>
      <c r="N469" s="901"/>
      <c r="O469" s="901"/>
      <c r="P469" s="560"/>
      <c r="Q469" s="561"/>
      <c r="R469" s="561"/>
      <c r="S469" s="561"/>
      <c r="T469" s="561"/>
      <c r="U469" s="562"/>
      <c r="V469" s="510"/>
      <c r="W469" s="510"/>
      <c r="X469" s="510"/>
      <c r="Y469" s="510"/>
      <c r="Z469" s="510"/>
      <c r="AA469" s="112"/>
      <c r="AB469" s="112"/>
      <c r="AC469" s="112"/>
      <c r="AD469" s="112"/>
      <c r="AG469" s="269">
        <f t="shared" si="104"/>
        <v>0</v>
      </c>
      <c r="AH469" s="424">
        <f t="shared" si="105"/>
        <v>0</v>
      </c>
      <c r="AK469" s="290">
        <f t="shared" si="106"/>
        <v>0</v>
      </c>
      <c r="AL469" s="291" t="str">
        <f>IF(AK469=0,"",
IF(SUM($AK$401:AK469)=1,AM469,
IF($AK$521&gt;SUM($AK$401:AK469),_xlfn.CONCAT(", ",AM469),
IF($AK$521=SUM($AK$401:AK469),_xlfn.CONCAT(" y ",AM469)))))</f>
        <v/>
      </c>
      <c r="AM469" s="231" t="s">
        <v>6280</v>
      </c>
    </row>
    <row r="470" spans="1:39" ht="15" customHeight="1">
      <c r="A470" s="6"/>
      <c r="B470" s="5"/>
      <c r="C470" s="85" t="s">
        <v>174</v>
      </c>
      <c r="D470" s="901" t="str">
        <f>IF(CNGE_2024_M1_Secc1_Sub1!$D111="","",CNGE_2024_M1_Secc1_Sub1!$D111)</f>
        <v>INSTITUTO VERACRUZANO DE LA CULTURA</v>
      </c>
      <c r="E470" s="901"/>
      <c r="F470" s="901"/>
      <c r="G470" s="901"/>
      <c r="H470" s="901"/>
      <c r="I470" s="901"/>
      <c r="J470" s="901"/>
      <c r="K470" s="901"/>
      <c r="L470" s="901"/>
      <c r="M470" s="901"/>
      <c r="N470" s="901"/>
      <c r="O470" s="901"/>
      <c r="P470" s="560"/>
      <c r="Q470" s="561"/>
      <c r="R470" s="561"/>
      <c r="S470" s="561"/>
      <c r="T470" s="561"/>
      <c r="U470" s="562"/>
      <c r="V470" s="510"/>
      <c r="W470" s="510"/>
      <c r="X470" s="510"/>
      <c r="Y470" s="510"/>
      <c r="Z470" s="510"/>
      <c r="AA470" s="112"/>
      <c r="AB470" s="112"/>
      <c r="AC470" s="112"/>
      <c r="AD470" s="112"/>
      <c r="AG470" s="269">
        <f t="shared" si="104"/>
        <v>0</v>
      </c>
      <c r="AH470" s="424">
        <f t="shared" si="105"/>
        <v>0</v>
      </c>
      <c r="AK470" s="290">
        <f t="shared" si="106"/>
        <v>0</v>
      </c>
      <c r="AL470" s="291" t="str">
        <f>IF(AK470=0,"",
IF(SUM($AK$401:AK470)=1,AM470,
IF($AK$521&gt;SUM($AK$401:AK470),_xlfn.CONCAT(", ",AM470),
IF($AK$521=SUM($AK$401:AK470),_xlfn.CONCAT(" y ",AM470)))))</f>
        <v/>
      </c>
      <c r="AM470" s="231" t="s">
        <v>6281</v>
      </c>
    </row>
    <row r="471" spans="1:39" ht="30" customHeight="1">
      <c r="A471" s="6"/>
      <c r="B471" s="5"/>
      <c r="C471" s="85" t="s">
        <v>175</v>
      </c>
      <c r="D471" s="901" t="str">
        <f>IF(CNGE_2024_M1_Secc1_Sub1!$D112="","",CNGE_2024_M1_Secc1_Sub1!$D112)</f>
        <v>PROCURADURIA ESTATAL DE PROTECCION AL MEDIO AMBIENTE</v>
      </c>
      <c r="E471" s="901"/>
      <c r="F471" s="901"/>
      <c r="G471" s="901"/>
      <c r="H471" s="901"/>
      <c r="I471" s="901"/>
      <c r="J471" s="901"/>
      <c r="K471" s="901"/>
      <c r="L471" s="901"/>
      <c r="M471" s="901"/>
      <c r="N471" s="901"/>
      <c r="O471" s="901"/>
      <c r="P471" s="560"/>
      <c r="Q471" s="561"/>
      <c r="R471" s="561"/>
      <c r="S471" s="561"/>
      <c r="T471" s="561"/>
      <c r="U471" s="562"/>
      <c r="V471" s="510"/>
      <c r="W471" s="510"/>
      <c r="X471" s="510"/>
      <c r="Y471" s="510"/>
      <c r="Z471" s="510"/>
      <c r="AA471" s="112"/>
      <c r="AB471" s="112"/>
      <c r="AC471" s="112"/>
      <c r="AD471" s="112"/>
      <c r="AG471" s="269">
        <f t="shared" si="104"/>
        <v>0</v>
      </c>
      <c r="AH471" s="424">
        <f t="shared" si="105"/>
        <v>0</v>
      </c>
      <c r="AK471" s="290">
        <f t="shared" si="106"/>
        <v>0</v>
      </c>
      <c r="AL471" s="291" t="str">
        <f>IF(AK471=0,"",
IF(SUM($AK$401:AK471)=1,AM471,
IF($AK$521&gt;SUM($AK$401:AK471),_xlfn.CONCAT(", ",AM471),
IF($AK$521=SUM($AK$401:AK471),_xlfn.CONCAT(" y ",AM471)))))</f>
        <v/>
      </c>
      <c r="AM471" s="231" t="s">
        <v>6282</v>
      </c>
    </row>
    <row r="472" spans="1:39" ht="15" customHeight="1">
      <c r="A472" s="6"/>
      <c r="B472" s="5"/>
      <c r="C472" s="85" t="s">
        <v>176</v>
      </c>
      <c r="D472" s="901" t="str">
        <f>IF(CNGE_2024_M1_Secc1_Sub1!$D113="","",CNGE_2024_M1_Secc1_Sub1!$D113)</f>
        <v>FIDEICOMISO FONDO DEL FUTURO</v>
      </c>
      <c r="E472" s="901"/>
      <c r="F472" s="901"/>
      <c r="G472" s="901"/>
      <c r="H472" s="901"/>
      <c r="I472" s="901"/>
      <c r="J472" s="901"/>
      <c r="K472" s="901"/>
      <c r="L472" s="901"/>
      <c r="M472" s="901"/>
      <c r="N472" s="901"/>
      <c r="O472" s="901"/>
      <c r="P472" s="560"/>
      <c r="Q472" s="561"/>
      <c r="R472" s="561"/>
      <c r="S472" s="561"/>
      <c r="T472" s="561"/>
      <c r="U472" s="562"/>
      <c r="V472" s="510"/>
      <c r="W472" s="510"/>
      <c r="X472" s="510"/>
      <c r="Y472" s="510"/>
      <c r="Z472" s="510"/>
      <c r="AA472" s="112"/>
      <c r="AB472" s="112"/>
      <c r="AC472" s="112"/>
      <c r="AD472" s="112"/>
      <c r="AG472" s="269">
        <f t="shared" si="104"/>
        <v>0</v>
      </c>
      <c r="AH472" s="424">
        <f t="shared" si="105"/>
        <v>0</v>
      </c>
      <c r="AK472" s="290">
        <f t="shared" si="106"/>
        <v>0</v>
      </c>
      <c r="AL472" s="291" t="str">
        <f>IF(AK472=0,"",
IF(SUM($AK$401:AK472)=1,AM472,
IF($AK$521&gt;SUM($AK$401:AK472),_xlfn.CONCAT(", ",AM472),
IF($AK$521=SUM($AK$401:AK472),_xlfn.CONCAT(" y ",AM472)))))</f>
        <v/>
      </c>
      <c r="AM472" s="231" t="s">
        <v>6283</v>
      </c>
    </row>
    <row r="473" spans="1:39" ht="15" hidden="1" customHeight="1">
      <c r="A473" s="6"/>
      <c r="B473" s="5"/>
      <c r="C473" s="85" t="s">
        <v>177</v>
      </c>
      <c r="D473" s="622" t="str">
        <f>IF(CNGE_2024_M1_Secc1_Sub1!$D114="","",CNGE_2024_M1_Secc1_Sub1!$D114)</f>
        <v/>
      </c>
      <c r="E473" s="622"/>
      <c r="F473" s="622"/>
      <c r="G473" s="622"/>
      <c r="H473" s="622"/>
      <c r="I473" s="622"/>
      <c r="J473" s="622"/>
      <c r="K473" s="622"/>
      <c r="L473" s="622"/>
      <c r="M473" s="622"/>
      <c r="N473" s="622"/>
      <c r="O473" s="622"/>
      <c r="P473" s="560"/>
      <c r="Q473" s="561"/>
      <c r="R473" s="561"/>
      <c r="S473" s="561"/>
      <c r="T473" s="561"/>
      <c r="U473" s="562"/>
      <c r="V473" s="510"/>
      <c r="W473" s="510"/>
      <c r="X473" s="510"/>
      <c r="Y473" s="510"/>
      <c r="Z473" s="510"/>
      <c r="AA473" s="112"/>
      <c r="AB473" s="112"/>
      <c r="AC473" s="112"/>
      <c r="AD473" s="112"/>
      <c r="AG473" s="269">
        <f t="shared" si="104"/>
        <v>0</v>
      </c>
      <c r="AH473" s="424">
        <f t="shared" si="105"/>
        <v>0</v>
      </c>
      <c r="AK473" s="290">
        <f t="shared" si="106"/>
        <v>0</v>
      </c>
      <c r="AL473" s="291" t="str">
        <f>IF(AK473=0,"",
IF(SUM($AK$401:AK473)=1,AM473,
IF($AK$521&gt;SUM($AK$401:AK473),_xlfn.CONCAT(", ",AM473),
IF($AK$521=SUM($AK$401:AK473),_xlfn.CONCAT(" y ",AM473)))))</f>
        <v/>
      </c>
      <c r="AM473" s="231" t="s">
        <v>6284</v>
      </c>
    </row>
    <row r="474" spans="1:39" ht="15" hidden="1" customHeight="1">
      <c r="A474" s="6"/>
      <c r="B474" s="5"/>
      <c r="C474" s="85" t="s">
        <v>178</v>
      </c>
      <c r="D474" s="622" t="str">
        <f>IF(CNGE_2024_M1_Secc1_Sub1!$D115="","",CNGE_2024_M1_Secc1_Sub1!$D115)</f>
        <v/>
      </c>
      <c r="E474" s="622"/>
      <c r="F474" s="622"/>
      <c r="G474" s="622"/>
      <c r="H474" s="622"/>
      <c r="I474" s="622"/>
      <c r="J474" s="622"/>
      <c r="K474" s="622"/>
      <c r="L474" s="622"/>
      <c r="M474" s="622"/>
      <c r="N474" s="622"/>
      <c r="O474" s="622"/>
      <c r="P474" s="560"/>
      <c r="Q474" s="561"/>
      <c r="R474" s="561"/>
      <c r="S474" s="561"/>
      <c r="T474" s="561"/>
      <c r="U474" s="562"/>
      <c r="V474" s="510"/>
      <c r="W474" s="510"/>
      <c r="X474" s="510"/>
      <c r="Y474" s="510"/>
      <c r="Z474" s="510"/>
      <c r="AA474" s="112"/>
      <c r="AB474" s="112"/>
      <c r="AC474" s="112"/>
      <c r="AD474" s="112"/>
      <c r="AG474" s="269">
        <f t="shared" si="104"/>
        <v>0</v>
      </c>
      <c r="AH474" s="424">
        <f t="shared" si="105"/>
        <v>0</v>
      </c>
      <c r="AK474" s="290">
        <f t="shared" si="106"/>
        <v>0</v>
      </c>
      <c r="AL474" s="291" t="str">
        <f>IF(AK474=0,"",
IF(SUM($AK$401:AK474)=1,AM474,
IF($AK$521&gt;SUM($AK$401:AK474),_xlfn.CONCAT(", ",AM474),
IF($AK$521=SUM($AK$401:AK474),_xlfn.CONCAT(" y ",AM474)))))</f>
        <v/>
      </c>
      <c r="AM474" s="231" t="s">
        <v>6285</v>
      </c>
    </row>
    <row r="475" spans="1:39" ht="15" hidden="1" customHeight="1">
      <c r="A475" s="6"/>
      <c r="B475" s="5"/>
      <c r="C475" s="85" t="s">
        <v>179</v>
      </c>
      <c r="D475" s="622" t="str">
        <f>IF(CNGE_2024_M1_Secc1_Sub1!$D116="","",CNGE_2024_M1_Secc1_Sub1!$D116)</f>
        <v/>
      </c>
      <c r="E475" s="622"/>
      <c r="F475" s="622"/>
      <c r="G475" s="622"/>
      <c r="H475" s="622"/>
      <c r="I475" s="622"/>
      <c r="J475" s="622"/>
      <c r="K475" s="622"/>
      <c r="L475" s="622"/>
      <c r="M475" s="622"/>
      <c r="N475" s="622"/>
      <c r="O475" s="622"/>
      <c r="P475" s="560"/>
      <c r="Q475" s="561"/>
      <c r="R475" s="561"/>
      <c r="S475" s="561"/>
      <c r="T475" s="561"/>
      <c r="U475" s="562"/>
      <c r="V475" s="510"/>
      <c r="W475" s="510"/>
      <c r="X475" s="510"/>
      <c r="Y475" s="510"/>
      <c r="Z475" s="510"/>
      <c r="AA475" s="112"/>
      <c r="AB475" s="112"/>
      <c r="AC475" s="112"/>
      <c r="AD475" s="112"/>
      <c r="AG475" s="269">
        <f t="shared" si="104"/>
        <v>0</v>
      </c>
      <c r="AH475" s="424">
        <f t="shared" si="105"/>
        <v>0</v>
      </c>
      <c r="AK475" s="290">
        <f t="shared" si="106"/>
        <v>0</v>
      </c>
      <c r="AL475" s="291" t="str">
        <f>IF(AK475=0,"",
IF(SUM($AK$401:AK475)=1,AM475,
IF($AK$521&gt;SUM($AK$401:AK475),_xlfn.CONCAT(", ",AM475),
IF($AK$521=SUM($AK$401:AK475),_xlfn.CONCAT(" y ",AM475)))))</f>
        <v/>
      </c>
      <c r="AM475" s="231" t="s">
        <v>6286</v>
      </c>
    </row>
    <row r="476" spans="1:39" ht="15" hidden="1" customHeight="1">
      <c r="A476" s="6"/>
      <c r="B476" s="5"/>
      <c r="C476" s="85" t="s">
        <v>180</v>
      </c>
      <c r="D476" s="622" t="str">
        <f>IF(CNGE_2024_M1_Secc1_Sub1!$D117="","",CNGE_2024_M1_Secc1_Sub1!$D117)</f>
        <v/>
      </c>
      <c r="E476" s="622"/>
      <c r="F476" s="622"/>
      <c r="G476" s="622"/>
      <c r="H476" s="622"/>
      <c r="I476" s="622"/>
      <c r="J476" s="622"/>
      <c r="K476" s="622"/>
      <c r="L476" s="622"/>
      <c r="M476" s="622"/>
      <c r="N476" s="622"/>
      <c r="O476" s="622"/>
      <c r="P476" s="560"/>
      <c r="Q476" s="561"/>
      <c r="R476" s="561"/>
      <c r="S476" s="561"/>
      <c r="T476" s="561"/>
      <c r="U476" s="562"/>
      <c r="V476" s="510"/>
      <c r="W476" s="510"/>
      <c r="X476" s="510"/>
      <c r="Y476" s="510"/>
      <c r="Z476" s="510"/>
      <c r="AA476" s="112"/>
      <c r="AB476" s="112"/>
      <c r="AC476" s="112"/>
      <c r="AD476" s="112"/>
      <c r="AG476" s="269">
        <f t="shared" si="104"/>
        <v>0</v>
      </c>
      <c r="AH476" s="424">
        <f t="shared" si="105"/>
        <v>0</v>
      </c>
      <c r="AK476" s="290">
        <f t="shared" si="106"/>
        <v>0</v>
      </c>
      <c r="AL476" s="291" t="str">
        <f>IF(AK476=0,"",
IF(SUM($AK$401:AK476)=1,AM476,
IF($AK$521&gt;SUM($AK$401:AK476),_xlfn.CONCAT(", ",AM476),
IF($AK$521=SUM($AK$401:AK476),_xlfn.CONCAT(" y ",AM476)))))</f>
        <v/>
      </c>
      <c r="AM476" s="231" t="s">
        <v>6287</v>
      </c>
    </row>
    <row r="477" spans="1:39" ht="15" hidden="1" customHeight="1">
      <c r="A477" s="6"/>
      <c r="B477" s="5"/>
      <c r="C477" s="85" t="s">
        <v>181</v>
      </c>
      <c r="D477" s="622" t="str">
        <f>IF(CNGE_2024_M1_Secc1_Sub1!$D118="","",CNGE_2024_M1_Secc1_Sub1!$D118)</f>
        <v/>
      </c>
      <c r="E477" s="622"/>
      <c r="F477" s="622"/>
      <c r="G477" s="622"/>
      <c r="H477" s="622"/>
      <c r="I477" s="622"/>
      <c r="J477" s="622"/>
      <c r="K477" s="622"/>
      <c r="L477" s="622"/>
      <c r="M477" s="622"/>
      <c r="N477" s="622"/>
      <c r="O477" s="622"/>
      <c r="P477" s="560"/>
      <c r="Q477" s="561"/>
      <c r="R477" s="561"/>
      <c r="S477" s="561"/>
      <c r="T477" s="561"/>
      <c r="U477" s="562"/>
      <c r="V477" s="510"/>
      <c r="W477" s="510"/>
      <c r="X477" s="510"/>
      <c r="Y477" s="510"/>
      <c r="Z477" s="510"/>
      <c r="AA477" s="112"/>
      <c r="AB477" s="112"/>
      <c r="AC477" s="112"/>
      <c r="AD477" s="112"/>
      <c r="AG477" s="269">
        <f t="shared" si="104"/>
        <v>0</v>
      </c>
      <c r="AH477" s="424">
        <f t="shared" si="105"/>
        <v>0</v>
      </c>
      <c r="AK477" s="290">
        <f t="shared" si="106"/>
        <v>0</v>
      </c>
      <c r="AL477" s="291" t="str">
        <f>IF(AK477=0,"",
IF(SUM($AK$401:AK477)=1,AM477,
IF($AK$521&gt;SUM($AK$401:AK477),_xlfn.CONCAT(", ",AM477),
IF($AK$521=SUM($AK$401:AK477),_xlfn.CONCAT(" y ",AM477)))))</f>
        <v/>
      </c>
      <c r="AM477" s="231" t="s">
        <v>6288</v>
      </c>
    </row>
    <row r="478" spans="1:39" ht="15" hidden="1" customHeight="1">
      <c r="A478" s="6"/>
      <c r="B478" s="5"/>
      <c r="C478" s="85" t="s">
        <v>182</v>
      </c>
      <c r="D478" s="622" t="str">
        <f>IF(CNGE_2024_M1_Secc1_Sub1!$D119="","",CNGE_2024_M1_Secc1_Sub1!$D119)</f>
        <v/>
      </c>
      <c r="E478" s="622"/>
      <c r="F478" s="622"/>
      <c r="G478" s="622"/>
      <c r="H478" s="622"/>
      <c r="I478" s="622"/>
      <c r="J478" s="622"/>
      <c r="K478" s="622"/>
      <c r="L478" s="622"/>
      <c r="M478" s="622"/>
      <c r="N478" s="622"/>
      <c r="O478" s="622"/>
      <c r="P478" s="560"/>
      <c r="Q478" s="561"/>
      <c r="R478" s="561"/>
      <c r="S478" s="561"/>
      <c r="T478" s="561"/>
      <c r="U478" s="562"/>
      <c r="V478" s="510"/>
      <c r="W478" s="510"/>
      <c r="X478" s="510"/>
      <c r="Y478" s="510"/>
      <c r="Z478" s="510"/>
      <c r="AA478" s="112"/>
      <c r="AB478" s="112"/>
      <c r="AC478" s="112"/>
      <c r="AD478" s="112"/>
      <c r="AG478" s="269">
        <f t="shared" si="104"/>
        <v>0</v>
      </c>
      <c r="AH478" s="424">
        <f t="shared" si="105"/>
        <v>0</v>
      </c>
      <c r="AK478" s="290">
        <f t="shared" si="106"/>
        <v>0</v>
      </c>
      <c r="AL478" s="291" t="str">
        <f>IF(AK478=0,"",
IF(SUM($AK$401:AK478)=1,AM478,
IF($AK$521&gt;SUM($AK$401:AK478),_xlfn.CONCAT(", ",AM478),
IF($AK$521=SUM($AK$401:AK478),_xlfn.CONCAT(" y ",AM478)))))</f>
        <v/>
      </c>
      <c r="AM478" s="231" t="s">
        <v>6289</v>
      </c>
    </row>
    <row r="479" spans="1:39" ht="15" hidden="1" customHeight="1">
      <c r="A479" s="6"/>
      <c r="B479" s="5"/>
      <c r="C479" s="85" t="s">
        <v>183</v>
      </c>
      <c r="D479" s="622" t="str">
        <f>IF(CNGE_2024_M1_Secc1_Sub1!$D120="","",CNGE_2024_M1_Secc1_Sub1!$D120)</f>
        <v/>
      </c>
      <c r="E479" s="622"/>
      <c r="F479" s="622"/>
      <c r="G479" s="622"/>
      <c r="H479" s="622"/>
      <c r="I479" s="622"/>
      <c r="J479" s="622"/>
      <c r="K479" s="622"/>
      <c r="L479" s="622"/>
      <c r="M479" s="622"/>
      <c r="N479" s="622"/>
      <c r="O479" s="622"/>
      <c r="P479" s="560"/>
      <c r="Q479" s="561"/>
      <c r="R479" s="561"/>
      <c r="S479" s="561"/>
      <c r="T479" s="561"/>
      <c r="U479" s="562"/>
      <c r="V479" s="510"/>
      <c r="W479" s="510"/>
      <c r="X479" s="510"/>
      <c r="Y479" s="510"/>
      <c r="Z479" s="510"/>
      <c r="AA479" s="112"/>
      <c r="AB479" s="112"/>
      <c r="AC479" s="112"/>
      <c r="AD479" s="112"/>
      <c r="AG479" s="269">
        <f t="shared" si="104"/>
        <v>0</v>
      </c>
      <c r="AH479" s="424">
        <f t="shared" si="105"/>
        <v>0</v>
      </c>
      <c r="AK479" s="290">
        <f t="shared" si="106"/>
        <v>0</v>
      </c>
      <c r="AL479" s="291" t="str">
        <f>IF(AK479=0,"",
IF(SUM($AK$401:AK479)=1,AM479,
IF($AK$521&gt;SUM($AK$401:AK479),_xlfn.CONCAT(", ",AM479),
IF($AK$521=SUM($AK$401:AK479),_xlfn.CONCAT(" y ",AM479)))))</f>
        <v/>
      </c>
      <c r="AM479" s="231" t="s">
        <v>6290</v>
      </c>
    </row>
    <row r="480" spans="1:39" ht="15" hidden="1" customHeight="1">
      <c r="A480" s="6"/>
      <c r="B480" s="5"/>
      <c r="C480" s="85" t="s">
        <v>184</v>
      </c>
      <c r="D480" s="622" t="str">
        <f>IF(CNGE_2024_M1_Secc1_Sub1!$D121="","",CNGE_2024_M1_Secc1_Sub1!$D121)</f>
        <v/>
      </c>
      <c r="E480" s="622"/>
      <c r="F480" s="622"/>
      <c r="G480" s="622"/>
      <c r="H480" s="622"/>
      <c r="I480" s="622"/>
      <c r="J480" s="622"/>
      <c r="K480" s="622"/>
      <c r="L480" s="622"/>
      <c r="M480" s="622"/>
      <c r="N480" s="622"/>
      <c r="O480" s="622"/>
      <c r="P480" s="560"/>
      <c r="Q480" s="561"/>
      <c r="R480" s="561"/>
      <c r="S480" s="561"/>
      <c r="T480" s="561"/>
      <c r="U480" s="562"/>
      <c r="V480" s="510"/>
      <c r="W480" s="510"/>
      <c r="X480" s="510"/>
      <c r="Y480" s="510"/>
      <c r="Z480" s="510"/>
      <c r="AA480" s="112"/>
      <c r="AB480" s="112"/>
      <c r="AC480" s="112"/>
      <c r="AD480" s="112"/>
      <c r="AG480" s="269">
        <f t="shared" si="104"/>
        <v>0</v>
      </c>
      <c r="AH480" s="424">
        <f t="shared" si="105"/>
        <v>0</v>
      </c>
      <c r="AK480" s="290">
        <f t="shared" si="106"/>
        <v>0</v>
      </c>
      <c r="AL480" s="291" t="str">
        <f>IF(AK480=0,"",
IF(SUM($AK$401:AK480)=1,AM480,
IF($AK$521&gt;SUM($AK$401:AK480),_xlfn.CONCAT(", ",AM480),
IF($AK$521=SUM($AK$401:AK480),_xlfn.CONCAT(" y ",AM480)))))</f>
        <v/>
      </c>
      <c r="AM480" s="231" t="s">
        <v>6291</v>
      </c>
    </row>
    <row r="481" spans="1:39" ht="15" hidden="1" customHeight="1">
      <c r="A481" s="6"/>
      <c r="B481" s="5"/>
      <c r="C481" s="85" t="s">
        <v>185</v>
      </c>
      <c r="D481" s="622" t="str">
        <f>IF(CNGE_2024_M1_Secc1_Sub1!$D122="","",CNGE_2024_M1_Secc1_Sub1!$D122)</f>
        <v/>
      </c>
      <c r="E481" s="622"/>
      <c r="F481" s="622"/>
      <c r="G481" s="622"/>
      <c r="H481" s="622"/>
      <c r="I481" s="622"/>
      <c r="J481" s="622"/>
      <c r="K481" s="622"/>
      <c r="L481" s="622"/>
      <c r="M481" s="622"/>
      <c r="N481" s="622"/>
      <c r="O481" s="622"/>
      <c r="P481" s="560"/>
      <c r="Q481" s="561"/>
      <c r="R481" s="561"/>
      <c r="S481" s="561"/>
      <c r="T481" s="561"/>
      <c r="U481" s="562"/>
      <c r="V481" s="510"/>
      <c r="W481" s="510"/>
      <c r="X481" s="510"/>
      <c r="Y481" s="510"/>
      <c r="Z481" s="510"/>
      <c r="AA481" s="112"/>
      <c r="AB481" s="112"/>
      <c r="AC481" s="112"/>
      <c r="AD481" s="112"/>
      <c r="AG481" s="269">
        <f t="shared" si="104"/>
        <v>0</v>
      </c>
      <c r="AH481" s="424">
        <f t="shared" si="105"/>
        <v>0</v>
      </c>
      <c r="AK481" s="290">
        <f t="shared" si="106"/>
        <v>0</v>
      </c>
      <c r="AL481" s="291" t="str">
        <f>IF(AK481=0,"",
IF(SUM($AK$401:AK481)=1,AM481,
IF($AK$521&gt;SUM($AK$401:AK481),_xlfn.CONCAT(", ",AM481),
IF($AK$521=SUM($AK$401:AK481),_xlfn.CONCAT(" y ",AM481)))))</f>
        <v/>
      </c>
      <c r="AM481" s="231" t="s">
        <v>6292</v>
      </c>
    </row>
    <row r="482" spans="1:39" ht="15" hidden="1" customHeight="1">
      <c r="A482" s="6"/>
      <c r="B482" s="5"/>
      <c r="C482" s="85" t="s">
        <v>186</v>
      </c>
      <c r="D482" s="622" t="str">
        <f>IF(CNGE_2024_M1_Secc1_Sub1!$D123="","",CNGE_2024_M1_Secc1_Sub1!$D123)</f>
        <v/>
      </c>
      <c r="E482" s="622"/>
      <c r="F482" s="622"/>
      <c r="G482" s="622"/>
      <c r="H482" s="622"/>
      <c r="I482" s="622"/>
      <c r="J482" s="622"/>
      <c r="K482" s="622"/>
      <c r="L482" s="622"/>
      <c r="M482" s="622"/>
      <c r="N482" s="622"/>
      <c r="O482" s="622"/>
      <c r="P482" s="560"/>
      <c r="Q482" s="561"/>
      <c r="R482" s="561"/>
      <c r="S482" s="561"/>
      <c r="T482" s="561"/>
      <c r="U482" s="562"/>
      <c r="V482" s="510"/>
      <c r="W482" s="510"/>
      <c r="X482" s="510"/>
      <c r="Y482" s="510"/>
      <c r="Z482" s="510"/>
      <c r="AA482" s="112"/>
      <c r="AB482" s="112"/>
      <c r="AC482" s="112"/>
      <c r="AD482" s="112"/>
      <c r="AG482" s="269">
        <f t="shared" si="104"/>
        <v>0</v>
      </c>
      <c r="AH482" s="424">
        <f t="shared" si="105"/>
        <v>0</v>
      </c>
      <c r="AK482" s="290">
        <f t="shared" si="106"/>
        <v>0</v>
      </c>
      <c r="AL482" s="291" t="str">
        <f>IF(AK482=0,"",
IF(SUM($AK$401:AK482)=1,AM482,
IF($AK$521&gt;SUM($AK$401:AK482),_xlfn.CONCAT(", ",AM482),
IF($AK$521=SUM($AK$401:AK482),_xlfn.CONCAT(" y ",AM482)))))</f>
        <v/>
      </c>
      <c r="AM482" s="231" t="s">
        <v>6293</v>
      </c>
    </row>
    <row r="483" spans="1:39" ht="15" hidden="1" customHeight="1">
      <c r="A483" s="6"/>
      <c r="B483" s="5"/>
      <c r="C483" s="85" t="s">
        <v>187</v>
      </c>
      <c r="D483" s="622" t="str">
        <f>IF(CNGE_2024_M1_Secc1_Sub1!$D124="","",CNGE_2024_M1_Secc1_Sub1!$D124)</f>
        <v/>
      </c>
      <c r="E483" s="622"/>
      <c r="F483" s="622"/>
      <c r="G483" s="622"/>
      <c r="H483" s="622"/>
      <c r="I483" s="622"/>
      <c r="J483" s="622"/>
      <c r="K483" s="622"/>
      <c r="L483" s="622"/>
      <c r="M483" s="622"/>
      <c r="N483" s="622"/>
      <c r="O483" s="622"/>
      <c r="P483" s="560"/>
      <c r="Q483" s="561"/>
      <c r="R483" s="561"/>
      <c r="S483" s="561"/>
      <c r="T483" s="561"/>
      <c r="U483" s="562"/>
      <c r="V483" s="510"/>
      <c r="W483" s="510"/>
      <c r="X483" s="510"/>
      <c r="Y483" s="510"/>
      <c r="Z483" s="510"/>
      <c r="AA483" s="112"/>
      <c r="AB483" s="112"/>
      <c r="AC483" s="112"/>
      <c r="AD483" s="112"/>
      <c r="AG483" s="269">
        <f t="shared" si="104"/>
        <v>0</v>
      </c>
      <c r="AH483" s="424">
        <f t="shared" si="105"/>
        <v>0</v>
      </c>
      <c r="AK483" s="290">
        <f t="shared" si="106"/>
        <v>0</v>
      </c>
      <c r="AL483" s="291" t="str">
        <f>IF(AK483=0,"",
IF(SUM($AK$401:AK483)=1,AM483,
IF($AK$521&gt;SUM($AK$401:AK483),_xlfn.CONCAT(", ",AM483),
IF($AK$521=SUM($AK$401:AK483),_xlfn.CONCAT(" y ",AM483)))))</f>
        <v/>
      </c>
      <c r="AM483" s="231" t="s">
        <v>6294</v>
      </c>
    </row>
    <row r="484" spans="1:39" ht="15" hidden="1" customHeight="1">
      <c r="A484" s="6"/>
      <c r="B484" s="5"/>
      <c r="C484" s="85" t="s">
        <v>188</v>
      </c>
      <c r="D484" s="622" t="str">
        <f>IF(CNGE_2024_M1_Secc1_Sub1!$D125="","",CNGE_2024_M1_Secc1_Sub1!$D125)</f>
        <v/>
      </c>
      <c r="E484" s="622"/>
      <c r="F484" s="622"/>
      <c r="G484" s="622"/>
      <c r="H484" s="622"/>
      <c r="I484" s="622"/>
      <c r="J484" s="622"/>
      <c r="K484" s="622"/>
      <c r="L484" s="622"/>
      <c r="M484" s="622"/>
      <c r="N484" s="622"/>
      <c r="O484" s="622"/>
      <c r="P484" s="560"/>
      <c r="Q484" s="561"/>
      <c r="R484" s="561"/>
      <c r="S484" s="561"/>
      <c r="T484" s="561"/>
      <c r="U484" s="562"/>
      <c r="V484" s="510"/>
      <c r="W484" s="510"/>
      <c r="X484" s="510"/>
      <c r="Y484" s="510"/>
      <c r="Z484" s="510"/>
      <c r="AA484" s="112"/>
      <c r="AB484" s="112"/>
      <c r="AC484" s="112"/>
      <c r="AD484" s="112"/>
      <c r="AG484" s="269">
        <f t="shared" si="104"/>
        <v>0</v>
      </c>
      <c r="AH484" s="424">
        <f t="shared" si="105"/>
        <v>0</v>
      </c>
      <c r="AK484" s="290">
        <f t="shared" si="106"/>
        <v>0</v>
      </c>
      <c r="AL484" s="291" t="str">
        <f>IF(AK484=0,"",
IF(SUM($AK$401:AK484)=1,AM484,
IF($AK$521&gt;SUM($AK$401:AK484),_xlfn.CONCAT(", ",AM484),
IF($AK$521=SUM($AK$401:AK484),_xlfn.CONCAT(" y ",AM484)))))</f>
        <v/>
      </c>
      <c r="AM484" s="231" t="s">
        <v>6295</v>
      </c>
    </row>
    <row r="485" spans="1:39" ht="15" hidden="1" customHeight="1">
      <c r="A485" s="6"/>
      <c r="B485" s="5"/>
      <c r="C485" s="85" t="s">
        <v>189</v>
      </c>
      <c r="D485" s="622" t="str">
        <f>IF(CNGE_2024_M1_Secc1_Sub1!$D126="","",CNGE_2024_M1_Secc1_Sub1!$D126)</f>
        <v/>
      </c>
      <c r="E485" s="622"/>
      <c r="F485" s="622"/>
      <c r="G485" s="622"/>
      <c r="H485" s="622"/>
      <c r="I485" s="622"/>
      <c r="J485" s="622"/>
      <c r="K485" s="622"/>
      <c r="L485" s="622"/>
      <c r="M485" s="622"/>
      <c r="N485" s="622"/>
      <c r="O485" s="622"/>
      <c r="P485" s="560"/>
      <c r="Q485" s="561"/>
      <c r="R485" s="561"/>
      <c r="S485" s="561"/>
      <c r="T485" s="561"/>
      <c r="U485" s="562"/>
      <c r="V485" s="510"/>
      <c r="W485" s="510"/>
      <c r="X485" s="510"/>
      <c r="Y485" s="510"/>
      <c r="Z485" s="510"/>
      <c r="AA485" s="112"/>
      <c r="AB485" s="112"/>
      <c r="AC485" s="112"/>
      <c r="AD485" s="112"/>
      <c r="AG485" s="269">
        <f t="shared" si="104"/>
        <v>0</v>
      </c>
      <c r="AH485" s="424">
        <f t="shared" si="105"/>
        <v>0</v>
      </c>
      <c r="AK485" s="290">
        <f t="shared" si="106"/>
        <v>0</v>
      </c>
      <c r="AL485" s="291" t="str">
        <f>IF(AK485=0,"",
IF(SUM($AK$401:AK485)=1,AM485,
IF($AK$521&gt;SUM($AK$401:AK485),_xlfn.CONCAT(", ",AM485),
IF($AK$521=SUM($AK$401:AK485),_xlfn.CONCAT(" y ",AM485)))))</f>
        <v/>
      </c>
      <c r="AM485" s="231" t="s">
        <v>6296</v>
      </c>
    </row>
    <row r="486" spans="1:39" ht="15" hidden="1" customHeight="1">
      <c r="A486" s="6"/>
      <c r="B486" s="5"/>
      <c r="C486" s="85" t="s">
        <v>190</v>
      </c>
      <c r="D486" s="622" t="str">
        <f>IF(CNGE_2024_M1_Secc1_Sub1!$D127="","",CNGE_2024_M1_Secc1_Sub1!$D127)</f>
        <v/>
      </c>
      <c r="E486" s="622"/>
      <c r="F486" s="622"/>
      <c r="G486" s="622"/>
      <c r="H486" s="622"/>
      <c r="I486" s="622"/>
      <c r="J486" s="622"/>
      <c r="K486" s="622"/>
      <c r="L486" s="622"/>
      <c r="M486" s="622"/>
      <c r="N486" s="622"/>
      <c r="O486" s="622"/>
      <c r="P486" s="560"/>
      <c r="Q486" s="561"/>
      <c r="R486" s="561"/>
      <c r="S486" s="561"/>
      <c r="T486" s="561"/>
      <c r="U486" s="562"/>
      <c r="V486" s="510"/>
      <c r="W486" s="510"/>
      <c r="X486" s="510"/>
      <c r="Y486" s="510"/>
      <c r="Z486" s="510"/>
      <c r="AA486" s="112"/>
      <c r="AB486" s="112"/>
      <c r="AC486" s="112"/>
      <c r="AD486" s="112"/>
      <c r="AG486" s="269">
        <f t="shared" si="104"/>
        <v>0</v>
      </c>
      <c r="AH486" s="424">
        <f t="shared" si="105"/>
        <v>0</v>
      </c>
      <c r="AK486" s="290">
        <f t="shared" si="106"/>
        <v>0</v>
      </c>
      <c r="AL486" s="291" t="str">
        <f>IF(AK486=0,"",
IF(SUM($AK$401:AK486)=1,AM486,
IF($AK$521&gt;SUM($AK$401:AK486),_xlfn.CONCAT(", ",AM486),
IF($AK$521=SUM($AK$401:AK486),_xlfn.CONCAT(" y ",AM486)))))</f>
        <v/>
      </c>
      <c r="AM486" s="231" t="s">
        <v>6297</v>
      </c>
    </row>
    <row r="487" spans="1:39" ht="15" hidden="1" customHeight="1">
      <c r="A487" s="6"/>
      <c r="B487" s="5"/>
      <c r="C487" s="85" t="s">
        <v>191</v>
      </c>
      <c r="D487" s="622" t="str">
        <f>IF(CNGE_2024_M1_Secc1_Sub1!$D128="","",CNGE_2024_M1_Secc1_Sub1!$D128)</f>
        <v/>
      </c>
      <c r="E487" s="622"/>
      <c r="F487" s="622"/>
      <c r="G487" s="622"/>
      <c r="H487" s="622"/>
      <c r="I487" s="622"/>
      <c r="J487" s="622"/>
      <c r="K487" s="622"/>
      <c r="L487" s="622"/>
      <c r="M487" s="622"/>
      <c r="N487" s="622"/>
      <c r="O487" s="622"/>
      <c r="P487" s="560"/>
      <c r="Q487" s="561"/>
      <c r="R487" s="561"/>
      <c r="S487" s="561"/>
      <c r="T487" s="561"/>
      <c r="U487" s="562"/>
      <c r="V487" s="510"/>
      <c r="W487" s="510"/>
      <c r="X487" s="510"/>
      <c r="Y487" s="510"/>
      <c r="Z487" s="510"/>
      <c r="AA487" s="112"/>
      <c r="AB487" s="112"/>
      <c r="AC487" s="112"/>
      <c r="AD487" s="112"/>
      <c r="AG487" s="269">
        <f t="shared" si="104"/>
        <v>0</v>
      </c>
      <c r="AH487" s="424">
        <f t="shared" si="105"/>
        <v>0</v>
      </c>
      <c r="AK487" s="290">
        <f t="shared" si="106"/>
        <v>0</v>
      </c>
      <c r="AL487" s="291" t="str">
        <f>IF(AK487=0,"",
IF(SUM($AK$401:AK487)=1,AM487,
IF($AK$521&gt;SUM($AK$401:AK487),_xlfn.CONCAT(", ",AM487),
IF($AK$521=SUM($AK$401:AK487),_xlfn.CONCAT(" y ",AM487)))))</f>
        <v/>
      </c>
      <c r="AM487" s="231" t="s">
        <v>6298</v>
      </c>
    </row>
    <row r="488" spans="1:39" ht="15" hidden="1" customHeight="1">
      <c r="A488" s="6"/>
      <c r="B488" s="5"/>
      <c r="C488" s="85" t="s">
        <v>192</v>
      </c>
      <c r="D488" s="622" t="str">
        <f>IF(CNGE_2024_M1_Secc1_Sub1!$D129="","",CNGE_2024_M1_Secc1_Sub1!$D129)</f>
        <v/>
      </c>
      <c r="E488" s="622"/>
      <c r="F488" s="622"/>
      <c r="G488" s="622"/>
      <c r="H488" s="622"/>
      <c r="I488" s="622"/>
      <c r="J488" s="622"/>
      <c r="K488" s="622"/>
      <c r="L488" s="622"/>
      <c r="M488" s="622"/>
      <c r="N488" s="622"/>
      <c r="O488" s="622"/>
      <c r="P488" s="560"/>
      <c r="Q488" s="561"/>
      <c r="R488" s="561"/>
      <c r="S488" s="561"/>
      <c r="T488" s="561"/>
      <c r="U488" s="562"/>
      <c r="V488" s="510"/>
      <c r="W488" s="510"/>
      <c r="X488" s="510"/>
      <c r="Y488" s="510"/>
      <c r="Z488" s="510"/>
      <c r="AA488" s="112"/>
      <c r="AB488" s="112"/>
      <c r="AC488" s="112"/>
      <c r="AD488" s="112"/>
      <c r="AG488" s="269">
        <f t="shared" si="104"/>
        <v>0</v>
      </c>
      <c r="AH488" s="424">
        <f t="shared" si="105"/>
        <v>0</v>
      </c>
      <c r="AK488" s="290">
        <f t="shared" si="106"/>
        <v>0</v>
      </c>
      <c r="AL488" s="291" t="str">
        <f>IF(AK488=0,"",
IF(SUM($AK$401:AK488)=1,AM488,
IF($AK$521&gt;SUM($AK$401:AK488),_xlfn.CONCAT(", ",AM488),
IF($AK$521=SUM($AK$401:AK488),_xlfn.CONCAT(" y ",AM488)))))</f>
        <v/>
      </c>
      <c r="AM488" s="231" t="s">
        <v>6299</v>
      </c>
    </row>
    <row r="489" spans="1:39" ht="15" hidden="1" customHeight="1">
      <c r="A489" s="6"/>
      <c r="B489" s="5"/>
      <c r="C489" s="85" t="s">
        <v>193</v>
      </c>
      <c r="D489" s="622" t="str">
        <f>IF(CNGE_2024_M1_Secc1_Sub1!$D130="","",CNGE_2024_M1_Secc1_Sub1!$D130)</f>
        <v/>
      </c>
      <c r="E489" s="622"/>
      <c r="F489" s="622"/>
      <c r="G489" s="622"/>
      <c r="H489" s="622"/>
      <c r="I489" s="622"/>
      <c r="J489" s="622"/>
      <c r="K489" s="622"/>
      <c r="L489" s="622"/>
      <c r="M489" s="622"/>
      <c r="N489" s="622"/>
      <c r="O489" s="622"/>
      <c r="P489" s="560"/>
      <c r="Q489" s="561"/>
      <c r="R489" s="561"/>
      <c r="S489" s="561"/>
      <c r="T489" s="561"/>
      <c r="U489" s="562"/>
      <c r="V489" s="510"/>
      <c r="W489" s="510"/>
      <c r="X489" s="510"/>
      <c r="Y489" s="510"/>
      <c r="Z489" s="510"/>
      <c r="AA489" s="112"/>
      <c r="AB489" s="112"/>
      <c r="AC489" s="112"/>
      <c r="AD489" s="112"/>
      <c r="AG489" s="269">
        <f t="shared" si="104"/>
        <v>0</v>
      </c>
      <c r="AH489" s="424">
        <f t="shared" si="105"/>
        <v>0</v>
      </c>
      <c r="AK489" s="290">
        <f t="shared" si="106"/>
        <v>0</v>
      </c>
      <c r="AL489" s="291" t="str">
        <f>IF(AK489=0,"",
IF(SUM($AK$401:AK489)=1,AM489,
IF($AK$521&gt;SUM($AK$401:AK489),_xlfn.CONCAT(", ",AM489),
IF($AK$521=SUM($AK$401:AK489),_xlfn.CONCAT(" y ",AM489)))))</f>
        <v/>
      </c>
      <c r="AM489" s="231" t="s">
        <v>6300</v>
      </c>
    </row>
    <row r="490" spans="1:39" ht="15" hidden="1" customHeight="1">
      <c r="A490" s="6"/>
      <c r="B490" s="5"/>
      <c r="C490" s="85" t="s">
        <v>194</v>
      </c>
      <c r="D490" s="622" t="str">
        <f>IF(CNGE_2024_M1_Secc1_Sub1!$D131="","",CNGE_2024_M1_Secc1_Sub1!$D131)</f>
        <v/>
      </c>
      <c r="E490" s="622"/>
      <c r="F490" s="622"/>
      <c r="G490" s="622"/>
      <c r="H490" s="622"/>
      <c r="I490" s="622"/>
      <c r="J490" s="622"/>
      <c r="K490" s="622"/>
      <c r="L490" s="622"/>
      <c r="M490" s="622"/>
      <c r="N490" s="622"/>
      <c r="O490" s="622"/>
      <c r="P490" s="560"/>
      <c r="Q490" s="561"/>
      <c r="R490" s="561"/>
      <c r="S490" s="561"/>
      <c r="T490" s="561"/>
      <c r="U490" s="562"/>
      <c r="V490" s="510"/>
      <c r="W490" s="510"/>
      <c r="X490" s="510"/>
      <c r="Y490" s="510"/>
      <c r="Z490" s="510"/>
      <c r="AA490" s="112"/>
      <c r="AB490" s="112"/>
      <c r="AC490" s="112"/>
      <c r="AD490" s="112"/>
      <c r="AG490" s="269">
        <f t="shared" si="104"/>
        <v>0</v>
      </c>
      <c r="AH490" s="424">
        <f t="shared" si="105"/>
        <v>0</v>
      </c>
      <c r="AK490" s="290">
        <f t="shared" si="106"/>
        <v>0</v>
      </c>
      <c r="AL490" s="291" t="str">
        <f>IF(AK490=0,"",
IF(SUM($AK$401:AK490)=1,AM490,
IF($AK$521&gt;SUM($AK$401:AK490),_xlfn.CONCAT(", ",AM490),
IF($AK$521=SUM($AK$401:AK490),_xlfn.CONCAT(" y ",AM490)))))</f>
        <v/>
      </c>
      <c r="AM490" s="231" t="s">
        <v>6301</v>
      </c>
    </row>
    <row r="491" spans="1:39" ht="15" hidden="1" customHeight="1">
      <c r="A491" s="6"/>
      <c r="B491" s="5"/>
      <c r="C491" s="85" t="s">
        <v>195</v>
      </c>
      <c r="D491" s="622" t="str">
        <f>IF(CNGE_2024_M1_Secc1_Sub1!$D132="","",CNGE_2024_M1_Secc1_Sub1!$D132)</f>
        <v/>
      </c>
      <c r="E491" s="622"/>
      <c r="F491" s="622"/>
      <c r="G491" s="622"/>
      <c r="H491" s="622"/>
      <c r="I491" s="622"/>
      <c r="J491" s="622"/>
      <c r="K491" s="622"/>
      <c r="L491" s="622"/>
      <c r="M491" s="622"/>
      <c r="N491" s="622"/>
      <c r="O491" s="622"/>
      <c r="P491" s="560"/>
      <c r="Q491" s="561"/>
      <c r="R491" s="561"/>
      <c r="S491" s="561"/>
      <c r="T491" s="561"/>
      <c r="U491" s="562"/>
      <c r="V491" s="510"/>
      <c r="W491" s="510"/>
      <c r="X491" s="510"/>
      <c r="Y491" s="510"/>
      <c r="Z491" s="510"/>
      <c r="AA491" s="112"/>
      <c r="AB491" s="112"/>
      <c r="AC491" s="112"/>
      <c r="AD491" s="112"/>
      <c r="AG491" s="269">
        <f t="shared" si="104"/>
        <v>0</v>
      </c>
      <c r="AH491" s="424">
        <f t="shared" si="105"/>
        <v>0</v>
      </c>
      <c r="AK491" s="290">
        <f t="shared" si="106"/>
        <v>0</v>
      </c>
      <c r="AL491" s="291" t="str">
        <f>IF(AK491=0,"",
IF(SUM($AK$401:AK491)=1,AM491,
IF($AK$521&gt;SUM($AK$401:AK491),_xlfn.CONCAT(", ",AM491),
IF($AK$521=SUM($AK$401:AK491),_xlfn.CONCAT(" y ",AM491)))))</f>
        <v/>
      </c>
      <c r="AM491" s="231" t="s">
        <v>6302</v>
      </c>
    </row>
    <row r="492" spans="1:39" ht="15" hidden="1" customHeight="1">
      <c r="A492" s="6"/>
      <c r="B492" s="5"/>
      <c r="C492" s="85" t="s">
        <v>196</v>
      </c>
      <c r="D492" s="622" t="str">
        <f>IF(CNGE_2024_M1_Secc1_Sub1!$D133="","",CNGE_2024_M1_Secc1_Sub1!$D133)</f>
        <v/>
      </c>
      <c r="E492" s="622"/>
      <c r="F492" s="622"/>
      <c r="G492" s="622"/>
      <c r="H492" s="622"/>
      <c r="I492" s="622"/>
      <c r="J492" s="622"/>
      <c r="K492" s="622"/>
      <c r="L492" s="622"/>
      <c r="M492" s="622"/>
      <c r="N492" s="622"/>
      <c r="O492" s="622"/>
      <c r="P492" s="560"/>
      <c r="Q492" s="561"/>
      <c r="R492" s="561"/>
      <c r="S492" s="561"/>
      <c r="T492" s="561"/>
      <c r="U492" s="562"/>
      <c r="V492" s="510"/>
      <c r="W492" s="510"/>
      <c r="X492" s="510"/>
      <c r="Y492" s="510"/>
      <c r="Z492" s="510"/>
      <c r="AA492" s="112"/>
      <c r="AB492" s="112"/>
      <c r="AC492" s="112"/>
      <c r="AD492" s="112"/>
      <c r="AG492" s="269">
        <f t="shared" si="104"/>
        <v>0</v>
      </c>
      <c r="AH492" s="424">
        <f t="shared" si="105"/>
        <v>0</v>
      </c>
      <c r="AK492" s="290">
        <f t="shared" si="106"/>
        <v>0</v>
      </c>
      <c r="AL492" s="291" t="str">
        <f>IF(AK492=0,"",
IF(SUM($AK$401:AK492)=1,AM492,
IF($AK$521&gt;SUM($AK$401:AK492),_xlfn.CONCAT(", ",AM492),
IF($AK$521=SUM($AK$401:AK492),_xlfn.CONCAT(" y ",AM492)))))</f>
        <v/>
      </c>
      <c r="AM492" s="231" t="s">
        <v>6303</v>
      </c>
    </row>
    <row r="493" spans="1:39" ht="15" hidden="1" customHeight="1">
      <c r="A493" s="6"/>
      <c r="B493" s="5"/>
      <c r="C493" s="85" t="s">
        <v>197</v>
      </c>
      <c r="D493" s="622" t="str">
        <f>IF(CNGE_2024_M1_Secc1_Sub1!$D134="","",CNGE_2024_M1_Secc1_Sub1!$D134)</f>
        <v/>
      </c>
      <c r="E493" s="622"/>
      <c r="F493" s="622"/>
      <c r="G493" s="622"/>
      <c r="H493" s="622"/>
      <c r="I493" s="622"/>
      <c r="J493" s="622"/>
      <c r="K493" s="622"/>
      <c r="L493" s="622"/>
      <c r="M493" s="622"/>
      <c r="N493" s="622"/>
      <c r="O493" s="622"/>
      <c r="P493" s="560"/>
      <c r="Q493" s="561"/>
      <c r="R493" s="561"/>
      <c r="S493" s="561"/>
      <c r="T493" s="561"/>
      <c r="U493" s="562"/>
      <c r="V493" s="510"/>
      <c r="W493" s="510"/>
      <c r="X493" s="510"/>
      <c r="Y493" s="510"/>
      <c r="Z493" s="510"/>
      <c r="AA493" s="112"/>
      <c r="AB493" s="112"/>
      <c r="AC493" s="112"/>
      <c r="AD493" s="112"/>
      <c r="AG493" s="269">
        <f t="shared" si="104"/>
        <v>0</v>
      </c>
      <c r="AH493" s="424">
        <f t="shared" si="105"/>
        <v>0</v>
      </c>
      <c r="AK493" s="290">
        <f t="shared" si="106"/>
        <v>0</v>
      </c>
      <c r="AL493" s="291" t="str">
        <f>IF(AK493=0,"",
IF(SUM($AK$401:AK493)=1,AM493,
IF($AK$521&gt;SUM($AK$401:AK493),_xlfn.CONCAT(", ",AM493),
IF($AK$521=SUM($AK$401:AK493),_xlfn.CONCAT(" y ",AM493)))))</f>
        <v/>
      </c>
      <c r="AM493" s="231" t="s">
        <v>6304</v>
      </c>
    </row>
    <row r="494" spans="1:39" ht="15" hidden="1" customHeight="1">
      <c r="A494" s="6"/>
      <c r="B494" s="5"/>
      <c r="C494" s="87" t="s">
        <v>198</v>
      </c>
      <c r="D494" s="622" t="str">
        <f>IF(CNGE_2024_M1_Secc1_Sub1!$D135="","",CNGE_2024_M1_Secc1_Sub1!$D135)</f>
        <v/>
      </c>
      <c r="E494" s="622"/>
      <c r="F494" s="622"/>
      <c r="G494" s="622"/>
      <c r="H494" s="622"/>
      <c r="I494" s="622"/>
      <c r="J494" s="622"/>
      <c r="K494" s="622"/>
      <c r="L494" s="622"/>
      <c r="M494" s="622"/>
      <c r="N494" s="622"/>
      <c r="O494" s="622"/>
      <c r="P494" s="560"/>
      <c r="Q494" s="561"/>
      <c r="R494" s="561"/>
      <c r="S494" s="561"/>
      <c r="T494" s="561"/>
      <c r="U494" s="562"/>
      <c r="V494" s="510"/>
      <c r="W494" s="510"/>
      <c r="X494" s="510"/>
      <c r="Y494" s="510"/>
      <c r="Z494" s="510"/>
      <c r="AA494" s="112"/>
      <c r="AB494" s="112"/>
      <c r="AC494" s="112"/>
      <c r="AD494" s="112"/>
      <c r="AG494" s="269">
        <f t="shared" si="104"/>
        <v>0</v>
      </c>
      <c r="AH494" s="424">
        <f t="shared" si="105"/>
        <v>0</v>
      </c>
      <c r="AK494" s="290">
        <f t="shared" si="106"/>
        <v>0</v>
      </c>
      <c r="AL494" s="291" t="str">
        <f>IF(AK494=0,"",
IF(SUM($AK$401:AK494)=1,AM494,
IF($AK$521&gt;SUM($AK$401:AK494),_xlfn.CONCAT(", ",AM494),
IF($AK$521=SUM($AK$401:AK494),_xlfn.CONCAT(" y ",AM494)))))</f>
        <v/>
      </c>
      <c r="AM494" s="231" t="s">
        <v>6305</v>
      </c>
    </row>
    <row r="495" spans="1:39" ht="15" hidden="1" customHeight="1">
      <c r="A495" s="6"/>
      <c r="B495" s="5"/>
      <c r="C495" s="87" t="s">
        <v>199</v>
      </c>
      <c r="D495" s="622" t="str">
        <f>IF(CNGE_2024_M1_Secc1_Sub1!$D136="","",CNGE_2024_M1_Secc1_Sub1!$D136)</f>
        <v/>
      </c>
      <c r="E495" s="622"/>
      <c r="F495" s="622"/>
      <c r="G495" s="622"/>
      <c r="H495" s="622"/>
      <c r="I495" s="622"/>
      <c r="J495" s="622"/>
      <c r="K495" s="622"/>
      <c r="L495" s="622"/>
      <c r="M495" s="622"/>
      <c r="N495" s="622"/>
      <c r="O495" s="622"/>
      <c r="P495" s="560"/>
      <c r="Q495" s="561"/>
      <c r="R495" s="561"/>
      <c r="S495" s="561"/>
      <c r="T495" s="561"/>
      <c r="U495" s="562"/>
      <c r="V495" s="510"/>
      <c r="W495" s="510"/>
      <c r="X495" s="510"/>
      <c r="Y495" s="510"/>
      <c r="Z495" s="510"/>
      <c r="AA495" s="112"/>
      <c r="AB495" s="112"/>
      <c r="AC495" s="112"/>
      <c r="AD495" s="112"/>
      <c r="AG495" s="269">
        <f t="shared" si="104"/>
        <v>0</v>
      </c>
      <c r="AH495" s="424">
        <f t="shared" si="105"/>
        <v>0</v>
      </c>
      <c r="AK495" s="290">
        <f t="shared" si="106"/>
        <v>0</v>
      </c>
      <c r="AL495" s="291" t="str">
        <f>IF(AK495=0,"",
IF(SUM($AK$401:AK495)=1,AM495,
IF($AK$521&gt;SUM($AK$401:AK495),_xlfn.CONCAT(", ",AM495),
IF($AK$521=SUM($AK$401:AK495),_xlfn.CONCAT(" y ",AM495)))))</f>
        <v/>
      </c>
      <c r="AM495" s="231" t="s">
        <v>6306</v>
      </c>
    </row>
    <row r="496" spans="1:39" ht="15" hidden="1" customHeight="1">
      <c r="A496" s="6"/>
      <c r="B496" s="5"/>
      <c r="C496" s="87" t="s">
        <v>200</v>
      </c>
      <c r="D496" s="622" t="str">
        <f>IF(CNGE_2024_M1_Secc1_Sub1!$D137="","",CNGE_2024_M1_Secc1_Sub1!$D137)</f>
        <v/>
      </c>
      <c r="E496" s="622"/>
      <c r="F496" s="622"/>
      <c r="G496" s="622"/>
      <c r="H496" s="622"/>
      <c r="I496" s="622"/>
      <c r="J496" s="622"/>
      <c r="K496" s="622"/>
      <c r="L496" s="622"/>
      <c r="M496" s="622"/>
      <c r="N496" s="622"/>
      <c r="O496" s="622"/>
      <c r="P496" s="560"/>
      <c r="Q496" s="561"/>
      <c r="R496" s="561"/>
      <c r="S496" s="561"/>
      <c r="T496" s="561"/>
      <c r="U496" s="562"/>
      <c r="V496" s="510"/>
      <c r="W496" s="510"/>
      <c r="X496" s="510"/>
      <c r="Y496" s="510"/>
      <c r="Z496" s="510"/>
      <c r="AA496" s="112"/>
      <c r="AB496" s="112"/>
      <c r="AC496" s="112"/>
      <c r="AD496" s="112"/>
      <c r="AG496" s="269">
        <f t="shared" si="104"/>
        <v>0</v>
      </c>
      <c r="AH496" s="424">
        <f t="shared" si="105"/>
        <v>0</v>
      </c>
      <c r="AK496" s="290">
        <f t="shared" si="106"/>
        <v>0</v>
      </c>
      <c r="AL496" s="291" t="str">
        <f>IF(AK496=0,"",
IF(SUM($AK$401:AK496)=1,AM496,
IF($AK$521&gt;SUM($AK$401:AK496),_xlfn.CONCAT(", ",AM496),
IF($AK$521=SUM($AK$401:AK496),_xlfn.CONCAT(" y ",AM496)))))</f>
        <v/>
      </c>
      <c r="AM496" s="231" t="s">
        <v>6307</v>
      </c>
    </row>
    <row r="497" spans="1:39" ht="15" hidden="1" customHeight="1">
      <c r="A497" s="6"/>
      <c r="B497" s="5"/>
      <c r="C497" s="87" t="s">
        <v>201</v>
      </c>
      <c r="D497" s="622" t="str">
        <f>IF(CNGE_2024_M1_Secc1_Sub1!$D138="","",CNGE_2024_M1_Secc1_Sub1!$D138)</f>
        <v/>
      </c>
      <c r="E497" s="622"/>
      <c r="F497" s="622"/>
      <c r="G497" s="622"/>
      <c r="H497" s="622"/>
      <c r="I497" s="622"/>
      <c r="J497" s="622"/>
      <c r="K497" s="622"/>
      <c r="L497" s="622"/>
      <c r="M497" s="622"/>
      <c r="N497" s="622"/>
      <c r="O497" s="622"/>
      <c r="P497" s="560"/>
      <c r="Q497" s="561"/>
      <c r="R497" s="561"/>
      <c r="S497" s="561"/>
      <c r="T497" s="561"/>
      <c r="U497" s="562"/>
      <c r="V497" s="510"/>
      <c r="W497" s="510"/>
      <c r="X497" s="510"/>
      <c r="Y497" s="510"/>
      <c r="Z497" s="510"/>
      <c r="AA497" s="112"/>
      <c r="AB497" s="112"/>
      <c r="AC497" s="112"/>
      <c r="AD497" s="112"/>
      <c r="AG497" s="269">
        <f t="shared" si="104"/>
        <v>0</v>
      </c>
      <c r="AH497" s="424">
        <f t="shared" si="105"/>
        <v>0</v>
      </c>
      <c r="AK497" s="290">
        <f t="shared" si="106"/>
        <v>0</v>
      </c>
      <c r="AL497" s="291" t="str">
        <f>IF(AK497=0,"",
IF(SUM($AK$401:AK497)=1,AM497,
IF($AK$521&gt;SUM($AK$401:AK497),_xlfn.CONCAT(", ",AM497),
IF($AK$521=SUM($AK$401:AK497),_xlfn.CONCAT(" y ",AM497)))))</f>
        <v/>
      </c>
      <c r="AM497" s="231" t="s">
        <v>6308</v>
      </c>
    </row>
    <row r="498" spans="1:39" ht="15" hidden="1" customHeight="1">
      <c r="A498" s="6"/>
      <c r="B498" s="5"/>
      <c r="C498" s="87" t="s">
        <v>202</v>
      </c>
      <c r="D498" s="622" t="str">
        <f>IF(CNGE_2024_M1_Secc1_Sub1!$D139="","",CNGE_2024_M1_Secc1_Sub1!$D139)</f>
        <v/>
      </c>
      <c r="E498" s="622"/>
      <c r="F498" s="622"/>
      <c r="G498" s="622"/>
      <c r="H498" s="622"/>
      <c r="I498" s="622"/>
      <c r="J498" s="622"/>
      <c r="K498" s="622"/>
      <c r="L498" s="622"/>
      <c r="M498" s="622"/>
      <c r="N498" s="622"/>
      <c r="O498" s="622"/>
      <c r="P498" s="560"/>
      <c r="Q498" s="561"/>
      <c r="R498" s="561"/>
      <c r="S498" s="561"/>
      <c r="T498" s="561"/>
      <c r="U498" s="562"/>
      <c r="V498" s="510"/>
      <c r="W498" s="510"/>
      <c r="X498" s="510"/>
      <c r="Y498" s="510"/>
      <c r="Z498" s="510"/>
      <c r="AA498" s="112"/>
      <c r="AB498" s="112"/>
      <c r="AC498" s="112"/>
      <c r="AD498" s="112"/>
      <c r="AG498" s="269">
        <f t="shared" si="104"/>
        <v>0</v>
      </c>
      <c r="AH498" s="424">
        <f t="shared" si="105"/>
        <v>0</v>
      </c>
      <c r="AK498" s="290">
        <f t="shared" si="106"/>
        <v>0</v>
      </c>
      <c r="AL498" s="291" t="str">
        <f>IF(AK498=0,"",
IF(SUM($AK$401:AK498)=1,AM498,
IF($AK$521&gt;SUM($AK$401:AK498),_xlfn.CONCAT(", ",AM498),
IF($AK$521=SUM($AK$401:AK498),_xlfn.CONCAT(" y ",AM498)))))</f>
        <v/>
      </c>
      <c r="AM498" s="231" t="s">
        <v>6309</v>
      </c>
    </row>
    <row r="499" spans="1:39" ht="15" hidden="1" customHeight="1">
      <c r="A499" s="6"/>
      <c r="B499" s="5"/>
      <c r="C499" s="87" t="s">
        <v>203</v>
      </c>
      <c r="D499" s="622" t="str">
        <f>IF(CNGE_2024_M1_Secc1_Sub1!$D140="","",CNGE_2024_M1_Secc1_Sub1!$D140)</f>
        <v/>
      </c>
      <c r="E499" s="622"/>
      <c r="F499" s="622"/>
      <c r="G499" s="622"/>
      <c r="H499" s="622"/>
      <c r="I499" s="622"/>
      <c r="J499" s="622"/>
      <c r="K499" s="622"/>
      <c r="L499" s="622"/>
      <c r="M499" s="622"/>
      <c r="N499" s="622"/>
      <c r="O499" s="622"/>
      <c r="P499" s="560"/>
      <c r="Q499" s="561"/>
      <c r="R499" s="561"/>
      <c r="S499" s="561"/>
      <c r="T499" s="561"/>
      <c r="U499" s="562"/>
      <c r="V499" s="510"/>
      <c r="W499" s="510"/>
      <c r="X499" s="510"/>
      <c r="Y499" s="510"/>
      <c r="Z499" s="510"/>
      <c r="AA499" s="112"/>
      <c r="AB499" s="112"/>
      <c r="AC499" s="112"/>
      <c r="AD499" s="112"/>
      <c r="AG499" s="269">
        <f t="shared" si="104"/>
        <v>0</v>
      </c>
      <c r="AH499" s="424">
        <f t="shared" si="105"/>
        <v>0</v>
      </c>
      <c r="AK499" s="290">
        <f t="shared" si="106"/>
        <v>0</v>
      </c>
      <c r="AL499" s="291" t="str">
        <f>IF(AK499=0,"",
IF(SUM($AK$401:AK499)=1,AM499,
IF($AK$521&gt;SUM($AK$401:AK499),_xlfn.CONCAT(", ",AM499),
IF($AK$521=SUM($AK$401:AK499),_xlfn.CONCAT(" y ",AM499)))))</f>
        <v/>
      </c>
      <c r="AM499" s="231" t="s">
        <v>6310</v>
      </c>
    </row>
    <row r="500" spans="1:39" ht="15" hidden="1" customHeight="1">
      <c r="A500" s="6"/>
      <c r="B500" s="5"/>
      <c r="C500" s="87" t="s">
        <v>204</v>
      </c>
      <c r="D500" s="622" t="str">
        <f>IF(CNGE_2024_M1_Secc1_Sub1!$D141="","",CNGE_2024_M1_Secc1_Sub1!$D141)</f>
        <v/>
      </c>
      <c r="E500" s="622"/>
      <c r="F500" s="622"/>
      <c r="G500" s="622"/>
      <c r="H500" s="622"/>
      <c r="I500" s="622"/>
      <c r="J500" s="622"/>
      <c r="K500" s="622"/>
      <c r="L500" s="622"/>
      <c r="M500" s="622"/>
      <c r="N500" s="622"/>
      <c r="O500" s="622"/>
      <c r="P500" s="560"/>
      <c r="Q500" s="561"/>
      <c r="R500" s="561"/>
      <c r="S500" s="561"/>
      <c r="T500" s="561"/>
      <c r="U500" s="562"/>
      <c r="V500" s="510"/>
      <c r="W500" s="510"/>
      <c r="X500" s="510"/>
      <c r="Y500" s="510"/>
      <c r="Z500" s="510"/>
      <c r="AA500" s="112"/>
      <c r="AB500" s="112"/>
      <c r="AC500" s="112"/>
      <c r="AD500" s="112"/>
      <c r="AG500" s="269">
        <f t="shared" si="104"/>
        <v>0</v>
      </c>
      <c r="AH500" s="424">
        <f t="shared" si="105"/>
        <v>0</v>
      </c>
      <c r="AK500" s="290">
        <f t="shared" si="106"/>
        <v>0</v>
      </c>
      <c r="AL500" s="291" t="str">
        <f>IF(AK500=0,"",
IF(SUM($AK$401:AK500)=1,AM500,
IF($AK$521&gt;SUM($AK$401:AK500),_xlfn.CONCAT(", ",AM500),
IF($AK$521=SUM($AK$401:AK500),_xlfn.CONCAT(" y ",AM500)))))</f>
        <v/>
      </c>
      <c r="AM500" s="231" t="s">
        <v>6311</v>
      </c>
    </row>
    <row r="501" spans="1:39" ht="15" hidden="1" customHeight="1">
      <c r="A501" s="6"/>
      <c r="B501" s="5"/>
      <c r="C501" s="87" t="s">
        <v>205</v>
      </c>
      <c r="D501" s="622" t="str">
        <f>IF(CNGE_2024_M1_Secc1_Sub1!$D142="","",CNGE_2024_M1_Secc1_Sub1!$D142)</f>
        <v/>
      </c>
      <c r="E501" s="622"/>
      <c r="F501" s="622"/>
      <c r="G501" s="622"/>
      <c r="H501" s="622"/>
      <c r="I501" s="622"/>
      <c r="J501" s="622"/>
      <c r="K501" s="622"/>
      <c r="L501" s="622"/>
      <c r="M501" s="622"/>
      <c r="N501" s="622"/>
      <c r="O501" s="622"/>
      <c r="P501" s="560"/>
      <c r="Q501" s="561"/>
      <c r="R501" s="561"/>
      <c r="S501" s="561"/>
      <c r="T501" s="561"/>
      <c r="U501" s="562"/>
      <c r="V501" s="510"/>
      <c r="W501" s="510"/>
      <c r="X501" s="510"/>
      <c r="Y501" s="510"/>
      <c r="Z501" s="510"/>
      <c r="AA501" s="112"/>
      <c r="AB501" s="112"/>
      <c r="AC501" s="112"/>
      <c r="AD501" s="112"/>
      <c r="AG501" s="269">
        <f t="shared" si="104"/>
        <v>0</v>
      </c>
      <c r="AH501" s="424">
        <f t="shared" si="105"/>
        <v>0</v>
      </c>
      <c r="AK501" s="290">
        <f t="shared" si="106"/>
        <v>0</v>
      </c>
      <c r="AL501" s="291" t="str">
        <f>IF(AK501=0,"",
IF(SUM($AK$401:AK501)=1,AM501,
IF($AK$521&gt;SUM($AK$401:AK501),_xlfn.CONCAT(", ",AM501),
IF($AK$521=SUM($AK$401:AK501),_xlfn.CONCAT(" y ",AM501)))))</f>
        <v/>
      </c>
      <c r="AM501" s="231" t="s">
        <v>6312</v>
      </c>
    </row>
    <row r="502" spans="1:39" ht="15" hidden="1" customHeight="1">
      <c r="A502" s="6"/>
      <c r="B502" s="5"/>
      <c r="C502" s="87" t="s">
        <v>206</v>
      </c>
      <c r="D502" s="622" t="str">
        <f>IF(CNGE_2024_M1_Secc1_Sub1!$D143="","",CNGE_2024_M1_Secc1_Sub1!$D143)</f>
        <v/>
      </c>
      <c r="E502" s="622"/>
      <c r="F502" s="622"/>
      <c r="G502" s="622"/>
      <c r="H502" s="622"/>
      <c r="I502" s="622"/>
      <c r="J502" s="622"/>
      <c r="K502" s="622"/>
      <c r="L502" s="622"/>
      <c r="M502" s="622"/>
      <c r="N502" s="622"/>
      <c r="O502" s="622"/>
      <c r="P502" s="560"/>
      <c r="Q502" s="561"/>
      <c r="R502" s="561"/>
      <c r="S502" s="561"/>
      <c r="T502" s="561"/>
      <c r="U502" s="562"/>
      <c r="V502" s="510"/>
      <c r="W502" s="510"/>
      <c r="X502" s="510"/>
      <c r="Y502" s="510"/>
      <c r="Z502" s="510"/>
      <c r="AA502" s="112"/>
      <c r="AB502" s="112"/>
      <c r="AC502" s="112"/>
      <c r="AD502" s="112"/>
      <c r="AG502" s="269">
        <f t="shared" si="104"/>
        <v>0</v>
      </c>
      <c r="AH502" s="424">
        <f t="shared" si="105"/>
        <v>0</v>
      </c>
      <c r="AK502" s="290">
        <f t="shared" si="106"/>
        <v>0</v>
      </c>
      <c r="AL502" s="291" t="str">
        <f>IF(AK502=0,"",
IF(SUM($AK$401:AK502)=1,AM502,
IF($AK$521&gt;SUM($AK$401:AK502),_xlfn.CONCAT(", ",AM502),
IF($AK$521=SUM($AK$401:AK502),_xlfn.CONCAT(" y ",AM502)))))</f>
        <v/>
      </c>
      <c r="AM502" s="231" t="s">
        <v>6313</v>
      </c>
    </row>
    <row r="503" spans="1:39" ht="15" hidden="1" customHeight="1">
      <c r="A503" s="6"/>
      <c r="B503" s="5"/>
      <c r="C503" s="87" t="s">
        <v>207</v>
      </c>
      <c r="D503" s="622" t="str">
        <f>IF(CNGE_2024_M1_Secc1_Sub1!$D144="","",CNGE_2024_M1_Secc1_Sub1!$D144)</f>
        <v/>
      </c>
      <c r="E503" s="622"/>
      <c r="F503" s="622"/>
      <c r="G503" s="622"/>
      <c r="H503" s="622"/>
      <c r="I503" s="622"/>
      <c r="J503" s="622"/>
      <c r="K503" s="622"/>
      <c r="L503" s="622"/>
      <c r="M503" s="622"/>
      <c r="N503" s="622"/>
      <c r="O503" s="622"/>
      <c r="P503" s="560"/>
      <c r="Q503" s="561"/>
      <c r="R503" s="561"/>
      <c r="S503" s="561"/>
      <c r="T503" s="561"/>
      <c r="U503" s="562"/>
      <c r="V503" s="510"/>
      <c r="W503" s="510"/>
      <c r="X503" s="510"/>
      <c r="Y503" s="510"/>
      <c r="Z503" s="510"/>
      <c r="AA503" s="112"/>
      <c r="AB503" s="112"/>
      <c r="AC503" s="112"/>
      <c r="AD503" s="112"/>
      <c r="AG503" s="269">
        <f t="shared" si="104"/>
        <v>0</v>
      </c>
      <c r="AH503" s="424">
        <f t="shared" si="105"/>
        <v>0</v>
      </c>
      <c r="AK503" s="290">
        <f t="shared" si="106"/>
        <v>0</v>
      </c>
      <c r="AL503" s="291" t="str">
        <f>IF(AK503=0,"",
IF(SUM($AK$401:AK503)=1,AM503,
IF($AK$521&gt;SUM($AK$401:AK503),_xlfn.CONCAT(", ",AM503),
IF($AK$521=SUM($AK$401:AK503),_xlfn.CONCAT(" y ",AM503)))))</f>
        <v/>
      </c>
      <c r="AM503" s="231" t="s">
        <v>6314</v>
      </c>
    </row>
    <row r="504" spans="1:39" ht="15" hidden="1" customHeight="1">
      <c r="A504" s="6"/>
      <c r="B504" s="5"/>
      <c r="C504" s="87" t="s">
        <v>208</v>
      </c>
      <c r="D504" s="622" t="str">
        <f>IF(CNGE_2024_M1_Secc1_Sub1!$D145="","",CNGE_2024_M1_Secc1_Sub1!$D145)</f>
        <v/>
      </c>
      <c r="E504" s="622"/>
      <c r="F504" s="622"/>
      <c r="G504" s="622"/>
      <c r="H504" s="622"/>
      <c r="I504" s="622"/>
      <c r="J504" s="622"/>
      <c r="K504" s="622"/>
      <c r="L504" s="622"/>
      <c r="M504" s="622"/>
      <c r="N504" s="622"/>
      <c r="O504" s="622"/>
      <c r="P504" s="560"/>
      <c r="Q504" s="561"/>
      <c r="R504" s="561"/>
      <c r="S504" s="561"/>
      <c r="T504" s="561"/>
      <c r="U504" s="562"/>
      <c r="V504" s="510"/>
      <c r="W504" s="510"/>
      <c r="X504" s="510"/>
      <c r="Y504" s="510"/>
      <c r="Z504" s="510"/>
      <c r="AA504" s="112"/>
      <c r="AB504" s="112"/>
      <c r="AC504" s="112"/>
      <c r="AD504" s="112"/>
      <c r="AG504" s="269">
        <f t="shared" si="104"/>
        <v>0</v>
      </c>
      <c r="AH504" s="424">
        <f t="shared" si="105"/>
        <v>0</v>
      </c>
      <c r="AK504" s="290">
        <f t="shared" si="106"/>
        <v>0</v>
      </c>
      <c r="AL504" s="291" t="str">
        <f>IF(AK504=0,"",
IF(SUM($AK$401:AK504)=1,AM504,
IF($AK$521&gt;SUM($AK$401:AK504),_xlfn.CONCAT(", ",AM504),
IF($AK$521=SUM($AK$401:AK504),_xlfn.CONCAT(" y ",AM504)))))</f>
        <v/>
      </c>
      <c r="AM504" s="231" t="s">
        <v>6315</v>
      </c>
    </row>
    <row r="505" spans="1:39" ht="15" hidden="1" customHeight="1">
      <c r="A505" s="6"/>
      <c r="B505" s="5"/>
      <c r="C505" s="87" t="s">
        <v>209</v>
      </c>
      <c r="D505" s="622" t="str">
        <f>IF(CNGE_2024_M1_Secc1_Sub1!$D146="","",CNGE_2024_M1_Secc1_Sub1!$D146)</f>
        <v/>
      </c>
      <c r="E505" s="622"/>
      <c r="F505" s="622"/>
      <c r="G505" s="622"/>
      <c r="H505" s="622"/>
      <c r="I505" s="622"/>
      <c r="J505" s="622"/>
      <c r="K505" s="622"/>
      <c r="L505" s="622"/>
      <c r="M505" s="622"/>
      <c r="N505" s="622"/>
      <c r="O505" s="622"/>
      <c r="P505" s="560"/>
      <c r="Q505" s="561"/>
      <c r="R505" s="561"/>
      <c r="S505" s="561"/>
      <c r="T505" s="561"/>
      <c r="U505" s="562"/>
      <c r="V505" s="510"/>
      <c r="W505" s="510"/>
      <c r="X505" s="510"/>
      <c r="Y505" s="510"/>
      <c r="Z505" s="510"/>
      <c r="AA505" s="112"/>
      <c r="AB505" s="112"/>
      <c r="AC505" s="112"/>
      <c r="AD505" s="112"/>
      <c r="AG505" s="269">
        <f t="shared" si="104"/>
        <v>0</v>
      </c>
      <c r="AH505" s="424">
        <f t="shared" si="105"/>
        <v>0</v>
      </c>
      <c r="AK505" s="290">
        <f t="shared" si="106"/>
        <v>0</v>
      </c>
      <c r="AL505" s="291" t="str">
        <f>IF(AK505=0,"",
IF(SUM($AK$401:AK505)=1,AM505,
IF($AK$521&gt;SUM($AK$401:AK505),_xlfn.CONCAT(", ",AM505),
IF($AK$521=SUM($AK$401:AK505),_xlfn.CONCAT(" y ",AM505)))))</f>
        <v/>
      </c>
      <c r="AM505" s="231" t="s">
        <v>6316</v>
      </c>
    </row>
    <row r="506" spans="1:39" ht="15" hidden="1" customHeight="1">
      <c r="A506" s="6"/>
      <c r="B506" s="5"/>
      <c r="C506" s="87" t="s">
        <v>210</v>
      </c>
      <c r="D506" s="622" t="str">
        <f>IF(CNGE_2024_M1_Secc1_Sub1!$D147="","",CNGE_2024_M1_Secc1_Sub1!$D147)</f>
        <v/>
      </c>
      <c r="E506" s="622"/>
      <c r="F506" s="622"/>
      <c r="G506" s="622"/>
      <c r="H506" s="622"/>
      <c r="I506" s="622"/>
      <c r="J506" s="622"/>
      <c r="K506" s="622"/>
      <c r="L506" s="622"/>
      <c r="M506" s="622"/>
      <c r="N506" s="622"/>
      <c r="O506" s="622"/>
      <c r="P506" s="560"/>
      <c r="Q506" s="561"/>
      <c r="R506" s="561"/>
      <c r="S506" s="561"/>
      <c r="T506" s="561"/>
      <c r="U506" s="562"/>
      <c r="V506" s="510"/>
      <c r="W506" s="510"/>
      <c r="X506" s="510"/>
      <c r="Y506" s="510"/>
      <c r="Z506" s="510"/>
      <c r="AA506" s="112"/>
      <c r="AB506" s="112"/>
      <c r="AC506" s="112"/>
      <c r="AD506" s="112"/>
      <c r="AG506" s="269">
        <f t="shared" si="104"/>
        <v>0</v>
      </c>
      <c r="AH506" s="424">
        <f t="shared" si="105"/>
        <v>0</v>
      </c>
      <c r="AK506" s="290">
        <f t="shared" si="106"/>
        <v>0</v>
      </c>
      <c r="AL506" s="291" t="str">
        <f>IF(AK506=0,"",
IF(SUM($AK$401:AK506)=1,AM506,
IF($AK$521&gt;SUM($AK$401:AK506),_xlfn.CONCAT(", ",AM506),
IF($AK$521=SUM($AK$401:AK506),_xlfn.CONCAT(" y ",AM506)))))</f>
        <v/>
      </c>
      <c r="AM506" s="231" t="s">
        <v>6317</v>
      </c>
    </row>
    <row r="507" spans="1:39" ht="15" hidden="1" customHeight="1">
      <c r="A507" s="6"/>
      <c r="B507" s="5"/>
      <c r="C507" s="87" t="s">
        <v>211</v>
      </c>
      <c r="D507" s="622" t="str">
        <f>IF(CNGE_2024_M1_Secc1_Sub1!$D148="","",CNGE_2024_M1_Secc1_Sub1!$D148)</f>
        <v/>
      </c>
      <c r="E507" s="622"/>
      <c r="F507" s="622"/>
      <c r="G507" s="622"/>
      <c r="H507" s="622"/>
      <c r="I507" s="622"/>
      <c r="J507" s="622"/>
      <c r="K507" s="622"/>
      <c r="L507" s="622"/>
      <c r="M507" s="622"/>
      <c r="N507" s="622"/>
      <c r="O507" s="622"/>
      <c r="P507" s="560"/>
      <c r="Q507" s="561"/>
      <c r="R507" s="561"/>
      <c r="S507" s="561"/>
      <c r="T507" s="561"/>
      <c r="U507" s="562"/>
      <c r="V507" s="510"/>
      <c r="W507" s="510"/>
      <c r="X507" s="510"/>
      <c r="Y507" s="510"/>
      <c r="Z507" s="510"/>
      <c r="AA507" s="112"/>
      <c r="AB507" s="112"/>
      <c r="AC507" s="112"/>
      <c r="AD507" s="112"/>
      <c r="AG507" s="269">
        <f t="shared" si="104"/>
        <v>0</v>
      </c>
      <c r="AH507" s="424">
        <f t="shared" si="105"/>
        <v>0</v>
      </c>
      <c r="AK507" s="290">
        <f t="shared" si="106"/>
        <v>0</v>
      </c>
      <c r="AL507" s="291" t="str">
        <f>IF(AK507=0,"",
IF(SUM($AK$401:AK507)=1,AM507,
IF($AK$521&gt;SUM($AK$401:AK507),_xlfn.CONCAT(", ",AM507),
IF($AK$521=SUM($AK$401:AK507),_xlfn.CONCAT(" y ",AM507)))))</f>
        <v/>
      </c>
      <c r="AM507" s="231" t="s">
        <v>6318</v>
      </c>
    </row>
    <row r="508" spans="1:39" ht="15" hidden="1" customHeight="1">
      <c r="A508" s="6"/>
      <c r="B508" s="5"/>
      <c r="C508" s="87" t="s">
        <v>212</v>
      </c>
      <c r="D508" s="622" t="str">
        <f>IF(CNGE_2024_M1_Secc1_Sub1!$D149="","",CNGE_2024_M1_Secc1_Sub1!$D149)</f>
        <v/>
      </c>
      <c r="E508" s="622"/>
      <c r="F508" s="622"/>
      <c r="G508" s="622"/>
      <c r="H508" s="622"/>
      <c r="I508" s="622"/>
      <c r="J508" s="622"/>
      <c r="K508" s="622"/>
      <c r="L508" s="622"/>
      <c r="M508" s="622"/>
      <c r="N508" s="622"/>
      <c r="O508" s="622"/>
      <c r="P508" s="560"/>
      <c r="Q508" s="561"/>
      <c r="R508" s="561"/>
      <c r="S508" s="561"/>
      <c r="T508" s="561"/>
      <c r="U508" s="562"/>
      <c r="V508" s="510"/>
      <c r="W508" s="510"/>
      <c r="X508" s="510"/>
      <c r="Y508" s="510"/>
      <c r="Z508" s="510"/>
      <c r="AA508" s="112"/>
      <c r="AB508" s="112"/>
      <c r="AC508" s="112"/>
      <c r="AD508" s="112"/>
      <c r="AG508" s="269">
        <f t="shared" si="104"/>
        <v>0</v>
      </c>
      <c r="AH508" s="424">
        <f t="shared" si="105"/>
        <v>0</v>
      </c>
      <c r="AK508" s="290">
        <f t="shared" si="106"/>
        <v>0</v>
      </c>
      <c r="AL508" s="291" t="str">
        <f>IF(AK508=0,"",
IF(SUM($AK$401:AK508)=1,AM508,
IF($AK$521&gt;SUM($AK$401:AK508),_xlfn.CONCAT(", ",AM508),
IF($AK$521=SUM($AK$401:AK508),_xlfn.CONCAT(" y ",AM508)))))</f>
        <v/>
      </c>
      <c r="AM508" s="231" t="s">
        <v>6319</v>
      </c>
    </row>
    <row r="509" spans="1:39" ht="15" hidden="1" customHeight="1">
      <c r="A509" s="6"/>
      <c r="B509" s="5"/>
      <c r="C509" s="87" t="s">
        <v>213</v>
      </c>
      <c r="D509" s="622" t="str">
        <f>IF(CNGE_2024_M1_Secc1_Sub1!$D150="","",CNGE_2024_M1_Secc1_Sub1!$D150)</f>
        <v/>
      </c>
      <c r="E509" s="622"/>
      <c r="F509" s="622"/>
      <c r="G509" s="622"/>
      <c r="H509" s="622"/>
      <c r="I509" s="622"/>
      <c r="J509" s="622"/>
      <c r="K509" s="622"/>
      <c r="L509" s="622"/>
      <c r="M509" s="622"/>
      <c r="N509" s="622"/>
      <c r="O509" s="622"/>
      <c r="P509" s="560"/>
      <c r="Q509" s="561"/>
      <c r="R509" s="561"/>
      <c r="S509" s="561"/>
      <c r="T509" s="561"/>
      <c r="U509" s="562"/>
      <c r="V509" s="510"/>
      <c r="W509" s="510"/>
      <c r="X509" s="510"/>
      <c r="Y509" s="510"/>
      <c r="Z509" s="510"/>
      <c r="AA509" s="112"/>
      <c r="AB509" s="112"/>
      <c r="AC509" s="112"/>
      <c r="AD509" s="112"/>
      <c r="AG509" s="269">
        <f t="shared" si="104"/>
        <v>0</v>
      </c>
      <c r="AH509" s="424">
        <f t="shared" si="105"/>
        <v>0</v>
      </c>
      <c r="AK509" s="290">
        <f t="shared" si="106"/>
        <v>0</v>
      </c>
      <c r="AL509" s="291" t="str">
        <f>IF(AK509=0,"",
IF(SUM($AK$401:AK509)=1,AM509,
IF($AK$521&gt;SUM($AK$401:AK509),_xlfn.CONCAT(", ",AM509),
IF($AK$521=SUM($AK$401:AK509),_xlfn.CONCAT(" y ",AM509)))))</f>
        <v/>
      </c>
      <c r="AM509" s="231" t="s">
        <v>6320</v>
      </c>
    </row>
    <row r="510" spans="1:39" ht="15" hidden="1" customHeight="1">
      <c r="A510" s="6"/>
      <c r="B510" s="5"/>
      <c r="C510" s="87" t="s">
        <v>214</v>
      </c>
      <c r="D510" s="622" t="str">
        <f>IF(CNGE_2024_M1_Secc1_Sub1!$D151="","",CNGE_2024_M1_Secc1_Sub1!$D151)</f>
        <v/>
      </c>
      <c r="E510" s="622"/>
      <c r="F510" s="622"/>
      <c r="G510" s="622"/>
      <c r="H510" s="622"/>
      <c r="I510" s="622"/>
      <c r="J510" s="622"/>
      <c r="K510" s="622"/>
      <c r="L510" s="622"/>
      <c r="M510" s="622"/>
      <c r="N510" s="622"/>
      <c r="O510" s="622"/>
      <c r="P510" s="560"/>
      <c r="Q510" s="561"/>
      <c r="R510" s="561"/>
      <c r="S510" s="561"/>
      <c r="T510" s="561"/>
      <c r="U510" s="562"/>
      <c r="V510" s="510"/>
      <c r="W510" s="510"/>
      <c r="X510" s="510"/>
      <c r="Y510" s="510"/>
      <c r="Z510" s="510"/>
      <c r="AA510" s="112"/>
      <c r="AB510" s="112"/>
      <c r="AC510" s="112"/>
      <c r="AD510" s="112"/>
      <c r="AG510" s="269">
        <f t="shared" si="104"/>
        <v>0</v>
      </c>
      <c r="AH510" s="424">
        <f t="shared" si="105"/>
        <v>0</v>
      </c>
      <c r="AK510" s="290">
        <f t="shared" si="106"/>
        <v>0</v>
      </c>
      <c r="AL510" s="291" t="str">
        <f>IF(AK510=0,"",
IF(SUM($AK$401:AK510)=1,AM510,
IF($AK$521&gt;SUM($AK$401:AK510),_xlfn.CONCAT(", ",AM510),
IF($AK$521=SUM($AK$401:AK510),_xlfn.CONCAT(" y ",AM510)))))</f>
        <v/>
      </c>
      <c r="AM510" s="231" t="s">
        <v>6321</v>
      </c>
    </row>
    <row r="511" spans="1:39" ht="15" hidden="1" customHeight="1">
      <c r="A511" s="6"/>
      <c r="B511" s="5"/>
      <c r="C511" s="87" t="s">
        <v>215</v>
      </c>
      <c r="D511" s="622" t="str">
        <f>IF(CNGE_2024_M1_Secc1_Sub1!$D152="","",CNGE_2024_M1_Secc1_Sub1!$D152)</f>
        <v/>
      </c>
      <c r="E511" s="622"/>
      <c r="F511" s="622"/>
      <c r="G511" s="622"/>
      <c r="H511" s="622"/>
      <c r="I511" s="622"/>
      <c r="J511" s="622"/>
      <c r="K511" s="622"/>
      <c r="L511" s="622"/>
      <c r="M511" s="622"/>
      <c r="N511" s="622"/>
      <c r="O511" s="622"/>
      <c r="P511" s="560"/>
      <c r="Q511" s="561"/>
      <c r="R511" s="561"/>
      <c r="S511" s="561"/>
      <c r="T511" s="561"/>
      <c r="U511" s="562"/>
      <c r="V511" s="510"/>
      <c r="W511" s="510"/>
      <c r="X511" s="510"/>
      <c r="Y511" s="510"/>
      <c r="Z511" s="510"/>
      <c r="AA511" s="112"/>
      <c r="AB511" s="112"/>
      <c r="AC511" s="112"/>
      <c r="AD511" s="112"/>
      <c r="AG511" s="269">
        <f t="shared" si="104"/>
        <v>0</v>
      </c>
      <c r="AH511" s="424">
        <f t="shared" si="105"/>
        <v>0</v>
      </c>
      <c r="AK511" s="290">
        <f t="shared" si="106"/>
        <v>0</v>
      </c>
      <c r="AL511" s="291" t="str">
        <f>IF(AK511=0,"",
IF(SUM($AK$401:AK511)=1,AM511,
IF($AK$521&gt;SUM($AK$401:AK511),_xlfn.CONCAT(", ",AM511),
IF($AK$521=SUM($AK$401:AK511),_xlfn.CONCAT(" y ",AM511)))))</f>
        <v/>
      </c>
      <c r="AM511" s="231" t="s">
        <v>6322</v>
      </c>
    </row>
    <row r="512" spans="1:39" ht="15" hidden="1" customHeight="1">
      <c r="A512" s="6"/>
      <c r="B512" s="5"/>
      <c r="C512" s="87" t="s">
        <v>216</v>
      </c>
      <c r="D512" s="622" t="str">
        <f>IF(CNGE_2024_M1_Secc1_Sub1!$D153="","",CNGE_2024_M1_Secc1_Sub1!$D153)</f>
        <v/>
      </c>
      <c r="E512" s="622"/>
      <c r="F512" s="622"/>
      <c r="G512" s="622"/>
      <c r="H512" s="622"/>
      <c r="I512" s="622"/>
      <c r="J512" s="622"/>
      <c r="K512" s="622"/>
      <c r="L512" s="622"/>
      <c r="M512" s="622"/>
      <c r="N512" s="622"/>
      <c r="O512" s="622"/>
      <c r="P512" s="560"/>
      <c r="Q512" s="561"/>
      <c r="R512" s="561"/>
      <c r="S512" s="561"/>
      <c r="T512" s="561"/>
      <c r="U512" s="562"/>
      <c r="V512" s="510"/>
      <c r="W512" s="510"/>
      <c r="X512" s="510"/>
      <c r="Y512" s="510"/>
      <c r="Z512" s="510"/>
      <c r="AA512" s="112"/>
      <c r="AB512" s="112"/>
      <c r="AC512" s="112"/>
      <c r="AD512" s="112"/>
      <c r="AG512" s="269">
        <f t="shared" si="104"/>
        <v>0</v>
      </c>
      <c r="AH512" s="424">
        <f t="shared" si="105"/>
        <v>0</v>
      </c>
      <c r="AK512" s="290">
        <f t="shared" si="106"/>
        <v>0</v>
      </c>
      <c r="AL512" s="291" t="str">
        <f>IF(AK512=0,"",
IF(SUM($AK$401:AK512)=1,AM512,
IF($AK$521&gt;SUM($AK$401:AK512),_xlfn.CONCAT(", ",AM512),
IF($AK$521=SUM($AK$401:AK512),_xlfn.CONCAT(" y ",AM512)))))</f>
        <v/>
      </c>
      <c r="AM512" s="231" t="s">
        <v>6323</v>
      </c>
    </row>
    <row r="513" spans="1:39" ht="15" hidden="1" customHeight="1">
      <c r="A513" s="6"/>
      <c r="B513" s="5"/>
      <c r="C513" s="87" t="s">
        <v>217</v>
      </c>
      <c r="D513" s="622" t="str">
        <f>IF(CNGE_2024_M1_Secc1_Sub1!$D154="","",CNGE_2024_M1_Secc1_Sub1!$D154)</f>
        <v/>
      </c>
      <c r="E513" s="622"/>
      <c r="F513" s="622"/>
      <c r="G513" s="622"/>
      <c r="H513" s="622"/>
      <c r="I513" s="622"/>
      <c r="J513" s="622"/>
      <c r="K513" s="622"/>
      <c r="L513" s="622"/>
      <c r="M513" s="622"/>
      <c r="N513" s="622"/>
      <c r="O513" s="622"/>
      <c r="P513" s="560"/>
      <c r="Q513" s="561"/>
      <c r="R513" s="561"/>
      <c r="S513" s="561"/>
      <c r="T513" s="561"/>
      <c r="U513" s="562"/>
      <c r="V513" s="510"/>
      <c r="W513" s="510"/>
      <c r="X513" s="510"/>
      <c r="Y513" s="510"/>
      <c r="Z513" s="510"/>
      <c r="AA513" s="112"/>
      <c r="AB513" s="112"/>
      <c r="AC513" s="112"/>
      <c r="AD513" s="112"/>
      <c r="AG513" s="269">
        <f t="shared" si="104"/>
        <v>0</v>
      </c>
      <c r="AH513" s="424">
        <f t="shared" si="105"/>
        <v>0</v>
      </c>
      <c r="AK513" s="290">
        <f t="shared" si="106"/>
        <v>0</v>
      </c>
      <c r="AL513" s="291" t="str">
        <f>IF(AK513=0,"",
IF(SUM($AK$401:AK513)=1,AM513,
IF($AK$521&gt;SUM($AK$401:AK513),_xlfn.CONCAT(", ",AM513),
IF($AK$521=SUM($AK$401:AK513),_xlfn.CONCAT(" y ",AM513)))))</f>
        <v/>
      </c>
      <c r="AM513" s="231" t="s">
        <v>6324</v>
      </c>
    </row>
    <row r="514" spans="1:39" ht="15" hidden="1" customHeight="1">
      <c r="A514" s="6"/>
      <c r="B514" s="5"/>
      <c r="C514" s="87" t="s">
        <v>218</v>
      </c>
      <c r="D514" s="622" t="str">
        <f>IF(CNGE_2024_M1_Secc1_Sub1!$D155="","",CNGE_2024_M1_Secc1_Sub1!$D155)</f>
        <v/>
      </c>
      <c r="E514" s="622"/>
      <c r="F514" s="622"/>
      <c r="G514" s="622"/>
      <c r="H514" s="622"/>
      <c r="I514" s="622"/>
      <c r="J514" s="622"/>
      <c r="K514" s="622"/>
      <c r="L514" s="622"/>
      <c r="M514" s="622"/>
      <c r="N514" s="622"/>
      <c r="O514" s="622"/>
      <c r="P514" s="560"/>
      <c r="Q514" s="561"/>
      <c r="R514" s="561"/>
      <c r="S514" s="561"/>
      <c r="T514" s="561"/>
      <c r="U514" s="562"/>
      <c r="V514" s="510"/>
      <c r="W514" s="510"/>
      <c r="X514" s="510"/>
      <c r="Y514" s="510"/>
      <c r="Z514" s="510"/>
      <c r="AA514" s="112"/>
      <c r="AB514" s="112"/>
      <c r="AC514" s="112"/>
      <c r="AD514" s="112"/>
      <c r="AG514" s="269">
        <f t="shared" si="104"/>
        <v>0</v>
      </c>
      <c r="AH514" s="424">
        <f t="shared" si="105"/>
        <v>0</v>
      </c>
      <c r="AK514" s="290">
        <f t="shared" si="106"/>
        <v>0</v>
      </c>
      <c r="AL514" s="291" t="str">
        <f>IF(AK514=0,"",
IF(SUM($AK$401:AK514)=1,AM514,
IF($AK$521&gt;SUM($AK$401:AK514),_xlfn.CONCAT(", ",AM514),
IF($AK$521=SUM($AK$401:AK514),_xlfn.CONCAT(" y ",AM514)))))</f>
        <v/>
      </c>
      <c r="AM514" s="231" t="s">
        <v>6325</v>
      </c>
    </row>
    <row r="515" spans="1:39" ht="15" hidden="1" customHeight="1">
      <c r="A515" s="6"/>
      <c r="B515" s="5"/>
      <c r="C515" s="87" t="s">
        <v>219</v>
      </c>
      <c r="D515" s="622" t="str">
        <f>IF(CNGE_2024_M1_Secc1_Sub1!$D156="","",CNGE_2024_M1_Secc1_Sub1!$D156)</f>
        <v/>
      </c>
      <c r="E515" s="622"/>
      <c r="F515" s="622"/>
      <c r="G515" s="622"/>
      <c r="H515" s="622"/>
      <c r="I515" s="622"/>
      <c r="J515" s="622"/>
      <c r="K515" s="622"/>
      <c r="L515" s="622"/>
      <c r="M515" s="622"/>
      <c r="N515" s="622"/>
      <c r="O515" s="622"/>
      <c r="P515" s="560"/>
      <c r="Q515" s="561"/>
      <c r="R515" s="561"/>
      <c r="S515" s="561"/>
      <c r="T515" s="561"/>
      <c r="U515" s="562"/>
      <c r="V515" s="510"/>
      <c r="W515" s="510"/>
      <c r="X515" s="510"/>
      <c r="Y515" s="510"/>
      <c r="Z515" s="510"/>
      <c r="AA515" s="112"/>
      <c r="AB515" s="112"/>
      <c r="AC515" s="112"/>
      <c r="AD515" s="112"/>
      <c r="AG515" s="269">
        <f t="shared" si="104"/>
        <v>0</v>
      </c>
      <c r="AH515" s="424">
        <f t="shared" si="105"/>
        <v>0</v>
      </c>
      <c r="AK515" s="290">
        <f t="shared" si="106"/>
        <v>0</v>
      </c>
      <c r="AL515" s="291" t="str">
        <f>IF(AK515=0,"",
IF(SUM($AK$401:AK515)=1,AM515,
IF($AK$521&gt;SUM($AK$401:AK515),_xlfn.CONCAT(", ",AM515),
IF($AK$521=SUM($AK$401:AK515),_xlfn.CONCAT(" y ",AM515)))))</f>
        <v/>
      </c>
      <c r="AM515" s="231" t="s">
        <v>6326</v>
      </c>
    </row>
    <row r="516" spans="1:39" ht="15" hidden="1" customHeight="1">
      <c r="A516" s="6"/>
      <c r="B516" s="5"/>
      <c r="C516" s="87" t="s">
        <v>220</v>
      </c>
      <c r="D516" s="622" t="str">
        <f>IF(CNGE_2024_M1_Secc1_Sub1!$D157="","",CNGE_2024_M1_Secc1_Sub1!$D157)</f>
        <v/>
      </c>
      <c r="E516" s="622"/>
      <c r="F516" s="622"/>
      <c r="G516" s="622"/>
      <c r="H516" s="622"/>
      <c r="I516" s="622"/>
      <c r="J516" s="622"/>
      <c r="K516" s="622"/>
      <c r="L516" s="622"/>
      <c r="M516" s="622"/>
      <c r="N516" s="622"/>
      <c r="O516" s="622"/>
      <c r="P516" s="560"/>
      <c r="Q516" s="561"/>
      <c r="R516" s="561"/>
      <c r="S516" s="561"/>
      <c r="T516" s="561"/>
      <c r="U516" s="562"/>
      <c r="V516" s="510"/>
      <c r="W516" s="510"/>
      <c r="X516" s="510"/>
      <c r="Y516" s="510"/>
      <c r="Z516" s="510"/>
      <c r="AA516" s="112"/>
      <c r="AB516" s="112"/>
      <c r="AC516" s="112"/>
      <c r="AD516" s="112"/>
      <c r="AG516" s="269">
        <f t="shared" si="104"/>
        <v>0</v>
      </c>
      <c r="AH516" s="424">
        <f t="shared" si="105"/>
        <v>0</v>
      </c>
      <c r="AK516" s="290">
        <f t="shared" si="106"/>
        <v>0</v>
      </c>
      <c r="AL516" s="291" t="str">
        <f>IF(AK516=0,"",
IF(SUM($AK$401:AK516)=1,AM516,
IF($AK$521&gt;SUM($AK$401:AK516),_xlfn.CONCAT(", ",AM516),
IF($AK$521=SUM($AK$401:AK516),_xlfn.CONCAT(" y ",AM516)))))</f>
        <v/>
      </c>
      <c r="AM516" s="231" t="s">
        <v>6327</v>
      </c>
    </row>
    <row r="517" spans="1:39" ht="15" hidden="1" customHeight="1">
      <c r="A517" s="6"/>
      <c r="B517" s="5"/>
      <c r="C517" s="87" t="s">
        <v>221</v>
      </c>
      <c r="D517" s="622" t="str">
        <f>IF(CNGE_2024_M1_Secc1_Sub1!$D158="","",CNGE_2024_M1_Secc1_Sub1!$D158)</f>
        <v/>
      </c>
      <c r="E517" s="622"/>
      <c r="F517" s="622"/>
      <c r="G517" s="622"/>
      <c r="H517" s="622"/>
      <c r="I517" s="622"/>
      <c r="J517" s="622"/>
      <c r="K517" s="622"/>
      <c r="L517" s="622"/>
      <c r="M517" s="622"/>
      <c r="N517" s="622"/>
      <c r="O517" s="622"/>
      <c r="P517" s="560"/>
      <c r="Q517" s="561"/>
      <c r="R517" s="561"/>
      <c r="S517" s="561"/>
      <c r="T517" s="561"/>
      <c r="U517" s="562"/>
      <c r="V517" s="510"/>
      <c r="W517" s="510"/>
      <c r="X517" s="510"/>
      <c r="Y517" s="510"/>
      <c r="Z517" s="510"/>
      <c r="AA517" s="112"/>
      <c r="AB517" s="112"/>
      <c r="AC517" s="112"/>
      <c r="AD517" s="112"/>
      <c r="AG517" s="269">
        <f t="shared" si="104"/>
        <v>0</v>
      </c>
      <c r="AH517" s="424">
        <f t="shared" si="105"/>
        <v>0</v>
      </c>
      <c r="AK517" s="290">
        <f t="shared" si="106"/>
        <v>0</v>
      </c>
      <c r="AL517" s="291" t="str">
        <f>IF(AK517=0,"",
IF(SUM($AK$401:AK517)=1,AM517,
IF($AK$521&gt;SUM($AK$401:AK517),_xlfn.CONCAT(", ",AM517),
IF($AK$521=SUM($AK$401:AK517),_xlfn.CONCAT(" y ",AM517)))))</f>
        <v/>
      </c>
      <c r="AM517" s="231" t="s">
        <v>6328</v>
      </c>
    </row>
    <row r="518" spans="1:39" ht="15" hidden="1" customHeight="1">
      <c r="A518" s="6"/>
      <c r="B518" s="5"/>
      <c r="C518" s="87" t="s">
        <v>222</v>
      </c>
      <c r="D518" s="622" t="str">
        <f>IF(CNGE_2024_M1_Secc1_Sub1!$D159="","",CNGE_2024_M1_Secc1_Sub1!$D159)</f>
        <v/>
      </c>
      <c r="E518" s="622"/>
      <c r="F518" s="622"/>
      <c r="G518" s="622"/>
      <c r="H518" s="622"/>
      <c r="I518" s="622"/>
      <c r="J518" s="622"/>
      <c r="K518" s="622"/>
      <c r="L518" s="622"/>
      <c r="M518" s="622"/>
      <c r="N518" s="622"/>
      <c r="O518" s="622"/>
      <c r="P518" s="560"/>
      <c r="Q518" s="561"/>
      <c r="R518" s="561"/>
      <c r="S518" s="561"/>
      <c r="T518" s="561"/>
      <c r="U518" s="562"/>
      <c r="V518" s="510"/>
      <c r="W518" s="510"/>
      <c r="X518" s="510"/>
      <c r="Y518" s="510"/>
      <c r="Z518" s="510"/>
      <c r="AA518" s="112"/>
      <c r="AB518" s="112"/>
      <c r="AC518" s="112"/>
      <c r="AD518" s="112"/>
      <c r="AG518" s="269">
        <f t="shared" si="104"/>
        <v>0</v>
      </c>
      <c r="AH518" s="424">
        <f t="shared" si="105"/>
        <v>0</v>
      </c>
      <c r="AK518" s="290">
        <f t="shared" si="106"/>
        <v>0</v>
      </c>
      <c r="AL518" s="291" t="str">
        <f>IF(AK518=0,"",
IF(SUM($AK$401:AK518)=1,AM518,
IF($AK$521&gt;SUM($AK$401:AK518),_xlfn.CONCAT(", ",AM518),
IF($AK$521=SUM($AK$401:AK518),_xlfn.CONCAT(" y ",AM518)))))</f>
        <v/>
      </c>
      <c r="AM518" s="231" t="s">
        <v>6329</v>
      </c>
    </row>
    <row r="519" spans="1:39" ht="15" hidden="1" customHeight="1">
      <c r="A519" s="6"/>
      <c r="B519" s="5"/>
      <c r="C519" s="87" t="s">
        <v>223</v>
      </c>
      <c r="D519" s="622" t="str">
        <f>IF(CNGE_2024_M1_Secc1_Sub1!$D160="","",CNGE_2024_M1_Secc1_Sub1!$D160)</f>
        <v/>
      </c>
      <c r="E519" s="622"/>
      <c r="F519" s="622"/>
      <c r="G519" s="622"/>
      <c r="H519" s="622"/>
      <c r="I519" s="622"/>
      <c r="J519" s="622"/>
      <c r="K519" s="622"/>
      <c r="L519" s="622"/>
      <c r="M519" s="622"/>
      <c r="N519" s="622"/>
      <c r="O519" s="622"/>
      <c r="P519" s="560"/>
      <c r="Q519" s="561"/>
      <c r="R519" s="561"/>
      <c r="S519" s="561"/>
      <c r="T519" s="561"/>
      <c r="U519" s="562"/>
      <c r="V519" s="510"/>
      <c r="W519" s="510"/>
      <c r="X519" s="510"/>
      <c r="Y519" s="510"/>
      <c r="Z519" s="510"/>
      <c r="AA519" s="112"/>
      <c r="AB519" s="112"/>
      <c r="AC519" s="112"/>
      <c r="AD519" s="112"/>
      <c r="AG519" s="269">
        <f t="shared" si="104"/>
        <v>0</v>
      </c>
      <c r="AH519" s="424">
        <f t="shared" si="105"/>
        <v>0</v>
      </c>
      <c r="AK519" s="290">
        <f t="shared" si="106"/>
        <v>0</v>
      </c>
      <c r="AL519" s="291" t="str">
        <f>IF(AK519=0,"",
IF(SUM($AK$401:AK519)=1,AM519,
IF($AK$521&gt;SUM($AK$401:AK519),_xlfn.CONCAT(", ",AM519),
IF($AK$521=SUM($AK$401:AK519),_xlfn.CONCAT(" y ",AM519)))))</f>
        <v/>
      </c>
      <c r="AM519" s="231" t="s">
        <v>6330</v>
      </c>
    </row>
    <row r="520" spans="1:39" ht="15" hidden="1" customHeight="1">
      <c r="A520" s="6"/>
      <c r="B520" s="5"/>
      <c r="C520" s="87" t="s">
        <v>224</v>
      </c>
      <c r="D520" s="622" t="str">
        <f>IF(CNGE_2024_M1_Secc1_Sub1!$D161="","",CNGE_2024_M1_Secc1_Sub1!$D161)</f>
        <v/>
      </c>
      <c r="E520" s="622"/>
      <c r="F520" s="622"/>
      <c r="G520" s="622"/>
      <c r="H520" s="622"/>
      <c r="I520" s="622"/>
      <c r="J520" s="622"/>
      <c r="K520" s="622"/>
      <c r="L520" s="622"/>
      <c r="M520" s="622"/>
      <c r="N520" s="622"/>
      <c r="O520" s="622"/>
      <c r="P520" s="560"/>
      <c r="Q520" s="561"/>
      <c r="R520" s="561"/>
      <c r="S520" s="561"/>
      <c r="T520" s="561"/>
      <c r="U520" s="562"/>
      <c r="V520" s="510"/>
      <c r="W520" s="510"/>
      <c r="X520" s="510"/>
      <c r="Y520" s="510"/>
      <c r="Z520" s="510"/>
      <c r="AA520" s="112"/>
      <c r="AB520" s="112"/>
      <c r="AC520" s="112"/>
      <c r="AD520" s="112"/>
      <c r="AG520" s="269">
        <f t="shared" si="104"/>
        <v>0</v>
      </c>
      <c r="AH520" s="424">
        <f t="shared" si="105"/>
        <v>0</v>
      </c>
      <c r="AK520" s="290">
        <f t="shared" si="106"/>
        <v>0</v>
      </c>
      <c r="AL520" s="291" t="str">
        <f>IF(AK520=0,"",
IF(SUM($AK$401:AK520)=1,AM520,
IF($AK$521&gt;SUM($AK$401:AK520),_xlfn.CONCAT(", ",AM520),
IF($AK$521=SUM($AK$401:AK520),_xlfn.CONCAT(" y ",AM520)))))</f>
        <v/>
      </c>
      <c r="AM520" s="231" t="s">
        <v>6331</v>
      </c>
    </row>
    <row r="521" spans="1:39" ht="15" customHeight="1">
      <c r="A521" s="81"/>
      <c r="B521" s="5"/>
      <c r="C521" s="104"/>
      <c r="D521" s="8"/>
      <c r="E521" s="8"/>
      <c r="F521" s="8"/>
      <c r="G521" s="8"/>
      <c r="H521" s="8"/>
      <c r="I521" s="8"/>
      <c r="J521" s="8"/>
      <c r="K521" s="8"/>
      <c r="L521" s="8"/>
      <c r="M521" s="526"/>
      <c r="N521" s="526"/>
      <c r="O521" s="526"/>
      <c r="P521" s="526"/>
      <c r="Q521" s="526"/>
      <c r="R521" s="526"/>
      <c r="S521" s="526"/>
      <c r="T521" s="526"/>
      <c r="U521" s="526"/>
      <c r="V521" s="526"/>
      <c r="W521" s="526"/>
      <c r="X521" s="526"/>
      <c r="Y521" s="526"/>
      <c r="Z521" s="526"/>
      <c r="AA521" s="526"/>
      <c r="AB521" s="526"/>
      <c r="AC521" s="527"/>
      <c r="AD521" s="527"/>
      <c r="AG521" s="271">
        <f>SUM(AG401:AG520)</f>
        <v>0</v>
      </c>
      <c r="AH521" s="498">
        <f>SUM(AH401:AH520)</f>
        <v>0</v>
      </c>
      <c r="AK521" s="292">
        <f>SUM(AK401:AK520)</f>
        <v>0</v>
      </c>
      <c r="AL521" s="292" t="str">
        <f>IF(AK521=0,"",_xlfn.CONCAT(AL401:AL520))</f>
        <v/>
      </c>
      <c r="AM521" s="293" t="str">
        <f>IF(AK521=0,"",
IF(AK521&gt;10,"Favor de ingresar toda la información requerida en la pregunta y/o verifique que no tenga información en celdas sombreadas",
IF(AK521=1,_xlfn.CONCAT("Favor de revisar la información capturada en el numeral ",AL521),_xlfn.CONCAT("Favor de revisar la información capturada en los numerales ",AL521))))</f>
        <v/>
      </c>
    </row>
    <row r="522" spans="1:39" ht="45" customHeight="1">
      <c r="A522" s="81"/>
      <c r="B522" s="5"/>
      <c r="C522" s="781" t="s">
        <v>1082</v>
      </c>
      <c r="D522" s="781"/>
      <c r="E522" s="781"/>
      <c r="F522" s="781"/>
      <c r="G522" s="779"/>
      <c r="H522" s="569"/>
      <c r="I522" s="569"/>
      <c r="J522" s="569"/>
      <c r="K522" s="569"/>
      <c r="L522" s="569"/>
      <c r="M522" s="569"/>
      <c r="N522" s="569"/>
      <c r="O522" s="569"/>
      <c r="P522" s="569"/>
      <c r="Q522" s="569"/>
      <c r="R522" s="569"/>
      <c r="S522" s="569"/>
      <c r="T522" s="569"/>
      <c r="U522" s="569"/>
      <c r="V522" s="569"/>
      <c r="W522" s="569"/>
      <c r="X522" s="569"/>
      <c r="Y522" s="569"/>
      <c r="Z522" s="569"/>
      <c r="AA522" s="569"/>
      <c r="AB522" s="569"/>
      <c r="AC522" s="569"/>
      <c r="AD522" s="780"/>
    </row>
    <row r="523" spans="1:39" ht="15" customHeight="1">
      <c r="A523" s="81"/>
      <c r="B523" s="657" t="str">
        <f>IF(AND(AJ401&gt;0,G522=""),"Debido a que seleccionó el código 9 en el apartado Elementos, mecanismos y/o esquemas debe anotar el nombre de dicho(s) elemento(s)","")</f>
        <v/>
      </c>
      <c r="C523" s="657"/>
      <c r="D523" s="657"/>
      <c r="E523" s="657"/>
      <c r="F523" s="657"/>
      <c r="G523" s="657"/>
      <c r="H523" s="657"/>
      <c r="I523" s="657"/>
      <c r="J523" s="657"/>
      <c r="K523" s="657"/>
      <c r="L523" s="657"/>
      <c r="M523" s="657"/>
      <c r="N523" s="657"/>
      <c r="O523" s="657"/>
      <c r="P523" s="657"/>
      <c r="Q523" s="657"/>
      <c r="R523" s="657"/>
      <c r="S523" s="657"/>
      <c r="T523" s="657"/>
      <c r="U523" s="657"/>
      <c r="V523" s="657"/>
      <c r="W523" s="657"/>
      <c r="X523" s="657"/>
      <c r="Y523" s="657"/>
      <c r="Z523" s="657"/>
      <c r="AA523" s="657"/>
      <c r="AB523" s="657"/>
      <c r="AC523" s="657"/>
      <c r="AD523" s="657"/>
      <c r="AE523" s="657"/>
    </row>
    <row r="524" spans="1:39" ht="15" customHeight="1">
      <c r="A524" s="81"/>
      <c r="B524" s="5"/>
      <c r="C524" s="646" t="s">
        <v>1111</v>
      </c>
      <c r="D524" s="646"/>
      <c r="E524" s="646"/>
      <c r="F524" s="646"/>
      <c r="G524" s="646"/>
      <c r="H524" s="646"/>
      <c r="I524" s="646"/>
      <c r="J524" s="646"/>
      <c r="K524" s="646"/>
      <c r="L524" s="646"/>
      <c r="M524" s="646"/>
      <c r="N524" s="646"/>
      <c r="O524" s="646"/>
      <c r="P524" s="646"/>
      <c r="Q524" s="646"/>
      <c r="R524" s="646"/>
      <c r="S524" s="646"/>
      <c r="T524" s="646"/>
      <c r="U524" s="646"/>
      <c r="V524" s="646"/>
      <c r="W524" s="646"/>
      <c r="X524" s="646"/>
      <c r="Y524" s="646"/>
      <c r="Z524" s="646"/>
      <c r="AA524" s="646"/>
      <c r="AB524" s="646"/>
      <c r="AC524" s="646"/>
      <c r="AD524" s="646"/>
    </row>
    <row r="525" spans="1:39" ht="15" customHeight="1">
      <c r="A525" s="81"/>
      <c r="B525" s="5"/>
      <c r="C525" s="127" t="s">
        <v>87</v>
      </c>
      <c r="D525" s="757" t="s">
        <v>468</v>
      </c>
      <c r="E525" s="757"/>
      <c r="F525" s="757"/>
      <c r="G525" s="757"/>
      <c r="H525" s="757"/>
      <c r="I525" s="757"/>
      <c r="J525" s="757"/>
      <c r="K525" s="757"/>
      <c r="L525" s="757"/>
      <c r="M525" s="757"/>
      <c r="N525" s="757"/>
      <c r="O525" s="757"/>
      <c r="P525" s="757"/>
      <c r="Q525" s="757"/>
      <c r="R525" s="757"/>
      <c r="S525" s="757"/>
      <c r="T525" s="757"/>
      <c r="U525" s="757"/>
      <c r="V525" s="757"/>
      <c r="W525" s="757"/>
      <c r="X525" s="757"/>
      <c r="Y525" s="757"/>
      <c r="Z525" s="757"/>
      <c r="AA525" s="757"/>
      <c r="AB525" s="757"/>
      <c r="AC525" s="757"/>
      <c r="AD525" s="757"/>
    </row>
    <row r="526" spans="1:39" ht="15" customHeight="1">
      <c r="A526" s="81"/>
      <c r="B526" s="5"/>
      <c r="C526" s="127" t="s">
        <v>88</v>
      </c>
      <c r="D526" s="757" t="s">
        <v>465</v>
      </c>
      <c r="E526" s="757"/>
      <c r="F526" s="757"/>
      <c r="G526" s="757"/>
      <c r="H526" s="757"/>
      <c r="I526" s="757"/>
      <c r="J526" s="757"/>
      <c r="K526" s="757"/>
      <c r="L526" s="757"/>
      <c r="M526" s="757"/>
      <c r="N526" s="757"/>
      <c r="O526" s="757"/>
      <c r="P526" s="757"/>
      <c r="Q526" s="757"/>
      <c r="R526" s="757"/>
      <c r="S526" s="757"/>
      <c r="T526" s="757"/>
      <c r="U526" s="757"/>
      <c r="V526" s="757"/>
      <c r="W526" s="757"/>
      <c r="X526" s="757"/>
      <c r="Y526" s="757"/>
      <c r="Z526" s="757"/>
      <c r="AA526" s="757"/>
      <c r="AB526" s="757"/>
      <c r="AC526" s="757"/>
      <c r="AD526" s="757"/>
    </row>
    <row r="527" spans="1:39" ht="15" customHeight="1">
      <c r="A527" s="81"/>
      <c r="B527" s="5"/>
      <c r="C527" s="127" t="s">
        <v>89</v>
      </c>
      <c r="D527" s="757" t="s">
        <v>466</v>
      </c>
      <c r="E527" s="757"/>
      <c r="F527" s="757"/>
      <c r="G527" s="757"/>
      <c r="H527" s="757"/>
      <c r="I527" s="757"/>
      <c r="J527" s="757"/>
      <c r="K527" s="757"/>
      <c r="L527" s="757"/>
      <c r="M527" s="757"/>
      <c r="N527" s="757"/>
      <c r="O527" s="757"/>
      <c r="P527" s="757"/>
      <c r="Q527" s="757"/>
      <c r="R527" s="757"/>
      <c r="S527" s="757"/>
      <c r="T527" s="757"/>
      <c r="U527" s="757"/>
      <c r="V527" s="757"/>
      <c r="W527" s="757"/>
      <c r="X527" s="757"/>
      <c r="Y527" s="757"/>
      <c r="Z527" s="757"/>
      <c r="AA527" s="757"/>
      <c r="AB527" s="757"/>
      <c r="AC527" s="757"/>
      <c r="AD527" s="757"/>
    </row>
    <row r="528" spans="1:39" ht="15" customHeight="1">
      <c r="A528" s="81"/>
      <c r="B528" s="5"/>
      <c r="C528" s="127" t="s">
        <v>90</v>
      </c>
      <c r="D528" s="757" t="s">
        <v>467</v>
      </c>
      <c r="E528" s="757"/>
      <c r="F528" s="757"/>
      <c r="G528" s="757"/>
      <c r="H528" s="757"/>
      <c r="I528" s="757"/>
      <c r="J528" s="757"/>
      <c r="K528" s="757"/>
      <c r="L528" s="757"/>
      <c r="M528" s="757"/>
      <c r="N528" s="757"/>
      <c r="O528" s="757"/>
      <c r="P528" s="757"/>
      <c r="Q528" s="757"/>
      <c r="R528" s="757"/>
      <c r="S528" s="757"/>
      <c r="T528" s="757"/>
      <c r="U528" s="757"/>
      <c r="V528" s="757"/>
      <c r="W528" s="757"/>
      <c r="X528" s="757"/>
      <c r="Y528" s="757"/>
      <c r="Z528" s="757"/>
      <c r="AA528" s="757"/>
      <c r="AB528" s="757"/>
      <c r="AC528" s="757"/>
      <c r="AD528" s="757"/>
    </row>
    <row r="529" spans="1:30" ht="15" customHeight="1">
      <c r="A529" s="81"/>
      <c r="B529" s="5"/>
      <c r="C529" s="127" t="s">
        <v>91</v>
      </c>
      <c r="D529" s="757" t="s">
        <v>954</v>
      </c>
      <c r="E529" s="757"/>
      <c r="F529" s="757"/>
      <c r="G529" s="757"/>
      <c r="H529" s="757"/>
      <c r="I529" s="757"/>
      <c r="J529" s="757"/>
      <c r="K529" s="757"/>
      <c r="L529" s="757"/>
      <c r="M529" s="757"/>
      <c r="N529" s="757"/>
      <c r="O529" s="757"/>
      <c r="P529" s="757"/>
      <c r="Q529" s="757"/>
      <c r="R529" s="757"/>
      <c r="S529" s="757"/>
      <c r="T529" s="757"/>
      <c r="U529" s="757"/>
      <c r="V529" s="757"/>
      <c r="W529" s="757"/>
      <c r="X529" s="757"/>
      <c r="Y529" s="757"/>
      <c r="Z529" s="757"/>
      <c r="AA529" s="757"/>
      <c r="AB529" s="757"/>
      <c r="AC529" s="757"/>
      <c r="AD529" s="757"/>
    </row>
    <row r="530" spans="1:30" ht="15" customHeight="1">
      <c r="A530" s="81"/>
      <c r="B530" s="5"/>
      <c r="C530" s="127" t="s">
        <v>92</v>
      </c>
      <c r="D530" s="757" t="s">
        <v>464</v>
      </c>
      <c r="E530" s="757"/>
      <c r="F530" s="757"/>
      <c r="G530" s="757"/>
      <c r="H530" s="757"/>
      <c r="I530" s="757"/>
      <c r="J530" s="757"/>
      <c r="K530" s="757"/>
      <c r="L530" s="757"/>
      <c r="M530" s="757"/>
      <c r="N530" s="757"/>
      <c r="O530" s="757"/>
      <c r="P530" s="757"/>
      <c r="Q530" s="757"/>
      <c r="R530" s="757"/>
      <c r="S530" s="757"/>
      <c r="T530" s="757"/>
      <c r="U530" s="757"/>
      <c r="V530" s="757"/>
      <c r="W530" s="757"/>
      <c r="X530" s="757"/>
      <c r="Y530" s="757"/>
      <c r="Z530" s="757"/>
      <c r="AA530" s="757"/>
      <c r="AB530" s="757"/>
      <c r="AC530" s="757"/>
      <c r="AD530" s="757"/>
    </row>
    <row r="531" spans="1:30" ht="15" customHeight="1">
      <c r="A531" s="81"/>
      <c r="B531" s="5"/>
      <c r="C531" s="127" t="s">
        <v>93</v>
      </c>
      <c r="D531" s="757" t="s">
        <v>1218</v>
      </c>
      <c r="E531" s="757"/>
      <c r="F531" s="757"/>
      <c r="G531" s="757"/>
      <c r="H531" s="757"/>
      <c r="I531" s="757"/>
      <c r="J531" s="757"/>
      <c r="K531" s="757"/>
      <c r="L531" s="757"/>
      <c r="M531" s="757"/>
      <c r="N531" s="757"/>
      <c r="O531" s="757"/>
      <c r="P531" s="757"/>
      <c r="Q531" s="757"/>
      <c r="R531" s="757"/>
      <c r="S531" s="757"/>
      <c r="T531" s="757"/>
      <c r="U531" s="757"/>
      <c r="V531" s="757"/>
      <c r="W531" s="757"/>
      <c r="X531" s="757"/>
      <c r="Y531" s="757"/>
      <c r="Z531" s="757"/>
      <c r="AA531" s="757"/>
      <c r="AB531" s="757"/>
      <c r="AC531" s="757"/>
      <c r="AD531" s="757"/>
    </row>
    <row r="532" spans="1:30" ht="15" customHeight="1">
      <c r="A532" s="81"/>
      <c r="B532" s="5"/>
      <c r="C532" s="127" t="s">
        <v>94</v>
      </c>
      <c r="D532" s="757" t="s">
        <v>469</v>
      </c>
      <c r="E532" s="757"/>
      <c r="F532" s="757"/>
      <c r="G532" s="757"/>
      <c r="H532" s="757"/>
      <c r="I532" s="757"/>
      <c r="J532" s="757"/>
      <c r="K532" s="757"/>
      <c r="L532" s="757"/>
      <c r="M532" s="757"/>
      <c r="N532" s="757"/>
      <c r="O532" s="757"/>
      <c r="P532" s="757"/>
      <c r="Q532" s="757"/>
      <c r="R532" s="757"/>
      <c r="S532" s="757"/>
      <c r="T532" s="757"/>
      <c r="U532" s="757"/>
      <c r="V532" s="757"/>
      <c r="W532" s="757"/>
      <c r="X532" s="757"/>
      <c r="Y532" s="757"/>
      <c r="Z532" s="757"/>
      <c r="AA532" s="757"/>
      <c r="AB532" s="757"/>
      <c r="AC532" s="757"/>
      <c r="AD532" s="757"/>
    </row>
    <row r="533" spans="1:30" ht="15" customHeight="1">
      <c r="A533" s="81"/>
      <c r="B533" s="5"/>
      <c r="C533" s="127" t="s">
        <v>95</v>
      </c>
      <c r="D533" s="757" t="s">
        <v>1106</v>
      </c>
      <c r="E533" s="757"/>
      <c r="F533" s="757"/>
      <c r="G533" s="757"/>
      <c r="H533" s="757"/>
      <c r="I533" s="757"/>
      <c r="J533" s="757"/>
      <c r="K533" s="757"/>
      <c r="L533" s="757"/>
      <c r="M533" s="757"/>
      <c r="N533" s="757"/>
      <c r="O533" s="757"/>
      <c r="P533" s="757"/>
      <c r="Q533" s="757"/>
      <c r="R533" s="757"/>
      <c r="S533" s="757"/>
      <c r="T533" s="757"/>
      <c r="U533" s="757"/>
      <c r="V533" s="757"/>
      <c r="W533" s="757"/>
      <c r="X533" s="757"/>
      <c r="Y533" s="757"/>
      <c r="Z533" s="757"/>
      <c r="AA533" s="757"/>
      <c r="AB533" s="757"/>
      <c r="AC533" s="757"/>
      <c r="AD533" s="757"/>
    </row>
    <row r="534" spans="1:30" ht="15" customHeight="1">
      <c r="A534" s="81"/>
      <c r="B534" s="5"/>
      <c r="C534" s="197"/>
      <c r="D534" s="42"/>
      <c r="E534" s="130"/>
      <c r="F534" s="130"/>
      <c r="G534" s="130"/>
      <c r="H534" s="130"/>
      <c r="I534" s="130"/>
      <c r="J534" s="130"/>
      <c r="K534" s="130"/>
      <c r="L534" s="130"/>
      <c r="M534" s="130"/>
      <c r="N534" s="130"/>
      <c r="O534" s="130"/>
      <c r="P534" s="130"/>
      <c r="Q534" s="130"/>
      <c r="R534" s="130"/>
      <c r="S534" s="528"/>
      <c r="T534" s="528"/>
      <c r="U534" s="528"/>
      <c r="V534" s="528"/>
      <c r="W534" s="528"/>
      <c r="X534" s="528"/>
      <c r="Y534" s="528"/>
      <c r="Z534" s="528"/>
      <c r="AA534" s="528"/>
      <c r="AB534" s="528"/>
      <c r="AC534" s="528"/>
      <c r="AD534" s="528"/>
    </row>
    <row r="535" spans="1:30" ht="24" customHeight="1">
      <c r="A535" s="6"/>
      <c r="B535" s="5"/>
      <c r="C535" s="627" t="s">
        <v>270</v>
      </c>
      <c r="D535" s="627"/>
      <c r="E535" s="627"/>
      <c r="F535" s="627"/>
      <c r="G535" s="627"/>
      <c r="H535" s="627"/>
      <c r="I535" s="627"/>
      <c r="J535" s="627"/>
      <c r="K535" s="627"/>
      <c r="L535" s="627"/>
      <c r="M535" s="627"/>
      <c r="N535" s="627"/>
      <c r="O535" s="627"/>
      <c r="P535" s="627"/>
      <c r="Q535" s="627"/>
      <c r="R535" s="627"/>
      <c r="S535" s="627"/>
      <c r="T535" s="627"/>
      <c r="U535" s="627"/>
      <c r="V535" s="627"/>
      <c r="W535" s="627"/>
      <c r="X535" s="627"/>
      <c r="Y535" s="627"/>
      <c r="Z535" s="627"/>
      <c r="AA535" s="627"/>
      <c r="AB535" s="627"/>
      <c r="AC535" s="627"/>
      <c r="AD535" s="627"/>
    </row>
    <row r="536" spans="1:30" ht="60" customHeight="1">
      <c r="A536" s="6"/>
      <c r="B536" s="5"/>
      <c r="C536" s="628"/>
      <c r="D536" s="628"/>
      <c r="E536" s="628"/>
      <c r="F536" s="628"/>
      <c r="G536" s="628"/>
      <c r="H536" s="628"/>
      <c r="I536" s="628"/>
      <c r="J536" s="628"/>
      <c r="K536" s="628"/>
      <c r="L536" s="628"/>
      <c r="M536" s="628"/>
      <c r="N536" s="628"/>
      <c r="O536" s="628"/>
      <c r="P536" s="628"/>
      <c r="Q536" s="628"/>
      <c r="R536" s="628"/>
      <c r="S536" s="628"/>
      <c r="T536" s="628"/>
      <c r="U536" s="628"/>
      <c r="V536" s="628"/>
      <c r="W536" s="628"/>
      <c r="X536" s="628"/>
      <c r="Y536" s="628"/>
      <c r="Z536" s="628"/>
      <c r="AA536" s="628"/>
      <c r="AB536" s="628"/>
      <c r="AC536" s="628"/>
      <c r="AD536" s="628"/>
    </row>
    <row r="537" spans="1:30" ht="15" customHeight="1">
      <c r="A537" s="6"/>
      <c r="B537" s="704" t="str">
        <f>AM521</f>
        <v/>
      </c>
      <c r="C537" s="704"/>
      <c r="D537" s="704"/>
      <c r="E537" s="704"/>
      <c r="F537" s="704"/>
      <c r="G537" s="704"/>
      <c r="H537" s="704"/>
      <c r="I537" s="704"/>
      <c r="J537" s="704"/>
      <c r="K537" s="704"/>
      <c r="L537" s="704"/>
      <c r="M537" s="704"/>
      <c r="N537" s="704"/>
      <c r="O537" s="704"/>
      <c r="P537" s="704"/>
      <c r="Q537" s="704"/>
      <c r="R537" s="704"/>
      <c r="S537" s="704"/>
      <c r="T537" s="704"/>
      <c r="U537" s="704"/>
      <c r="V537" s="704"/>
      <c r="W537" s="704"/>
      <c r="X537" s="704"/>
      <c r="Y537" s="704"/>
      <c r="Z537" s="704"/>
      <c r="AA537" s="704"/>
      <c r="AB537" s="704"/>
      <c r="AC537" s="704"/>
      <c r="AD537" s="704"/>
    </row>
    <row r="538" spans="1:30" ht="15" customHeight="1">
      <c r="A538" s="6"/>
      <c r="B538" s="5"/>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c r="AA538" s="120"/>
      <c r="AB538" s="120"/>
      <c r="AC538" s="120"/>
      <c r="AD538" s="120"/>
    </row>
    <row r="539" spans="1:30" ht="15" customHeight="1">
      <c r="A539" s="6"/>
      <c r="B539" s="5"/>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c r="AA539" s="120"/>
      <c r="AB539" s="120"/>
      <c r="AC539" s="120"/>
      <c r="AD539" s="120"/>
    </row>
    <row r="540" spans="1:30" ht="15" customHeight="1">
      <c r="A540" s="81"/>
      <c r="B540" s="5"/>
      <c r="D540" s="130"/>
      <c r="E540" s="130"/>
      <c r="F540" s="130"/>
      <c r="G540" s="130"/>
      <c r="H540" s="130"/>
      <c r="I540" s="130"/>
      <c r="J540" s="130"/>
      <c r="K540" s="130"/>
      <c r="L540" s="130"/>
      <c r="M540" s="130"/>
      <c r="N540" s="130"/>
      <c r="O540" s="130"/>
      <c r="P540" s="130"/>
      <c r="Q540" s="130"/>
      <c r="R540" s="130"/>
      <c r="S540" s="528"/>
      <c r="T540" s="528"/>
      <c r="U540" s="528"/>
      <c r="V540" s="528"/>
      <c r="W540" s="528"/>
      <c r="X540" s="528"/>
      <c r="Y540" s="528"/>
      <c r="Z540" s="528"/>
      <c r="AA540" s="528"/>
      <c r="AB540" s="528"/>
      <c r="AC540" s="528"/>
      <c r="AD540" s="528"/>
    </row>
    <row r="541" spans="1:30" ht="15" customHeight="1">
      <c r="A541" s="81"/>
      <c r="B541" s="5"/>
      <c r="D541" s="130"/>
      <c r="E541" s="130"/>
      <c r="F541" s="130"/>
      <c r="G541" s="130"/>
      <c r="H541" s="130"/>
      <c r="I541" s="130"/>
      <c r="J541" s="130"/>
      <c r="K541" s="130"/>
      <c r="L541" s="130"/>
      <c r="M541" s="130"/>
      <c r="N541" s="130"/>
      <c r="O541" s="130"/>
      <c r="P541" s="130"/>
      <c r="Q541" s="130"/>
      <c r="R541" s="130"/>
      <c r="S541" s="528"/>
      <c r="T541" s="528"/>
      <c r="U541" s="528"/>
      <c r="V541" s="528"/>
      <c r="W541" s="528"/>
      <c r="X541" s="528"/>
      <c r="Y541" s="528"/>
      <c r="Z541" s="528"/>
      <c r="AA541" s="528"/>
      <c r="AB541" s="528"/>
      <c r="AC541" s="528"/>
      <c r="AD541" s="528"/>
    </row>
    <row r="542" spans="1:30" ht="15" customHeight="1">
      <c r="A542" s="81"/>
      <c r="B542" s="5"/>
      <c r="D542" s="130"/>
      <c r="E542" s="130"/>
      <c r="F542" s="130"/>
      <c r="G542" s="130"/>
      <c r="H542" s="130"/>
      <c r="I542" s="130"/>
      <c r="J542" s="130"/>
      <c r="K542" s="130"/>
      <c r="L542" s="130"/>
      <c r="M542" s="130"/>
      <c r="N542" s="130"/>
      <c r="O542" s="130"/>
      <c r="P542" s="130"/>
      <c r="Q542" s="130"/>
      <c r="R542" s="130"/>
      <c r="S542" s="528"/>
      <c r="T542" s="528"/>
      <c r="U542" s="528"/>
      <c r="V542" s="528"/>
      <c r="W542" s="528"/>
      <c r="X542" s="528"/>
      <c r="Y542" s="528"/>
      <c r="Z542" s="528"/>
      <c r="AA542" s="528"/>
      <c r="AB542" s="528"/>
      <c r="AC542" s="528"/>
      <c r="AD542" s="528"/>
    </row>
    <row r="543" spans="1:30" ht="48" customHeight="1">
      <c r="A543" s="81" t="s">
        <v>990</v>
      </c>
      <c r="B543" s="673" t="s">
        <v>1283</v>
      </c>
      <c r="C543" s="673"/>
      <c r="D543" s="673"/>
      <c r="E543" s="673"/>
      <c r="F543" s="673"/>
      <c r="G543" s="673"/>
      <c r="H543" s="673"/>
      <c r="I543" s="673"/>
      <c r="J543" s="673"/>
      <c r="K543" s="673"/>
      <c r="L543" s="673"/>
      <c r="M543" s="673"/>
      <c r="N543" s="673"/>
      <c r="O543" s="673"/>
      <c r="P543" s="673"/>
      <c r="Q543" s="673"/>
      <c r="R543" s="673"/>
      <c r="S543" s="673"/>
      <c r="T543" s="673"/>
      <c r="U543" s="673"/>
      <c r="V543" s="673"/>
      <c r="W543" s="673"/>
      <c r="X543" s="673"/>
      <c r="Y543" s="673"/>
      <c r="Z543" s="673"/>
      <c r="AA543" s="673"/>
      <c r="AB543" s="673"/>
      <c r="AC543" s="673"/>
      <c r="AD543" s="673"/>
    </row>
    <row r="544" spans="1:30" ht="24" customHeight="1">
      <c r="A544" s="81"/>
      <c r="B544" s="82"/>
      <c r="C544" s="596" t="s">
        <v>1113</v>
      </c>
      <c r="D544" s="596"/>
      <c r="E544" s="596"/>
      <c r="F544" s="596"/>
      <c r="G544" s="596"/>
      <c r="H544" s="596"/>
      <c r="I544" s="596"/>
      <c r="J544" s="596"/>
      <c r="K544" s="596"/>
      <c r="L544" s="596"/>
      <c r="M544" s="596"/>
      <c r="N544" s="596"/>
      <c r="O544" s="596"/>
      <c r="P544" s="596"/>
      <c r="Q544" s="596"/>
      <c r="R544" s="596"/>
      <c r="S544" s="596"/>
      <c r="T544" s="596"/>
      <c r="U544" s="596"/>
      <c r="V544" s="596"/>
      <c r="W544" s="596"/>
      <c r="X544" s="596"/>
      <c r="Y544" s="596"/>
      <c r="Z544" s="596"/>
      <c r="AA544" s="596"/>
      <c r="AB544" s="596"/>
      <c r="AC544" s="596"/>
      <c r="AD544" s="596"/>
    </row>
    <row r="545" spans="1:58" ht="36" customHeight="1">
      <c r="A545" s="6"/>
      <c r="B545" s="5"/>
      <c r="C545" s="671" t="s">
        <v>1114</v>
      </c>
      <c r="D545" s="671"/>
      <c r="E545" s="671"/>
      <c r="F545" s="671"/>
      <c r="G545" s="671"/>
      <c r="H545" s="671"/>
      <c r="I545" s="671"/>
      <c r="J545" s="671"/>
      <c r="K545" s="671"/>
      <c r="L545" s="671"/>
      <c r="M545" s="671"/>
      <c r="N545" s="671"/>
      <c r="O545" s="671"/>
      <c r="P545" s="671"/>
      <c r="Q545" s="671"/>
      <c r="R545" s="671"/>
      <c r="S545" s="671"/>
      <c r="T545" s="671"/>
      <c r="U545" s="671"/>
      <c r="V545" s="671"/>
      <c r="W545" s="671"/>
      <c r="X545" s="671"/>
      <c r="Y545" s="671"/>
      <c r="Z545" s="671"/>
      <c r="AA545" s="671"/>
      <c r="AB545" s="671"/>
      <c r="AC545" s="671"/>
      <c r="AD545" s="671"/>
    </row>
    <row r="546" spans="1:58" ht="24" customHeight="1">
      <c r="A546" s="81"/>
      <c r="B546" s="5"/>
      <c r="C546" s="627" t="s">
        <v>1120</v>
      </c>
      <c r="D546" s="627"/>
      <c r="E546" s="627"/>
      <c r="F546" s="627"/>
      <c r="G546" s="627"/>
      <c r="H546" s="627"/>
      <c r="I546" s="627"/>
      <c r="J546" s="627"/>
      <c r="K546" s="627"/>
      <c r="L546" s="627"/>
      <c r="M546" s="627"/>
      <c r="N546" s="627"/>
      <c r="O546" s="627"/>
      <c r="P546" s="627"/>
      <c r="Q546" s="627"/>
      <c r="R546" s="627"/>
      <c r="S546" s="627"/>
      <c r="T546" s="627"/>
      <c r="U546" s="627"/>
      <c r="V546" s="627"/>
      <c r="W546" s="627"/>
      <c r="X546" s="627"/>
      <c r="Y546" s="627"/>
      <c r="Z546" s="627"/>
      <c r="AA546" s="627"/>
      <c r="AB546" s="627"/>
      <c r="AC546" s="627"/>
      <c r="AD546" s="627"/>
    </row>
    <row r="547" spans="1:58" ht="36" customHeight="1">
      <c r="A547" s="81"/>
      <c r="B547" s="82"/>
      <c r="C547" s="674" t="s">
        <v>1115</v>
      </c>
      <c r="D547" s="674"/>
      <c r="E547" s="674"/>
      <c r="F547" s="674"/>
      <c r="G547" s="674"/>
      <c r="H547" s="674"/>
      <c r="I547" s="674"/>
      <c r="J547" s="674"/>
      <c r="K547" s="674"/>
      <c r="L547" s="674"/>
      <c r="M547" s="674"/>
      <c r="N547" s="674"/>
      <c r="O547" s="674"/>
      <c r="P547" s="674"/>
      <c r="Q547" s="674"/>
      <c r="R547" s="674"/>
      <c r="S547" s="674"/>
      <c r="T547" s="674"/>
      <c r="U547" s="674"/>
      <c r="V547" s="674"/>
      <c r="W547" s="674"/>
      <c r="X547" s="674"/>
      <c r="Y547" s="674"/>
      <c r="Z547" s="674"/>
      <c r="AA547" s="674"/>
      <c r="AB547" s="674"/>
      <c r="AC547" s="674"/>
      <c r="AD547" s="674"/>
    </row>
    <row r="548" spans="1:58" ht="36" customHeight="1">
      <c r="A548" s="81"/>
      <c r="B548" s="82"/>
      <c r="C548" s="596" t="s">
        <v>1116</v>
      </c>
      <c r="D548" s="596"/>
      <c r="E548" s="596"/>
      <c r="F548" s="596"/>
      <c r="G548" s="596"/>
      <c r="H548" s="596"/>
      <c r="I548" s="596"/>
      <c r="J548" s="596"/>
      <c r="K548" s="596"/>
      <c r="L548" s="596"/>
      <c r="M548" s="596"/>
      <c r="N548" s="596"/>
      <c r="O548" s="596"/>
      <c r="P548" s="596"/>
      <c r="Q548" s="596"/>
      <c r="R548" s="596"/>
      <c r="S548" s="596"/>
      <c r="T548" s="596"/>
      <c r="U548" s="596"/>
      <c r="V548" s="596"/>
      <c r="W548" s="596"/>
      <c r="X548" s="596"/>
      <c r="Y548" s="596"/>
      <c r="Z548" s="596"/>
      <c r="AA548" s="596"/>
      <c r="AB548" s="596"/>
      <c r="AC548" s="596"/>
      <c r="AD548" s="596"/>
    </row>
    <row r="549" spans="1:58" ht="36" customHeight="1">
      <c r="A549" s="6"/>
      <c r="B549" s="4"/>
      <c r="C549" s="596" t="s">
        <v>1117</v>
      </c>
      <c r="D549" s="596"/>
      <c r="E549" s="596"/>
      <c r="F549" s="596"/>
      <c r="G549" s="596"/>
      <c r="H549" s="596"/>
      <c r="I549" s="596"/>
      <c r="J549" s="596"/>
      <c r="K549" s="596"/>
      <c r="L549" s="596"/>
      <c r="M549" s="596"/>
      <c r="N549" s="596"/>
      <c r="O549" s="596"/>
      <c r="P549" s="596"/>
      <c r="Q549" s="596"/>
      <c r="R549" s="596"/>
      <c r="S549" s="596"/>
      <c r="T549" s="596"/>
      <c r="U549" s="596"/>
      <c r="V549" s="596"/>
      <c r="W549" s="596"/>
      <c r="X549" s="596"/>
      <c r="Y549" s="596"/>
      <c r="Z549" s="596"/>
      <c r="AA549" s="596"/>
      <c r="AB549" s="596"/>
      <c r="AC549" s="596"/>
      <c r="AD549" s="596"/>
      <c r="AE549" s="9"/>
    </row>
    <row r="550" spans="1:58" ht="36" customHeight="1">
      <c r="A550" s="96"/>
      <c r="B550" s="4"/>
      <c r="C550" s="596" t="s">
        <v>1118</v>
      </c>
      <c r="D550" s="596"/>
      <c r="E550" s="596"/>
      <c r="F550" s="596"/>
      <c r="G550" s="596"/>
      <c r="H550" s="596"/>
      <c r="I550" s="596"/>
      <c r="J550" s="596"/>
      <c r="K550" s="596"/>
      <c r="L550" s="596"/>
      <c r="M550" s="596"/>
      <c r="N550" s="596"/>
      <c r="O550" s="596"/>
      <c r="P550" s="596"/>
      <c r="Q550" s="596"/>
      <c r="R550" s="596"/>
      <c r="S550" s="596"/>
      <c r="T550" s="596"/>
      <c r="U550" s="596"/>
      <c r="V550" s="596"/>
      <c r="W550" s="596"/>
      <c r="X550" s="596"/>
      <c r="Y550" s="596"/>
      <c r="Z550" s="596"/>
      <c r="AA550" s="596"/>
      <c r="AB550" s="596"/>
      <c r="AC550" s="596"/>
      <c r="AD550" s="596"/>
      <c r="AE550" s="9"/>
    </row>
    <row r="551" spans="1:58" ht="15" customHeight="1">
      <c r="A551" s="81"/>
      <c r="B551" s="5"/>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row>
    <row r="552" spans="1:58" ht="84" customHeight="1">
      <c r="A552" s="81"/>
      <c r="B552" s="5"/>
      <c r="C552" s="693" t="s">
        <v>133</v>
      </c>
      <c r="D552" s="694"/>
      <c r="E552" s="694"/>
      <c r="F552" s="695"/>
      <c r="G552" s="693" t="s">
        <v>1112</v>
      </c>
      <c r="H552" s="694"/>
      <c r="I552" s="694"/>
      <c r="J552" s="695"/>
      <c r="K552" s="693" t="s">
        <v>1104</v>
      </c>
      <c r="L552" s="694"/>
      <c r="M552" s="694"/>
      <c r="N552" s="695"/>
      <c r="O552" s="557" t="s">
        <v>1101</v>
      </c>
      <c r="P552" s="557"/>
      <c r="Q552" s="557"/>
      <c r="R552" s="557"/>
      <c r="S552" s="557"/>
      <c r="T552" s="557"/>
      <c r="U552" s="557" t="s">
        <v>1102</v>
      </c>
      <c r="V552" s="557"/>
      <c r="W552" s="557"/>
      <c r="X552" s="557"/>
      <c r="Y552" s="557"/>
      <c r="Z552" s="557"/>
      <c r="AA552" s="557"/>
      <c r="AB552" s="557"/>
      <c r="AC552" s="790" t="s">
        <v>1103</v>
      </c>
      <c r="AD552" s="790"/>
      <c r="AH552" s="714" t="s">
        <v>6457</v>
      </c>
      <c r="AI552" s="714"/>
      <c r="AJ552" s="714"/>
      <c r="AK552" s="714"/>
      <c r="AL552" s="714"/>
      <c r="AM552" s="899" t="s">
        <v>1101</v>
      </c>
      <c r="AN552" s="900"/>
      <c r="AO552" s="900"/>
      <c r="AP552" s="900"/>
      <c r="AQ552" s="900"/>
      <c r="AR552" s="900"/>
      <c r="AS552" s="899" t="s">
        <v>1102</v>
      </c>
      <c r="AT552" s="900"/>
      <c r="AU552" s="900"/>
      <c r="AV552" s="900"/>
      <c r="AW552" s="900"/>
      <c r="AX552" s="900"/>
      <c r="AY552" s="428" t="s">
        <v>6204</v>
      </c>
      <c r="AZ552" s="475" t="s">
        <v>6339</v>
      </c>
      <c r="BA552" s="428" t="s">
        <v>6200</v>
      </c>
      <c r="BD552" s="707" t="s">
        <v>6208</v>
      </c>
      <c r="BE552" s="707"/>
      <c r="BF552" s="707"/>
    </row>
    <row r="553" spans="1:58" ht="108" customHeight="1">
      <c r="A553" s="81"/>
      <c r="B553" s="5"/>
      <c r="C553" s="696"/>
      <c r="D553" s="697"/>
      <c r="E553" s="697"/>
      <c r="F553" s="698"/>
      <c r="G553" s="696"/>
      <c r="H553" s="697"/>
      <c r="I553" s="697"/>
      <c r="J553" s="698"/>
      <c r="K553" s="696"/>
      <c r="L553" s="697"/>
      <c r="M553" s="697"/>
      <c r="N553" s="698"/>
      <c r="O553" s="563" t="s">
        <v>901</v>
      </c>
      <c r="P553" s="563"/>
      <c r="Q553" s="563" t="s">
        <v>902</v>
      </c>
      <c r="R553" s="563"/>
      <c r="S553" s="563" t="s">
        <v>903</v>
      </c>
      <c r="T553" s="563"/>
      <c r="U553" s="563" t="s">
        <v>901</v>
      </c>
      <c r="V553" s="563"/>
      <c r="W553" s="563" t="s">
        <v>902</v>
      </c>
      <c r="X553" s="563"/>
      <c r="Y553" s="563" t="s">
        <v>903</v>
      </c>
      <c r="Z553" s="563"/>
      <c r="AA553" s="791" t="s">
        <v>904</v>
      </c>
      <c r="AB553" s="791"/>
      <c r="AC553" s="790"/>
      <c r="AD553" s="790"/>
      <c r="AG553" s="271" t="s">
        <v>6195</v>
      </c>
      <c r="AH553" s="408" t="s">
        <v>6197</v>
      </c>
      <c r="AI553" s="9"/>
      <c r="AJ553" s="408" t="s">
        <v>6198</v>
      </c>
      <c r="AK553" s="9"/>
      <c r="AL553" s="408" t="s">
        <v>6199</v>
      </c>
      <c r="AM553" s="435" t="s">
        <v>6494</v>
      </c>
      <c r="AN553" s="436" t="s">
        <v>6495</v>
      </c>
      <c r="AO553" s="435" t="s">
        <v>6497</v>
      </c>
      <c r="AP553" s="436" t="s">
        <v>6496</v>
      </c>
      <c r="AQ553" s="435" t="s">
        <v>6476</v>
      </c>
      <c r="AR553" s="436" t="s">
        <v>6477</v>
      </c>
      <c r="AS553" s="435" t="s">
        <v>6494</v>
      </c>
      <c r="AT553" s="436" t="s">
        <v>6495</v>
      </c>
      <c r="AU553" s="435" t="s">
        <v>6497</v>
      </c>
      <c r="AV553" s="436" t="s">
        <v>6496</v>
      </c>
      <c r="AW553" s="435" t="s">
        <v>6476</v>
      </c>
      <c r="AX553" s="436" t="s">
        <v>6477</v>
      </c>
      <c r="AY553" s="428" t="s">
        <v>6475</v>
      </c>
      <c r="AZ553" s="476" t="s">
        <v>6498</v>
      </c>
      <c r="BA553" s="491" t="s">
        <v>6503</v>
      </c>
      <c r="BB553" s="429" t="s">
        <v>6508</v>
      </c>
      <c r="BC553" s="370" t="s">
        <v>6196</v>
      </c>
      <c r="BD553" s="287" t="s">
        <v>6209</v>
      </c>
      <c r="BE553" s="288" t="s">
        <v>6210</v>
      </c>
      <c r="BF553" s="289" t="s">
        <v>6211</v>
      </c>
    </row>
    <row r="554" spans="1:58" ht="30" customHeight="1">
      <c r="A554" s="81"/>
      <c r="B554" s="128"/>
      <c r="C554" s="123" t="s">
        <v>87</v>
      </c>
      <c r="D554" s="629" t="str">
        <f>IF(CNGE_2024_M1_Secc1_Sub1!$D42="","",CNGE_2024_M1_Secc1_Sub1!$D42)</f>
        <v>OFICINA DEL C GOBERNADOR</v>
      </c>
      <c r="E554" s="630"/>
      <c r="F554" s="631"/>
      <c r="G554" s="560"/>
      <c r="H554" s="561"/>
      <c r="I554" s="561"/>
      <c r="J554" s="562"/>
      <c r="K554" s="560"/>
      <c r="L554" s="561"/>
      <c r="M554" s="561"/>
      <c r="N554" s="562"/>
      <c r="O554" s="905"/>
      <c r="P554" s="906"/>
      <c r="Q554" s="905"/>
      <c r="R554" s="906"/>
      <c r="S554" s="560"/>
      <c r="T554" s="562"/>
      <c r="U554" s="905"/>
      <c r="V554" s="906"/>
      <c r="W554" s="905"/>
      <c r="X554" s="906"/>
      <c r="Y554" s="560"/>
      <c r="Z554" s="562"/>
      <c r="AA554" s="560"/>
      <c r="AB554" s="562"/>
      <c r="AC554" s="560"/>
      <c r="AD554" s="562"/>
      <c r="AG554" s="269">
        <f>IF(AND(COUNTBLANK(D554)=0,$C$334&lt;&gt;"",$C$334&lt;&gt;1,COUNTA(G554:AD554)=0),0,IF(AND(COUNTBLANK(D554)=0,$C$334&lt;&gt;"",$C$334=1,$P401&lt;&gt;"",$P401&lt;&gt;1,COUNTA(G554:AD554)=0),0,IF(AND(COUNTBLANK(D554)=0,$C$334&lt;&gt;"",$C$334=1,$P401&lt;&gt;"",$P401=1,$G554&lt;&gt;"",$G554&lt;&gt;1,COUNTA(K554:AD554)=0),0,IF(AND(COUNTBLANK(D554)=0,$C$334&lt;&gt;"",$C$334=1,$P401&lt;&gt;"",$P401=1,$G554&lt;&gt;"",$G554=1,COUNTA(K554:Z554,AC554)=8,AA554=""),0,IF(AND(COUNTBLANK(D554)=0,$C$334&lt;&gt;"",$C$334=1,$P401&lt;&gt;"",$P401=1,$G554&lt;&gt;"",$G554=1,COUNTA(K554:Z554,AC554)=5,AA554="X"),0,IF(AND(COUNTBLANK(D554)=1,COUNTA(G554:AD554)=0),0,1))))))</f>
        <v>1</v>
      </c>
      <c r="AH554" s="410" t="b">
        <f>NOT(EXACT(K554,UPPER(K554)))</f>
        <v>0</v>
      </c>
      <c r="AI554" s="9" t="str">
        <f>SUBSTITUTE( SUBSTITUTE( SUBSTITUTE( SUBSTITUTE( SUBSTITUTE( SUBSTITUTE( SUBSTITUTE( SUBSTITUTE( SUBSTITUTE( SUBSTITUTE(K554, "á", "a"), "é", "e"), "í", "i"), "ó", "o"), "ú", "u"), "Á", "A"), "É", "E"), "Í", "I"), "Ó", "O"), "Ú", "U")</f>
        <v/>
      </c>
      <c r="AJ554" s="410" t="b">
        <f>NOT(EXACT(K554,AI554))</f>
        <v>0</v>
      </c>
      <c r="AK554" s="9" t="str">
        <f>SUBSTITUTE((SUBSTITUTE(SUBSTITUTE(SUBSTITUTE(K554,".",""),",",""),"(","")),")","")</f>
        <v/>
      </c>
      <c r="AL554" s="410" t="b">
        <f>NOT(EXACT(K554,AK554))</f>
        <v>0</v>
      </c>
      <c r="AM554" s="433">
        <f>LEN(O554)</f>
        <v>0</v>
      </c>
      <c r="AN554" s="434">
        <f>IF(O554="NS",0,IF(AND(O554&lt;&gt;"",SUM(AM554)=2),0,IF(O554="",0,1)))</f>
        <v>0</v>
      </c>
      <c r="AO554" s="433">
        <f>LEN(Q554)</f>
        <v>0</v>
      </c>
      <c r="AP554" s="434">
        <f>IF(Q554="NS",0,IF(AND(Q554&lt;&gt;"",SUM(AO554)=2),0,IF(Q554="",0,1)))</f>
        <v>0</v>
      </c>
      <c r="AQ554" s="433">
        <f>LEN(S554)</f>
        <v>0</v>
      </c>
      <c r="AR554" s="434">
        <f>IF(S554="NS",0,IF(AND(S554&lt;&gt;"",SUM(AQ554)=4),0,IF(S554="",0,1)))</f>
        <v>0</v>
      </c>
      <c r="AS554" s="433">
        <f>LEN(U554)</f>
        <v>0</v>
      </c>
      <c r="AT554" s="434">
        <f>IF(U554="NS",0,IF(AND(U554&lt;&gt;"",SUM(AS554)=2),0,IF(U554="",0,1)))</f>
        <v>0</v>
      </c>
      <c r="AU554" s="433">
        <f>LEN(W554)</f>
        <v>0</v>
      </c>
      <c r="AV554" s="434">
        <f>IF(W554="NS",0,IF(AND(W554&lt;&gt;"",SUM(AU554)=2),0,IF(W554="",0,1)))</f>
        <v>0</v>
      </c>
      <c r="AW554" s="433">
        <f>LEN(Y554)</f>
        <v>0</v>
      </c>
      <c r="AX554" s="434">
        <f>IF(Y554="NS",0,IF(AND(Y554&lt;&gt;"",SUM(AW554)=4),0,IF(Y554="",0,1)))</f>
        <v>0</v>
      </c>
      <c r="AY554" s="424">
        <f>IF(AND($AA554="X",COUNTA(U554:Z554)&gt;0),1,0)</f>
        <v>0</v>
      </c>
      <c r="AZ554" s="474">
        <f>IF(OR(Y554="NS",S554="NS"),0,IF(Y554&gt;S554,0,IF(AND(Y554="",S554=""),0,1)))</f>
        <v>0</v>
      </c>
      <c r="BA554" s="424">
        <f>IF(AND($G554&lt;&gt;"",$G554&lt;&gt;1,COUNTA(K554:AD554)&gt;0),1,0)</f>
        <v>0</v>
      </c>
      <c r="BB554" s="499">
        <f>IF(AND($P401&lt;&gt;"",$P401&lt;&gt;1,COUNTA(G554:AD554)&gt;0),1,0)</f>
        <v>0</v>
      </c>
      <c r="BC554" s="371">
        <f>COUNTIF(K554:AD554,"NS")</f>
        <v>0</v>
      </c>
      <c r="BD554" s="290">
        <f>IF(AG554=0,0,1)</f>
        <v>1</v>
      </c>
      <c r="BE554" s="291" t="str">
        <f>IF(BD554=0,"",
IF(SUM($BD$554:BD554)=1,BF554,
IF($BD$674&gt;SUM($BD$554:BD554),_xlfn.CONCAT(", ",BF554),
IF($BD$674=SUM($BD$554:BD554),_xlfn.CONCAT(" y ",BF554)))))</f>
        <v>1</v>
      </c>
      <c r="BF554" s="231" t="s">
        <v>6212</v>
      </c>
    </row>
    <row r="555" spans="1:58" ht="45" customHeight="1">
      <c r="A555" s="81"/>
      <c r="B555" s="5"/>
      <c r="C555" s="84" t="s">
        <v>88</v>
      </c>
      <c r="D555" s="629" t="str">
        <f>IF(CNGE_2024_M1_Secc1_Sub1!$D43="","",CNGE_2024_M1_Secc1_Sub1!$D43)</f>
        <v>SECRETARIA DE DESARROLLO AGROPECUARIO RURAL Y PESCA</v>
      </c>
      <c r="E555" s="630"/>
      <c r="F555" s="631"/>
      <c r="G555" s="560"/>
      <c r="H555" s="561"/>
      <c r="I555" s="561"/>
      <c r="J555" s="562"/>
      <c r="K555" s="560"/>
      <c r="L555" s="561"/>
      <c r="M555" s="561"/>
      <c r="N555" s="562"/>
      <c r="O555" s="905"/>
      <c r="P555" s="906"/>
      <c r="Q555" s="905"/>
      <c r="R555" s="906"/>
      <c r="S555" s="560"/>
      <c r="T555" s="562"/>
      <c r="U555" s="905"/>
      <c r="V555" s="906"/>
      <c r="W555" s="905"/>
      <c r="X555" s="906"/>
      <c r="Y555" s="560"/>
      <c r="Z555" s="562"/>
      <c r="AA555" s="560"/>
      <c r="AB555" s="562"/>
      <c r="AC555" s="560"/>
      <c r="AD555" s="562"/>
      <c r="AG555" s="269">
        <f t="shared" ref="AG555:AG618" si="107">IF(AND(COUNTBLANK(D555)=0,$C$334&lt;&gt;"",$C$334&lt;&gt;1,COUNTA(G555:AD555)=0),0,IF(AND(COUNTBLANK(D555)=0,$C$334&lt;&gt;"",$C$334=1,$P402&lt;&gt;"",$P402&lt;&gt;1,COUNTA(G555:AD555)=0),0,IF(AND(COUNTBLANK(D555)=0,$C$334&lt;&gt;"",$C$334=1,$P402&lt;&gt;"",$P402=1,$G555&lt;&gt;"",$G555&lt;&gt;1,COUNTA(K555:AD555)=0),0,IF(AND(COUNTBLANK(D555)=0,$C$334&lt;&gt;"",$C$334=1,$P402&lt;&gt;"",$P402=1,$G555&lt;&gt;"",$G555=1,COUNTA(K555:Z555,AC555)=8,AA555=""),0,IF(AND(COUNTBLANK(D555)=0,$C$334&lt;&gt;"",$C$334=1,$P402&lt;&gt;"",$P402=1,$G555&lt;&gt;"",$G555=1,COUNTA(K555:Z555,AC555)=5,AA555="X"),0,IF(AND(COUNTBLANK(D555)=1,COUNTA(G555:AD555)=0),0,1))))))</f>
        <v>1</v>
      </c>
      <c r="AH555" s="410" t="b">
        <f t="shared" ref="AH555:AH618" si="108">NOT(EXACT(K555,UPPER(K555)))</f>
        <v>0</v>
      </c>
      <c r="AI555" s="9" t="str">
        <f t="shared" ref="AI555:AI618" si="109">SUBSTITUTE( SUBSTITUTE( SUBSTITUTE( SUBSTITUTE( SUBSTITUTE( SUBSTITUTE( SUBSTITUTE( SUBSTITUTE( SUBSTITUTE( SUBSTITUTE(K555, "á", "a"), "é", "e"), "í", "i"), "ó", "o"), "ú", "u"), "Á", "A"), "É", "E"), "Í", "I"), "Ó", "O"), "Ú", "U")</f>
        <v/>
      </c>
      <c r="AJ555" s="410" t="b">
        <f t="shared" ref="AJ555:AJ618" si="110">NOT(EXACT(K555,AI555))</f>
        <v>0</v>
      </c>
      <c r="AK555" s="9" t="str">
        <f t="shared" ref="AK555:AK618" si="111">SUBSTITUTE((SUBSTITUTE(SUBSTITUTE(SUBSTITUTE(K555,".",""),",",""),"(","")),")","")</f>
        <v/>
      </c>
      <c r="AL555" s="410" t="b">
        <f t="shared" ref="AL555:AL618" si="112">NOT(EXACT(K555,AK555))</f>
        <v>0</v>
      </c>
      <c r="AM555" s="433">
        <f t="shared" ref="AM555:AM618" si="113">LEN(O555)</f>
        <v>0</v>
      </c>
      <c r="AN555" s="434">
        <f t="shared" ref="AN555:AN618" si="114">IF(O555="NS",0,IF(AND(O555&lt;&gt;"",SUM(AM555)=2),0,IF(O555="",0,1)))</f>
        <v>0</v>
      </c>
      <c r="AO555" s="433">
        <f t="shared" ref="AO555:AO618" si="115">LEN(Q555)</f>
        <v>0</v>
      </c>
      <c r="AP555" s="434">
        <f t="shared" ref="AP555:AP618" si="116">IF(Q555="NS",0,IF(AND(Q555&lt;&gt;"",SUM(AO555)=2),0,IF(Q555="",0,1)))</f>
        <v>0</v>
      </c>
      <c r="AQ555" s="433">
        <f t="shared" ref="AQ555:AQ618" si="117">LEN(S555)</f>
        <v>0</v>
      </c>
      <c r="AR555" s="434">
        <f t="shared" ref="AR555:AR618" si="118">IF(S555="NS",0,IF(AND(S555&lt;&gt;"",SUM(AQ555)=4),0,IF(S555="",0,1)))</f>
        <v>0</v>
      </c>
      <c r="AS555" s="433">
        <f t="shared" ref="AS555:AS618" si="119">LEN(U555)</f>
        <v>0</v>
      </c>
      <c r="AT555" s="434">
        <f t="shared" ref="AT555:AT618" si="120">IF(U555="NS",0,IF(AND(U555&lt;&gt;"",SUM(AS555)=2),0,IF(U555="",0,1)))</f>
        <v>0</v>
      </c>
      <c r="AU555" s="433">
        <f t="shared" ref="AU555:AU618" si="121">LEN(W555)</f>
        <v>0</v>
      </c>
      <c r="AV555" s="434">
        <f t="shared" ref="AV555:AV618" si="122">IF(W555="NS",0,IF(AND(W555&lt;&gt;"",SUM(AU555)=2),0,IF(W555="",0,1)))</f>
        <v>0</v>
      </c>
      <c r="AW555" s="433">
        <f t="shared" ref="AW555:AW618" si="123">LEN(Y555)</f>
        <v>0</v>
      </c>
      <c r="AX555" s="434">
        <f t="shared" ref="AX555:AX618" si="124">IF(Y555="NS",0,IF(AND(Y555&lt;&gt;"",SUM(AW555)=4),0,IF(Y555="",0,1)))</f>
        <v>0</v>
      </c>
      <c r="AY555" s="424">
        <f t="shared" ref="AY555:AY618" si="125">IF(AND($AA555="X",COUNTA(U555:Z555)&gt;0),1,0)</f>
        <v>0</v>
      </c>
      <c r="AZ555" s="474">
        <f t="shared" ref="AZ555:AZ618" si="126">IF(OR(Y555="NS",S555="NS"),0,IF(Y555&gt;S555,0,IF(AND(Y555="",S555=""),0,1)))</f>
        <v>0</v>
      </c>
      <c r="BA555" s="424">
        <f t="shared" ref="BA555:BA618" si="127">IF(AND($G555&lt;&gt;"",$G555&lt;&gt;1,COUNTA(K555:AD555)&gt;0),1,0)</f>
        <v>0</v>
      </c>
      <c r="BB555" s="499">
        <f t="shared" ref="BB555:BB618" si="128">IF(AND($P402&lt;&gt;"",$P402&lt;&gt;1,COUNTA(G555:AD555)&gt;0),1,0)</f>
        <v>0</v>
      </c>
      <c r="BC555" s="371">
        <f t="shared" ref="BC555:BC618" si="129">COUNTIF(K555:AD555,"NS")</f>
        <v>0</v>
      </c>
      <c r="BD555" s="290">
        <f t="shared" ref="BD555:BD618" si="130">IF(AG555=0,0,1)</f>
        <v>1</v>
      </c>
      <c r="BE555" s="291" t="str">
        <f>IF(BD555=0,"",
IF(SUM($BD$554:BD555)=1,BF555,
IF($BD$674&gt;SUM($BD$554:BD555),_xlfn.CONCAT(", ",BF555),
IF($BD$674=SUM($BD$554:BD555),_xlfn.CONCAT(" y ",BF555)))))</f>
        <v>, 2</v>
      </c>
      <c r="BF555" s="231" t="s">
        <v>6213</v>
      </c>
    </row>
    <row r="556" spans="1:58" ht="30" customHeight="1">
      <c r="A556" s="81"/>
      <c r="B556" s="5"/>
      <c r="C556" s="85" t="s">
        <v>89</v>
      </c>
      <c r="D556" s="629" t="str">
        <f>IF(CNGE_2024_M1_Secc1_Sub1!$D44="","",CNGE_2024_M1_Secc1_Sub1!$D44)</f>
        <v>SECRETARIA DE SALUD</v>
      </c>
      <c r="E556" s="630"/>
      <c r="F556" s="631"/>
      <c r="G556" s="560"/>
      <c r="H556" s="561"/>
      <c r="I556" s="561"/>
      <c r="J556" s="562"/>
      <c r="K556" s="560"/>
      <c r="L556" s="561"/>
      <c r="M556" s="561"/>
      <c r="N556" s="562"/>
      <c r="O556" s="905"/>
      <c r="P556" s="906"/>
      <c r="Q556" s="905"/>
      <c r="R556" s="906"/>
      <c r="S556" s="560"/>
      <c r="T556" s="562"/>
      <c r="U556" s="905"/>
      <c r="V556" s="906"/>
      <c r="W556" s="905"/>
      <c r="X556" s="906"/>
      <c r="Y556" s="560"/>
      <c r="Z556" s="562"/>
      <c r="AA556" s="560"/>
      <c r="AB556" s="562"/>
      <c r="AC556" s="560"/>
      <c r="AD556" s="562"/>
      <c r="AG556" s="269">
        <f t="shared" si="107"/>
        <v>1</v>
      </c>
      <c r="AH556" s="410" t="b">
        <f t="shared" si="108"/>
        <v>0</v>
      </c>
      <c r="AI556" s="9" t="str">
        <f t="shared" si="109"/>
        <v/>
      </c>
      <c r="AJ556" s="410" t="b">
        <f t="shared" si="110"/>
        <v>0</v>
      </c>
      <c r="AK556" s="9" t="str">
        <f t="shared" si="111"/>
        <v/>
      </c>
      <c r="AL556" s="410" t="b">
        <f t="shared" si="112"/>
        <v>0</v>
      </c>
      <c r="AM556" s="433">
        <f t="shared" si="113"/>
        <v>0</v>
      </c>
      <c r="AN556" s="434">
        <f t="shared" si="114"/>
        <v>0</v>
      </c>
      <c r="AO556" s="433">
        <f t="shared" si="115"/>
        <v>0</v>
      </c>
      <c r="AP556" s="434">
        <f t="shared" si="116"/>
        <v>0</v>
      </c>
      <c r="AQ556" s="433">
        <f t="shared" si="117"/>
        <v>0</v>
      </c>
      <c r="AR556" s="434">
        <f t="shared" si="118"/>
        <v>0</v>
      </c>
      <c r="AS556" s="433">
        <f t="shared" si="119"/>
        <v>0</v>
      </c>
      <c r="AT556" s="434">
        <f t="shared" si="120"/>
        <v>0</v>
      </c>
      <c r="AU556" s="433">
        <f t="shared" si="121"/>
        <v>0</v>
      </c>
      <c r="AV556" s="434">
        <f t="shared" si="122"/>
        <v>0</v>
      </c>
      <c r="AW556" s="433">
        <f t="shared" si="123"/>
        <v>0</v>
      </c>
      <c r="AX556" s="434">
        <f t="shared" si="124"/>
        <v>0</v>
      </c>
      <c r="AY556" s="424">
        <f t="shared" si="125"/>
        <v>0</v>
      </c>
      <c r="AZ556" s="474">
        <f t="shared" si="126"/>
        <v>0</v>
      </c>
      <c r="BA556" s="424">
        <f t="shared" si="127"/>
        <v>0</v>
      </c>
      <c r="BB556" s="499">
        <f t="shared" si="128"/>
        <v>0</v>
      </c>
      <c r="BC556" s="371">
        <f t="shared" si="129"/>
        <v>0</v>
      </c>
      <c r="BD556" s="290">
        <f t="shared" si="130"/>
        <v>1</v>
      </c>
      <c r="BE556" s="291" t="str">
        <f>IF(BD556=0,"",
IF(SUM($BD$554:BD556)=1,BF556,
IF($BD$674&gt;SUM($BD$554:BD556),_xlfn.CONCAT(", ",BF556),
IF($BD$674=SUM($BD$554:BD556),_xlfn.CONCAT(" y ",BF556)))))</f>
        <v>, 3</v>
      </c>
      <c r="BF556" s="231" t="s">
        <v>6214</v>
      </c>
    </row>
    <row r="557" spans="1:58" ht="30" customHeight="1">
      <c r="A557" s="81"/>
      <c r="B557" s="5"/>
      <c r="C557" s="85" t="s">
        <v>90</v>
      </c>
      <c r="D557" s="629" t="str">
        <f>IF(CNGE_2024_M1_Secc1_Sub1!$D45="","",CNGE_2024_M1_Secc1_Sub1!$D45)</f>
        <v>SECRETARIA DE EDUCACION</v>
      </c>
      <c r="E557" s="630"/>
      <c r="F557" s="631"/>
      <c r="G557" s="560"/>
      <c r="H557" s="561"/>
      <c r="I557" s="561"/>
      <c r="J557" s="562"/>
      <c r="K557" s="560"/>
      <c r="L557" s="561"/>
      <c r="M557" s="561"/>
      <c r="N557" s="562"/>
      <c r="O557" s="905"/>
      <c r="P557" s="906"/>
      <c r="Q557" s="905"/>
      <c r="R557" s="906"/>
      <c r="S557" s="560"/>
      <c r="T557" s="562"/>
      <c r="U557" s="905"/>
      <c r="V557" s="906"/>
      <c r="W557" s="905"/>
      <c r="X557" s="906"/>
      <c r="Y557" s="560"/>
      <c r="Z557" s="562"/>
      <c r="AA557" s="560"/>
      <c r="AB557" s="562"/>
      <c r="AC557" s="560"/>
      <c r="AD557" s="562"/>
      <c r="AG557" s="269">
        <f t="shared" si="107"/>
        <v>1</v>
      </c>
      <c r="AH557" s="410" t="b">
        <f t="shared" si="108"/>
        <v>0</v>
      </c>
      <c r="AI557" s="9" t="str">
        <f t="shared" si="109"/>
        <v/>
      </c>
      <c r="AJ557" s="410" t="b">
        <f t="shared" si="110"/>
        <v>0</v>
      </c>
      <c r="AK557" s="9" t="str">
        <f t="shared" si="111"/>
        <v/>
      </c>
      <c r="AL557" s="410" t="b">
        <f t="shared" si="112"/>
        <v>0</v>
      </c>
      <c r="AM557" s="433">
        <f t="shared" si="113"/>
        <v>0</v>
      </c>
      <c r="AN557" s="434">
        <f t="shared" si="114"/>
        <v>0</v>
      </c>
      <c r="AO557" s="433">
        <f t="shared" si="115"/>
        <v>0</v>
      </c>
      <c r="AP557" s="434">
        <f t="shared" si="116"/>
        <v>0</v>
      </c>
      <c r="AQ557" s="433">
        <f t="shared" si="117"/>
        <v>0</v>
      </c>
      <c r="AR557" s="434">
        <f t="shared" si="118"/>
        <v>0</v>
      </c>
      <c r="AS557" s="433">
        <f t="shared" si="119"/>
        <v>0</v>
      </c>
      <c r="AT557" s="434">
        <f t="shared" si="120"/>
        <v>0</v>
      </c>
      <c r="AU557" s="433">
        <f t="shared" si="121"/>
        <v>0</v>
      </c>
      <c r="AV557" s="434">
        <f t="shared" si="122"/>
        <v>0</v>
      </c>
      <c r="AW557" s="433">
        <f t="shared" si="123"/>
        <v>0</v>
      </c>
      <c r="AX557" s="434">
        <f t="shared" si="124"/>
        <v>0</v>
      </c>
      <c r="AY557" s="424">
        <f t="shared" si="125"/>
        <v>0</v>
      </c>
      <c r="AZ557" s="474">
        <f t="shared" si="126"/>
        <v>0</v>
      </c>
      <c r="BA557" s="424">
        <f t="shared" si="127"/>
        <v>0</v>
      </c>
      <c r="BB557" s="499">
        <f t="shared" si="128"/>
        <v>0</v>
      </c>
      <c r="BC557" s="371">
        <f t="shared" si="129"/>
        <v>0</v>
      </c>
      <c r="BD557" s="290">
        <f t="shared" si="130"/>
        <v>1</v>
      </c>
      <c r="BE557" s="291" t="str">
        <f>IF(BD557=0,"",
IF(SUM($BD$554:BD557)=1,BF557,
IF($BD$674&gt;SUM($BD$554:BD557),_xlfn.CONCAT(", ",BF557),
IF($BD$674=SUM($BD$554:BD557),_xlfn.CONCAT(" y ",BF557)))))</f>
        <v>, 4</v>
      </c>
      <c r="BF557" s="231" t="s">
        <v>6215</v>
      </c>
    </row>
    <row r="558" spans="1:58" ht="45" customHeight="1">
      <c r="A558" s="81"/>
      <c r="B558" s="5"/>
      <c r="C558" s="85" t="s">
        <v>91</v>
      </c>
      <c r="D558" s="629" t="str">
        <f>IF(CNGE_2024_M1_Secc1_Sub1!$D46="","",CNGE_2024_M1_Secc1_Sub1!$D46)</f>
        <v>SECRETARIA DE DESARROLLO SOCIAL</v>
      </c>
      <c r="E558" s="630"/>
      <c r="F558" s="631"/>
      <c r="G558" s="560"/>
      <c r="H558" s="561"/>
      <c r="I558" s="561"/>
      <c r="J558" s="562"/>
      <c r="K558" s="560"/>
      <c r="L558" s="561"/>
      <c r="M558" s="561"/>
      <c r="N558" s="562"/>
      <c r="O558" s="905"/>
      <c r="P558" s="906"/>
      <c r="Q558" s="905"/>
      <c r="R558" s="906"/>
      <c r="S558" s="560"/>
      <c r="T558" s="562"/>
      <c r="U558" s="905"/>
      <c r="V558" s="906"/>
      <c r="W558" s="905"/>
      <c r="X558" s="906"/>
      <c r="Y558" s="560"/>
      <c r="Z558" s="562"/>
      <c r="AA558" s="560"/>
      <c r="AB558" s="562"/>
      <c r="AC558" s="560"/>
      <c r="AD558" s="562"/>
      <c r="AG558" s="269">
        <f t="shared" si="107"/>
        <v>1</v>
      </c>
      <c r="AH558" s="410" t="b">
        <f t="shared" si="108"/>
        <v>0</v>
      </c>
      <c r="AI558" s="9" t="str">
        <f t="shared" si="109"/>
        <v/>
      </c>
      <c r="AJ558" s="410" t="b">
        <f t="shared" si="110"/>
        <v>0</v>
      </c>
      <c r="AK558" s="9" t="str">
        <f t="shared" si="111"/>
        <v/>
      </c>
      <c r="AL558" s="410" t="b">
        <f t="shared" si="112"/>
        <v>0</v>
      </c>
      <c r="AM558" s="433">
        <f t="shared" si="113"/>
        <v>0</v>
      </c>
      <c r="AN558" s="434">
        <f t="shared" si="114"/>
        <v>0</v>
      </c>
      <c r="AO558" s="433">
        <f t="shared" si="115"/>
        <v>0</v>
      </c>
      <c r="AP558" s="434">
        <f t="shared" si="116"/>
        <v>0</v>
      </c>
      <c r="AQ558" s="433">
        <f t="shared" si="117"/>
        <v>0</v>
      </c>
      <c r="AR558" s="434">
        <f t="shared" si="118"/>
        <v>0</v>
      </c>
      <c r="AS558" s="433">
        <f t="shared" si="119"/>
        <v>0</v>
      </c>
      <c r="AT558" s="434">
        <f t="shared" si="120"/>
        <v>0</v>
      </c>
      <c r="AU558" s="433">
        <f t="shared" si="121"/>
        <v>0</v>
      </c>
      <c r="AV558" s="434">
        <f t="shared" si="122"/>
        <v>0</v>
      </c>
      <c r="AW558" s="433">
        <f t="shared" si="123"/>
        <v>0</v>
      </c>
      <c r="AX558" s="434">
        <f t="shared" si="124"/>
        <v>0</v>
      </c>
      <c r="AY558" s="424">
        <f t="shared" si="125"/>
        <v>0</v>
      </c>
      <c r="AZ558" s="474">
        <f t="shared" si="126"/>
        <v>0</v>
      </c>
      <c r="BA558" s="424">
        <f t="shared" si="127"/>
        <v>0</v>
      </c>
      <c r="BB558" s="499">
        <f t="shared" si="128"/>
        <v>0</v>
      </c>
      <c r="BC558" s="371">
        <f t="shared" si="129"/>
        <v>0</v>
      </c>
      <c r="BD558" s="290">
        <f t="shared" si="130"/>
        <v>1</v>
      </c>
      <c r="BE558" s="291" t="str">
        <f>IF(BD558=0,"",
IF(SUM($BD$554:BD558)=1,BF558,
IF($BD$674&gt;SUM($BD$554:BD558),_xlfn.CONCAT(", ",BF558),
IF($BD$674=SUM($BD$554:BD558),_xlfn.CONCAT(" y ",BF558)))))</f>
        <v>, 5</v>
      </c>
      <c r="BF558" s="231" t="s">
        <v>6216</v>
      </c>
    </row>
    <row r="559" spans="1:58" ht="45" customHeight="1">
      <c r="A559" s="81"/>
      <c r="B559" s="5"/>
      <c r="C559" s="85" t="s">
        <v>92</v>
      </c>
      <c r="D559" s="629" t="str">
        <f>IF(CNGE_2024_M1_Secc1_Sub1!$D47="","",CNGE_2024_M1_Secc1_Sub1!$D47)</f>
        <v>SECRETARIA DE DESARROLLO ECONOMICO Y PORTUARIO</v>
      </c>
      <c r="E559" s="630"/>
      <c r="F559" s="631"/>
      <c r="G559" s="560"/>
      <c r="H559" s="561"/>
      <c r="I559" s="561"/>
      <c r="J559" s="562"/>
      <c r="K559" s="560"/>
      <c r="L559" s="561"/>
      <c r="M559" s="561"/>
      <c r="N559" s="562"/>
      <c r="O559" s="905"/>
      <c r="P559" s="906"/>
      <c r="Q559" s="905"/>
      <c r="R559" s="906"/>
      <c r="S559" s="560"/>
      <c r="T559" s="562"/>
      <c r="U559" s="905"/>
      <c r="V559" s="906"/>
      <c r="W559" s="905"/>
      <c r="X559" s="906"/>
      <c r="Y559" s="560"/>
      <c r="Z559" s="562"/>
      <c r="AA559" s="560"/>
      <c r="AB559" s="562"/>
      <c r="AC559" s="560"/>
      <c r="AD559" s="562"/>
      <c r="AG559" s="269">
        <f t="shared" si="107"/>
        <v>1</v>
      </c>
      <c r="AH559" s="410" t="b">
        <f t="shared" si="108"/>
        <v>0</v>
      </c>
      <c r="AI559" s="9" t="str">
        <f t="shared" si="109"/>
        <v/>
      </c>
      <c r="AJ559" s="410" t="b">
        <f t="shared" si="110"/>
        <v>0</v>
      </c>
      <c r="AK559" s="9" t="str">
        <f t="shared" si="111"/>
        <v/>
      </c>
      <c r="AL559" s="410" t="b">
        <f t="shared" si="112"/>
        <v>0</v>
      </c>
      <c r="AM559" s="433">
        <f t="shared" si="113"/>
        <v>0</v>
      </c>
      <c r="AN559" s="434">
        <f t="shared" si="114"/>
        <v>0</v>
      </c>
      <c r="AO559" s="433">
        <f t="shared" si="115"/>
        <v>0</v>
      </c>
      <c r="AP559" s="434">
        <f t="shared" si="116"/>
        <v>0</v>
      </c>
      <c r="AQ559" s="433">
        <f t="shared" si="117"/>
        <v>0</v>
      </c>
      <c r="AR559" s="434">
        <f t="shared" si="118"/>
        <v>0</v>
      </c>
      <c r="AS559" s="433">
        <f t="shared" si="119"/>
        <v>0</v>
      </c>
      <c r="AT559" s="434">
        <f t="shared" si="120"/>
        <v>0</v>
      </c>
      <c r="AU559" s="433">
        <f t="shared" si="121"/>
        <v>0</v>
      </c>
      <c r="AV559" s="434">
        <f t="shared" si="122"/>
        <v>0</v>
      </c>
      <c r="AW559" s="433">
        <f t="shared" si="123"/>
        <v>0</v>
      </c>
      <c r="AX559" s="434">
        <f t="shared" si="124"/>
        <v>0</v>
      </c>
      <c r="AY559" s="424">
        <f t="shared" si="125"/>
        <v>0</v>
      </c>
      <c r="AZ559" s="474">
        <f t="shared" si="126"/>
        <v>0</v>
      </c>
      <c r="BA559" s="424">
        <f t="shared" si="127"/>
        <v>0</v>
      </c>
      <c r="BB559" s="499">
        <f t="shared" si="128"/>
        <v>0</v>
      </c>
      <c r="BC559" s="371">
        <f t="shared" si="129"/>
        <v>0</v>
      </c>
      <c r="BD559" s="290">
        <f t="shared" si="130"/>
        <v>1</v>
      </c>
      <c r="BE559" s="291" t="str">
        <f>IF(BD559=0,"",
IF(SUM($BD$554:BD559)=1,BF559,
IF($BD$674&gt;SUM($BD$554:BD559),_xlfn.CONCAT(", ",BF559),
IF($BD$674=SUM($BD$554:BD559),_xlfn.CONCAT(" y ",BF559)))))</f>
        <v>, 6</v>
      </c>
      <c r="BF559" s="231" t="s">
        <v>6217</v>
      </c>
    </row>
    <row r="560" spans="1:58" ht="30" customHeight="1">
      <c r="A560" s="81"/>
      <c r="B560" s="5"/>
      <c r="C560" s="85" t="s">
        <v>93</v>
      </c>
      <c r="D560" s="629" t="str">
        <f>IF(CNGE_2024_M1_Secc1_Sub1!$D48="","",CNGE_2024_M1_Secc1_Sub1!$D48)</f>
        <v>SECRETARIA DE GOBIERNO</v>
      </c>
      <c r="E560" s="630"/>
      <c r="F560" s="631"/>
      <c r="G560" s="560"/>
      <c r="H560" s="561"/>
      <c r="I560" s="561"/>
      <c r="J560" s="562"/>
      <c r="K560" s="560"/>
      <c r="L560" s="561"/>
      <c r="M560" s="561"/>
      <c r="N560" s="562"/>
      <c r="O560" s="905"/>
      <c r="P560" s="906"/>
      <c r="Q560" s="905"/>
      <c r="R560" s="906"/>
      <c r="S560" s="560"/>
      <c r="T560" s="562"/>
      <c r="U560" s="905"/>
      <c r="V560" s="906"/>
      <c r="W560" s="905"/>
      <c r="X560" s="906"/>
      <c r="Y560" s="560"/>
      <c r="Z560" s="562"/>
      <c r="AA560" s="560"/>
      <c r="AB560" s="562"/>
      <c r="AC560" s="560"/>
      <c r="AD560" s="562"/>
      <c r="AG560" s="269">
        <f t="shared" si="107"/>
        <v>1</v>
      </c>
      <c r="AH560" s="410" t="b">
        <f t="shared" si="108"/>
        <v>0</v>
      </c>
      <c r="AI560" s="9" t="str">
        <f t="shared" si="109"/>
        <v/>
      </c>
      <c r="AJ560" s="410" t="b">
        <f t="shared" si="110"/>
        <v>0</v>
      </c>
      <c r="AK560" s="9" t="str">
        <f t="shared" si="111"/>
        <v/>
      </c>
      <c r="AL560" s="410" t="b">
        <f t="shared" si="112"/>
        <v>0</v>
      </c>
      <c r="AM560" s="433">
        <f t="shared" si="113"/>
        <v>0</v>
      </c>
      <c r="AN560" s="434">
        <f t="shared" si="114"/>
        <v>0</v>
      </c>
      <c r="AO560" s="433">
        <f t="shared" si="115"/>
        <v>0</v>
      </c>
      <c r="AP560" s="434">
        <f t="shared" si="116"/>
        <v>0</v>
      </c>
      <c r="AQ560" s="433">
        <f t="shared" si="117"/>
        <v>0</v>
      </c>
      <c r="AR560" s="434">
        <f t="shared" si="118"/>
        <v>0</v>
      </c>
      <c r="AS560" s="433">
        <f t="shared" si="119"/>
        <v>0</v>
      </c>
      <c r="AT560" s="434">
        <f t="shared" si="120"/>
        <v>0</v>
      </c>
      <c r="AU560" s="433">
        <f t="shared" si="121"/>
        <v>0</v>
      </c>
      <c r="AV560" s="434">
        <f t="shared" si="122"/>
        <v>0</v>
      </c>
      <c r="AW560" s="433">
        <f t="shared" si="123"/>
        <v>0</v>
      </c>
      <c r="AX560" s="434">
        <f t="shared" si="124"/>
        <v>0</v>
      </c>
      <c r="AY560" s="424">
        <f t="shared" si="125"/>
        <v>0</v>
      </c>
      <c r="AZ560" s="474">
        <f t="shared" si="126"/>
        <v>0</v>
      </c>
      <c r="BA560" s="424">
        <f t="shared" si="127"/>
        <v>0</v>
      </c>
      <c r="BB560" s="499">
        <f t="shared" si="128"/>
        <v>0</v>
      </c>
      <c r="BC560" s="371">
        <f t="shared" si="129"/>
        <v>0</v>
      </c>
      <c r="BD560" s="290">
        <f t="shared" si="130"/>
        <v>1</v>
      </c>
      <c r="BE560" s="291" t="str">
        <f>IF(BD560=0,"",
IF(SUM($BD$554:BD560)=1,BF560,
IF($BD$674&gt;SUM($BD$554:BD560),_xlfn.CONCAT(", ",BF560),
IF($BD$674=SUM($BD$554:BD560),_xlfn.CONCAT(" y ",BF560)))))</f>
        <v>, 7</v>
      </c>
      <c r="BF560" s="231" t="s">
        <v>6218</v>
      </c>
    </row>
    <row r="561" spans="1:58" ht="45" customHeight="1">
      <c r="A561" s="81"/>
      <c r="B561" s="5"/>
      <c r="C561" s="85" t="s">
        <v>94</v>
      </c>
      <c r="D561" s="629" t="str">
        <f>IF(CNGE_2024_M1_Secc1_Sub1!$D49="","",CNGE_2024_M1_Secc1_Sub1!$D49)</f>
        <v>SECRETARIA DE FINANZAS Y PLANEACION</v>
      </c>
      <c r="E561" s="630"/>
      <c r="F561" s="631"/>
      <c r="G561" s="560"/>
      <c r="H561" s="561"/>
      <c r="I561" s="561"/>
      <c r="J561" s="562"/>
      <c r="K561" s="560"/>
      <c r="L561" s="561"/>
      <c r="M561" s="561"/>
      <c r="N561" s="562"/>
      <c r="O561" s="905"/>
      <c r="P561" s="906"/>
      <c r="Q561" s="905"/>
      <c r="R561" s="906"/>
      <c r="S561" s="560"/>
      <c r="T561" s="562"/>
      <c r="U561" s="905"/>
      <c r="V561" s="906"/>
      <c r="W561" s="905"/>
      <c r="X561" s="906"/>
      <c r="Y561" s="560"/>
      <c r="Z561" s="562"/>
      <c r="AA561" s="560"/>
      <c r="AB561" s="562"/>
      <c r="AC561" s="560"/>
      <c r="AD561" s="562"/>
      <c r="AG561" s="269">
        <f t="shared" si="107"/>
        <v>1</v>
      </c>
      <c r="AH561" s="410" t="b">
        <f t="shared" si="108"/>
        <v>0</v>
      </c>
      <c r="AI561" s="9" t="str">
        <f t="shared" si="109"/>
        <v/>
      </c>
      <c r="AJ561" s="410" t="b">
        <f t="shared" si="110"/>
        <v>0</v>
      </c>
      <c r="AK561" s="9" t="str">
        <f t="shared" si="111"/>
        <v/>
      </c>
      <c r="AL561" s="410" t="b">
        <f t="shared" si="112"/>
        <v>0</v>
      </c>
      <c r="AM561" s="433">
        <f t="shared" si="113"/>
        <v>0</v>
      </c>
      <c r="AN561" s="434">
        <f t="shared" si="114"/>
        <v>0</v>
      </c>
      <c r="AO561" s="433">
        <f t="shared" si="115"/>
        <v>0</v>
      </c>
      <c r="AP561" s="434">
        <f t="shared" si="116"/>
        <v>0</v>
      </c>
      <c r="AQ561" s="433">
        <f t="shared" si="117"/>
        <v>0</v>
      </c>
      <c r="AR561" s="434">
        <f t="shared" si="118"/>
        <v>0</v>
      </c>
      <c r="AS561" s="433">
        <f t="shared" si="119"/>
        <v>0</v>
      </c>
      <c r="AT561" s="434">
        <f t="shared" si="120"/>
        <v>0</v>
      </c>
      <c r="AU561" s="433">
        <f t="shared" si="121"/>
        <v>0</v>
      </c>
      <c r="AV561" s="434">
        <f t="shared" si="122"/>
        <v>0</v>
      </c>
      <c r="AW561" s="433">
        <f t="shared" si="123"/>
        <v>0</v>
      </c>
      <c r="AX561" s="434">
        <f t="shared" si="124"/>
        <v>0</v>
      </c>
      <c r="AY561" s="424">
        <f t="shared" si="125"/>
        <v>0</v>
      </c>
      <c r="AZ561" s="474">
        <f t="shared" si="126"/>
        <v>0</v>
      </c>
      <c r="BA561" s="424">
        <f t="shared" si="127"/>
        <v>0</v>
      </c>
      <c r="BB561" s="499">
        <f t="shared" si="128"/>
        <v>0</v>
      </c>
      <c r="BC561" s="371">
        <f t="shared" si="129"/>
        <v>0</v>
      </c>
      <c r="BD561" s="290">
        <f t="shared" si="130"/>
        <v>1</v>
      </c>
      <c r="BE561" s="291" t="str">
        <f>IF(BD561=0,"",
IF(SUM($BD$554:BD561)=1,BF561,
IF($BD$674&gt;SUM($BD$554:BD561),_xlfn.CONCAT(", ",BF561),
IF($BD$674=SUM($BD$554:BD561),_xlfn.CONCAT(" y ",BF561)))))</f>
        <v>, 8</v>
      </c>
      <c r="BF561" s="231" t="s">
        <v>6219</v>
      </c>
    </row>
    <row r="562" spans="1:58" ht="45" customHeight="1">
      <c r="A562" s="81"/>
      <c r="B562" s="5"/>
      <c r="C562" s="85" t="s">
        <v>95</v>
      </c>
      <c r="D562" s="629" t="str">
        <f>IF(CNGE_2024_M1_Secc1_Sub1!$D50="","",CNGE_2024_M1_Secc1_Sub1!$D50)</f>
        <v>COORDINACION GENERAL DE COMUNICACION SOCIAL</v>
      </c>
      <c r="E562" s="630"/>
      <c r="F562" s="631"/>
      <c r="G562" s="560"/>
      <c r="H562" s="561"/>
      <c r="I562" s="561"/>
      <c r="J562" s="562"/>
      <c r="K562" s="560"/>
      <c r="L562" s="561"/>
      <c r="M562" s="561"/>
      <c r="N562" s="562"/>
      <c r="O562" s="905"/>
      <c r="P562" s="906"/>
      <c r="Q562" s="905"/>
      <c r="R562" s="906"/>
      <c r="S562" s="560"/>
      <c r="T562" s="562"/>
      <c r="U562" s="905"/>
      <c r="V562" s="906"/>
      <c r="W562" s="905"/>
      <c r="X562" s="906"/>
      <c r="Y562" s="560"/>
      <c r="Z562" s="562"/>
      <c r="AA562" s="560"/>
      <c r="AB562" s="562"/>
      <c r="AC562" s="560"/>
      <c r="AD562" s="562"/>
      <c r="AG562" s="269">
        <f t="shared" si="107"/>
        <v>1</v>
      </c>
      <c r="AH562" s="410" t="b">
        <f t="shared" si="108"/>
        <v>0</v>
      </c>
      <c r="AI562" s="9" t="str">
        <f t="shared" si="109"/>
        <v/>
      </c>
      <c r="AJ562" s="410" t="b">
        <f t="shared" si="110"/>
        <v>0</v>
      </c>
      <c r="AK562" s="9" t="str">
        <f t="shared" si="111"/>
        <v/>
      </c>
      <c r="AL562" s="410" t="b">
        <f t="shared" si="112"/>
        <v>0</v>
      </c>
      <c r="AM562" s="433">
        <f t="shared" si="113"/>
        <v>0</v>
      </c>
      <c r="AN562" s="434">
        <f t="shared" si="114"/>
        <v>0</v>
      </c>
      <c r="AO562" s="433">
        <f t="shared" si="115"/>
        <v>0</v>
      </c>
      <c r="AP562" s="434">
        <f t="shared" si="116"/>
        <v>0</v>
      </c>
      <c r="AQ562" s="433">
        <f t="shared" si="117"/>
        <v>0</v>
      </c>
      <c r="AR562" s="434">
        <f t="shared" si="118"/>
        <v>0</v>
      </c>
      <c r="AS562" s="433">
        <f t="shared" si="119"/>
        <v>0</v>
      </c>
      <c r="AT562" s="434">
        <f t="shared" si="120"/>
        <v>0</v>
      </c>
      <c r="AU562" s="433">
        <f t="shared" si="121"/>
        <v>0</v>
      </c>
      <c r="AV562" s="434">
        <f t="shared" si="122"/>
        <v>0</v>
      </c>
      <c r="AW562" s="433">
        <f t="shared" si="123"/>
        <v>0</v>
      </c>
      <c r="AX562" s="434">
        <f t="shared" si="124"/>
        <v>0</v>
      </c>
      <c r="AY562" s="424">
        <f t="shared" si="125"/>
        <v>0</v>
      </c>
      <c r="AZ562" s="474">
        <f t="shared" si="126"/>
        <v>0</v>
      </c>
      <c r="BA562" s="424">
        <f t="shared" si="127"/>
        <v>0</v>
      </c>
      <c r="BB562" s="499">
        <f t="shared" si="128"/>
        <v>0</v>
      </c>
      <c r="BC562" s="371">
        <f t="shared" si="129"/>
        <v>0</v>
      </c>
      <c r="BD562" s="290">
        <f t="shared" si="130"/>
        <v>1</v>
      </c>
      <c r="BE562" s="291" t="str">
        <f>IF(BD562=0,"",
IF(SUM($BD$554:BD562)=1,BF562,
IF($BD$674&gt;SUM($BD$554:BD562),_xlfn.CONCAT(", ",BF562),
IF($BD$674=SUM($BD$554:BD562),_xlfn.CONCAT(" y ",BF562)))))</f>
        <v>, 9</v>
      </c>
      <c r="BF562" s="231" t="s">
        <v>6220</v>
      </c>
    </row>
    <row r="563" spans="1:58" ht="30" customHeight="1">
      <c r="A563" s="81"/>
      <c r="B563" s="5"/>
      <c r="C563" s="85" t="s">
        <v>97</v>
      </c>
      <c r="D563" s="629" t="str">
        <f>IF(CNGE_2024_M1_Secc1_Sub1!$D51="","",CNGE_2024_M1_Secc1_Sub1!$D51)</f>
        <v>CONTRALORIA GENERAL</v>
      </c>
      <c r="E563" s="630"/>
      <c r="F563" s="631"/>
      <c r="G563" s="560"/>
      <c r="H563" s="561"/>
      <c r="I563" s="561"/>
      <c r="J563" s="562"/>
      <c r="K563" s="560"/>
      <c r="L563" s="561"/>
      <c r="M563" s="561"/>
      <c r="N563" s="562"/>
      <c r="O563" s="905"/>
      <c r="P563" s="906"/>
      <c r="Q563" s="905"/>
      <c r="R563" s="906"/>
      <c r="S563" s="560"/>
      <c r="T563" s="562"/>
      <c r="U563" s="905"/>
      <c r="V563" s="906"/>
      <c r="W563" s="905"/>
      <c r="X563" s="906"/>
      <c r="Y563" s="560"/>
      <c r="Z563" s="562"/>
      <c r="AA563" s="560"/>
      <c r="AB563" s="562"/>
      <c r="AC563" s="560"/>
      <c r="AD563" s="562"/>
      <c r="AG563" s="269">
        <f t="shared" si="107"/>
        <v>1</v>
      </c>
      <c r="AH563" s="410" t="b">
        <f t="shared" si="108"/>
        <v>0</v>
      </c>
      <c r="AI563" s="9" t="str">
        <f t="shared" si="109"/>
        <v/>
      </c>
      <c r="AJ563" s="410" t="b">
        <f t="shared" si="110"/>
        <v>0</v>
      </c>
      <c r="AK563" s="9" t="str">
        <f t="shared" si="111"/>
        <v/>
      </c>
      <c r="AL563" s="410" t="b">
        <f t="shared" si="112"/>
        <v>0</v>
      </c>
      <c r="AM563" s="433">
        <f t="shared" si="113"/>
        <v>0</v>
      </c>
      <c r="AN563" s="434">
        <f t="shared" si="114"/>
        <v>0</v>
      </c>
      <c r="AO563" s="433">
        <f t="shared" si="115"/>
        <v>0</v>
      </c>
      <c r="AP563" s="434">
        <f t="shared" si="116"/>
        <v>0</v>
      </c>
      <c r="AQ563" s="433">
        <f t="shared" si="117"/>
        <v>0</v>
      </c>
      <c r="AR563" s="434">
        <f t="shared" si="118"/>
        <v>0</v>
      </c>
      <c r="AS563" s="433">
        <f t="shared" si="119"/>
        <v>0</v>
      </c>
      <c r="AT563" s="434">
        <f t="shared" si="120"/>
        <v>0</v>
      </c>
      <c r="AU563" s="433">
        <f t="shared" si="121"/>
        <v>0</v>
      </c>
      <c r="AV563" s="434">
        <f t="shared" si="122"/>
        <v>0</v>
      </c>
      <c r="AW563" s="433">
        <f t="shared" si="123"/>
        <v>0</v>
      </c>
      <c r="AX563" s="434">
        <f t="shared" si="124"/>
        <v>0</v>
      </c>
      <c r="AY563" s="424">
        <f t="shared" si="125"/>
        <v>0</v>
      </c>
      <c r="AZ563" s="474">
        <f t="shared" si="126"/>
        <v>0</v>
      </c>
      <c r="BA563" s="424">
        <f t="shared" si="127"/>
        <v>0</v>
      </c>
      <c r="BB563" s="499">
        <f t="shared" si="128"/>
        <v>0</v>
      </c>
      <c r="BC563" s="371">
        <f t="shared" si="129"/>
        <v>0</v>
      </c>
      <c r="BD563" s="290">
        <f t="shared" si="130"/>
        <v>1</v>
      </c>
      <c r="BE563" s="291" t="str">
        <f>IF(BD563=0,"",
IF(SUM($BD$554:BD563)=1,BF563,
IF($BD$674&gt;SUM($BD$554:BD563),_xlfn.CONCAT(", ",BF563),
IF($BD$674=SUM($BD$554:BD563),_xlfn.CONCAT(" y ",BF563)))))</f>
        <v>, 10</v>
      </c>
      <c r="BF563" s="231" t="s">
        <v>6221</v>
      </c>
    </row>
    <row r="564" spans="1:58" ht="45" customHeight="1">
      <c r="A564" s="81"/>
      <c r="B564" s="5"/>
      <c r="C564" s="85" t="s">
        <v>98</v>
      </c>
      <c r="D564" s="629" t="str">
        <f>IF(CNGE_2024_M1_Secc1_Sub1!$D52="","",CNGE_2024_M1_Secc1_Sub1!$D52)</f>
        <v>SECRETARIA DE INFRAESTRUCTURA Y OBRAS PUBLICAS</v>
      </c>
      <c r="E564" s="630"/>
      <c r="F564" s="631"/>
      <c r="G564" s="560"/>
      <c r="H564" s="561"/>
      <c r="I564" s="561"/>
      <c r="J564" s="562"/>
      <c r="K564" s="560"/>
      <c r="L564" s="561"/>
      <c r="M564" s="561"/>
      <c r="N564" s="562"/>
      <c r="O564" s="905"/>
      <c r="P564" s="906"/>
      <c r="Q564" s="905"/>
      <c r="R564" s="906"/>
      <c r="S564" s="560"/>
      <c r="T564" s="562"/>
      <c r="U564" s="905"/>
      <c r="V564" s="906"/>
      <c r="W564" s="905"/>
      <c r="X564" s="906"/>
      <c r="Y564" s="560"/>
      <c r="Z564" s="562"/>
      <c r="AA564" s="560"/>
      <c r="AB564" s="562"/>
      <c r="AC564" s="560"/>
      <c r="AD564" s="562"/>
      <c r="AG564" s="269">
        <f t="shared" si="107"/>
        <v>1</v>
      </c>
      <c r="AH564" s="410" t="b">
        <f t="shared" si="108"/>
        <v>0</v>
      </c>
      <c r="AI564" s="9" t="str">
        <f t="shared" si="109"/>
        <v/>
      </c>
      <c r="AJ564" s="410" t="b">
        <f t="shared" si="110"/>
        <v>0</v>
      </c>
      <c r="AK564" s="9" t="str">
        <f t="shared" si="111"/>
        <v/>
      </c>
      <c r="AL564" s="410" t="b">
        <f t="shared" si="112"/>
        <v>0</v>
      </c>
      <c r="AM564" s="433">
        <f t="shared" si="113"/>
        <v>0</v>
      </c>
      <c r="AN564" s="434">
        <f t="shared" si="114"/>
        <v>0</v>
      </c>
      <c r="AO564" s="433">
        <f t="shared" si="115"/>
        <v>0</v>
      </c>
      <c r="AP564" s="434">
        <f t="shared" si="116"/>
        <v>0</v>
      </c>
      <c r="AQ564" s="433">
        <f t="shared" si="117"/>
        <v>0</v>
      </c>
      <c r="AR564" s="434">
        <f t="shared" si="118"/>
        <v>0</v>
      </c>
      <c r="AS564" s="433">
        <f t="shared" si="119"/>
        <v>0</v>
      </c>
      <c r="AT564" s="434">
        <f t="shared" si="120"/>
        <v>0</v>
      </c>
      <c r="AU564" s="433">
        <f t="shared" si="121"/>
        <v>0</v>
      </c>
      <c r="AV564" s="434">
        <f t="shared" si="122"/>
        <v>0</v>
      </c>
      <c r="AW564" s="433">
        <f t="shared" si="123"/>
        <v>0</v>
      </c>
      <c r="AX564" s="434">
        <f t="shared" si="124"/>
        <v>0</v>
      </c>
      <c r="AY564" s="424">
        <f t="shared" si="125"/>
        <v>0</v>
      </c>
      <c r="AZ564" s="474">
        <f t="shared" si="126"/>
        <v>0</v>
      </c>
      <c r="BA564" s="424">
        <f t="shared" si="127"/>
        <v>0</v>
      </c>
      <c r="BB564" s="499">
        <f t="shared" si="128"/>
        <v>0</v>
      </c>
      <c r="BC564" s="371">
        <f t="shared" si="129"/>
        <v>0</v>
      </c>
      <c r="BD564" s="290">
        <f t="shared" si="130"/>
        <v>1</v>
      </c>
      <c r="BE564" s="291" t="str">
        <f>IF(BD564=0,"",
IF(SUM($BD$554:BD564)=1,BF564,
IF($BD$674&gt;SUM($BD$554:BD564),_xlfn.CONCAT(", ",BF564),
IF($BD$674=SUM($BD$554:BD564),_xlfn.CONCAT(" y ",BF564)))))</f>
        <v>, 11</v>
      </c>
      <c r="BF564" s="231" t="s">
        <v>6222</v>
      </c>
    </row>
    <row r="565" spans="1:58" ht="45" customHeight="1">
      <c r="A565" s="81"/>
      <c r="B565" s="5"/>
      <c r="C565" s="85" t="s">
        <v>99</v>
      </c>
      <c r="D565" s="629" t="str">
        <f>IF(CNGE_2024_M1_Secc1_Sub1!$D53="","",CNGE_2024_M1_Secc1_Sub1!$D53)</f>
        <v>OFICINA DEL PROGRAMA DE GOBIERNO</v>
      </c>
      <c r="E565" s="630"/>
      <c r="F565" s="631"/>
      <c r="G565" s="560"/>
      <c r="H565" s="561"/>
      <c r="I565" s="561"/>
      <c r="J565" s="562"/>
      <c r="K565" s="560"/>
      <c r="L565" s="561"/>
      <c r="M565" s="561"/>
      <c r="N565" s="562"/>
      <c r="O565" s="905"/>
      <c r="P565" s="906"/>
      <c r="Q565" s="905"/>
      <c r="R565" s="906"/>
      <c r="S565" s="560"/>
      <c r="T565" s="562"/>
      <c r="U565" s="905"/>
      <c r="V565" s="906"/>
      <c r="W565" s="905"/>
      <c r="X565" s="906"/>
      <c r="Y565" s="560"/>
      <c r="Z565" s="562"/>
      <c r="AA565" s="560"/>
      <c r="AB565" s="562"/>
      <c r="AC565" s="560"/>
      <c r="AD565" s="562"/>
      <c r="AG565" s="269">
        <f t="shared" si="107"/>
        <v>1</v>
      </c>
      <c r="AH565" s="410" t="b">
        <f t="shared" si="108"/>
        <v>0</v>
      </c>
      <c r="AI565" s="9" t="str">
        <f t="shared" si="109"/>
        <v/>
      </c>
      <c r="AJ565" s="410" t="b">
        <f t="shared" si="110"/>
        <v>0</v>
      </c>
      <c r="AK565" s="9" t="str">
        <f t="shared" si="111"/>
        <v/>
      </c>
      <c r="AL565" s="410" t="b">
        <f t="shared" si="112"/>
        <v>0</v>
      </c>
      <c r="AM565" s="433">
        <f t="shared" si="113"/>
        <v>0</v>
      </c>
      <c r="AN565" s="434">
        <f t="shared" si="114"/>
        <v>0</v>
      </c>
      <c r="AO565" s="433">
        <f t="shared" si="115"/>
        <v>0</v>
      </c>
      <c r="AP565" s="434">
        <f t="shared" si="116"/>
        <v>0</v>
      </c>
      <c r="AQ565" s="433">
        <f t="shared" si="117"/>
        <v>0</v>
      </c>
      <c r="AR565" s="434">
        <f t="shared" si="118"/>
        <v>0</v>
      </c>
      <c r="AS565" s="433">
        <f t="shared" si="119"/>
        <v>0</v>
      </c>
      <c r="AT565" s="434">
        <f t="shared" si="120"/>
        <v>0</v>
      </c>
      <c r="AU565" s="433">
        <f t="shared" si="121"/>
        <v>0</v>
      </c>
      <c r="AV565" s="434">
        <f t="shared" si="122"/>
        <v>0</v>
      </c>
      <c r="AW565" s="433">
        <f t="shared" si="123"/>
        <v>0</v>
      </c>
      <c r="AX565" s="434">
        <f t="shared" si="124"/>
        <v>0</v>
      </c>
      <c r="AY565" s="424">
        <f t="shared" si="125"/>
        <v>0</v>
      </c>
      <c r="AZ565" s="474">
        <f t="shared" si="126"/>
        <v>0</v>
      </c>
      <c r="BA565" s="424">
        <f t="shared" si="127"/>
        <v>0</v>
      </c>
      <c r="BB565" s="499">
        <f t="shared" si="128"/>
        <v>0</v>
      </c>
      <c r="BC565" s="371">
        <f t="shared" si="129"/>
        <v>0</v>
      </c>
      <c r="BD565" s="290">
        <f t="shared" si="130"/>
        <v>1</v>
      </c>
      <c r="BE565" s="291" t="str">
        <f>IF(BD565=0,"",
IF(SUM($BD$554:BD565)=1,BF565,
IF($BD$674&gt;SUM($BD$554:BD565),_xlfn.CONCAT(", ",BF565),
IF($BD$674=SUM($BD$554:BD565),_xlfn.CONCAT(" y ",BF565)))))</f>
        <v>, 12</v>
      </c>
      <c r="BF565" s="231" t="s">
        <v>6223</v>
      </c>
    </row>
    <row r="566" spans="1:58" ht="45" customHeight="1">
      <c r="A566" s="81"/>
      <c r="B566" s="5"/>
      <c r="C566" s="85" t="s">
        <v>100</v>
      </c>
      <c r="D566" s="629" t="str">
        <f>IF(CNGE_2024_M1_Secc1_Sub1!$D54="","",CNGE_2024_M1_Secc1_Sub1!$D54)</f>
        <v>SECRETARIA DE SEGURIDAD PUBLICA</v>
      </c>
      <c r="E566" s="630"/>
      <c r="F566" s="631"/>
      <c r="G566" s="560"/>
      <c r="H566" s="561"/>
      <c r="I566" s="561"/>
      <c r="J566" s="562"/>
      <c r="K566" s="560"/>
      <c r="L566" s="561"/>
      <c r="M566" s="561"/>
      <c r="N566" s="562"/>
      <c r="O566" s="905"/>
      <c r="P566" s="906"/>
      <c r="Q566" s="905"/>
      <c r="R566" s="906"/>
      <c r="S566" s="560"/>
      <c r="T566" s="562"/>
      <c r="U566" s="905"/>
      <c r="V566" s="906"/>
      <c r="W566" s="905"/>
      <c r="X566" s="906"/>
      <c r="Y566" s="560"/>
      <c r="Z566" s="562"/>
      <c r="AA566" s="560"/>
      <c r="AB566" s="562"/>
      <c r="AC566" s="560"/>
      <c r="AD566" s="562"/>
      <c r="AG566" s="269">
        <f t="shared" si="107"/>
        <v>1</v>
      </c>
      <c r="AH566" s="410" t="b">
        <f t="shared" si="108"/>
        <v>0</v>
      </c>
      <c r="AI566" s="9" t="str">
        <f t="shared" si="109"/>
        <v/>
      </c>
      <c r="AJ566" s="410" t="b">
        <f t="shared" si="110"/>
        <v>0</v>
      </c>
      <c r="AK566" s="9" t="str">
        <f t="shared" si="111"/>
        <v/>
      </c>
      <c r="AL566" s="410" t="b">
        <f t="shared" si="112"/>
        <v>0</v>
      </c>
      <c r="AM566" s="433">
        <f t="shared" si="113"/>
        <v>0</v>
      </c>
      <c r="AN566" s="434">
        <f t="shared" si="114"/>
        <v>0</v>
      </c>
      <c r="AO566" s="433">
        <f t="shared" si="115"/>
        <v>0</v>
      </c>
      <c r="AP566" s="434">
        <f t="shared" si="116"/>
        <v>0</v>
      </c>
      <c r="AQ566" s="433">
        <f t="shared" si="117"/>
        <v>0</v>
      </c>
      <c r="AR566" s="434">
        <f t="shared" si="118"/>
        <v>0</v>
      </c>
      <c r="AS566" s="433">
        <f t="shared" si="119"/>
        <v>0</v>
      </c>
      <c r="AT566" s="434">
        <f t="shared" si="120"/>
        <v>0</v>
      </c>
      <c r="AU566" s="433">
        <f t="shared" si="121"/>
        <v>0</v>
      </c>
      <c r="AV566" s="434">
        <f t="shared" si="122"/>
        <v>0</v>
      </c>
      <c r="AW566" s="433">
        <f t="shared" si="123"/>
        <v>0</v>
      </c>
      <c r="AX566" s="434">
        <f t="shared" si="124"/>
        <v>0</v>
      </c>
      <c r="AY566" s="424">
        <f t="shared" si="125"/>
        <v>0</v>
      </c>
      <c r="AZ566" s="474">
        <f t="shared" si="126"/>
        <v>0</v>
      </c>
      <c r="BA566" s="424">
        <f t="shared" si="127"/>
        <v>0</v>
      </c>
      <c r="BB566" s="499">
        <f t="shared" si="128"/>
        <v>0</v>
      </c>
      <c r="BC566" s="371">
        <f t="shared" si="129"/>
        <v>0</v>
      </c>
      <c r="BD566" s="290">
        <f t="shared" si="130"/>
        <v>1</v>
      </c>
      <c r="BE566" s="291" t="str">
        <f>IF(BD566=0,"",
IF(SUM($BD$554:BD566)=1,BF566,
IF($BD$674&gt;SUM($BD$554:BD566),_xlfn.CONCAT(", ",BF566),
IF($BD$674=SUM($BD$554:BD566),_xlfn.CONCAT(" y ",BF566)))))</f>
        <v>, 13</v>
      </c>
      <c r="BF566" s="231" t="s">
        <v>6224</v>
      </c>
    </row>
    <row r="567" spans="1:58" ht="45" customHeight="1">
      <c r="A567" s="81"/>
      <c r="B567" s="5"/>
      <c r="C567" s="85" t="s">
        <v>101</v>
      </c>
      <c r="D567" s="629" t="str">
        <f>IF(CNGE_2024_M1_Secc1_Sub1!$D55="","",CNGE_2024_M1_Secc1_Sub1!$D55)</f>
        <v>SECRETARIA DE TRABAJO PREVISION SOCIAL Y PRODUCTIVIDAD</v>
      </c>
      <c r="E567" s="630"/>
      <c r="F567" s="631"/>
      <c r="G567" s="560"/>
      <c r="H567" s="561"/>
      <c r="I567" s="561"/>
      <c r="J567" s="562"/>
      <c r="K567" s="560"/>
      <c r="L567" s="561"/>
      <c r="M567" s="561"/>
      <c r="N567" s="562"/>
      <c r="O567" s="905"/>
      <c r="P567" s="906"/>
      <c r="Q567" s="905"/>
      <c r="R567" s="906"/>
      <c r="S567" s="560"/>
      <c r="T567" s="562"/>
      <c r="U567" s="905"/>
      <c r="V567" s="906"/>
      <c r="W567" s="905"/>
      <c r="X567" s="906"/>
      <c r="Y567" s="560"/>
      <c r="Z567" s="562"/>
      <c r="AA567" s="560"/>
      <c r="AB567" s="562"/>
      <c r="AC567" s="560"/>
      <c r="AD567" s="562"/>
      <c r="AG567" s="269">
        <f t="shared" si="107"/>
        <v>1</v>
      </c>
      <c r="AH567" s="410" t="b">
        <f t="shared" si="108"/>
        <v>0</v>
      </c>
      <c r="AI567" s="9" t="str">
        <f t="shared" si="109"/>
        <v/>
      </c>
      <c r="AJ567" s="410" t="b">
        <f t="shared" si="110"/>
        <v>0</v>
      </c>
      <c r="AK567" s="9" t="str">
        <f t="shared" si="111"/>
        <v/>
      </c>
      <c r="AL567" s="410" t="b">
        <f t="shared" si="112"/>
        <v>0</v>
      </c>
      <c r="AM567" s="433">
        <f t="shared" si="113"/>
        <v>0</v>
      </c>
      <c r="AN567" s="434">
        <f t="shared" si="114"/>
        <v>0</v>
      </c>
      <c r="AO567" s="433">
        <f t="shared" si="115"/>
        <v>0</v>
      </c>
      <c r="AP567" s="434">
        <f t="shared" si="116"/>
        <v>0</v>
      </c>
      <c r="AQ567" s="433">
        <f t="shared" si="117"/>
        <v>0</v>
      </c>
      <c r="AR567" s="434">
        <f t="shared" si="118"/>
        <v>0</v>
      </c>
      <c r="AS567" s="433">
        <f t="shared" si="119"/>
        <v>0</v>
      </c>
      <c r="AT567" s="434">
        <f t="shared" si="120"/>
        <v>0</v>
      </c>
      <c r="AU567" s="433">
        <f t="shared" si="121"/>
        <v>0</v>
      </c>
      <c r="AV567" s="434">
        <f t="shared" si="122"/>
        <v>0</v>
      </c>
      <c r="AW567" s="433">
        <f t="shared" si="123"/>
        <v>0</v>
      </c>
      <c r="AX567" s="434">
        <f t="shared" si="124"/>
        <v>0</v>
      </c>
      <c r="AY567" s="424">
        <f t="shared" si="125"/>
        <v>0</v>
      </c>
      <c r="AZ567" s="474">
        <f t="shared" si="126"/>
        <v>0</v>
      </c>
      <c r="BA567" s="424">
        <f t="shared" si="127"/>
        <v>0</v>
      </c>
      <c r="BB567" s="499">
        <f t="shared" si="128"/>
        <v>0</v>
      </c>
      <c r="BC567" s="371">
        <f t="shared" si="129"/>
        <v>0</v>
      </c>
      <c r="BD567" s="290">
        <f t="shared" si="130"/>
        <v>1</v>
      </c>
      <c r="BE567" s="291" t="str">
        <f>IF(BD567=0,"",
IF(SUM($BD$554:BD567)=1,BF567,
IF($BD$674&gt;SUM($BD$554:BD567),_xlfn.CONCAT(", ",BF567),
IF($BD$674=SUM($BD$554:BD567),_xlfn.CONCAT(" y ",BF567)))))</f>
        <v>, 14</v>
      </c>
      <c r="BF567" s="231" t="s">
        <v>6225</v>
      </c>
    </row>
    <row r="568" spans="1:58" ht="45" customHeight="1">
      <c r="A568" s="81"/>
      <c r="B568" s="5"/>
      <c r="C568" s="85" t="s">
        <v>102</v>
      </c>
      <c r="D568" s="629" t="str">
        <f>IF(CNGE_2024_M1_Secc1_Sub1!$D56="","",CNGE_2024_M1_Secc1_Sub1!$D56)</f>
        <v>SECRETARIA DE TURISMO Y CULTURA</v>
      </c>
      <c r="E568" s="630"/>
      <c r="F568" s="631"/>
      <c r="G568" s="560"/>
      <c r="H568" s="561"/>
      <c r="I568" s="561"/>
      <c r="J568" s="562"/>
      <c r="K568" s="560"/>
      <c r="L568" s="561"/>
      <c r="M568" s="561"/>
      <c r="N568" s="562"/>
      <c r="O568" s="905"/>
      <c r="P568" s="906"/>
      <c r="Q568" s="905"/>
      <c r="R568" s="906"/>
      <c r="S568" s="560"/>
      <c r="T568" s="562"/>
      <c r="U568" s="905"/>
      <c r="V568" s="906"/>
      <c r="W568" s="905"/>
      <c r="X568" s="906"/>
      <c r="Y568" s="560"/>
      <c r="Z568" s="562"/>
      <c r="AA568" s="560"/>
      <c r="AB568" s="562"/>
      <c r="AC568" s="560"/>
      <c r="AD568" s="562"/>
      <c r="AG568" s="269">
        <f t="shared" si="107"/>
        <v>1</v>
      </c>
      <c r="AH568" s="410" t="b">
        <f t="shared" si="108"/>
        <v>0</v>
      </c>
      <c r="AI568" s="9" t="str">
        <f t="shared" si="109"/>
        <v/>
      </c>
      <c r="AJ568" s="410" t="b">
        <f t="shared" si="110"/>
        <v>0</v>
      </c>
      <c r="AK568" s="9" t="str">
        <f t="shared" si="111"/>
        <v/>
      </c>
      <c r="AL568" s="410" t="b">
        <f t="shared" si="112"/>
        <v>0</v>
      </c>
      <c r="AM568" s="433">
        <f t="shared" si="113"/>
        <v>0</v>
      </c>
      <c r="AN568" s="434">
        <f t="shared" si="114"/>
        <v>0</v>
      </c>
      <c r="AO568" s="433">
        <f t="shared" si="115"/>
        <v>0</v>
      </c>
      <c r="AP568" s="434">
        <f t="shared" si="116"/>
        <v>0</v>
      </c>
      <c r="AQ568" s="433">
        <f t="shared" si="117"/>
        <v>0</v>
      </c>
      <c r="AR568" s="434">
        <f t="shared" si="118"/>
        <v>0</v>
      </c>
      <c r="AS568" s="433">
        <f t="shared" si="119"/>
        <v>0</v>
      </c>
      <c r="AT568" s="434">
        <f t="shared" si="120"/>
        <v>0</v>
      </c>
      <c r="AU568" s="433">
        <f t="shared" si="121"/>
        <v>0</v>
      </c>
      <c r="AV568" s="434">
        <f t="shared" si="122"/>
        <v>0</v>
      </c>
      <c r="AW568" s="433">
        <f t="shared" si="123"/>
        <v>0</v>
      </c>
      <c r="AX568" s="434">
        <f t="shared" si="124"/>
        <v>0</v>
      </c>
      <c r="AY568" s="424">
        <f t="shared" si="125"/>
        <v>0</v>
      </c>
      <c r="AZ568" s="474">
        <f t="shared" si="126"/>
        <v>0</v>
      </c>
      <c r="BA568" s="424">
        <f t="shared" si="127"/>
        <v>0</v>
      </c>
      <c r="BB568" s="499">
        <f t="shared" si="128"/>
        <v>0</v>
      </c>
      <c r="BC568" s="371">
        <f t="shared" si="129"/>
        <v>0</v>
      </c>
      <c r="BD568" s="290">
        <f t="shared" si="130"/>
        <v>1</v>
      </c>
      <c r="BE568" s="291" t="str">
        <f>IF(BD568=0,"",
IF(SUM($BD$554:BD568)=1,BF568,
IF($BD$674&gt;SUM($BD$554:BD568),_xlfn.CONCAT(", ",BF568),
IF($BD$674=SUM($BD$554:BD568),_xlfn.CONCAT(" y ",BF568)))))</f>
        <v>, 15</v>
      </c>
      <c r="BF568" s="231" t="s">
        <v>6226</v>
      </c>
    </row>
    <row r="569" spans="1:58" ht="45" customHeight="1">
      <c r="A569" s="81"/>
      <c r="B569" s="5"/>
      <c r="C569" s="85" t="s">
        <v>103</v>
      </c>
      <c r="D569" s="629" t="str">
        <f>IF(CNGE_2024_M1_Secc1_Sub1!$D57="","",CNGE_2024_M1_Secc1_Sub1!$D57)</f>
        <v>SECRETARIA DE PROTECCION CIVIL</v>
      </c>
      <c r="E569" s="630"/>
      <c r="F569" s="631"/>
      <c r="G569" s="560"/>
      <c r="H569" s="561"/>
      <c r="I569" s="561"/>
      <c r="J569" s="562"/>
      <c r="K569" s="560"/>
      <c r="L569" s="561"/>
      <c r="M569" s="561"/>
      <c r="N569" s="562"/>
      <c r="O569" s="905"/>
      <c r="P569" s="906"/>
      <c r="Q569" s="905"/>
      <c r="R569" s="906"/>
      <c r="S569" s="560"/>
      <c r="T569" s="562"/>
      <c r="U569" s="905"/>
      <c r="V569" s="906"/>
      <c r="W569" s="905"/>
      <c r="X569" s="906"/>
      <c r="Y569" s="560"/>
      <c r="Z569" s="562"/>
      <c r="AA569" s="560"/>
      <c r="AB569" s="562"/>
      <c r="AC569" s="560"/>
      <c r="AD569" s="562"/>
      <c r="AG569" s="269">
        <f t="shared" si="107"/>
        <v>1</v>
      </c>
      <c r="AH569" s="410" t="b">
        <f t="shared" si="108"/>
        <v>0</v>
      </c>
      <c r="AI569" s="9" t="str">
        <f t="shared" si="109"/>
        <v/>
      </c>
      <c r="AJ569" s="410" t="b">
        <f t="shared" si="110"/>
        <v>0</v>
      </c>
      <c r="AK569" s="9" t="str">
        <f t="shared" si="111"/>
        <v/>
      </c>
      <c r="AL569" s="410" t="b">
        <f t="shared" si="112"/>
        <v>0</v>
      </c>
      <c r="AM569" s="433">
        <f t="shared" si="113"/>
        <v>0</v>
      </c>
      <c r="AN569" s="434">
        <f t="shared" si="114"/>
        <v>0</v>
      </c>
      <c r="AO569" s="433">
        <f t="shared" si="115"/>
        <v>0</v>
      </c>
      <c r="AP569" s="434">
        <f t="shared" si="116"/>
        <v>0</v>
      </c>
      <c r="AQ569" s="433">
        <f t="shared" si="117"/>
        <v>0</v>
      </c>
      <c r="AR569" s="434">
        <f t="shared" si="118"/>
        <v>0</v>
      </c>
      <c r="AS569" s="433">
        <f t="shared" si="119"/>
        <v>0</v>
      </c>
      <c r="AT569" s="434">
        <f t="shared" si="120"/>
        <v>0</v>
      </c>
      <c r="AU569" s="433">
        <f t="shared" si="121"/>
        <v>0</v>
      </c>
      <c r="AV569" s="434">
        <f t="shared" si="122"/>
        <v>0</v>
      </c>
      <c r="AW569" s="433">
        <f t="shared" si="123"/>
        <v>0</v>
      </c>
      <c r="AX569" s="434">
        <f t="shared" si="124"/>
        <v>0</v>
      </c>
      <c r="AY569" s="424">
        <f t="shared" si="125"/>
        <v>0</v>
      </c>
      <c r="AZ569" s="474">
        <f t="shared" si="126"/>
        <v>0</v>
      </c>
      <c r="BA569" s="424">
        <f t="shared" si="127"/>
        <v>0</v>
      </c>
      <c r="BB569" s="499">
        <f t="shared" si="128"/>
        <v>0</v>
      </c>
      <c r="BC569" s="371">
        <f t="shared" si="129"/>
        <v>0</v>
      </c>
      <c r="BD569" s="290">
        <f t="shared" si="130"/>
        <v>1</v>
      </c>
      <c r="BE569" s="291" t="str">
        <f>IF(BD569=0,"",
IF(SUM($BD$554:BD569)=1,BF569,
IF($BD$674&gt;SUM($BD$554:BD569),_xlfn.CONCAT(", ",BF569),
IF($BD$674=SUM($BD$554:BD569),_xlfn.CONCAT(" y ",BF569)))))</f>
        <v>, 16</v>
      </c>
      <c r="BF569" s="231" t="s">
        <v>6227</v>
      </c>
    </row>
    <row r="570" spans="1:58" ht="45" customHeight="1">
      <c r="A570" s="81"/>
      <c r="B570" s="5"/>
      <c r="C570" s="85" t="s">
        <v>104</v>
      </c>
      <c r="D570" s="629" t="str">
        <f>IF(CNGE_2024_M1_Secc1_Sub1!$D58="","",CNGE_2024_M1_Secc1_Sub1!$D58)</f>
        <v>SECRETARIA DE MEDIO AMBIENTE</v>
      </c>
      <c r="E570" s="630"/>
      <c r="F570" s="631"/>
      <c r="G570" s="560"/>
      <c r="H570" s="561"/>
      <c r="I570" s="561"/>
      <c r="J570" s="562"/>
      <c r="K570" s="560"/>
      <c r="L570" s="561"/>
      <c r="M570" s="561"/>
      <c r="N570" s="562"/>
      <c r="O570" s="905"/>
      <c r="P570" s="906"/>
      <c r="Q570" s="905"/>
      <c r="R570" s="906"/>
      <c r="S570" s="560"/>
      <c r="T570" s="562"/>
      <c r="U570" s="905"/>
      <c r="V570" s="906"/>
      <c r="W570" s="905"/>
      <c r="X570" s="906"/>
      <c r="Y570" s="560"/>
      <c r="Z570" s="562"/>
      <c r="AA570" s="560"/>
      <c r="AB570" s="562"/>
      <c r="AC570" s="560"/>
      <c r="AD570" s="562"/>
      <c r="AG570" s="269">
        <f t="shared" si="107"/>
        <v>1</v>
      </c>
      <c r="AH570" s="410" t="b">
        <f t="shared" si="108"/>
        <v>0</v>
      </c>
      <c r="AI570" s="9" t="str">
        <f t="shared" si="109"/>
        <v/>
      </c>
      <c r="AJ570" s="410" t="b">
        <f t="shared" si="110"/>
        <v>0</v>
      </c>
      <c r="AK570" s="9" t="str">
        <f t="shared" si="111"/>
        <v/>
      </c>
      <c r="AL570" s="410" t="b">
        <f t="shared" si="112"/>
        <v>0</v>
      </c>
      <c r="AM570" s="433">
        <f t="shared" si="113"/>
        <v>0</v>
      </c>
      <c r="AN570" s="434">
        <f t="shared" si="114"/>
        <v>0</v>
      </c>
      <c r="AO570" s="433">
        <f t="shared" si="115"/>
        <v>0</v>
      </c>
      <c r="AP570" s="434">
        <f t="shared" si="116"/>
        <v>0</v>
      </c>
      <c r="AQ570" s="433">
        <f t="shared" si="117"/>
        <v>0</v>
      </c>
      <c r="AR570" s="434">
        <f t="shared" si="118"/>
        <v>0</v>
      </c>
      <c r="AS570" s="433">
        <f t="shared" si="119"/>
        <v>0</v>
      </c>
      <c r="AT570" s="434">
        <f t="shared" si="120"/>
        <v>0</v>
      </c>
      <c r="AU570" s="433">
        <f t="shared" si="121"/>
        <v>0</v>
      </c>
      <c r="AV570" s="434">
        <f t="shared" si="122"/>
        <v>0</v>
      </c>
      <c r="AW570" s="433">
        <f t="shared" si="123"/>
        <v>0</v>
      </c>
      <c r="AX570" s="434">
        <f t="shared" si="124"/>
        <v>0</v>
      </c>
      <c r="AY570" s="424">
        <f t="shared" si="125"/>
        <v>0</v>
      </c>
      <c r="AZ570" s="474">
        <f t="shared" si="126"/>
        <v>0</v>
      </c>
      <c r="BA570" s="424">
        <f t="shared" si="127"/>
        <v>0</v>
      </c>
      <c r="BB570" s="499">
        <f t="shared" si="128"/>
        <v>0</v>
      </c>
      <c r="BC570" s="371">
        <f t="shared" si="129"/>
        <v>0</v>
      </c>
      <c r="BD570" s="290">
        <f t="shared" si="130"/>
        <v>1</v>
      </c>
      <c r="BE570" s="291" t="str">
        <f>IF(BD570=0,"",
IF(SUM($BD$554:BD570)=1,BF570,
IF($BD$674&gt;SUM($BD$554:BD570),_xlfn.CONCAT(", ",BF570),
IF($BD$674=SUM($BD$554:BD570),_xlfn.CONCAT(" y ",BF570)))))</f>
        <v>, 17</v>
      </c>
      <c r="BF570" s="231" t="s">
        <v>6228</v>
      </c>
    </row>
    <row r="571" spans="1:58" ht="45" customHeight="1">
      <c r="A571" s="81"/>
      <c r="B571" s="5"/>
      <c r="C571" s="85" t="s">
        <v>105</v>
      </c>
      <c r="D571" s="629" t="str">
        <f>IF(CNGE_2024_M1_Secc1_Sub1!$D59="","",CNGE_2024_M1_Secc1_Sub1!$D59)</f>
        <v>SERVICIOS DE SALUD DE VERACRUZ</v>
      </c>
      <c r="E571" s="630"/>
      <c r="F571" s="631"/>
      <c r="G571" s="560"/>
      <c r="H571" s="561"/>
      <c r="I571" s="561"/>
      <c r="J571" s="562"/>
      <c r="K571" s="560"/>
      <c r="L571" s="561"/>
      <c r="M571" s="561"/>
      <c r="N571" s="562"/>
      <c r="O571" s="905"/>
      <c r="P571" s="906"/>
      <c r="Q571" s="905"/>
      <c r="R571" s="906"/>
      <c r="S571" s="560"/>
      <c r="T571" s="562"/>
      <c r="U571" s="905"/>
      <c r="V571" s="906"/>
      <c r="W571" s="905"/>
      <c r="X571" s="906"/>
      <c r="Y571" s="560"/>
      <c r="Z571" s="562"/>
      <c r="AA571" s="560"/>
      <c r="AB571" s="562"/>
      <c r="AC571" s="560"/>
      <c r="AD571" s="562"/>
      <c r="AG571" s="269">
        <f t="shared" si="107"/>
        <v>1</v>
      </c>
      <c r="AH571" s="410" t="b">
        <f t="shared" si="108"/>
        <v>0</v>
      </c>
      <c r="AI571" s="9" t="str">
        <f t="shared" si="109"/>
        <v/>
      </c>
      <c r="AJ571" s="410" t="b">
        <f t="shared" si="110"/>
        <v>0</v>
      </c>
      <c r="AK571" s="9" t="str">
        <f t="shared" si="111"/>
        <v/>
      </c>
      <c r="AL571" s="410" t="b">
        <f t="shared" si="112"/>
        <v>0</v>
      </c>
      <c r="AM571" s="433">
        <f t="shared" si="113"/>
        <v>0</v>
      </c>
      <c r="AN571" s="434">
        <f t="shared" si="114"/>
        <v>0</v>
      </c>
      <c r="AO571" s="433">
        <f t="shared" si="115"/>
        <v>0</v>
      </c>
      <c r="AP571" s="434">
        <f t="shared" si="116"/>
        <v>0</v>
      </c>
      <c r="AQ571" s="433">
        <f t="shared" si="117"/>
        <v>0</v>
      </c>
      <c r="AR571" s="434">
        <f t="shared" si="118"/>
        <v>0</v>
      </c>
      <c r="AS571" s="433">
        <f t="shared" si="119"/>
        <v>0</v>
      </c>
      <c r="AT571" s="434">
        <f t="shared" si="120"/>
        <v>0</v>
      </c>
      <c r="AU571" s="433">
        <f t="shared" si="121"/>
        <v>0</v>
      </c>
      <c r="AV571" s="434">
        <f t="shared" si="122"/>
        <v>0</v>
      </c>
      <c r="AW571" s="433">
        <f t="shared" si="123"/>
        <v>0</v>
      </c>
      <c r="AX571" s="434">
        <f t="shared" si="124"/>
        <v>0</v>
      </c>
      <c r="AY571" s="424">
        <f t="shared" si="125"/>
        <v>0</v>
      </c>
      <c r="AZ571" s="474">
        <f t="shared" si="126"/>
        <v>0</v>
      </c>
      <c r="BA571" s="424">
        <f t="shared" si="127"/>
        <v>0</v>
      </c>
      <c r="BB571" s="499">
        <f t="shared" si="128"/>
        <v>0</v>
      </c>
      <c r="BC571" s="371">
        <f t="shared" si="129"/>
        <v>0</v>
      </c>
      <c r="BD571" s="290">
        <f t="shared" si="130"/>
        <v>1</v>
      </c>
      <c r="BE571" s="291" t="str">
        <f>IF(BD571=0,"",
IF(SUM($BD$554:BD571)=1,BF571,
IF($BD$674&gt;SUM($BD$554:BD571),_xlfn.CONCAT(", ",BF571),
IF($BD$674=SUM($BD$554:BD571),_xlfn.CONCAT(" y ",BF571)))))</f>
        <v>, 18</v>
      </c>
      <c r="BF571" s="231" t="s">
        <v>6229</v>
      </c>
    </row>
    <row r="572" spans="1:58" ht="45" customHeight="1">
      <c r="A572" s="81"/>
      <c r="B572" s="5"/>
      <c r="C572" s="85" t="s">
        <v>106</v>
      </c>
      <c r="D572" s="629" t="str">
        <f>IF(CNGE_2024_M1_Secc1_Sub1!$D60="","",CNGE_2024_M1_Secc1_Sub1!$D60)</f>
        <v>SISTEMA PARA EL DESARROLLO INTEGRAL DE LA FAMILIA</v>
      </c>
      <c r="E572" s="630"/>
      <c r="F572" s="631"/>
      <c r="G572" s="560"/>
      <c r="H572" s="561"/>
      <c r="I572" s="561"/>
      <c r="J572" s="562"/>
      <c r="K572" s="560"/>
      <c r="L572" s="561"/>
      <c r="M572" s="561"/>
      <c r="N572" s="562"/>
      <c r="O572" s="905"/>
      <c r="P572" s="906"/>
      <c r="Q572" s="905"/>
      <c r="R572" s="906"/>
      <c r="S572" s="560"/>
      <c r="T572" s="562"/>
      <c r="U572" s="905"/>
      <c r="V572" s="906"/>
      <c r="W572" s="905"/>
      <c r="X572" s="906"/>
      <c r="Y572" s="560"/>
      <c r="Z572" s="562"/>
      <c r="AA572" s="560"/>
      <c r="AB572" s="562"/>
      <c r="AC572" s="560"/>
      <c r="AD572" s="562"/>
      <c r="AG572" s="269">
        <f t="shared" si="107"/>
        <v>1</v>
      </c>
      <c r="AH572" s="410" t="b">
        <f t="shared" si="108"/>
        <v>0</v>
      </c>
      <c r="AI572" s="9" t="str">
        <f t="shared" si="109"/>
        <v/>
      </c>
      <c r="AJ572" s="410" t="b">
        <f t="shared" si="110"/>
        <v>0</v>
      </c>
      <c r="AK572" s="9" t="str">
        <f t="shared" si="111"/>
        <v/>
      </c>
      <c r="AL572" s="410" t="b">
        <f t="shared" si="112"/>
        <v>0</v>
      </c>
      <c r="AM572" s="433">
        <f t="shared" si="113"/>
        <v>0</v>
      </c>
      <c r="AN572" s="434">
        <f t="shared" si="114"/>
        <v>0</v>
      </c>
      <c r="AO572" s="433">
        <f t="shared" si="115"/>
        <v>0</v>
      </c>
      <c r="AP572" s="434">
        <f t="shared" si="116"/>
        <v>0</v>
      </c>
      <c r="AQ572" s="433">
        <f t="shared" si="117"/>
        <v>0</v>
      </c>
      <c r="AR572" s="434">
        <f t="shared" si="118"/>
        <v>0</v>
      </c>
      <c r="AS572" s="433">
        <f t="shared" si="119"/>
        <v>0</v>
      </c>
      <c r="AT572" s="434">
        <f t="shared" si="120"/>
        <v>0</v>
      </c>
      <c r="AU572" s="433">
        <f t="shared" si="121"/>
        <v>0</v>
      </c>
      <c r="AV572" s="434">
        <f t="shared" si="122"/>
        <v>0</v>
      </c>
      <c r="AW572" s="433">
        <f t="shared" si="123"/>
        <v>0</v>
      </c>
      <c r="AX572" s="434">
        <f t="shared" si="124"/>
        <v>0</v>
      </c>
      <c r="AY572" s="424">
        <f t="shared" si="125"/>
        <v>0</v>
      </c>
      <c r="AZ572" s="474">
        <f t="shared" si="126"/>
        <v>0</v>
      </c>
      <c r="BA572" s="424">
        <f t="shared" si="127"/>
        <v>0</v>
      </c>
      <c r="BB572" s="499">
        <f t="shared" si="128"/>
        <v>0</v>
      </c>
      <c r="BC572" s="371">
        <f t="shared" si="129"/>
        <v>0</v>
      </c>
      <c r="BD572" s="290">
        <f t="shared" si="130"/>
        <v>1</v>
      </c>
      <c r="BE572" s="291" t="str">
        <f>IF(BD572=0,"",
IF(SUM($BD$554:BD572)=1,BF572,
IF($BD$674&gt;SUM($BD$554:BD572),_xlfn.CONCAT(", ",BF572),
IF($BD$674=SUM($BD$554:BD572),_xlfn.CONCAT(" y ",BF572)))))</f>
        <v>, 19</v>
      </c>
      <c r="BF572" s="231" t="s">
        <v>6230</v>
      </c>
    </row>
    <row r="573" spans="1:58" ht="45" customHeight="1">
      <c r="A573" s="81"/>
      <c r="B573" s="5"/>
      <c r="C573" s="85" t="s">
        <v>107</v>
      </c>
      <c r="D573" s="629" t="str">
        <f>IF(CNGE_2024_M1_Secc1_Sub1!$D61="","",CNGE_2024_M1_Secc1_Sub1!$D61)</f>
        <v>COMISION DE ARBITRAJE MEDICO</v>
      </c>
      <c r="E573" s="630"/>
      <c r="F573" s="631"/>
      <c r="G573" s="560"/>
      <c r="H573" s="561"/>
      <c r="I573" s="561"/>
      <c r="J573" s="562"/>
      <c r="K573" s="560"/>
      <c r="L573" s="561"/>
      <c r="M573" s="561"/>
      <c r="N573" s="562"/>
      <c r="O573" s="905"/>
      <c r="P573" s="906"/>
      <c r="Q573" s="905"/>
      <c r="R573" s="906"/>
      <c r="S573" s="560"/>
      <c r="T573" s="562"/>
      <c r="U573" s="905"/>
      <c r="V573" s="906"/>
      <c r="W573" s="905"/>
      <c r="X573" s="906"/>
      <c r="Y573" s="560"/>
      <c r="Z573" s="562"/>
      <c r="AA573" s="560"/>
      <c r="AB573" s="562"/>
      <c r="AC573" s="560"/>
      <c r="AD573" s="562"/>
      <c r="AG573" s="269">
        <f t="shared" si="107"/>
        <v>1</v>
      </c>
      <c r="AH573" s="410" t="b">
        <f t="shared" si="108"/>
        <v>0</v>
      </c>
      <c r="AI573" s="9" t="str">
        <f t="shared" si="109"/>
        <v/>
      </c>
      <c r="AJ573" s="410" t="b">
        <f t="shared" si="110"/>
        <v>0</v>
      </c>
      <c r="AK573" s="9" t="str">
        <f t="shared" si="111"/>
        <v/>
      </c>
      <c r="AL573" s="410" t="b">
        <f t="shared" si="112"/>
        <v>0</v>
      </c>
      <c r="AM573" s="433">
        <f t="shared" si="113"/>
        <v>0</v>
      </c>
      <c r="AN573" s="434">
        <f t="shared" si="114"/>
        <v>0</v>
      </c>
      <c r="AO573" s="433">
        <f t="shared" si="115"/>
        <v>0</v>
      </c>
      <c r="AP573" s="434">
        <f t="shared" si="116"/>
        <v>0</v>
      </c>
      <c r="AQ573" s="433">
        <f t="shared" si="117"/>
        <v>0</v>
      </c>
      <c r="AR573" s="434">
        <f t="shared" si="118"/>
        <v>0</v>
      </c>
      <c r="AS573" s="433">
        <f t="shared" si="119"/>
        <v>0</v>
      </c>
      <c r="AT573" s="434">
        <f t="shared" si="120"/>
        <v>0</v>
      </c>
      <c r="AU573" s="433">
        <f t="shared" si="121"/>
        <v>0</v>
      </c>
      <c r="AV573" s="434">
        <f t="shared" si="122"/>
        <v>0</v>
      </c>
      <c r="AW573" s="433">
        <f t="shared" si="123"/>
        <v>0</v>
      </c>
      <c r="AX573" s="434">
        <f t="shared" si="124"/>
        <v>0</v>
      </c>
      <c r="AY573" s="424">
        <f t="shared" si="125"/>
        <v>0</v>
      </c>
      <c r="AZ573" s="474">
        <f t="shared" si="126"/>
        <v>0</v>
      </c>
      <c r="BA573" s="424">
        <f t="shared" si="127"/>
        <v>0</v>
      </c>
      <c r="BB573" s="499">
        <f t="shared" si="128"/>
        <v>0</v>
      </c>
      <c r="BC573" s="371">
        <f t="shared" si="129"/>
        <v>0</v>
      </c>
      <c r="BD573" s="290">
        <f t="shared" si="130"/>
        <v>1</v>
      </c>
      <c r="BE573" s="291" t="str">
        <f>IF(BD573=0,"",
IF(SUM($BD$554:BD573)=1,BF573,
IF($BD$674&gt;SUM($BD$554:BD573),_xlfn.CONCAT(", ",BF573),
IF($BD$674=SUM($BD$554:BD573),_xlfn.CONCAT(" y ",BF573)))))</f>
        <v>, 20</v>
      </c>
      <c r="BF573" s="231" t="s">
        <v>6231</v>
      </c>
    </row>
    <row r="574" spans="1:58" ht="60" customHeight="1">
      <c r="A574" s="81"/>
      <c r="B574" s="5"/>
      <c r="C574" s="85" t="s">
        <v>108</v>
      </c>
      <c r="D574" s="629" t="str">
        <f>IF(CNGE_2024_M1_Secc1_Sub1!$D62="","",CNGE_2024_M1_Secc1_Sub1!$D62)</f>
        <v>ACADEMIA VERACRUZANA DE LAS LENGUAS INDIGENAS</v>
      </c>
      <c r="E574" s="630"/>
      <c r="F574" s="631"/>
      <c r="G574" s="560"/>
      <c r="H574" s="561"/>
      <c r="I574" s="561"/>
      <c r="J574" s="562"/>
      <c r="K574" s="560"/>
      <c r="L574" s="561"/>
      <c r="M574" s="561"/>
      <c r="N574" s="562"/>
      <c r="O574" s="905"/>
      <c r="P574" s="906"/>
      <c r="Q574" s="905"/>
      <c r="R574" s="906"/>
      <c r="S574" s="560"/>
      <c r="T574" s="562"/>
      <c r="U574" s="905"/>
      <c r="V574" s="906"/>
      <c r="W574" s="905"/>
      <c r="X574" s="906"/>
      <c r="Y574" s="560"/>
      <c r="Z574" s="562"/>
      <c r="AA574" s="560"/>
      <c r="AB574" s="562"/>
      <c r="AC574" s="560"/>
      <c r="AD574" s="562"/>
      <c r="AG574" s="269">
        <f t="shared" si="107"/>
        <v>1</v>
      </c>
      <c r="AH574" s="410" t="b">
        <f t="shared" si="108"/>
        <v>0</v>
      </c>
      <c r="AI574" s="9" t="str">
        <f t="shared" si="109"/>
        <v/>
      </c>
      <c r="AJ574" s="410" t="b">
        <f t="shared" si="110"/>
        <v>0</v>
      </c>
      <c r="AK574" s="9" t="str">
        <f t="shared" si="111"/>
        <v/>
      </c>
      <c r="AL574" s="410" t="b">
        <f t="shared" si="112"/>
        <v>0</v>
      </c>
      <c r="AM574" s="433">
        <f t="shared" si="113"/>
        <v>0</v>
      </c>
      <c r="AN574" s="434">
        <f t="shared" si="114"/>
        <v>0</v>
      </c>
      <c r="AO574" s="433">
        <f t="shared" si="115"/>
        <v>0</v>
      </c>
      <c r="AP574" s="434">
        <f t="shared" si="116"/>
        <v>0</v>
      </c>
      <c r="AQ574" s="433">
        <f t="shared" si="117"/>
        <v>0</v>
      </c>
      <c r="AR574" s="434">
        <f t="shared" si="118"/>
        <v>0</v>
      </c>
      <c r="AS574" s="433">
        <f t="shared" si="119"/>
        <v>0</v>
      </c>
      <c r="AT574" s="434">
        <f t="shared" si="120"/>
        <v>0</v>
      </c>
      <c r="AU574" s="433">
        <f t="shared" si="121"/>
        <v>0</v>
      </c>
      <c r="AV574" s="434">
        <f t="shared" si="122"/>
        <v>0</v>
      </c>
      <c r="AW574" s="433">
        <f t="shared" si="123"/>
        <v>0</v>
      </c>
      <c r="AX574" s="434">
        <f t="shared" si="124"/>
        <v>0</v>
      </c>
      <c r="AY574" s="424">
        <f t="shared" si="125"/>
        <v>0</v>
      </c>
      <c r="AZ574" s="474">
        <f t="shared" si="126"/>
        <v>0</v>
      </c>
      <c r="BA574" s="424">
        <f t="shared" si="127"/>
        <v>0</v>
      </c>
      <c r="BB574" s="499">
        <f t="shared" si="128"/>
        <v>0</v>
      </c>
      <c r="BC574" s="371">
        <f t="shared" si="129"/>
        <v>0</v>
      </c>
      <c r="BD574" s="290">
        <f t="shared" si="130"/>
        <v>1</v>
      </c>
      <c r="BE574" s="291" t="str">
        <f>IF(BD574=0,"",
IF(SUM($BD$554:BD574)=1,BF574,
IF($BD$674&gt;SUM($BD$554:BD574),_xlfn.CONCAT(", ",BF574),
IF($BD$674=SUM($BD$554:BD574),_xlfn.CONCAT(" y ",BF574)))))</f>
        <v>, 21</v>
      </c>
      <c r="BF574" s="231" t="s">
        <v>6232</v>
      </c>
    </row>
    <row r="575" spans="1:58" ht="45" customHeight="1">
      <c r="A575" s="81"/>
      <c r="B575" s="5"/>
      <c r="C575" s="85" t="s">
        <v>109</v>
      </c>
      <c r="D575" s="629" t="str">
        <f>IF(CNGE_2024_M1_Secc1_Sub1!$D63="","",CNGE_2024_M1_Secc1_Sub1!$D63)</f>
        <v>INSTITUTO VERACRUZANO DEL DEPORTE</v>
      </c>
      <c r="E575" s="630"/>
      <c r="F575" s="631"/>
      <c r="G575" s="560"/>
      <c r="H575" s="561"/>
      <c r="I575" s="561"/>
      <c r="J575" s="562"/>
      <c r="K575" s="560"/>
      <c r="L575" s="561"/>
      <c r="M575" s="561"/>
      <c r="N575" s="562"/>
      <c r="O575" s="905"/>
      <c r="P575" s="906"/>
      <c r="Q575" s="905"/>
      <c r="R575" s="906"/>
      <c r="S575" s="560"/>
      <c r="T575" s="562"/>
      <c r="U575" s="905"/>
      <c r="V575" s="906"/>
      <c r="W575" s="905"/>
      <c r="X575" s="906"/>
      <c r="Y575" s="560"/>
      <c r="Z575" s="562"/>
      <c r="AA575" s="560"/>
      <c r="AB575" s="562"/>
      <c r="AC575" s="560"/>
      <c r="AD575" s="562"/>
      <c r="AG575" s="269">
        <f t="shared" si="107"/>
        <v>1</v>
      </c>
      <c r="AH575" s="410" t="b">
        <f t="shared" si="108"/>
        <v>0</v>
      </c>
      <c r="AI575" s="9" t="str">
        <f t="shared" si="109"/>
        <v/>
      </c>
      <c r="AJ575" s="410" t="b">
        <f t="shared" si="110"/>
        <v>0</v>
      </c>
      <c r="AK575" s="9" t="str">
        <f t="shared" si="111"/>
        <v/>
      </c>
      <c r="AL575" s="410" t="b">
        <f t="shared" si="112"/>
        <v>0</v>
      </c>
      <c r="AM575" s="433">
        <f t="shared" si="113"/>
        <v>0</v>
      </c>
      <c r="AN575" s="434">
        <f t="shared" si="114"/>
        <v>0</v>
      </c>
      <c r="AO575" s="433">
        <f t="shared" si="115"/>
        <v>0</v>
      </c>
      <c r="AP575" s="434">
        <f t="shared" si="116"/>
        <v>0</v>
      </c>
      <c r="AQ575" s="433">
        <f t="shared" si="117"/>
        <v>0</v>
      </c>
      <c r="AR575" s="434">
        <f t="shared" si="118"/>
        <v>0</v>
      </c>
      <c r="AS575" s="433">
        <f t="shared" si="119"/>
        <v>0</v>
      </c>
      <c r="AT575" s="434">
        <f t="shared" si="120"/>
        <v>0</v>
      </c>
      <c r="AU575" s="433">
        <f t="shared" si="121"/>
        <v>0</v>
      </c>
      <c r="AV575" s="434">
        <f t="shared" si="122"/>
        <v>0</v>
      </c>
      <c r="AW575" s="433">
        <f t="shared" si="123"/>
        <v>0</v>
      </c>
      <c r="AX575" s="434">
        <f t="shared" si="124"/>
        <v>0</v>
      </c>
      <c r="AY575" s="424">
        <f t="shared" si="125"/>
        <v>0</v>
      </c>
      <c r="AZ575" s="474">
        <f t="shared" si="126"/>
        <v>0</v>
      </c>
      <c r="BA575" s="424">
        <f t="shared" si="127"/>
        <v>0</v>
      </c>
      <c r="BB575" s="499">
        <f t="shared" si="128"/>
        <v>0</v>
      </c>
      <c r="BC575" s="371">
        <f t="shared" si="129"/>
        <v>0</v>
      </c>
      <c r="BD575" s="290">
        <f t="shared" si="130"/>
        <v>1</v>
      </c>
      <c r="BE575" s="291" t="str">
        <f>IF(BD575=0,"",
IF(SUM($BD$554:BD575)=1,BF575,
IF($BD$674&gt;SUM($BD$554:BD575),_xlfn.CONCAT(", ",BF575),
IF($BD$674=SUM($BD$554:BD575),_xlfn.CONCAT(" y ",BF575)))))</f>
        <v>, 22</v>
      </c>
      <c r="BF575" s="231" t="s">
        <v>6233</v>
      </c>
    </row>
    <row r="576" spans="1:58" ht="60" customHeight="1">
      <c r="A576" s="81"/>
      <c r="B576" s="5"/>
      <c r="C576" s="85" t="s">
        <v>110</v>
      </c>
      <c r="D576" s="629" t="str">
        <f>IF(CNGE_2024_M1_Secc1_Sub1!$D64="","",CNGE_2024_M1_Secc1_Sub1!$D64)</f>
        <v>INSTITUTO DE ESPACIOS EDUCATIVOS DEL ESTADO DE VERACRUZ</v>
      </c>
      <c r="E576" s="630"/>
      <c r="F576" s="631"/>
      <c r="G576" s="560"/>
      <c r="H576" s="561"/>
      <c r="I576" s="561"/>
      <c r="J576" s="562"/>
      <c r="K576" s="560"/>
      <c r="L576" s="561"/>
      <c r="M576" s="561"/>
      <c r="N576" s="562"/>
      <c r="O576" s="905"/>
      <c r="P576" s="906"/>
      <c r="Q576" s="905"/>
      <c r="R576" s="906"/>
      <c r="S576" s="560"/>
      <c r="T576" s="562"/>
      <c r="U576" s="905"/>
      <c r="V576" s="906"/>
      <c r="W576" s="905"/>
      <c r="X576" s="906"/>
      <c r="Y576" s="560"/>
      <c r="Z576" s="562"/>
      <c r="AA576" s="560"/>
      <c r="AB576" s="562"/>
      <c r="AC576" s="560"/>
      <c r="AD576" s="562"/>
      <c r="AG576" s="269">
        <f t="shared" si="107"/>
        <v>1</v>
      </c>
      <c r="AH576" s="410" t="b">
        <f t="shared" si="108"/>
        <v>0</v>
      </c>
      <c r="AI576" s="9" t="str">
        <f t="shared" si="109"/>
        <v/>
      </c>
      <c r="AJ576" s="410" t="b">
        <f t="shared" si="110"/>
        <v>0</v>
      </c>
      <c r="AK576" s="9" t="str">
        <f t="shared" si="111"/>
        <v/>
      </c>
      <c r="AL576" s="410" t="b">
        <f t="shared" si="112"/>
        <v>0</v>
      </c>
      <c r="AM576" s="433">
        <f t="shared" si="113"/>
        <v>0</v>
      </c>
      <c r="AN576" s="434">
        <f t="shared" si="114"/>
        <v>0</v>
      </c>
      <c r="AO576" s="433">
        <f t="shared" si="115"/>
        <v>0</v>
      </c>
      <c r="AP576" s="434">
        <f t="shared" si="116"/>
        <v>0</v>
      </c>
      <c r="AQ576" s="433">
        <f t="shared" si="117"/>
        <v>0</v>
      </c>
      <c r="AR576" s="434">
        <f t="shared" si="118"/>
        <v>0</v>
      </c>
      <c r="AS576" s="433">
        <f t="shared" si="119"/>
        <v>0</v>
      </c>
      <c r="AT576" s="434">
        <f t="shared" si="120"/>
        <v>0</v>
      </c>
      <c r="AU576" s="433">
        <f t="shared" si="121"/>
        <v>0</v>
      </c>
      <c r="AV576" s="434">
        <f t="shared" si="122"/>
        <v>0</v>
      </c>
      <c r="AW576" s="433">
        <f t="shared" si="123"/>
        <v>0</v>
      </c>
      <c r="AX576" s="434">
        <f t="shared" si="124"/>
        <v>0</v>
      </c>
      <c r="AY576" s="424">
        <f t="shared" si="125"/>
        <v>0</v>
      </c>
      <c r="AZ576" s="474">
        <f t="shared" si="126"/>
        <v>0</v>
      </c>
      <c r="BA576" s="424">
        <f t="shared" si="127"/>
        <v>0</v>
      </c>
      <c r="BB576" s="499">
        <f t="shared" si="128"/>
        <v>0</v>
      </c>
      <c r="BC576" s="371">
        <f t="shared" si="129"/>
        <v>0</v>
      </c>
      <c r="BD576" s="290">
        <f t="shared" si="130"/>
        <v>1</v>
      </c>
      <c r="BE576" s="291" t="str">
        <f>IF(BD576=0,"",
IF(SUM($BD$554:BD576)=1,BF576,
IF($BD$674&gt;SUM($BD$554:BD576),_xlfn.CONCAT(", ",BF576),
IF($BD$674=SUM($BD$554:BD576),_xlfn.CONCAT(" y ",BF576)))))</f>
        <v>, 23</v>
      </c>
      <c r="BF576" s="231" t="s">
        <v>6234</v>
      </c>
    </row>
    <row r="577" spans="1:58" ht="54.95" customHeight="1">
      <c r="A577" s="81"/>
      <c r="B577" s="5"/>
      <c r="C577" s="85" t="s">
        <v>111</v>
      </c>
      <c r="D577" s="629" t="str">
        <f>IF(CNGE_2024_M1_Secc1_Sub1!$D65="","",CNGE_2024_M1_Secc1_Sub1!$D65)</f>
        <v>COLEGIO DE BACHILLERES DEL ESTADO DE VERACRUZ</v>
      </c>
      <c r="E577" s="630"/>
      <c r="F577" s="631"/>
      <c r="G577" s="560"/>
      <c r="H577" s="561"/>
      <c r="I577" s="561"/>
      <c r="J577" s="562"/>
      <c r="K577" s="560"/>
      <c r="L577" s="561"/>
      <c r="M577" s="561"/>
      <c r="N577" s="562"/>
      <c r="O577" s="905"/>
      <c r="P577" s="906"/>
      <c r="Q577" s="905"/>
      <c r="R577" s="906"/>
      <c r="S577" s="560"/>
      <c r="T577" s="562"/>
      <c r="U577" s="905"/>
      <c r="V577" s="906"/>
      <c r="W577" s="905"/>
      <c r="X577" s="906"/>
      <c r="Y577" s="560"/>
      <c r="Z577" s="562"/>
      <c r="AA577" s="560"/>
      <c r="AB577" s="562"/>
      <c r="AC577" s="560"/>
      <c r="AD577" s="562"/>
      <c r="AG577" s="269">
        <f t="shared" si="107"/>
        <v>1</v>
      </c>
      <c r="AH577" s="410" t="b">
        <f t="shared" si="108"/>
        <v>0</v>
      </c>
      <c r="AI577" s="9" t="str">
        <f t="shared" si="109"/>
        <v/>
      </c>
      <c r="AJ577" s="410" t="b">
        <f t="shared" si="110"/>
        <v>0</v>
      </c>
      <c r="AK577" s="9" t="str">
        <f t="shared" si="111"/>
        <v/>
      </c>
      <c r="AL577" s="410" t="b">
        <f t="shared" si="112"/>
        <v>0</v>
      </c>
      <c r="AM577" s="433">
        <f t="shared" si="113"/>
        <v>0</v>
      </c>
      <c r="AN577" s="434">
        <f t="shared" si="114"/>
        <v>0</v>
      </c>
      <c r="AO577" s="433">
        <f t="shared" si="115"/>
        <v>0</v>
      </c>
      <c r="AP577" s="434">
        <f t="shared" si="116"/>
        <v>0</v>
      </c>
      <c r="AQ577" s="433">
        <f t="shared" si="117"/>
        <v>0</v>
      </c>
      <c r="AR577" s="434">
        <f t="shared" si="118"/>
        <v>0</v>
      </c>
      <c r="AS577" s="433">
        <f t="shared" si="119"/>
        <v>0</v>
      </c>
      <c r="AT577" s="434">
        <f t="shared" si="120"/>
        <v>0</v>
      </c>
      <c r="AU577" s="433">
        <f t="shared" si="121"/>
        <v>0</v>
      </c>
      <c r="AV577" s="434">
        <f t="shared" si="122"/>
        <v>0</v>
      </c>
      <c r="AW577" s="433">
        <f t="shared" si="123"/>
        <v>0</v>
      </c>
      <c r="AX577" s="434">
        <f t="shared" si="124"/>
        <v>0</v>
      </c>
      <c r="AY577" s="424">
        <f t="shared" si="125"/>
        <v>0</v>
      </c>
      <c r="AZ577" s="474">
        <f t="shared" si="126"/>
        <v>0</v>
      </c>
      <c r="BA577" s="424">
        <f t="shared" si="127"/>
        <v>0</v>
      </c>
      <c r="BB577" s="499">
        <f t="shared" si="128"/>
        <v>0</v>
      </c>
      <c r="BC577" s="371">
        <f t="shared" si="129"/>
        <v>0</v>
      </c>
      <c r="BD577" s="290">
        <f t="shared" si="130"/>
        <v>1</v>
      </c>
      <c r="BE577" s="291" t="str">
        <f>IF(BD577=0,"",
IF(SUM($BD$554:BD577)=1,BF577,
IF($BD$674&gt;SUM($BD$554:BD577),_xlfn.CONCAT(", ",BF577),
IF($BD$674=SUM($BD$554:BD577),_xlfn.CONCAT(" y ",BF577)))))</f>
        <v>, 24</v>
      </c>
      <c r="BF577" s="231" t="s">
        <v>6235</v>
      </c>
    </row>
    <row r="578" spans="1:58" ht="54.95" customHeight="1">
      <c r="A578" s="81"/>
      <c r="B578" s="5"/>
      <c r="C578" s="85" t="s">
        <v>112</v>
      </c>
      <c r="D578" s="629" t="str">
        <f>IF(CNGE_2024_M1_Secc1_Sub1!$D66="","",CNGE_2024_M1_Secc1_Sub1!$D66)</f>
        <v>INSTITUTO TECNOLOGICO SUPERIOR DE MISANTLA</v>
      </c>
      <c r="E578" s="630"/>
      <c r="F578" s="631"/>
      <c r="G578" s="560"/>
      <c r="H578" s="561"/>
      <c r="I578" s="561"/>
      <c r="J578" s="562"/>
      <c r="K578" s="560"/>
      <c r="L578" s="561"/>
      <c r="M578" s="561"/>
      <c r="N578" s="562"/>
      <c r="O578" s="905"/>
      <c r="P578" s="906"/>
      <c r="Q578" s="905"/>
      <c r="R578" s="906"/>
      <c r="S578" s="560"/>
      <c r="T578" s="562"/>
      <c r="U578" s="905"/>
      <c r="V578" s="906"/>
      <c r="W578" s="905"/>
      <c r="X578" s="906"/>
      <c r="Y578" s="560"/>
      <c r="Z578" s="562"/>
      <c r="AA578" s="560"/>
      <c r="AB578" s="562"/>
      <c r="AC578" s="560"/>
      <c r="AD578" s="562"/>
      <c r="AG578" s="269">
        <f t="shared" si="107"/>
        <v>1</v>
      </c>
      <c r="AH578" s="410" t="b">
        <f t="shared" si="108"/>
        <v>0</v>
      </c>
      <c r="AI578" s="9" t="str">
        <f t="shared" si="109"/>
        <v/>
      </c>
      <c r="AJ578" s="410" t="b">
        <f t="shared" si="110"/>
        <v>0</v>
      </c>
      <c r="AK578" s="9" t="str">
        <f t="shared" si="111"/>
        <v/>
      </c>
      <c r="AL578" s="410" t="b">
        <f t="shared" si="112"/>
        <v>0</v>
      </c>
      <c r="AM578" s="433">
        <f t="shared" si="113"/>
        <v>0</v>
      </c>
      <c r="AN578" s="434">
        <f t="shared" si="114"/>
        <v>0</v>
      </c>
      <c r="AO578" s="433">
        <f t="shared" si="115"/>
        <v>0</v>
      </c>
      <c r="AP578" s="434">
        <f t="shared" si="116"/>
        <v>0</v>
      </c>
      <c r="AQ578" s="433">
        <f t="shared" si="117"/>
        <v>0</v>
      </c>
      <c r="AR578" s="434">
        <f t="shared" si="118"/>
        <v>0</v>
      </c>
      <c r="AS578" s="433">
        <f t="shared" si="119"/>
        <v>0</v>
      </c>
      <c r="AT578" s="434">
        <f t="shared" si="120"/>
        <v>0</v>
      </c>
      <c r="AU578" s="433">
        <f t="shared" si="121"/>
        <v>0</v>
      </c>
      <c r="AV578" s="434">
        <f t="shared" si="122"/>
        <v>0</v>
      </c>
      <c r="AW578" s="433">
        <f t="shared" si="123"/>
        <v>0</v>
      </c>
      <c r="AX578" s="434">
        <f t="shared" si="124"/>
        <v>0</v>
      </c>
      <c r="AY578" s="424">
        <f t="shared" si="125"/>
        <v>0</v>
      </c>
      <c r="AZ578" s="474">
        <f t="shared" si="126"/>
        <v>0</v>
      </c>
      <c r="BA578" s="424">
        <f t="shared" si="127"/>
        <v>0</v>
      </c>
      <c r="BB578" s="499">
        <f t="shared" si="128"/>
        <v>0</v>
      </c>
      <c r="BC578" s="371">
        <f t="shared" si="129"/>
        <v>0</v>
      </c>
      <c r="BD578" s="290">
        <f t="shared" si="130"/>
        <v>1</v>
      </c>
      <c r="BE578" s="291" t="str">
        <f>IF(BD578=0,"",
IF(SUM($BD$554:BD578)=1,BF578,
IF($BD$674&gt;SUM($BD$554:BD578),_xlfn.CONCAT(", ",BF578),
IF($BD$674=SUM($BD$554:BD578),_xlfn.CONCAT(" y ",BF578)))))</f>
        <v>, 25</v>
      </c>
      <c r="BF578" s="231" t="s">
        <v>6236</v>
      </c>
    </row>
    <row r="579" spans="1:58" ht="60" customHeight="1">
      <c r="A579" s="81"/>
      <c r="B579" s="5"/>
      <c r="C579" s="85" t="s">
        <v>113</v>
      </c>
      <c r="D579" s="629" t="str">
        <f>IF(CNGE_2024_M1_Secc1_Sub1!$D67="","",CNGE_2024_M1_Secc1_Sub1!$D67)</f>
        <v>INSTITUTO TECNOLOGICO SUPERIOR DE SAN ANDRES TUXTLA</v>
      </c>
      <c r="E579" s="630"/>
      <c r="F579" s="631"/>
      <c r="G579" s="560"/>
      <c r="H579" s="561"/>
      <c r="I579" s="561"/>
      <c r="J579" s="562"/>
      <c r="K579" s="560"/>
      <c r="L579" s="561"/>
      <c r="M579" s="561"/>
      <c r="N579" s="562"/>
      <c r="O579" s="905"/>
      <c r="P579" s="906"/>
      <c r="Q579" s="905"/>
      <c r="R579" s="906"/>
      <c r="S579" s="560"/>
      <c r="T579" s="562"/>
      <c r="U579" s="905"/>
      <c r="V579" s="906"/>
      <c r="W579" s="905"/>
      <c r="X579" s="906"/>
      <c r="Y579" s="560"/>
      <c r="Z579" s="562"/>
      <c r="AA579" s="560"/>
      <c r="AB579" s="562"/>
      <c r="AC579" s="560"/>
      <c r="AD579" s="562"/>
      <c r="AG579" s="269">
        <f t="shared" si="107"/>
        <v>1</v>
      </c>
      <c r="AH579" s="410" t="b">
        <f t="shared" si="108"/>
        <v>0</v>
      </c>
      <c r="AI579" s="9" t="str">
        <f t="shared" si="109"/>
        <v/>
      </c>
      <c r="AJ579" s="410" t="b">
        <f t="shared" si="110"/>
        <v>0</v>
      </c>
      <c r="AK579" s="9" t="str">
        <f t="shared" si="111"/>
        <v/>
      </c>
      <c r="AL579" s="410" t="b">
        <f t="shared" si="112"/>
        <v>0</v>
      </c>
      <c r="AM579" s="433">
        <f t="shared" si="113"/>
        <v>0</v>
      </c>
      <c r="AN579" s="434">
        <f t="shared" si="114"/>
        <v>0</v>
      </c>
      <c r="AO579" s="433">
        <f t="shared" si="115"/>
        <v>0</v>
      </c>
      <c r="AP579" s="434">
        <f t="shared" si="116"/>
        <v>0</v>
      </c>
      <c r="AQ579" s="433">
        <f t="shared" si="117"/>
        <v>0</v>
      </c>
      <c r="AR579" s="434">
        <f t="shared" si="118"/>
        <v>0</v>
      </c>
      <c r="AS579" s="433">
        <f t="shared" si="119"/>
        <v>0</v>
      </c>
      <c r="AT579" s="434">
        <f t="shared" si="120"/>
        <v>0</v>
      </c>
      <c r="AU579" s="433">
        <f t="shared" si="121"/>
        <v>0</v>
      </c>
      <c r="AV579" s="434">
        <f t="shared" si="122"/>
        <v>0</v>
      </c>
      <c r="AW579" s="433">
        <f t="shared" si="123"/>
        <v>0</v>
      </c>
      <c r="AX579" s="434">
        <f t="shared" si="124"/>
        <v>0</v>
      </c>
      <c r="AY579" s="424">
        <f t="shared" si="125"/>
        <v>0</v>
      </c>
      <c r="AZ579" s="474">
        <f t="shared" si="126"/>
        <v>0</v>
      </c>
      <c r="BA579" s="424">
        <f t="shared" si="127"/>
        <v>0</v>
      </c>
      <c r="BB579" s="499">
        <f t="shared" si="128"/>
        <v>0</v>
      </c>
      <c r="BC579" s="371">
        <f t="shared" si="129"/>
        <v>0</v>
      </c>
      <c r="BD579" s="290">
        <f t="shared" si="130"/>
        <v>1</v>
      </c>
      <c r="BE579" s="291" t="str">
        <f>IF(BD579=0,"",
IF(SUM($BD$554:BD579)=1,BF579,
IF($BD$674&gt;SUM($BD$554:BD579),_xlfn.CONCAT(", ",BF579),
IF($BD$674=SUM($BD$554:BD579),_xlfn.CONCAT(" y ",BF579)))))</f>
        <v>, 26</v>
      </c>
      <c r="BF579" s="231" t="s">
        <v>6237</v>
      </c>
    </row>
    <row r="580" spans="1:58" ht="54.95" customHeight="1">
      <c r="A580" s="81"/>
      <c r="B580" s="5"/>
      <c r="C580" s="85" t="s">
        <v>114</v>
      </c>
      <c r="D580" s="629" t="str">
        <f>IF(CNGE_2024_M1_Secc1_Sub1!$D68="","",CNGE_2024_M1_Secc1_Sub1!$D68)</f>
        <v>INSTITUTO TECNOLOGICO SUPERIOR DE TANTOYUCA</v>
      </c>
      <c r="E580" s="630"/>
      <c r="F580" s="631"/>
      <c r="G580" s="560"/>
      <c r="H580" s="561"/>
      <c r="I580" s="561"/>
      <c r="J580" s="562"/>
      <c r="K580" s="560"/>
      <c r="L580" s="561"/>
      <c r="M580" s="561"/>
      <c r="N580" s="562"/>
      <c r="O580" s="905"/>
      <c r="P580" s="906"/>
      <c r="Q580" s="905"/>
      <c r="R580" s="906"/>
      <c r="S580" s="560"/>
      <c r="T580" s="562"/>
      <c r="U580" s="905"/>
      <c r="V580" s="906"/>
      <c r="W580" s="905"/>
      <c r="X580" s="906"/>
      <c r="Y580" s="560"/>
      <c r="Z580" s="562"/>
      <c r="AA580" s="560"/>
      <c r="AB580" s="562"/>
      <c r="AC580" s="560"/>
      <c r="AD580" s="562"/>
      <c r="AG580" s="269">
        <f t="shared" si="107"/>
        <v>1</v>
      </c>
      <c r="AH580" s="410" t="b">
        <f t="shared" si="108"/>
        <v>0</v>
      </c>
      <c r="AI580" s="9" t="str">
        <f t="shared" si="109"/>
        <v/>
      </c>
      <c r="AJ580" s="410" t="b">
        <f t="shared" si="110"/>
        <v>0</v>
      </c>
      <c r="AK580" s="9" t="str">
        <f t="shared" si="111"/>
        <v/>
      </c>
      <c r="AL580" s="410" t="b">
        <f t="shared" si="112"/>
        <v>0</v>
      </c>
      <c r="AM580" s="433">
        <f t="shared" si="113"/>
        <v>0</v>
      </c>
      <c r="AN580" s="434">
        <f t="shared" si="114"/>
        <v>0</v>
      </c>
      <c r="AO580" s="433">
        <f t="shared" si="115"/>
        <v>0</v>
      </c>
      <c r="AP580" s="434">
        <f t="shared" si="116"/>
        <v>0</v>
      </c>
      <c r="AQ580" s="433">
        <f t="shared" si="117"/>
        <v>0</v>
      </c>
      <c r="AR580" s="434">
        <f t="shared" si="118"/>
        <v>0</v>
      </c>
      <c r="AS580" s="433">
        <f t="shared" si="119"/>
        <v>0</v>
      </c>
      <c r="AT580" s="434">
        <f t="shared" si="120"/>
        <v>0</v>
      </c>
      <c r="AU580" s="433">
        <f t="shared" si="121"/>
        <v>0</v>
      </c>
      <c r="AV580" s="434">
        <f t="shared" si="122"/>
        <v>0</v>
      </c>
      <c r="AW580" s="433">
        <f t="shared" si="123"/>
        <v>0</v>
      </c>
      <c r="AX580" s="434">
        <f t="shared" si="124"/>
        <v>0</v>
      </c>
      <c r="AY580" s="424">
        <f t="shared" si="125"/>
        <v>0</v>
      </c>
      <c r="AZ580" s="474">
        <f t="shared" si="126"/>
        <v>0</v>
      </c>
      <c r="BA580" s="424">
        <f t="shared" si="127"/>
        <v>0</v>
      </c>
      <c r="BB580" s="499">
        <f t="shared" si="128"/>
        <v>0</v>
      </c>
      <c r="BC580" s="371">
        <f t="shared" si="129"/>
        <v>0</v>
      </c>
      <c r="BD580" s="290">
        <f t="shared" si="130"/>
        <v>1</v>
      </c>
      <c r="BE580" s="291" t="str">
        <f>IF(BD580=0,"",
IF(SUM($BD$554:BD580)=1,BF580,
IF($BD$674&gt;SUM($BD$554:BD580),_xlfn.CONCAT(", ",BF580),
IF($BD$674=SUM($BD$554:BD580),_xlfn.CONCAT(" y ",BF580)))))</f>
        <v>, 27</v>
      </c>
      <c r="BF580" s="231" t="s">
        <v>6238</v>
      </c>
    </row>
    <row r="581" spans="1:58" ht="60" customHeight="1">
      <c r="A581" s="81"/>
      <c r="B581" s="5"/>
      <c r="C581" s="85" t="s">
        <v>115</v>
      </c>
      <c r="D581" s="629" t="str">
        <f>IF(CNGE_2024_M1_Secc1_Sub1!$D69="","",CNGE_2024_M1_Secc1_Sub1!$D69)</f>
        <v>INSTITUTO TECNOLOGICO SUPERIOR DE COSAMALOAPAN</v>
      </c>
      <c r="E581" s="630"/>
      <c r="F581" s="631"/>
      <c r="G581" s="560"/>
      <c r="H581" s="561"/>
      <c r="I581" s="561"/>
      <c r="J581" s="562"/>
      <c r="K581" s="560"/>
      <c r="L581" s="561"/>
      <c r="M581" s="561"/>
      <c r="N581" s="562"/>
      <c r="O581" s="905"/>
      <c r="P581" s="906"/>
      <c r="Q581" s="905"/>
      <c r="R581" s="906"/>
      <c r="S581" s="560"/>
      <c r="T581" s="562"/>
      <c r="U581" s="905"/>
      <c r="V581" s="906"/>
      <c r="W581" s="905"/>
      <c r="X581" s="906"/>
      <c r="Y581" s="560"/>
      <c r="Z581" s="562"/>
      <c r="AA581" s="560"/>
      <c r="AB581" s="562"/>
      <c r="AC581" s="560"/>
      <c r="AD581" s="562"/>
      <c r="AG581" s="269">
        <f t="shared" si="107"/>
        <v>1</v>
      </c>
      <c r="AH581" s="410" t="b">
        <f t="shared" si="108"/>
        <v>0</v>
      </c>
      <c r="AI581" s="9" t="str">
        <f t="shared" si="109"/>
        <v/>
      </c>
      <c r="AJ581" s="410" t="b">
        <f t="shared" si="110"/>
        <v>0</v>
      </c>
      <c r="AK581" s="9" t="str">
        <f t="shared" si="111"/>
        <v/>
      </c>
      <c r="AL581" s="410" t="b">
        <f t="shared" si="112"/>
        <v>0</v>
      </c>
      <c r="AM581" s="433">
        <f t="shared" si="113"/>
        <v>0</v>
      </c>
      <c r="AN581" s="434">
        <f t="shared" si="114"/>
        <v>0</v>
      </c>
      <c r="AO581" s="433">
        <f t="shared" si="115"/>
        <v>0</v>
      </c>
      <c r="AP581" s="434">
        <f t="shared" si="116"/>
        <v>0</v>
      </c>
      <c r="AQ581" s="433">
        <f t="shared" si="117"/>
        <v>0</v>
      </c>
      <c r="AR581" s="434">
        <f t="shared" si="118"/>
        <v>0</v>
      </c>
      <c r="AS581" s="433">
        <f t="shared" si="119"/>
        <v>0</v>
      </c>
      <c r="AT581" s="434">
        <f t="shared" si="120"/>
        <v>0</v>
      </c>
      <c r="AU581" s="433">
        <f t="shared" si="121"/>
        <v>0</v>
      </c>
      <c r="AV581" s="434">
        <f t="shared" si="122"/>
        <v>0</v>
      </c>
      <c r="AW581" s="433">
        <f t="shared" si="123"/>
        <v>0</v>
      </c>
      <c r="AX581" s="434">
        <f t="shared" si="124"/>
        <v>0</v>
      </c>
      <c r="AY581" s="424">
        <f t="shared" si="125"/>
        <v>0</v>
      </c>
      <c r="AZ581" s="474">
        <f t="shared" si="126"/>
        <v>0</v>
      </c>
      <c r="BA581" s="424">
        <f t="shared" si="127"/>
        <v>0</v>
      </c>
      <c r="BB581" s="499">
        <f t="shared" si="128"/>
        <v>0</v>
      </c>
      <c r="BC581" s="371">
        <f t="shared" si="129"/>
        <v>0</v>
      </c>
      <c r="BD581" s="290">
        <f t="shared" si="130"/>
        <v>1</v>
      </c>
      <c r="BE581" s="291" t="str">
        <f>IF(BD581=0,"",
IF(SUM($BD$554:BD581)=1,BF581,
IF($BD$674&gt;SUM($BD$554:BD581),_xlfn.CONCAT(", ",BF581),
IF($BD$674=SUM($BD$554:BD581),_xlfn.CONCAT(" y ",BF581)))))</f>
        <v>, 28</v>
      </c>
      <c r="BF581" s="231" t="s">
        <v>6239</v>
      </c>
    </row>
    <row r="582" spans="1:58" ht="54.95" customHeight="1">
      <c r="A582" s="81"/>
      <c r="B582" s="5"/>
      <c r="C582" s="85" t="s">
        <v>116</v>
      </c>
      <c r="D582" s="629" t="str">
        <f>IF(CNGE_2024_M1_Secc1_Sub1!$D70="","",CNGE_2024_M1_Secc1_Sub1!$D70)</f>
        <v>INSTITUTO TECNOLOGICO SUPERIOR DE PANUCO</v>
      </c>
      <c r="E582" s="630"/>
      <c r="F582" s="631"/>
      <c r="G582" s="560"/>
      <c r="H582" s="561"/>
      <c r="I582" s="561"/>
      <c r="J582" s="562"/>
      <c r="K582" s="560"/>
      <c r="L582" s="561"/>
      <c r="M582" s="561"/>
      <c r="N582" s="562"/>
      <c r="O582" s="905"/>
      <c r="P582" s="906"/>
      <c r="Q582" s="905"/>
      <c r="R582" s="906"/>
      <c r="S582" s="560"/>
      <c r="T582" s="562"/>
      <c r="U582" s="905"/>
      <c r="V582" s="906"/>
      <c r="W582" s="905"/>
      <c r="X582" s="906"/>
      <c r="Y582" s="560"/>
      <c r="Z582" s="562"/>
      <c r="AA582" s="560"/>
      <c r="AB582" s="562"/>
      <c r="AC582" s="560"/>
      <c r="AD582" s="562"/>
      <c r="AG582" s="269">
        <f t="shared" si="107"/>
        <v>1</v>
      </c>
      <c r="AH582" s="410" t="b">
        <f t="shared" si="108"/>
        <v>0</v>
      </c>
      <c r="AI582" s="9" t="str">
        <f t="shared" si="109"/>
        <v/>
      </c>
      <c r="AJ582" s="410" t="b">
        <f t="shared" si="110"/>
        <v>0</v>
      </c>
      <c r="AK582" s="9" t="str">
        <f t="shared" si="111"/>
        <v/>
      </c>
      <c r="AL582" s="410" t="b">
        <f t="shared" si="112"/>
        <v>0</v>
      </c>
      <c r="AM582" s="433">
        <f t="shared" si="113"/>
        <v>0</v>
      </c>
      <c r="AN582" s="434">
        <f t="shared" si="114"/>
        <v>0</v>
      </c>
      <c r="AO582" s="433">
        <f t="shared" si="115"/>
        <v>0</v>
      </c>
      <c r="AP582" s="434">
        <f t="shared" si="116"/>
        <v>0</v>
      </c>
      <c r="AQ582" s="433">
        <f t="shared" si="117"/>
        <v>0</v>
      </c>
      <c r="AR582" s="434">
        <f t="shared" si="118"/>
        <v>0</v>
      </c>
      <c r="AS582" s="433">
        <f t="shared" si="119"/>
        <v>0</v>
      </c>
      <c r="AT582" s="434">
        <f t="shared" si="120"/>
        <v>0</v>
      </c>
      <c r="AU582" s="433">
        <f t="shared" si="121"/>
        <v>0</v>
      </c>
      <c r="AV582" s="434">
        <f t="shared" si="122"/>
        <v>0</v>
      </c>
      <c r="AW582" s="433">
        <f t="shared" si="123"/>
        <v>0</v>
      </c>
      <c r="AX582" s="434">
        <f t="shared" si="124"/>
        <v>0</v>
      </c>
      <c r="AY582" s="424">
        <f t="shared" si="125"/>
        <v>0</v>
      </c>
      <c r="AZ582" s="474">
        <f t="shared" si="126"/>
        <v>0</v>
      </c>
      <c r="BA582" s="424">
        <f t="shared" si="127"/>
        <v>0</v>
      </c>
      <c r="BB582" s="499">
        <f t="shared" si="128"/>
        <v>0</v>
      </c>
      <c r="BC582" s="371">
        <f t="shared" si="129"/>
        <v>0</v>
      </c>
      <c r="BD582" s="290">
        <f t="shared" si="130"/>
        <v>1</v>
      </c>
      <c r="BE582" s="291" t="str">
        <f>IF(BD582=0,"",
IF(SUM($BD$554:BD582)=1,BF582,
IF($BD$674&gt;SUM($BD$554:BD582),_xlfn.CONCAT(", ",BF582),
IF($BD$674=SUM($BD$554:BD582),_xlfn.CONCAT(" y ",BF582)))))</f>
        <v>, 29</v>
      </c>
      <c r="BF582" s="231" t="s">
        <v>6240</v>
      </c>
    </row>
    <row r="583" spans="1:58" ht="54.95" customHeight="1">
      <c r="A583" s="81"/>
      <c r="B583" s="5"/>
      <c r="C583" s="85" t="s">
        <v>117</v>
      </c>
      <c r="D583" s="629" t="str">
        <f>IF(CNGE_2024_M1_Secc1_Sub1!$D71="","",CNGE_2024_M1_Secc1_Sub1!$D71)</f>
        <v>INSTITUTO TECNOLOGICO SUPERIOR DE POZA RICA</v>
      </c>
      <c r="E583" s="630"/>
      <c r="F583" s="631"/>
      <c r="G583" s="560"/>
      <c r="H583" s="561"/>
      <c r="I583" s="561"/>
      <c r="J583" s="562"/>
      <c r="K583" s="560"/>
      <c r="L583" s="561"/>
      <c r="M583" s="561"/>
      <c r="N583" s="562"/>
      <c r="O583" s="905"/>
      <c r="P583" s="906"/>
      <c r="Q583" s="905"/>
      <c r="R583" s="906"/>
      <c r="S583" s="560"/>
      <c r="T583" s="562"/>
      <c r="U583" s="905"/>
      <c r="V583" s="906"/>
      <c r="W583" s="905"/>
      <c r="X583" s="906"/>
      <c r="Y583" s="560"/>
      <c r="Z583" s="562"/>
      <c r="AA583" s="560"/>
      <c r="AB583" s="562"/>
      <c r="AC583" s="560"/>
      <c r="AD583" s="562"/>
      <c r="AG583" s="269">
        <f t="shared" si="107"/>
        <v>1</v>
      </c>
      <c r="AH583" s="410" t="b">
        <f t="shared" si="108"/>
        <v>0</v>
      </c>
      <c r="AI583" s="9" t="str">
        <f t="shared" si="109"/>
        <v/>
      </c>
      <c r="AJ583" s="410" t="b">
        <f t="shared" si="110"/>
        <v>0</v>
      </c>
      <c r="AK583" s="9" t="str">
        <f t="shared" si="111"/>
        <v/>
      </c>
      <c r="AL583" s="410" t="b">
        <f t="shared" si="112"/>
        <v>0</v>
      </c>
      <c r="AM583" s="433">
        <f t="shared" si="113"/>
        <v>0</v>
      </c>
      <c r="AN583" s="434">
        <f t="shared" si="114"/>
        <v>0</v>
      </c>
      <c r="AO583" s="433">
        <f t="shared" si="115"/>
        <v>0</v>
      </c>
      <c r="AP583" s="434">
        <f t="shared" si="116"/>
        <v>0</v>
      </c>
      <c r="AQ583" s="433">
        <f t="shared" si="117"/>
        <v>0</v>
      </c>
      <c r="AR583" s="434">
        <f t="shared" si="118"/>
        <v>0</v>
      </c>
      <c r="AS583" s="433">
        <f t="shared" si="119"/>
        <v>0</v>
      </c>
      <c r="AT583" s="434">
        <f t="shared" si="120"/>
        <v>0</v>
      </c>
      <c r="AU583" s="433">
        <f t="shared" si="121"/>
        <v>0</v>
      </c>
      <c r="AV583" s="434">
        <f t="shared" si="122"/>
        <v>0</v>
      </c>
      <c r="AW583" s="433">
        <f t="shared" si="123"/>
        <v>0</v>
      </c>
      <c r="AX583" s="434">
        <f t="shared" si="124"/>
        <v>0</v>
      </c>
      <c r="AY583" s="424">
        <f t="shared" si="125"/>
        <v>0</v>
      </c>
      <c r="AZ583" s="474">
        <f t="shared" si="126"/>
        <v>0</v>
      </c>
      <c r="BA583" s="424">
        <f t="shared" si="127"/>
        <v>0</v>
      </c>
      <c r="BB583" s="499">
        <f t="shared" si="128"/>
        <v>0</v>
      </c>
      <c r="BC583" s="371">
        <f t="shared" si="129"/>
        <v>0</v>
      </c>
      <c r="BD583" s="290">
        <f t="shared" si="130"/>
        <v>1</v>
      </c>
      <c r="BE583" s="291" t="str">
        <f>IF(BD583=0,"",
IF(SUM($BD$554:BD583)=1,BF583,
IF($BD$674&gt;SUM($BD$554:BD583),_xlfn.CONCAT(", ",BF583),
IF($BD$674=SUM($BD$554:BD583),_xlfn.CONCAT(" y ",BF583)))))</f>
        <v>, 30</v>
      </c>
      <c r="BF583" s="231" t="s">
        <v>6241</v>
      </c>
    </row>
    <row r="584" spans="1:58" ht="54.95" customHeight="1">
      <c r="A584" s="81"/>
      <c r="B584" s="5"/>
      <c r="C584" s="85" t="s">
        <v>118</v>
      </c>
      <c r="D584" s="629" t="str">
        <f>IF(CNGE_2024_M1_Secc1_Sub1!$D72="","",CNGE_2024_M1_Secc1_Sub1!$D72)</f>
        <v>INSTITUTO TECNOLOGICO SUPERIOR DE XALAPA</v>
      </c>
      <c r="E584" s="630"/>
      <c r="F584" s="631"/>
      <c r="G584" s="560"/>
      <c r="H584" s="561"/>
      <c r="I584" s="561"/>
      <c r="J584" s="562"/>
      <c r="K584" s="560"/>
      <c r="L584" s="561"/>
      <c r="M584" s="561"/>
      <c r="N584" s="562"/>
      <c r="O584" s="905"/>
      <c r="P584" s="906"/>
      <c r="Q584" s="905"/>
      <c r="R584" s="906"/>
      <c r="S584" s="560"/>
      <c r="T584" s="562"/>
      <c r="U584" s="905"/>
      <c r="V584" s="906"/>
      <c r="W584" s="905"/>
      <c r="X584" s="906"/>
      <c r="Y584" s="560"/>
      <c r="Z584" s="562"/>
      <c r="AA584" s="560"/>
      <c r="AB584" s="562"/>
      <c r="AC584" s="560"/>
      <c r="AD584" s="562"/>
      <c r="AG584" s="269">
        <f t="shared" si="107"/>
        <v>1</v>
      </c>
      <c r="AH584" s="410" t="b">
        <f t="shared" si="108"/>
        <v>0</v>
      </c>
      <c r="AI584" s="9" t="str">
        <f t="shared" si="109"/>
        <v/>
      </c>
      <c r="AJ584" s="410" t="b">
        <f t="shared" si="110"/>
        <v>0</v>
      </c>
      <c r="AK584" s="9" t="str">
        <f t="shared" si="111"/>
        <v/>
      </c>
      <c r="AL584" s="410" t="b">
        <f t="shared" si="112"/>
        <v>0</v>
      </c>
      <c r="AM584" s="433">
        <f t="shared" si="113"/>
        <v>0</v>
      </c>
      <c r="AN584" s="434">
        <f t="shared" si="114"/>
        <v>0</v>
      </c>
      <c r="AO584" s="433">
        <f t="shared" si="115"/>
        <v>0</v>
      </c>
      <c r="AP584" s="434">
        <f t="shared" si="116"/>
        <v>0</v>
      </c>
      <c r="AQ584" s="433">
        <f t="shared" si="117"/>
        <v>0</v>
      </c>
      <c r="AR584" s="434">
        <f t="shared" si="118"/>
        <v>0</v>
      </c>
      <c r="AS584" s="433">
        <f t="shared" si="119"/>
        <v>0</v>
      </c>
      <c r="AT584" s="434">
        <f t="shared" si="120"/>
        <v>0</v>
      </c>
      <c r="AU584" s="433">
        <f t="shared" si="121"/>
        <v>0</v>
      </c>
      <c r="AV584" s="434">
        <f t="shared" si="122"/>
        <v>0</v>
      </c>
      <c r="AW584" s="433">
        <f t="shared" si="123"/>
        <v>0</v>
      </c>
      <c r="AX584" s="434">
        <f t="shared" si="124"/>
        <v>0</v>
      </c>
      <c r="AY584" s="424">
        <f t="shared" si="125"/>
        <v>0</v>
      </c>
      <c r="AZ584" s="474">
        <f t="shared" si="126"/>
        <v>0</v>
      </c>
      <c r="BA584" s="424">
        <f t="shared" si="127"/>
        <v>0</v>
      </c>
      <c r="BB584" s="499">
        <f t="shared" si="128"/>
        <v>0</v>
      </c>
      <c r="BC584" s="371">
        <f t="shared" si="129"/>
        <v>0</v>
      </c>
      <c r="BD584" s="290">
        <f t="shared" si="130"/>
        <v>1</v>
      </c>
      <c r="BE584" s="291" t="str">
        <f>IF(BD584=0,"",
IF(SUM($BD$554:BD584)=1,BF584,
IF($BD$674&gt;SUM($BD$554:BD584),_xlfn.CONCAT(", ",BF584),
IF($BD$674=SUM($BD$554:BD584),_xlfn.CONCAT(" y ",BF584)))))</f>
        <v>, 31</v>
      </c>
      <c r="BF584" s="231" t="s">
        <v>6242</v>
      </c>
    </row>
    <row r="585" spans="1:58" ht="60" customHeight="1">
      <c r="A585" s="81"/>
      <c r="B585" s="5"/>
      <c r="C585" s="85" t="s">
        <v>119</v>
      </c>
      <c r="D585" s="629" t="str">
        <f>IF(CNGE_2024_M1_Secc1_Sub1!$D73="","",CNGE_2024_M1_Secc1_Sub1!$D73)</f>
        <v>INSTITUTO TECNOLOGICO SUPERIOR DE COATZACOALCOS</v>
      </c>
      <c r="E585" s="630"/>
      <c r="F585" s="631"/>
      <c r="G585" s="560"/>
      <c r="H585" s="561"/>
      <c r="I585" s="561"/>
      <c r="J585" s="562"/>
      <c r="K585" s="560"/>
      <c r="L585" s="561"/>
      <c r="M585" s="561"/>
      <c r="N585" s="562"/>
      <c r="O585" s="905"/>
      <c r="P585" s="906"/>
      <c r="Q585" s="905"/>
      <c r="R585" s="906"/>
      <c r="S585" s="560"/>
      <c r="T585" s="562"/>
      <c r="U585" s="905"/>
      <c r="V585" s="906"/>
      <c r="W585" s="905"/>
      <c r="X585" s="906"/>
      <c r="Y585" s="560"/>
      <c r="Z585" s="562"/>
      <c r="AA585" s="560"/>
      <c r="AB585" s="562"/>
      <c r="AC585" s="560"/>
      <c r="AD585" s="562"/>
      <c r="AG585" s="269">
        <f t="shared" si="107"/>
        <v>1</v>
      </c>
      <c r="AH585" s="410" t="b">
        <f t="shared" si="108"/>
        <v>0</v>
      </c>
      <c r="AI585" s="9" t="str">
        <f t="shared" si="109"/>
        <v/>
      </c>
      <c r="AJ585" s="410" t="b">
        <f t="shared" si="110"/>
        <v>0</v>
      </c>
      <c r="AK585" s="9" t="str">
        <f t="shared" si="111"/>
        <v/>
      </c>
      <c r="AL585" s="410" t="b">
        <f t="shared" si="112"/>
        <v>0</v>
      </c>
      <c r="AM585" s="433">
        <f t="shared" si="113"/>
        <v>0</v>
      </c>
      <c r="AN585" s="434">
        <f t="shared" si="114"/>
        <v>0</v>
      </c>
      <c r="AO585" s="433">
        <f t="shared" si="115"/>
        <v>0</v>
      </c>
      <c r="AP585" s="434">
        <f t="shared" si="116"/>
        <v>0</v>
      </c>
      <c r="AQ585" s="433">
        <f t="shared" si="117"/>
        <v>0</v>
      </c>
      <c r="AR585" s="434">
        <f t="shared" si="118"/>
        <v>0</v>
      </c>
      <c r="AS585" s="433">
        <f t="shared" si="119"/>
        <v>0</v>
      </c>
      <c r="AT585" s="434">
        <f t="shared" si="120"/>
        <v>0</v>
      </c>
      <c r="AU585" s="433">
        <f t="shared" si="121"/>
        <v>0</v>
      </c>
      <c r="AV585" s="434">
        <f t="shared" si="122"/>
        <v>0</v>
      </c>
      <c r="AW585" s="433">
        <f t="shared" si="123"/>
        <v>0</v>
      </c>
      <c r="AX585" s="434">
        <f t="shared" si="124"/>
        <v>0</v>
      </c>
      <c r="AY585" s="424">
        <f t="shared" si="125"/>
        <v>0</v>
      </c>
      <c r="AZ585" s="474">
        <f t="shared" si="126"/>
        <v>0</v>
      </c>
      <c r="BA585" s="424">
        <f t="shared" si="127"/>
        <v>0</v>
      </c>
      <c r="BB585" s="499">
        <f t="shared" si="128"/>
        <v>0</v>
      </c>
      <c r="BC585" s="371">
        <f t="shared" si="129"/>
        <v>0</v>
      </c>
      <c r="BD585" s="290">
        <f t="shared" si="130"/>
        <v>1</v>
      </c>
      <c r="BE585" s="291" t="str">
        <f>IF(BD585=0,"",
IF(SUM($BD$554:BD585)=1,BF585,
IF($BD$674&gt;SUM($BD$554:BD585),_xlfn.CONCAT(", ",BF585),
IF($BD$674=SUM($BD$554:BD585),_xlfn.CONCAT(" y ",BF585)))))</f>
        <v>, 32</v>
      </c>
      <c r="BF585" s="231" t="s">
        <v>6243</v>
      </c>
    </row>
    <row r="586" spans="1:58" ht="60" customHeight="1">
      <c r="A586" s="81"/>
      <c r="B586" s="5"/>
      <c r="C586" s="85" t="s">
        <v>120</v>
      </c>
      <c r="D586" s="629" t="str">
        <f>IF(CNGE_2024_M1_Secc1_Sub1!$D74="","",CNGE_2024_M1_Secc1_Sub1!$D74)</f>
        <v>INSTITUTO TECNOLOGICO SUPERIOR DE TIERRA BLANCA</v>
      </c>
      <c r="E586" s="630"/>
      <c r="F586" s="631"/>
      <c r="G586" s="560"/>
      <c r="H586" s="561"/>
      <c r="I586" s="561"/>
      <c r="J586" s="562"/>
      <c r="K586" s="560"/>
      <c r="L586" s="561"/>
      <c r="M586" s="561"/>
      <c r="N586" s="562"/>
      <c r="O586" s="905"/>
      <c r="P586" s="906"/>
      <c r="Q586" s="905"/>
      <c r="R586" s="906"/>
      <c r="S586" s="560"/>
      <c r="T586" s="562"/>
      <c r="U586" s="905"/>
      <c r="V586" s="906"/>
      <c r="W586" s="905"/>
      <c r="X586" s="906"/>
      <c r="Y586" s="560"/>
      <c r="Z586" s="562"/>
      <c r="AA586" s="560"/>
      <c r="AB586" s="562"/>
      <c r="AC586" s="560"/>
      <c r="AD586" s="562"/>
      <c r="AG586" s="269">
        <f t="shared" si="107"/>
        <v>1</v>
      </c>
      <c r="AH586" s="410" t="b">
        <f t="shared" si="108"/>
        <v>0</v>
      </c>
      <c r="AI586" s="9" t="str">
        <f t="shared" si="109"/>
        <v/>
      </c>
      <c r="AJ586" s="410" t="b">
        <f t="shared" si="110"/>
        <v>0</v>
      </c>
      <c r="AK586" s="9" t="str">
        <f t="shared" si="111"/>
        <v/>
      </c>
      <c r="AL586" s="410" t="b">
        <f t="shared" si="112"/>
        <v>0</v>
      </c>
      <c r="AM586" s="433">
        <f t="shared" si="113"/>
        <v>0</v>
      </c>
      <c r="AN586" s="434">
        <f t="shared" si="114"/>
        <v>0</v>
      </c>
      <c r="AO586" s="433">
        <f t="shared" si="115"/>
        <v>0</v>
      </c>
      <c r="AP586" s="434">
        <f t="shared" si="116"/>
        <v>0</v>
      </c>
      <c r="AQ586" s="433">
        <f t="shared" si="117"/>
        <v>0</v>
      </c>
      <c r="AR586" s="434">
        <f t="shared" si="118"/>
        <v>0</v>
      </c>
      <c r="AS586" s="433">
        <f t="shared" si="119"/>
        <v>0</v>
      </c>
      <c r="AT586" s="434">
        <f t="shared" si="120"/>
        <v>0</v>
      </c>
      <c r="AU586" s="433">
        <f t="shared" si="121"/>
        <v>0</v>
      </c>
      <c r="AV586" s="434">
        <f t="shared" si="122"/>
        <v>0</v>
      </c>
      <c r="AW586" s="433">
        <f t="shared" si="123"/>
        <v>0</v>
      </c>
      <c r="AX586" s="434">
        <f t="shared" si="124"/>
        <v>0</v>
      </c>
      <c r="AY586" s="424">
        <f t="shared" si="125"/>
        <v>0</v>
      </c>
      <c r="AZ586" s="474">
        <f t="shared" si="126"/>
        <v>0</v>
      </c>
      <c r="BA586" s="424">
        <f t="shared" si="127"/>
        <v>0</v>
      </c>
      <c r="BB586" s="499">
        <f t="shared" si="128"/>
        <v>0</v>
      </c>
      <c r="BC586" s="371">
        <f t="shared" si="129"/>
        <v>0</v>
      </c>
      <c r="BD586" s="290">
        <f t="shared" si="130"/>
        <v>1</v>
      </c>
      <c r="BE586" s="291" t="str">
        <f>IF(BD586=0,"",
IF(SUM($BD$554:BD586)=1,BF586,
IF($BD$674&gt;SUM($BD$554:BD586),_xlfn.CONCAT(", ",BF586),
IF($BD$674=SUM($BD$554:BD586),_xlfn.CONCAT(" y ",BF586)))))</f>
        <v>, 33</v>
      </c>
      <c r="BF586" s="231" t="s">
        <v>6244</v>
      </c>
    </row>
    <row r="587" spans="1:58" ht="54.95" customHeight="1">
      <c r="A587" s="81"/>
      <c r="B587" s="5"/>
      <c r="C587" s="85" t="s">
        <v>121</v>
      </c>
      <c r="D587" s="629" t="str">
        <f>IF(CNGE_2024_M1_Secc1_Sub1!$D75="","",CNGE_2024_M1_Secc1_Sub1!$D75)</f>
        <v>INSTITUTO TECNOLOGICO SUPERIOR DE ALAMO</v>
      </c>
      <c r="E587" s="630"/>
      <c r="F587" s="631"/>
      <c r="G587" s="560"/>
      <c r="H587" s="561"/>
      <c r="I587" s="561"/>
      <c r="J587" s="562"/>
      <c r="K587" s="560"/>
      <c r="L587" s="561"/>
      <c r="M587" s="561"/>
      <c r="N587" s="562"/>
      <c r="O587" s="905"/>
      <c r="P587" s="906"/>
      <c r="Q587" s="905"/>
      <c r="R587" s="906"/>
      <c r="S587" s="560"/>
      <c r="T587" s="562"/>
      <c r="U587" s="905"/>
      <c r="V587" s="906"/>
      <c r="W587" s="905"/>
      <c r="X587" s="906"/>
      <c r="Y587" s="560"/>
      <c r="Z587" s="562"/>
      <c r="AA587" s="560"/>
      <c r="AB587" s="562"/>
      <c r="AC587" s="560"/>
      <c r="AD587" s="562"/>
      <c r="AG587" s="269">
        <f t="shared" si="107"/>
        <v>1</v>
      </c>
      <c r="AH587" s="410" t="b">
        <f t="shared" si="108"/>
        <v>0</v>
      </c>
      <c r="AI587" s="9" t="str">
        <f t="shared" si="109"/>
        <v/>
      </c>
      <c r="AJ587" s="410" t="b">
        <f t="shared" si="110"/>
        <v>0</v>
      </c>
      <c r="AK587" s="9" t="str">
        <f t="shared" si="111"/>
        <v/>
      </c>
      <c r="AL587" s="410" t="b">
        <f t="shared" si="112"/>
        <v>0</v>
      </c>
      <c r="AM587" s="433">
        <f t="shared" si="113"/>
        <v>0</v>
      </c>
      <c r="AN587" s="434">
        <f t="shared" si="114"/>
        <v>0</v>
      </c>
      <c r="AO587" s="433">
        <f t="shared" si="115"/>
        <v>0</v>
      </c>
      <c r="AP587" s="434">
        <f t="shared" si="116"/>
        <v>0</v>
      </c>
      <c r="AQ587" s="433">
        <f t="shared" si="117"/>
        <v>0</v>
      </c>
      <c r="AR587" s="434">
        <f t="shared" si="118"/>
        <v>0</v>
      </c>
      <c r="AS587" s="433">
        <f t="shared" si="119"/>
        <v>0</v>
      </c>
      <c r="AT587" s="434">
        <f t="shared" si="120"/>
        <v>0</v>
      </c>
      <c r="AU587" s="433">
        <f t="shared" si="121"/>
        <v>0</v>
      </c>
      <c r="AV587" s="434">
        <f t="shared" si="122"/>
        <v>0</v>
      </c>
      <c r="AW587" s="433">
        <f t="shared" si="123"/>
        <v>0</v>
      </c>
      <c r="AX587" s="434">
        <f t="shared" si="124"/>
        <v>0</v>
      </c>
      <c r="AY587" s="424">
        <f t="shared" si="125"/>
        <v>0</v>
      </c>
      <c r="AZ587" s="474">
        <f t="shared" si="126"/>
        <v>0</v>
      </c>
      <c r="BA587" s="424">
        <f t="shared" si="127"/>
        <v>0</v>
      </c>
      <c r="BB587" s="499">
        <f t="shared" si="128"/>
        <v>0</v>
      </c>
      <c r="BC587" s="371">
        <f t="shared" si="129"/>
        <v>0</v>
      </c>
      <c r="BD587" s="290">
        <f t="shared" si="130"/>
        <v>1</v>
      </c>
      <c r="BE587" s="291" t="str">
        <f>IF(BD587=0,"",
IF(SUM($BD$554:BD587)=1,BF587,
IF($BD$674&gt;SUM($BD$554:BD587),_xlfn.CONCAT(", ",BF587),
IF($BD$674=SUM($BD$554:BD587),_xlfn.CONCAT(" y ",BF587)))))</f>
        <v>, 34</v>
      </c>
      <c r="BF587" s="231" t="s">
        <v>6245</v>
      </c>
    </row>
    <row r="588" spans="1:58" ht="54.95" customHeight="1">
      <c r="A588" s="81"/>
      <c r="B588" s="5"/>
      <c r="C588" s="85" t="s">
        <v>122</v>
      </c>
      <c r="D588" s="629" t="str">
        <f>IF(CNGE_2024_M1_Secc1_Sub1!$D76="","",CNGE_2024_M1_Secc1_Sub1!$D76)</f>
        <v>INSTITUTO TECNOLOGICO SUPERIOR DE ACAYUCAN</v>
      </c>
      <c r="E588" s="630"/>
      <c r="F588" s="631"/>
      <c r="G588" s="560"/>
      <c r="H588" s="561"/>
      <c r="I588" s="561"/>
      <c r="J588" s="562"/>
      <c r="K588" s="560"/>
      <c r="L588" s="561"/>
      <c r="M588" s="561"/>
      <c r="N588" s="562"/>
      <c r="O588" s="905"/>
      <c r="P588" s="906"/>
      <c r="Q588" s="905"/>
      <c r="R588" s="906"/>
      <c r="S588" s="560"/>
      <c r="T588" s="562"/>
      <c r="U588" s="905"/>
      <c r="V588" s="906"/>
      <c r="W588" s="905"/>
      <c r="X588" s="906"/>
      <c r="Y588" s="560"/>
      <c r="Z588" s="562"/>
      <c r="AA588" s="560"/>
      <c r="AB588" s="562"/>
      <c r="AC588" s="560"/>
      <c r="AD588" s="562"/>
      <c r="AG588" s="269">
        <f t="shared" si="107"/>
        <v>1</v>
      </c>
      <c r="AH588" s="410" t="b">
        <f t="shared" si="108"/>
        <v>0</v>
      </c>
      <c r="AI588" s="9" t="str">
        <f t="shared" si="109"/>
        <v/>
      </c>
      <c r="AJ588" s="410" t="b">
        <f t="shared" si="110"/>
        <v>0</v>
      </c>
      <c r="AK588" s="9" t="str">
        <f t="shared" si="111"/>
        <v/>
      </c>
      <c r="AL588" s="410" t="b">
        <f t="shared" si="112"/>
        <v>0</v>
      </c>
      <c r="AM588" s="433">
        <f t="shared" si="113"/>
        <v>0</v>
      </c>
      <c r="AN588" s="434">
        <f t="shared" si="114"/>
        <v>0</v>
      </c>
      <c r="AO588" s="433">
        <f t="shared" si="115"/>
        <v>0</v>
      </c>
      <c r="AP588" s="434">
        <f t="shared" si="116"/>
        <v>0</v>
      </c>
      <c r="AQ588" s="433">
        <f t="shared" si="117"/>
        <v>0</v>
      </c>
      <c r="AR588" s="434">
        <f t="shared" si="118"/>
        <v>0</v>
      </c>
      <c r="AS588" s="433">
        <f t="shared" si="119"/>
        <v>0</v>
      </c>
      <c r="AT588" s="434">
        <f t="shared" si="120"/>
        <v>0</v>
      </c>
      <c r="AU588" s="433">
        <f t="shared" si="121"/>
        <v>0</v>
      </c>
      <c r="AV588" s="434">
        <f t="shared" si="122"/>
        <v>0</v>
      </c>
      <c r="AW588" s="433">
        <f t="shared" si="123"/>
        <v>0</v>
      </c>
      <c r="AX588" s="434">
        <f t="shared" si="124"/>
        <v>0</v>
      </c>
      <c r="AY588" s="424">
        <f t="shared" si="125"/>
        <v>0</v>
      </c>
      <c r="AZ588" s="474">
        <f t="shared" si="126"/>
        <v>0</v>
      </c>
      <c r="BA588" s="424">
        <f t="shared" si="127"/>
        <v>0</v>
      </c>
      <c r="BB588" s="499">
        <f t="shared" si="128"/>
        <v>0</v>
      </c>
      <c r="BC588" s="371">
        <f t="shared" si="129"/>
        <v>0</v>
      </c>
      <c r="BD588" s="290">
        <f t="shared" si="130"/>
        <v>1</v>
      </c>
      <c r="BE588" s="291" t="str">
        <f>IF(BD588=0,"",
IF(SUM($BD$554:BD588)=1,BF588,
IF($BD$674&gt;SUM($BD$554:BD588),_xlfn.CONCAT(", ",BF588),
IF($BD$674=SUM($BD$554:BD588),_xlfn.CONCAT(" y ",BF588)))))</f>
        <v>, 35</v>
      </c>
      <c r="BF588" s="231" t="s">
        <v>6246</v>
      </c>
    </row>
    <row r="589" spans="1:58" ht="54.95" customHeight="1">
      <c r="A589" s="81"/>
      <c r="B589" s="5"/>
      <c r="C589" s="85" t="s">
        <v>140</v>
      </c>
      <c r="D589" s="629" t="str">
        <f>IF(CNGE_2024_M1_Secc1_Sub1!$D77="","",CNGE_2024_M1_Secc1_Sub1!$D77)</f>
        <v>INSTITUTO TECNOLOGICO SUPERIOR DE LAS CHOAPAS</v>
      </c>
      <c r="E589" s="630"/>
      <c r="F589" s="631"/>
      <c r="G589" s="560"/>
      <c r="H589" s="561"/>
      <c r="I589" s="561"/>
      <c r="J589" s="562"/>
      <c r="K589" s="560"/>
      <c r="L589" s="561"/>
      <c r="M589" s="561"/>
      <c r="N589" s="562"/>
      <c r="O589" s="905"/>
      <c r="P589" s="906"/>
      <c r="Q589" s="905"/>
      <c r="R589" s="906"/>
      <c r="S589" s="560"/>
      <c r="T589" s="562"/>
      <c r="U589" s="905"/>
      <c r="V589" s="906"/>
      <c r="W589" s="905"/>
      <c r="X589" s="906"/>
      <c r="Y589" s="560"/>
      <c r="Z589" s="562"/>
      <c r="AA589" s="560"/>
      <c r="AB589" s="562"/>
      <c r="AC589" s="560"/>
      <c r="AD589" s="562"/>
      <c r="AG589" s="269">
        <f t="shared" si="107"/>
        <v>1</v>
      </c>
      <c r="AH589" s="410" t="b">
        <f t="shared" si="108"/>
        <v>0</v>
      </c>
      <c r="AI589" s="9" t="str">
        <f t="shared" si="109"/>
        <v/>
      </c>
      <c r="AJ589" s="410" t="b">
        <f t="shared" si="110"/>
        <v>0</v>
      </c>
      <c r="AK589" s="9" t="str">
        <f t="shared" si="111"/>
        <v/>
      </c>
      <c r="AL589" s="410" t="b">
        <f t="shared" si="112"/>
        <v>0</v>
      </c>
      <c r="AM589" s="433">
        <f t="shared" si="113"/>
        <v>0</v>
      </c>
      <c r="AN589" s="434">
        <f t="shared" si="114"/>
        <v>0</v>
      </c>
      <c r="AO589" s="433">
        <f t="shared" si="115"/>
        <v>0</v>
      </c>
      <c r="AP589" s="434">
        <f t="shared" si="116"/>
        <v>0</v>
      </c>
      <c r="AQ589" s="433">
        <f t="shared" si="117"/>
        <v>0</v>
      </c>
      <c r="AR589" s="434">
        <f t="shared" si="118"/>
        <v>0</v>
      </c>
      <c r="AS589" s="433">
        <f t="shared" si="119"/>
        <v>0</v>
      </c>
      <c r="AT589" s="434">
        <f t="shared" si="120"/>
        <v>0</v>
      </c>
      <c r="AU589" s="433">
        <f t="shared" si="121"/>
        <v>0</v>
      </c>
      <c r="AV589" s="434">
        <f t="shared" si="122"/>
        <v>0</v>
      </c>
      <c r="AW589" s="433">
        <f t="shared" si="123"/>
        <v>0</v>
      </c>
      <c r="AX589" s="434">
        <f t="shared" si="124"/>
        <v>0</v>
      </c>
      <c r="AY589" s="424">
        <f t="shared" si="125"/>
        <v>0</v>
      </c>
      <c r="AZ589" s="474">
        <f t="shared" si="126"/>
        <v>0</v>
      </c>
      <c r="BA589" s="424">
        <f t="shared" si="127"/>
        <v>0</v>
      </c>
      <c r="BB589" s="499">
        <f t="shared" si="128"/>
        <v>0</v>
      </c>
      <c r="BC589" s="371">
        <f t="shared" si="129"/>
        <v>0</v>
      </c>
      <c r="BD589" s="290">
        <f t="shared" si="130"/>
        <v>1</v>
      </c>
      <c r="BE589" s="291" t="str">
        <f>IF(BD589=0,"",
IF(SUM($BD$554:BD589)=1,BF589,
IF($BD$674&gt;SUM($BD$554:BD589),_xlfn.CONCAT(", ",BF589),
IF($BD$674=SUM($BD$554:BD589),_xlfn.CONCAT(" y ",BF589)))))</f>
        <v>, 36</v>
      </c>
      <c r="BF589" s="231" t="s">
        <v>6247</v>
      </c>
    </row>
    <row r="590" spans="1:58" ht="54.95" customHeight="1">
      <c r="A590" s="81"/>
      <c r="B590" s="5"/>
      <c r="C590" s="85" t="s">
        <v>141</v>
      </c>
      <c r="D590" s="629" t="str">
        <f>IF(CNGE_2024_M1_Secc1_Sub1!$D78="","",CNGE_2024_M1_Secc1_Sub1!$D78)</f>
        <v>INSTITUTO TECNOLOGICO SUPERIOR DE HUATUSCO</v>
      </c>
      <c r="E590" s="630"/>
      <c r="F590" s="631"/>
      <c r="G590" s="560"/>
      <c r="H590" s="561"/>
      <c r="I590" s="561"/>
      <c r="J590" s="562"/>
      <c r="K590" s="560"/>
      <c r="L590" s="561"/>
      <c r="M590" s="561"/>
      <c r="N590" s="562"/>
      <c r="O590" s="905"/>
      <c r="P590" s="906"/>
      <c r="Q590" s="905"/>
      <c r="R590" s="906"/>
      <c r="S590" s="560"/>
      <c r="T590" s="562"/>
      <c r="U590" s="905"/>
      <c r="V590" s="906"/>
      <c r="W590" s="905"/>
      <c r="X590" s="906"/>
      <c r="Y590" s="560"/>
      <c r="Z590" s="562"/>
      <c r="AA590" s="560"/>
      <c r="AB590" s="562"/>
      <c r="AC590" s="560"/>
      <c r="AD590" s="562"/>
      <c r="AG590" s="269">
        <f t="shared" si="107"/>
        <v>1</v>
      </c>
      <c r="AH590" s="410" t="b">
        <f t="shared" si="108"/>
        <v>0</v>
      </c>
      <c r="AI590" s="9" t="str">
        <f t="shared" si="109"/>
        <v/>
      </c>
      <c r="AJ590" s="410" t="b">
        <f t="shared" si="110"/>
        <v>0</v>
      </c>
      <c r="AK590" s="9" t="str">
        <f t="shared" si="111"/>
        <v/>
      </c>
      <c r="AL590" s="410" t="b">
        <f t="shared" si="112"/>
        <v>0</v>
      </c>
      <c r="AM590" s="433">
        <f t="shared" si="113"/>
        <v>0</v>
      </c>
      <c r="AN590" s="434">
        <f t="shared" si="114"/>
        <v>0</v>
      </c>
      <c r="AO590" s="433">
        <f t="shared" si="115"/>
        <v>0</v>
      </c>
      <c r="AP590" s="434">
        <f t="shared" si="116"/>
        <v>0</v>
      </c>
      <c r="AQ590" s="433">
        <f t="shared" si="117"/>
        <v>0</v>
      </c>
      <c r="AR590" s="434">
        <f t="shared" si="118"/>
        <v>0</v>
      </c>
      <c r="AS590" s="433">
        <f t="shared" si="119"/>
        <v>0</v>
      </c>
      <c r="AT590" s="434">
        <f t="shared" si="120"/>
        <v>0</v>
      </c>
      <c r="AU590" s="433">
        <f t="shared" si="121"/>
        <v>0</v>
      </c>
      <c r="AV590" s="434">
        <f t="shared" si="122"/>
        <v>0</v>
      </c>
      <c r="AW590" s="433">
        <f t="shared" si="123"/>
        <v>0</v>
      </c>
      <c r="AX590" s="434">
        <f t="shared" si="124"/>
        <v>0</v>
      </c>
      <c r="AY590" s="424">
        <f t="shared" si="125"/>
        <v>0</v>
      </c>
      <c r="AZ590" s="474">
        <f t="shared" si="126"/>
        <v>0</v>
      </c>
      <c r="BA590" s="424">
        <f t="shared" si="127"/>
        <v>0</v>
      </c>
      <c r="BB590" s="499">
        <f t="shared" si="128"/>
        <v>0</v>
      </c>
      <c r="BC590" s="371">
        <f t="shared" si="129"/>
        <v>0</v>
      </c>
      <c r="BD590" s="290">
        <f t="shared" si="130"/>
        <v>1</v>
      </c>
      <c r="BE590" s="291" t="str">
        <f>IF(BD590=0,"",
IF(SUM($BD$554:BD590)=1,BF590,
IF($BD$674&gt;SUM($BD$554:BD590),_xlfn.CONCAT(", ",BF590),
IF($BD$674=SUM($BD$554:BD590),_xlfn.CONCAT(" y ",BF590)))))</f>
        <v>, 37</v>
      </c>
      <c r="BF590" s="231" t="s">
        <v>6248</v>
      </c>
    </row>
    <row r="591" spans="1:58" ht="54.95" customHeight="1">
      <c r="A591" s="81"/>
      <c r="B591" s="5"/>
      <c r="C591" s="85" t="s">
        <v>142</v>
      </c>
      <c r="D591" s="629" t="str">
        <f>IF(CNGE_2024_M1_Secc1_Sub1!$D79="","",CNGE_2024_M1_Secc1_Sub1!$D79)</f>
        <v>INSTITUTO TECNOLOGICO SUPERIOR DE ALVARADO</v>
      </c>
      <c r="E591" s="630"/>
      <c r="F591" s="631"/>
      <c r="G591" s="560"/>
      <c r="H591" s="561"/>
      <c r="I591" s="561"/>
      <c r="J591" s="562"/>
      <c r="K591" s="560"/>
      <c r="L591" s="561"/>
      <c r="M591" s="561"/>
      <c r="N591" s="562"/>
      <c r="O591" s="905"/>
      <c r="P591" s="906"/>
      <c r="Q591" s="905"/>
      <c r="R591" s="906"/>
      <c r="S591" s="560"/>
      <c r="T591" s="562"/>
      <c r="U591" s="905"/>
      <c r="V591" s="906"/>
      <c r="W591" s="905"/>
      <c r="X591" s="906"/>
      <c r="Y591" s="560"/>
      <c r="Z591" s="562"/>
      <c r="AA591" s="560"/>
      <c r="AB591" s="562"/>
      <c r="AC591" s="560"/>
      <c r="AD591" s="562"/>
      <c r="AG591" s="269">
        <f t="shared" si="107"/>
        <v>1</v>
      </c>
      <c r="AH591" s="410" t="b">
        <f t="shared" si="108"/>
        <v>0</v>
      </c>
      <c r="AI591" s="9" t="str">
        <f t="shared" si="109"/>
        <v/>
      </c>
      <c r="AJ591" s="410" t="b">
        <f t="shared" si="110"/>
        <v>0</v>
      </c>
      <c r="AK591" s="9" t="str">
        <f t="shared" si="111"/>
        <v/>
      </c>
      <c r="AL591" s="410" t="b">
        <f t="shared" si="112"/>
        <v>0</v>
      </c>
      <c r="AM591" s="433">
        <f t="shared" si="113"/>
        <v>0</v>
      </c>
      <c r="AN591" s="434">
        <f t="shared" si="114"/>
        <v>0</v>
      </c>
      <c r="AO591" s="433">
        <f t="shared" si="115"/>
        <v>0</v>
      </c>
      <c r="AP591" s="434">
        <f t="shared" si="116"/>
        <v>0</v>
      </c>
      <c r="AQ591" s="433">
        <f t="shared" si="117"/>
        <v>0</v>
      </c>
      <c r="AR591" s="434">
        <f t="shared" si="118"/>
        <v>0</v>
      </c>
      <c r="AS591" s="433">
        <f t="shared" si="119"/>
        <v>0</v>
      </c>
      <c r="AT591" s="434">
        <f t="shared" si="120"/>
        <v>0</v>
      </c>
      <c r="AU591" s="433">
        <f t="shared" si="121"/>
        <v>0</v>
      </c>
      <c r="AV591" s="434">
        <f t="shared" si="122"/>
        <v>0</v>
      </c>
      <c r="AW591" s="433">
        <f t="shared" si="123"/>
        <v>0</v>
      </c>
      <c r="AX591" s="434">
        <f t="shared" si="124"/>
        <v>0</v>
      </c>
      <c r="AY591" s="424">
        <f t="shared" si="125"/>
        <v>0</v>
      </c>
      <c r="AZ591" s="474">
        <f t="shared" si="126"/>
        <v>0</v>
      </c>
      <c r="BA591" s="424">
        <f t="shared" si="127"/>
        <v>0</v>
      </c>
      <c r="BB591" s="499">
        <f t="shared" si="128"/>
        <v>0</v>
      </c>
      <c r="BC591" s="371">
        <f t="shared" si="129"/>
        <v>0</v>
      </c>
      <c r="BD591" s="290">
        <f t="shared" si="130"/>
        <v>1</v>
      </c>
      <c r="BE591" s="291" t="str">
        <f>IF(BD591=0,"",
IF(SUM($BD$554:BD591)=1,BF591,
IF($BD$674&gt;SUM($BD$554:BD591),_xlfn.CONCAT(", ",BF591),
IF($BD$674=SUM($BD$554:BD591),_xlfn.CONCAT(" y ",BF591)))))</f>
        <v>, 38</v>
      </c>
      <c r="BF591" s="231" t="s">
        <v>6249</v>
      </c>
    </row>
    <row r="592" spans="1:58" ht="54.95" customHeight="1">
      <c r="A592" s="81"/>
      <c r="B592" s="5"/>
      <c r="C592" s="85" t="s">
        <v>143</v>
      </c>
      <c r="D592" s="629" t="str">
        <f>IF(CNGE_2024_M1_Secc1_Sub1!$D80="","",CNGE_2024_M1_Secc1_Sub1!$D80)</f>
        <v>INSTITUTO TECNOLOGICO SUPERIOR DE PEROTE</v>
      </c>
      <c r="E592" s="630"/>
      <c r="F592" s="631"/>
      <c r="G592" s="560"/>
      <c r="H592" s="561"/>
      <c r="I592" s="561"/>
      <c r="J592" s="562"/>
      <c r="K592" s="560"/>
      <c r="L592" s="561"/>
      <c r="M592" s="561"/>
      <c r="N592" s="562"/>
      <c r="O592" s="905"/>
      <c r="P592" s="906"/>
      <c r="Q592" s="905"/>
      <c r="R592" s="906"/>
      <c r="S592" s="560"/>
      <c r="T592" s="562"/>
      <c r="U592" s="905"/>
      <c r="V592" s="906"/>
      <c r="W592" s="905"/>
      <c r="X592" s="906"/>
      <c r="Y592" s="560"/>
      <c r="Z592" s="562"/>
      <c r="AA592" s="560"/>
      <c r="AB592" s="562"/>
      <c r="AC592" s="560"/>
      <c r="AD592" s="562"/>
      <c r="AG592" s="269">
        <f t="shared" si="107"/>
        <v>1</v>
      </c>
      <c r="AH592" s="410" t="b">
        <f t="shared" si="108"/>
        <v>0</v>
      </c>
      <c r="AI592" s="9" t="str">
        <f t="shared" si="109"/>
        <v/>
      </c>
      <c r="AJ592" s="410" t="b">
        <f t="shared" si="110"/>
        <v>0</v>
      </c>
      <c r="AK592" s="9" t="str">
        <f t="shared" si="111"/>
        <v/>
      </c>
      <c r="AL592" s="410" t="b">
        <f t="shared" si="112"/>
        <v>0</v>
      </c>
      <c r="AM592" s="433">
        <f t="shared" si="113"/>
        <v>0</v>
      </c>
      <c r="AN592" s="434">
        <f t="shared" si="114"/>
        <v>0</v>
      </c>
      <c r="AO592" s="433">
        <f t="shared" si="115"/>
        <v>0</v>
      </c>
      <c r="AP592" s="434">
        <f t="shared" si="116"/>
        <v>0</v>
      </c>
      <c r="AQ592" s="433">
        <f t="shared" si="117"/>
        <v>0</v>
      </c>
      <c r="AR592" s="434">
        <f t="shared" si="118"/>
        <v>0</v>
      </c>
      <c r="AS592" s="433">
        <f t="shared" si="119"/>
        <v>0</v>
      </c>
      <c r="AT592" s="434">
        <f t="shared" si="120"/>
        <v>0</v>
      </c>
      <c r="AU592" s="433">
        <f t="shared" si="121"/>
        <v>0</v>
      </c>
      <c r="AV592" s="434">
        <f t="shared" si="122"/>
        <v>0</v>
      </c>
      <c r="AW592" s="433">
        <f t="shared" si="123"/>
        <v>0</v>
      </c>
      <c r="AX592" s="434">
        <f t="shared" si="124"/>
        <v>0</v>
      </c>
      <c r="AY592" s="424">
        <f t="shared" si="125"/>
        <v>0</v>
      </c>
      <c r="AZ592" s="474">
        <f t="shared" si="126"/>
        <v>0</v>
      </c>
      <c r="BA592" s="424">
        <f t="shared" si="127"/>
        <v>0</v>
      </c>
      <c r="BB592" s="499">
        <f t="shared" si="128"/>
        <v>0</v>
      </c>
      <c r="BC592" s="371">
        <f t="shared" si="129"/>
        <v>0</v>
      </c>
      <c r="BD592" s="290">
        <f t="shared" si="130"/>
        <v>1</v>
      </c>
      <c r="BE592" s="291" t="str">
        <f>IF(BD592=0,"",
IF(SUM($BD$554:BD592)=1,BF592,
IF($BD$674&gt;SUM($BD$554:BD592),_xlfn.CONCAT(", ",BF592),
IF($BD$674=SUM($BD$554:BD592),_xlfn.CONCAT(" y ",BF592)))))</f>
        <v>, 39</v>
      </c>
      <c r="BF592" s="231" t="s">
        <v>6250</v>
      </c>
    </row>
    <row r="593" spans="1:58" ht="54.95" customHeight="1">
      <c r="A593" s="81"/>
      <c r="B593" s="5"/>
      <c r="C593" s="85" t="s">
        <v>144</v>
      </c>
      <c r="D593" s="629" t="str">
        <f>IF(CNGE_2024_M1_Secc1_Sub1!$D81="","",CNGE_2024_M1_Secc1_Sub1!$D81)</f>
        <v>INSTITUTO TECNOLOGICO SUPERIOR DE ZONGOLICA</v>
      </c>
      <c r="E593" s="630"/>
      <c r="F593" s="631"/>
      <c r="G593" s="560"/>
      <c r="H593" s="561"/>
      <c r="I593" s="561"/>
      <c r="J593" s="562"/>
      <c r="K593" s="560"/>
      <c r="L593" s="561"/>
      <c r="M593" s="561"/>
      <c r="N593" s="562"/>
      <c r="O593" s="905"/>
      <c r="P593" s="906"/>
      <c r="Q593" s="905"/>
      <c r="R593" s="906"/>
      <c r="S593" s="560"/>
      <c r="T593" s="562"/>
      <c r="U593" s="905"/>
      <c r="V593" s="906"/>
      <c r="W593" s="905"/>
      <c r="X593" s="906"/>
      <c r="Y593" s="560"/>
      <c r="Z593" s="562"/>
      <c r="AA593" s="560"/>
      <c r="AB593" s="562"/>
      <c r="AC593" s="560"/>
      <c r="AD593" s="562"/>
      <c r="AG593" s="269">
        <f t="shared" si="107"/>
        <v>1</v>
      </c>
      <c r="AH593" s="410" t="b">
        <f t="shared" si="108"/>
        <v>0</v>
      </c>
      <c r="AI593" s="9" t="str">
        <f t="shared" si="109"/>
        <v/>
      </c>
      <c r="AJ593" s="410" t="b">
        <f t="shared" si="110"/>
        <v>0</v>
      </c>
      <c r="AK593" s="9" t="str">
        <f t="shared" si="111"/>
        <v/>
      </c>
      <c r="AL593" s="410" t="b">
        <f t="shared" si="112"/>
        <v>0</v>
      </c>
      <c r="AM593" s="433">
        <f t="shared" si="113"/>
        <v>0</v>
      </c>
      <c r="AN593" s="434">
        <f t="shared" si="114"/>
        <v>0</v>
      </c>
      <c r="AO593" s="433">
        <f t="shared" si="115"/>
        <v>0</v>
      </c>
      <c r="AP593" s="434">
        <f t="shared" si="116"/>
        <v>0</v>
      </c>
      <c r="AQ593" s="433">
        <f t="shared" si="117"/>
        <v>0</v>
      </c>
      <c r="AR593" s="434">
        <f t="shared" si="118"/>
        <v>0</v>
      </c>
      <c r="AS593" s="433">
        <f t="shared" si="119"/>
        <v>0</v>
      </c>
      <c r="AT593" s="434">
        <f t="shared" si="120"/>
        <v>0</v>
      </c>
      <c r="AU593" s="433">
        <f t="shared" si="121"/>
        <v>0</v>
      </c>
      <c r="AV593" s="434">
        <f t="shared" si="122"/>
        <v>0</v>
      </c>
      <c r="AW593" s="433">
        <f t="shared" si="123"/>
        <v>0</v>
      </c>
      <c r="AX593" s="434">
        <f t="shared" si="124"/>
        <v>0</v>
      </c>
      <c r="AY593" s="424">
        <f t="shared" si="125"/>
        <v>0</v>
      </c>
      <c r="AZ593" s="474">
        <f t="shared" si="126"/>
        <v>0</v>
      </c>
      <c r="BA593" s="424">
        <f t="shared" si="127"/>
        <v>0</v>
      </c>
      <c r="BB593" s="499">
        <f t="shared" si="128"/>
        <v>0</v>
      </c>
      <c r="BC593" s="371">
        <f t="shared" si="129"/>
        <v>0</v>
      </c>
      <c r="BD593" s="290">
        <f t="shared" si="130"/>
        <v>1</v>
      </c>
      <c r="BE593" s="291" t="str">
        <f>IF(BD593=0,"",
IF(SUM($BD$554:BD593)=1,BF593,
IF($BD$674&gt;SUM($BD$554:BD593),_xlfn.CONCAT(", ",BF593),
IF($BD$674=SUM($BD$554:BD593),_xlfn.CONCAT(" y ",BF593)))))</f>
        <v>, 40</v>
      </c>
      <c r="BF593" s="231" t="s">
        <v>6251</v>
      </c>
    </row>
    <row r="594" spans="1:58" ht="54.95" customHeight="1">
      <c r="A594" s="81"/>
      <c r="B594" s="5"/>
      <c r="C594" s="85" t="s">
        <v>145</v>
      </c>
      <c r="D594" s="629" t="str">
        <f>IF(CNGE_2024_M1_Secc1_Sub1!$D82="","",CNGE_2024_M1_Secc1_Sub1!$D82)</f>
        <v>INSTITUTO TECNOLOGICO SUPERIOR DE NARANJOS</v>
      </c>
      <c r="E594" s="630"/>
      <c r="F594" s="631"/>
      <c r="G594" s="560"/>
      <c r="H594" s="561"/>
      <c r="I594" s="561"/>
      <c r="J594" s="562"/>
      <c r="K594" s="560"/>
      <c r="L594" s="561"/>
      <c r="M594" s="561"/>
      <c r="N594" s="562"/>
      <c r="O594" s="905"/>
      <c r="P594" s="906"/>
      <c r="Q594" s="905"/>
      <c r="R594" s="906"/>
      <c r="S594" s="560"/>
      <c r="T594" s="562"/>
      <c r="U594" s="905"/>
      <c r="V594" s="906"/>
      <c r="W594" s="905"/>
      <c r="X594" s="906"/>
      <c r="Y594" s="560"/>
      <c r="Z594" s="562"/>
      <c r="AA594" s="560"/>
      <c r="AB594" s="562"/>
      <c r="AC594" s="560"/>
      <c r="AD594" s="562"/>
      <c r="AG594" s="269">
        <f t="shared" si="107"/>
        <v>1</v>
      </c>
      <c r="AH594" s="410" t="b">
        <f t="shared" si="108"/>
        <v>0</v>
      </c>
      <c r="AI594" s="9" t="str">
        <f t="shared" si="109"/>
        <v/>
      </c>
      <c r="AJ594" s="410" t="b">
        <f t="shared" si="110"/>
        <v>0</v>
      </c>
      <c r="AK594" s="9" t="str">
        <f t="shared" si="111"/>
        <v/>
      </c>
      <c r="AL594" s="410" t="b">
        <f t="shared" si="112"/>
        <v>0</v>
      </c>
      <c r="AM594" s="433">
        <f t="shared" si="113"/>
        <v>0</v>
      </c>
      <c r="AN594" s="434">
        <f t="shared" si="114"/>
        <v>0</v>
      </c>
      <c r="AO594" s="433">
        <f t="shared" si="115"/>
        <v>0</v>
      </c>
      <c r="AP594" s="434">
        <f t="shared" si="116"/>
        <v>0</v>
      </c>
      <c r="AQ594" s="433">
        <f t="shared" si="117"/>
        <v>0</v>
      </c>
      <c r="AR594" s="434">
        <f t="shared" si="118"/>
        <v>0</v>
      </c>
      <c r="AS594" s="433">
        <f t="shared" si="119"/>
        <v>0</v>
      </c>
      <c r="AT594" s="434">
        <f t="shared" si="120"/>
        <v>0</v>
      </c>
      <c r="AU594" s="433">
        <f t="shared" si="121"/>
        <v>0</v>
      </c>
      <c r="AV594" s="434">
        <f t="shared" si="122"/>
        <v>0</v>
      </c>
      <c r="AW594" s="433">
        <f t="shared" si="123"/>
        <v>0</v>
      </c>
      <c r="AX594" s="434">
        <f t="shared" si="124"/>
        <v>0</v>
      </c>
      <c r="AY594" s="424">
        <f t="shared" si="125"/>
        <v>0</v>
      </c>
      <c r="AZ594" s="474">
        <f t="shared" si="126"/>
        <v>0</v>
      </c>
      <c r="BA594" s="424">
        <f t="shared" si="127"/>
        <v>0</v>
      </c>
      <c r="BB594" s="499">
        <f t="shared" si="128"/>
        <v>0</v>
      </c>
      <c r="BC594" s="371">
        <f t="shared" si="129"/>
        <v>0</v>
      </c>
      <c r="BD594" s="290">
        <f t="shared" si="130"/>
        <v>1</v>
      </c>
      <c r="BE594" s="291" t="str">
        <f>IF(BD594=0,"",
IF(SUM($BD$554:BD594)=1,BF594,
IF($BD$674&gt;SUM($BD$554:BD594),_xlfn.CONCAT(", ",BF594),
IF($BD$674=SUM($BD$554:BD594),_xlfn.CONCAT(" y ",BF594)))))</f>
        <v>, 41</v>
      </c>
      <c r="BF594" s="231" t="s">
        <v>6252</v>
      </c>
    </row>
    <row r="595" spans="1:58" ht="54.95" customHeight="1">
      <c r="A595" s="81"/>
      <c r="B595" s="5"/>
      <c r="C595" s="85" t="s">
        <v>146</v>
      </c>
      <c r="D595" s="629" t="str">
        <f>IF(CNGE_2024_M1_Secc1_Sub1!$D83="","",CNGE_2024_M1_Secc1_Sub1!$D83)</f>
        <v>INSTITUTO TECNOLOGICO SUPERIOR DE CHICONTEPEC</v>
      </c>
      <c r="E595" s="630"/>
      <c r="F595" s="631"/>
      <c r="G595" s="560"/>
      <c r="H595" s="561"/>
      <c r="I595" s="561"/>
      <c r="J595" s="562"/>
      <c r="K595" s="560"/>
      <c r="L595" s="561"/>
      <c r="M595" s="561"/>
      <c r="N595" s="562"/>
      <c r="O595" s="905"/>
      <c r="P595" s="906"/>
      <c r="Q595" s="905"/>
      <c r="R595" s="906"/>
      <c r="S595" s="560"/>
      <c r="T595" s="562"/>
      <c r="U595" s="905"/>
      <c r="V595" s="906"/>
      <c r="W595" s="905"/>
      <c r="X595" s="906"/>
      <c r="Y595" s="560"/>
      <c r="Z595" s="562"/>
      <c r="AA595" s="560"/>
      <c r="AB595" s="562"/>
      <c r="AC595" s="560"/>
      <c r="AD595" s="562"/>
      <c r="AG595" s="269">
        <f t="shared" si="107"/>
        <v>1</v>
      </c>
      <c r="AH595" s="410" t="b">
        <f t="shared" si="108"/>
        <v>0</v>
      </c>
      <c r="AI595" s="9" t="str">
        <f t="shared" si="109"/>
        <v/>
      </c>
      <c r="AJ595" s="410" t="b">
        <f t="shared" si="110"/>
        <v>0</v>
      </c>
      <c r="AK595" s="9" t="str">
        <f t="shared" si="111"/>
        <v/>
      </c>
      <c r="AL595" s="410" t="b">
        <f t="shared" si="112"/>
        <v>0</v>
      </c>
      <c r="AM595" s="433">
        <f t="shared" si="113"/>
        <v>0</v>
      </c>
      <c r="AN595" s="434">
        <f t="shared" si="114"/>
        <v>0</v>
      </c>
      <c r="AO595" s="433">
        <f t="shared" si="115"/>
        <v>0</v>
      </c>
      <c r="AP595" s="434">
        <f t="shared" si="116"/>
        <v>0</v>
      </c>
      <c r="AQ595" s="433">
        <f t="shared" si="117"/>
        <v>0</v>
      </c>
      <c r="AR595" s="434">
        <f t="shared" si="118"/>
        <v>0</v>
      </c>
      <c r="AS595" s="433">
        <f t="shared" si="119"/>
        <v>0</v>
      </c>
      <c r="AT595" s="434">
        <f t="shared" si="120"/>
        <v>0</v>
      </c>
      <c r="AU595" s="433">
        <f t="shared" si="121"/>
        <v>0</v>
      </c>
      <c r="AV595" s="434">
        <f t="shared" si="122"/>
        <v>0</v>
      </c>
      <c r="AW595" s="433">
        <f t="shared" si="123"/>
        <v>0</v>
      </c>
      <c r="AX595" s="434">
        <f t="shared" si="124"/>
        <v>0</v>
      </c>
      <c r="AY595" s="424">
        <f t="shared" si="125"/>
        <v>0</v>
      </c>
      <c r="AZ595" s="474">
        <f t="shared" si="126"/>
        <v>0</v>
      </c>
      <c r="BA595" s="424">
        <f t="shared" si="127"/>
        <v>0</v>
      </c>
      <c r="BB595" s="499">
        <f t="shared" si="128"/>
        <v>0</v>
      </c>
      <c r="BC595" s="371">
        <f t="shared" si="129"/>
        <v>0</v>
      </c>
      <c r="BD595" s="290">
        <f t="shared" si="130"/>
        <v>1</v>
      </c>
      <c r="BE595" s="291" t="str">
        <f>IF(BD595=0,"",
IF(SUM($BD$554:BD595)=1,BF595,
IF($BD$674&gt;SUM($BD$554:BD595),_xlfn.CONCAT(", ",BF595),
IF($BD$674=SUM($BD$554:BD595),_xlfn.CONCAT(" y ",BF595)))))</f>
        <v>, 42</v>
      </c>
      <c r="BF595" s="231" t="s">
        <v>6253</v>
      </c>
    </row>
    <row r="596" spans="1:58" ht="60" customHeight="1">
      <c r="A596" s="81"/>
      <c r="B596" s="5"/>
      <c r="C596" s="85" t="s">
        <v>147</v>
      </c>
      <c r="D596" s="629" t="str">
        <f>IF(CNGE_2024_M1_Secc1_Sub1!$D84="","",CNGE_2024_M1_Secc1_Sub1!$D84)</f>
        <v>INSTITUTO TECNOLOGICO SUPERIOR DE MARTINEZ DE LA TORRE</v>
      </c>
      <c r="E596" s="630"/>
      <c r="F596" s="631"/>
      <c r="G596" s="560"/>
      <c r="H596" s="561"/>
      <c r="I596" s="561"/>
      <c r="J596" s="562"/>
      <c r="K596" s="560"/>
      <c r="L596" s="561"/>
      <c r="M596" s="561"/>
      <c r="N596" s="562"/>
      <c r="O596" s="905"/>
      <c r="P596" s="906"/>
      <c r="Q596" s="905"/>
      <c r="R596" s="906"/>
      <c r="S596" s="560"/>
      <c r="T596" s="562"/>
      <c r="U596" s="905"/>
      <c r="V596" s="906"/>
      <c r="W596" s="905"/>
      <c r="X596" s="906"/>
      <c r="Y596" s="560"/>
      <c r="Z596" s="562"/>
      <c r="AA596" s="560"/>
      <c r="AB596" s="562"/>
      <c r="AC596" s="560"/>
      <c r="AD596" s="562"/>
      <c r="AG596" s="269">
        <f t="shared" si="107"/>
        <v>1</v>
      </c>
      <c r="AH596" s="410" t="b">
        <f t="shared" si="108"/>
        <v>0</v>
      </c>
      <c r="AI596" s="9" t="str">
        <f t="shared" si="109"/>
        <v/>
      </c>
      <c r="AJ596" s="410" t="b">
        <f t="shared" si="110"/>
        <v>0</v>
      </c>
      <c r="AK596" s="9" t="str">
        <f t="shared" si="111"/>
        <v/>
      </c>
      <c r="AL596" s="410" t="b">
        <f t="shared" si="112"/>
        <v>0</v>
      </c>
      <c r="AM596" s="433">
        <f t="shared" si="113"/>
        <v>0</v>
      </c>
      <c r="AN596" s="434">
        <f t="shared" si="114"/>
        <v>0</v>
      </c>
      <c r="AO596" s="433">
        <f t="shared" si="115"/>
        <v>0</v>
      </c>
      <c r="AP596" s="434">
        <f t="shared" si="116"/>
        <v>0</v>
      </c>
      <c r="AQ596" s="433">
        <f t="shared" si="117"/>
        <v>0</v>
      </c>
      <c r="AR596" s="434">
        <f t="shared" si="118"/>
        <v>0</v>
      </c>
      <c r="AS596" s="433">
        <f t="shared" si="119"/>
        <v>0</v>
      </c>
      <c r="AT596" s="434">
        <f t="shared" si="120"/>
        <v>0</v>
      </c>
      <c r="AU596" s="433">
        <f t="shared" si="121"/>
        <v>0</v>
      </c>
      <c r="AV596" s="434">
        <f t="shared" si="122"/>
        <v>0</v>
      </c>
      <c r="AW596" s="433">
        <f t="shared" si="123"/>
        <v>0</v>
      </c>
      <c r="AX596" s="434">
        <f t="shared" si="124"/>
        <v>0</v>
      </c>
      <c r="AY596" s="424">
        <f t="shared" si="125"/>
        <v>0</v>
      </c>
      <c r="AZ596" s="474">
        <f t="shared" si="126"/>
        <v>0</v>
      </c>
      <c r="BA596" s="424">
        <f t="shared" si="127"/>
        <v>0</v>
      </c>
      <c r="BB596" s="499">
        <f t="shared" si="128"/>
        <v>0</v>
      </c>
      <c r="BC596" s="371">
        <f t="shared" si="129"/>
        <v>0</v>
      </c>
      <c r="BD596" s="290">
        <f t="shared" si="130"/>
        <v>1</v>
      </c>
      <c r="BE596" s="291" t="str">
        <f>IF(BD596=0,"",
IF(SUM($BD$554:BD596)=1,BF596,
IF($BD$674&gt;SUM($BD$554:BD596),_xlfn.CONCAT(", ",BF596),
IF($BD$674=SUM($BD$554:BD596),_xlfn.CONCAT(" y ",BF596)))))</f>
        <v>, 43</v>
      </c>
      <c r="BF596" s="231" t="s">
        <v>6254</v>
      </c>
    </row>
    <row r="597" spans="1:58" ht="60" customHeight="1">
      <c r="A597" s="81"/>
      <c r="B597" s="5"/>
      <c r="C597" s="85" t="s">
        <v>148</v>
      </c>
      <c r="D597" s="629" t="str">
        <f>IF(CNGE_2024_M1_Secc1_Sub1!$D85="","",CNGE_2024_M1_Secc1_Sub1!$D85)</f>
        <v>INSTITUTO TECNOLOGICO SUPERIOR DE JESUS CARRANZA</v>
      </c>
      <c r="E597" s="630"/>
      <c r="F597" s="631"/>
      <c r="G597" s="560"/>
      <c r="H597" s="561"/>
      <c r="I597" s="561"/>
      <c r="J597" s="562"/>
      <c r="K597" s="560"/>
      <c r="L597" s="561"/>
      <c r="M597" s="561"/>
      <c r="N597" s="562"/>
      <c r="O597" s="905"/>
      <c r="P597" s="906"/>
      <c r="Q597" s="905"/>
      <c r="R597" s="906"/>
      <c r="S597" s="560"/>
      <c r="T597" s="562"/>
      <c r="U597" s="905"/>
      <c r="V597" s="906"/>
      <c r="W597" s="905"/>
      <c r="X597" s="906"/>
      <c r="Y597" s="560"/>
      <c r="Z597" s="562"/>
      <c r="AA597" s="560"/>
      <c r="AB597" s="562"/>
      <c r="AC597" s="560"/>
      <c r="AD597" s="562"/>
      <c r="AG597" s="269">
        <f t="shared" si="107"/>
        <v>1</v>
      </c>
      <c r="AH597" s="410" t="b">
        <f t="shared" si="108"/>
        <v>0</v>
      </c>
      <c r="AI597" s="9" t="str">
        <f t="shared" si="109"/>
        <v/>
      </c>
      <c r="AJ597" s="410" t="b">
        <f t="shared" si="110"/>
        <v>0</v>
      </c>
      <c r="AK597" s="9" t="str">
        <f t="shared" si="111"/>
        <v/>
      </c>
      <c r="AL597" s="410" t="b">
        <f t="shared" si="112"/>
        <v>0</v>
      </c>
      <c r="AM597" s="433">
        <f t="shared" si="113"/>
        <v>0</v>
      </c>
      <c r="AN597" s="434">
        <f t="shared" si="114"/>
        <v>0</v>
      </c>
      <c r="AO597" s="433">
        <f t="shared" si="115"/>
        <v>0</v>
      </c>
      <c r="AP597" s="434">
        <f t="shared" si="116"/>
        <v>0</v>
      </c>
      <c r="AQ597" s="433">
        <f t="shared" si="117"/>
        <v>0</v>
      </c>
      <c r="AR597" s="434">
        <f t="shared" si="118"/>
        <v>0</v>
      </c>
      <c r="AS597" s="433">
        <f t="shared" si="119"/>
        <v>0</v>
      </c>
      <c r="AT597" s="434">
        <f t="shared" si="120"/>
        <v>0</v>
      </c>
      <c r="AU597" s="433">
        <f t="shared" si="121"/>
        <v>0</v>
      </c>
      <c r="AV597" s="434">
        <f t="shared" si="122"/>
        <v>0</v>
      </c>
      <c r="AW597" s="433">
        <f t="shared" si="123"/>
        <v>0</v>
      </c>
      <c r="AX597" s="434">
        <f t="shared" si="124"/>
        <v>0</v>
      </c>
      <c r="AY597" s="424">
        <f t="shared" si="125"/>
        <v>0</v>
      </c>
      <c r="AZ597" s="474">
        <f t="shared" si="126"/>
        <v>0</v>
      </c>
      <c r="BA597" s="424">
        <f t="shared" si="127"/>
        <v>0</v>
      </c>
      <c r="BB597" s="499">
        <f t="shared" si="128"/>
        <v>0</v>
      </c>
      <c r="BC597" s="371">
        <f t="shared" si="129"/>
        <v>0</v>
      </c>
      <c r="BD597" s="290">
        <f t="shared" si="130"/>
        <v>1</v>
      </c>
      <c r="BE597" s="291" t="str">
        <f>IF(BD597=0,"",
IF(SUM($BD$554:BD597)=1,BF597,
IF($BD$674&gt;SUM($BD$554:BD597),_xlfn.CONCAT(", ",BF597),
IF($BD$674=SUM($BD$554:BD597),_xlfn.CONCAT(" y ",BF597)))))</f>
        <v>, 44</v>
      </c>
      <c r="BF597" s="231" t="s">
        <v>6255</v>
      </c>
    </row>
    <row r="598" spans="1:58" ht="60" customHeight="1">
      <c r="A598" s="81"/>
      <c r="B598" s="5"/>
      <c r="C598" s="85" t="s">
        <v>149</v>
      </c>
      <c r="D598" s="629" t="str">
        <f>IF(CNGE_2024_M1_Secc1_Sub1!$D86="","",CNGE_2024_M1_Secc1_Sub1!$D86)</f>
        <v>INSTITUTO TECNOLOGICO SUPERIOR DE RODRIGUEZ CLARA</v>
      </c>
      <c r="E598" s="630"/>
      <c r="F598" s="631"/>
      <c r="G598" s="560"/>
      <c r="H598" s="561"/>
      <c r="I598" s="561"/>
      <c r="J598" s="562"/>
      <c r="K598" s="560"/>
      <c r="L598" s="561"/>
      <c r="M598" s="561"/>
      <c r="N598" s="562"/>
      <c r="O598" s="905"/>
      <c r="P598" s="906"/>
      <c r="Q598" s="905"/>
      <c r="R598" s="906"/>
      <c r="S598" s="560"/>
      <c r="T598" s="562"/>
      <c r="U598" s="905"/>
      <c r="V598" s="906"/>
      <c r="W598" s="905"/>
      <c r="X598" s="906"/>
      <c r="Y598" s="560"/>
      <c r="Z598" s="562"/>
      <c r="AA598" s="560"/>
      <c r="AB598" s="562"/>
      <c r="AC598" s="560"/>
      <c r="AD598" s="562"/>
      <c r="AG598" s="269">
        <f t="shared" si="107"/>
        <v>1</v>
      </c>
      <c r="AH598" s="410" t="b">
        <f t="shared" si="108"/>
        <v>0</v>
      </c>
      <c r="AI598" s="9" t="str">
        <f t="shared" si="109"/>
        <v/>
      </c>
      <c r="AJ598" s="410" t="b">
        <f t="shared" si="110"/>
        <v>0</v>
      </c>
      <c r="AK598" s="9" t="str">
        <f t="shared" si="111"/>
        <v/>
      </c>
      <c r="AL598" s="410" t="b">
        <f t="shared" si="112"/>
        <v>0</v>
      </c>
      <c r="AM598" s="433">
        <f t="shared" si="113"/>
        <v>0</v>
      </c>
      <c r="AN598" s="434">
        <f t="shared" si="114"/>
        <v>0</v>
      </c>
      <c r="AO598" s="433">
        <f t="shared" si="115"/>
        <v>0</v>
      </c>
      <c r="AP598" s="434">
        <f t="shared" si="116"/>
        <v>0</v>
      </c>
      <c r="AQ598" s="433">
        <f t="shared" si="117"/>
        <v>0</v>
      </c>
      <c r="AR598" s="434">
        <f t="shared" si="118"/>
        <v>0</v>
      </c>
      <c r="AS598" s="433">
        <f t="shared" si="119"/>
        <v>0</v>
      </c>
      <c r="AT598" s="434">
        <f t="shared" si="120"/>
        <v>0</v>
      </c>
      <c r="AU598" s="433">
        <f t="shared" si="121"/>
        <v>0</v>
      </c>
      <c r="AV598" s="434">
        <f t="shared" si="122"/>
        <v>0</v>
      </c>
      <c r="AW598" s="433">
        <f t="shared" si="123"/>
        <v>0</v>
      </c>
      <c r="AX598" s="434">
        <f t="shared" si="124"/>
        <v>0</v>
      </c>
      <c r="AY598" s="424">
        <f t="shared" si="125"/>
        <v>0</v>
      </c>
      <c r="AZ598" s="474">
        <f t="shared" si="126"/>
        <v>0</v>
      </c>
      <c r="BA598" s="424">
        <f t="shared" si="127"/>
        <v>0</v>
      </c>
      <c r="BB598" s="499">
        <f t="shared" si="128"/>
        <v>0</v>
      </c>
      <c r="BC598" s="371">
        <f t="shared" si="129"/>
        <v>0</v>
      </c>
      <c r="BD598" s="290">
        <f t="shared" si="130"/>
        <v>1</v>
      </c>
      <c r="BE598" s="291" t="str">
        <f>IF(BD598=0,"",
IF(SUM($BD$554:BD598)=1,BF598,
IF($BD$674&gt;SUM($BD$554:BD598),_xlfn.CONCAT(", ",BF598),
IF($BD$674=SUM($BD$554:BD598),_xlfn.CONCAT(" y ",BF598)))))</f>
        <v>, 45</v>
      </c>
      <c r="BF598" s="231" t="s">
        <v>6256</v>
      </c>
    </row>
    <row r="599" spans="1:58" ht="54.95" customHeight="1">
      <c r="A599" s="81"/>
      <c r="B599" s="5"/>
      <c r="C599" s="85" t="s">
        <v>150</v>
      </c>
      <c r="D599" s="629" t="str">
        <f>IF(CNGE_2024_M1_Secc1_Sub1!$D87="","",CNGE_2024_M1_Secc1_Sub1!$D87)</f>
        <v>INSTITUTO VERACRUZANO DE EDUCACION PARA LOS ADULTOS</v>
      </c>
      <c r="E599" s="630"/>
      <c r="F599" s="631"/>
      <c r="G599" s="560"/>
      <c r="H599" s="561"/>
      <c r="I599" s="561"/>
      <c r="J599" s="562"/>
      <c r="K599" s="560"/>
      <c r="L599" s="561"/>
      <c r="M599" s="561"/>
      <c r="N599" s="562"/>
      <c r="O599" s="905"/>
      <c r="P599" s="906"/>
      <c r="Q599" s="905"/>
      <c r="R599" s="906"/>
      <c r="S599" s="560"/>
      <c r="T599" s="562"/>
      <c r="U599" s="905"/>
      <c r="V599" s="906"/>
      <c r="W599" s="905"/>
      <c r="X599" s="906"/>
      <c r="Y599" s="560"/>
      <c r="Z599" s="562"/>
      <c r="AA599" s="560"/>
      <c r="AB599" s="562"/>
      <c r="AC599" s="560"/>
      <c r="AD599" s="562"/>
      <c r="AG599" s="269">
        <f t="shared" si="107"/>
        <v>1</v>
      </c>
      <c r="AH599" s="410" t="b">
        <f t="shared" si="108"/>
        <v>0</v>
      </c>
      <c r="AI599" s="9" t="str">
        <f t="shared" si="109"/>
        <v/>
      </c>
      <c r="AJ599" s="410" t="b">
        <f t="shared" si="110"/>
        <v>0</v>
      </c>
      <c r="AK599" s="9" t="str">
        <f t="shared" si="111"/>
        <v/>
      </c>
      <c r="AL599" s="410" t="b">
        <f t="shared" si="112"/>
        <v>0</v>
      </c>
      <c r="AM599" s="433">
        <f t="shared" si="113"/>
        <v>0</v>
      </c>
      <c r="AN599" s="434">
        <f t="shared" si="114"/>
        <v>0</v>
      </c>
      <c r="AO599" s="433">
        <f t="shared" si="115"/>
        <v>0</v>
      </c>
      <c r="AP599" s="434">
        <f t="shared" si="116"/>
        <v>0</v>
      </c>
      <c r="AQ599" s="433">
        <f t="shared" si="117"/>
        <v>0</v>
      </c>
      <c r="AR599" s="434">
        <f t="shared" si="118"/>
        <v>0</v>
      </c>
      <c r="AS599" s="433">
        <f t="shared" si="119"/>
        <v>0</v>
      </c>
      <c r="AT599" s="434">
        <f t="shared" si="120"/>
        <v>0</v>
      </c>
      <c r="AU599" s="433">
        <f t="shared" si="121"/>
        <v>0</v>
      </c>
      <c r="AV599" s="434">
        <f t="shared" si="122"/>
        <v>0</v>
      </c>
      <c r="AW599" s="433">
        <f t="shared" si="123"/>
        <v>0</v>
      </c>
      <c r="AX599" s="434">
        <f t="shared" si="124"/>
        <v>0</v>
      </c>
      <c r="AY599" s="424">
        <f t="shared" si="125"/>
        <v>0</v>
      </c>
      <c r="AZ599" s="474">
        <f t="shared" si="126"/>
        <v>0</v>
      </c>
      <c r="BA599" s="424">
        <f t="shared" si="127"/>
        <v>0</v>
      </c>
      <c r="BB599" s="499">
        <f t="shared" si="128"/>
        <v>0</v>
      </c>
      <c r="BC599" s="371">
        <f t="shared" si="129"/>
        <v>0</v>
      </c>
      <c r="BD599" s="290">
        <f t="shared" si="130"/>
        <v>1</v>
      </c>
      <c r="BE599" s="291" t="str">
        <f>IF(BD599=0,"",
IF(SUM($BD$554:BD599)=1,BF599,
IF($BD$674&gt;SUM($BD$554:BD599),_xlfn.CONCAT(", ",BF599),
IF($BD$674=SUM($BD$554:BD599),_xlfn.CONCAT(" y ",BF599)))))</f>
        <v>, 46</v>
      </c>
      <c r="BF599" s="231" t="s">
        <v>6257</v>
      </c>
    </row>
    <row r="600" spans="1:58" ht="60" customHeight="1">
      <c r="A600" s="81"/>
      <c r="B600" s="5"/>
      <c r="C600" s="85" t="s">
        <v>151</v>
      </c>
      <c r="D600" s="629" t="str">
        <f>IF(CNGE_2024_M1_Secc1_Sub1!$D88="","",CNGE_2024_M1_Secc1_Sub1!$D88)</f>
        <v>COLEGIO NACIONAL DE EDUCACION PROFESIONAL TECNICA</v>
      </c>
      <c r="E600" s="630"/>
      <c r="F600" s="631"/>
      <c r="G600" s="560"/>
      <c r="H600" s="561"/>
      <c r="I600" s="561"/>
      <c r="J600" s="562"/>
      <c r="K600" s="560"/>
      <c r="L600" s="561"/>
      <c r="M600" s="561"/>
      <c r="N600" s="562"/>
      <c r="O600" s="905"/>
      <c r="P600" s="906"/>
      <c r="Q600" s="905"/>
      <c r="R600" s="906"/>
      <c r="S600" s="560"/>
      <c r="T600" s="562"/>
      <c r="U600" s="905"/>
      <c r="V600" s="906"/>
      <c r="W600" s="905"/>
      <c r="X600" s="906"/>
      <c r="Y600" s="560"/>
      <c r="Z600" s="562"/>
      <c r="AA600" s="560"/>
      <c r="AB600" s="562"/>
      <c r="AC600" s="560"/>
      <c r="AD600" s="562"/>
      <c r="AG600" s="269">
        <f t="shared" si="107"/>
        <v>1</v>
      </c>
      <c r="AH600" s="410" t="b">
        <f t="shared" si="108"/>
        <v>0</v>
      </c>
      <c r="AI600" s="9" t="str">
        <f t="shared" si="109"/>
        <v/>
      </c>
      <c r="AJ600" s="410" t="b">
        <f t="shared" si="110"/>
        <v>0</v>
      </c>
      <c r="AK600" s="9" t="str">
        <f t="shared" si="111"/>
        <v/>
      </c>
      <c r="AL600" s="410" t="b">
        <f t="shared" si="112"/>
        <v>0</v>
      </c>
      <c r="AM600" s="433">
        <f t="shared" si="113"/>
        <v>0</v>
      </c>
      <c r="AN600" s="434">
        <f t="shared" si="114"/>
        <v>0</v>
      </c>
      <c r="AO600" s="433">
        <f t="shared" si="115"/>
        <v>0</v>
      </c>
      <c r="AP600" s="434">
        <f t="shared" si="116"/>
        <v>0</v>
      </c>
      <c r="AQ600" s="433">
        <f t="shared" si="117"/>
        <v>0</v>
      </c>
      <c r="AR600" s="434">
        <f t="shared" si="118"/>
        <v>0</v>
      </c>
      <c r="AS600" s="433">
        <f t="shared" si="119"/>
        <v>0</v>
      </c>
      <c r="AT600" s="434">
        <f t="shared" si="120"/>
        <v>0</v>
      </c>
      <c r="AU600" s="433">
        <f t="shared" si="121"/>
        <v>0</v>
      </c>
      <c r="AV600" s="434">
        <f t="shared" si="122"/>
        <v>0</v>
      </c>
      <c r="AW600" s="433">
        <f t="shared" si="123"/>
        <v>0</v>
      </c>
      <c r="AX600" s="434">
        <f t="shared" si="124"/>
        <v>0</v>
      </c>
      <c r="AY600" s="424">
        <f t="shared" si="125"/>
        <v>0</v>
      </c>
      <c r="AZ600" s="474">
        <f t="shared" si="126"/>
        <v>0</v>
      </c>
      <c r="BA600" s="424">
        <f t="shared" si="127"/>
        <v>0</v>
      </c>
      <c r="BB600" s="499">
        <f t="shared" si="128"/>
        <v>0</v>
      </c>
      <c r="BC600" s="371">
        <f t="shared" si="129"/>
        <v>0</v>
      </c>
      <c r="BD600" s="290">
        <f t="shared" si="130"/>
        <v>1</v>
      </c>
      <c r="BE600" s="291" t="str">
        <f>IF(BD600=0,"",
IF(SUM($BD$554:BD600)=1,BF600,
IF($BD$674&gt;SUM($BD$554:BD600),_xlfn.CONCAT(", ",BF600),
IF($BD$674=SUM($BD$554:BD600),_xlfn.CONCAT(" y ",BF600)))))</f>
        <v>, 47</v>
      </c>
      <c r="BF600" s="231" t="s">
        <v>6258</v>
      </c>
    </row>
    <row r="601" spans="1:58" ht="45" customHeight="1">
      <c r="A601" s="81"/>
      <c r="B601" s="5"/>
      <c r="C601" s="85" t="s">
        <v>152</v>
      </c>
      <c r="D601" s="629" t="str">
        <f>IF(CNGE_2024_M1_Secc1_Sub1!$D89="","",CNGE_2024_M1_Secc1_Sub1!$D89)</f>
        <v>UNIVERSIDAD TECNOLOGICA DEL SURESTE</v>
      </c>
      <c r="E601" s="630"/>
      <c r="F601" s="631"/>
      <c r="G601" s="560"/>
      <c r="H601" s="561"/>
      <c r="I601" s="561"/>
      <c r="J601" s="562"/>
      <c r="K601" s="560"/>
      <c r="L601" s="561"/>
      <c r="M601" s="561"/>
      <c r="N601" s="562"/>
      <c r="O601" s="905"/>
      <c r="P601" s="906"/>
      <c r="Q601" s="905"/>
      <c r="R601" s="906"/>
      <c r="S601" s="560"/>
      <c r="T601" s="562"/>
      <c r="U601" s="905"/>
      <c r="V601" s="906"/>
      <c r="W601" s="905"/>
      <c r="X601" s="906"/>
      <c r="Y601" s="560"/>
      <c r="Z601" s="562"/>
      <c r="AA601" s="560"/>
      <c r="AB601" s="562"/>
      <c r="AC601" s="560"/>
      <c r="AD601" s="562"/>
      <c r="AG601" s="269">
        <f t="shared" si="107"/>
        <v>1</v>
      </c>
      <c r="AH601" s="410" t="b">
        <f t="shared" si="108"/>
        <v>0</v>
      </c>
      <c r="AI601" s="9" t="str">
        <f t="shared" si="109"/>
        <v/>
      </c>
      <c r="AJ601" s="410" t="b">
        <f t="shared" si="110"/>
        <v>0</v>
      </c>
      <c r="AK601" s="9" t="str">
        <f t="shared" si="111"/>
        <v/>
      </c>
      <c r="AL601" s="410" t="b">
        <f t="shared" si="112"/>
        <v>0</v>
      </c>
      <c r="AM601" s="433">
        <f t="shared" si="113"/>
        <v>0</v>
      </c>
      <c r="AN601" s="434">
        <f t="shared" si="114"/>
        <v>0</v>
      </c>
      <c r="AO601" s="433">
        <f t="shared" si="115"/>
        <v>0</v>
      </c>
      <c r="AP601" s="434">
        <f t="shared" si="116"/>
        <v>0</v>
      </c>
      <c r="AQ601" s="433">
        <f t="shared" si="117"/>
        <v>0</v>
      </c>
      <c r="AR601" s="434">
        <f t="shared" si="118"/>
        <v>0</v>
      </c>
      <c r="AS601" s="433">
        <f t="shared" si="119"/>
        <v>0</v>
      </c>
      <c r="AT601" s="434">
        <f t="shared" si="120"/>
        <v>0</v>
      </c>
      <c r="AU601" s="433">
        <f t="shared" si="121"/>
        <v>0</v>
      </c>
      <c r="AV601" s="434">
        <f t="shared" si="122"/>
        <v>0</v>
      </c>
      <c r="AW601" s="433">
        <f t="shared" si="123"/>
        <v>0</v>
      </c>
      <c r="AX601" s="434">
        <f t="shared" si="124"/>
        <v>0</v>
      </c>
      <c r="AY601" s="424">
        <f t="shared" si="125"/>
        <v>0</v>
      </c>
      <c r="AZ601" s="474">
        <f t="shared" si="126"/>
        <v>0</v>
      </c>
      <c r="BA601" s="424">
        <f t="shared" si="127"/>
        <v>0</v>
      </c>
      <c r="BB601" s="499">
        <f t="shared" si="128"/>
        <v>0</v>
      </c>
      <c r="BC601" s="371">
        <f t="shared" si="129"/>
        <v>0</v>
      </c>
      <c r="BD601" s="290">
        <f t="shared" si="130"/>
        <v>1</v>
      </c>
      <c r="BE601" s="291" t="str">
        <f>IF(BD601=0,"",
IF(SUM($BD$554:BD601)=1,BF601,
IF($BD$674&gt;SUM($BD$554:BD601),_xlfn.CONCAT(", ",BF601),
IF($BD$674=SUM($BD$554:BD601),_xlfn.CONCAT(" y ",BF601)))))</f>
        <v>, 48</v>
      </c>
      <c r="BF601" s="231" t="s">
        <v>6259</v>
      </c>
    </row>
    <row r="602" spans="1:58" ht="45" customHeight="1">
      <c r="A602" s="81"/>
      <c r="B602" s="5"/>
      <c r="C602" s="85" t="s">
        <v>153</v>
      </c>
      <c r="D602" s="629" t="str">
        <f>IF(CNGE_2024_M1_Secc1_Sub1!$D90="","",CNGE_2024_M1_Secc1_Sub1!$D90)</f>
        <v>UNIVERSIDAD TECNOLOGICA DEL CENTRO</v>
      </c>
      <c r="E602" s="630"/>
      <c r="F602" s="631"/>
      <c r="G602" s="560"/>
      <c r="H602" s="561"/>
      <c r="I602" s="561"/>
      <c r="J602" s="562"/>
      <c r="K602" s="560"/>
      <c r="L602" s="561"/>
      <c r="M602" s="561"/>
      <c r="N602" s="562"/>
      <c r="O602" s="905"/>
      <c r="P602" s="906"/>
      <c r="Q602" s="905"/>
      <c r="R602" s="906"/>
      <c r="S602" s="560"/>
      <c r="T602" s="562"/>
      <c r="U602" s="905"/>
      <c r="V602" s="906"/>
      <c r="W602" s="905"/>
      <c r="X602" s="906"/>
      <c r="Y602" s="560"/>
      <c r="Z602" s="562"/>
      <c r="AA602" s="560"/>
      <c r="AB602" s="562"/>
      <c r="AC602" s="560"/>
      <c r="AD602" s="562"/>
      <c r="AG602" s="269">
        <f t="shared" si="107"/>
        <v>1</v>
      </c>
      <c r="AH602" s="410" t="b">
        <f t="shared" si="108"/>
        <v>0</v>
      </c>
      <c r="AI602" s="9" t="str">
        <f t="shared" si="109"/>
        <v/>
      </c>
      <c r="AJ602" s="410" t="b">
        <f t="shared" si="110"/>
        <v>0</v>
      </c>
      <c r="AK602" s="9" t="str">
        <f t="shared" si="111"/>
        <v/>
      </c>
      <c r="AL602" s="410" t="b">
        <f t="shared" si="112"/>
        <v>0</v>
      </c>
      <c r="AM602" s="433">
        <f t="shared" si="113"/>
        <v>0</v>
      </c>
      <c r="AN602" s="434">
        <f t="shared" si="114"/>
        <v>0</v>
      </c>
      <c r="AO602" s="433">
        <f t="shared" si="115"/>
        <v>0</v>
      </c>
      <c r="AP602" s="434">
        <f t="shared" si="116"/>
        <v>0</v>
      </c>
      <c r="AQ602" s="433">
        <f t="shared" si="117"/>
        <v>0</v>
      </c>
      <c r="AR602" s="434">
        <f t="shared" si="118"/>
        <v>0</v>
      </c>
      <c r="AS602" s="433">
        <f t="shared" si="119"/>
        <v>0</v>
      </c>
      <c r="AT602" s="434">
        <f t="shared" si="120"/>
        <v>0</v>
      </c>
      <c r="AU602" s="433">
        <f t="shared" si="121"/>
        <v>0</v>
      </c>
      <c r="AV602" s="434">
        <f t="shared" si="122"/>
        <v>0</v>
      </c>
      <c r="AW602" s="433">
        <f t="shared" si="123"/>
        <v>0</v>
      </c>
      <c r="AX602" s="434">
        <f t="shared" si="124"/>
        <v>0</v>
      </c>
      <c r="AY602" s="424">
        <f t="shared" si="125"/>
        <v>0</v>
      </c>
      <c r="AZ602" s="474">
        <f t="shared" si="126"/>
        <v>0</v>
      </c>
      <c r="BA602" s="424">
        <f t="shared" si="127"/>
        <v>0</v>
      </c>
      <c r="BB602" s="499">
        <f t="shared" si="128"/>
        <v>0</v>
      </c>
      <c r="BC602" s="371">
        <f t="shared" si="129"/>
        <v>0</v>
      </c>
      <c r="BD602" s="290">
        <f t="shared" si="130"/>
        <v>1</v>
      </c>
      <c r="BE602" s="291" t="str">
        <f>IF(BD602=0,"",
IF(SUM($BD$554:BD602)=1,BF602,
IF($BD$674&gt;SUM($BD$554:BD602),_xlfn.CONCAT(", ",BF602),
IF($BD$674=SUM($BD$554:BD602),_xlfn.CONCAT(" y ",BF602)))))</f>
        <v>, 49</v>
      </c>
      <c r="BF602" s="231" t="s">
        <v>6260</v>
      </c>
    </row>
    <row r="603" spans="1:58" ht="54.95" customHeight="1">
      <c r="A603" s="81"/>
      <c r="B603" s="5"/>
      <c r="C603" s="85" t="s">
        <v>154</v>
      </c>
      <c r="D603" s="629" t="str">
        <f>IF(CNGE_2024_M1_Secc1_Sub1!$D91="","",CNGE_2024_M1_Secc1_Sub1!$D91)</f>
        <v>UNIVERSIDAD TECNOLOGICA DE GUTIERREZ ZAMORA</v>
      </c>
      <c r="E603" s="630"/>
      <c r="F603" s="631"/>
      <c r="G603" s="560"/>
      <c r="H603" s="561"/>
      <c r="I603" s="561"/>
      <c r="J603" s="562"/>
      <c r="K603" s="560"/>
      <c r="L603" s="561"/>
      <c r="M603" s="561"/>
      <c r="N603" s="562"/>
      <c r="O603" s="905"/>
      <c r="P603" s="906"/>
      <c r="Q603" s="905"/>
      <c r="R603" s="906"/>
      <c r="S603" s="560"/>
      <c r="T603" s="562"/>
      <c r="U603" s="905"/>
      <c r="V603" s="906"/>
      <c r="W603" s="905"/>
      <c r="X603" s="906"/>
      <c r="Y603" s="560"/>
      <c r="Z603" s="562"/>
      <c r="AA603" s="560"/>
      <c r="AB603" s="562"/>
      <c r="AC603" s="560"/>
      <c r="AD603" s="562"/>
      <c r="AG603" s="269">
        <f t="shared" si="107"/>
        <v>1</v>
      </c>
      <c r="AH603" s="410" t="b">
        <f t="shared" si="108"/>
        <v>0</v>
      </c>
      <c r="AI603" s="9" t="str">
        <f t="shared" si="109"/>
        <v/>
      </c>
      <c r="AJ603" s="410" t="b">
        <f t="shared" si="110"/>
        <v>0</v>
      </c>
      <c r="AK603" s="9" t="str">
        <f t="shared" si="111"/>
        <v/>
      </c>
      <c r="AL603" s="410" t="b">
        <f t="shared" si="112"/>
        <v>0</v>
      </c>
      <c r="AM603" s="433">
        <f t="shared" si="113"/>
        <v>0</v>
      </c>
      <c r="AN603" s="434">
        <f t="shared" si="114"/>
        <v>0</v>
      </c>
      <c r="AO603" s="433">
        <f t="shared" si="115"/>
        <v>0</v>
      </c>
      <c r="AP603" s="434">
        <f t="shared" si="116"/>
        <v>0</v>
      </c>
      <c r="AQ603" s="433">
        <f t="shared" si="117"/>
        <v>0</v>
      </c>
      <c r="AR603" s="434">
        <f t="shared" si="118"/>
        <v>0</v>
      </c>
      <c r="AS603" s="433">
        <f t="shared" si="119"/>
        <v>0</v>
      </c>
      <c r="AT603" s="434">
        <f t="shared" si="120"/>
        <v>0</v>
      </c>
      <c r="AU603" s="433">
        <f t="shared" si="121"/>
        <v>0</v>
      </c>
      <c r="AV603" s="434">
        <f t="shared" si="122"/>
        <v>0</v>
      </c>
      <c r="AW603" s="433">
        <f t="shared" si="123"/>
        <v>0</v>
      </c>
      <c r="AX603" s="434">
        <f t="shared" si="124"/>
        <v>0</v>
      </c>
      <c r="AY603" s="424">
        <f t="shared" si="125"/>
        <v>0</v>
      </c>
      <c r="AZ603" s="474">
        <f t="shared" si="126"/>
        <v>0</v>
      </c>
      <c r="BA603" s="424">
        <f t="shared" si="127"/>
        <v>0</v>
      </c>
      <c r="BB603" s="499">
        <f t="shared" si="128"/>
        <v>0</v>
      </c>
      <c r="BC603" s="371">
        <f t="shared" si="129"/>
        <v>0</v>
      </c>
      <c r="BD603" s="290">
        <f t="shared" si="130"/>
        <v>1</v>
      </c>
      <c r="BE603" s="291" t="str">
        <f>IF(BD603=0,"",
IF(SUM($BD$554:BD603)=1,BF603,
IF($BD$674&gt;SUM($BD$554:BD603),_xlfn.CONCAT(", ",BF603),
IF($BD$674=SUM($BD$554:BD603),_xlfn.CONCAT(" y ",BF603)))))</f>
        <v>, 50</v>
      </c>
      <c r="BF603" s="231" t="s">
        <v>6261</v>
      </c>
    </row>
    <row r="604" spans="1:58" ht="75" customHeight="1">
      <c r="A604" s="81"/>
      <c r="B604" s="5"/>
      <c r="C604" s="85" t="s">
        <v>155</v>
      </c>
      <c r="D604" s="629" t="str">
        <f>IF(CNGE_2024_M1_Secc1_Sub1!$D92="","",CNGE_2024_M1_Secc1_Sub1!$D92)</f>
        <v>CONSEJO VERACRUZANO DE INVESTIGACION CIENTIFICA Y DESARROLLO TECNOLOGICO</v>
      </c>
      <c r="E604" s="630"/>
      <c r="F604" s="631"/>
      <c r="G604" s="560"/>
      <c r="H604" s="561"/>
      <c r="I604" s="561"/>
      <c r="J604" s="562"/>
      <c r="K604" s="560"/>
      <c r="L604" s="561"/>
      <c r="M604" s="561"/>
      <c r="N604" s="562"/>
      <c r="O604" s="905"/>
      <c r="P604" s="906"/>
      <c r="Q604" s="905"/>
      <c r="R604" s="906"/>
      <c r="S604" s="560"/>
      <c r="T604" s="562"/>
      <c r="U604" s="905"/>
      <c r="V604" s="906"/>
      <c r="W604" s="905"/>
      <c r="X604" s="906"/>
      <c r="Y604" s="560"/>
      <c r="Z604" s="562"/>
      <c r="AA604" s="560"/>
      <c r="AB604" s="562"/>
      <c r="AC604" s="560"/>
      <c r="AD604" s="562"/>
      <c r="AG604" s="269">
        <f t="shared" si="107"/>
        <v>1</v>
      </c>
      <c r="AH604" s="410" t="b">
        <f t="shared" si="108"/>
        <v>0</v>
      </c>
      <c r="AI604" s="9" t="str">
        <f t="shared" si="109"/>
        <v/>
      </c>
      <c r="AJ604" s="410" t="b">
        <f t="shared" si="110"/>
        <v>0</v>
      </c>
      <c r="AK604" s="9" t="str">
        <f t="shared" si="111"/>
        <v/>
      </c>
      <c r="AL604" s="410" t="b">
        <f t="shared" si="112"/>
        <v>0</v>
      </c>
      <c r="AM604" s="433">
        <f t="shared" si="113"/>
        <v>0</v>
      </c>
      <c r="AN604" s="434">
        <f t="shared" si="114"/>
        <v>0</v>
      </c>
      <c r="AO604" s="433">
        <f t="shared" si="115"/>
        <v>0</v>
      </c>
      <c r="AP604" s="434">
        <f t="shared" si="116"/>
        <v>0</v>
      </c>
      <c r="AQ604" s="433">
        <f t="shared" si="117"/>
        <v>0</v>
      </c>
      <c r="AR604" s="434">
        <f t="shared" si="118"/>
        <v>0</v>
      </c>
      <c r="AS604" s="433">
        <f t="shared" si="119"/>
        <v>0</v>
      </c>
      <c r="AT604" s="434">
        <f t="shared" si="120"/>
        <v>0</v>
      </c>
      <c r="AU604" s="433">
        <f t="shared" si="121"/>
        <v>0</v>
      </c>
      <c r="AV604" s="434">
        <f t="shared" si="122"/>
        <v>0</v>
      </c>
      <c r="AW604" s="433">
        <f t="shared" si="123"/>
        <v>0</v>
      </c>
      <c r="AX604" s="434">
        <f t="shared" si="124"/>
        <v>0</v>
      </c>
      <c r="AY604" s="424">
        <f t="shared" si="125"/>
        <v>0</v>
      </c>
      <c r="AZ604" s="474">
        <f t="shared" si="126"/>
        <v>0</v>
      </c>
      <c r="BA604" s="424">
        <f t="shared" si="127"/>
        <v>0</v>
      </c>
      <c r="BB604" s="499">
        <f t="shared" si="128"/>
        <v>0</v>
      </c>
      <c r="BC604" s="371">
        <f t="shared" si="129"/>
        <v>0</v>
      </c>
      <c r="BD604" s="290">
        <f t="shared" si="130"/>
        <v>1</v>
      </c>
      <c r="BE604" s="291" t="str">
        <f>IF(BD604=0,"",
IF(SUM($BD$554:BD604)=1,BF604,
IF($BD$674&gt;SUM($BD$554:BD604),_xlfn.CONCAT(", ",BF604),
IF($BD$674=SUM($BD$554:BD604),_xlfn.CONCAT(" y ",BF604)))))</f>
        <v>, 51</v>
      </c>
      <c r="BF604" s="231" t="s">
        <v>6262</v>
      </c>
    </row>
    <row r="605" spans="1:58" ht="54.95" customHeight="1">
      <c r="A605" s="81"/>
      <c r="B605" s="5"/>
      <c r="C605" s="85" t="s">
        <v>156</v>
      </c>
      <c r="D605" s="629" t="str">
        <f>IF(CNGE_2024_M1_Secc1_Sub1!$D93="","",CNGE_2024_M1_Secc1_Sub1!$D93)</f>
        <v>COLEGIO DE ESTUDIOS CIENTIFICOS Y TECNOLOGICOS</v>
      </c>
      <c r="E605" s="630"/>
      <c r="F605" s="631"/>
      <c r="G605" s="560"/>
      <c r="H605" s="561"/>
      <c r="I605" s="561"/>
      <c r="J605" s="562"/>
      <c r="K605" s="560"/>
      <c r="L605" s="561"/>
      <c r="M605" s="561"/>
      <c r="N605" s="562"/>
      <c r="O605" s="905"/>
      <c r="P605" s="906"/>
      <c r="Q605" s="905"/>
      <c r="R605" s="906"/>
      <c r="S605" s="560"/>
      <c r="T605" s="562"/>
      <c r="U605" s="905"/>
      <c r="V605" s="906"/>
      <c r="W605" s="905"/>
      <c r="X605" s="906"/>
      <c r="Y605" s="560"/>
      <c r="Z605" s="562"/>
      <c r="AA605" s="560"/>
      <c r="AB605" s="562"/>
      <c r="AC605" s="560"/>
      <c r="AD605" s="562"/>
      <c r="AG605" s="269">
        <f t="shared" si="107"/>
        <v>1</v>
      </c>
      <c r="AH605" s="410" t="b">
        <f t="shared" si="108"/>
        <v>0</v>
      </c>
      <c r="AI605" s="9" t="str">
        <f t="shared" si="109"/>
        <v/>
      </c>
      <c r="AJ605" s="410" t="b">
        <f t="shared" si="110"/>
        <v>0</v>
      </c>
      <c r="AK605" s="9" t="str">
        <f t="shared" si="111"/>
        <v/>
      </c>
      <c r="AL605" s="410" t="b">
        <f t="shared" si="112"/>
        <v>0</v>
      </c>
      <c r="AM605" s="433">
        <f t="shared" si="113"/>
        <v>0</v>
      </c>
      <c r="AN605" s="434">
        <f t="shared" si="114"/>
        <v>0</v>
      </c>
      <c r="AO605" s="433">
        <f t="shared" si="115"/>
        <v>0</v>
      </c>
      <c r="AP605" s="434">
        <f t="shared" si="116"/>
        <v>0</v>
      </c>
      <c r="AQ605" s="433">
        <f t="shared" si="117"/>
        <v>0</v>
      </c>
      <c r="AR605" s="434">
        <f t="shared" si="118"/>
        <v>0</v>
      </c>
      <c r="AS605" s="433">
        <f t="shared" si="119"/>
        <v>0</v>
      </c>
      <c r="AT605" s="434">
        <f t="shared" si="120"/>
        <v>0</v>
      </c>
      <c r="AU605" s="433">
        <f t="shared" si="121"/>
        <v>0</v>
      </c>
      <c r="AV605" s="434">
        <f t="shared" si="122"/>
        <v>0</v>
      </c>
      <c r="AW605" s="433">
        <f t="shared" si="123"/>
        <v>0</v>
      </c>
      <c r="AX605" s="434">
        <f t="shared" si="124"/>
        <v>0</v>
      </c>
      <c r="AY605" s="424">
        <f t="shared" si="125"/>
        <v>0</v>
      </c>
      <c r="AZ605" s="474">
        <f t="shared" si="126"/>
        <v>0</v>
      </c>
      <c r="BA605" s="424">
        <f t="shared" si="127"/>
        <v>0</v>
      </c>
      <c r="BB605" s="499">
        <f t="shared" si="128"/>
        <v>0</v>
      </c>
      <c r="BC605" s="371">
        <f t="shared" si="129"/>
        <v>0</v>
      </c>
      <c r="BD605" s="290">
        <f t="shared" si="130"/>
        <v>1</v>
      </c>
      <c r="BE605" s="291" t="str">
        <f>IF(BD605=0,"",
IF(SUM($BD$554:BD605)=1,BF605,
IF($BD$674&gt;SUM($BD$554:BD605),_xlfn.CONCAT(", ",BF605),
IF($BD$674=SUM($BD$554:BD605),_xlfn.CONCAT(" y ",BF605)))))</f>
        <v>, 52</v>
      </c>
      <c r="BF605" s="231" t="s">
        <v>6263</v>
      </c>
    </row>
    <row r="606" spans="1:58" ht="30" customHeight="1">
      <c r="A606" s="81"/>
      <c r="B606" s="5"/>
      <c r="C606" s="85" t="s">
        <v>157</v>
      </c>
      <c r="D606" s="629" t="str">
        <f>IF(CNGE_2024_M1_Secc1_Sub1!$D94="","",CNGE_2024_M1_Secc1_Sub1!$D94)</f>
        <v>COLEGIO DE VERACRUZ</v>
      </c>
      <c r="E606" s="630"/>
      <c r="F606" s="631"/>
      <c r="G606" s="560"/>
      <c r="H606" s="561"/>
      <c r="I606" s="561"/>
      <c r="J606" s="562"/>
      <c r="K606" s="560"/>
      <c r="L606" s="561"/>
      <c r="M606" s="561"/>
      <c r="N606" s="562"/>
      <c r="O606" s="905"/>
      <c r="P606" s="906"/>
      <c r="Q606" s="905"/>
      <c r="R606" s="906"/>
      <c r="S606" s="560"/>
      <c r="T606" s="562"/>
      <c r="U606" s="905"/>
      <c r="V606" s="906"/>
      <c r="W606" s="905"/>
      <c r="X606" s="906"/>
      <c r="Y606" s="560"/>
      <c r="Z606" s="562"/>
      <c r="AA606" s="560"/>
      <c r="AB606" s="562"/>
      <c r="AC606" s="560"/>
      <c r="AD606" s="562"/>
      <c r="AG606" s="269">
        <f t="shared" si="107"/>
        <v>1</v>
      </c>
      <c r="AH606" s="410" t="b">
        <f t="shared" si="108"/>
        <v>0</v>
      </c>
      <c r="AI606" s="9" t="str">
        <f t="shared" si="109"/>
        <v/>
      </c>
      <c r="AJ606" s="410" t="b">
        <f t="shared" si="110"/>
        <v>0</v>
      </c>
      <c r="AK606" s="9" t="str">
        <f t="shared" si="111"/>
        <v/>
      </c>
      <c r="AL606" s="410" t="b">
        <f t="shared" si="112"/>
        <v>0</v>
      </c>
      <c r="AM606" s="433">
        <f t="shared" si="113"/>
        <v>0</v>
      </c>
      <c r="AN606" s="434">
        <f t="shared" si="114"/>
        <v>0</v>
      </c>
      <c r="AO606" s="433">
        <f t="shared" si="115"/>
        <v>0</v>
      </c>
      <c r="AP606" s="434">
        <f t="shared" si="116"/>
        <v>0</v>
      </c>
      <c r="AQ606" s="433">
        <f t="shared" si="117"/>
        <v>0</v>
      </c>
      <c r="AR606" s="434">
        <f t="shared" si="118"/>
        <v>0</v>
      </c>
      <c r="AS606" s="433">
        <f t="shared" si="119"/>
        <v>0</v>
      </c>
      <c r="AT606" s="434">
        <f t="shared" si="120"/>
        <v>0</v>
      </c>
      <c r="AU606" s="433">
        <f t="shared" si="121"/>
        <v>0</v>
      </c>
      <c r="AV606" s="434">
        <f t="shared" si="122"/>
        <v>0</v>
      </c>
      <c r="AW606" s="433">
        <f t="shared" si="123"/>
        <v>0</v>
      </c>
      <c r="AX606" s="434">
        <f t="shared" si="124"/>
        <v>0</v>
      </c>
      <c r="AY606" s="424">
        <f t="shared" si="125"/>
        <v>0</v>
      </c>
      <c r="AZ606" s="474">
        <f t="shared" si="126"/>
        <v>0</v>
      </c>
      <c r="BA606" s="424">
        <f t="shared" si="127"/>
        <v>0</v>
      </c>
      <c r="BB606" s="499">
        <f t="shared" si="128"/>
        <v>0</v>
      </c>
      <c r="BC606" s="371">
        <f t="shared" si="129"/>
        <v>0</v>
      </c>
      <c r="BD606" s="290">
        <f t="shared" si="130"/>
        <v>1</v>
      </c>
      <c r="BE606" s="291" t="str">
        <f>IF(BD606=0,"",
IF(SUM($BD$554:BD606)=1,BF606,
IF($BD$674&gt;SUM($BD$554:BD606),_xlfn.CONCAT(", ",BF606),
IF($BD$674=SUM($BD$554:BD606),_xlfn.CONCAT(" y ",BF606)))))</f>
        <v>, 53</v>
      </c>
      <c r="BF606" s="231" t="s">
        <v>6264</v>
      </c>
    </row>
    <row r="607" spans="1:58" ht="54.95" customHeight="1">
      <c r="A607" s="81"/>
      <c r="B607" s="5"/>
      <c r="C607" s="85" t="s">
        <v>158</v>
      </c>
      <c r="D607" s="629" t="str">
        <f>IF(CNGE_2024_M1_Secc1_Sub1!$D95="","",CNGE_2024_M1_Secc1_Sub1!$D95)</f>
        <v>UNIVERSIDAD POLITECNICA DE HUATUSCO</v>
      </c>
      <c r="E607" s="630"/>
      <c r="F607" s="631"/>
      <c r="G607" s="560"/>
      <c r="H607" s="561"/>
      <c r="I607" s="561"/>
      <c r="J607" s="562"/>
      <c r="K607" s="560"/>
      <c r="L607" s="561"/>
      <c r="M607" s="561"/>
      <c r="N607" s="562"/>
      <c r="O607" s="905"/>
      <c r="P607" s="906"/>
      <c r="Q607" s="905"/>
      <c r="R607" s="906"/>
      <c r="S607" s="560"/>
      <c r="T607" s="562"/>
      <c r="U607" s="905"/>
      <c r="V607" s="906"/>
      <c r="W607" s="905"/>
      <c r="X607" s="906"/>
      <c r="Y607" s="560"/>
      <c r="Z607" s="562"/>
      <c r="AA607" s="560"/>
      <c r="AB607" s="562"/>
      <c r="AC607" s="560"/>
      <c r="AD607" s="562"/>
      <c r="AG607" s="269">
        <f t="shared" si="107"/>
        <v>1</v>
      </c>
      <c r="AH607" s="410" t="b">
        <f t="shared" si="108"/>
        <v>0</v>
      </c>
      <c r="AI607" s="9" t="str">
        <f t="shared" si="109"/>
        <v/>
      </c>
      <c r="AJ607" s="410" t="b">
        <f t="shared" si="110"/>
        <v>0</v>
      </c>
      <c r="AK607" s="9" t="str">
        <f t="shared" si="111"/>
        <v/>
      </c>
      <c r="AL607" s="410" t="b">
        <f t="shared" si="112"/>
        <v>0</v>
      </c>
      <c r="AM607" s="433">
        <f t="shared" si="113"/>
        <v>0</v>
      </c>
      <c r="AN607" s="434">
        <f t="shared" si="114"/>
        <v>0</v>
      </c>
      <c r="AO607" s="433">
        <f t="shared" si="115"/>
        <v>0</v>
      </c>
      <c r="AP607" s="434">
        <f t="shared" si="116"/>
        <v>0</v>
      </c>
      <c r="AQ607" s="433">
        <f t="shared" si="117"/>
        <v>0</v>
      </c>
      <c r="AR607" s="434">
        <f t="shared" si="118"/>
        <v>0</v>
      </c>
      <c r="AS607" s="433">
        <f t="shared" si="119"/>
        <v>0</v>
      </c>
      <c r="AT607" s="434">
        <f t="shared" si="120"/>
        <v>0</v>
      </c>
      <c r="AU607" s="433">
        <f t="shared" si="121"/>
        <v>0</v>
      </c>
      <c r="AV607" s="434">
        <f t="shared" si="122"/>
        <v>0</v>
      </c>
      <c r="AW607" s="433">
        <f t="shared" si="123"/>
        <v>0</v>
      </c>
      <c r="AX607" s="434">
        <f t="shared" si="124"/>
        <v>0</v>
      </c>
      <c r="AY607" s="424">
        <f t="shared" si="125"/>
        <v>0</v>
      </c>
      <c r="AZ607" s="474">
        <f t="shared" si="126"/>
        <v>0</v>
      </c>
      <c r="BA607" s="424">
        <f t="shared" si="127"/>
        <v>0</v>
      </c>
      <c r="BB607" s="499">
        <f t="shared" si="128"/>
        <v>0</v>
      </c>
      <c r="BC607" s="371">
        <f t="shared" si="129"/>
        <v>0</v>
      </c>
      <c r="BD607" s="290">
        <f t="shared" si="130"/>
        <v>1</v>
      </c>
      <c r="BE607" s="291" t="str">
        <f>IF(BD607=0,"",
IF(SUM($BD$554:BD607)=1,BF607,
IF($BD$674&gt;SUM($BD$554:BD607),_xlfn.CONCAT(", ",BF607),
IF($BD$674=SUM($BD$554:BD607),_xlfn.CONCAT(" y ",BF607)))))</f>
        <v>, 54</v>
      </c>
      <c r="BF607" s="231" t="s">
        <v>6265</v>
      </c>
    </row>
    <row r="608" spans="1:58" ht="54.95" customHeight="1">
      <c r="A608" s="81"/>
      <c r="B608" s="5"/>
      <c r="C608" s="85" t="s">
        <v>159</v>
      </c>
      <c r="D608" s="629" t="str">
        <f>IF(CNGE_2024_M1_Secc1_Sub1!$D96="","",CNGE_2024_M1_Secc1_Sub1!$D96)</f>
        <v>UNIVERSIDAD POPULAR AUTONOMA DE VERACRUZ</v>
      </c>
      <c r="E608" s="630"/>
      <c r="F608" s="631"/>
      <c r="G608" s="560"/>
      <c r="H608" s="561"/>
      <c r="I608" s="561"/>
      <c r="J608" s="562"/>
      <c r="K608" s="560"/>
      <c r="L608" s="561"/>
      <c r="M608" s="561"/>
      <c r="N608" s="562"/>
      <c r="O608" s="905"/>
      <c r="P608" s="906"/>
      <c r="Q608" s="905"/>
      <c r="R608" s="906"/>
      <c r="S608" s="560"/>
      <c r="T608" s="562"/>
      <c r="U608" s="905"/>
      <c r="V608" s="906"/>
      <c r="W608" s="905"/>
      <c r="X608" s="906"/>
      <c r="Y608" s="560"/>
      <c r="Z608" s="562"/>
      <c r="AA608" s="560"/>
      <c r="AB608" s="562"/>
      <c r="AC608" s="560"/>
      <c r="AD608" s="562"/>
      <c r="AG608" s="269">
        <f t="shared" si="107"/>
        <v>1</v>
      </c>
      <c r="AH608" s="410" t="b">
        <f t="shared" si="108"/>
        <v>0</v>
      </c>
      <c r="AI608" s="9" t="str">
        <f t="shared" si="109"/>
        <v/>
      </c>
      <c r="AJ608" s="410" t="b">
        <f t="shared" si="110"/>
        <v>0</v>
      </c>
      <c r="AK608" s="9" t="str">
        <f t="shared" si="111"/>
        <v/>
      </c>
      <c r="AL608" s="410" t="b">
        <f t="shared" si="112"/>
        <v>0</v>
      </c>
      <c r="AM608" s="433">
        <f t="shared" si="113"/>
        <v>0</v>
      </c>
      <c r="AN608" s="434">
        <f t="shared" si="114"/>
        <v>0</v>
      </c>
      <c r="AO608" s="433">
        <f t="shared" si="115"/>
        <v>0</v>
      </c>
      <c r="AP608" s="434">
        <f t="shared" si="116"/>
        <v>0</v>
      </c>
      <c r="AQ608" s="433">
        <f t="shared" si="117"/>
        <v>0</v>
      </c>
      <c r="AR608" s="434">
        <f t="shared" si="118"/>
        <v>0</v>
      </c>
      <c r="AS608" s="433">
        <f t="shared" si="119"/>
        <v>0</v>
      </c>
      <c r="AT608" s="434">
        <f t="shared" si="120"/>
        <v>0</v>
      </c>
      <c r="AU608" s="433">
        <f t="shared" si="121"/>
        <v>0</v>
      </c>
      <c r="AV608" s="434">
        <f t="shared" si="122"/>
        <v>0</v>
      </c>
      <c r="AW608" s="433">
        <f t="shared" si="123"/>
        <v>0</v>
      </c>
      <c r="AX608" s="434">
        <f t="shared" si="124"/>
        <v>0</v>
      </c>
      <c r="AY608" s="424">
        <f t="shared" si="125"/>
        <v>0</v>
      </c>
      <c r="AZ608" s="474">
        <f t="shared" si="126"/>
        <v>0</v>
      </c>
      <c r="BA608" s="424">
        <f t="shared" si="127"/>
        <v>0</v>
      </c>
      <c r="BB608" s="499">
        <f t="shared" si="128"/>
        <v>0</v>
      </c>
      <c r="BC608" s="371">
        <f t="shared" si="129"/>
        <v>0</v>
      </c>
      <c r="BD608" s="290">
        <f t="shared" si="130"/>
        <v>1</v>
      </c>
      <c r="BE608" s="291" t="str">
        <f>IF(BD608=0,"",
IF(SUM($BD$554:BD608)=1,BF608,
IF($BD$674&gt;SUM($BD$554:BD608),_xlfn.CONCAT(", ",BF608),
IF($BD$674=SUM($BD$554:BD608),_xlfn.CONCAT(" y ",BF608)))))</f>
        <v>, 55</v>
      </c>
      <c r="BF608" s="231" t="s">
        <v>6266</v>
      </c>
    </row>
    <row r="609" spans="1:58" ht="54.95" customHeight="1">
      <c r="A609" s="81"/>
      <c r="B609" s="5"/>
      <c r="C609" s="85" t="s">
        <v>160</v>
      </c>
      <c r="D609" s="629" t="str">
        <f>IF(CNGE_2024_M1_Secc1_Sub1!$D97="","",CNGE_2024_M1_Secc1_Sub1!$D97)</f>
        <v>INSTITUTO VERACRUZANO DE LA VIVIENDA</v>
      </c>
      <c r="E609" s="630"/>
      <c r="F609" s="631"/>
      <c r="G609" s="560"/>
      <c r="H609" s="561"/>
      <c r="I609" s="561"/>
      <c r="J609" s="562"/>
      <c r="K609" s="560"/>
      <c r="L609" s="561"/>
      <c r="M609" s="561"/>
      <c r="N609" s="562"/>
      <c r="O609" s="905"/>
      <c r="P609" s="906"/>
      <c r="Q609" s="905"/>
      <c r="R609" s="906"/>
      <c r="S609" s="560"/>
      <c r="T609" s="562"/>
      <c r="U609" s="905"/>
      <c r="V609" s="906"/>
      <c r="W609" s="905"/>
      <c r="X609" s="906"/>
      <c r="Y609" s="560"/>
      <c r="Z609" s="562"/>
      <c r="AA609" s="560"/>
      <c r="AB609" s="562"/>
      <c r="AC609" s="560"/>
      <c r="AD609" s="562"/>
      <c r="AG609" s="269">
        <f t="shared" si="107"/>
        <v>1</v>
      </c>
      <c r="AH609" s="410" t="b">
        <f t="shared" si="108"/>
        <v>0</v>
      </c>
      <c r="AI609" s="9" t="str">
        <f t="shared" si="109"/>
        <v/>
      </c>
      <c r="AJ609" s="410" t="b">
        <f t="shared" si="110"/>
        <v>0</v>
      </c>
      <c r="AK609" s="9" t="str">
        <f t="shared" si="111"/>
        <v/>
      </c>
      <c r="AL609" s="410" t="b">
        <f t="shared" si="112"/>
        <v>0</v>
      </c>
      <c r="AM609" s="433">
        <f t="shared" si="113"/>
        <v>0</v>
      </c>
      <c r="AN609" s="434">
        <f t="shared" si="114"/>
        <v>0</v>
      </c>
      <c r="AO609" s="433">
        <f t="shared" si="115"/>
        <v>0</v>
      </c>
      <c r="AP609" s="434">
        <f t="shared" si="116"/>
        <v>0</v>
      </c>
      <c r="AQ609" s="433">
        <f t="shared" si="117"/>
        <v>0</v>
      </c>
      <c r="AR609" s="434">
        <f t="shared" si="118"/>
        <v>0</v>
      </c>
      <c r="AS609" s="433">
        <f t="shared" si="119"/>
        <v>0</v>
      </c>
      <c r="AT609" s="434">
        <f t="shared" si="120"/>
        <v>0</v>
      </c>
      <c r="AU609" s="433">
        <f t="shared" si="121"/>
        <v>0</v>
      </c>
      <c r="AV609" s="434">
        <f t="shared" si="122"/>
        <v>0</v>
      </c>
      <c r="AW609" s="433">
        <f t="shared" si="123"/>
        <v>0</v>
      </c>
      <c r="AX609" s="434">
        <f t="shared" si="124"/>
        <v>0</v>
      </c>
      <c r="AY609" s="424">
        <f t="shared" si="125"/>
        <v>0</v>
      </c>
      <c r="AZ609" s="474">
        <f t="shared" si="126"/>
        <v>0</v>
      </c>
      <c r="BA609" s="424">
        <f t="shared" si="127"/>
        <v>0</v>
      </c>
      <c r="BB609" s="499">
        <f t="shared" si="128"/>
        <v>0</v>
      </c>
      <c r="BC609" s="371">
        <f t="shared" si="129"/>
        <v>0</v>
      </c>
      <c r="BD609" s="290">
        <f t="shared" si="130"/>
        <v>1</v>
      </c>
      <c r="BE609" s="291" t="str">
        <f>IF(BD609=0,"",
IF(SUM($BD$554:BD609)=1,BF609,
IF($BD$674&gt;SUM($BD$554:BD609),_xlfn.CONCAT(", ",BF609),
IF($BD$674=SUM($BD$554:BD609),_xlfn.CONCAT(" y ",BF609)))))</f>
        <v>, 56</v>
      </c>
      <c r="BF609" s="231" t="s">
        <v>6267</v>
      </c>
    </row>
    <row r="610" spans="1:58" ht="65.099999999999994" customHeight="1">
      <c r="A610" s="81"/>
      <c r="B610" s="5"/>
      <c r="C610" s="85" t="s">
        <v>161</v>
      </c>
      <c r="D610" s="629" t="str">
        <f>IF(CNGE_2024_M1_Secc1_Sub1!$D98="","",CNGE_2024_M1_Secc1_Sub1!$D98)</f>
        <v>AGENCIA ESTATAL DE ENERGIA DEL ESTADO DE VERACRUZ</v>
      </c>
      <c r="E610" s="630"/>
      <c r="F610" s="631"/>
      <c r="G610" s="560"/>
      <c r="H610" s="561"/>
      <c r="I610" s="561"/>
      <c r="J610" s="562"/>
      <c r="K610" s="560"/>
      <c r="L610" s="561"/>
      <c r="M610" s="561"/>
      <c r="N610" s="562"/>
      <c r="O610" s="905"/>
      <c r="P610" s="906"/>
      <c r="Q610" s="905"/>
      <c r="R610" s="906"/>
      <c r="S610" s="560"/>
      <c r="T610" s="562"/>
      <c r="U610" s="905"/>
      <c r="V610" s="906"/>
      <c r="W610" s="905"/>
      <c r="X610" s="906"/>
      <c r="Y610" s="560"/>
      <c r="Z610" s="562"/>
      <c r="AA610" s="560"/>
      <c r="AB610" s="562"/>
      <c r="AC610" s="560"/>
      <c r="AD610" s="562"/>
      <c r="AG610" s="269">
        <f t="shared" si="107"/>
        <v>1</v>
      </c>
      <c r="AH610" s="410" t="b">
        <f t="shared" si="108"/>
        <v>0</v>
      </c>
      <c r="AI610" s="9" t="str">
        <f t="shared" si="109"/>
        <v/>
      </c>
      <c r="AJ610" s="410" t="b">
        <f t="shared" si="110"/>
        <v>0</v>
      </c>
      <c r="AK610" s="9" t="str">
        <f t="shared" si="111"/>
        <v/>
      </c>
      <c r="AL610" s="410" t="b">
        <f t="shared" si="112"/>
        <v>0</v>
      </c>
      <c r="AM610" s="433">
        <f t="shared" si="113"/>
        <v>0</v>
      </c>
      <c r="AN610" s="434">
        <f t="shared" si="114"/>
        <v>0</v>
      </c>
      <c r="AO610" s="433">
        <f t="shared" si="115"/>
        <v>0</v>
      </c>
      <c r="AP610" s="434">
        <f t="shared" si="116"/>
        <v>0</v>
      </c>
      <c r="AQ610" s="433">
        <f t="shared" si="117"/>
        <v>0</v>
      </c>
      <c r="AR610" s="434">
        <f t="shared" si="118"/>
        <v>0</v>
      </c>
      <c r="AS610" s="433">
        <f t="shared" si="119"/>
        <v>0</v>
      </c>
      <c r="AT610" s="434">
        <f t="shared" si="120"/>
        <v>0</v>
      </c>
      <c r="AU610" s="433">
        <f t="shared" si="121"/>
        <v>0</v>
      </c>
      <c r="AV610" s="434">
        <f t="shared" si="122"/>
        <v>0</v>
      </c>
      <c r="AW610" s="433">
        <f t="shared" si="123"/>
        <v>0</v>
      </c>
      <c r="AX610" s="434">
        <f t="shared" si="124"/>
        <v>0</v>
      </c>
      <c r="AY610" s="424">
        <f t="shared" si="125"/>
        <v>0</v>
      </c>
      <c r="AZ610" s="474">
        <f t="shared" si="126"/>
        <v>0</v>
      </c>
      <c r="BA610" s="424">
        <f t="shared" si="127"/>
        <v>0</v>
      </c>
      <c r="BB610" s="499">
        <f t="shared" si="128"/>
        <v>0</v>
      </c>
      <c r="BC610" s="371">
        <f t="shared" si="129"/>
        <v>0</v>
      </c>
      <c r="BD610" s="290">
        <f t="shared" si="130"/>
        <v>1</v>
      </c>
      <c r="BE610" s="291" t="str">
        <f>IF(BD610=0,"",
IF(SUM($BD$554:BD610)=1,BF610,
IF($BD$674&gt;SUM($BD$554:BD610),_xlfn.CONCAT(", ",BF610),
IF($BD$674=SUM($BD$554:BD610),_xlfn.CONCAT(" y ",BF610)))))</f>
        <v>, 57</v>
      </c>
      <c r="BF610" s="231" t="s">
        <v>6268</v>
      </c>
    </row>
    <row r="611" spans="1:58" ht="54.95" customHeight="1">
      <c r="A611" s="81"/>
      <c r="B611" s="5"/>
      <c r="C611" s="85" t="s">
        <v>162</v>
      </c>
      <c r="D611" s="629" t="str">
        <f>IF(CNGE_2024_M1_Secc1_Sub1!$D99="","",CNGE_2024_M1_Secc1_Sub1!$D99)</f>
        <v>INSTITUTO VERACRUZANO DE LAS MUJERES</v>
      </c>
      <c r="E611" s="630"/>
      <c r="F611" s="631"/>
      <c r="G611" s="560"/>
      <c r="H611" s="561"/>
      <c r="I611" s="561"/>
      <c r="J611" s="562"/>
      <c r="K611" s="560"/>
      <c r="L611" s="561"/>
      <c r="M611" s="561"/>
      <c r="N611" s="562"/>
      <c r="O611" s="905"/>
      <c r="P611" s="906"/>
      <c r="Q611" s="905"/>
      <c r="R611" s="906"/>
      <c r="S611" s="560"/>
      <c r="T611" s="562"/>
      <c r="U611" s="905"/>
      <c r="V611" s="906"/>
      <c r="W611" s="905"/>
      <c r="X611" s="906"/>
      <c r="Y611" s="560"/>
      <c r="Z611" s="562"/>
      <c r="AA611" s="560"/>
      <c r="AB611" s="562"/>
      <c r="AC611" s="560"/>
      <c r="AD611" s="562"/>
      <c r="AG611" s="269">
        <f t="shared" si="107"/>
        <v>1</v>
      </c>
      <c r="AH611" s="410" t="b">
        <f t="shared" si="108"/>
        <v>0</v>
      </c>
      <c r="AI611" s="9" t="str">
        <f t="shared" si="109"/>
        <v/>
      </c>
      <c r="AJ611" s="410" t="b">
        <f t="shared" si="110"/>
        <v>0</v>
      </c>
      <c r="AK611" s="9" t="str">
        <f t="shared" si="111"/>
        <v/>
      </c>
      <c r="AL611" s="410" t="b">
        <f t="shared" si="112"/>
        <v>0</v>
      </c>
      <c r="AM611" s="433">
        <f t="shared" si="113"/>
        <v>0</v>
      </c>
      <c r="AN611" s="434">
        <f t="shared" si="114"/>
        <v>0</v>
      </c>
      <c r="AO611" s="433">
        <f t="shared" si="115"/>
        <v>0</v>
      </c>
      <c r="AP611" s="434">
        <f t="shared" si="116"/>
        <v>0</v>
      </c>
      <c r="AQ611" s="433">
        <f t="shared" si="117"/>
        <v>0</v>
      </c>
      <c r="AR611" s="434">
        <f t="shared" si="118"/>
        <v>0</v>
      </c>
      <c r="AS611" s="433">
        <f t="shared" si="119"/>
        <v>0</v>
      </c>
      <c r="AT611" s="434">
        <f t="shared" si="120"/>
        <v>0</v>
      </c>
      <c r="AU611" s="433">
        <f t="shared" si="121"/>
        <v>0</v>
      </c>
      <c r="AV611" s="434">
        <f t="shared" si="122"/>
        <v>0</v>
      </c>
      <c r="AW611" s="433">
        <f t="shared" si="123"/>
        <v>0</v>
      </c>
      <c r="AX611" s="434">
        <f t="shared" si="124"/>
        <v>0</v>
      </c>
      <c r="AY611" s="424">
        <f t="shared" si="125"/>
        <v>0</v>
      </c>
      <c r="AZ611" s="474">
        <f t="shared" si="126"/>
        <v>0</v>
      </c>
      <c r="BA611" s="424">
        <f t="shared" si="127"/>
        <v>0</v>
      </c>
      <c r="BB611" s="499">
        <f t="shared" si="128"/>
        <v>0</v>
      </c>
      <c r="BC611" s="371">
        <f t="shared" si="129"/>
        <v>0</v>
      </c>
      <c r="BD611" s="290">
        <f t="shared" si="130"/>
        <v>1</v>
      </c>
      <c r="BE611" s="291" t="str">
        <f>IF(BD611=0,"",
IF(SUM($BD$554:BD611)=1,BF611,
IF($BD$674&gt;SUM($BD$554:BD611),_xlfn.CONCAT(", ",BF611),
IF($BD$674=SUM($BD$554:BD611),_xlfn.CONCAT(" y ",BF611)))))</f>
        <v>, 58</v>
      </c>
      <c r="BF611" s="231" t="s">
        <v>6269</v>
      </c>
    </row>
    <row r="612" spans="1:58" ht="65.099999999999994" customHeight="1">
      <c r="A612" s="81"/>
      <c r="B612" s="5"/>
      <c r="C612" s="85" t="s">
        <v>163</v>
      </c>
      <c r="D612" s="629" t="str">
        <f>IF(CNGE_2024_M1_Secc1_Sub1!$D100="","",CNGE_2024_M1_Secc1_Sub1!$D100)</f>
        <v>INSTITUTO VERACRUZANO DE DESARROLLO MUNICIPAL</v>
      </c>
      <c r="E612" s="630"/>
      <c r="F612" s="631"/>
      <c r="G612" s="560"/>
      <c r="H612" s="561"/>
      <c r="I612" s="561"/>
      <c r="J612" s="562"/>
      <c r="K612" s="560"/>
      <c r="L612" s="561"/>
      <c r="M612" s="561"/>
      <c r="N612" s="562"/>
      <c r="O612" s="905"/>
      <c r="P612" s="906"/>
      <c r="Q612" s="905"/>
      <c r="R612" s="906"/>
      <c r="S612" s="560"/>
      <c r="T612" s="562"/>
      <c r="U612" s="905"/>
      <c r="V612" s="906"/>
      <c r="W612" s="905"/>
      <c r="X612" s="906"/>
      <c r="Y612" s="560"/>
      <c r="Z612" s="562"/>
      <c r="AA612" s="560"/>
      <c r="AB612" s="562"/>
      <c r="AC612" s="560"/>
      <c r="AD612" s="562"/>
      <c r="AG612" s="269">
        <f t="shared" si="107"/>
        <v>1</v>
      </c>
      <c r="AH612" s="410" t="b">
        <f t="shared" si="108"/>
        <v>0</v>
      </c>
      <c r="AI612" s="9" t="str">
        <f t="shared" si="109"/>
        <v/>
      </c>
      <c r="AJ612" s="410" t="b">
        <f t="shared" si="110"/>
        <v>0</v>
      </c>
      <c r="AK612" s="9" t="str">
        <f t="shared" si="111"/>
        <v/>
      </c>
      <c r="AL612" s="410" t="b">
        <f t="shared" si="112"/>
        <v>0</v>
      </c>
      <c r="AM612" s="433">
        <f t="shared" si="113"/>
        <v>0</v>
      </c>
      <c r="AN612" s="434">
        <f t="shared" si="114"/>
        <v>0</v>
      </c>
      <c r="AO612" s="433">
        <f t="shared" si="115"/>
        <v>0</v>
      </c>
      <c r="AP612" s="434">
        <f t="shared" si="116"/>
        <v>0</v>
      </c>
      <c r="AQ612" s="433">
        <f t="shared" si="117"/>
        <v>0</v>
      </c>
      <c r="AR612" s="434">
        <f t="shared" si="118"/>
        <v>0</v>
      </c>
      <c r="AS612" s="433">
        <f t="shared" si="119"/>
        <v>0</v>
      </c>
      <c r="AT612" s="434">
        <f t="shared" si="120"/>
        <v>0</v>
      </c>
      <c r="AU612" s="433">
        <f t="shared" si="121"/>
        <v>0</v>
      </c>
      <c r="AV612" s="434">
        <f t="shared" si="122"/>
        <v>0</v>
      </c>
      <c r="AW612" s="433">
        <f t="shared" si="123"/>
        <v>0</v>
      </c>
      <c r="AX612" s="434">
        <f t="shared" si="124"/>
        <v>0</v>
      </c>
      <c r="AY612" s="424">
        <f t="shared" si="125"/>
        <v>0</v>
      </c>
      <c r="AZ612" s="474">
        <f t="shared" si="126"/>
        <v>0</v>
      </c>
      <c r="BA612" s="424">
        <f t="shared" si="127"/>
        <v>0</v>
      </c>
      <c r="BB612" s="499">
        <f t="shared" si="128"/>
        <v>0</v>
      </c>
      <c r="BC612" s="371">
        <f t="shared" si="129"/>
        <v>0</v>
      </c>
      <c r="BD612" s="290">
        <f t="shared" si="130"/>
        <v>1</v>
      </c>
      <c r="BE612" s="291" t="str">
        <f>IF(BD612=0,"",
IF(SUM($BD$554:BD612)=1,BF612,
IF($BD$674&gt;SUM($BD$554:BD612),_xlfn.CONCAT(", ",BF612),
IF($BD$674=SUM($BD$554:BD612),_xlfn.CONCAT(" y ",BF612)))))</f>
        <v>, 59</v>
      </c>
      <c r="BF612" s="231" t="s">
        <v>6270</v>
      </c>
    </row>
    <row r="613" spans="1:58" ht="89.25" customHeight="1">
      <c r="A613" s="81"/>
      <c r="B613" s="5"/>
      <c r="C613" s="85" t="s">
        <v>164</v>
      </c>
      <c r="D613" s="629" t="str">
        <f>IF(CNGE_2024_M1_Secc1_Sub1!$D101="","",CNGE_2024_M1_Secc1_Sub1!$D101)</f>
        <v>COMISION EJECUTIVA PARA LA ATENCION INTEGRAL A VICTIMAS DEL DELITO</v>
      </c>
      <c r="E613" s="630"/>
      <c r="F613" s="631"/>
      <c r="G613" s="560"/>
      <c r="H613" s="561"/>
      <c r="I613" s="561"/>
      <c r="J613" s="562"/>
      <c r="K613" s="560"/>
      <c r="L613" s="561"/>
      <c r="M613" s="561"/>
      <c r="N613" s="562"/>
      <c r="O613" s="905"/>
      <c r="P613" s="906"/>
      <c r="Q613" s="905"/>
      <c r="R613" s="906"/>
      <c r="S613" s="560"/>
      <c r="T613" s="562"/>
      <c r="U613" s="905"/>
      <c r="V613" s="906"/>
      <c r="W613" s="905"/>
      <c r="X613" s="906"/>
      <c r="Y613" s="560"/>
      <c r="Z613" s="562"/>
      <c r="AA613" s="560"/>
      <c r="AB613" s="562"/>
      <c r="AC613" s="560"/>
      <c r="AD613" s="562"/>
      <c r="AG613" s="269">
        <f t="shared" si="107"/>
        <v>1</v>
      </c>
      <c r="AH613" s="410" t="b">
        <f t="shared" si="108"/>
        <v>0</v>
      </c>
      <c r="AI613" s="9" t="str">
        <f t="shared" si="109"/>
        <v/>
      </c>
      <c r="AJ613" s="410" t="b">
        <f t="shared" si="110"/>
        <v>0</v>
      </c>
      <c r="AK613" s="9" t="str">
        <f t="shared" si="111"/>
        <v/>
      </c>
      <c r="AL613" s="410" t="b">
        <f t="shared" si="112"/>
        <v>0</v>
      </c>
      <c r="AM613" s="433">
        <f t="shared" si="113"/>
        <v>0</v>
      </c>
      <c r="AN613" s="434">
        <f t="shared" si="114"/>
        <v>0</v>
      </c>
      <c r="AO613" s="433">
        <f t="shared" si="115"/>
        <v>0</v>
      </c>
      <c r="AP613" s="434">
        <f t="shared" si="116"/>
        <v>0</v>
      </c>
      <c r="AQ613" s="433">
        <f t="shared" si="117"/>
        <v>0</v>
      </c>
      <c r="AR613" s="434">
        <f t="shared" si="118"/>
        <v>0</v>
      </c>
      <c r="AS613" s="433">
        <f t="shared" si="119"/>
        <v>0</v>
      </c>
      <c r="AT613" s="434">
        <f t="shared" si="120"/>
        <v>0</v>
      </c>
      <c r="AU613" s="433">
        <f t="shared" si="121"/>
        <v>0</v>
      </c>
      <c r="AV613" s="434">
        <f t="shared" si="122"/>
        <v>0</v>
      </c>
      <c r="AW613" s="433">
        <f t="shared" si="123"/>
        <v>0</v>
      </c>
      <c r="AX613" s="434">
        <f t="shared" si="124"/>
        <v>0</v>
      </c>
      <c r="AY613" s="424">
        <f t="shared" si="125"/>
        <v>0</v>
      </c>
      <c r="AZ613" s="474">
        <f t="shared" si="126"/>
        <v>0</v>
      </c>
      <c r="BA613" s="424">
        <f t="shared" si="127"/>
        <v>0</v>
      </c>
      <c r="BB613" s="499">
        <f t="shared" si="128"/>
        <v>0</v>
      </c>
      <c r="BC613" s="371">
        <f t="shared" si="129"/>
        <v>0</v>
      </c>
      <c r="BD613" s="290">
        <f t="shared" si="130"/>
        <v>1</v>
      </c>
      <c r="BE613" s="291" t="str">
        <f>IF(BD613=0,"",
IF(SUM($BD$554:BD613)=1,BF613,
IF($BD$674&gt;SUM($BD$554:BD613),_xlfn.CONCAT(", ",BF613),
IF($BD$674=SUM($BD$554:BD613),_xlfn.CONCAT(" y ",BF613)))))</f>
        <v>, 60</v>
      </c>
      <c r="BF613" s="231" t="s">
        <v>6271</v>
      </c>
    </row>
    <row r="614" spans="1:58" ht="65.099999999999994" customHeight="1">
      <c r="A614" s="81"/>
      <c r="B614" s="5"/>
      <c r="C614" s="85" t="s">
        <v>165</v>
      </c>
      <c r="D614" s="629" t="str">
        <f>IF(CNGE_2024_M1_Secc1_Sub1!$D102="","",CNGE_2024_M1_Secc1_Sub1!$D102)</f>
        <v>CENTRO DE JUSTICIA PARA MUJERES DEL ESTADO DE VERACRUZ</v>
      </c>
      <c r="E614" s="630"/>
      <c r="F614" s="631"/>
      <c r="G614" s="560"/>
      <c r="H614" s="561"/>
      <c r="I614" s="561"/>
      <c r="J614" s="562"/>
      <c r="K614" s="560"/>
      <c r="L614" s="561"/>
      <c r="M614" s="561"/>
      <c r="N614" s="562"/>
      <c r="O614" s="905"/>
      <c r="P614" s="906"/>
      <c r="Q614" s="905"/>
      <c r="R614" s="906"/>
      <c r="S614" s="560"/>
      <c r="T614" s="562"/>
      <c r="U614" s="905"/>
      <c r="V614" s="906"/>
      <c r="W614" s="905"/>
      <c r="X614" s="906"/>
      <c r="Y614" s="560"/>
      <c r="Z614" s="562"/>
      <c r="AA614" s="560"/>
      <c r="AB614" s="562"/>
      <c r="AC614" s="560"/>
      <c r="AD614" s="562"/>
      <c r="AG614" s="269">
        <f t="shared" si="107"/>
        <v>1</v>
      </c>
      <c r="AH614" s="410" t="b">
        <f t="shared" si="108"/>
        <v>0</v>
      </c>
      <c r="AI614" s="9" t="str">
        <f t="shared" si="109"/>
        <v/>
      </c>
      <c r="AJ614" s="410" t="b">
        <f t="shared" si="110"/>
        <v>0</v>
      </c>
      <c r="AK614" s="9" t="str">
        <f t="shared" si="111"/>
        <v/>
      </c>
      <c r="AL614" s="410" t="b">
        <f t="shared" si="112"/>
        <v>0</v>
      </c>
      <c r="AM614" s="433">
        <f t="shared" si="113"/>
        <v>0</v>
      </c>
      <c r="AN614" s="434">
        <f t="shared" si="114"/>
        <v>0</v>
      </c>
      <c r="AO614" s="433">
        <f t="shared" si="115"/>
        <v>0</v>
      </c>
      <c r="AP614" s="434">
        <f t="shared" si="116"/>
        <v>0</v>
      </c>
      <c r="AQ614" s="433">
        <f t="shared" si="117"/>
        <v>0</v>
      </c>
      <c r="AR614" s="434">
        <f t="shared" si="118"/>
        <v>0</v>
      </c>
      <c r="AS614" s="433">
        <f t="shared" si="119"/>
        <v>0</v>
      </c>
      <c r="AT614" s="434">
        <f t="shared" si="120"/>
        <v>0</v>
      </c>
      <c r="AU614" s="433">
        <f t="shared" si="121"/>
        <v>0</v>
      </c>
      <c r="AV614" s="434">
        <f t="shared" si="122"/>
        <v>0</v>
      </c>
      <c r="AW614" s="433">
        <f t="shared" si="123"/>
        <v>0</v>
      </c>
      <c r="AX614" s="434">
        <f t="shared" si="124"/>
        <v>0</v>
      </c>
      <c r="AY614" s="424">
        <f t="shared" si="125"/>
        <v>0</v>
      </c>
      <c r="AZ614" s="474">
        <f t="shared" si="126"/>
        <v>0</v>
      </c>
      <c r="BA614" s="424">
        <f t="shared" si="127"/>
        <v>0</v>
      </c>
      <c r="BB614" s="499">
        <f t="shared" si="128"/>
        <v>0</v>
      </c>
      <c r="BC614" s="371">
        <f t="shared" si="129"/>
        <v>0</v>
      </c>
      <c r="BD614" s="290">
        <f t="shared" si="130"/>
        <v>1</v>
      </c>
      <c r="BE614" s="291" t="str">
        <f>IF(BD614=0,"",
IF(SUM($BD$554:BD614)=1,BF614,
IF($BD$674&gt;SUM($BD$554:BD614),_xlfn.CONCAT(", ",BF614),
IF($BD$674=SUM($BD$554:BD614),_xlfn.CONCAT(" y ",BF614)))))</f>
        <v>, 61</v>
      </c>
      <c r="BF614" s="231" t="s">
        <v>6272</v>
      </c>
    </row>
    <row r="615" spans="1:58" ht="54.95" customHeight="1">
      <c r="A615" s="81"/>
      <c r="B615" s="5"/>
      <c r="C615" s="85" t="s">
        <v>166</v>
      </c>
      <c r="D615" s="629" t="str">
        <f>IF(CNGE_2024_M1_Secc1_Sub1!$D103="","",CNGE_2024_M1_Secc1_Sub1!$D103)</f>
        <v>INSTITUTO DE PENSIONES DEL ESTADO</v>
      </c>
      <c r="E615" s="630"/>
      <c r="F615" s="631"/>
      <c r="G615" s="560"/>
      <c r="H615" s="561"/>
      <c r="I615" s="561"/>
      <c r="J615" s="562"/>
      <c r="K615" s="560"/>
      <c r="L615" s="561"/>
      <c r="M615" s="561"/>
      <c r="N615" s="562"/>
      <c r="O615" s="905"/>
      <c r="P615" s="906"/>
      <c r="Q615" s="905"/>
      <c r="R615" s="906"/>
      <c r="S615" s="560"/>
      <c r="T615" s="562"/>
      <c r="U615" s="905"/>
      <c r="V615" s="906"/>
      <c r="W615" s="905"/>
      <c r="X615" s="906"/>
      <c r="Y615" s="560"/>
      <c r="Z615" s="562"/>
      <c r="AA615" s="560"/>
      <c r="AB615" s="562"/>
      <c r="AC615" s="560"/>
      <c r="AD615" s="562"/>
      <c r="AG615" s="269">
        <f t="shared" si="107"/>
        <v>1</v>
      </c>
      <c r="AH615" s="410" t="b">
        <f t="shared" si="108"/>
        <v>0</v>
      </c>
      <c r="AI615" s="9" t="str">
        <f t="shared" si="109"/>
        <v/>
      </c>
      <c r="AJ615" s="410" t="b">
        <f t="shared" si="110"/>
        <v>0</v>
      </c>
      <c r="AK615" s="9" t="str">
        <f t="shared" si="111"/>
        <v/>
      </c>
      <c r="AL615" s="410" t="b">
        <f t="shared" si="112"/>
        <v>0</v>
      </c>
      <c r="AM615" s="433">
        <f t="shared" si="113"/>
        <v>0</v>
      </c>
      <c r="AN615" s="434">
        <f t="shared" si="114"/>
        <v>0</v>
      </c>
      <c r="AO615" s="433">
        <f t="shared" si="115"/>
        <v>0</v>
      </c>
      <c r="AP615" s="434">
        <f t="shared" si="116"/>
        <v>0</v>
      </c>
      <c r="AQ615" s="433">
        <f t="shared" si="117"/>
        <v>0</v>
      </c>
      <c r="AR615" s="434">
        <f t="shared" si="118"/>
        <v>0</v>
      </c>
      <c r="AS615" s="433">
        <f t="shared" si="119"/>
        <v>0</v>
      </c>
      <c r="AT615" s="434">
        <f t="shared" si="120"/>
        <v>0</v>
      </c>
      <c r="AU615" s="433">
        <f t="shared" si="121"/>
        <v>0</v>
      </c>
      <c r="AV615" s="434">
        <f t="shared" si="122"/>
        <v>0</v>
      </c>
      <c r="AW615" s="433">
        <f t="shared" si="123"/>
        <v>0</v>
      </c>
      <c r="AX615" s="434">
        <f t="shared" si="124"/>
        <v>0</v>
      </c>
      <c r="AY615" s="424">
        <f t="shared" si="125"/>
        <v>0</v>
      </c>
      <c r="AZ615" s="474">
        <f t="shared" si="126"/>
        <v>0</v>
      </c>
      <c r="BA615" s="424">
        <f t="shared" si="127"/>
        <v>0</v>
      </c>
      <c r="BB615" s="499">
        <f t="shared" si="128"/>
        <v>0</v>
      </c>
      <c r="BC615" s="371">
        <f t="shared" si="129"/>
        <v>0</v>
      </c>
      <c r="BD615" s="290">
        <f t="shared" si="130"/>
        <v>1</v>
      </c>
      <c r="BE615" s="291" t="str">
        <f>IF(BD615=0,"",
IF(SUM($BD$554:BD615)=1,BF615,
IF($BD$674&gt;SUM($BD$554:BD615),_xlfn.CONCAT(", ",BF615),
IF($BD$674=SUM($BD$554:BD615),_xlfn.CONCAT(" y ",BF615)))))</f>
        <v>, 62</v>
      </c>
      <c r="BF615" s="231" t="s">
        <v>6273</v>
      </c>
    </row>
    <row r="616" spans="1:58" ht="54.95" customHeight="1">
      <c r="A616" s="81"/>
      <c r="B616" s="5"/>
      <c r="C616" s="85" t="s">
        <v>167</v>
      </c>
      <c r="D616" s="629" t="str">
        <f>IF(CNGE_2024_M1_Secc1_Sub1!$D104="","",CNGE_2024_M1_Secc1_Sub1!$D104)</f>
        <v>COMISION DEL AGUA DEL ESTADO DE VERACRUZ</v>
      </c>
      <c r="E616" s="630"/>
      <c r="F616" s="631"/>
      <c r="G616" s="560"/>
      <c r="H616" s="561"/>
      <c r="I616" s="561"/>
      <c r="J616" s="562"/>
      <c r="K616" s="560"/>
      <c r="L616" s="561"/>
      <c r="M616" s="561"/>
      <c r="N616" s="562"/>
      <c r="O616" s="905"/>
      <c r="P616" s="906"/>
      <c r="Q616" s="905"/>
      <c r="R616" s="906"/>
      <c r="S616" s="560"/>
      <c r="T616" s="562"/>
      <c r="U616" s="905"/>
      <c r="V616" s="906"/>
      <c r="W616" s="905"/>
      <c r="X616" s="906"/>
      <c r="Y616" s="560"/>
      <c r="Z616" s="562"/>
      <c r="AA616" s="560"/>
      <c r="AB616" s="562"/>
      <c r="AC616" s="560"/>
      <c r="AD616" s="562"/>
      <c r="AG616" s="269">
        <f t="shared" si="107"/>
        <v>1</v>
      </c>
      <c r="AH616" s="410" t="b">
        <f t="shared" si="108"/>
        <v>0</v>
      </c>
      <c r="AI616" s="9" t="str">
        <f t="shared" si="109"/>
        <v/>
      </c>
      <c r="AJ616" s="410" t="b">
        <f t="shared" si="110"/>
        <v>0</v>
      </c>
      <c r="AK616" s="9" t="str">
        <f t="shared" si="111"/>
        <v/>
      </c>
      <c r="AL616" s="410" t="b">
        <f t="shared" si="112"/>
        <v>0</v>
      </c>
      <c r="AM616" s="433">
        <f t="shared" si="113"/>
        <v>0</v>
      </c>
      <c r="AN616" s="434">
        <f t="shared" si="114"/>
        <v>0</v>
      </c>
      <c r="AO616" s="433">
        <f t="shared" si="115"/>
        <v>0</v>
      </c>
      <c r="AP616" s="434">
        <f t="shared" si="116"/>
        <v>0</v>
      </c>
      <c r="AQ616" s="433">
        <f t="shared" si="117"/>
        <v>0</v>
      </c>
      <c r="AR616" s="434">
        <f t="shared" si="118"/>
        <v>0</v>
      </c>
      <c r="AS616" s="433">
        <f t="shared" si="119"/>
        <v>0</v>
      </c>
      <c r="AT616" s="434">
        <f t="shared" si="120"/>
        <v>0</v>
      </c>
      <c r="AU616" s="433">
        <f t="shared" si="121"/>
        <v>0</v>
      </c>
      <c r="AV616" s="434">
        <f t="shared" si="122"/>
        <v>0</v>
      </c>
      <c r="AW616" s="433">
        <f t="shared" si="123"/>
        <v>0</v>
      </c>
      <c r="AX616" s="434">
        <f t="shared" si="124"/>
        <v>0</v>
      </c>
      <c r="AY616" s="424">
        <f t="shared" si="125"/>
        <v>0</v>
      </c>
      <c r="AZ616" s="474">
        <f t="shared" si="126"/>
        <v>0</v>
      </c>
      <c r="BA616" s="424">
        <f t="shared" si="127"/>
        <v>0</v>
      </c>
      <c r="BB616" s="499">
        <f t="shared" si="128"/>
        <v>0</v>
      </c>
      <c r="BC616" s="371">
        <f t="shared" si="129"/>
        <v>0</v>
      </c>
      <c r="BD616" s="290">
        <f t="shared" si="130"/>
        <v>1</v>
      </c>
      <c r="BE616" s="291" t="str">
        <f>IF(BD616=0,"",
IF(SUM($BD$554:BD616)=1,BF616,
IF($BD$674&gt;SUM($BD$554:BD616),_xlfn.CONCAT(", ",BF616),
IF($BD$674=SUM($BD$554:BD616),_xlfn.CONCAT(" y ",BF616)))))</f>
        <v>, 63</v>
      </c>
      <c r="BF616" s="231" t="s">
        <v>6274</v>
      </c>
    </row>
    <row r="617" spans="1:58" ht="50.1" customHeight="1">
      <c r="A617" s="81"/>
      <c r="B617" s="5"/>
      <c r="C617" s="85" t="s">
        <v>168</v>
      </c>
      <c r="D617" s="629" t="str">
        <f>IF(CNGE_2024_M1_Secc1_Sub1!$D105="","",CNGE_2024_M1_Secc1_Sub1!$D105)</f>
        <v>RADIOTELEVISION DE VERACRUZ</v>
      </c>
      <c r="E617" s="630"/>
      <c r="F617" s="631"/>
      <c r="G617" s="560"/>
      <c r="H617" s="561"/>
      <c r="I617" s="561"/>
      <c r="J617" s="562"/>
      <c r="K617" s="560"/>
      <c r="L617" s="561"/>
      <c r="M617" s="561"/>
      <c r="N617" s="562"/>
      <c r="O617" s="905"/>
      <c r="P617" s="906"/>
      <c r="Q617" s="905"/>
      <c r="R617" s="906"/>
      <c r="S617" s="560"/>
      <c r="T617" s="562"/>
      <c r="U617" s="905"/>
      <c r="V617" s="906"/>
      <c r="W617" s="905"/>
      <c r="X617" s="906"/>
      <c r="Y617" s="560"/>
      <c r="Z617" s="562"/>
      <c r="AA617" s="560"/>
      <c r="AB617" s="562"/>
      <c r="AC617" s="560"/>
      <c r="AD617" s="562"/>
      <c r="AG617" s="269">
        <f t="shared" si="107"/>
        <v>1</v>
      </c>
      <c r="AH617" s="410" t="b">
        <f t="shared" si="108"/>
        <v>0</v>
      </c>
      <c r="AI617" s="9" t="str">
        <f t="shared" si="109"/>
        <v/>
      </c>
      <c r="AJ617" s="410" t="b">
        <f t="shared" si="110"/>
        <v>0</v>
      </c>
      <c r="AK617" s="9" t="str">
        <f t="shared" si="111"/>
        <v/>
      </c>
      <c r="AL617" s="410" t="b">
        <f t="shared" si="112"/>
        <v>0</v>
      </c>
      <c r="AM617" s="433">
        <f t="shared" si="113"/>
        <v>0</v>
      </c>
      <c r="AN617" s="434">
        <f t="shared" si="114"/>
        <v>0</v>
      </c>
      <c r="AO617" s="433">
        <f t="shared" si="115"/>
        <v>0</v>
      </c>
      <c r="AP617" s="434">
        <f t="shared" si="116"/>
        <v>0</v>
      </c>
      <c r="AQ617" s="433">
        <f t="shared" si="117"/>
        <v>0</v>
      </c>
      <c r="AR617" s="434">
        <f t="shared" si="118"/>
        <v>0</v>
      </c>
      <c r="AS617" s="433">
        <f t="shared" si="119"/>
        <v>0</v>
      </c>
      <c r="AT617" s="434">
        <f t="shared" si="120"/>
        <v>0</v>
      </c>
      <c r="AU617" s="433">
        <f t="shared" si="121"/>
        <v>0</v>
      </c>
      <c r="AV617" s="434">
        <f t="shared" si="122"/>
        <v>0</v>
      </c>
      <c r="AW617" s="433">
        <f t="shared" si="123"/>
        <v>0</v>
      </c>
      <c r="AX617" s="434">
        <f t="shared" si="124"/>
        <v>0</v>
      </c>
      <c r="AY617" s="424">
        <f t="shared" si="125"/>
        <v>0</v>
      </c>
      <c r="AZ617" s="474">
        <f t="shared" si="126"/>
        <v>0</v>
      </c>
      <c r="BA617" s="424">
        <f t="shared" si="127"/>
        <v>0</v>
      </c>
      <c r="BB617" s="499">
        <f t="shared" si="128"/>
        <v>0</v>
      </c>
      <c r="BC617" s="371">
        <f t="shared" si="129"/>
        <v>0</v>
      </c>
      <c r="BD617" s="290">
        <f t="shared" si="130"/>
        <v>1</v>
      </c>
      <c r="BE617" s="291" t="str">
        <f>IF(BD617=0,"",
IF(SUM($BD$554:BD617)=1,BF617,
IF($BD$674&gt;SUM($BD$554:BD617),_xlfn.CONCAT(", ",BF617),
IF($BD$674=SUM($BD$554:BD617),_xlfn.CONCAT(" y ",BF617)))))</f>
        <v>, 64</v>
      </c>
      <c r="BF617" s="231" t="s">
        <v>6275</v>
      </c>
    </row>
    <row r="618" spans="1:58" ht="75" customHeight="1">
      <c r="A618" s="81"/>
      <c r="B618" s="5"/>
      <c r="C618" s="85" t="s">
        <v>169</v>
      </c>
      <c r="D618" s="629" t="str">
        <f>IF(CNGE_2024_M1_Secc1_Sub1!$D106="","",CNGE_2024_M1_Secc1_Sub1!$D106)</f>
        <v>SECRETARIA EJECUTIVA DEL SISTEMA ESTATAL ANTICORRUPCION</v>
      </c>
      <c r="E618" s="630"/>
      <c r="F618" s="631"/>
      <c r="G618" s="560"/>
      <c r="H618" s="561"/>
      <c r="I618" s="561"/>
      <c r="J618" s="562"/>
      <c r="K618" s="560"/>
      <c r="L618" s="561"/>
      <c r="M618" s="561"/>
      <c r="N618" s="562"/>
      <c r="O618" s="905"/>
      <c r="P618" s="906"/>
      <c r="Q618" s="905"/>
      <c r="R618" s="906"/>
      <c r="S618" s="560"/>
      <c r="T618" s="562"/>
      <c r="U618" s="905"/>
      <c r="V618" s="906"/>
      <c r="W618" s="905"/>
      <c r="X618" s="906"/>
      <c r="Y618" s="560"/>
      <c r="Z618" s="562"/>
      <c r="AA618" s="560"/>
      <c r="AB618" s="562"/>
      <c r="AC618" s="560"/>
      <c r="AD618" s="562"/>
      <c r="AG618" s="269">
        <f t="shared" si="107"/>
        <v>1</v>
      </c>
      <c r="AH618" s="410" t="b">
        <f t="shared" si="108"/>
        <v>0</v>
      </c>
      <c r="AI618" s="9" t="str">
        <f t="shared" si="109"/>
        <v/>
      </c>
      <c r="AJ618" s="410" t="b">
        <f t="shared" si="110"/>
        <v>0</v>
      </c>
      <c r="AK618" s="9" t="str">
        <f t="shared" si="111"/>
        <v/>
      </c>
      <c r="AL618" s="410" t="b">
        <f t="shared" si="112"/>
        <v>0</v>
      </c>
      <c r="AM618" s="433">
        <f t="shared" si="113"/>
        <v>0</v>
      </c>
      <c r="AN618" s="434">
        <f t="shared" si="114"/>
        <v>0</v>
      </c>
      <c r="AO618" s="433">
        <f t="shared" si="115"/>
        <v>0</v>
      </c>
      <c r="AP618" s="434">
        <f t="shared" si="116"/>
        <v>0</v>
      </c>
      <c r="AQ618" s="433">
        <f t="shared" si="117"/>
        <v>0</v>
      </c>
      <c r="AR618" s="434">
        <f t="shared" si="118"/>
        <v>0</v>
      </c>
      <c r="AS618" s="433">
        <f t="shared" si="119"/>
        <v>0</v>
      </c>
      <c r="AT618" s="434">
        <f t="shared" si="120"/>
        <v>0</v>
      </c>
      <c r="AU618" s="433">
        <f t="shared" si="121"/>
        <v>0</v>
      </c>
      <c r="AV618" s="434">
        <f t="shared" si="122"/>
        <v>0</v>
      </c>
      <c r="AW618" s="433">
        <f t="shared" si="123"/>
        <v>0</v>
      </c>
      <c r="AX618" s="434">
        <f t="shared" si="124"/>
        <v>0</v>
      </c>
      <c r="AY618" s="424">
        <f t="shared" si="125"/>
        <v>0</v>
      </c>
      <c r="AZ618" s="474">
        <f t="shared" si="126"/>
        <v>0</v>
      </c>
      <c r="BA618" s="424">
        <f t="shared" si="127"/>
        <v>0</v>
      </c>
      <c r="BB618" s="499">
        <f t="shared" si="128"/>
        <v>0</v>
      </c>
      <c r="BC618" s="371">
        <f t="shared" si="129"/>
        <v>0</v>
      </c>
      <c r="BD618" s="290">
        <f t="shared" si="130"/>
        <v>1</v>
      </c>
      <c r="BE618" s="291" t="str">
        <f>IF(BD618=0,"",
IF(SUM($BD$554:BD618)=1,BF618,
IF($BD$674&gt;SUM($BD$554:BD618),_xlfn.CONCAT(", ",BF618),
IF($BD$674=SUM($BD$554:BD618),_xlfn.CONCAT(" y ",BF618)))))</f>
        <v>, 65</v>
      </c>
      <c r="BF618" s="231" t="s">
        <v>6276</v>
      </c>
    </row>
    <row r="619" spans="1:58" ht="75" customHeight="1">
      <c r="A619" s="81"/>
      <c r="B619" s="5"/>
      <c r="C619" s="85" t="s">
        <v>170</v>
      </c>
      <c r="D619" s="629" t="str">
        <f>IF(CNGE_2024_M1_Secc1_Sub1!$D107="","",CNGE_2024_M1_Secc1_Sub1!$D107)</f>
        <v>INSTITUTO DE LA POLICIA AUXILIAR Y PROTECCION PATRIMONIAL</v>
      </c>
      <c r="E619" s="630"/>
      <c r="F619" s="631"/>
      <c r="G619" s="560"/>
      <c r="H619" s="561"/>
      <c r="I619" s="561"/>
      <c r="J619" s="562"/>
      <c r="K619" s="560"/>
      <c r="L619" s="561"/>
      <c r="M619" s="561"/>
      <c r="N619" s="562"/>
      <c r="O619" s="905"/>
      <c r="P619" s="906"/>
      <c r="Q619" s="905"/>
      <c r="R619" s="906"/>
      <c r="S619" s="560"/>
      <c r="T619" s="562"/>
      <c r="U619" s="905"/>
      <c r="V619" s="906"/>
      <c r="W619" s="905"/>
      <c r="X619" s="906"/>
      <c r="Y619" s="560"/>
      <c r="Z619" s="562"/>
      <c r="AA619" s="560"/>
      <c r="AB619" s="562"/>
      <c r="AC619" s="560"/>
      <c r="AD619" s="562"/>
      <c r="AG619" s="269">
        <f t="shared" ref="AG619:AG673" si="131">IF(AND(COUNTBLANK(D619)=0,$C$334&lt;&gt;"",$C$334&lt;&gt;1,COUNTA(G619:AD619)=0),0,IF(AND(COUNTBLANK(D619)=0,$C$334&lt;&gt;"",$C$334=1,$P466&lt;&gt;"",$P466&lt;&gt;1,COUNTA(G619:AD619)=0),0,IF(AND(COUNTBLANK(D619)=0,$C$334&lt;&gt;"",$C$334=1,$P466&lt;&gt;"",$P466=1,$G619&lt;&gt;"",$G619&lt;&gt;1,COUNTA(K619:AD619)=0),0,IF(AND(COUNTBLANK(D619)=0,$C$334&lt;&gt;"",$C$334=1,$P466&lt;&gt;"",$P466=1,$G619&lt;&gt;"",$G619=1,COUNTA(K619:Z619,AC619)=8,AA619=""),0,IF(AND(COUNTBLANK(D619)=0,$C$334&lt;&gt;"",$C$334=1,$P466&lt;&gt;"",$P466=1,$G619&lt;&gt;"",$G619=1,COUNTA(K619:Z619,AC619)=5,AA619="X"),0,IF(AND(COUNTBLANK(D619)=1,COUNTA(G619:AD619)=0),0,1))))))</f>
        <v>1</v>
      </c>
      <c r="AH619" s="410" t="b">
        <f t="shared" ref="AH619:AH673" si="132">NOT(EXACT(K619,UPPER(K619)))</f>
        <v>0</v>
      </c>
      <c r="AI619" s="9" t="str">
        <f t="shared" ref="AI619:AI673" si="133">SUBSTITUTE( SUBSTITUTE( SUBSTITUTE( SUBSTITUTE( SUBSTITUTE( SUBSTITUTE( SUBSTITUTE( SUBSTITUTE( SUBSTITUTE( SUBSTITUTE(K619, "á", "a"), "é", "e"), "í", "i"), "ó", "o"), "ú", "u"), "Á", "A"), "É", "E"), "Í", "I"), "Ó", "O"), "Ú", "U")</f>
        <v/>
      </c>
      <c r="AJ619" s="410" t="b">
        <f t="shared" ref="AJ619:AJ673" si="134">NOT(EXACT(K619,AI619))</f>
        <v>0</v>
      </c>
      <c r="AK619" s="9" t="str">
        <f t="shared" ref="AK619:AK673" si="135">SUBSTITUTE((SUBSTITUTE(SUBSTITUTE(SUBSTITUTE(K619,".",""),",",""),"(","")),")","")</f>
        <v/>
      </c>
      <c r="AL619" s="410" t="b">
        <f t="shared" ref="AL619:AL673" si="136">NOT(EXACT(K619,AK619))</f>
        <v>0</v>
      </c>
      <c r="AM619" s="433">
        <f t="shared" ref="AM619:AM673" si="137">LEN(O619)</f>
        <v>0</v>
      </c>
      <c r="AN619" s="434">
        <f t="shared" ref="AN619:AN673" si="138">IF(O619="NS",0,IF(AND(O619&lt;&gt;"",SUM(AM619)=2),0,IF(O619="",0,1)))</f>
        <v>0</v>
      </c>
      <c r="AO619" s="433">
        <f t="shared" ref="AO619:AO673" si="139">LEN(Q619)</f>
        <v>0</v>
      </c>
      <c r="AP619" s="434">
        <f t="shared" ref="AP619:AP673" si="140">IF(Q619="NS",0,IF(AND(Q619&lt;&gt;"",SUM(AO619)=2),0,IF(Q619="",0,1)))</f>
        <v>0</v>
      </c>
      <c r="AQ619" s="433">
        <f t="shared" ref="AQ619:AQ673" si="141">LEN(S619)</f>
        <v>0</v>
      </c>
      <c r="AR619" s="434">
        <f t="shared" ref="AR619:AR673" si="142">IF(S619="NS",0,IF(AND(S619&lt;&gt;"",SUM(AQ619)=4),0,IF(S619="",0,1)))</f>
        <v>0</v>
      </c>
      <c r="AS619" s="433">
        <f t="shared" ref="AS619:AS673" si="143">LEN(U619)</f>
        <v>0</v>
      </c>
      <c r="AT619" s="434">
        <f t="shared" ref="AT619:AT673" si="144">IF(U619="NS",0,IF(AND(U619&lt;&gt;"",SUM(AS619)=2),0,IF(U619="",0,1)))</f>
        <v>0</v>
      </c>
      <c r="AU619" s="433">
        <f t="shared" ref="AU619:AU673" si="145">LEN(W619)</f>
        <v>0</v>
      </c>
      <c r="AV619" s="434">
        <f t="shared" ref="AV619:AV673" si="146">IF(W619="NS",0,IF(AND(W619&lt;&gt;"",SUM(AU619)=2),0,IF(W619="",0,1)))</f>
        <v>0</v>
      </c>
      <c r="AW619" s="433">
        <f t="shared" ref="AW619:AW673" si="147">LEN(Y619)</f>
        <v>0</v>
      </c>
      <c r="AX619" s="434">
        <f t="shared" ref="AX619:AX673" si="148">IF(Y619="NS",0,IF(AND(Y619&lt;&gt;"",SUM(AW619)=4),0,IF(Y619="",0,1)))</f>
        <v>0</v>
      </c>
      <c r="AY619" s="424">
        <f t="shared" ref="AY619:AY673" si="149">IF(AND($AA619="X",COUNTA(U619:Z619)&gt;0),1,0)</f>
        <v>0</v>
      </c>
      <c r="AZ619" s="474">
        <f t="shared" ref="AZ619:AZ673" si="150">IF(OR(Y619="NS",S619="NS"),0,IF(Y619&gt;S619,0,IF(AND(Y619="",S619=""),0,1)))</f>
        <v>0</v>
      </c>
      <c r="BA619" s="424">
        <f t="shared" ref="BA619:BA673" si="151">IF(AND($G619&lt;&gt;"",$G619&lt;&gt;1,COUNTA(K619:AD619)&gt;0),1,0)</f>
        <v>0</v>
      </c>
      <c r="BB619" s="499">
        <f t="shared" ref="BB619:BB673" si="152">IF(AND($P466&lt;&gt;"",$P466&lt;&gt;1,COUNTA(G619:AD619)&gt;0),1,0)</f>
        <v>0</v>
      </c>
      <c r="BC619" s="371">
        <f t="shared" ref="BC619:BC673" si="153">COUNTIF(K619:AD619,"NS")</f>
        <v>0</v>
      </c>
      <c r="BD619" s="290">
        <f t="shared" ref="BD619:BD673" si="154">IF(AG619=0,0,1)</f>
        <v>1</v>
      </c>
      <c r="BE619" s="291" t="str">
        <f>IF(BD619=0,"",
IF(SUM($BD$554:BD619)=1,BF619,
IF($BD$674&gt;SUM($BD$554:BD619),_xlfn.CONCAT(", ",BF619),
IF($BD$674=SUM($BD$554:BD619),_xlfn.CONCAT(" y ",BF619)))))</f>
        <v>, 66</v>
      </c>
      <c r="BF619" s="231" t="s">
        <v>6277</v>
      </c>
    </row>
    <row r="620" spans="1:58" ht="75" customHeight="1">
      <c r="A620" s="81"/>
      <c r="B620" s="5"/>
      <c r="C620" s="85" t="s">
        <v>171</v>
      </c>
      <c r="D620" s="629" t="str">
        <f>IF(CNGE_2024_M1_Secc1_Sub1!$D108="","",CNGE_2024_M1_Secc1_Sub1!$D108)</f>
        <v>ACADEMIA REGIONAL DE SEGURIDAD PUBLICA DEL SURESTE</v>
      </c>
      <c r="E620" s="630"/>
      <c r="F620" s="631"/>
      <c r="G620" s="560"/>
      <c r="H620" s="561"/>
      <c r="I620" s="561"/>
      <c r="J620" s="562"/>
      <c r="K620" s="560"/>
      <c r="L620" s="561"/>
      <c r="M620" s="561"/>
      <c r="N620" s="562"/>
      <c r="O620" s="905"/>
      <c r="P620" s="906"/>
      <c r="Q620" s="905"/>
      <c r="R620" s="906"/>
      <c r="S620" s="560"/>
      <c r="T620" s="562"/>
      <c r="U620" s="905"/>
      <c r="V620" s="906"/>
      <c r="W620" s="905"/>
      <c r="X620" s="906"/>
      <c r="Y620" s="560"/>
      <c r="Z620" s="562"/>
      <c r="AA620" s="560"/>
      <c r="AB620" s="562"/>
      <c r="AC620" s="560"/>
      <c r="AD620" s="562"/>
      <c r="AG620" s="269">
        <f t="shared" si="131"/>
        <v>1</v>
      </c>
      <c r="AH620" s="410" t="b">
        <f t="shared" si="132"/>
        <v>0</v>
      </c>
      <c r="AI620" s="9" t="str">
        <f t="shared" si="133"/>
        <v/>
      </c>
      <c r="AJ620" s="410" t="b">
        <f t="shared" si="134"/>
        <v>0</v>
      </c>
      <c r="AK620" s="9" t="str">
        <f t="shared" si="135"/>
        <v/>
      </c>
      <c r="AL620" s="410" t="b">
        <f t="shared" si="136"/>
        <v>0</v>
      </c>
      <c r="AM620" s="433">
        <f t="shared" si="137"/>
        <v>0</v>
      </c>
      <c r="AN620" s="434">
        <f t="shared" si="138"/>
        <v>0</v>
      </c>
      <c r="AO620" s="433">
        <f t="shared" si="139"/>
        <v>0</v>
      </c>
      <c r="AP620" s="434">
        <f t="shared" si="140"/>
        <v>0</v>
      </c>
      <c r="AQ620" s="433">
        <f t="shared" si="141"/>
        <v>0</v>
      </c>
      <c r="AR620" s="434">
        <f t="shared" si="142"/>
        <v>0</v>
      </c>
      <c r="AS620" s="433">
        <f t="shared" si="143"/>
        <v>0</v>
      </c>
      <c r="AT620" s="434">
        <f t="shared" si="144"/>
        <v>0</v>
      </c>
      <c r="AU620" s="433">
        <f t="shared" si="145"/>
        <v>0</v>
      </c>
      <c r="AV620" s="434">
        <f t="shared" si="146"/>
        <v>0</v>
      </c>
      <c r="AW620" s="433">
        <f t="shared" si="147"/>
        <v>0</v>
      </c>
      <c r="AX620" s="434">
        <f t="shared" si="148"/>
        <v>0</v>
      </c>
      <c r="AY620" s="424">
        <f t="shared" si="149"/>
        <v>0</v>
      </c>
      <c r="AZ620" s="474">
        <f t="shared" si="150"/>
        <v>0</v>
      </c>
      <c r="BA620" s="424">
        <f t="shared" si="151"/>
        <v>0</v>
      </c>
      <c r="BB620" s="499">
        <f t="shared" si="152"/>
        <v>0</v>
      </c>
      <c r="BC620" s="371">
        <f t="shared" si="153"/>
        <v>0</v>
      </c>
      <c r="BD620" s="290">
        <f t="shared" si="154"/>
        <v>1</v>
      </c>
      <c r="BE620" s="291" t="str">
        <f>IF(BD620=0,"",
IF(SUM($BD$554:BD620)=1,BF620,
IF($BD$674&gt;SUM($BD$554:BD620),_xlfn.CONCAT(", ",BF620),
IF($BD$674=SUM($BD$554:BD620),_xlfn.CONCAT(" y ",BF620)))))</f>
        <v>, 67</v>
      </c>
      <c r="BF620" s="231" t="s">
        <v>6278</v>
      </c>
    </row>
    <row r="621" spans="1:58" ht="75" customHeight="1">
      <c r="A621" s="81"/>
      <c r="B621" s="5"/>
      <c r="C621" s="85" t="s">
        <v>172</v>
      </c>
      <c r="D621" s="629" t="str">
        <f>IF(CNGE_2024_M1_Secc1_Sub1!$D109="","",CNGE_2024_M1_Secc1_Sub1!$D109)</f>
        <v>INSTITUTO DE CAPACITACION PARA EL TRABAJO</v>
      </c>
      <c r="E621" s="630"/>
      <c r="F621" s="631"/>
      <c r="G621" s="560"/>
      <c r="H621" s="561"/>
      <c r="I621" s="561"/>
      <c r="J621" s="562"/>
      <c r="K621" s="560"/>
      <c r="L621" s="561"/>
      <c r="M621" s="561"/>
      <c r="N621" s="562"/>
      <c r="O621" s="905"/>
      <c r="P621" s="906"/>
      <c r="Q621" s="905"/>
      <c r="R621" s="906"/>
      <c r="S621" s="560"/>
      <c r="T621" s="562"/>
      <c r="U621" s="905"/>
      <c r="V621" s="906"/>
      <c r="W621" s="905"/>
      <c r="X621" s="906"/>
      <c r="Y621" s="560"/>
      <c r="Z621" s="562"/>
      <c r="AA621" s="560"/>
      <c r="AB621" s="562"/>
      <c r="AC621" s="560"/>
      <c r="AD621" s="562"/>
      <c r="AG621" s="269">
        <f t="shared" si="131"/>
        <v>1</v>
      </c>
      <c r="AH621" s="410" t="b">
        <f t="shared" si="132"/>
        <v>0</v>
      </c>
      <c r="AI621" s="9" t="str">
        <f t="shared" si="133"/>
        <v/>
      </c>
      <c r="AJ621" s="410" t="b">
        <f t="shared" si="134"/>
        <v>0</v>
      </c>
      <c r="AK621" s="9" t="str">
        <f t="shared" si="135"/>
        <v/>
      </c>
      <c r="AL621" s="410" t="b">
        <f t="shared" si="136"/>
        <v>0</v>
      </c>
      <c r="AM621" s="433">
        <f t="shared" si="137"/>
        <v>0</v>
      </c>
      <c r="AN621" s="434">
        <f t="shared" si="138"/>
        <v>0</v>
      </c>
      <c r="AO621" s="433">
        <f t="shared" si="139"/>
        <v>0</v>
      </c>
      <c r="AP621" s="434">
        <f t="shared" si="140"/>
        <v>0</v>
      </c>
      <c r="AQ621" s="433">
        <f t="shared" si="141"/>
        <v>0</v>
      </c>
      <c r="AR621" s="434">
        <f t="shared" si="142"/>
        <v>0</v>
      </c>
      <c r="AS621" s="433">
        <f t="shared" si="143"/>
        <v>0</v>
      </c>
      <c r="AT621" s="434">
        <f t="shared" si="144"/>
        <v>0</v>
      </c>
      <c r="AU621" s="433">
        <f t="shared" si="145"/>
        <v>0</v>
      </c>
      <c r="AV621" s="434">
        <f t="shared" si="146"/>
        <v>0</v>
      </c>
      <c r="AW621" s="433">
        <f t="shared" si="147"/>
        <v>0</v>
      </c>
      <c r="AX621" s="434">
        <f t="shared" si="148"/>
        <v>0</v>
      </c>
      <c r="AY621" s="424">
        <f t="shared" si="149"/>
        <v>0</v>
      </c>
      <c r="AZ621" s="474">
        <f t="shared" si="150"/>
        <v>0</v>
      </c>
      <c r="BA621" s="424">
        <f t="shared" si="151"/>
        <v>0</v>
      </c>
      <c r="BB621" s="499">
        <f t="shared" si="152"/>
        <v>0</v>
      </c>
      <c r="BC621" s="371">
        <f t="shared" si="153"/>
        <v>0</v>
      </c>
      <c r="BD621" s="290">
        <f t="shared" si="154"/>
        <v>1</v>
      </c>
      <c r="BE621" s="291" t="str">
        <f>IF(BD621=0,"",
IF(SUM($BD$554:BD621)=1,BF621,
IF($BD$674&gt;SUM($BD$554:BD621),_xlfn.CONCAT(", ",BF621),
IF($BD$674=SUM($BD$554:BD621),_xlfn.CONCAT(" y ",BF621)))))</f>
        <v>, 68</v>
      </c>
      <c r="BF621" s="231" t="s">
        <v>6279</v>
      </c>
    </row>
    <row r="622" spans="1:58" ht="90" customHeight="1">
      <c r="A622" s="81"/>
      <c r="B622" s="5"/>
      <c r="C622" s="85" t="s">
        <v>173</v>
      </c>
      <c r="D622" s="629" t="str">
        <f>IF(CNGE_2024_M1_Secc1_Sub1!$D110="","",CNGE_2024_M1_Secc1_Sub1!$D110)</f>
        <v>CENTRO DE CONCILIACION LABORAL DEL ESTADO DE VERACRUZ DE IGNACIO DE LA LLAVE</v>
      </c>
      <c r="E622" s="630"/>
      <c r="F622" s="631"/>
      <c r="G622" s="560"/>
      <c r="H622" s="561"/>
      <c r="I622" s="561"/>
      <c r="J622" s="562"/>
      <c r="K622" s="560"/>
      <c r="L622" s="561"/>
      <c r="M622" s="561"/>
      <c r="N622" s="562"/>
      <c r="O622" s="905"/>
      <c r="P622" s="906"/>
      <c r="Q622" s="905"/>
      <c r="R622" s="906"/>
      <c r="S622" s="560"/>
      <c r="T622" s="562"/>
      <c r="U622" s="905"/>
      <c r="V622" s="906"/>
      <c r="W622" s="905"/>
      <c r="X622" s="906"/>
      <c r="Y622" s="560"/>
      <c r="Z622" s="562"/>
      <c r="AA622" s="560"/>
      <c r="AB622" s="562"/>
      <c r="AC622" s="560"/>
      <c r="AD622" s="562"/>
      <c r="AG622" s="269">
        <f t="shared" si="131"/>
        <v>1</v>
      </c>
      <c r="AH622" s="410" t="b">
        <f t="shared" si="132"/>
        <v>0</v>
      </c>
      <c r="AI622" s="9" t="str">
        <f t="shared" si="133"/>
        <v/>
      </c>
      <c r="AJ622" s="410" t="b">
        <f t="shared" si="134"/>
        <v>0</v>
      </c>
      <c r="AK622" s="9" t="str">
        <f t="shared" si="135"/>
        <v/>
      </c>
      <c r="AL622" s="410" t="b">
        <f t="shared" si="136"/>
        <v>0</v>
      </c>
      <c r="AM622" s="433">
        <f t="shared" si="137"/>
        <v>0</v>
      </c>
      <c r="AN622" s="434">
        <f t="shared" si="138"/>
        <v>0</v>
      </c>
      <c r="AO622" s="433">
        <f t="shared" si="139"/>
        <v>0</v>
      </c>
      <c r="AP622" s="434">
        <f t="shared" si="140"/>
        <v>0</v>
      </c>
      <c r="AQ622" s="433">
        <f t="shared" si="141"/>
        <v>0</v>
      </c>
      <c r="AR622" s="434">
        <f t="shared" si="142"/>
        <v>0</v>
      </c>
      <c r="AS622" s="433">
        <f t="shared" si="143"/>
        <v>0</v>
      </c>
      <c r="AT622" s="434">
        <f t="shared" si="144"/>
        <v>0</v>
      </c>
      <c r="AU622" s="433">
        <f t="shared" si="145"/>
        <v>0</v>
      </c>
      <c r="AV622" s="434">
        <f t="shared" si="146"/>
        <v>0</v>
      </c>
      <c r="AW622" s="433">
        <f t="shared" si="147"/>
        <v>0</v>
      </c>
      <c r="AX622" s="434">
        <f t="shared" si="148"/>
        <v>0</v>
      </c>
      <c r="AY622" s="424">
        <f t="shared" si="149"/>
        <v>0</v>
      </c>
      <c r="AZ622" s="474">
        <f t="shared" si="150"/>
        <v>0</v>
      </c>
      <c r="BA622" s="424">
        <f t="shared" si="151"/>
        <v>0</v>
      </c>
      <c r="BB622" s="499">
        <f t="shared" si="152"/>
        <v>0</v>
      </c>
      <c r="BC622" s="371">
        <f t="shared" si="153"/>
        <v>0</v>
      </c>
      <c r="BD622" s="290">
        <f t="shared" si="154"/>
        <v>1</v>
      </c>
      <c r="BE622" s="291" t="str">
        <f>IF(BD622=0,"",
IF(SUM($BD$554:BD622)=1,BF622,
IF($BD$674&gt;SUM($BD$554:BD622),_xlfn.CONCAT(", ",BF622),
IF($BD$674=SUM($BD$554:BD622),_xlfn.CONCAT(" y ",BF622)))))</f>
        <v>, 69</v>
      </c>
      <c r="BF622" s="231" t="s">
        <v>6280</v>
      </c>
    </row>
    <row r="623" spans="1:58" ht="54.95" customHeight="1">
      <c r="A623" s="81"/>
      <c r="B623" s="5"/>
      <c r="C623" s="85" t="s">
        <v>174</v>
      </c>
      <c r="D623" s="629" t="str">
        <f>IF(CNGE_2024_M1_Secc1_Sub1!$D111="","",CNGE_2024_M1_Secc1_Sub1!$D111)</f>
        <v>INSTITUTO VERACRUZANO DE LA CULTURA</v>
      </c>
      <c r="E623" s="630"/>
      <c r="F623" s="631"/>
      <c r="G623" s="560"/>
      <c r="H623" s="561"/>
      <c r="I623" s="561"/>
      <c r="J623" s="562"/>
      <c r="K623" s="560"/>
      <c r="L623" s="561"/>
      <c r="M623" s="561"/>
      <c r="N623" s="562"/>
      <c r="O623" s="905"/>
      <c r="P623" s="906"/>
      <c r="Q623" s="905"/>
      <c r="R623" s="906"/>
      <c r="S623" s="560"/>
      <c r="T623" s="562"/>
      <c r="U623" s="905"/>
      <c r="V623" s="906"/>
      <c r="W623" s="905"/>
      <c r="X623" s="906"/>
      <c r="Y623" s="560"/>
      <c r="Z623" s="562"/>
      <c r="AA623" s="560"/>
      <c r="AB623" s="562"/>
      <c r="AC623" s="560"/>
      <c r="AD623" s="562"/>
      <c r="AG623" s="269">
        <f t="shared" si="131"/>
        <v>1</v>
      </c>
      <c r="AH623" s="410" t="b">
        <f t="shared" si="132"/>
        <v>0</v>
      </c>
      <c r="AI623" s="9" t="str">
        <f t="shared" si="133"/>
        <v/>
      </c>
      <c r="AJ623" s="410" t="b">
        <f t="shared" si="134"/>
        <v>0</v>
      </c>
      <c r="AK623" s="9" t="str">
        <f t="shared" si="135"/>
        <v/>
      </c>
      <c r="AL623" s="410" t="b">
        <f t="shared" si="136"/>
        <v>0</v>
      </c>
      <c r="AM623" s="433">
        <f t="shared" si="137"/>
        <v>0</v>
      </c>
      <c r="AN623" s="434">
        <f t="shared" si="138"/>
        <v>0</v>
      </c>
      <c r="AO623" s="433">
        <f t="shared" si="139"/>
        <v>0</v>
      </c>
      <c r="AP623" s="434">
        <f t="shared" si="140"/>
        <v>0</v>
      </c>
      <c r="AQ623" s="433">
        <f t="shared" si="141"/>
        <v>0</v>
      </c>
      <c r="AR623" s="434">
        <f t="shared" si="142"/>
        <v>0</v>
      </c>
      <c r="AS623" s="433">
        <f t="shared" si="143"/>
        <v>0</v>
      </c>
      <c r="AT623" s="434">
        <f t="shared" si="144"/>
        <v>0</v>
      </c>
      <c r="AU623" s="433">
        <f t="shared" si="145"/>
        <v>0</v>
      </c>
      <c r="AV623" s="434">
        <f t="shared" si="146"/>
        <v>0</v>
      </c>
      <c r="AW623" s="433">
        <f t="shared" si="147"/>
        <v>0</v>
      </c>
      <c r="AX623" s="434">
        <f t="shared" si="148"/>
        <v>0</v>
      </c>
      <c r="AY623" s="424">
        <f t="shared" si="149"/>
        <v>0</v>
      </c>
      <c r="AZ623" s="474">
        <f t="shared" si="150"/>
        <v>0</v>
      </c>
      <c r="BA623" s="424">
        <f t="shared" si="151"/>
        <v>0</v>
      </c>
      <c r="BB623" s="499">
        <f t="shared" si="152"/>
        <v>0</v>
      </c>
      <c r="BC623" s="371">
        <f t="shared" si="153"/>
        <v>0</v>
      </c>
      <c r="BD623" s="290">
        <f t="shared" si="154"/>
        <v>1</v>
      </c>
      <c r="BE623" s="291" t="str">
        <f>IF(BD623=0,"",
IF(SUM($BD$554:BD623)=1,BF623,
IF($BD$674&gt;SUM($BD$554:BD623),_xlfn.CONCAT(", ",BF623),
IF($BD$674=SUM($BD$554:BD623),_xlfn.CONCAT(" y ",BF623)))))</f>
        <v>, 70</v>
      </c>
      <c r="BF623" s="231" t="s">
        <v>6281</v>
      </c>
    </row>
    <row r="624" spans="1:58" ht="75" customHeight="1">
      <c r="A624" s="81"/>
      <c r="B624" s="5"/>
      <c r="C624" s="85" t="s">
        <v>175</v>
      </c>
      <c r="D624" s="629" t="str">
        <f>IF(CNGE_2024_M1_Secc1_Sub1!$D112="","",CNGE_2024_M1_Secc1_Sub1!$D112)</f>
        <v>PROCURADURIA ESTATAL DE PROTECCION AL MEDIO AMBIENTE</v>
      </c>
      <c r="E624" s="630"/>
      <c r="F624" s="631"/>
      <c r="G624" s="560"/>
      <c r="H624" s="561"/>
      <c r="I624" s="561"/>
      <c r="J624" s="562"/>
      <c r="K624" s="560"/>
      <c r="L624" s="561"/>
      <c r="M624" s="561"/>
      <c r="N624" s="562"/>
      <c r="O624" s="905"/>
      <c r="P624" s="906"/>
      <c r="Q624" s="905"/>
      <c r="R624" s="906"/>
      <c r="S624" s="560"/>
      <c r="T624" s="562"/>
      <c r="U624" s="905"/>
      <c r="V624" s="906"/>
      <c r="W624" s="905"/>
      <c r="X624" s="906"/>
      <c r="Y624" s="560"/>
      <c r="Z624" s="562"/>
      <c r="AA624" s="560"/>
      <c r="AB624" s="562"/>
      <c r="AC624" s="560"/>
      <c r="AD624" s="562"/>
      <c r="AG624" s="269">
        <f t="shared" si="131"/>
        <v>1</v>
      </c>
      <c r="AH624" s="410" t="b">
        <f t="shared" si="132"/>
        <v>0</v>
      </c>
      <c r="AI624" s="9" t="str">
        <f t="shared" si="133"/>
        <v/>
      </c>
      <c r="AJ624" s="410" t="b">
        <f t="shared" si="134"/>
        <v>0</v>
      </c>
      <c r="AK624" s="9" t="str">
        <f t="shared" si="135"/>
        <v/>
      </c>
      <c r="AL624" s="410" t="b">
        <f t="shared" si="136"/>
        <v>0</v>
      </c>
      <c r="AM624" s="433">
        <f t="shared" si="137"/>
        <v>0</v>
      </c>
      <c r="AN624" s="434">
        <f t="shared" si="138"/>
        <v>0</v>
      </c>
      <c r="AO624" s="433">
        <f t="shared" si="139"/>
        <v>0</v>
      </c>
      <c r="AP624" s="434">
        <f t="shared" si="140"/>
        <v>0</v>
      </c>
      <c r="AQ624" s="433">
        <f t="shared" si="141"/>
        <v>0</v>
      </c>
      <c r="AR624" s="434">
        <f t="shared" si="142"/>
        <v>0</v>
      </c>
      <c r="AS624" s="433">
        <f t="shared" si="143"/>
        <v>0</v>
      </c>
      <c r="AT624" s="434">
        <f t="shared" si="144"/>
        <v>0</v>
      </c>
      <c r="AU624" s="433">
        <f t="shared" si="145"/>
        <v>0</v>
      </c>
      <c r="AV624" s="434">
        <f t="shared" si="146"/>
        <v>0</v>
      </c>
      <c r="AW624" s="433">
        <f t="shared" si="147"/>
        <v>0</v>
      </c>
      <c r="AX624" s="434">
        <f t="shared" si="148"/>
        <v>0</v>
      </c>
      <c r="AY624" s="424">
        <f t="shared" si="149"/>
        <v>0</v>
      </c>
      <c r="AZ624" s="474">
        <f t="shared" si="150"/>
        <v>0</v>
      </c>
      <c r="BA624" s="424">
        <f t="shared" si="151"/>
        <v>0</v>
      </c>
      <c r="BB624" s="499">
        <f t="shared" si="152"/>
        <v>0</v>
      </c>
      <c r="BC624" s="371">
        <f t="shared" si="153"/>
        <v>0</v>
      </c>
      <c r="BD624" s="290">
        <f t="shared" si="154"/>
        <v>1</v>
      </c>
      <c r="BE624" s="291" t="str">
        <f>IF(BD624=0,"",
IF(SUM($BD$554:BD624)=1,BF624,
IF($BD$674&gt;SUM($BD$554:BD624),_xlfn.CONCAT(", ",BF624),
IF($BD$674=SUM($BD$554:BD624),_xlfn.CONCAT(" y ",BF624)))))</f>
        <v>, 71</v>
      </c>
      <c r="BF624" s="231" t="s">
        <v>6282</v>
      </c>
    </row>
    <row r="625" spans="1:58" ht="54.95" customHeight="1">
      <c r="A625" s="81"/>
      <c r="B625" s="5"/>
      <c r="C625" s="85" t="s">
        <v>176</v>
      </c>
      <c r="D625" s="629" t="str">
        <f>IF(CNGE_2024_M1_Secc1_Sub1!$D113="","",CNGE_2024_M1_Secc1_Sub1!$D113)</f>
        <v>FIDEICOMISO FONDO DEL FUTURO</v>
      </c>
      <c r="E625" s="630"/>
      <c r="F625" s="631"/>
      <c r="G625" s="560"/>
      <c r="H625" s="561"/>
      <c r="I625" s="561"/>
      <c r="J625" s="562"/>
      <c r="K625" s="560"/>
      <c r="L625" s="561"/>
      <c r="M625" s="561"/>
      <c r="N625" s="562"/>
      <c r="O625" s="905"/>
      <c r="P625" s="906"/>
      <c r="Q625" s="905"/>
      <c r="R625" s="906"/>
      <c r="S625" s="560"/>
      <c r="T625" s="562"/>
      <c r="U625" s="905"/>
      <c r="V625" s="906"/>
      <c r="W625" s="905"/>
      <c r="X625" s="906"/>
      <c r="Y625" s="560"/>
      <c r="Z625" s="562"/>
      <c r="AA625" s="560"/>
      <c r="AB625" s="562"/>
      <c r="AC625" s="560"/>
      <c r="AD625" s="562"/>
      <c r="AG625" s="269">
        <f t="shared" si="131"/>
        <v>1</v>
      </c>
      <c r="AH625" s="410" t="b">
        <f t="shared" si="132"/>
        <v>0</v>
      </c>
      <c r="AI625" s="9" t="str">
        <f t="shared" si="133"/>
        <v/>
      </c>
      <c r="AJ625" s="410" t="b">
        <f t="shared" si="134"/>
        <v>0</v>
      </c>
      <c r="AK625" s="9" t="str">
        <f t="shared" si="135"/>
        <v/>
      </c>
      <c r="AL625" s="410" t="b">
        <f t="shared" si="136"/>
        <v>0</v>
      </c>
      <c r="AM625" s="433">
        <f t="shared" si="137"/>
        <v>0</v>
      </c>
      <c r="AN625" s="434">
        <f t="shared" si="138"/>
        <v>0</v>
      </c>
      <c r="AO625" s="433">
        <f t="shared" si="139"/>
        <v>0</v>
      </c>
      <c r="AP625" s="434">
        <f t="shared" si="140"/>
        <v>0</v>
      </c>
      <c r="AQ625" s="433">
        <f t="shared" si="141"/>
        <v>0</v>
      </c>
      <c r="AR625" s="434">
        <f t="shared" si="142"/>
        <v>0</v>
      </c>
      <c r="AS625" s="433">
        <f t="shared" si="143"/>
        <v>0</v>
      </c>
      <c r="AT625" s="434">
        <f t="shared" si="144"/>
        <v>0</v>
      </c>
      <c r="AU625" s="433">
        <f t="shared" si="145"/>
        <v>0</v>
      </c>
      <c r="AV625" s="434">
        <f t="shared" si="146"/>
        <v>0</v>
      </c>
      <c r="AW625" s="433">
        <f t="shared" si="147"/>
        <v>0</v>
      </c>
      <c r="AX625" s="434">
        <f t="shared" si="148"/>
        <v>0</v>
      </c>
      <c r="AY625" s="424">
        <f t="shared" si="149"/>
        <v>0</v>
      </c>
      <c r="AZ625" s="474">
        <f t="shared" si="150"/>
        <v>0</v>
      </c>
      <c r="BA625" s="424">
        <f t="shared" si="151"/>
        <v>0</v>
      </c>
      <c r="BB625" s="499">
        <f t="shared" si="152"/>
        <v>0</v>
      </c>
      <c r="BC625" s="371">
        <f t="shared" si="153"/>
        <v>0</v>
      </c>
      <c r="BD625" s="290">
        <f t="shared" si="154"/>
        <v>1</v>
      </c>
      <c r="BE625" s="291" t="str">
        <f>IF(BD625=0,"",
IF(SUM($BD$554:BD625)=1,BF625,
IF($BD$674&gt;SUM($BD$554:BD625),_xlfn.CONCAT(", ",BF625),
IF($BD$674=SUM($BD$554:BD625),_xlfn.CONCAT(" y ",BF625)))))</f>
        <v xml:space="preserve"> y 72</v>
      </c>
      <c r="BF625" s="231" t="s">
        <v>6283</v>
      </c>
    </row>
    <row r="626" spans="1:58" ht="15" hidden="1" customHeight="1">
      <c r="A626" s="81"/>
      <c r="B626" s="5"/>
      <c r="C626" s="85" t="s">
        <v>177</v>
      </c>
      <c r="D626" s="623" t="str">
        <f>IF(CNGE_2024_M1_Secc1_Sub1!$D114="","",CNGE_2024_M1_Secc1_Sub1!$D114)</f>
        <v/>
      </c>
      <c r="E626" s="624"/>
      <c r="F626" s="625"/>
      <c r="G626" s="560"/>
      <c r="H626" s="561"/>
      <c r="I626" s="561"/>
      <c r="J626" s="562"/>
      <c r="K626" s="560"/>
      <c r="L626" s="561"/>
      <c r="M626" s="561"/>
      <c r="N626" s="562"/>
      <c r="O626" s="905"/>
      <c r="P626" s="906"/>
      <c r="Q626" s="905"/>
      <c r="R626" s="906"/>
      <c r="S626" s="560"/>
      <c r="T626" s="562"/>
      <c r="U626" s="905"/>
      <c r="V626" s="906"/>
      <c r="W626" s="905"/>
      <c r="X626" s="906"/>
      <c r="Y626" s="560"/>
      <c r="Z626" s="562"/>
      <c r="AA626" s="560"/>
      <c r="AB626" s="562"/>
      <c r="AC626" s="560"/>
      <c r="AD626" s="562"/>
      <c r="AG626" s="269">
        <f t="shared" si="131"/>
        <v>0</v>
      </c>
      <c r="AH626" s="410" t="b">
        <f t="shared" si="132"/>
        <v>0</v>
      </c>
      <c r="AI626" s="9" t="str">
        <f t="shared" si="133"/>
        <v/>
      </c>
      <c r="AJ626" s="410" t="b">
        <f t="shared" si="134"/>
        <v>0</v>
      </c>
      <c r="AK626" s="9" t="str">
        <f t="shared" si="135"/>
        <v/>
      </c>
      <c r="AL626" s="410" t="b">
        <f t="shared" si="136"/>
        <v>0</v>
      </c>
      <c r="AM626" s="433">
        <f t="shared" si="137"/>
        <v>0</v>
      </c>
      <c r="AN626" s="434">
        <f t="shared" si="138"/>
        <v>0</v>
      </c>
      <c r="AO626" s="433">
        <f t="shared" si="139"/>
        <v>0</v>
      </c>
      <c r="AP626" s="434">
        <f t="shared" si="140"/>
        <v>0</v>
      </c>
      <c r="AQ626" s="433">
        <f t="shared" si="141"/>
        <v>0</v>
      </c>
      <c r="AR626" s="434">
        <f t="shared" si="142"/>
        <v>0</v>
      </c>
      <c r="AS626" s="433">
        <f t="shared" si="143"/>
        <v>0</v>
      </c>
      <c r="AT626" s="434">
        <f t="shared" si="144"/>
        <v>0</v>
      </c>
      <c r="AU626" s="433">
        <f t="shared" si="145"/>
        <v>0</v>
      </c>
      <c r="AV626" s="434">
        <f t="shared" si="146"/>
        <v>0</v>
      </c>
      <c r="AW626" s="433">
        <f t="shared" si="147"/>
        <v>0</v>
      </c>
      <c r="AX626" s="434">
        <f t="shared" si="148"/>
        <v>0</v>
      </c>
      <c r="AY626" s="424">
        <f t="shared" si="149"/>
        <v>0</v>
      </c>
      <c r="AZ626" s="474">
        <f t="shared" si="150"/>
        <v>0</v>
      </c>
      <c r="BA626" s="424">
        <f t="shared" si="151"/>
        <v>0</v>
      </c>
      <c r="BB626" s="499">
        <f t="shared" si="152"/>
        <v>0</v>
      </c>
      <c r="BC626" s="371">
        <f t="shared" si="153"/>
        <v>0</v>
      </c>
      <c r="BD626" s="290">
        <f t="shared" si="154"/>
        <v>0</v>
      </c>
      <c r="BE626" s="291" t="str">
        <f>IF(BD626=0,"",
IF(SUM($BD$554:BD626)=1,BF626,
IF($BD$674&gt;SUM($BD$554:BD626),_xlfn.CONCAT(", ",BF626),
IF($BD$674=SUM($BD$554:BD626),_xlfn.CONCAT(" y ",BF626)))))</f>
        <v/>
      </c>
      <c r="BF626" s="231" t="s">
        <v>6284</v>
      </c>
    </row>
    <row r="627" spans="1:58" ht="15" hidden="1" customHeight="1">
      <c r="A627" s="81"/>
      <c r="B627" s="5"/>
      <c r="C627" s="85" t="s">
        <v>178</v>
      </c>
      <c r="D627" s="623" t="str">
        <f>IF(CNGE_2024_M1_Secc1_Sub1!$D115="","",CNGE_2024_M1_Secc1_Sub1!$D115)</f>
        <v/>
      </c>
      <c r="E627" s="624"/>
      <c r="F627" s="625"/>
      <c r="G627" s="560"/>
      <c r="H627" s="561"/>
      <c r="I627" s="561"/>
      <c r="J627" s="562"/>
      <c r="K627" s="560"/>
      <c r="L627" s="561"/>
      <c r="M627" s="561"/>
      <c r="N627" s="562"/>
      <c r="O627" s="905"/>
      <c r="P627" s="906"/>
      <c r="Q627" s="905"/>
      <c r="R627" s="906"/>
      <c r="S627" s="560"/>
      <c r="T627" s="562"/>
      <c r="U627" s="905"/>
      <c r="V627" s="906"/>
      <c r="W627" s="905"/>
      <c r="X627" s="906"/>
      <c r="Y627" s="560"/>
      <c r="Z627" s="562"/>
      <c r="AA627" s="560"/>
      <c r="AB627" s="562"/>
      <c r="AC627" s="560"/>
      <c r="AD627" s="562"/>
      <c r="AG627" s="269">
        <f t="shared" si="131"/>
        <v>0</v>
      </c>
      <c r="AH627" s="410" t="b">
        <f t="shared" si="132"/>
        <v>0</v>
      </c>
      <c r="AI627" s="9" t="str">
        <f t="shared" si="133"/>
        <v/>
      </c>
      <c r="AJ627" s="410" t="b">
        <f t="shared" si="134"/>
        <v>0</v>
      </c>
      <c r="AK627" s="9" t="str">
        <f t="shared" si="135"/>
        <v/>
      </c>
      <c r="AL627" s="410" t="b">
        <f t="shared" si="136"/>
        <v>0</v>
      </c>
      <c r="AM627" s="433">
        <f t="shared" si="137"/>
        <v>0</v>
      </c>
      <c r="AN627" s="434">
        <f t="shared" si="138"/>
        <v>0</v>
      </c>
      <c r="AO627" s="433">
        <f t="shared" si="139"/>
        <v>0</v>
      </c>
      <c r="AP627" s="434">
        <f t="shared" si="140"/>
        <v>0</v>
      </c>
      <c r="AQ627" s="433">
        <f t="shared" si="141"/>
        <v>0</v>
      </c>
      <c r="AR627" s="434">
        <f t="shared" si="142"/>
        <v>0</v>
      </c>
      <c r="AS627" s="433">
        <f t="shared" si="143"/>
        <v>0</v>
      </c>
      <c r="AT627" s="434">
        <f t="shared" si="144"/>
        <v>0</v>
      </c>
      <c r="AU627" s="433">
        <f t="shared" si="145"/>
        <v>0</v>
      </c>
      <c r="AV627" s="434">
        <f t="shared" si="146"/>
        <v>0</v>
      </c>
      <c r="AW627" s="433">
        <f t="shared" si="147"/>
        <v>0</v>
      </c>
      <c r="AX627" s="434">
        <f t="shared" si="148"/>
        <v>0</v>
      </c>
      <c r="AY627" s="424">
        <f t="shared" si="149"/>
        <v>0</v>
      </c>
      <c r="AZ627" s="474">
        <f t="shared" si="150"/>
        <v>0</v>
      </c>
      <c r="BA627" s="424">
        <f t="shared" si="151"/>
        <v>0</v>
      </c>
      <c r="BB627" s="499">
        <f t="shared" si="152"/>
        <v>0</v>
      </c>
      <c r="BC627" s="371">
        <f t="shared" si="153"/>
        <v>0</v>
      </c>
      <c r="BD627" s="290">
        <f t="shared" si="154"/>
        <v>0</v>
      </c>
      <c r="BE627" s="291" t="str">
        <f>IF(BD627=0,"",
IF(SUM($BD$554:BD627)=1,BF627,
IF($BD$674&gt;SUM($BD$554:BD627),_xlfn.CONCAT(", ",BF627),
IF($BD$674=SUM($BD$554:BD627),_xlfn.CONCAT(" y ",BF627)))))</f>
        <v/>
      </c>
      <c r="BF627" s="231" t="s">
        <v>6285</v>
      </c>
    </row>
    <row r="628" spans="1:58" ht="15" hidden="1" customHeight="1">
      <c r="A628" s="81"/>
      <c r="B628" s="5"/>
      <c r="C628" s="85" t="s">
        <v>179</v>
      </c>
      <c r="D628" s="623" t="str">
        <f>IF(CNGE_2024_M1_Secc1_Sub1!$D116="","",CNGE_2024_M1_Secc1_Sub1!$D116)</f>
        <v/>
      </c>
      <c r="E628" s="624"/>
      <c r="F628" s="625"/>
      <c r="G628" s="560"/>
      <c r="H628" s="561"/>
      <c r="I628" s="561"/>
      <c r="J628" s="562"/>
      <c r="K628" s="560"/>
      <c r="L628" s="561"/>
      <c r="M628" s="561"/>
      <c r="N628" s="562"/>
      <c r="O628" s="905"/>
      <c r="P628" s="906"/>
      <c r="Q628" s="905"/>
      <c r="R628" s="906"/>
      <c r="S628" s="560"/>
      <c r="T628" s="562"/>
      <c r="U628" s="905"/>
      <c r="V628" s="906"/>
      <c r="W628" s="905"/>
      <c r="X628" s="906"/>
      <c r="Y628" s="560"/>
      <c r="Z628" s="562"/>
      <c r="AA628" s="560"/>
      <c r="AB628" s="562"/>
      <c r="AC628" s="560"/>
      <c r="AD628" s="562"/>
      <c r="AG628" s="269">
        <f t="shared" si="131"/>
        <v>0</v>
      </c>
      <c r="AH628" s="410" t="b">
        <f t="shared" si="132"/>
        <v>0</v>
      </c>
      <c r="AI628" s="9" t="str">
        <f t="shared" si="133"/>
        <v/>
      </c>
      <c r="AJ628" s="410" t="b">
        <f t="shared" si="134"/>
        <v>0</v>
      </c>
      <c r="AK628" s="9" t="str">
        <f t="shared" si="135"/>
        <v/>
      </c>
      <c r="AL628" s="410" t="b">
        <f t="shared" si="136"/>
        <v>0</v>
      </c>
      <c r="AM628" s="433">
        <f t="shared" si="137"/>
        <v>0</v>
      </c>
      <c r="AN628" s="434">
        <f t="shared" si="138"/>
        <v>0</v>
      </c>
      <c r="AO628" s="433">
        <f t="shared" si="139"/>
        <v>0</v>
      </c>
      <c r="AP628" s="434">
        <f t="shared" si="140"/>
        <v>0</v>
      </c>
      <c r="AQ628" s="433">
        <f t="shared" si="141"/>
        <v>0</v>
      </c>
      <c r="AR628" s="434">
        <f t="shared" si="142"/>
        <v>0</v>
      </c>
      <c r="AS628" s="433">
        <f t="shared" si="143"/>
        <v>0</v>
      </c>
      <c r="AT628" s="434">
        <f t="shared" si="144"/>
        <v>0</v>
      </c>
      <c r="AU628" s="433">
        <f t="shared" si="145"/>
        <v>0</v>
      </c>
      <c r="AV628" s="434">
        <f t="shared" si="146"/>
        <v>0</v>
      </c>
      <c r="AW628" s="433">
        <f t="shared" si="147"/>
        <v>0</v>
      </c>
      <c r="AX628" s="434">
        <f t="shared" si="148"/>
        <v>0</v>
      </c>
      <c r="AY628" s="424">
        <f t="shared" si="149"/>
        <v>0</v>
      </c>
      <c r="AZ628" s="474">
        <f t="shared" si="150"/>
        <v>0</v>
      </c>
      <c r="BA628" s="424">
        <f t="shared" si="151"/>
        <v>0</v>
      </c>
      <c r="BB628" s="499">
        <f t="shared" si="152"/>
        <v>0</v>
      </c>
      <c r="BC628" s="371">
        <f t="shared" si="153"/>
        <v>0</v>
      </c>
      <c r="BD628" s="290">
        <f t="shared" si="154"/>
        <v>0</v>
      </c>
      <c r="BE628" s="291" t="str">
        <f>IF(BD628=0,"",
IF(SUM($BD$554:BD628)=1,BF628,
IF($BD$674&gt;SUM($BD$554:BD628),_xlfn.CONCAT(", ",BF628),
IF($BD$674=SUM($BD$554:BD628),_xlfn.CONCAT(" y ",BF628)))))</f>
        <v/>
      </c>
      <c r="BF628" s="231" t="s">
        <v>6286</v>
      </c>
    </row>
    <row r="629" spans="1:58" ht="15" hidden="1" customHeight="1">
      <c r="A629" s="81"/>
      <c r="B629" s="5"/>
      <c r="C629" s="85" t="s">
        <v>180</v>
      </c>
      <c r="D629" s="623" t="str">
        <f>IF(CNGE_2024_M1_Secc1_Sub1!$D117="","",CNGE_2024_M1_Secc1_Sub1!$D117)</f>
        <v/>
      </c>
      <c r="E629" s="624"/>
      <c r="F629" s="625"/>
      <c r="G629" s="560"/>
      <c r="H629" s="561"/>
      <c r="I629" s="561"/>
      <c r="J629" s="562"/>
      <c r="K629" s="560"/>
      <c r="L629" s="561"/>
      <c r="M629" s="561"/>
      <c r="N629" s="562"/>
      <c r="O629" s="905"/>
      <c r="P629" s="906"/>
      <c r="Q629" s="905"/>
      <c r="R629" s="906"/>
      <c r="S629" s="560"/>
      <c r="T629" s="562"/>
      <c r="U629" s="905"/>
      <c r="V629" s="906"/>
      <c r="W629" s="905"/>
      <c r="X629" s="906"/>
      <c r="Y629" s="560"/>
      <c r="Z629" s="562"/>
      <c r="AA629" s="560"/>
      <c r="AB629" s="562"/>
      <c r="AC629" s="560"/>
      <c r="AD629" s="562"/>
      <c r="AG629" s="269">
        <f t="shared" si="131"/>
        <v>0</v>
      </c>
      <c r="AH629" s="410" t="b">
        <f t="shared" si="132"/>
        <v>0</v>
      </c>
      <c r="AI629" s="9" t="str">
        <f t="shared" si="133"/>
        <v/>
      </c>
      <c r="AJ629" s="410" t="b">
        <f t="shared" si="134"/>
        <v>0</v>
      </c>
      <c r="AK629" s="9" t="str">
        <f t="shared" si="135"/>
        <v/>
      </c>
      <c r="AL629" s="410" t="b">
        <f t="shared" si="136"/>
        <v>0</v>
      </c>
      <c r="AM629" s="433">
        <f t="shared" si="137"/>
        <v>0</v>
      </c>
      <c r="AN629" s="434">
        <f t="shared" si="138"/>
        <v>0</v>
      </c>
      <c r="AO629" s="433">
        <f t="shared" si="139"/>
        <v>0</v>
      </c>
      <c r="AP629" s="434">
        <f t="shared" si="140"/>
        <v>0</v>
      </c>
      <c r="AQ629" s="433">
        <f t="shared" si="141"/>
        <v>0</v>
      </c>
      <c r="AR629" s="434">
        <f t="shared" si="142"/>
        <v>0</v>
      </c>
      <c r="AS629" s="433">
        <f t="shared" si="143"/>
        <v>0</v>
      </c>
      <c r="AT629" s="434">
        <f t="shared" si="144"/>
        <v>0</v>
      </c>
      <c r="AU629" s="433">
        <f t="shared" si="145"/>
        <v>0</v>
      </c>
      <c r="AV629" s="434">
        <f t="shared" si="146"/>
        <v>0</v>
      </c>
      <c r="AW629" s="433">
        <f t="shared" si="147"/>
        <v>0</v>
      </c>
      <c r="AX629" s="434">
        <f t="shared" si="148"/>
        <v>0</v>
      </c>
      <c r="AY629" s="424">
        <f t="shared" si="149"/>
        <v>0</v>
      </c>
      <c r="AZ629" s="474">
        <f t="shared" si="150"/>
        <v>0</v>
      </c>
      <c r="BA629" s="424">
        <f t="shared" si="151"/>
        <v>0</v>
      </c>
      <c r="BB629" s="499">
        <f t="shared" si="152"/>
        <v>0</v>
      </c>
      <c r="BC629" s="371">
        <f t="shared" si="153"/>
        <v>0</v>
      </c>
      <c r="BD629" s="290">
        <f t="shared" si="154"/>
        <v>0</v>
      </c>
      <c r="BE629" s="291" t="str">
        <f>IF(BD629=0,"",
IF(SUM($BD$554:BD629)=1,BF629,
IF($BD$674&gt;SUM($BD$554:BD629),_xlfn.CONCAT(", ",BF629),
IF($BD$674=SUM($BD$554:BD629),_xlfn.CONCAT(" y ",BF629)))))</f>
        <v/>
      </c>
      <c r="BF629" s="231" t="s">
        <v>6287</v>
      </c>
    </row>
    <row r="630" spans="1:58" ht="15" hidden="1" customHeight="1">
      <c r="A630" s="81"/>
      <c r="B630" s="5"/>
      <c r="C630" s="85" t="s">
        <v>181</v>
      </c>
      <c r="D630" s="623" t="str">
        <f>IF(CNGE_2024_M1_Secc1_Sub1!$D118="","",CNGE_2024_M1_Secc1_Sub1!$D118)</f>
        <v/>
      </c>
      <c r="E630" s="624"/>
      <c r="F630" s="625"/>
      <c r="G630" s="560"/>
      <c r="H630" s="561"/>
      <c r="I630" s="561"/>
      <c r="J630" s="562"/>
      <c r="K630" s="560"/>
      <c r="L630" s="561"/>
      <c r="M630" s="561"/>
      <c r="N630" s="562"/>
      <c r="O630" s="905"/>
      <c r="P630" s="906"/>
      <c r="Q630" s="905"/>
      <c r="R630" s="906"/>
      <c r="S630" s="560"/>
      <c r="T630" s="562"/>
      <c r="U630" s="905"/>
      <c r="V630" s="906"/>
      <c r="W630" s="905"/>
      <c r="X630" s="906"/>
      <c r="Y630" s="560"/>
      <c r="Z630" s="562"/>
      <c r="AA630" s="560"/>
      <c r="AB630" s="562"/>
      <c r="AC630" s="560"/>
      <c r="AD630" s="562"/>
      <c r="AG630" s="269">
        <f t="shared" si="131"/>
        <v>0</v>
      </c>
      <c r="AH630" s="410" t="b">
        <f t="shared" si="132"/>
        <v>0</v>
      </c>
      <c r="AI630" s="9" t="str">
        <f t="shared" si="133"/>
        <v/>
      </c>
      <c r="AJ630" s="410" t="b">
        <f t="shared" si="134"/>
        <v>0</v>
      </c>
      <c r="AK630" s="9" t="str">
        <f t="shared" si="135"/>
        <v/>
      </c>
      <c r="AL630" s="410" t="b">
        <f t="shared" si="136"/>
        <v>0</v>
      </c>
      <c r="AM630" s="433">
        <f t="shared" si="137"/>
        <v>0</v>
      </c>
      <c r="AN630" s="434">
        <f t="shared" si="138"/>
        <v>0</v>
      </c>
      <c r="AO630" s="433">
        <f t="shared" si="139"/>
        <v>0</v>
      </c>
      <c r="AP630" s="434">
        <f t="shared" si="140"/>
        <v>0</v>
      </c>
      <c r="AQ630" s="433">
        <f t="shared" si="141"/>
        <v>0</v>
      </c>
      <c r="AR630" s="434">
        <f t="shared" si="142"/>
        <v>0</v>
      </c>
      <c r="AS630" s="433">
        <f t="shared" si="143"/>
        <v>0</v>
      </c>
      <c r="AT630" s="434">
        <f t="shared" si="144"/>
        <v>0</v>
      </c>
      <c r="AU630" s="433">
        <f t="shared" si="145"/>
        <v>0</v>
      </c>
      <c r="AV630" s="434">
        <f t="shared" si="146"/>
        <v>0</v>
      </c>
      <c r="AW630" s="433">
        <f t="shared" si="147"/>
        <v>0</v>
      </c>
      <c r="AX630" s="434">
        <f t="shared" si="148"/>
        <v>0</v>
      </c>
      <c r="AY630" s="424">
        <f t="shared" si="149"/>
        <v>0</v>
      </c>
      <c r="AZ630" s="474">
        <f t="shared" si="150"/>
        <v>0</v>
      </c>
      <c r="BA630" s="424">
        <f t="shared" si="151"/>
        <v>0</v>
      </c>
      <c r="BB630" s="499">
        <f t="shared" si="152"/>
        <v>0</v>
      </c>
      <c r="BC630" s="371">
        <f t="shared" si="153"/>
        <v>0</v>
      </c>
      <c r="BD630" s="290">
        <f t="shared" si="154"/>
        <v>0</v>
      </c>
      <c r="BE630" s="291" t="str">
        <f>IF(BD630=0,"",
IF(SUM($BD$554:BD630)=1,BF630,
IF($BD$674&gt;SUM($BD$554:BD630),_xlfn.CONCAT(", ",BF630),
IF($BD$674=SUM($BD$554:BD630),_xlfn.CONCAT(" y ",BF630)))))</f>
        <v/>
      </c>
      <c r="BF630" s="231" t="s">
        <v>6288</v>
      </c>
    </row>
    <row r="631" spans="1:58" ht="15" hidden="1" customHeight="1">
      <c r="A631" s="81"/>
      <c r="B631" s="5"/>
      <c r="C631" s="85" t="s">
        <v>182</v>
      </c>
      <c r="D631" s="623" t="str">
        <f>IF(CNGE_2024_M1_Secc1_Sub1!$D119="","",CNGE_2024_M1_Secc1_Sub1!$D119)</f>
        <v/>
      </c>
      <c r="E631" s="624"/>
      <c r="F631" s="625"/>
      <c r="G631" s="560"/>
      <c r="H631" s="561"/>
      <c r="I631" s="561"/>
      <c r="J631" s="562"/>
      <c r="K631" s="560"/>
      <c r="L631" s="561"/>
      <c r="M631" s="561"/>
      <c r="N631" s="562"/>
      <c r="O631" s="905"/>
      <c r="P631" s="906"/>
      <c r="Q631" s="905"/>
      <c r="R631" s="906"/>
      <c r="S631" s="560"/>
      <c r="T631" s="562"/>
      <c r="U631" s="905"/>
      <c r="V631" s="906"/>
      <c r="W631" s="905"/>
      <c r="X631" s="906"/>
      <c r="Y631" s="560"/>
      <c r="Z631" s="562"/>
      <c r="AA631" s="560"/>
      <c r="AB631" s="562"/>
      <c r="AC631" s="560"/>
      <c r="AD631" s="562"/>
      <c r="AG631" s="269">
        <f t="shared" si="131"/>
        <v>0</v>
      </c>
      <c r="AH631" s="410" t="b">
        <f t="shared" si="132"/>
        <v>0</v>
      </c>
      <c r="AI631" s="9" t="str">
        <f t="shared" si="133"/>
        <v/>
      </c>
      <c r="AJ631" s="410" t="b">
        <f t="shared" si="134"/>
        <v>0</v>
      </c>
      <c r="AK631" s="9" t="str">
        <f t="shared" si="135"/>
        <v/>
      </c>
      <c r="AL631" s="410" t="b">
        <f t="shared" si="136"/>
        <v>0</v>
      </c>
      <c r="AM631" s="433">
        <f t="shared" si="137"/>
        <v>0</v>
      </c>
      <c r="AN631" s="434">
        <f t="shared" si="138"/>
        <v>0</v>
      </c>
      <c r="AO631" s="433">
        <f t="shared" si="139"/>
        <v>0</v>
      </c>
      <c r="AP631" s="434">
        <f t="shared" si="140"/>
        <v>0</v>
      </c>
      <c r="AQ631" s="433">
        <f t="shared" si="141"/>
        <v>0</v>
      </c>
      <c r="AR631" s="434">
        <f t="shared" si="142"/>
        <v>0</v>
      </c>
      <c r="AS631" s="433">
        <f t="shared" si="143"/>
        <v>0</v>
      </c>
      <c r="AT631" s="434">
        <f t="shared" si="144"/>
        <v>0</v>
      </c>
      <c r="AU631" s="433">
        <f t="shared" si="145"/>
        <v>0</v>
      </c>
      <c r="AV631" s="434">
        <f t="shared" si="146"/>
        <v>0</v>
      </c>
      <c r="AW631" s="433">
        <f t="shared" si="147"/>
        <v>0</v>
      </c>
      <c r="AX631" s="434">
        <f t="shared" si="148"/>
        <v>0</v>
      </c>
      <c r="AY631" s="424">
        <f t="shared" si="149"/>
        <v>0</v>
      </c>
      <c r="AZ631" s="474">
        <f t="shared" si="150"/>
        <v>0</v>
      </c>
      <c r="BA631" s="424">
        <f t="shared" si="151"/>
        <v>0</v>
      </c>
      <c r="BB631" s="499">
        <f t="shared" si="152"/>
        <v>0</v>
      </c>
      <c r="BC631" s="371">
        <f t="shared" si="153"/>
        <v>0</v>
      </c>
      <c r="BD631" s="290">
        <f t="shared" si="154"/>
        <v>0</v>
      </c>
      <c r="BE631" s="291" t="str">
        <f>IF(BD631=0,"",
IF(SUM($BD$554:BD631)=1,BF631,
IF($BD$674&gt;SUM($BD$554:BD631),_xlfn.CONCAT(", ",BF631),
IF($BD$674=SUM($BD$554:BD631),_xlfn.CONCAT(" y ",BF631)))))</f>
        <v/>
      </c>
      <c r="BF631" s="231" t="s">
        <v>6289</v>
      </c>
    </row>
    <row r="632" spans="1:58" ht="15" hidden="1" customHeight="1">
      <c r="A632" s="81"/>
      <c r="B632" s="5"/>
      <c r="C632" s="85" t="s">
        <v>183</v>
      </c>
      <c r="D632" s="623" t="str">
        <f>IF(CNGE_2024_M1_Secc1_Sub1!$D120="","",CNGE_2024_M1_Secc1_Sub1!$D120)</f>
        <v/>
      </c>
      <c r="E632" s="624"/>
      <c r="F632" s="625"/>
      <c r="G632" s="560"/>
      <c r="H632" s="561"/>
      <c r="I632" s="561"/>
      <c r="J632" s="562"/>
      <c r="K632" s="560"/>
      <c r="L632" s="561"/>
      <c r="M632" s="561"/>
      <c r="N632" s="562"/>
      <c r="O632" s="905"/>
      <c r="P632" s="906"/>
      <c r="Q632" s="905"/>
      <c r="R632" s="906"/>
      <c r="S632" s="560"/>
      <c r="T632" s="562"/>
      <c r="U632" s="905"/>
      <c r="V632" s="906"/>
      <c r="W632" s="905"/>
      <c r="X632" s="906"/>
      <c r="Y632" s="560"/>
      <c r="Z632" s="562"/>
      <c r="AA632" s="560"/>
      <c r="AB632" s="562"/>
      <c r="AC632" s="560"/>
      <c r="AD632" s="562"/>
      <c r="AG632" s="269">
        <f t="shared" si="131"/>
        <v>0</v>
      </c>
      <c r="AH632" s="410" t="b">
        <f t="shared" si="132"/>
        <v>0</v>
      </c>
      <c r="AI632" s="9" t="str">
        <f t="shared" si="133"/>
        <v/>
      </c>
      <c r="AJ632" s="410" t="b">
        <f t="shared" si="134"/>
        <v>0</v>
      </c>
      <c r="AK632" s="9" t="str">
        <f t="shared" si="135"/>
        <v/>
      </c>
      <c r="AL632" s="410" t="b">
        <f t="shared" si="136"/>
        <v>0</v>
      </c>
      <c r="AM632" s="433">
        <f t="shared" si="137"/>
        <v>0</v>
      </c>
      <c r="AN632" s="434">
        <f t="shared" si="138"/>
        <v>0</v>
      </c>
      <c r="AO632" s="433">
        <f t="shared" si="139"/>
        <v>0</v>
      </c>
      <c r="AP632" s="434">
        <f t="shared" si="140"/>
        <v>0</v>
      </c>
      <c r="AQ632" s="433">
        <f t="shared" si="141"/>
        <v>0</v>
      </c>
      <c r="AR632" s="434">
        <f t="shared" si="142"/>
        <v>0</v>
      </c>
      <c r="AS632" s="433">
        <f t="shared" si="143"/>
        <v>0</v>
      </c>
      <c r="AT632" s="434">
        <f t="shared" si="144"/>
        <v>0</v>
      </c>
      <c r="AU632" s="433">
        <f t="shared" si="145"/>
        <v>0</v>
      </c>
      <c r="AV632" s="434">
        <f t="shared" si="146"/>
        <v>0</v>
      </c>
      <c r="AW632" s="433">
        <f t="shared" si="147"/>
        <v>0</v>
      </c>
      <c r="AX632" s="434">
        <f t="shared" si="148"/>
        <v>0</v>
      </c>
      <c r="AY632" s="424">
        <f t="shared" si="149"/>
        <v>0</v>
      </c>
      <c r="AZ632" s="474">
        <f t="shared" si="150"/>
        <v>0</v>
      </c>
      <c r="BA632" s="424">
        <f t="shared" si="151"/>
        <v>0</v>
      </c>
      <c r="BB632" s="499">
        <f t="shared" si="152"/>
        <v>0</v>
      </c>
      <c r="BC632" s="371">
        <f t="shared" si="153"/>
        <v>0</v>
      </c>
      <c r="BD632" s="290">
        <f t="shared" si="154"/>
        <v>0</v>
      </c>
      <c r="BE632" s="291" t="str">
        <f>IF(BD632=0,"",
IF(SUM($BD$554:BD632)=1,BF632,
IF($BD$674&gt;SUM($BD$554:BD632),_xlfn.CONCAT(", ",BF632),
IF($BD$674=SUM($BD$554:BD632),_xlfn.CONCAT(" y ",BF632)))))</f>
        <v/>
      </c>
      <c r="BF632" s="231" t="s">
        <v>6290</v>
      </c>
    </row>
    <row r="633" spans="1:58" ht="15" hidden="1" customHeight="1">
      <c r="A633" s="81"/>
      <c r="B633" s="5"/>
      <c r="C633" s="85" t="s">
        <v>184</v>
      </c>
      <c r="D633" s="623" t="str">
        <f>IF(CNGE_2024_M1_Secc1_Sub1!$D121="","",CNGE_2024_M1_Secc1_Sub1!$D121)</f>
        <v/>
      </c>
      <c r="E633" s="624"/>
      <c r="F633" s="625"/>
      <c r="G633" s="560"/>
      <c r="H633" s="561"/>
      <c r="I633" s="561"/>
      <c r="J633" s="562"/>
      <c r="K633" s="560"/>
      <c r="L633" s="561"/>
      <c r="M633" s="561"/>
      <c r="N633" s="562"/>
      <c r="O633" s="905"/>
      <c r="P633" s="906"/>
      <c r="Q633" s="905"/>
      <c r="R633" s="906"/>
      <c r="S633" s="560"/>
      <c r="T633" s="562"/>
      <c r="U633" s="905"/>
      <c r="V633" s="906"/>
      <c r="W633" s="905"/>
      <c r="X633" s="906"/>
      <c r="Y633" s="560"/>
      <c r="Z633" s="562"/>
      <c r="AA633" s="560"/>
      <c r="AB633" s="562"/>
      <c r="AC633" s="560"/>
      <c r="AD633" s="562"/>
      <c r="AG633" s="269">
        <f t="shared" si="131"/>
        <v>0</v>
      </c>
      <c r="AH633" s="410" t="b">
        <f t="shared" si="132"/>
        <v>0</v>
      </c>
      <c r="AI633" s="9" t="str">
        <f t="shared" si="133"/>
        <v/>
      </c>
      <c r="AJ633" s="410" t="b">
        <f t="shared" si="134"/>
        <v>0</v>
      </c>
      <c r="AK633" s="9" t="str">
        <f t="shared" si="135"/>
        <v/>
      </c>
      <c r="AL633" s="410" t="b">
        <f t="shared" si="136"/>
        <v>0</v>
      </c>
      <c r="AM633" s="433">
        <f t="shared" si="137"/>
        <v>0</v>
      </c>
      <c r="AN633" s="434">
        <f t="shared" si="138"/>
        <v>0</v>
      </c>
      <c r="AO633" s="433">
        <f t="shared" si="139"/>
        <v>0</v>
      </c>
      <c r="AP633" s="434">
        <f t="shared" si="140"/>
        <v>0</v>
      </c>
      <c r="AQ633" s="433">
        <f t="shared" si="141"/>
        <v>0</v>
      </c>
      <c r="AR633" s="434">
        <f t="shared" si="142"/>
        <v>0</v>
      </c>
      <c r="AS633" s="433">
        <f t="shared" si="143"/>
        <v>0</v>
      </c>
      <c r="AT633" s="434">
        <f t="shared" si="144"/>
        <v>0</v>
      </c>
      <c r="AU633" s="433">
        <f t="shared" si="145"/>
        <v>0</v>
      </c>
      <c r="AV633" s="434">
        <f t="shared" si="146"/>
        <v>0</v>
      </c>
      <c r="AW633" s="433">
        <f t="shared" si="147"/>
        <v>0</v>
      </c>
      <c r="AX633" s="434">
        <f t="shared" si="148"/>
        <v>0</v>
      </c>
      <c r="AY633" s="424">
        <f t="shared" si="149"/>
        <v>0</v>
      </c>
      <c r="AZ633" s="474">
        <f t="shared" si="150"/>
        <v>0</v>
      </c>
      <c r="BA633" s="424">
        <f t="shared" si="151"/>
        <v>0</v>
      </c>
      <c r="BB633" s="499">
        <f t="shared" si="152"/>
        <v>0</v>
      </c>
      <c r="BC633" s="371">
        <f t="shared" si="153"/>
        <v>0</v>
      </c>
      <c r="BD633" s="290">
        <f t="shared" si="154"/>
        <v>0</v>
      </c>
      <c r="BE633" s="291" t="str">
        <f>IF(BD633=0,"",
IF(SUM($BD$554:BD633)=1,BF633,
IF($BD$674&gt;SUM($BD$554:BD633),_xlfn.CONCAT(", ",BF633),
IF($BD$674=SUM($BD$554:BD633),_xlfn.CONCAT(" y ",BF633)))))</f>
        <v/>
      </c>
      <c r="BF633" s="231" t="s">
        <v>6291</v>
      </c>
    </row>
    <row r="634" spans="1:58" ht="15" hidden="1" customHeight="1">
      <c r="A634" s="81"/>
      <c r="B634" s="5"/>
      <c r="C634" s="85" t="s">
        <v>185</v>
      </c>
      <c r="D634" s="623" t="str">
        <f>IF(CNGE_2024_M1_Secc1_Sub1!$D122="","",CNGE_2024_M1_Secc1_Sub1!$D122)</f>
        <v/>
      </c>
      <c r="E634" s="624"/>
      <c r="F634" s="625"/>
      <c r="G634" s="560"/>
      <c r="H634" s="561"/>
      <c r="I634" s="561"/>
      <c r="J634" s="562"/>
      <c r="K634" s="560"/>
      <c r="L634" s="561"/>
      <c r="M634" s="561"/>
      <c r="N634" s="562"/>
      <c r="O634" s="905"/>
      <c r="P634" s="906"/>
      <c r="Q634" s="905"/>
      <c r="R634" s="906"/>
      <c r="S634" s="560"/>
      <c r="T634" s="562"/>
      <c r="U634" s="905"/>
      <c r="V634" s="906"/>
      <c r="W634" s="905"/>
      <c r="X634" s="906"/>
      <c r="Y634" s="560"/>
      <c r="Z634" s="562"/>
      <c r="AA634" s="560"/>
      <c r="AB634" s="562"/>
      <c r="AC634" s="560"/>
      <c r="AD634" s="562"/>
      <c r="AG634" s="269">
        <f t="shared" si="131"/>
        <v>0</v>
      </c>
      <c r="AH634" s="410" t="b">
        <f t="shared" si="132"/>
        <v>0</v>
      </c>
      <c r="AI634" s="9" t="str">
        <f t="shared" si="133"/>
        <v/>
      </c>
      <c r="AJ634" s="410" t="b">
        <f t="shared" si="134"/>
        <v>0</v>
      </c>
      <c r="AK634" s="9" t="str">
        <f t="shared" si="135"/>
        <v/>
      </c>
      <c r="AL634" s="410" t="b">
        <f t="shared" si="136"/>
        <v>0</v>
      </c>
      <c r="AM634" s="433">
        <f t="shared" si="137"/>
        <v>0</v>
      </c>
      <c r="AN634" s="434">
        <f t="shared" si="138"/>
        <v>0</v>
      </c>
      <c r="AO634" s="433">
        <f t="shared" si="139"/>
        <v>0</v>
      </c>
      <c r="AP634" s="434">
        <f t="shared" si="140"/>
        <v>0</v>
      </c>
      <c r="AQ634" s="433">
        <f t="shared" si="141"/>
        <v>0</v>
      </c>
      <c r="AR634" s="434">
        <f t="shared" si="142"/>
        <v>0</v>
      </c>
      <c r="AS634" s="433">
        <f t="shared" si="143"/>
        <v>0</v>
      </c>
      <c r="AT634" s="434">
        <f t="shared" si="144"/>
        <v>0</v>
      </c>
      <c r="AU634" s="433">
        <f t="shared" si="145"/>
        <v>0</v>
      </c>
      <c r="AV634" s="434">
        <f t="shared" si="146"/>
        <v>0</v>
      </c>
      <c r="AW634" s="433">
        <f t="shared" si="147"/>
        <v>0</v>
      </c>
      <c r="AX634" s="434">
        <f t="shared" si="148"/>
        <v>0</v>
      </c>
      <c r="AY634" s="424">
        <f t="shared" si="149"/>
        <v>0</v>
      </c>
      <c r="AZ634" s="474">
        <f t="shared" si="150"/>
        <v>0</v>
      </c>
      <c r="BA634" s="424">
        <f t="shared" si="151"/>
        <v>0</v>
      </c>
      <c r="BB634" s="499">
        <f t="shared" si="152"/>
        <v>0</v>
      </c>
      <c r="BC634" s="371">
        <f t="shared" si="153"/>
        <v>0</v>
      </c>
      <c r="BD634" s="290">
        <f t="shared" si="154"/>
        <v>0</v>
      </c>
      <c r="BE634" s="291" t="str">
        <f>IF(BD634=0,"",
IF(SUM($BD$554:BD634)=1,BF634,
IF($BD$674&gt;SUM($BD$554:BD634),_xlfn.CONCAT(", ",BF634),
IF($BD$674=SUM($BD$554:BD634),_xlfn.CONCAT(" y ",BF634)))))</f>
        <v/>
      </c>
      <c r="BF634" s="231" t="s">
        <v>6292</v>
      </c>
    </row>
    <row r="635" spans="1:58" ht="15" hidden="1" customHeight="1">
      <c r="A635" s="81"/>
      <c r="B635" s="5"/>
      <c r="C635" s="85" t="s">
        <v>186</v>
      </c>
      <c r="D635" s="623" t="str">
        <f>IF(CNGE_2024_M1_Secc1_Sub1!$D123="","",CNGE_2024_M1_Secc1_Sub1!$D123)</f>
        <v/>
      </c>
      <c r="E635" s="624"/>
      <c r="F635" s="625"/>
      <c r="G635" s="560"/>
      <c r="H635" s="561"/>
      <c r="I635" s="561"/>
      <c r="J635" s="562"/>
      <c r="K635" s="560"/>
      <c r="L635" s="561"/>
      <c r="M635" s="561"/>
      <c r="N635" s="562"/>
      <c r="O635" s="905"/>
      <c r="P635" s="906"/>
      <c r="Q635" s="905"/>
      <c r="R635" s="906"/>
      <c r="S635" s="560"/>
      <c r="T635" s="562"/>
      <c r="U635" s="905"/>
      <c r="V635" s="906"/>
      <c r="W635" s="905"/>
      <c r="X635" s="906"/>
      <c r="Y635" s="560"/>
      <c r="Z635" s="562"/>
      <c r="AA635" s="560"/>
      <c r="AB635" s="562"/>
      <c r="AC635" s="560"/>
      <c r="AD635" s="562"/>
      <c r="AG635" s="269">
        <f t="shared" si="131"/>
        <v>0</v>
      </c>
      <c r="AH635" s="410" t="b">
        <f t="shared" si="132"/>
        <v>0</v>
      </c>
      <c r="AI635" s="9" t="str">
        <f t="shared" si="133"/>
        <v/>
      </c>
      <c r="AJ635" s="410" t="b">
        <f t="shared" si="134"/>
        <v>0</v>
      </c>
      <c r="AK635" s="9" t="str">
        <f t="shared" si="135"/>
        <v/>
      </c>
      <c r="AL635" s="410" t="b">
        <f t="shared" si="136"/>
        <v>0</v>
      </c>
      <c r="AM635" s="433">
        <f t="shared" si="137"/>
        <v>0</v>
      </c>
      <c r="AN635" s="434">
        <f t="shared" si="138"/>
        <v>0</v>
      </c>
      <c r="AO635" s="433">
        <f t="shared" si="139"/>
        <v>0</v>
      </c>
      <c r="AP635" s="434">
        <f t="shared" si="140"/>
        <v>0</v>
      </c>
      <c r="AQ635" s="433">
        <f t="shared" si="141"/>
        <v>0</v>
      </c>
      <c r="AR635" s="434">
        <f t="shared" si="142"/>
        <v>0</v>
      </c>
      <c r="AS635" s="433">
        <f t="shared" si="143"/>
        <v>0</v>
      </c>
      <c r="AT635" s="434">
        <f t="shared" si="144"/>
        <v>0</v>
      </c>
      <c r="AU635" s="433">
        <f t="shared" si="145"/>
        <v>0</v>
      </c>
      <c r="AV635" s="434">
        <f t="shared" si="146"/>
        <v>0</v>
      </c>
      <c r="AW635" s="433">
        <f t="shared" si="147"/>
        <v>0</v>
      </c>
      <c r="AX635" s="434">
        <f t="shared" si="148"/>
        <v>0</v>
      </c>
      <c r="AY635" s="424">
        <f t="shared" si="149"/>
        <v>0</v>
      </c>
      <c r="AZ635" s="474">
        <f t="shared" si="150"/>
        <v>0</v>
      </c>
      <c r="BA635" s="424">
        <f t="shared" si="151"/>
        <v>0</v>
      </c>
      <c r="BB635" s="499">
        <f t="shared" si="152"/>
        <v>0</v>
      </c>
      <c r="BC635" s="371">
        <f t="shared" si="153"/>
        <v>0</v>
      </c>
      <c r="BD635" s="290">
        <f t="shared" si="154"/>
        <v>0</v>
      </c>
      <c r="BE635" s="291" t="str">
        <f>IF(BD635=0,"",
IF(SUM($BD$554:BD635)=1,BF635,
IF($BD$674&gt;SUM($BD$554:BD635),_xlfn.CONCAT(", ",BF635),
IF($BD$674=SUM($BD$554:BD635),_xlfn.CONCAT(" y ",BF635)))))</f>
        <v/>
      </c>
      <c r="BF635" s="231" t="s">
        <v>6293</v>
      </c>
    </row>
    <row r="636" spans="1:58" ht="15" hidden="1" customHeight="1">
      <c r="A636" s="81"/>
      <c r="B636" s="5"/>
      <c r="C636" s="85" t="s">
        <v>187</v>
      </c>
      <c r="D636" s="623" t="str">
        <f>IF(CNGE_2024_M1_Secc1_Sub1!$D124="","",CNGE_2024_M1_Secc1_Sub1!$D124)</f>
        <v/>
      </c>
      <c r="E636" s="624"/>
      <c r="F636" s="625"/>
      <c r="G636" s="560"/>
      <c r="H636" s="561"/>
      <c r="I636" s="561"/>
      <c r="J636" s="562"/>
      <c r="K636" s="560"/>
      <c r="L636" s="561"/>
      <c r="M636" s="561"/>
      <c r="N636" s="562"/>
      <c r="O636" s="905"/>
      <c r="P636" s="906"/>
      <c r="Q636" s="905"/>
      <c r="R636" s="906"/>
      <c r="S636" s="560"/>
      <c r="T636" s="562"/>
      <c r="U636" s="905"/>
      <c r="V636" s="906"/>
      <c r="W636" s="905"/>
      <c r="X636" s="906"/>
      <c r="Y636" s="560"/>
      <c r="Z636" s="562"/>
      <c r="AA636" s="560"/>
      <c r="AB636" s="562"/>
      <c r="AC636" s="560"/>
      <c r="AD636" s="562"/>
      <c r="AG636" s="269">
        <f t="shared" si="131"/>
        <v>0</v>
      </c>
      <c r="AH636" s="410" t="b">
        <f t="shared" si="132"/>
        <v>0</v>
      </c>
      <c r="AI636" s="9" t="str">
        <f t="shared" si="133"/>
        <v/>
      </c>
      <c r="AJ636" s="410" t="b">
        <f t="shared" si="134"/>
        <v>0</v>
      </c>
      <c r="AK636" s="9" t="str">
        <f t="shared" si="135"/>
        <v/>
      </c>
      <c r="AL636" s="410" t="b">
        <f t="shared" si="136"/>
        <v>0</v>
      </c>
      <c r="AM636" s="433">
        <f t="shared" si="137"/>
        <v>0</v>
      </c>
      <c r="AN636" s="434">
        <f t="shared" si="138"/>
        <v>0</v>
      </c>
      <c r="AO636" s="433">
        <f t="shared" si="139"/>
        <v>0</v>
      </c>
      <c r="AP636" s="434">
        <f t="shared" si="140"/>
        <v>0</v>
      </c>
      <c r="AQ636" s="433">
        <f t="shared" si="141"/>
        <v>0</v>
      </c>
      <c r="AR636" s="434">
        <f t="shared" si="142"/>
        <v>0</v>
      </c>
      <c r="AS636" s="433">
        <f t="shared" si="143"/>
        <v>0</v>
      </c>
      <c r="AT636" s="434">
        <f t="shared" si="144"/>
        <v>0</v>
      </c>
      <c r="AU636" s="433">
        <f t="shared" si="145"/>
        <v>0</v>
      </c>
      <c r="AV636" s="434">
        <f t="shared" si="146"/>
        <v>0</v>
      </c>
      <c r="AW636" s="433">
        <f t="shared" si="147"/>
        <v>0</v>
      </c>
      <c r="AX636" s="434">
        <f t="shared" si="148"/>
        <v>0</v>
      </c>
      <c r="AY636" s="424">
        <f t="shared" si="149"/>
        <v>0</v>
      </c>
      <c r="AZ636" s="474">
        <f t="shared" si="150"/>
        <v>0</v>
      </c>
      <c r="BA636" s="424">
        <f t="shared" si="151"/>
        <v>0</v>
      </c>
      <c r="BB636" s="499">
        <f t="shared" si="152"/>
        <v>0</v>
      </c>
      <c r="BC636" s="371">
        <f t="shared" si="153"/>
        <v>0</v>
      </c>
      <c r="BD636" s="290">
        <f t="shared" si="154"/>
        <v>0</v>
      </c>
      <c r="BE636" s="291" t="str">
        <f>IF(BD636=0,"",
IF(SUM($BD$554:BD636)=1,BF636,
IF($BD$674&gt;SUM($BD$554:BD636),_xlfn.CONCAT(", ",BF636),
IF($BD$674=SUM($BD$554:BD636),_xlfn.CONCAT(" y ",BF636)))))</f>
        <v/>
      </c>
      <c r="BF636" s="231" t="s">
        <v>6294</v>
      </c>
    </row>
    <row r="637" spans="1:58" ht="15" hidden="1" customHeight="1">
      <c r="A637" s="81"/>
      <c r="B637" s="5"/>
      <c r="C637" s="85" t="s">
        <v>188</v>
      </c>
      <c r="D637" s="623" t="str">
        <f>IF(CNGE_2024_M1_Secc1_Sub1!$D125="","",CNGE_2024_M1_Secc1_Sub1!$D125)</f>
        <v/>
      </c>
      <c r="E637" s="624"/>
      <c r="F637" s="625"/>
      <c r="G637" s="560"/>
      <c r="H637" s="561"/>
      <c r="I637" s="561"/>
      <c r="J637" s="562"/>
      <c r="K637" s="560"/>
      <c r="L637" s="561"/>
      <c r="M637" s="561"/>
      <c r="N637" s="562"/>
      <c r="O637" s="905"/>
      <c r="P637" s="906"/>
      <c r="Q637" s="905"/>
      <c r="R637" s="906"/>
      <c r="S637" s="560"/>
      <c r="T637" s="562"/>
      <c r="U637" s="905"/>
      <c r="V637" s="906"/>
      <c r="W637" s="905"/>
      <c r="X637" s="906"/>
      <c r="Y637" s="560"/>
      <c r="Z637" s="562"/>
      <c r="AA637" s="560"/>
      <c r="AB637" s="562"/>
      <c r="AC637" s="560"/>
      <c r="AD637" s="562"/>
      <c r="AG637" s="269">
        <f t="shared" si="131"/>
        <v>0</v>
      </c>
      <c r="AH637" s="410" t="b">
        <f t="shared" si="132"/>
        <v>0</v>
      </c>
      <c r="AI637" s="9" t="str">
        <f t="shared" si="133"/>
        <v/>
      </c>
      <c r="AJ637" s="410" t="b">
        <f t="shared" si="134"/>
        <v>0</v>
      </c>
      <c r="AK637" s="9" t="str">
        <f t="shared" si="135"/>
        <v/>
      </c>
      <c r="AL637" s="410" t="b">
        <f t="shared" si="136"/>
        <v>0</v>
      </c>
      <c r="AM637" s="433">
        <f t="shared" si="137"/>
        <v>0</v>
      </c>
      <c r="AN637" s="434">
        <f t="shared" si="138"/>
        <v>0</v>
      </c>
      <c r="AO637" s="433">
        <f t="shared" si="139"/>
        <v>0</v>
      </c>
      <c r="AP637" s="434">
        <f t="shared" si="140"/>
        <v>0</v>
      </c>
      <c r="AQ637" s="433">
        <f t="shared" si="141"/>
        <v>0</v>
      </c>
      <c r="AR637" s="434">
        <f t="shared" si="142"/>
        <v>0</v>
      </c>
      <c r="AS637" s="433">
        <f t="shared" si="143"/>
        <v>0</v>
      </c>
      <c r="AT637" s="434">
        <f t="shared" si="144"/>
        <v>0</v>
      </c>
      <c r="AU637" s="433">
        <f t="shared" si="145"/>
        <v>0</v>
      </c>
      <c r="AV637" s="434">
        <f t="shared" si="146"/>
        <v>0</v>
      </c>
      <c r="AW637" s="433">
        <f t="shared" si="147"/>
        <v>0</v>
      </c>
      <c r="AX637" s="434">
        <f t="shared" si="148"/>
        <v>0</v>
      </c>
      <c r="AY637" s="424">
        <f t="shared" si="149"/>
        <v>0</v>
      </c>
      <c r="AZ637" s="474">
        <f t="shared" si="150"/>
        <v>0</v>
      </c>
      <c r="BA637" s="424">
        <f t="shared" si="151"/>
        <v>0</v>
      </c>
      <c r="BB637" s="499">
        <f t="shared" si="152"/>
        <v>0</v>
      </c>
      <c r="BC637" s="371">
        <f t="shared" si="153"/>
        <v>0</v>
      </c>
      <c r="BD637" s="290">
        <f t="shared" si="154"/>
        <v>0</v>
      </c>
      <c r="BE637" s="291" t="str">
        <f>IF(BD637=0,"",
IF(SUM($BD$554:BD637)=1,BF637,
IF($BD$674&gt;SUM($BD$554:BD637),_xlfn.CONCAT(", ",BF637),
IF($BD$674=SUM($BD$554:BD637),_xlfn.CONCAT(" y ",BF637)))))</f>
        <v/>
      </c>
      <c r="BF637" s="231" t="s">
        <v>6295</v>
      </c>
    </row>
    <row r="638" spans="1:58" ht="15" hidden="1" customHeight="1">
      <c r="A638" s="81"/>
      <c r="B638" s="5"/>
      <c r="C638" s="85" t="s">
        <v>189</v>
      </c>
      <c r="D638" s="623" t="str">
        <f>IF(CNGE_2024_M1_Secc1_Sub1!$D126="","",CNGE_2024_M1_Secc1_Sub1!$D126)</f>
        <v/>
      </c>
      <c r="E638" s="624"/>
      <c r="F638" s="625"/>
      <c r="G638" s="560"/>
      <c r="H638" s="561"/>
      <c r="I638" s="561"/>
      <c r="J638" s="562"/>
      <c r="K638" s="560"/>
      <c r="L638" s="561"/>
      <c r="M638" s="561"/>
      <c r="N638" s="562"/>
      <c r="O638" s="905"/>
      <c r="P638" s="906"/>
      <c r="Q638" s="905"/>
      <c r="R638" s="906"/>
      <c r="S638" s="560"/>
      <c r="T638" s="562"/>
      <c r="U638" s="905"/>
      <c r="V638" s="906"/>
      <c r="W638" s="905"/>
      <c r="X638" s="906"/>
      <c r="Y638" s="560"/>
      <c r="Z638" s="562"/>
      <c r="AA638" s="560"/>
      <c r="AB638" s="562"/>
      <c r="AC638" s="560"/>
      <c r="AD638" s="562"/>
      <c r="AG638" s="269">
        <f t="shared" si="131"/>
        <v>0</v>
      </c>
      <c r="AH638" s="410" t="b">
        <f t="shared" si="132"/>
        <v>0</v>
      </c>
      <c r="AI638" s="9" t="str">
        <f t="shared" si="133"/>
        <v/>
      </c>
      <c r="AJ638" s="410" t="b">
        <f t="shared" si="134"/>
        <v>0</v>
      </c>
      <c r="AK638" s="9" t="str">
        <f t="shared" si="135"/>
        <v/>
      </c>
      <c r="AL638" s="410" t="b">
        <f t="shared" si="136"/>
        <v>0</v>
      </c>
      <c r="AM638" s="433">
        <f t="shared" si="137"/>
        <v>0</v>
      </c>
      <c r="AN638" s="434">
        <f t="shared" si="138"/>
        <v>0</v>
      </c>
      <c r="AO638" s="433">
        <f t="shared" si="139"/>
        <v>0</v>
      </c>
      <c r="AP638" s="434">
        <f t="shared" si="140"/>
        <v>0</v>
      </c>
      <c r="AQ638" s="433">
        <f t="shared" si="141"/>
        <v>0</v>
      </c>
      <c r="AR638" s="434">
        <f t="shared" si="142"/>
        <v>0</v>
      </c>
      <c r="AS638" s="433">
        <f t="shared" si="143"/>
        <v>0</v>
      </c>
      <c r="AT638" s="434">
        <f t="shared" si="144"/>
        <v>0</v>
      </c>
      <c r="AU638" s="433">
        <f t="shared" si="145"/>
        <v>0</v>
      </c>
      <c r="AV638" s="434">
        <f t="shared" si="146"/>
        <v>0</v>
      </c>
      <c r="AW638" s="433">
        <f t="shared" si="147"/>
        <v>0</v>
      </c>
      <c r="AX638" s="434">
        <f t="shared" si="148"/>
        <v>0</v>
      </c>
      <c r="AY638" s="424">
        <f t="shared" si="149"/>
        <v>0</v>
      </c>
      <c r="AZ638" s="474">
        <f t="shared" si="150"/>
        <v>0</v>
      </c>
      <c r="BA638" s="424">
        <f t="shared" si="151"/>
        <v>0</v>
      </c>
      <c r="BB638" s="499">
        <f t="shared" si="152"/>
        <v>0</v>
      </c>
      <c r="BC638" s="371">
        <f t="shared" si="153"/>
        <v>0</v>
      </c>
      <c r="BD638" s="290">
        <f t="shared" si="154"/>
        <v>0</v>
      </c>
      <c r="BE638" s="291" t="str">
        <f>IF(BD638=0,"",
IF(SUM($BD$554:BD638)=1,BF638,
IF($BD$674&gt;SUM($BD$554:BD638),_xlfn.CONCAT(", ",BF638),
IF($BD$674=SUM($BD$554:BD638),_xlfn.CONCAT(" y ",BF638)))))</f>
        <v/>
      </c>
      <c r="BF638" s="231" t="s">
        <v>6296</v>
      </c>
    </row>
    <row r="639" spans="1:58" ht="15" hidden="1" customHeight="1">
      <c r="A639" s="81"/>
      <c r="B639" s="5"/>
      <c r="C639" s="85" t="s">
        <v>190</v>
      </c>
      <c r="D639" s="623" t="str">
        <f>IF(CNGE_2024_M1_Secc1_Sub1!$D127="","",CNGE_2024_M1_Secc1_Sub1!$D127)</f>
        <v/>
      </c>
      <c r="E639" s="624"/>
      <c r="F639" s="625"/>
      <c r="G639" s="560"/>
      <c r="H639" s="561"/>
      <c r="I639" s="561"/>
      <c r="J639" s="562"/>
      <c r="K639" s="560"/>
      <c r="L639" s="561"/>
      <c r="M639" s="561"/>
      <c r="N639" s="562"/>
      <c r="O639" s="905"/>
      <c r="P639" s="906"/>
      <c r="Q639" s="905"/>
      <c r="R639" s="906"/>
      <c r="S639" s="560"/>
      <c r="T639" s="562"/>
      <c r="U639" s="905"/>
      <c r="V639" s="906"/>
      <c r="W639" s="905"/>
      <c r="X639" s="906"/>
      <c r="Y639" s="560"/>
      <c r="Z639" s="562"/>
      <c r="AA639" s="560"/>
      <c r="AB639" s="562"/>
      <c r="AC639" s="560"/>
      <c r="AD639" s="562"/>
      <c r="AG639" s="269">
        <f t="shared" si="131"/>
        <v>0</v>
      </c>
      <c r="AH639" s="410" t="b">
        <f t="shared" si="132"/>
        <v>0</v>
      </c>
      <c r="AI639" s="9" t="str">
        <f t="shared" si="133"/>
        <v/>
      </c>
      <c r="AJ639" s="410" t="b">
        <f t="shared" si="134"/>
        <v>0</v>
      </c>
      <c r="AK639" s="9" t="str">
        <f t="shared" si="135"/>
        <v/>
      </c>
      <c r="AL639" s="410" t="b">
        <f t="shared" si="136"/>
        <v>0</v>
      </c>
      <c r="AM639" s="433">
        <f t="shared" si="137"/>
        <v>0</v>
      </c>
      <c r="AN639" s="434">
        <f t="shared" si="138"/>
        <v>0</v>
      </c>
      <c r="AO639" s="433">
        <f t="shared" si="139"/>
        <v>0</v>
      </c>
      <c r="AP639" s="434">
        <f t="shared" si="140"/>
        <v>0</v>
      </c>
      <c r="AQ639" s="433">
        <f t="shared" si="141"/>
        <v>0</v>
      </c>
      <c r="AR639" s="434">
        <f t="shared" si="142"/>
        <v>0</v>
      </c>
      <c r="AS639" s="433">
        <f t="shared" si="143"/>
        <v>0</v>
      </c>
      <c r="AT639" s="434">
        <f t="shared" si="144"/>
        <v>0</v>
      </c>
      <c r="AU639" s="433">
        <f t="shared" si="145"/>
        <v>0</v>
      </c>
      <c r="AV639" s="434">
        <f t="shared" si="146"/>
        <v>0</v>
      </c>
      <c r="AW639" s="433">
        <f t="shared" si="147"/>
        <v>0</v>
      </c>
      <c r="AX639" s="434">
        <f t="shared" si="148"/>
        <v>0</v>
      </c>
      <c r="AY639" s="424">
        <f t="shared" si="149"/>
        <v>0</v>
      </c>
      <c r="AZ639" s="474">
        <f t="shared" si="150"/>
        <v>0</v>
      </c>
      <c r="BA639" s="424">
        <f t="shared" si="151"/>
        <v>0</v>
      </c>
      <c r="BB639" s="499">
        <f t="shared" si="152"/>
        <v>0</v>
      </c>
      <c r="BC639" s="371">
        <f t="shared" si="153"/>
        <v>0</v>
      </c>
      <c r="BD639" s="290">
        <f t="shared" si="154"/>
        <v>0</v>
      </c>
      <c r="BE639" s="291" t="str">
        <f>IF(BD639=0,"",
IF(SUM($BD$554:BD639)=1,BF639,
IF($BD$674&gt;SUM($BD$554:BD639),_xlfn.CONCAT(", ",BF639),
IF($BD$674=SUM($BD$554:BD639),_xlfn.CONCAT(" y ",BF639)))))</f>
        <v/>
      </c>
      <c r="BF639" s="231" t="s">
        <v>6297</v>
      </c>
    </row>
    <row r="640" spans="1:58" ht="15" hidden="1" customHeight="1">
      <c r="A640" s="81"/>
      <c r="B640" s="5"/>
      <c r="C640" s="85" t="s">
        <v>191</v>
      </c>
      <c r="D640" s="623" t="str">
        <f>IF(CNGE_2024_M1_Secc1_Sub1!$D128="","",CNGE_2024_M1_Secc1_Sub1!$D128)</f>
        <v/>
      </c>
      <c r="E640" s="624"/>
      <c r="F640" s="625"/>
      <c r="G640" s="560"/>
      <c r="H640" s="561"/>
      <c r="I640" s="561"/>
      <c r="J640" s="562"/>
      <c r="K640" s="560"/>
      <c r="L640" s="561"/>
      <c r="M640" s="561"/>
      <c r="N640" s="562"/>
      <c r="O640" s="905"/>
      <c r="P640" s="906"/>
      <c r="Q640" s="905"/>
      <c r="R640" s="906"/>
      <c r="S640" s="560"/>
      <c r="T640" s="562"/>
      <c r="U640" s="905"/>
      <c r="V640" s="906"/>
      <c r="W640" s="905"/>
      <c r="X640" s="906"/>
      <c r="Y640" s="560"/>
      <c r="Z640" s="562"/>
      <c r="AA640" s="560"/>
      <c r="AB640" s="562"/>
      <c r="AC640" s="560"/>
      <c r="AD640" s="562"/>
      <c r="AG640" s="269">
        <f t="shared" si="131"/>
        <v>0</v>
      </c>
      <c r="AH640" s="410" t="b">
        <f t="shared" si="132"/>
        <v>0</v>
      </c>
      <c r="AI640" s="9" t="str">
        <f t="shared" si="133"/>
        <v/>
      </c>
      <c r="AJ640" s="410" t="b">
        <f t="shared" si="134"/>
        <v>0</v>
      </c>
      <c r="AK640" s="9" t="str">
        <f t="shared" si="135"/>
        <v/>
      </c>
      <c r="AL640" s="410" t="b">
        <f t="shared" si="136"/>
        <v>0</v>
      </c>
      <c r="AM640" s="433">
        <f t="shared" si="137"/>
        <v>0</v>
      </c>
      <c r="AN640" s="434">
        <f t="shared" si="138"/>
        <v>0</v>
      </c>
      <c r="AO640" s="433">
        <f t="shared" si="139"/>
        <v>0</v>
      </c>
      <c r="AP640" s="434">
        <f t="shared" si="140"/>
        <v>0</v>
      </c>
      <c r="AQ640" s="433">
        <f t="shared" si="141"/>
        <v>0</v>
      </c>
      <c r="AR640" s="434">
        <f t="shared" si="142"/>
        <v>0</v>
      </c>
      <c r="AS640" s="433">
        <f t="shared" si="143"/>
        <v>0</v>
      </c>
      <c r="AT640" s="434">
        <f t="shared" si="144"/>
        <v>0</v>
      </c>
      <c r="AU640" s="433">
        <f t="shared" si="145"/>
        <v>0</v>
      </c>
      <c r="AV640" s="434">
        <f t="shared" si="146"/>
        <v>0</v>
      </c>
      <c r="AW640" s="433">
        <f t="shared" si="147"/>
        <v>0</v>
      </c>
      <c r="AX640" s="434">
        <f t="shared" si="148"/>
        <v>0</v>
      </c>
      <c r="AY640" s="424">
        <f t="shared" si="149"/>
        <v>0</v>
      </c>
      <c r="AZ640" s="474">
        <f t="shared" si="150"/>
        <v>0</v>
      </c>
      <c r="BA640" s="424">
        <f t="shared" si="151"/>
        <v>0</v>
      </c>
      <c r="BB640" s="499">
        <f t="shared" si="152"/>
        <v>0</v>
      </c>
      <c r="BC640" s="371">
        <f t="shared" si="153"/>
        <v>0</v>
      </c>
      <c r="BD640" s="290">
        <f t="shared" si="154"/>
        <v>0</v>
      </c>
      <c r="BE640" s="291" t="str">
        <f>IF(BD640=0,"",
IF(SUM($BD$554:BD640)=1,BF640,
IF($BD$674&gt;SUM($BD$554:BD640),_xlfn.CONCAT(", ",BF640),
IF($BD$674=SUM($BD$554:BD640),_xlfn.CONCAT(" y ",BF640)))))</f>
        <v/>
      </c>
      <c r="BF640" s="231" t="s">
        <v>6298</v>
      </c>
    </row>
    <row r="641" spans="1:58" ht="15" hidden="1" customHeight="1">
      <c r="A641" s="81"/>
      <c r="B641" s="5"/>
      <c r="C641" s="85" t="s">
        <v>192</v>
      </c>
      <c r="D641" s="623" t="str">
        <f>IF(CNGE_2024_M1_Secc1_Sub1!$D129="","",CNGE_2024_M1_Secc1_Sub1!$D129)</f>
        <v/>
      </c>
      <c r="E641" s="624"/>
      <c r="F641" s="625"/>
      <c r="G641" s="560"/>
      <c r="H641" s="561"/>
      <c r="I641" s="561"/>
      <c r="J641" s="562"/>
      <c r="K641" s="560"/>
      <c r="L641" s="561"/>
      <c r="M641" s="561"/>
      <c r="N641" s="562"/>
      <c r="O641" s="905"/>
      <c r="P641" s="906"/>
      <c r="Q641" s="905"/>
      <c r="R641" s="906"/>
      <c r="S641" s="560"/>
      <c r="T641" s="562"/>
      <c r="U641" s="905"/>
      <c r="V641" s="906"/>
      <c r="W641" s="905"/>
      <c r="X641" s="906"/>
      <c r="Y641" s="560"/>
      <c r="Z641" s="562"/>
      <c r="AA641" s="560"/>
      <c r="AB641" s="562"/>
      <c r="AC641" s="560"/>
      <c r="AD641" s="562"/>
      <c r="AG641" s="269">
        <f t="shared" si="131"/>
        <v>0</v>
      </c>
      <c r="AH641" s="410" t="b">
        <f t="shared" si="132"/>
        <v>0</v>
      </c>
      <c r="AI641" s="9" t="str">
        <f t="shared" si="133"/>
        <v/>
      </c>
      <c r="AJ641" s="410" t="b">
        <f t="shared" si="134"/>
        <v>0</v>
      </c>
      <c r="AK641" s="9" t="str">
        <f t="shared" si="135"/>
        <v/>
      </c>
      <c r="AL641" s="410" t="b">
        <f t="shared" si="136"/>
        <v>0</v>
      </c>
      <c r="AM641" s="433">
        <f t="shared" si="137"/>
        <v>0</v>
      </c>
      <c r="AN641" s="434">
        <f t="shared" si="138"/>
        <v>0</v>
      </c>
      <c r="AO641" s="433">
        <f t="shared" si="139"/>
        <v>0</v>
      </c>
      <c r="AP641" s="434">
        <f t="shared" si="140"/>
        <v>0</v>
      </c>
      <c r="AQ641" s="433">
        <f t="shared" si="141"/>
        <v>0</v>
      </c>
      <c r="AR641" s="434">
        <f t="shared" si="142"/>
        <v>0</v>
      </c>
      <c r="AS641" s="433">
        <f t="shared" si="143"/>
        <v>0</v>
      </c>
      <c r="AT641" s="434">
        <f t="shared" si="144"/>
        <v>0</v>
      </c>
      <c r="AU641" s="433">
        <f t="shared" si="145"/>
        <v>0</v>
      </c>
      <c r="AV641" s="434">
        <f t="shared" si="146"/>
        <v>0</v>
      </c>
      <c r="AW641" s="433">
        <f t="shared" si="147"/>
        <v>0</v>
      </c>
      <c r="AX641" s="434">
        <f t="shared" si="148"/>
        <v>0</v>
      </c>
      <c r="AY641" s="424">
        <f t="shared" si="149"/>
        <v>0</v>
      </c>
      <c r="AZ641" s="474">
        <f t="shared" si="150"/>
        <v>0</v>
      </c>
      <c r="BA641" s="424">
        <f t="shared" si="151"/>
        <v>0</v>
      </c>
      <c r="BB641" s="499">
        <f t="shared" si="152"/>
        <v>0</v>
      </c>
      <c r="BC641" s="371">
        <f t="shared" si="153"/>
        <v>0</v>
      </c>
      <c r="BD641" s="290">
        <f t="shared" si="154"/>
        <v>0</v>
      </c>
      <c r="BE641" s="291" t="str">
        <f>IF(BD641=0,"",
IF(SUM($BD$554:BD641)=1,BF641,
IF($BD$674&gt;SUM($BD$554:BD641),_xlfn.CONCAT(", ",BF641),
IF($BD$674=SUM($BD$554:BD641),_xlfn.CONCAT(" y ",BF641)))))</f>
        <v/>
      </c>
      <c r="BF641" s="231" t="s">
        <v>6299</v>
      </c>
    </row>
    <row r="642" spans="1:58" ht="15" hidden="1" customHeight="1">
      <c r="A642" s="81"/>
      <c r="B642" s="5"/>
      <c r="C642" s="85" t="s">
        <v>193</v>
      </c>
      <c r="D642" s="623" t="str">
        <f>IF(CNGE_2024_M1_Secc1_Sub1!$D130="","",CNGE_2024_M1_Secc1_Sub1!$D130)</f>
        <v/>
      </c>
      <c r="E642" s="624"/>
      <c r="F642" s="625"/>
      <c r="G642" s="560"/>
      <c r="H642" s="561"/>
      <c r="I642" s="561"/>
      <c r="J642" s="562"/>
      <c r="K642" s="560"/>
      <c r="L642" s="561"/>
      <c r="M642" s="561"/>
      <c r="N642" s="562"/>
      <c r="O642" s="905"/>
      <c r="P642" s="906"/>
      <c r="Q642" s="905"/>
      <c r="R642" s="906"/>
      <c r="S642" s="560"/>
      <c r="T642" s="562"/>
      <c r="U642" s="905"/>
      <c r="V642" s="906"/>
      <c r="W642" s="905"/>
      <c r="X642" s="906"/>
      <c r="Y642" s="560"/>
      <c r="Z642" s="562"/>
      <c r="AA642" s="560"/>
      <c r="AB642" s="562"/>
      <c r="AC642" s="560"/>
      <c r="AD642" s="562"/>
      <c r="AG642" s="269">
        <f t="shared" si="131"/>
        <v>0</v>
      </c>
      <c r="AH642" s="410" t="b">
        <f t="shared" si="132"/>
        <v>0</v>
      </c>
      <c r="AI642" s="9" t="str">
        <f t="shared" si="133"/>
        <v/>
      </c>
      <c r="AJ642" s="410" t="b">
        <f t="shared" si="134"/>
        <v>0</v>
      </c>
      <c r="AK642" s="9" t="str">
        <f t="shared" si="135"/>
        <v/>
      </c>
      <c r="AL642" s="410" t="b">
        <f t="shared" si="136"/>
        <v>0</v>
      </c>
      <c r="AM642" s="433">
        <f t="shared" si="137"/>
        <v>0</v>
      </c>
      <c r="AN642" s="434">
        <f t="shared" si="138"/>
        <v>0</v>
      </c>
      <c r="AO642" s="433">
        <f t="shared" si="139"/>
        <v>0</v>
      </c>
      <c r="AP642" s="434">
        <f t="shared" si="140"/>
        <v>0</v>
      </c>
      <c r="AQ642" s="433">
        <f t="shared" si="141"/>
        <v>0</v>
      </c>
      <c r="AR642" s="434">
        <f t="shared" si="142"/>
        <v>0</v>
      </c>
      <c r="AS642" s="433">
        <f t="shared" si="143"/>
        <v>0</v>
      </c>
      <c r="AT642" s="434">
        <f t="shared" si="144"/>
        <v>0</v>
      </c>
      <c r="AU642" s="433">
        <f t="shared" si="145"/>
        <v>0</v>
      </c>
      <c r="AV642" s="434">
        <f t="shared" si="146"/>
        <v>0</v>
      </c>
      <c r="AW642" s="433">
        <f t="shared" si="147"/>
        <v>0</v>
      </c>
      <c r="AX642" s="434">
        <f t="shared" si="148"/>
        <v>0</v>
      </c>
      <c r="AY642" s="424">
        <f t="shared" si="149"/>
        <v>0</v>
      </c>
      <c r="AZ642" s="474">
        <f t="shared" si="150"/>
        <v>0</v>
      </c>
      <c r="BA642" s="424">
        <f t="shared" si="151"/>
        <v>0</v>
      </c>
      <c r="BB642" s="499">
        <f t="shared" si="152"/>
        <v>0</v>
      </c>
      <c r="BC642" s="371">
        <f t="shared" si="153"/>
        <v>0</v>
      </c>
      <c r="BD642" s="290">
        <f t="shared" si="154"/>
        <v>0</v>
      </c>
      <c r="BE642" s="291" t="str">
        <f>IF(BD642=0,"",
IF(SUM($BD$554:BD642)=1,BF642,
IF($BD$674&gt;SUM($BD$554:BD642),_xlfn.CONCAT(", ",BF642),
IF($BD$674=SUM($BD$554:BD642),_xlfn.CONCAT(" y ",BF642)))))</f>
        <v/>
      </c>
      <c r="BF642" s="231" t="s">
        <v>6300</v>
      </c>
    </row>
    <row r="643" spans="1:58" ht="15" hidden="1" customHeight="1">
      <c r="A643" s="81"/>
      <c r="B643" s="5"/>
      <c r="C643" s="85" t="s">
        <v>194</v>
      </c>
      <c r="D643" s="623" t="str">
        <f>IF(CNGE_2024_M1_Secc1_Sub1!$D131="","",CNGE_2024_M1_Secc1_Sub1!$D131)</f>
        <v/>
      </c>
      <c r="E643" s="624"/>
      <c r="F643" s="625"/>
      <c r="G643" s="560"/>
      <c r="H643" s="561"/>
      <c r="I643" s="561"/>
      <c r="J643" s="562"/>
      <c r="K643" s="560"/>
      <c r="L643" s="561"/>
      <c r="M643" s="561"/>
      <c r="N643" s="562"/>
      <c r="O643" s="905"/>
      <c r="P643" s="906"/>
      <c r="Q643" s="905"/>
      <c r="R643" s="906"/>
      <c r="S643" s="560"/>
      <c r="T643" s="562"/>
      <c r="U643" s="905"/>
      <c r="V643" s="906"/>
      <c r="W643" s="905"/>
      <c r="X643" s="906"/>
      <c r="Y643" s="560"/>
      <c r="Z643" s="562"/>
      <c r="AA643" s="560"/>
      <c r="AB643" s="562"/>
      <c r="AC643" s="560"/>
      <c r="AD643" s="562"/>
      <c r="AG643" s="269">
        <f t="shared" si="131"/>
        <v>0</v>
      </c>
      <c r="AH643" s="410" t="b">
        <f t="shared" si="132"/>
        <v>0</v>
      </c>
      <c r="AI643" s="9" t="str">
        <f t="shared" si="133"/>
        <v/>
      </c>
      <c r="AJ643" s="410" t="b">
        <f t="shared" si="134"/>
        <v>0</v>
      </c>
      <c r="AK643" s="9" t="str">
        <f t="shared" si="135"/>
        <v/>
      </c>
      <c r="AL643" s="410" t="b">
        <f t="shared" si="136"/>
        <v>0</v>
      </c>
      <c r="AM643" s="433">
        <f t="shared" si="137"/>
        <v>0</v>
      </c>
      <c r="AN643" s="434">
        <f t="shared" si="138"/>
        <v>0</v>
      </c>
      <c r="AO643" s="433">
        <f t="shared" si="139"/>
        <v>0</v>
      </c>
      <c r="AP643" s="434">
        <f t="shared" si="140"/>
        <v>0</v>
      </c>
      <c r="AQ643" s="433">
        <f t="shared" si="141"/>
        <v>0</v>
      </c>
      <c r="AR643" s="434">
        <f t="shared" si="142"/>
        <v>0</v>
      </c>
      <c r="AS643" s="433">
        <f t="shared" si="143"/>
        <v>0</v>
      </c>
      <c r="AT643" s="434">
        <f t="shared" si="144"/>
        <v>0</v>
      </c>
      <c r="AU643" s="433">
        <f t="shared" si="145"/>
        <v>0</v>
      </c>
      <c r="AV643" s="434">
        <f t="shared" si="146"/>
        <v>0</v>
      </c>
      <c r="AW643" s="433">
        <f t="shared" si="147"/>
        <v>0</v>
      </c>
      <c r="AX643" s="434">
        <f t="shared" si="148"/>
        <v>0</v>
      </c>
      <c r="AY643" s="424">
        <f t="shared" si="149"/>
        <v>0</v>
      </c>
      <c r="AZ643" s="474">
        <f t="shared" si="150"/>
        <v>0</v>
      </c>
      <c r="BA643" s="424">
        <f t="shared" si="151"/>
        <v>0</v>
      </c>
      <c r="BB643" s="499">
        <f t="shared" si="152"/>
        <v>0</v>
      </c>
      <c r="BC643" s="371">
        <f t="shared" si="153"/>
        <v>0</v>
      </c>
      <c r="BD643" s="290">
        <f t="shared" si="154"/>
        <v>0</v>
      </c>
      <c r="BE643" s="291" t="str">
        <f>IF(BD643=0,"",
IF(SUM($BD$554:BD643)=1,BF643,
IF($BD$674&gt;SUM($BD$554:BD643),_xlfn.CONCAT(", ",BF643),
IF($BD$674=SUM($BD$554:BD643),_xlfn.CONCAT(" y ",BF643)))))</f>
        <v/>
      </c>
      <c r="BF643" s="231" t="s">
        <v>6301</v>
      </c>
    </row>
    <row r="644" spans="1:58" ht="15" hidden="1" customHeight="1">
      <c r="A644" s="81"/>
      <c r="B644" s="5"/>
      <c r="C644" s="85" t="s">
        <v>195</v>
      </c>
      <c r="D644" s="623" t="str">
        <f>IF(CNGE_2024_M1_Secc1_Sub1!$D132="","",CNGE_2024_M1_Secc1_Sub1!$D132)</f>
        <v/>
      </c>
      <c r="E644" s="624"/>
      <c r="F644" s="625"/>
      <c r="G644" s="560"/>
      <c r="H644" s="561"/>
      <c r="I644" s="561"/>
      <c r="J644" s="562"/>
      <c r="K644" s="560"/>
      <c r="L644" s="561"/>
      <c r="M644" s="561"/>
      <c r="N644" s="562"/>
      <c r="O644" s="905"/>
      <c r="P644" s="906"/>
      <c r="Q644" s="905"/>
      <c r="R644" s="906"/>
      <c r="S644" s="560"/>
      <c r="T644" s="562"/>
      <c r="U644" s="905"/>
      <c r="V644" s="906"/>
      <c r="W644" s="905"/>
      <c r="X644" s="906"/>
      <c r="Y644" s="560"/>
      <c r="Z644" s="562"/>
      <c r="AA644" s="560"/>
      <c r="AB644" s="562"/>
      <c r="AC644" s="560"/>
      <c r="AD644" s="562"/>
      <c r="AG644" s="269">
        <f t="shared" si="131"/>
        <v>0</v>
      </c>
      <c r="AH644" s="410" t="b">
        <f t="shared" si="132"/>
        <v>0</v>
      </c>
      <c r="AI644" s="9" t="str">
        <f t="shared" si="133"/>
        <v/>
      </c>
      <c r="AJ644" s="410" t="b">
        <f t="shared" si="134"/>
        <v>0</v>
      </c>
      <c r="AK644" s="9" t="str">
        <f t="shared" si="135"/>
        <v/>
      </c>
      <c r="AL644" s="410" t="b">
        <f t="shared" si="136"/>
        <v>0</v>
      </c>
      <c r="AM644" s="433">
        <f t="shared" si="137"/>
        <v>0</v>
      </c>
      <c r="AN644" s="434">
        <f t="shared" si="138"/>
        <v>0</v>
      </c>
      <c r="AO644" s="433">
        <f t="shared" si="139"/>
        <v>0</v>
      </c>
      <c r="AP644" s="434">
        <f t="shared" si="140"/>
        <v>0</v>
      </c>
      <c r="AQ644" s="433">
        <f t="shared" si="141"/>
        <v>0</v>
      </c>
      <c r="AR644" s="434">
        <f t="shared" si="142"/>
        <v>0</v>
      </c>
      <c r="AS644" s="433">
        <f t="shared" si="143"/>
        <v>0</v>
      </c>
      <c r="AT644" s="434">
        <f t="shared" si="144"/>
        <v>0</v>
      </c>
      <c r="AU644" s="433">
        <f t="shared" si="145"/>
        <v>0</v>
      </c>
      <c r="AV644" s="434">
        <f t="shared" si="146"/>
        <v>0</v>
      </c>
      <c r="AW644" s="433">
        <f t="shared" si="147"/>
        <v>0</v>
      </c>
      <c r="AX644" s="434">
        <f t="shared" si="148"/>
        <v>0</v>
      </c>
      <c r="AY644" s="424">
        <f t="shared" si="149"/>
        <v>0</v>
      </c>
      <c r="AZ644" s="474">
        <f t="shared" si="150"/>
        <v>0</v>
      </c>
      <c r="BA644" s="424">
        <f t="shared" si="151"/>
        <v>0</v>
      </c>
      <c r="BB644" s="499">
        <f t="shared" si="152"/>
        <v>0</v>
      </c>
      <c r="BC644" s="371">
        <f t="shared" si="153"/>
        <v>0</v>
      </c>
      <c r="BD644" s="290">
        <f t="shared" si="154"/>
        <v>0</v>
      </c>
      <c r="BE644" s="291" t="str">
        <f>IF(BD644=0,"",
IF(SUM($BD$554:BD644)=1,BF644,
IF($BD$674&gt;SUM($BD$554:BD644),_xlfn.CONCAT(", ",BF644),
IF($BD$674=SUM($BD$554:BD644),_xlfn.CONCAT(" y ",BF644)))))</f>
        <v/>
      </c>
      <c r="BF644" s="231" t="s">
        <v>6302</v>
      </c>
    </row>
    <row r="645" spans="1:58" ht="15" hidden="1" customHeight="1">
      <c r="A645" s="81"/>
      <c r="B645" s="5"/>
      <c r="C645" s="85" t="s">
        <v>196</v>
      </c>
      <c r="D645" s="623" t="str">
        <f>IF(CNGE_2024_M1_Secc1_Sub1!$D133="","",CNGE_2024_M1_Secc1_Sub1!$D133)</f>
        <v/>
      </c>
      <c r="E645" s="624"/>
      <c r="F645" s="625"/>
      <c r="G645" s="560"/>
      <c r="H645" s="561"/>
      <c r="I645" s="561"/>
      <c r="J645" s="562"/>
      <c r="K645" s="560"/>
      <c r="L645" s="561"/>
      <c r="M645" s="561"/>
      <c r="N645" s="562"/>
      <c r="O645" s="905"/>
      <c r="P645" s="906"/>
      <c r="Q645" s="905"/>
      <c r="R645" s="906"/>
      <c r="S645" s="560"/>
      <c r="T645" s="562"/>
      <c r="U645" s="905"/>
      <c r="V645" s="906"/>
      <c r="W645" s="905"/>
      <c r="X645" s="906"/>
      <c r="Y645" s="560"/>
      <c r="Z645" s="562"/>
      <c r="AA645" s="560"/>
      <c r="AB645" s="562"/>
      <c r="AC645" s="560"/>
      <c r="AD645" s="562"/>
      <c r="AG645" s="269">
        <f t="shared" si="131"/>
        <v>0</v>
      </c>
      <c r="AH645" s="410" t="b">
        <f t="shared" si="132"/>
        <v>0</v>
      </c>
      <c r="AI645" s="9" t="str">
        <f t="shared" si="133"/>
        <v/>
      </c>
      <c r="AJ645" s="410" t="b">
        <f t="shared" si="134"/>
        <v>0</v>
      </c>
      <c r="AK645" s="9" t="str">
        <f t="shared" si="135"/>
        <v/>
      </c>
      <c r="AL645" s="410" t="b">
        <f t="shared" si="136"/>
        <v>0</v>
      </c>
      <c r="AM645" s="433">
        <f t="shared" si="137"/>
        <v>0</v>
      </c>
      <c r="AN645" s="434">
        <f t="shared" si="138"/>
        <v>0</v>
      </c>
      <c r="AO645" s="433">
        <f t="shared" si="139"/>
        <v>0</v>
      </c>
      <c r="AP645" s="434">
        <f t="shared" si="140"/>
        <v>0</v>
      </c>
      <c r="AQ645" s="433">
        <f t="shared" si="141"/>
        <v>0</v>
      </c>
      <c r="AR645" s="434">
        <f t="shared" si="142"/>
        <v>0</v>
      </c>
      <c r="AS645" s="433">
        <f t="shared" si="143"/>
        <v>0</v>
      </c>
      <c r="AT645" s="434">
        <f t="shared" si="144"/>
        <v>0</v>
      </c>
      <c r="AU645" s="433">
        <f t="shared" si="145"/>
        <v>0</v>
      </c>
      <c r="AV645" s="434">
        <f t="shared" si="146"/>
        <v>0</v>
      </c>
      <c r="AW645" s="433">
        <f t="shared" si="147"/>
        <v>0</v>
      </c>
      <c r="AX645" s="434">
        <f t="shared" si="148"/>
        <v>0</v>
      </c>
      <c r="AY645" s="424">
        <f t="shared" si="149"/>
        <v>0</v>
      </c>
      <c r="AZ645" s="474">
        <f t="shared" si="150"/>
        <v>0</v>
      </c>
      <c r="BA645" s="424">
        <f t="shared" si="151"/>
        <v>0</v>
      </c>
      <c r="BB645" s="499">
        <f t="shared" si="152"/>
        <v>0</v>
      </c>
      <c r="BC645" s="371">
        <f t="shared" si="153"/>
        <v>0</v>
      </c>
      <c r="BD645" s="290">
        <f t="shared" si="154"/>
        <v>0</v>
      </c>
      <c r="BE645" s="291" t="str">
        <f>IF(BD645=0,"",
IF(SUM($BD$554:BD645)=1,BF645,
IF($BD$674&gt;SUM($BD$554:BD645),_xlfn.CONCAT(", ",BF645),
IF($BD$674=SUM($BD$554:BD645),_xlfn.CONCAT(" y ",BF645)))))</f>
        <v/>
      </c>
      <c r="BF645" s="231" t="s">
        <v>6303</v>
      </c>
    </row>
    <row r="646" spans="1:58" ht="15" hidden="1" customHeight="1">
      <c r="A646" s="81"/>
      <c r="B646" s="5"/>
      <c r="C646" s="85" t="s">
        <v>197</v>
      </c>
      <c r="D646" s="623" t="str">
        <f>IF(CNGE_2024_M1_Secc1_Sub1!$D134="","",CNGE_2024_M1_Secc1_Sub1!$D134)</f>
        <v/>
      </c>
      <c r="E646" s="624"/>
      <c r="F646" s="625"/>
      <c r="G646" s="560"/>
      <c r="H646" s="561"/>
      <c r="I646" s="561"/>
      <c r="J646" s="562"/>
      <c r="K646" s="560"/>
      <c r="L646" s="561"/>
      <c r="M646" s="561"/>
      <c r="N646" s="562"/>
      <c r="O646" s="905"/>
      <c r="P646" s="906"/>
      <c r="Q646" s="905"/>
      <c r="R646" s="906"/>
      <c r="S646" s="560"/>
      <c r="T646" s="562"/>
      <c r="U646" s="905"/>
      <c r="V646" s="906"/>
      <c r="W646" s="905"/>
      <c r="X646" s="906"/>
      <c r="Y646" s="560"/>
      <c r="Z646" s="562"/>
      <c r="AA646" s="560"/>
      <c r="AB646" s="562"/>
      <c r="AC646" s="560"/>
      <c r="AD646" s="562"/>
      <c r="AG646" s="269">
        <f t="shared" si="131"/>
        <v>0</v>
      </c>
      <c r="AH646" s="410" t="b">
        <f t="shared" si="132"/>
        <v>0</v>
      </c>
      <c r="AI646" s="9" t="str">
        <f t="shared" si="133"/>
        <v/>
      </c>
      <c r="AJ646" s="410" t="b">
        <f t="shared" si="134"/>
        <v>0</v>
      </c>
      <c r="AK646" s="9" t="str">
        <f t="shared" si="135"/>
        <v/>
      </c>
      <c r="AL646" s="410" t="b">
        <f t="shared" si="136"/>
        <v>0</v>
      </c>
      <c r="AM646" s="433">
        <f t="shared" si="137"/>
        <v>0</v>
      </c>
      <c r="AN646" s="434">
        <f t="shared" si="138"/>
        <v>0</v>
      </c>
      <c r="AO646" s="433">
        <f t="shared" si="139"/>
        <v>0</v>
      </c>
      <c r="AP646" s="434">
        <f t="shared" si="140"/>
        <v>0</v>
      </c>
      <c r="AQ646" s="433">
        <f t="shared" si="141"/>
        <v>0</v>
      </c>
      <c r="AR646" s="434">
        <f t="shared" si="142"/>
        <v>0</v>
      </c>
      <c r="AS646" s="433">
        <f t="shared" si="143"/>
        <v>0</v>
      </c>
      <c r="AT646" s="434">
        <f t="shared" si="144"/>
        <v>0</v>
      </c>
      <c r="AU646" s="433">
        <f t="shared" si="145"/>
        <v>0</v>
      </c>
      <c r="AV646" s="434">
        <f t="shared" si="146"/>
        <v>0</v>
      </c>
      <c r="AW646" s="433">
        <f t="shared" si="147"/>
        <v>0</v>
      </c>
      <c r="AX646" s="434">
        <f t="shared" si="148"/>
        <v>0</v>
      </c>
      <c r="AY646" s="424">
        <f t="shared" si="149"/>
        <v>0</v>
      </c>
      <c r="AZ646" s="474">
        <f t="shared" si="150"/>
        <v>0</v>
      </c>
      <c r="BA646" s="424">
        <f t="shared" si="151"/>
        <v>0</v>
      </c>
      <c r="BB646" s="499">
        <f t="shared" si="152"/>
        <v>0</v>
      </c>
      <c r="BC646" s="371">
        <f t="shared" si="153"/>
        <v>0</v>
      </c>
      <c r="BD646" s="290">
        <f t="shared" si="154"/>
        <v>0</v>
      </c>
      <c r="BE646" s="291" t="str">
        <f>IF(BD646=0,"",
IF(SUM($BD$554:BD646)=1,BF646,
IF($BD$674&gt;SUM($BD$554:BD646),_xlfn.CONCAT(", ",BF646),
IF($BD$674=SUM($BD$554:BD646),_xlfn.CONCAT(" y ",BF646)))))</f>
        <v/>
      </c>
      <c r="BF646" s="231" t="s">
        <v>6304</v>
      </c>
    </row>
    <row r="647" spans="1:58" ht="15" hidden="1" customHeight="1">
      <c r="A647" s="81"/>
      <c r="B647" s="5"/>
      <c r="C647" s="87" t="s">
        <v>198</v>
      </c>
      <c r="D647" s="623" t="str">
        <f>IF(CNGE_2024_M1_Secc1_Sub1!$D135="","",CNGE_2024_M1_Secc1_Sub1!$D135)</f>
        <v/>
      </c>
      <c r="E647" s="624"/>
      <c r="F647" s="625"/>
      <c r="G647" s="560"/>
      <c r="H647" s="561"/>
      <c r="I647" s="561"/>
      <c r="J647" s="562"/>
      <c r="K647" s="560"/>
      <c r="L647" s="561"/>
      <c r="M647" s="561"/>
      <c r="N647" s="562"/>
      <c r="O647" s="905"/>
      <c r="P647" s="906"/>
      <c r="Q647" s="905"/>
      <c r="R647" s="906"/>
      <c r="S647" s="560"/>
      <c r="T647" s="562"/>
      <c r="U647" s="905"/>
      <c r="V647" s="906"/>
      <c r="W647" s="905"/>
      <c r="X647" s="906"/>
      <c r="Y647" s="560"/>
      <c r="Z647" s="562"/>
      <c r="AA647" s="560"/>
      <c r="AB647" s="562"/>
      <c r="AC647" s="560"/>
      <c r="AD647" s="562"/>
      <c r="AG647" s="269">
        <f t="shared" si="131"/>
        <v>0</v>
      </c>
      <c r="AH647" s="410" t="b">
        <f t="shared" si="132"/>
        <v>0</v>
      </c>
      <c r="AI647" s="9" t="str">
        <f t="shared" si="133"/>
        <v/>
      </c>
      <c r="AJ647" s="410" t="b">
        <f t="shared" si="134"/>
        <v>0</v>
      </c>
      <c r="AK647" s="9" t="str">
        <f t="shared" si="135"/>
        <v/>
      </c>
      <c r="AL647" s="410" t="b">
        <f t="shared" si="136"/>
        <v>0</v>
      </c>
      <c r="AM647" s="433">
        <f t="shared" si="137"/>
        <v>0</v>
      </c>
      <c r="AN647" s="434">
        <f t="shared" si="138"/>
        <v>0</v>
      </c>
      <c r="AO647" s="433">
        <f t="shared" si="139"/>
        <v>0</v>
      </c>
      <c r="AP647" s="434">
        <f t="shared" si="140"/>
        <v>0</v>
      </c>
      <c r="AQ647" s="433">
        <f t="shared" si="141"/>
        <v>0</v>
      </c>
      <c r="AR647" s="434">
        <f t="shared" si="142"/>
        <v>0</v>
      </c>
      <c r="AS647" s="433">
        <f t="shared" si="143"/>
        <v>0</v>
      </c>
      <c r="AT647" s="434">
        <f t="shared" si="144"/>
        <v>0</v>
      </c>
      <c r="AU647" s="433">
        <f t="shared" si="145"/>
        <v>0</v>
      </c>
      <c r="AV647" s="434">
        <f t="shared" si="146"/>
        <v>0</v>
      </c>
      <c r="AW647" s="433">
        <f t="shared" si="147"/>
        <v>0</v>
      </c>
      <c r="AX647" s="434">
        <f t="shared" si="148"/>
        <v>0</v>
      </c>
      <c r="AY647" s="424">
        <f t="shared" si="149"/>
        <v>0</v>
      </c>
      <c r="AZ647" s="474">
        <f t="shared" si="150"/>
        <v>0</v>
      </c>
      <c r="BA647" s="424">
        <f t="shared" si="151"/>
        <v>0</v>
      </c>
      <c r="BB647" s="499">
        <f t="shared" si="152"/>
        <v>0</v>
      </c>
      <c r="BC647" s="371">
        <f t="shared" si="153"/>
        <v>0</v>
      </c>
      <c r="BD647" s="290">
        <f t="shared" si="154"/>
        <v>0</v>
      </c>
      <c r="BE647" s="291" t="str">
        <f>IF(BD647=0,"",
IF(SUM($BD$554:BD647)=1,BF647,
IF($BD$674&gt;SUM($BD$554:BD647),_xlfn.CONCAT(", ",BF647),
IF($BD$674=SUM($BD$554:BD647),_xlfn.CONCAT(" y ",BF647)))))</f>
        <v/>
      </c>
      <c r="BF647" s="231" t="s">
        <v>6305</v>
      </c>
    </row>
    <row r="648" spans="1:58" ht="15" hidden="1" customHeight="1">
      <c r="A648" s="81"/>
      <c r="B648" s="5"/>
      <c r="C648" s="87" t="s">
        <v>199</v>
      </c>
      <c r="D648" s="623" t="str">
        <f>IF(CNGE_2024_M1_Secc1_Sub1!$D136="","",CNGE_2024_M1_Secc1_Sub1!$D136)</f>
        <v/>
      </c>
      <c r="E648" s="624"/>
      <c r="F648" s="625"/>
      <c r="G648" s="560"/>
      <c r="H648" s="561"/>
      <c r="I648" s="561"/>
      <c r="J648" s="562"/>
      <c r="K648" s="560"/>
      <c r="L648" s="561"/>
      <c r="M648" s="561"/>
      <c r="N648" s="562"/>
      <c r="O648" s="905"/>
      <c r="P648" s="906"/>
      <c r="Q648" s="905"/>
      <c r="R648" s="906"/>
      <c r="S648" s="560"/>
      <c r="T648" s="562"/>
      <c r="U648" s="905"/>
      <c r="V648" s="906"/>
      <c r="W648" s="905"/>
      <c r="X648" s="906"/>
      <c r="Y648" s="560"/>
      <c r="Z648" s="562"/>
      <c r="AA648" s="560"/>
      <c r="AB648" s="562"/>
      <c r="AC648" s="560"/>
      <c r="AD648" s="562"/>
      <c r="AG648" s="269">
        <f t="shared" si="131"/>
        <v>0</v>
      </c>
      <c r="AH648" s="410" t="b">
        <f t="shared" si="132"/>
        <v>0</v>
      </c>
      <c r="AI648" s="9" t="str">
        <f t="shared" si="133"/>
        <v/>
      </c>
      <c r="AJ648" s="410" t="b">
        <f t="shared" si="134"/>
        <v>0</v>
      </c>
      <c r="AK648" s="9" t="str">
        <f t="shared" si="135"/>
        <v/>
      </c>
      <c r="AL648" s="410" t="b">
        <f t="shared" si="136"/>
        <v>0</v>
      </c>
      <c r="AM648" s="433">
        <f t="shared" si="137"/>
        <v>0</v>
      </c>
      <c r="AN648" s="434">
        <f t="shared" si="138"/>
        <v>0</v>
      </c>
      <c r="AO648" s="433">
        <f t="shared" si="139"/>
        <v>0</v>
      </c>
      <c r="AP648" s="434">
        <f t="shared" si="140"/>
        <v>0</v>
      </c>
      <c r="AQ648" s="433">
        <f t="shared" si="141"/>
        <v>0</v>
      </c>
      <c r="AR648" s="434">
        <f t="shared" si="142"/>
        <v>0</v>
      </c>
      <c r="AS648" s="433">
        <f t="shared" si="143"/>
        <v>0</v>
      </c>
      <c r="AT648" s="434">
        <f t="shared" si="144"/>
        <v>0</v>
      </c>
      <c r="AU648" s="433">
        <f t="shared" si="145"/>
        <v>0</v>
      </c>
      <c r="AV648" s="434">
        <f t="shared" si="146"/>
        <v>0</v>
      </c>
      <c r="AW648" s="433">
        <f t="shared" si="147"/>
        <v>0</v>
      </c>
      <c r="AX648" s="434">
        <f t="shared" si="148"/>
        <v>0</v>
      </c>
      <c r="AY648" s="424">
        <f t="shared" si="149"/>
        <v>0</v>
      </c>
      <c r="AZ648" s="474">
        <f t="shared" si="150"/>
        <v>0</v>
      </c>
      <c r="BA648" s="424">
        <f t="shared" si="151"/>
        <v>0</v>
      </c>
      <c r="BB648" s="499">
        <f t="shared" si="152"/>
        <v>0</v>
      </c>
      <c r="BC648" s="371">
        <f t="shared" si="153"/>
        <v>0</v>
      </c>
      <c r="BD648" s="290">
        <f t="shared" si="154"/>
        <v>0</v>
      </c>
      <c r="BE648" s="291" t="str">
        <f>IF(BD648=0,"",
IF(SUM($BD$554:BD648)=1,BF648,
IF($BD$674&gt;SUM($BD$554:BD648),_xlfn.CONCAT(", ",BF648),
IF($BD$674=SUM($BD$554:BD648),_xlfn.CONCAT(" y ",BF648)))))</f>
        <v/>
      </c>
      <c r="BF648" s="231" t="s">
        <v>6306</v>
      </c>
    </row>
    <row r="649" spans="1:58" ht="15" hidden="1" customHeight="1">
      <c r="A649" s="81"/>
      <c r="B649" s="5"/>
      <c r="C649" s="87" t="s">
        <v>200</v>
      </c>
      <c r="D649" s="623" t="str">
        <f>IF(CNGE_2024_M1_Secc1_Sub1!$D137="","",CNGE_2024_M1_Secc1_Sub1!$D137)</f>
        <v/>
      </c>
      <c r="E649" s="624"/>
      <c r="F649" s="625"/>
      <c r="G649" s="560"/>
      <c r="H649" s="561"/>
      <c r="I649" s="561"/>
      <c r="J649" s="562"/>
      <c r="K649" s="560"/>
      <c r="L649" s="561"/>
      <c r="M649" s="561"/>
      <c r="N649" s="562"/>
      <c r="O649" s="905"/>
      <c r="P649" s="906"/>
      <c r="Q649" s="905"/>
      <c r="R649" s="906"/>
      <c r="S649" s="560"/>
      <c r="T649" s="562"/>
      <c r="U649" s="905"/>
      <c r="V649" s="906"/>
      <c r="W649" s="905"/>
      <c r="X649" s="906"/>
      <c r="Y649" s="560"/>
      <c r="Z649" s="562"/>
      <c r="AA649" s="560"/>
      <c r="AB649" s="562"/>
      <c r="AC649" s="560"/>
      <c r="AD649" s="562"/>
      <c r="AG649" s="269">
        <f t="shared" si="131"/>
        <v>0</v>
      </c>
      <c r="AH649" s="410" t="b">
        <f t="shared" si="132"/>
        <v>0</v>
      </c>
      <c r="AI649" s="9" t="str">
        <f t="shared" si="133"/>
        <v/>
      </c>
      <c r="AJ649" s="410" t="b">
        <f t="shared" si="134"/>
        <v>0</v>
      </c>
      <c r="AK649" s="9" t="str">
        <f t="shared" si="135"/>
        <v/>
      </c>
      <c r="AL649" s="410" t="b">
        <f t="shared" si="136"/>
        <v>0</v>
      </c>
      <c r="AM649" s="433">
        <f t="shared" si="137"/>
        <v>0</v>
      </c>
      <c r="AN649" s="434">
        <f t="shared" si="138"/>
        <v>0</v>
      </c>
      <c r="AO649" s="433">
        <f t="shared" si="139"/>
        <v>0</v>
      </c>
      <c r="AP649" s="434">
        <f t="shared" si="140"/>
        <v>0</v>
      </c>
      <c r="AQ649" s="433">
        <f t="shared" si="141"/>
        <v>0</v>
      </c>
      <c r="AR649" s="434">
        <f t="shared" si="142"/>
        <v>0</v>
      </c>
      <c r="AS649" s="433">
        <f t="shared" si="143"/>
        <v>0</v>
      </c>
      <c r="AT649" s="434">
        <f t="shared" si="144"/>
        <v>0</v>
      </c>
      <c r="AU649" s="433">
        <f t="shared" si="145"/>
        <v>0</v>
      </c>
      <c r="AV649" s="434">
        <f t="shared" si="146"/>
        <v>0</v>
      </c>
      <c r="AW649" s="433">
        <f t="shared" si="147"/>
        <v>0</v>
      </c>
      <c r="AX649" s="434">
        <f t="shared" si="148"/>
        <v>0</v>
      </c>
      <c r="AY649" s="424">
        <f t="shared" si="149"/>
        <v>0</v>
      </c>
      <c r="AZ649" s="474">
        <f t="shared" si="150"/>
        <v>0</v>
      </c>
      <c r="BA649" s="424">
        <f t="shared" si="151"/>
        <v>0</v>
      </c>
      <c r="BB649" s="499">
        <f t="shared" si="152"/>
        <v>0</v>
      </c>
      <c r="BC649" s="371">
        <f t="shared" si="153"/>
        <v>0</v>
      </c>
      <c r="BD649" s="290">
        <f t="shared" si="154"/>
        <v>0</v>
      </c>
      <c r="BE649" s="291" t="str">
        <f>IF(BD649=0,"",
IF(SUM($BD$554:BD649)=1,BF649,
IF($BD$674&gt;SUM($BD$554:BD649),_xlfn.CONCAT(", ",BF649),
IF($BD$674=SUM($BD$554:BD649),_xlfn.CONCAT(" y ",BF649)))))</f>
        <v/>
      </c>
      <c r="BF649" s="231" t="s">
        <v>6307</v>
      </c>
    </row>
    <row r="650" spans="1:58" ht="15" hidden="1" customHeight="1">
      <c r="A650" s="81"/>
      <c r="B650" s="5"/>
      <c r="C650" s="87" t="s">
        <v>201</v>
      </c>
      <c r="D650" s="623" t="str">
        <f>IF(CNGE_2024_M1_Secc1_Sub1!$D138="","",CNGE_2024_M1_Secc1_Sub1!$D138)</f>
        <v/>
      </c>
      <c r="E650" s="624"/>
      <c r="F650" s="625"/>
      <c r="G650" s="560"/>
      <c r="H650" s="561"/>
      <c r="I650" s="561"/>
      <c r="J650" s="562"/>
      <c r="K650" s="560"/>
      <c r="L650" s="561"/>
      <c r="M650" s="561"/>
      <c r="N650" s="562"/>
      <c r="O650" s="905"/>
      <c r="P650" s="906"/>
      <c r="Q650" s="905"/>
      <c r="R650" s="906"/>
      <c r="S650" s="560"/>
      <c r="T650" s="562"/>
      <c r="U650" s="905"/>
      <c r="V650" s="906"/>
      <c r="W650" s="905"/>
      <c r="X650" s="906"/>
      <c r="Y650" s="560"/>
      <c r="Z650" s="562"/>
      <c r="AA650" s="560"/>
      <c r="AB650" s="562"/>
      <c r="AC650" s="560"/>
      <c r="AD650" s="562"/>
      <c r="AG650" s="269">
        <f t="shared" si="131"/>
        <v>0</v>
      </c>
      <c r="AH650" s="410" t="b">
        <f t="shared" si="132"/>
        <v>0</v>
      </c>
      <c r="AI650" s="9" t="str">
        <f t="shared" si="133"/>
        <v/>
      </c>
      <c r="AJ650" s="410" t="b">
        <f t="shared" si="134"/>
        <v>0</v>
      </c>
      <c r="AK650" s="9" t="str">
        <f t="shared" si="135"/>
        <v/>
      </c>
      <c r="AL650" s="410" t="b">
        <f t="shared" si="136"/>
        <v>0</v>
      </c>
      <c r="AM650" s="433">
        <f t="shared" si="137"/>
        <v>0</v>
      </c>
      <c r="AN650" s="434">
        <f t="shared" si="138"/>
        <v>0</v>
      </c>
      <c r="AO650" s="433">
        <f t="shared" si="139"/>
        <v>0</v>
      </c>
      <c r="AP650" s="434">
        <f t="shared" si="140"/>
        <v>0</v>
      </c>
      <c r="AQ650" s="433">
        <f t="shared" si="141"/>
        <v>0</v>
      </c>
      <c r="AR650" s="434">
        <f t="shared" si="142"/>
        <v>0</v>
      </c>
      <c r="AS650" s="433">
        <f t="shared" si="143"/>
        <v>0</v>
      </c>
      <c r="AT650" s="434">
        <f t="shared" si="144"/>
        <v>0</v>
      </c>
      <c r="AU650" s="433">
        <f t="shared" si="145"/>
        <v>0</v>
      </c>
      <c r="AV650" s="434">
        <f t="shared" si="146"/>
        <v>0</v>
      </c>
      <c r="AW650" s="433">
        <f t="shared" si="147"/>
        <v>0</v>
      </c>
      <c r="AX650" s="434">
        <f t="shared" si="148"/>
        <v>0</v>
      </c>
      <c r="AY650" s="424">
        <f t="shared" si="149"/>
        <v>0</v>
      </c>
      <c r="AZ650" s="474">
        <f t="shared" si="150"/>
        <v>0</v>
      </c>
      <c r="BA650" s="424">
        <f t="shared" si="151"/>
        <v>0</v>
      </c>
      <c r="BB650" s="499">
        <f t="shared" si="152"/>
        <v>0</v>
      </c>
      <c r="BC650" s="371">
        <f t="shared" si="153"/>
        <v>0</v>
      </c>
      <c r="BD650" s="290">
        <f t="shared" si="154"/>
        <v>0</v>
      </c>
      <c r="BE650" s="291" t="str">
        <f>IF(BD650=0,"",
IF(SUM($BD$554:BD650)=1,BF650,
IF($BD$674&gt;SUM($BD$554:BD650),_xlfn.CONCAT(", ",BF650),
IF($BD$674=SUM($BD$554:BD650),_xlfn.CONCAT(" y ",BF650)))))</f>
        <v/>
      </c>
      <c r="BF650" s="231" t="s">
        <v>6308</v>
      </c>
    </row>
    <row r="651" spans="1:58" ht="15" hidden="1" customHeight="1">
      <c r="A651" s="81"/>
      <c r="B651" s="5"/>
      <c r="C651" s="87" t="s">
        <v>202</v>
      </c>
      <c r="D651" s="623" t="str">
        <f>IF(CNGE_2024_M1_Secc1_Sub1!$D139="","",CNGE_2024_M1_Secc1_Sub1!$D139)</f>
        <v/>
      </c>
      <c r="E651" s="624"/>
      <c r="F651" s="625"/>
      <c r="G651" s="560"/>
      <c r="H651" s="561"/>
      <c r="I651" s="561"/>
      <c r="J651" s="562"/>
      <c r="K651" s="560"/>
      <c r="L651" s="561"/>
      <c r="M651" s="561"/>
      <c r="N651" s="562"/>
      <c r="O651" s="905"/>
      <c r="P651" s="906"/>
      <c r="Q651" s="905"/>
      <c r="R651" s="906"/>
      <c r="S651" s="560"/>
      <c r="T651" s="562"/>
      <c r="U651" s="905"/>
      <c r="V651" s="906"/>
      <c r="W651" s="905"/>
      <c r="X651" s="906"/>
      <c r="Y651" s="560"/>
      <c r="Z651" s="562"/>
      <c r="AA651" s="560"/>
      <c r="AB651" s="562"/>
      <c r="AC651" s="560"/>
      <c r="AD651" s="562"/>
      <c r="AG651" s="269">
        <f t="shared" si="131"/>
        <v>0</v>
      </c>
      <c r="AH651" s="410" t="b">
        <f t="shared" si="132"/>
        <v>0</v>
      </c>
      <c r="AI651" s="9" t="str">
        <f t="shared" si="133"/>
        <v/>
      </c>
      <c r="AJ651" s="410" t="b">
        <f t="shared" si="134"/>
        <v>0</v>
      </c>
      <c r="AK651" s="9" t="str">
        <f t="shared" si="135"/>
        <v/>
      </c>
      <c r="AL651" s="410" t="b">
        <f t="shared" si="136"/>
        <v>0</v>
      </c>
      <c r="AM651" s="433">
        <f t="shared" si="137"/>
        <v>0</v>
      </c>
      <c r="AN651" s="434">
        <f t="shared" si="138"/>
        <v>0</v>
      </c>
      <c r="AO651" s="433">
        <f t="shared" si="139"/>
        <v>0</v>
      </c>
      <c r="AP651" s="434">
        <f t="shared" si="140"/>
        <v>0</v>
      </c>
      <c r="AQ651" s="433">
        <f t="shared" si="141"/>
        <v>0</v>
      </c>
      <c r="AR651" s="434">
        <f t="shared" si="142"/>
        <v>0</v>
      </c>
      <c r="AS651" s="433">
        <f t="shared" si="143"/>
        <v>0</v>
      </c>
      <c r="AT651" s="434">
        <f t="shared" si="144"/>
        <v>0</v>
      </c>
      <c r="AU651" s="433">
        <f t="shared" si="145"/>
        <v>0</v>
      </c>
      <c r="AV651" s="434">
        <f t="shared" si="146"/>
        <v>0</v>
      </c>
      <c r="AW651" s="433">
        <f t="shared" si="147"/>
        <v>0</v>
      </c>
      <c r="AX651" s="434">
        <f t="shared" si="148"/>
        <v>0</v>
      </c>
      <c r="AY651" s="424">
        <f t="shared" si="149"/>
        <v>0</v>
      </c>
      <c r="AZ651" s="474">
        <f t="shared" si="150"/>
        <v>0</v>
      </c>
      <c r="BA651" s="424">
        <f t="shared" si="151"/>
        <v>0</v>
      </c>
      <c r="BB651" s="499">
        <f t="shared" si="152"/>
        <v>0</v>
      </c>
      <c r="BC651" s="371">
        <f t="shared" si="153"/>
        <v>0</v>
      </c>
      <c r="BD651" s="290">
        <f t="shared" si="154"/>
        <v>0</v>
      </c>
      <c r="BE651" s="291" t="str">
        <f>IF(BD651=0,"",
IF(SUM($BD$554:BD651)=1,BF651,
IF($BD$674&gt;SUM($BD$554:BD651),_xlfn.CONCAT(", ",BF651),
IF($BD$674=SUM($BD$554:BD651),_xlfn.CONCAT(" y ",BF651)))))</f>
        <v/>
      </c>
      <c r="BF651" s="231" t="s">
        <v>6309</v>
      </c>
    </row>
    <row r="652" spans="1:58" ht="15" hidden="1" customHeight="1">
      <c r="A652" s="81"/>
      <c r="B652" s="5"/>
      <c r="C652" s="87" t="s">
        <v>203</v>
      </c>
      <c r="D652" s="623" t="str">
        <f>IF(CNGE_2024_M1_Secc1_Sub1!$D140="","",CNGE_2024_M1_Secc1_Sub1!$D140)</f>
        <v/>
      </c>
      <c r="E652" s="624"/>
      <c r="F652" s="625"/>
      <c r="G652" s="560"/>
      <c r="H652" s="561"/>
      <c r="I652" s="561"/>
      <c r="J652" s="562"/>
      <c r="K652" s="560"/>
      <c r="L652" s="561"/>
      <c r="M652" s="561"/>
      <c r="N652" s="562"/>
      <c r="O652" s="905"/>
      <c r="P652" s="906"/>
      <c r="Q652" s="905"/>
      <c r="R652" s="906"/>
      <c r="S652" s="560"/>
      <c r="T652" s="562"/>
      <c r="U652" s="905"/>
      <c r="V652" s="906"/>
      <c r="W652" s="905"/>
      <c r="X652" s="906"/>
      <c r="Y652" s="560"/>
      <c r="Z652" s="562"/>
      <c r="AA652" s="560"/>
      <c r="AB652" s="562"/>
      <c r="AC652" s="560"/>
      <c r="AD652" s="562"/>
      <c r="AG652" s="269">
        <f t="shared" si="131"/>
        <v>0</v>
      </c>
      <c r="AH652" s="410" t="b">
        <f t="shared" si="132"/>
        <v>0</v>
      </c>
      <c r="AI652" s="9" t="str">
        <f t="shared" si="133"/>
        <v/>
      </c>
      <c r="AJ652" s="410" t="b">
        <f t="shared" si="134"/>
        <v>0</v>
      </c>
      <c r="AK652" s="9" t="str">
        <f t="shared" si="135"/>
        <v/>
      </c>
      <c r="AL652" s="410" t="b">
        <f t="shared" si="136"/>
        <v>0</v>
      </c>
      <c r="AM652" s="433">
        <f t="shared" si="137"/>
        <v>0</v>
      </c>
      <c r="AN652" s="434">
        <f t="shared" si="138"/>
        <v>0</v>
      </c>
      <c r="AO652" s="433">
        <f t="shared" si="139"/>
        <v>0</v>
      </c>
      <c r="AP652" s="434">
        <f t="shared" si="140"/>
        <v>0</v>
      </c>
      <c r="AQ652" s="433">
        <f t="shared" si="141"/>
        <v>0</v>
      </c>
      <c r="AR652" s="434">
        <f t="shared" si="142"/>
        <v>0</v>
      </c>
      <c r="AS652" s="433">
        <f t="shared" si="143"/>
        <v>0</v>
      </c>
      <c r="AT652" s="434">
        <f t="shared" si="144"/>
        <v>0</v>
      </c>
      <c r="AU652" s="433">
        <f t="shared" si="145"/>
        <v>0</v>
      </c>
      <c r="AV652" s="434">
        <f t="shared" si="146"/>
        <v>0</v>
      </c>
      <c r="AW652" s="433">
        <f t="shared" si="147"/>
        <v>0</v>
      </c>
      <c r="AX652" s="434">
        <f t="shared" si="148"/>
        <v>0</v>
      </c>
      <c r="AY652" s="424">
        <f t="shared" si="149"/>
        <v>0</v>
      </c>
      <c r="AZ652" s="474">
        <f t="shared" si="150"/>
        <v>0</v>
      </c>
      <c r="BA652" s="424">
        <f t="shared" si="151"/>
        <v>0</v>
      </c>
      <c r="BB652" s="499">
        <f t="shared" si="152"/>
        <v>0</v>
      </c>
      <c r="BC652" s="371">
        <f t="shared" si="153"/>
        <v>0</v>
      </c>
      <c r="BD652" s="290">
        <f t="shared" si="154"/>
        <v>0</v>
      </c>
      <c r="BE652" s="291" t="str">
        <f>IF(BD652=0,"",
IF(SUM($BD$554:BD652)=1,BF652,
IF($BD$674&gt;SUM($BD$554:BD652),_xlfn.CONCAT(", ",BF652),
IF($BD$674=SUM($BD$554:BD652),_xlfn.CONCAT(" y ",BF652)))))</f>
        <v/>
      </c>
      <c r="BF652" s="231" t="s">
        <v>6310</v>
      </c>
    </row>
    <row r="653" spans="1:58" ht="15" hidden="1" customHeight="1">
      <c r="A653" s="81"/>
      <c r="B653" s="5"/>
      <c r="C653" s="87" t="s">
        <v>204</v>
      </c>
      <c r="D653" s="623" t="str">
        <f>IF(CNGE_2024_M1_Secc1_Sub1!$D141="","",CNGE_2024_M1_Secc1_Sub1!$D141)</f>
        <v/>
      </c>
      <c r="E653" s="624"/>
      <c r="F653" s="625"/>
      <c r="G653" s="560"/>
      <c r="H653" s="561"/>
      <c r="I653" s="561"/>
      <c r="J653" s="562"/>
      <c r="K653" s="560"/>
      <c r="L653" s="561"/>
      <c r="M653" s="561"/>
      <c r="N653" s="562"/>
      <c r="O653" s="905"/>
      <c r="P653" s="906"/>
      <c r="Q653" s="905"/>
      <c r="R653" s="906"/>
      <c r="S653" s="560"/>
      <c r="T653" s="562"/>
      <c r="U653" s="905"/>
      <c r="V653" s="906"/>
      <c r="W653" s="905"/>
      <c r="X653" s="906"/>
      <c r="Y653" s="560"/>
      <c r="Z653" s="562"/>
      <c r="AA653" s="560"/>
      <c r="AB653" s="562"/>
      <c r="AC653" s="560"/>
      <c r="AD653" s="562"/>
      <c r="AG653" s="269">
        <f t="shared" si="131"/>
        <v>0</v>
      </c>
      <c r="AH653" s="410" t="b">
        <f t="shared" si="132"/>
        <v>0</v>
      </c>
      <c r="AI653" s="9" t="str">
        <f t="shared" si="133"/>
        <v/>
      </c>
      <c r="AJ653" s="410" t="b">
        <f t="shared" si="134"/>
        <v>0</v>
      </c>
      <c r="AK653" s="9" t="str">
        <f t="shared" si="135"/>
        <v/>
      </c>
      <c r="AL653" s="410" t="b">
        <f t="shared" si="136"/>
        <v>0</v>
      </c>
      <c r="AM653" s="433">
        <f t="shared" si="137"/>
        <v>0</v>
      </c>
      <c r="AN653" s="434">
        <f t="shared" si="138"/>
        <v>0</v>
      </c>
      <c r="AO653" s="433">
        <f t="shared" si="139"/>
        <v>0</v>
      </c>
      <c r="AP653" s="434">
        <f t="shared" si="140"/>
        <v>0</v>
      </c>
      <c r="AQ653" s="433">
        <f t="shared" si="141"/>
        <v>0</v>
      </c>
      <c r="AR653" s="434">
        <f t="shared" si="142"/>
        <v>0</v>
      </c>
      <c r="AS653" s="433">
        <f t="shared" si="143"/>
        <v>0</v>
      </c>
      <c r="AT653" s="434">
        <f t="shared" si="144"/>
        <v>0</v>
      </c>
      <c r="AU653" s="433">
        <f t="shared" si="145"/>
        <v>0</v>
      </c>
      <c r="AV653" s="434">
        <f t="shared" si="146"/>
        <v>0</v>
      </c>
      <c r="AW653" s="433">
        <f t="shared" si="147"/>
        <v>0</v>
      </c>
      <c r="AX653" s="434">
        <f t="shared" si="148"/>
        <v>0</v>
      </c>
      <c r="AY653" s="424">
        <f t="shared" si="149"/>
        <v>0</v>
      </c>
      <c r="AZ653" s="474">
        <f t="shared" si="150"/>
        <v>0</v>
      </c>
      <c r="BA653" s="424">
        <f t="shared" si="151"/>
        <v>0</v>
      </c>
      <c r="BB653" s="499">
        <f t="shared" si="152"/>
        <v>0</v>
      </c>
      <c r="BC653" s="371">
        <f t="shared" si="153"/>
        <v>0</v>
      </c>
      <c r="BD653" s="290">
        <f t="shared" si="154"/>
        <v>0</v>
      </c>
      <c r="BE653" s="291" t="str">
        <f>IF(BD653=0,"",
IF(SUM($BD$554:BD653)=1,BF653,
IF($BD$674&gt;SUM($BD$554:BD653),_xlfn.CONCAT(", ",BF653),
IF($BD$674=SUM($BD$554:BD653),_xlfn.CONCAT(" y ",BF653)))))</f>
        <v/>
      </c>
      <c r="BF653" s="231" t="s">
        <v>6311</v>
      </c>
    </row>
    <row r="654" spans="1:58" ht="15" hidden="1" customHeight="1">
      <c r="A654" s="81"/>
      <c r="B654" s="5"/>
      <c r="C654" s="87" t="s">
        <v>205</v>
      </c>
      <c r="D654" s="623" t="str">
        <f>IF(CNGE_2024_M1_Secc1_Sub1!$D142="","",CNGE_2024_M1_Secc1_Sub1!$D142)</f>
        <v/>
      </c>
      <c r="E654" s="624"/>
      <c r="F654" s="625"/>
      <c r="G654" s="560"/>
      <c r="H654" s="561"/>
      <c r="I654" s="561"/>
      <c r="J654" s="562"/>
      <c r="K654" s="560"/>
      <c r="L654" s="561"/>
      <c r="M654" s="561"/>
      <c r="N654" s="562"/>
      <c r="O654" s="905"/>
      <c r="P654" s="906"/>
      <c r="Q654" s="905"/>
      <c r="R654" s="906"/>
      <c r="S654" s="560"/>
      <c r="T654" s="562"/>
      <c r="U654" s="905"/>
      <c r="V654" s="906"/>
      <c r="W654" s="905"/>
      <c r="X654" s="906"/>
      <c r="Y654" s="560"/>
      <c r="Z654" s="562"/>
      <c r="AA654" s="560"/>
      <c r="AB654" s="562"/>
      <c r="AC654" s="560"/>
      <c r="AD654" s="562"/>
      <c r="AG654" s="269">
        <f t="shared" si="131"/>
        <v>0</v>
      </c>
      <c r="AH654" s="410" t="b">
        <f t="shared" si="132"/>
        <v>0</v>
      </c>
      <c r="AI654" s="9" t="str">
        <f t="shared" si="133"/>
        <v/>
      </c>
      <c r="AJ654" s="410" t="b">
        <f t="shared" si="134"/>
        <v>0</v>
      </c>
      <c r="AK654" s="9" t="str">
        <f t="shared" si="135"/>
        <v/>
      </c>
      <c r="AL654" s="410" t="b">
        <f t="shared" si="136"/>
        <v>0</v>
      </c>
      <c r="AM654" s="433">
        <f t="shared" si="137"/>
        <v>0</v>
      </c>
      <c r="AN654" s="434">
        <f t="shared" si="138"/>
        <v>0</v>
      </c>
      <c r="AO654" s="433">
        <f t="shared" si="139"/>
        <v>0</v>
      </c>
      <c r="AP654" s="434">
        <f t="shared" si="140"/>
        <v>0</v>
      </c>
      <c r="AQ654" s="433">
        <f t="shared" si="141"/>
        <v>0</v>
      </c>
      <c r="AR654" s="434">
        <f t="shared" si="142"/>
        <v>0</v>
      </c>
      <c r="AS654" s="433">
        <f t="shared" si="143"/>
        <v>0</v>
      </c>
      <c r="AT654" s="434">
        <f t="shared" si="144"/>
        <v>0</v>
      </c>
      <c r="AU654" s="433">
        <f t="shared" si="145"/>
        <v>0</v>
      </c>
      <c r="AV654" s="434">
        <f t="shared" si="146"/>
        <v>0</v>
      </c>
      <c r="AW654" s="433">
        <f t="shared" si="147"/>
        <v>0</v>
      </c>
      <c r="AX654" s="434">
        <f t="shared" si="148"/>
        <v>0</v>
      </c>
      <c r="AY654" s="424">
        <f t="shared" si="149"/>
        <v>0</v>
      </c>
      <c r="AZ654" s="474">
        <f t="shared" si="150"/>
        <v>0</v>
      </c>
      <c r="BA654" s="424">
        <f t="shared" si="151"/>
        <v>0</v>
      </c>
      <c r="BB654" s="499">
        <f t="shared" si="152"/>
        <v>0</v>
      </c>
      <c r="BC654" s="371">
        <f t="shared" si="153"/>
        <v>0</v>
      </c>
      <c r="BD654" s="290">
        <f t="shared" si="154"/>
        <v>0</v>
      </c>
      <c r="BE654" s="291" t="str">
        <f>IF(BD654=0,"",
IF(SUM($BD$554:BD654)=1,BF654,
IF($BD$674&gt;SUM($BD$554:BD654),_xlfn.CONCAT(", ",BF654),
IF($BD$674=SUM($BD$554:BD654),_xlfn.CONCAT(" y ",BF654)))))</f>
        <v/>
      </c>
      <c r="BF654" s="231" t="s">
        <v>6312</v>
      </c>
    </row>
    <row r="655" spans="1:58" ht="15" hidden="1" customHeight="1">
      <c r="A655" s="81"/>
      <c r="B655" s="5"/>
      <c r="C655" s="87" t="s">
        <v>206</v>
      </c>
      <c r="D655" s="623" t="str">
        <f>IF(CNGE_2024_M1_Secc1_Sub1!$D143="","",CNGE_2024_M1_Secc1_Sub1!$D143)</f>
        <v/>
      </c>
      <c r="E655" s="624"/>
      <c r="F655" s="625"/>
      <c r="G655" s="560"/>
      <c r="H655" s="561"/>
      <c r="I655" s="561"/>
      <c r="J655" s="562"/>
      <c r="K655" s="560"/>
      <c r="L655" s="561"/>
      <c r="M655" s="561"/>
      <c r="N655" s="562"/>
      <c r="O655" s="905"/>
      <c r="P655" s="906"/>
      <c r="Q655" s="905"/>
      <c r="R655" s="906"/>
      <c r="S655" s="560"/>
      <c r="T655" s="562"/>
      <c r="U655" s="905"/>
      <c r="V655" s="906"/>
      <c r="W655" s="905"/>
      <c r="X655" s="906"/>
      <c r="Y655" s="560"/>
      <c r="Z655" s="562"/>
      <c r="AA655" s="560"/>
      <c r="AB655" s="562"/>
      <c r="AC655" s="560"/>
      <c r="AD655" s="562"/>
      <c r="AG655" s="269">
        <f t="shared" si="131"/>
        <v>0</v>
      </c>
      <c r="AH655" s="410" t="b">
        <f t="shared" si="132"/>
        <v>0</v>
      </c>
      <c r="AI655" s="9" t="str">
        <f t="shared" si="133"/>
        <v/>
      </c>
      <c r="AJ655" s="410" t="b">
        <f t="shared" si="134"/>
        <v>0</v>
      </c>
      <c r="AK655" s="9" t="str">
        <f t="shared" si="135"/>
        <v/>
      </c>
      <c r="AL655" s="410" t="b">
        <f t="shared" si="136"/>
        <v>0</v>
      </c>
      <c r="AM655" s="433">
        <f t="shared" si="137"/>
        <v>0</v>
      </c>
      <c r="AN655" s="434">
        <f t="shared" si="138"/>
        <v>0</v>
      </c>
      <c r="AO655" s="433">
        <f t="shared" si="139"/>
        <v>0</v>
      </c>
      <c r="AP655" s="434">
        <f t="shared" si="140"/>
        <v>0</v>
      </c>
      <c r="AQ655" s="433">
        <f t="shared" si="141"/>
        <v>0</v>
      </c>
      <c r="AR655" s="434">
        <f t="shared" si="142"/>
        <v>0</v>
      </c>
      <c r="AS655" s="433">
        <f t="shared" si="143"/>
        <v>0</v>
      </c>
      <c r="AT655" s="434">
        <f t="shared" si="144"/>
        <v>0</v>
      </c>
      <c r="AU655" s="433">
        <f t="shared" si="145"/>
        <v>0</v>
      </c>
      <c r="AV655" s="434">
        <f t="shared" si="146"/>
        <v>0</v>
      </c>
      <c r="AW655" s="433">
        <f t="shared" si="147"/>
        <v>0</v>
      </c>
      <c r="AX655" s="434">
        <f t="shared" si="148"/>
        <v>0</v>
      </c>
      <c r="AY655" s="424">
        <f t="shared" si="149"/>
        <v>0</v>
      </c>
      <c r="AZ655" s="474">
        <f t="shared" si="150"/>
        <v>0</v>
      </c>
      <c r="BA655" s="424">
        <f t="shared" si="151"/>
        <v>0</v>
      </c>
      <c r="BB655" s="499">
        <f t="shared" si="152"/>
        <v>0</v>
      </c>
      <c r="BC655" s="371">
        <f t="shared" si="153"/>
        <v>0</v>
      </c>
      <c r="BD655" s="290">
        <f t="shared" si="154"/>
        <v>0</v>
      </c>
      <c r="BE655" s="291" t="str">
        <f>IF(BD655=0,"",
IF(SUM($BD$554:BD655)=1,BF655,
IF($BD$674&gt;SUM($BD$554:BD655),_xlfn.CONCAT(", ",BF655),
IF($BD$674=SUM($BD$554:BD655),_xlfn.CONCAT(" y ",BF655)))))</f>
        <v/>
      </c>
      <c r="BF655" s="231" t="s">
        <v>6313</v>
      </c>
    </row>
    <row r="656" spans="1:58" ht="15" hidden="1" customHeight="1">
      <c r="A656" s="81"/>
      <c r="B656" s="5"/>
      <c r="C656" s="87" t="s">
        <v>207</v>
      </c>
      <c r="D656" s="623" t="str">
        <f>IF(CNGE_2024_M1_Secc1_Sub1!$D144="","",CNGE_2024_M1_Secc1_Sub1!$D144)</f>
        <v/>
      </c>
      <c r="E656" s="624"/>
      <c r="F656" s="625"/>
      <c r="G656" s="560"/>
      <c r="H656" s="561"/>
      <c r="I656" s="561"/>
      <c r="J656" s="562"/>
      <c r="K656" s="560"/>
      <c r="L656" s="561"/>
      <c r="M656" s="561"/>
      <c r="N656" s="562"/>
      <c r="O656" s="905"/>
      <c r="P656" s="906"/>
      <c r="Q656" s="905"/>
      <c r="R656" s="906"/>
      <c r="S656" s="560"/>
      <c r="T656" s="562"/>
      <c r="U656" s="905"/>
      <c r="V656" s="906"/>
      <c r="W656" s="905"/>
      <c r="X656" s="906"/>
      <c r="Y656" s="560"/>
      <c r="Z656" s="562"/>
      <c r="AA656" s="560"/>
      <c r="AB656" s="562"/>
      <c r="AC656" s="560"/>
      <c r="AD656" s="562"/>
      <c r="AG656" s="269">
        <f t="shared" si="131"/>
        <v>0</v>
      </c>
      <c r="AH656" s="410" t="b">
        <f t="shared" si="132"/>
        <v>0</v>
      </c>
      <c r="AI656" s="9" t="str">
        <f t="shared" si="133"/>
        <v/>
      </c>
      <c r="AJ656" s="410" t="b">
        <f t="shared" si="134"/>
        <v>0</v>
      </c>
      <c r="AK656" s="9" t="str">
        <f t="shared" si="135"/>
        <v/>
      </c>
      <c r="AL656" s="410" t="b">
        <f t="shared" si="136"/>
        <v>0</v>
      </c>
      <c r="AM656" s="433">
        <f t="shared" si="137"/>
        <v>0</v>
      </c>
      <c r="AN656" s="434">
        <f t="shared" si="138"/>
        <v>0</v>
      </c>
      <c r="AO656" s="433">
        <f t="shared" si="139"/>
        <v>0</v>
      </c>
      <c r="AP656" s="434">
        <f t="shared" si="140"/>
        <v>0</v>
      </c>
      <c r="AQ656" s="433">
        <f t="shared" si="141"/>
        <v>0</v>
      </c>
      <c r="AR656" s="434">
        <f t="shared" si="142"/>
        <v>0</v>
      </c>
      <c r="AS656" s="433">
        <f t="shared" si="143"/>
        <v>0</v>
      </c>
      <c r="AT656" s="434">
        <f t="shared" si="144"/>
        <v>0</v>
      </c>
      <c r="AU656" s="433">
        <f t="shared" si="145"/>
        <v>0</v>
      </c>
      <c r="AV656" s="434">
        <f t="shared" si="146"/>
        <v>0</v>
      </c>
      <c r="AW656" s="433">
        <f t="shared" si="147"/>
        <v>0</v>
      </c>
      <c r="AX656" s="434">
        <f t="shared" si="148"/>
        <v>0</v>
      </c>
      <c r="AY656" s="424">
        <f t="shared" si="149"/>
        <v>0</v>
      </c>
      <c r="AZ656" s="474">
        <f t="shared" si="150"/>
        <v>0</v>
      </c>
      <c r="BA656" s="424">
        <f t="shared" si="151"/>
        <v>0</v>
      </c>
      <c r="BB656" s="499">
        <f t="shared" si="152"/>
        <v>0</v>
      </c>
      <c r="BC656" s="371">
        <f t="shared" si="153"/>
        <v>0</v>
      </c>
      <c r="BD656" s="290">
        <f t="shared" si="154"/>
        <v>0</v>
      </c>
      <c r="BE656" s="291" t="str">
        <f>IF(BD656=0,"",
IF(SUM($BD$554:BD656)=1,BF656,
IF($BD$674&gt;SUM($BD$554:BD656),_xlfn.CONCAT(", ",BF656),
IF($BD$674=SUM($BD$554:BD656),_xlfn.CONCAT(" y ",BF656)))))</f>
        <v/>
      </c>
      <c r="BF656" s="231" t="s">
        <v>6314</v>
      </c>
    </row>
    <row r="657" spans="1:58" ht="15" hidden="1" customHeight="1">
      <c r="A657" s="81"/>
      <c r="B657" s="5"/>
      <c r="C657" s="87" t="s">
        <v>208</v>
      </c>
      <c r="D657" s="623" t="str">
        <f>IF(CNGE_2024_M1_Secc1_Sub1!$D145="","",CNGE_2024_M1_Secc1_Sub1!$D145)</f>
        <v/>
      </c>
      <c r="E657" s="624"/>
      <c r="F657" s="625"/>
      <c r="G657" s="560"/>
      <c r="H657" s="561"/>
      <c r="I657" s="561"/>
      <c r="J657" s="562"/>
      <c r="K657" s="560"/>
      <c r="L657" s="561"/>
      <c r="M657" s="561"/>
      <c r="N657" s="562"/>
      <c r="O657" s="905"/>
      <c r="P657" s="906"/>
      <c r="Q657" s="905"/>
      <c r="R657" s="906"/>
      <c r="S657" s="560"/>
      <c r="T657" s="562"/>
      <c r="U657" s="905"/>
      <c r="V657" s="906"/>
      <c r="W657" s="905"/>
      <c r="X657" s="906"/>
      <c r="Y657" s="560"/>
      <c r="Z657" s="562"/>
      <c r="AA657" s="560"/>
      <c r="AB657" s="562"/>
      <c r="AC657" s="560"/>
      <c r="AD657" s="562"/>
      <c r="AG657" s="269">
        <f t="shared" si="131"/>
        <v>0</v>
      </c>
      <c r="AH657" s="410" t="b">
        <f t="shared" si="132"/>
        <v>0</v>
      </c>
      <c r="AI657" s="9" t="str">
        <f t="shared" si="133"/>
        <v/>
      </c>
      <c r="AJ657" s="410" t="b">
        <f t="shared" si="134"/>
        <v>0</v>
      </c>
      <c r="AK657" s="9" t="str">
        <f t="shared" si="135"/>
        <v/>
      </c>
      <c r="AL657" s="410" t="b">
        <f t="shared" si="136"/>
        <v>0</v>
      </c>
      <c r="AM657" s="433">
        <f t="shared" si="137"/>
        <v>0</v>
      </c>
      <c r="AN657" s="434">
        <f t="shared" si="138"/>
        <v>0</v>
      </c>
      <c r="AO657" s="433">
        <f t="shared" si="139"/>
        <v>0</v>
      </c>
      <c r="AP657" s="434">
        <f t="shared" si="140"/>
        <v>0</v>
      </c>
      <c r="AQ657" s="433">
        <f t="shared" si="141"/>
        <v>0</v>
      </c>
      <c r="AR657" s="434">
        <f t="shared" si="142"/>
        <v>0</v>
      </c>
      <c r="AS657" s="433">
        <f t="shared" si="143"/>
        <v>0</v>
      </c>
      <c r="AT657" s="434">
        <f t="shared" si="144"/>
        <v>0</v>
      </c>
      <c r="AU657" s="433">
        <f t="shared" si="145"/>
        <v>0</v>
      </c>
      <c r="AV657" s="434">
        <f t="shared" si="146"/>
        <v>0</v>
      </c>
      <c r="AW657" s="433">
        <f t="shared" si="147"/>
        <v>0</v>
      </c>
      <c r="AX657" s="434">
        <f t="shared" si="148"/>
        <v>0</v>
      </c>
      <c r="AY657" s="424">
        <f t="shared" si="149"/>
        <v>0</v>
      </c>
      <c r="AZ657" s="474">
        <f t="shared" si="150"/>
        <v>0</v>
      </c>
      <c r="BA657" s="424">
        <f t="shared" si="151"/>
        <v>0</v>
      </c>
      <c r="BB657" s="499">
        <f t="shared" si="152"/>
        <v>0</v>
      </c>
      <c r="BC657" s="371">
        <f t="shared" si="153"/>
        <v>0</v>
      </c>
      <c r="BD657" s="290">
        <f t="shared" si="154"/>
        <v>0</v>
      </c>
      <c r="BE657" s="291" t="str">
        <f>IF(BD657=0,"",
IF(SUM($BD$554:BD657)=1,BF657,
IF($BD$674&gt;SUM($BD$554:BD657),_xlfn.CONCAT(", ",BF657),
IF($BD$674=SUM($BD$554:BD657),_xlfn.CONCAT(" y ",BF657)))))</f>
        <v/>
      </c>
      <c r="BF657" s="231" t="s">
        <v>6315</v>
      </c>
    </row>
    <row r="658" spans="1:58" ht="15" hidden="1" customHeight="1">
      <c r="A658" s="81"/>
      <c r="B658" s="5"/>
      <c r="C658" s="87" t="s">
        <v>209</v>
      </c>
      <c r="D658" s="623" t="str">
        <f>IF(CNGE_2024_M1_Secc1_Sub1!$D146="","",CNGE_2024_M1_Secc1_Sub1!$D146)</f>
        <v/>
      </c>
      <c r="E658" s="624"/>
      <c r="F658" s="625"/>
      <c r="G658" s="560"/>
      <c r="H658" s="561"/>
      <c r="I658" s="561"/>
      <c r="J658" s="562"/>
      <c r="K658" s="560"/>
      <c r="L658" s="561"/>
      <c r="M658" s="561"/>
      <c r="N658" s="562"/>
      <c r="O658" s="905"/>
      <c r="P658" s="906"/>
      <c r="Q658" s="905"/>
      <c r="R658" s="906"/>
      <c r="S658" s="560"/>
      <c r="T658" s="562"/>
      <c r="U658" s="905"/>
      <c r="V658" s="906"/>
      <c r="W658" s="905"/>
      <c r="X658" s="906"/>
      <c r="Y658" s="560"/>
      <c r="Z658" s="562"/>
      <c r="AA658" s="560"/>
      <c r="AB658" s="562"/>
      <c r="AC658" s="560"/>
      <c r="AD658" s="562"/>
      <c r="AG658" s="269">
        <f t="shared" si="131"/>
        <v>0</v>
      </c>
      <c r="AH658" s="410" t="b">
        <f t="shared" si="132"/>
        <v>0</v>
      </c>
      <c r="AI658" s="9" t="str">
        <f t="shared" si="133"/>
        <v/>
      </c>
      <c r="AJ658" s="410" t="b">
        <f t="shared" si="134"/>
        <v>0</v>
      </c>
      <c r="AK658" s="9" t="str">
        <f t="shared" si="135"/>
        <v/>
      </c>
      <c r="AL658" s="410" t="b">
        <f t="shared" si="136"/>
        <v>0</v>
      </c>
      <c r="AM658" s="433">
        <f t="shared" si="137"/>
        <v>0</v>
      </c>
      <c r="AN658" s="434">
        <f t="shared" si="138"/>
        <v>0</v>
      </c>
      <c r="AO658" s="433">
        <f t="shared" si="139"/>
        <v>0</v>
      </c>
      <c r="AP658" s="434">
        <f t="shared" si="140"/>
        <v>0</v>
      </c>
      <c r="AQ658" s="433">
        <f t="shared" si="141"/>
        <v>0</v>
      </c>
      <c r="AR658" s="434">
        <f t="shared" si="142"/>
        <v>0</v>
      </c>
      <c r="AS658" s="433">
        <f t="shared" si="143"/>
        <v>0</v>
      </c>
      <c r="AT658" s="434">
        <f t="shared" si="144"/>
        <v>0</v>
      </c>
      <c r="AU658" s="433">
        <f t="shared" si="145"/>
        <v>0</v>
      </c>
      <c r="AV658" s="434">
        <f t="shared" si="146"/>
        <v>0</v>
      </c>
      <c r="AW658" s="433">
        <f t="shared" si="147"/>
        <v>0</v>
      </c>
      <c r="AX658" s="434">
        <f t="shared" si="148"/>
        <v>0</v>
      </c>
      <c r="AY658" s="424">
        <f t="shared" si="149"/>
        <v>0</v>
      </c>
      <c r="AZ658" s="474">
        <f t="shared" si="150"/>
        <v>0</v>
      </c>
      <c r="BA658" s="424">
        <f t="shared" si="151"/>
        <v>0</v>
      </c>
      <c r="BB658" s="499">
        <f t="shared" si="152"/>
        <v>0</v>
      </c>
      <c r="BC658" s="371">
        <f t="shared" si="153"/>
        <v>0</v>
      </c>
      <c r="BD658" s="290">
        <f t="shared" si="154"/>
        <v>0</v>
      </c>
      <c r="BE658" s="291" t="str">
        <f>IF(BD658=0,"",
IF(SUM($BD$554:BD658)=1,BF658,
IF($BD$674&gt;SUM($BD$554:BD658),_xlfn.CONCAT(", ",BF658),
IF($BD$674=SUM($BD$554:BD658),_xlfn.CONCAT(" y ",BF658)))))</f>
        <v/>
      </c>
      <c r="BF658" s="231" t="s">
        <v>6316</v>
      </c>
    </row>
    <row r="659" spans="1:58" ht="15" hidden="1" customHeight="1">
      <c r="A659" s="81"/>
      <c r="B659" s="5"/>
      <c r="C659" s="87" t="s">
        <v>210</v>
      </c>
      <c r="D659" s="623" t="str">
        <f>IF(CNGE_2024_M1_Secc1_Sub1!$D147="","",CNGE_2024_M1_Secc1_Sub1!$D147)</f>
        <v/>
      </c>
      <c r="E659" s="624"/>
      <c r="F659" s="625"/>
      <c r="G659" s="560"/>
      <c r="H659" s="561"/>
      <c r="I659" s="561"/>
      <c r="J659" s="562"/>
      <c r="K659" s="560"/>
      <c r="L659" s="561"/>
      <c r="M659" s="561"/>
      <c r="N659" s="562"/>
      <c r="O659" s="905"/>
      <c r="P659" s="906"/>
      <c r="Q659" s="905"/>
      <c r="R659" s="906"/>
      <c r="S659" s="560"/>
      <c r="T659" s="562"/>
      <c r="U659" s="905"/>
      <c r="V659" s="906"/>
      <c r="W659" s="905"/>
      <c r="X659" s="906"/>
      <c r="Y659" s="560"/>
      <c r="Z659" s="562"/>
      <c r="AA659" s="560"/>
      <c r="AB659" s="562"/>
      <c r="AC659" s="560"/>
      <c r="AD659" s="562"/>
      <c r="AG659" s="269">
        <f t="shared" si="131"/>
        <v>0</v>
      </c>
      <c r="AH659" s="410" t="b">
        <f t="shared" si="132"/>
        <v>0</v>
      </c>
      <c r="AI659" s="9" t="str">
        <f t="shared" si="133"/>
        <v/>
      </c>
      <c r="AJ659" s="410" t="b">
        <f t="shared" si="134"/>
        <v>0</v>
      </c>
      <c r="AK659" s="9" t="str">
        <f t="shared" si="135"/>
        <v/>
      </c>
      <c r="AL659" s="410" t="b">
        <f t="shared" si="136"/>
        <v>0</v>
      </c>
      <c r="AM659" s="433">
        <f t="shared" si="137"/>
        <v>0</v>
      </c>
      <c r="AN659" s="434">
        <f t="shared" si="138"/>
        <v>0</v>
      </c>
      <c r="AO659" s="433">
        <f t="shared" si="139"/>
        <v>0</v>
      </c>
      <c r="AP659" s="434">
        <f t="shared" si="140"/>
        <v>0</v>
      </c>
      <c r="AQ659" s="433">
        <f t="shared" si="141"/>
        <v>0</v>
      </c>
      <c r="AR659" s="434">
        <f t="shared" si="142"/>
        <v>0</v>
      </c>
      <c r="AS659" s="433">
        <f t="shared" si="143"/>
        <v>0</v>
      </c>
      <c r="AT659" s="434">
        <f t="shared" si="144"/>
        <v>0</v>
      </c>
      <c r="AU659" s="433">
        <f t="shared" si="145"/>
        <v>0</v>
      </c>
      <c r="AV659" s="434">
        <f t="shared" si="146"/>
        <v>0</v>
      </c>
      <c r="AW659" s="433">
        <f t="shared" si="147"/>
        <v>0</v>
      </c>
      <c r="AX659" s="434">
        <f t="shared" si="148"/>
        <v>0</v>
      </c>
      <c r="AY659" s="424">
        <f t="shared" si="149"/>
        <v>0</v>
      </c>
      <c r="AZ659" s="474">
        <f t="shared" si="150"/>
        <v>0</v>
      </c>
      <c r="BA659" s="424">
        <f t="shared" si="151"/>
        <v>0</v>
      </c>
      <c r="BB659" s="499">
        <f t="shared" si="152"/>
        <v>0</v>
      </c>
      <c r="BC659" s="371">
        <f t="shared" si="153"/>
        <v>0</v>
      </c>
      <c r="BD659" s="290">
        <f t="shared" si="154"/>
        <v>0</v>
      </c>
      <c r="BE659" s="291" t="str">
        <f>IF(BD659=0,"",
IF(SUM($BD$554:BD659)=1,BF659,
IF($BD$674&gt;SUM($BD$554:BD659),_xlfn.CONCAT(", ",BF659),
IF($BD$674=SUM($BD$554:BD659),_xlfn.CONCAT(" y ",BF659)))))</f>
        <v/>
      </c>
      <c r="BF659" s="231" t="s">
        <v>6317</v>
      </c>
    </row>
    <row r="660" spans="1:58" ht="15" hidden="1" customHeight="1">
      <c r="A660" s="81"/>
      <c r="B660" s="5"/>
      <c r="C660" s="87" t="s">
        <v>211</v>
      </c>
      <c r="D660" s="623" t="str">
        <f>IF(CNGE_2024_M1_Secc1_Sub1!$D148="","",CNGE_2024_M1_Secc1_Sub1!$D148)</f>
        <v/>
      </c>
      <c r="E660" s="624"/>
      <c r="F660" s="625"/>
      <c r="G660" s="560"/>
      <c r="H660" s="561"/>
      <c r="I660" s="561"/>
      <c r="J660" s="562"/>
      <c r="K660" s="560"/>
      <c r="L660" s="561"/>
      <c r="M660" s="561"/>
      <c r="N660" s="562"/>
      <c r="O660" s="905"/>
      <c r="P660" s="906"/>
      <c r="Q660" s="905"/>
      <c r="R660" s="906"/>
      <c r="S660" s="560"/>
      <c r="T660" s="562"/>
      <c r="U660" s="905"/>
      <c r="V660" s="906"/>
      <c r="W660" s="905"/>
      <c r="X660" s="906"/>
      <c r="Y660" s="560"/>
      <c r="Z660" s="562"/>
      <c r="AA660" s="560"/>
      <c r="AB660" s="562"/>
      <c r="AC660" s="560"/>
      <c r="AD660" s="562"/>
      <c r="AG660" s="269">
        <f t="shared" si="131"/>
        <v>0</v>
      </c>
      <c r="AH660" s="410" t="b">
        <f t="shared" si="132"/>
        <v>0</v>
      </c>
      <c r="AI660" s="9" t="str">
        <f t="shared" si="133"/>
        <v/>
      </c>
      <c r="AJ660" s="410" t="b">
        <f t="shared" si="134"/>
        <v>0</v>
      </c>
      <c r="AK660" s="9" t="str">
        <f t="shared" si="135"/>
        <v/>
      </c>
      <c r="AL660" s="410" t="b">
        <f t="shared" si="136"/>
        <v>0</v>
      </c>
      <c r="AM660" s="433">
        <f t="shared" si="137"/>
        <v>0</v>
      </c>
      <c r="AN660" s="434">
        <f t="shared" si="138"/>
        <v>0</v>
      </c>
      <c r="AO660" s="433">
        <f t="shared" si="139"/>
        <v>0</v>
      </c>
      <c r="AP660" s="434">
        <f t="shared" si="140"/>
        <v>0</v>
      </c>
      <c r="AQ660" s="433">
        <f t="shared" si="141"/>
        <v>0</v>
      </c>
      <c r="AR660" s="434">
        <f t="shared" si="142"/>
        <v>0</v>
      </c>
      <c r="AS660" s="433">
        <f t="shared" si="143"/>
        <v>0</v>
      </c>
      <c r="AT660" s="434">
        <f t="shared" si="144"/>
        <v>0</v>
      </c>
      <c r="AU660" s="433">
        <f t="shared" si="145"/>
        <v>0</v>
      </c>
      <c r="AV660" s="434">
        <f t="shared" si="146"/>
        <v>0</v>
      </c>
      <c r="AW660" s="433">
        <f t="shared" si="147"/>
        <v>0</v>
      </c>
      <c r="AX660" s="434">
        <f t="shared" si="148"/>
        <v>0</v>
      </c>
      <c r="AY660" s="424">
        <f t="shared" si="149"/>
        <v>0</v>
      </c>
      <c r="AZ660" s="474">
        <f t="shared" si="150"/>
        <v>0</v>
      </c>
      <c r="BA660" s="424">
        <f t="shared" si="151"/>
        <v>0</v>
      </c>
      <c r="BB660" s="499">
        <f t="shared" si="152"/>
        <v>0</v>
      </c>
      <c r="BC660" s="371">
        <f t="shared" si="153"/>
        <v>0</v>
      </c>
      <c r="BD660" s="290">
        <f t="shared" si="154"/>
        <v>0</v>
      </c>
      <c r="BE660" s="291" t="str">
        <f>IF(BD660=0,"",
IF(SUM($BD$554:BD660)=1,BF660,
IF($BD$674&gt;SUM($BD$554:BD660),_xlfn.CONCAT(", ",BF660),
IF($BD$674=SUM($BD$554:BD660),_xlfn.CONCAT(" y ",BF660)))))</f>
        <v/>
      </c>
      <c r="BF660" s="231" t="s">
        <v>6318</v>
      </c>
    </row>
    <row r="661" spans="1:58" ht="15" hidden="1" customHeight="1">
      <c r="A661" s="81"/>
      <c r="B661" s="5"/>
      <c r="C661" s="87" t="s">
        <v>212</v>
      </c>
      <c r="D661" s="623" t="str">
        <f>IF(CNGE_2024_M1_Secc1_Sub1!$D149="","",CNGE_2024_M1_Secc1_Sub1!$D149)</f>
        <v/>
      </c>
      <c r="E661" s="624"/>
      <c r="F661" s="625"/>
      <c r="G661" s="560"/>
      <c r="H661" s="561"/>
      <c r="I661" s="561"/>
      <c r="J661" s="562"/>
      <c r="K661" s="560"/>
      <c r="L661" s="561"/>
      <c r="M661" s="561"/>
      <c r="N661" s="562"/>
      <c r="O661" s="905"/>
      <c r="P661" s="906"/>
      <c r="Q661" s="905"/>
      <c r="R661" s="906"/>
      <c r="S661" s="560"/>
      <c r="T661" s="562"/>
      <c r="U661" s="905"/>
      <c r="V661" s="906"/>
      <c r="W661" s="905"/>
      <c r="X661" s="906"/>
      <c r="Y661" s="560"/>
      <c r="Z661" s="562"/>
      <c r="AA661" s="560"/>
      <c r="AB661" s="562"/>
      <c r="AC661" s="560"/>
      <c r="AD661" s="562"/>
      <c r="AG661" s="269">
        <f t="shared" si="131"/>
        <v>0</v>
      </c>
      <c r="AH661" s="410" t="b">
        <f t="shared" si="132"/>
        <v>0</v>
      </c>
      <c r="AI661" s="9" t="str">
        <f t="shared" si="133"/>
        <v/>
      </c>
      <c r="AJ661" s="410" t="b">
        <f t="shared" si="134"/>
        <v>0</v>
      </c>
      <c r="AK661" s="9" t="str">
        <f t="shared" si="135"/>
        <v/>
      </c>
      <c r="AL661" s="410" t="b">
        <f t="shared" si="136"/>
        <v>0</v>
      </c>
      <c r="AM661" s="433">
        <f t="shared" si="137"/>
        <v>0</v>
      </c>
      <c r="AN661" s="434">
        <f t="shared" si="138"/>
        <v>0</v>
      </c>
      <c r="AO661" s="433">
        <f t="shared" si="139"/>
        <v>0</v>
      </c>
      <c r="AP661" s="434">
        <f t="shared" si="140"/>
        <v>0</v>
      </c>
      <c r="AQ661" s="433">
        <f t="shared" si="141"/>
        <v>0</v>
      </c>
      <c r="AR661" s="434">
        <f t="shared" si="142"/>
        <v>0</v>
      </c>
      <c r="AS661" s="433">
        <f t="shared" si="143"/>
        <v>0</v>
      </c>
      <c r="AT661" s="434">
        <f t="shared" si="144"/>
        <v>0</v>
      </c>
      <c r="AU661" s="433">
        <f t="shared" si="145"/>
        <v>0</v>
      </c>
      <c r="AV661" s="434">
        <f t="shared" si="146"/>
        <v>0</v>
      </c>
      <c r="AW661" s="433">
        <f t="shared" si="147"/>
        <v>0</v>
      </c>
      <c r="AX661" s="434">
        <f t="shared" si="148"/>
        <v>0</v>
      </c>
      <c r="AY661" s="424">
        <f t="shared" si="149"/>
        <v>0</v>
      </c>
      <c r="AZ661" s="474">
        <f t="shared" si="150"/>
        <v>0</v>
      </c>
      <c r="BA661" s="424">
        <f t="shared" si="151"/>
        <v>0</v>
      </c>
      <c r="BB661" s="499">
        <f t="shared" si="152"/>
        <v>0</v>
      </c>
      <c r="BC661" s="371">
        <f t="shared" si="153"/>
        <v>0</v>
      </c>
      <c r="BD661" s="290">
        <f t="shared" si="154"/>
        <v>0</v>
      </c>
      <c r="BE661" s="291" t="str">
        <f>IF(BD661=0,"",
IF(SUM($BD$554:BD661)=1,BF661,
IF($BD$674&gt;SUM($BD$554:BD661),_xlfn.CONCAT(", ",BF661),
IF($BD$674=SUM($BD$554:BD661),_xlfn.CONCAT(" y ",BF661)))))</f>
        <v/>
      </c>
      <c r="BF661" s="231" t="s">
        <v>6319</v>
      </c>
    </row>
    <row r="662" spans="1:58" ht="15" hidden="1" customHeight="1">
      <c r="A662" s="81"/>
      <c r="B662" s="5"/>
      <c r="C662" s="87" t="s">
        <v>213</v>
      </c>
      <c r="D662" s="623" t="str">
        <f>IF(CNGE_2024_M1_Secc1_Sub1!$D150="","",CNGE_2024_M1_Secc1_Sub1!$D150)</f>
        <v/>
      </c>
      <c r="E662" s="624"/>
      <c r="F662" s="625"/>
      <c r="G662" s="560"/>
      <c r="H662" s="561"/>
      <c r="I662" s="561"/>
      <c r="J662" s="562"/>
      <c r="K662" s="560"/>
      <c r="L662" s="561"/>
      <c r="M662" s="561"/>
      <c r="N662" s="562"/>
      <c r="O662" s="905"/>
      <c r="P662" s="906"/>
      <c r="Q662" s="905"/>
      <c r="R662" s="906"/>
      <c r="S662" s="560"/>
      <c r="T662" s="562"/>
      <c r="U662" s="905"/>
      <c r="V662" s="906"/>
      <c r="W662" s="905"/>
      <c r="X662" s="906"/>
      <c r="Y662" s="560"/>
      <c r="Z662" s="562"/>
      <c r="AA662" s="560"/>
      <c r="AB662" s="562"/>
      <c r="AC662" s="560"/>
      <c r="AD662" s="562"/>
      <c r="AG662" s="269">
        <f t="shared" si="131"/>
        <v>0</v>
      </c>
      <c r="AH662" s="410" t="b">
        <f t="shared" si="132"/>
        <v>0</v>
      </c>
      <c r="AI662" s="9" t="str">
        <f t="shared" si="133"/>
        <v/>
      </c>
      <c r="AJ662" s="410" t="b">
        <f t="shared" si="134"/>
        <v>0</v>
      </c>
      <c r="AK662" s="9" t="str">
        <f t="shared" si="135"/>
        <v/>
      </c>
      <c r="AL662" s="410" t="b">
        <f t="shared" si="136"/>
        <v>0</v>
      </c>
      <c r="AM662" s="433">
        <f t="shared" si="137"/>
        <v>0</v>
      </c>
      <c r="AN662" s="434">
        <f t="shared" si="138"/>
        <v>0</v>
      </c>
      <c r="AO662" s="433">
        <f t="shared" si="139"/>
        <v>0</v>
      </c>
      <c r="AP662" s="434">
        <f t="shared" si="140"/>
        <v>0</v>
      </c>
      <c r="AQ662" s="433">
        <f t="shared" si="141"/>
        <v>0</v>
      </c>
      <c r="AR662" s="434">
        <f t="shared" si="142"/>
        <v>0</v>
      </c>
      <c r="AS662" s="433">
        <f t="shared" si="143"/>
        <v>0</v>
      </c>
      <c r="AT662" s="434">
        <f t="shared" si="144"/>
        <v>0</v>
      </c>
      <c r="AU662" s="433">
        <f t="shared" si="145"/>
        <v>0</v>
      </c>
      <c r="AV662" s="434">
        <f t="shared" si="146"/>
        <v>0</v>
      </c>
      <c r="AW662" s="433">
        <f t="shared" si="147"/>
        <v>0</v>
      </c>
      <c r="AX662" s="434">
        <f t="shared" si="148"/>
        <v>0</v>
      </c>
      <c r="AY662" s="424">
        <f t="shared" si="149"/>
        <v>0</v>
      </c>
      <c r="AZ662" s="474">
        <f t="shared" si="150"/>
        <v>0</v>
      </c>
      <c r="BA662" s="424">
        <f t="shared" si="151"/>
        <v>0</v>
      </c>
      <c r="BB662" s="499">
        <f t="shared" si="152"/>
        <v>0</v>
      </c>
      <c r="BC662" s="371">
        <f t="shared" si="153"/>
        <v>0</v>
      </c>
      <c r="BD662" s="290">
        <f t="shared" si="154"/>
        <v>0</v>
      </c>
      <c r="BE662" s="291" t="str">
        <f>IF(BD662=0,"",
IF(SUM($BD$554:BD662)=1,BF662,
IF($BD$674&gt;SUM($BD$554:BD662),_xlfn.CONCAT(", ",BF662),
IF($BD$674=SUM($BD$554:BD662),_xlfn.CONCAT(" y ",BF662)))))</f>
        <v/>
      </c>
      <c r="BF662" s="231" t="s">
        <v>6320</v>
      </c>
    </row>
    <row r="663" spans="1:58" ht="15" hidden="1" customHeight="1">
      <c r="A663" s="81"/>
      <c r="B663" s="5"/>
      <c r="C663" s="87" t="s">
        <v>214</v>
      </c>
      <c r="D663" s="623" t="str">
        <f>IF(CNGE_2024_M1_Secc1_Sub1!$D151="","",CNGE_2024_M1_Secc1_Sub1!$D151)</f>
        <v/>
      </c>
      <c r="E663" s="624"/>
      <c r="F663" s="625"/>
      <c r="G663" s="560"/>
      <c r="H663" s="561"/>
      <c r="I663" s="561"/>
      <c r="J663" s="562"/>
      <c r="K663" s="560"/>
      <c r="L663" s="561"/>
      <c r="M663" s="561"/>
      <c r="N663" s="562"/>
      <c r="O663" s="905"/>
      <c r="P663" s="906"/>
      <c r="Q663" s="905"/>
      <c r="R663" s="906"/>
      <c r="S663" s="560"/>
      <c r="T663" s="562"/>
      <c r="U663" s="905"/>
      <c r="V663" s="906"/>
      <c r="W663" s="905"/>
      <c r="X663" s="906"/>
      <c r="Y663" s="560"/>
      <c r="Z663" s="562"/>
      <c r="AA663" s="560"/>
      <c r="AB663" s="562"/>
      <c r="AC663" s="560"/>
      <c r="AD663" s="562"/>
      <c r="AG663" s="269">
        <f t="shared" si="131"/>
        <v>0</v>
      </c>
      <c r="AH663" s="410" t="b">
        <f t="shared" si="132"/>
        <v>0</v>
      </c>
      <c r="AI663" s="9" t="str">
        <f t="shared" si="133"/>
        <v/>
      </c>
      <c r="AJ663" s="410" t="b">
        <f t="shared" si="134"/>
        <v>0</v>
      </c>
      <c r="AK663" s="9" t="str">
        <f t="shared" si="135"/>
        <v/>
      </c>
      <c r="AL663" s="410" t="b">
        <f t="shared" si="136"/>
        <v>0</v>
      </c>
      <c r="AM663" s="433">
        <f t="shared" si="137"/>
        <v>0</v>
      </c>
      <c r="AN663" s="434">
        <f t="shared" si="138"/>
        <v>0</v>
      </c>
      <c r="AO663" s="433">
        <f t="shared" si="139"/>
        <v>0</v>
      </c>
      <c r="AP663" s="434">
        <f t="shared" si="140"/>
        <v>0</v>
      </c>
      <c r="AQ663" s="433">
        <f t="shared" si="141"/>
        <v>0</v>
      </c>
      <c r="AR663" s="434">
        <f t="shared" si="142"/>
        <v>0</v>
      </c>
      <c r="AS663" s="433">
        <f t="shared" si="143"/>
        <v>0</v>
      </c>
      <c r="AT663" s="434">
        <f t="shared" si="144"/>
        <v>0</v>
      </c>
      <c r="AU663" s="433">
        <f t="shared" si="145"/>
        <v>0</v>
      </c>
      <c r="AV663" s="434">
        <f t="shared" si="146"/>
        <v>0</v>
      </c>
      <c r="AW663" s="433">
        <f t="shared" si="147"/>
        <v>0</v>
      </c>
      <c r="AX663" s="434">
        <f t="shared" si="148"/>
        <v>0</v>
      </c>
      <c r="AY663" s="424">
        <f t="shared" si="149"/>
        <v>0</v>
      </c>
      <c r="AZ663" s="474">
        <f t="shared" si="150"/>
        <v>0</v>
      </c>
      <c r="BA663" s="424">
        <f t="shared" si="151"/>
        <v>0</v>
      </c>
      <c r="BB663" s="499">
        <f t="shared" si="152"/>
        <v>0</v>
      </c>
      <c r="BC663" s="371">
        <f t="shared" si="153"/>
        <v>0</v>
      </c>
      <c r="BD663" s="290">
        <f t="shared" si="154"/>
        <v>0</v>
      </c>
      <c r="BE663" s="291" t="str">
        <f>IF(BD663=0,"",
IF(SUM($BD$554:BD663)=1,BF663,
IF($BD$674&gt;SUM($BD$554:BD663),_xlfn.CONCAT(", ",BF663),
IF($BD$674=SUM($BD$554:BD663),_xlfn.CONCAT(" y ",BF663)))))</f>
        <v/>
      </c>
      <c r="BF663" s="231" t="s">
        <v>6321</v>
      </c>
    </row>
    <row r="664" spans="1:58" ht="15" hidden="1" customHeight="1">
      <c r="A664" s="81"/>
      <c r="B664" s="5"/>
      <c r="C664" s="87" t="s">
        <v>215</v>
      </c>
      <c r="D664" s="623" t="str">
        <f>IF(CNGE_2024_M1_Secc1_Sub1!$D152="","",CNGE_2024_M1_Secc1_Sub1!$D152)</f>
        <v/>
      </c>
      <c r="E664" s="624"/>
      <c r="F664" s="625"/>
      <c r="G664" s="560"/>
      <c r="H664" s="561"/>
      <c r="I664" s="561"/>
      <c r="J664" s="562"/>
      <c r="K664" s="560"/>
      <c r="L664" s="561"/>
      <c r="M664" s="561"/>
      <c r="N664" s="562"/>
      <c r="O664" s="905"/>
      <c r="P664" s="906"/>
      <c r="Q664" s="905"/>
      <c r="R664" s="906"/>
      <c r="S664" s="560"/>
      <c r="T664" s="562"/>
      <c r="U664" s="905"/>
      <c r="V664" s="906"/>
      <c r="W664" s="905"/>
      <c r="X664" s="906"/>
      <c r="Y664" s="560"/>
      <c r="Z664" s="562"/>
      <c r="AA664" s="560"/>
      <c r="AB664" s="562"/>
      <c r="AC664" s="560"/>
      <c r="AD664" s="562"/>
      <c r="AG664" s="269">
        <f t="shared" si="131"/>
        <v>0</v>
      </c>
      <c r="AH664" s="410" t="b">
        <f t="shared" si="132"/>
        <v>0</v>
      </c>
      <c r="AI664" s="9" t="str">
        <f t="shared" si="133"/>
        <v/>
      </c>
      <c r="AJ664" s="410" t="b">
        <f t="shared" si="134"/>
        <v>0</v>
      </c>
      <c r="AK664" s="9" t="str">
        <f t="shared" si="135"/>
        <v/>
      </c>
      <c r="AL664" s="410" t="b">
        <f t="shared" si="136"/>
        <v>0</v>
      </c>
      <c r="AM664" s="433">
        <f t="shared" si="137"/>
        <v>0</v>
      </c>
      <c r="AN664" s="434">
        <f t="shared" si="138"/>
        <v>0</v>
      </c>
      <c r="AO664" s="433">
        <f t="shared" si="139"/>
        <v>0</v>
      </c>
      <c r="AP664" s="434">
        <f t="shared" si="140"/>
        <v>0</v>
      </c>
      <c r="AQ664" s="433">
        <f t="shared" si="141"/>
        <v>0</v>
      </c>
      <c r="AR664" s="434">
        <f t="shared" si="142"/>
        <v>0</v>
      </c>
      <c r="AS664" s="433">
        <f t="shared" si="143"/>
        <v>0</v>
      </c>
      <c r="AT664" s="434">
        <f t="shared" si="144"/>
        <v>0</v>
      </c>
      <c r="AU664" s="433">
        <f t="shared" si="145"/>
        <v>0</v>
      </c>
      <c r="AV664" s="434">
        <f t="shared" si="146"/>
        <v>0</v>
      </c>
      <c r="AW664" s="433">
        <f t="shared" si="147"/>
        <v>0</v>
      </c>
      <c r="AX664" s="434">
        <f t="shared" si="148"/>
        <v>0</v>
      </c>
      <c r="AY664" s="424">
        <f t="shared" si="149"/>
        <v>0</v>
      </c>
      <c r="AZ664" s="474">
        <f t="shared" si="150"/>
        <v>0</v>
      </c>
      <c r="BA664" s="424">
        <f t="shared" si="151"/>
        <v>0</v>
      </c>
      <c r="BB664" s="499">
        <f t="shared" si="152"/>
        <v>0</v>
      </c>
      <c r="BC664" s="371">
        <f t="shared" si="153"/>
        <v>0</v>
      </c>
      <c r="BD664" s="290">
        <f t="shared" si="154"/>
        <v>0</v>
      </c>
      <c r="BE664" s="291" t="str">
        <f>IF(BD664=0,"",
IF(SUM($BD$554:BD664)=1,BF664,
IF($BD$674&gt;SUM($BD$554:BD664),_xlfn.CONCAT(", ",BF664),
IF($BD$674=SUM($BD$554:BD664),_xlfn.CONCAT(" y ",BF664)))))</f>
        <v/>
      </c>
      <c r="BF664" s="231" t="s">
        <v>6322</v>
      </c>
    </row>
    <row r="665" spans="1:58" ht="15" hidden="1" customHeight="1">
      <c r="A665" s="81"/>
      <c r="B665" s="5"/>
      <c r="C665" s="87" t="s">
        <v>216</v>
      </c>
      <c r="D665" s="623" t="str">
        <f>IF(CNGE_2024_M1_Secc1_Sub1!$D153="","",CNGE_2024_M1_Secc1_Sub1!$D153)</f>
        <v/>
      </c>
      <c r="E665" s="624"/>
      <c r="F665" s="625"/>
      <c r="G665" s="560"/>
      <c r="H665" s="561"/>
      <c r="I665" s="561"/>
      <c r="J665" s="562"/>
      <c r="K665" s="560"/>
      <c r="L665" s="561"/>
      <c r="M665" s="561"/>
      <c r="N665" s="562"/>
      <c r="O665" s="905"/>
      <c r="P665" s="906"/>
      <c r="Q665" s="905"/>
      <c r="R665" s="906"/>
      <c r="S665" s="560"/>
      <c r="T665" s="562"/>
      <c r="U665" s="905"/>
      <c r="V665" s="906"/>
      <c r="W665" s="905"/>
      <c r="X665" s="906"/>
      <c r="Y665" s="560"/>
      <c r="Z665" s="562"/>
      <c r="AA665" s="560"/>
      <c r="AB665" s="562"/>
      <c r="AC665" s="560"/>
      <c r="AD665" s="562"/>
      <c r="AG665" s="269">
        <f t="shared" si="131"/>
        <v>0</v>
      </c>
      <c r="AH665" s="410" t="b">
        <f t="shared" si="132"/>
        <v>0</v>
      </c>
      <c r="AI665" s="9" t="str">
        <f t="shared" si="133"/>
        <v/>
      </c>
      <c r="AJ665" s="410" t="b">
        <f t="shared" si="134"/>
        <v>0</v>
      </c>
      <c r="AK665" s="9" t="str">
        <f t="shared" si="135"/>
        <v/>
      </c>
      <c r="AL665" s="410" t="b">
        <f t="shared" si="136"/>
        <v>0</v>
      </c>
      <c r="AM665" s="433">
        <f t="shared" si="137"/>
        <v>0</v>
      </c>
      <c r="AN665" s="434">
        <f t="shared" si="138"/>
        <v>0</v>
      </c>
      <c r="AO665" s="433">
        <f t="shared" si="139"/>
        <v>0</v>
      </c>
      <c r="AP665" s="434">
        <f t="shared" si="140"/>
        <v>0</v>
      </c>
      <c r="AQ665" s="433">
        <f t="shared" si="141"/>
        <v>0</v>
      </c>
      <c r="AR665" s="434">
        <f t="shared" si="142"/>
        <v>0</v>
      </c>
      <c r="AS665" s="433">
        <f t="shared" si="143"/>
        <v>0</v>
      </c>
      <c r="AT665" s="434">
        <f t="shared" si="144"/>
        <v>0</v>
      </c>
      <c r="AU665" s="433">
        <f t="shared" si="145"/>
        <v>0</v>
      </c>
      <c r="AV665" s="434">
        <f t="shared" si="146"/>
        <v>0</v>
      </c>
      <c r="AW665" s="433">
        <f t="shared" si="147"/>
        <v>0</v>
      </c>
      <c r="AX665" s="434">
        <f t="shared" si="148"/>
        <v>0</v>
      </c>
      <c r="AY665" s="424">
        <f t="shared" si="149"/>
        <v>0</v>
      </c>
      <c r="AZ665" s="474">
        <f t="shared" si="150"/>
        <v>0</v>
      </c>
      <c r="BA665" s="424">
        <f t="shared" si="151"/>
        <v>0</v>
      </c>
      <c r="BB665" s="499">
        <f t="shared" si="152"/>
        <v>0</v>
      </c>
      <c r="BC665" s="371">
        <f t="shared" si="153"/>
        <v>0</v>
      </c>
      <c r="BD665" s="290">
        <f t="shared" si="154"/>
        <v>0</v>
      </c>
      <c r="BE665" s="291" t="str">
        <f>IF(BD665=0,"",
IF(SUM($BD$554:BD665)=1,BF665,
IF($BD$674&gt;SUM($BD$554:BD665),_xlfn.CONCAT(", ",BF665),
IF($BD$674=SUM($BD$554:BD665),_xlfn.CONCAT(" y ",BF665)))))</f>
        <v/>
      </c>
      <c r="BF665" s="231" t="s">
        <v>6323</v>
      </c>
    </row>
    <row r="666" spans="1:58" ht="15" hidden="1" customHeight="1">
      <c r="A666" s="81"/>
      <c r="B666" s="5"/>
      <c r="C666" s="87" t="s">
        <v>217</v>
      </c>
      <c r="D666" s="623" t="str">
        <f>IF(CNGE_2024_M1_Secc1_Sub1!$D154="","",CNGE_2024_M1_Secc1_Sub1!$D154)</f>
        <v/>
      </c>
      <c r="E666" s="624"/>
      <c r="F666" s="625"/>
      <c r="G666" s="560"/>
      <c r="H666" s="561"/>
      <c r="I666" s="561"/>
      <c r="J666" s="562"/>
      <c r="K666" s="560"/>
      <c r="L666" s="561"/>
      <c r="M666" s="561"/>
      <c r="N666" s="562"/>
      <c r="O666" s="905"/>
      <c r="P666" s="906"/>
      <c r="Q666" s="905"/>
      <c r="R666" s="906"/>
      <c r="S666" s="560"/>
      <c r="T666" s="562"/>
      <c r="U666" s="905"/>
      <c r="V666" s="906"/>
      <c r="W666" s="905"/>
      <c r="X666" s="906"/>
      <c r="Y666" s="560"/>
      <c r="Z666" s="562"/>
      <c r="AA666" s="560"/>
      <c r="AB666" s="562"/>
      <c r="AC666" s="560"/>
      <c r="AD666" s="562"/>
      <c r="AG666" s="269">
        <f t="shared" si="131"/>
        <v>0</v>
      </c>
      <c r="AH666" s="410" t="b">
        <f t="shared" si="132"/>
        <v>0</v>
      </c>
      <c r="AI666" s="9" t="str">
        <f t="shared" si="133"/>
        <v/>
      </c>
      <c r="AJ666" s="410" t="b">
        <f t="shared" si="134"/>
        <v>0</v>
      </c>
      <c r="AK666" s="9" t="str">
        <f t="shared" si="135"/>
        <v/>
      </c>
      <c r="AL666" s="410" t="b">
        <f t="shared" si="136"/>
        <v>0</v>
      </c>
      <c r="AM666" s="433">
        <f t="shared" si="137"/>
        <v>0</v>
      </c>
      <c r="AN666" s="434">
        <f t="shared" si="138"/>
        <v>0</v>
      </c>
      <c r="AO666" s="433">
        <f t="shared" si="139"/>
        <v>0</v>
      </c>
      <c r="AP666" s="434">
        <f t="shared" si="140"/>
        <v>0</v>
      </c>
      <c r="AQ666" s="433">
        <f t="shared" si="141"/>
        <v>0</v>
      </c>
      <c r="AR666" s="434">
        <f t="shared" si="142"/>
        <v>0</v>
      </c>
      <c r="AS666" s="433">
        <f t="shared" si="143"/>
        <v>0</v>
      </c>
      <c r="AT666" s="434">
        <f t="shared" si="144"/>
        <v>0</v>
      </c>
      <c r="AU666" s="433">
        <f t="shared" si="145"/>
        <v>0</v>
      </c>
      <c r="AV666" s="434">
        <f t="shared" si="146"/>
        <v>0</v>
      </c>
      <c r="AW666" s="433">
        <f t="shared" si="147"/>
        <v>0</v>
      </c>
      <c r="AX666" s="434">
        <f t="shared" si="148"/>
        <v>0</v>
      </c>
      <c r="AY666" s="424">
        <f t="shared" si="149"/>
        <v>0</v>
      </c>
      <c r="AZ666" s="474">
        <f t="shared" si="150"/>
        <v>0</v>
      </c>
      <c r="BA666" s="424">
        <f t="shared" si="151"/>
        <v>0</v>
      </c>
      <c r="BB666" s="499">
        <f t="shared" si="152"/>
        <v>0</v>
      </c>
      <c r="BC666" s="371">
        <f t="shared" si="153"/>
        <v>0</v>
      </c>
      <c r="BD666" s="290">
        <f t="shared" si="154"/>
        <v>0</v>
      </c>
      <c r="BE666" s="291" t="str">
        <f>IF(BD666=0,"",
IF(SUM($BD$554:BD666)=1,BF666,
IF($BD$674&gt;SUM($BD$554:BD666),_xlfn.CONCAT(", ",BF666),
IF($BD$674=SUM($BD$554:BD666),_xlfn.CONCAT(" y ",BF666)))))</f>
        <v/>
      </c>
      <c r="BF666" s="231" t="s">
        <v>6324</v>
      </c>
    </row>
    <row r="667" spans="1:58" ht="15" hidden="1" customHeight="1">
      <c r="A667" s="81"/>
      <c r="B667" s="5"/>
      <c r="C667" s="87" t="s">
        <v>218</v>
      </c>
      <c r="D667" s="623" t="str">
        <f>IF(CNGE_2024_M1_Secc1_Sub1!$D155="","",CNGE_2024_M1_Secc1_Sub1!$D155)</f>
        <v/>
      </c>
      <c r="E667" s="624"/>
      <c r="F667" s="625"/>
      <c r="G667" s="560"/>
      <c r="H667" s="561"/>
      <c r="I667" s="561"/>
      <c r="J667" s="562"/>
      <c r="K667" s="560"/>
      <c r="L667" s="561"/>
      <c r="M667" s="561"/>
      <c r="N667" s="562"/>
      <c r="O667" s="905"/>
      <c r="P667" s="906"/>
      <c r="Q667" s="905"/>
      <c r="R667" s="906"/>
      <c r="S667" s="560"/>
      <c r="T667" s="562"/>
      <c r="U667" s="905"/>
      <c r="V667" s="906"/>
      <c r="W667" s="905"/>
      <c r="X667" s="906"/>
      <c r="Y667" s="560"/>
      <c r="Z667" s="562"/>
      <c r="AA667" s="560"/>
      <c r="AB667" s="562"/>
      <c r="AC667" s="560"/>
      <c r="AD667" s="562"/>
      <c r="AG667" s="269">
        <f t="shared" si="131"/>
        <v>0</v>
      </c>
      <c r="AH667" s="410" t="b">
        <f t="shared" si="132"/>
        <v>0</v>
      </c>
      <c r="AI667" s="9" t="str">
        <f t="shared" si="133"/>
        <v/>
      </c>
      <c r="AJ667" s="410" t="b">
        <f t="shared" si="134"/>
        <v>0</v>
      </c>
      <c r="AK667" s="9" t="str">
        <f t="shared" si="135"/>
        <v/>
      </c>
      <c r="AL667" s="410" t="b">
        <f t="shared" si="136"/>
        <v>0</v>
      </c>
      <c r="AM667" s="433">
        <f t="shared" si="137"/>
        <v>0</v>
      </c>
      <c r="AN667" s="434">
        <f t="shared" si="138"/>
        <v>0</v>
      </c>
      <c r="AO667" s="433">
        <f t="shared" si="139"/>
        <v>0</v>
      </c>
      <c r="AP667" s="434">
        <f t="shared" si="140"/>
        <v>0</v>
      </c>
      <c r="AQ667" s="433">
        <f t="shared" si="141"/>
        <v>0</v>
      </c>
      <c r="AR667" s="434">
        <f t="shared" si="142"/>
        <v>0</v>
      </c>
      <c r="AS667" s="433">
        <f t="shared" si="143"/>
        <v>0</v>
      </c>
      <c r="AT667" s="434">
        <f t="shared" si="144"/>
        <v>0</v>
      </c>
      <c r="AU667" s="433">
        <f t="shared" si="145"/>
        <v>0</v>
      </c>
      <c r="AV667" s="434">
        <f t="shared" si="146"/>
        <v>0</v>
      </c>
      <c r="AW667" s="433">
        <f t="shared" si="147"/>
        <v>0</v>
      </c>
      <c r="AX667" s="434">
        <f t="shared" si="148"/>
        <v>0</v>
      </c>
      <c r="AY667" s="424">
        <f t="shared" si="149"/>
        <v>0</v>
      </c>
      <c r="AZ667" s="474">
        <f t="shared" si="150"/>
        <v>0</v>
      </c>
      <c r="BA667" s="424">
        <f t="shared" si="151"/>
        <v>0</v>
      </c>
      <c r="BB667" s="499">
        <f t="shared" si="152"/>
        <v>0</v>
      </c>
      <c r="BC667" s="371">
        <f t="shared" si="153"/>
        <v>0</v>
      </c>
      <c r="BD667" s="290">
        <f t="shared" si="154"/>
        <v>0</v>
      </c>
      <c r="BE667" s="291" t="str">
        <f>IF(BD667=0,"",
IF(SUM($BD$554:BD667)=1,BF667,
IF($BD$674&gt;SUM($BD$554:BD667),_xlfn.CONCAT(", ",BF667),
IF($BD$674=SUM($BD$554:BD667),_xlfn.CONCAT(" y ",BF667)))))</f>
        <v/>
      </c>
      <c r="BF667" s="231" t="s">
        <v>6325</v>
      </c>
    </row>
    <row r="668" spans="1:58" ht="15" hidden="1" customHeight="1">
      <c r="A668" s="81"/>
      <c r="B668" s="5"/>
      <c r="C668" s="87" t="s">
        <v>219</v>
      </c>
      <c r="D668" s="623" t="str">
        <f>IF(CNGE_2024_M1_Secc1_Sub1!$D156="","",CNGE_2024_M1_Secc1_Sub1!$D156)</f>
        <v/>
      </c>
      <c r="E668" s="624"/>
      <c r="F668" s="625"/>
      <c r="G668" s="560"/>
      <c r="H668" s="561"/>
      <c r="I668" s="561"/>
      <c r="J668" s="562"/>
      <c r="K668" s="560"/>
      <c r="L668" s="561"/>
      <c r="M668" s="561"/>
      <c r="N668" s="562"/>
      <c r="O668" s="905"/>
      <c r="P668" s="906"/>
      <c r="Q668" s="905"/>
      <c r="R668" s="906"/>
      <c r="S668" s="560"/>
      <c r="T668" s="562"/>
      <c r="U668" s="905"/>
      <c r="V668" s="906"/>
      <c r="W668" s="905"/>
      <c r="X668" s="906"/>
      <c r="Y668" s="560"/>
      <c r="Z668" s="562"/>
      <c r="AA668" s="560"/>
      <c r="AB668" s="562"/>
      <c r="AC668" s="560"/>
      <c r="AD668" s="562"/>
      <c r="AG668" s="269">
        <f t="shared" si="131"/>
        <v>0</v>
      </c>
      <c r="AH668" s="410" t="b">
        <f t="shared" si="132"/>
        <v>0</v>
      </c>
      <c r="AI668" s="9" t="str">
        <f t="shared" si="133"/>
        <v/>
      </c>
      <c r="AJ668" s="410" t="b">
        <f t="shared" si="134"/>
        <v>0</v>
      </c>
      <c r="AK668" s="9" t="str">
        <f t="shared" si="135"/>
        <v/>
      </c>
      <c r="AL668" s="410" t="b">
        <f t="shared" si="136"/>
        <v>0</v>
      </c>
      <c r="AM668" s="433">
        <f t="shared" si="137"/>
        <v>0</v>
      </c>
      <c r="AN668" s="434">
        <f t="shared" si="138"/>
        <v>0</v>
      </c>
      <c r="AO668" s="433">
        <f t="shared" si="139"/>
        <v>0</v>
      </c>
      <c r="AP668" s="434">
        <f t="shared" si="140"/>
        <v>0</v>
      </c>
      <c r="AQ668" s="433">
        <f t="shared" si="141"/>
        <v>0</v>
      </c>
      <c r="AR668" s="434">
        <f t="shared" si="142"/>
        <v>0</v>
      </c>
      <c r="AS668" s="433">
        <f t="shared" si="143"/>
        <v>0</v>
      </c>
      <c r="AT668" s="434">
        <f t="shared" si="144"/>
        <v>0</v>
      </c>
      <c r="AU668" s="433">
        <f t="shared" si="145"/>
        <v>0</v>
      </c>
      <c r="AV668" s="434">
        <f t="shared" si="146"/>
        <v>0</v>
      </c>
      <c r="AW668" s="433">
        <f t="shared" si="147"/>
        <v>0</v>
      </c>
      <c r="AX668" s="434">
        <f t="shared" si="148"/>
        <v>0</v>
      </c>
      <c r="AY668" s="424">
        <f t="shared" si="149"/>
        <v>0</v>
      </c>
      <c r="AZ668" s="474">
        <f t="shared" si="150"/>
        <v>0</v>
      </c>
      <c r="BA668" s="424">
        <f t="shared" si="151"/>
        <v>0</v>
      </c>
      <c r="BB668" s="499">
        <f t="shared" si="152"/>
        <v>0</v>
      </c>
      <c r="BC668" s="371">
        <f t="shared" si="153"/>
        <v>0</v>
      </c>
      <c r="BD668" s="290">
        <f t="shared" si="154"/>
        <v>0</v>
      </c>
      <c r="BE668" s="291" t="str">
        <f>IF(BD668=0,"",
IF(SUM($BD$554:BD668)=1,BF668,
IF($BD$674&gt;SUM($BD$554:BD668),_xlfn.CONCAT(", ",BF668),
IF($BD$674=SUM($BD$554:BD668),_xlfn.CONCAT(" y ",BF668)))))</f>
        <v/>
      </c>
      <c r="BF668" s="231" t="s">
        <v>6326</v>
      </c>
    </row>
    <row r="669" spans="1:58" ht="15" hidden="1" customHeight="1">
      <c r="A669" s="81"/>
      <c r="B669" s="5"/>
      <c r="C669" s="87" t="s">
        <v>220</v>
      </c>
      <c r="D669" s="623" t="str">
        <f>IF(CNGE_2024_M1_Secc1_Sub1!$D157="","",CNGE_2024_M1_Secc1_Sub1!$D157)</f>
        <v/>
      </c>
      <c r="E669" s="624"/>
      <c r="F669" s="625"/>
      <c r="G669" s="560"/>
      <c r="H669" s="561"/>
      <c r="I669" s="561"/>
      <c r="J669" s="562"/>
      <c r="K669" s="560"/>
      <c r="L669" s="561"/>
      <c r="M669" s="561"/>
      <c r="N669" s="562"/>
      <c r="O669" s="905"/>
      <c r="P669" s="906"/>
      <c r="Q669" s="905"/>
      <c r="R669" s="906"/>
      <c r="S669" s="560"/>
      <c r="T669" s="562"/>
      <c r="U669" s="905"/>
      <c r="V669" s="906"/>
      <c r="W669" s="905"/>
      <c r="X669" s="906"/>
      <c r="Y669" s="560"/>
      <c r="Z669" s="562"/>
      <c r="AA669" s="560"/>
      <c r="AB669" s="562"/>
      <c r="AC669" s="560"/>
      <c r="AD669" s="562"/>
      <c r="AG669" s="269">
        <f t="shared" si="131"/>
        <v>0</v>
      </c>
      <c r="AH669" s="410" t="b">
        <f t="shared" si="132"/>
        <v>0</v>
      </c>
      <c r="AI669" s="9" t="str">
        <f t="shared" si="133"/>
        <v/>
      </c>
      <c r="AJ669" s="410" t="b">
        <f t="shared" si="134"/>
        <v>0</v>
      </c>
      <c r="AK669" s="9" t="str">
        <f t="shared" si="135"/>
        <v/>
      </c>
      <c r="AL669" s="410" t="b">
        <f t="shared" si="136"/>
        <v>0</v>
      </c>
      <c r="AM669" s="433">
        <f t="shared" si="137"/>
        <v>0</v>
      </c>
      <c r="AN669" s="434">
        <f t="shared" si="138"/>
        <v>0</v>
      </c>
      <c r="AO669" s="433">
        <f t="shared" si="139"/>
        <v>0</v>
      </c>
      <c r="AP669" s="434">
        <f t="shared" si="140"/>
        <v>0</v>
      </c>
      <c r="AQ669" s="433">
        <f t="shared" si="141"/>
        <v>0</v>
      </c>
      <c r="AR669" s="434">
        <f t="shared" si="142"/>
        <v>0</v>
      </c>
      <c r="AS669" s="433">
        <f t="shared" si="143"/>
        <v>0</v>
      </c>
      <c r="AT669" s="434">
        <f t="shared" si="144"/>
        <v>0</v>
      </c>
      <c r="AU669" s="433">
        <f t="shared" si="145"/>
        <v>0</v>
      </c>
      <c r="AV669" s="434">
        <f t="shared" si="146"/>
        <v>0</v>
      </c>
      <c r="AW669" s="433">
        <f t="shared" si="147"/>
        <v>0</v>
      </c>
      <c r="AX669" s="434">
        <f t="shared" si="148"/>
        <v>0</v>
      </c>
      <c r="AY669" s="424">
        <f t="shared" si="149"/>
        <v>0</v>
      </c>
      <c r="AZ669" s="474">
        <f t="shared" si="150"/>
        <v>0</v>
      </c>
      <c r="BA669" s="424">
        <f t="shared" si="151"/>
        <v>0</v>
      </c>
      <c r="BB669" s="499">
        <f t="shared" si="152"/>
        <v>0</v>
      </c>
      <c r="BC669" s="371">
        <f t="shared" si="153"/>
        <v>0</v>
      </c>
      <c r="BD669" s="290">
        <f t="shared" si="154"/>
        <v>0</v>
      </c>
      <c r="BE669" s="291" t="str">
        <f>IF(BD669=0,"",
IF(SUM($BD$554:BD669)=1,BF669,
IF($BD$674&gt;SUM($BD$554:BD669),_xlfn.CONCAT(", ",BF669),
IF($BD$674=SUM($BD$554:BD669),_xlfn.CONCAT(" y ",BF669)))))</f>
        <v/>
      </c>
      <c r="BF669" s="231" t="s">
        <v>6327</v>
      </c>
    </row>
    <row r="670" spans="1:58" ht="15" hidden="1" customHeight="1">
      <c r="A670" s="81"/>
      <c r="B670" s="5"/>
      <c r="C670" s="87" t="s">
        <v>221</v>
      </c>
      <c r="D670" s="623" t="str">
        <f>IF(CNGE_2024_M1_Secc1_Sub1!$D158="","",CNGE_2024_M1_Secc1_Sub1!$D158)</f>
        <v/>
      </c>
      <c r="E670" s="624"/>
      <c r="F670" s="625"/>
      <c r="G670" s="560"/>
      <c r="H670" s="561"/>
      <c r="I670" s="561"/>
      <c r="J670" s="562"/>
      <c r="K670" s="560"/>
      <c r="L670" s="561"/>
      <c r="M670" s="561"/>
      <c r="N670" s="562"/>
      <c r="O670" s="905"/>
      <c r="P670" s="906"/>
      <c r="Q670" s="905"/>
      <c r="R670" s="906"/>
      <c r="S670" s="560"/>
      <c r="T670" s="562"/>
      <c r="U670" s="905"/>
      <c r="V670" s="906"/>
      <c r="W670" s="905"/>
      <c r="X670" s="906"/>
      <c r="Y670" s="560"/>
      <c r="Z670" s="562"/>
      <c r="AA670" s="560"/>
      <c r="AB670" s="562"/>
      <c r="AC670" s="560"/>
      <c r="AD670" s="562"/>
      <c r="AG670" s="269">
        <f t="shared" si="131"/>
        <v>0</v>
      </c>
      <c r="AH670" s="410" t="b">
        <f t="shared" si="132"/>
        <v>0</v>
      </c>
      <c r="AI670" s="9" t="str">
        <f t="shared" si="133"/>
        <v/>
      </c>
      <c r="AJ670" s="410" t="b">
        <f t="shared" si="134"/>
        <v>0</v>
      </c>
      <c r="AK670" s="9" t="str">
        <f t="shared" si="135"/>
        <v/>
      </c>
      <c r="AL670" s="410" t="b">
        <f t="shared" si="136"/>
        <v>0</v>
      </c>
      <c r="AM670" s="433">
        <f t="shared" si="137"/>
        <v>0</v>
      </c>
      <c r="AN670" s="434">
        <f t="shared" si="138"/>
        <v>0</v>
      </c>
      <c r="AO670" s="433">
        <f t="shared" si="139"/>
        <v>0</v>
      </c>
      <c r="AP670" s="434">
        <f t="shared" si="140"/>
        <v>0</v>
      </c>
      <c r="AQ670" s="433">
        <f t="shared" si="141"/>
        <v>0</v>
      </c>
      <c r="AR670" s="434">
        <f t="shared" si="142"/>
        <v>0</v>
      </c>
      <c r="AS670" s="433">
        <f t="shared" si="143"/>
        <v>0</v>
      </c>
      <c r="AT670" s="434">
        <f t="shared" si="144"/>
        <v>0</v>
      </c>
      <c r="AU670" s="433">
        <f t="shared" si="145"/>
        <v>0</v>
      </c>
      <c r="AV670" s="434">
        <f t="shared" si="146"/>
        <v>0</v>
      </c>
      <c r="AW670" s="433">
        <f t="shared" si="147"/>
        <v>0</v>
      </c>
      <c r="AX670" s="434">
        <f t="shared" si="148"/>
        <v>0</v>
      </c>
      <c r="AY670" s="424">
        <f t="shared" si="149"/>
        <v>0</v>
      </c>
      <c r="AZ670" s="474">
        <f t="shared" si="150"/>
        <v>0</v>
      </c>
      <c r="BA670" s="424">
        <f t="shared" si="151"/>
        <v>0</v>
      </c>
      <c r="BB670" s="499">
        <f t="shared" si="152"/>
        <v>0</v>
      </c>
      <c r="BC670" s="371">
        <f t="shared" si="153"/>
        <v>0</v>
      </c>
      <c r="BD670" s="290">
        <f t="shared" si="154"/>
        <v>0</v>
      </c>
      <c r="BE670" s="291" t="str">
        <f>IF(BD670=0,"",
IF(SUM($BD$554:BD670)=1,BF670,
IF($BD$674&gt;SUM($BD$554:BD670),_xlfn.CONCAT(", ",BF670),
IF($BD$674=SUM($BD$554:BD670),_xlfn.CONCAT(" y ",BF670)))))</f>
        <v/>
      </c>
      <c r="BF670" s="231" t="s">
        <v>6328</v>
      </c>
    </row>
    <row r="671" spans="1:58" ht="15" hidden="1" customHeight="1">
      <c r="A671" s="81"/>
      <c r="B671" s="5"/>
      <c r="C671" s="87" t="s">
        <v>222</v>
      </c>
      <c r="D671" s="623" t="str">
        <f>IF(CNGE_2024_M1_Secc1_Sub1!$D159="","",CNGE_2024_M1_Secc1_Sub1!$D159)</f>
        <v/>
      </c>
      <c r="E671" s="624"/>
      <c r="F671" s="625"/>
      <c r="G671" s="560"/>
      <c r="H671" s="561"/>
      <c r="I671" s="561"/>
      <c r="J671" s="562"/>
      <c r="K671" s="560"/>
      <c r="L671" s="561"/>
      <c r="M671" s="561"/>
      <c r="N671" s="562"/>
      <c r="O671" s="905"/>
      <c r="P671" s="906"/>
      <c r="Q671" s="905"/>
      <c r="R671" s="906"/>
      <c r="S671" s="560"/>
      <c r="T671" s="562"/>
      <c r="U671" s="905"/>
      <c r="V671" s="906"/>
      <c r="W671" s="905"/>
      <c r="X671" s="906"/>
      <c r="Y671" s="560"/>
      <c r="Z671" s="562"/>
      <c r="AA671" s="560"/>
      <c r="AB671" s="562"/>
      <c r="AC671" s="560"/>
      <c r="AD671" s="562"/>
      <c r="AG671" s="269">
        <f t="shared" si="131"/>
        <v>0</v>
      </c>
      <c r="AH671" s="410" t="b">
        <f t="shared" si="132"/>
        <v>0</v>
      </c>
      <c r="AI671" s="9" t="str">
        <f t="shared" si="133"/>
        <v/>
      </c>
      <c r="AJ671" s="410" t="b">
        <f t="shared" si="134"/>
        <v>0</v>
      </c>
      <c r="AK671" s="9" t="str">
        <f t="shared" si="135"/>
        <v/>
      </c>
      <c r="AL671" s="410" t="b">
        <f t="shared" si="136"/>
        <v>0</v>
      </c>
      <c r="AM671" s="433">
        <f t="shared" si="137"/>
        <v>0</v>
      </c>
      <c r="AN671" s="434">
        <f t="shared" si="138"/>
        <v>0</v>
      </c>
      <c r="AO671" s="433">
        <f t="shared" si="139"/>
        <v>0</v>
      </c>
      <c r="AP671" s="434">
        <f t="shared" si="140"/>
        <v>0</v>
      </c>
      <c r="AQ671" s="433">
        <f t="shared" si="141"/>
        <v>0</v>
      </c>
      <c r="AR671" s="434">
        <f t="shared" si="142"/>
        <v>0</v>
      </c>
      <c r="AS671" s="433">
        <f t="shared" si="143"/>
        <v>0</v>
      </c>
      <c r="AT671" s="434">
        <f t="shared" si="144"/>
        <v>0</v>
      </c>
      <c r="AU671" s="433">
        <f t="shared" si="145"/>
        <v>0</v>
      </c>
      <c r="AV671" s="434">
        <f t="shared" si="146"/>
        <v>0</v>
      </c>
      <c r="AW671" s="433">
        <f t="shared" si="147"/>
        <v>0</v>
      </c>
      <c r="AX671" s="434">
        <f t="shared" si="148"/>
        <v>0</v>
      </c>
      <c r="AY671" s="424">
        <f t="shared" si="149"/>
        <v>0</v>
      </c>
      <c r="AZ671" s="474">
        <f t="shared" si="150"/>
        <v>0</v>
      </c>
      <c r="BA671" s="424">
        <f t="shared" si="151"/>
        <v>0</v>
      </c>
      <c r="BB671" s="499">
        <f t="shared" si="152"/>
        <v>0</v>
      </c>
      <c r="BC671" s="371">
        <f t="shared" si="153"/>
        <v>0</v>
      </c>
      <c r="BD671" s="290">
        <f t="shared" si="154"/>
        <v>0</v>
      </c>
      <c r="BE671" s="291" t="str">
        <f>IF(BD671=0,"",
IF(SUM($BD$554:BD671)=1,BF671,
IF($BD$674&gt;SUM($BD$554:BD671),_xlfn.CONCAT(", ",BF671),
IF($BD$674=SUM($BD$554:BD671),_xlfn.CONCAT(" y ",BF671)))))</f>
        <v/>
      </c>
      <c r="BF671" s="231" t="s">
        <v>6329</v>
      </c>
    </row>
    <row r="672" spans="1:58" ht="15" hidden="1" customHeight="1">
      <c r="A672" s="81"/>
      <c r="B672" s="5"/>
      <c r="C672" s="87" t="s">
        <v>223</v>
      </c>
      <c r="D672" s="623" t="str">
        <f>IF(CNGE_2024_M1_Secc1_Sub1!$D160="","",CNGE_2024_M1_Secc1_Sub1!$D160)</f>
        <v/>
      </c>
      <c r="E672" s="624"/>
      <c r="F672" s="625"/>
      <c r="G672" s="560"/>
      <c r="H672" s="561"/>
      <c r="I672" s="561"/>
      <c r="J672" s="562"/>
      <c r="K672" s="560"/>
      <c r="L672" s="561"/>
      <c r="M672" s="561"/>
      <c r="N672" s="562"/>
      <c r="O672" s="905"/>
      <c r="P672" s="906"/>
      <c r="Q672" s="905"/>
      <c r="R672" s="906"/>
      <c r="S672" s="560"/>
      <c r="T672" s="562"/>
      <c r="U672" s="905"/>
      <c r="V672" s="906"/>
      <c r="W672" s="905"/>
      <c r="X672" s="906"/>
      <c r="Y672" s="560"/>
      <c r="Z672" s="562"/>
      <c r="AA672" s="560"/>
      <c r="AB672" s="562"/>
      <c r="AC672" s="560"/>
      <c r="AD672" s="562"/>
      <c r="AG672" s="269">
        <f t="shared" si="131"/>
        <v>0</v>
      </c>
      <c r="AH672" s="410" t="b">
        <f t="shared" si="132"/>
        <v>0</v>
      </c>
      <c r="AI672" s="9" t="str">
        <f t="shared" si="133"/>
        <v/>
      </c>
      <c r="AJ672" s="410" t="b">
        <f t="shared" si="134"/>
        <v>0</v>
      </c>
      <c r="AK672" s="9" t="str">
        <f t="shared" si="135"/>
        <v/>
      </c>
      <c r="AL672" s="410" t="b">
        <f t="shared" si="136"/>
        <v>0</v>
      </c>
      <c r="AM672" s="433">
        <f t="shared" si="137"/>
        <v>0</v>
      </c>
      <c r="AN672" s="434">
        <f t="shared" si="138"/>
        <v>0</v>
      </c>
      <c r="AO672" s="433">
        <f t="shared" si="139"/>
        <v>0</v>
      </c>
      <c r="AP672" s="434">
        <f t="shared" si="140"/>
        <v>0</v>
      </c>
      <c r="AQ672" s="433">
        <f t="shared" si="141"/>
        <v>0</v>
      </c>
      <c r="AR672" s="434">
        <f t="shared" si="142"/>
        <v>0</v>
      </c>
      <c r="AS672" s="433">
        <f t="shared" si="143"/>
        <v>0</v>
      </c>
      <c r="AT672" s="434">
        <f t="shared" si="144"/>
        <v>0</v>
      </c>
      <c r="AU672" s="433">
        <f t="shared" si="145"/>
        <v>0</v>
      </c>
      <c r="AV672" s="434">
        <f t="shared" si="146"/>
        <v>0</v>
      </c>
      <c r="AW672" s="433">
        <f t="shared" si="147"/>
        <v>0</v>
      </c>
      <c r="AX672" s="434">
        <f t="shared" si="148"/>
        <v>0</v>
      </c>
      <c r="AY672" s="424">
        <f t="shared" si="149"/>
        <v>0</v>
      </c>
      <c r="AZ672" s="474">
        <f t="shared" si="150"/>
        <v>0</v>
      </c>
      <c r="BA672" s="424">
        <f t="shared" si="151"/>
        <v>0</v>
      </c>
      <c r="BB672" s="499">
        <f t="shared" si="152"/>
        <v>0</v>
      </c>
      <c r="BC672" s="371">
        <f t="shared" si="153"/>
        <v>0</v>
      </c>
      <c r="BD672" s="290">
        <f t="shared" si="154"/>
        <v>0</v>
      </c>
      <c r="BE672" s="291" t="str">
        <f>IF(BD672=0,"",
IF(SUM($BD$554:BD672)=1,BF672,
IF($BD$674&gt;SUM($BD$554:BD672),_xlfn.CONCAT(", ",BF672),
IF($BD$674=SUM($BD$554:BD672),_xlfn.CONCAT(" y ",BF672)))))</f>
        <v/>
      </c>
      <c r="BF672" s="231" t="s">
        <v>6330</v>
      </c>
    </row>
    <row r="673" spans="1:58" ht="15" hidden="1" customHeight="1">
      <c r="A673" s="81"/>
      <c r="B673" s="5"/>
      <c r="C673" s="87" t="s">
        <v>224</v>
      </c>
      <c r="D673" s="623" t="str">
        <f>IF(CNGE_2024_M1_Secc1_Sub1!$D161="","",CNGE_2024_M1_Secc1_Sub1!$D161)</f>
        <v/>
      </c>
      <c r="E673" s="624"/>
      <c r="F673" s="625"/>
      <c r="G673" s="560"/>
      <c r="H673" s="561"/>
      <c r="I673" s="561"/>
      <c r="J673" s="562"/>
      <c r="K673" s="560"/>
      <c r="L673" s="561"/>
      <c r="M673" s="561"/>
      <c r="N673" s="562"/>
      <c r="O673" s="905"/>
      <c r="P673" s="906"/>
      <c r="Q673" s="905"/>
      <c r="R673" s="906"/>
      <c r="S673" s="560"/>
      <c r="T673" s="562"/>
      <c r="U673" s="905"/>
      <c r="V673" s="906"/>
      <c r="W673" s="905"/>
      <c r="X673" s="906"/>
      <c r="Y673" s="560"/>
      <c r="Z673" s="562"/>
      <c r="AA673" s="560"/>
      <c r="AB673" s="562"/>
      <c r="AC673" s="560"/>
      <c r="AD673" s="562"/>
      <c r="AG673" s="269">
        <f t="shared" si="131"/>
        <v>0</v>
      </c>
      <c r="AH673" s="410" t="b">
        <f t="shared" si="132"/>
        <v>0</v>
      </c>
      <c r="AI673" s="9" t="str">
        <f t="shared" si="133"/>
        <v/>
      </c>
      <c r="AJ673" s="410" t="b">
        <f t="shared" si="134"/>
        <v>0</v>
      </c>
      <c r="AK673" s="9" t="str">
        <f t="shared" si="135"/>
        <v/>
      </c>
      <c r="AL673" s="410" t="b">
        <f t="shared" si="136"/>
        <v>0</v>
      </c>
      <c r="AM673" s="433">
        <f t="shared" si="137"/>
        <v>0</v>
      </c>
      <c r="AN673" s="434">
        <f t="shared" si="138"/>
        <v>0</v>
      </c>
      <c r="AO673" s="433">
        <f t="shared" si="139"/>
        <v>0</v>
      </c>
      <c r="AP673" s="434">
        <f t="shared" si="140"/>
        <v>0</v>
      </c>
      <c r="AQ673" s="433">
        <f t="shared" si="141"/>
        <v>0</v>
      </c>
      <c r="AR673" s="434">
        <f t="shared" si="142"/>
        <v>0</v>
      </c>
      <c r="AS673" s="433">
        <f t="shared" si="143"/>
        <v>0</v>
      </c>
      <c r="AT673" s="434">
        <f t="shared" si="144"/>
        <v>0</v>
      </c>
      <c r="AU673" s="433">
        <f t="shared" si="145"/>
        <v>0</v>
      </c>
      <c r="AV673" s="434">
        <f t="shared" si="146"/>
        <v>0</v>
      </c>
      <c r="AW673" s="433">
        <f t="shared" si="147"/>
        <v>0</v>
      </c>
      <c r="AX673" s="434">
        <f t="shared" si="148"/>
        <v>0</v>
      </c>
      <c r="AY673" s="424">
        <f t="shared" si="149"/>
        <v>0</v>
      </c>
      <c r="AZ673" s="474">
        <f t="shared" si="150"/>
        <v>0</v>
      </c>
      <c r="BA673" s="424">
        <f t="shared" si="151"/>
        <v>0</v>
      </c>
      <c r="BB673" s="499">
        <f t="shared" si="152"/>
        <v>0</v>
      </c>
      <c r="BC673" s="371">
        <f t="shared" si="153"/>
        <v>0</v>
      </c>
      <c r="BD673" s="290">
        <f t="shared" si="154"/>
        <v>0</v>
      </c>
      <c r="BE673" s="291" t="str">
        <f>IF(BD673=0,"",
IF(SUM($BD$554:BD673)=1,BF673,
IF($BD$674&gt;SUM($BD$554:BD673),_xlfn.CONCAT(", ",BF673),
IF($BD$674=SUM($BD$554:BD673),_xlfn.CONCAT(" y ",BF673)))))</f>
        <v/>
      </c>
      <c r="BF673" s="231" t="s">
        <v>6331</v>
      </c>
    </row>
    <row r="674" spans="1:58" ht="15" customHeight="1">
      <c r="A674" s="81"/>
      <c r="B674" s="5"/>
      <c r="C674" s="130"/>
      <c r="D674" s="130"/>
      <c r="E674" s="130"/>
      <c r="F674" s="130"/>
      <c r="G674" s="130"/>
      <c r="H674" s="130"/>
      <c r="I674" s="130"/>
      <c r="J674" s="130"/>
      <c r="K674" s="130"/>
      <c r="L674" s="130"/>
      <c r="M674" s="130"/>
      <c r="N674" s="130"/>
      <c r="O674" s="130"/>
      <c r="P674" s="130"/>
      <c r="Q674" s="130"/>
      <c r="R674" s="130"/>
      <c r="S674" s="528"/>
      <c r="T674" s="528"/>
      <c r="U674" s="528"/>
      <c r="V674" s="528"/>
      <c r="W674" s="528"/>
      <c r="X674" s="528"/>
      <c r="Y674" s="528"/>
      <c r="Z674" s="528"/>
      <c r="AA674" s="528"/>
      <c r="AB674" s="528"/>
      <c r="AC674" s="528"/>
      <c r="AD674" s="528"/>
      <c r="AG674" s="271">
        <f>SUM(AG554:AG673)</f>
        <v>72</v>
      </c>
      <c r="AH674" s="273">
        <f>COUNTIF(AH554:AH673,TRUE)</f>
        <v>0</v>
      </c>
      <c r="AI674" s="9"/>
      <c r="AJ674" s="273">
        <f>COUNTIF(AJ554:AJ673,TRUE)</f>
        <v>0</v>
      </c>
      <c r="AK674" s="9"/>
      <c r="AL674" s="273">
        <f>COUNTIF(AL554:AL673,TRUE)</f>
        <v>0</v>
      </c>
      <c r="AN674" s="447">
        <f>SUM(AN554:AN673)</f>
        <v>0</v>
      </c>
      <c r="AP674" s="447">
        <f>SUM(AP554:AP673)</f>
        <v>0</v>
      </c>
      <c r="AR674" s="447">
        <f>SUM(AR554:AR673)</f>
        <v>0</v>
      </c>
      <c r="AT674" s="447">
        <f>SUM(AT554:AT673)</f>
        <v>0</v>
      </c>
      <c r="AV674" s="447">
        <f>SUM(AV554:AV673)</f>
        <v>0</v>
      </c>
      <c r="AX674" s="447">
        <f t="shared" ref="AX674:BD674" si="155">SUM(AX554:AX673)</f>
        <v>0</v>
      </c>
      <c r="AY674" s="498">
        <f t="shared" si="155"/>
        <v>0</v>
      </c>
      <c r="AZ674" s="475">
        <f t="shared" si="155"/>
        <v>0</v>
      </c>
      <c r="BA674" s="498">
        <f t="shared" si="155"/>
        <v>0</v>
      </c>
      <c r="BB674" s="497">
        <f t="shared" si="155"/>
        <v>0</v>
      </c>
      <c r="BC674" s="370">
        <f t="shared" si="155"/>
        <v>0</v>
      </c>
      <c r="BD674" s="292">
        <f t="shared" si="155"/>
        <v>72</v>
      </c>
      <c r="BE674" s="292" t="str">
        <f>IF(BD674=0,"",_xlfn.CONCAT(BE554:BE673))</f>
        <v>1, 2, 3, 4, 5, 6, 7, 8, 9, 10, 11, 12, 13, 14, 15, 16, 17, 18, 19, 20, 21, 22, 23, 24, 25, 26, 27, 28, 29, 30, 31, 32, 33, 34, 35, 36, 37, 38, 39, 40, 41, 42, 43, 44, 45, 46, 47, 48, 49, 50, 51, 52, 53, 54, 55, 56, 57, 58, 59, 60, 61, 62, 63, 64, 65, 66, 67, 68, 69, 70, 71 y 72</v>
      </c>
      <c r="BF674" s="293" t="str">
        <f>IF(BD674=0,"",
IF(BD674&gt;10,"Favor de ingresar toda la información requerida en la pregunta y/o verifique que no tenga información en celdas sombreadas",
IF(BD674=1,_xlfn.CONCAT("Favor de revisar la información capturada en el numeral ",BE674),_xlfn.CONCAT("Favor de revisar la información capturada en los numerales ",BE674))))</f>
        <v>Favor de ingresar toda la información requerida en la pregunta y/o verifique que no tenga información en celdas sombreadas</v>
      </c>
    </row>
    <row r="675" spans="1:58" ht="24" customHeight="1">
      <c r="A675" s="6"/>
      <c r="B675" s="5"/>
      <c r="C675" s="627" t="s">
        <v>270</v>
      </c>
      <c r="D675" s="627"/>
      <c r="E675" s="627"/>
      <c r="F675" s="627"/>
      <c r="G675" s="627"/>
      <c r="H675" s="627"/>
      <c r="I675" s="627"/>
      <c r="J675" s="627"/>
      <c r="K675" s="627"/>
      <c r="L675" s="627"/>
      <c r="M675" s="627"/>
      <c r="N675" s="627"/>
      <c r="O675" s="627"/>
      <c r="P675" s="627"/>
      <c r="Q675" s="627"/>
      <c r="R675" s="627"/>
      <c r="S675" s="627"/>
      <c r="T675" s="627"/>
      <c r="U675" s="627"/>
      <c r="V675" s="627"/>
      <c r="W675" s="627"/>
      <c r="X675" s="627"/>
      <c r="Y675" s="627"/>
      <c r="Z675" s="627"/>
      <c r="AA675" s="627"/>
      <c r="AB675" s="627"/>
      <c r="AC675" s="627"/>
      <c r="AD675" s="627"/>
      <c r="AL675" s="273">
        <f>SUM(AH674,AJ674,AL674)</f>
        <v>0</v>
      </c>
      <c r="AX675" s="477">
        <f>SUM(AN674,AP674,AR674,AT674,AV674,AX674)</f>
        <v>0</v>
      </c>
    </row>
    <row r="676" spans="1:58" ht="60" customHeight="1">
      <c r="A676" s="6"/>
      <c r="B676" s="5"/>
      <c r="C676" s="628"/>
      <c r="D676" s="628"/>
      <c r="E676" s="628"/>
      <c r="F676" s="628"/>
      <c r="G676" s="628"/>
      <c r="H676" s="628"/>
      <c r="I676" s="628"/>
      <c r="J676" s="628"/>
      <c r="K676" s="628"/>
      <c r="L676" s="628"/>
      <c r="M676" s="628"/>
      <c r="N676" s="628"/>
      <c r="O676" s="628"/>
      <c r="P676" s="628"/>
      <c r="Q676" s="628"/>
      <c r="R676" s="628"/>
      <c r="S676" s="628"/>
      <c r="T676" s="628"/>
      <c r="U676" s="628"/>
      <c r="V676" s="628"/>
      <c r="W676" s="628"/>
      <c r="X676" s="628"/>
      <c r="Y676" s="628"/>
      <c r="Z676" s="628"/>
      <c r="AA676" s="628"/>
      <c r="AB676" s="628"/>
      <c r="AC676" s="628"/>
      <c r="AD676" s="628"/>
    </row>
    <row r="677" spans="1:58" ht="15" customHeight="1">
      <c r="B677" s="704" t="str">
        <f>BF674</f>
        <v>Favor de ingresar toda la información requerida en la pregunta y/o verifique que no tenga información en celdas sombreadas</v>
      </c>
      <c r="C677" s="704"/>
      <c r="D677" s="704"/>
      <c r="E677" s="704"/>
      <c r="F677" s="704"/>
      <c r="G677" s="704"/>
      <c r="H677" s="704"/>
      <c r="I677" s="704"/>
      <c r="J677" s="704"/>
      <c r="K677" s="704"/>
      <c r="L677" s="704"/>
      <c r="M677" s="704"/>
      <c r="N677" s="704"/>
      <c r="O677" s="704"/>
      <c r="P677" s="704"/>
      <c r="Q677" s="704"/>
      <c r="R677" s="704"/>
      <c r="S677" s="704"/>
      <c r="T677" s="704"/>
      <c r="U677" s="704"/>
      <c r="V677" s="704"/>
      <c r="W677" s="704"/>
      <c r="X677" s="704"/>
      <c r="Y677" s="704"/>
      <c r="Z677" s="704"/>
      <c r="AA677" s="704"/>
      <c r="AB677" s="704"/>
      <c r="AC677" s="704"/>
      <c r="AD677" s="704"/>
    </row>
    <row r="678" spans="1:58" ht="15" customHeight="1">
      <c r="B678" s="873" t="str">
        <f>IF(BC674&gt;0,"Alerta: debido a que cuenta con registros NS, debe proporcionar una justificación en el area de comentarios al final de la pregunta","")</f>
        <v/>
      </c>
      <c r="C678" s="873"/>
      <c r="D678" s="873"/>
      <c r="E678" s="873"/>
      <c r="F678" s="873"/>
      <c r="G678" s="873"/>
      <c r="H678" s="873"/>
      <c r="I678" s="873"/>
      <c r="J678" s="873"/>
      <c r="K678" s="873"/>
      <c r="L678" s="873"/>
      <c r="M678" s="873"/>
      <c r="N678" s="873"/>
      <c r="O678" s="873"/>
      <c r="P678" s="873"/>
      <c r="Q678" s="873"/>
      <c r="R678" s="873"/>
      <c r="S678" s="873"/>
      <c r="T678" s="873"/>
      <c r="U678" s="873"/>
      <c r="V678" s="873"/>
      <c r="W678" s="873"/>
      <c r="X678" s="873"/>
      <c r="Y678" s="873"/>
      <c r="Z678" s="873"/>
      <c r="AA678" s="873"/>
      <c r="AB678" s="873"/>
      <c r="AC678" s="873"/>
      <c r="AD678" s="873"/>
    </row>
    <row r="679" spans="1:58" ht="15" customHeight="1">
      <c r="B679" s="657" t="str">
        <f>IF(AL675=0,"","El nombre debe registrarse en mayúsculas, sin comillas ni signos de acentuación, puntuación, paréntesis y abreviaturas")</f>
        <v/>
      </c>
      <c r="C679" s="657"/>
      <c r="D679" s="657"/>
      <c r="E679" s="657"/>
      <c r="F679" s="657"/>
      <c r="G679" s="657"/>
      <c r="H679" s="657"/>
      <c r="I679" s="657"/>
      <c r="J679" s="657"/>
      <c r="K679" s="657"/>
      <c r="L679" s="657"/>
      <c r="M679" s="657"/>
      <c r="N679" s="657"/>
      <c r="O679" s="657"/>
      <c r="P679" s="657"/>
      <c r="Q679" s="657"/>
      <c r="R679" s="657"/>
      <c r="S679" s="657"/>
      <c r="T679" s="657"/>
      <c r="U679" s="657"/>
      <c r="V679" s="657"/>
      <c r="W679" s="657"/>
      <c r="X679" s="657"/>
      <c r="Y679" s="657"/>
      <c r="Z679" s="657"/>
      <c r="AA679" s="657"/>
      <c r="AB679" s="657"/>
      <c r="AC679" s="657"/>
      <c r="AD679" s="657"/>
    </row>
    <row r="680" spans="1:58" ht="15" customHeight="1">
      <c r="B680" s="703" t="str">
        <f>IF(AZ674&gt;0,"Alerta: debe de proporcionar una justificación de acuerdo a lo establecido en la instrucción 4","")</f>
        <v/>
      </c>
      <c r="C680" s="703"/>
      <c r="D680" s="703"/>
      <c r="E680" s="703"/>
      <c r="F680" s="703"/>
      <c r="G680" s="703"/>
      <c r="H680" s="703"/>
      <c r="I680" s="703"/>
      <c r="J680" s="703"/>
      <c r="K680" s="703"/>
      <c r="L680" s="703"/>
      <c r="M680" s="703"/>
      <c r="N680" s="703"/>
      <c r="O680" s="703"/>
      <c r="P680" s="703"/>
      <c r="Q680" s="703"/>
      <c r="R680" s="703"/>
      <c r="S680" s="703"/>
      <c r="T680" s="703"/>
      <c r="U680" s="703"/>
      <c r="V680" s="703"/>
      <c r="W680" s="703"/>
      <c r="X680" s="703"/>
      <c r="Y680" s="703"/>
      <c r="Z680" s="703"/>
      <c r="AA680" s="703"/>
      <c r="AB680" s="703"/>
      <c r="AC680" s="703"/>
      <c r="AD680" s="703"/>
    </row>
    <row r="681" spans="1:58" ht="15" customHeight="1">
      <c r="B681" s="720" t="str">
        <f>IF(AX675&gt;0,"Favor de ingresar una fecha válida y/o verifique que el formato solicitado esté correcto","")</f>
        <v/>
      </c>
      <c r="C681" s="720"/>
      <c r="D681" s="720"/>
      <c r="E681" s="720"/>
      <c r="F681" s="720"/>
      <c r="G681" s="720"/>
      <c r="H681" s="720"/>
      <c r="I681" s="720"/>
      <c r="J681" s="720"/>
      <c r="K681" s="720"/>
      <c r="L681" s="720"/>
      <c r="M681" s="720"/>
      <c r="N681" s="720"/>
      <c r="O681" s="720"/>
      <c r="P681" s="720"/>
      <c r="Q681" s="720"/>
      <c r="R681" s="720"/>
      <c r="S681" s="720"/>
      <c r="T681" s="720"/>
      <c r="U681" s="720"/>
      <c r="V681" s="720"/>
      <c r="W681" s="720"/>
      <c r="X681" s="720"/>
      <c r="Y681" s="720"/>
      <c r="Z681" s="720"/>
      <c r="AA681" s="720"/>
      <c r="AB681" s="720"/>
      <c r="AC681" s="720"/>
      <c r="AD681" s="720"/>
    </row>
    <row r="682" spans="1:58" ht="15" customHeight="1"/>
  </sheetData>
  <sheetProtection algorithmName="SHA-512" hashValue="y4ruaMM9HKZo2lb9fpvejlmoVZmdkwH6eQAr0wgvMfwSB1Jr2au7hcNxutIqWHJrGFcJk5g+aIY6Yg6rWnd3bA==" saltValue="LyfnwNASg1DKGiAyNNOu+A==" spinCount="100000" sheet="1" objects="1" scenarios="1"/>
  <mergeCells count="2209">
    <mergeCell ref="AK44:AK45"/>
    <mergeCell ref="B47:AE47"/>
    <mergeCell ref="B145:AD145"/>
    <mergeCell ref="B146:AD146"/>
    <mergeCell ref="B147:AD147"/>
    <mergeCell ref="B148:AD148"/>
    <mergeCell ref="AY156:BA156"/>
    <mergeCell ref="BB156:BD156"/>
    <mergeCell ref="B282:AD282"/>
    <mergeCell ref="B283:AD283"/>
    <mergeCell ref="B284:AD284"/>
    <mergeCell ref="C38:AD38"/>
    <mergeCell ref="S300:X300"/>
    <mergeCell ref="Y300:AD300"/>
    <mergeCell ref="Y294:AD294"/>
    <mergeCell ref="S294:X294"/>
    <mergeCell ref="M294:R294"/>
    <mergeCell ref="M293:AD293"/>
    <mergeCell ref="C293:L294"/>
    <mergeCell ref="D295:L295"/>
    <mergeCell ref="D296:L296"/>
    <mergeCell ref="D297:L297"/>
    <mergeCell ref="D298:L298"/>
    <mergeCell ref="D299:L299"/>
    <mergeCell ref="M295:R295"/>
    <mergeCell ref="S295:X295"/>
    <mergeCell ref="Y295:AD295"/>
    <mergeCell ref="M296:R296"/>
    <mergeCell ref="S296:X296"/>
    <mergeCell ref="Y296:AD296"/>
    <mergeCell ref="M297:R297"/>
    <mergeCell ref="S297:X297"/>
    <mergeCell ref="Y297:AD297"/>
    <mergeCell ref="M298:R298"/>
    <mergeCell ref="S298:X298"/>
    <mergeCell ref="Y298:AD298"/>
    <mergeCell ref="M299:R299"/>
    <mergeCell ref="S299:X299"/>
    <mergeCell ref="Y299:AD299"/>
    <mergeCell ref="D271:R271"/>
    <mergeCell ref="D218:R218"/>
    <mergeCell ref="D272:R272"/>
    <mergeCell ref="D273:R273"/>
    <mergeCell ref="D520:O520"/>
    <mergeCell ref="P520:U520"/>
    <mergeCell ref="C322:AD322"/>
    <mergeCell ref="C36:AD36"/>
    <mergeCell ref="D511:O511"/>
    <mergeCell ref="P511:U511"/>
    <mergeCell ref="D512:O512"/>
    <mergeCell ref="P512:U512"/>
    <mergeCell ref="D513:O513"/>
    <mergeCell ref="P513:U513"/>
    <mergeCell ref="D514:O514"/>
    <mergeCell ref="P514:U514"/>
    <mergeCell ref="D515:O515"/>
    <mergeCell ref="P515:U515"/>
    <mergeCell ref="D516:O516"/>
    <mergeCell ref="P516:U516"/>
    <mergeCell ref="D517:O517"/>
    <mergeCell ref="P517:U517"/>
    <mergeCell ref="D518:O518"/>
    <mergeCell ref="P518:U518"/>
    <mergeCell ref="D519:O519"/>
    <mergeCell ref="P519:U519"/>
    <mergeCell ref="P502:U502"/>
    <mergeCell ref="D482:O482"/>
    <mergeCell ref="D509:O509"/>
    <mergeCell ref="P509:U509"/>
    <mergeCell ref="D510:O510"/>
    <mergeCell ref="P510:U510"/>
    <mergeCell ref="D486:O486"/>
    <mergeCell ref="P486:U486"/>
    <mergeCell ref="D487:O487"/>
    <mergeCell ref="P487:U487"/>
    <mergeCell ref="D488:O488"/>
    <mergeCell ref="P488:U488"/>
    <mergeCell ref="D489:O489"/>
    <mergeCell ref="P489:U489"/>
    <mergeCell ref="D490:O490"/>
    <mergeCell ref="P490:U490"/>
    <mergeCell ref="D491:O491"/>
    <mergeCell ref="P491:U491"/>
    <mergeCell ref="D492:O492"/>
    <mergeCell ref="P492:U492"/>
    <mergeCell ref="D493:O493"/>
    <mergeCell ref="P493:U493"/>
    <mergeCell ref="D494:O494"/>
    <mergeCell ref="P494:U494"/>
    <mergeCell ref="D500:O500"/>
    <mergeCell ref="P507:U507"/>
    <mergeCell ref="D508:O508"/>
    <mergeCell ref="P508:U508"/>
    <mergeCell ref="D462:O462"/>
    <mergeCell ref="D470:O470"/>
    <mergeCell ref="P470:U470"/>
    <mergeCell ref="D471:O471"/>
    <mergeCell ref="P471:U471"/>
    <mergeCell ref="D472:O472"/>
    <mergeCell ref="P472:U472"/>
    <mergeCell ref="D473:O473"/>
    <mergeCell ref="P473:U473"/>
    <mergeCell ref="D474:O474"/>
    <mergeCell ref="P474:U474"/>
    <mergeCell ref="D475:O475"/>
    <mergeCell ref="P475:U475"/>
    <mergeCell ref="D476:O476"/>
    <mergeCell ref="D503:O503"/>
    <mergeCell ref="P503:U503"/>
    <mergeCell ref="D504:O504"/>
    <mergeCell ref="P504:U504"/>
    <mergeCell ref="D498:O498"/>
    <mergeCell ref="P498:U498"/>
    <mergeCell ref="D499:O499"/>
    <mergeCell ref="P499:U499"/>
    <mergeCell ref="P480:U480"/>
    <mergeCell ref="D481:O481"/>
    <mergeCell ref="P481:U481"/>
    <mergeCell ref="D483:O483"/>
    <mergeCell ref="P483:U483"/>
    <mergeCell ref="D484:O484"/>
    <mergeCell ref="P484:U484"/>
    <mergeCell ref="D485:O485"/>
    <mergeCell ref="P485:U485"/>
    <mergeCell ref="D495:O495"/>
    <mergeCell ref="P456:U456"/>
    <mergeCell ref="P482:U482"/>
    <mergeCell ref="P500:U500"/>
    <mergeCell ref="D501:O501"/>
    <mergeCell ref="P501:U501"/>
    <mergeCell ref="D502:O502"/>
    <mergeCell ref="P495:U495"/>
    <mergeCell ref="D505:O505"/>
    <mergeCell ref="P505:U505"/>
    <mergeCell ref="D506:O506"/>
    <mergeCell ref="P506:U506"/>
    <mergeCell ref="D507:O507"/>
    <mergeCell ref="P454:U454"/>
    <mergeCell ref="D455:O455"/>
    <mergeCell ref="P455:U455"/>
    <mergeCell ref="D451:O451"/>
    <mergeCell ref="P451:U451"/>
    <mergeCell ref="D452:O452"/>
    <mergeCell ref="P452:U452"/>
    <mergeCell ref="D453:O453"/>
    <mergeCell ref="P453:U453"/>
    <mergeCell ref="D454:O454"/>
    <mergeCell ref="P468:U468"/>
    <mergeCell ref="D469:O469"/>
    <mergeCell ref="P469:U469"/>
    <mergeCell ref="D457:O457"/>
    <mergeCell ref="P457:U457"/>
    <mergeCell ref="D458:O458"/>
    <mergeCell ref="D460:O460"/>
    <mergeCell ref="P460:U460"/>
    <mergeCell ref="D461:O461"/>
    <mergeCell ref="P461:U461"/>
    <mergeCell ref="D427:O427"/>
    <mergeCell ref="P427:U427"/>
    <mergeCell ref="D428:O428"/>
    <mergeCell ref="P428:U428"/>
    <mergeCell ref="D429:O429"/>
    <mergeCell ref="P429:U429"/>
    <mergeCell ref="P440:U440"/>
    <mergeCell ref="D430:O430"/>
    <mergeCell ref="P430:U430"/>
    <mergeCell ref="D431:O431"/>
    <mergeCell ref="P431:U431"/>
    <mergeCell ref="D432:O432"/>
    <mergeCell ref="P432:U432"/>
    <mergeCell ref="D433:O433"/>
    <mergeCell ref="P433:U433"/>
    <mergeCell ref="D434:O434"/>
    <mergeCell ref="P434:U434"/>
    <mergeCell ref="D435:O435"/>
    <mergeCell ref="P435:U435"/>
    <mergeCell ref="D436:O436"/>
    <mergeCell ref="P436:U436"/>
    <mergeCell ref="D437:O437"/>
    <mergeCell ref="P404:U404"/>
    <mergeCell ref="D405:O405"/>
    <mergeCell ref="P405:U405"/>
    <mergeCell ref="D406:O406"/>
    <mergeCell ref="P406:U406"/>
    <mergeCell ref="D407:O407"/>
    <mergeCell ref="P407:U407"/>
    <mergeCell ref="D408:O408"/>
    <mergeCell ref="P408:U408"/>
    <mergeCell ref="D409:O409"/>
    <mergeCell ref="P409:U409"/>
    <mergeCell ref="D410:O410"/>
    <mergeCell ref="P410:U410"/>
    <mergeCell ref="D411:O411"/>
    <mergeCell ref="P411:U411"/>
    <mergeCell ref="D412:O412"/>
    <mergeCell ref="P412:U412"/>
    <mergeCell ref="Q671:R671"/>
    <mergeCell ref="S671:T671"/>
    <mergeCell ref="U671:V671"/>
    <mergeCell ref="W671:X671"/>
    <mergeCell ref="Y671:Z671"/>
    <mergeCell ref="AA671:AB671"/>
    <mergeCell ref="AC671:AD671"/>
    <mergeCell ref="C675:AD675"/>
    <mergeCell ref="C676:AD676"/>
    <mergeCell ref="D672:F672"/>
    <mergeCell ref="G672:J672"/>
    <mergeCell ref="K672:N672"/>
    <mergeCell ref="O672:P672"/>
    <mergeCell ref="Q672:R672"/>
    <mergeCell ref="S672:T672"/>
    <mergeCell ref="U672:V672"/>
    <mergeCell ref="W672:X672"/>
    <mergeCell ref="Y672:Z672"/>
    <mergeCell ref="AA672:AB672"/>
    <mergeCell ref="AC672:AD672"/>
    <mergeCell ref="D673:F673"/>
    <mergeCell ref="G673:J673"/>
    <mergeCell ref="K673:N673"/>
    <mergeCell ref="O673:P673"/>
    <mergeCell ref="Q673:R673"/>
    <mergeCell ref="S673:T673"/>
    <mergeCell ref="U673:V673"/>
    <mergeCell ref="W673:X673"/>
    <mergeCell ref="Y673:Z673"/>
    <mergeCell ref="AA673:AB673"/>
    <mergeCell ref="AC673:AD673"/>
    <mergeCell ref="D671:F671"/>
    <mergeCell ref="AC669:AD669"/>
    <mergeCell ref="D670:F670"/>
    <mergeCell ref="G670:J670"/>
    <mergeCell ref="K670:N670"/>
    <mergeCell ref="O670:P670"/>
    <mergeCell ref="Q670:R670"/>
    <mergeCell ref="S670:T670"/>
    <mergeCell ref="U670:V670"/>
    <mergeCell ref="W670:X670"/>
    <mergeCell ref="Y670:Z670"/>
    <mergeCell ref="AA670:AB670"/>
    <mergeCell ref="AC670:AD670"/>
    <mergeCell ref="C13:AD13"/>
    <mergeCell ref="D669:F669"/>
    <mergeCell ref="G669:J669"/>
    <mergeCell ref="K669:N669"/>
    <mergeCell ref="D665:F665"/>
    <mergeCell ref="G665:J665"/>
    <mergeCell ref="K665:N665"/>
    <mergeCell ref="O665:P665"/>
    <mergeCell ref="Q665:R665"/>
    <mergeCell ref="S665:T665"/>
    <mergeCell ref="U665:V665"/>
    <mergeCell ref="W665:X665"/>
    <mergeCell ref="Y665:Z665"/>
    <mergeCell ref="AA665:AB665"/>
    <mergeCell ref="AC665:AD665"/>
    <mergeCell ref="D666:F666"/>
    <mergeCell ref="C120:J121"/>
    <mergeCell ref="D140:J140"/>
    <mergeCell ref="D122:J122"/>
    <mergeCell ref="D123:J123"/>
    <mergeCell ref="G671:J671"/>
    <mergeCell ref="K671:N671"/>
    <mergeCell ref="O671:P671"/>
    <mergeCell ref="D667:F667"/>
    <mergeCell ref="G667:J667"/>
    <mergeCell ref="K667:N667"/>
    <mergeCell ref="O667:P667"/>
    <mergeCell ref="Q667:R667"/>
    <mergeCell ref="S667:T667"/>
    <mergeCell ref="U667:V667"/>
    <mergeCell ref="W667:X667"/>
    <mergeCell ref="Y667:Z667"/>
    <mergeCell ref="AA667:AB667"/>
    <mergeCell ref="AC667:AD667"/>
    <mergeCell ref="D668:F668"/>
    <mergeCell ref="G668:J668"/>
    <mergeCell ref="K668:N668"/>
    <mergeCell ref="O668:P668"/>
    <mergeCell ref="Q668:R668"/>
    <mergeCell ref="S668:T668"/>
    <mergeCell ref="U668:V668"/>
    <mergeCell ref="W668:X668"/>
    <mergeCell ref="Y668:Z668"/>
    <mergeCell ref="AA668:AB668"/>
    <mergeCell ref="AC668:AD668"/>
    <mergeCell ref="O669:P669"/>
    <mergeCell ref="Q669:R669"/>
    <mergeCell ref="S669:T669"/>
    <mergeCell ref="U669:V669"/>
    <mergeCell ref="W669:X669"/>
    <mergeCell ref="Y669:Z669"/>
    <mergeCell ref="AA669:AB669"/>
    <mergeCell ref="G666:J666"/>
    <mergeCell ref="K666:N666"/>
    <mergeCell ref="O666:P666"/>
    <mergeCell ref="Q666:R666"/>
    <mergeCell ref="S666:T666"/>
    <mergeCell ref="U666:V666"/>
    <mergeCell ref="W666:X666"/>
    <mergeCell ref="Y666:Z666"/>
    <mergeCell ref="AA666:AB666"/>
    <mergeCell ref="AC666:AD666"/>
    <mergeCell ref="D663:F663"/>
    <mergeCell ref="G663:J663"/>
    <mergeCell ref="K663:N663"/>
    <mergeCell ref="O663:P663"/>
    <mergeCell ref="Q663:R663"/>
    <mergeCell ref="S663:T663"/>
    <mergeCell ref="U663:V663"/>
    <mergeCell ref="W663:X663"/>
    <mergeCell ref="Y663:Z663"/>
    <mergeCell ref="AA663:AB663"/>
    <mergeCell ref="AC663:AD663"/>
    <mergeCell ref="D664:F664"/>
    <mergeCell ref="G664:J664"/>
    <mergeCell ref="K664:N664"/>
    <mergeCell ref="O664:P664"/>
    <mergeCell ref="Q664:R664"/>
    <mergeCell ref="S664:T664"/>
    <mergeCell ref="U664:V664"/>
    <mergeCell ref="W664:X664"/>
    <mergeCell ref="Y664:Z664"/>
    <mergeCell ref="AA664:AB664"/>
    <mergeCell ref="AC664:AD664"/>
    <mergeCell ref="D661:F661"/>
    <mergeCell ref="G661:J661"/>
    <mergeCell ref="K661:N661"/>
    <mergeCell ref="O661:P661"/>
    <mergeCell ref="Q661:R661"/>
    <mergeCell ref="S661:T661"/>
    <mergeCell ref="U661:V661"/>
    <mergeCell ref="W661:X661"/>
    <mergeCell ref="Y661:Z661"/>
    <mergeCell ref="AA661:AB661"/>
    <mergeCell ref="AC661:AD661"/>
    <mergeCell ref="D662:F662"/>
    <mergeCell ref="G662:J662"/>
    <mergeCell ref="K662:N662"/>
    <mergeCell ref="O662:P662"/>
    <mergeCell ref="Q662:R662"/>
    <mergeCell ref="S662:T662"/>
    <mergeCell ref="U662:V662"/>
    <mergeCell ref="W662:X662"/>
    <mergeCell ref="Y662:Z662"/>
    <mergeCell ref="AA662:AB662"/>
    <mergeCell ref="AC662:AD662"/>
    <mergeCell ref="D659:F659"/>
    <mergeCell ref="G659:J659"/>
    <mergeCell ref="K659:N659"/>
    <mergeCell ref="O659:P659"/>
    <mergeCell ref="Q659:R659"/>
    <mergeCell ref="S659:T659"/>
    <mergeCell ref="U659:V659"/>
    <mergeCell ref="W659:X659"/>
    <mergeCell ref="Y659:Z659"/>
    <mergeCell ref="AA659:AB659"/>
    <mergeCell ref="AC659:AD659"/>
    <mergeCell ref="D660:F660"/>
    <mergeCell ref="G660:J660"/>
    <mergeCell ref="K660:N660"/>
    <mergeCell ref="O660:P660"/>
    <mergeCell ref="Q660:R660"/>
    <mergeCell ref="S660:T660"/>
    <mergeCell ref="U660:V660"/>
    <mergeCell ref="W660:X660"/>
    <mergeCell ref="Y660:Z660"/>
    <mergeCell ref="AA660:AB660"/>
    <mergeCell ref="AC660:AD660"/>
    <mergeCell ref="D657:F657"/>
    <mergeCell ref="G657:J657"/>
    <mergeCell ref="K657:N657"/>
    <mergeCell ref="O657:P657"/>
    <mergeCell ref="Q657:R657"/>
    <mergeCell ref="S657:T657"/>
    <mergeCell ref="U657:V657"/>
    <mergeCell ref="W657:X657"/>
    <mergeCell ref="Y657:Z657"/>
    <mergeCell ref="AA657:AB657"/>
    <mergeCell ref="AC657:AD657"/>
    <mergeCell ref="D658:F658"/>
    <mergeCell ref="G658:J658"/>
    <mergeCell ref="K658:N658"/>
    <mergeCell ref="O658:P658"/>
    <mergeCell ref="Q658:R658"/>
    <mergeCell ref="S658:T658"/>
    <mergeCell ref="U658:V658"/>
    <mergeCell ref="W658:X658"/>
    <mergeCell ref="Y658:Z658"/>
    <mergeCell ref="AA658:AB658"/>
    <mergeCell ref="AC658:AD658"/>
    <mergeCell ref="D655:F655"/>
    <mergeCell ref="G655:J655"/>
    <mergeCell ref="K655:N655"/>
    <mergeCell ref="O655:P655"/>
    <mergeCell ref="Q655:R655"/>
    <mergeCell ref="S655:T655"/>
    <mergeCell ref="U655:V655"/>
    <mergeCell ref="W655:X655"/>
    <mergeCell ref="Y655:Z655"/>
    <mergeCell ref="AA655:AB655"/>
    <mergeCell ref="AC655:AD655"/>
    <mergeCell ref="D656:F656"/>
    <mergeCell ref="G656:J656"/>
    <mergeCell ref="K656:N656"/>
    <mergeCell ref="O656:P656"/>
    <mergeCell ref="Q656:R656"/>
    <mergeCell ref="S656:T656"/>
    <mergeCell ref="U656:V656"/>
    <mergeCell ref="W656:X656"/>
    <mergeCell ref="Y656:Z656"/>
    <mergeCell ref="AA656:AB656"/>
    <mergeCell ref="AC656:AD656"/>
    <mergeCell ref="D653:F653"/>
    <mergeCell ref="G653:J653"/>
    <mergeCell ref="K653:N653"/>
    <mergeCell ref="O653:P653"/>
    <mergeCell ref="Q653:R653"/>
    <mergeCell ref="S653:T653"/>
    <mergeCell ref="U653:V653"/>
    <mergeCell ref="W653:X653"/>
    <mergeCell ref="Y653:Z653"/>
    <mergeCell ref="AA653:AB653"/>
    <mergeCell ref="AC653:AD653"/>
    <mergeCell ref="D654:F654"/>
    <mergeCell ref="G654:J654"/>
    <mergeCell ref="K654:N654"/>
    <mergeCell ref="O654:P654"/>
    <mergeCell ref="Q654:R654"/>
    <mergeCell ref="S654:T654"/>
    <mergeCell ref="U654:V654"/>
    <mergeCell ref="W654:X654"/>
    <mergeCell ref="Y654:Z654"/>
    <mergeCell ref="AA654:AB654"/>
    <mergeCell ref="AC654:AD654"/>
    <mergeCell ref="D651:F651"/>
    <mergeCell ref="G651:J651"/>
    <mergeCell ref="K651:N651"/>
    <mergeCell ref="O651:P651"/>
    <mergeCell ref="Q651:R651"/>
    <mergeCell ref="S651:T651"/>
    <mergeCell ref="U651:V651"/>
    <mergeCell ref="W651:X651"/>
    <mergeCell ref="Y651:Z651"/>
    <mergeCell ref="AA651:AB651"/>
    <mergeCell ref="AC651:AD651"/>
    <mergeCell ref="D652:F652"/>
    <mergeCell ref="G652:J652"/>
    <mergeCell ref="K652:N652"/>
    <mergeCell ref="O652:P652"/>
    <mergeCell ref="Q652:R652"/>
    <mergeCell ref="S652:T652"/>
    <mergeCell ref="U652:V652"/>
    <mergeCell ref="W652:X652"/>
    <mergeCell ref="Y652:Z652"/>
    <mergeCell ref="AA652:AB652"/>
    <mergeCell ref="AC652:AD652"/>
    <mergeCell ref="D649:F649"/>
    <mergeCell ref="G649:J649"/>
    <mergeCell ref="K649:N649"/>
    <mergeCell ref="O649:P649"/>
    <mergeCell ref="Q649:R649"/>
    <mergeCell ref="S649:T649"/>
    <mergeCell ref="U649:V649"/>
    <mergeCell ref="W649:X649"/>
    <mergeCell ref="Y649:Z649"/>
    <mergeCell ref="AA649:AB649"/>
    <mergeCell ref="AC649:AD649"/>
    <mergeCell ref="D650:F650"/>
    <mergeCell ref="G650:J650"/>
    <mergeCell ref="K650:N650"/>
    <mergeCell ref="O650:P650"/>
    <mergeCell ref="Q650:R650"/>
    <mergeCell ref="S650:T650"/>
    <mergeCell ref="U650:V650"/>
    <mergeCell ref="W650:X650"/>
    <mergeCell ref="Y650:Z650"/>
    <mergeCell ref="AA650:AB650"/>
    <mergeCell ref="AC650:AD650"/>
    <mergeCell ref="D647:F647"/>
    <mergeCell ref="G647:J647"/>
    <mergeCell ref="K647:N647"/>
    <mergeCell ref="O647:P647"/>
    <mergeCell ref="Q647:R647"/>
    <mergeCell ref="S647:T647"/>
    <mergeCell ref="U647:V647"/>
    <mergeCell ref="W647:X647"/>
    <mergeCell ref="Y647:Z647"/>
    <mergeCell ref="AA647:AB647"/>
    <mergeCell ref="AC647:AD647"/>
    <mergeCell ref="D648:F648"/>
    <mergeCell ref="G648:J648"/>
    <mergeCell ref="K648:N648"/>
    <mergeCell ref="O648:P648"/>
    <mergeCell ref="Q648:R648"/>
    <mergeCell ref="S648:T648"/>
    <mergeCell ref="U648:V648"/>
    <mergeCell ref="W648:X648"/>
    <mergeCell ref="Y648:Z648"/>
    <mergeCell ref="AA648:AB648"/>
    <mergeCell ref="AC648:AD648"/>
    <mergeCell ref="D645:F645"/>
    <mergeCell ref="G645:J645"/>
    <mergeCell ref="K645:N645"/>
    <mergeCell ref="O645:P645"/>
    <mergeCell ref="Q645:R645"/>
    <mergeCell ref="S645:T645"/>
    <mergeCell ref="U645:V645"/>
    <mergeCell ref="W645:X645"/>
    <mergeCell ref="Y645:Z645"/>
    <mergeCell ref="AA645:AB645"/>
    <mergeCell ref="AC645:AD645"/>
    <mergeCell ref="D646:F646"/>
    <mergeCell ref="G646:J646"/>
    <mergeCell ref="K646:N646"/>
    <mergeCell ref="O646:P646"/>
    <mergeCell ref="Q646:R646"/>
    <mergeCell ref="S646:T646"/>
    <mergeCell ref="U646:V646"/>
    <mergeCell ref="W646:X646"/>
    <mergeCell ref="Y646:Z646"/>
    <mergeCell ref="AA646:AB646"/>
    <mergeCell ref="AC646:AD646"/>
    <mergeCell ref="D643:F643"/>
    <mergeCell ref="G643:J643"/>
    <mergeCell ref="K643:N643"/>
    <mergeCell ref="O643:P643"/>
    <mergeCell ref="Q643:R643"/>
    <mergeCell ref="S643:T643"/>
    <mergeCell ref="U643:V643"/>
    <mergeCell ref="W643:X643"/>
    <mergeCell ref="Y643:Z643"/>
    <mergeCell ref="AA643:AB643"/>
    <mergeCell ref="AC643:AD643"/>
    <mergeCell ref="D644:F644"/>
    <mergeCell ref="G644:J644"/>
    <mergeCell ref="K644:N644"/>
    <mergeCell ref="O644:P644"/>
    <mergeCell ref="Q644:R644"/>
    <mergeCell ref="S644:T644"/>
    <mergeCell ref="U644:V644"/>
    <mergeCell ref="W644:X644"/>
    <mergeCell ref="Y644:Z644"/>
    <mergeCell ref="AA644:AB644"/>
    <mergeCell ref="AC644:AD644"/>
    <mergeCell ref="D641:F641"/>
    <mergeCell ref="G641:J641"/>
    <mergeCell ref="K641:N641"/>
    <mergeCell ref="O641:P641"/>
    <mergeCell ref="Q641:R641"/>
    <mergeCell ref="S641:T641"/>
    <mergeCell ref="U641:V641"/>
    <mergeCell ref="W641:X641"/>
    <mergeCell ref="Y641:Z641"/>
    <mergeCell ref="AA641:AB641"/>
    <mergeCell ref="AC641:AD641"/>
    <mergeCell ref="D642:F642"/>
    <mergeCell ref="G642:J642"/>
    <mergeCell ref="K642:N642"/>
    <mergeCell ref="O642:P642"/>
    <mergeCell ref="Q642:R642"/>
    <mergeCell ref="S642:T642"/>
    <mergeCell ref="U642:V642"/>
    <mergeCell ref="W642:X642"/>
    <mergeCell ref="Y642:Z642"/>
    <mergeCell ref="AA642:AB642"/>
    <mergeCell ref="AC642:AD642"/>
    <mergeCell ref="D639:F639"/>
    <mergeCell ref="G639:J639"/>
    <mergeCell ref="K639:N639"/>
    <mergeCell ref="O639:P639"/>
    <mergeCell ref="Q639:R639"/>
    <mergeCell ref="S639:T639"/>
    <mergeCell ref="U639:V639"/>
    <mergeCell ref="W639:X639"/>
    <mergeCell ref="Y639:Z639"/>
    <mergeCell ref="AA639:AB639"/>
    <mergeCell ref="AC639:AD639"/>
    <mergeCell ref="D640:F640"/>
    <mergeCell ref="G640:J640"/>
    <mergeCell ref="K640:N640"/>
    <mergeCell ref="O640:P640"/>
    <mergeCell ref="Q640:R640"/>
    <mergeCell ref="S640:T640"/>
    <mergeCell ref="U640:V640"/>
    <mergeCell ref="W640:X640"/>
    <mergeCell ref="Y640:Z640"/>
    <mergeCell ref="AA640:AB640"/>
    <mergeCell ref="AC640:AD640"/>
    <mergeCell ref="D637:F637"/>
    <mergeCell ref="G637:J637"/>
    <mergeCell ref="K637:N637"/>
    <mergeCell ref="O637:P637"/>
    <mergeCell ref="Q637:R637"/>
    <mergeCell ref="S637:T637"/>
    <mergeCell ref="U637:V637"/>
    <mergeCell ref="W637:X637"/>
    <mergeCell ref="Y637:Z637"/>
    <mergeCell ref="AA637:AB637"/>
    <mergeCell ref="AC637:AD637"/>
    <mergeCell ref="D638:F638"/>
    <mergeCell ref="G638:J638"/>
    <mergeCell ref="K638:N638"/>
    <mergeCell ref="O638:P638"/>
    <mergeCell ref="Q638:R638"/>
    <mergeCell ref="S638:T638"/>
    <mergeCell ref="U638:V638"/>
    <mergeCell ref="W638:X638"/>
    <mergeCell ref="Y638:Z638"/>
    <mergeCell ref="AA638:AB638"/>
    <mergeCell ref="AC638:AD638"/>
    <mergeCell ref="D635:F635"/>
    <mergeCell ref="G635:J635"/>
    <mergeCell ref="K635:N635"/>
    <mergeCell ref="O635:P635"/>
    <mergeCell ref="Q635:R635"/>
    <mergeCell ref="S635:T635"/>
    <mergeCell ref="U635:V635"/>
    <mergeCell ref="W635:X635"/>
    <mergeCell ref="Y635:Z635"/>
    <mergeCell ref="AA635:AB635"/>
    <mergeCell ref="AC635:AD635"/>
    <mergeCell ref="D636:F636"/>
    <mergeCell ref="G636:J636"/>
    <mergeCell ref="K636:N636"/>
    <mergeCell ref="O636:P636"/>
    <mergeCell ref="Q636:R636"/>
    <mergeCell ref="S636:T636"/>
    <mergeCell ref="U636:V636"/>
    <mergeCell ref="W636:X636"/>
    <mergeCell ref="Y636:Z636"/>
    <mergeCell ref="AA636:AB636"/>
    <mergeCell ref="AC636:AD636"/>
    <mergeCell ref="D633:F633"/>
    <mergeCell ref="G633:J633"/>
    <mergeCell ref="K633:N633"/>
    <mergeCell ref="O633:P633"/>
    <mergeCell ref="Q633:R633"/>
    <mergeCell ref="S633:T633"/>
    <mergeCell ref="U633:V633"/>
    <mergeCell ref="W633:X633"/>
    <mergeCell ref="Y633:Z633"/>
    <mergeCell ref="AA633:AB633"/>
    <mergeCell ref="AC633:AD633"/>
    <mergeCell ref="D634:F634"/>
    <mergeCell ref="G634:J634"/>
    <mergeCell ref="K634:N634"/>
    <mergeCell ref="O634:P634"/>
    <mergeCell ref="Q634:R634"/>
    <mergeCell ref="S634:T634"/>
    <mergeCell ref="U634:V634"/>
    <mergeCell ref="W634:X634"/>
    <mergeCell ref="Y634:Z634"/>
    <mergeCell ref="AA634:AB634"/>
    <mergeCell ref="AC634:AD634"/>
    <mergeCell ref="D631:F631"/>
    <mergeCell ref="G631:J631"/>
    <mergeCell ref="K631:N631"/>
    <mergeCell ref="O631:P631"/>
    <mergeCell ref="Q631:R631"/>
    <mergeCell ref="S631:T631"/>
    <mergeCell ref="U631:V631"/>
    <mergeCell ref="W631:X631"/>
    <mergeCell ref="Y631:Z631"/>
    <mergeCell ref="AA631:AB631"/>
    <mergeCell ref="AC631:AD631"/>
    <mergeCell ref="D632:F632"/>
    <mergeCell ref="G632:J632"/>
    <mergeCell ref="K632:N632"/>
    <mergeCell ref="O632:P632"/>
    <mergeCell ref="Q632:R632"/>
    <mergeCell ref="S632:T632"/>
    <mergeCell ref="U632:V632"/>
    <mergeCell ref="W632:X632"/>
    <mergeCell ref="Y632:Z632"/>
    <mergeCell ref="AA632:AB632"/>
    <mergeCell ref="AC632:AD632"/>
    <mergeCell ref="D629:F629"/>
    <mergeCell ref="G629:J629"/>
    <mergeCell ref="K629:N629"/>
    <mergeCell ref="O629:P629"/>
    <mergeCell ref="Q629:R629"/>
    <mergeCell ref="S629:T629"/>
    <mergeCell ref="U629:V629"/>
    <mergeCell ref="W629:X629"/>
    <mergeCell ref="Y629:Z629"/>
    <mergeCell ref="AA629:AB629"/>
    <mergeCell ref="AC629:AD629"/>
    <mergeCell ref="D630:F630"/>
    <mergeCell ref="G630:J630"/>
    <mergeCell ref="K630:N630"/>
    <mergeCell ref="O630:P630"/>
    <mergeCell ref="Q630:R630"/>
    <mergeCell ref="S630:T630"/>
    <mergeCell ref="U630:V630"/>
    <mergeCell ref="W630:X630"/>
    <mergeCell ref="Y630:Z630"/>
    <mergeCell ref="AA630:AB630"/>
    <mergeCell ref="AC630:AD630"/>
    <mergeCell ref="D627:F627"/>
    <mergeCell ref="G627:J627"/>
    <mergeCell ref="K627:N627"/>
    <mergeCell ref="O627:P627"/>
    <mergeCell ref="Q627:R627"/>
    <mergeCell ref="S627:T627"/>
    <mergeCell ref="U627:V627"/>
    <mergeCell ref="W627:X627"/>
    <mergeCell ref="Y627:Z627"/>
    <mergeCell ref="AA627:AB627"/>
    <mergeCell ref="AC627:AD627"/>
    <mergeCell ref="D628:F628"/>
    <mergeCell ref="G628:J628"/>
    <mergeCell ref="K628:N628"/>
    <mergeCell ref="O628:P628"/>
    <mergeCell ref="Q628:R628"/>
    <mergeCell ref="S628:T628"/>
    <mergeCell ref="U628:V628"/>
    <mergeCell ref="W628:X628"/>
    <mergeCell ref="Y628:Z628"/>
    <mergeCell ref="AA628:AB628"/>
    <mergeCell ref="AC628:AD628"/>
    <mergeCell ref="D625:F625"/>
    <mergeCell ref="G625:J625"/>
    <mergeCell ref="K625:N625"/>
    <mergeCell ref="O625:P625"/>
    <mergeCell ref="Q625:R625"/>
    <mergeCell ref="S625:T625"/>
    <mergeCell ref="U625:V625"/>
    <mergeCell ref="W625:X625"/>
    <mergeCell ref="Y625:Z625"/>
    <mergeCell ref="AA625:AB625"/>
    <mergeCell ref="AC625:AD625"/>
    <mergeCell ref="D626:F626"/>
    <mergeCell ref="G626:J626"/>
    <mergeCell ref="K626:N626"/>
    <mergeCell ref="O626:P626"/>
    <mergeCell ref="Q626:R626"/>
    <mergeCell ref="S626:T626"/>
    <mergeCell ref="U626:V626"/>
    <mergeCell ref="W626:X626"/>
    <mergeCell ref="Y626:Z626"/>
    <mergeCell ref="AA626:AB626"/>
    <mergeCell ref="AC626:AD626"/>
    <mergeCell ref="D623:F623"/>
    <mergeCell ref="G623:J623"/>
    <mergeCell ref="K623:N623"/>
    <mergeCell ref="O623:P623"/>
    <mergeCell ref="Q623:R623"/>
    <mergeCell ref="S623:T623"/>
    <mergeCell ref="U623:V623"/>
    <mergeCell ref="W623:X623"/>
    <mergeCell ref="Y623:Z623"/>
    <mergeCell ref="AA623:AB623"/>
    <mergeCell ref="AC623:AD623"/>
    <mergeCell ref="D624:F624"/>
    <mergeCell ref="G624:J624"/>
    <mergeCell ref="K624:N624"/>
    <mergeCell ref="O624:P624"/>
    <mergeCell ref="Q624:R624"/>
    <mergeCell ref="S624:T624"/>
    <mergeCell ref="U624:V624"/>
    <mergeCell ref="W624:X624"/>
    <mergeCell ref="Y624:Z624"/>
    <mergeCell ref="AA624:AB624"/>
    <mergeCell ref="AC624:AD624"/>
    <mergeCell ref="D621:F621"/>
    <mergeCell ref="G621:J621"/>
    <mergeCell ref="K621:N621"/>
    <mergeCell ref="O621:P621"/>
    <mergeCell ref="Q621:R621"/>
    <mergeCell ref="S621:T621"/>
    <mergeCell ref="U621:V621"/>
    <mergeCell ref="W621:X621"/>
    <mergeCell ref="Y621:Z621"/>
    <mergeCell ref="AA621:AB621"/>
    <mergeCell ref="AC621:AD621"/>
    <mergeCell ref="D622:F622"/>
    <mergeCell ref="G622:J622"/>
    <mergeCell ref="K622:N622"/>
    <mergeCell ref="O622:P622"/>
    <mergeCell ref="Q622:R622"/>
    <mergeCell ref="S622:T622"/>
    <mergeCell ref="U622:V622"/>
    <mergeCell ref="W622:X622"/>
    <mergeCell ref="Y622:Z622"/>
    <mergeCell ref="AA622:AB622"/>
    <mergeCell ref="AC622:AD622"/>
    <mergeCell ref="D619:F619"/>
    <mergeCell ref="G619:J619"/>
    <mergeCell ref="K619:N619"/>
    <mergeCell ref="O619:P619"/>
    <mergeCell ref="Q619:R619"/>
    <mergeCell ref="S619:T619"/>
    <mergeCell ref="U619:V619"/>
    <mergeCell ref="W619:X619"/>
    <mergeCell ref="Y619:Z619"/>
    <mergeCell ref="AA619:AB619"/>
    <mergeCell ref="AC619:AD619"/>
    <mergeCell ref="D620:F620"/>
    <mergeCell ref="G620:J620"/>
    <mergeCell ref="K620:N620"/>
    <mergeCell ref="O620:P620"/>
    <mergeCell ref="Q620:R620"/>
    <mergeCell ref="S620:T620"/>
    <mergeCell ref="U620:V620"/>
    <mergeCell ref="W620:X620"/>
    <mergeCell ref="Y620:Z620"/>
    <mergeCell ref="AA620:AB620"/>
    <mergeCell ref="AC620:AD620"/>
    <mergeCell ref="D617:F617"/>
    <mergeCell ref="G617:J617"/>
    <mergeCell ref="K617:N617"/>
    <mergeCell ref="O617:P617"/>
    <mergeCell ref="Q617:R617"/>
    <mergeCell ref="S617:T617"/>
    <mergeCell ref="U617:V617"/>
    <mergeCell ref="W617:X617"/>
    <mergeCell ref="Y617:Z617"/>
    <mergeCell ref="AA617:AB617"/>
    <mergeCell ref="AC617:AD617"/>
    <mergeCell ref="D618:F618"/>
    <mergeCell ref="G618:J618"/>
    <mergeCell ref="K618:N618"/>
    <mergeCell ref="O618:P618"/>
    <mergeCell ref="Q618:R618"/>
    <mergeCell ref="S618:T618"/>
    <mergeCell ref="U618:V618"/>
    <mergeCell ref="W618:X618"/>
    <mergeCell ref="Y618:Z618"/>
    <mergeCell ref="AA618:AB618"/>
    <mergeCell ref="AC618:AD618"/>
    <mergeCell ref="D615:F615"/>
    <mergeCell ref="G615:J615"/>
    <mergeCell ref="K615:N615"/>
    <mergeCell ref="O615:P615"/>
    <mergeCell ref="Q615:R615"/>
    <mergeCell ref="S615:T615"/>
    <mergeCell ref="U615:V615"/>
    <mergeCell ref="W615:X615"/>
    <mergeCell ref="Y615:Z615"/>
    <mergeCell ref="AA615:AB615"/>
    <mergeCell ref="AC615:AD615"/>
    <mergeCell ref="D616:F616"/>
    <mergeCell ref="G616:J616"/>
    <mergeCell ref="K616:N616"/>
    <mergeCell ref="O616:P616"/>
    <mergeCell ref="Q616:R616"/>
    <mergeCell ref="S616:T616"/>
    <mergeCell ref="U616:V616"/>
    <mergeCell ref="W616:X616"/>
    <mergeCell ref="Y616:Z616"/>
    <mergeCell ref="AA616:AB616"/>
    <mergeCell ref="AC616:AD616"/>
    <mergeCell ref="D613:F613"/>
    <mergeCell ref="G613:J613"/>
    <mergeCell ref="K613:N613"/>
    <mergeCell ref="O613:P613"/>
    <mergeCell ref="Q613:R613"/>
    <mergeCell ref="S613:T613"/>
    <mergeCell ref="U613:V613"/>
    <mergeCell ref="W613:X613"/>
    <mergeCell ref="Y613:Z613"/>
    <mergeCell ref="AA613:AB613"/>
    <mergeCell ref="AC613:AD613"/>
    <mergeCell ref="D614:F614"/>
    <mergeCell ref="G614:J614"/>
    <mergeCell ref="K614:N614"/>
    <mergeCell ref="O614:P614"/>
    <mergeCell ref="Q614:R614"/>
    <mergeCell ref="S614:T614"/>
    <mergeCell ref="U614:V614"/>
    <mergeCell ref="W614:X614"/>
    <mergeCell ref="Y614:Z614"/>
    <mergeCell ref="AA614:AB614"/>
    <mergeCell ref="AC614:AD614"/>
    <mergeCell ref="D611:F611"/>
    <mergeCell ref="G611:J611"/>
    <mergeCell ref="K611:N611"/>
    <mergeCell ref="O611:P611"/>
    <mergeCell ref="Q611:R611"/>
    <mergeCell ref="S611:T611"/>
    <mergeCell ref="U611:V611"/>
    <mergeCell ref="W611:X611"/>
    <mergeCell ref="Y611:Z611"/>
    <mergeCell ref="AA611:AB611"/>
    <mergeCell ref="AC611:AD611"/>
    <mergeCell ref="D612:F612"/>
    <mergeCell ref="G612:J612"/>
    <mergeCell ref="K612:N612"/>
    <mergeCell ref="O612:P612"/>
    <mergeCell ref="Q612:R612"/>
    <mergeCell ref="S612:T612"/>
    <mergeCell ref="U612:V612"/>
    <mergeCell ref="W612:X612"/>
    <mergeCell ref="Y612:Z612"/>
    <mergeCell ref="AA612:AB612"/>
    <mergeCell ref="AC612:AD612"/>
    <mergeCell ref="D609:F609"/>
    <mergeCell ref="G609:J609"/>
    <mergeCell ref="K609:N609"/>
    <mergeCell ref="O609:P609"/>
    <mergeCell ref="Q609:R609"/>
    <mergeCell ref="S609:T609"/>
    <mergeCell ref="U609:V609"/>
    <mergeCell ref="W609:X609"/>
    <mergeCell ref="Y609:Z609"/>
    <mergeCell ref="AA609:AB609"/>
    <mergeCell ref="AC609:AD609"/>
    <mergeCell ref="D610:F610"/>
    <mergeCell ref="G610:J610"/>
    <mergeCell ref="K610:N610"/>
    <mergeCell ref="O610:P610"/>
    <mergeCell ref="Q610:R610"/>
    <mergeCell ref="S610:T610"/>
    <mergeCell ref="U610:V610"/>
    <mergeCell ref="W610:X610"/>
    <mergeCell ref="Y610:Z610"/>
    <mergeCell ref="AA610:AB610"/>
    <mergeCell ref="AC610:AD610"/>
    <mergeCell ref="D607:F607"/>
    <mergeCell ref="G607:J607"/>
    <mergeCell ref="K607:N607"/>
    <mergeCell ref="O607:P607"/>
    <mergeCell ref="Q607:R607"/>
    <mergeCell ref="S607:T607"/>
    <mergeCell ref="U607:V607"/>
    <mergeCell ref="W607:X607"/>
    <mergeCell ref="Y607:Z607"/>
    <mergeCell ref="AA607:AB607"/>
    <mergeCell ref="AC607:AD607"/>
    <mergeCell ref="D608:F608"/>
    <mergeCell ref="G608:J608"/>
    <mergeCell ref="K608:N608"/>
    <mergeCell ref="O608:P608"/>
    <mergeCell ref="Q608:R608"/>
    <mergeCell ref="S608:T608"/>
    <mergeCell ref="U608:V608"/>
    <mergeCell ref="W608:X608"/>
    <mergeCell ref="Y608:Z608"/>
    <mergeCell ref="AA608:AB608"/>
    <mergeCell ref="AC608:AD608"/>
    <mergeCell ref="D605:F605"/>
    <mergeCell ref="G605:J605"/>
    <mergeCell ref="K605:N605"/>
    <mergeCell ref="O605:P605"/>
    <mergeCell ref="Q605:R605"/>
    <mergeCell ref="S605:T605"/>
    <mergeCell ref="U605:V605"/>
    <mergeCell ref="W605:X605"/>
    <mergeCell ref="Y605:Z605"/>
    <mergeCell ref="AA605:AB605"/>
    <mergeCell ref="AC605:AD605"/>
    <mergeCell ref="D606:F606"/>
    <mergeCell ref="G606:J606"/>
    <mergeCell ref="K606:N606"/>
    <mergeCell ref="O606:P606"/>
    <mergeCell ref="Q606:R606"/>
    <mergeCell ref="S606:T606"/>
    <mergeCell ref="U606:V606"/>
    <mergeCell ref="W606:X606"/>
    <mergeCell ref="Y606:Z606"/>
    <mergeCell ref="AA606:AB606"/>
    <mergeCell ref="AC606:AD606"/>
    <mergeCell ref="D603:F603"/>
    <mergeCell ref="G603:J603"/>
    <mergeCell ref="K603:N603"/>
    <mergeCell ref="O603:P603"/>
    <mergeCell ref="Q603:R603"/>
    <mergeCell ref="S603:T603"/>
    <mergeCell ref="U603:V603"/>
    <mergeCell ref="W603:X603"/>
    <mergeCell ref="Y603:Z603"/>
    <mergeCell ref="AA603:AB603"/>
    <mergeCell ref="AC603:AD603"/>
    <mergeCell ref="D604:F604"/>
    <mergeCell ref="G604:J604"/>
    <mergeCell ref="K604:N604"/>
    <mergeCell ref="O604:P604"/>
    <mergeCell ref="Q604:R604"/>
    <mergeCell ref="S604:T604"/>
    <mergeCell ref="U604:V604"/>
    <mergeCell ref="W604:X604"/>
    <mergeCell ref="Y604:Z604"/>
    <mergeCell ref="AA604:AB604"/>
    <mergeCell ref="AC604:AD604"/>
    <mergeCell ref="D601:F601"/>
    <mergeCell ref="G601:J601"/>
    <mergeCell ref="K601:N601"/>
    <mergeCell ref="O601:P601"/>
    <mergeCell ref="Q601:R601"/>
    <mergeCell ref="S601:T601"/>
    <mergeCell ref="U601:V601"/>
    <mergeCell ref="W601:X601"/>
    <mergeCell ref="Y601:Z601"/>
    <mergeCell ref="AA601:AB601"/>
    <mergeCell ref="AC601:AD601"/>
    <mergeCell ref="D602:F602"/>
    <mergeCell ref="G602:J602"/>
    <mergeCell ref="K602:N602"/>
    <mergeCell ref="O602:P602"/>
    <mergeCell ref="Q602:R602"/>
    <mergeCell ref="S602:T602"/>
    <mergeCell ref="U602:V602"/>
    <mergeCell ref="W602:X602"/>
    <mergeCell ref="Y602:Z602"/>
    <mergeCell ref="AA602:AB602"/>
    <mergeCell ref="AC602:AD602"/>
    <mergeCell ref="D599:F599"/>
    <mergeCell ref="G599:J599"/>
    <mergeCell ref="K599:N599"/>
    <mergeCell ref="O599:P599"/>
    <mergeCell ref="Q599:R599"/>
    <mergeCell ref="S599:T599"/>
    <mergeCell ref="U599:V599"/>
    <mergeCell ref="W599:X599"/>
    <mergeCell ref="Y599:Z599"/>
    <mergeCell ref="AA599:AB599"/>
    <mergeCell ref="AC599:AD599"/>
    <mergeCell ref="D600:F600"/>
    <mergeCell ref="G600:J600"/>
    <mergeCell ref="K600:N600"/>
    <mergeCell ref="O600:P600"/>
    <mergeCell ref="Q600:R600"/>
    <mergeCell ref="S600:T600"/>
    <mergeCell ref="U600:V600"/>
    <mergeCell ref="W600:X600"/>
    <mergeCell ref="Y600:Z600"/>
    <mergeCell ref="AA600:AB600"/>
    <mergeCell ref="AC600:AD600"/>
    <mergeCell ref="D597:F597"/>
    <mergeCell ref="G597:J597"/>
    <mergeCell ref="K597:N597"/>
    <mergeCell ref="O597:P597"/>
    <mergeCell ref="Q597:R597"/>
    <mergeCell ref="S597:T597"/>
    <mergeCell ref="U597:V597"/>
    <mergeCell ref="W597:X597"/>
    <mergeCell ref="Y597:Z597"/>
    <mergeCell ref="AA597:AB597"/>
    <mergeCell ref="AC597:AD597"/>
    <mergeCell ref="D598:F598"/>
    <mergeCell ref="G598:J598"/>
    <mergeCell ref="K598:N598"/>
    <mergeCell ref="O598:P598"/>
    <mergeCell ref="Q598:R598"/>
    <mergeCell ref="S598:T598"/>
    <mergeCell ref="U598:V598"/>
    <mergeCell ref="W598:X598"/>
    <mergeCell ref="Y598:Z598"/>
    <mergeCell ref="AA598:AB598"/>
    <mergeCell ref="AC598:AD598"/>
    <mergeCell ref="D595:F595"/>
    <mergeCell ref="G595:J595"/>
    <mergeCell ref="K595:N595"/>
    <mergeCell ref="O595:P595"/>
    <mergeCell ref="Q595:R595"/>
    <mergeCell ref="S595:T595"/>
    <mergeCell ref="U595:V595"/>
    <mergeCell ref="W595:X595"/>
    <mergeCell ref="Y595:Z595"/>
    <mergeCell ref="AA595:AB595"/>
    <mergeCell ref="AC595:AD595"/>
    <mergeCell ref="D596:F596"/>
    <mergeCell ref="G596:J596"/>
    <mergeCell ref="K596:N596"/>
    <mergeCell ref="O596:P596"/>
    <mergeCell ref="Q596:R596"/>
    <mergeCell ref="S596:T596"/>
    <mergeCell ref="U596:V596"/>
    <mergeCell ref="W596:X596"/>
    <mergeCell ref="Y596:Z596"/>
    <mergeCell ref="AA596:AB596"/>
    <mergeCell ref="AC596:AD596"/>
    <mergeCell ref="D593:F593"/>
    <mergeCell ref="G593:J593"/>
    <mergeCell ref="K593:N593"/>
    <mergeCell ref="O593:P593"/>
    <mergeCell ref="Q593:R593"/>
    <mergeCell ref="S593:T593"/>
    <mergeCell ref="U593:V593"/>
    <mergeCell ref="W593:X593"/>
    <mergeCell ref="Y593:Z593"/>
    <mergeCell ref="AA593:AB593"/>
    <mergeCell ref="AC593:AD593"/>
    <mergeCell ref="D594:F594"/>
    <mergeCell ref="G594:J594"/>
    <mergeCell ref="K594:N594"/>
    <mergeCell ref="O594:P594"/>
    <mergeCell ref="Q594:R594"/>
    <mergeCell ref="S594:T594"/>
    <mergeCell ref="U594:V594"/>
    <mergeCell ref="W594:X594"/>
    <mergeCell ref="Y594:Z594"/>
    <mergeCell ref="AA594:AB594"/>
    <mergeCell ref="AC594:AD594"/>
    <mergeCell ref="D591:F591"/>
    <mergeCell ref="G591:J591"/>
    <mergeCell ref="K591:N591"/>
    <mergeCell ref="O591:P591"/>
    <mergeCell ref="Q591:R591"/>
    <mergeCell ref="S591:T591"/>
    <mergeCell ref="U591:V591"/>
    <mergeCell ref="W591:X591"/>
    <mergeCell ref="Y591:Z591"/>
    <mergeCell ref="AA591:AB591"/>
    <mergeCell ref="AC591:AD591"/>
    <mergeCell ref="D592:F592"/>
    <mergeCell ref="G592:J592"/>
    <mergeCell ref="K592:N592"/>
    <mergeCell ref="O592:P592"/>
    <mergeCell ref="Q592:R592"/>
    <mergeCell ref="S592:T592"/>
    <mergeCell ref="U592:V592"/>
    <mergeCell ref="W592:X592"/>
    <mergeCell ref="Y592:Z592"/>
    <mergeCell ref="AA592:AB592"/>
    <mergeCell ref="AC592:AD592"/>
    <mergeCell ref="D589:F589"/>
    <mergeCell ref="G589:J589"/>
    <mergeCell ref="K589:N589"/>
    <mergeCell ref="O589:P589"/>
    <mergeCell ref="Q589:R589"/>
    <mergeCell ref="S589:T589"/>
    <mergeCell ref="U589:V589"/>
    <mergeCell ref="W589:X589"/>
    <mergeCell ref="Y589:Z589"/>
    <mergeCell ref="AA589:AB589"/>
    <mergeCell ref="AC589:AD589"/>
    <mergeCell ref="D590:F590"/>
    <mergeCell ref="G590:J590"/>
    <mergeCell ref="K590:N590"/>
    <mergeCell ref="O590:P590"/>
    <mergeCell ref="Q590:R590"/>
    <mergeCell ref="S590:T590"/>
    <mergeCell ref="U590:V590"/>
    <mergeCell ref="W590:X590"/>
    <mergeCell ref="Y590:Z590"/>
    <mergeCell ref="AA590:AB590"/>
    <mergeCell ref="AC590:AD590"/>
    <mergeCell ref="D587:F587"/>
    <mergeCell ref="G587:J587"/>
    <mergeCell ref="K587:N587"/>
    <mergeCell ref="O587:P587"/>
    <mergeCell ref="Q587:R587"/>
    <mergeCell ref="S587:T587"/>
    <mergeCell ref="U587:V587"/>
    <mergeCell ref="W587:X587"/>
    <mergeCell ref="Y587:Z587"/>
    <mergeCell ref="AA587:AB587"/>
    <mergeCell ref="AC587:AD587"/>
    <mergeCell ref="D588:F588"/>
    <mergeCell ref="G588:J588"/>
    <mergeCell ref="K588:N588"/>
    <mergeCell ref="O588:P588"/>
    <mergeCell ref="Q588:R588"/>
    <mergeCell ref="S588:T588"/>
    <mergeCell ref="U588:V588"/>
    <mergeCell ref="W588:X588"/>
    <mergeCell ref="Y588:Z588"/>
    <mergeCell ref="AA588:AB588"/>
    <mergeCell ref="AC588:AD588"/>
    <mergeCell ref="D585:F585"/>
    <mergeCell ref="G585:J585"/>
    <mergeCell ref="K585:N585"/>
    <mergeCell ref="O585:P585"/>
    <mergeCell ref="Q585:R585"/>
    <mergeCell ref="S585:T585"/>
    <mergeCell ref="U585:V585"/>
    <mergeCell ref="W585:X585"/>
    <mergeCell ref="Y585:Z585"/>
    <mergeCell ref="AA585:AB585"/>
    <mergeCell ref="AC585:AD585"/>
    <mergeCell ref="D586:F586"/>
    <mergeCell ref="G586:J586"/>
    <mergeCell ref="K586:N586"/>
    <mergeCell ref="O586:P586"/>
    <mergeCell ref="Q586:R586"/>
    <mergeCell ref="S586:T586"/>
    <mergeCell ref="U586:V586"/>
    <mergeCell ref="W586:X586"/>
    <mergeCell ref="Y586:Z586"/>
    <mergeCell ref="AA586:AB586"/>
    <mergeCell ref="AC586:AD586"/>
    <mergeCell ref="D583:F583"/>
    <mergeCell ref="G583:J583"/>
    <mergeCell ref="K583:N583"/>
    <mergeCell ref="O583:P583"/>
    <mergeCell ref="Q583:R583"/>
    <mergeCell ref="S583:T583"/>
    <mergeCell ref="U583:V583"/>
    <mergeCell ref="W583:X583"/>
    <mergeCell ref="Y583:Z583"/>
    <mergeCell ref="AA583:AB583"/>
    <mergeCell ref="AC583:AD583"/>
    <mergeCell ref="D584:F584"/>
    <mergeCell ref="G584:J584"/>
    <mergeCell ref="K584:N584"/>
    <mergeCell ref="O584:P584"/>
    <mergeCell ref="Q584:R584"/>
    <mergeCell ref="S584:T584"/>
    <mergeCell ref="U584:V584"/>
    <mergeCell ref="W584:X584"/>
    <mergeCell ref="Y584:Z584"/>
    <mergeCell ref="AA584:AB584"/>
    <mergeCell ref="AC584:AD584"/>
    <mergeCell ref="D581:F581"/>
    <mergeCell ref="G581:J581"/>
    <mergeCell ref="K581:N581"/>
    <mergeCell ref="O581:P581"/>
    <mergeCell ref="Q581:R581"/>
    <mergeCell ref="S581:T581"/>
    <mergeCell ref="U581:V581"/>
    <mergeCell ref="W581:X581"/>
    <mergeCell ref="Y581:Z581"/>
    <mergeCell ref="AA581:AB581"/>
    <mergeCell ref="AC581:AD581"/>
    <mergeCell ref="D582:F582"/>
    <mergeCell ref="G582:J582"/>
    <mergeCell ref="K582:N582"/>
    <mergeCell ref="O582:P582"/>
    <mergeCell ref="Q582:R582"/>
    <mergeCell ref="S582:T582"/>
    <mergeCell ref="U582:V582"/>
    <mergeCell ref="W582:X582"/>
    <mergeCell ref="Y582:Z582"/>
    <mergeCell ref="AA582:AB582"/>
    <mergeCell ref="AC582:AD582"/>
    <mergeCell ref="D579:F579"/>
    <mergeCell ref="G579:J579"/>
    <mergeCell ref="K579:N579"/>
    <mergeCell ref="O579:P579"/>
    <mergeCell ref="Q579:R579"/>
    <mergeCell ref="S579:T579"/>
    <mergeCell ref="U579:V579"/>
    <mergeCell ref="W579:X579"/>
    <mergeCell ref="Y579:Z579"/>
    <mergeCell ref="AA579:AB579"/>
    <mergeCell ref="AC579:AD579"/>
    <mergeCell ref="D580:F580"/>
    <mergeCell ref="G580:J580"/>
    <mergeCell ref="K580:N580"/>
    <mergeCell ref="O580:P580"/>
    <mergeCell ref="Q580:R580"/>
    <mergeCell ref="S580:T580"/>
    <mergeCell ref="U580:V580"/>
    <mergeCell ref="W580:X580"/>
    <mergeCell ref="Y580:Z580"/>
    <mergeCell ref="AA580:AB580"/>
    <mergeCell ref="AC580:AD580"/>
    <mergeCell ref="D577:F577"/>
    <mergeCell ref="G577:J577"/>
    <mergeCell ref="K577:N577"/>
    <mergeCell ref="O577:P577"/>
    <mergeCell ref="Q577:R577"/>
    <mergeCell ref="S577:T577"/>
    <mergeCell ref="U577:V577"/>
    <mergeCell ref="W577:X577"/>
    <mergeCell ref="Y577:Z577"/>
    <mergeCell ref="AA577:AB577"/>
    <mergeCell ref="AC577:AD577"/>
    <mergeCell ref="D578:F578"/>
    <mergeCell ref="G578:J578"/>
    <mergeCell ref="K578:N578"/>
    <mergeCell ref="O578:P578"/>
    <mergeCell ref="Q578:R578"/>
    <mergeCell ref="S578:T578"/>
    <mergeCell ref="U578:V578"/>
    <mergeCell ref="W578:X578"/>
    <mergeCell ref="Y578:Z578"/>
    <mergeCell ref="AA578:AB578"/>
    <mergeCell ref="AC578:AD578"/>
    <mergeCell ref="D575:F575"/>
    <mergeCell ref="G575:J575"/>
    <mergeCell ref="K575:N575"/>
    <mergeCell ref="O575:P575"/>
    <mergeCell ref="Q575:R575"/>
    <mergeCell ref="S575:T575"/>
    <mergeCell ref="U575:V575"/>
    <mergeCell ref="W575:X575"/>
    <mergeCell ref="Y575:Z575"/>
    <mergeCell ref="AA575:AB575"/>
    <mergeCell ref="AC575:AD575"/>
    <mergeCell ref="D576:F576"/>
    <mergeCell ref="G576:J576"/>
    <mergeCell ref="K576:N576"/>
    <mergeCell ref="O576:P576"/>
    <mergeCell ref="Q576:R576"/>
    <mergeCell ref="S576:T576"/>
    <mergeCell ref="U576:V576"/>
    <mergeCell ref="W576:X576"/>
    <mergeCell ref="Y576:Z576"/>
    <mergeCell ref="AA576:AB576"/>
    <mergeCell ref="AC576:AD576"/>
    <mergeCell ref="D573:F573"/>
    <mergeCell ref="G573:J573"/>
    <mergeCell ref="K573:N573"/>
    <mergeCell ref="O573:P573"/>
    <mergeCell ref="Q573:R573"/>
    <mergeCell ref="S573:T573"/>
    <mergeCell ref="U573:V573"/>
    <mergeCell ref="W573:X573"/>
    <mergeCell ref="Y573:Z573"/>
    <mergeCell ref="AA573:AB573"/>
    <mergeCell ref="AC573:AD573"/>
    <mergeCell ref="D574:F574"/>
    <mergeCell ref="G574:J574"/>
    <mergeCell ref="K574:N574"/>
    <mergeCell ref="O574:P574"/>
    <mergeCell ref="Q574:R574"/>
    <mergeCell ref="S574:T574"/>
    <mergeCell ref="U574:V574"/>
    <mergeCell ref="W574:X574"/>
    <mergeCell ref="Y574:Z574"/>
    <mergeCell ref="AA574:AB574"/>
    <mergeCell ref="AC574:AD574"/>
    <mergeCell ref="D571:F571"/>
    <mergeCell ref="G571:J571"/>
    <mergeCell ref="K571:N571"/>
    <mergeCell ref="O571:P571"/>
    <mergeCell ref="Q571:R571"/>
    <mergeCell ref="S571:T571"/>
    <mergeCell ref="U571:V571"/>
    <mergeCell ref="W571:X571"/>
    <mergeCell ref="Y571:Z571"/>
    <mergeCell ref="AA571:AB571"/>
    <mergeCell ref="AC571:AD571"/>
    <mergeCell ref="D572:F572"/>
    <mergeCell ref="G572:J572"/>
    <mergeCell ref="K572:N572"/>
    <mergeCell ref="O572:P572"/>
    <mergeCell ref="Q572:R572"/>
    <mergeCell ref="S572:T572"/>
    <mergeCell ref="U572:V572"/>
    <mergeCell ref="W572:X572"/>
    <mergeCell ref="Y572:Z572"/>
    <mergeCell ref="AA572:AB572"/>
    <mergeCell ref="AC572:AD572"/>
    <mergeCell ref="D569:F569"/>
    <mergeCell ref="G569:J569"/>
    <mergeCell ref="K569:N569"/>
    <mergeCell ref="O569:P569"/>
    <mergeCell ref="Q569:R569"/>
    <mergeCell ref="S569:T569"/>
    <mergeCell ref="U569:V569"/>
    <mergeCell ref="W569:X569"/>
    <mergeCell ref="Y569:Z569"/>
    <mergeCell ref="AA569:AB569"/>
    <mergeCell ref="AC569:AD569"/>
    <mergeCell ref="D570:F570"/>
    <mergeCell ref="G570:J570"/>
    <mergeCell ref="K570:N570"/>
    <mergeCell ref="O570:P570"/>
    <mergeCell ref="Q570:R570"/>
    <mergeCell ref="S570:T570"/>
    <mergeCell ref="U570:V570"/>
    <mergeCell ref="W570:X570"/>
    <mergeCell ref="Y570:Z570"/>
    <mergeCell ref="AA570:AB570"/>
    <mergeCell ref="AC570:AD570"/>
    <mergeCell ref="D567:F567"/>
    <mergeCell ref="G567:J567"/>
    <mergeCell ref="K567:N567"/>
    <mergeCell ref="O567:P567"/>
    <mergeCell ref="Q567:R567"/>
    <mergeCell ref="S567:T567"/>
    <mergeCell ref="U567:V567"/>
    <mergeCell ref="W567:X567"/>
    <mergeCell ref="Y567:Z567"/>
    <mergeCell ref="AA567:AB567"/>
    <mergeCell ref="AC567:AD567"/>
    <mergeCell ref="D568:F568"/>
    <mergeCell ref="G568:J568"/>
    <mergeCell ref="K568:N568"/>
    <mergeCell ref="O568:P568"/>
    <mergeCell ref="Q568:R568"/>
    <mergeCell ref="S568:T568"/>
    <mergeCell ref="U568:V568"/>
    <mergeCell ref="W568:X568"/>
    <mergeCell ref="Y568:Z568"/>
    <mergeCell ref="AA568:AB568"/>
    <mergeCell ref="AC568:AD568"/>
    <mergeCell ref="D565:F565"/>
    <mergeCell ref="G565:J565"/>
    <mergeCell ref="K565:N565"/>
    <mergeCell ref="O565:P565"/>
    <mergeCell ref="Q565:R565"/>
    <mergeCell ref="S565:T565"/>
    <mergeCell ref="U565:V565"/>
    <mergeCell ref="W565:X565"/>
    <mergeCell ref="Y565:Z565"/>
    <mergeCell ref="AA565:AB565"/>
    <mergeCell ref="AC565:AD565"/>
    <mergeCell ref="D566:F566"/>
    <mergeCell ref="G566:J566"/>
    <mergeCell ref="K566:N566"/>
    <mergeCell ref="O566:P566"/>
    <mergeCell ref="Q566:R566"/>
    <mergeCell ref="S566:T566"/>
    <mergeCell ref="U566:V566"/>
    <mergeCell ref="W566:X566"/>
    <mergeCell ref="Y566:Z566"/>
    <mergeCell ref="AA566:AB566"/>
    <mergeCell ref="AC566:AD566"/>
    <mergeCell ref="D563:F563"/>
    <mergeCell ref="G563:J563"/>
    <mergeCell ref="K563:N563"/>
    <mergeCell ref="O563:P563"/>
    <mergeCell ref="Q563:R563"/>
    <mergeCell ref="S563:T563"/>
    <mergeCell ref="U563:V563"/>
    <mergeCell ref="W563:X563"/>
    <mergeCell ref="Y563:Z563"/>
    <mergeCell ref="AA563:AB563"/>
    <mergeCell ref="AC563:AD563"/>
    <mergeCell ref="D564:F564"/>
    <mergeCell ref="G564:J564"/>
    <mergeCell ref="K564:N564"/>
    <mergeCell ref="O564:P564"/>
    <mergeCell ref="Q564:R564"/>
    <mergeCell ref="S564:T564"/>
    <mergeCell ref="U564:V564"/>
    <mergeCell ref="W564:X564"/>
    <mergeCell ref="Y564:Z564"/>
    <mergeCell ref="AA564:AB564"/>
    <mergeCell ref="AC564:AD564"/>
    <mergeCell ref="D561:F561"/>
    <mergeCell ref="G561:J561"/>
    <mergeCell ref="K561:N561"/>
    <mergeCell ref="O561:P561"/>
    <mergeCell ref="Q561:R561"/>
    <mergeCell ref="S561:T561"/>
    <mergeCell ref="U561:V561"/>
    <mergeCell ref="W561:X561"/>
    <mergeCell ref="Y561:Z561"/>
    <mergeCell ref="AA561:AB561"/>
    <mergeCell ref="AC561:AD561"/>
    <mergeCell ref="D562:F562"/>
    <mergeCell ref="G562:J562"/>
    <mergeCell ref="K562:N562"/>
    <mergeCell ref="O562:P562"/>
    <mergeCell ref="Q562:R562"/>
    <mergeCell ref="S562:T562"/>
    <mergeCell ref="U562:V562"/>
    <mergeCell ref="W562:X562"/>
    <mergeCell ref="Y562:Z562"/>
    <mergeCell ref="AA562:AB562"/>
    <mergeCell ref="AC562:AD562"/>
    <mergeCell ref="D559:F559"/>
    <mergeCell ref="G559:J559"/>
    <mergeCell ref="K559:N559"/>
    <mergeCell ref="O559:P559"/>
    <mergeCell ref="Q559:R559"/>
    <mergeCell ref="S559:T559"/>
    <mergeCell ref="U559:V559"/>
    <mergeCell ref="W559:X559"/>
    <mergeCell ref="Y559:Z559"/>
    <mergeCell ref="AA559:AB559"/>
    <mergeCell ref="AC559:AD559"/>
    <mergeCell ref="D560:F560"/>
    <mergeCell ref="G560:J560"/>
    <mergeCell ref="K560:N560"/>
    <mergeCell ref="O560:P560"/>
    <mergeCell ref="Q560:R560"/>
    <mergeCell ref="S560:T560"/>
    <mergeCell ref="U560:V560"/>
    <mergeCell ref="W560:X560"/>
    <mergeCell ref="Y560:Z560"/>
    <mergeCell ref="AA560:AB560"/>
    <mergeCell ref="AC560:AD560"/>
    <mergeCell ref="D557:F557"/>
    <mergeCell ref="G557:J557"/>
    <mergeCell ref="K557:N557"/>
    <mergeCell ref="O557:P557"/>
    <mergeCell ref="Q557:R557"/>
    <mergeCell ref="S557:T557"/>
    <mergeCell ref="U557:V557"/>
    <mergeCell ref="W557:X557"/>
    <mergeCell ref="Y557:Z557"/>
    <mergeCell ref="AA557:AB557"/>
    <mergeCell ref="AC557:AD557"/>
    <mergeCell ref="D558:F558"/>
    <mergeCell ref="G558:J558"/>
    <mergeCell ref="K558:N558"/>
    <mergeCell ref="O558:P558"/>
    <mergeCell ref="Q558:R558"/>
    <mergeCell ref="S558:T558"/>
    <mergeCell ref="U558:V558"/>
    <mergeCell ref="W558:X558"/>
    <mergeCell ref="Y558:Z558"/>
    <mergeCell ref="AA558:AB558"/>
    <mergeCell ref="AC558:AD558"/>
    <mergeCell ref="D555:F555"/>
    <mergeCell ref="G555:J555"/>
    <mergeCell ref="K555:N555"/>
    <mergeCell ref="O555:P555"/>
    <mergeCell ref="Q555:R555"/>
    <mergeCell ref="S555:T555"/>
    <mergeCell ref="U555:V555"/>
    <mergeCell ref="W555:X555"/>
    <mergeCell ref="Y555:Z555"/>
    <mergeCell ref="AA555:AB555"/>
    <mergeCell ref="AC555:AD555"/>
    <mergeCell ref="D556:F556"/>
    <mergeCell ref="G556:J556"/>
    <mergeCell ref="K556:N556"/>
    <mergeCell ref="O556:P556"/>
    <mergeCell ref="Q556:R556"/>
    <mergeCell ref="S556:T556"/>
    <mergeCell ref="U556:V556"/>
    <mergeCell ref="W556:X556"/>
    <mergeCell ref="Y556:Z556"/>
    <mergeCell ref="AA556:AB556"/>
    <mergeCell ref="AC556:AD556"/>
    <mergeCell ref="D554:F554"/>
    <mergeCell ref="G554:J554"/>
    <mergeCell ref="K554:N554"/>
    <mergeCell ref="O554:P554"/>
    <mergeCell ref="Q554:R554"/>
    <mergeCell ref="S554:T554"/>
    <mergeCell ref="U554:V554"/>
    <mergeCell ref="W554:X554"/>
    <mergeCell ref="Y554:Z554"/>
    <mergeCell ref="AA554:AB554"/>
    <mergeCell ref="AC554:AD554"/>
    <mergeCell ref="U552:AB552"/>
    <mergeCell ref="AC552:AD553"/>
    <mergeCell ref="O553:P553"/>
    <mergeCell ref="Q553:R553"/>
    <mergeCell ref="S553:T553"/>
    <mergeCell ref="U553:V553"/>
    <mergeCell ref="W553:X553"/>
    <mergeCell ref="Y553:Z553"/>
    <mergeCell ref="AA553:AB553"/>
    <mergeCell ref="C552:F553"/>
    <mergeCell ref="G552:J553"/>
    <mergeCell ref="K552:N553"/>
    <mergeCell ref="O552:T552"/>
    <mergeCell ref="C549:AD549"/>
    <mergeCell ref="C550:AD550"/>
    <mergeCell ref="B543:AD543"/>
    <mergeCell ref="C545:AD545"/>
    <mergeCell ref="C546:AD546"/>
    <mergeCell ref="C548:AD548"/>
    <mergeCell ref="D533:AD533"/>
    <mergeCell ref="C319:AD319"/>
    <mergeCell ref="D530:AD530"/>
    <mergeCell ref="B393:AD393"/>
    <mergeCell ref="C395:AD395"/>
    <mergeCell ref="O381:T381"/>
    <mergeCell ref="S382:T382"/>
    <mergeCell ref="U382:V382"/>
    <mergeCell ref="W382:X382"/>
    <mergeCell ref="Y382:Z382"/>
    <mergeCell ref="AA382:AB382"/>
    <mergeCell ref="V399:AD399"/>
    <mergeCell ref="P399:U400"/>
    <mergeCell ref="C399:O400"/>
    <mergeCell ref="D401:O401"/>
    <mergeCell ref="P401:U401"/>
    <mergeCell ref="D402:O402"/>
    <mergeCell ref="P402:U402"/>
    <mergeCell ref="D403:O403"/>
    <mergeCell ref="P403:U403"/>
    <mergeCell ref="D404:O404"/>
    <mergeCell ref="D531:AD531"/>
    <mergeCell ref="D532:AD532"/>
    <mergeCell ref="D525:AD525"/>
    <mergeCell ref="D526:AD526"/>
    <mergeCell ref="D527:AD527"/>
    <mergeCell ref="D274:R274"/>
    <mergeCell ref="D275:R275"/>
    <mergeCell ref="D276:R276"/>
    <mergeCell ref="D277:R277"/>
    <mergeCell ref="D254:R254"/>
    <mergeCell ref="D255:R255"/>
    <mergeCell ref="D256:R256"/>
    <mergeCell ref="D257:R257"/>
    <mergeCell ref="D259:R259"/>
    <mergeCell ref="D260:R260"/>
    <mergeCell ref="D261:R261"/>
    <mergeCell ref="D262:R262"/>
    <mergeCell ref="D263:R263"/>
    <mergeCell ref="D264:R264"/>
    <mergeCell ref="D265:R265"/>
    <mergeCell ref="D266:R266"/>
    <mergeCell ref="D267:R267"/>
    <mergeCell ref="D268:R268"/>
    <mergeCell ref="D269:R269"/>
    <mergeCell ref="D244:R244"/>
    <mergeCell ref="D245:R245"/>
    <mergeCell ref="D270:R270"/>
    <mergeCell ref="D242:R242"/>
    <mergeCell ref="D243:R243"/>
    <mergeCell ref="D240:R240"/>
    <mergeCell ref="D241:R241"/>
    <mergeCell ref="D238:R238"/>
    <mergeCell ref="D239:R239"/>
    <mergeCell ref="D236:R236"/>
    <mergeCell ref="D237:R237"/>
    <mergeCell ref="D234:R234"/>
    <mergeCell ref="D235:R235"/>
    <mergeCell ref="D232:R232"/>
    <mergeCell ref="D233:R233"/>
    <mergeCell ref="D230:R230"/>
    <mergeCell ref="D231:R231"/>
    <mergeCell ref="D228:R228"/>
    <mergeCell ref="D229:R229"/>
    <mergeCell ref="D219:R219"/>
    <mergeCell ref="D226:R226"/>
    <mergeCell ref="D227:R227"/>
    <mergeCell ref="D224:R224"/>
    <mergeCell ref="D225:R225"/>
    <mergeCell ref="D222:R222"/>
    <mergeCell ref="D223:R223"/>
    <mergeCell ref="D220:R220"/>
    <mergeCell ref="D221:R221"/>
    <mergeCell ref="D216:R216"/>
    <mergeCell ref="D217:R217"/>
    <mergeCell ref="D214:R214"/>
    <mergeCell ref="D215:R215"/>
    <mergeCell ref="D212:R212"/>
    <mergeCell ref="D213:R213"/>
    <mergeCell ref="D210:R210"/>
    <mergeCell ref="D211:R211"/>
    <mergeCell ref="D208:R208"/>
    <mergeCell ref="D209:R209"/>
    <mergeCell ref="D206:R206"/>
    <mergeCell ref="D207:R207"/>
    <mergeCell ref="D204:R204"/>
    <mergeCell ref="D205:R205"/>
    <mergeCell ref="D202:R202"/>
    <mergeCell ref="D203:R203"/>
    <mergeCell ref="D200:R200"/>
    <mergeCell ref="D201:R201"/>
    <mergeCell ref="D198:R198"/>
    <mergeCell ref="D199:R199"/>
    <mergeCell ref="D196:R196"/>
    <mergeCell ref="D197:R197"/>
    <mergeCell ref="D194:R194"/>
    <mergeCell ref="D195:R195"/>
    <mergeCell ref="S156:S157"/>
    <mergeCell ref="D192:R192"/>
    <mergeCell ref="D193:R193"/>
    <mergeCell ref="D190:R190"/>
    <mergeCell ref="D191:R191"/>
    <mergeCell ref="D188:R188"/>
    <mergeCell ref="D189:R189"/>
    <mergeCell ref="D186:R186"/>
    <mergeCell ref="D187:R187"/>
    <mergeCell ref="D184:R184"/>
    <mergeCell ref="D185:R185"/>
    <mergeCell ref="D182:R182"/>
    <mergeCell ref="D183:R183"/>
    <mergeCell ref="D180:R180"/>
    <mergeCell ref="D181:R181"/>
    <mergeCell ref="D178:R178"/>
    <mergeCell ref="D179:R179"/>
    <mergeCell ref="D176:R176"/>
    <mergeCell ref="D177:R177"/>
    <mergeCell ref="B151:AD151"/>
    <mergeCell ref="D174:R174"/>
    <mergeCell ref="D175:R175"/>
    <mergeCell ref="D172:R172"/>
    <mergeCell ref="D173:R173"/>
    <mergeCell ref="D170:R170"/>
    <mergeCell ref="D171:R171"/>
    <mergeCell ref="D168:R168"/>
    <mergeCell ref="D169:R169"/>
    <mergeCell ref="D166:R166"/>
    <mergeCell ref="D167:R167"/>
    <mergeCell ref="D164:R164"/>
    <mergeCell ref="D165:R165"/>
    <mergeCell ref="D163:R163"/>
    <mergeCell ref="D160:R160"/>
    <mergeCell ref="D161:R161"/>
    <mergeCell ref="K141:N141"/>
    <mergeCell ref="O141:P141"/>
    <mergeCell ref="Q141:R141"/>
    <mergeCell ref="C143:AD143"/>
    <mergeCell ref="C144:AD144"/>
    <mergeCell ref="S141:T141"/>
    <mergeCell ref="U141:V141"/>
    <mergeCell ref="W141:X141"/>
    <mergeCell ref="Y141:Z141"/>
    <mergeCell ref="AA141:AB141"/>
    <mergeCell ref="AC141:AD141"/>
    <mergeCell ref="C153:AD153"/>
    <mergeCell ref="AB156:AD156"/>
    <mergeCell ref="Y156:AA156"/>
    <mergeCell ref="V156:X156"/>
    <mergeCell ref="C155:R157"/>
    <mergeCell ref="O138:P138"/>
    <mergeCell ref="Q138:R138"/>
    <mergeCell ref="S138:T138"/>
    <mergeCell ref="U138:V138"/>
    <mergeCell ref="W138:X138"/>
    <mergeCell ref="Y138:Z138"/>
    <mergeCell ref="AA138:AB138"/>
    <mergeCell ref="AC138:AD138"/>
    <mergeCell ref="K139:N139"/>
    <mergeCell ref="T156:T157"/>
    <mergeCell ref="U156:U157"/>
    <mergeCell ref="S155:AD155"/>
    <mergeCell ref="D158:R158"/>
    <mergeCell ref="D159:R159"/>
    <mergeCell ref="D141:J141"/>
    <mergeCell ref="Q139:R139"/>
    <mergeCell ref="S139:T139"/>
    <mergeCell ref="U139:V139"/>
    <mergeCell ref="W139:X139"/>
    <mergeCell ref="Y139:Z139"/>
    <mergeCell ref="AA139:AB139"/>
    <mergeCell ref="AC139:AD139"/>
    <mergeCell ref="K140:N140"/>
    <mergeCell ref="O140:P140"/>
    <mergeCell ref="Q140:R140"/>
    <mergeCell ref="S140:T140"/>
    <mergeCell ref="U140:V140"/>
    <mergeCell ref="W140:X140"/>
    <mergeCell ref="Y140:Z140"/>
    <mergeCell ref="AA140:AB140"/>
    <mergeCell ref="AC140:AD140"/>
    <mergeCell ref="O139:P139"/>
    <mergeCell ref="O135:P135"/>
    <mergeCell ref="Q135:R135"/>
    <mergeCell ref="S135:T135"/>
    <mergeCell ref="U135:V135"/>
    <mergeCell ref="W135:X135"/>
    <mergeCell ref="Y135:Z135"/>
    <mergeCell ref="AA135:AB135"/>
    <mergeCell ref="AC135:AD135"/>
    <mergeCell ref="D138:J138"/>
    <mergeCell ref="D162:R162"/>
    <mergeCell ref="D139:J139"/>
    <mergeCell ref="K136:N136"/>
    <mergeCell ref="O136:P136"/>
    <mergeCell ref="Q136:R136"/>
    <mergeCell ref="S136:T136"/>
    <mergeCell ref="U136:V136"/>
    <mergeCell ref="W136:X136"/>
    <mergeCell ref="Y136:Z136"/>
    <mergeCell ref="AA136:AB136"/>
    <mergeCell ref="AC136:AD136"/>
    <mergeCell ref="K137:N137"/>
    <mergeCell ref="O137:P137"/>
    <mergeCell ref="Q137:R137"/>
    <mergeCell ref="S137:T137"/>
    <mergeCell ref="U137:V137"/>
    <mergeCell ref="W137:X137"/>
    <mergeCell ref="Y137:Z137"/>
    <mergeCell ref="AA137:AB137"/>
    <mergeCell ref="AC137:AD137"/>
    <mergeCell ref="D136:J136"/>
    <mergeCell ref="D137:J137"/>
    <mergeCell ref="K138:N138"/>
    <mergeCell ref="D134:J134"/>
    <mergeCell ref="D135:J135"/>
    <mergeCell ref="K132:N132"/>
    <mergeCell ref="O132:P132"/>
    <mergeCell ref="Q132:R132"/>
    <mergeCell ref="S132:T132"/>
    <mergeCell ref="U132:V132"/>
    <mergeCell ref="W132:X132"/>
    <mergeCell ref="Y132:Z132"/>
    <mergeCell ref="AA132:AB132"/>
    <mergeCell ref="AC132:AD132"/>
    <mergeCell ref="K133:N133"/>
    <mergeCell ref="O133:P133"/>
    <mergeCell ref="Q133:R133"/>
    <mergeCell ref="S133:T133"/>
    <mergeCell ref="U133:V133"/>
    <mergeCell ref="W133:X133"/>
    <mergeCell ref="Y133:Z133"/>
    <mergeCell ref="AA133:AB133"/>
    <mergeCell ref="AC133:AD133"/>
    <mergeCell ref="D132:J132"/>
    <mergeCell ref="D133:J133"/>
    <mergeCell ref="K134:N134"/>
    <mergeCell ref="O134:P134"/>
    <mergeCell ref="Q134:R134"/>
    <mergeCell ref="S134:T134"/>
    <mergeCell ref="U134:V134"/>
    <mergeCell ref="W134:X134"/>
    <mergeCell ref="Y134:Z134"/>
    <mergeCell ref="AA134:AB134"/>
    <mergeCell ref="AC134:AD134"/>
    <mergeCell ref="K135:N135"/>
    <mergeCell ref="D128:J128"/>
    <mergeCell ref="D129:J129"/>
    <mergeCell ref="K130:N130"/>
    <mergeCell ref="O130:P130"/>
    <mergeCell ref="Q130:R130"/>
    <mergeCell ref="S130:T130"/>
    <mergeCell ref="U130:V130"/>
    <mergeCell ref="W130:X130"/>
    <mergeCell ref="Y130:Z130"/>
    <mergeCell ref="AA130:AB130"/>
    <mergeCell ref="AC130:AD130"/>
    <mergeCell ref="K131:N131"/>
    <mergeCell ref="O131:P131"/>
    <mergeCell ref="Q131:R131"/>
    <mergeCell ref="S131:T131"/>
    <mergeCell ref="U131:V131"/>
    <mergeCell ref="W131:X131"/>
    <mergeCell ref="Y131:Z131"/>
    <mergeCell ref="AA131:AB131"/>
    <mergeCell ref="AC131:AD131"/>
    <mergeCell ref="Y126:Z126"/>
    <mergeCell ref="AA126:AB126"/>
    <mergeCell ref="AC126:AD126"/>
    <mergeCell ref="K127:N127"/>
    <mergeCell ref="O127:P127"/>
    <mergeCell ref="Q127:R127"/>
    <mergeCell ref="S127:T127"/>
    <mergeCell ref="U127:V127"/>
    <mergeCell ref="W127:X127"/>
    <mergeCell ref="Y127:Z127"/>
    <mergeCell ref="AA127:AB127"/>
    <mergeCell ref="AC127:AD127"/>
    <mergeCell ref="D130:J130"/>
    <mergeCell ref="D131:J131"/>
    <mergeCell ref="K128:N128"/>
    <mergeCell ref="O128:P128"/>
    <mergeCell ref="Q128:R128"/>
    <mergeCell ref="S128:T128"/>
    <mergeCell ref="U128:V128"/>
    <mergeCell ref="W128:X128"/>
    <mergeCell ref="Y128:Z128"/>
    <mergeCell ref="AA128:AB128"/>
    <mergeCell ref="AC128:AD128"/>
    <mergeCell ref="K129:N129"/>
    <mergeCell ref="O129:P129"/>
    <mergeCell ref="Q129:R129"/>
    <mergeCell ref="S129:T129"/>
    <mergeCell ref="U129:V129"/>
    <mergeCell ref="W129:X129"/>
    <mergeCell ref="Y129:Z129"/>
    <mergeCell ref="AA129:AB129"/>
    <mergeCell ref="AC129:AD129"/>
    <mergeCell ref="U122:V122"/>
    <mergeCell ref="W122:X122"/>
    <mergeCell ref="Y122:Z122"/>
    <mergeCell ref="AA122:AB122"/>
    <mergeCell ref="AC122:AD122"/>
    <mergeCell ref="K123:N123"/>
    <mergeCell ref="O123:P123"/>
    <mergeCell ref="Q123:R123"/>
    <mergeCell ref="S123:T123"/>
    <mergeCell ref="U123:V123"/>
    <mergeCell ref="W123:X123"/>
    <mergeCell ref="Y123:Z123"/>
    <mergeCell ref="AA123:AB123"/>
    <mergeCell ref="AC123:AD123"/>
    <mergeCell ref="D126:J126"/>
    <mergeCell ref="K125:N125"/>
    <mergeCell ref="O125:P125"/>
    <mergeCell ref="Q125:R125"/>
    <mergeCell ref="S125:T125"/>
    <mergeCell ref="U125:V125"/>
    <mergeCell ref="W125:X125"/>
    <mergeCell ref="Y125:Z125"/>
    <mergeCell ref="AA125:AB125"/>
    <mergeCell ref="AC125:AD125"/>
    <mergeCell ref="D124:J124"/>
    <mergeCell ref="D125:J125"/>
    <mergeCell ref="K126:N126"/>
    <mergeCell ref="O126:P126"/>
    <mergeCell ref="Q126:R126"/>
    <mergeCell ref="S126:T126"/>
    <mergeCell ref="U126:V126"/>
    <mergeCell ref="W126:X126"/>
    <mergeCell ref="D528:AD528"/>
    <mergeCell ref="D529:AD529"/>
    <mergeCell ref="C324:AD324"/>
    <mergeCell ref="C323:AD323"/>
    <mergeCell ref="C321:AD321"/>
    <mergeCell ref="U381:AB381"/>
    <mergeCell ref="AC381:AD382"/>
    <mergeCell ref="O382:P382"/>
    <mergeCell ref="Q382:R382"/>
    <mergeCell ref="C364:AD364"/>
    <mergeCell ref="C365:AD365"/>
    <mergeCell ref="C381:H382"/>
    <mergeCell ref="C336:AD336"/>
    <mergeCell ref="D337:AD337"/>
    <mergeCell ref="D338:AD338"/>
    <mergeCell ref="D340:AD340"/>
    <mergeCell ref="D339:AD339"/>
    <mergeCell ref="C326:AD326"/>
    <mergeCell ref="C325:AD325"/>
    <mergeCell ref="C379:AD379"/>
    <mergeCell ref="C373:AD373"/>
    <mergeCell ref="D416:O416"/>
    <mergeCell ref="P416:U416"/>
    <mergeCell ref="D417:O417"/>
    <mergeCell ref="P417:U417"/>
    <mergeCell ref="D418:O418"/>
    <mergeCell ref="P418:U418"/>
    <mergeCell ref="C385:AD385"/>
    <mergeCell ref="C386:AD386"/>
    <mergeCell ref="C396:AD396"/>
    <mergeCell ref="C397:AD397"/>
    <mergeCell ref="I381:N382"/>
    <mergeCell ref="B113:AD113"/>
    <mergeCell ref="K120:N121"/>
    <mergeCell ref="O120:T120"/>
    <mergeCell ref="U120:AB120"/>
    <mergeCell ref="I383:N383"/>
    <mergeCell ref="C383:H383"/>
    <mergeCell ref="B318:AD318"/>
    <mergeCell ref="C331:AD331"/>
    <mergeCell ref="B328:AD328"/>
    <mergeCell ref="C329:AD329"/>
    <mergeCell ref="C330:AD330"/>
    <mergeCell ref="C333:P333"/>
    <mergeCell ref="Q333:AD333"/>
    <mergeCell ref="C334:P334"/>
    <mergeCell ref="Q334:AD334"/>
    <mergeCell ref="B372:AD372"/>
    <mergeCell ref="C374:AD374"/>
    <mergeCell ref="C376:AD376"/>
    <mergeCell ref="C377:AD377"/>
    <mergeCell ref="C378:AD378"/>
    <mergeCell ref="AC120:AD121"/>
    <mergeCell ref="O121:P121"/>
    <mergeCell ref="Q121:R121"/>
    <mergeCell ref="S121:T121"/>
    <mergeCell ref="U121:V121"/>
    <mergeCell ref="W121:X121"/>
    <mergeCell ref="Y121:Z121"/>
    <mergeCell ref="AA121:AB121"/>
    <mergeCell ref="K122:N122"/>
    <mergeCell ref="O122:P122"/>
    <mergeCell ref="Q122:R122"/>
    <mergeCell ref="S122:T122"/>
    <mergeCell ref="B14:AD14"/>
    <mergeCell ref="C15:AD15"/>
    <mergeCell ref="C16:AD16"/>
    <mergeCell ref="C17:AD17"/>
    <mergeCell ref="C18:AD18"/>
    <mergeCell ref="C31:AD31"/>
    <mergeCell ref="B313:AD313"/>
    <mergeCell ref="C317:AD317"/>
    <mergeCell ref="B288:AD288"/>
    <mergeCell ref="C290:AD290"/>
    <mergeCell ref="C304:AD304"/>
    <mergeCell ref="C305:AD305"/>
    <mergeCell ref="C91:AD91"/>
    <mergeCell ref="D92:AD92"/>
    <mergeCell ref="C89:F89"/>
    <mergeCell ref="C45:P45"/>
    <mergeCell ref="G89:AD89"/>
    <mergeCell ref="C114:AD114"/>
    <mergeCell ref="C115:AD115"/>
    <mergeCell ref="C116:AD116"/>
    <mergeCell ref="C117:AD117"/>
    <mergeCell ref="C118:AD118"/>
    <mergeCell ref="C105:AD105"/>
    <mergeCell ref="C106:AD106"/>
    <mergeCell ref="D93:AD93"/>
    <mergeCell ref="B26:AD26"/>
    <mergeCell ref="D127:J127"/>
    <mergeCell ref="D94:AD94"/>
    <mergeCell ref="D95:AD95"/>
    <mergeCell ref="D96:AD96"/>
    <mergeCell ref="D97:AD97"/>
    <mergeCell ref="D98:AD98"/>
    <mergeCell ref="B1:AD1"/>
    <mergeCell ref="B3:AD3"/>
    <mergeCell ref="B5:AD5"/>
    <mergeCell ref="AA9:AD9"/>
    <mergeCell ref="B10:L10"/>
    <mergeCell ref="N10:O10"/>
    <mergeCell ref="C40:AD40"/>
    <mergeCell ref="C289:AD289"/>
    <mergeCell ref="C280:AD280"/>
    <mergeCell ref="C281:AD281"/>
    <mergeCell ref="D246:R246"/>
    <mergeCell ref="D247:R247"/>
    <mergeCell ref="D248:R248"/>
    <mergeCell ref="D249:R249"/>
    <mergeCell ref="D250:R250"/>
    <mergeCell ref="D251:R251"/>
    <mergeCell ref="D252:R252"/>
    <mergeCell ref="D253:R253"/>
    <mergeCell ref="B22:AD22"/>
    <mergeCell ref="C19:AD19"/>
    <mergeCell ref="B21:AD21"/>
    <mergeCell ref="C59:AD59"/>
    <mergeCell ref="C60:AD60"/>
    <mergeCell ref="C62:AD62"/>
    <mergeCell ref="C43:AD43"/>
    <mergeCell ref="C28:AD28"/>
    <mergeCell ref="B56:AD56"/>
    <mergeCell ref="C57:AD57"/>
    <mergeCell ref="B7:AD7"/>
    <mergeCell ref="B12:AD12"/>
    <mergeCell ref="B42:AD42"/>
    <mergeCell ref="C48:AD48"/>
    <mergeCell ref="F302:AD302"/>
    <mergeCell ref="C30:AD30"/>
    <mergeCell ref="AA64:AD64"/>
    <mergeCell ref="C320:AD320"/>
    <mergeCell ref="C342:AD342"/>
    <mergeCell ref="C343:AD343"/>
    <mergeCell ref="K124:N124"/>
    <mergeCell ref="O124:P124"/>
    <mergeCell ref="Q124:R124"/>
    <mergeCell ref="S124:T124"/>
    <mergeCell ref="U124:V124"/>
    <mergeCell ref="W124:X124"/>
    <mergeCell ref="Y124:Z124"/>
    <mergeCell ref="AA124:AB124"/>
    <mergeCell ref="AC124:AD124"/>
    <mergeCell ref="C535:AD535"/>
    <mergeCell ref="C536:AD536"/>
    <mergeCell ref="B312:AD312"/>
    <mergeCell ref="C524:AD524"/>
    <mergeCell ref="C49:AD49"/>
    <mergeCell ref="O383:P383"/>
    <mergeCell ref="Q383:R383"/>
    <mergeCell ref="S383:T383"/>
    <mergeCell ref="U383:V383"/>
    <mergeCell ref="W383:X383"/>
    <mergeCell ref="Y383:Z383"/>
    <mergeCell ref="AA383:AB383"/>
    <mergeCell ref="AC383:AD383"/>
    <mergeCell ref="D99:AD99"/>
    <mergeCell ref="D100:AD100"/>
    <mergeCell ref="D101:AD101"/>
    <mergeCell ref="D102:AD102"/>
    <mergeCell ref="C23:AD23"/>
    <mergeCell ref="B350:AD350"/>
    <mergeCell ref="C351:AD351"/>
    <mergeCell ref="C352:AD352"/>
    <mergeCell ref="D86:R86"/>
    <mergeCell ref="D87:R87"/>
    <mergeCell ref="C33:AD33"/>
    <mergeCell ref="C315:AD315"/>
    <mergeCell ref="C316:AD316"/>
    <mergeCell ref="C314:AD314"/>
    <mergeCell ref="D413:O413"/>
    <mergeCell ref="P413:U413"/>
    <mergeCell ref="D414:O414"/>
    <mergeCell ref="P414:U414"/>
    <mergeCell ref="D415:O415"/>
    <mergeCell ref="P415:U415"/>
    <mergeCell ref="D80:R80"/>
    <mergeCell ref="D81:R81"/>
    <mergeCell ref="D82:R82"/>
    <mergeCell ref="D83:R83"/>
    <mergeCell ref="D84:R84"/>
    <mergeCell ref="D85:R85"/>
    <mergeCell ref="C152:AD152"/>
    <mergeCell ref="P362:AD362"/>
    <mergeCell ref="C35:AD35"/>
    <mergeCell ref="C32:AD32"/>
    <mergeCell ref="C27:AD27"/>
    <mergeCell ref="C29:AD29"/>
    <mergeCell ref="C34:AD34"/>
    <mergeCell ref="C37:AD37"/>
    <mergeCell ref="C39:AD39"/>
    <mergeCell ref="Q45:AD45"/>
    <mergeCell ref="D419:O419"/>
    <mergeCell ref="P419:U419"/>
    <mergeCell ref="D420:O420"/>
    <mergeCell ref="P420:U420"/>
    <mergeCell ref="D421:O421"/>
    <mergeCell ref="P421:U421"/>
    <mergeCell ref="D438:O438"/>
    <mergeCell ref="P438:U438"/>
    <mergeCell ref="D441:O441"/>
    <mergeCell ref="P441:U441"/>
    <mergeCell ref="D442:O442"/>
    <mergeCell ref="P442:U442"/>
    <mergeCell ref="D443:O443"/>
    <mergeCell ref="P443:U443"/>
    <mergeCell ref="D444:O444"/>
    <mergeCell ref="P444:U444"/>
    <mergeCell ref="D445:O445"/>
    <mergeCell ref="P445:U445"/>
    <mergeCell ref="D439:O439"/>
    <mergeCell ref="P439:U439"/>
    <mergeCell ref="D440:O440"/>
    <mergeCell ref="P437:U437"/>
    <mergeCell ref="D422:O422"/>
    <mergeCell ref="P422:U422"/>
    <mergeCell ref="D423:O423"/>
    <mergeCell ref="P423:U423"/>
    <mergeCell ref="D424:O424"/>
    <mergeCell ref="P424:U424"/>
    <mergeCell ref="D425:O425"/>
    <mergeCell ref="P425:U425"/>
    <mergeCell ref="D426:O426"/>
    <mergeCell ref="P426:U426"/>
    <mergeCell ref="P476:U476"/>
    <mergeCell ref="D477:O477"/>
    <mergeCell ref="P477:U477"/>
    <mergeCell ref="D478:O478"/>
    <mergeCell ref="P478:U478"/>
    <mergeCell ref="D479:O479"/>
    <mergeCell ref="P479:U479"/>
    <mergeCell ref="D480:O480"/>
    <mergeCell ref="P446:U446"/>
    <mergeCell ref="P465:U465"/>
    <mergeCell ref="D466:O466"/>
    <mergeCell ref="P466:U466"/>
    <mergeCell ref="D467:O467"/>
    <mergeCell ref="P467:U467"/>
    <mergeCell ref="D468:O468"/>
    <mergeCell ref="D447:O447"/>
    <mergeCell ref="P447:U447"/>
    <mergeCell ref="D448:O448"/>
    <mergeCell ref="P448:U448"/>
    <mergeCell ref="P458:U458"/>
    <mergeCell ref="D459:O459"/>
    <mergeCell ref="P459:U459"/>
    <mergeCell ref="D449:O449"/>
    <mergeCell ref="P449:U449"/>
    <mergeCell ref="D450:O450"/>
    <mergeCell ref="P450:U450"/>
    <mergeCell ref="D463:O463"/>
    <mergeCell ref="P463:U463"/>
    <mergeCell ref="D464:O464"/>
    <mergeCell ref="P464:U464"/>
    <mergeCell ref="P462:U462"/>
    <mergeCell ref="D456:O456"/>
    <mergeCell ref="C24:AD24"/>
    <mergeCell ref="C25:AD25"/>
    <mergeCell ref="C58:AD58"/>
    <mergeCell ref="C61:AD61"/>
    <mergeCell ref="C66:R67"/>
    <mergeCell ref="S66:AD66"/>
    <mergeCell ref="D68:R68"/>
    <mergeCell ref="D69:R69"/>
    <mergeCell ref="D70:R70"/>
    <mergeCell ref="D71:R71"/>
    <mergeCell ref="D72:R72"/>
    <mergeCell ref="D73:R73"/>
    <mergeCell ref="D74:R74"/>
    <mergeCell ref="D75:R75"/>
    <mergeCell ref="D76:R76"/>
    <mergeCell ref="D77:R77"/>
    <mergeCell ref="D78:R78"/>
    <mergeCell ref="C46:P46"/>
    <mergeCell ref="Q46:AD46"/>
    <mergeCell ref="BI156:BL156"/>
    <mergeCell ref="BM156:BP156"/>
    <mergeCell ref="B306:AD306"/>
    <mergeCell ref="B307:AD307"/>
    <mergeCell ref="B308:AD308"/>
    <mergeCell ref="B303:AE303"/>
    <mergeCell ref="AM294:AM295"/>
    <mergeCell ref="AO293:AQ293"/>
    <mergeCell ref="AJ333:AJ334"/>
    <mergeCell ref="B344:AD344"/>
    <mergeCell ref="B345:AD345"/>
    <mergeCell ref="B366:AD366"/>
    <mergeCell ref="AH381:AL381"/>
    <mergeCell ref="AM381:AR381"/>
    <mergeCell ref="AS381:AX381"/>
    <mergeCell ref="B50:AD50"/>
    <mergeCell ref="B51:AD51"/>
    <mergeCell ref="AH66:AL66"/>
    <mergeCell ref="B90:AE90"/>
    <mergeCell ref="B107:AD107"/>
    <mergeCell ref="B108:AD108"/>
    <mergeCell ref="B109:AD109"/>
    <mergeCell ref="AI120:AM120"/>
    <mergeCell ref="AN120:AS120"/>
    <mergeCell ref="AT120:AY120"/>
    <mergeCell ref="C375:AD375"/>
    <mergeCell ref="D79:R79"/>
    <mergeCell ref="D103:AD103"/>
    <mergeCell ref="M300:R300"/>
    <mergeCell ref="D258:R258"/>
    <mergeCell ref="C291:AD291"/>
    <mergeCell ref="C302:E302"/>
    <mergeCell ref="B680:AD680"/>
    <mergeCell ref="B681:AD681"/>
    <mergeCell ref="AK399:AM399"/>
    <mergeCell ref="BD552:BF552"/>
    <mergeCell ref="B387:AD387"/>
    <mergeCell ref="B388:AD388"/>
    <mergeCell ref="B149:AD149"/>
    <mergeCell ref="B389:AD389"/>
    <mergeCell ref="B390:AD390"/>
    <mergeCell ref="B391:AD391"/>
    <mergeCell ref="AI399:AI400"/>
    <mergeCell ref="AJ399:AJ400"/>
    <mergeCell ref="B523:AE523"/>
    <mergeCell ref="B537:AD537"/>
    <mergeCell ref="AH552:AL552"/>
    <mergeCell ref="AM552:AR552"/>
    <mergeCell ref="AS552:AX552"/>
    <mergeCell ref="B677:AD677"/>
    <mergeCell ref="B678:AD678"/>
    <mergeCell ref="B679:AD679"/>
    <mergeCell ref="BE156:BH156"/>
    <mergeCell ref="C522:F522"/>
    <mergeCell ref="G522:AD522"/>
    <mergeCell ref="C394:AD394"/>
    <mergeCell ref="C544:AD544"/>
    <mergeCell ref="C547:AD547"/>
    <mergeCell ref="D465:O465"/>
    <mergeCell ref="D446:O446"/>
    <mergeCell ref="D496:O496"/>
    <mergeCell ref="P496:U496"/>
    <mergeCell ref="D497:O497"/>
    <mergeCell ref="P497:U497"/>
  </mergeCells>
  <phoneticPr fontId="69" type="noConversion"/>
  <conditionalFormatting sqref="C354:C362">
    <cfRule type="expression" dxfId="59" priority="23">
      <formula>$AJ$352=1</formula>
    </cfRule>
    <cfRule type="expression" dxfId="58" priority="30">
      <formula>AND($C$334&lt;&gt;"",$C$334&lt;&gt;1)</formula>
    </cfRule>
  </conditionalFormatting>
  <conditionalFormatting sqref="C43:AD43">
    <cfRule type="expression" dxfId="57" priority="53">
      <formula>$AJ$46&gt;0</formula>
    </cfRule>
  </conditionalFormatting>
  <conditionalFormatting sqref="C57:AD57">
    <cfRule type="expression" dxfId="56" priority="51">
      <formula>$AL$89&gt;0</formula>
    </cfRule>
  </conditionalFormatting>
  <conditionalFormatting sqref="C59:AD59">
    <cfRule type="expression" dxfId="55" priority="50">
      <formula>$AM$88&gt;0</formula>
    </cfRule>
  </conditionalFormatting>
  <conditionalFormatting sqref="C60:AD60">
    <cfRule type="expression" dxfId="54" priority="49">
      <formula>$AN$68&gt;0</formula>
    </cfRule>
  </conditionalFormatting>
  <conditionalFormatting sqref="C61:AD61">
    <cfRule type="expression" dxfId="53" priority="47">
      <formula>AND(AO68&gt;0,G89="")</formula>
    </cfRule>
  </conditionalFormatting>
  <conditionalFormatting sqref="C114:AD114">
    <cfRule type="expression" dxfId="52" priority="44">
      <formula>$AM$143&gt;0</formula>
    </cfRule>
  </conditionalFormatting>
  <conditionalFormatting sqref="C116:AD116">
    <cfRule type="expression" dxfId="51" priority="43">
      <formula>$AZ$142&gt;0</formula>
    </cfRule>
  </conditionalFormatting>
  <conditionalFormatting sqref="C117:AD117">
    <cfRule type="expression" dxfId="50" priority="42">
      <formula>AND($BA$142&gt;0,$C$144="")</formula>
    </cfRule>
  </conditionalFormatting>
  <conditionalFormatting sqref="C289:AD289">
    <cfRule type="expression" dxfId="49" priority="36">
      <formula>$AN$295&gt;0</formula>
    </cfRule>
  </conditionalFormatting>
  <conditionalFormatting sqref="C290:AD290">
    <cfRule type="expression" dxfId="48" priority="35">
      <formula>$AQ$296&gt;0</formula>
    </cfRule>
  </conditionalFormatting>
  <conditionalFormatting sqref="C291:AD291">
    <cfRule type="expression" dxfId="47" priority="33">
      <formula>AND(AM296&gt;0,F302="")</formula>
    </cfRule>
  </conditionalFormatting>
  <conditionalFormatting sqref="C329:AD329">
    <cfRule type="expression" dxfId="46" priority="25">
      <formula>$AI$334&gt;0</formula>
    </cfRule>
  </conditionalFormatting>
  <conditionalFormatting sqref="C331:AD331">
    <cfRule type="expression" dxfId="45" priority="26">
      <formula>AND($AJ$335&gt;0,$C$343="")</formula>
    </cfRule>
  </conditionalFormatting>
  <conditionalFormatting sqref="C383:AD383">
    <cfRule type="expression" dxfId="44" priority="29">
      <formula>AND($C$334&lt;&gt;"",$C$334&lt;&gt;1)</formula>
    </cfRule>
    <cfRule type="expression" dxfId="43" priority="18">
      <formula>$AG$379=1</formula>
    </cfRule>
  </conditionalFormatting>
  <conditionalFormatting sqref="C394:AD394">
    <cfRule type="expression" dxfId="42" priority="16">
      <formula>$AI$401&gt;0</formula>
    </cfRule>
  </conditionalFormatting>
  <conditionalFormatting sqref="C395:AD395">
    <cfRule type="expression" dxfId="41" priority="15">
      <formula>$AH$521&gt;0</formula>
    </cfRule>
  </conditionalFormatting>
  <conditionalFormatting sqref="C397:AD397">
    <cfRule type="expression" dxfId="40" priority="13">
      <formula>AND(AJ401&gt;0,G522="")</formula>
    </cfRule>
  </conditionalFormatting>
  <conditionalFormatting sqref="C544:AD544">
    <cfRule type="expression" dxfId="39" priority="8">
      <formula>$BB$674&gt;0</formula>
    </cfRule>
  </conditionalFormatting>
  <conditionalFormatting sqref="C545:AD545">
    <cfRule type="expression" dxfId="38" priority="7">
      <formula>$BA$674&gt;0</formula>
    </cfRule>
  </conditionalFormatting>
  <conditionalFormatting sqref="C546:AD546">
    <cfRule type="expression" dxfId="37" priority="6">
      <formula>$AL$675&gt;0</formula>
    </cfRule>
  </conditionalFormatting>
  <conditionalFormatting sqref="C547:AD547">
    <cfRule type="expression" dxfId="36" priority="5">
      <formula>AND($AZ$674&gt;0,$C$676="")</formula>
    </cfRule>
  </conditionalFormatting>
  <conditionalFormatting sqref="C548:AD548">
    <cfRule type="expression" dxfId="35" priority="4">
      <formula>$AY$674&gt;0</formula>
    </cfRule>
  </conditionalFormatting>
  <conditionalFormatting sqref="F302:AD302">
    <cfRule type="expression" dxfId="34" priority="34">
      <formula>AND(AM296&gt;0,F302="")</formula>
    </cfRule>
    <cfRule type="expression" dxfId="33" priority="32">
      <formula>AND(AM296=0,F302="")</formula>
    </cfRule>
  </conditionalFormatting>
  <conditionalFormatting sqref="G89:AD89">
    <cfRule type="expression" dxfId="32" priority="46">
      <formula>AND(AO68=0,G89="")</formula>
    </cfRule>
    <cfRule type="expression" dxfId="31" priority="48">
      <formula>AND(AO68&gt;0,G89="")</formula>
    </cfRule>
  </conditionalFormatting>
  <conditionalFormatting sqref="G522:AD522">
    <cfRule type="expression" dxfId="30" priority="12">
      <formula>AND(AJ401=0,G522="")</formula>
    </cfRule>
    <cfRule type="expression" dxfId="29" priority="14">
      <formula>AND(AJ401&gt;0,G522="")</formula>
    </cfRule>
  </conditionalFormatting>
  <conditionalFormatting sqref="G554:AD673">
    <cfRule type="expression" dxfId="28" priority="27">
      <formula>AND($C$334&lt;&gt;"",$C$334&lt;&gt;1)</formula>
    </cfRule>
    <cfRule type="expression" dxfId="27" priority="1">
      <formula>$AG$394&gt;0</formula>
    </cfRule>
    <cfRule type="expression" dxfId="26" priority="9">
      <formula>AND($P401&lt;&gt;"",$P401&lt;&gt;1)</formula>
    </cfRule>
  </conditionalFormatting>
  <conditionalFormatting sqref="I383:AD383">
    <cfRule type="expression" dxfId="25" priority="20">
      <formula>AND($C$383&lt;&gt;"",$C$383&lt;&gt;1)</formula>
    </cfRule>
  </conditionalFormatting>
  <conditionalFormatting sqref="K122:AD141">
    <cfRule type="expression" dxfId="24" priority="40">
      <formula>AND($C$46&lt;&gt;"",$C$46&lt;&gt;1)</formula>
    </cfRule>
  </conditionalFormatting>
  <conditionalFormatting sqref="K554:AD673">
    <cfRule type="expression" dxfId="23" priority="10">
      <formula>AND($G554&lt;&gt;"",$G554&lt;&gt;1)</formula>
    </cfRule>
  </conditionalFormatting>
  <conditionalFormatting sqref="M295:AD299">
    <cfRule type="expression" dxfId="22" priority="37">
      <formula>SUM($V$278:$X$278)=0</formula>
    </cfRule>
    <cfRule type="expression" dxfId="21" priority="38">
      <formula>AND($C$46&lt;&gt;"",$C$46&lt;&gt;1)</formula>
    </cfRule>
  </conditionalFormatting>
  <conditionalFormatting sqref="P362:AD362">
    <cfRule type="expression" dxfId="20" priority="21">
      <formula>AND($C$362="",$P$362="")</formula>
    </cfRule>
    <cfRule type="expression" dxfId="19" priority="22">
      <formula>AND($C$362="X",$P$362="")</formula>
    </cfRule>
  </conditionalFormatting>
  <conditionalFormatting sqref="P401:AD520">
    <cfRule type="expression" dxfId="18" priority="28">
      <formula>AND($C$334&lt;&gt;"",$C$334&lt;&gt;1)</formula>
    </cfRule>
    <cfRule type="expression" dxfId="17" priority="3">
      <formula>$AG$394=1</formula>
    </cfRule>
  </conditionalFormatting>
  <conditionalFormatting sqref="Q46:AD46">
    <cfRule type="expression" dxfId="16" priority="54">
      <formula>AND($C$46&lt;&gt;"",$C$46&lt;&gt;1)</formula>
    </cfRule>
  </conditionalFormatting>
  <conditionalFormatting sqref="Q334:AD334">
    <cfRule type="expression" dxfId="15" priority="31">
      <formula>AND($C$334&lt;&gt;"",$C$334&lt;&gt;1)</formula>
    </cfRule>
  </conditionalFormatting>
  <conditionalFormatting sqref="S68:AC87">
    <cfRule type="expression" dxfId="14" priority="52">
      <formula>$AD68="X"</formula>
    </cfRule>
  </conditionalFormatting>
  <conditionalFormatting sqref="S68:AD87">
    <cfRule type="expression" dxfId="13" priority="41">
      <formula>AND($C$46&lt;&gt;"",$C$46&lt;&gt;1)</formula>
    </cfRule>
  </conditionalFormatting>
  <conditionalFormatting sqref="S158:AD277">
    <cfRule type="expression" dxfId="12" priority="39">
      <formula>AND($C$46&lt;&gt;"",$C$46&lt;&gt;1)</formula>
    </cfRule>
  </conditionalFormatting>
  <conditionalFormatting sqref="U122:Z141">
    <cfRule type="expression" dxfId="11" priority="45">
      <formula>$AA122="X"</formula>
    </cfRule>
  </conditionalFormatting>
  <conditionalFormatting sqref="U383:Z383">
    <cfRule type="expression" dxfId="10" priority="19">
      <formula>$AA383="X"</formula>
    </cfRule>
  </conditionalFormatting>
  <conditionalFormatting sqref="U554:Z673">
    <cfRule type="expression" dxfId="9" priority="11">
      <formula>$AA554="X"</formula>
    </cfRule>
  </conditionalFormatting>
  <conditionalFormatting sqref="V401:AD520">
    <cfRule type="expression" dxfId="8" priority="17">
      <formula>AND($P401&lt;&gt;"",$P401&lt;&gt;1)</formula>
    </cfRule>
  </conditionalFormatting>
  <dataValidations count="2">
    <dataValidation type="list" allowBlank="1" showInputMessage="1" showErrorMessage="1" sqref="C46:P46 C334:AD334 C383:H383 P401:U520 G554:J673">
      <formula1>"1,2,3,9"</formula1>
    </dataValidation>
    <dataValidation type="list" allowBlank="1" showInputMessage="1" showErrorMessage="1" sqref="S68:AD87 AA122:AB141 C354:C362 AA383:AB383 V401:AD520 AA554:AB673">
      <formula1>"X"</formula1>
    </dataValidation>
  </dataValidations>
  <hyperlinks>
    <hyperlink ref="AA64:AD64" location="'Complemento 2'!DY12" display="Complemento 2"/>
    <hyperlink ref="AA9:AD9" location="Índice!B31"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
Adición</oddHeader>
    <oddFooter>&amp;LCenso Nacional de Gobiernos Estatales 2024&amp;R&amp;P de &amp;N</oddFooter>
  </headerFooter>
  <rowBreaks count="6" manualBreakCount="6">
    <brk id="112" max="30" man="1"/>
    <brk id="150" max="30" man="1"/>
    <brk id="292" max="30" man="1"/>
    <brk id="327" max="30" man="1"/>
    <brk id="398" max="30" man="1"/>
    <brk id="542" max="30"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55"/>
  <sheetViews>
    <sheetView showGridLines="0" view="pageBreakPreview" zoomScale="120" zoomScaleNormal="100" zoomScaleSheetLayoutView="120" workbookViewId="0"/>
  </sheetViews>
  <sheetFormatPr baseColWidth="10" defaultColWidth="0" defaultRowHeight="14.25" zeroHeight="1"/>
  <cols>
    <col min="1" max="1" width="5.7109375" style="4" customWidth="1"/>
    <col min="2" max="128" width="3.7109375" style="4" customWidth="1"/>
    <col min="129" max="129" width="5.7109375" style="4" customWidth="1"/>
    <col min="130" max="139" width="11.42578125" style="4" hidden="1" customWidth="1"/>
    <col min="140" max="16384" width="11.42578125" style="4" hidden="1"/>
  </cols>
  <sheetData>
    <row r="1" spans="1:128" ht="173.25" customHeight="1">
      <c r="A1" s="7"/>
      <c r="B1" s="929" t="s">
        <v>0</v>
      </c>
      <c r="C1" s="929"/>
      <c r="D1" s="929"/>
      <c r="E1" s="929"/>
      <c r="F1" s="929"/>
      <c r="G1" s="929"/>
      <c r="H1" s="929"/>
      <c r="I1" s="929"/>
      <c r="J1" s="929"/>
      <c r="K1" s="929"/>
      <c r="L1" s="929"/>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29"/>
      <c r="AL1" s="929"/>
      <c r="AM1" s="929"/>
      <c r="AN1" s="929"/>
      <c r="AO1" s="929"/>
      <c r="AP1" s="929"/>
      <c r="AQ1" s="929"/>
      <c r="AR1" s="929"/>
      <c r="AS1" s="929"/>
      <c r="AT1" s="929"/>
      <c r="AU1" s="929"/>
      <c r="AV1" s="929"/>
      <c r="AW1" s="929"/>
      <c r="AX1" s="929"/>
      <c r="AY1" s="929"/>
      <c r="AZ1" s="929"/>
      <c r="BA1" s="929"/>
      <c r="BB1" s="929"/>
      <c r="BC1" s="929"/>
      <c r="BD1" s="929"/>
      <c r="BE1" s="929"/>
      <c r="BF1" s="929"/>
      <c r="BG1" s="929"/>
      <c r="BH1" s="929"/>
      <c r="BI1" s="929"/>
      <c r="BJ1" s="929"/>
      <c r="BK1" s="929"/>
      <c r="BL1" s="929"/>
      <c r="BM1" s="929"/>
      <c r="BN1" s="929"/>
      <c r="BO1" s="929"/>
      <c r="BP1" s="929"/>
      <c r="BQ1" s="929"/>
      <c r="BR1" s="929"/>
      <c r="BS1" s="929"/>
      <c r="BT1" s="929"/>
      <c r="BU1" s="929"/>
      <c r="BV1" s="929"/>
      <c r="BW1" s="929"/>
      <c r="BX1" s="929"/>
      <c r="BY1" s="929"/>
      <c r="BZ1" s="929"/>
      <c r="CA1" s="929"/>
      <c r="CB1" s="929"/>
      <c r="CC1" s="929"/>
      <c r="CD1" s="929"/>
      <c r="CE1" s="929"/>
      <c r="CF1" s="929"/>
      <c r="CG1" s="929"/>
      <c r="CH1" s="929"/>
      <c r="CI1" s="929"/>
      <c r="CJ1" s="929"/>
      <c r="CK1" s="929"/>
      <c r="CL1" s="929"/>
      <c r="CM1" s="929"/>
      <c r="CN1" s="929"/>
      <c r="CO1" s="929"/>
      <c r="CP1" s="929"/>
      <c r="CQ1" s="929"/>
      <c r="CR1" s="929"/>
      <c r="CS1" s="929"/>
      <c r="CT1" s="929"/>
      <c r="CU1" s="929"/>
      <c r="CV1" s="929"/>
      <c r="CW1" s="929"/>
      <c r="CX1" s="929"/>
      <c r="CY1" s="929"/>
      <c r="CZ1" s="929"/>
      <c r="DA1" s="929"/>
      <c r="DB1" s="929"/>
      <c r="DC1" s="929"/>
      <c r="DD1" s="929"/>
      <c r="DE1" s="929"/>
      <c r="DF1" s="929"/>
      <c r="DG1" s="929"/>
      <c r="DH1" s="929"/>
      <c r="DI1" s="929"/>
      <c r="DJ1" s="929"/>
      <c r="DK1" s="929"/>
      <c r="DL1" s="929"/>
      <c r="DM1" s="929"/>
      <c r="DN1" s="929"/>
      <c r="DO1" s="929"/>
      <c r="DP1" s="929"/>
      <c r="DQ1" s="929"/>
      <c r="DR1" s="929"/>
      <c r="DS1" s="929"/>
      <c r="DT1" s="929"/>
      <c r="DU1" s="929"/>
      <c r="DV1" s="929"/>
      <c r="DW1" s="929"/>
      <c r="DX1" s="929"/>
    </row>
    <row r="2" spans="1:128" s="3" customFormat="1" ht="15" customHeight="1">
      <c r="A2" s="9"/>
    </row>
    <row r="3" spans="1:128" ht="45" customHeight="1">
      <c r="A3" s="61"/>
      <c r="B3" s="930" t="s">
        <v>1</v>
      </c>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0"/>
      <c r="AO3" s="930"/>
      <c r="AP3" s="930"/>
      <c r="AQ3" s="930"/>
      <c r="AR3" s="930"/>
      <c r="AS3" s="930"/>
      <c r="AT3" s="930"/>
      <c r="AU3" s="930"/>
      <c r="AV3" s="930"/>
      <c r="AW3" s="930"/>
      <c r="AX3" s="930"/>
      <c r="AY3" s="930"/>
      <c r="AZ3" s="930"/>
      <c r="BA3" s="930"/>
      <c r="BB3" s="930"/>
      <c r="BC3" s="930"/>
      <c r="BD3" s="930"/>
      <c r="BE3" s="930"/>
      <c r="BF3" s="930"/>
      <c r="BG3" s="930"/>
      <c r="BH3" s="930"/>
      <c r="BI3" s="930"/>
      <c r="BJ3" s="930"/>
      <c r="BK3" s="930"/>
      <c r="BL3" s="930"/>
      <c r="BM3" s="930"/>
      <c r="BN3" s="930"/>
      <c r="BO3" s="930"/>
      <c r="BP3" s="930"/>
      <c r="BQ3" s="930"/>
      <c r="BR3" s="930"/>
      <c r="BS3" s="930"/>
      <c r="BT3" s="930"/>
      <c r="BU3" s="930"/>
      <c r="BV3" s="930"/>
      <c r="BW3" s="930"/>
      <c r="BX3" s="930"/>
      <c r="BY3" s="930"/>
      <c r="BZ3" s="930"/>
      <c r="CA3" s="930"/>
      <c r="CB3" s="930"/>
      <c r="CC3" s="930"/>
      <c r="CD3" s="930"/>
      <c r="CE3" s="930"/>
      <c r="CF3" s="930"/>
      <c r="CG3" s="930"/>
      <c r="CH3" s="930"/>
      <c r="CI3" s="930"/>
      <c r="CJ3" s="930"/>
      <c r="CK3" s="930"/>
      <c r="CL3" s="930"/>
      <c r="CM3" s="930"/>
      <c r="CN3" s="930"/>
      <c r="CO3" s="930"/>
      <c r="CP3" s="930"/>
      <c r="CQ3" s="930"/>
      <c r="CR3" s="930"/>
      <c r="CS3" s="930"/>
      <c r="CT3" s="930"/>
      <c r="CU3" s="930"/>
      <c r="CV3" s="930"/>
      <c r="CW3" s="930"/>
      <c r="CX3" s="930"/>
      <c r="CY3" s="930"/>
      <c r="CZ3" s="930"/>
      <c r="DA3" s="930"/>
      <c r="DB3" s="930"/>
      <c r="DC3" s="930"/>
      <c r="DD3" s="930"/>
      <c r="DE3" s="930"/>
      <c r="DF3" s="930"/>
      <c r="DG3" s="930"/>
      <c r="DH3" s="930"/>
      <c r="DI3" s="930"/>
      <c r="DJ3" s="930"/>
      <c r="DK3" s="930"/>
      <c r="DL3" s="930"/>
      <c r="DM3" s="930"/>
      <c r="DN3" s="930"/>
      <c r="DO3" s="930"/>
      <c r="DP3" s="930"/>
      <c r="DQ3" s="930"/>
      <c r="DR3" s="930"/>
      <c r="DS3" s="930"/>
      <c r="DT3" s="930"/>
      <c r="DU3" s="930"/>
      <c r="DV3" s="930"/>
      <c r="DW3" s="930"/>
      <c r="DX3" s="930"/>
    </row>
    <row r="4" spans="1:128" s="3" customFormat="1" ht="15" customHeight="1">
      <c r="A4" s="9"/>
      <c r="B4" s="170"/>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row>
    <row r="5" spans="1:128" ht="45" customHeight="1">
      <c r="A5" s="7"/>
      <c r="B5" s="541" t="s">
        <v>895</v>
      </c>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41"/>
      <c r="AO5" s="541"/>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c r="BT5" s="541"/>
      <c r="BU5" s="541"/>
      <c r="BV5" s="541"/>
      <c r="BW5" s="541"/>
      <c r="BX5" s="541"/>
      <c r="BY5" s="541"/>
      <c r="BZ5" s="541"/>
      <c r="CA5" s="541"/>
      <c r="CB5" s="541"/>
      <c r="CC5" s="541"/>
      <c r="CD5" s="541"/>
      <c r="CE5" s="541"/>
      <c r="CF5" s="541"/>
      <c r="CG5" s="541"/>
      <c r="CH5" s="541"/>
      <c r="CI5" s="541"/>
      <c r="CJ5" s="541"/>
      <c r="CK5" s="541"/>
      <c r="CL5" s="541"/>
      <c r="CM5" s="541"/>
      <c r="CN5" s="541"/>
      <c r="CO5" s="541"/>
      <c r="CP5" s="541"/>
      <c r="CQ5" s="541"/>
      <c r="CR5" s="541"/>
      <c r="CS5" s="541"/>
      <c r="CT5" s="541"/>
      <c r="CU5" s="541"/>
      <c r="CV5" s="541"/>
      <c r="CW5" s="541"/>
      <c r="CX5" s="541"/>
      <c r="CY5" s="541"/>
      <c r="CZ5" s="541"/>
      <c r="DA5" s="541"/>
      <c r="DB5" s="541"/>
      <c r="DC5" s="541"/>
      <c r="DD5" s="541"/>
      <c r="DE5" s="541"/>
      <c r="DF5" s="541"/>
      <c r="DG5" s="541"/>
      <c r="DH5" s="541"/>
      <c r="DI5" s="541"/>
      <c r="DJ5" s="541"/>
      <c r="DK5" s="541"/>
      <c r="DL5" s="541"/>
      <c r="DM5" s="541"/>
      <c r="DN5" s="541"/>
      <c r="DO5" s="541"/>
      <c r="DP5" s="541"/>
      <c r="DQ5" s="541"/>
      <c r="DR5" s="541"/>
      <c r="DS5" s="541"/>
      <c r="DT5" s="541"/>
      <c r="DU5" s="541"/>
      <c r="DV5" s="541"/>
      <c r="DW5" s="541"/>
      <c r="DX5" s="541"/>
    </row>
    <row r="6" spans="1:128" s="5" customFormat="1" ht="15" customHeight="1">
      <c r="A6" s="7"/>
      <c r="B6" s="182"/>
      <c r="D6" s="182"/>
      <c r="E6" s="182"/>
      <c r="F6" s="182"/>
      <c r="G6" s="182"/>
      <c r="H6" s="182"/>
      <c r="I6" s="182"/>
      <c r="J6" s="182"/>
      <c r="K6" s="182"/>
      <c r="L6" s="182"/>
      <c r="M6" s="182"/>
      <c r="N6" s="182"/>
      <c r="O6" s="182"/>
      <c r="P6" s="182"/>
      <c r="Q6" s="182"/>
      <c r="R6" s="182"/>
      <c r="S6" s="182"/>
      <c r="T6" s="182"/>
      <c r="U6" s="182"/>
      <c r="V6" s="182"/>
      <c r="W6" s="182"/>
      <c r="X6" s="182"/>
    </row>
    <row r="7" spans="1:128" ht="72" customHeight="1">
      <c r="A7" s="94"/>
      <c r="B7" s="541" t="s">
        <v>1191</v>
      </c>
      <c r="C7" s="541"/>
      <c r="D7" s="541"/>
      <c r="E7" s="541"/>
      <c r="F7" s="541"/>
      <c r="G7" s="541"/>
      <c r="H7" s="541"/>
      <c r="I7" s="541"/>
      <c r="J7" s="541"/>
      <c r="K7" s="541"/>
      <c r="L7" s="541"/>
      <c r="M7" s="541"/>
      <c r="N7" s="541"/>
      <c r="O7" s="541"/>
      <c r="P7" s="541"/>
      <c r="Q7" s="541"/>
      <c r="R7" s="541"/>
      <c r="S7" s="541"/>
      <c r="T7" s="541"/>
      <c r="U7" s="541"/>
      <c r="V7" s="541"/>
      <c r="W7" s="541"/>
      <c r="X7" s="541"/>
      <c r="Y7" s="541"/>
      <c r="Z7" s="541"/>
      <c r="AA7" s="541"/>
      <c r="AB7" s="541"/>
      <c r="AC7" s="541"/>
      <c r="AD7" s="541"/>
      <c r="AE7" s="541"/>
      <c r="AF7" s="541"/>
      <c r="AG7" s="541"/>
      <c r="AH7" s="541"/>
      <c r="AI7" s="541"/>
      <c r="AJ7" s="541"/>
      <c r="AK7" s="541"/>
      <c r="AL7" s="541"/>
      <c r="AM7" s="541"/>
      <c r="AN7" s="541"/>
      <c r="AO7" s="541"/>
      <c r="AP7" s="541"/>
      <c r="AQ7" s="541"/>
      <c r="AR7" s="541"/>
      <c r="AS7" s="541"/>
      <c r="AT7" s="541"/>
      <c r="AU7" s="541"/>
      <c r="AV7" s="541"/>
      <c r="AW7" s="541"/>
      <c r="AX7" s="541"/>
      <c r="AY7" s="541"/>
      <c r="AZ7" s="541"/>
      <c r="BA7" s="541"/>
      <c r="BB7" s="541"/>
      <c r="BC7" s="541"/>
      <c r="BD7" s="541"/>
      <c r="BE7" s="541"/>
      <c r="BF7" s="541"/>
      <c r="BG7" s="541"/>
      <c r="BH7" s="541"/>
      <c r="BI7" s="541"/>
      <c r="BJ7" s="541"/>
      <c r="BK7" s="541"/>
      <c r="BL7" s="541"/>
      <c r="BM7" s="541"/>
      <c r="BN7" s="541"/>
      <c r="BO7" s="541"/>
      <c r="BP7" s="541"/>
      <c r="BQ7" s="541"/>
      <c r="BR7" s="541"/>
      <c r="BS7" s="541"/>
      <c r="BT7" s="541"/>
      <c r="BU7" s="541"/>
      <c r="BV7" s="541"/>
      <c r="BW7" s="541"/>
      <c r="BX7" s="541"/>
      <c r="BY7" s="541"/>
      <c r="BZ7" s="541"/>
      <c r="CA7" s="541"/>
      <c r="CB7" s="541"/>
      <c r="CC7" s="541"/>
      <c r="CD7" s="541"/>
      <c r="CE7" s="541"/>
      <c r="CF7" s="541"/>
      <c r="CG7" s="541"/>
      <c r="CH7" s="541"/>
      <c r="CI7" s="541"/>
      <c r="CJ7" s="541"/>
      <c r="CK7" s="541"/>
      <c r="CL7" s="541"/>
      <c r="CM7" s="541"/>
      <c r="CN7" s="541"/>
      <c r="CO7" s="541"/>
      <c r="CP7" s="541"/>
      <c r="CQ7" s="541"/>
      <c r="CR7" s="541"/>
      <c r="CS7" s="541"/>
      <c r="CT7" s="541"/>
      <c r="CU7" s="541"/>
      <c r="CV7" s="541"/>
      <c r="CW7" s="541"/>
      <c r="CX7" s="541"/>
      <c r="CY7" s="541"/>
      <c r="CZ7" s="541"/>
      <c r="DA7" s="541"/>
      <c r="DB7" s="541"/>
      <c r="DC7" s="541"/>
      <c r="DD7" s="541"/>
      <c r="DE7" s="541"/>
      <c r="DF7" s="541"/>
      <c r="DG7" s="541"/>
      <c r="DH7" s="541"/>
      <c r="DI7" s="541"/>
      <c r="DJ7" s="541"/>
      <c r="DK7" s="541"/>
      <c r="DL7" s="541"/>
      <c r="DM7" s="541"/>
      <c r="DN7" s="541"/>
      <c r="DO7" s="541"/>
      <c r="DP7" s="541"/>
      <c r="DQ7" s="541"/>
      <c r="DR7" s="541"/>
      <c r="DS7" s="541"/>
      <c r="DT7" s="541"/>
      <c r="DU7" s="541"/>
      <c r="DV7" s="541"/>
      <c r="DW7" s="541"/>
      <c r="DX7" s="541"/>
    </row>
    <row r="8" spans="1:128" s="3" customFormat="1" ht="15" customHeight="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row>
    <row r="9" spans="1:128" ht="15" customHeight="1" thickBot="1">
      <c r="A9" s="61"/>
      <c r="B9" s="2" t="s">
        <v>3</v>
      </c>
      <c r="C9" s="1"/>
      <c r="D9" s="1"/>
      <c r="E9" s="1"/>
      <c r="F9" s="1"/>
      <c r="G9" s="1"/>
      <c r="H9" s="1"/>
      <c r="I9" s="1"/>
      <c r="J9" s="1"/>
      <c r="K9" s="1"/>
      <c r="L9" s="1"/>
      <c r="M9" s="1"/>
      <c r="N9" s="2" t="s">
        <v>4</v>
      </c>
      <c r="O9" s="1"/>
      <c r="CZ9" s="184"/>
      <c r="DA9" s="184"/>
      <c r="DB9" s="184"/>
      <c r="DC9" s="184"/>
      <c r="DD9" s="184"/>
      <c r="DE9" s="184"/>
      <c r="DF9" s="184"/>
      <c r="DG9" s="184"/>
      <c r="DH9" s="184"/>
      <c r="DI9" s="184"/>
      <c r="DJ9" s="184"/>
      <c r="DK9" s="184"/>
      <c r="DL9" s="184"/>
      <c r="DM9" s="184"/>
      <c r="DN9" s="184"/>
      <c r="DO9" s="184"/>
      <c r="DP9" s="184"/>
      <c r="DQ9" s="184"/>
      <c r="DR9" s="184"/>
      <c r="DS9" s="184"/>
      <c r="DT9" s="184"/>
      <c r="DU9" s="547" t="s">
        <v>2</v>
      </c>
      <c r="DV9" s="547"/>
      <c r="DW9" s="547"/>
      <c r="DX9" s="547"/>
    </row>
    <row r="10" spans="1:128" ht="15" customHeight="1" thickBot="1">
      <c r="A10" s="61"/>
      <c r="B10" s="543" t="str">
        <f>IF(Presentación!B10="","",Presentación!B10)</f>
        <v>Veracruz de Ignacio de la Llave</v>
      </c>
      <c r="C10" s="544"/>
      <c r="D10" s="544"/>
      <c r="E10" s="544"/>
      <c r="F10" s="544"/>
      <c r="G10" s="544"/>
      <c r="H10" s="544"/>
      <c r="I10" s="544"/>
      <c r="J10" s="544"/>
      <c r="K10" s="544"/>
      <c r="L10" s="545"/>
      <c r="M10" s="1"/>
      <c r="N10" s="543" t="str">
        <f>IF(Presentación!N10="","",Presentación!N10)</f>
        <v>230</v>
      </c>
      <c r="O10" s="545"/>
      <c r="P10" s="2"/>
      <c r="Q10" s="2"/>
      <c r="R10" s="2"/>
      <c r="S10" s="2"/>
      <c r="T10" s="2"/>
      <c r="U10" s="2"/>
      <c r="V10" s="2"/>
      <c r="W10" s="2"/>
      <c r="X10" s="2"/>
      <c r="Y10" s="2"/>
      <c r="Z10" s="2"/>
      <c r="AA10" s="2"/>
      <c r="AB10" s="2"/>
      <c r="DU10" s="210"/>
      <c r="DV10" s="210"/>
      <c r="DW10" s="210"/>
      <c r="DX10" s="210"/>
    </row>
    <row r="11" spans="1:128" ht="15" customHeight="1">
      <c r="A11" s="61"/>
      <c r="B11" s="2"/>
      <c r="C11" s="2"/>
      <c r="D11" s="2"/>
      <c r="E11" s="2"/>
      <c r="F11" s="2"/>
      <c r="G11" s="2"/>
      <c r="H11" s="2"/>
      <c r="I11" s="2"/>
      <c r="J11" s="2"/>
      <c r="K11" s="2"/>
      <c r="L11" s="2"/>
      <c r="M11" s="2"/>
      <c r="N11" s="2"/>
      <c r="O11" s="2"/>
      <c r="P11" s="2"/>
      <c r="Q11" s="2"/>
      <c r="R11" s="2"/>
      <c r="S11" s="2"/>
      <c r="T11" s="2"/>
      <c r="U11" s="2"/>
      <c r="V11" s="2"/>
      <c r="W11" s="2"/>
      <c r="X11" s="2"/>
      <c r="Y11" s="2"/>
      <c r="Z11" s="2"/>
      <c r="AA11" s="2"/>
      <c r="AB11" s="2"/>
      <c r="DU11" s="210"/>
      <c r="DV11" s="210"/>
      <c r="DW11" s="210"/>
      <c r="DX11" s="210"/>
    </row>
    <row r="12" spans="1:128" ht="15" customHeight="1">
      <c r="A12" s="7"/>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CZ12" s="185"/>
      <c r="DA12" s="209"/>
      <c r="DB12" s="209"/>
      <c r="DC12" s="209"/>
      <c r="DD12" s="209"/>
      <c r="DE12" s="209"/>
      <c r="DF12" s="209"/>
      <c r="DG12" s="209"/>
      <c r="DH12" s="209"/>
      <c r="DI12" s="209"/>
      <c r="DJ12" s="209"/>
      <c r="DK12" s="209"/>
      <c r="DL12" s="209"/>
      <c r="DM12" s="209"/>
      <c r="DN12" s="209"/>
      <c r="DO12" s="209"/>
      <c r="DP12" s="209"/>
      <c r="DQ12" s="209"/>
      <c r="DU12" s="931" t="s">
        <v>1307</v>
      </c>
      <c r="DV12" s="931"/>
      <c r="DW12" s="931"/>
      <c r="DX12" s="931"/>
    </row>
    <row r="13" spans="1:128" ht="15" customHeight="1">
      <c r="A13" s="7"/>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row>
    <row r="14" spans="1:128" ht="15" customHeight="1">
      <c r="A14" s="61"/>
      <c r="B14" s="855" t="s">
        <v>896</v>
      </c>
      <c r="C14" s="856"/>
      <c r="D14" s="856"/>
      <c r="E14" s="856"/>
      <c r="F14" s="856"/>
      <c r="G14" s="856"/>
      <c r="H14" s="856"/>
      <c r="I14" s="856"/>
      <c r="J14" s="856"/>
      <c r="K14" s="856"/>
      <c r="L14" s="856"/>
      <c r="M14" s="856"/>
      <c r="N14" s="856"/>
      <c r="O14" s="856"/>
      <c r="P14" s="856"/>
      <c r="Q14" s="856"/>
      <c r="R14" s="856"/>
      <c r="S14" s="856"/>
      <c r="T14" s="856"/>
      <c r="U14" s="856"/>
      <c r="V14" s="856"/>
      <c r="W14" s="856"/>
      <c r="X14" s="856"/>
      <c r="Y14" s="856"/>
      <c r="Z14" s="856"/>
      <c r="AA14" s="856"/>
      <c r="AB14" s="856"/>
      <c r="AC14" s="856"/>
      <c r="AD14" s="856"/>
      <c r="AE14" s="856"/>
      <c r="AF14" s="856"/>
      <c r="AG14" s="856"/>
      <c r="AH14" s="856"/>
      <c r="AI14" s="856"/>
      <c r="AJ14" s="856"/>
      <c r="AK14" s="856"/>
      <c r="AL14" s="856"/>
      <c r="AM14" s="856"/>
      <c r="AN14" s="856"/>
      <c r="AO14" s="856"/>
      <c r="AP14" s="856"/>
      <c r="AQ14" s="856"/>
      <c r="AR14" s="856"/>
      <c r="AS14" s="856"/>
      <c r="AT14" s="856"/>
      <c r="AU14" s="856"/>
      <c r="AV14" s="856"/>
      <c r="AW14" s="856"/>
      <c r="AX14" s="856"/>
      <c r="AY14" s="856"/>
      <c r="AZ14" s="856"/>
      <c r="BA14" s="856"/>
      <c r="BB14" s="856"/>
      <c r="BC14" s="856"/>
      <c r="BD14" s="856"/>
      <c r="BE14" s="856"/>
      <c r="BF14" s="856"/>
      <c r="BG14" s="856"/>
      <c r="BH14" s="856"/>
      <c r="BI14" s="856"/>
      <c r="BJ14" s="856"/>
      <c r="BK14" s="856"/>
      <c r="BL14" s="856"/>
      <c r="BM14" s="856"/>
      <c r="BN14" s="856"/>
      <c r="BO14" s="856"/>
      <c r="BP14" s="856"/>
      <c r="BQ14" s="856"/>
      <c r="BR14" s="856"/>
      <c r="BS14" s="856"/>
      <c r="BT14" s="856"/>
      <c r="BU14" s="856"/>
      <c r="BV14" s="856"/>
      <c r="BW14" s="856"/>
      <c r="BX14" s="856"/>
      <c r="BY14" s="856"/>
      <c r="BZ14" s="856"/>
      <c r="CA14" s="856"/>
      <c r="CB14" s="856"/>
      <c r="CC14" s="856"/>
      <c r="CD14" s="856"/>
      <c r="CE14" s="856"/>
      <c r="CF14" s="856"/>
      <c r="CG14" s="856"/>
      <c r="CH14" s="856"/>
      <c r="CI14" s="856"/>
      <c r="CJ14" s="856"/>
      <c r="CK14" s="856"/>
      <c r="CL14" s="856"/>
      <c r="CM14" s="856"/>
      <c r="CN14" s="856"/>
      <c r="CO14" s="856"/>
      <c r="CP14" s="856"/>
      <c r="CQ14" s="856"/>
      <c r="CR14" s="856"/>
      <c r="CS14" s="856"/>
      <c r="CT14" s="856"/>
      <c r="CU14" s="856"/>
      <c r="CV14" s="856"/>
      <c r="CW14" s="856"/>
      <c r="CX14" s="856"/>
      <c r="CY14" s="856"/>
      <c r="CZ14" s="856"/>
      <c r="DA14" s="856"/>
      <c r="DB14" s="856"/>
      <c r="DC14" s="856"/>
      <c r="DD14" s="856"/>
      <c r="DE14" s="856"/>
      <c r="DF14" s="856"/>
      <c r="DG14" s="856"/>
      <c r="DH14" s="856"/>
      <c r="DI14" s="856"/>
      <c r="DJ14" s="856"/>
      <c r="DK14" s="856"/>
      <c r="DL14" s="856"/>
      <c r="DM14" s="856"/>
      <c r="DN14" s="856"/>
      <c r="DO14" s="856"/>
      <c r="DP14" s="856"/>
      <c r="DQ14" s="856"/>
      <c r="DR14" s="856"/>
      <c r="DS14" s="856"/>
      <c r="DT14" s="856"/>
      <c r="DU14" s="856"/>
      <c r="DV14" s="856"/>
      <c r="DW14" s="856"/>
      <c r="DX14" s="857"/>
    </row>
    <row r="15" spans="1:128" ht="15" customHeight="1">
      <c r="A15" s="5"/>
      <c r="B15" s="211"/>
      <c r="C15" s="596" t="s">
        <v>1308</v>
      </c>
      <c r="D15" s="596"/>
      <c r="E15" s="596"/>
      <c r="F15" s="596"/>
      <c r="G15" s="596"/>
      <c r="H15" s="596"/>
      <c r="I15" s="596"/>
      <c r="J15" s="596"/>
      <c r="K15" s="596"/>
      <c r="L15" s="596"/>
      <c r="M15" s="596"/>
      <c r="N15" s="596"/>
      <c r="O15" s="596"/>
      <c r="P15" s="596"/>
      <c r="Q15" s="596"/>
      <c r="R15" s="596"/>
      <c r="S15" s="596"/>
      <c r="T15" s="596"/>
      <c r="U15" s="596"/>
      <c r="V15" s="596"/>
      <c r="W15" s="596"/>
      <c r="X15" s="596"/>
      <c r="Y15" s="596"/>
      <c r="Z15" s="596"/>
      <c r="AA15" s="596"/>
      <c r="AB15" s="596"/>
      <c r="AC15" s="596"/>
      <c r="AD15" s="596"/>
      <c r="AE15" s="596"/>
      <c r="AF15" s="596"/>
      <c r="AG15" s="596"/>
      <c r="AH15" s="596"/>
      <c r="AI15" s="596"/>
      <c r="AJ15" s="596"/>
      <c r="AK15" s="596"/>
      <c r="AL15" s="596"/>
      <c r="AM15" s="596"/>
      <c r="AN15" s="596"/>
      <c r="AO15" s="596"/>
      <c r="AP15" s="596"/>
      <c r="AQ15" s="596"/>
      <c r="AR15" s="596"/>
      <c r="AS15" s="596"/>
      <c r="AT15" s="596"/>
      <c r="AU15" s="596"/>
      <c r="AV15" s="596"/>
      <c r="AW15" s="596"/>
      <c r="AX15" s="596"/>
      <c r="AY15" s="596"/>
      <c r="AZ15" s="596"/>
      <c r="BA15" s="596"/>
      <c r="BB15" s="596"/>
      <c r="BC15" s="596"/>
      <c r="BD15" s="596"/>
      <c r="BE15" s="596"/>
      <c r="BF15" s="596"/>
      <c r="BG15" s="596"/>
      <c r="BH15" s="596"/>
      <c r="BI15" s="596"/>
      <c r="BJ15" s="596"/>
      <c r="BK15" s="596"/>
      <c r="BL15" s="596"/>
      <c r="BM15" s="596"/>
      <c r="BN15" s="596"/>
      <c r="BO15" s="596"/>
      <c r="BP15" s="596"/>
      <c r="BQ15" s="596"/>
      <c r="BR15" s="596"/>
      <c r="BS15" s="596"/>
      <c r="BT15" s="596"/>
      <c r="BU15" s="596"/>
      <c r="BV15" s="596"/>
      <c r="BW15" s="596"/>
      <c r="BX15" s="596"/>
      <c r="BY15" s="596"/>
      <c r="BZ15" s="596"/>
      <c r="CA15" s="596"/>
      <c r="CB15" s="596"/>
      <c r="CC15" s="596"/>
      <c r="CD15" s="596"/>
      <c r="CE15" s="596"/>
      <c r="CF15" s="596"/>
      <c r="CG15" s="596"/>
      <c r="CH15" s="596"/>
      <c r="CI15" s="596"/>
      <c r="CJ15" s="596"/>
      <c r="CK15" s="596"/>
      <c r="CL15" s="596"/>
      <c r="CM15" s="596"/>
      <c r="CN15" s="596"/>
      <c r="CO15" s="596"/>
      <c r="CP15" s="596"/>
      <c r="CQ15" s="596"/>
      <c r="CR15" s="596"/>
      <c r="CS15" s="596"/>
      <c r="CT15" s="596"/>
      <c r="CU15" s="596"/>
      <c r="CV15" s="596"/>
      <c r="CW15" s="596"/>
      <c r="CX15" s="596"/>
      <c r="CY15" s="596"/>
      <c r="CZ15" s="596"/>
      <c r="DA15" s="596"/>
      <c r="DB15" s="596"/>
      <c r="DC15" s="596"/>
      <c r="DD15" s="596"/>
      <c r="DE15" s="596"/>
      <c r="DF15" s="596"/>
      <c r="DG15" s="596"/>
      <c r="DH15" s="596"/>
      <c r="DI15" s="596"/>
      <c r="DJ15" s="596"/>
      <c r="DK15" s="596"/>
      <c r="DL15" s="596"/>
      <c r="DM15" s="596"/>
      <c r="DN15" s="596"/>
      <c r="DO15" s="596"/>
      <c r="DP15" s="596"/>
      <c r="DQ15" s="596"/>
      <c r="DR15" s="596"/>
      <c r="DS15" s="596"/>
      <c r="DT15" s="596"/>
      <c r="DU15" s="596"/>
      <c r="DV15" s="596"/>
      <c r="DW15" s="596"/>
      <c r="DX15" s="597"/>
    </row>
    <row r="16" spans="1:128" ht="15" customHeight="1">
      <c r="A16" s="5"/>
      <c r="B16" s="211"/>
      <c r="C16" s="627" t="s">
        <v>1162</v>
      </c>
      <c r="D16" s="627"/>
      <c r="E16" s="627"/>
      <c r="F16" s="627"/>
      <c r="G16" s="627"/>
      <c r="H16" s="627"/>
      <c r="I16" s="627"/>
      <c r="J16" s="627"/>
      <c r="K16" s="627"/>
      <c r="L16" s="627"/>
      <c r="M16" s="627"/>
      <c r="N16" s="627"/>
      <c r="O16" s="627"/>
      <c r="P16" s="627"/>
      <c r="Q16" s="627"/>
      <c r="R16" s="627"/>
      <c r="S16" s="627"/>
      <c r="T16" s="627"/>
      <c r="U16" s="627"/>
      <c r="V16" s="627"/>
      <c r="W16" s="627"/>
      <c r="X16" s="627"/>
      <c r="Y16" s="627"/>
      <c r="Z16" s="627"/>
      <c r="AA16" s="627"/>
      <c r="AB16" s="627"/>
      <c r="AC16" s="627"/>
      <c r="AD16" s="627"/>
      <c r="AE16" s="627"/>
      <c r="AF16" s="627"/>
      <c r="AG16" s="627"/>
      <c r="AH16" s="627"/>
      <c r="AI16" s="627"/>
      <c r="AJ16" s="627"/>
      <c r="AK16" s="627"/>
      <c r="AL16" s="627"/>
      <c r="AM16" s="627"/>
      <c r="AN16" s="627"/>
      <c r="AO16" s="627"/>
      <c r="AP16" s="627"/>
      <c r="AQ16" s="627"/>
      <c r="AR16" s="627"/>
      <c r="AS16" s="627"/>
      <c r="AT16" s="627"/>
      <c r="AU16" s="627"/>
      <c r="AV16" s="627"/>
      <c r="AW16" s="627"/>
      <c r="AX16" s="627"/>
      <c r="AY16" s="627"/>
      <c r="AZ16" s="627"/>
      <c r="BA16" s="627"/>
      <c r="BB16" s="627"/>
      <c r="BC16" s="627"/>
      <c r="BD16" s="627"/>
      <c r="BE16" s="627"/>
      <c r="BF16" s="627"/>
      <c r="BG16" s="627"/>
      <c r="BH16" s="627"/>
      <c r="BI16" s="627"/>
      <c r="BJ16" s="627"/>
      <c r="BK16" s="627"/>
      <c r="BL16" s="627"/>
      <c r="BM16" s="627"/>
      <c r="BN16" s="627"/>
      <c r="BO16" s="627"/>
      <c r="BP16" s="627"/>
      <c r="BQ16" s="627"/>
      <c r="BR16" s="627"/>
      <c r="BS16" s="627"/>
      <c r="BT16" s="627"/>
      <c r="BU16" s="627"/>
      <c r="BV16" s="627"/>
      <c r="BW16" s="627"/>
      <c r="BX16" s="627"/>
      <c r="BY16" s="627"/>
      <c r="BZ16" s="627"/>
      <c r="CA16" s="627"/>
      <c r="CB16" s="627"/>
      <c r="CC16" s="627"/>
      <c r="CD16" s="627"/>
      <c r="CE16" s="627"/>
      <c r="CF16" s="627"/>
      <c r="CG16" s="627"/>
      <c r="CH16" s="627"/>
      <c r="CI16" s="627"/>
      <c r="CJ16" s="627"/>
      <c r="CK16" s="627"/>
      <c r="CL16" s="627"/>
      <c r="CM16" s="627"/>
      <c r="CN16" s="627"/>
      <c r="CO16" s="627"/>
      <c r="CP16" s="627"/>
      <c r="CQ16" s="627"/>
      <c r="CR16" s="627"/>
      <c r="CS16" s="627"/>
      <c r="CT16" s="627"/>
      <c r="CU16" s="627"/>
      <c r="CV16" s="627"/>
      <c r="CW16" s="627"/>
      <c r="CX16" s="627"/>
      <c r="CY16" s="627"/>
      <c r="CZ16" s="627"/>
      <c r="DA16" s="627"/>
      <c r="DB16" s="627"/>
      <c r="DC16" s="627"/>
      <c r="DD16" s="627"/>
      <c r="DE16" s="627"/>
      <c r="DF16" s="627"/>
      <c r="DG16" s="627"/>
      <c r="DH16" s="627"/>
      <c r="DI16" s="627"/>
      <c r="DJ16" s="627"/>
      <c r="DK16" s="627"/>
      <c r="DL16" s="627"/>
      <c r="DM16" s="627"/>
      <c r="DN16" s="627"/>
      <c r="DO16" s="627"/>
      <c r="DP16" s="627"/>
      <c r="DQ16" s="627"/>
      <c r="DR16" s="627"/>
      <c r="DS16" s="627"/>
      <c r="DT16" s="627"/>
      <c r="DU16" s="627"/>
      <c r="DV16" s="627"/>
      <c r="DW16" s="627"/>
      <c r="DX16" s="650"/>
    </row>
    <row r="17" spans="1:135" ht="15" customHeight="1">
      <c r="A17" s="5"/>
      <c r="B17" s="211"/>
      <c r="C17" s="627" t="s">
        <v>1188</v>
      </c>
      <c r="D17" s="627"/>
      <c r="E17" s="627"/>
      <c r="F17" s="627"/>
      <c r="G17" s="627"/>
      <c r="H17" s="627"/>
      <c r="I17" s="627"/>
      <c r="J17" s="627"/>
      <c r="K17" s="627"/>
      <c r="L17" s="627"/>
      <c r="M17" s="627"/>
      <c r="N17" s="627"/>
      <c r="O17" s="627"/>
      <c r="P17" s="627"/>
      <c r="Q17" s="627"/>
      <c r="R17" s="627"/>
      <c r="S17" s="627"/>
      <c r="T17" s="627"/>
      <c r="U17" s="627"/>
      <c r="V17" s="627"/>
      <c r="W17" s="627"/>
      <c r="X17" s="627"/>
      <c r="Y17" s="627"/>
      <c r="Z17" s="627"/>
      <c r="AA17" s="627"/>
      <c r="AB17" s="627"/>
      <c r="AC17" s="627"/>
      <c r="AD17" s="627"/>
      <c r="AE17" s="627"/>
      <c r="AF17" s="627"/>
      <c r="AG17" s="627"/>
      <c r="AH17" s="627"/>
      <c r="AI17" s="627"/>
      <c r="AJ17" s="627"/>
      <c r="AK17" s="627"/>
      <c r="AL17" s="627"/>
      <c r="AM17" s="627"/>
      <c r="AN17" s="627"/>
      <c r="AO17" s="627"/>
      <c r="AP17" s="627"/>
      <c r="AQ17" s="627"/>
      <c r="AR17" s="627"/>
      <c r="AS17" s="627"/>
      <c r="AT17" s="627"/>
      <c r="AU17" s="627"/>
      <c r="AV17" s="627"/>
      <c r="AW17" s="627"/>
      <c r="AX17" s="627"/>
      <c r="AY17" s="627"/>
      <c r="AZ17" s="627"/>
      <c r="BA17" s="627"/>
      <c r="BB17" s="627"/>
      <c r="BC17" s="627"/>
      <c r="BD17" s="627"/>
      <c r="BE17" s="627"/>
      <c r="BF17" s="627"/>
      <c r="BG17" s="627"/>
      <c r="BH17" s="627"/>
      <c r="BI17" s="627"/>
      <c r="BJ17" s="627"/>
      <c r="BK17" s="627"/>
      <c r="BL17" s="627"/>
      <c r="BM17" s="627"/>
      <c r="BN17" s="627"/>
      <c r="BO17" s="627"/>
      <c r="BP17" s="627"/>
      <c r="BQ17" s="627"/>
      <c r="BR17" s="627"/>
      <c r="BS17" s="627"/>
      <c r="BT17" s="627"/>
      <c r="BU17" s="627"/>
      <c r="BV17" s="627"/>
      <c r="BW17" s="627"/>
      <c r="BX17" s="627"/>
      <c r="BY17" s="627"/>
      <c r="BZ17" s="627"/>
      <c r="CA17" s="627"/>
      <c r="CB17" s="627"/>
      <c r="CC17" s="627"/>
      <c r="CD17" s="627"/>
      <c r="CE17" s="627"/>
      <c r="CF17" s="627"/>
      <c r="CG17" s="627"/>
      <c r="CH17" s="627"/>
      <c r="CI17" s="627"/>
      <c r="CJ17" s="627"/>
      <c r="CK17" s="627"/>
      <c r="CL17" s="627"/>
      <c r="CM17" s="627"/>
      <c r="CN17" s="627"/>
      <c r="CO17" s="627"/>
      <c r="CP17" s="627"/>
      <c r="CQ17" s="627"/>
      <c r="CR17" s="627"/>
      <c r="CS17" s="627"/>
      <c r="CT17" s="627"/>
      <c r="CU17" s="627"/>
      <c r="CV17" s="627"/>
      <c r="CW17" s="627"/>
      <c r="CX17" s="627"/>
      <c r="CY17" s="627"/>
      <c r="CZ17" s="627"/>
      <c r="DA17" s="627"/>
      <c r="DB17" s="627"/>
      <c r="DC17" s="627"/>
      <c r="DD17" s="627"/>
      <c r="DE17" s="627"/>
      <c r="DF17" s="627"/>
      <c r="DG17" s="627"/>
      <c r="DH17" s="627"/>
      <c r="DI17" s="627"/>
      <c r="DJ17" s="627"/>
      <c r="DK17" s="627"/>
      <c r="DL17" s="627"/>
      <c r="DM17" s="627"/>
      <c r="DN17" s="627"/>
      <c r="DO17" s="627"/>
      <c r="DP17" s="627"/>
      <c r="DQ17" s="627"/>
      <c r="DR17" s="627"/>
      <c r="DS17" s="627"/>
      <c r="DT17" s="627"/>
      <c r="DU17" s="627"/>
      <c r="DV17" s="627"/>
      <c r="DW17" s="627"/>
      <c r="DX17" s="650"/>
    </row>
    <row r="18" spans="1:135" ht="15" customHeight="1">
      <c r="A18" s="5"/>
      <c r="B18" s="211"/>
      <c r="C18" s="627" t="s">
        <v>1189</v>
      </c>
      <c r="D18" s="627"/>
      <c r="E18" s="627"/>
      <c r="F18" s="627"/>
      <c r="G18" s="627"/>
      <c r="H18" s="627"/>
      <c r="I18" s="627"/>
      <c r="J18" s="627"/>
      <c r="K18" s="627"/>
      <c r="L18" s="627"/>
      <c r="M18" s="627"/>
      <c r="N18" s="627"/>
      <c r="O18" s="627"/>
      <c r="P18" s="627"/>
      <c r="Q18" s="627"/>
      <c r="R18" s="627"/>
      <c r="S18" s="627"/>
      <c r="T18" s="627"/>
      <c r="U18" s="627"/>
      <c r="V18" s="627"/>
      <c r="W18" s="627"/>
      <c r="X18" s="627"/>
      <c r="Y18" s="627"/>
      <c r="Z18" s="627"/>
      <c r="AA18" s="627"/>
      <c r="AB18" s="627"/>
      <c r="AC18" s="627"/>
      <c r="AD18" s="627"/>
      <c r="AE18" s="627"/>
      <c r="AF18" s="627"/>
      <c r="AG18" s="627"/>
      <c r="AH18" s="627"/>
      <c r="AI18" s="627"/>
      <c r="AJ18" s="627"/>
      <c r="AK18" s="627"/>
      <c r="AL18" s="627"/>
      <c r="AM18" s="627"/>
      <c r="AN18" s="627"/>
      <c r="AO18" s="627"/>
      <c r="AP18" s="627"/>
      <c r="AQ18" s="627"/>
      <c r="AR18" s="627"/>
      <c r="AS18" s="627"/>
      <c r="AT18" s="627"/>
      <c r="AU18" s="627"/>
      <c r="AV18" s="627"/>
      <c r="AW18" s="627"/>
      <c r="AX18" s="627"/>
      <c r="AY18" s="627"/>
      <c r="AZ18" s="627"/>
      <c r="BA18" s="627"/>
      <c r="BB18" s="627"/>
      <c r="BC18" s="627"/>
      <c r="BD18" s="627"/>
      <c r="BE18" s="627"/>
      <c r="BF18" s="627"/>
      <c r="BG18" s="627"/>
      <c r="BH18" s="627"/>
      <c r="BI18" s="627"/>
      <c r="BJ18" s="627"/>
      <c r="BK18" s="627"/>
      <c r="BL18" s="627"/>
      <c r="BM18" s="627"/>
      <c r="BN18" s="627"/>
      <c r="BO18" s="627"/>
      <c r="BP18" s="627"/>
      <c r="BQ18" s="627"/>
      <c r="BR18" s="627"/>
      <c r="BS18" s="627"/>
      <c r="BT18" s="627"/>
      <c r="BU18" s="627"/>
      <c r="BV18" s="627"/>
      <c r="BW18" s="627"/>
      <c r="BX18" s="627"/>
      <c r="BY18" s="627"/>
      <c r="BZ18" s="627"/>
      <c r="CA18" s="627"/>
      <c r="CB18" s="627"/>
      <c r="CC18" s="627"/>
      <c r="CD18" s="627"/>
      <c r="CE18" s="627"/>
      <c r="CF18" s="627"/>
      <c r="CG18" s="627"/>
      <c r="CH18" s="627"/>
      <c r="CI18" s="627"/>
      <c r="CJ18" s="627"/>
      <c r="CK18" s="627"/>
      <c r="CL18" s="627"/>
      <c r="CM18" s="627"/>
      <c r="CN18" s="627"/>
      <c r="CO18" s="627"/>
      <c r="CP18" s="627"/>
      <c r="CQ18" s="627"/>
      <c r="CR18" s="627"/>
      <c r="CS18" s="627"/>
      <c r="CT18" s="627"/>
      <c r="CU18" s="627"/>
      <c r="CV18" s="627"/>
      <c r="CW18" s="627"/>
      <c r="CX18" s="627"/>
      <c r="CY18" s="627"/>
      <c r="CZ18" s="627"/>
      <c r="DA18" s="627"/>
      <c r="DB18" s="627"/>
      <c r="DC18" s="627"/>
      <c r="DD18" s="627"/>
      <c r="DE18" s="627"/>
      <c r="DF18" s="627"/>
      <c r="DG18" s="627"/>
      <c r="DH18" s="627"/>
      <c r="DI18" s="627"/>
      <c r="DJ18" s="627"/>
      <c r="DK18" s="627"/>
      <c r="DL18" s="627"/>
      <c r="DM18" s="627"/>
      <c r="DN18" s="627"/>
      <c r="DO18" s="627"/>
      <c r="DP18" s="627"/>
      <c r="DQ18" s="627"/>
      <c r="DR18" s="627"/>
      <c r="DS18" s="627"/>
      <c r="DT18" s="627"/>
      <c r="DU18" s="627"/>
      <c r="DV18" s="627"/>
      <c r="DW18" s="627"/>
      <c r="DX18" s="650"/>
    </row>
    <row r="19" spans="1:135" ht="15" customHeight="1">
      <c r="A19" s="5"/>
      <c r="B19" s="212"/>
      <c r="C19" s="691" t="s">
        <v>1214</v>
      </c>
      <c r="D19" s="691"/>
      <c r="E19" s="691"/>
      <c r="F19" s="691"/>
      <c r="G19" s="691"/>
      <c r="H19" s="691"/>
      <c r="I19" s="691"/>
      <c r="J19" s="691"/>
      <c r="K19" s="691"/>
      <c r="L19" s="691"/>
      <c r="M19" s="691"/>
      <c r="N19" s="691"/>
      <c r="O19" s="691"/>
      <c r="P19" s="691"/>
      <c r="Q19" s="691"/>
      <c r="R19" s="691"/>
      <c r="S19" s="691"/>
      <c r="T19" s="691"/>
      <c r="U19" s="691"/>
      <c r="V19" s="691"/>
      <c r="W19" s="691"/>
      <c r="X19" s="691"/>
      <c r="Y19" s="691"/>
      <c r="Z19" s="691"/>
      <c r="AA19" s="691"/>
      <c r="AB19" s="691"/>
      <c r="AC19" s="691"/>
      <c r="AD19" s="691"/>
      <c r="AE19" s="691"/>
      <c r="AF19" s="691"/>
      <c r="AG19" s="691"/>
      <c r="AH19" s="691"/>
      <c r="AI19" s="691"/>
      <c r="AJ19" s="691"/>
      <c r="AK19" s="691"/>
      <c r="AL19" s="691"/>
      <c r="AM19" s="691"/>
      <c r="AN19" s="691"/>
      <c r="AO19" s="691"/>
      <c r="AP19" s="691"/>
      <c r="AQ19" s="691"/>
      <c r="AR19" s="691"/>
      <c r="AS19" s="691"/>
      <c r="AT19" s="691"/>
      <c r="AU19" s="691"/>
      <c r="AV19" s="691"/>
      <c r="AW19" s="691"/>
      <c r="AX19" s="691"/>
      <c r="AY19" s="691"/>
      <c r="AZ19" s="691"/>
      <c r="BA19" s="691"/>
      <c r="BB19" s="691"/>
      <c r="BC19" s="691"/>
      <c r="BD19" s="691"/>
      <c r="BE19" s="691"/>
      <c r="BF19" s="691"/>
      <c r="BG19" s="691"/>
      <c r="BH19" s="691"/>
      <c r="BI19" s="691"/>
      <c r="BJ19" s="691"/>
      <c r="BK19" s="691"/>
      <c r="BL19" s="691"/>
      <c r="BM19" s="691"/>
      <c r="BN19" s="691"/>
      <c r="BO19" s="691"/>
      <c r="BP19" s="691"/>
      <c r="BQ19" s="691"/>
      <c r="BR19" s="691"/>
      <c r="BS19" s="691"/>
      <c r="BT19" s="691"/>
      <c r="BU19" s="691"/>
      <c r="BV19" s="691"/>
      <c r="BW19" s="691"/>
      <c r="BX19" s="691"/>
      <c r="BY19" s="691"/>
      <c r="BZ19" s="691"/>
      <c r="CA19" s="691"/>
      <c r="CB19" s="691"/>
      <c r="CC19" s="691"/>
      <c r="CD19" s="691"/>
      <c r="CE19" s="691"/>
      <c r="CF19" s="691"/>
      <c r="CG19" s="691"/>
      <c r="CH19" s="691"/>
      <c r="CI19" s="691"/>
      <c r="CJ19" s="691"/>
      <c r="CK19" s="691"/>
      <c r="CL19" s="691"/>
      <c r="CM19" s="691"/>
      <c r="CN19" s="691"/>
      <c r="CO19" s="691"/>
      <c r="CP19" s="691"/>
      <c r="CQ19" s="691"/>
      <c r="CR19" s="691"/>
      <c r="CS19" s="691"/>
      <c r="CT19" s="691"/>
      <c r="CU19" s="691"/>
      <c r="CV19" s="691"/>
      <c r="CW19" s="691"/>
      <c r="CX19" s="691"/>
      <c r="CY19" s="691"/>
      <c r="CZ19" s="691"/>
      <c r="DA19" s="691"/>
      <c r="DB19" s="691"/>
      <c r="DC19" s="691"/>
      <c r="DD19" s="691"/>
      <c r="DE19" s="691"/>
      <c r="DF19" s="691"/>
      <c r="DG19" s="691"/>
      <c r="DH19" s="691"/>
      <c r="DI19" s="691"/>
      <c r="DJ19" s="691"/>
      <c r="DK19" s="691"/>
      <c r="DL19" s="691"/>
      <c r="DM19" s="691"/>
      <c r="DN19" s="691"/>
      <c r="DO19" s="691"/>
      <c r="DP19" s="691"/>
      <c r="DQ19" s="691"/>
      <c r="DR19" s="691"/>
      <c r="DS19" s="691"/>
      <c r="DT19" s="691"/>
      <c r="DU19" s="691"/>
      <c r="DV19" s="691"/>
      <c r="DW19" s="691"/>
      <c r="DX19" s="910"/>
    </row>
    <row r="20" spans="1:135" ht="15" customHeight="1">
      <c r="A20" s="61"/>
    </row>
    <row r="21" spans="1:135" ht="15" customHeight="1">
      <c r="C21" s="646" t="s">
        <v>995</v>
      </c>
      <c r="D21" s="646"/>
      <c r="E21" s="646"/>
      <c r="F21" s="646"/>
      <c r="G21" s="646"/>
      <c r="H21" s="643" t="s">
        <v>133</v>
      </c>
      <c r="I21" s="644"/>
      <c r="J21" s="644"/>
      <c r="K21" s="644"/>
      <c r="L21" s="644"/>
      <c r="M21" s="644"/>
      <c r="N21" s="644"/>
      <c r="O21" s="644"/>
      <c r="P21" s="644"/>
      <c r="Q21" s="644"/>
      <c r="R21" s="644"/>
      <c r="S21" s="644"/>
      <c r="T21" s="644"/>
      <c r="U21" s="644"/>
      <c r="V21" s="644"/>
      <c r="W21" s="644"/>
      <c r="X21" s="644"/>
      <c r="Y21" s="644"/>
      <c r="Z21" s="644"/>
      <c r="AA21" s="644"/>
      <c r="AB21" s="644"/>
      <c r="AC21" s="644"/>
      <c r="AD21" s="644"/>
      <c r="AE21" s="644"/>
      <c r="AF21" s="644"/>
      <c r="AG21" s="644"/>
      <c r="AH21" s="644"/>
      <c r="AI21" s="644"/>
      <c r="AJ21" s="644"/>
      <c r="AK21" s="644"/>
      <c r="AL21" s="644"/>
      <c r="AM21" s="644"/>
      <c r="AN21" s="644"/>
      <c r="AO21" s="644"/>
      <c r="AP21" s="644"/>
      <c r="AQ21" s="644"/>
      <c r="AR21" s="644"/>
      <c r="AS21" s="644"/>
      <c r="AT21" s="644"/>
      <c r="AU21" s="644"/>
      <c r="AV21" s="644"/>
      <c r="AW21" s="644"/>
      <c r="AX21" s="644"/>
      <c r="AY21" s="644"/>
      <c r="AZ21" s="644"/>
      <c r="BA21" s="644"/>
      <c r="BB21" s="644"/>
      <c r="BC21" s="644"/>
      <c r="BD21" s="644"/>
      <c r="BE21" s="644"/>
      <c r="BF21" s="644"/>
      <c r="BG21" s="644"/>
      <c r="BH21" s="644"/>
      <c r="BI21" s="644"/>
      <c r="BJ21" s="644"/>
      <c r="BK21" s="644"/>
      <c r="BL21" s="644"/>
      <c r="BM21" s="644"/>
      <c r="BN21" s="644"/>
      <c r="BO21" s="644"/>
      <c r="BP21" s="644"/>
      <c r="BQ21" s="644"/>
      <c r="BR21" s="644"/>
      <c r="BS21" s="644"/>
      <c r="BT21" s="644"/>
      <c r="BU21" s="644"/>
      <c r="BV21" s="644"/>
      <c r="BW21" s="644"/>
      <c r="BX21" s="644"/>
      <c r="BY21" s="644"/>
      <c r="BZ21" s="644"/>
      <c r="CA21" s="644"/>
      <c r="CB21" s="644"/>
      <c r="CC21" s="644"/>
      <c r="CD21" s="644"/>
      <c r="CE21" s="644"/>
      <c r="CF21" s="644"/>
      <c r="CG21" s="644"/>
      <c r="CH21" s="644"/>
      <c r="CI21" s="644"/>
      <c r="CJ21" s="644"/>
      <c r="CK21" s="644"/>
      <c r="CL21" s="644"/>
      <c r="CM21" s="644"/>
      <c r="CN21" s="644"/>
      <c r="CO21" s="644"/>
      <c r="CP21" s="644"/>
      <c r="CQ21" s="644"/>
      <c r="CR21" s="644"/>
      <c r="CS21" s="644"/>
      <c r="CT21" s="644"/>
      <c r="CU21" s="644"/>
      <c r="CV21" s="644"/>
      <c r="CW21" s="644"/>
      <c r="CX21" s="644"/>
      <c r="CY21" s="644"/>
      <c r="CZ21" s="644"/>
      <c r="DA21" s="644"/>
      <c r="DB21" s="644"/>
      <c r="DC21" s="644"/>
      <c r="DD21" s="644"/>
      <c r="DE21" s="644"/>
      <c r="DF21" s="644"/>
      <c r="DG21" s="644"/>
      <c r="DH21" s="644"/>
      <c r="DI21" s="644"/>
      <c r="DJ21" s="644"/>
      <c r="DK21" s="644"/>
      <c r="DL21" s="644"/>
      <c r="DM21" s="644"/>
      <c r="DN21" s="644"/>
      <c r="DO21" s="644"/>
      <c r="DP21" s="644"/>
      <c r="DQ21" s="644"/>
      <c r="DR21" s="644"/>
      <c r="DS21" s="644"/>
      <c r="DT21" s="644"/>
      <c r="DU21" s="644"/>
      <c r="DV21" s="644"/>
      <c r="DW21" s="645"/>
      <c r="DX21" s="927" t="s">
        <v>899</v>
      </c>
    </row>
    <row r="22" spans="1:135" ht="240" customHeight="1">
      <c r="C22" s="646"/>
      <c r="D22" s="646"/>
      <c r="E22" s="646"/>
      <c r="F22" s="646"/>
      <c r="G22" s="646"/>
      <c r="H22" s="536" t="str" cm="1">
        <f t="array" ref="H22:DW22">IF(TRANSPOSE(CNGE_2024_M1_Secc1_Sub1!D42:D161)="","",TRANSPOSE(CNGE_2024_M1_Secc1_Sub1!D42:D161))</f>
        <v>OFICINA DEL C GOBERNADOR</v>
      </c>
      <c r="I22" s="536" t="str">
        <v>SECRETARIA DE DESARROLLO AGROPECUARIO RURAL Y PESCA</v>
      </c>
      <c r="J22" s="536" t="str">
        <v>SECRETARIA DE SALUD</v>
      </c>
      <c r="K22" s="536" t="str">
        <v>SECRETARIA DE EDUCACION</v>
      </c>
      <c r="L22" s="536" t="str">
        <v>SECRETARIA DE DESARROLLO SOCIAL</v>
      </c>
      <c r="M22" s="536" t="str">
        <v>SECRETARIA DE DESARROLLO ECONOMICO Y PORTUARIO</v>
      </c>
      <c r="N22" s="536" t="str">
        <v>SECRETARIA DE GOBIERNO</v>
      </c>
      <c r="O22" s="536" t="str">
        <v>SECRETARIA DE FINANZAS Y PLANEACION</v>
      </c>
      <c r="P22" s="536" t="str">
        <v>COORDINACION GENERAL DE COMUNICACION SOCIAL</v>
      </c>
      <c r="Q22" s="536" t="str">
        <v>CONTRALORIA GENERAL</v>
      </c>
      <c r="R22" s="536" t="str">
        <v>SECRETARIA DE INFRAESTRUCTURA Y OBRAS PUBLICAS</v>
      </c>
      <c r="S22" s="536" t="str">
        <v>OFICINA DEL PROGRAMA DE GOBIERNO</v>
      </c>
      <c r="T22" s="536" t="str">
        <v>SECRETARIA DE SEGURIDAD PUBLICA</v>
      </c>
      <c r="U22" s="536" t="str">
        <v>SECRETARIA DE TRABAJO PREVISION SOCIAL Y PRODUCTIVIDAD</v>
      </c>
      <c r="V22" s="536" t="str">
        <v>SECRETARIA DE TURISMO Y CULTURA</v>
      </c>
      <c r="W22" s="536" t="str">
        <v>SECRETARIA DE PROTECCION CIVIL</v>
      </c>
      <c r="X22" s="536" t="str">
        <v>SECRETARIA DE MEDIO AMBIENTE</v>
      </c>
      <c r="Y22" s="536" t="str">
        <v>SERVICIOS DE SALUD DE VERACRUZ</v>
      </c>
      <c r="Z22" s="536" t="str">
        <v>SISTEMA PARA EL DESARROLLO INTEGRAL DE LA FAMILIA</v>
      </c>
      <c r="AA22" s="536" t="str">
        <v>COMISION DE ARBITRAJE MEDICO</v>
      </c>
      <c r="AB22" s="536" t="str">
        <v>ACADEMIA VERACRUZANA DE LAS LENGUAS INDIGENAS</v>
      </c>
      <c r="AC22" s="536" t="str">
        <v>INSTITUTO VERACRUZANO DEL DEPORTE</v>
      </c>
      <c r="AD22" s="536" t="str">
        <v>INSTITUTO DE ESPACIOS EDUCATIVOS DEL ESTADO DE VERACRUZ</v>
      </c>
      <c r="AE22" s="536" t="str">
        <v>COLEGIO DE BACHILLERES DEL ESTADO DE VERACRUZ</v>
      </c>
      <c r="AF22" s="536" t="str">
        <v>INSTITUTO TECNOLOGICO SUPERIOR DE MISANTLA</v>
      </c>
      <c r="AG22" s="536" t="str">
        <v>INSTITUTO TECNOLOGICO SUPERIOR DE SAN ANDRES TUXTLA</v>
      </c>
      <c r="AH22" s="536" t="str">
        <v>INSTITUTO TECNOLOGICO SUPERIOR DE TANTOYUCA</v>
      </c>
      <c r="AI22" s="536" t="str">
        <v>INSTITUTO TECNOLOGICO SUPERIOR DE COSAMALOAPAN</v>
      </c>
      <c r="AJ22" s="536" t="str">
        <v>INSTITUTO TECNOLOGICO SUPERIOR DE PANUCO</v>
      </c>
      <c r="AK22" s="536" t="str">
        <v>INSTITUTO TECNOLOGICO SUPERIOR DE POZA RICA</v>
      </c>
      <c r="AL22" s="536" t="str">
        <v>INSTITUTO TECNOLOGICO SUPERIOR DE XALAPA</v>
      </c>
      <c r="AM22" s="536" t="str">
        <v>INSTITUTO TECNOLOGICO SUPERIOR DE COATZACOALCOS</v>
      </c>
      <c r="AN22" s="536" t="str">
        <v>INSTITUTO TECNOLOGICO SUPERIOR DE TIERRA BLANCA</v>
      </c>
      <c r="AO22" s="536" t="str">
        <v>INSTITUTO TECNOLOGICO SUPERIOR DE ALAMO</v>
      </c>
      <c r="AP22" s="536" t="str">
        <v>INSTITUTO TECNOLOGICO SUPERIOR DE ACAYUCAN</v>
      </c>
      <c r="AQ22" s="536" t="str">
        <v>INSTITUTO TECNOLOGICO SUPERIOR DE LAS CHOAPAS</v>
      </c>
      <c r="AR22" s="536" t="str">
        <v>INSTITUTO TECNOLOGICO SUPERIOR DE HUATUSCO</v>
      </c>
      <c r="AS22" s="536" t="str">
        <v>INSTITUTO TECNOLOGICO SUPERIOR DE ALVARADO</v>
      </c>
      <c r="AT22" s="536" t="str">
        <v>INSTITUTO TECNOLOGICO SUPERIOR DE PEROTE</v>
      </c>
      <c r="AU22" s="536" t="str">
        <v>INSTITUTO TECNOLOGICO SUPERIOR DE ZONGOLICA</v>
      </c>
      <c r="AV22" s="536" t="str">
        <v>INSTITUTO TECNOLOGICO SUPERIOR DE NARANJOS</v>
      </c>
      <c r="AW22" s="536" t="str">
        <v>INSTITUTO TECNOLOGICO SUPERIOR DE CHICONTEPEC</v>
      </c>
      <c r="AX22" s="536" t="str">
        <v>INSTITUTO TECNOLOGICO SUPERIOR DE MARTINEZ DE LA TORRE</v>
      </c>
      <c r="AY22" s="536" t="str">
        <v>INSTITUTO TECNOLOGICO SUPERIOR DE JESUS CARRANZA</v>
      </c>
      <c r="AZ22" s="536" t="str">
        <v>INSTITUTO TECNOLOGICO SUPERIOR DE RODRIGUEZ CLARA</v>
      </c>
      <c r="BA22" s="536" t="str">
        <v>INSTITUTO VERACRUZANO DE EDUCACION PARA LOS ADULTOS</v>
      </c>
      <c r="BB22" s="536" t="str">
        <v>COLEGIO NACIONAL DE EDUCACION PROFESIONAL TECNICA</v>
      </c>
      <c r="BC22" s="536" t="str">
        <v>UNIVERSIDAD TECNOLOGICA DEL SURESTE</v>
      </c>
      <c r="BD22" s="536" t="str">
        <v>UNIVERSIDAD TECNOLOGICA DEL CENTRO</v>
      </c>
      <c r="BE22" s="536" t="str">
        <v>UNIVERSIDAD TECNOLOGICA DE GUTIERREZ ZAMORA</v>
      </c>
      <c r="BF22" s="536" t="str">
        <v>CONSEJO VERACRUZANO DE INVESTIGACION CIENTIFICA Y DESARROLLO TECNOLOGICO</v>
      </c>
      <c r="BG22" s="536" t="str">
        <v>COLEGIO DE ESTUDIOS CIENTIFICOS Y TECNOLOGICOS</v>
      </c>
      <c r="BH22" s="536" t="str">
        <v>COLEGIO DE VERACRUZ</v>
      </c>
      <c r="BI22" s="536" t="str">
        <v>UNIVERSIDAD POLITECNICA DE HUATUSCO</v>
      </c>
      <c r="BJ22" s="536" t="str">
        <v>UNIVERSIDAD POPULAR AUTONOMA DE VERACRUZ</v>
      </c>
      <c r="BK22" s="536" t="str">
        <v>INSTITUTO VERACRUZANO DE LA VIVIENDA</v>
      </c>
      <c r="BL22" s="536" t="str">
        <v>AGENCIA ESTATAL DE ENERGIA DEL ESTADO DE VERACRUZ</v>
      </c>
      <c r="BM22" s="536" t="str">
        <v>INSTITUTO VERACRUZANO DE LAS MUJERES</v>
      </c>
      <c r="BN22" s="536" t="str">
        <v>INSTITUTO VERACRUZANO DE DESARROLLO MUNICIPAL</v>
      </c>
      <c r="BO22" s="536" t="str">
        <v>COMISION EJECUTIVA PARA LA ATENCION INTEGRAL A VICTIMAS DEL DELITO</v>
      </c>
      <c r="BP22" s="536" t="str">
        <v>CENTRO DE JUSTICIA PARA MUJERES DEL ESTADO DE VERACRUZ</v>
      </c>
      <c r="BQ22" s="536" t="str">
        <v>INSTITUTO DE PENSIONES DEL ESTADO</v>
      </c>
      <c r="BR22" s="536" t="str">
        <v>COMISION DEL AGUA DEL ESTADO DE VERACRUZ</v>
      </c>
      <c r="BS22" s="536" t="str">
        <v>RADIOTELEVISION DE VERACRUZ</v>
      </c>
      <c r="BT22" s="536" t="str">
        <v>SECRETARIA EJECUTIVA DEL SISTEMA ESTATAL ANTICORRUPCION</v>
      </c>
      <c r="BU22" s="536" t="str">
        <v>INSTITUTO DE LA POLICIA AUXILIAR Y PROTECCION PATRIMONIAL</v>
      </c>
      <c r="BV22" s="536" t="str">
        <v>ACADEMIA REGIONAL DE SEGURIDAD PUBLICA DEL SURESTE</v>
      </c>
      <c r="BW22" s="536" t="str">
        <v>INSTITUTO DE CAPACITACION PARA EL TRABAJO</v>
      </c>
      <c r="BX22" s="536" t="str">
        <v>CENTRO DE CONCILIACION LABORAL DEL ESTADO DE VERACRUZ DE IGNACIO DE LA LLAVE</v>
      </c>
      <c r="BY22" s="536" t="str">
        <v>INSTITUTO VERACRUZANO DE LA CULTURA</v>
      </c>
      <c r="BZ22" s="536" t="str">
        <v>PROCURADURIA ESTATAL DE PROTECCION AL MEDIO AMBIENTE</v>
      </c>
      <c r="CA22" s="536" t="str">
        <v>FIDEICOMISO FONDO DEL FUTURO</v>
      </c>
      <c r="CB22" s="172" t="str">
        <v/>
      </c>
      <c r="CC22" s="172" t="str">
        <v/>
      </c>
      <c r="CD22" s="172" t="str">
        <v/>
      </c>
      <c r="CE22" s="172" t="str">
        <v/>
      </c>
      <c r="CF22" s="172" t="str">
        <v/>
      </c>
      <c r="CG22" s="172" t="str">
        <v/>
      </c>
      <c r="CH22" s="172" t="str">
        <v/>
      </c>
      <c r="CI22" s="172" t="str">
        <v/>
      </c>
      <c r="CJ22" s="172" t="str">
        <v/>
      </c>
      <c r="CK22" s="172" t="str">
        <v/>
      </c>
      <c r="CL22" s="172" t="str">
        <v/>
      </c>
      <c r="CM22" s="172" t="str">
        <v/>
      </c>
      <c r="CN22" s="172" t="str">
        <v/>
      </c>
      <c r="CO22" s="172" t="str">
        <v/>
      </c>
      <c r="CP22" s="172" t="str">
        <v/>
      </c>
      <c r="CQ22" s="172" t="str">
        <v/>
      </c>
      <c r="CR22" s="172" t="str">
        <v/>
      </c>
      <c r="CS22" s="172" t="str">
        <v/>
      </c>
      <c r="CT22" s="172" t="str">
        <v/>
      </c>
      <c r="CU22" s="172" t="str">
        <v/>
      </c>
      <c r="CV22" s="172" t="str">
        <v/>
      </c>
      <c r="CW22" s="172" t="str">
        <v/>
      </c>
      <c r="CX22" s="172" t="str">
        <v/>
      </c>
      <c r="CY22" s="172" t="str">
        <v/>
      </c>
      <c r="CZ22" s="172" t="str">
        <v/>
      </c>
      <c r="DA22" s="172" t="str">
        <v/>
      </c>
      <c r="DB22" s="172" t="str">
        <v/>
      </c>
      <c r="DC22" s="172" t="str">
        <v/>
      </c>
      <c r="DD22" s="172" t="str">
        <v/>
      </c>
      <c r="DE22" s="172" t="str">
        <v/>
      </c>
      <c r="DF22" s="172" t="str">
        <v/>
      </c>
      <c r="DG22" s="172" t="str">
        <v/>
      </c>
      <c r="DH22" s="172" t="str">
        <v/>
      </c>
      <c r="DI22" s="172" t="str">
        <v/>
      </c>
      <c r="DJ22" s="172" t="str">
        <v/>
      </c>
      <c r="DK22" s="172" t="str">
        <v/>
      </c>
      <c r="DL22" s="172" t="str">
        <v/>
      </c>
      <c r="DM22" s="172" t="str">
        <v/>
      </c>
      <c r="DN22" s="172" t="str">
        <v/>
      </c>
      <c r="DO22" s="172" t="str">
        <v/>
      </c>
      <c r="DP22" s="172" t="str">
        <v/>
      </c>
      <c r="DQ22" s="172" t="str">
        <v/>
      </c>
      <c r="DR22" s="172" t="str">
        <v/>
      </c>
      <c r="DS22" s="172" t="str">
        <v/>
      </c>
      <c r="DT22" s="172" t="str">
        <v/>
      </c>
      <c r="DU22" s="172" t="str">
        <v/>
      </c>
      <c r="DV22" s="172" t="str">
        <v/>
      </c>
      <c r="DW22" s="172" t="str">
        <v/>
      </c>
      <c r="DX22" s="927"/>
      <c r="EA22" s="472" t="s">
        <v>6205</v>
      </c>
      <c r="EB22" s="502" t="s">
        <v>6339</v>
      </c>
      <c r="EC22" s="707" t="s">
        <v>6208</v>
      </c>
      <c r="ED22" s="707"/>
      <c r="EE22" s="707"/>
    </row>
    <row r="23" spans="1:135" ht="15" customHeight="1">
      <c r="C23" s="646"/>
      <c r="D23" s="646"/>
      <c r="E23" s="646"/>
      <c r="F23" s="646"/>
      <c r="G23" s="646"/>
      <c r="H23" s="51" t="s">
        <v>87</v>
      </c>
      <c r="I23" s="51" t="s">
        <v>88</v>
      </c>
      <c r="J23" s="51" t="s">
        <v>89</v>
      </c>
      <c r="K23" s="51" t="s">
        <v>90</v>
      </c>
      <c r="L23" s="51" t="s">
        <v>91</v>
      </c>
      <c r="M23" s="51" t="s">
        <v>92</v>
      </c>
      <c r="N23" s="51" t="s">
        <v>93</v>
      </c>
      <c r="O23" s="51" t="s">
        <v>94</v>
      </c>
      <c r="P23" s="51" t="s">
        <v>95</v>
      </c>
      <c r="Q23" s="51" t="s">
        <v>97</v>
      </c>
      <c r="R23" s="51" t="s">
        <v>98</v>
      </c>
      <c r="S23" s="51" t="s">
        <v>99</v>
      </c>
      <c r="T23" s="51" t="s">
        <v>100</v>
      </c>
      <c r="U23" s="51" t="s">
        <v>101</v>
      </c>
      <c r="V23" s="51" t="s">
        <v>102</v>
      </c>
      <c r="W23" s="51" t="s">
        <v>103</v>
      </c>
      <c r="X23" s="51" t="s">
        <v>104</v>
      </c>
      <c r="Y23" s="51" t="s">
        <v>105</v>
      </c>
      <c r="Z23" s="51" t="s">
        <v>106</v>
      </c>
      <c r="AA23" s="51" t="s">
        <v>107</v>
      </c>
      <c r="AB23" s="51" t="s">
        <v>108</v>
      </c>
      <c r="AC23" s="51" t="s">
        <v>109</v>
      </c>
      <c r="AD23" s="51" t="s">
        <v>110</v>
      </c>
      <c r="AE23" s="51" t="s">
        <v>111</v>
      </c>
      <c r="AF23" s="51" t="s">
        <v>112</v>
      </c>
      <c r="AG23" s="51" t="s">
        <v>113</v>
      </c>
      <c r="AH23" s="51" t="s">
        <v>114</v>
      </c>
      <c r="AI23" s="51" t="s">
        <v>115</v>
      </c>
      <c r="AJ23" s="51" t="s">
        <v>116</v>
      </c>
      <c r="AK23" s="51" t="s">
        <v>117</v>
      </c>
      <c r="AL23" s="51" t="s">
        <v>118</v>
      </c>
      <c r="AM23" s="51" t="s">
        <v>119</v>
      </c>
      <c r="AN23" s="51" t="s">
        <v>120</v>
      </c>
      <c r="AO23" s="51" t="s">
        <v>121</v>
      </c>
      <c r="AP23" s="51" t="s">
        <v>122</v>
      </c>
      <c r="AQ23" s="51" t="s">
        <v>140</v>
      </c>
      <c r="AR23" s="51" t="s">
        <v>141</v>
      </c>
      <c r="AS23" s="51" t="s">
        <v>142</v>
      </c>
      <c r="AT23" s="51" t="s">
        <v>143</v>
      </c>
      <c r="AU23" s="51" t="s">
        <v>144</v>
      </c>
      <c r="AV23" s="51" t="s">
        <v>145</v>
      </c>
      <c r="AW23" s="51" t="s">
        <v>146</v>
      </c>
      <c r="AX23" s="51" t="s">
        <v>147</v>
      </c>
      <c r="AY23" s="51" t="s">
        <v>148</v>
      </c>
      <c r="AZ23" s="51" t="s">
        <v>149</v>
      </c>
      <c r="BA23" s="51" t="s">
        <v>150</v>
      </c>
      <c r="BB23" s="51" t="s">
        <v>151</v>
      </c>
      <c r="BC23" s="51" t="s">
        <v>152</v>
      </c>
      <c r="BD23" s="51" t="s">
        <v>153</v>
      </c>
      <c r="BE23" s="51" t="s">
        <v>154</v>
      </c>
      <c r="BF23" s="51" t="s">
        <v>155</v>
      </c>
      <c r="BG23" s="51" t="s">
        <v>156</v>
      </c>
      <c r="BH23" s="51" t="s">
        <v>157</v>
      </c>
      <c r="BI23" s="51" t="s">
        <v>158</v>
      </c>
      <c r="BJ23" s="51" t="s">
        <v>159</v>
      </c>
      <c r="BK23" s="51" t="s">
        <v>160</v>
      </c>
      <c r="BL23" s="51" t="s">
        <v>161</v>
      </c>
      <c r="BM23" s="51" t="s">
        <v>162</v>
      </c>
      <c r="BN23" s="51" t="s">
        <v>163</v>
      </c>
      <c r="BO23" s="51" t="s">
        <v>164</v>
      </c>
      <c r="BP23" s="51" t="s">
        <v>165</v>
      </c>
      <c r="BQ23" s="51" t="s">
        <v>166</v>
      </c>
      <c r="BR23" s="51" t="s">
        <v>167</v>
      </c>
      <c r="BS23" s="51" t="s">
        <v>168</v>
      </c>
      <c r="BT23" s="51" t="s">
        <v>169</v>
      </c>
      <c r="BU23" s="51" t="s">
        <v>170</v>
      </c>
      <c r="BV23" s="51" t="s">
        <v>171</v>
      </c>
      <c r="BW23" s="51" t="s">
        <v>172</v>
      </c>
      <c r="BX23" s="51" t="s">
        <v>173</v>
      </c>
      <c r="BY23" s="51" t="s">
        <v>174</v>
      </c>
      <c r="BZ23" s="51" t="s">
        <v>175</v>
      </c>
      <c r="CA23" s="51" t="s">
        <v>176</v>
      </c>
      <c r="CB23" s="51" t="s">
        <v>177</v>
      </c>
      <c r="CC23" s="51" t="s">
        <v>178</v>
      </c>
      <c r="CD23" s="51" t="s">
        <v>179</v>
      </c>
      <c r="CE23" s="51" t="s">
        <v>180</v>
      </c>
      <c r="CF23" s="51" t="s">
        <v>181</v>
      </c>
      <c r="CG23" s="51" t="s">
        <v>182</v>
      </c>
      <c r="CH23" s="51" t="s">
        <v>183</v>
      </c>
      <c r="CI23" s="51" t="s">
        <v>184</v>
      </c>
      <c r="CJ23" s="51" t="s">
        <v>185</v>
      </c>
      <c r="CK23" s="51" t="s">
        <v>186</v>
      </c>
      <c r="CL23" s="51" t="s">
        <v>187</v>
      </c>
      <c r="CM23" s="51" t="s">
        <v>188</v>
      </c>
      <c r="CN23" s="51" t="s">
        <v>189</v>
      </c>
      <c r="CO23" s="51" t="s">
        <v>190</v>
      </c>
      <c r="CP23" s="51" t="s">
        <v>191</v>
      </c>
      <c r="CQ23" s="51" t="s">
        <v>192</v>
      </c>
      <c r="CR23" s="51" t="s">
        <v>193</v>
      </c>
      <c r="CS23" s="51" t="s">
        <v>194</v>
      </c>
      <c r="CT23" s="51" t="s">
        <v>195</v>
      </c>
      <c r="CU23" s="51" t="s">
        <v>196</v>
      </c>
      <c r="CV23" s="51" t="s">
        <v>197</v>
      </c>
      <c r="CW23" s="51" t="s">
        <v>198</v>
      </c>
      <c r="CX23" s="51" t="s">
        <v>199</v>
      </c>
      <c r="CY23" s="51" t="s">
        <v>200</v>
      </c>
      <c r="CZ23" s="51" t="s">
        <v>201</v>
      </c>
      <c r="DA23" s="51" t="s">
        <v>202</v>
      </c>
      <c r="DB23" s="51" t="s">
        <v>203</v>
      </c>
      <c r="DC23" s="143" t="s">
        <v>204</v>
      </c>
      <c r="DD23" s="137" t="s">
        <v>205</v>
      </c>
      <c r="DE23" s="137" t="s">
        <v>206</v>
      </c>
      <c r="DF23" s="107" t="s">
        <v>207</v>
      </c>
      <c r="DG23" s="107" t="s">
        <v>208</v>
      </c>
      <c r="DH23" s="107" t="s">
        <v>209</v>
      </c>
      <c r="DI23" s="107" t="s">
        <v>210</v>
      </c>
      <c r="DJ23" s="107" t="s">
        <v>211</v>
      </c>
      <c r="DK23" s="107" t="s">
        <v>212</v>
      </c>
      <c r="DL23" s="107" t="s">
        <v>213</v>
      </c>
      <c r="DM23" s="107" t="s">
        <v>214</v>
      </c>
      <c r="DN23" s="107" t="s">
        <v>215</v>
      </c>
      <c r="DO23" s="107" t="s">
        <v>216</v>
      </c>
      <c r="DP23" s="107" t="s">
        <v>217</v>
      </c>
      <c r="DQ23" s="107" t="s">
        <v>218</v>
      </c>
      <c r="DR23" s="107" t="s">
        <v>219</v>
      </c>
      <c r="DS23" s="107" t="s">
        <v>220</v>
      </c>
      <c r="DT23" s="107" t="s">
        <v>221</v>
      </c>
      <c r="DU23" s="107" t="s">
        <v>222</v>
      </c>
      <c r="DV23" s="107" t="s">
        <v>223</v>
      </c>
      <c r="DW23" s="107" t="s">
        <v>224</v>
      </c>
      <c r="DX23" s="927"/>
      <c r="DZ23" s="500" t="s">
        <v>6195</v>
      </c>
      <c r="EA23" s="503" t="s">
        <v>6509</v>
      </c>
      <c r="EB23" s="504" t="s">
        <v>6510</v>
      </c>
      <c r="EC23" s="287" t="s">
        <v>6209</v>
      </c>
      <c r="ED23" s="288" t="s">
        <v>6210</v>
      </c>
      <c r="EE23" s="289" t="s">
        <v>6211</v>
      </c>
    </row>
    <row r="24" spans="1:135" ht="15" customHeight="1">
      <c r="C24" s="174" t="s">
        <v>87</v>
      </c>
      <c r="D24" s="623" t="str">
        <f>IF(CNGE_2024_M1_Secc1_Sub6!$D63="","",CNGE_2024_M1_Secc1_Sub6!$D63)</f>
        <v/>
      </c>
      <c r="E24" s="624"/>
      <c r="F24" s="624"/>
      <c r="G24" s="624"/>
      <c r="H24" s="510"/>
      <c r="I24" s="510"/>
      <c r="J24" s="510"/>
      <c r="K24" s="510"/>
      <c r="L24" s="510"/>
      <c r="M24" s="510"/>
      <c r="N24" s="510"/>
      <c r="O24" s="510"/>
      <c r="P24" s="510"/>
      <c r="Q24" s="510"/>
      <c r="R24" s="510"/>
      <c r="S24" s="510"/>
      <c r="T24" s="510"/>
      <c r="U24" s="510"/>
      <c r="V24" s="510"/>
      <c r="W24" s="510"/>
      <c r="X24" s="510"/>
      <c r="Y24" s="510"/>
      <c r="Z24" s="510"/>
      <c r="AA24" s="510"/>
      <c r="AB24" s="510"/>
      <c r="AC24" s="510"/>
      <c r="AD24" s="510"/>
      <c r="AE24" s="510"/>
      <c r="AF24" s="510"/>
      <c r="AG24" s="510"/>
      <c r="AH24" s="510"/>
      <c r="AI24" s="510"/>
      <c r="AJ24" s="510"/>
      <c r="AK24" s="510"/>
      <c r="AL24" s="510"/>
      <c r="AM24" s="510"/>
      <c r="AN24" s="510"/>
      <c r="AO24" s="510"/>
      <c r="AP24" s="510"/>
      <c r="AQ24" s="510"/>
      <c r="AR24" s="510"/>
      <c r="AS24" s="510"/>
      <c r="AT24" s="510"/>
      <c r="AU24" s="510"/>
      <c r="AV24" s="510"/>
      <c r="AW24" s="510"/>
      <c r="AX24" s="510"/>
      <c r="AY24" s="510"/>
      <c r="AZ24" s="510"/>
      <c r="BA24" s="510"/>
      <c r="BB24" s="510"/>
      <c r="BC24" s="510"/>
      <c r="BD24" s="510"/>
      <c r="BE24" s="510"/>
      <c r="BF24" s="510"/>
      <c r="BG24" s="510"/>
      <c r="BH24" s="510"/>
      <c r="BI24" s="510"/>
      <c r="BJ24" s="510"/>
      <c r="BK24" s="510"/>
      <c r="BL24" s="510"/>
      <c r="BM24" s="510"/>
      <c r="BN24" s="510"/>
      <c r="BO24" s="510"/>
      <c r="BP24" s="510"/>
      <c r="BQ24" s="510"/>
      <c r="BR24" s="510"/>
      <c r="BS24" s="510"/>
      <c r="BT24" s="510"/>
      <c r="BU24" s="510"/>
      <c r="BV24" s="510"/>
      <c r="BW24" s="510"/>
      <c r="BX24" s="510"/>
      <c r="BY24" s="510"/>
      <c r="BZ24" s="510"/>
      <c r="CA24" s="510"/>
      <c r="CB24" s="510"/>
      <c r="CC24" s="510"/>
      <c r="CD24" s="510"/>
      <c r="CE24" s="510"/>
      <c r="CF24" s="510"/>
      <c r="CG24" s="510"/>
      <c r="CH24" s="510"/>
      <c r="CI24" s="510"/>
      <c r="CJ24" s="510"/>
      <c r="CK24" s="510"/>
      <c r="CL24" s="510"/>
      <c r="CM24" s="510"/>
      <c r="CN24" s="510"/>
      <c r="CO24" s="510"/>
      <c r="CP24" s="510"/>
      <c r="CQ24" s="510"/>
      <c r="CR24" s="510"/>
      <c r="CS24" s="510"/>
      <c r="CT24" s="510"/>
      <c r="CU24" s="510"/>
      <c r="CV24" s="510"/>
      <c r="CW24" s="510"/>
      <c r="CX24" s="510"/>
      <c r="CY24" s="510"/>
      <c r="CZ24" s="510"/>
      <c r="DA24" s="510"/>
      <c r="DB24" s="510"/>
      <c r="DC24" s="510"/>
      <c r="DD24" s="510"/>
      <c r="DE24" s="510"/>
      <c r="DF24" s="510"/>
      <c r="DG24" s="510"/>
      <c r="DH24" s="510"/>
      <c r="DI24" s="510"/>
      <c r="DJ24" s="510"/>
      <c r="DK24" s="510"/>
      <c r="DL24" s="510"/>
      <c r="DM24" s="510"/>
      <c r="DN24" s="510"/>
      <c r="DO24" s="510"/>
      <c r="DP24" s="510"/>
      <c r="DQ24" s="510"/>
      <c r="DR24" s="510"/>
      <c r="DS24" s="510"/>
      <c r="DT24" s="510"/>
      <c r="DU24" s="510"/>
      <c r="DV24" s="510"/>
      <c r="DW24" s="510"/>
      <c r="DX24" s="510"/>
      <c r="DZ24" s="501">
        <f>IF(AND(COUNTBLANK(D24)=1,COUNTA(H24:DX24)=0),0,IF(AND(COUNTBLANK(D24)=0,COUNTA(H24:DX24)&gt;0),0,1))</f>
        <v>0</v>
      </c>
      <c r="EA24" s="505">
        <f>IF($DX24="X",1,0)</f>
        <v>0</v>
      </c>
      <c r="EB24" s="506">
        <f>IF(AND(COUNTBLANK(D24)=0,COUNTA($H$22:$DW$22)&gt;1,COUNTA(H24:DW24)=1),1,0)</f>
        <v>0</v>
      </c>
      <c r="EC24" s="290">
        <f>IF(DZ24=0,0,1)</f>
        <v>0</v>
      </c>
      <c r="ED24" s="291" t="str">
        <f>IF(EC24=0,"",
IF(SUM(EC24:EC24)=1,EE24,
IF(EC144&gt;SUM(EC24:EC24),_xlfn.CONCAT(", ",EE24),
IF(EC144=SUM(EC24:EC24),_xlfn.CONCAT(" y ",EE24)))))</f>
        <v/>
      </c>
      <c r="EE24" s="231" t="s">
        <v>6212</v>
      </c>
    </row>
    <row r="25" spans="1:135" ht="15" customHeight="1">
      <c r="C25" s="187" t="s">
        <v>88</v>
      </c>
      <c r="D25" s="623" t="str">
        <f>IF(CNGE_2024_M1_Secc1_Sub6!$D64="","",CNGE_2024_M1_Secc1_Sub6!$D64)</f>
        <v/>
      </c>
      <c r="E25" s="624"/>
      <c r="F25" s="624"/>
      <c r="G25" s="624"/>
      <c r="H25" s="510"/>
      <c r="I25" s="510"/>
      <c r="J25" s="510"/>
      <c r="K25" s="510"/>
      <c r="L25" s="510"/>
      <c r="M25" s="510"/>
      <c r="N25" s="510"/>
      <c r="O25" s="510"/>
      <c r="P25" s="510"/>
      <c r="Q25" s="510"/>
      <c r="R25" s="510"/>
      <c r="S25" s="510"/>
      <c r="T25" s="510"/>
      <c r="U25" s="510"/>
      <c r="V25" s="510"/>
      <c r="W25" s="510"/>
      <c r="X25" s="510"/>
      <c r="Y25" s="510"/>
      <c r="Z25" s="510"/>
      <c r="AA25" s="510"/>
      <c r="AB25" s="510"/>
      <c r="AC25" s="510"/>
      <c r="AD25" s="510"/>
      <c r="AE25" s="510"/>
      <c r="AF25" s="510"/>
      <c r="AG25" s="510"/>
      <c r="AH25" s="510"/>
      <c r="AI25" s="510"/>
      <c r="AJ25" s="510"/>
      <c r="AK25" s="510"/>
      <c r="AL25" s="510"/>
      <c r="AM25" s="510"/>
      <c r="AN25" s="510"/>
      <c r="AO25" s="510"/>
      <c r="AP25" s="510"/>
      <c r="AQ25" s="510"/>
      <c r="AR25" s="510"/>
      <c r="AS25" s="510"/>
      <c r="AT25" s="510"/>
      <c r="AU25" s="510"/>
      <c r="AV25" s="510"/>
      <c r="AW25" s="510"/>
      <c r="AX25" s="510"/>
      <c r="AY25" s="510"/>
      <c r="AZ25" s="510"/>
      <c r="BA25" s="510"/>
      <c r="BB25" s="510"/>
      <c r="BC25" s="510"/>
      <c r="BD25" s="510"/>
      <c r="BE25" s="510"/>
      <c r="BF25" s="510"/>
      <c r="BG25" s="510"/>
      <c r="BH25" s="510"/>
      <c r="BI25" s="510"/>
      <c r="BJ25" s="510"/>
      <c r="BK25" s="510"/>
      <c r="BL25" s="510"/>
      <c r="BM25" s="510"/>
      <c r="BN25" s="510"/>
      <c r="BO25" s="510"/>
      <c r="BP25" s="510"/>
      <c r="BQ25" s="510"/>
      <c r="BR25" s="510"/>
      <c r="BS25" s="510"/>
      <c r="BT25" s="510"/>
      <c r="BU25" s="510"/>
      <c r="BV25" s="510"/>
      <c r="BW25" s="510"/>
      <c r="BX25" s="510"/>
      <c r="BY25" s="510"/>
      <c r="BZ25" s="510"/>
      <c r="CA25" s="510"/>
      <c r="CB25" s="510"/>
      <c r="CC25" s="510"/>
      <c r="CD25" s="510"/>
      <c r="CE25" s="510"/>
      <c r="CF25" s="510"/>
      <c r="CG25" s="510"/>
      <c r="CH25" s="510"/>
      <c r="CI25" s="510"/>
      <c r="CJ25" s="510"/>
      <c r="CK25" s="510"/>
      <c r="CL25" s="510"/>
      <c r="CM25" s="510"/>
      <c r="CN25" s="510"/>
      <c r="CO25" s="510"/>
      <c r="CP25" s="510"/>
      <c r="CQ25" s="510"/>
      <c r="CR25" s="510"/>
      <c r="CS25" s="510"/>
      <c r="CT25" s="510"/>
      <c r="CU25" s="510"/>
      <c r="CV25" s="510"/>
      <c r="CW25" s="510"/>
      <c r="CX25" s="510"/>
      <c r="CY25" s="510"/>
      <c r="CZ25" s="510"/>
      <c r="DA25" s="510"/>
      <c r="DB25" s="510"/>
      <c r="DC25" s="510"/>
      <c r="DD25" s="510"/>
      <c r="DE25" s="510"/>
      <c r="DF25" s="510"/>
      <c r="DG25" s="510"/>
      <c r="DH25" s="510"/>
      <c r="DI25" s="510"/>
      <c r="DJ25" s="510"/>
      <c r="DK25" s="510"/>
      <c r="DL25" s="510"/>
      <c r="DM25" s="510"/>
      <c r="DN25" s="510"/>
      <c r="DO25" s="510"/>
      <c r="DP25" s="510"/>
      <c r="DQ25" s="510"/>
      <c r="DR25" s="510"/>
      <c r="DS25" s="510"/>
      <c r="DT25" s="510"/>
      <c r="DU25" s="510"/>
      <c r="DV25" s="510"/>
      <c r="DW25" s="510"/>
      <c r="DX25" s="510"/>
      <c r="DZ25" s="501">
        <f t="shared" ref="DZ25:DZ88" si="0">IF(AND(COUNTBLANK(D25)=1,COUNTA(H25:DX25)=0),0,IF(AND(COUNTBLANK(D25)=0,COUNTA(H25:DX25)&gt;0),0,1))</f>
        <v>0</v>
      </c>
      <c r="EA25" s="505">
        <f t="shared" ref="EA25:EA88" si="1">IF($DX25="X",1,0)</f>
        <v>0</v>
      </c>
      <c r="EB25" s="506">
        <f t="shared" ref="EB25:EB88" si="2">IF(AND(COUNTBLANK(D25)=0,COUNTA($H$22:$DW$22)&gt;1,COUNTA(H25:DW25)=1),1,0)</f>
        <v>0</v>
      </c>
      <c r="EC25" s="290">
        <f t="shared" ref="EC25:EC88" si="3">IF(DZ25=0,0,1)</f>
        <v>0</v>
      </c>
      <c r="ED25" s="291" t="str">
        <f t="shared" ref="ED25:ED88" si="4">IF(EC25=0,"",
IF(SUM(EC25:EC25)=1,EE25,
IF(EC145&gt;SUM(EC25:EC25),_xlfn.CONCAT(", ",EE25),
IF(EC145=SUM(EC25:EC25),_xlfn.CONCAT(" y ",EE25)))))</f>
        <v/>
      </c>
      <c r="EE25" s="231" t="s">
        <v>6213</v>
      </c>
    </row>
    <row r="26" spans="1:135" ht="15" customHeight="1">
      <c r="C26" s="188" t="s">
        <v>89</v>
      </c>
      <c r="D26" s="623" t="str">
        <f>IF(CNGE_2024_M1_Secc1_Sub6!$D65="","",CNGE_2024_M1_Secc1_Sub6!$D65)</f>
        <v/>
      </c>
      <c r="E26" s="624"/>
      <c r="F26" s="624"/>
      <c r="G26" s="624"/>
      <c r="H26" s="510"/>
      <c r="I26" s="510"/>
      <c r="J26" s="510"/>
      <c r="K26" s="510"/>
      <c r="L26" s="510"/>
      <c r="M26" s="510"/>
      <c r="N26" s="510"/>
      <c r="O26" s="510"/>
      <c r="P26" s="510"/>
      <c r="Q26" s="510"/>
      <c r="R26" s="510"/>
      <c r="S26" s="510"/>
      <c r="T26" s="510"/>
      <c r="U26" s="510"/>
      <c r="V26" s="510"/>
      <c r="W26" s="510"/>
      <c r="X26" s="510"/>
      <c r="Y26" s="510"/>
      <c r="Z26" s="510"/>
      <c r="AA26" s="510"/>
      <c r="AB26" s="510"/>
      <c r="AC26" s="510"/>
      <c r="AD26" s="510"/>
      <c r="AE26" s="510"/>
      <c r="AF26" s="510"/>
      <c r="AG26" s="510"/>
      <c r="AH26" s="510"/>
      <c r="AI26" s="510"/>
      <c r="AJ26" s="510"/>
      <c r="AK26" s="510"/>
      <c r="AL26" s="510"/>
      <c r="AM26" s="510"/>
      <c r="AN26" s="510"/>
      <c r="AO26" s="510"/>
      <c r="AP26" s="510"/>
      <c r="AQ26" s="510"/>
      <c r="AR26" s="510"/>
      <c r="AS26" s="510"/>
      <c r="AT26" s="510"/>
      <c r="AU26" s="510"/>
      <c r="AV26" s="510"/>
      <c r="AW26" s="510"/>
      <c r="AX26" s="510"/>
      <c r="AY26" s="510"/>
      <c r="AZ26" s="510"/>
      <c r="BA26" s="510"/>
      <c r="BB26" s="510"/>
      <c r="BC26" s="510"/>
      <c r="BD26" s="510"/>
      <c r="BE26" s="510"/>
      <c r="BF26" s="510"/>
      <c r="BG26" s="510"/>
      <c r="BH26" s="510"/>
      <c r="BI26" s="510"/>
      <c r="BJ26" s="510"/>
      <c r="BK26" s="510"/>
      <c r="BL26" s="510"/>
      <c r="BM26" s="510"/>
      <c r="BN26" s="510"/>
      <c r="BO26" s="510"/>
      <c r="BP26" s="510"/>
      <c r="BQ26" s="510"/>
      <c r="BR26" s="510"/>
      <c r="BS26" s="510"/>
      <c r="BT26" s="510"/>
      <c r="BU26" s="510"/>
      <c r="BV26" s="510"/>
      <c r="BW26" s="510"/>
      <c r="BX26" s="510"/>
      <c r="BY26" s="510"/>
      <c r="BZ26" s="510"/>
      <c r="CA26" s="510"/>
      <c r="CB26" s="510"/>
      <c r="CC26" s="510"/>
      <c r="CD26" s="510"/>
      <c r="CE26" s="510"/>
      <c r="CF26" s="510"/>
      <c r="CG26" s="510"/>
      <c r="CH26" s="510"/>
      <c r="CI26" s="510"/>
      <c r="CJ26" s="510"/>
      <c r="CK26" s="510"/>
      <c r="CL26" s="510"/>
      <c r="CM26" s="510"/>
      <c r="CN26" s="510"/>
      <c r="CO26" s="510"/>
      <c r="CP26" s="510"/>
      <c r="CQ26" s="510"/>
      <c r="CR26" s="510"/>
      <c r="CS26" s="510"/>
      <c r="CT26" s="510"/>
      <c r="CU26" s="510"/>
      <c r="CV26" s="510"/>
      <c r="CW26" s="510"/>
      <c r="CX26" s="510"/>
      <c r="CY26" s="510"/>
      <c r="CZ26" s="510"/>
      <c r="DA26" s="510"/>
      <c r="DB26" s="510"/>
      <c r="DC26" s="510"/>
      <c r="DD26" s="510"/>
      <c r="DE26" s="510"/>
      <c r="DF26" s="510"/>
      <c r="DG26" s="510"/>
      <c r="DH26" s="510"/>
      <c r="DI26" s="510"/>
      <c r="DJ26" s="510"/>
      <c r="DK26" s="510"/>
      <c r="DL26" s="510"/>
      <c r="DM26" s="510"/>
      <c r="DN26" s="510"/>
      <c r="DO26" s="510"/>
      <c r="DP26" s="510"/>
      <c r="DQ26" s="510"/>
      <c r="DR26" s="510"/>
      <c r="DS26" s="510"/>
      <c r="DT26" s="510"/>
      <c r="DU26" s="510"/>
      <c r="DV26" s="510"/>
      <c r="DW26" s="510"/>
      <c r="DX26" s="510"/>
      <c r="DZ26" s="501">
        <f t="shared" si="0"/>
        <v>0</v>
      </c>
      <c r="EA26" s="505">
        <f t="shared" si="1"/>
        <v>0</v>
      </c>
      <c r="EB26" s="506">
        <f t="shared" si="2"/>
        <v>0</v>
      </c>
      <c r="EC26" s="290">
        <f t="shared" si="3"/>
        <v>0</v>
      </c>
      <c r="ED26" s="291" t="str">
        <f t="shared" si="4"/>
        <v/>
      </c>
      <c r="EE26" s="231" t="s">
        <v>6214</v>
      </c>
    </row>
    <row r="27" spans="1:135" ht="15" customHeight="1">
      <c r="C27" s="188" t="s">
        <v>90</v>
      </c>
      <c r="D27" s="623" t="str">
        <f>IF(CNGE_2024_M1_Secc1_Sub6!$D66="","",CNGE_2024_M1_Secc1_Sub6!$D66)</f>
        <v/>
      </c>
      <c r="E27" s="624"/>
      <c r="F27" s="624"/>
      <c r="G27" s="624"/>
      <c r="H27" s="510"/>
      <c r="I27" s="510"/>
      <c r="J27" s="510"/>
      <c r="K27" s="510"/>
      <c r="L27" s="510"/>
      <c r="M27" s="510"/>
      <c r="N27" s="510"/>
      <c r="O27" s="510"/>
      <c r="P27" s="510"/>
      <c r="Q27" s="510"/>
      <c r="R27" s="510"/>
      <c r="S27" s="510"/>
      <c r="T27" s="510"/>
      <c r="U27" s="510"/>
      <c r="V27" s="510"/>
      <c r="W27" s="510"/>
      <c r="X27" s="510"/>
      <c r="Y27" s="510"/>
      <c r="Z27" s="510"/>
      <c r="AA27" s="510"/>
      <c r="AB27" s="510"/>
      <c r="AC27" s="510"/>
      <c r="AD27" s="510"/>
      <c r="AE27" s="510"/>
      <c r="AF27" s="510"/>
      <c r="AG27" s="510"/>
      <c r="AH27" s="510"/>
      <c r="AI27" s="510"/>
      <c r="AJ27" s="510"/>
      <c r="AK27" s="510"/>
      <c r="AL27" s="510"/>
      <c r="AM27" s="510"/>
      <c r="AN27" s="510"/>
      <c r="AO27" s="510"/>
      <c r="AP27" s="510"/>
      <c r="AQ27" s="510"/>
      <c r="AR27" s="510"/>
      <c r="AS27" s="510"/>
      <c r="AT27" s="510"/>
      <c r="AU27" s="510"/>
      <c r="AV27" s="510"/>
      <c r="AW27" s="510"/>
      <c r="AX27" s="510"/>
      <c r="AY27" s="510"/>
      <c r="AZ27" s="510"/>
      <c r="BA27" s="510"/>
      <c r="BB27" s="510"/>
      <c r="BC27" s="510"/>
      <c r="BD27" s="510"/>
      <c r="BE27" s="510"/>
      <c r="BF27" s="510"/>
      <c r="BG27" s="510"/>
      <c r="BH27" s="510"/>
      <c r="BI27" s="510"/>
      <c r="BJ27" s="510"/>
      <c r="BK27" s="510"/>
      <c r="BL27" s="510"/>
      <c r="BM27" s="510"/>
      <c r="BN27" s="510"/>
      <c r="BO27" s="510"/>
      <c r="BP27" s="510"/>
      <c r="BQ27" s="510"/>
      <c r="BR27" s="510"/>
      <c r="BS27" s="510"/>
      <c r="BT27" s="510"/>
      <c r="BU27" s="510"/>
      <c r="BV27" s="510"/>
      <c r="BW27" s="510"/>
      <c r="BX27" s="510"/>
      <c r="BY27" s="510"/>
      <c r="BZ27" s="510"/>
      <c r="CA27" s="510"/>
      <c r="CB27" s="510"/>
      <c r="CC27" s="510"/>
      <c r="CD27" s="510"/>
      <c r="CE27" s="510"/>
      <c r="CF27" s="510"/>
      <c r="CG27" s="510"/>
      <c r="CH27" s="510"/>
      <c r="CI27" s="510"/>
      <c r="CJ27" s="510"/>
      <c r="CK27" s="510"/>
      <c r="CL27" s="510"/>
      <c r="CM27" s="510"/>
      <c r="CN27" s="510"/>
      <c r="CO27" s="510"/>
      <c r="CP27" s="510"/>
      <c r="CQ27" s="510"/>
      <c r="CR27" s="510"/>
      <c r="CS27" s="510"/>
      <c r="CT27" s="510"/>
      <c r="CU27" s="510"/>
      <c r="CV27" s="510"/>
      <c r="CW27" s="510"/>
      <c r="CX27" s="510"/>
      <c r="CY27" s="510"/>
      <c r="CZ27" s="510"/>
      <c r="DA27" s="510"/>
      <c r="DB27" s="510"/>
      <c r="DC27" s="510"/>
      <c r="DD27" s="510"/>
      <c r="DE27" s="510"/>
      <c r="DF27" s="510"/>
      <c r="DG27" s="510"/>
      <c r="DH27" s="510"/>
      <c r="DI27" s="510"/>
      <c r="DJ27" s="510"/>
      <c r="DK27" s="510"/>
      <c r="DL27" s="510"/>
      <c r="DM27" s="510"/>
      <c r="DN27" s="510"/>
      <c r="DO27" s="510"/>
      <c r="DP27" s="510"/>
      <c r="DQ27" s="510"/>
      <c r="DR27" s="510"/>
      <c r="DS27" s="510"/>
      <c r="DT27" s="510"/>
      <c r="DU27" s="510"/>
      <c r="DV27" s="510"/>
      <c r="DW27" s="510"/>
      <c r="DX27" s="510"/>
      <c r="DZ27" s="501">
        <f t="shared" si="0"/>
        <v>0</v>
      </c>
      <c r="EA27" s="505">
        <f t="shared" si="1"/>
        <v>0</v>
      </c>
      <c r="EB27" s="506">
        <f t="shared" si="2"/>
        <v>0</v>
      </c>
      <c r="EC27" s="290">
        <f t="shared" si="3"/>
        <v>0</v>
      </c>
      <c r="ED27" s="291" t="str">
        <f t="shared" si="4"/>
        <v/>
      </c>
      <c r="EE27" s="231" t="s">
        <v>6215</v>
      </c>
    </row>
    <row r="28" spans="1:135" ht="15" customHeight="1">
      <c r="C28" s="188" t="s">
        <v>91</v>
      </c>
      <c r="D28" s="623" t="str">
        <f>IF(CNGE_2024_M1_Secc1_Sub6!$D67="","",CNGE_2024_M1_Secc1_Sub6!$D67)</f>
        <v/>
      </c>
      <c r="E28" s="624"/>
      <c r="F28" s="624"/>
      <c r="G28" s="624"/>
      <c r="H28" s="510"/>
      <c r="I28" s="510"/>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c r="AN28" s="510"/>
      <c r="AO28" s="510"/>
      <c r="AP28" s="510"/>
      <c r="AQ28" s="510"/>
      <c r="AR28" s="510"/>
      <c r="AS28" s="510"/>
      <c r="AT28" s="510"/>
      <c r="AU28" s="510"/>
      <c r="AV28" s="510"/>
      <c r="AW28" s="510"/>
      <c r="AX28" s="510"/>
      <c r="AY28" s="510"/>
      <c r="AZ28" s="510"/>
      <c r="BA28" s="510"/>
      <c r="BB28" s="510"/>
      <c r="BC28" s="510"/>
      <c r="BD28" s="510"/>
      <c r="BE28" s="510"/>
      <c r="BF28" s="510"/>
      <c r="BG28" s="510"/>
      <c r="BH28" s="510"/>
      <c r="BI28" s="510"/>
      <c r="BJ28" s="510"/>
      <c r="BK28" s="510"/>
      <c r="BL28" s="510"/>
      <c r="BM28" s="510"/>
      <c r="BN28" s="510"/>
      <c r="BO28" s="510"/>
      <c r="BP28" s="510"/>
      <c r="BQ28" s="510"/>
      <c r="BR28" s="510"/>
      <c r="BS28" s="510"/>
      <c r="BT28" s="510"/>
      <c r="BU28" s="510"/>
      <c r="BV28" s="510"/>
      <c r="BW28" s="510"/>
      <c r="BX28" s="510"/>
      <c r="BY28" s="510"/>
      <c r="BZ28" s="510"/>
      <c r="CA28" s="510"/>
      <c r="CB28" s="510"/>
      <c r="CC28" s="510"/>
      <c r="CD28" s="510"/>
      <c r="CE28" s="510"/>
      <c r="CF28" s="510"/>
      <c r="CG28" s="510"/>
      <c r="CH28" s="510"/>
      <c r="CI28" s="510"/>
      <c r="CJ28" s="510"/>
      <c r="CK28" s="510"/>
      <c r="CL28" s="510"/>
      <c r="CM28" s="510"/>
      <c r="CN28" s="510"/>
      <c r="CO28" s="510"/>
      <c r="CP28" s="510"/>
      <c r="CQ28" s="510"/>
      <c r="CR28" s="510"/>
      <c r="CS28" s="510"/>
      <c r="CT28" s="510"/>
      <c r="CU28" s="510"/>
      <c r="CV28" s="510"/>
      <c r="CW28" s="510"/>
      <c r="CX28" s="510"/>
      <c r="CY28" s="510"/>
      <c r="CZ28" s="510"/>
      <c r="DA28" s="510"/>
      <c r="DB28" s="510"/>
      <c r="DC28" s="510"/>
      <c r="DD28" s="510"/>
      <c r="DE28" s="510"/>
      <c r="DF28" s="510"/>
      <c r="DG28" s="510"/>
      <c r="DH28" s="510"/>
      <c r="DI28" s="510"/>
      <c r="DJ28" s="510"/>
      <c r="DK28" s="510"/>
      <c r="DL28" s="510"/>
      <c r="DM28" s="510"/>
      <c r="DN28" s="510"/>
      <c r="DO28" s="510"/>
      <c r="DP28" s="510"/>
      <c r="DQ28" s="510"/>
      <c r="DR28" s="510"/>
      <c r="DS28" s="510"/>
      <c r="DT28" s="510"/>
      <c r="DU28" s="510"/>
      <c r="DV28" s="510"/>
      <c r="DW28" s="510"/>
      <c r="DX28" s="510"/>
      <c r="DZ28" s="501">
        <f t="shared" si="0"/>
        <v>0</v>
      </c>
      <c r="EA28" s="505">
        <f t="shared" si="1"/>
        <v>0</v>
      </c>
      <c r="EB28" s="506">
        <f t="shared" si="2"/>
        <v>0</v>
      </c>
      <c r="EC28" s="290">
        <f t="shared" si="3"/>
        <v>0</v>
      </c>
      <c r="ED28" s="291" t="str">
        <f t="shared" si="4"/>
        <v/>
      </c>
      <c r="EE28" s="231" t="s">
        <v>6216</v>
      </c>
    </row>
    <row r="29" spans="1:135" ht="15" customHeight="1">
      <c r="C29" s="188" t="s">
        <v>92</v>
      </c>
      <c r="D29" s="623" t="str">
        <f>IF(CNGE_2024_M1_Secc1_Sub6!$D68="","",CNGE_2024_M1_Secc1_Sub6!$D68)</f>
        <v/>
      </c>
      <c r="E29" s="624"/>
      <c r="F29" s="624"/>
      <c r="G29" s="624"/>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c r="AE29" s="510"/>
      <c r="AF29" s="510"/>
      <c r="AG29" s="510"/>
      <c r="AH29" s="510"/>
      <c r="AI29" s="510"/>
      <c r="AJ29" s="510"/>
      <c r="AK29" s="510"/>
      <c r="AL29" s="510"/>
      <c r="AM29" s="510"/>
      <c r="AN29" s="510"/>
      <c r="AO29" s="510"/>
      <c r="AP29" s="510"/>
      <c r="AQ29" s="510"/>
      <c r="AR29" s="510"/>
      <c r="AS29" s="510"/>
      <c r="AT29" s="510"/>
      <c r="AU29" s="510"/>
      <c r="AV29" s="510"/>
      <c r="AW29" s="510"/>
      <c r="AX29" s="510"/>
      <c r="AY29" s="510"/>
      <c r="AZ29" s="510"/>
      <c r="BA29" s="510"/>
      <c r="BB29" s="510"/>
      <c r="BC29" s="510"/>
      <c r="BD29" s="510"/>
      <c r="BE29" s="510"/>
      <c r="BF29" s="510"/>
      <c r="BG29" s="510"/>
      <c r="BH29" s="510"/>
      <c r="BI29" s="510"/>
      <c r="BJ29" s="510"/>
      <c r="BK29" s="510"/>
      <c r="BL29" s="510"/>
      <c r="BM29" s="510"/>
      <c r="BN29" s="510"/>
      <c r="BO29" s="510"/>
      <c r="BP29" s="510"/>
      <c r="BQ29" s="510"/>
      <c r="BR29" s="510"/>
      <c r="BS29" s="510"/>
      <c r="BT29" s="510"/>
      <c r="BU29" s="510"/>
      <c r="BV29" s="510"/>
      <c r="BW29" s="510"/>
      <c r="BX29" s="510"/>
      <c r="BY29" s="510"/>
      <c r="BZ29" s="510"/>
      <c r="CA29" s="510"/>
      <c r="CB29" s="510"/>
      <c r="CC29" s="510"/>
      <c r="CD29" s="510"/>
      <c r="CE29" s="510"/>
      <c r="CF29" s="510"/>
      <c r="CG29" s="510"/>
      <c r="CH29" s="510"/>
      <c r="CI29" s="510"/>
      <c r="CJ29" s="510"/>
      <c r="CK29" s="510"/>
      <c r="CL29" s="510"/>
      <c r="CM29" s="510"/>
      <c r="CN29" s="510"/>
      <c r="CO29" s="510"/>
      <c r="CP29" s="510"/>
      <c r="CQ29" s="510"/>
      <c r="CR29" s="510"/>
      <c r="CS29" s="510"/>
      <c r="CT29" s="510"/>
      <c r="CU29" s="510"/>
      <c r="CV29" s="510"/>
      <c r="CW29" s="510"/>
      <c r="CX29" s="510"/>
      <c r="CY29" s="510"/>
      <c r="CZ29" s="510"/>
      <c r="DA29" s="510"/>
      <c r="DB29" s="510"/>
      <c r="DC29" s="510"/>
      <c r="DD29" s="510"/>
      <c r="DE29" s="510"/>
      <c r="DF29" s="510"/>
      <c r="DG29" s="510"/>
      <c r="DH29" s="510"/>
      <c r="DI29" s="510"/>
      <c r="DJ29" s="510"/>
      <c r="DK29" s="510"/>
      <c r="DL29" s="510"/>
      <c r="DM29" s="510"/>
      <c r="DN29" s="510"/>
      <c r="DO29" s="510"/>
      <c r="DP29" s="510"/>
      <c r="DQ29" s="510"/>
      <c r="DR29" s="510"/>
      <c r="DS29" s="510"/>
      <c r="DT29" s="510"/>
      <c r="DU29" s="510"/>
      <c r="DV29" s="510"/>
      <c r="DW29" s="510"/>
      <c r="DX29" s="510"/>
      <c r="DZ29" s="501">
        <f t="shared" si="0"/>
        <v>0</v>
      </c>
      <c r="EA29" s="505">
        <f t="shared" si="1"/>
        <v>0</v>
      </c>
      <c r="EB29" s="506">
        <f t="shared" si="2"/>
        <v>0</v>
      </c>
      <c r="EC29" s="290">
        <f t="shared" si="3"/>
        <v>0</v>
      </c>
      <c r="ED29" s="291" t="str">
        <f t="shared" si="4"/>
        <v/>
      </c>
      <c r="EE29" s="231" t="s">
        <v>6217</v>
      </c>
    </row>
    <row r="30" spans="1:135" ht="15" customHeight="1">
      <c r="C30" s="188" t="s">
        <v>93</v>
      </c>
      <c r="D30" s="623" t="str">
        <f>IF(CNGE_2024_M1_Secc1_Sub6!$D69="","",CNGE_2024_M1_Secc1_Sub6!$D69)</f>
        <v/>
      </c>
      <c r="E30" s="624"/>
      <c r="F30" s="624"/>
      <c r="G30" s="624"/>
      <c r="H30" s="510"/>
      <c r="I30" s="510"/>
      <c r="J30" s="510"/>
      <c r="K30" s="510"/>
      <c r="L30" s="510"/>
      <c r="M30" s="510"/>
      <c r="N30" s="510"/>
      <c r="O30" s="510"/>
      <c r="P30" s="510"/>
      <c r="Q30" s="510"/>
      <c r="R30" s="510"/>
      <c r="S30" s="510"/>
      <c r="T30" s="510"/>
      <c r="U30" s="510"/>
      <c r="V30" s="510"/>
      <c r="W30" s="510"/>
      <c r="X30" s="510"/>
      <c r="Y30" s="510"/>
      <c r="Z30" s="510"/>
      <c r="AA30" s="510"/>
      <c r="AB30" s="510"/>
      <c r="AC30" s="510"/>
      <c r="AD30" s="510"/>
      <c r="AE30" s="510"/>
      <c r="AF30" s="510"/>
      <c r="AG30" s="510"/>
      <c r="AH30" s="510"/>
      <c r="AI30" s="510"/>
      <c r="AJ30" s="510"/>
      <c r="AK30" s="510"/>
      <c r="AL30" s="510"/>
      <c r="AM30" s="510"/>
      <c r="AN30" s="510"/>
      <c r="AO30" s="510"/>
      <c r="AP30" s="510"/>
      <c r="AQ30" s="510"/>
      <c r="AR30" s="510"/>
      <c r="AS30" s="510"/>
      <c r="AT30" s="510"/>
      <c r="AU30" s="510"/>
      <c r="AV30" s="510"/>
      <c r="AW30" s="510"/>
      <c r="AX30" s="510"/>
      <c r="AY30" s="510"/>
      <c r="AZ30" s="510"/>
      <c r="BA30" s="510"/>
      <c r="BB30" s="510"/>
      <c r="BC30" s="510"/>
      <c r="BD30" s="510"/>
      <c r="BE30" s="510"/>
      <c r="BF30" s="510"/>
      <c r="BG30" s="510"/>
      <c r="BH30" s="510"/>
      <c r="BI30" s="510"/>
      <c r="BJ30" s="510"/>
      <c r="BK30" s="510"/>
      <c r="BL30" s="510"/>
      <c r="BM30" s="510"/>
      <c r="BN30" s="510"/>
      <c r="BO30" s="510"/>
      <c r="BP30" s="510"/>
      <c r="BQ30" s="510"/>
      <c r="BR30" s="510"/>
      <c r="BS30" s="510"/>
      <c r="BT30" s="510"/>
      <c r="BU30" s="510"/>
      <c r="BV30" s="510"/>
      <c r="BW30" s="510"/>
      <c r="BX30" s="510"/>
      <c r="BY30" s="510"/>
      <c r="BZ30" s="510"/>
      <c r="CA30" s="510"/>
      <c r="CB30" s="510"/>
      <c r="CC30" s="510"/>
      <c r="CD30" s="510"/>
      <c r="CE30" s="510"/>
      <c r="CF30" s="510"/>
      <c r="CG30" s="510"/>
      <c r="CH30" s="510"/>
      <c r="CI30" s="510"/>
      <c r="CJ30" s="510"/>
      <c r="CK30" s="510"/>
      <c r="CL30" s="510"/>
      <c r="CM30" s="510"/>
      <c r="CN30" s="510"/>
      <c r="CO30" s="510"/>
      <c r="CP30" s="510"/>
      <c r="CQ30" s="510"/>
      <c r="CR30" s="510"/>
      <c r="CS30" s="510"/>
      <c r="CT30" s="510"/>
      <c r="CU30" s="510"/>
      <c r="CV30" s="510"/>
      <c r="CW30" s="510"/>
      <c r="CX30" s="510"/>
      <c r="CY30" s="510"/>
      <c r="CZ30" s="510"/>
      <c r="DA30" s="510"/>
      <c r="DB30" s="510"/>
      <c r="DC30" s="510"/>
      <c r="DD30" s="510"/>
      <c r="DE30" s="510"/>
      <c r="DF30" s="510"/>
      <c r="DG30" s="510"/>
      <c r="DH30" s="510"/>
      <c r="DI30" s="510"/>
      <c r="DJ30" s="510"/>
      <c r="DK30" s="510"/>
      <c r="DL30" s="510"/>
      <c r="DM30" s="510"/>
      <c r="DN30" s="510"/>
      <c r="DO30" s="510"/>
      <c r="DP30" s="510"/>
      <c r="DQ30" s="510"/>
      <c r="DR30" s="510"/>
      <c r="DS30" s="510"/>
      <c r="DT30" s="510"/>
      <c r="DU30" s="510"/>
      <c r="DV30" s="510"/>
      <c r="DW30" s="510"/>
      <c r="DX30" s="510"/>
      <c r="DZ30" s="501">
        <f t="shared" si="0"/>
        <v>0</v>
      </c>
      <c r="EA30" s="505">
        <f t="shared" si="1"/>
        <v>0</v>
      </c>
      <c r="EB30" s="506">
        <f t="shared" si="2"/>
        <v>0</v>
      </c>
      <c r="EC30" s="290">
        <f t="shared" si="3"/>
        <v>0</v>
      </c>
      <c r="ED30" s="291" t="str">
        <f t="shared" si="4"/>
        <v/>
      </c>
      <c r="EE30" s="231" t="s">
        <v>6218</v>
      </c>
    </row>
    <row r="31" spans="1:135" ht="15" customHeight="1">
      <c r="C31" s="188" t="s">
        <v>94</v>
      </c>
      <c r="D31" s="623" t="str">
        <f>IF(CNGE_2024_M1_Secc1_Sub6!$D70="","",CNGE_2024_M1_Secc1_Sub6!$D70)</f>
        <v/>
      </c>
      <c r="E31" s="624"/>
      <c r="F31" s="624"/>
      <c r="G31" s="624"/>
      <c r="H31" s="510"/>
      <c r="I31" s="510"/>
      <c r="J31" s="510"/>
      <c r="K31" s="510"/>
      <c r="L31" s="510"/>
      <c r="M31" s="510"/>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10"/>
      <c r="AL31" s="510"/>
      <c r="AM31" s="510"/>
      <c r="AN31" s="510"/>
      <c r="AO31" s="510"/>
      <c r="AP31" s="510"/>
      <c r="AQ31" s="510"/>
      <c r="AR31" s="510"/>
      <c r="AS31" s="510"/>
      <c r="AT31" s="510"/>
      <c r="AU31" s="510"/>
      <c r="AV31" s="510"/>
      <c r="AW31" s="510"/>
      <c r="AX31" s="510"/>
      <c r="AY31" s="510"/>
      <c r="AZ31" s="510"/>
      <c r="BA31" s="510"/>
      <c r="BB31" s="510"/>
      <c r="BC31" s="510"/>
      <c r="BD31" s="510"/>
      <c r="BE31" s="510"/>
      <c r="BF31" s="510"/>
      <c r="BG31" s="510"/>
      <c r="BH31" s="510"/>
      <c r="BI31" s="510"/>
      <c r="BJ31" s="510"/>
      <c r="BK31" s="510"/>
      <c r="BL31" s="510"/>
      <c r="BM31" s="510"/>
      <c r="BN31" s="510"/>
      <c r="BO31" s="510"/>
      <c r="BP31" s="510"/>
      <c r="BQ31" s="510"/>
      <c r="BR31" s="510"/>
      <c r="BS31" s="510"/>
      <c r="BT31" s="510"/>
      <c r="BU31" s="510"/>
      <c r="BV31" s="510"/>
      <c r="BW31" s="510"/>
      <c r="BX31" s="510"/>
      <c r="BY31" s="510"/>
      <c r="BZ31" s="510"/>
      <c r="CA31" s="510"/>
      <c r="CB31" s="510"/>
      <c r="CC31" s="510"/>
      <c r="CD31" s="510"/>
      <c r="CE31" s="510"/>
      <c r="CF31" s="510"/>
      <c r="CG31" s="510"/>
      <c r="CH31" s="510"/>
      <c r="CI31" s="510"/>
      <c r="CJ31" s="510"/>
      <c r="CK31" s="510"/>
      <c r="CL31" s="510"/>
      <c r="CM31" s="510"/>
      <c r="CN31" s="510"/>
      <c r="CO31" s="510"/>
      <c r="CP31" s="510"/>
      <c r="CQ31" s="510"/>
      <c r="CR31" s="510"/>
      <c r="CS31" s="510"/>
      <c r="CT31" s="510"/>
      <c r="CU31" s="510"/>
      <c r="CV31" s="510"/>
      <c r="CW31" s="510"/>
      <c r="CX31" s="510"/>
      <c r="CY31" s="510"/>
      <c r="CZ31" s="510"/>
      <c r="DA31" s="510"/>
      <c r="DB31" s="510"/>
      <c r="DC31" s="510"/>
      <c r="DD31" s="510"/>
      <c r="DE31" s="510"/>
      <c r="DF31" s="510"/>
      <c r="DG31" s="510"/>
      <c r="DH31" s="510"/>
      <c r="DI31" s="510"/>
      <c r="DJ31" s="510"/>
      <c r="DK31" s="510"/>
      <c r="DL31" s="510"/>
      <c r="DM31" s="510"/>
      <c r="DN31" s="510"/>
      <c r="DO31" s="510"/>
      <c r="DP31" s="510"/>
      <c r="DQ31" s="510"/>
      <c r="DR31" s="510"/>
      <c r="DS31" s="510"/>
      <c r="DT31" s="510"/>
      <c r="DU31" s="510"/>
      <c r="DV31" s="510"/>
      <c r="DW31" s="510"/>
      <c r="DX31" s="510"/>
      <c r="DZ31" s="501">
        <f t="shared" si="0"/>
        <v>0</v>
      </c>
      <c r="EA31" s="505">
        <f t="shared" si="1"/>
        <v>0</v>
      </c>
      <c r="EB31" s="506">
        <f t="shared" si="2"/>
        <v>0</v>
      </c>
      <c r="EC31" s="290">
        <f t="shared" si="3"/>
        <v>0</v>
      </c>
      <c r="ED31" s="291" t="str">
        <f t="shared" si="4"/>
        <v/>
      </c>
      <c r="EE31" s="231" t="s">
        <v>6219</v>
      </c>
    </row>
    <row r="32" spans="1:135" ht="15" customHeight="1">
      <c r="C32" s="188" t="s">
        <v>95</v>
      </c>
      <c r="D32" s="623" t="str">
        <f>IF(CNGE_2024_M1_Secc1_Sub6!$D71="","",CNGE_2024_M1_Secc1_Sub6!$D71)</f>
        <v/>
      </c>
      <c r="E32" s="624"/>
      <c r="F32" s="624"/>
      <c r="G32" s="624"/>
      <c r="H32" s="510"/>
      <c r="I32" s="510"/>
      <c r="J32" s="510"/>
      <c r="K32" s="510"/>
      <c r="L32" s="510"/>
      <c r="M32" s="510"/>
      <c r="N32" s="510"/>
      <c r="O32" s="510"/>
      <c r="P32" s="510"/>
      <c r="Q32" s="510"/>
      <c r="R32" s="510"/>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510"/>
      <c r="AP32" s="510"/>
      <c r="AQ32" s="510"/>
      <c r="AR32" s="510"/>
      <c r="AS32" s="510"/>
      <c r="AT32" s="510"/>
      <c r="AU32" s="510"/>
      <c r="AV32" s="510"/>
      <c r="AW32" s="510"/>
      <c r="AX32" s="510"/>
      <c r="AY32" s="510"/>
      <c r="AZ32" s="510"/>
      <c r="BA32" s="510"/>
      <c r="BB32" s="510"/>
      <c r="BC32" s="510"/>
      <c r="BD32" s="510"/>
      <c r="BE32" s="510"/>
      <c r="BF32" s="510"/>
      <c r="BG32" s="510"/>
      <c r="BH32" s="510"/>
      <c r="BI32" s="510"/>
      <c r="BJ32" s="510"/>
      <c r="BK32" s="510"/>
      <c r="BL32" s="510"/>
      <c r="BM32" s="510"/>
      <c r="BN32" s="510"/>
      <c r="BO32" s="510"/>
      <c r="BP32" s="510"/>
      <c r="BQ32" s="510"/>
      <c r="BR32" s="510"/>
      <c r="BS32" s="510"/>
      <c r="BT32" s="510"/>
      <c r="BU32" s="510"/>
      <c r="BV32" s="510"/>
      <c r="BW32" s="510"/>
      <c r="BX32" s="510"/>
      <c r="BY32" s="510"/>
      <c r="BZ32" s="510"/>
      <c r="CA32" s="510"/>
      <c r="CB32" s="510"/>
      <c r="CC32" s="510"/>
      <c r="CD32" s="510"/>
      <c r="CE32" s="510"/>
      <c r="CF32" s="510"/>
      <c r="CG32" s="510"/>
      <c r="CH32" s="510"/>
      <c r="CI32" s="510"/>
      <c r="CJ32" s="510"/>
      <c r="CK32" s="510"/>
      <c r="CL32" s="510"/>
      <c r="CM32" s="510"/>
      <c r="CN32" s="510"/>
      <c r="CO32" s="510"/>
      <c r="CP32" s="510"/>
      <c r="CQ32" s="510"/>
      <c r="CR32" s="510"/>
      <c r="CS32" s="510"/>
      <c r="CT32" s="510"/>
      <c r="CU32" s="510"/>
      <c r="CV32" s="510"/>
      <c r="CW32" s="510"/>
      <c r="CX32" s="510"/>
      <c r="CY32" s="510"/>
      <c r="CZ32" s="510"/>
      <c r="DA32" s="510"/>
      <c r="DB32" s="510"/>
      <c r="DC32" s="510"/>
      <c r="DD32" s="510"/>
      <c r="DE32" s="510"/>
      <c r="DF32" s="510"/>
      <c r="DG32" s="510"/>
      <c r="DH32" s="510"/>
      <c r="DI32" s="510"/>
      <c r="DJ32" s="510"/>
      <c r="DK32" s="510"/>
      <c r="DL32" s="510"/>
      <c r="DM32" s="510"/>
      <c r="DN32" s="510"/>
      <c r="DO32" s="510"/>
      <c r="DP32" s="510"/>
      <c r="DQ32" s="510"/>
      <c r="DR32" s="510"/>
      <c r="DS32" s="510"/>
      <c r="DT32" s="510"/>
      <c r="DU32" s="510"/>
      <c r="DV32" s="510"/>
      <c r="DW32" s="510"/>
      <c r="DX32" s="510"/>
      <c r="DZ32" s="501">
        <f t="shared" si="0"/>
        <v>0</v>
      </c>
      <c r="EA32" s="505">
        <f t="shared" si="1"/>
        <v>0</v>
      </c>
      <c r="EB32" s="506">
        <f t="shared" si="2"/>
        <v>0</v>
      </c>
      <c r="EC32" s="290">
        <f t="shared" si="3"/>
        <v>0</v>
      </c>
      <c r="ED32" s="291" t="str">
        <f t="shared" si="4"/>
        <v/>
      </c>
      <c r="EE32" s="231" t="s">
        <v>6220</v>
      </c>
    </row>
    <row r="33" spans="1:135" ht="15" customHeight="1">
      <c r="C33" s="188" t="s">
        <v>97</v>
      </c>
      <c r="D33" s="623" t="str">
        <f>IF(CNGE_2024_M1_Secc1_Sub6!$D72="","",CNGE_2024_M1_Secc1_Sub6!$D72)</f>
        <v/>
      </c>
      <c r="E33" s="624"/>
      <c r="F33" s="624"/>
      <c r="G33" s="624"/>
      <c r="H33" s="510"/>
      <c r="I33" s="510"/>
      <c r="J33" s="510"/>
      <c r="K33" s="510"/>
      <c r="L33" s="510"/>
      <c r="M33" s="510"/>
      <c r="N33" s="510"/>
      <c r="O33" s="510"/>
      <c r="P33" s="510"/>
      <c r="Q33" s="510"/>
      <c r="R33" s="510"/>
      <c r="S33" s="510"/>
      <c r="T33" s="510"/>
      <c r="U33" s="510"/>
      <c r="V33" s="510"/>
      <c r="W33" s="510"/>
      <c r="X33" s="510"/>
      <c r="Y33" s="510"/>
      <c r="Z33" s="510"/>
      <c r="AA33" s="510"/>
      <c r="AB33" s="510"/>
      <c r="AC33" s="510"/>
      <c r="AD33" s="510"/>
      <c r="AE33" s="510"/>
      <c r="AF33" s="510"/>
      <c r="AG33" s="510"/>
      <c r="AH33" s="510"/>
      <c r="AI33" s="510"/>
      <c r="AJ33" s="510"/>
      <c r="AK33" s="510"/>
      <c r="AL33" s="510"/>
      <c r="AM33" s="510"/>
      <c r="AN33" s="510"/>
      <c r="AO33" s="510"/>
      <c r="AP33" s="510"/>
      <c r="AQ33" s="510"/>
      <c r="AR33" s="510"/>
      <c r="AS33" s="510"/>
      <c r="AT33" s="510"/>
      <c r="AU33" s="510"/>
      <c r="AV33" s="510"/>
      <c r="AW33" s="510"/>
      <c r="AX33" s="510"/>
      <c r="AY33" s="510"/>
      <c r="AZ33" s="510"/>
      <c r="BA33" s="510"/>
      <c r="BB33" s="510"/>
      <c r="BC33" s="510"/>
      <c r="BD33" s="510"/>
      <c r="BE33" s="510"/>
      <c r="BF33" s="510"/>
      <c r="BG33" s="510"/>
      <c r="BH33" s="510"/>
      <c r="BI33" s="510"/>
      <c r="BJ33" s="510"/>
      <c r="BK33" s="510"/>
      <c r="BL33" s="510"/>
      <c r="BM33" s="510"/>
      <c r="BN33" s="510"/>
      <c r="BO33" s="510"/>
      <c r="BP33" s="510"/>
      <c r="BQ33" s="510"/>
      <c r="BR33" s="510"/>
      <c r="BS33" s="510"/>
      <c r="BT33" s="510"/>
      <c r="BU33" s="510"/>
      <c r="BV33" s="510"/>
      <c r="BW33" s="510"/>
      <c r="BX33" s="510"/>
      <c r="BY33" s="510"/>
      <c r="BZ33" s="510"/>
      <c r="CA33" s="510"/>
      <c r="CB33" s="510"/>
      <c r="CC33" s="510"/>
      <c r="CD33" s="510"/>
      <c r="CE33" s="510"/>
      <c r="CF33" s="510"/>
      <c r="CG33" s="510"/>
      <c r="CH33" s="510"/>
      <c r="CI33" s="510"/>
      <c r="CJ33" s="510"/>
      <c r="CK33" s="510"/>
      <c r="CL33" s="510"/>
      <c r="CM33" s="510"/>
      <c r="CN33" s="510"/>
      <c r="CO33" s="510"/>
      <c r="CP33" s="510"/>
      <c r="CQ33" s="510"/>
      <c r="CR33" s="510"/>
      <c r="CS33" s="510"/>
      <c r="CT33" s="510"/>
      <c r="CU33" s="510"/>
      <c r="CV33" s="510"/>
      <c r="CW33" s="510"/>
      <c r="CX33" s="510"/>
      <c r="CY33" s="510"/>
      <c r="CZ33" s="510"/>
      <c r="DA33" s="510"/>
      <c r="DB33" s="510"/>
      <c r="DC33" s="510"/>
      <c r="DD33" s="510"/>
      <c r="DE33" s="510"/>
      <c r="DF33" s="510"/>
      <c r="DG33" s="510"/>
      <c r="DH33" s="510"/>
      <c r="DI33" s="510"/>
      <c r="DJ33" s="510"/>
      <c r="DK33" s="510"/>
      <c r="DL33" s="510"/>
      <c r="DM33" s="510"/>
      <c r="DN33" s="510"/>
      <c r="DO33" s="510"/>
      <c r="DP33" s="510"/>
      <c r="DQ33" s="510"/>
      <c r="DR33" s="510"/>
      <c r="DS33" s="510"/>
      <c r="DT33" s="510"/>
      <c r="DU33" s="510"/>
      <c r="DV33" s="510"/>
      <c r="DW33" s="510"/>
      <c r="DX33" s="510"/>
      <c r="DZ33" s="501">
        <f t="shared" si="0"/>
        <v>0</v>
      </c>
      <c r="EA33" s="505">
        <f t="shared" si="1"/>
        <v>0</v>
      </c>
      <c r="EB33" s="506">
        <f t="shared" si="2"/>
        <v>0</v>
      </c>
      <c r="EC33" s="290">
        <f t="shared" si="3"/>
        <v>0</v>
      </c>
      <c r="ED33" s="291" t="str">
        <f t="shared" si="4"/>
        <v/>
      </c>
      <c r="EE33" s="231" t="s">
        <v>6221</v>
      </c>
    </row>
    <row r="34" spans="1:135" ht="15" customHeight="1">
      <c r="C34" s="188" t="s">
        <v>98</v>
      </c>
      <c r="D34" s="623" t="str">
        <f>IF(CNGE_2024_M1_Secc1_Sub6!$D73="","",CNGE_2024_M1_Secc1_Sub6!$D73)</f>
        <v/>
      </c>
      <c r="E34" s="624"/>
      <c r="F34" s="624"/>
      <c r="G34" s="624"/>
      <c r="H34" s="510"/>
      <c r="I34" s="510"/>
      <c r="J34" s="510"/>
      <c r="K34" s="510"/>
      <c r="L34" s="510"/>
      <c r="M34" s="510"/>
      <c r="N34" s="510"/>
      <c r="O34" s="510"/>
      <c r="P34" s="510"/>
      <c r="Q34" s="510"/>
      <c r="R34" s="510"/>
      <c r="S34" s="510"/>
      <c r="T34" s="510"/>
      <c r="U34" s="510"/>
      <c r="V34" s="510"/>
      <c r="W34" s="510"/>
      <c r="X34" s="510"/>
      <c r="Y34" s="510"/>
      <c r="Z34" s="510"/>
      <c r="AA34" s="510"/>
      <c r="AB34" s="510"/>
      <c r="AC34" s="510"/>
      <c r="AD34" s="510"/>
      <c r="AE34" s="510"/>
      <c r="AF34" s="510"/>
      <c r="AG34" s="510"/>
      <c r="AH34" s="510"/>
      <c r="AI34" s="510"/>
      <c r="AJ34" s="510"/>
      <c r="AK34" s="510"/>
      <c r="AL34" s="510"/>
      <c r="AM34" s="510"/>
      <c r="AN34" s="510"/>
      <c r="AO34" s="510"/>
      <c r="AP34" s="510"/>
      <c r="AQ34" s="510"/>
      <c r="AR34" s="510"/>
      <c r="AS34" s="510"/>
      <c r="AT34" s="510"/>
      <c r="AU34" s="510"/>
      <c r="AV34" s="510"/>
      <c r="AW34" s="510"/>
      <c r="AX34" s="510"/>
      <c r="AY34" s="510"/>
      <c r="AZ34" s="510"/>
      <c r="BA34" s="510"/>
      <c r="BB34" s="510"/>
      <c r="BC34" s="510"/>
      <c r="BD34" s="510"/>
      <c r="BE34" s="510"/>
      <c r="BF34" s="510"/>
      <c r="BG34" s="510"/>
      <c r="BH34" s="510"/>
      <c r="BI34" s="510"/>
      <c r="BJ34" s="510"/>
      <c r="BK34" s="510"/>
      <c r="BL34" s="510"/>
      <c r="BM34" s="510"/>
      <c r="BN34" s="510"/>
      <c r="BO34" s="510"/>
      <c r="BP34" s="510"/>
      <c r="BQ34" s="510"/>
      <c r="BR34" s="510"/>
      <c r="BS34" s="510"/>
      <c r="BT34" s="510"/>
      <c r="BU34" s="510"/>
      <c r="BV34" s="510"/>
      <c r="BW34" s="510"/>
      <c r="BX34" s="510"/>
      <c r="BY34" s="510"/>
      <c r="BZ34" s="510"/>
      <c r="CA34" s="510"/>
      <c r="CB34" s="510"/>
      <c r="CC34" s="510"/>
      <c r="CD34" s="510"/>
      <c r="CE34" s="510"/>
      <c r="CF34" s="510"/>
      <c r="CG34" s="510"/>
      <c r="CH34" s="510"/>
      <c r="CI34" s="510"/>
      <c r="CJ34" s="510"/>
      <c r="CK34" s="510"/>
      <c r="CL34" s="510"/>
      <c r="CM34" s="510"/>
      <c r="CN34" s="510"/>
      <c r="CO34" s="510"/>
      <c r="CP34" s="510"/>
      <c r="CQ34" s="510"/>
      <c r="CR34" s="510"/>
      <c r="CS34" s="510"/>
      <c r="CT34" s="510"/>
      <c r="CU34" s="510"/>
      <c r="CV34" s="510"/>
      <c r="CW34" s="510"/>
      <c r="CX34" s="510"/>
      <c r="CY34" s="510"/>
      <c r="CZ34" s="510"/>
      <c r="DA34" s="510"/>
      <c r="DB34" s="510"/>
      <c r="DC34" s="510"/>
      <c r="DD34" s="510"/>
      <c r="DE34" s="510"/>
      <c r="DF34" s="510"/>
      <c r="DG34" s="510"/>
      <c r="DH34" s="510"/>
      <c r="DI34" s="510"/>
      <c r="DJ34" s="510"/>
      <c r="DK34" s="510"/>
      <c r="DL34" s="510"/>
      <c r="DM34" s="510"/>
      <c r="DN34" s="510"/>
      <c r="DO34" s="510"/>
      <c r="DP34" s="510"/>
      <c r="DQ34" s="510"/>
      <c r="DR34" s="510"/>
      <c r="DS34" s="510"/>
      <c r="DT34" s="510"/>
      <c r="DU34" s="510"/>
      <c r="DV34" s="510"/>
      <c r="DW34" s="510"/>
      <c r="DX34" s="510"/>
      <c r="DZ34" s="501">
        <f t="shared" si="0"/>
        <v>0</v>
      </c>
      <c r="EA34" s="505">
        <f t="shared" si="1"/>
        <v>0</v>
      </c>
      <c r="EB34" s="506">
        <f t="shared" si="2"/>
        <v>0</v>
      </c>
      <c r="EC34" s="290">
        <f t="shared" si="3"/>
        <v>0</v>
      </c>
      <c r="ED34" s="291" t="str">
        <f t="shared" si="4"/>
        <v/>
      </c>
      <c r="EE34" s="231" t="s">
        <v>6222</v>
      </c>
    </row>
    <row r="35" spans="1:135" ht="15" customHeight="1">
      <c r="C35" s="188" t="s">
        <v>99</v>
      </c>
      <c r="D35" s="623" t="str">
        <f>IF(CNGE_2024_M1_Secc1_Sub6!$D74="","",CNGE_2024_M1_Secc1_Sub6!$D74)</f>
        <v/>
      </c>
      <c r="E35" s="624"/>
      <c r="F35" s="624"/>
      <c r="G35" s="624"/>
      <c r="H35" s="510"/>
      <c r="I35" s="510"/>
      <c r="J35" s="510"/>
      <c r="K35" s="510"/>
      <c r="L35" s="510"/>
      <c r="M35" s="510"/>
      <c r="N35" s="510"/>
      <c r="O35" s="510"/>
      <c r="P35" s="510"/>
      <c r="Q35" s="510"/>
      <c r="R35" s="510"/>
      <c r="S35" s="510"/>
      <c r="T35" s="510"/>
      <c r="U35" s="510"/>
      <c r="V35" s="510"/>
      <c r="W35" s="510"/>
      <c r="X35" s="510"/>
      <c r="Y35" s="510"/>
      <c r="Z35" s="510"/>
      <c r="AA35" s="510"/>
      <c r="AB35" s="510"/>
      <c r="AC35" s="510"/>
      <c r="AD35" s="510"/>
      <c r="AE35" s="510"/>
      <c r="AF35" s="510"/>
      <c r="AG35" s="510"/>
      <c r="AH35" s="510"/>
      <c r="AI35" s="510"/>
      <c r="AJ35" s="510"/>
      <c r="AK35" s="510"/>
      <c r="AL35" s="510"/>
      <c r="AM35" s="510"/>
      <c r="AN35" s="510"/>
      <c r="AO35" s="510"/>
      <c r="AP35" s="510"/>
      <c r="AQ35" s="510"/>
      <c r="AR35" s="510"/>
      <c r="AS35" s="510"/>
      <c r="AT35" s="510"/>
      <c r="AU35" s="510"/>
      <c r="AV35" s="510"/>
      <c r="AW35" s="510"/>
      <c r="AX35" s="510"/>
      <c r="AY35" s="510"/>
      <c r="AZ35" s="510"/>
      <c r="BA35" s="510"/>
      <c r="BB35" s="510"/>
      <c r="BC35" s="510"/>
      <c r="BD35" s="510"/>
      <c r="BE35" s="510"/>
      <c r="BF35" s="510"/>
      <c r="BG35" s="510"/>
      <c r="BH35" s="510"/>
      <c r="BI35" s="510"/>
      <c r="BJ35" s="510"/>
      <c r="BK35" s="510"/>
      <c r="BL35" s="510"/>
      <c r="BM35" s="510"/>
      <c r="BN35" s="510"/>
      <c r="BO35" s="510"/>
      <c r="BP35" s="510"/>
      <c r="BQ35" s="510"/>
      <c r="BR35" s="510"/>
      <c r="BS35" s="510"/>
      <c r="BT35" s="510"/>
      <c r="BU35" s="510"/>
      <c r="BV35" s="510"/>
      <c r="BW35" s="510"/>
      <c r="BX35" s="510"/>
      <c r="BY35" s="510"/>
      <c r="BZ35" s="510"/>
      <c r="CA35" s="510"/>
      <c r="CB35" s="510"/>
      <c r="CC35" s="510"/>
      <c r="CD35" s="510"/>
      <c r="CE35" s="510"/>
      <c r="CF35" s="510"/>
      <c r="CG35" s="510"/>
      <c r="CH35" s="510"/>
      <c r="CI35" s="510"/>
      <c r="CJ35" s="510"/>
      <c r="CK35" s="510"/>
      <c r="CL35" s="510"/>
      <c r="CM35" s="510"/>
      <c r="CN35" s="510"/>
      <c r="CO35" s="510"/>
      <c r="CP35" s="510"/>
      <c r="CQ35" s="510"/>
      <c r="CR35" s="510"/>
      <c r="CS35" s="510"/>
      <c r="CT35" s="510"/>
      <c r="CU35" s="510"/>
      <c r="CV35" s="510"/>
      <c r="CW35" s="510"/>
      <c r="CX35" s="510"/>
      <c r="CY35" s="510"/>
      <c r="CZ35" s="510"/>
      <c r="DA35" s="510"/>
      <c r="DB35" s="510"/>
      <c r="DC35" s="510"/>
      <c r="DD35" s="510"/>
      <c r="DE35" s="510"/>
      <c r="DF35" s="510"/>
      <c r="DG35" s="510"/>
      <c r="DH35" s="510"/>
      <c r="DI35" s="510"/>
      <c r="DJ35" s="510"/>
      <c r="DK35" s="510"/>
      <c r="DL35" s="510"/>
      <c r="DM35" s="510"/>
      <c r="DN35" s="510"/>
      <c r="DO35" s="510"/>
      <c r="DP35" s="510"/>
      <c r="DQ35" s="510"/>
      <c r="DR35" s="510"/>
      <c r="DS35" s="510"/>
      <c r="DT35" s="510"/>
      <c r="DU35" s="510"/>
      <c r="DV35" s="510"/>
      <c r="DW35" s="510"/>
      <c r="DX35" s="510"/>
      <c r="DZ35" s="501">
        <f t="shared" si="0"/>
        <v>0</v>
      </c>
      <c r="EA35" s="505">
        <f t="shared" si="1"/>
        <v>0</v>
      </c>
      <c r="EB35" s="506">
        <f t="shared" si="2"/>
        <v>0</v>
      </c>
      <c r="EC35" s="290">
        <f t="shared" si="3"/>
        <v>0</v>
      </c>
      <c r="ED35" s="291" t="str">
        <f t="shared" si="4"/>
        <v/>
      </c>
      <c r="EE35" s="231" t="s">
        <v>6223</v>
      </c>
    </row>
    <row r="36" spans="1:135" ht="15" customHeight="1">
      <c r="C36" s="188" t="s">
        <v>100</v>
      </c>
      <c r="D36" s="623" t="str">
        <f>IF(CNGE_2024_M1_Secc1_Sub6!$D75="","",CNGE_2024_M1_Secc1_Sub6!$D75)</f>
        <v/>
      </c>
      <c r="E36" s="624"/>
      <c r="F36" s="624"/>
      <c r="G36" s="624"/>
      <c r="H36" s="510"/>
      <c r="I36" s="510"/>
      <c r="J36" s="510"/>
      <c r="K36" s="510"/>
      <c r="L36" s="510"/>
      <c r="M36" s="510"/>
      <c r="N36" s="510"/>
      <c r="O36" s="510"/>
      <c r="P36" s="510"/>
      <c r="Q36" s="510"/>
      <c r="R36" s="510"/>
      <c r="S36" s="510"/>
      <c r="T36" s="510"/>
      <c r="U36" s="510"/>
      <c r="V36" s="510"/>
      <c r="W36" s="510"/>
      <c r="X36" s="510"/>
      <c r="Y36" s="510"/>
      <c r="Z36" s="510"/>
      <c r="AA36" s="510"/>
      <c r="AB36" s="510"/>
      <c r="AC36" s="510"/>
      <c r="AD36" s="510"/>
      <c r="AE36" s="510"/>
      <c r="AF36" s="510"/>
      <c r="AG36" s="510"/>
      <c r="AH36" s="510"/>
      <c r="AI36" s="510"/>
      <c r="AJ36" s="510"/>
      <c r="AK36" s="510"/>
      <c r="AL36" s="510"/>
      <c r="AM36" s="510"/>
      <c r="AN36" s="510"/>
      <c r="AO36" s="510"/>
      <c r="AP36" s="510"/>
      <c r="AQ36" s="510"/>
      <c r="AR36" s="510"/>
      <c r="AS36" s="510"/>
      <c r="AT36" s="510"/>
      <c r="AU36" s="510"/>
      <c r="AV36" s="510"/>
      <c r="AW36" s="510"/>
      <c r="AX36" s="510"/>
      <c r="AY36" s="510"/>
      <c r="AZ36" s="510"/>
      <c r="BA36" s="510"/>
      <c r="BB36" s="510"/>
      <c r="BC36" s="510"/>
      <c r="BD36" s="510"/>
      <c r="BE36" s="510"/>
      <c r="BF36" s="510"/>
      <c r="BG36" s="510"/>
      <c r="BH36" s="510"/>
      <c r="BI36" s="510"/>
      <c r="BJ36" s="510"/>
      <c r="BK36" s="510"/>
      <c r="BL36" s="510"/>
      <c r="BM36" s="510"/>
      <c r="BN36" s="510"/>
      <c r="BO36" s="510"/>
      <c r="BP36" s="510"/>
      <c r="BQ36" s="510"/>
      <c r="BR36" s="510"/>
      <c r="BS36" s="510"/>
      <c r="BT36" s="510"/>
      <c r="BU36" s="510"/>
      <c r="BV36" s="510"/>
      <c r="BW36" s="510"/>
      <c r="BX36" s="510"/>
      <c r="BY36" s="510"/>
      <c r="BZ36" s="510"/>
      <c r="CA36" s="510"/>
      <c r="CB36" s="510"/>
      <c r="CC36" s="510"/>
      <c r="CD36" s="510"/>
      <c r="CE36" s="510"/>
      <c r="CF36" s="510"/>
      <c r="CG36" s="510"/>
      <c r="CH36" s="510"/>
      <c r="CI36" s="510"/>
      <c r="CJ36" s="510"/>
      <c r="CK36" s="510"/>
      <c r="CL36" s="510"/>
      <c r="CM36" s="510"/>
      <c r="CN36" s="510"/>
      <c r="CO36" s="510"/>
      <c r="CP36" s="510"/>
      <c r="CQ36" s="510"/>
      <c r="CR36" s="510"/>
      <c r="CS36" s="510"/>
      <c r="CT36" s="510"/>
      <c r="CU36" s="510"/>
      <c r="CV36" s="510"/>
      <c r="CW36" s="510"/>
      <c r="CX36" s="510"/>
      <c r="CY36" s="510"/>
      <c r="CZ36" s="510"/>
      <c r="DA36" s="510"/>
      <c r="DB36" s="510"/>
      <c r="DC36" s="510"/>
      <c r="DD36" s="510"/>
      <c r="DE36" s="510"/>
      <c r="DF36" s="510"/>
      <c r="DG36" s="510"/>
      <c r="DH36" s="510"/>
      <c r="DI36" s="510"/>
      <c r="DJ36" s="510"/>
      <c r="DK36" s="510"/>
      <c r="DL36" s="510"/>
      <c r="DM36" s="510"/>
      <c r="DN36" s="510"/>
      <c r="DO36" s="510"/>
      <c r="DP36" s="510"/>
      <c r="DQ36" s="510"/>
      <c r="DR36" s="510"/>
      <c r="DS36" s="510"/>
      <c r="DT36" s="510"/>
      <c r="DU36" s="510"/>
      <c r="DV36" s="510"/>
      <c r="DW36" s="510"/>
      <c r="DX36" s="510"/>
      <c r="DZ36" s="501">
        <f t="shared" si="0"/>
        <v>0</v>
      </c>
      <c r="EA36" s="505">
        <f t="shared" si="1"/>
        <v>0</v>
      </c>
      <c r="EB36" s="506">
        <f t="shared" si="2"/>
        <v>0</v>
      </c>
      <c r="EC36" s="290">
        <f t="shared" si="3"/>
        <v>0</v>
      </c>
      <c r="ED36" s="291" t="str">
        <f t="shared" si="4"/>
        <v/>
      </c>
      <c r="EE36" s="231" t="s">
        <v>6224</v>
      </c>
    </row>
    <row r="37" spans="1:135" ht="15" customHeight="1">
      <c r="C37" s="188" t="s">
        <v>101</v>
      </c>
      <c r="D37" s="623" t="str">
        <f>IF(CNGE_2024_M1_Secc1_Sub6!$D76="","",CNGE_2024_M1_Secc1_Sub6!$D76)</f>
        <v/>
      </c>
      <c r="E37" s="624"/>
      <c r="F37" s="624"/>
      <c r="G37" s="624"/>
      <c r="H37" s="510"/>
      <c r="I37" s="510"/>
      <c r="J37" s="510"/>
      <c r="K37" s="510"/>
      <c r="L37" s="510"/>
      <c r="M37" s="510"/>
      <c r="N37" s="510"/>
      <c r="O37" s="510"/>
      <c r="P37" s="510"/>
      <c r="Q37" s="510"/>
      <c r="R37" s="510"/>
      <c r="S37" s="510"/>
      <c r="T37" s="510"/>
      <c r="U37" s="510"/>
      <c r="V37" s="510"/>
      <c r="W37" s="510"/>
      <c r="X37" s="510"/>
      <c r="Y37" s="510"/>
      <c r="Z37" s="510"/>
      <c r="AA37" s="510"/>
      <c r="AB37" s="510"/>
      <c r="AC37" s="510"/>
      <c r="AD37" s="510"/>
      <c r="AE37" s="510"/>
      <c r="AF37" s="510"/>
      <c r="AG37" s="510"/>
      <c r="AH37" s="510"/>
      <c r="AI37" s="510"/>
      <c r="AJ37" s="510"/>
      <c r="AK37" s="510"/>
      <c r="AL37" s="510"/>
      <c r="AM37" s="510"/>
      <c r="AN37" s="510"/>
      <c r="AO37" s="510"/>
      <c r="AP37" s="510"/>
      <c r="AQ37" s="510"/>
      <c r="AR37" s="510"/>
      <c r="AS37" s="510"/>
      <c r="AT37" s="510"/>
      <c r="AU37" s="510"/>
      <c r="AV37" s="510"/>
      <c r="AW37" s="510"/>
      <c r="AX37" s="510"/>
      <c r="AY37" s="510"/>
      <c r="AZ37" s="510"/>
      <c r="BA37" s="510"/>
      <c r="BB37" s="510"/>
      <c r="BC37" s="510"/>
      <c r="BD37" s="510"/>
      <c r="BE37" s="510"/>
      <c r="BF37" s="510"/>
      <c r="BG37" s="510"/>
      <c r="BH37" s="510"/>
      <c r="BI37" s="510"/>
      <c r="BJ37" s="510"/>
      <c r="BK37" s="510"/>
      <c r="BL37" s="510"/>
      <c r="BM37" s="510"/>
      <c r="BN37" s="510"/>
      <c r="BO37" s="510"/>
      <c r="BP37" s="510"/>
      <c r="BQ37" s="510"/>
      <c r="BR37" s="510"/>
      <c r="BS37" s="510"/>
      <c r="BT37" s="510"/>
      <c r="BU37" s="510"/>
      <c r="BV37" s="510"/>
      <c r="BW37" s="510"/>
      <c r="BX37" s="510"/>
      <c r="BY37" s="510"/>
      <c r="BZ37" s="510"/>
      <c r="CA37" s="510"/>
      <c r="CB37" s="510"/>
      <c r="CC37" s="510"/>
      <c r="CD37" s="510"/>
      <c r="CE37" s="510"/>
      <c r="CF37" s="510"/>
      <c r="CG37" s="510"/>
      <c r="CH37" s="510"/>
      <c r="CI37" s="510"/>
      <c r="CJ37" s="510"/>
      <c r="CK37" s="510"/>
      <c r="CL37" s="510"/>
      <c r="CM37" s="510"/>
      <c r="CN37" s="510"/>
      <c r="CO37" s="510"/>
      <c r="CP37" s="510"/>
      <c r="CQ37" s="510"/>
      <c r="CR37" s="510"/>
      <c r="CS37" s="510"/>
      <c r="CT37" s="510"/>
      <c r="CU37" s="510"/>
      <c r="CV37" s="510"/>
      <c r="CW37" s="510"/>
      <c r="CX37" s="510"/>
      <c r="CY37" s="510"/>
      <c r="CZ37" s="510"/>
      <c r="DA37" s="510"/>
      <c r="DB37" s="510"/>
      <c r="DC37" s="510"/>
      <c r="DD37" s="510"/>
      <c r="DE37" s="510"/>
      <c r="DF37" s="510"/>
      <c r="DG37" s="510"/>
      <c r="DH37" s="510"/>
      <c r="DI37" s="510"/>
      <c r="DJ37" s="510"/>
      <c r="DK37" s="510"/>
      <c r="DL37" s="510"/>
      <c r="DM37" s="510"/>
      <c r="DN37" s="510"/>
      <c r="DO37" s="510"/>
      <c r="DP37" s="510"/>
      <c r="DQ37" s="510"/>
      <c r="DR37" s="510"/>
      <c r="DS37" s="510"/>
      <c r="DT37" s="510"/>
      <c r="DU37" s="510"/>
      <c r="DV37" s="510"/>
      <c r="DW37" s="510"/>
      <c r="DX37" s="510"/>
      <c r="DZ37" s="501">
        <f t="shared" si="0"/>
        <v>0</v>
      </c>
      <c r="EA37" s="505">
        <f t="shared" si="1"/>
        <v>0</v>
      </c>
      <c r="EB37" s="506">
        <f t="shared" si="2"/>
        <v>0</v>
      </c>
      <c r="EC37" s="290">
        <f t="shared" si="3"/>
        <v>0</v>
      </c>
      <c r="ED37" s="291" t="str">
        <f t="shared" si="4"/>
        <v/>
      </c>
      <c r="EE37" s="231" t="s">
        <v>6225</v>
      </c>
    </row>
    <row r="38" spans="1:135" ht="15" customHeight="1">
      <c r="C38" s="188" t="s">
        <v>102</v>
      </c>
      <c r="D38" s="623" t="str">
        <f>IF(CNGE_2024_M1_Secc1_Sub6!$D77="","",CNGE_2024_M1_Secc1_Sub6!$D77)</f>
        <v/>
      </c>
      <c r="E38" s="624"/>
      <c r="F38" s="624"/>
      <c r="G38" s="624"/>
      <c r="H38" s="510"/>
      <c r="I38" s="510"/>
      <c r="J38" s="510"/>
      <c r="K38" s="510"/>
      <c r="L38" s="510"/>
      <c r="M38" s="510"/>
      <c r="N38" s="510"/>
      <c r="O38" s="510"/>
      <c r="P38" s="510"/>
      <c r="Q38" s="510"/>
      <c r="R38" s="510"/>
      <c r="S38" s="510"/>
      <c r="T38" s="510"/>
      <c r="U38" s="510"/>
      <c r="V38" s="510"/>
      <c r="W38" s="510"/>
      <c r="X38" s="510"/>
      <c r="Y38" s="510"/>
      <c r="Z38" s="510"/>
      <c r="AA38" s="510"/>
      <c r="AB38" s="510"/>
      <c r="AC38" s="510"/>
      <c r="AD38" s="510"/>
      <c r="AE38" s="510"/>
      <c r="AF38" s="510"/>
      <c r="AG38" s="510"/>
      <c r="AH38" s="510"/>
      <c r="AI38" s="510"/>
      <c r="AJ38" s="510"/>
      <c r="AK38" s="510"/>
      <c r="AL38" s="510"/>
      <c r="AM38" s="510"/>
      <c r="AN38" s="510"/>
      <c r="AO38" s="510"/>
      <c r="AP38" s="510"/>
      <c r="AQ38" s="510"/>
      <c r="AR38" s="510"/>
      <c r="AS38" s="510"/>
      <c r="AT38" s="510"/>
      <c r="AU38" s="510"/>
      <c r="AV38" s="510"/>
      <c r="AW38" s="510"/>
      <c r="AX38" s="510"/>
      <c r="AY38" s="510"/>
      <c r="AZ38" s="510"/>
      <c r="BA38" s="510"/>
      <c r="BB38" s="510"/>
      <c r="BC38" s="510"/>
      <c r="BD38" s="510"/>
      <c r="BE38" s="510"/>
      <c r="BF38" s="510"/>
      <c r="BG38" s="510"/>
      <c r="BH38" s="510"/>
      <c r="BI38" s="510"/>
      <c r="BJ38" s="510"/>
      <c r="BK38" s="510"/>
      <c r="BL38" s="510"/>
      <c r="BM38" s="510"/>
      <c r="BN38" s="510"/>
      <c r="BO38" s="510"/>
      <c r="BP38" s="510"/>
      <c r="BQ38" s="510"/>
      <c r="BR38" s="510"/>
      <c r="BS38" s="510"/>
      <c r="BT38" s="510"/>
      <c r="BU38" s="510"/>
      <c r="BV38" s="510"/>
      <c r="BW38" s="510"/>
      <c r="BX38" s="510"/>
      <c r="BY38" s="510"/>
      <c r="BZ38" s="510"/>
      <c r="CA38" s="510"/>
      <c r="CB38" s="510"/>
      <c r="CC38" s="510"/>
      <c r="CD38" s="510"/>
      <c r="CE38" s="510"/>
      <c r="CF38" s="510"/>
      <c r="CG38" s="510"/>
      <c r="CH38" s="510"/>
      <c r="CI38" s="510"/>
      <c r="CJ38" s="510"/>
      <c r="CK38" s="510"/>
      <c r="CL38" s="510"/>
      <c r="CM38" s="510"/>
      <c r="CN38" s="510"/>
      <c r="CO38" s="510"/>
      <c r="CP38" s="510"/>
      <c r="CQ38" s="510"/>
      <c r="CR38" s="510"/>
      <c r="CS38" s="510"/>
      <c r="CT38" s="510"/>
      <c r="CU38" s="510"/>
      <c r="CV38" s="510"/>
      <c r="CW38" s="510"/>
      <c r="CX38" s="510"/>
      <c r="CY38" s="510"/>
      <c r="CZ38" s="510"/>
      <c r="DA38" s="510"/>
      <c r="DB38" s="510"/>
      <c r="DC38" s="510"/>
      <c r="DD38" s="510"/>
      <c r="DE38" s="510"/>
      <c r="DF38" s="510"/>
      <c r="DG38" s="510"/>
      <c r="DH38" s="510"/>
      <c r="DI38" s="510"/>
      <c r="DJ38" s="510"/>
      <c r="DK38" s="510"/>
      <c r="DL38" s="510"/>
      <c r="DM38" s="510"/>
      <c r="DN38" s="510"/>
      <c r="DO38" s="510"/>
      <c r="DP38" s="510"/>
      <c r="DQ38" s="510"/>
      <c r="DR38" s="510"/>
      <c r="DS38" s="510"/>
      <c r="DT38" s="510"/>
      <c r="DU38" s="510"/>
      <c r="DV38" s="510"/>
      <c r="DW38" s="510"/>
      <c r="DX38" s="510"/>
      <c r="DZ38" s="501">
        <f t="shared" si="0"/>
        <v>0</v>
      </c>
      <c r="EA38" s="505">
        <f t="shared" si="1"/>
        <v>0</v>
      </c>
      <c r="EB38" s="506">
        <f t="shared" si="2"/>
        <v>0</v>
      </c>
      <c r="EC38" s="290">
        <f t="shared" si="3"/>
        <v>0</v>
      </c>
      <c r="ED38" s="291" t="str">
        <f t="shared" si="4"/>
        <v/>
      </c>
      <c r="EE38" s="231" t="s">
        <v>6226</v>
      </c>
    </row>
    <row r="39" spans="1:135" ht="15" customHeight="1">
      <c r="C39" s="188" t="s">
        <v>103</v>
      </c>
      <c r="D39" s="623" t="str">
        <f>IF(CNGE_2024_M1_Secc1_Sub6!$D78="","",CNGE_2024_M1_Secc1_Sub6!$D78)</f>
        <v/>
      </c>
      <c r="E39" s="624"/>
      <c r="F39" s="624"/>
      <c r="G39" s="624"/>
      <c r="H39" s="510"/>
      <c r="I39" s="510"/>
      <c r="J39" s="510"/>
      <c r="K39" s="510"/>
      <c r="L39" s="510"/>
      <c r="M39" s="510"/>
      <c r="N39" s="510"/>
      <c r="O39" s="510"/>
      <c r="P39" s="510"/>
      <c r="Q39" s="510"/>
      <c r="R39" s="510"/>
      <c r="S39" s="510"/>
      <c r="T39" s="510"/>
      <c r="U39" s="510"/>
      <c r="V39" s="510"/>
      <c r="W39" s="510"/>
      <c r="X39" s="510"/>
      <c r="Y39" s="510"/>
      <c r="Z39" s="510"/>
      <c r="AA39" s="510"/>
      <c r="AB39" s="510"/>
      <c r="AC39" s="510"/>
      <c r="AD39" s="510"/>
      <c r="AE39" s="510"/>
      <c r="AF39" s="510"/>
      <c r="AG39" s="510"/>
      <c r="AH39" s="510"/>
      <c r="AI39" s="510"/>
      <c r="AJ39" s="510"/>
      <c r="AK39" s="510"/>
      <c r="AL39" s="510"/>
      <c r="AM39" s="510"/>
      <c r="AN39" s="510"/>
      <c r="AO39" s="510"/>
      <c r="AP39" s="510"/>
      <c r="AQ39" s="510"/>
      <c r="AR39" s="510"/>
      <c r="AS39" s="510"/>
      <c r="AT39" s="510"/>
      <c r="AU39" s="510"/>
      <c r="AV39" s="510"/>
      <c r="AW39" s="510"/>
      <c r="AX39" s="510"/>
      <c r="AY39" s="510"/>
      <c r="AZ39" s="510"/>
      <c r="BA39" s="510"/>
      <c r="BB39" s="510"/>
      <c r="BC39" s="510"/>
      <c r="BD39" s="510"/>
      <c r="BE39" s="510"/>
      <c r="BF39" s="510"/>
      <c r="BG39" s="510"/>
      <c r="BH39" s="510"/>
      <c r="BI39" s="510"/>
      <c r="BJ39" s="510"/>
      <c r="BK39" s="510"/>
      <c r="BL39" s="510"/>
      <c r="BM39" s="510"/>
      <c r="BN39" s="510"/>
      <c r="BO39" s="510"/>
      <c r="BP39" s="510"/>
      <c r="BQ39" s="510"/>
      <c r="BR39" s="510"/>
      <c r="BS39" s="510"/>
      <c r="BT39" s="510"/>
      <c r="BU39" s="510"/>
      <c r="BV39" s="510"/>
      <c r="BW39" s="510"/>
      <c r="BX39" s="510"/>
      <c r="BY39" s="510"/>
      <c r="BZ39" s="510"/>
      <c r="CA39" s="510"/>
      <c r="CB39" s="510"/>
      <c r="CC39" s="510"/>
      <c r="CD39" s="510"/>
      <c r="CE39" s="510"/>
      <c r="CF39" s="510"/>
      <c r="CG39" s="510"/>
      <c r="CH39" s="510"/>
      <c r="CI39" s="510"/>
      <c r="CJ39" s="510"/>
      <c r="CK39" s="510"/>
      <c r="CL39" s="510"/>
      <c r="CM39" s="510"/>
      <c r="CN39" s="510"/>
      <c r="CO39" s="510"/>
      <c r="CP39" s="510"/>
      <c r="CQ39" s="510"/>
      <c r="CR39" s="510"/>
      <c r="CS39" s="510"/>
      <c r="CT39" s="510"/>
      <c r="CU39" s="510"/>
      <c r="CV39" s="510"/>
      <c r="CW39" s="510"/>
      <c r="CX39" s="510"/>
      <c r="CY39" s="510"/>
      <c r="CZ39" s="510"/>
      <c r="DA39" s="510"/>
      <c r="DB39" s="510"/>
      <c r="DC39" s="510"/>
      <c r="DD39" s="510"/>
      <c r="DE39" s="510"/>
      <c r="DF39" s="510"/>
      <c r="DG39" s="510"/>
      <c r="DH39" s="510"/>
      <c r="DI39" s="510"/>
      <c r="DJ39" s="510"/>
      <c r="DK39" s="510"/>
      <c r="DL39" s="510"/>
      <c r="DM39" s="510"/>
      <c r="DN39" s="510"/>
      <c r="DO39" s="510"/>
      <c r="DP39" s="510"/>
      <c r="DQ39" s="510"/>
      <c r="DR39" s="510"/>
      <c r="DS39" s="510"/>
      <c r="DT39" s="510"/>
      <c r="DU39" s="510"/>
      <c r="DV39" s="510"/>
      <c r="DW39" s="510"/>
      <c r="DX39" s="510"/>
      <c r="DZ39" s="501">
        <f t="shared" si="0"/>
        <v>0</v>
      </c>
      <c r="EA39" s="505">
        <f t="shared" si="1"/>
        <v>0</v>
      </c>
      <c r="EB39" s="506">
        <f t="shared" si="2"/>
        <v>0</v>
      </c>
      <c r="EC39" s="290">
        <f t="shared" si="3"/>
        <v>0</v>
      </c>
      <c r="ED39" s="291" t="str">
        <f t="shared" si="4"/>
        <v/>
      </c>
      <c r="EE39" s="231" t="s">
        <v>6227</v>
      </c>
    </row>
    <row r="40" spans="1:135" ht="15" customHeight="1">
      <c r="C40" s="188" t="s">
        <v>104</v>
      </c>
      <c r="D40" s="623" t="str">
        <f>IF(CNGE_2024_M1_Secc1_Sub6!$D79="","",CNGE_2024_M1_Secc1_Sub6!$D79)</f>
        <v/>
      </c>
      <c r="E40" s="624"/>
      <c r="F40" s="624"/>
      <c r="G40" s="624"/>
      <c r="H40" s="510"/>
      <c r="I40" s="510"/>
      <c r="J40" s="510"/>
      <c r="K40" s="510"/>
      <c r="L40" s="510"/>
      <c r="M40" s="510"/>
      <c r="N40" s="510"/>
      <c r="O40" s="510"/>
      <c r="P40" s="510"/>
      <c r="Q40" s="510"/>
      <c r="R40" s="510"/>
      <c r="S40" s="510"/>
      <c r="T40" s="510"/>
      <c r="U40" s="510"/>
      <c r="V40" s="510"/>
      <c r="W40" s="510"/>
      <c r="X40" s="510"/>
      <c r="Y40" s="510"/>
      <c r="Z40" s="510"/>
      <c r="AA40" s="510"/>
      <c r="AB40" s="510"/>
      <c r="AC40" s="510"/>
      <c r="AD40" s="510"/>
      <c r="AE40" s="510"/>
      <c r="AF40" s="510"/>
      <c r="AG40" s="510"/>
      <c r="AH40" s="510"/>
      <c r="AI40" s="510"/>
      <c r="AJ40" s="510"/>
      <c r="AK40" s="510"/>
      <c r="AL40" s="510"/>
      <c r="AM40" s="510"/>
      <c r="AN40" s="510"/>
      <c r="AO40" s="510"/>
      <c r="AP40" s="510"/>
      <c r="AQ40" s="510"/>
      <c r="AR40" s="510"/>
      <c r="AS40" s="510"/>
      <c r="AT40" s="510"/>
      <c r="AU40" s="510"/>
      <c r="AV40" s="510"/>
      <c r="AW40" s="510"/>
      <c r="AX40" s="510"/>
      <c r="AY40" s="510"/>
      <c r="AZ40" s="510"/>
      <c r="BA40" s="510"/>
      <c r="BB40" s="510"/>
      <c r="BC40" s="510"/>
      <c r="BD40" s="510"/>
      <c r="BE40" s="510"/>
      <c r="BF40" s="510"/>
      <c r="BG40" s="510"/>
      <c r="BH40" s="510"/>
      <c r="BI40" s="510"/>
      <c r="BJ40" s="510"/>
      <c r="BK40" s="510"/>
      <c r="BL40" s="510"/>
      <c r="BM40" s="510"/>
      <c r="BN40" s="510"/>
      <c r="BO40" s="510"/>
      <c r="BP40" s="510"/>
      <c r="BQ40" s="510"/>
      <c r="BR40" s="510"/>
      <c r="BS40" s="510"/>
      <c r="BT40" s="510"/>
      <c r="BU40" s="510"/>
      <c r="BV40" s="510"/>
      <c r="BW40" s="510"/>
      <c r="BX40" s="510"/>
      <c r="BY40" s="510"/>
      <c r="BZ40" s="510"/>
      <c r="CA40" s="510"/>
      <c r="CB40" s="510"/>
      <c r="CC40" s="510"/>
      <c r="CD40" s="510"/>
      <c r="CE40" s="510"/>
      <c r="CF40" s="510"/>
      <c r="CG40" s="510"/>
      <c r="CH40" s="510"/>
      <c r="CI40" s="510"/>
      <c r="CJ40" s="510"/>
      <c r="CK40" s="510"/>
      <c r="CL40" s="510"/>
      <c r="CM40" s="510"/>
      <c r="CN40" s="510"/>
      <c r="CO40" s="510"/>
      <c r="CP40" s="510"/>
      <c r="CQ40" s="510"/>
      <c r="CR40" s="510"/>
      <c r="CS40" s="510"/>
      <c r="CT40" s="510"/>
      <c r="CU40" s="510"/>
      <c r="CV40" s="510"/>
      <c r="CW40" s="510"/>
      <c r="CX40" s="510"/>
      <c r="CY40" s="510"/>
      <c r="CZ40" s="510"/>
      <c r="DA40" s="510"/>
      <c r="DB40" s="510"/>
      <c r="DC40" s="510"/>
      <c r="DD40" s="510"/>
      <c r="DE40" s="510"/>
      <c r="DF40" s="510"/>
      <c r="DG40" s="510"/>
      <c r="DH40" s="510"/>
      <c r="DI40" s="510"/>
      <c r="DJ40" s="510"/>
      <c r="DK40" s="510"/>
      <c r="DL40" s="510"/>
      <c r="DM40" s="510"/>
      <c r="DN40" s="510"/>
      <c r="DO40" s="510"/>
      <c r="DP40" s="510"/>
      <c r="DQ40" s="510"/>
      <c r="DR40" s="510"/>
      <c r="DS40" s="510"/>
      <c r="DT40" s="510"/>
      <c r="DU40" s="510"/>
      <c r="DV40" s="510"/>
      <c r="DW40" s="510"/>
      <c r="DX40" s="510"/>
      <c r="DZ40" s="501">
        <f t="shared" si="0"/>
        <v>0</v>
      </c>
      <c r="EA40" s="505">
        <f t="shared" si="1"/>
        <v>0</v>
      </c>
      <c r="EB40" s="506">
        <f t="shared" si="2"/>
        <v>0</v>
      </c>
      <c r="EC40" s="290">
        <f t="shared" si="3"/>
        <v>0</v>
      </c>
      <c r="ED40" s="291" t="str">
        <f t="shared" si="4"/>
        <v/>
      </c>
      <c r="EE40" s="231" t="s">
        <v>6228</v>
      </c>
    </row>
    <row r="41" spans="1:135" ht="15" customHeight="1">
      <c r="C41" s="188" t="s">
        <v>105</v>
      </c>
      <c r="D41" s="623" t="str">
        <f>IF(CNGE_2024_M1_Secc1_Sub6!$D80="","",CNGE_2024_M1_Secc1_Sub6!$D80)</f>
        <v/>
      </c>
      <c r="E41" s="624"/>
      <c r="F41" s="624"/>
      <c r="G41" s="624"/>
      <c r="H41" s="510"/>
      <c r="I41" s="510"/>
      <c r="J41" s="510"/>
      <c r="K41" s="510"/>
      <c r="L41" s="510"/>
      <c r="M41" s="510"/>
      <c r="N41" s="510"/>
      <c r="O41" s="510"/>
      <c r="P41" s="510"/>
      <c r="Q41" s="510"/>
      <c r="R41" s="510"/>
      <c r="S41" s="510"/>
      <c r="T41" s="510"/>
      <c r="U41" s="510"/>
      <c r="V41" s="510"/>
      <c r="W41" s="510"/>
      <c r="X41" s="510"/>
      <c r="Y41" s="510"/>
      <c r="Z41" s="510"/>
      <c r="AA41" s="510"/>
      <c r="AB41" s="510"/>
      <c r="AC41" s="510"/>
      <c r="AD41" s="510"/>
      <c r="AE41" s="510"/>
      <c r="AF41" s="510"/>
      <c r="AG41" s="510"/>
      <c r="AH41" s="510"/>
      <c r="AI41" s="510"/>
      <c r="AJ41" s="510"/>
      <c r="AK41" s="510"/>
      <c r="AL41" s="510"/>
      <c r="AM41" s="510"/>
      <c r="AN41" s="510"/>
      <c r="AO41" s="510"/>
      <c r="AP41" s="510"/>
      <c r="AQ41" s="510"/>
      <c r="AR41" s="510"/>
      <c r="AS41" s="510"/>
      <c r="AT41" s="510"/>
      <c r="AU41" s="510"/>
      <c r="AV41" s="510"/>
      <c r="AW41" s="510"/>
      <c r="AX41" s="510"/>
      <c r="AY41" s="510"/>
      <c r="AZ41" s="510"/>
      <c r="BA41" s="510"/>
      <c r="BB41" s="510"/>
      <c r="BC41" s="510"/>
      <c r="BD41" s="510"/>
      <c r="BE41" s="510"/>
      <c r="BF41" s="510"/>
      <c r="BG41" s="510"/>
      <c r="BH41" s="510"/>
      <c r="BI41" s="510"/>
      <c r="BJ41" s="510"/>
      <c r="BK41" s="510"/>
      <c r="BL41" s="510"/>
      <c r="BM41" s="510"/>
      <c r="BN41" s="510"/>
      <c r="BO41" s="510"/>
      <c r="BP41" s="510"/>
      <c r="BQ41" s="510"/>
      <c r="BR41" s="510"/>
      <c r="BS41" s="510"/>
      <c r="BT41" s="510"/>
      <c r="BU41" s="510"/>
      <c r="BV41" s="510"/>
      <c r="BW41" s="510"/>
      <c r="BX41" s="510"/>
      <c r="BY41" s="510"/>
      <c r="BZ41" s="510"/>
      <c r="CA41" s="510"/>
      <c r="CB41" s="510"/>
      <c r="CC41" s="510"/>
      <c r="CD41" s="510"/>
      <c r="CE41" s="510"/>
      <c r="CF41" s="510"/>
      <c r="CG41" s="510"/>
      <c r="CH41" s="510"/>
      <c r="CI41" s="510"/>
      <c r="CJ41" s="510"/>
      <c r="CK41" s="510"/>
      <c r="CL41" s="510"/>
      <c r="CM41" s="510"/>
      <c r="CN41" s="510"/>
      <c r="CO41" s="510"/>
      <c r="CP41" s="510"/>
      <c r="CQ41" s="510"/>
      <c r="CR41" s="510"/>
      <c r="CS41" s="510"/>
      <c r="CT41" s="510"/>
      <c r="CU41" s="510"/>
      <c r="CV41" s="510"/>
      <c r="CW41" s="510"/>
      <c r="CX41" s="510"/>
      <c r="CY41" s="510"/>
      <c r="CZ41" s="510"/>
      <c r="DA41" s="510"/>
      <c r="DB41" s="510"/>
      <c r="DC41" s="510"/>
      <c r="DD41" s="510"/>
      <c r="DE41" s="510"/>
      <c r="DF41" s="510"/>
      <c r="DG41" s="510"/>
      <c r="DH41" s="510"/>
      <c r="DI41" s="510"/>
      <c r="DJ41" s="510"/>
      <c r="DK41" s="510"/>
      <c r="DL41" s="510"/>
      <c r="DM41" s="510"/>
      <c r="DN41" s="510"/>
      <c r="DO41" s="510"/>
      <c r="DP41" s="510"/>
      <c r="DQ41" s="510"/>
      <c r="DR41" s="510"/>
      <c r="DS41" s="510"/>
      <c r="DT41" s="510"/>
      <c r="DU41" s="510"/>
      <c r="DV41" s="510"/>
      <c r="DW41" s="510"/>
      <c r="DX41" s="510"/>
      <c r="DZ41" s="501">
        <f t="shared" si="0"/>
        <v>0</v>
      </c>
      <c r="EA41" s="505">
        <f t="shared" si="1"/>
        <v>0</v>
      </c>
      <c r="EB41" s="506">
        <f t="shared" si="2"/>
        <v>0</v>
      </c>
      <c r="EC41" s="290">
        <f t="shared" si="3"/>
        <v>0</v>
      </c>
      <c r="ED41" s="291" t="str">
        <f t="shared" si="4"/>
        <v/>
      </c>
      <c r="EE41" s="231" t="s">
        <v>6229</v>
      </c>
    </row>
    <row r="42" spans="1:135" ht="15" customHeight="1">
      <c r="C42" s="188" t="s">
        <v>106</v>
      </c>
      <c r="D42" s="623" t="str">
        <f>IF(CNGE_2024_M1_Secc1_Sub6!$D81="","",CNGE_2024_M1_Secc1_Sub6!$D81)</f>
        <v/>
      </c>
      <c r="E42" s="624"/>
      <c r="F42" s="624"/>
      <c r="G42" s="624"/>
      <c r="H42" s="510"/>
      <c r="I42" s="510"/>
      <c r="J42" s="510"/>
      <c r="K42" s="510"/>
      <c r="L42" s="510"/>
      <c r="M42" s="510"/>
      <c r="N42" s="510"/>
      <c r="O42" s="510"/>
      <c r="P42" s="510"/>
      <c r="Q42" s="510"/>
      <c r="R42" s="510"/>
      <c r="S42" s="510"/>
      <c r="T42" s="510"/>
      <c r="U42" s="510"/>
      <c r="V42" s="510"/>
      <c r="W42" s="510"/>
      <c r="X42" s="510"/>
      <c r="Y42" s="510"/>
      <c r="Z42" s="510"/>
      <c r="AA42" s="510"/>
      <c r="AB42" s="510"/>
      <c r="AC42" s="510"/>
      <c r="AD42" s="510"/>
      <c r="AE42" s="510"/>
      <c r="AF42" s="510"/>
      <c r="AG42" s="510"/>
      <c r="AH42" s="510"/>
      <c r="AI42" s="510"/>
      <c r="AJ42" s="510"/>
      <c r="AK42" s="510"/>
      <c r="AL42" s="510"/>
      <c r="AM42" s="510"/>
      <c r="AN42" s="510"/>
      <c r="AO42" s="510"/>
      <c r="AP42" s="510"/>
      <c r="AQ42" s="510"/>
      <c r="AR42" s="510"/>
      <c r="AS42" s="510"/>
      <c r="AT42" s="510"/>
      <c r="AU42" s="510"/>
      <c r="AV42" s="510"/>
      <c r="AW42" s="510"/>
      <c r="AX42" s="510"/>
      <c r="AY42" s="510"/>
      <c r="AZ42" s="510"/>
      <c r="BA42" s="510"/>
      <c r="BB42" s="510"/>
      <c r="BC42" s="510"/>
      <c r="BD42" s="510"/>
      <c r="BE42" s="510"/>
      <c r="BF42" s="510"/>
      <c r="BG42" s="510"/>
      <c r="BH42" s="510"/>
      <c r="BI42" s="510"/>
      <c r="BJ42" s="510"/>
      <c r="BK42" s="510"/>
      <c r="BL42" s="510"/>
      <c r="BM42" s="510"/>
      <c r="BN42" s="510"/>
      <c r="BO42" s="510"/>
      <c r="BP42" s="510"/>
      <c r="BQ42" s="510"/>
      <c r="BR42" s="510"/>
      <c r="BS42" s="510"/>
      <c r="BT42" s="510"/>
      <c r="BU42" s="510"/>
      <c r="BV42" s="510"/>
      <c r="BW42" s="510"/>
      <c r="BX42" s="510"/>
      <c r="BY42" s="510"/>
      <c r="BZ42" s="510"/>
      <c r="CA42" s="510"/>
      <c r="CB42" s="510"/>
      <c r="CC42" s="510"/>
      <c r="CD42" s="510"/>
      <c r="CE42" s="510"/>
      <c r="CF42" s="510"/>
      <c r="CG42" s="510"/>
      <c r="CH42" s="510"/>
      <c r="CI42" s="510"/>
      <c r="CJ42" s="510"/>
      <c r="CK42" s="510"/>
      <c r="CL42" s="510"/>
      <c r="CM42" s="510"/>
      <c r="CN42" s="510"/>
      <c r="CO42" s="510"/>
      <c r="CP42" s="510"/>
      <c r="CQ42" s="510"/>
      <c r="CR42" s="510"/>
      <c r="CS42" s="510"/>
      <c r="CT42" s="510"/>
      <c r="CU42" s="510"/>
      <c r="CV42" s="510"/>
      <c r="CW42" s="510"/>
      <c r="CX42" s="510"/>
      <c r="CY42" s="510"/>
      <c r="CZ42" s="510"/>
      <c r="DA42" s="510"/>
      <c r="DB42" s="510"/>
      <c r="DC42" s="510"/>
      <c r="DD42" s="510"/>
      <c r="DE42" s="510"/>
      <c r="DF42" s="510"/>
      <c r="DG42" s="510"/>
      <c r="DH42" s="510"/>
      <c r="DI42" s="510"/>
      <c r="DJ42" s="510"/>
      <c r="DK42" s="510"/>
      <c r="DL42" s="510"/>
      <c r="DM42" s="510"/>
      <c r="DN42" s="510"/>
      <c r="DO42" s="510"/>
      <c r="DP42" s="510"/>
      <c r="DQ42" s="510"/>
      <c r="DR42" s="510"/>
      <c r="DS42" s="510"/>
      <c r="DT42" s="510"/>
      <c r="DU42" s="510"/>
      <c r="DV42" s="510"/>
      <c r="DW42" s="510"/>
      <c r="DX42" s="510"/>
      <c r="DZ42" s="501">
        <f t="shared" si="0"/>
        <v>0</v>
      </c>
      <c r="EA42" s="505">
        <f t="shared" si="1"/>
        <v>0</v>
      </c>
      <c r="EB42" s="506">
        <f t="shared" si="2"/>
        <v>0</v>
      </c>
      <c r="EC42" s="290">
        <f t="shared" si="3"/>
        <v>0</v>
      </c>
      <c r="ED42" s="291" t="str">
        <f t="shared" si="4"/>
        <v/>
      </c>
      <c r="EE42" s="231" t="s">
        <v>6230</v>
      </c>
    </row>
    <row r="43" spans="1:135" ht="15" customHeight="1">
      <c r="C43" s="188" t="s">
        <v>107</v>
      </c>
      <c r="D43" s="623" t="str">
        <f>IF(CNGE_2024_M1_Secc1_Sub6!$D82="","",CNGE_2024_M1_Secc1_Sub6!$D82)</f>
        <v/>
      </c>
      <c r="E43" s="624"/>
      <c r="F43" s="624"/>
      <c r="G43" s="624"/>
      <c r="H43" s="510"/>
      <c r="I43" s="510"/>
      <c r="J43" s="510"/>
      <c r="K43" s="510"/>
      <c r="L43" s="510"/>
      <c r="M43" s="510"/>
      <c r="N43" s="510"/>
      <c r="O43" s="510"/>
      <c r="P43" s="510"/>
      <c r="Q43" s="510"/>
      <c r="R43" s="510"/>
      <c r="S43" s="510"/>
      <c r="T43" s="510"/>
      <c r="U43" s="510"/>
      <c r="V43" s="510"/>
      <c r="W43" s="510"/>
      <c r="X43" s="510"/>
      <c r="Y43" s="510"/>
      <c r="Z43" s="510"/>
      <c r="AA43" s="510"/>
      <c r="AB43" s="510"/>
      <c r="AC43" s="510"/>
      <c r="AD43" s="510"/>
      <c r="AE43" s="510"/>
      <c r="AF43" s="510"/>
      <c r="AG43" s="510"/>
      <c r="AH43" s="510"/>
      <c r="AI43" s="510"/>
      <c r="AJ43" s="510"/>
      <c r="AK43" s="510"/>
      <c r="AL43" s="510"/>
      <c r="AM43" s="510"/>
      <c r="AN43" s="510"/>
      <c r="AO43" s="510"/>
      <c r="AP43" s="510"/>
      <c r="AQ43" s="510"/>
      <c r="AR43" s="510"/>
      <c r="AS43" s="510"/>
      <c r="AT43" s="510"/>
      <c r="AU43" s="510"/>
      <c r="AV43" s="510"/>
      <c r="AW43" s="510"/>
      <c r="AX43" s="510"/>
      <c r="AY43" s="510"/>
      <c r="AZ43" s="510"/>
      <c r="BA43" s="510"/>
      <c r="BB43" s="510"/>
      <c r="BC43" s="510"/>
      <c r="BD43" s="510"/>
      <c r="BE43" s="510"/>
      <c r="BF43" s="510"/>
      <c r="BG43" s="510"/>
      <c r="BH43" s="510"/>
      <c r="BI43" s="510"/>
      <c r="BJ43" s="510"/>
      <c r="BK43" s="510"/>
      <c r="BL43" s="510"/>
      <c r="BM43" s="510"/>
      <c r="BN43" s="510"/>
      <c r="BO43" s="510"/>
      <c r="BP43" s="510"/>
      <c r="BQ43" s="510"/>
      <c r="BR43" s="510"/>
      <c r="BS43" s="510"/>
      <c r="BT43" s="510"/>
      <c r="BU43" s="510"/>
      <c r="BV43" s="510"/>
      <c r="BW43" s="510"/>
      <c r="BX43" s="510"/>
      <c r="BY43" s="510"/>
      <c r="BZ43" s="510"/>
      <c r="CA43" s="510"/>
      <c r="CB43" s="510"/>
      <c r="CC43" s="510"/>
      <c r="CD43" s="510"/>
      <c r="CE43" s="510"/>
      <c r="CF43" s="510"/>
      <c r="CG43" s="510"/>
      <c r="CH43" s="510"/>
      <c r="CI43" s="510"/>
      <c r="CJ43" s="510"/>
      <c r="CK43" s="510"/>
      <c r="CL43" s="510"/>
      <c r="CM43" s="510"/>
      <c r="CN43" s="510"/>
      <c r="CO43" s="510"/>
      <c r="CP43" s="510"/>
      <c r="CQ43" s="510"/>
      <c r="CR43" s="510"/>
      <c r="CS43" s="510"/>
      <c r="CT43" s="510"/>
      <c r="CU43" s="510"/>
      <c r="CV43" s="510"/>
      <c r="CW43" s="510"/>
      <c r="CX43" s="510"/>
      <c r="CY43" s="510"/>
      <c r="CZ43" s="510"/>
      <c r="DA43" s="510"/>
      <c r="DB43" s="510"/>
      <c r="DC43" s="510"/>
      <c r="DD43" s="510"/>
      <c r="DE43" s="510"/>
      <c r="DF43" s="510"/>
      <c r="DG43" s="510"/>
      <c r="DH43" s="510"/>
      <c r="DI43" s="510"/>
      <c r="DJ43" s="510"/>
      <c r="DK43" s="510"/>
      <c r="DL43" s="510"/>
      <c r="DM43" s="510"/>
      <c r="DN43" s="510"/>
      <c r="DO43" s="510"/>
      <c r="DP43" s="510"/>
      <c r="DQ43" s="510"/>
      <c r="DR43" s="510"/>
      <c r="DS43" s="510"/>
      <c r="DT43" s="510"/>
      <c r="DU43" s="510"/>
      <c r="DV43" s="510"/>
      <c r="DW43" s="510"/>
      <c r="DX43" s="510"/>
      <c r="DZ43" s="501">
        <f t="shared" si="0"/>
        <v>0</v>
      </c>
      <c r="EA43" s="505">
        <f t="shared" si="1"/>
        <v>0</v>
      </c>
      <c r="EB43" s="506">
        <f t="shared" si="2"/>
        <v>0</v>
      </c>
      <c r="EC43" s="290">
        <f t="shared" si="3"/>
        <v>0</v>
      </c>
      <c r="ED43" s="291" t="str">
        <f t="shared" si="4"/>
        <v/>
      </c>
      <c r="EE43" s="231" t="s">
        <v>6231</v>
      </c>
    </row>
    <row r="44" spans="1:135" ht="15">
      <c r="A44" s="6"/>
      <c r="B44" s="5"/>
      <c r="C44" s="87" t="s">
        <v>108</v>
      </c>
      <c r="D44" s="623" t="str">
        <f>IF(CNGE_2024_M1_Secc1_Sub6!$D83="","",CNGE_2024_M1_Secc1_Sub6!$D83)</f>
        <v/>
      </c>
      <c r="E44" s="624"/>
      <c r="F44" s="624"/>
      <c r="G44" s="624"/>
      <c r="H44" s="510"/>
      <c r="I44" s="510"/>
      <c r="J44" s="510"/>
      <c r="K44" s="510"/>
      <c r="L44" s="510"/>
      <c r="M44" s="510"/>
      <c r="N44" s="510"/>
      <c r="O44" s="510"/>
      <c r="P44" s="510"/>
      <c r="Q44" s="510"/>
      <c r="R44" s="510"/>
      <c r="S44" s="510"/>
      <c r="T44" s="510"/>
      <c r="U44" s="510"/>
      <c r="V44" s="510"/>
      <c r="W44" s="510"/>
      <c r="X44" s="510"/>
      <c r="Y44" s="510"/>
      <c r="Z44" s="510"/>
      <c r="AA44" s="510"/>
      <c r="AB44" s="510"/>
      <c r="AC44" s="510"/>
      <c r="AD44" s="510"/>
      <c r="AE44" s="510"/>
      <c r="AF44" s="510"/>
      <c r="AG44" s="510"/>
      <c r="AH44" s="510"/>
      <c r="AI44" s="510"/>
      <c r="AJ44" s="510"/>
      <c r="AK44" s="510"/>
      <c r="AL44" s="510"/>
      <c r="AM44" s="510"/>
      <c r="AN44" s="510"/>
      <c r="AO44" s="510"/>
      <c r="AP44" s="510"/>
      <c r="AQ44" s="510"/>
      <c r="AR44" s="510"/>
      <c r="AS44" s="510"/>
      <c r="AT44" s="510"/>
      <c r="AU44" s="510"/>
      <c r="AV44" s="510"/>
      <c r="AW44" s="510"/>
      <c r="AX44" s="510"/>
      <c r="AY44" s="510"/>
      <c r="AZ44" s="510"/>
      <c r="BA44" s="510"/>
      <c r="BB44" s="510"/>
      <c r="BC44" s="510"/>
      <c r="BD44" s="510"/>
      <c r="BE44" s="510"/>
      <c r="BF44" s="510"/>
      <c r="BG44" s="510"/>
      <c r="BH44" s="510"/>
      <c r="BI44" s="510"/>
      <c r="BJ44" s="510"/>
      <c r="BK44" s="510"/>
      <c r="BL44" s="510"/>
      <c r="BM44" s="510"/>
      <c r="BN44" s="510"/>
      <c r="BO44" s="510"/>
      <c r="BP44" s="510"/>
      <c r="BQ44" s="510"/>
      <c r="BR44" s="510"/>
      <c r="BS44" s="510"/>
      <c r="BT44" s="510"/>
      <c r="BU44" s="510"/>
      <c r="BV44" s="510"/>
      <c r="BW44" s="510"/>
      <c r="BX44" s="510"/>
      <c r="BY44" s="510"/>
      <c r="BZ44" s="510"/>
      <c r="CA44" s="510"/>
      <c r="CB44" s="510"/>
      <c r="CC44" s="510"/>
      <c r="CD44" s="510"/>
      <c r="CE44" s="510"/>
      <c r="CF44" s="510"/>
      <c r="CG44" s="510"/>
      <c r="CH44" s="510"/>
      <c r="CI44" s="510"/>
      <c r="CJ44" s="510"/>
      <c r="CK44" s="510"/>
      <c r="CL44" s="510"/>
      <c r="CM44" s="510"/>
      <c r="CN44" s="510"/>
      <c r="CO44" s="510"/>
      <c r="CP44" s="510"/>
      <c r="CQ44" s="510"/>
      <c r="CR44" s="510"/>
      <c r="CS44" s="510"/>
      <c r="CT44" s="510"/>
      <c r="CU44" s="510"/>
      <c r="CV44" s="510"/>
      <c r="CW44" s="510"/>
      <c r="CX44" s="510"/>
      <c r="CY44" s="510"/>
      <c r="CZ44" s="510"/>
      <c r="DA44" s="510"/>
      <c r="DB44" s="510"/>
      <c r="DC44" s="510"/>
      <c r="DD44" s="510"/>
      <c r="DE44" s="510"/>
      <c r="DF44" s="510"/>
      <c r="DG44" s="510"/>
      <c r="DH44" s="510"/>
      <c r="DI44" s="510"/>
      <c r="DJ44" s="510"/>
      <c r="DK44" s="510"/>
      <c r="DL44" s="510"/>
      <c r="DM44" s="510"/>
      <c r="DN44" s="510"/>
      <c r="DO44" s="510"/>
      <c r="DP44" s="510"/>
      <c r="DQ44" s="510"/>
      <c r="DR44" s="510"/>
      <c r="DS44" s="510"/>
      <c r="DT44" s="510"/>
      <c r="DU44" s="510"/>
      <c r="DV44" s="510"/>
      <c r="DW44" s="510"/>
      <c r="DX44" s="510"/>
      <c r="DZ44" s="501">
        <f t="shared" si="0"/>
        <v>0</v>
      </c>
      <c r="EA44" s="505">
        <f t="shared" si="1"/>
        <v>0</v>
      </c>
      <c r="EB44" s="506">
        <f t="shared" si="2"/>
        <v>0</v>
      </c>
      <c r="EC44" s="290">
        <f t="shared" si="3"/>
        <v>0</v>
      </c>
      <c r="ED44" s="291" t="str">
        <f t="shared" si="4"/>
        <v/>
      </c>
      <c r="EE44" s="231" t="s">
        <v>6232</v>
      </c>
    </row>
    <row r="45" spans="1:135" ht="15">
      <c r="A45" s="6"/>
      <c r="B45" s="5"/>
      <c r="C45" s="87" t="s">
        <v>109</v>
      </c>
      <c r="D45" s="623" t="str">
        <f>IF(CNGE_2024_M1_Secc1_Sub6!$D84="","",CNGE_2024_M1_Secc1_Sub6!$D84)</f>
        <v/>
      </c>
      <c r="E45" s="624"/>
      <c r="F45" s="624"/>
      <c r="G45" s="624"/>
      <c r="H45" s="510"/>
      <c r="I45" s="510"/>
      <c r="J45" s="510"/>
      <c r="K45" s="510"/>
      <c r="L45" s="510"/>
      <c r="M45" s="510"/>
      <c r="N45" s="510"/>
      <c r="O45" s="510"/>
      <c r="P45" s="510"/>
      <c r="Q45" s="510"/>
      <c r="R45" s="510"/>
      <c r="S45" s="510"/>
      <c r="T45" s="510"/>
      <c r="U45" s="510"/>
      <c r="V45" s="510"/>
      <c r="W45" s="510"/>
      <c r="X45" s="510"/>
      <c r="Y45" s="510"/>
      <c r="Z45" s="510"/>
      <c r="AA45" s="510"/>
      <c r="AB45" s="510"/>
      <c r="AC45" s="510"/>
      <c r="AD45" s="510"/>
      <c r="AE45" s="510"/>
      <c r="AF45" s="510"/>
      <c r="AG45" s="510"/>
      <c r="AH45" s="510"/>
      <c r="AI45" s="510"/>
      <c r="AJ45" s="510"/>
      <c r="AK45" s="510"/>
      <c r="AL45" s="510"/>
      <c r="AM45" s="510"/>
      <c r="AN45" s="510"/>
      <c r="AO45" s="510"/>
      <c r="AP45" s="510"/>
      <c r="AQ45" s="510"/>
      <c r="AR45" s="510"/>
      <c r="AS45" s="510"/>
      <c r="AT45" s="510"/>
      <c r="AU45" s="510"/>
      <c r="AV45" s="510"/>
      <c r="AW45" s="510"/>
      <c r="AX45" s="510"/>
      <c r="AY45" s="510"/>
      <c r="AZ45" s="510"/>
      <c r="BA45" s="510"/>
      <c r="BB45" s="510"/>
      <c r="BC45" s="510"/>
      <c r="BD45" s="510"/>
      <c r="BE45" s="510"/>
      <c r="BF45" s="510"/>
      <c r="BG45" s="510"/>
      <c r="BH45" s="510"/>
      <c r="BI45" s="510"/>
      <c r="BJ45" s="510"/>
      <c r="BK45" s="510"/>
      <c r="BL45" s="510"/>
      <c r="BM45" s="510"/>
      <c r="BN45" s="510"/>
      <c r="BO45" s="510"/>
      <c r="BP45" s="510"/>
      <c r="BQ45" s="510"/>
      <c r="BR45" s="510"/>
      <c r="BS45" s="510"/>
      <c r="BT45" s="510"/>
      <c r="BU45" s="510"/>
      <c r="BV45" s="510"/>
      <c r="BW45" s="510"/>
      <c r="BX45" s="510"/>
      <c r="BY45" s="510"/>
      <c r="BZ45" s="510"/>
      <c r="CA45" s="510"/>
      <c r="CB45" s="510"/>
      <c r="CC45" s="510"/>
      <c r="CD45" s="510"/>
      <c r="CE45" s="510"/>
      <c r="CF45" s="510"/>
      <c r="CG45" s="510"/>
      <c r="CH45" s="510"/>
      <c r="CI45" s="510"/>
      <c r="CJ45" s="510"/>
      <c r="CK45" s="510"/>
      <c r="CL45" s="510"/>
      <c r="CM45" s="510"/>
      <c r="CN45" s="510"/>
      <c r="CO45" s="510"/>
      <c r="CP45" s="510"/>
      <c r="CQ45" s="510"/>
      <c r="CR45" s="510"/>
      <c r="CS45" s="510"/>
      <c r="CT45" s="510"/>
      <c r="CU45" s="510"/>
      <c r="CV45" s="510"/>
      <c r="CW45" s="510"/>
      <c r="CX45" s="510"/>
      <c r="CY45" s="510"/>
      <c r="CZ45" s="510"/>
      <c r="DA45" s="510"/>
      <c r="DB45" s="510"/>
      <c r="DC45" s="510"/>
      <c r="DD45" s="510"/>
      <c r="DE45" s="510"/>
      <c r="DF45" s="510"/>
      <c r="DG45" s="510"/>
      <c r="DH45" s="510"/>
      <c r="DI45" s="510"/>
      <c r="DJ45" s="510"/>
      <c r="DK45" s="510"/>
      <c r="DL45" s="510"/>
      <c r="DM45" s="510"/>
      <c r="DN45" s="510"/>
      <c r="DO45" s="510"/>
      <c r="DP45" s="510"/>
      <c r="DQ45" s="510"/>
      <c r="DR45" s="510"/>
      <c r="DS45" s="510"/>
      <c r="DT45" s="510"/>
      <c r="DU45" s="510"/>
      <c r="DV45" s="510"/>
      <c r="DW45" s="510"/>
      <c r="DX45" s="510"/>
      <c r="DZ45" s="501">
        <f t="shared" si="0"/>
        <v>0</v>
      </c>
      <c r="EA45" s="505">
        <f t="shared" si="1"/>
        <v>0</v>
      </c>
      <c r="EB45" s="506">
        <f t="shared" si="2"/>
        <v>0</v>
      </c>
      <c r="EC45" s="290">
        <f t="shared" si="3"/>
        <v>0</v>
      </c>
      <c r="ED45" s="291" t="str">
        <f t="shared" si="4"/>
        <v/>
      </c>
      <c r="EE45" s="231" t="s">
        <v>6233</v>
      </c>
    </row>
    <row r="46" spans="1:135" ht="15">
      <c r="A46" s="6"/>
      <c r="B46" s="5"/>
      <c r="C46" s="87" t="s">
        <v>110</v>
      </c>
      <c r="D46" s="623" t="str">
        <f>IF(CNGE_2024_M1_Secc1_Sub6!$D85="","",CNGE_2024_M1_Secc1_Sub6!$D85)</f>
        <v/>
      </c>
      <c r="E46" s="624"/>
      <c r="F46" s="624"/>
      <c r="G46" s="624"/>
      <c r="H46" s="510"/>
      <c r="I46" s="510"/>
      <c r="J46" s="510"/>
      <c r="K46" s="510"/>
      <c r="L46" s="510"/>
      <c r="M46" s="510"/>
      <c r="N46" s="510"/>
      <c r="O46" s="510"/>
      <c r="P46" s="510"/>
      <c r="Q46" s="510"/>
      <c r="R46" s="510"/>
      <c r="S46" s="510"/>
      <c r="T46" s="510"/>
      <c r="U46" s="510"/>
      <c r="V46" s="510"/>
      <c r="W46" s="510"/>
      <c r="X46" s="510"/>
      <c r="Y46" s="510"/>
      <c r="Z46" s="510"/>
      <c r="AA46" s="510"/>
      <c r="AB46" s="510"/>
      <c r="AC46" s="510"/>
      <c r="AD46" s="510"/>
      <c r="AE46" s="510"/>
      <c r="AF46" s="510"/>
      <c r="AG46" s="510"/>
      <c r="AH46" s="510"/>
      <c r="AI46" s="510"/>
      <c r="AJ46" s="510"/>
      <c r="AK46" s="510"/>
      <c r="AL46" s="510"/>
      <c r="AM46" s="510"/>
      <c r="AN46" s="510"/>
      <c r="AO46" s="510"/>
      <c r="AP46" s="510"/>
      <c r="AQ46" s="510"/>
      <c r="AR46" s="510"/>
      <c r="AS46" s="510"/>
      <c r="AT46" s="510"/>
      <c r="AU46" s="510"/>
      <c r="AV46" s="510"/>
      <c r="AW46" s="510"/>
      <c r="AX46" s="510"/>
      <c r="AY46" s="510"/>
      <c r="AZ46" s="510"/>
      <c r="BA46" s="510"/>
      <c r="BB46" s="510"/>
      <c r="BC46" s="510"/>
      <c r="BD46" s="510"/>
      <c r="BE46" s="510"/>
      <c r="BF46" s="510"/>
      <c r="BG46" s="510"/>
      <c r="BH46" s="510"/>
      <c r="BI46" s="510"/>
      <c r="BJ46" s="510"/>
      <c r="BK46" s="510"/>
      <c r="BL46" s="510"/>
      <c r="BM46" s="510"/>
      <c r="BN46" s="510"/>
      <c r="BO46" s="510"/>
      <c r="BP46" s="510"/>
      <c r="BQ46" s="510"/>
      <c r="BR46" s="510"/>
      <c r="BS46" s="510"/>
      <c r="BT46" s="510"/>
      <c r="BU46" s="510"/>
      <c r="BV46" s="510"/>
      <c r="BW46" s="510"/>
      <c r="BX46" s="510"/>
      <c r="BY46" s="510"/>
      <c r="BZ46" s="510"/>
      <c r="CA46" s="510"/>
      <c r="CB46" s="510"/>
      <c r="CC46" s="510"/>
      <c r="CD46" s="510"/>
      <c r="CE46" s="510"/>
      <c r="CF46" s="510"/>
      <c r="CG46" s="510"/>
      <c r="CH46" s="510"/>
      <c r="CI46" s="510"/>
      <c r="CJ46" s="510"/>
      <c r="CK46" s="510"/>
      <c r="CL46" s="510"/>
      <c r="CM46" s="510"/>
      <c r="CN46" s="510"/>
      <c r="CO46" s="510"/>
      <c r="CP46" s="510"/>
      <c r="CQ46" s="510"/>
      <c r="CR46" s="510"/>
      <c r="CS46" s="510"/>
      <c r="CT46" s="510"/>
      <c r="CU46" s="510"/>
      <c r="CV46" s="510"/>
      <c r="CW46" s="510"/>
      <c r="CX46" s="510"/>
      <c r="CY46" s="510"/>
      <c r="CZ46" s="510"/>
      <c r="DA46" s="510"/>
      <c r="DB46" s="510"/>
      <c r="DC46" s="510"/>
      <c r="DD46" s="510"/>
      <c r="DE46" s="510"/>
      <c r="DF46" s="510"/>
      <c r="DG46" s="510"/>
      <c r="DH46" s="510"/>
      <c r="DI46" s="510"/>
      <c r="DJ46" s="510"/>
      <c r="DK46" s="510"/>
      <c r="DL46" s="510"/>
      <c r="DM46" s="510"/>
      <c r="DN46" s="510"/>
      <c r="DO46" s="510"/>
      <c r="DP46" s="510"/>
      <c r="DQ46" s="510"/>
      <c r="DR46" s="510"/>
      <c r="DS46" s="510"/>
      <c r="DT46" s="510"/>
      <c r="DU46" s="510"/>
      <c r="DV46" s="510"/>
      <c r="DW46" s="510"/>
      <c r="DX46" s="510"/>
      <c r="DZ46" s="501">
        <f t="shared" si="0"/>
        <v>0</v>
      </c>
      <c r="EA46" s="505">
        <f t="shared" si="1"/>
        <v>0</v>
      </c>
      <c r="EB46" s="506">
        <f t="shared" si="2"/>
        <v>0</v>
      </c>
      <c r="EC46" s="290">
        <f t="shared" si="3"/>
        <v>0</v>
      </c>
      <c r="ED46" s="291" t="str">
        <f t="shared" si="4"/>
        <v/>
      </c>
      <c r="EE46" s="231" t="s">
        <v>6234</v>
      </c>
    </row>
    <row r="47" spans="1:135" ht="15">
      <c r="A47" s="6"/>
      <c r="B47" s="5"/>
      <c r="C47" s="87" t="s">
        <v>111</v>
      </c>
      <c r="D47" s="623" t="str">
        <f>IF(CNGE_2024_M1_Secc1_Sub6!$D86="","",CNGE_2024_M1_Secc1_Sub6!$D86)</f>
        <v/>
      </c>
      <c r="E47" s="624"/>
      <c r="F47" s="624"/>
      <c r="G47" s="624"/>
      <c r="H47" s="510"/>
      <c r="I47" s="510"/>
      <c r="J47" s="510"/>
      <c r="K47" s="510"/>
      <c r="L47" s="510"/>
      <c r="M47" s="510"/>
      <c r="N47" s="510"/>
      <c r="O47" s="510"/>
      <c r="P47" s="510"/>
      <c r="Q47" s="510"/>
      <c r="R47" s="510"/>
      <c r="S47" s="510"/>
      <c r="T47" s="510"/>
      <c r="U47" s="510"/>
      <c r="V47" s="510"/>
      <c r="W47" s="510"/>
      <c r="X47" s="510"/>
      <c r="Y47" s="510"/>
      <c r="Z47" s="510"/>
      <c r="AA47" s="510"/>
      <c r="AB47" s="510"/>
      <c r="AC47" s="510"/>
      <c r="AD47" s="510"/>
      <c r="AE47" s="510"/>
      <c r="AF47" s="510"/>
      <c r="AG47" s="510"/>
      <c r="AH47" s="510"/>
      <c r="AI47" s="510"/>
      <c r="AJ47" s="510"/>
      <c r="AK47" s="510"/>
      <c r="AL47" s="510"/>
      <c r="AM47" s="510"/>
      <c r="AN47" s="510"/>
      <c r="AO47" s="510"/>
      <c r="AP47" s="510"/>
      <c r="AQ47" s="510"/>
      <c r="AR47" s="510"/>
      <c r="AS47" s="510"/>
      <c r="AT47" s="510"/>
      <c r="AU47" s="510"/>
      <c r="AV47" s="510"/>
      <c r="AW47" s="510"/>
      <c r="AX47" s="510"/>
      <c r="AY47" s="510"/>
      <c r="AZ47" s="510"/>
      <c r="BA47" s="510"/>
      <c r="BB47" s="510"/>
      <c r="BC47" s="510"/>
      <c r="BD47" s="510"/>
      <c r="BE47" s="510"/>
      <c r="BF47" s="510"/>
      <c r="BG47" s="510"/>
      <c r="BH47" s="510"/>
      <c r="BI47" s="510"/>
      <c r="BJ47" s="510"/>
      <c r="BK47" s="510"/>
      <c r="BL47" s="510"/>
      <c r="BM47" s="510"/>
      <c r="BN47" s="510"/>
      <c r="BO47" s="510"/>
      <c r="BP47" s="510"/>
      <c r="BQ47" s="510"/>
      <c r="BR47" s="510"/>
      <c r="BS47" s="510"/>
      <c r="BT47" s="510"/>
      <c r="BU47" s="510"/>
      <c r="BV47" s="510"/>
      <c r="BW47" s="510"/>
      <c r="BX47" s="510"/>
      <c r="BY47" s="510"/>
      <c r="BZ47" s="510"/>
      <c r="CA47" s="510"/>
      <c r="CB47" s="510"/>
      <c r="CC47" s="510"/>
      <c r="CD47" s="510"/>
      <c r="CE47" s="510"/>
      <c r="CF47" s="510"/>
      <c r="CG47" s="510"/>
      <c r="CH47" s="510"/>
      <c r="CI47" s="510"/>
      <c r="CJ47" s="510"/>
      <c r="CK47" s="510"/>
      <c r="CL47" s="510"/>
      <c r="CM47" s="510"/>
      <c r="CN47" s="510"/>
      <c r="CO47" s="510"/>
      <c r="CP47" s="510"/>
      <c r="CQ47" s="510"/>
      <c r="CR47" s="510"/>
      <c r="CS47" s="510"/>
      <c r="CT47" s="510"/>
      <c r="CU47" s="510"/>
      <c r="CV47" s="510"/>
      <c r="CW47" s="510"/>
      <c r="CX47" s="510"/>
      <c r="CY47" s="510"/>
      <c r="CZ47" s="510"/>
      <c r="DA47" s="510"/>
      <c r="DB47" s="510"/>
      <c r="DC47" s="510"/>
      <c r="DD47" s="510"/>
      <c r="DE47" s="510"/>
      <c r="DF47" s="510"/>
      <c r="DG47" s="510"/>
      <c r="DH47" s="510"/>
      <c r="DI47" s="510"/>
      <c r="DJ47" s="510"/>
      <c r="DK47" s="510"/>
      <c r="DL47" s="510"/>
      <c r="DM47" s="510"/>
      <c r="DN47" s="510"/>
      <c r="DO47" s="510"/>
      <c r="DP47" s="510"/>
      <c r="DQ47" s="510"/>
      <c r="DR47" s="510"/>
      <c r="DS47" s="510"/>
      <c r="DT47" s="510"/>
      <c r="DU47" s="510"/>
      <c r="DV47" s="510"/>
      <c r="DW47" s="510"/>
      <c r="DX47" s="510"/>
      <c r="DZ47" s="501">
        <f t="shared" si="0"/>
        <v>0</v>
      </c>
      <c r="EA47" s="505">
        <f t="shared" si="1"/>
        <v>0</v>
      </c>
      <c r="EB47" s="506">
        <f t="shared" si="2"/>
        <v>0</v>
      </c>
      <c r="EC47" s="290">
        <f t="shared" si="3"/>
        <v>0</v>
      </c>
      <c r="ED47" s="291" t="str">
        <f t="shared" si="4"/>
        <v/>
      </c>
      <c r="EE47" s="231" t="s">
        <v>6235</v>
      </c>
    </row>
    <row r="48" spans="1:135" ht="15">
      <c r="A48" s="6"/>
      <c r="B48" s="5"/>
      <c r="C48" s="87" t="s">
        <v>112</v>
      </c>
      <c r="D48" s="623" t="str">
        <f>IF(CNGE_2024_M1_Secc1_Sub6!$D87="","",CNGE_2024_M1_Secc1_Sub6!$D87)</f>
        <v/>
      </c>
      <c r="E48" s="624"/>
      <c r="F48" s="624"/>
      <c r="G48" s="624"/>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c r="AM48" s="510"/>
      <c r="AN48" s="510"/>
      <c r="AO48" s="510"/>
      <c r="AP48" s="510"/>
      <c r="AQ48" s="510"/>
      <c r="AR48" s="510"/>
      <c r="AS48" s="510"/>
      <c r="AT48" s="510"/>
      <c r="AU48" s="510"/>
      <c r="AV48" s="510"/>
      <c r="AW48" s="510"/>
      <c r="AX48" s="510"/>
      <c r="AY48" s="510"/>
      <c r="AZ48" s="510"/>
      <c r="BA48" s="510"/>
      <c r="BB48" s="510"/>
      <c r="BC48" s="510"/>
      <c r="BD48" s="510"/>
      <c r="BE48" s="510"/>
      <c r="BF48" s="510"/>
      <c r="BG48" s="510"/>
      <c r="BH48" s="510"/>
      <c r="BI48" s="510"/>
      <c r="BJ48" s="510"/>
      <c r="BK48" s="510"/>
      <c r="BL48" s="510"/>
      <c r="BM48" s="510"/>
      <c r="BN48" s="510"/>
      <c r="BO48" s="510"/>
      <c r="BP48" s="510"/>
      <c r="BQ48" s="510"/>
      <c r="BR48" s="510"/>
      <c r="BS48" s="510"/>
      <c r="BT48" s="510"/>
      <c r="BU48" s="510"/>
      <c r="BV48" s="510"/>
      <c r="BW48" s="510"/>
      <c r="BX48" s="510"/>
      <c r="BY48" s="510"/>
      <c r="BZ48" s="510"/>
      <c r="CA48" s="510"/>
      <c r="CB48" s="510"/>
      <c r="CC48" s="510"/>
      <c r="CD48" s="510"/>
      <c r="CE48" s="510"/>
      <c r="CF48" s="510"/>
      <c r="CG48" s="510"/>
      <c r="CH48" s="510"/>
      <c r="CI48" s="510"/>
      <c r="CJ48" s="510"/>
      <c r="CK48" s="510"/>
      <c r="CL48" s="510"/>
      <c r="CM48" s="510"/>
      <c r="CN48" s="510"/>
      <c r="CO48" s="510"/>
      <c r="CP48" s="510"/>
      <c r="CQ48" s="510"/>
      <c r="CR48" s="510"/>
      <c r="CS48" s="510"/>
      <c r="CT48" s="510"/>
      <c r="CU48" s="510"/>
      <c r="CV48" s="510"/>
      <c r="CW48" s="510"/>
      <c r="CX48" s="510"/>
      <c r="CY48" s="510"/>
      <c r="CZ48" s="510"/>
      <c r="DA48" s="510"/>
      <c r="DB48" s="510"/>
      <c r="DC48" s="510"/>
      <c r="DD48" s="510"/>
      <c r="DE48" s="510"/>
      <c r="DF48" s="510"/>
      <c r="DG48" s="510"/>
      <c r="DH48" s="510"/>
      <c r="DI48" s="510"/>
      <c r="DJ48" s="510"/>
      <c r="DK48" s="510"/>
      <c r="DL48" s="510"/>
      <c r="DM48" s="510"/>
      <c r="DN48" s="510"/>
      <c r="DO48" s="510"/>
      <c r="DP48" s="510"/>
      <c r="DQ48" s="510"/>
      <c r="DR48" s="510"/>
      <c r="DS48" s="510"/>
      <c r="DT48" s="510"/>
      <c r="DU48" s="510"/>
      <c r="DV48" s="510"/>
      <c r="DW48" s="510"/>
      <c r="DX48" s="510"/>
      <c r="DZ48" s="501">
        <f t="shared" si="0"/>
        <v>0</v>
      </c>
      <c r="EA48" s="505">
        <f t="shared" si="1"/>
        <v>0</v>
      </c>
      <c r="EB48" s="506">
        <f t="shared" si="2"/>
        <v>0</v>
      </c>
      <c r="EC48" s="290">
        <f t="shared" si="3"/>
        <v>0</v>
      </c>
      <c r="ED48" s="291" t="str">
        <f t="shared" si="4"/>
        <v/>
      </c>
      <c r="EE48" s="231" t="s">
        <v>6236</v>
      </c>
    </row>
    <row r="49" spans="1:135" ht="15">
      <c r="A49" s="6"/>
      <c r="B49" s="5"/>
      <c r="C49" s="87" t="s">
        <v>113</v>
      </c>
      <c r="D49" s="623" t="str">
        <f>IF(CNGE_2024_M1_Secc1_Sub6!$D88="","",CNGE_2024_M1_Secc1_Sub6!$D88)</f>
        <v/>
      </c>
      <c r="E49" s="624"/>
      <c r="F49" s="624"/>
      <c r="G49" s="624"/>
      <c r="H49" s="510"/>
      <c r="I49" s="510"/>
      <c r="J49" s="510"/>
      <c r="K49" s="510"/>
      <c r="L49" s="510"/>
      <c r="M49" s="510"/>
      <c r="N49" s="510"/>
      <c r="O49" s="510"/>
      <c r="P49" s="510"/>
      <c r="Q49" s="510"/>
      <c r="R49" s="510"/>
      <c r="S49" s="510"/>
      <c r="T49" s="510"/>
      <c r="U49" s="510"/>
      <c r="V49" s="510"/>
      <c r="W49" s="510"/>
      <c r="X49" s="510"/>
      <c r="Y49" s="510"/>
      <c r="Z49" s="510"/>
      <c r="AA49" s="510"/>
      <c r="AB49" s="510"/>
      <c r="AC49" s="510"/>
      <c r="AD49" s="510"/>
      <c r="AE49" s="510"/>
      <c r="AF49" s="510"/>
      <c r="AG49" s="510"/>
      <c r="AH49" s="510"/>
      <c r="AI49" s="510"/>
      <c r="AJ49" s="510"/>
      <c r="AK49" s="510"/>
      <c r="AL49" s="510"/>
      <c r="AM49" s="510"/>
      <c r="AN49" s="510"/>
      <c r="AO49" s="510"/>
      <c r="AP49" s="510"/>
      <c r="AQ49" s="510"/>
      <c r="AR49" s="510"/>
      <c r="AS49" s="510"/>
      <c r="AT49" s="510"/>
      <c r="AU49" s="510"/>
      <c r="AV49" s="510"/>
      <c r="AW49" s="510"/>
      <c r="AX49" s="510"/>
      <c r="AY49" s="510"/>
      <c r="AZ49" s="510"/>
      <c r="BA49" s="510"/>
      <c r="BB49" s="510"/>
      <c r="BC49" s="510"/>
      <c r="BD49" s="510"/>
      <c r="BE49" s="510"/>
      <c r="BF49" s="510"/>
      <c r="BG49" s="510"/>
      <c r="BH49" s="510"/>
      <c r="BI49" s="510"/>
      <c r="BJ49" s="510"/>
      <c r="BK49" s="510"/>
      <c r="BL49" s="510"/>
      <c r="BM49" s="510"/>
      <c r="BN49" s="510"/>
      <c r="BO49" s="510"/>
      <c r="BP49" s="510"/>
      <c r="BQ49" s="510"/>
      <c r="BR49" s="510"/>
      <c r="BS49" s="510"/>
      <c r="BT49" s="510"/>
      <c r="BU49" s="510"/>
      <c r="BV49" s="510"/>
      <c r="BW49" s="510"/>
      <c r="BX49" s="510"/>
      <c r="BY49" s="510"/>
      <c r="BZ49" s="510"/>
      <c r="CA49" s="510"/>
      <c r="CB49" s="510"/>
      <c r="CC49" s="510"/>
      <c r="CD49" s="510"/>
      <c r="CE49" s="510"/>
      <c r="CF49" s="510"/>
      <c r="CG49" s="510"/>
      <c r="CH49" s="510"/>
      <c r="CI49" s="510"/>
      <c r="CJ49" s="510"/>
      <c r="CK49" s="510"/>
      <c r="CL49" s="510"/>
      <c r="CM49" s="510"/>
      <c r="CN49" s="510"/>
      <c r="CO49" s="510"/>
      <c r="CP49" s="510"/>
      <c r="CQ49" s="510"/>
      <c r="CR49" s="510"/>
      <c r="CS49" s="510"/>
      <c r="CT49" s="510"/>
      <c r="CU49" s="510"/>
      <c r="CV49" s="510"/>
      <c r="CW49" s="510"/>
      <c r="CX49" s="510"/>
      <c r="CY49" s="510"/>
      <c r="CZ49" s="510"/>
      <c r="DA49" s="510"/>
      <c r="DB49" s="510"/>
      <c r="DC49" s="510"/>
      <c r="DD49" s="510"/>
      <c r="DE49" s="510"/>
      <c r="DF49" s="510"/>
      <c r="DG49" s="510"/>
      <c r="DH49" s="510"/>
      <c r="DI49" s="510"/>
      <c r="DJ49" s="510"/>
      <c r="DK49" s="510"/>
      <c r="DL49" s="510"/>
      <c r="DM49" s="510"/>
      <c r="DN49" s="510"/>
      <c r="DO49" s="510"/>
      <c r="DP49" s="510"/>
      <c r="DQ49" s="510"/>
      <c r="DR49" s="510"/>
      <c r="DS49" s="510"/>
      <c r="DT49" s="510"/>
      <c r="DU49" s="510"/>
      <c r="DV49" s="510"/>
      <c r="DW49" s="510"/>
      <c r="DX49" s="510"/>
      <c r="DZ49" s="501">
        <f t="shared" si="0"/>
        <v>0</v>
      </c>
      <c r="EA49" s="505">
        <f t="shared" si="1"/>
        <v>0</v>
      </c>
      <c r="EB49" s="506">
        <f t="shared" si="2"/>
        <v>0</v>
      </c>
      <c r="EC49" s="290">
        <f t="shared" si="3"/>
        <v>0</v>
      </c>
      <c r="ED49" s="291" t="str">
        <f t="shared" si="4"/>
        <v/>
      </c>
      <c r="EE49" s="231" t="s">
        <v>6237</v>
      </c>
    </row>
    <row r="50" spans="1:135" ht="15">
      <c r="A50" s="6"/>
      <c r="B50" s="5"/>
      <c r="C50" s="87" t="s">
        <v>114</v>
      </c>
      <c r="D50" s="623" t="str">
        <f>IF(CNGE_2024_M1_Secc1_Sub6!$D89="","",CNGE_2024_M1_Secc1_Sub6!$D89)</f>
        <v/>
      </c>
      <c r="E50" s="624"/>
      <c r="F50" s="624"/>
      <c r="G50" s="624"/>
      <c r="H50" s="510"/>
      <c r="I50" s="510"/>
      <c r="J50" s="510"/>
      <c r="K50" s="510"/>
      <c r="L50" s="510"/>
      <c r="M50" s="510"/>
      <c r="N50" s="510"/>
      <c r="O50" s="510"/>
      <c r="P50" s="510"/>
      <c r="Q50" s="510"/>
      <c r="R50" s="510"/>
      <c r="S50" s="510"/>
      <c r="T50" s="510"/>
      <c r="U50" s="510"/>
      <c r="V50" s="510"/>
      <c r="W50" s="510"/>
      <c r="X50" s="510"/>
      <c r="Y50" s="510"/>
      <c r="Z50" s="510"/>
      <c r="AA50" s="510"/>
      <c r="AB50" s="510"/>
      <c r="AC50" s="510"/>
      <c r="AD50" s="510"/>
      <c r="AE50" s="510"/>
      <c r="AF50" s="510"/>
      <c r="AG50" s="510"/>
      <c r="AH50" s="510"/>
      <c r="AI50" s="510"/>
      <c r="AJ50" s="510"/>
      <c r="AK50" s="510"/>
      <c r="AL50" s="510"/>
      <c r="AM50" s="510"/>
      <c r="AN50" s="510"/>
      <c r="AO50" s="510"/>
      <c r="AP50" s="510"/>
      <c r="AQ50" s="510"/>
      <c r="AR50" s="510"/>
      <c r="AS50" s="510"/>
      <c r="AT50" s="510"/>
      <c r="AU50" s="510"/>
      <c r="AV50" s="510"/>
      <c r="AW50" s="510"/>
      <c r="AX50" s="510"/>
      <c r="AY50" s="510"/>
      <c r="AZ50" s="510"/>
      <c r="BA50" s="510"/>
      <c r="BB50" s="510"/>
      <c r="BC50" s="510"/>
      <c r="BD50" s="510"/>
      <c r="BE50" s="510"/>
      <c r="BF50" s="510"/>
      <c r="BG50" s="510"/>
      <c r="BH50" s="510"/>
      <c r="BI50" s="510"/>
      <c r="BJ50" s="510"/>
      <c r="BK50" s="510"/>
      <c r="BL50" s="510"/>
      <c r="BM50" s="510"/>
      <c r="BN50" s="510"/>
      <c r="BO50" s="510"/>
      <c r="BP50" s="510"/>
      <c r="BQ50" s="510"/>
      <c r="BR50" s="510"/>
      <c r="BS50" s="510"/>
      <c r="BT50" s="510"/>
      <c r="BU50" s="510"/>
      <c r="BV50" s="510"/>
      <c r="BW50" s="510"/>
      <c r="BX50" s="510"/>
      <c r="BY50" s="510"/>
      <c r="BZ50" s="510"/>
      <c r="CA50" s="510"/>
      <c r="CB50" s="510"/>
      <c r="CC50" s="510"/>
      <c r="CD50" s="510"/>
      <c r="CE50" s="510"/>
      <c r="CF50" s="510"/>
      <c r="CG50" s="510"/>
      <c r="CH50" s="510"/>
      <c r="CI50" s="510"/>
      <c r="CJ50" s="510"/>
      <c r="CK50" s="510"/>
      <c r="CL50" s="510"/>
      <c r="CM50" s="510"/>
      <c r="CN50" s="510"/>
      <c r="CO50" s="510"/>
      <c r="CP50" s="510"/>
      <c r="CQ50" s="510"/>
      <c r="CR50" s="510"/>
      <c r="CS50" s="510"/>
      <c r="CT50" s="510"/>
      <c r="CU50" s="510"/>
      <c r="CV50" s="510"/>
      <c r="CW50" s="510"/>
      <c r="CX50" s="510"/>
      <c r="CY50" s="510"/>
      <c r="CZ50" s="510"/>
      <c r="DA50" s="510"/>
      <c r="DB50" s="510"/>
      <c r="DC50" s="510"/>
      <c r="DD50" s="510"/>
      <c r="DE50" s="510"/>
      <c r="DF50" s="510"/>
      <c r="DG50" s="510"/>
      <c r="DH50" s="510"/>
      <c r="DI50" s="510"/>
      <c r="DJ50" s="510"/>
      <c r="DK50" s="510"/>
      <c r="DL50" s="510"/>
      <c r="DM50" s="510"/>
      <c r="DN50" s="510"/>
      <c r="DO50" s="510"/>
      <c r="DP50" s="510"/>
      <c r="DQ50" s="510"/>
      <c r="DR50" s="510"/>
      <c r="DS50" s="510"/>
      <c r="DT50" s="510"/>
      <c r="DU50" s="510"/>
      <c r="DV50" s="510"/>
      <c r="DW50" s="510"/>
      <c r="DX50" s="510"/>
      <c r="DZ50" s="501">
        <f t="shared" si="0"/>
        <v>0</v>
      </c>
      <c r="EA50" s="505">
        <f t="shared" si="1"/>
        <v>0</v>
      </c>
      <c r="EB50" s="506">
        <f t="shared" si="2"/>
        <v>0</v>
      </c>
      <c r="EC50" s="290">
        <f t="shared" si="3"/>
        <v>0</v>
      </c>
      <c r="ED50" s="291" t="str">
        <f t="shared" si="4"/>
        <v/>
      </c>
      <c r="EE50" s="231" t="s">
        <v>6238</v>
      </c>
    </row>
    <row r="51" spans="1:135" ht="15">
      <c r="A51" s="6"/>
      <c r="B51" s="5"/>
      <c r="C51" s="87" t="s">
        <v>115</v>
      </c>
      <c r="D51" s="623" t="str">
        <f>IF(CNGE_2024_M1_Secc1_Sub6!$D90="","",CNGE_2024_M1_Secc1_Sub6!$D90)</f>
        <v/>
      </c>
      <c r="E51" s="624"/>
      <c r="F51" s="624"/>
      <c r="G51" s="624"/>
      <c r="H51" s="510"/>
      <c r="I51" s="510"/>
      <c r="J51" s="510"/>
      <c r="K51" s="510"/>
      <c r="L51" s="510"/>
      <c r="M51" s="510"/>
      <c r="N51" s="510"/>
      <c r="O51" s="510"/>
      <c r="P51" s="510"/>
      <c r="Q51" s="510"/>
      <c r="R51" s="510"/>
      <c r="S51" s="510"/>
      <c r="T51" s="510"/>
      <c r="U51" s="510"/>
      <c r="V51" s="510"/>
      <c r="W51" s="510"/>
      <c r="X51" s="510"/>
      <c r="Y51" s="510"/>
      <c r="Z51" s="510"/>
      <c r="AA51" s="510"/>
      <c r="AB51" s="510"/>
      <c r="AC51" s="510"/>
      <c r="AD51" s="510"/>
      <c r="AE51" s="510"/>
      <c r="AF51" s="510"/>
      <c r="AG51" s="510"/>
      <c r="AH51" s="510"/>
      <c r="AI51" s="510"/>
      <c r="AJ51" s="510"/>
      <c r="AK51" s="510"/>
      <c r="AL51" s="510"/>
      <c r="AM51" s="510"/>
      <c r="AN51" s="510"/>
      <c r="AO51" s="510"/>
      <c r="AP51" s="510"/>
      <c r="AQ51" s="510"/>
      <c r="AR51" s="510"/>
      <c r="AS51" s="510"/>
      <c r="AT51" s="510"/>
      <c r="AU51" s="510"/>
      <c r="AV51" s="510"/>
      <c r="AW51" s="510"/>
      <c r="AX51" s="510"/>
      <c r="AY51" s="510"/>
      <c r="AZ51" s="510"/>
      <c r="BA51" s="510"/>
      <c r="BB51" s="510"/>
      <c r="BC51" s="510"/>
      <c r="BD51" s="510"/>
      <c r="BE51" s="510"/>
      <c r="BF51" s="510"/>
      <c r="BG51" s="510"/>
      <c r="BH51" s="510"/>
      <c r="BI51" s="510"/>
      <c r="BJ51" s="510"/>
      <c r="BK51" s="510"/>
      <c r="BL51" s="510"/>
      <c r="BM51" s="510"/>
      <c r="BN51" s="510"/>
      <c r="BO51" s="510"/>
      <c r="BP51" s="510"/>
      <c r="BQ51" s="510"/>
      <c r="BR51" s="510"/>
      <c r="BS51" s="510"/>
      <c r="BT51" s="510"/>
      <c r="BU51" s="510"/>
      <c r="BV51" s="510"/>
      <c r="BW51" s="510"/>
      <c r="BX51" s="510"/>
      <c r="BY51" s="510"/>
      <c r="BZ51" s="510"/>
      <c r="CA51" s="510"/>
      <c r="CB51" s="510"/>
      <c r="CC51" s="510"/>
      <c r="CD51" s="510"/>
      <c r="CE51" s="510"/>
      <c r="CF51" s="510"/>
      <c r="CG51" s="510"/>
      <c r="CH51" s="510"/>
      <c r="CI51" s="510"/>
      <c r="CJ51" s="510"/>
      <c r="CK51" s="510"/>
      <c r="CL51" s="510"/>
      <c r="CM51" s="510"/>
      <c r="CN51" s="510"/>
      <c r="CO51" s="510"/>
      <c r="CP51" s="510"/>
      <c r="CQ51" s="510"/>
      <c r="CR51" s="510"/>
      <c r="CS51" s="510"/>
      <c r="CT51" s="510"/>
      <c r="CU51" s="510"/>
      <c r="CV51" s="510"/>
      <c r="CW51" s="510"/>
      <c r="CX51" s="510"/>
      <c r="CY51" s="510"/>
      <c r="CZ51" s="510"/>
      <c r="DA51" s="510"/>
      <c r="DB51" s="510"/>
      <c r="DC51" s="510"/>
      <c r="DD51" s="510"/>
      <c r="DE51" s="510"/>
      <c r="DF51" s="510"/>
      <c r="DG51" s="510"/>
      <c r="DH51" s="510"/>
      <c r="DI51" s="510"/>
      <c r="DJ51" s="510"/>
      <c r="DK51" s="510"/>
      <c r="DL51" s="510"/>
      <c r="DM51" s="510"/>
      <c r="DN51" s="510"/>
      <c r="DO51" s="510"/>
      <c r="DP51" s="510"/>
      <c r="DQ51" s="510"/>
      <c r="DR51" s="510"/>
      <c r="DS51" s="510"/>
      <c r="DT51" s="510"/>
      <c r="DU51" s="510"/>
      <c r="DV51" s="510"/>
      <c r="DW51" s="510"/>
      <c r="DX51" s="510"/>
      <c r="DZ51" s="501">
        <f t="shared" si="0"/>
        <v>0</v>
      </c>
      <c r="EA51" s="505">
        <f t="shared" si="1"/>
        <v>0</v>
      </c>
      <c r="EB51" s="506">
        <f t="shared" si="2"/>
        <v>0</v>
      </c>
      <c r="EC51" s="290">
        <f t="shared" si="3"/>
        <v>0</v>
      </c>
      <c r="ED51" s="291" t="str">
        <f t="shared" si="4"/>
        <v/>
      </c>
      <c r="EE51" s="231" t="s">
        <v>6239</v>
      </c>
    </row>
    <row r="52" spans="1:135" ht="15">
      <c r="A52" s="6"/>
      <c r="B52" s="5"/>
      <c r="C52" s="87" t="s">
        <v>116</v>
      </c>
      <c r="D52" s="623" t="str">
        <f>IF(CNGE_2024_M1_Secc1_Sub6!$D91="","",CNGE_2024_M1_Secc1_Sub6!$D91)</f>
        <v/>
      </c>
      <c r="E52" s="624"/>
      <c r="F52" s="624"/>
      <c r="G52" s="624"/>
      <c r="H52" s="510"/>
      <c r="I52" s="510"/>
      <c r="J52" s="510"/>
      <c r="K52" s="510"/>
      <c r="L52" s="510"/>
      <c r="M52" s="510"/>
      <c r="N52" s="510"/>
      <c r="O52" s="510"/>
      <c r="P52" s="510"/>
      <c r="Q52" s="510"/>
      <c r="R52" s="510"/>
      <c r="S52" s="510"/>
      <c r="T52" s="510"/>
      <c r="U52" s="510"/>
      <c r="V52" s="510"/>
      <c r="W52" s="510"/>
      <c r="X52" s="510"/>
      <c r="Y52" s="510"/>
      <c r="Z52" s="510"/>
      <c r="AA52" s="510"/>
      <c r="AB52" s="510"/>
      <c r="AC52" s="510"/>
      <c r="AD52" s="510"/>
      <c r="AE52" s="510"/>
      <c r="AF52" s="510"/>
      <c r="AG52" s="510"/>
      <c r="AH52" s="510"/>
      <c r="AI52" s="510"/>
      <c r="AJ52" s="510"/>
      <c r="AK52" s="510"/>
      <c r="AL52" s="510"/>
      <c r="AM52" s="510"/>
      <c r="AN52" s="510"/>
      <c r="AO52" s="510"/>
      <c r="AP52" s="510"/>
      <c r="AQ52" s="510"/>
      <c r="AR52" s="510"/>
      <c r="AS52" s="510"/>
      <c r="AT52" s="510"/>
      <c r="AU52" s="510"/>
      <c r="AV52" s="510"/>
      <c r="AW52" s="510"/>
      <c r="AX52" s="510"/>
      <c r="AY52" s="510"/>
      <c r="AZ52" s="510"/>
      <c r="BA52" s="510"/>
      <c r="BB52" s="510"/>
      <c r="BC52" s="510"/>
      <c r="BD52" s="510"/>
      <c r="BE52" s="510"/>
      <c r="BF52" s="510"/>
      <c r="BG52" s="510"/>
      <c r="BH52" s="510"/>
      <c r="BI52" s="510"/>
      <c r="BJ52" s="510"/>
      <c r="BK52" s="510"/>
      <c r="BL52" s="510"/>
      <c r="BM52" s="510"/>
      <c r="BN52" s="510"/>
      <c r="BO52" s="510"/>
      <c r="BP52" s="510"/>
      <c r="BQ52" s="510"/>
      <c r="BR52" s="510"/>
      <c r="BS52" s="510"/>
      <c r="BT52" s="510"/>
      <c r="BU52" s="510"/>
      <c r="BV52" s="510"/>
      <c r="BW52" s="510"/>
      <c r="BX52" s="510"/>
      <c r="BY52" s="510"/>
      <c r="BZ52" s="510"/>
      <c r="CA52" s="510"/>
      <c r="CB52" s="510"/>
      <c r="CC52" s="510"/>
      <c r="CD52" s="510"/>
      <c r="CE52" s="510"/>
      <c r="CF52" s="510"/>
      <c r="CG52" s="510"/>
      <c r="CH52" s="510"/>
      <c r="CI52" s="510"/>
      <c r="CJ52" s="510"/>
      <c r="CK52" s="510"/>
      <c r="CL52" s="510"/>
      <c r="CM52" s="510"/>
      <c r="CN52" s="510"/>
      <c r="CO52" s="510"/>
      <c r="CP52" s="510"/>
      <c r="CQ52" s="510"/>
      <c r="CR52" s="510"/>
      <c r="CS52" s="510"/>
      <c r="CT52" s="510"/>
      <c r="CU52" s="510"/>
      <c r="CV52" s="510"/>
      <c r="CW52" s="510"/>
      <c r="CX52" s="510"/>
      <c r="CY52" s="510"/>
      <c r="CZ52" s="510"/>
      <c r="DA52" s="510"/>
      <c r="DB52" s="510"/>
      <c r="DC52" s="510"/>
      <c r="DD52" s="510"/>
      <c r="DE52" s="510"/>
      <c r="DF52" s="510"/>
      <c r="DG52" s="510"/>
      <c r="DH52" s="510"/>
      <c r="DI52" s="510"/>
      <c r="DJ52" s="510"/>
      <c r="DK52" s="510"/>
      <c r="DL52" s="510"/>
      <c r="DM52" s="510"/>
      <c r="DN52" s="510"/>
      <c r="DO52" s="510"/>
      <c r="DP52" s="510"/>
      <c r="DQ52" s="510"/>
      <c r="DR52" s="510"/>
      <c r="DS52" s="510"/>
      <c r="DT52" s="510"/>
      <c r="DU52" s="510"/>
      <c r="DV52" s="510"/>
      <c r="DW52" s="510"/>
      <c r="DX52" s="510"/>
      <c r="DZ52" s="501">
        <f t="shared" si="0"/>
        <v>0</v>
      </c>
      <c r="EA52" s="505">
        <f t="shared" si="1"/>
        <v>0</v>
      </c>
      <c r="EB52" s="506">
        <f t="shared" si="2"/>
        <v>0</v>
      </c>
      <c r="EC52" s="290">
        <f t="shared" si="3"/>
        <v>0</v>
      </c>
      <c r="ED52" s="291" t="str">
        <f t="shared" si="4"/>
        <v/>
      </c>
      <c r="EE52" s="231" t="s">
        <v>6240</v>
      </c>
    </row>
    <row r="53" spans="1:135" ht="15">
      <c r="A53" s="6"/>
      <c r="B53" s="5"/>
      <c r="C53" s="87" t="s">
        <v>117</v>
      </c>
      <c r="D53" s="623" t="str">
        <f>IF(CNGE_2024_M1_Secc1_Sub6!$D92="","",CNGE_2024_M1_Secc1_Sub6!$D92)</f>
        <v/>
      </c>
      <c r="E53" s="624"/>
      <c r="F53" s="624"/>
      <c r="G53" s="624"/>
      <c r="H53" s="510"/>
      <c r="I53" s="510"/>
      <c r="J53" s="510"/>
      <c r="K53" s="510"/>
      <c r="L53" s="510"/>
      <c r="M53" s="510"/>
      <c r="N53" s="510"/>
      <c r="O53" s="510"/>
      <c r="P53" s="510"/>
      <c r="Q53" s="510"/>
      <c r="R53" s="510"/>
      <c r="S53" s="510"/>
      <c r="T53" s="510"/>
      <c r="U53" s="510"/>
      <c r="V53" s="510"/>
      <c r="W53" s="510"/>
      <c r="X53" s="510"/>
      <c r="Y53" s="510"/>
      <c r="Z53" s="510"/>
      <c r="AA53" s="510"/>
      <c r="AB53" s="510"/>
      <c r="AC53" s="510"/>
      <c r="AD53" s="510"/>
      <c r="AE53" s="510"/>
      <c r="AF53" s="510"/>
      <c r="AG53" s="510"/>
      <c r="AH53" s="510"/>
      <c r="AI53" s="510"/>
      <c r="AJ53" s="510"/>
      <c r="AK53" s="510"/>
      <c r="AL53" s="510"/>
      <c r="AM53" s="510"/>
      <c r="AN53" s="510"/>
      <c r="AO53" s="510"/>
      <c r="AP53" s="510"/>
      <c r="AQ53" s="510"/>
      <c r="AR53" s="510"/>
      <c r="AS53" s="510"/>
      <c r="AT53" s="510"/>
      <c r="AU53" s="510"/>
      <c r="AV53" s="510"/>
      <c r="AW53" s="510"/>
      <c r="AX53" s="510"/>
      <c r="AY53" s="510"/>
      <c r="AZ53" s="510"/>
      <c r="BA53" s="510"/>
      <c r="BB53" s="510"/>
      <c r="BC53" s="510"/>
      <c r="BD53" s="510"/>
      <c r="BE53" s="510"/>
      <c r="BF53" s="510"/>
      <c r="BG53" s="510"/>
      <c r="BH53" s="510"/>
      <c r="BI53" s="510"/>
      <c r="BJ53" s="510"/>
      <c r="BK53" s="510"/>
      <c r="BL53" s="510"/>
      <c r="BM53" s="510"/>
      <c r="BN53" s="510"/>
      <c r="BO53" s="510"/>
      <c r="BP53" s="510"/>
      <c r="BQ53" s="510"/>
      <c r="BR53" s="510"/>
      <c r="BS53" s="510"/>
      <c r="BT53" s="510"/>
      <c r="BU53" s="510"/>
      <c r="BV53" s="510"/>
      <c r="BW53" s="510"/>
      <c r="BX53" s="510"/>
      <c r="BY53" s="510"/>
      <c r="BZ53" s="510"/>
      <c r="CA53" s="510"/>
      <c r="CB53" s="510"/>
      <c r="CC53" s="510"/>
      <c r="CD53" s="510"/>
      <c r="CE53" s="510"/>
      <c r="CF53" s="510"/>
      <c r="CG53" s="510"/>
      <c r="CH53" s="510"/>
      <c r="CI53" s="510"/>
      <c r="CJ53" s="510"/>
      <c r="CK53" s="510"/>
      <c r="CL53" s="510"/>
      <c r="CM53" s="510"/>
      <c r="CN53" s="510"/>
      <c r="CO53" s="510"/>
      <c r="CP53" s="510"/>
      <c r="CQ53" s="510"/>
      <c r="CR53" s="510"/>
      <c r="CS53" s="510"/>
      <c r="CT53" s="510"/>
      <c r="CU53" s="510"/>
      <c r="CV53" s="510"/>
      <c r="CW53" s="510"/>
      <c r="CX53" s="510"/>
      <c r="CY53" s="510"/>
      <c r="CZ53" s="510"/>
      <c r="DA53" s="510"/>
      <c r="DB53" s="510"/>
      <c r="DC53" s="510"/>
      <c r="DD53" s="510"/>
      <c r="DE53" s="510"/>
      <c r="DF53" s="510"/>
      <c r="DG53" s="510"/>
      <c r="DH53" s="510"/>
      <c r="DI53" s="510"/>
      <c r="DJ53" s="510"/>
      <c r="DK53" s="510"/>
      <c r="DL53" s="510"/>
      <c r="DM53" s="510"/>
      <c r="DN53" s="510"/>
      <c r="DO53" s="510"/>
      <c r="DP53" s="510"/>
      <c r="DQ53" s="510"/>
      <c r="DR53" s="510"/>
      <c r="DS53" s="510"/>
      <c r="DT53" s="510"/>
      <c r="DU53" s="510"/>
      <c r="DV53" s="510"/>
      <c r="DW53" s="510"/>
      <c r="DX53" s="510"/>
      <c r="DZ53" s="501">
        <f t="shared" si="0"/>
        <v>0</v>
      </c>
      <c r="EA53" s="505">
        <f t="shared" si="1"/>
        <v>0</v>
      </c>
      <c r="EB53" s="506">
        <f t="shared" si="2"/>
        <v>0</v>
      </c>
      <c r="EC53" s="290">
        <f t="shared" si="3"/>
        <v>0</v>
      </c>
      <c r="ED53" s="291" t="str">
        <f t="shared" si="4"/>
        <v/>
      </c>
      <c r="EE53" s="231" t="s">
        <v>6241</v>
      </c>
    </row>
    <row r="54" spans="1:135" ht="15">
      <c r="A54" s="6"/>
      <c r="B54" s="5"/>
      <c r="C54" s="87" t="s">
        <v>118</v>
      </c>
      <c r="D54" s="623" t="str">
        <f>IF(CNGE_2024_M1_Secc1_Sub6!$D93="","",CNGE_2024_M1_Secc1_Sub6!$D93)</f>
        <v/>
      </c>
      <c r="E54" s="624"/>
      <c r="F54" s="624"/>
      <c r="G54" s="624"/>
      <c r="H54" s="510"/>
      <c r="I54" s="510"/>
      <c r="J54" s="510"/>
      <c r="K54" s="510"/>
      <c r="L54" s="510"/>
      <c r="M54" s="510"/>
      <c r="N54" s="510"/>
      <c r="O54" s="510"/>
      <c r="P54" s="510"/>
      <c r="Q54" s="510"/>
      <c r="R54" s="510"/>
      <c r="S54" s="510"/>
      <c r="T54" s="510"/>
      <c r="U54" s="510"/>
      <c r="V54" s="510"/>
      <c r="W54" s="510"/>
      <c r="X54" s="510"/>
      <c r="Y54" s="510"/>
      <c r="Z54" s="510"/>
      <c r="AA54" s="510"/>
      <c r="AB54" s="510"/>
      <c r="AC54" s="510"/>
      <c r="AD54" s="510"/>
      <c r="AE54" s="510"/>
      <c r="AF54" s="510"/>
      <c r="AG54" s="510"/>
      <c r="AH54" s="510"/>
      <c r="AI54" s="510"/>
      <c r="AJ54" s="510"/>
      <c r="AK54" s="510"/>
      <c r="AL54" s="510"/>
      <c r="AM54" s="510"/>
      <c r="AN54" s="510"/>
      <c r="AO54" s="510"/>
      <c r="AP54" s="510"/>
      <c r="AQ54" s="510"/>
      <c r="AR54" s="510"/>
      <c r="AS54" s="510"/>
      <c r="AT54" s="510"/>
      <c r="AU54" s="510"/>
      <c r="AV54" s="510"/>
      <c r="AW54" s="510"/>
      <c r="AX54" s="510"/>
      <c r="AY54" s="510"/>
      <c r="AZ54" s="510"/>
      <c r="BA54" s="510"/>
      <c r="BB54" s="510"/>
      <c r="BC54" s="510"/>
      <c r="BD54" s="510"/>
      <c r="BE54" s="510"/>
      <c r="BF54" s="510"/>
      <c r="BG54" s="510"/>
      <c r="BH54" s="510"/>
      <c r="BI54" s="510"/>
      <c r="BJ54" s="510"/>
      <c r="BK54" s="510"/>
      <c r="BL54" s="510"/>
      <c r="BM54" s="510"/>
      <c r="BN54" s="510"/>
      <c r="BO54" s="510"/>
      <c r="BP54" s="510"/>
      <c r="BQ54" s="510"/>
      <c r="BR54" s="510"/>
      <c r="BS54" s="510"/>
      <c r="BT54" s="510"/>
      <c r="BU54" s="510"/>
      <c r="BV54" s="510"/>
      <c r="BW54" s="510"/>
      <c r="BX54" s="510"/>
      <c r="BY54" s="510"/>
      <c r="BZ54" s="510"/>
      <c r="CA54" s="510"/>
      <c r="CB54" s="510"/>
      <c r="CC54" s="510"/>
      <c r="CD54" s="510"/>
      <c r="CE54" s="510"/>
      <c r="CF54" s="510"/>
      <c r="CG54" s="510"/>
      <c r="CH54" s="510"/>
      <c r="CI54" s="510"/>
      <c r="CJ54" s="510"/>
      <c r="CK54" s="510"/>
      <c r="CL54" s="510"/>
      <c r="CM54" s="510"/>
      <c r="CN54" s="510"/>
      <c r="CO54" s="510"/>
      <c r="CP54" s="510"/>
      <c r="CQ54" s="510"/>
      <c r="CR54" s="510"/>
      <c r="CS54" s="510"/>
      <c r="CT54" s="510"/>
      <c r="CU54" s="510"/>
      <c r="CV54" s="510"/>
      <c r="CW54" s="510"/>
      <c r="CX54" s="510"/>
      <c r="CY54" s="510"/>
      <c r="CZ54" s="510"/>
      <c r="DA54" s="510"/>
      <c r="DB54" s="510"/>
      <c r="DC54" s="510"/>
      <c r="DD54" s="510"/>
      <c r="DE54" s="510"/>
      <c r="DF54" s="510"/>
      <c r="DG54" s="510"/>
      <c r="DH54" s="510"/>
      <c r="DI54" s="510"/>
      <c r="DJ54" s="510"/>
      <c r="DK54" s="510"/>
      <c r="DL54" s="510"/>
      <c r="DM54" s="510"/>
      <c r="DN54" s="510"/>
      <c r="DO54" s="510"/>
      <c r="DP54" s="510"/>
      <c r="DQ54" s="510"/>
      <c r="DR54" s="510"/>
      <c r="DS54" s="510"/>
      <c r="DT54" s="510"/>
      <c r="DU54" s="510"/>
      <c r="DV54" s="510"/>
      <c r="DW54" s="510"/>
      <c r="DX54" s="510"/>
      <c r="DZ54" s="501">
        <f t="shared" si="0"/>
        <v>0</v>
      </c>
      <c r="EA54" s="505">
        <f t="shared" si="1"/>
        <v>0</v>
      </c>
      <c r="EB54" s="506">
        <f t="shared" si="2"/>
        <v>0</v>
      </c>
      <c r="EC54" s="290">
        <f t="shared" si="3"/>
        <v>0</v>
      </c>
      <c r="ED54" s="291" t="str">
        <f t="shared" si="4"/>
        <v/>
      </c>
      <c r="EE54" s="231" t="s">
        <v>6242</v>
      </c>
    </row>
    <row r="55" spans="1:135" ht="15">
      <c r="A55" s="6"/>
      <c r="B55" s="5"/>
      <c r="C55" s="87" t="s">
        <v>119</v>
      </c>
      <c r="D55" s="623" t="str">
        <f>IF(CNGE_2024_M1_Secc1_Sub6!$D94="","",CNGE_2024_M1_Secc1_Sub6!$D94)</f>
        <v/>
      </c>
      <c r="E55" s="624"/>
      <c r="F55" s="624"/>
      <c r="G55" s="624"/>
      <c r="H55" s="510"/>
      <c r="I55" s="510"/>
      <c r="J55" s="510"/>
      <c r="K55" s="510"/>
      <c r="L55" s="510"/>
      <c r="M55" s="510"/>
      <c r="N55" s="510"/>
      <c r="O55" s="510"/>
      <c r="P55" s="510"/>
      <c r="Q55" s="510"/>
      <c r="R55" s="510"/>
      <c r="S55" s="510"/>
      <c r="T55" s="510"/>
      <c r="U55" s="510"/>
      <c r="V55" s="510"/>
      <c r="W55" s="510"/>
      <c r="X55" s="510"/>
      <c r="Y55" s="510"/>
      <c r="Z55" s="510"/>
      <c r="AA55" s="510"/>
      <c r="AB55" s="510"/>
      <c r="AC55" s="510"/>
      <c r="AD55" s="510"/>
      <c r="AE55" s="510"/>
      <c r="AF55" s="510"/>
      <c r="AG55" s="510"/>
      <c r="AH55" s="510"/>
      <c r="AI55" s="510"/>
      <c r="AJ55" s="510"/>
      <c r="AK55" s="510"/>
      <c r="AL55" s="510"/>
      <c r="AM55" s="510"/>
      <c r="AN55" s="510"/>
      <c r="AO55" s="510"/>
      <c r="AP55" s="510"/>
      <c r="AQ55" s="510"/>
      <c r="AR55" s="510"/>
      <c r="AS55" s="510"/>
      <c r="AT55" s="510"/>
      <c r="AU55" s="510"/>
      <c r="AV55" s="510"/>
      <c r="AW55" s="510"/>
      <c r="AX55" s="510"/>
      <c r="AY55" s="510"/>
      <c r="AZ55" s="510"/>
      <c r="BA55" s="510"/>
      <c r="BB55" s="510"/>
      <c r="BC55" s="510"/>
      <c r="BD55" s="510"/>
      <c r="BE55" s="510"/>
      <c r="BF55" s="510"/>
      <c r="BG55" s="510"/>
      <c r="BH55" s="510"/>
      <c r="BI55" s="510"/>
      <c r="BJ55" s="510"/>
      <c r="BK55" s="510"/>
      <c r="BL55" s="510"/>
      <c r="BM55" s="510"/>
      <c r="BN55" s="510"/>
      <c r="BO55" s="510"/>
      <c r="BP55" s="510"/>
      <c r="BQ55" s="510"/>
      <c r="BR55" s="510"/>
      <c r="BS55" s="510"/>
      <c r="BT55" s="510"/>
      <c r="BU55" s="510"/>
      <c r="BV55" s="510"/>
      <c r="BW55" s="510"/>
      <c r="BX55" s="510"/>
      <c r="BY55" s="510"/>
      <c r="BZ55" s="510"/>
      <c r="CA55" s="510"/>
      <c r="CB55" s="510"/>
      <c r="CC55" s="510"/>
      <c r="CD55" s="510"/>
      <c r="CE55" s="510"/>
      <c r="CF55" s="510"/>
      <c r="CG55" s="510"/>
      <c r="CH55" s="510"/>
      <c r="CI55" s="510"/>
      <c r="CJ55" s="510"/>
      <c r="CK55" s="510"/>
      <c r="CL55" s="510"/>
      <c r="CM55" s="510"/>
      <c r="CN55" s="510"/>
      <c r="CO55" s="510"/>
      <c r="CP55" s="510"/>
      <c r="CQ55" s="510"/>
      <c r="CR55" s="510"/>
      <c r="CS55" s="510"/>
      <c r="CT55" s="510"/>
      <c r="CU55" s="510"/>
      <c r="CV55" s="510"/>
      <c r="CW55" s="510"/>
      <c r="CX55" s="510"/>
      <c r="CY55" s="510"/>
      <c r="CZ55" s="510"/>
      <c r="DA55" s="510"/>
      <c r="DB55" s="510"/>
      <c r="DC55" s="510"/>
      <c r="DD55" s="510"/>
      <c r="DE55" s="510"/>
      <c r="DF55" s="510"/>
      <c r="DG55" s="510"/>
      <c r="DH55" s="510"/>
      <c r="DI55" s="510"/>
      <c r="DJ55" s="510"/>
      <c r="DK55" s="510"/>
      <c r="DL55" s="510"/>
      <c r="DM55" s="510"/>
      <c r="DN55" s="510"/>
      <c r="DO55" s="510"/>
      <c r="DP55" s="510"/>
      <c r="DQ55" s="510"/>
      <c r="DR55" s="510"/>
      <c r="DS55" s="510"/>
      <c r="DT55" s="510"/>
      <c r="DU55" s="510"/>
      <c r="DV55" s="510"/>
      <c r="DW55" s="510"/>
      <c r="DX55" s="510"/>
      <c r="DZ55" s="501">
        <f t="shared" si="0"/>
        <v>0</v>
      </c>
      <c r="EA55" s="505">
        <f t="shared" si="1"/>
        <v>0</v>
      </c>
      <c r="EB55" s="506">
        <f t="shared" si="2"/>
        <v>0</v>
      </c>
      <c r="EC55" s="290">
        <f t="shared" si="3"/>
        <v>0</v>
      </c>
      <c r="ED55" s="291" t="str">
        <f t="shared" si="4"/>
        <v/>
      </c>
      <c r="EE55" s="231" t="s">
        <v>6243</v>
      </c>
    </row>
    <row r="56" spans="1:135" ht="15">
      <c r="A56" s="6"/>
      <c r="B56" s="5"/>
      <c r="C56" s="87" t="s">
        <v>120</v>
      </c>
      <c r="D56" s="623" t="str">
        <f>IF(CNGE_2024_M1_Secc1_Sub6!$D95="","",CNGE_2024_M1_Secc1_Sub6!$D95)</f>
        <v/>
      </c>
      <c r="E56" s="624"/>
      <c r="F56" s="624"/>
      <c r="G56" s="624"/>
      <c r="H56" s="510"/>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0"/>
      <c r="AH56" s="510"/>
      <c r="AI56" s="510"/>
      <c r="AJ56" s="510"/>
      <c r="AK56" s="510"/>
      <c r="AL56" s="510"/>
      <c r="AM56" s="510"/>
      <c r="AN56" s="510"/>
      <c r="AO56" s="510"/>
      <c r="AP56" s="510"/>
      <c r="AQ56" s="510"/>
      <c r="AR56" s="510"/>
      <c r="AS56" s="510"/>
      <c r="AT56" s="510"/>
      <c r="AU56" s="510"/>
      <c r="AV56" s="510"/>
      <c r="AW56" s="510"/>
      <c r="AX56" s="510"/>
      <c r="AY56" s="510"/>
      <c r="AZ56" s="510"/>
      <c r="BA56" s="510"/>
      <c r="BB56" s="510"/>
      <c r="BC56" s="510"/>
      <c r="BD56" s="510"/>
      <c r="BE56" s="510"/>
      <c r="BF56" s="510"/>
      <c r="BG56" s="510"/>
      <c r="BH56" s="510"/>
      <c r="BI56" s="510"/>
      <c r="BJ56" s="510"/>
      <c r="BK56" s="510"/>
      <c r="BL56" s="510"/>
      <c r="BM56" s="510"/>
      <c r="BN56" s="510"/>
      <c r="BO56" s="510"/>
      <c r="BP56" s="510"/>
      <c r="BQ56" s="510"/>
      <c r="BR56" s="510"/>
      <c r="BS56" s="510"/>
      <c r="BT56" s="510"/>
      <c r="BU56" s="510"/>
      <c r="BV56" s="510"/>
      <c r="BW56" s="510"/>
      <c r="BX56" s="510"/>
      <c r="BY56" s="510"/>
      <c r="BZ56" s="510"/>
      <c r="CA56" s="510"/>
      <c r="CB56" s="510"/>
      <c r="CC56" s="510"/>
      <c r="CD56" s="510"/>
      <c r="CE56" s="510"/>
      <c r="CF56" s="510"/>
      <c r="CG56" s="510"/>
      <c r="CH56" s="510"/>
      <c r="CI56" s="510"/>
      <c r="CJ56" s="510"/>
      <c r="CK56" s="510"/>
      <c r="CL56" s="510"/>
      <c r="CM56" s="510"/>
      <c r="CN56" s="510"/>
      <c r="CO56" s="510"/>
      <c r="CP56" s="510"/>
      <c r="CQ56" s="510"/>
      <c r="CR56" s="510"/>
      <c r="CS56" s="510"/>
      <c r="CT56" s="510"/>
      <c r="CU56" s="510"/>
      <c r="CV56" s="510"/>
      <c r="CW56" s="510"/>
      <c r="CX56" s="510"/>
      <c r="CY56" s="510"/>
      <c r="CZ56" s="510"/>
      <c r="DA56" s="510"/>
      <c r="DB56" s="510"/>
      <c r="DC56" s="510"/>
      <c r="DD56" s="510"/>
      <c r="DE56" s="510"/>
      <c r="DF56" s="510"/>
      <c r="DG56" s="510"/>
      <c r="DH56" s="510"/>
      <c r="DI56" s="510"/>
      <c r="DJ56" s="510"/>
      <c r="DK56" s="510"/>
      <c r="DL56" s="510"/>
      <c r="DM56" s="510"/>
      <c r="DN56" s="510"/>
      <c r="DO56" s="510"/>
      <c r="DP56" s="510"/>
      <c r="DQ56" s="510"/>
      <c r="DR56" s="510"/>
      <c r="DS56" s="510"/>
      <c r="DT56" s="510"/>
      <c r="DU56" s="510"/>
      <c r="DV56" s="510"/>
      <c r="DW56" s="510"/>
      <c r="DX56" s="510"/>
      <c r="DZ56" s="501">
        <f t="shared" si="0"/>
        <v>0</v>
      </c>
      <c r="EA56" s="505">
        <f t="shared" si="1"/>
        <v>0</v>
      </c>
      <c r="EB56" s="506">
        <f t="shared" si="2"/>
        <v>0</v>
      </c>
      <c r="EC56" s="290">
        <f t="shared" si="3"/>
        <v>0</v>
      </c>
      <c r="ED56" s="291" t="str">
        <f t="shared" si="4"/>
        <v/>
      </c>
      <c r="EE56" s="231" t="s">
        <v>6244</v>
      </c>
    </row>
    <row r="57" spans="1:135" ht="15">
      <c r="A57" s="6"/>
      <c r="B57" s="5"/>
      <c r="C57" s="87" t="s">
        <v>121</v>
      </c>
      <c r="D57" s="623" t="str">
        <f>IF(CNGE_2024_M1_Secc1_Sub6!$D96="","",CNGE_2024_M1_Secc1_Sub6!$D96)</f>
        <v/>
      </c>
      <c r="E57" s="624"/>
      <c r="F57" s="624"/>
      <c r="G57" s="624"/>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c r="AJ57" s="510"/>
      <c r="AK57" s="510"/>
      <c r="AL57" s="510"/>
      <c r="AM57" s="510"/>
      <c r="AN57" s="510"/>
      <c r="AO57" s="510"/>
      <c r="AP57" s="510"/>
      <c r="AQ57" s="510"/>
      <c r="AR57" s="510"/>
      <c r="AS57" s="510"/>
      <c r="AT57" s="510"/>
      <c r="AU57" s="510"/>
      <c r="AV57" s="510"/>
      <c r="AW57" s="510"/>
      <c r="AX57" s="510"/>
      <c r="AY57" s="510"/>
      <c r="AZ57" s="510"/>
      <c r="BA57" s="510"/>
      <c r="BB57" s="510"/>
      <c r="BC57" s="510"/>
      <c r="BD57" s="510"/>
      <c r="BE57" s="510"/>
      <c r="BF57" s="510"/>
      <c r="BG57" s="510"/>
      <c r="BH57" s="510"/>
      <c r="BI57" s="510"/>
      <c r="BJ57" s="510"/>
      <c r="BK57" s="510"/>
      <c r="BL57" s="510"/>
      <c r="BM57" s="510"/>
      <c r="BN57" s="510"/>
      <c r="BO57" s="510"/>
      <c r="BP57" s="510"/>
      <c r="BQ57" s="510"/>
      <c r="BR57" s="510"/>
      <c r="BS57" s="510"/>
      <c r="BT57" s="510"/>
      <c r="BU57" s="510"/>
      <c r="BV57" s="510"/>
      <c r="BW57" s="510"/>
      <c r="BX57" s="510"/>
      <c r="BY57" s="510"/>
      <c r="BZ57" s="510"/>
      <c r="CA57" s="510"/>
      <c r="CB57" s="510"/>
      <c r="CC57" s="510"/>
      <c r="CD57" s="510"/>
      <c r="CE57" s="510"/>
      <c r="CF57" s="510"/>
      <c r="CG57" s="510"/>
      <c r="CH57" s="510"/>
      <c r="CI57" s="510"/>
      <c r="CJ57" s="510"/>
      <c r="CK57" s="510"/>
      <c r="CL57" s="510"/>
      <c r="CM57" s="510"/>
      <c r="CN57" s="510"/>
      <c r="CO57" s="510"/>
      <c r="CP57" s="510"/>
      <c r="CQ57" s="510"/>
      <c r="CR57" s="510"/>
      <c r="CS57" s="510"/>
      <c r="CT57" s="510"/>
      <c r="CU57" s="510"/>
      <c r="CV57" s="510"/>
      <c r="CW57" s="510"/>
      <c r="CX57" s="510"/>
      <c r="CY57" s="510"/>
      <c r="CZ57" s="510"/>
      <c r="DA57" s="510"/>
      <c r="DB57" s="510"/>
      <c r="DC57" s="510"/>
      <c r="DD57" s="510"/>
      <c r="DE57" s="510"/>
      <c r="DF57" s="510"/>
      <c r="DG57" s="510"/>
      <c r="DH57" s="510"/>
      <c r="DI57" s="510"/>
      <c r="DJ57" s="510"/>
      <c r="DK57" s="510"/>
      <c r="DL57" s="510"/>
      <c r="DM57" s="510"/>
      <c r="DN57" s="510"/>
      <c r="DO57" s="510"/>
      <c r="DP57" s="510"/>
      <c r="DQ57" s="510"/>
      <c r="DR57" s="510"/>
      <c r="DS57" s="510"/>
      <c r="DT57" s="510"/>
      <c r="DU57" s="510"/>
      <c r="DV57" s="510"/>
      <c r="DW57" s="510"/>
      <c r="DX57" s="510"/>
      <c r="DZ57" s="501">
        <f t="shared" si="0"/>
        <v>0</v>
      </c>
      <c r="EA57" s="505">
        <f t="shared" si="1"/>
        <v>0</v>
      </c>
      <c r="EB57" s="506">
        <f t="shared" si="2"/>
        <v>0</v>
      </c>
      <c r="EC57" s="290">
        <f t="shared" si="3"/>
        <v>0</v>
      </c>
      <c r="ED57" s="291" t="str">
        <f t="shared" si="4"/>
        <v/>
      </c>
      <c r="EE57" s="231" t="s">
        <v>6245</v>
      </c>
    </row>
    <row r="58" spans="1:135" ht="15">
      <c r="A58" s="6"/>
      <c r="B58" s="5"/>
      <c r="C58" s="87" t="s">
        <v>122</v>
      </c>
      <c r="D58" s="623" t="str">
        <f>IF(CNGE_2024_M1_Secc1_Sub6!$D97="","",CNGE_2024_M1_Secc1_Sub6!$D97)</f>
        <v/>
      </c>
      <c r="E58" s="624"/>
      <c r="F58" s="624"/>
      <c r="G58" s="624"/>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c r="AJ58" s="510"/>
      <c r="AK58" s="510"/>
      <c r="AL58" s="510"/>
      <c r="AM58" s="510"/>
      <c r="AN58" s="510"/>
      <c r="AO58" s="510"/>
      <c r="AP58" s="510"/>
      <c r="AQ58" s="510"/>
      <c r="AR58" s="510"/>
      <c r="AS58" s="510"/>
      <c r="AT58" s="510"/>
      <c r="AU58" s="510"/>
      <c r="AV58" s="510"/>
      <c r="AW58" s="510"/>
      <c r="AX58" s="510"/>
      <c r="AY58" s="510"/>
      <c r="AZ58" s="510"/>
      <c r="BA58" s="510"/>
      <c r="BB58" s="510"/>
      <c r="BC58" s="510"/>
      <c r="BD58" s="510"/>
      <c r="BE58" s="510"/>
      <c r="BF58" s="510"/>
      <c r="BG58" s="510"/>
      <c r="BH58" s="510"/>
      <c r="BI58" s="510"/>
      <c r="BJ58" s="510"/>
      <c r="BK58" s="510"/>
      <c r="BL58" s="510"/>
      <c r="BM58" s="510"/>
      <c r="BN58" s="510"/>
      <c r="BO58" s="510"/>
      <c r="BP58" s="510"/>
      <c r="BQ58" s="510"/>
      <c r="BR58" s="510"/>
      <c r="BS58" s="510"/>
      <c r="BT58" s="510"/>
      <c r="BU58" s="510"/>
      <c r="BV58" s="510"/>
      <c r="BW58" s="510"/>
      <c r="BX58" s="510"/>
      <c r="BY58" s="510"/>
      <c r="BZ58" s="510"/>
      <c r="CA58" s="510"/>
      <c r="CB58" s="510"/>
      <c r="CC58" s="510"/>
      <c r="CD58" s="510"/>
      <c r="CE58" s="510"/>
      <c r="CF58" s="510"/>
      <c r="CG58" s="510"/>
      <c r="CH58" s="510"/>
      <c r="CI58" s="510"/>
      <c r="CJ58" s="510"/>
      <c r="CK58" s="510"/>
      <c r="CL58" s="510"/>
      <c r="CM58" s="510"/>
      <c r="CN58" s="510"/>
      <c r="CO58" s="510"/>
      <c r="CP58" s="510"/>
      <c r="CQ58" s="510"/>
      <c r="CR58" s="510"/>
      <c r="CS58" s="510"/>
      <c r="CT58" s="510"/>
      <c r="CU58" s="510"/>
      <c r="CV58" s="510"/>
      <c r="CW58" s="510"/>
      <c r="CX58" s="510"/>
      <c r="CY58" s="510"/>
      <c r="CZ58" s="510"/>
      <c r="DA58" s="510"/>
      <c r="DB58" s="510"/>
      <c r="DC58" s="510"/>
      <c r="DD58" s="510"/>
      <c r="DE58" s="510"/>
      <c r="DF58" s="510"/>
      <c r="DG58" s="510"/>
      <c r="DH58" s="510"/>
      <c r="DI58" s="510"/>
      <c r="DJ58" s="510"/>
      <c r="DK58" s="510"/>
      <c r="DL58" s="510"/>
      <c r="DM58" s="510"/>
      <c r="DN58" s="510"/>
      <c r="DO58" s="510"/>
      <c r="DP58" s="510"/>
      <c r="DQ58" s="510"/>
      <c r="DR58" s="510"/>
      <c r="DS58" s="510"/>
      <c r="DT58" s="510"/>
      <c r="DU58" s="510"/>
      <c r="DV58" s="510"/>
      <c r="DW58" s="510"/>
      <c r="DX58" s="510"/>
      <c r="DZ58" s="501">
        <f t="shared" si="0"/>
        <v>0</v>
      </c>
      <c r="EA58" s="505">
        <f t="shared" si="1"/>
        <v>0</v>
      </c>
      <c r="EB58" s="506">
        <f t="shared" si="2"/>
        <v>0</v>
      </c>
      <c r="EC58" s="290">
        <f t="shared" si="3"/>
        <v>0</v>
      </c>
      <c r="ED58" s="291" t="str">
        <f t="shared" si="4"/>
        <v/>
      </c>
      <c r="EE58" s="231" t="s">
        <v>6246</v>
      </c>
    </row>
    <row r="59" spans="1:135" ht="15">
      <c r="A59" s="6"/>
      <c r="B59" s="5"/>
      <c r="C59" s="87" t="s">
        <v>140</v>
      </c>
      <c r="D59" s="623" t="str">
        <f>IF(CNGE_2024_M1_Secc1_Sub6!$D98="","",CNGE_2024_M1_Secc1_Sub6!$D98)</f>
        <v/>
      </c>
      <c r="E59" s="624"/>
      <c r="F59" s="624"/>
      <c r="G59" s="624"/>
      <c r="H59" s="510"/>
      <c r="I59" s="510"/>
      <c r="J59" s="510"/>
      <c r="K59" s="510"/>
      <c r="L59" s="510"/>
      <c r="M59" s="510"/>
      <c r="N59" s="510"/>
      <c r="O59" s="510"/>
      <c r="P59" s="510"/>
      <c r="Q59" s="510"/>
      <c r="R59" s="510"/>
      <c r="S59" s="510"/>
      <c r="T59" s="510"/>
      <c r="U59" s="510"/>
      <c r="V59" s="510"/>
      <c r="W59" s="510"/>
      <c r="X59" s="510"/>
      <c r="Y59" s="510"/>
      <c r="Z59" s="510"/>
      <c r="AA59" s="510"/>
      <c r="AB59" s="510"/>
      <c r="AC59" s="510"/>
      <c r="AD59" s="510"/>
      <c r="AE59" s="510"/>
      <c r="AF59" s="510"/>
      <c r="AG59" s="510"/>
      <c r="AH59" s="510"/>
      <c r="AI59" s="510"/>
      <c r="AJ59" s="510"/>
      <c r="AK59" s="510"/>
      <c r="AL59" s="510"/>
      <c r="AM59" s="510"/>
      <c r="AN59" s="510"/>
      <c r="AO59" s="510"/>
      <c r="AP59" s="510"/>
      <c r="AQ59" s="510"/>
      <c r="AR59" s="510"/>
      <c r="AS59" s="510"/>
      <c r="AT59" s="510"/>
      <c r="AU59" s="510"/>
      <c r="AV59" s="510"/>
      <c r="AW59" s="510"/>
      <c r="AX59" s="510"/>
      <c r="AY59" s="510"/>
      <c r="AZ59" s="510"/>
      <c r="BA59" s="510"/>
      <c r="BB59" s="510"/>
      <c r="BC59" s="510"/>
      <c r="BD59" s="510"/>
      <c r="BE59" s="510"/>
      <c r="BF59" s="510"/>
      <c r="BG59" s="510"/>
      <c r="BH59" s="510"/>
      <c r="BI59" s="510"/>
      <c r="BJ59" s="510"/>
      <c r="BK59" s="510"/>
      <c r="BL59" s="510"/>
      <c r="BM59" s="510"/>
      <c r="BN59" s="510"/>
      <c r="BO59" s="510"/>
      <c r="BP59" s="510"/>
      <c r="BQ59" s="510"/>
      <c r="BR59" s="510"/>
      <c r="BS59" s="510"/>
      <c r="BT59" s="510"/>
      <c r="BU59" s="510"/>
      <c r="BV59" s="510"/>
      <c r="BW59" s="510"/>
      <c r="BX59" s="510"/>
      <c r="BY59" s="510"/>
      <c r="BZ59" s="510"/>
      <c r="CA59" s="510"/>
      <c r="CB59" s="510"/>
      <c r="CC59" s="510"/>
      <c r="CD59" s="510"/>
      <c r="CE59" s="510"/>
      <c r="CF59" s="510"/>
      <c r="CG59" s="510"/>
      <c r="CH59" s="510"/>
      <c r="CI59" s="510"/>
      <c r="CJ59" s="510"/>
      <c r="CK59" s="510"/>
      <c r="CL59" s="510"/>
      <c r="CM59" s="510"/>
      <c r="CN59" s="510"/>
      <c r="CO59" s="510"/>
      <c r="CP59" s="510"/>
      <c r="CQ59" s="510"/>
      <c r="CR59" s="510"/>
      <c r="CS59" s="510"/>
      <c r="CT59" s="510"/>
      <c r="CU59" s="510"/>
      <c r="CV59" s="510"/>
      <c r="CW59" s="510"/>
      <c r="CX59" s="510"/>
      <c r="CY59" s="510"/>
      <c r="CZ59" s="510"/>
      <c r="DA59" s="510"/>
      <c r="DB59" s="510"/>
      <c r="DC59" s="510"/>
      <c r="DD59" s="510"/>
      <c r="DE59" s="510"/>
      <c r="DF59" s="510"/>
      <c r="DG59" s="510"/>
      <c r="DH59" s="510"/>
      <c r="DI59" s="510"/>
      <c r="DJ59" s="510"/>
      <c r="DK59" s="510"/>
      <c r="DL59" s="510"/>
      <c r="DM59" s="510"/>
      <c r="DN59" s="510"/>
      <c r="DO59" s="510"/>
      <c r="DP59" s="510"/>
      <c r="DQ59" s="510"/>
      <c r="DR59" s="510"/>
      <c r="DS59" s="510"/>
      <c r="DT59" s="510"/>
      <c r="DU59" s="510"/>
      <c r="DV59" s="510"/>
      <c r="DW59" s="510"/>
      <c r="DX59" s="510"/>
      <c r="DZ59" s="501">
        <f t="shared" si="0"/>
        <v>0</v>
      </c>
      <c r="EA59" s="505">
        <f t="shared" si="1"/>
        <v>0</v>
      </c>
      <c r="EB59" s="506">
        <f t="shared" si="2"/>
        <v>0</v>
      </c>
      <c r="EC59" s="290">
        <f t="shared" si="3"/>
        <v>0</v>
      </c>
      <c r="ED59" s="291" t="str">
        <f t="shared" si="4"/>
        <v/>
      </c>
      <c r="EE59" s="231" t="s">
        <v>6247</v>
      </c>
    </row>
    <row r="60" spans="1:135" ht="15">
      <c r="A60" s="6"/>
      <c r="B60" s="5"/>
      <c r="C60" s="87" t="s">
        <v>141</v>
      </c>
      <c r="D60" s="623" t="str">
        <f>IF(CNGE_2024_M1_Secc1_Sub6!$D99="","",CNGE_2024_M1_Secc1_Sub6!$D99)</f>
        <v/>
      </c>
      <c r="E60" s="624"/>
      <c r="F60" s="624"/>
      <c r="G60" s="624"/>
      <c r="H60" s="510"/>
      <c r="I60" s="510"/>
      <c r="J60" s="510"/>
      <c r="K60" s="510"/>
      <c r="L60" s="510"/>
      <c r="M60" s="510"/>
      <c r="N60" s="510"/>
      <c r="O60" s="510"/>
      <c r="P60" s="510"/>
      <c r="Q60" s="510"/>
      <c r="R60" s="510"/>
      <c r="S60" s="510"/>
      <c r="T60" s="510"/>
      <c r="U60" s="510"/>
      <c r="V60" s="510"/>
      <c r="W60" s="510"/>
      <c r="X60" s="510"/>
      <c r="Y60" s="510"/>
      <c r="Z60" s="510"/>
      <c r="AA60" s="510"/>
      <c r="AB60" s="510"/>
      <c r="AC60" s="510"/>
      <c r="AD60" s="510"/>
      <c r="AE60" s="510"/>
      <c r="AF60" s="510"/>
      <c r="AG60" s="510"/>
      <c r="AH60" s="510"/>
      <c r="AI60" s="510"/>
      <c r="AJ60" s="510"/>
      <c r="AK60" s="510"/>
      <c r="AL60" s="510"/>
      <c r="AM60" s="510"/>
      <c r="AN60" s="510"/>
      <c r="AO60" s="510"/>
      <c r="AP60" s="510"/>
      <c r="AQ60" s="510"/>
      <c r="AR60" s="510"/>
      <c r="AS60" s="510"/>
      <c r="AT60" s="510"/>
      <c r="AU60" s="510"/>
      <c r="AV60" s="510"/>
      <c r="AW60" s="510"/>
      <c r="AX60" s="510"/>
      <c r="AY60" s="510"/>
      <c r="AZ60" s="510"/>
      <c r="BA60" s="510"/>
      <c r="BB60" s="510"/>
      <c r="BC60" s="510"/>
      <c r="BD60" s="510"/>
      <c r="BE60" s="510"/>
      <c r="BF60" s="510"/>
      <c r="BG60" s="510"/>
      <c r="BH60" s="510"/>
      <c r="BI60" s="510"/>
      <c r="BJ60" s="510"/>
      <c r="BK60" s="510"/>
      <c r="BL60" s="510"/>
      <c r="BM60" s="510"/>
      <c r="BN60" s="510"/>
      <c r="BO60" s="510"/>
      <c r="BP60" s="510"/>
      <c r="BQ60" s="510"/>
      <c r="BR60" s="510"/>
      <c r="BS60" s="510"/>
      <c r="BT60" s="510"/>
      <c r="BU60" s="510"/>
      <c r="BV60" s="510"/>
      <c r="BW60" s="510"/>
      <c r="BX60" s="510"/>
      <c r="BY60" s="510"/>
      <c r="BZ60" s="510"/>
      <c r="CA60" s="510"/>
      <c r="CB60" s="510"/>
      <c r="CC60" s="510"/>
      <c r="CD60" s="510"/>
      <c r="CE60" s="510"/>
      <c r="CF60" s="510"/>
      <c r="CG60" s="510"/>
      <c r="CH60" s="510"/>
      <c r="CI60" s="510"/>
      <c r="CJ60" s="510"/>
      <c r="CK60" s="510"/>
      <c r="CL60" s="510"/>
      <c r="CM60" s="510"/>
      <c r="CN60" s="510"/>
      <c r="CO60" s="510"/>
      <c r="CP60" s="510"/>
      <c r="CQ60" s="510"/>
      <c r="CR60" s="510"/>
      <c r="CS60" s="510"/>
      <c r="CT60" s="510"/>
      <c r="CU60" s="510"/>
      <c r="CV60" s="510"/>
      <c r="CW60" s="510"/>
      <c r="CX60" s="510"/>
      <c r="CY60" s="510"/>
      <c r="CZ60" s="510"/>
      <c r="DA60" s="510"/>
      <c r="DB60" s="510"/>
      <c r="DC60" s="510"/>
      <c r="DD60" s="510"/>
      <c r="DE60" s="510"/>
      <c r="DF60" s="510"/>
      <c r="DG60" s="510"/>
      <c r="DH60" s="510"/>
      <c r="DI60" s="510"/>
      <c r="DJ60" s="510"/>
      <c r="DK60" s="510"/>
      <c r="DL60" s="510"/>
      <c r="DM60" s="510"/>
      <c r="DN60" s="510"/>
      <c r="DO60" s="510"/>
      <c r="DP60" s="510"/>
      <c r="DQ60" s="510"/>
      <c r="DR60" s="510"/>
      <c r="DS60" s="510"/>
      <c r="DT60" s="510"/>
      <c r="DU60" s="510"/>
      <c r="DV60" s="510"/>
      <c r="DW60" s="510"/>
      <c r="DX60" s="510"/>
      <c r="DZ60" s="501">
        <f t="shared" si="0"/>
        <v>0</v>
      </c>
      <c r="EA60" s="505">
        <f t="shared" si="1"/>
        <v>0</v>
      </c>
      <c r="EB60" s="506">
        <f t="shared" si="2"/>
        <v>0</v>
      </c>
      <c r="EC60" s="290">
        <f t="shared" si="3"/>
        <v>0</v>
      </c>
      <c r="ED60" s="291" t="str">
        <f t="shared" si="4"/>
        <v/>
      </c>
      <c r="EE60" s="231" t="s">
        <v>6248</v>
      </c>
    </row>
    <row r="61" spans="1:135" ht="15">
      <c r="A61" s="6"/>
      <c r="B61" s="5"/>
      <c r="C61" s="87" t="s">
        <v>142</v>
      </c>
      <c r="D61" s="623" t="str">
        <f>IF(CNGE_2024_M1_Secc1_Sub6!$D100="","",CNGE_2024_M1_Secc1_Sub6!$D100)</f>
        <v/>
      </c>
      <c r="E61" s="624"/>
      <c r="F61" s="624"/>
      <c r="G61" s="624"/>
      <c r="H61" s="510"/>
      <c r="I61" s="510"/>
      <c r="J61" s="510"/>
      <c r="K61" s="510"/>
      <c r="L61" s="510"/>
      <c r="M61" s="510"/>
      <c r="N61" s="510"/>
      <c r="O61" s="510"/>
      <c r="P61" s="510"/>
      <c r="Q61" s="510"/>
      <c r="R61" s="510"/>
      <c r="S61" s="510"/>
      <c r="T61" s="510"/>
      <c r="U61" s="510"/>
      <c r="V61" s="510"/>
      <c r="W61" s="510"/>
      <c r="X61" s="510"/>
      <c r="Y61" s="510"/>
      <c r="Z61" s="510"/>
      <c r="AA61" s="510"/>
      <c r="AB61" s="510"/>
      <c r="AC61" s="510"/>
      <c r="AD61" s="510"/>
      <c r="AE61" s="510"/>
      <c r="AF61" s="510"/>
      <c r="AG61" s="510"/>
      <c r="AH61" s="510"/>
      <c r="AI61" s="510"/>
      <c r="AJ61" s="510"/>
      <c r="AK61" s="510"/>
      <c r="AL61" s="510"/>
      <c r="AM61" s="510"/>
      <c r="AN61" s="510"/>
      <c r="AO61" s="510"/>
      <c r="AP61" s="510"/>
      <c r="AQ61" s="510"/>
      <c r="AR61" s="510"/>
      <c r="AS61" s="510"/>
      <c r="AT61" s="510"/>
      <c r="AU61" s="510"/>
      <c r="AV61" s="510"/>
      <c r="AW61" s="510"/>
      <c r="AX61" s="510"/>
      <c r="AY61" s="510"/>
      <c r="AZ61" s="510"/>
      <c r="BA61" s="510"/>
      <c r="BB61" s="510"/>
      <c r="BC61" s="510"/>
      <c r="BD61" s="510"/>
      <c r="BE61" s="510"/>
      <c r="BF61" s="510"/>
      <c r="BG61" s="510"/>
      <c r="BH61" s="510"/>
      <c r="BI61" s="510"/>
      <c r="BJ61" s="510"/>
      <c r="BK61" s="510"/>
      <c r="BL61" s="510"/>
      <c r="BM61" s="510"/>
      <c r="BN61" s="510"/>
      <c r="BO61" s="510"/>
      <c r="BP61" s="510"/>
      <c r="BQ61" s="510"/>
      <c r="BR61" s="510"/>
      <c r="BS61" s="510"/>
      <c r="BT61" s="510"/>
      <c r="BU61" s="510"/>
      <c r="BV61" s="510"/>
      <c r="BW61" s="510"/>
      <c r="BX61" s="510"/>
      <c r="BY61" s="510"/>
      <c r="BZ61" s="510"/>
      <c r="CA61" s="510"/>
      <c r="CB61" s="510"/>
      <c r="CC61" s="510"/>
      <c r="CD61" s="510"/>
      <c r="CE61" s="510"/>
      <c r="CF61" s="510"/>
      <c r="CG61" s="510"/>
      <c r="CH61" s="510"/>
      <c r="CI61" s="510"/>
      <c r="CJ61" s="510"/>
      <c r="CK61" s="510"/>
      <c r="CL61" s="510"/>
      <c r="CM61" s="510"/>
      <c r="CN61" s="510"/>
      <c r="CO61" s="510"/>
      <c r="CP61" s="510"/>
      <c r="CQ61" s="510"/>
      <c r="CR61" s="510"/>
      <c r="CS61" s="510"/>
      <c r="CT61" s="510"/>
      <c r="CU61" s="510"/>
      <c r="CV61" s="510"/>
      <c r="CW61" s="510"/>
      <c r="CX61" s="510"/>
      <c r="CY61" s="510"/>
      <c r="CZ61" s="510"/>
      <c r="DA61" s="510"/>
      <c r="DB61" s="510"/>
      <c r="DC61" s="510"/>
      <c r="DD61" s="510"/>
      <c r="DE61" s="510"/>
      <c r="DF61" s="510"/>
      <c r="DG61" s="510"/>
      <c r="DH61" s="510"/>
      <c r="DI61" s="510"/>
      <c r="DJ61" s="510"/>
      <c r="DK61" s="510"/>
      <c r="DL61" s="510"/>
      <c r="DM61" s="510"/>
      <c r="DN61" s="510"/>
      <c r="DO61" s="510"/>
      <c r="DP61" s="510"/>
      <c r="DQ61" s="510"/>
      <c r="DR61" s="510"/>
      <c r="DS61" s="510"/>
      <c r="DT61" s="510"/>
      <c r="DU61" s="510"/>
      <c r="DV61" s="510"/>
      <c r="DW61" s="510"/>
      <c r="DX61" s="510"/>
      <c r="DZ61" s="501">
        <f t="shared" si="0"/>
        <v>0</v>
      </c>
      <c r="EA61" s="505">
        <f t="shared" si="1"/>
        <v>0</v>
      </c>
      <c r="EB61" s="506">
        <f t="shared" si="2"/>
        <v>0</v>
      </c>
      <c r="EC61" s="290">
        <f t="shared" si="3"/>
        <v>0</v>
      </c>
      <c r="ED61" s="291" t="str">
        <f t="shared" si="4"/>
        <v/>
      </c>
      <c r="EE61" s="231" t="s">
        <v>6249</v>
      </c>
    </row>
    <row r="62" spans="1:135" ht="15">
      <c r="A62" s="6"/>
      <c r="B62" s="5"/>
      <c r="C62" s="87" t="s">
        <v>143</v>
      </c>
      <c r="D62" s="623" t="str">
        <f>IF(CNGE_2024_M1_Secc1_Sub6!$D101="","",CNGE_2024_M1_Secc1_Sub6!$D101)</f>
        <v/>
      </c>
      <c r="E62" s="624"/>
      <c r="F62" s="624"/>
      <c r="G62" s="624"/>
      <c r="H62" s="510"/>
      <c r="I62" s="510"/>
      <c r="J62" s="510"/>
      <c r="K62" s="510"/>
      <c r="L62" s="510"/>
      <c r="M62" s="510"/>
      <c r="N62" s="510"/>
      <c r="O62" s="510"/>
      <c r="P62" s="510"/>
      <c r="Q62" s="510"/>
      <c r="R62" s="510"/>
      <c r="S62" s="510"/>
      <c r="T62" s="510"/>
      <c r="U62" s="510"/>
      <c r="V62" s="510"/>
      <c r="W62" s="510"/>
      <c r="X62" s="510"/>
      <c r="Y62" s="510"/>
      <c r="Z62" s="510"/>
      <c r="AA62" s="510"/>
      <c r="AB62" s="510"/>
      <c r="AC62" s="510"/>
      <c r="AD62" s="510"/>
      <c r="AE62" s="510"/>
      <c r="AF62" s="510"/>
      <c r="AG62" s="510"/>
      <c r="AH62" s="510"/>
      <c r="AI62" s="510"/>
      <c r="AJ62" s="510"/>
      <c r="AK62" s="510"/>
      <c r="AL62" s="510"/>
      <c r="AM62" s="510"/>
      <c r="AN62" s="510"/>
      <c r="AO62" s="510"/>
      <c r="AP62" s="510"/>
      <c r="AQ62" s="510"/>
      <c r="AR62" s="510"/>
      <c r="AS62" s="510"/>
      <c r="AT62" s="510"/>
      <c r="AU62" s="510"/>
      <c r="AV62" s="510"/>
      <c r="AW62" s="510"/>
      <c r="AX62" s="510"/>
      <c r="AY62" s="510"/>
      <c r="AZ62" s="510"/>
      <c r="BA62" s="510"/>
      <c r="BB62" s="510"/>
      <c r="BC62" s="510"/>
      <c r="BD62" s="510"/>
      <c r="BE62" s="510"/>
      <c r="BF62" s="510"/>
      <c r="BG62" s="510"/>
      <c r="BH62" s="510"/>
      <c r="BI62" s="510"/>
      <c r="BJ62" s="510"/>
      <c r="BK62" s="510"/>
      <c r="BL62" s="510"/>
      <c r="BM62" s="510"/>
      <c r="BN62" s="510"/>
      <c r="BO62" s="510"/>
      <c r="BP62" s="510"/>
      <c r="BQ62" s="510"/>
      <c r="BR62" s="510"/>
      <c r="BS62" s="510"/>
      <c r="BT62" s="510"/>
      <c r="BU62" s="510"/>
      <c r="BV62" s="510"/>
      <c r="BW62" s="510"/>
      <c r="BX62" s="510"/>
      <c r="BY62" s="510"/>
      <c r="BZ62" s="510"/>
      <c r="CA62" s="510"/>
      <c r="CB62" s="510"/>
      <c r="CC62" s="510"/>
      <c r="CD62" s="510"/>
      <c r="CE62" s="510"/>
      <c r="CF62" s="510"/>
      <c r="CG62" s="510"/>
      <c r="CH62" s="510"/>
      <c r="CI62" s="510"/>
      <c r="CJ62" s="510"/>
      <c r="CK62" s="510"/>
      <c r="CL62" s="510"/>
      <c r="CM62" s="510"/>
      <c r="CN62" s="510"/>
      <c r="CO62" s="510"/>
      <c r="CP62" s="510"/>
      <c r="CQ62" s="510"/>
      <c r="CR62" s="510"/>
      <c r="CS62" s="510"/>
      <c r="CT62" s="510"/>
      <c r="CU62" s="510"/>
      <c r="CV62" s="510"/>
      <c r="CW62" s="510"/>
      <c r="CX62" s="510"/>
      <c r="CY62" s="510"/>
      <c r="CZ62" s="510"/>
      <c r="DA62" s="510"/>
      <c r="DB62" s="510"/>
      <c r="DC62" s="510"/>
      <c r="DD62" s="510"/>
      <c r="DE62" s="510"/>
      <c r="DF62" s="510"/>
      <c r="DG62" s="510"/>
      <c r="DH62" s="510"/>
      <c r="DI62" s="510"/>
      <c r="DJ62" s="510"/>
      <c r="DK62" s="510"/>
      <c r="DL62" s="510"/>
      <c r="DM62" s="510"/>
      <c r="DN62" s="510"/>
      <c r="DO62" s="510"/>
      <c r="DP62" s="510"/>
      <c r="DQ62" s="510"/>
      <c r="DR62" s="510"/>
      <c r="DS62" s="510"/>
      <c r="DT62" s="510"/>
      <c r="DU62" s="510"/>
      <c r="DV62" s="510"/>
      <c r="DW62" s="510"/>
      <c r="DX62" s="510"/>
      <c r="DZ62" s="501">
        <f t="shared" si="0"/>
        <v>0</v>
      </c>
      <c r="EA62" s="505">
        <f t="shared" si="1"/>
        <v>0</v>
      </c>
      <c r="EB62" s="506">
        <f t="shared" si="2"/>
        <v>0</v>
      </c>
      <c r="EC62" s="290">
        <f t="shared" si="3"/>
        <v>0</v>
      </c>
      <c r="ED62" s="291" t="str">
        <f t="shared" si="4"/>
        <v/>
      </c>
      <c r="EE62" s="231" t="s">
        <v>6250</v>
      </c>
    </row>
    <row r="63" spans="1:135" ht="15">
      <c r="A63" s="6"/>
      <c r="B63" s="5"/>
      <c r="C63" s="87" t="s">
        <v>144</v>
      </c>
      <c r="D63" s="623" t="str">
        <f>IF(CNGE_2024_M1_Secc1_Sub6!$D102="","",CNGE_2024_M1_Secc1_Sub6!$D102)</f>
        <v/>
      </c>
      <c r="E63" s="624"/>
      <c r="F63" s="624"/>
      <c r="G63" s="624"/>
      <c r="H63" s="510"/>
      <c r="I63" s="510"/>
      <c r="J63" s="510"/>
      <c r="K63" s="510"/>
      <c r="L63" s="510"/>
      <c r="M63" s="510"/>
      <c r="N63" s="510"/>
      <c r="O63" s="510"/>
      <c r="P63" s="510"/>
      <c r="Q63" s="510"/>
      <c r="R63" s="510"/>
      <c r="S63" s="510"/>
      <c r="T63" s="510"/>
      <c r="U63" s="510"/>
      <c r="V63" s="510"/>
      <c r="W63" s="510"/>
      <c r="X63" s="510"/>
      <c r="Y63" s="510"/>
      <c r="Z63" s="510"/>
      <c r="AA63" s="510"/>
      <c r="AB63" s="510"/>
      <c r="AC63" s="510"/>
      <c r="AD63" s="510"/>
      <c r="AE63" s="510"/>
      <c r="AF63" s="510"/>
      <c r="AG63" s="510"/>
      <c r="AH63" s="510"/>
      <c r="AI63" s="510"/>
      <c r="AJ63" s="510"/>
      <c r="AK63" s="510"/>
      <c r="AL63" s="510"/>
      <c r="AM63" s="510"/>
      <c r="AN63" s="510"/>
      <c r="AO63" s="510"/>
      <c r="AP63" s="510"/>
      <c r="AQ63" s="510"/>
      <c r="AR63" s="510"/>
      <c r="AS63" s="510"/>
      <c r="AT63" s="510"/>
      <c r="AU63" s="510"/>
      <c r="AV63" s="510"/>
      <c r="AW63" s="510"/>
      <c r="AX63" s="510"/>
      <c r="AY63" s="510"/>
      <c r="AZ63" s="510"/>
      <c r="BA63" s="510"/>
      <c r="BB63" s="510"/>
      <c r="BC63" s="510"/>
      <c r="BD63" s="510"/>
      <c r="BE63" s="510"/>
      <c r="BF63" s="510"/>
      <c r="BG63" s="510"/>
      <c r="BH63" s="510"/>
      <c r="BI63" s="510"/>
      <c r="BJ63" s="510"/>
      <c r="BK63" s="510"/>
      <c r="BL63" s="510"/>
      <c r="BM63" s="510"/>
      <c r="BN63" s="510"/>
      <c r="BO63" s="510"/>
      <c r="BP63" s="510"/>
      <c r="BQ63" s="510"/>
      <c r="BR63" s="510"/>
      <c r="BS63" s="510"/>
      <c r="BT63" s="510"/>
      <c r="BU63" s="510"/>
      <c r="BV63" s="510"/>
      <c r="BW63" s="510"/>
      <c r="BX63" s="510"/>
      <c r="BY63" s="510"/>
      <c r="BZ63" s="510"/>
      <c r="CA63" s="510"/>
      <c r="CB63" s="510"/>
      <c r="CC63" s="510"/>
      <c r="CD63" s="510"/>
      <c r="CE63" s="510"/>
      <c r="CF63" s="510"/>
      <c r="CG63" s="510"/>
      <c r="CH63" s="510"/>
      <c r="CI63" s="510"/>
      <c r="CJ63" s="510"/>
      <c r="CK63" s="510"/>
      <c r="CL63" s="510"/>
      <c r="CM63" s="510"/>
      <c r="CN63" s="510"/>
      <c r="CO63" s="510"/>
      <c r="CP63" s="510"/>
      <c r="CQ63" s="510"/>
      <c r="CR63" s="510"/>
      <c r="CS63" s="510"/>
      <c r="CT63" s="510"/>
      <c r="CU63" s="510"/>
      <c r="CV63" s="510"/>
      <c r="CW63" s="510"/>
      <c r="CX63" s="510"/>
      <c r="CY63" s="510"/>
      <c r="CZ63" s="510"/>
      <c r="DA63" s="510"/>
      <c r="DB63" s="510"/>
      <c r="DC63" s="510"/>
      <c r="DD63" s="510"/>
      <c r="DE63" s="510"/>
      <c r="DF63" s="510"/>
      <c r="DG63" s="510"/>
      <c r="DH63" s="510"/>
      <c r="DI63" s="510"/>
      <c r="DJ63" s="510"/>
      <c r="DK63" s="510"/>
      <c r="DL63" s="510"/>
      <c r="DM63" s="510"/>
      <c r="DN63" s="510"/>
      <c r="DO63" s="510"/>
      <c r="DP63" s="510"/>
      <c r="DQ63" s="510"/>
      <c r="DR63" s="510"/>
      <c r="DS63" s="510"/>
      <c r="DT63" s="510"/>
      <c r="DU63" s="510"/>
      <c r="DV63" s="510"/>
      <c r="DW63" s="510"/>
      <c r="DX63" s="510"/>
      <c r="DZ63" s="501">
        <f t="shared" si="0"/>
        <v>0</v>
      </c>
      <c r="EA63" s="505">
        <f t="shared" si="1"/>
        <v>0</v>
      </c>
      <c r="EB63" s="506">
        <f t="shared" si="2"/>
        <v>0</v>
      </c>
      <c r="EC63" s="290">
        <f t="shared" si="3"/>
        <v>0</v>
      </c>
      <c r="ED63" s="291" t="str">
        <f t="shared" si="4"/>
        <v/>
      </c>
      <c r="EE63" s="231" t="s">
        <v>6251</v>
      </c>
    </row>
    <row r="64" spans="1:135" ht="15">
      <c r="A64" s="6"/>
      <c r="B64" s="5"/>
      <c r="C64" s="87" t="s">
        <v>145</v>
      </c>
      <c r="D64" s="623" t="str">
        <f>IF(CNGE_2024_M1_Secc1_Sub6!$D103="","",CNGE_2024_M1_Secc1_Sub6!$D103)</f>
        <v/>
      </c>
      <c r="E64" s="624"/>
      <c r="F64" s="624"/>
      <c r="G64" s="624"/>
      <c r="H64" s="510"/>
      <c r="I64" s="510"/>
      <c r="J64" s="510"/>
      <c r="K64" s="510"/>
      <c r="L64" s="510"/>
      <c r="M64" s="510"/>
      <c r="N64" s="510"/>
      <c r="O64" s="510"/>
      <c r="P64" s="510"/>
      <c r="Q64" s="510"/>
      <c r="R64" s="510"/>
      <c r="S64" s="510"/>
      <c r="T64" s="510"/>
      <c r="U64" s="510"/>
      <c r="V64" s="510"/>
      <c r="W64" s="510"/>
      <c r="X64" s="510"/>
      <c r="Y64" s="510"/>
      <c r="Z64" s="510"/>
      <c r="AA64" s="510"/>
      <c r="AB64" s="510"/>
      <c r="AC64" s="510"/>
      <c r="AD64" s="510"/>
      <c r="AE64" s="510"/>
      <c r="AF64" s="510"/>
      <c r="AG64" s="510"/>
      <c r="AH64" s="510"/>
      <c r="AI64" s="510"/>
      <c r="AJ64" s="510"/>
      <c r="AK64" s="510"/>
      <c r="AL64" s="510"/>
      <c r="AM64" s="510"/>
      <c r="AN64" s="510"/>
      <c r="AO64" s="510"/>
      <c r="AP64" s="510"/>
      <c r="AQ64" s="510"/>
      <c r="AR64" s="510"/>
      <c r="AS64" s="510"/>
      <c r="AT64" s="510"/>
      <c r="AU64" s="510"/>
      <c r="AV64" s="510"/>
      <c r="AW64" s="510"/>
      <c r="AX64" s="510"/>
      <c r="AY64" s="510"/>
      <c r="AZ64" s="510"/>
      <c r="BA64" s="510"/>
      <c r="BB64" s="510"/>
      <c r="BC64" s="510"/>
      <c r="BD64" s="510"/>
      <c r="BE64" s="510"/>
      <c r="BF64" s="510"/>
      <c r="BG64" s="510"/>
      <c r="BH64" s="510"/>
      <c r="BI64" s="510"/>
      <c r="BJ64" s="510"/>
      <c r="BK64" s="510"/>
      <c r="BL64" s="510"/>
      <c r="BM64" s="510"/>
      <c r="BN64" s="510"/>
      <c r="BO64" s="510"/>
      <c r="BP64" s="510"/>
      <c r="BQ64" s="510"/>
      <c r="BR64" s="510"/>
      <c r="BS64" s="510"/>
      <c r="BT64" s="510"/>
      <c r="BU64" s="510"/>
      <c r="BV64" s="510"/>
      <c r="BW64" s="510"/>
      <c r="BX64" s="510"/>
      <c r="BY64" s="510"/>
      <c r="BZ64" s="510"/>
      <c r="CA64" s="510"/>
      <c r="CB64" s="510"/>
      <c r="CC64" s="510"/>
      <c r="CD64" s="510"/>
      <c r="CE64" s="510"/>
      <c r="CF64" s="510"/>
      <c r="CG64" s="510"/>
      <c r="CH64" s="510"/>
      <c r="CI64" s="510"/>
      <c r="CJ64" s="510"/>
      <c r="CK64" s="510"/>
      <c r="CL64" s="510"/>
      <c r="CM64" s="510"/>
      <c r="CN64" s="510"/>
      <c r="CO64" s="510"/>
      <c r="CP64" s="510"/>
      <c r="CQ64" s="510"/>
      <c r="CR64" s="510"/>
      <c r="CS64" s="510"/>
      <c r="CT64" s="510"/>
      <c r="CU64" s="510"/>
      <c r="CV64" s="510"/>
      <c r="CW64" s="510"/>
      <c r="CX64" s="510"/>
      <c r="CY64" s="510"/>
      <c r="CZ64" s="510"/>
      <c r="DA64" s="510"/>
      <c r="DB64" s="510"/>
      <c r="DC64" s="510"/>
      <c r="DD64" s="510"/>
      <c r="DE64" s="510"/>
      <c r="DF64" s="510"/>
      <c r="DG64" s="510"/>
      <c r="DH64" s="510"/>
      <c r="DI64" s="510"/>
      <c r="DJ64" s="510"/>
      <c r="DK64" s="510"/>
      <c r="DL64" s="510"/>
      <c r="DM64" s="510"/>
      <c r="DN64" s="510"/>
      <c r="DO64" s="510"/>
      <c r="DP64" s="510"/>
      <c r="DQ64" s="510"/>
      <c r="DR64" s="510"/>
      <c r="DS64" s="510"/>
      <c r="DT64" s="510"/>
      <c r="DU64" s="510"/>
      <c r="DV64" s="510"/>
      <c r="DW64" s="510"/>
      <c r="DX64" s="510"/>
      <c r="DZ64" s="501">
        <f t="shared" si="0"/>
        <v>0</v>
      </c>
      <c r="EA64" s="505">
        <f t="shared" si="1"/>
        <v>0</v>
      </c>
      <c r="EB64" s="506">
        <f t="shared" si="2"/>
        <v>0</v>
      </c>
      <c r="EC64" s="290">
        <f t="shared" si="3"/>
        <v>0</v>
      </c>
      <c r="ED64" s="291" t="str">
        <f t="shared" si="4"/>
        <v/>
      </c>
      <c r="EE64" s="231" t="s">
        <v>6252</v>
      </c>
    </row>
    <row r="65" spans="1:135" ht="15">
      <c r="A65" s="6"/>
      <c r="B65" s="5"/>
      <c r="C65" s="87" t="s">
        <v>146</v>
      </c>
      <c r="D65" s="623" t="str">
        <f>IF(CNGE_2024_M1_Secc1_Sub6!$D104="","",CNGE_2024_M1_Secc1_Sub6!$D104)</f>
        <v/>
      </c>
      <c r="E65" s="624"/>
      <c r="F65" s="624"/>
      <c r="G65" s="624"/>
      <c r="H65" s="510"/>
      <c r="I65" s="510"/>
      <c r="J65" s="510"/>
      <c r="K65" s="510"/>
      <c r="L65" s="510"/>
      <c r="M65" s="510"/>
      <c r="N65" s="510"/>
      <c r="O65" s="510"/>
      <c r="P65" s="510"/>
      <c r="Q65" s="510"/>
      <c r="R65" s="510"/>
      <c r="S65" s="510"/>
      <c r="T65" s="510"/>
      <c r="U65" s="510"/>
      <c r="V65" s="510"/>
      <c r="W65" s="510"/>
      <c r="X65" s="510"/>
      <c r="Y65" s="510"/>
      <c r="Z65" s="510"/>
      <c r="AA65" s="510"/>
      <c r="AB65" s="510"/>
      <c r="AC65" s="510"/>
      <c r="AD65" s="510"/>
      <c r="AE65" s="510"/>
      <c r="AF65" s="510"/>
      <c r="AG65" s="510"/>
      <c r="AH65" s="510"/>
      <c r="AI65" s="510"/>
      <c r="AJ65" s="510"/>
      <c r="AK65" s="510"/>
      <c r="AL65" s="510"/>
      <c r="AM65" s="510"/>
      <c r="AN65" s="510"/>
      <c r="AO65" s="510"/>
      <c r="AP65" s="510"/>
      <c r="AQ65" s="510"/>
      <c r="AR65" s="510"/>
      <c r="AS65" s="510"/>
      <c r="AT65" s="510"/>
      <c r="AU65" s="510"/>
      <c r="AV65" s="510"/>
      <c r="AW65" s="510"/>
      <c r="AX65" s="510"/>
      <c r="AY65" s="510"/>
      <c r="AZ65" s="510"/>
      <c r="BA65" s="510"/>
      <c r="BB65" s="510"/>
      <c r="BC65" s="510"/>
      <c r="BD65" s="510"/>
      <c r="BE65" s="510"/>
      <c r="BF65" s="510"/>
      <c r="BG65" s="510"/>
      <c r="BH65" s="510"/>
      <c r="BI65" s="510"/>
      <c r="BJ65" s="510"/>
      <c r="BK65" s="510"/>
      <c r="BL65" s="510"/>
      <c r="BM65" s="510"/>
      <c r="BN65" s="510"/>
      <c r="BO65" s="510"/>
      <c r="BP65" s="510"/>
      <c r="BQ65" s="510"/>
      <c r="BR65" s="510"/>
      <c r="BS65" s="510"/>
      <c r="BT65" s="510"/>
      <c r="BU65" s="510"/>
      <c r="BV65" s="510"/>
      <c r="BW65" s="510"/>
      <c r="BX65" s="510"/>
      <c r="BY65" s="510"/>
      <c r="BZ65" s="510"/>
      <c r="CA65" s="510"/>
      <c r="CB65" s="510"/>
      <c r="CC65" s="510"/>
      <c r="CD65" s="510"/>
      <c r="CE65" s="510"/>
      <c r="CF65" s="510"/>
      <c r="CG65" s="510"/>
      <c r="CH65" s="510"/>
      <c r="CI65" s="510"/>
      <c r="CJ65" s="510"/>
      <c r="CK65" s="510"/>
      <c r="CL65" s="510"/>
      <c r="CM65" s="510"/>
      <c r="CN65" s="510"/>
      <c r="CO65" s="510"/>
      <c r="CP65" s="510"/>
      <c r="CQ65" s="510"/>
      <c r="CR65" s="510"/>
      <c r="CS65" s="510"/>
      <c r="CT65" s="510"/>
      <c r="CU65" s="510"/>
      <c r="CV65" s="510"/>
      <c r="CW65" s="510"/>
      <c r="CX65" s="510"/>
      <c r="CY65" s="510"/>
      <c r="CZ65" s="510"/>
      <c r="DA65" s="510"/>
      <c r="DB65" s="510"/>
      <c r="DC65" s="510"/>
      <c r="DD65" s="510"/>
      <c r="DE65" s="510"/>
      <c r="DF65" s="510"/>
      <c r="DG65" s="510"/>
      <c r="DH65" s="510"/>
      <c r="DI65" s="510"/>
      <c r="DJ65" s="510"/>
      <c r="DK65" s="510"/>
      <c r="DL65" s="510"/>
      <c r="DM65" s="510"/>
      <c r="DN65" s="510"/>
      <c r="DO65" s="510"/>
      <c r="DP65" s="510"/>
      <c r="DQ65" s="510"/>
      <c r="DR65" s="510"/>
      <c r="DS65" s="510"/>
      <c r="DT65" s="510"/>
      <c r="DU65" s="510"/>
      <c r="DV65" s="510"/>
      <c r="DW65" s="510"/>
      <c r="DX65" s="510"/>
      <c r="DZ65" s="501">
        <f t="shared" si="0"/>
        <v>0</v>
      </c>
      <c r="EA65" s="505">
        <f t="shared" si="1"/>
        <v>0</v>
      </c>
      <c r="EB65" s="506">
        <f t="shared" si="2"/>
        <v>0</v>
      </c>
      <c r="EC65" s="290">
        <f t="shared" si="3"/>
        <v>0</v>
      </c>
      <c r="ED65" s="291" t="str">
        <f t="shared" si="4"/>
        <v/>
      </c>
      <c r="EE65" s="231" t="s">
        <v>6253</v>
      </c>
    </row>
    <row r="66" spans="1:135" ht="15">
      <c r="A66" s="6"/>
      <c r="B66" s="5"/>
      <c r="C66" s="87" t="s">
        <v>147</v>
      </c>
      <c r="D66" s="623" t="str">
        <f>IF(CNGE_2024_M1_Secc1_Sub6!$D105="","",CNGE_2024_M1_Secc1_Sub6!$D105)</f>
        <v/>
      </c>
      <c r="E66" s="624"/>
      <c r="F66" s="624"/>
      <c r="G66" s="624"/>
      <c r="H66" s="510"/>
      <c r="I66" s="510"/>
      <c r="J66" s="510"/>
      <c r="K66" s="510"/>
      <c r="L66" s="510"/>
      <c r="M66" s="510"/>
      <c r="N66" s="510"/>
      <c r="O66" s="510"/>
      <c r="P66" s="510"/>
      <c r="Q66" s="510"/>
      <c r="R66" s="510"/>
      <c r="S66" s="510"/>
      <c r="T66" s="510"/>
      <c r="U66" s="510"/>
      <c r="V66" s="510"/>
      <c r="W66" s="510"/>
      <c r="X66" s="510"/>
      <c r="Y66" s="510"/>
      <c r="Z66" s="510"/>
      <c r="AA66" s="510"/>
      <c r="AB66" s="510"/>
      <c r="AC66" s="510"/>
      <c r="AD66" s="510"/>
      <c r="AE66" s="510"/>
      <c r="AF66" s="510"/>
      <c r="AG66" s="510"/>
      <c r="AH66" s="510"/>
      <c r="AI66" s="510"/>
      <c r="AJ66" s="510"/>
      <c r="AK66" s="510"/>
      <c r="AL66" s="510"/>
      <c r="AM66" s="510"/>
      <c r="AN66" s="510"/>
      <c r="AO66" s="510"/>
      <c r="AP66" s="510"/>
      <c r="AQ66" s="510"/>
      <c r="AR66" s="510"/>
      <c r="AS66" s="510"/>
      <c r="AT66" s="510"/>
      <c r="AU66" s="510"/>
      <c r="AV66" s="510"/>
      <c r="AW66" s="510"/>
      <c r="AX66" s="510"/>
      <c r="AY66" s="510"/>
      <c r="AZ66" s="510"/>
      <c r="BA66" s="510"/>
      <c r="BB66" s="510"/>
      <c r="BC66" s="510"/>
      <c r="BD66" s="510"/>
      <c r="BE66" s="510"/>
      <c r="BF66" s="510"/>
      <c r="BG66" s="510"/>
      <c r="BH66" s="510"/>
      <c r="BI66" s="510"/>
      <c r="BJ66" s="510"/>
      <c r="BK66" s="510"/>
      <c r="BL66" s="510"/>
      <c r="BM66" s="510"/>
      <c r="BN66" s="510"/>
      <c r="BO66" s="510"/>
      <c r="BP66" s="510"/>
      <c r="BQ66" s="510"/>
      <c r="BR66" s="510"/>
      <c r="BS66" s="510"/>
      <c r="BT66" s="510"/>
      <c r="BU66" s="510"/>
      <c r="BV66" s="510"/>
      <c r="BW66" s="510"/>
      <c r="BX66" s="510"/>
      <c r="BY66" s="510"/>
      <c r="BZ66" s="510"/>
      <c r="CA66" s="510"/>
      <c r="CB66" s="510"/>
      <c r="CC66" s="510"/>
      <c r="CD66" s="510"/>
      <c r="CE66" s="510"/>
      <c r="CF66" s="510"/>
      <c r="CG66" s="510"/>
      <c r="CH66" s="510"/>
      <c r="CI66" s="510"/>
      <c r="CJ66" s="510"/>
      <c r="CK66" s="510"/>
      <c r="CL66" s="510"/>
      <c r="CM66" s="510"/>
      <c r="CN66" s="510"/>
      <c r="CO66" s="510"/>
      <c r="CP66" s="510"/>
      <c r="CQ66" s="510"/>
      <c r="CR66" s="510"/>
      <c r="CS66" s="510"/>
      <c r="CT66" s="510"/>
      <c r="CU66" s="510"/>
      <c r="CV66" s="510"/>
      <c r="CW66" s="510"/>
      <c r="CX66" s="510"/>
      <c r="CY66" s="510"/>
      <c r="CZ66" s="510"/>
      <c r="DA66" s="510"/>
      <c r="DB66" s="510"/>
      <c r="DC66" s="510"/>
      <c r="DD66" s="510"/>
      <c r="DE66" s="510"/>
      <c r="DF66" s="510"/>
      <c r="DG66" s="510"/>
      <c r="DH66" s="510"/>
      <c r="DI66" s="510"/>
      <c r="DJ66" s="510"/>
      <c r="DK66" s="510"/>
      <c r="DL66" s="510"/>
      <c r="DM66" s="510"/>
      <c r="DN66" s="510"/>
      <c r="DO66" s="510"/>
      <c r="DP66" s="510"/>
      <c r="DQ66" s="510"/>
      <c r="DR66" s="510"/>
      <c r="DS66" s="510"/>
      <c r="DT66" s="510"/>
      <c r="DU66" s="510"/>
      <c r="DV66" s="510"/>
      <c r="DW66" s="510"/>
      <c r="DX66" s="510"/>
      <c r="DZ66" s="501">
        <f t="shared" si="0"/>
        <v>0</v>
      </c>
      <c r="EA66" s="505">
        <f t="shared" si="1"/>
        <v>0</v>
      </c>
      <c r="EB66" s="506">
        <f t="shared" si="2"/>
        <v>0</v>
      </c>
      <c r="EC66" s="290">
        <f t="shared" si="3"/>
        <v>0</v>
      </c>
      <c r="ED66" s="291" t="str">
        <f t="shared" si="4"/>
        <v/>
      </c>
      <c r="EE66" s="231" t="s">
        <v>6254</v>
      </c>
    </row>
    <row r="67" spans="1:135" ht="15">
      <c r="A67" s="6"/>
      <c r="B67" s="5"/>
      <c r="C67" s="87" t="s">
        <v>148</v>
      </c>
      <c r="D67" s="623" t="str">
        <f>IF(CNGE_2024_M1_Secc1_Sub6!$D106="","",CNGE_2024_M1_Secc1_Sub6!$D106)</f>
        <v/>
      </c>
      <c r="E67" s="624"/>
      <c r="F67" s="624"/>
      <c r="G67" s="624"/>
      <c r="H67" s="510"/>
      <c r="I67" s="510"/>
      <c r="J67" s="510"/>
      <c r="K67" s="510"/>
      <c r="L67" s="510"/>
      <c r="M67" s="510"/>
      <c r="N67" s="510"/>
      <c r="O67" s="510"/>
      <c r="P67" s="510"/>
      <c r="Q67" s="510"/>
      <c r="R67" s="510"/>
      <c r="S67" s="510"/>
      <c r="T67" s="510"/>
      <c r="U67" s="510"/>
      <c r="V67" s="510"/>
      <c r="W67" s="510"/>
      <c r="X67" s="510"/>
      <c r="Y67" s="510"/>
      <c r="Z67" s="510"/>
      <c r="AA67" s="510"/>
      <c r="AB67" s="510"/>
      <c r="AC67" s="510"/>
      <c r="AD67" s="510"/>
      <c r="AE67" s="510"/>
      <c r="AF67" s="510"/>
      <c r="AG67" s="510"/>
      <c r="AH67" s="510"/>
      <c r="AI67" s="510"/>
      <c r="AJ67" s="510"/>
      <c r="AK67" s="510"/>
      <c r="AL67" s="510"/>
      <c r="AM67" s="510"/>
      <c r="AN67" s="510"/>
      <c r="AO67" s="510"/>
      <c r="AP67" s="510"/>
      <c r="AQ67" s="510"/>
      <c r="AR67" s="510"/>
      <c r="AS67" s="510"/>
      <c r="AT67" s="510"/>
      <c r="AU67" s="510"/>
      <c r="AV67" s="510"/>
      <c r="AW67" s="510"/>
      <c r="AX67" s="510"/>
      <c r="AY67" s="510"/>
      <c r="AZ67" s="510"/>
      <c r="BA67" s="510"/>
      <c r="BB67" s="510"/>
      <c r="BC67" s="510"/>
      <c r="BD67" s="510"/>
      <c r="BE67" s="510"/>
      <c r="BF67" s="510"/>
      <c r="BG67" s="510"/>
      <c r="BH67" s="510"/>
      <c r="BI67" s="510"/>
      <c r="BJ67" s="510"/>
      <c r="BK67" s="510"/>
      <c r="BL67" s="510"/>
      <c r="BM67" s="510"/>
      <c r="BN67" s="510"/>
      <c r="BO67" s="510"/>
      <c r="BP67" s="510"/>
      <c r="BQ67" s="510"/>
      <c r="BR67" s="510"/>
      <c r="BS67" s="510"/>
      <c r="BT67" s="510"/>
      <c r="BU67" s="510"/>
      <c r="BV67" s="510"/>
      <c r="BW67" s="510"/>
      <c r="BX67" s="510"/>
      <c r="BY67" s="510"/>
      <c r="BZ67" s="510"/>
      <c r="CA67" s="510"/>
      <c r="CB67" s="510"/>
      <c r="CC67" s="510"/>
      <c r="CD67" s="510"/>
      <c r="CE67" s="510"/>
      <c r="CF67" s="510"/>
      <c r="CG67" s="510"/>
      <c r="CH67" s="510"/>
      <c r="CI67" s="510"/>
      <c r="CJ67" s="510"/>
      <c r="CK67" s="510"/>
      <c r="CL67" s="510"/>
      <c r="CM67" s="510"/>
      <c r="CN67" s="510"/>
      <c r="CO67" s="510"/>
      <c r="CP67" s="510"/>
      <c r="CQ67" s="510"/>
      <c r="CR67" s="510"/>
      <c r="CS67" s="510"/>
      <c r="CT67" s="510"/>
      <c r="CU67" s="510"/>
      <c r="CV67" s="510"/>
      <c r="CW67" s="510"/>
      <c r="CX67" s="510"/>
      <c r="CY67" s="510"/>
      <c r="CZ67" s="510"/>
      <c r="DA67" s="510"/>
      <c r="DB67" s="510"/>
      <c r="DC67" s="510"/>
      <c r="DD67" s="510"/>
      <c r="DE67" s="510"/>
      <c r="DF67" s="510"/>
      <c r="DG67" s="510"/>
      <c r="DH67" s="510"/>
      <c r="DI67" s="510"/>
      <c r="DJ67" s="510"/>
      <c r="DK67" s="510"/>
      <c r="DL67" s="510"/>
      <c r="DM67" s="510"/>
      <c r="DN67" s="510"/>
      <c r="DO67" s="510"/>
      <c r="DP67" s="510"/>
      <c r="DQ67" s="510"/>
      <c r="DR67" s="510"/>
      <c r="DS67" s="510"/>
      <c r="DT67" s="510"/>
      <c r="DU67" s="510"/>
      <c r="DV67" s="510"/>
      <c r="DW67" s="510"/>
      <c r="DX67" s="510"/>
      <c r="DZ67" s="501">
        <f t="shared" si="0"/>
        <v>0</v>
      </c>
      <c r="EA67" s="505">
        <f t="shared" si="1"/>
        <v>0</v>
      </c>
      <c r="EB67" s="506">
        <f t="shared" si="2"/>
        <v>0</v>
      </c>
      <c r="EC67" s="290">
        <f t="shared" si="3"/>
        <v>0</v>
      </c>
      <c r="ED67" s="291" t="str">
        <f t="shared" si="4"/>
        <v/>
      </c>
      <c r="EE67" s="231" t="s">
        <v>6255</v>
      </c>
    </row>
    <row r="68" spans="1:135" ht="15">
      <c r="A68" s="6"/>
      <c r="B68" s="5"/>
      <c r="C68" s="87" t="s">
        <v>149</v>
      </c>
      <c r="D68" s="623" t="str">
        <f>IF(CNGE_2024_M1_Secc1_Sub6!$D107="","",CNGE_2024_M1_Secc1_Sub6!$D107)</f>
        <v/>
      </c>
      <c r="E68" s="624"/>
      <c r="F68" s="624"/>
      <c r="G68" s="624"/>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c r="AJ68" s="510"/>
      <c r="AK68" s="510"/>
      <c r="AL68" s="510"/>
      <c r="AM68" s="510"/>
      <c r="AN68" s="510"/>
      <c r="AO68" s="510"/>
      <c r="AP68" s="510"/>
      <c r="AQ68" s="510"/>
      <c r="AR68" s="510"/>
      <c r="AS68" s="510"/>
      <c r="AT68" s="510"/>
      <c r="AU68" s="510"/>
      <c r="AV68" s="510"/>
      <c r="AW68" s="510"/>
      <c r="AX68" s="510"/>
      <c r="AY68" s="510"/>
      <c r="AZ68" s="510"/>
      <c r="BA68" s="510"/>
      <c r="BB68" s="510"/>
      <c r="BC68" s="510"/>
      <c r="BD68" s="510"/>
      <c r="BE68" s="510"/>
      <c r="BF68" s="510"/>
      <c r="BG68" s="510"/>
      <c r="BH68" s="510"/>
      <c r="BI68" s="510"/>
      <c r="BJ68" s="510"/>
      <c r="BK68" s="510"/>
      <c r="BL68" s="510"/>
      <c r="BM68" s="510"/>
      <c r="BN68" s="510"/>
      <c r="BO68" s="510"/>
      <c r="BP68" s="510"/>
      <c r="BQ68" s="510"/>
      <c r="BR68" s="510"/>
      <c r="BS68" s="510"/>
      <c r="BT68" s="510"/>
      <c r="BU68" s="510"/>
      <c r="BV68" s="510"/>
      <c r="BW68" s="510"/>
      <c r="BX68" s="510"/>
      <c r="BY68" s="510"/>
      <c r="BZ68" s="510"/>
      <c r="CA68" s="510"/>
      <c r="CB68" s="510"/>
      <c r="CC68" s="510"/>
      <c r="CD68" s="510"/>
      <c r="CE68" s="510"/>
      <c r="CF68" s="510"/>
      <c r="CG68" s="510"/>
      <c r="CH68" s="510"/>
      <c r="CI68" s="510"/>
      <c r="CJ68" s="510"/>
      <c r="CK68" s="510"/>
      <c r="CL68" s="510"/>
      <c r="CM68" s="510"/>
      <c r="CN68" s="510"/>
      <c r="CO68" s="510"/>
      <c r="CP68" s="510"/>
      <c r="CQ68" s="510"/>
      <c r="CR68" s="510"/>
      <c r="CS68" s="510"/>
      <c r="CT68" s="510"/>
      <c r="CU68" s="510"/>
      <c r="CV68" s="510"/>
      <c r="CW68" s="510"/>
      <c r="CX68" s="510"/>
      <c r="CY68" s="510"/>
      <c r="CZ68" s="510"/>
      <c r="DA68" s="510"/>
      <c r="DB68" s="510"/>
      <c r="DC68" s="510"/>
      <c r="DD68" s="510"/>
      <c r="DE68" s="510"/>
      <c r="DF68" s="510"/>
      <c r="DG68" s="510"/>
      <c r="DH68" s="510"/>
      <c r="DI68" s="510"/>
      <c r="DJ68" s="510"/>
      <c r="DK68" s="510"/>
      <c r="DL68" s="510"/>
      <c r="DM68" s="510"/>
      <c r="DN68" s="510"/>
      <c r="DO68" s="510"/>
      <c r="DP68" s="510"/>
      <c r="DQ68" s="510"/>
      <c r="DR68" s="510"/>
      <c r="DS68" s="510"/>
      <c r="DT68" s="510"/>
      <c r="DU68" s="510"/>
      <c r="DV68" s="510"/>
      <c r="DW68" s="510"/>
      <c r="DX68" s="510"/>
      <c r="DZ68" s="501">
        <f t="shared" si="0"/>
        <v>0</v>
      </c>
      <c r="EA68" s="505">
        <f t="shared" si="1"/>
        <v>0</v>
      </c>
      <c r="EB68" s="506">
        <f t="shared" si="2"/>
        <v>0</v>
      </c>
      <c r="EC68" s="290">
        <f t="shared" si="3"/>
        <v>0</v>
      </c>
      <c r="ED68" s="291" t="str">
        <f t="shared" si="4"/>
        <v/>
      </c>
      <c r="EE68" s="231" t="s">
        <v>6256</v>
      </c>
    </row>
    <row r="69" spans="1:135" ht="15">
      <c r="A69" s="6"/>
      <c r="B69" s="5"/>
      <c r="C69" s="87" t="s">
        <v>150</v>
      </c>
      <c r="D69" s="623" t="str">
        <f>IF(CNGE_2024_M1_Secc1_Sub6!$D108="","",CNGE_2024_M1_Secc1_Sub6!$D108)</f>
        <v/>
      </c>
      <c r="E69" s="624"/>
      <c r="F69" s="624"/>
      <c r="G69" s="624"/>
      <c r="H69" s="510"/>
      <c r="I69" s="510"/>
      <c r="J69" s="510"/>
      <c r="K69" s="510"/>
      <c r="L69" s="510"/>
      <c r="M69" s="510"/>
      <c r="N69" s="510"/>
      <c r="O69" s="510"/>
      <c r="P69" s="510"/>
      <c r="Q69" s="510"/>
      <c r="R69" s="510"/>
      <c r="S69" s="510"/>
      <c r="T69" s="510"/>
      <c r="U69" s="510"/>
      <c r="V69" s="510"/>
      <c r="W69" s="510"/>
      <c r="X69" s="510"/>
      <c r="Y69" s="510"/>
      <c r="Z69" s="510"/>
      <c r="AA69" s="510"/>
      <c r="AB69" s="510"/>
      <c r="AC69" s="510"/>
      <c r="AD69" s="510"/>
      <c r="AE69" s="510"/>
      <c r="AF69" s="510"/>
      <c r="AG69" s="510"/>
      <c r="AH69" s="510"/>
      <c r="AI69" s="510"/>
      <c r="AJ69" s="510"/>
      <c r="AK69" s="510"/>
      <c r="AL69" s="510"/>
      <c r="AM69" s="510"/>
      <c r="AN69" s="510"/>
      <c r="AO69" s="510"/>
      <c r="AP69" s="510"/>
      <c r="AQ69" s="510"/>
      <c r="AR69" s="510"/>
      <c r="AS69" s="510"/>
      <c r="AT69" s="510"/>
      <c r="AU69" s="510"/>
      <c r="AV69" s="510"/>
      <c r="AW69" s="510"/>
      <c r="AX69" s="510"/>
      <c r="AY69" s="510"/>
      <c r="AZ69" s="510"/>
      <c r="BA69" s="510"/>
      <c r="BB69" s="510"/>
      <c r="BC69" s="510"/>
      <c r="BD69" s="510"/>
      <c r="BE69" s="510"/>
      <c r="BF69" s="510"/>
      <c r="BG69" s="510"/>
      <c r="BH69" s="510"/>
      <c r="BI69" s="510"/>
      <c r="BJ69" s="510"/>
      <c r="BK69" s="510"/>
      <c r="BL69" s="510"/>
      <c r="BM69" s="510"/>
      <c r="BN69" s="510"/>
      <c r="BO69" s="510"/>
      <c r="BP69" s="510"/>
      <c r="BQ69" s="510"/>
      <c r="BR69" s="510"/>
      <c r="BS69" s="510"/>
      <c r="BT69" s="510"/>
      <c r="BU69" s="510"/>
      <c r="BV69" s="510"/>
      <c r="BW69" s="510"/>
      <c r="BX69" s="510"/>
      <c r="BY69" s="510"/>
      <c r="BZ69" s="510"/>
      <c r="CA69" s="510"/>
      <c r="CB69" s="510"/>
      <c r="CC69" s="510"/>
      <c r="CD69" s="510"/>
      <c r="CE69" s="510"/>
      <c r="CF69" s="510"/>
      <c r="CG69" s="510"/>
      <c r="CH69" s="510"/>
      <c r="CI69" s="510"/>
      <c r="CJ69" s="510"/>
      <c r="CK69" s="510"/>
      <c r="CL69" s="510"/>
      <c r="CM69" s="510"/>
      <c r="CN69" s="510"/>
      <c r="CO69" s="510"/>
      <c r="CP69" s="510"/>
      <c r="CQ69" s="510"/>
      <c r="CR69" s="510"/>
      <c r="CS69" s="510"/>
      <c r="CT69" s="510"/>
      <c r="CU69" s="510"/>
      <c r="CV69" s="510"/>
      <c r="CW69" s="510"/>
      <c r="CX69" s="510"/>
      <c r="CY69" s="510"/>
      <c r="CZ69" s="510"/>
      <c r="DA69" s="510"/>
      <c r="DB69" s="510"/>
      <c r="DC69" s="510"/>
      <c r="DD69" s="510"/>
      <c r="DE69" s="510"/>
      <c r="DF69" s="510"/>
      <c r="DG69" s="510"/>
      <c r="DH69" s="510"/>
      <c r="DI69" s="510"/>
      <c r="DJ69" s="510"/>
      <c r="DK69" s="510"/>
      <c r="DL69" s="510"/>
      <c r="DM69" s="510"/>
      <c r="DN69" s="510"/>
      <c r="DO69" s="510"/>
      <c r="DP69" s="510"/>
      <c r="DQ69" s="510"/>
      <c r="DR69" s="510"/>
      <c r="DS69" s="510"/>
      <c r="DT69" s="510"/>
      <c r="DU69" s="510"/>
      <c r="DV69" s="510"/>
      <c r="DW69" s="510"/>
      <c r="DX69" s="510"/>
      <c r="DZ69" s="501">
        <f t="shared" si="0"/>
        <v>0</v>
      </c>
      <c r="EA69" s="505">
        <f t="shared" si="1"/>
        <v>0</v>
      </c>
      <c r="EB69" s="506">
        <f t="shared" si="2"/>
        <v>0</v>
      </c>
      <c r="EC69" s="290">
        <f t="shared" si="3"/>
        <v>0</v>
      </c>
      <c r="ED69" s="291" t="str">
        <f t="shared" si="4"/>
        <v/>
      </c>
      <c r="EE69" s="231" t="s">
        <v>6257</v>
      </c>
    </row>
    <row r="70" spans="1:135" ht="15">
      <c r="A70" s="6"/>
      <c r="B70" s="5"/>
      <c r="C70" s="87" t="s">
        <v>151</v>
      </c>
      <c r="D70" s="623" t="str">
        <f>IF(CNGE_2024_M1_Secc1_Sub6!$D109="","",CNGE_2024_M1_Secc1_Sub6!$D109)</f>
        <v/>
      </c>
      <c r="E70" s="624"/>
      <c r="F70" s="624"/>
      <c r="G70" s="624"/>
      <c r="H70" s="510"/>
      <c r="I70" s="510"/>
      <c r="J70" s="510"/>
      <c r="K70" s="510"/>
      <c r="L70" s="510"/>
      <c r="M70" s="510"/>
      <c r="N70" s="510"/>
      <c r="O70" s="510"/>
      <c r="P70" s="510"/>
      <c r="Q70" s="510"/>
      <c r="R70" s="510"/>
      <c r="S70" s="510"/>
      <c r="T70" s="510"/>
      <c r="U70" s="510"/>
      <c r="V70" s="510"/>
      <c r="W70" s="510"/>
      <c r="X70" s="510"/>
      <c r="Y70" s="510"/>
      <c r="Z70" s="510"/>
      <c r="AA70" s="510"/>
      <c r="AB70" s="510"/>
      <c r="AC70" s="510"/>
      <c r="AD70" s="510"/>
      <c r="AE70" s="510"/>
      <c r="AF70" s="510"/>
      <c r="AG70" s="510"/>
      <c r="AH70" s="510"/>
      <c r="AI70" s="510"/>
      <c r="AJ70" s="510"/>
      <c r="AK70" s="510"/>
      <c r="AL70" s="510"/>
      <c r="AM70" s="510"/>
      <c r="AN70" s="510"/>
      <c r="AO70" s="510"/>
      <c r="AP70" s="510"/>
      <c r="AQ70" s="510"/>
      <c r="AR70" s="510"/>
      <c r="AS70" s="510"/>
      <c r="AT70" s="510"/>
      <c r="AU70" s="510"/>
      <c r="AV70" s="510"/>
      <c r="AW70" s="510"/>
      <c r="AX70" s="510"/>
      <c r="AY70" s="510"/>
      <c r="AZ70" s="510"/>
      <c r="BA70" s="510"/>
      <c r="BB70" s="510"/>
      <c r="BC70" s="510"/>
      <c r="BD70" s="510"/>
      <c r="BE70" s="510"/>
      <c r="BF70" s="510"/>
      <c r="BG70" s="510"/>
      <c r="BH70" s="510"/>
      <c r="BI70" s="510"/>
      <c r="BJ70" s="510"/>
      <c r="BK70" s="510"/>
      <c r="BL70" s="510"/>
      <c r="BM70" s="510"/>
      <c r="BN70" s="510"/>
      <c r="BO70" s="510"/>
      <c r="BP70" s="510"/>
      <c r="BQ70" s="510"/>
      <c r="BR70" s="510"/>
      <c r="BS70" s="510"/>
      <c r="BT70" s="510"/>
      <c r="BU70" s="510"/>
      <c r="BV70" s="510"/>
      <c r="BW70" s="510"/>
      <c r="BX70" s="510"/>
      <c r="BY70" s="510"/>
      <c r="BZ70" s="510"/>
      <c r="CA70" s="510"/>
      <c r="CB70" s="510"/>
      <c r="CC70" s="510"/>
      <c r="CD70" s="510"/>
      <c r="CE70" s="510"/>
      <c r="CF70" s="510"/>
      <c r="CG70" s="510"/>
      <c r="CH70" s="510"/>
      <c r="CI70" s="510"/>
      <c r="CJ70" s="510"/>
      <c r="CK70" s="510"/>
      <c r="CL70" s="510"/>
      <c r="CM70" s="510"/>
      <c r="CN70" s="510"/>
      <c r="CO70" s="510"/>
      <c r="CP70" s="510"/>
      <c r="CQ70" s="510"/>
      <c r="CR70" s="510"/>
      <c r="CS70" s="510"/>
      <c r="CT70" s="510"/>
      <c r="CU70" s="510"/>
      <c r="CV70" s="510"/>
      <c r="CW70" s="510"/>
      <c r="CX70" s="510"/>
      <c r="CY70" s="510"/>
      <c r="CZ70" s="510"/>
      <c r="DA70" s="510"/>
      <c r="DB70" s="510"/>
      <c r="DC70" s="510"/>
      <c r="DD70" s="510"/>
      <c r="DE70" s="510"/>
      <c r="DF70" s="510"/>
      <c r="DG70" s="510"/>
      <c r="DH70" s="510"/>
      <c r="DI70" s="510"/>
      <c r="DJ70" s="510"/>
      <c r="DK70" s="510"/>
      <c r="DL70" s="510"/>
      <c r="DM70" s="510"/>
      <c r="DN70" s="510"/>
      <c r="DO70" s="510"/>
      <c r="DP70" s="510"/>
      <c r="DQ70" s="510"/>
      <c r="DR70" s="510"/>
      <c r="DS70" s="510"/>
      <c r="DT70" s="510"/>
      <c r="DU70" s="510"/>
      <c r="DV70" s="510"/>
      <c r="DW70" s="510"/>
      <c r="DX70" s="510"/>
      <c r="DZ70" s="501">
        <f t="shared" si="0"/>
        <v>0</v>
      </c>
      <c r="EA70" s="505">
        <f t="shared" si="1"/>
        <v>0</v>
      </c>
      <c r="EB70" s="506">
        <f t="shared" si="2"/>
        <v>0</v>
      </c>
      <c r="EC70" s="290">
        <f t="shared" si="3"/>
        <v>0</v>
      </c>
      <c r="ED70" s="291" t="str">
        <f t="shared" si="4"/>
        <v/>
      </c>
      <c r="EE70" s="231" t="s">
        <v>6258</v>
      </c>
    </row>
    <row r="71" spans="1:135" ht="15">
      <c r="A71" s="6"/>
      <c r="B71" s="5"/>
      <c r="C71" s="87" t="s">
        <v>152</v>
      </c>
      <c r="D71" s="623" t="str">
        <f>IF(CNGE_2024_M1_Secc1_Sub6!$D110="","",CNGE_2024_M1_Secc1_Sub6!$D110)</f>
        <v/>
      </c>
      <c r="E71" s="624"/>
      <c r="F71" s="624"/>
      <c r="G71" s="624"/>
      <c r="H71" s="510"/>
      <c r="I71" s="510"/>
      <c r="J71" s="510"/>
      <c r="K71" s="510"/>
      <c r="L71" s="510"/>
      <c r="M71" s="510"/>
      <c r="N71" s="510"/>
      <c r="O71" s="510"/>
      <c r="P71" s="510"/>
      <c r="Q71" s="510"/>
      <c r="R71" s="510"/>
      <c r="S71" s="510"/>
      <c r="T71" s="510"/>
      <c r="U71" s="510"/>
      <c r="V71" s="510"/>
      <c r="W71" s="510"/>
      <c r="X71" s="510"/>
      <c r="Y71" s="510"/>
      <c r="Z71" s="510"/>
      <c r="AA71" s="510"/>
      <c r="AB71" s="510"/>
      <c r="AC71" s="510"/>
      <c r="AD71" s="510"/>
      <c r="AE71" s="510"/>
      <c r="AF71" s="510"/>
      <c r="AG71" s="510"/>
      <c r="AH71" s="510"/>
      <c r="AI71" s="510"/>
      <c r="AJ71" s="510"/>
      <c r="AK71" s="510"/>
      <c r="AL71" s="510"/>
      <c r="AM71" s="510"/>
      <c r="AN71" s="510"/>
      <c r="AO71" s="510"/>
      <c r="AP71" s="510"/>
      <c r="AQ71" s="510"/>
      <c r="AR71" s="510"/>
      <c r="AS71" s="510"/>
      <c r="AT71" s="510"/>
      <c r="AU71" s="510"/>
      <c r="AV71" s="510"/>
      <c r="AW71" s="510"/>
      <c r="AX71" s="510"/>
      <c r="AY71" s="510"/>
      <c r="AZ71" s="510"/>
      <c r="BA71" s="510"/>
      <c r="BB71" s="510"/>
      <c r="BC71" s="510"/>
      <c r="BD71" s="510"/>
      <c r="BE71" s="510"/>
      <c r="BF71" s="510"/>
      <c r="BG71" s="510"/>
      <c r="BH71" s="510"/>
      <c r="BI71" s="510"/>
      <c r="BJ71" s="510"/>
      <c r="BK71" s="510"/>
      <c r="BL71" s="510"/>
      <c r="BM71" s="510"/>
      <c r="BN71" s="510"/>
      <c r="BO71" s="510"/>
      <c r="BP71" s="510"/>
      <c r="BQ71" s="510"/>
      <c r="BR71" s="510"/>
      <c r="BS71" s="510"/>
      <c r="BT71" s="510"/>
      <c r="BU71" s="510"/>
      <c r="BV71" s="510"/>
      <c r="BW71" s="510"/>
      <c r="BX71" s="510"/>
      <c r="BY71" s="510"/>
      <c r="BZ71" s="510"/>
      <c r="CA71" s="510"/>
      <c r="CB71" s="510"/>
      <c r="CC71" s="510"/>
      <c r="CD71" s="510"/>
      <c r="CE71" s="510"/>
      <c r="CF71" s="510"/>
      <c r="CG71" s="510"/>
      <c r="CH71" s="510"/>
      <c r="CI71" s="510"/>
      <c r="CJ71" s="510"/>
      <c r="CK71" s="510"/>
      <c r="CL71" s="510"/>
      <c r="CM71" s="510"/>
      <c r="CN71" s="510"/>
      <c r="CO71" s="510"/>
      <c r="CP71" s="510"/>
      <c r="CQ71" s="510"/>
      <c r="CR71" s="510"/>
      <c r="CS71" s="510"/>
      <c r="CT71" s="510"/>
      <c r="CU71" s="510"/>
      <c r="CV71" s="510"/>
      <c r="CW71" s="510"/>
      <c r="CX71" s="510"/>
      <c r="CY71" s="510"/>
      <c r="CZ71" s="510"/>
      <c r="DA71" s="510"/>
      <c r="DB71" s="510"/>
      <c r="DC71" s="510"/>
      <c r="DD71" s="510"/>
      <c r="DE71" s="510"/>
      <c r="DF71" s="510"/>
      <c r="DG71" s="510"/>
      <c r="DH71" s="510"/>
      <c r="DI71" s="510"/>
      <c r="DJ71" s="510"/>
      <c r="DK71" s="510"/>
      <c r="DL71" s="510"/>
      <c r="DM71" s="510"/>
      <c r="DN71" s="510"/>
      <c r="DO71" s="510"/>
      <c r="DP71" s="510"/>
      <c r="DQ71" s="510"/>
      <c r="DR71" s="510"/>
      <c r="DS71" s="510"/>
      <c r="DT71" s="510"/>
      <c r="DU71" s="510"/>
      <c r="DV71" s="510"/>
      <c r="DW71" s="510"/>
      <c r="DX71" s="510"/>
      <c r="DZ71" s="501">
        <f t="shared" si="0"/>
        <v>0</v>
      </c>
      <c r="EA71" s="505">
        <f t="shared" si="1"/>
        <v>0</v>
      </c>
      <c r="EB71" s="506">
        <f t="shared" si="2"/>
        <v>0</v>
      </c>
      <c r="EC71" s="290">
        <f t="shared" si="3"/>
        <v>0</v>
      </c>
      <c r="ED71" s="291" t="str">
        <f t="shared" si="4"/>
        <v/>
      </c>
      <c r="EE71" s="231" t="s">
        <v>6259</v>
      </c>
    </row>
    <row r="72" spans="1:135" ht="15">
      <c r="A72" s="6"/>
      <c r="B72" s="5"/>
      <c r="C72" s="87" t="s">
        <v>153</v>
      </c>
      <c r="D72" s="623" t="str">
        <f>IF(CNGE_2024_M1_Secc1_Sub6!$D111="","",CNGE_2024_M1_Secc1_Sub6!$D111)</f>
        <v/>
      </c>
      <c r="E72" s="624"/>
      <c r="F72" s="624"/>
      <c r="G72" s="624"/>
      <c r="H72" s="510"/>
      <c r="I72" s="510"/>
      <c r="J72" s="510"/>
      <c r="K72" s="510"/>
      <c r="L72" s="510"/>
      <c r="M72" s="510"/>
      <c r="N72" s="510"/>
      <c r="O72" s="510"/>
      <c r="P72" s="510"/>
      <c r="Q72" s="510"/>
      <c r="R72" s="510"/>
      <c r="S72" s="510"/>
      <c r="T72" s="510"/>
      <c r="U72" s="510"/>
      <c r="V72" s="510"/>
      <c r="W72" s="510"/>
      <c r="X72" s="510"/>
      <c r="Y72" s="510"/>
      <c r="Z72" s="510"/>
      <c r="AA72" s="510"/>
      <c r="AB72" s="510"/>
      <c r="AC72" s="510"/>
      <c r="AD72" s="510"/>
      <c r="AE72" s="510"/>
      <c r="AF72" s="510"/>
      <c r="AG72" s="510"/>
      <c r="AH72" s="510"/>
      <c r="AI72" s="510"/>
      <c r="AJ72" s="510"/>
      <c r="AK72" s="510"/>
      <c r="AL72" s="510"/>
      <c r="AM72" s="510"/>
      <c r="AN72" s="510"/>
      <c r="AO72" s="510"/>
      <c r="AP72" s="510"/>
      <c r="AQ72" s="510"/>
      <c r="AR72" s="510"/>
      <c r="AS72" s="510"/>
      <c r="AT72" s="510"/>
      <c r="AU72" s="510"/>
      <c r="AV72" s="510"/>
      <c r="AW72" s="510"/>
      <c r="AX72" s="510"/>
      <c r="AY72" s="510"/>
      <c r="AZ72" s="510"/>
      <c r="BA72" s="510"/>
      <c r="BB72" s="510"/>
      <c r="BC72" s="510"/>
      <c r="BD72" s="510"/>
      <c r="BE72" s="510"/>
      <c r="BF72" s="510"/>
      <c r="BG72" s="510"/>
      <c r="BH72" s="510"/>
      <c r="BI72" s="510"/>
      <c r="BJ72" s="510"/>
      <c r="BK72" s="510"/>
      <c r="BL72" s="510"/>
      <c r="BM72" s="510"/>
      <c r="BN72" s="510"/>
      <c r="BO72" s="510"/>
      <c r="BP72" s="510"/>
      <c r="BQ72" s="510"/>
      <c r="BR72" s="510"/>
      <c r="BS72" s="510"/>
      <c r="BT72" s="510"/>
      <c r="BU72" s="510"/>
      <c r="BV72" s="510"/>
      <c r="BW72" s="510"/>
      <c r="BX72" s="510"/>
      <c r="BY72" s="510"/>
      <c r="BZ72" s="510"/>
      <c r="CA72" s="510"/>
      <c r="CB72" s="510"/>
      <c r="CC72" s="510"/>
      <c r="CD72" s="510"/>
      <c r="CE72" s="510"/>
      <c r="CF72" s="510"/>
      <c r="CG72" s="510"/>
      <c r="CH72" s="510"/>
      <c r="CI72" s="510"/>
      <c r="CJ72" s="510"/>
      <c r="CK72" s="510"/>
      <c r="CL72" s="510"/>
      <c r="CM72" s="510"/>
      <c r="CN72" s="510"/>
      <c r="CO72" s="510"/>
      <c r="CP72" s="510"/>
      <c r="CQ72" s="510"/>
      <c r="CR72" s="510"/>
      <c r="CS72" s="510"/>
      <c r="CT72" s="510"/>
      <c r="CU72" s="510"/>
      <c r="CV72" s="510"/>
      <c r="CW72" s="510"/>
      <c r="CX72" s="510"/>
      <c r="CY72" s="510"/>
      <c r="CZ72" s="510"/>
      <c r="DA72" s="510"/>
      <c r="DB72" s="510"/>
      <c r="DC72" s="510"/>
      <c r="DD72" s="510"/>
      <c r="DE72" s="510"/>
      <c r="DF72" s="510"/>
      <c r="DG72" s="510"/>
      <c r="DH72" s="510"/>
      <c r="DI72" s="510"/>
      <c r="DJ72" s="510"/>
      <c r="DK72" s="510"/>
      <c r="DL72" s="510"/>
      <c r="DM72" s="510"/>
      <c r="DN72" s="510"/>
      <c r="DO72" s="510"/>
      <c r="DP72" s="510"/>
      <c r="DQ72" s="510"/>
      <c r="DR72" s="510"/>
      <c r="DS72" s="510"/>
      <c r="DT72" s="510"/>
      <c r="DU72" s="510"/>
      <c r="DV72" s="510"/>
      <c r="DW72" s="510"/>
      <c r="DX72" s="510"/>
      <c r="DZ72" s="501">
        <f t="shared" si="0"/>
        <v>0</v>
      </c>
      <c r="EA72" s="505">
        <f t="shared" si="1"/>
        <v>0</v>
      </c>
      <c r="EB72" s="506">
        <f t="shared" si="2"/>
        <v>0</v>
      </c>
      <c r="EC72" s="290">
        <f t="shared" si="3"/>
        <v>0</v>
      </c>
      <c r="ED72" s="291" t="str">
        <f t="shared" si="4"/>
        <v/>
      </c>
      <c r="EE72" s="231" t="s">
        <v>6260</v>
      </c>
    </row>
    <row r="73" spans="1:135" ht="15">
      <c r="A73" s="6"/>
      <c r="B73" s="5"/>
      <c r="C73" s="87" t="s">
        <v>154</v>
      </c>
      <c r="D73" s="623" t="str">
        <f>IF(CNGE_2024_M1_Secc1_Sub6!$D112="","",CNGE_2024_M1_Secc1_Sub6!$D112)</f>
        <v/>
      </c>
      <c r="E73" s="624"/>
      <c r="F73" s="624"/>
      <c r="G73" s="624"/>
      <c r="H73" s="510"/>
      <c r="I73" s="510"/>
      <c r="J73" s="510"/>
      <c r="K73" s="510"/>
      <c r="L73" s="510"/>
      <c r="M73" s="510"/>
      <c r="N73" s="510"/>
      <c r="O73" s="510"/>
      <c r="P73" s="510"/>
      <c r="Q73" s="510"/>
      <c r="R73" s="510"/>
      <c r="S73" s="510"/>
      <c r="T73" s="510"/>
      <c r="U73" s="510"/>
      <c r="V73" s="510"/>
      <c r="W73" s="510"/>
      <c r="X73" s="510"/>
      <c r="Y73" s="510"/>
      <c r="Z73" s="510"/>
      <c r="AA73" s="510"/>
      <c r="AB73" s="510"/>
      <c r="AC73" s="510"/>
      <c r="AD73" s="510"/>
      <c r="AE73" s="510"/>
      <c r="AF73" s="510"/>
      <c r="AG73" s="510"/>
      <c r="AH73" s="510"/>
      <c r="AI73" s="510"/>
      <c r="AJ73" s="510"/>
      <c r="AK73" s="510"/>
      <c r="AL73" s="510"/>
      <c r="AM73" s="510"/>
      <c r="AN73" s="510"/>
      <c r="AO73" s="510"/>
      <c r="AP73" s="510"/>
      <c r="AQ73" s="510"/>
      <c r="AR73" s="510"/>
      <c r="AS73" s="510"/>
      <c r="AT73" s="510"/>
      <c r="AU73" s="510"/>
      <c r="AV73" s="510"/>
      <c r="AW73" s="510"/>
      <c r="AX73" s="510"/>
      <c r="AY73" s="510"/>
      <c r="AZ73" s="510"/>
      <c r="BA73" s="510"/>
      <c r="BB73" s="510"/>
      <c r="BC73" s="510"/>
      <c r="BD73" s="510"/>
      <c r="BE73" s="510"/>
      <c r="BF73" s="510"/>
      <c r="BG73" s="510"/>
      <c r="BH73" s="510"/>
      <c r="BI73" s="510"/>
      <c r="BJ73" s="510"/>
      <c r="BK73" s="510"/>
      <c r="BL73" s="510"/>
      <c r="BM73" s="510"/>
      <c r="BN73" s="510"/>
      <c r="BO73" s="510"/>
      <c r="BP73" s="510"/>
      <c r="BQ73" s="510"/>
      <c r="BR73" s="510"/>
      <c r="BS73" s="510"/>
      <c r="BT73" s="510"/>
      <c r="BU73" s="510"/>
      <c r="BV73" s="510"/>
      <c r="BW73" s="510"/>
      <c r="BX73" s="510"/>
      <c r="BY73" s="510"/>
      <c r="BZ73" s="510"/>
      <c r="CA73" s="510"/>
      <c r="CB73" s="510"/>
      <c r="CC73" s="510"/>
      <c r="CD73" s="510"/>
      <c r="CE73" s="510"/>
      <c r="CF73" s="510"/>
      <c r="CG73" s="510"/>
      <c r="CH73" s="510"/>
      <c r="CI73" s="510"/>
      <c r="CJ73" s="510"/>
      <c r="CK73" s="510"/>
      <c r="CL73" s="510"/>
      <c r="CM73" s="510"/>
      <c r="CN73" s="510"/>
      <c r="CO73" s="510"/>
      <c r="CP73" s="510"/>
      <c r="CQ73" s="510"/>
      <c r="CR73" s="510"/>
      <c r="CS73" s="510"/>
      <c r="CT73" s="510"/>
      <c r="CU73" s="510"/>
      <c r="CV73" s="510"/>
      <c r="CW73" s="510"/>
      <c r="CX73" s="510"/>
      <c r="CY73" s="510"/>
      <c r="CZ73" s="510"/>
      <c r="DA73" s="510"/>
      <c r="DB73" s="510"/>
      <c r="DC73" s="510"/>
      <c r="DD73" s="510"/>
      <c r="DE73" s="510"/>
      <c r="DF73" s="510"/>
      <c r="DG73" s="510"/>
      <c r="DH73" s="510"/>
      <c r="DI73" s="510"/>
      <c r="DJ73" s="510"/>
      <c r="DK73" s="510"/>
      <c r="DL73" s="510"/>
      <c r="DM73" s="510"/>
      <c r="DN73" s="510"/>
      <c r="DO73" s="510"/>
      <c r="DP73" s="510"/>
      <c r="DQ73" s="510"/>
      <c r="DR73" s="510"/>
      <c r="DS73" s="510"/>
      <c r="DT73" s="510"/>
      <c r="DU73" s="510"/>
      <c r="DV73" s="510"/>
      <c r="DW73" s="510"/>
      <c r="DX73" s="510"/>
      <c r="DZ73" s="501">
        <f t="shared" si="0"/>
        <v>0</v>
      </c>
      <c r="EA73" s="505">
        <f t="shared" si="1"/>
        <v>0</v>
      </c>
      <c r="EB73" s="506">
        <f t="shared" si="2"/>
        <v>0</v>
      </c>
      <c r="EC73" s="290">
        <f t="shared" si="3"/>
        <v>0</v>
      </c>
      <c r="ED73" s="291" t="str">
        <f t="shared" si="4"/>
        <v/>
      </c>
      <c r="EE73" s="231" t="s">
        <v>6261</v>
      </c>
    </row>
    <row r="74" spans="1:135" ht="15">
      <c r="A74" s="6"/>
      <c r="B74" s="5"/>
      <c r="C74" s="87" t="s">
        <v>155</v>
      </c>
      <c r="D74" s="623" t="str">
        <f>IF(CNGE_2024_M1_Secc1_Sub6!$D113="","",CNGE_2024_M1_Secc1_Sub6!$D113)</f>
        <v/>
      </c>
      <c r="E74" s="624"/>
      <c r="F74" s="624"/>
      <c r="G74" s="624"/>
      <c r="H74" s="510"/>
      <c r="I74" s="510"/>
      <c r="J74" s="510"/>
      <c r="K74" s="510"/>
      <c r="L74" s="510"/>
      <c r="M74" s="510"/>
      <c r="N74" s="510"/>
      <c r="O74" s="510"/>
      <c r="P74" s="510"/>
      <c r="Q74" s="510"/>
      <c r="R74" s="510"/>
      <c r="S74" s="510"/>
      <c r="T74" s="510"/>
      <c r="U74" s="510"/>
      <c r="V74" s="510"/>
      <c r="W74" s="510"/>
      <c r="X74" s="510"/>
      <c r="Y74" s="510"/>
      <c r="Z74" s="510"/>
      <c r="AA74" s="510"/>
      <c r="AB74" s="510"/>
      <c r="AC74" s="510"/>
      <c r="AD74" s="510"/>
      <c r="AE74" s="510"/>
      <c r="AF74" s="510"/>
      <c r="AG74" s="510"/>
      <c r="AH74" s="510"/>
      <c r="AI74" s="510"/>
      <c r="AJ74" s="510"/>
      <c r="AK74" s="510"/>
      <c r="AL74" s="510"/>
      <c r="AM74" s="510"/>
      <c r="AN74" s="510"/>
      <c r="AO74" s="510"/>
      <c r="AP74" s="510"/>
      <c r="AQ74" s="510"/>
      <c r="AR74" s="510"/>
      <c r="AS74" s="510"/>
      <c r="AT74" s="510"/>
      <c r="AU74" s="510"/>
      <c r="AV74" s="510"/>
      <c r="AW74" s="510"/>
      <c r="AX74" s="510"/>
      <c r="AY74" s="510"/>
      <c r="AZ74" s="510"/>
      <c r="BA74" s="510"/>
      <c r="BB74" s="510"/>
      <c r="BC74" s="510"/>
      <c r="BD74" s="510"/>
      <c r="BE74" s="510"/>
      <c r="BF74" s="510"/>
      <c r="BG74" s="510"/>
      <c r="BH74" s="510"/>
      <c r="BI74" s="510"/>
      <c r="BJ74" s="510"/>
      <c r="BK74" s="510"/>
      <c r="BL74" s="510"/>
      <c r="BM74" s="510"/>
      <c r="BN74" s="510"/>
      <c r="BO74" s="510"/>
      <c r="BP74" s="510"/>
      <c r="BQ74" s="510"/>
      <c r="BR74" s="510"/>
      <c r="BS74" s="510"/>
      <c r="BT74" s="510"/>
      <c r="BU74" s="510"/>
      <c r="BV74" s="510"/>
      <c r="BW74" s="510"/>
      <c r="BX74" s="510"/>
      <c r="BY74" s="510"/>
      <c r="BZ74" s="510"/>
      <c r="CA74" s="510"/>
      <c r="CB74" s="510"/>
      <c r="CC74" s="510"/>
      <c r="CD74" s="510"/>
      <c r="CE74" s="510"/>
      <c r="CF74" s="510"/>
      <c r="CG74" s="510"/>
      <c r="CH74" s="510"/>
      <c r="CI74" s="510"/>
      <c r="CJ74" s="510"/>
      <c r="CK74" s="510"/>
      <c r="CL74" s="510"/>
      <c r="CM74" s="510"/>
      <c r="CN74" s="510"/>
      <c r="CO74" s="510"/>
      <c r="CP74" s="510"/>
      <c r="CQ74" s="510"/>
      <c r="CR74" s="510"/>
      <c r="CS74" s="510"/>
      <c r="CT74" s="510"/>
      <c r="CU74" s="510"/>
      <c r="CV74" s="510"/>
      <c r="CW74" s="510"/>
      <c r="CX74" s="510"/>
      <c r="CY74" s="510"/>
      <c r="CZ74" s="510"/>
      <c r="DA74" s="510"/>
      <c r="DB74" s="510"/>
      <c r="DC74" s="510"/>
      <c r="DD74" s="510"/>
      <c r="DE74" s="510"/>
      <c r="DF74" s="510"/>
      <c r="DG74" s="510"/>
      <c r="DH74" s="510"/>
      <c r="DI74" s="510"/>
      <c r="DJ74" s="510"/>
      <c r="DK74" s="510"/>
      <c r="DL74" s="510"/>
      <c r="DM74" s="510"/>
      <c r="DN74" s="510"/>
      <c r="DO74" s="510"/>
      <c r="DP74" s="510"/>
      <c r="DQ74" s="510"/>
      <c r="DR74" s="510"/>
      <c r="DS74" s="510"/>
      <c r="DT74" s="510"/>
      <c r="DU74" s="510"/>
      <c r="DV74" s="510"/>
      <c r="DW74" s="510"/>
      <c r="DX74" s="510"/>
      <c r="DZ74" s="501">
        <f t="shared" si="0"/>
        <v>0</v>
      </c>
      <c r="EA74" s="505">
        <f t="shared" si="1"/>
        <v>0</v>
      </c>
      <c r="EB74" s="506">
        <f t="shared" si="2"/>
        <v>0</v>
      </c>
      <c r="EC74" s="290">
        <f t="shared" si="3"/>
        <v>0</v>
      </c>
      <c r="ED74" s="291" t="str">
        <f t="shared" si="4"/>
        <v/>
      </c>
      <c r="EE74" s="231" t="s">
        <v>6262</v>
      </c>
    </row>
    <row r="75" spans="1:135" ht="15">
      <c r="A75" s="6"/>
      <c r="B75" s="5"/>
      <c r="C75" s="87" t="s">
        <v>156</v>
      </c>
      <c r="D75" s="623" t="str">
        <f>IF(CNGE_2024_M1_Secc1_Sub6!$D114="","",CNGE_2024_M1_Secc1_Sub6!$D114)</f>
        <v/>
      </c>
      <c r="E75" s="624"/>
      <c r="F75" s="624"/>
      <c r="G75" s="624"/>
      <c r="H75" s="510"/>
      <c r="I75" s="510"/>
      <c r="J75" s="510"/>
      <c r="K75" s="510"/>
      <c r="L75" s="510"/>
      <c r="M75" s="510"/>
      <c r="N75" s="510"/>
      <c r="O75" s="510"/>
      <c r="P75" s="510"/>
      <c r="Q75" s="510"/>
      <c r="R75" s="510"/>
      <c r="S75" s="510"/>
      <c r="T75" s="510"/>
      <c r="U75" s="510"/>
      <c r="V75" s="510"/>
      <c r="W75" s="510"/>
      <c r="X75" s="510"/>
      <c r="Y75" s="510"/>
      <c r="Z75" s="510"/>
      <c r="AA75" s="510"/>
      <c r="AB75" s="510"/>
      <c r="AC75" s="510"/>
      <c r="AD75" s="510"/>
      <c r="AE75" s="510"/>
      <c r="AF75" s="510"/>
      <c r="AG75" s="510"/>
      <c r="AH75" s="510"/>
      <c r="AI75" s="510"/>
      <c r="AJ75" s="510"/>
      <c r="AK75" s="510"/>
      <c r="AL75" s="510"/>
      <c r="AM75" s="510"/>
      <c r="AN75" s="510"/>
      <c r="AO75" s="510"/>
      <c r="AP75" s="510"/>
      <c r="AQ75" s="510"/>
      <c r="AR75" s="510"/>
      <c r="AS75" s="510"/>
      <c r="AT75" s="510"/>
      <c r="AU75" s="510"/>
      <c r="AV75" s="510"/>
      <c r="AW75" s="510"/>
      <c r="AX75" s="510"/>
      <c r="AY75" s="510"/>
      <c r="AZ75" s="510"/>
      <c r="BA75" s="510"/>
      <c r="BB75" s="510"/>
      <c r="BC75" s="510"/>
      <c r="BD75" s="510"/>
      <c r="BE75" s="510"/>
      <c r="BF75" s="510"/>
      <c r="BG75" s="510"/>
      <c r="BH75" s="510"/>
      <c r="BI75" s="510"/>
      <c r="BJ75" s="510"/>
      <c r="BK75" s="510"/>
      <c r="BL75" s="510"/>
      <c r="BM75" s="510"/>
      <c r="BN75" s="510"/>
      <c r="BO75" s="510"/>
      <c r="BP75" s="510"/>
      <c r="BQ75" s="510"/>
      <c r="BR75" s="510"/>
      <c r="BS75" s="510"/>
      <c r="BT75" s="510"/>
      <c r="BU75" s="510"/>
      <c r="BV75" s="510"/>
      <c r="BW75" s="510"/>
      <c r="BX75" s="510"/>
      <c r="BY75" s="510"/>
      <c r="BZ75" s="510"/>
      <c r="CA75" s="510"/>
      <c r="CB75" s="510"/>
      <c r="CC75" s="510"/>
      <c r="CD75" s="510"/>
      <c r="CE75" s="510"/>
      <c r="CF75" s="510"/>
      <c r="CG75" s="510"/>
      <c r="CH75" s="510"/>
      <c r="CI75" s="510"/>
      <c r="CJ75" s="510"/>
      <c r="CK75" s="510"/>
      <c r="CL75" s="510"/>
      <c r="CM75" s="510"/>
      <c r="CN75" s="510"/>
      <c r="CO75" s="510"/>
      <c r="CP75" s="510"/>
      <c r="CQ75" s="510"/>
      <c r="CR75" s="510"/>
      <c r="CS75" s="510"/>
      <c r="CT75" s="510"/>
      <c r="CU75" s="510"/>
      <c r="CV75" s="510"/>
      <c r="CW75" s="510"/>
      <c r="CX75" s="510"/>
      <c r="CY75" s="510"/>
      <c r="CZ75" s="510"/>
      <c r="DA75" s="510"/>
      <c r="DB75" s="510"/>
      <c r="DC75" s="510"/>
      <c r="DD75" s="510"/>
      <c r="DE75" s="510"/>
      <c r="DF75" s="510"/>
      <c r="DG75" s="510"/>
      <c r="DH75" s="510"/>
      <c r="DI75" s="510"/>
      <c r="DJ75" s="510"/>
      <c r="DK75" s="510"/>
      <c r="DL75" s="510"/>
      <c r="DM75" s="510"/>
      <c r="DN75" s="510"/>
      <c r="DO75" s="510"/>
      <c r="DP75" s="510"/>
      <c r="DQ75" s="510"/>
      <c r="DR75" s="510"/>
      <c r="DS75" s="510"/>
      <c r="DT75" s="510"/>
      <c r="DU75" s="510"/>
      <c r="DV75" s="510"/>
      <c r="DW75" s="510"/>
      <c r="DX75" s="510"/>
      <c r="DZ75" s="501">
        <f t="shared" si="0"/>
        <v>0</v>
      </c>
      <c r="EA75" s="505">
        <f t="shared" si="1"/>
        <v>0</v>
      </c>
      <c r="EB75" s="506">
        <f t="shared" si="2"/>
        <v>0</v>
      </c>
      <c r="EC75" s="290">
        <f t="shared" si="3"/>
        <v>0</v>
      </c>
      <c r="ED75" s="291" t="str">
        <f t="shared" si="4"/>
        <v/>
      </c>
      <c r="EE75" s="231" t="s">
        <v>6263</v>
      </c>
    </row>
    <row r="76" spans="1:135" ht="15">
      <c r="A76" s="6"/>
      <c r="B76" s="5"/>
      <c r="C76" s="87" t="s">
        <v>157</v>
      </c>
      <c r="D76" s="623" t="str">
        <f>IF(CNGE_2024_M1_Secc1_Sub6!$D115="","",CNGE_2024_M1_Secc1_Sub6!$D115)</f>
        <v/>
      </c>
      <c r="E76" s="624"/>
      <c r="F76" s="624"/>
      <c r="G76" s="624"/>
      <c r="H76" s="510"/>
      <c r="I76" s="510"/>
      <c r="J76" s="510"/>
      <c r="K76" s="510"/>
      <c r="L76" s="510"/>
      <c r="M76" s="510"/>
      <c r="N76" s="510"/>
      <c r="O76" s="510"/>
      <c r="P76" s="510"/>
      <c r="Q76" s="510"/>
      <c r="R76" s="510"/>
      <c r="S76" s="510"/>
      <c r="T76" s="510"/>
      <c r="U76" s="510"/>
      <c r="V76" s="510"/>
      <c r="W76" s="510"/>
      <c r="X76" s="510"/>
      <c r="Y76" s="510"/>
      <c r="Z76" s="510"/>
      <c r="AA76" s="510"/>
      <c r="AB76" s="510"/>
      <c r="AC76" s="510"/>
      <c r="AD76" s="510"/>
      <c r="AE76" s="510"/>
      <c r="AF76" s="510"/>
      <c r="AG76" s="510"/>
      <c r="AH76" s="510"/>
      <c r="AI76" s="510"/>
      <c r="AJ76" s="510"/>
      <c r="AK76" s="510"/>
      <c r="AL76" s="510"/>
      <c r="AM76" s="510"/>
      <c r="AN76" s="510"/>
      <c r="AO76" s="510"/>
      <c r="AP76" s="510"/>
      <c r="AQ76" s="510"/>
      <c r="AR76" s="510"/>
      <c r="AS76" s="510"/>
      <c r="AT76" s="510"/>
      <c r="AU76" s="510"/>
      <c r="AV76" s="510"/>
      <c r="AW76" s="510"/>
      <c r="AX76" s="510"/>
      <c r="AY76" s="510"/>
      <c r="AZ76" s="510"/>
      <c r="BA76" s="510"/>
      <c r="BB76" s="510"/>
      <c r="BC76" s="510"/>
      <c r="BD76" s="510"/>
      <c r="BE76" s="510"/>
      <c r="BF76" s="510"/>
      <c r="BG76" s="510"/>
      <c r="BH76" s="510"/>
      <c r="BI76" s="510"/>
      <c r="BJ76" s="510"/>
      <c r="BK76" s="510"/>
      <c r="BL76" s="510"/>
      <c r="BM76" s="510"/>
      <c r="BN76" s="510"/>
      <c r="BO76" s="510"/>
      <c r="BP76" s="510"/>
      <c r="BQ76" s="510"/>
      <c r="BR76" s="510"/>
      <c r="BS76" s="510"/>
      <c r="BT76" s="510"/>
      <c r="BU76" s="510"/>
      <c r="BV76" s="510"/>
      <c r="BW76" s="510"/>
      <c r="BX76" s="510"/>
      <c r="BY76" s="510"/>
      <c r="BZ76" s="510"/>
      <c r="CA76" s="510"/>
      <c r="CB76" s="510"/>
      <c r="CC76" s="510"/>
      <c r="CD76" s="510"/>
      <c r="CE76" s="510"/>
      <c r="CF76" s="510"/>
      <c r="CG76" s="510"/>
      <c r="CH76" s="510"/>
      <c r="CI76" s="510"/>
      <c r="CJ76" s="510"/>
      <c r="CK76" s="510"/>
      <c r="CL76" s="510"/>
      <c r="CM76" s="510"/>
      <c r="CN76" s="510"/>
      <c r="CO76" s="510"/>
      <c r="CP76" s="510"/>
      <c r="CQ76" s="510"/>
      <c r="CR76" s="510"/>
      <c r="CS76" s="510"/>
      <c r="CT76" s="510"/>
      <c r="CU76" s="510"/>
      <c r="CV76" s="510"/>
      <c r="CW76" s="510"/>
      <c r="CX76" s="510"/>
      <c r="CY76" s="510"/>
      <c r="CZ76" s="510"/>
      <c r="DA76" s="510"/>
      <c r="DB76" s="510"/>
      <c r="DC76" s="510"/>
      <c r="DD76" s="510"/>
      <c r="DE76" s="510"/>
      <c r="DF76" s="510"/>
      <c r="DG76" s="510"/>
      <c r="DH76" s="510"/>
      <c r="DI76" s="510"/>
      <c r="DJ76" s="510"/>
      <c r="DK76" s="510"/>
      <c r="DL76" s="510"/>
      <c r="DM76" s="510"/>
      <c r="DN76" s="510"/>
      <c r="DO76" s="510"/>
      <c r="DP76" s="510"/>
      <c r="DQ76" s="510"/>
      <c r="DR76" s="510"/>
      <c r="DS76" s="510"/>
      <c r="DT76" s="510"/>
      <c r="DU76" s="510"/>
      <c r="DV76" s="510"/>
      <c r="DW76" s="510"/>
      <c r="DX76" s="510"/>
      <c r="DZ76" s="501">
        <f t="shared" si="0"/>
        <v>0</v>
      </c>
      <c r="EA76" s="505">
        <f t="shared" si="1"/>
        <v>0</v>
      </c>
      <c r="EB76" s="506">
        <f t="shared" si="2"/>
        <v>0</v>
      </c>
      <c r="EC76" s="290">
        <f t="shared" si="3"/>
        <v>0</v>
      </c>
      <c r="ED76" s="291" t="str">
        <f t="shared" si="4"/>
        <v/>
      </c>
      <c r="EE76" s="231" t="s">
        <v>6264</v>
      </c>
    </row>
    <row r="77" spans="1:135" ht="15">
      <c r="A77" s="6"/>
      <c r="B77" s="5"/>
      <c r="C77" s="87" t="s">
        <v>158</v>
      </c>
      <c r="D77" s="623" t="str">
        <f>IF(CNGE_2024_M1_Secc1_Sub6!$D116="","",CNGE_2024_M1_Secc1_Sub6!$D116)</f>
        <v/>
      </c>
      <c r="E77" s="624"/>
      <c r="F77" s="624"/>
      <c r="G77" s="624"/>
      <c r="H77" s="510"/>
      <c r="I77" s="510"/>
      <c r="J77" s="510"/>
      <c r="K77" s="510"/>
      <c r="L77" s="510"/>
      <c r="M77" s="510"/>
      <c r="N77" s="510"/>
      <c r="O77" s="510"/>
      <c r="P77" s="510"/>
      <c r="Q77" s="510"/>
      <c r="R77" s="510"/>
      <c r="S77" s="510"/>
      <c r="T77" s="510"/>
      <c r="U77" s="510"/>
      <c r="V77" s="510"/>
      <c r="W77" s="510"/>
      <c r="X77" s="510"/>
      <c r="Y77" s="510"/>
      <c r="Z77" s="510"/>
      <c r="AA77" s="510"/>
      <c r="AB77" s="510"/>
      <c r="AC77" s="510"/>
      <c r="AD77" s="510"/>
      <c r="AE77" s="510"/>
      <c r="AF77" s="510"/>
      <c r="AG77" s="510"/>
      <c r="AH77" s="510"/>
      <c r="AI77" s="510"/>
      <c r="AJ77" s="510"/>
      <c r="AK77" s="510"/>
      <c r="AL77" s="510"/>
      <c r="AM77" s="510"/>
      <c r="AN77" s="510"/>
      <c r="AO77" s="510"/>
      <c r="AP77" s="510"/>
      <c r="AQ77" s="510"/>
      <c r="AR77" s="510"/>
      <c r="AS77" s="510"/>
      <c r="AT77" s="510"/>
      <c r="AU77" s="510"/>
      <c r="AV77" s="510"/>
      <c r="AW77" s="510"/>
      <c r="AX77" s="510"/>
      <c r="AY77" s="510"/>
      <c r="AZ77" s="510"/>
      <c r="BA77" s="510"/>
      <c r="BB77" s="510"/>
      <c r="BC77" s="510"/>
      <c r="BD77" s="510"/>
      <c r="BE77" s="510"/>
      <c r="BF77" s="510"/>
      <c r="BG77" s="510"/>
      <c r="BH77" s="510"/>
      <c r="BI77" s="510"/>
      <c r="BJ77" s="510"/>
      <c r="BK77" s="510"/>
      <c r="BL77" s="510"/>
      <c r="BM77" s="510"/>
      <c r="BN77" s="510"/>
      <c r="BO77" s="510"/>
      <c r="BP77" s="510"/>
      <c r="BQ77" s="510"/>
      <c r="BR77" s="510"/>
      <c r="BS77" s="510"/>
      <c r="BT77" s="510"/>
      <c r="BU77" s="510"/>
      <c r="BV77" s="510"/>
      <c r="BW77" s="510"/>
      <c r="BX77" s="510"/>
      <c r="BY77" s="510"/>
      <c r="BZ77" s="510"/>
      <c r="CA77" s="510"/>
      <c r="CB77" s="510"/>
      <c r="CC77" s="510"/>
      <c r="CD77" s="510"/>
      <c r="CE77" s="510"/>
      <c r="CF77" s="510"/>
      <c r="CG77" s="510"/>
      <c r="CH77" s="510"/>
      <c r="CI77" s="510"/>
      <c r="CJ77" s="510"/>
      <c r="CK77" s="510"/>
      <c r="CL77" s="510"/>
      <c r="CM77" s="510"/>
      <c r="CN77" s="510"/>
      <c r="CO77" s="510"/>
      <c r="CP77" s="510"/>
      <c r="CQ77" s="510"/>
      <c r="CR77" s="510"/>
      <c r="CS77" s="510"/>
      <c r="CT77" s="510"/>
      <c r="CU77" s="510"/>
      <c r="CV77" s="510"/>
      <c r="CW77" s="510"/>
      <c r="CX77" s="510"/>
      <c r="CY77" s="510"/>
      <c r="CZ77" s="510"/>
      <c r="DA77" s="510"/>
      <c r="DB77" s="510"/>
      <c r="DC77" s="510"/>
      <c r="DD77" s="510"/>
      <c r="DE77" s="510"/>
      <c r="DF77" s="510"/>
      <c r="DG77" s="510"/>
      <c r="DH77" s="510"/>
      <c r="DI77" s="510"/>
      <c r="DJ77" s="510"/>
      <c r="DK77" s="510"/>
      <c r="DL77" s="510"/>
      <c r="DM77" s="510"/>
      <c r="DN77" s="510"/>
      <c r="DO77" s="510"/>
      <c r="DP77" s="510"/>
      <c r="DQ77" s="510"/>
      <c r="DR77" s="510"/>
      <c r="DS77" s="510"/>
      <c r="DT77" s="510"/>
      <c r="DU77" s="510"/>
      <c r="DV77" s="510"/>
      <c r="DW77" s="510"/>
      <c r="DX77" s="510"/>
      <c r="DZ77" s="501">
        <f t="shared" si="0"/>
        <v>0</v>
      </c>
      <c r="EA77" s="505">
        <f t="shared" si="1"/>
        <v>0</v>
      </c>
      <c r="EB77" s="506">
        <f t="shared" si="2"/>
        <v>0</v>
      </c>
      <c r="EC77" s="290">
        <f t="shared" si="3"/>
        <v>0</v>
      </c>
      <c r="ED77" s="291" t="str">
        <f t="shared" si="4"/>
        <v/>
      </c>
      <c r="EE77" s="231" t="s">
        <v>6265</v>
      </c>
    </row>
    <row r="78" spans="1:135" ht="15">
      <c r="A78" s="6"/>
      <c r="B78" s="5"/>
      <c r="C78" s="87" t="s">
        <v>159</v>
      </c>
      <c r="D78" s="623" t="str">
        <f>IF(CNGE_2024_M1_Secc1_Sub6!$D117="","",CNGE_2024_M1_Secc1_Sub6!$D117)</f>
        <v/>
      </c>
      <c r="E78" s="624"/>
      <c r="F78" s="624"/>
      <c r="G78" s="624"/>
      <c r="H78" s="510"/>
      <c r="I78" s="510"/>
      <c r="J78" s="510"/>
      <c r="K78" s="510"/>
      <c r="L78" s="510"/>
      <c r="M78" s="510"/>
      <c r="N78" s="510"/>
      <c r="O78" s="510"/>
      <c r="P78" s="510"/>
      <c r="Q78" s="510"/>
      <c r="R78" s="510"/>
      <c r="S78" s="510"/>
      <c r="T78" s="510"/>
      <c r="U78" s="510"/>
      <c r="V78" s="510"/>
      <c r="W78" s="510"/>
      <c r="X78" s="510"/>
      <c r="Y78" s="510"/>
      <c r="Z78" s="510"/>
      <c r="AA78" s="510"/>
      <c r="AB78" s="510"/>
      <c r="AC78" s="510"/>
      <c r="AD78" s="510"/>
      <c r="AE78" s="510"/>
      <c r="AF78" s="510"/>
      <c r="AG78" s="510"/>
      <c r="AH78" s="510"/>
      <c r="AI78" s="510"/>
      <c r="AJ78" s="510"/>
      <c r="AK78" s="510"/>
      <c r="AL78" s="510"/>
      <c r="AM78" s="510"/>
      <c r="AN78" s="510"/>
      <c r="AO78" s="510"/>
      <c r="AP78" s="510"/>
      <c r="AQ78" s="510"/>
      <c r="AR78" s="510"/>
      <c r="AS78" s="510"/>
      <c r="AT78" s="510"/>
      <c r="AU78" s="510"/>
      <c r="AV78" s="510"/>
      <c r="AW78" s="510"/>
      <c r="AX78" s="510"/>
      <c r="AY78" s="510"/>
      <c r="AZ78" s="510"/>
      <c r="BA78" s="510"/>
      <c r="BB78" s="510"/>
      <c r="BC78" s="510"/>
      <c r="BD78" s="510"/>
      <c r="BE78" s="510"/>
      <c r="BF78" s="510"/>
      <c r="BG78" s="510"/>
      <c r="BH78" s="510"/>
      <c r="BI78" s="510"/>
      <c r="BJ78" s="510"/>
      <c r="BK78" s="510"/>
      <c r="BL78" s="510"/>
      <c r="BM78" s="510"/>
      <c r="BN78" s="510"/>
      <c r="BO78" s="510"/>
      <c r="BP78" s="510"/>
      <c r="BQ78" s="510"/>
      <c r="BR78" s="510"/>
      <c r="BS78" s="510"/>
      <c r="BT78" s="510"/>
      <c r="BU78" s="510"/>
      <c r="BV78" s="510"/>
      <c r="BW78" s="510"/>
      <c r="BX78" s="510"/>
      <c r="BY78" s="510"/>
      <c r="BZ78" s="510"/>
      <c r="CA78" s="510"/>
      <c r="CB78" s="510"/>
      <c r="CC78" s="510"/>
      <c r="CD78" s="510"/>
      <c r="CE78" s="510"/>
      <c r="CF78" s="510"/>
      <c r="CG78" s="510"/>
      <c r="CH78" s="510"/>
      <c r="CI78" s="510"/>
      <c r="CJ78" s="510"/>
      <c r="CK78" s="510"/>
      <c r="CL78" s="510"/>
      <c r="CM78" s="510"/>
      <c r="CN78" s="510"/>
      <c r="CO78" s="510"/>
      <c r="CP78" s="510"/>
      <c r="CQ78" s="510"/>
      <c r="CR78" s="510"/>
      <c r="CS78" s="510"/>
      <c r="CT78" s="510"/>
      <c r="CU78" s="510"/>
      <c r="CV78" s="510"/>
      <c r="CW78" s="510"/>
      <c r="CX78" s="510"/>
      <c r="CY78" s="510"/>
      <c r="CZ78" s="510"/>
      <c r="DA78" s="510"/>
      <c r="DB78" s="510"/>
      <c r="DC78" s="510"/>
      <c r="DD78" s="510"/>
      <c r="DE78" s="510"/>
      <c r="DF78" s="510"/>
      <c r="DG78" s="510"/>
      <c r="DH78" s="510"/>
      <c r="DI78" s="510"/>
      <c r="DJ78" s="510"/>
      <c r="DK78" s="510"/>
      <c r="DL78" s="510"/>
      <c r="DM78" s="510"/>
      <c r="DN78" s="510"/>
      <c r="DO78" s="510"/>
      <c r="DP78" s="510"/>
      <c r="DQ78" s="510"/>
      <c r="DR78" s="510"/>
      <c r="DS78" s="510"/>
      <c r="DT78" s="510"/>
      <c r="DU78" s="510"/>
      <c r="DV78" s="510"/>
      <c r="DW78" s="510"/>
      <c r="DX78" s="510"/>
      <c r="DZ78" s="501">
        <f t="shared" si="0"/>
        <v>0</v>
      </c>
      <c r="EA78" s="505">
        <f t="shared" si="1"/>
        <v>0</v>
      </c>
      <c r="EB78" s="506">
        <f t="shared" si="2"/>
        <v>0</v>
      </c>
      <c r="EC78" s="290">
        <f t="shared" si="3"/>
        <v>0</v>
      </c>
      <c r="ED78" s="291" t="str">
        <f t="shared" si="4"/>
        <v/>
      </c>
      <c r="EE78" s="231" t="s">
        <v>6266</v>
      </c>
    </row>
    <row r="79" spans="1:135" ht="15">
      <c r="A79" s="6"/>
      <c r="B79" s="5"/>
      <c r="C79" s="87" t="s">
        <v>160</v>
      </c>
      <c r="D79" s="623" t="str">
        <f>IF(CNGE_2024_M1_Secc1_Sub6!$D118="","",CNGE_2024_M1_Secc1_Sub6!$D118)</f>
        <v/>
      </c>
      <c r="E79" s="624"/>
      <c r="F79" s="624"/>
      <c r="G79" s="624"/>
      <c r="H79" s="510"/>
      <c r="I79" s="510"/>
      <c r="J79" s="510"/>
      <c r="K79" s="510"/>
      <c r="L79" s="510"/>
      <c r="M79" s="510"/>
      <c r="N79" s="510"/>
      <c r="O79" s="510"/>
      <c r="P79" s="510"/>
      <c r="Q79" s="510"/>
      <c r="R79" s="510"/>
      <c r="S79" s="510"/>
      <c r="T79" s="510"/>
      <c r="U79" s="510"/>
      <c r="V79" s="510"/>
      <c r="W79" s="510"/>
      <c r="X79" s="510"/>
      <c r="Y79" s="510"/>
      <c r="Z79" s="510"/>
      <c r="AA79" s="510"/>
      <c r="AB79" s="510"/>
      <c r="AC79" s="510"/>
      <c r="AD79" s="510"/>
      <c r="AE79" s="510"/>
      <c r="AF79" s="510"/>
      <c r="AG79" s="510"/>
      <c r="AH79" s="510"/>
      <c r="AI79" s="510"/>
      <c r="AJ79" s="510"/>
      <c r="AK79" s="510"/>
      <c r="AL79" s="510"/>
      <c r="AM79" s="510"/>
      <c r="AN79" s="510"/>
      <c r="AO79" s="510"/>
      <c r="AP79" s="510"/>
      <c r="AQ79" s="510"/>
      <c r="AR79" s="510"/>
      <c r="AS79" s="510"/>
      <c r="AT79" s="510"/>
      <c r="AU79" s="510"/>
      <c r="AV79" s="510"/>
      <c r="AW79" s="510"/>
      <c r="AX79" s="510"/>
      <c r="AY79" s="510"/>
      <c r="AZ79" s="510"/>
      <c r="BA79" s="510"/>
      <c r="BB79" s="510"/>
      <c r="BC79" s="510"/>
      <c r="BD79" s="510"/>
      <c r="BE79" s="510"/>
      <c r="BF79" s="510"/>
      <c r="BG79" s="510"/>
      <c r="BH79" s="510"/>
      <c r="BI79" s="510"/>
      <c r="BJ79" s="510"/>
      <c r="BK79" s="510"/>
      <c r="BL79" s="510"/>
      <c r="BM79" s="510"/>
      <c r="BN79" s="510"/>
      <c r="BO79" s="510"/>
      <c r="BP79" s="510"/>
      <c r="BQ79" s="510"/>
      <c r="BR79" s="510"/>
      <c r="BS79" s="510"/>
      <c r="BT79" s="510"/>
      <c r="BU79" s="510"/>
      <c r="BV79" s="510"/>
      <c r="BW79" s="510"/>
      <c r="BX79" s="510"/>
      <c r="BY79" s="510"/>
      <c r="BZ79" s="510"/>
      <c r="CA79" s="510"/>
      <c r="CB79" s="510"/>
      <c r="CC79" s="510"/>
      <c r="CD79" s="510"/>
      <c r="CE79" s="510"/>
      <c r="CF79" s="510"/>
      <c r="CG79" s="510"/>
      <c r="CH79" s="510"/>
      <c r="CI79" s="510"/>
      <c r="CJ79" s="510"/>
      <c r="CK79" s="510"/>
      <c r="CL79" s="510"/>
      <c r="CM79" s="510"/>
      <c r="CN79" s="510"/>
      <c r="CO79" s="510"/>
      <c r="CP79" s="510"/>
      <c r="CQ79" s="510"/>
      <c r="CR79" s="510"/>
      <c r="CS79" s="510"/>
      <c r="CT79" s="510"/>
      <c r="CU79" s="510"/>
      <c r="CV79" s="510"/>
      <c r="CW79" s="510"/>
      <c r="CX79" s="510"/>
      <c r="CY79" s="510"/>
      <c r="CZ79" s="510"/>
      <c r="DA79" s="510"/>
      <c r="DB79" s="510"/>
      <c r="DC79" s="510"/>
      <c r="DD79" s="510"/>
      <c r="DE79" s="510"/>
      <c r="DF79" s="510"/>
      <c r="DG79" s="510"/>
      <c r="DH79" s="510"/>
      <c r="DI79" s="510"/>
      <c r="DJ79" s="510"/>
      <c r="DK79" s="510"/>
      <c r="DL79" s="510"/>
      <c r="DM79" s="510"/>
      <c r="DN79" s="510"/>
      <c r="DO79" s="510"/>
      <c r="DP79" s="510"/>
      <c r="DQ79" s="510"/>
      <c r="DR79" s="510"/>
      <c r="DS79" s="510"/>
      <c r="DT79" s="510"/>
      <c r="DU79" s="510"/>
      <c r="DV79" s="510"/>
      <c r="DW79" s="510"/>
      <c r="DX79" s="510"/>
      <c r="DZ79" s="501">
        <f t="shared" si="0"/>
        <v>0</v>
      </c>
      <c r="EA79" s="505">
        <f t="shared" si="1"/>
        <v>0</v>
      </c>
      <c r="EB79" s="506">
        <f t="shared" si="2"/>
        <v>0</v>
      </c>
      <c r="EC79" s="290">
        <f t="shared" si="3"/>
        <v>0</v>
      </c>
      <c r="ED79" s="291" t="str">
        <f t="shared" si="4"/>
        <v/>
      </c>
      <c r="EE79" s="231" t="s">
        <v>6267</v>
      </c>
    </row>
    <row r="80" spans="1:135" ht="15">
      <c r="A80" s="6"/>
      <c r="B80" s="5"/>
      <c r="C80" s="87" t="s">
        <v>161</v>
      </c>
      <c r="D80" s="623" t="str">
        <f>IF(CNGE_2024_M1_Secc1_Sub6!$D119="","",CNGE_2024_M1_Secc1_Sub6!$D119)</f>
        <v/>
      </c>
      <c r="E80" s="624"/>
      <c r="F80" s="624"/>
      <c r="G80" s="624"/>
      <c r="H80" s="510"/>
      <c r="I80" s="510"/>
      <c r="J80" s="510"/>
      <c r="K80" s="510"/>
      <c r="L80" s="510"/>
      <c r="M80" s="510"/>
      <c r="N80" s="510"/>
      <c r="O80" s="510"/>
      <c r="P80" s="510"/>
      <c r="Q80" s="510"/>
      <c r="R80" s="510"/>
      <c r="S80" s="510"/>
      <c r="T80" s="510"/>
      <c r="U80" s="510"/>
      <c r="V80" s="510"/>
      <c r="W80" s="510"/>
      <c r="X80" s="510"/>
      <c r="Y80" s="510"/>
      <c r="Z80" s="510"/>
      <c r="AA80" s="510"/>
      <c r="AB80" s="510"/>
      <c r="AC80" s="510"/>
      <c r="AD80" s="510"/>
      <c r="AE80" s="510"/>
      <c r="AF80" s="510"/>
      <c r="AG80" s="510"/>
      <c r="AH80" s="510"/>
      <c r="AI80" s="510"/>
      <c r="AJ80" s="510"/>
      <c r="AK80" s="510"/>
      <c r="AL80" s="510"/>
      <c r="AM80" s="510"/>
      <c r="AN80" s="510"/>
      <c r="AO80" s="510"/>
      <c r="AP80" s="510"/>
      <c r="AQ80" s="510"/>
      <c r="AR80" s="510"/>
      <c r="AS80" s="510"/>
      <c r="AT80" s="510"/>
      <c r="AU80" s="510"/>
      <c r="AV80" s="510"/>
      <c r="AW80" s="510"/>
      <c r="AX80" s="510"/>
      <c r="AY80" s="510"/>
      <c r="AZ80" s="510"/>
      <c r="BA80" s="510"/>
      <c r="BB80" s="510"/>
      <c r="BC80" s="510"/>
      <c r="BD80" s="510"/>
      <c r="BE80" s="510"/>
      <c r="BF80" s="510"/>
      <c r="BG80" s="510"/>
      <c r="BH80" s="510"/>
      <c r="BI80" s="510"/>
      <c r="BJ80" s="510"/>
      <c r="BK80" s="510"/>
      <c r="BL80" s="510"/>
      <c r="BM80" s="510"/>
      <c r="BN80" s="510"/>
      <c r="BO80" s="510"/>
      <c r="BP80" s="510"/>
      <c r="BQ80" s="510"/>
      <c r="BR80" s="510"/>
      <c r="BS80" s="510"/>
      <c r="BT80" s="510"/>
      <c r="BU80" s="510"/>
      <c r="BV80" s="510"/>
      <c r="BW80" s="510"/>
      <c r="BX80" s="510"/>
      <c r="BY80" s="510"/>
      <c r="BZ80" s="510"/>
      <c r="CA80" s="510"/>
      <c r="CB80" s="510"/>
      <c r="CC80" s="510"/>
      <c r="CD80" s="510"/>
      <c r="CE80" s="510"/>
      <c r="CF80" s="510"/>
      <c r="CG80" s="510"/>
      <c r="CH80" s="510"/>
      <c r="CI80" s="510"/>
      <c r="CJ80" s="510"/>
      <c r="CK80" s="510"/>
      <c r="CL80" s="510"/>
      <c r="CM80" s="510"/>
      <c r="CN80" s="510"/>
      <c r="CO80" s="510"/>
      <c r="CP80" s="510"/>
      <c r="CQ80" s="510"/>
      <c r="CR80" s="510"/>
      <c r="CS80" s="510"/>
      <c r="CT80" s="510"/>
      <c r="CU80" s="510"/>
      <c r="CV80" s="510"/>
      <c r="CW80" s="510"/>
      <c r="CX80" s="510"/>
      <c r="CY80" s="510"/>
      <c r="CZ80" s="510"/>
      <c r="DA80" s="510"/>
      <c r="DB80" s="510"/>
      <c r="DC80" s="510"/>
      <c r="DD80" s="510"/>
      <c r="DE80" s="510"/>
      <c r="DF80" s="510"/>
      <c r="DG80" s="510"/>
      <c r="DH80" s="510"/>
      <c r="DI80" s="510"/>
      <c r="DJ80" s="510"/>
      <c r="DK80" s="510"/>
      <c r="DL80" s="510"/>
      <c r="DM80" s="510"/>
      <c r="DN80" s="510"/>
      <c r="DO80" s="510"/>
      <c r="DP80" s="510"/>
      <c r="DQ80" s="510"/>
      <c r="DR80" s="510"/>
      <c r="DS80" s="510"/>
      <c r="DT80" s="510"/>
      <c r="DU80" s="510"/>
      <c r="DV80" s="510"/>
      <c r="DW80" s="510"/>
      <c r="DX80" s="510"/>
      <c r="DZ80" s="501">
        <f t="shared" si="0"/>
        <v>0</v>
      </c>
      <c r="EA80" s="505">
        <f t="shared" si="1"/>
        <v>0</v>
      </c>
      <c r="EB80" s="506">
        <f t="shared" si="2"/>
        <v>0</v>
      </c>
      <c r="EC80" s="290">
        <f t="shared" si="3"/>
        <v>0</v>
      </c>
      <c r="ED80" s="291" t="str">
        <f t="shared" si="4"/>
        <v/>
      </c>
      <c r="EE80" s="231" t="s">
        <v>6268</v>
      </c>
    </row>
    <row r="81" spans="1:135" ht="15">
      <c r="A81" s="6"/>
      <c r="B81" s="5"/>
      <c r="C81" s="87" t="s">
        <v>162</v>
      </c>
      <c r="D81" s="623" t="str">
        <f>IF(CNGE_2024_M1_Secc1_Sub6!$D120="","",CNGE_2024_M1_Secc1_Sub6!$D120)</f>
        <v/>
      </c>
      <c r="E81" s="624"/>
      <c r="F81" s="624"/>
      <c r="G81" s="624"/>
      <c r="H81" s="510"/>
      <c r="I81" s="510"/>
      <c r="J81" s="510"/>
      <c r="K81" s="510"/>
      <c r="L81" s="510"/>
      <c r="M81" s="510"/>
      <c r="N81" s="510"/>
      <c r="O81" s="510"/>
      <c r="P81" s="510"/>
      <c r="Q81" s="510"/>
      <c r="R81" s="510"/>
      <c r="S81" s="510"/>
      <c r="T81" s="510"/>
      <c r="U81" s="510"/>
      <c r="V81" s="510"/>
      <c r="W81" s="510"/>
      <c r="X81" s="510"/>
      <c r="Y81" s="510"/>
      <c r="Z81" s="510"/>
      <c r="AA81" s="510"/>
      <c r="AB81" s="510"/>
      <c r="AC81" s="510"/>
      <c r="AD81" s="510"/>
      <c r="AE81" s="510"/>
      <c r="AF81" s="510"/>
      <c r="AG81" s="510"/>
      <c r="AH81" s="510"/>
      <c r="AI81" s="510"/>
      <c r="AJ81" s="510"/>
      <c r="AK81" s="510"/>
      <c r="AL81" s="510"/>
      <c r="AM81" s="510"/>
      <c r="AN81" s="510"/>
      <c r="AO81" s="510"/>
      <c r="AP81" s="510"/>
      <c r="AQ81" s="510"/>
      <c r="AR81" s="510"/>
      <c r="AS81" s="510"/>
      <c r="AT81" s="510"/>
      <c r="AU81" s="510"/>
      <c r="AV81" s="510"/>
      <c r="AW81" s="510"/>
      <c r="AX81" s="510"/>
      <c r="AY81" s="510"/>
      <c r="AZ81" s="510"/>
      <c r="BA81" s="510"/>
      <c r="BB81" s="510"/>
      <c r="BC81" s="510"/>
      <c r="BD81" s="510"/>
      <c r="BE81" s="510"/>
      <c r="BF81" s="510"/>
      <c r="BG81" s="510"/>
      <c r="BH81" s="510"/>
      <c r="BI81" s="510"/>
      <c r="BJ81" s="510"/>
      <c r="BK81" s="510"/>
      <c r="BL81" s="510"/>
      <c r="BM81" s="510"/>
      <c r="BN81" s="510"/>
      <c r="BO81" s="510"/>
      <c r="BP81" s="510"/>
      <c r="BQ81" s="510"/>
      <c r="BR81" s="510"/>
      <c r="BS81" s="510"/>
      <c r="BT81" s="510"/>
      <c r="BU81" s="510"/>
      <c r="BV81" s="510"/>
      <c r="BW81" s="510"/>
      <c r="BX81" s="510"/>
      <c r="BY81" s="510"/>
      <c r="BZ81" s="510"/>
      <c r="CA81" s="510"/>
      <c r="CB81" s="510"/>
      <c r="CC81" s="510"/>
      <c r="CD81" s="510"/>
      <c r="CE81" s="510"/>
      <c r="CF81" s="510"/>
      <c r="CG81" s="510"/>
      <c r="CH81" s="510"/>
      <c r="CI81" s="510"/>
      <c r="CJ81" s="510"/>
      <c r="CK81" s="510"/>
      <c r="CL81" s="510"/>
      <c r="CM81" s="510"/>
      <c r="CN81" s="510"/>
      <c r="CO81" s="510"/>
      <c r="CP81" s="510"/>
      <c r="CQ81" s="510"/>
      <c r="CR81" s="510"/>
      <c r="CS81" s="510"/>
      <c r="CT81" s="510"/>
      <c r="CU81" s="510"/>
      <c r="CV81" s="510"/>
      <c r="CW81" s="510"/>
      <c r="CX81" s="510"/>
      <c r="CY81" s="510"/>
      <c r="CZ81" s="510"/>
      <c r="DA81" s="510"/>
      <c r="DB81" s="510"/>
      <c r="DC81" s="510"/>
      <c r="DD81" s="510"/>
      <c r="DE81" s="510"/>
      <c r="DF81" s="510"/>
      <c r="DG81" s="510"/>
      <c r="DH81" s="510"/>
      <c r="DI81" s="510"/>
      <c r="DJ81" s="510"/>
      <c r="DK81" s="510"/>
      <c r="DL81" s="510"/>
      <c r="DM81" s="510"/>
      <c r="DN81" s="510"/>
      <c r="DO81" s="510"/>
      <c r="DP81" s="510"/>
      <c r="DQ81" s="510"/>
      <c r="DR81" s="510"/>
      <c r="DS81" s="510"/>
      <c r="DT81" s="510"/>
      <c r="DU81" s="510"/>
      <c r="DV81" s="510"/>
      <c r="DW81" s="510"/>
      <c r="DX81" s="510"/>
      <c r="DZ81" s="501">
        <f t="shared" si="0"/>
        <v>0</v>
      </c>
      <c r="EA81" s="505">
        <f t="shared" si="1"/>
        <v>0</v>
      </c>
      <c r="EB81" s="506">
        <f t="shared" si="2"/>
        <v>0</v>
      </c>
      <c r="EC81" s="290">
        <f t="shared" si="3"/>
        <v>0</v>
      </c>
      <c r="ED81" s="291" t="str">
        <f t="shared" si="4"/>
        <v/>
      </c>
      <c r="EE81" s="231" t="s">
        <v>6269</v>
      </c>
    </row>
    <row r="82" spans="1:135" ht="15">
      <c r="A82" s="6"/>
      <c r="B82" s="5"/>
      <c r="C82" s="87" t="s">
        <v>163</v>
      </c>
      <c r="D82" s="623" t="str">
        <f>IF(CNGE_2024_M1_Secc1_Sub6!$D121="","",CNGE_2024_M1_Secc1_Sub6!$D121)</f>
        <v/>
      </c>
      <c r="E82" s="624"/>
      <c r="F82" s="624"/>
      <c r="G82" s="624"/>
      <c r="H82" s="510"/>
      <c r="I82" s="510"/>
      <c r="J82" s="510"/>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c r="AJ82" s="510"/>
      <c r="AK82" s="510"/>
      <c r="AL82" s="510"/>
      <c r="AM82" s="510"/>
      <c r="AN82" s="510"/>
      <c r="AO82" s="510"/>
      <c r="AP82" s="510"/>
      <c r="AQ82" s="510"/>
      <c r="AR82" s="510"/>
      <c r="AS82" s="510"/>
      <c r="AT82" s="510"/>
      <c r="AU82" s="510"/>
      <c r="AV82" s="510"/>
      <c r="AW82" s="510"/>
      <c r="AX82" s="510"/>
      <c r="AY82" s="510"/>
      <c r="AZ82" s="510"/>
      <c r="BA82" s="510"/>
      <c r="BB82" s="510"/>
      <c r="BC82" s="510"/>
      <c r="BD82" s="510"/>
      <c r="BE82" s="510"/>
      <c r="BF82" s="510"/>
      <c r="BG82" s="510"/>
      <c r="BH82" s="510"/>
      <c r="BI82" s="510"/>
      <c r="BJ82" s="510"/>
      <c r="BK82" s="510"/>
      <c r="BL82" s="510"/>
      <c r="BM82" s="510"/>
      <c r="BN82" s="510"/>
      <c r="BO82" s="510"/>
      <c r="BP82" s="510"/>
      <c r="BQ82" s="510"/>
      <c r="BR82" s="510"/>
      <c r="BS82" s="510"/>
      <c r="BT82" s="510"/>
      <c r="BU82" s="510"/>
      <c r="BV82" s="510"/>
      <c r="BW82" s="510"/>
      <c r="BX82" s="510"/>
      <c r="BY82" s="510"/>
      <c r="BZ82" s="510"/>
      <c r="CA82" s="510"/>
      <c r="CB82" s="510"/>
      <c r="CC82" s="510"/>
      <c r="CD82" s="510"/>
      <c r="CE82" s="510"/>
      <c r="CF82" s="510"/>
      <c r="CG82" s="510"/>
      <c r="CH82" s="510"/>
      <c r="CI82" s="510"/>
      <c r="CJ82" s="510"/>
      <c r="CK82" s="510"/>
      <c r="CL82" s="510"/>
      <c r="CM82" s="510"/>
      <c r="CN82" s="510"/>
      <c r="CO82" s="510"/>
      <c r="CP82" s="510"/>
      <c r="CQ82" s="510"/>
      <c r="CR82" s="510"/>
      <c r="CS82" s="510"/>
      <c r="CT82" s="510"/>
      <c r="CU82" s="510"/>
      <c r="CV82" s="510"/>
      <c r="CW82" s="510"/>
      <c r="CX82" s="510"/>
      <c r="CY82" s="510"/>
      <c r="CZ82" s="510"/>
      <c r="DA82" s="510"/>
      <c r="DB82" s="510"/>
      <c r="DC82" s="510"/>
      <c r="DD82" s="510"/>
      <c r="DE82" s="510"/>
      <c r="DF82" s="510"/>
      <c r="DG82" s="510"/>
      <c r="DH82" s="510"/>
      <c r="DI82" s="510"/>
      <c r="DJ82" s="510"/>
      <c r="DK82" s="510"/>
      <c r="DL82" s="510"/>
      <c r="DM82" s="510"/>
      <c r="DN82" s="510"/>
      <c r="DO82" s="510"/>
      <c r="DP82" s="510"/>
      <c r="DQ82" s="510"/>
      <c r="DR82" s="510"/>
      <c r="DS82" s="510"/>
      <c r="DT82" s="510"/>
      <c r="DU82" s="510"/>
      <c r="DV82" s="510"/>
      <c r="DW82" s="510"/>
      <c r="DX82" s="510"/>
      <c r="DZ82" s="501">
        <f t="shared" si="0"/>
        <v>0</v>
      </c>
      <c r="EA82" s="505">
        <f t="shared" si="1"/>
        <v>0</v>
      </c>
      <c r="EB82" s="506">
        <f t="shared" si="2"/>
        <v>0</v>
      </c>
      <c r="EC82" s="290">
        <f t="shared" si="3"/>
        <v>0</v>
      </c>
      <c r="ED82" s="291" t="str">
        <f t="shared" si="4"/>
        <v/>
      </c>
      <c r="EE82" s="231" t="s">
        <v>6270</v>
      </c>
    </row>
    <row r="83" spans="1:135" ht="15">
      <c r="A83" s="6"/>
      <c r="B83" s="5"/>
      <c r="C83" s="87" t="s">
        <v>164</v>
      </c>
      <c r="D83" s="623" t="str">
        <f>IF(CNGE_2024_M1_Secc1_Sub6!$D122="","",CNGE_2024_M1_Secc1_Sub6!$D122)</f>
        <v/>
      </c>
      <c r="E83" s="624"/>
      <c r="F83" s="624"/>
      <c r="G83" s="624"/>
      <c r="H83" s="510"/>
      <c r="I83" s="510"/>
      <c r="J83" s="510"/>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c r="AJ83" s="510"/>
      <c r="AK83" s="510"/>
      <c r="AL83" s="510"/>
      <c r="AM83" s="510"/>
      <c r="AN83" s="510"/>
      <c r="AO83" s="510"/>
      <c r="AP83" s="510"/>
      <c r="AQ83" s="510"/>
      <c r="AR83" s="510"/>
      <c r="AS83" s="510"/>
      <c r="AT83" s="510"/>
      <c r="AU83" s="510"/>
      <c r="AV83" s="510"/>
      <c r="AW83" s="510"/>
      <c r="AX83" s="510"/>
      <c r="AY83" s="510"/>
      <c r="AZ83" s="510"/>
      <c r="BA83" s="510"/>
      <c r="BB83" s="510"/>
      <c r="BC83" s="510"/>
      <c r="BD83" s="510"/>
      <c r="BE83" s="510"/>
      <c r="BF83" s="510"/>
      <c r="BG83" s="510"/>
      <c r="BH83" s="510"/>
      <c r="BI83" s="510"/>
      <c r="BJ83" s="510"/>
      <c r="BK83" s="510"/>
      <c r="BL83" s="510"/>
      <c r="BM83" s="510"/>
      <c r="BN83" s="510"/>
      <c r="BO83" s="510"/>
      <c r="BP83" s="510"/>
      <c r="BQ83" s="510"/>
      <c r="BR83" s="510"/>
      <c r="BS83" s="510"/>
      <c r="BT83" s="510"/>
      <c r="BU83" s="510"/>
      <c r="BV83" s="510"/>
      <c r="BW83" s="510"/>
      <c r="BX83" s="510"/>
      <c r="BY83" s="510"/>
      <c r="BZ83" s="510"/>
      <c r="CA83" s="510"/>
      <c r="CB83" s="510"/>
      <c r="CC83" s="510"/>
      <c r="CD83" s="510"/>
      <c r="CE83" s="510"/>
      <c r="CF83" s="510"/>
      <c r="CG83" s="510"/>
      <c r="CH83" s="510"/>
      <c r="CI83" s="510"/>
      <c r="CJ83" s="510"/>
      <c r="CK83" s="510"/>
      <c r="CL83" s="510"/>
      <c r="CM83" s="510"/>
      <c r="CN83" s="510"/>
      <c r="CO83" s="510"/>
      <c r="CP83" s="510"/>
      <c r="CQ83" s="510"/>
      <c r="CR83" s="510"/>
      <c r="CS83" s="510"/>
      <c r="CT83" s="510"/>
      <c r="CU83" s="510"/>
      <c r="CV83" s="510"/>
      <c r="CW83" s="510"/>
      <c r="CX83" s="510"/>
      <c r="CY83" s="510"/>
      <c r="CZ83" s="510"/>
      <c r="DA83" s="510"/>
      <c r="DB83" s="510"/>
      <c r="DC83" s="510"/>
      <c r="DD83" s="510"/>
      <c r="DE83" s="510"/>
      <c r="DF83" s="510"/>
      <c r="DG83" s="510"/>
      <c r="DH83" s="510"/>
      <c r="DI83" s="510"/>
      <c r="DJ83" s="510"/>
      <c r="DK83" s="510"/>
      <c r="DL83" s="510"/>
      <c r="DM83" s="510"/>
      <c r="DN83" s="510"/>
      <c r="DO83" s="510"/>
      <c r="DP83" s="510"/>
      <c r="DQ83" s="510"/>
      <c r="DR83" s="510"/>
      <c r="DS83" s="510"/>
      <c r="DT83" s="510"/>
      <c r="DU83" s="510"/>
      <c r="DV83" s="510"/>
      <c r="DW83" s="510"/>
      <c r="DX83" s="510"/>
      <c r="DZ83" s="501">
        <f t="shared" si="0"/>
        <v>0</v>
      </c>
      <c r="EA83" s="505">
        <f t="shared" si="1"/>
        <v>0</v>
      </c>
      <c r="EB83" s="506">
        <f t="shared" si="2"/>
        <v>0</v>
      </c>
      <c r="EC83" s="290">
        <f t="shared" si="3"/>
        <v>0</v>
      </c>
      <c r="ED83" s="291" t="str">
        <f t="shared" si="4"/>
        <v/>
      </c>
      <c r="EE83" s="231" t="s">
        <v>6271</v>
      </c>
    </row>
    <row r="84" spans="1:135" ht="15">
      <c r="A84" s="6"/>
      <c r="B84" s="5"/>
      <c r="C84" s="87" t="s">
        <v>165</v>
      </c>
      <c r="D84" s="623" t="str">
        <f>IF(CNGE_2024_M1_Secc1_Sub6!$D123="","",CNGE_2024_M1_Secc1_Sub6!$D123)</f>
        <v/>
      </c>
      <c r="E84" s="624"/>
      <c r="F84" s="624"/>
      <c r="G84" s="624"/>
      <c r="H84" s="510"/>
      <c r="I84" s="510"/>
      <c r="J84" s="510"/>
      <c r="K84" s="510"/>
      <c r="L84" s="510"/>
      <c r="M84" s="510"/>
      <c r="N84" s="510"/>
      <c r="O84" s="510"/>
      <c r="P84" s="510"/>
      <c r="Q84" s="510"/>
      <c r="R84" s="510"/>
      <c r="S84" s="510"/>
      <c r="T84" s="510"/>
      <c r="U84" s="510"/>
      <c r="V84" s="510"/>
      <c r="W84" s="510"/>
      <c r="X84" s="510"/>
      <c r="Y84" s="510"/>
      <c r="Z84" s="510"/>
      <c r="AA84" s="510"/>
      <c r="AB84" s="510"/>
      <c r="AC84" s="510"/>
      <c r="AD84" s="510"/>
      <c r="AE84" s="510"/>
      <c r="AF84" s="510"/>
      <c r="AG84" s="510"/>
      <c r="AH84" s="510"/>
      <c r="AI84" s="510"/>
      <c r="AJ84" s="510"/>
      <c r="AK84" s="510"/>
      <c r="AL84" s="510"/>
      <c r="AM84" s="510"/>
      <c r="AN84" s="510"/>
      <c r="AO84" s="510"/>
      <c r="AP84" s="510"/>
      <c r="AQ84" s="510"/>
      <c r="AR84" s="510"/>
      <c r="AS84" s="510"/>
      <c r="AT84" s="510"/>
      <c r="AU84" s="510"/>
      <c r="AV84" s="510"/>
      <c r="AW84" s="510"/>
      <c r="AX84" s="510"/>
      <c r="AY84" s="510"/>
      <c r="AZ84" s="510"/>
      <c r="BA84" s="510"/>
      <c r="BB84" s="510"/>
      <c r="BC84" s="510"/>
      <c r="BD84" s="510"/>
      <c r="BE84" s="510"/>
      <c r="BF84" s="510"/>
      <c r="BG84" s="510"/>
      <c r="BH84" s="510"/>
      <c r="BI84" s="510"/>
      <c r="BJ84" s="510"/>
      <c r="BK84" s="510"/>
      <c r="BL84" s="510"/>
      <c r="BM84" s="510"/>
      <c r="BN84" s="510"/>
      <c r="BO84" s="510"/>
      <c r="BP84" s="510"/>
      <c r="BQ84" s="510"/>
      <c r="BR84" s="510"/>
      <c r="BS84" s="510"/>
      <c r="BT84" s="510"/>
      <c r="BU84" s="510"/>
      <c r="BV84" s="510"/>
      <c r="BW84" s="510"/>
      <c r="BX84" s="510"/>
      <c r="BY84" s="510"/>
      <c r="BZ84" s="510"/>
      <c r="CA84" s="510"/>
      <c r="CB84" s="510"/>
      <c r="CC84" s="510"/>
      <c r="CD84" s="510"/>
      <c r="CE84" s="510"/>
      <c r="CF84" s="510"/>
      <c r="CG84" s="510"/>
      <c r="CH84" s="510"/>
      <c r="CI84" s="510"/>
      <c r="CJ84" s="510"/>
      <c r="CK84" s="510"/>
      <c r="CL84" s="510"/>
      <c r="CM84" s="510"/>
      <c r="CN84" s="510"/>
      <c r="CO84" s="510"/>
      <c r="CP84" s="510"/>
      <c r="CQ84" s="510"/>
      <c r="CR84" s="510"/>
      <c r="CS84" s="510"/>
      <c r="CT84" s="510"/>
      <c r="CU84" s="510"/>
      <c r="CV84" s="510"/>
      <c r="CW84" s="510"/>
      <c r="CX84" s="510"/>
      <c r="CY84" s="510"/>
      <c r="CZ84" s="510"/>
      <c r="DA84" s="510"/>
      <c r="DB84" s="510"/>
      <c r="DC84" s="510"/>
      <c r="DD84" s="510"/>
      <c r="DE84" s="510"/>
      <c r="DF84" s="510"/>
      <c r="DG84" s="510"/>
      <c r="DH84" s="510"/>
      <c r="DI84" s="510"/>
      <c r="DJ84" s="510"/>
      <c r="DK84" s="510"/>
      <c r="DL84" s="510"/>
      <c r="DM84" s="510"/>
      <c r="DN84" s="510"/>
      <c r="DO84" s="510"/>
      <c r="DP84" s="510"/>
      <c r="DQ84" s="510"/>
      <c r="DR84" s="510"/>
      <c r="DS84" s="510"/>
      <c r="DT84" s="510"/>
      <c r="DU84" s="510"/>
      <c r="DV84" s="510"/>
      <c r="DW84" s="510"/>
      <c r="DX84" s="510"/>
      <c r="DZ84" s="501">
        <f t="shared" si="0"/>
        <v>0</v>
      </c>
      <c r="EA84" s="505">
        <f t="shared" si="1"/>
        <v>0</v>
      </c>
      <c r="EB84" s="506">
        <f t="shared" si="2"/>
        <v>0</v>
      </c>
      <c r="EC84" s="290">
        <f t="shared" si="3"/>
        <v>0</v>
      </c>
      <c r="ED84" s="291" t="str">
        <f t="shared" si="4"/>
        <v/>
      </c>
      <c r="EE84" s="231" t="s">
        <v>6272</v>
      </c>
    </row>
    <row r="85" spans="1:135" ht="15">
      <c r="A85" s="6"/>
      <c r="B85" s="5"/>
      <c r="C85" s="87" t="s">
        <v>166</v>
      </c>
      <c r="D85" s="623" t="str">
        <f>IF(CNGE_2024_M1_Secc1_Sub6!$D124="","",CNGE_2024_M1_Secc1_Sub6!$D124)</f>
        <v/>
      </c>
      <c r="E85" s="624"/>
      <c r="F85" s="624"/>
      <c r="G85" s="624"/>
      <c r="H85" s="510"/>
      <c r="I85" s="510"/>
      <c r="J85" s="510"/>
      <c r="K85" s="510"/>
      <c r="L85" s="510"/>
      <c r="M85" s="510"/>
      <c r="N85" s="510"/>
      <c r="O85" s="510"/>
      <c r="P85" s="510"/>
      <c r="Q85" s="510"/>
      <c r="R85" s="510"/>
      <c r="S85" s="510"/>
      <c r="T85" s="510"/>
      <c r="U85" s="510"/>
      <c r="V85" s="510"/>
      <c r="W85" s="510"/>
      <c r="X85" s="510"/>
      <c r="Y85" s="510"/>
      <c r="Z85" s="510"/>
      <c r="AA85" s="510"/>
      <c r="AB85" s="510"/>
      <c r="AC85" s="510"/>
      <c r="AD85" s="510"/>
      <c r="AE85" s="510"/>
      <c r="AF85" s="510"/>
      <c r="AG85" s="510"/>
      <c r="AH85" s="510"/>
      <c r="AI85" s="510"/>
      <c r="AJ85" s="510"/>
      <c r="AK85" s="510"/>
      <c r="AL85" s="510"/>
      <c r="AM85" s="510"/>
      <c r="AN85" s="510"/>
      <c r="AO85" s="510"/>
      <c r="AP85" s="510"/>
      <c r="AQ85" s="510"/>
      <c r="AR85" s="510"/>
      <c r="AS85" s="510"/>
      <c r="AT85" s="510"/>
      <c r="AU85" s="510"/>
      <c r="AV85" s="510"/>
      <c r="AW85" s="510"/>
      <c r="AX85" s="510"/>
      <c r="AY85" s="510"/>
      <c r="AZ85" s="510"/>
      <c r="BA85" s="510"/>
      <c r="BB85" s="510"/>
      <c r="BC85" s="510"/>
      <c r="BD85" s="510"/>
      <c r="BE85" s="510"/>
      <c r="BF85" s="510"/>
      <c r="BG85" s="510"/>
      <c r="BH85" s="510"/>
      <c r="BI85" s="510"/>
      <c r="BJ85" s="510"/>
      <c r="BK85" s="510"/>
      <c r="BL85" s="510"/>
      <c r="BM85" s="510"/>
      <c r="BN85" s="510"/>
      <c r="BO85" s="510"/>
      <c r="BP85" s="510"/>
      <c r="BQ85" s="510"/>
      <c r="BR85" s="510"/>
      <c r="BS85" s="510"/>
      <c r="BT85" s="510"/>
      <c r="BU85" s="510"/>
      <c r="BV85" s="510"/>
      <c r="BW85" s="510"/>
      <c r="BX85" s="510"/>
      <c r="BY85" s="510"/>
      <c r="BZ85" s="510"/>
      <c r="CA85" s="510"/>
      <c r="CB85" s="510"/>
      <c r="CC85" s="510"/>
      <c r="CD85" s="510"/>
      <c r="CE85" s="510"/>
      <c r="CF85" s="510"/>
      <c r="CG85" s="510"/>
      <c r="CH85" s="510"/>
      <c r="CI85" s="510"/>
      <c r="CJ85" s="510"/>
      <c r="CK85" s="510"/>
      <c r="CL85" s="510"/>
      <c r="CM85" s="510"/>
      <c r="CN85" s="510"/>
      <c r="CO85" s="510"/>
      <c r="CP85" s="510"/>
      <c r="CQ85" s="510"/>
      <c r="CR85" s="510"/>
      <c r="CS85" s="510"/>
      <c r="CT85" s="510"/>
      <c r="CU85" s="510"/>
      <c r="CV85" s="510"/>
      <c r="CW85" s="510"/>
      <c r="CX85" s="510"/>
      <c r="CY85" s="510"/>
      <c r="CZ85" s="510"/>
      <c r="DA85" s="510"/>
      <c r="DB85" s="510"/>
      <c r="DC85" s="510"/>
      <c r="DD85" s="510"/>
      <c r="DE85" s="510"/>
      <c r="DF85" s="510"/>
      <c r="DG85" s="510"/>
      <c r="DH85" s="510"/>
      <c r="DI85" s="510"/>
      <c r="DJ85" s="510"/>
      <c r="DK85" s="510"/>
      <c r="DL85" s="510"/>
      <c r="DM85" s="510"/>
      <c r="DN85" s="510"/>
      <c r="DO85" s="510"/>
      <c r="DP85" s="510"/>
      <c r="DQ85" s="510"/>
      <c r="DR85" s="510"/>
      <c r="DS85" s="510"/>
      <c r="DT85" s="510"/>
      <c r="DU85" s="510"/>
      <c r="DV85" s="510"/>
      <c r="DW85" s="510"/>
      <c r="DX85" s="510"/>
      <c r="DZ85" s="501">
        <f t="shared" si="0"/>
        <v>0</v>
      </c>
      <c r="EA85" s="505">
        <f t="shared" si="1"/>
        <v>0</v>
      </c>
      <c r="EB85" s="506">
        <f t="shared" si="2"/>
        <v>0</v>
      </c>
      <c r="EC85" s="290">
        <f t="shared" si="3"/>
        <v>0</v>
      </c>
      <c r="ED85" s="291" t="str">
        <f t="shared" si="4"/>
        <v/>
      </c>
      <c r="EE85" s="231" t="s">
        <v>6273</v>
      </c>
    </row>
    <row r="86" spans="1:135" ht="15">
      <c r="A86" s="6"/>
      <c r="B86" s="5"/>
      <c r="C86" s="87" t="s">
        <v>167</v>
      </c>
      <c r="D86" s="623" t="str">
        <f>IF(CNGE_2024_M1_Secc1_Sub6!$D125="","",CNGE_2024_M1_Secc1_Sub6!$D125)</f>
        <v/>
      </c>
      <c r="E86" s="624"/>
      <c r="F86" s="624"/>
      <c r="G86" s="624"/>
      <c r="H86" s="510"/>
      <c r="I86" s="510"/>
      <c r="J86" s="510"/>
      <c r="K86" s="510"/>
      <c r="L86" s="510"/>
      <c r="M86" s="510"/>
      <c r="N86" s="510"/>
      <c r="O86" s="510"/>
      <c r="P86" s="510"/>
      <c r="Q86" s="510"/>
      <c r="R86" s="510"/>
      <c r="S86" s="510"/>
      <c r="T86" s="510"/>
      <c r="U86" s="510"/>
      <c r="V86" s="510"/>
      <c r="W86" s="510"/>
      <c r="X86" s="510"/>
      <c r="Y86" s="510"/>
      <c r="Z86" s="510"/>
      <c r="AA86" s="510"/>
      <c r="AB86" s="510"/>
      <c r="AC86" s="510"/>
      <c r="AD86" s="510"/>
      <c r="AE86" s="510"/>
      <c r="AF86" s="510"/>
      <c r="AG86" s="510"/>
      <c r="AH86" s="510"/>
      <c r="AI86" s="510"/>
      <c r="AJ86" s="510"/>
      <c r="AK86" s="510"/>
      <c r="AL86" s="510"/>
      <c r="AM86" s="510"/>
      <c r="AN86" s="510"/>
      <c r="AO86" s="510"/>
      <c r="AP86" s="510"/>
      <c r="AQ86" s="510"/>
      <c r="AR86" s="510"/>
      <c r="AS86" s="510"/>
      <c r="AT86" s="510"/>
      <c r="AU86" s="510"/>
      <c r="AV86" s="510"/>
      <c r="AW86" s="510"/>
      <c r="AX86" s="510"/>
      <c r="AY86" s="510"/>
      <c r="AZ86" s="510"/>
      <c r="BA86" s="510"/>
      <c r="BB86" s="510"/>
      <c r="BC86" s="510"/>
      <c r="BD86" s="510"/>
      <c r="BE86" s="510"/>
      <c r="BF86" s="510"/>
      <c r="BG86" s="510"/>
      <c r="BH86" s="510"/>
      <c r="BI86" s="510"/>
      <c r="BJ86" s="510"/>
      <c r="BK86" s="510"/>
      <c r="BL86" s="510"/>
      <c r="BM86" s="510"/>
      <c r="BN86" s="510"/>
      <c r="BO86" s="510"/>
      <c r="BP86" s="510"/>
      <c r="BQ86" s="510"/>
      <c r="BR86" s="510"/>
      <c r="BS86" s="510"/>
      <c r="BT86" s="510"/>
      <c r="BU86" s="510"/>
      <c r="BV86" s="510"/>
      <c r="BW86" s="510"/>
      <c r="BX86" s="510"/>
      <c r="BY86" s="510"/>
      <c r="BZ86" s="510"/>
      <c r="CA86" s="510"/>
      <c r="CB86" s="510"/>
      <c r="CC86" s="510"/>
      <c r="CD86" s="510"/>
      <c r="CE86" s="510"/>
      <c r="CF86" s="510"/>
      <c r="CG86" s="510"/>
      <c r="CH86" s="510"/>
      <c r="CI86" s="510"/>
      <c r="CJ86" s="510"/>
      <c r="CK86" s="510"/>
      <c r="CL86" s="510"/>
      <c r="CM86" s="510"/>
      <c r="CN86" s="510"/>
      <c r="CO86" s="510"/>
      <c r="CP86" s="510"/>
      <c r="CQ86" s="510"/>
      <c r="CR86" s="510"/>
      <c r="CS86" s="510"/>
      <c r="CT86" s="510"/>
      <c r="CU86" s="510"/>
      <c r="CV86" s="510"/>
      <c r="CW86" s="510"/>
      <c r="CX86" s="510"/>
      <c r="CY86" s="510"/>
      <c r="CZ86" s="510"/>
      <c r="DA86" s="510"/>
      <c r="DB86" s="510"/>
      <c r="DC86" s="510"/>
      <c r="DD86" s="510"/>
      <c r="DE86" s="510"/>
      <c r="DF86" s="510"/>
      <c r="DG86" s="510"/>
      <c r="DH86" s="510"/>
      <c r="DI86" s="510"/>
      <c r="DJ86" s="510"/>
      <c r="DK86" s="510"/>
      <c r="DL86" s="510"/>
      <c r="DM86" s="510"/>
      <c r="DN86" s="510"/>
      <c r="DO86" s="510"/>
      <c r="DP86" s="510"/>
      <c r="DQ86" s="510"/>
      <c r="DR86" s="510"/>
      <c r="DS86" s="510"/>
      <c r="DT86" s="510"/>
      <c r="DU86" s="510"/>
      <c r="DV86" s="510"/>
      <c r="DW86" s="510"/>
      <c r="DX86" s="510"/>
      <c r="DZ86" s="501">
        <f t="shared" si="0"/>
        <v>0</v>
      </c>
      <c r="EA86" s="505">
        <f t="shared" si="1"/>
        <v>0</v>
      </c>
      <c r="EB86" s="506">
        <f t="shared" si="2"/>
        <v>0</v>
      </c>
      <c r="EC86" s="290">
        <f t="shared" si="3"/>
        <v>0</v>
      </c>
      <c r="ED86" s="291" t="str">
        <f t="shared" si="4"/>
        <v/>
      </c>
      <c r="EE86" s="231" t="s">
        <v>6274</v>
      </c>
    </row>
    <row r="87" spans="1:135" ht="15">
      <c r="A87" s="6"/>
      <c r="B87" s="5"/>
      <c r="C87" s="87" t="s">
        <v>168</v>
      </c>
      <c r="D87" s="623" t="str">
        <f>IF(CNGE_2024_M1_Secc1_Sub6!$D126="","",CNGE_2024_M1_Secc1_Sub6!$D126)</f>
        <v/>
      </c>
      <c r="E87" s="624"/>
      <c r="F87" s="624"/>
      <c r="G87" s="624"/>
      <c r="H87" s="510"/>
      <c r="I87" s="510"/>
      <c r="J87" s="510"/>
      <c r="K87" s="510"/>
      <c r="L87" s="510"/>
      <c r="M87" s="510"/>
      <c r="N87" s="510"/>
      <c r="O87" s="510"/>
      <c r="P87" s="510"/>
      <c r="Q87" s="510"/>
      <c r="R87" s="510"/>
      <c r="S87" s="510"/>
      <c r="T87" s="510"/>
      <c r="U87" s="510"/>
      <c r="V87" s="510"/>
      <c r="W87" s="510"/>
      <c r="X87" s="510"/>
      <c r="Y87" s="510"/>
      <c r="Z87" s="510"/>
      <c r="AA87" s="510"/>
      <c r="AB87" s="510"/>
      <c r="AC87" s="510"/>
      <c r="AD87" s="510"/>
      <c r="AE87" s="510"/>
      <c r="AF87" s="510"/>
      <c r="AG87" s="510"/>
      <c r="AH87" s="510"/>
      <c r="AI87" s="510"/>
      <c r="AJ87" s="510"/>
      <c r="AK87" s="510"/>
      <c r="AL87" s="510"/>
      <c r="AM87" s="510"/>
      <c r="AN87" s="510"/>
      <c r="AO87" s="510"/>
      <c r="AP87" s="510"/>
      <c r="AQ87" s="510"/>
      <c r="AR87" s="510"/>
      <c r="AS87" s="510"/>
      <c r="AT87" s="510"/>
      <c r="AU87" s="510"/>
      <c r="AV87" s="510"/>
      <c r="AW87" s="510"/>
      <c r="AX87" s="510"/>
      <c r="AY87" s="510"/>
      <c r="AZ87" s="510"/>
      <c r="BA87" s="510"/>
      <c r="BB87" s="510"/>
      <c r="BC87" s="510"/>
      <c r="BD87" s="510"/>
      <c r="BE87" s="510"/>
      <c r="BF87" s="510"/>
      <c r="BG87" s="510"/>
      <c r="BH87" s="510"/>
      <c r="BI87" s="510"/>
      <c r="BJ87" s="510"/>
      <c r="BK87" s="510"/>
      <c r="BL87" s="510"/>
      <c r="BM87" s="510"/>
      <c r="BN87" s="510"/>
      <c r="BO87" s="510"/>
      <c r="BP87" s="510"/>
      <c r="BQ87" s="510"/>
      <c r="BR87" s="510"/>
      <c r="BS87" s="510"/>
      <c r="BT87" s="510"/>
      <c r="BU87" s="510"/>
      <c r="BV87" s="510"/>
      <c r="BW87" s="510"/>
      <c r="BX87" s="510"/>
      <c r="BY87" s="510"/>
      <c r="BZ87" s="510"/>
      <c r="CA87" s="510"/>
      <c r="CB87" s="510"/>
      <c r="CC87" s="510"/>
      <c r="CD87" s="510"/>
      <c r="CE87" s="510"/>
      <c r="CF87" s="510"/>
      <c r="CG87" s="510"/>
      <c r="CH87" s="510"/>
      <c r="CI87" s="510"/>
      <c r="CJ87" s="510"/>
      <c r="CK87" s="510"/>
      <c r="CL87" s="510"/>
      <c r="CM87" s="510"/>
      <c r="CN87" s="510"/>
      <c r="CO87" s="510"/>
      <c r="CP87" s="510"/>
      <c r="CQ87" s="510"/>
      <c r="CR87" s="510"/>
      <c r="CS87" s="510"/>
      <c r="CT87" s="510"/>
      <c r="CU87" s="510"/>
      <c r="CV87" s="510"/>
      <c r="CW87" s="510"/>
      <c r="CX87" s="510"/>
      <c r="CY87" s="510"/>
      <c r="CZ87" s="510"/>
      <c r="DA87" s="510"/>
      <c r="DB87" s="510"/>
      <c r="DC87" s="510"/>
      <c r="DD87" s="510"/>
      <c r="DE87" s="510"/>
      <c r="DF87" s="510"/>
      <c r="DG87" s="510"/>
      <c r="DH87" s="510"/>
      <c r="DI87" s="510"/>
      <c r="DJ87" s="510"/>
      <c r="DK87" s="510"/>
      <c r="DL87" s="510"/>
      <c r="DM87" s="510"/>
      <c r="DN87" s="510"/>
      <c r="DO87" s="510"/>
      <c r="DP87" s="510"/>
      <c r="DQ87" s="510"/>
      <c r="DR87" s="510"/>
      <c r="DS87" s="510"/>
      <c r="DT87" s="510"/>
      <c r="DU87" s="510"/>
      <c r="DV87" s="510"/>
      <c r="DW87" s="510"/>
      <c r="DX87" s="510"/>
      <c r="DZ87" s="501">
        <f t="shared" si="0"/>
        <v>0</v>
      </c>
      <c r="EA87" s="505">
        <f t="shared" si="1"/>
        <v>0</v>
      </c>
      <c r="EB87" s="506">
        <f t="shared" si="2"/>
        <v>0</v>
      </c>
      <c r="EC87" s="290">
        <f t="shared" si="3"/>
        <v>0</v>
      </c>
      <c r="ED87" s="291" t="str">
        <f t="shared" si="4"/>
        <v/>
      </c>
      <c r="EE87" s="231" t="s">
        <v>6275</v>
      </c>
    </row>
    <row r="88" spans="1:135" ht="15">
      <c r="A88" s="6"/>
      <c r="B88" s="5"/>
      <c r="C88" s="87" t="s">
        <v>169</v>
      </c>
      <c r="D88" s="623" t="str">
        <f>IF(CNGE_2024_M1_Secc1_Sub6!$D127="","",CNGE_2024_M1_Secc1_Sub6!$D127)</f>
        <v/>
      </c>
      <c r="E88" s="624"/>
      <c r="F88" s="624"/>
      <c r="G88" s="624"/>
      <c r="H88" s="510"/>
      <c r="I88" s="510"/>
      <c r="J88" s="510"/>
      <c r="K88" s="510"/>
      <c r="L88" s="510"/>
      <c r="M88" s="510"/>
      <c r="N88" s="510"/>
      <c r="O88" s="510"/>
      <c r="P88" s="510"/>
      <c r="Q88" s="510"/>
      <c r="R88" s="510"/>
      <c r="S88" s="510"/>
      <c r="T88" s="510"/>
      <c r="U88" s="510"/>
      <c r="V88" s="510"/>
      <c r="W88" s="510"/>
      <c r="X88" s="510"/>
      <c r="Y88" s="510"/>
      <c r="Z88" s="510"/>
      <c r="AA88" s="510"/>
      <c r="AB88" s="510"/>
      <c r="AC88" s="510"/>
      <c r="AD88" s="510"/>
      <c r="AE88" s="510"/>
      <c r="AF88" s="510"/>
      <c r="AG88" s="510"/>
      <c r="AH88" s="510"/>
      <c r="AI88" s="510"/>
      <c r="AJ88" s="510"/>
      <c r="AK88" s="510"/>
      <c r="AL88" s="510"/>
      <c r="AM88" s="510"/>
      <c r="AN88" s="510"/>
      <c r="AO88" s="510"/>
      <c r="AP88" s="510"/>
      <c r="AQ88" s="510"/>
      <c r="AR88" s="510"/>
      <c r="AS88" s="510"/>
      <c r="AT88" s="510"/>
      <c r="AU88" s="510"/>
      <c r="AV88" s="510"/>
      <c r="AW88" s="510"/>
      <c r="AX88" s="510"/>
      <c r="AY88" s="510"/>
      <c r="AZ88" s="510"/>
      <c r="BA88" s="510"/>
      <c r="BB88" s="510"/>
      <c r="BC88" s="510"/>
      <c r="BD88" s="510"/>
      <c r="BE88" s="510"/>
      <c r="BF88" s="510"/>
      <c r="BG88" s="510"/>
      <c r="BH88" s="510"/>
      <c r="BI88" s="510"/>
      <c r="BJ88" s="510"/>
      <c r="BK88" s="510"/>
      <c r="BL88" s="510"/>
      <c r="BM88" s="510"/>
      <c r="BN88" s="510"/>
      <c r="BO88" s="510"/>
      <c r="BP88" s="510"/>
      <c r="BQ88" s="510"/>
      <c r="BR88" s="510"/>
      <c r="BS88" s="510"/>
      <c r="BT88" s="510"/>
      <c r="BU88" s="510"/>
      <c r="BV88" s="510"/>
      <c r="BW88" s="510"/>
      <c r="BX88" s="510"/>
      <c r="BY88" s="510"/>
      <c r="BZ88" s="510"/>
      <c r="CA88" s="510"/>
      <c r="CB88" s="510"/>
      <c r="CC88" s="510"/>
      <c r="CD88" s="510"/>
      <c r="CE88" s="510"/>
      <c r="CF88" s="510"/>
      <c r="CG88" s="510"/>
      <c r="CH88" s="510"/>
      <c r="CI88" s="510"/>
      <c r="CJ88" s="510"/>
      <c r="CK88" s="510"/>
      <c r="CL88" s="510"/>
      <c r="CM88" s="510"/>
      <c r="CN88" s="510"/>
      <c r="CO88" s="510"/>
      <c r="CP88" s="510"/>
      <c r="CQ88" s="510"/>
      <c r="CR88" s="510"/>
      <c r="CS88" s="510"/>
      <c r="CT88" s="510"/>
      <c r="CU88" s="510"/>
      <c r="CV88" s="510"/>
      <c r="CW88" s="510"/>
      <c r="CX88" s="510"/>
      <c r="CY88" s="510"/>
      <c r="CZ88" s="510"/>
      <c r="DA88" s="510"/>
      <c r="DB88" s="510"/>
      <c r="DC88" s="510"/>
      <c r="DD88" s="510"/>
      <c r="DE88" s="510"/>
      <c r="DF88" s="510"/>
      <c r="DG88" s="510"/>
      <c r="DH88" s="510"/>
      <c r="DI88" s="510"/>
      <c r="DJ88" s="510"/>
      <c r="DK88" s="510"/>
      <c r="DL88" s="510"/>
      <c r="DM88" s="510"/>
      <c r="DN88" s="510"/>
      <c r="DO88" s="510"/>
      <c r="DP88" s="510"/>
      <c r="DQ88" s="510"/>
      <c r="DR88" s="510"/>
      <c r="DS88" s="510"/>
      <c r="DT88" s="510"/>
      <c r="DU88" s="510"/>
      <c r="DV88" s="510"/>
      <c r="DW88" s="510"/>
      <c r="DX88" s="510"/>
      <c r="DZ88" s="501">
        <f t="shared" si="0"/>
        <v>0</v>
      </c>
      <c r="EA88" s="505">
        <f t="shared" si="1"/>
        <v>0</v>
      </c>
      <c r="EB88" s="506">
        <f t="shared" si="2"/>
        <v>0</v>
      </c>
      <c r="EC88" s="290">
        <f t="shared" si="3"/>
        <v>0</v>
      </c>
      <c r="ED88" s="291" t="str">
        <f t="shared" si="4"/>
        <v/>
      </c>
      <c r="EE88" s="231" t="s">
        <v>6276</v>
      </c>
    </row>
    <row r="89" spans="1:135" ht="15">
      <c r="A89" s="6"/>
      <c r="B89" s="5"/>
      <c r="C89" s="87" t="s">
        <v>170</v>
      </c>
      <c r="D89" s="623" t="str">
        <f>IF(CNGE_2024_M1_Secc1_Sub6!$D128="","",CNGE_2024_M1_Secc1_Sub6!$D128)</f>
        <v/>
      </c>
      <c r="E89" s="624"/>
      <c r="F89" s="624"/>
      <c r="G89" s="624"/>
      <c r="H89" s="510"/>
      <c r="I89" s="510"/>
      <c r="J89" s="510"/>
      <c r="K89" s="510"/>
      <c r="L89" s="510"/>
      <c r="M89" s="510"/>
      <c r="N89" s="510"/>
      <c r="O89" s="510"/>
      <c r="P89" s="510"/>
      <c r="Q89" s="510"/>
      <c r="R89" s="510"/>
      <c r="S89" s="510"/>
      <c r="T89" s="510"/>
      <c r="U89" s="510"/>
      <c r="V89" s="510"/>
      <c r="W89" s="510"/>
      <c r="X89" s="510"/>
      <c r="Y89" s="510"/>
      <c r="Z89" s="510"/>
      <c r="AA89" s="510"/>
      <c r="AB89" s="510"/>
      <c r="AC89" s="510"/>
      <c r="AD89" s="510"/>
      <c r="AE89" s="510"/>
      <c r="AF89" s="510"/>
      <c r="AG89" s="510"/>
      <c r="AH89" s="510"/>
      <c r="AI89" s="510"/>
      <c r="AJ89" s="510"/>
      <c r="AK89" s="510"/>
      <c r="AL89" s="510"/>
      <c r="AM89" s="510"/>
      <c r="AN89" s="510"/>
      <c r="AO89" s="510"/>
      <c r="AP89" s="510"/>
      <c r="AQ89" s="510"/>
      <c r="AR89" s="510"/>
      <c r="AS89" s="510"/>
      <c r="AT89" s="510"/>
      <c r="AU89" s="510"/>
      <c r="AV89" s="510"/>
      <c r="AW89" s="510"/>
      <c r="AX89" s="510"/>
      <c r="AY89" s="510"/>
      <c r="AZ89" s="510"/>
      <c r="BA89" s="510"/>
      <c r="BB89" s="510"/>
      <c r="BC89" s="510"/>
      <c r="BD89" s="510"/>
      <c r="BE89" s="510"/>
      <c r="BF89" s="510"/>
      <c r="BG89" s="510"/>
      <c r="BH89" s="510"/>
      <c r="BI89" s="510"/>
      <c r="BJ89" s="510"/>
      <c r="BK89" s="510"/>
      <c r="BL89" s="510"/>
      <c r="BM89" s="510"/>
      <c r="BN89" s="510"/>
      <c r="BO89" s="510"/>
      <c r="BP89" s="510"/>
      <c r="BQ89" s="510"/>
      <c r="BR89" s="510"/>
      <c r="BS89" s="510"/>
      <c r="BT89" s="510"/>
      <c r="BU89" s="510"/>
      <c r="BV89" s="510"/>
      <c r="BW89" s="510"/>
      <c r="BX89" s="510"/>
      <c r="BY89" s="510"/>
      <c r="BZ89" s="510"/>
      <c r="CA89" s="510"/>
      <c r="CB89" s="510"/>
      <c r="CC89" s="510"/>
      <c r="CD89" s="510"/>
      <c r="CE89" s="510"/>
      <c r="CF89" s="510"/>
      <c r="CG89" s="510"/>
      <c r="CH89" s="510"/>
      <c r="CI89" s="510"/>
      <c r="CJ89" s="510"/>
      <c r="CK89" s="510"/>
      <c r="CL89" s="510"/>
      <c r="CM89" s="510"/>
      <c r="CN89" s="510"/>
      <c r="CO89" s="510"/>
      <c r="CP89" s="510"/>
      <c r="CQ89" s="510"/>
      <c r="CR89" s="510"/>
      <c r="CS89" s="510"/>
      <c r="CT89" s="510"/>
      <c r="CU89" s="510"/>
      <c r="CV89" s="510"/>
      <c r="CW89" s="510"/>
      <c r="CX89" s="510"/>
      <c r="CY89" s="510"/>
      <c r="CZ89" s="510"/>
      <c r="DA89" s="510"/>
      <c r="DB89" s="510"/>
      <c r="DC89" s="510"/>
      <c r="DD89" s="510"/>
      <c r="DE89" s="510"/>
      <c r="DF89" s="510"/>
      <c r="DG89" s="510"/>
      <c r="DH89" s="510"/>
      <c r="DI89" s="510"/>
      <c r="DJ89" s="510"/>
      <c r="DK89" s="510"/>
      <c r="DL89" s="510"/>
      <c r="DM89" s="510"/>
      <c r="DN89" s="510"/>
      <c r="DO89" s="510"/>
      <c r="DP89" s="510"/>
      <c r="DQ89" s="510"/>
      <c r="DR89" s="510"/>
      <c r="DS89" s="510"/>
      <c r="DT89" s="510"/>
      <c r="DU89" s="510"/>
      <c r="DV89" s="510"/>
      <c r="DW89" s="510"/>
      <c r="DX89" s="510"/>
      <c r="DZ89" s="501">
        <f t="shared" ref="DZ89:DZ143" si="5">IF(AND(COUNTBLANK(D89)=1,COUNTA(H89:DX89)=0),0,IF(AND(COUNTBLANK(D89)=0,COUNTA(H89:DX89)&gt;0),0,1))</f>
        <v>0</v>
      </c>
      <c r="EA89" s="505">
        <f t="shared" ref="EA89:EA143" si="6">IF($DX89="X",1,0)</f>
        <v>0</v>
      </c>
      <c r="EB89" s="506">
        <f t="shared" ref="EB89:EB142" si="7">IF(AND(COUNTBLANK(D89)=0,COUNTA($H$22:$DW$22)&gt;1,COUNTA(H89:DW89)=1),1,0)</f>
        <v>0</v>
      </c>
      <c r="EC89" s="290">
        <f t="shared" ref="EC89:EC143" si="8">IF(DZ89=0,0,1)</f>
        <v>0</v>
      </c>
      <c r="ED89" s="291" t="str">
        <f t="shared" ref="ED89:ED143" si="9">IF(EC89=0,"",
IF(SUM(EC89:EC89)=1,EE89,
IF(EC209&gt;SUM(EC89:EC89),_xlfn.CONCAT(", ",EE89),
IF(EC209=SUM(EC89:EC89),_xlfn.CONCAT(" y ",EE89)))))</f>
        <v/>
      </c>
      <c r="EE89" s="231" t="s">
        <v>6277</v>
      </c>
    </row>
    <row r="90" spans="1:135" ht="15">
      <c r="A90" s="6"/>
      <c r="B90" s="5"/>
      <c r="C90" s="87" t="s">
        <v>171</v>
      </c>
      <c r="D90" s="623" t="str">
        <f>IF(CNGE_2024_M1_Secc1_Sub6!$D129="","",CNGE_2024_M1_Secc1_Sub6!$D129)</f>
        <v/>
      </c>
      <c r="E90" s="624"/>
      <c r="F90" s="624"/>
      <c r="G90" s="624"/>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0"/>
      <c r="AF90" s="510"/>
      <c r="AG90" s="510"/>
      <c r="AH90" s="510"/>
      <c r="AI90" s="510"/>
      <c r="AJ90" s="510"/>
      <c r="AK90" s="510"/>
      <c r="AL90" s="510"/>
      <c r="AM90" s="510"/>
      <c r="AN90" s="510"/>
      <c r="AO90" s="510"/>
      <c r="AP90" s="510"/>
      <c r="AQ90" s="510"/>
      <c r="AR90" s="510"/>
      <c r="AS90" s="510"/>
      <c r="AT90" s="510"/>
      <c r="AU90" s="510"/>
      <c r="AV90" s="510"/>
      <c r="AW90" s="510"/>
      <c r="AX90" s="510"/>
      <c r="AY90" s="510"/>
      <c r="AZ90" s="510"/>
      <c r="BA90" s="510"/>
      <c r="BB90" s="510"/>
      <c r="BC90" s="510"/>
      <c r="BD90" s="510"/>
      <c r="BE90" s="510"/>
      <c r="BF90" s="510"/>
      <c r="BG90" s="510"/>
      <c r="BH90" s="510"/>
      <c r="BI90" s="510"/>
      <c r="BJ90" s="510"/>
      <c r="BK90" s="510"/>
      <c r="BL90" s="510"/>
      <c r="BM90" s="510"/>
      <c r="BN90" s="510"/>
      <c r="BO90" s="510"/>
      <c r="BP90" s="510"/>
      <c r="BQ90" s="510"/>
      <c r="BR90" s="510"/>
      <c r="BS90" s="510"/>
      <c r="BT90" s="510"/>
      <c r="BU90" s="510"/>
      <c r="BV90" s="510"/>
      <c r="BW90" s="510"/>
      <c r="BX90" s="510"/>
      <c r="BY90" s="510"/>
      <c r="BZ90" s="510"/>
      <c r="CA90" s="510"/>
      <c r="CB90" s="510"/>
      <c r="CC90" s="510"/>
      <c r="CD90" s="510"/>
      <c r="CE90" s="510"/>
      <c r="CF90" s="510"/>
      <c r="CG90" s="510"/>
      <c r="CH90" s="510"/>
      <c r="CI90" s="510"/>
      <c r="CJ90" s="510"/>
      <c r="CK90" s="510"/>
      <c r="CL90" s="510"/>
      <c r="CM90" s="510"/>
      <c r="CN90" s="510"/>
      <c r="CO90" s="510"/>
      <c r="CP90" s="510"/>
      <c r="CQ90" s="510"/>
      <c r="CR90" s="510"/>
      <c r="CS90" s="510"/>
      <c r="CT90" s="510"/>
      <c r="CU90" s="510"/>
      <c r="CV90" s="510"/>
      <c r="CW90" s="510"/>
      <c r="CX90" s="510"/>
      <c r="CY90" s="510"/>
      <c r="CZ90" s="510"/>
      <c r="DA90" s="510"/>
      <c r="DB90" s="510"/>
      <c r="DC90" s="510"/>
      <c r="DD90" s="510"/>
      <c r="DE90" s="510"/>
      <c r="DF90" s="510"/>
      <c r="DG90" s="510"/>
      <c r="DH90" s="510"/>
      <c r="DI90" s="510"/>
      <c r="DJ90" s="510"/>
      <c r="DK90" s="510"/>
      <c r="DL90" s="510"/>
      <c r="DM90" s="510"/>
      <c r="DN90" s="510"/>
      <c r="DO90" s="510"/>
      <c r="DP90" s="510"/>
      <c r="DQ90" s="510"/>
      <c r="DR90" s="510"/>
      <c r="DS90" s="510"/>
      <c r="DT90" s="510"/>
      <c r="DU90" s="510"/>
      <c r="DV90" s="510"/>
      <c r="DW90" s="510"/>
      <c r="DX90" s="510"/>
      <c r="DZ90" s="501">
        <f t="shared" si="5"/>
        <v>0</v>
      </c>
      <c r="EA90" s="505">
        <f t="shared" si="6"/>
        <v>0</v>
      </c>
      <c r="EB90" s="506">
        <f t="shared" si="7"/>
        <v>0</v>
      </c>
      <c r="EC90" s="290">
        <f t="shared" si="8"/>
        <v>0</v>
      </c>
      <c r="ED90" s="291" t="str">
        <f t="shared" si="9"/>
        <v/>
      </c>
      <c r="EE90" s="231" t="s">
        <v>6278</v>
      </c>
    </row>
    <row r="91" spans="1:135" ht="15">
      <c r="A91" s="6"/>
      <c r="B91" s="5"/>
      <c r="C91" s="87" t="s">
        <v>172</v>
      </c>
      <c r="D91" s="623" t="str">
        <f>IF(CNGE_2024_M1_Secc1_Sub6!$D130="","",CNGE_2024_M1_Secc1_Sub6!$D130)</f>
        <v/>
      </c>
      <c r="E91" s="624"/>
      <c r="F91" s="624"/>
      <c r="G91" s="624"/>
      <c r="H91" s="510"/>
      <c r="I91" s="510"/>
      <c r="J91" s="510"/>
      <c r="K91" s="510"/>
      <c r="L91" s="510"/>
      <c r="M91" s="510"/>
      <c r="N91" s="510"/>
      <c r="O91" s="510"/>
      <c r="P91" s="510"/>
      <c r="Q91" s="510"/>
      <c r="R91" s="510"/>
      <c r="S91" s="510"/>
      <c r="T91" s="510"/>
      <c r="U91" s="510"/>
      <c r="V91" s="510"/>
      <c r="W91" s="510"/>
      <c r="X91" s="510"/>
      <c r="Y91" s="510"/>
      <c r="Z91" s="510"/>
      <c r="AA91" s="510"/>
      <c r="AB91" s="510"/>
      <c r="AC91" s="510"/>
      <c r="AD91" s="510"/>
      <c r="AE91" s="510"/>
      <c r="AF91" s="510"/>
      <c r="AG91" s="510"/>
      <c r="AH91" s="510"/>
      <c r="AI91" s="510"/>
      <c r="AJ91" s="510"/>
      <c r="AK91" s="510"/>
      <c r="AL91" s="510"/>
      <c r="AM91" s="510"/>
      <c r="AN91" s="510"/>
      <c r="AO91" s="510"/>
      <c r="AP91" s="510"/>
      <c r="AQ91" s="510"/>
      <c r="AR91" s="510"/>
      <c r="AS91" s="510"/>
      <c r="AT91" s="510"/>
      <c r="AU91" s="510"/>
      <c r="AV91" s="510"/>
      <c r="AW91" s="510"/>
      <c r="AX91" s="510"/>
      <c r="AY91" s="510"/>
      <c r="AZ91" s="510"/>
      <c r="BA91" s="510"/>
      <c r="BB91" s="510"/>
      <c r="BC91" s="510"/>
      <c r="BD91" s="510"/>
      <c r="BE91" s="510"/>
      <c r="BF91" s="510"/>
      <c r="BG91" s="510"/>
      <c r="BH91" s="510"/>
      <c r="BI91" s="510"/>
      <c r="BJ91" s="510"/>
      <c r="BK91" s="510"/>
      <c r="BL91" s="510"/>
      <c r="BM91" s="510"/>
      <c r="BN91" s="510"/>
      <c r="BO91" s="510"/>
      <c r="BP91" s="510"/>
      <c r="BQ91" s="510"/>
      <c r="BR91" s="510"/>
      <c r="BS91" s="510"/>
      <c r="BT91" s="510"/>
      <c r="BU91" s="510"/>
      <c r="BV91" s="510"/>
      <c r="BW91" s="510"/>
      <c r="BX91" s="510"/>
      <c r="BY91" s="510"/>
      <c r="BZ91" s="510"/>
      <c r="CA91" s="510"/>
      <c r="CB91" s="510"/>
      <c r="CC91" s="510"/>
      <c r="CD91" s="510"/>
      <c r="CE91" s="510"/>
      <c r="CF91" s="510"/>
      <c r="CG91" s="510"/>
      <c r="CH91" s="510"/>
      <c r="CI91" s="510"/>
      <c r="CJ91" s="510"/>
      <c r="CK91" s="510"/>
      <c r="CL91" s="510"/>
      <c r="CM91" s="510"/>
      <c r="CN91" s="510"/>
      <c r="CO91" s="510"/>
      <c r="CP91" s="510"/>
      <c r="CQ91" s="510"/>
      <c r="CR91" s="510"/>
      <c r="CS91" s="510"/>
      <c r="CT91" s="510"/>
      <c r="CU91" s="510"/>
      <c r="CV91" s="510"/>
      <c r="CW91" s="510"/>
      <c r="CX91" s="510"/>
      <c r="CY91" s="510"/>
      <c r="CZ91" s="510"/>
      <c r="DA91" s="510"/>
      <c r="DB91" s="510"/>
      <c r="DC91" s="510"/>
      <c r="DD91" s="510"/>
      <c r="DE91" s="510"/>
      <c r="DF91" s="510"/>
      <c r="DG91" s="510"/>
      <c r="DH91" s="510"/>
      <c r="DI91" s="510"/>
      <c r="DJ91" s="510"/>
      <c r="DK91" s="510"/>
      <c r="DL91" s="510"/>
      <c r="DM91" s="510"/>
      <c r="DN91" s="510"/>
      <c r="DO91" s="510"/>
      <c r="DP91" s="510"/>
      <c r="DQ91" s="510"/>
      <c r="DR91" s="510"/>
      <c r="DS91" s="510"/>
      <c r="DT91" s="510"/>
      <c r="DU91" s="510"/>
      <c r="DV91" s="510"/>
      <c r="DW91" s="510"/>
      <c r="DX91" s="510"/>
      <c r="DZ91" s="501">
        <f t="shared" si="5"/>
        <v>0</v>
      </c>
      <c r="EA91" s="505">
        <f t="shared" si="6"/>
        <v>0</v>
      </c>
      <c r="EB91" s="506">
        <f t="shared" si="7"/>
        <v>0</v>
      </c>
      <c r="EC91" s="290">
        <f t="shared" si="8"/>
        <v>0</v>
      </c>
      <c r="ED91" s="291" t="str">
        <f t="shared" si="9"/>
        <v/>
      </c>
      <c r="EE91" s="231" t="s">
        <v>6279</v>
      </c>
    </row>
    <row r="92" spans="1:135" ht="15">
      <c r="A92" s="6"/>
      <c r="B92" s="5"/>
      <c r="C92" s="87" t="s">
        <v>173</v>
      </c>
      <c r="D92" s="623" t="str">
        <f>IF(CNGE_2024_M1_Secc1_Sub6!$D131="","",CNGE_2024_M1_Secc1_Sub6!$D131)</f>
        <v/>
      </c>
      <c r="E92" s="624"/>
      <c r="F92" s="624"/>
      <c r="G92" s="624"/>
      <c r="H92" s="510"/>
      <c r="I92" s="510"/>
      <c r="J92" s="510"/>
      <c r="K92" s="510"/>
      <c r="L92" s="510"/>
      <c r="M92" s="510"/>
      <c r="N92" s="510"/>
      <c r="O92" s="510"/>
      <c r="P92" s="510"/>
      <c r="Q92" s="510"/>
      <c r="R92" s="510"/>
      <c r="S92" s="510"/>
      <c r="T92" s="510"/>
      <c r="U92" s="510"/>
      <c r="V92" s="510"/>
      <c r="W92" s="510"/>
      <c r="X92" s="510"/>
      <c r="Y92" s="510"/>
      <c r="Z92" s="510"/>
      <c r="AA92" s="510"/>
      <c r="AB92" s="510"/>
      <c r="AC92" s="510"/>
      <c r="AD92" s="510"/>
      <c r="AE92" s="510"/>
      <c r="AF92" s="510"/>
      <c r="AG92" s="510"/>
      <c r="AH92" s="510"/>
      <c r="AI92" s="510"/>
      <c r="AJ92" s="510"/>
      <c r="AK92" s="510"/>
      <c r="AL92" s="510"/>
      <c r="AM92" s="510"/>
      <c r="AN92" s="510"/>
      <c r="AO92" s="510"/>
      <c r="AP92" s="510"/>
      <c r="AQ92" s="510"/>
      <c r="AR92" s="510"/>
      <c r="AS92" s="510"/>
      <c r="AT92" s="510"/>
      <c r="AU92" s="510"/>
      <c r="AV92" s="510"/>
      <c r="AW92" s="510"/>
      <c r="AX92" s="510"/>
      <c r="AY92" s="510"/>
      <c r="AZ92" s="510"/>
      <c r="BA92" s="510"/>
      <c r="BB92" s="510"/>
      <c r="BC92" s="510"/>
      <c r="BD92" s="510"/>
      <c r="BE92" s="510"/>
      <c r="BF92" s="510"/>
      <c r="BG92" s="510"/>
      <c r="BH92" s="510"/>
      <c r="BI92" s="510"/>
      <c r="BJ92" s="510"/>
      <c r="BK92" s="510"/>
      <c r="BL92" s="510"/>
      <c r="BM92" s="510"/>
      <c r="BN92" s="510"/>
      <c r="BO92" s="510"/>
      <c r="BP92" s="510"/>
      <c r="BQ92" s="510"/>
      <c r="BR92" s="510"/>
      <c r="BS92" s="510"/>
      <c r="BT92" s="510"/>
      <c r="BU92" s="510"/>
      <c r="BV92" s="510"/>
      <c r="BW92" s="510"/>
      <c r="BX92" s="510"/>
      <c r="BY92" s="510"/>
      <c r="BZ92" s="510"/>
      <c r="CA92" s="510"/>
      <c r="CB92" s="510"/>
      <c r="CC92" s="510"/>
      <c r="CD92" s="510"/>
      <c r="CE92" s="510"/>
      <c r="CF92" s="510"/>
      <c r="CG92" s="510"/>
      <c r="CH92" s="510"/>
      <c r="CI92" s="510"/>
      <c r="CJ92" s="510"/>
      <c r="CK92" s="510"/>
      <c r="CL92" s="510"/>
      <c r="CM92" s="510"/>
      <c r="CN92" s="510"/>
      <c r="CO92" s="510"/>
      <c r="CP92" s="510"/>
      <c r="CQ92" s="510"/>
      <c r="CR92" s="510"/>
      <c r="CS92" s="510"/>
      <c r="CT92" s="510"/>
      <c r="CU92" s="510"/>
      <c r="CV92" s="510"/>
      <c r="CW92" s="510"/>
      <c r="CX92" s="510"/>
      <c r="CY92" s="510"/>
      <c r="CZ92" s="510"/>
      <c r="DA92" s="510"/>
      <c r="DB92" s="510"/>
      <c r="DC92" s="510"/>
      <c r="DD92" s="510"/>
      <c r="DE92" s="510"/>
      <c r="DF92" s="510"/>
      <c r="DG92" s="510"/>
      <c r="DH92" s="510"/>
      <c r="DI92" s="510"/>
      <c r="DJ92" s="510"/>
      <c r="DK92" s="510"/>
      <c r="DL92" s="510"/>
      <c r="DM92" s="510"/>
      <c r="DN92" s="510"/>
      <c r="DO92" s="510"/>
      <c r="DP92" s="510"/>
      <c r="DQ92" s="510"/>
      <c r="DR92" s="510"/>
      <c r="DS92" s="510"/>
      <c r="DT92" s="510"/>
      <c r="DU92" s="510"/>
      <c r="DV92" s="510"/>
      <c r="DW92" s="510"/>
      <c r="DX92" s="510"/>
      <c r="DZ92" s="501">
        <f t="shared" si="5"/>
        <v>0</v>
      </c>
      <c r="EA92" s="505">
        <f t="shared" si="6"/>
        <v>0</v>
      </c>
      <c r="EB92" s="506">
        <f t="shared" si="7"/>
        <v>0</v>
      </c>
      <c r="EC92" s="290">
        <f t="shared" si="8"/>
        <v>0</v>
      </c>
      <c r="ED92" s="291" t="str">
        <f t="shared" si="9"/>
        <v/>
      </c>
      <c r="EE92" s="231" t="s">
        <v>6280</v>
      </c>
    </row>
    <row r="93" spans="1:135" ht="15">
      <c r="A93" s="6"/>
      <c r="B93" s="5"/>
      <c r="C93" s="87" t="s">
        <v>174</v>
      </c>
      <c r="D93" s="623" t="str">
        <f>IF(CNGE_2024_M1_Secc1_Sub6!$D132="","",CNGE_2024_M1_Secc1_Sub6!$D132)</f>
        <v/>
      </c>
      <c r="E93" s="624"/>
      <c r="F93" s="624"/>
      <c r="G93" s="624"/>
      <c r="H93" s="510"/>
      <c r="I93" s="510"/>
      <c r="J93" s="510"/>
      <c r="K93" s="510"/>
      <c r="L93" s="510"/>
      <c r="M93" s="510"/>
      <c r="N93" s="510"/>
      <c r="O93" s="510"/>
      <c r="P93" s="510"/>
      <c r="Q93" s="510"/>
      <c r="R93" s="510"/>
      <c r="S93" s="510"/>
      <c r="T93" s="510"/>
      <c r="U93" s="510"/>
      <c r="V93" s="510"/>
      <c r="W93" s="510"/>
      <c r="X93" s="510"/>
      <c r="Y93" s="510"/>
      <c r="Z93" s="510"/>
      <c r="AA93" s="510"/>
      <c r="AB93" s="510"/>
      <c r="AC93" s="510"/>
      <c r="AD93" s="510"/>
      <c r="AE93" s="510"/>
      <c r="AF93" s="510"/>
      <c r="AG93" s="510"/>
      <c r="AH93" s="510"/>
      <c r="AI93" s="510"/>
      <c r="AJ93" s="510"/>
      <c r="AK93" s="510"/>
      <c r="AL93" s="510"/>
      <c r="AM93" s="510"/>
      <c r="AN93" s="510"/>
      <c r="AO93" s="510"/>
      <c r="AP93" s="510"/>
      <c r="AQ93" s="510"/>
      <c r="AR93" s="510"/>
      <c r="AS93" s="510"/>
      <c r="AT93" s="510"/>
      <c r="AU93" s="510"/>
      <c r="AV93" s="510"/>
      <c r="AW93" s="510"/>
      <c r="AX93" s="510"/>
      <c r="AY93" s="510"/>
      <c r="AZ93" s="510"/>
      <c r="BA93" s="510"/>
      <c r="BB93" s="510"/>
      <c r="BC93" s="510"/>
      <c r="BD93" s="510"/>
      <c r="BE93" s="510"/>
      <c r="BF93" s="510"/>
      <c r="BG93" s="510"/>
      <c r="BH93" s="510"/>
      <c r="BI93" s="510"/>
      <c r="BJ93" s="510"/>
      <c r="BK93" s="510"/>
      <c r="BL93" s="510"/>
      <c r="BM93" s="510"/>
      <c r="BN93" s="510"/>
      <c r="BO93" s="510"/>
      <c r="BP93" s="510"/>
      <c r="BQ93" s="510"/>
      <c r="BR93" s="510"/>
      <c r="BS93" s="510"/>
      <c r="BT93" s="510"/>
      <c r="BU93" s="510"/>
      <c r="BV93" s="510"/>
      <c r="BW93" s="510"/>
      <c r="BX93" s="510"/>
      <c r="BY93" s="510"/>
      <c r="BZ93" s="510"/>
      <c r="CA93" s="510"/>
      <c r="CB93" s="510"/>
      <c r="CC93" s="510"/>
      <c r="CD93" s="510"/>
      <c r="CE93" s="510"/>
      <c r="CF93" s="510"/>
      <c r="CG93" s="510"/>
      <c r="CH93" s="510"/>
      <c r="CI93" s="510"/>
      <c r="CJ93" s="510"/>
      <c r="CK93" s="510"/>
      <c r="CL93" s="510"/>
      <c r="CM93" s="510"/>
      <c r="CN93" s="510"/>
      <c r="CO93" s="510"/>
      <c r="CP93" s="510"/>
      <c r="CQ93" s="510"/>
      <c r="CR93" s="510"/>
      <c r="CS93" s="510"/>
      <c r="CT93" s="510"/>
      <c r="CU93" s="510"/>
      <c r="CV93" s="510"/>
      <c r="CW93" s="510"/>
      <c r="CX93" s="510"/>
      <c r="CY93" s="510"/>
      <c r="CZ93" s="510"/>
      <c r="DA93" s="510"/>
      <c r="DB93" s="510"/>
      <c r="DC93" s="510"/>
      <c r="DD93" s="510"/>
      <c r="DE93" s="510"/>
      <c r="DF93" s="510"/>
      <c r="DG93" s="510"/>
      <c r="DH93" s="510"/>
      <c r="DI93" s="510"/>
      <c r="DJ93" s="510"/>
      <c r="DK93" s="510"/>
      <c r="DL93" s="510"/>
      <c r="DM93" s="510"/>
      <c r="DN93" s="510"/>
      <c r="DO93" s="510"/>
      <c r="DP93" s="510"/>
      <c r="DQ93" s="510"/>
      <c r="DR93" s="510"/>
      <c r="DS93" s="510"/>
      <c r="DT93" s="510"/>
      <c r="DU93" s="510"/>
      <c r="DV93" s="510"/>
      <c r="DW93" s="510"/>
      <c r="DX93" s="510"/>
      <c r="DZ93" s="501">
        <f t="shared" si="5"/>
        <v>0</v>
      </c>
      <c r="EA93" s="505">
        <f t="shared" si="6"/>
        <v>0</v>
      </c>
      <c r="EB93" s="506">
        <f t="shared" si="7"/>
        <v>0</v>
      </c>
      <c r="EC93" s="290">
        <f t="shared" si="8"/>
        <v>0</v>
      </c>
      <c r="ED93" s="291" t="str">
        <f t="shared" si="9"/>
        <v/>
      </c>
      <c r="EE93" s="231" t="s">
        <v>6281</v>
      </c>
    </row>
    <row r="94" spans="1:135" ht="15">
      <c r="A94" s="6"/>
      <c r="B94" s="5"/>
      <c r="C94" s="87" t="s">
        <v>175</v>
      </c>
      <c r="D94" s="623" t="str">
        <f>IF(CNGE_2024_M1_Secc1_Sub6!$D133="","",CNGE_2024_M1_Secc1_Sub6!$D133)</f>
        <v/>
      </c>
      <c r="E94" s="624"/>
      <c r="F94" s="624"/>
      <c r="G94" s="624"/>
      <c r="H94" s="510"/>
      <c r="I94" s="510"/>
      <c r="J94" s="510"/>
      <c r="K94" s="510"/>
      <c r="L94" s="510"/>
      <c r="M94" s="510"/>
      <c r="N94" s="510"/>
      <c r="O94" s="510"/>
      <c r="P94" s="510"/>
      <c r="Q94" s="510"/>
      <c r="R94" s="510"/>
      <c r="S94" s="510"/>
      <c r="T94" s="510"/>
      <c r="U94" s="510"/>
      <c r="V94" s="510"/>
      <c r="W94" s="510"/>
      <c r="X94" s="510"/>
      <c r="Y94" s="510"/>
      <c r="Z94" s="510"/>
      <c r="AA94" s="510"/>
      <c r="AB94" s="510"/>
      <c r="AC94" s="510"/>
      <c r="AD94" s="510"/>
      <c r="AE94" s="510"/>
      <c r="AF94" s="510"/>
      <c r="AG94" s="510"/>
      <c r="AH94" s="510"/>
      <c r="AI94" s="510"/>
      <c r="AJ94" s="510"/>
      <c r="AK94" s="510"/>
      <c r="AL94" s="510"/>
      <c r="AM94" s="510"/>
      <c r="AN94" s="510"/>
      <c r="AO94" s="510"/>
      <c r="AP94" s="510"/>
      <c r="AQ94" s="510"/>
      <c r="AR94" s="510"/>
      <c r="AS94" s="510"/>
      <c r="AT94" s="510"/>
      <c r="AU94" s="510"/>
      <c r="AV94" s="510"/>
      <c r="AW94" s="510"/>
      <c r="AX94" s="510"/>
      <c r="AY94" s="510"/>
      <c r="AZ94" s="510"/>
      <c r="BA94" s="510"/>
      <c r="BB94" s="510"/>
      <c r="BC94" s="510"/>
      <c r="BD94" s="510"/>
      <c r="BE94" s="510"/>
      <c r="BF94" s="510"/>
      <c r="BG94" s="510"/>
      <c r="BH94" s="510"/>
      <c r="BI94" s="510"/>
      <c r="BJ94" s="510"/>
      <c r="BK94" s="510"/>
      <c r="BL94" s="510"/>
      <c r="BM94" s="510"/>
      <c r="BN94" s="510"/>
      <c r="BO94" s="510"/>
      <c r="BP94" s="510"/>
      <c r="BQ94" s="510"/>
      <c r="BR94" s="510"/>
      <c r="BS94" s="510"/>
      <c r="BT94" s="510"/>
      <c r="BU94" s="510"/>
      <c r="BV94" s="510"/>
      <c r="BW94" s="510"/>
      <c r="BX94" s="510"/>
      <c r="BY94" s="510"/>
      <c r="BZ94" s="510"/>
      <c r="CA94" s="510"/>
      <c r="CB94" s="510"/>
      <c r="CC94" s="510"/>
      <c r="CD94" s="510"/>
      <c r="CE94" s="510"/>
      <c r="CF94" s="510"/>
      <c r="CG94" s="510"/>
      <c r="CH94" s="510"/>
      <c r="CI94" s="510"/>
      <c r="CJ94" s="510"/>
      <c r="CK94" s="510"/>
      <c r="CL94" s="510"/>
      <c r="CM94" s="510"/>
      <c r="CN94" s="510"/>
      <c r="CO94" s="510"/>
      <c r="CP94" s="510"/>
      <c r="CQ94" s="510"/>
      <c r="CR94" s="510"/>
      <c r="CS94" s="510"/>
      <c r="CT94" s="510"/>
      <c r="CU94" s="510"/>
      <c r="CV94" s="510"/>
      <c r="CW94" s="510"/>
      <c r="CX94" s="510"/>
      <c r="CY94" s="510"/>
      <c r="CZ94" s="510"/>
      <c r="DA94" s="510"/>
      <c r="DB94" s="510"/>
      <c r="DC94" s="510"/>
      <c r="DD94" s="510"/>
      <c r="DE94" s="510"/>
      <c r="DF94" s="510"/>
      <c r="DG94" s="510"/>
      <c r="DH94" s="510"/>
      <c r="DI94" s="510"/>
      <c r="DJ94" s="510"/>
      <c r="DK94" s="510"/>
      <c r="DL94" s="510"/>
      <c r="DM94" s="510"/>
      <c r="DN94" s="510"/>
      <c r="DO94" s="510"/>
      <c r="DP94" s="510"/>
      <c r="DQ94" s="510"/>
      <c r="DR94" s="510"/>
      <c r="DS94" s="510"/>
      <c r="DT94" s="510"/>
      <c r="DU94" s="510"/>
      <c r="DV94" s="510"/>
      <c r="DW94" s="510"/>
      <c r="DX94" s="510"/>
      <c r="DZ94" s="501">
        <f t="shared" si="5"/>
        <v>0</v>
      </c>
      <c r="EA94" s="505">
        <f t="shared" si="6"/>
        <v>0</v>
      </c>
      <c r="EB94" s="506">
        <f t="shared" si="7"/>
        <v>0</v>
      </c>
      <c r="EC94" s="290">
        <f t="shared" si="8"/>
        <v>0</v>
      </c>
      <c r="ED94" s="291" t="str">
        <f t="shared" si="9"/>
        <v/>
      </c>
      <c r="EE94" s="231" t="s">
        <v>6282</v>
      </c>
    </row>
    <row r="95" spans="1:135" ht="15">
      <c r="A95" s="6"/>
      <c r="B95" s="5"/>
      <c r="C95" s="87" t="s">
        <v>176</v>
      </c>
      <c r="D95" s="623" t="str">
        <f>IF(CNGE_2024_M1_Secc1_Sub6!$D134="","",CNGE_2024_M1_Secc1_Sub6!$D134)</f>
        <v/>
      </c>
      <c r="E95" s="624"/>
      <c r="F95" s="624"/>
      <c r="G95" s="624"/>
      <c r="H95" s="510"/>
      <c r="I95" s="510"/>
      <c r="J95" s="510"/>
      <c r="K95" s="510"/>
      <c r="L95" s="510"/>
      <c r="M95" s="510"/>
      <c r="N95" s="510"/>
      <c r="O95" s="510"/>
      <c r="P95" s="510"/>
      <c r="Q95" s="510"/>
      <c r="R95" s="510"/>
      <c r="S95" s="510"/>
      <c r="T95" s="510"/>
      <c r="U95" s="510"/>
      <c r="V95" s="510"/>
      <c r="W95" s="510"/>
      <c r="X95" s="510"/>
      <c r="Y95" s="510"/>
      <c r="Z95" s="510"/>
      <c r="AA95" s="510"/>
      <c r="AB95" s="510"/>
      <c r="AC95" s="510"/>
      <c r="AD95" s="510"/>
      <c r="AE95" s="510"/>
      <c r="AF95" s="510"/>
      <c r="AG95" s="510"/>
      <c r="AH95" s="510"/>
      <c r="AI95" s="510"/>
      <c r="AJ95" s="510"/>
      <c r="AK95" s="510"/>
      <c r="AL95" s="510"/>
      <c r="AM95" s="510"/>
      <c r="AN95" s="510"/>
      <c r="AO95" s="510"/>
      <c r="AP95" s="510"/>
      <c r="AQ95" s="510"/>
      <c r="AR95" s="510"/>
      <c r="AS95" s="510"/>
      <c r="AT95" s="510"/>
      <c r="AU95" s="510"/>
      <c r="AV95" s="510"/>
      <c r="AW95" s="510"/>
      <c r="AX95" s="510"/>
      <c r="AY95" s="510"/>
      <c r="AZ95" s="510"/>
      <c r="BA95" s="510"/>
      <c r="BB95" s="510"/>
      <c r="BC95" s="510"/>
      <c r="BD95" s="510"/>
      <c r="BE95" s="510"/>
      <c r="BF95" s="510"/>
      <c r="BG95" s="510"/>
      <c r="BH95" s="510"/>
      <c r="BI95" s="510"/>
      <c r="BJ95" s="510"/>
      <c r="BK95" s="510"/>
      <c r="BL95" s="510"/>
      <c r="BM95" s="510"/>
      <c r="BN95" s="510"/>
      <c r="BO95" s="510"/>
      <c r="BP95" s="510"/>
      <c r="BQ95" s="510"/>
      <c r="BR95" s="510"/>
      <c r="BS95" s="510"/>
      <c r="BT95" s="510"/>
      <c r="BU95" s="510"/>
      <c r="BV95" s="510"/>
      <c r="BW95" s="510"/>
      <c r="BX95" s="510"/>
      <c r="BY95" s="510"/>
      <c r="BZ95" s="510"/>
      <c r="CA95" s="510"/>
      <c r="CB95" s="510"/>
      <c r="CC95" s="510"/>
      <c r="CD95" s="510"/>
      <c r="CE95" s="510"/>
      <c r="CF95" s="510"/>
      <c r="CG95" s="510"/>
      <c r="CH95" s="510"/>
      <c r="CI95" s="510"/>
      <c r="CJ95" s="510"/>
      <c r="CK95" s="510"/>
      <c r="CL95" s="510"/>
      <c r="CM95" s="510"/>
      <c r="CN95" s="510"/>
      <c r="CO95" s="510"/>
      <c r="CP95" s="510"/>
      <c r="CQ95" s="510"/>
      <c r="CR95" s="510"/>
      <c r="CS95" s="510"/>
      <c r="CT95" s="510"/>
      <c r="CU95" s="510"/>
      <c r="CV95" s="510"/>
      <c r="CW95" s="510"/>
      <c r="CX95" s="510"/>
      <c r="CY95" s="510"/>
      <c r="CZ95" s="510"/>
      <c r="DA95" s="510"/>
      <c r="DB95" s="510"/>
      <c r="DC95" s="510"/>
      <c r="DD95" s="510"/>
      <c r="DE95" s="510"/>
      <c r="DF95" s="510"/>
      <c r="DG95" s="510"/>
      <c r="DH95" s="510"/>
      <c r="DI95" s="510"/>
      <c r="DJ95" s="510"/>
      <c r="DK95" s="510"/>
      <c r="DL95" s="510"/>
      <c r="DM95" s="510"/>
      <c r="DN95" s="510"/>
      <c r="DO95" s="510"/>
      <c r="DP95" s="510"/>
      <c r="DQ95" s="510"/>
      <c r="DR95" s="510"/>
      <c r="DS95" s="510"/>
      <c r="DT95" s="510"/>
      <c r="DU95" s="510"/>
      <c r="DV95" s="510"/>
      <c r="DW95" s="510"/>
      <c r="DX95" s="510"/>
      <c r="DZ95" s="501">
        <f t="shared" si="5"/>
        <v>0</v>
      </c>
      <c r="EA95" s="505">
        <f t="shared" si="6"/>
        <v>0</v>
      </c>
      <c r="EB95" s="506">
        <f t="shared" si="7"/>
        <v>0</v>
      </c>
      <c r="EC95" s="290">
        <f t="shared" si="8"/>
        <v>0</v>
      </c>
      <c r="ED95" s="291" t="str">
        <f t="shared" si="9"/>
        <v/>
      </c>
      <c r="EE95" s="231" t="s">
        <v>6283</v>
      </c>
    </row>
    <row r="96" spans="1:135" ht="15">
      <c r="A96" s="6"/>
      <c r="B96" s="5"/>
      <c r="C96" s="87" t="s">
        <v>177</v>
      </c>
      <c r="D96" s="623" t="str">
        <f>IF(CNGE_2024_M1_Secc1_Sub6!$D135="","",CNGE_2024_M1_Secc1_Sub6!$D135)</f>
        <v/>
      </c>
      <c r="E96" s="624"/>
      <c r="F96" s="624"/>
      <c r="G96" s="624"/>
      <c r="H96" s="510"/>
      <c r="I96" s="510"/>
      <c r="J96" s="510"/>
      <c r="K96" s="510"/>
      <c r="L96" s="510"/>
      <c r="M96" s="510"/>
      <c r="N96" s="510"/>
      <c r="O96" s="510"/>
      <c r="P96" s="510"/>
      <c r="Q96" s="510"/>
      <c r="R96" s="510"/>
      <c r="S96" s="510"/>
      <c r="T96" s="510"/>
      <c r="U96" s="510"/>
      <c r="V96" s="510"/>
      <c r="W96" s="510"/>
      <c r="X96" s="510"/>
      <c r="Y96" s="510"/>
      <c r="Z96" s="510"/>
      <c r="AA96" s="510"/>
      <c r="AB96" s="510"/>
      <c r="AC96" s="510"/>
      <c r="AD96" s="510"/>
      <c r="AE96" s="510"/>
      <c r="AF96" s="510"/>
      <c r="AG96" s="510"/>
      <c r="AH96" s="510"/>
      <c r="AI96" s="510"/>
      <c r="AJ96" s="510"/>
      <c r="AK96" s="510"/>
      <c r="AL96" s="510"/>
      <c r="AM96" s="510"/>
      <c r="AN96" s="510"/>
      <c r="AO96" s="510"/>
      <c r="AP96" s="510"/>
      <c r="AQ96" s="510"/>
      <c r="AR96" s="510"/>
      <c r="AS96" s="510"/>
      <c r="AT96" s="510"/>
      <c r="AU96" s="510"/>
      <c r="AV96" s="510"/>
      <c r="AW96" s="510"/>
      <c r="AX96" s="510"/>
      <c r="AY96" s="510"/>
      <c r="AZ96" s="510"/>
      <c r="BA96" s="510"/>
      <c r="BB96" s="510"/>
      <c r="BC96" s="510"/>
      <c r="BD96" s="510"/>
      <c r="BE96" s="510"/>
      <c r="BF96" s="510"/>
      <c r="BG96" s="510"/>
      <c r="BH96" s="510"/>
      <c r="BI96" s="510"/>
      <c r="BJ96" s="510"/>
      <c r="BK96" s="510"/>
      <c r="BL96" s="510"/>
      <c r="BM96" s="510"/>
      <c r="BN96" s="510"/>
      <c r="BO96" s="510"/>
      <c r="BP96" s="510"/>
      <c r="BQ96" s="510"/>
      <c r="BR96" s="510"/>
      <c r="BS96" s="510"/>
      <c r="BT96" s="510"/>
      <c r="BU96" s="510"/>
      <c r="BV96" s="510"/>
      <c r="BW96" s="510"/>
      <c r="BX96" s="510"/>
      <c r="BY96" s="510"/>
      <c r="BZ96" s="510"/>
      <c r="CA96" s="510"/>
      <c r="CB96" s="510"/>
      <c r="CC96" s="510"/>
      <c r="CD96" s="510"/>
      <c r="CE96" s="510"/>
      <c r="CF96" s="510"/>
      <c r="CG96" s="510"/>
      <c r="CH96" s="510"/>
      <c r="CI96" s="510"/>
      <c r="CJ96" s="510"/>
      <c r="CK96" s="510"/>
      <c r="CL96" s="510"/>
      <c r="CM96" s="510"/>
      <c r="CN96" s="510"/>
      <c r="CO96" s="510"/>
      <c r="CP96" s="510"/>
      <c r="CQ96" s="510"/>
      <c r="CR96" s="510"/>
      <c r="CS96" s="510"/>
      <c r="CT96" s="510"/>
      <c r="CU96" s="510"/>
      <c r="CV96" s="510"/>
      <c r="CW96" s="510"/>
      <c r="CX96" s="510"/>
      <c r="CY96" s="510"/>
      <c r="CZ96" s="510"/>
      <c r="DA96" s="510"/>
      <c r="DB96" s="510"/>
      <c r="DC96" s="510"/>
      <c r="DD96" s="510"/>
      <c r="DE96" s="510"/>
      <c r="DF96" s="510"/>
      <c r="DG96" s="510"/>
      <c r="DH96" s="510"/>
      <c r="DI96" s="510"/>
      <c r="DJ96" s="510"/>
      <c r="DK96" s="510"/>
      <c r="DL96" s="510"/>
      <c r="DM96" s="510"/>
      <c r="DN96" s="510"/>
      <c r="DO96" s="510"/>
      <c r="DP96" s="510"/>
      <c r="DQ96" s="510"/>
      <c r="DR96" s="510"/>
      <c r="DS96" s="510"/>
      <c r="DT96" s="510"/>
      <c r="DU96" s="510"/>
      <c r="DV96" s="510"/>
      <c r="DW96" s="510"/>
      <c r="DX96" s="510"/>
      <c r="DZ96" s="501">
        <f t="shared" si="5"/>
        <v>0</v>
      </c>
      <c r="EA96" s="505">
        <f t="shared" si="6"/>
        <v>0</v>
      </c>
      <c r="EB96" s="506">
        <f t="shared" si="7"/>
        <v>0</v>
      </c>
      <c r="EC96" s="290">
        <f t="shared" si="8"/>
        <v>0</v>
      </c>
      <c r="ED96" s="291" t="str">
        <f t="shared" si="9"/>
        <v/>
      </c>
      <c r="EE96" s="231" t="s">
        <v>6284</v>
      </c>
    </row>
    <row r="97" spans="1:135" ht="15">
      <c r="A97" s="6"/>
      <c r="B97" s="5"/>
      <c r="C97" s="87" t="s">
        <v>178</v>
      </c>
      <c r="D97" s="623" t="str">
        <f>IF(CNGE_2024_M1_Secc1_Sub6!$D136="","",CNGE_2024_M1_Secc1_Sub6!$D136)</f>
        <v/>
      </c>
      <c r="E97" s="624"/>
      <c r="F97" s="624"/>
      <c r="G97" s="624"/>
      <c r="H97" s="510"/>
      <c r="I97" s="510"/>
      <c r="J97" s="510"/>
      <c r="K97" s="510"/>
      <c r="L97" s="510"/>
      <c r="M97" s="510"/>
      <c r="N97" s="510"/>
      <c r="O97" s="510"/>
      <c r="P97" s="510"/>
      <c r="Q97" s="510"/>
      <c r="R97" s="510"/>
      <c r="S97" s="510"/>
      <c r="T97" s="510"/>
      <c r="U97" s="510"/>
      <c r="V97" s="510"/>
      <c r="W97" s="510"/>
      <c r="X97" s="510"/>
      <c r="Y97" s="510"/>
      <c r="Z97" s="510"/>
      <c r="AA97" s="510"/>
      <c r="AB97" s="510"/>
      <c r="AC97" s="510"/>
      <c r="AD97" s="510"/>
      <c r="AE97" s="510"/>
      <c r="AF97" s="510"/>
      <c r="AG97" s="510"/>
      <c r="AH97" s="510"/>
      <c r="AI97" s="510"/>
      <c r="AJ97" s="510"/>
      <c r="AK97" s="510"/>
      <c r="AL97" s="510"/>
      <c r="AM97" s="510"/>
      <c r="AN97" s="510"/>
      <c r="AO97" s="510"/>
      <c r="AP97" s="510"/>
      <c r="AQ97" s="510"/>
      <c r="AR97" s="510"/>
      <c r="AS97" s="510"/>
      <c r="AT97" s="510"/>
      <c r="AU97" s="510"/>
      <c r="AV97" s="510"/>
      <c r="AW97" s="510"/>
      <c r="AX97" s="510"/>
      <c r="AY97" s="510"/>
      <c r="AZ97" s="510"/>
      <c r="BA97" s="510"/>
      <c r="BB97" s="510"/>
      <c r="BC97" s="510"/>
      <c r="BD97" s="510"/>
      <c r="BE97" s="510"/>
      <c r="BF97" s="510"/>
      <c r="BG97" s="510"/>
      <c r="BH97" s="510"/>
      <c r="BI97" s="510"/>
      <c r="BJ97" s="510"/>
      <c r="BK97" s="510"/>
      <c r="BL97" s="510"/>
      <c r="BM97" s="510"/>
      <c r="BN97" s="510"/>
      <c r="BO97" s="510"/>
      <c r="BP97" s="510"/>
      <c r="BQ97" s="510"/>
      <c r="BR97" s="510"/>
      <c r="BS97" s="510"/>
      <c r="BT97" s="510"/>
      <c r="BU97" s="510"/>
      <c r="BV97" s="510"/>
      <c r="BW97" s="510"/>
      <c r="BX97" s="510"/>
      <c r="BY97" s="510"/>
      <c r="BZ97" s="510"/>
      <c r="CA97" s="510"/>
      <c r="CB97" s="510"/>
      <c r="CC97" s="510"/>
      <c r="CD97" s="510"/>
      <c r="CE97" s="510"/>
      <c r="CF97" s="510"/>
      <c r="CG97" s="510"/>
      <c r="CH97" s="510"/>
      <c r="CI97" s="510"/>
      <c r="CJ97" s="510"/>
      <c r="CK97" s="510"/>
      <c r="CL97" s="510"/>
      <c r="CM97" s="510"/>
      <c r="CN97" s="510"/>
      <c r="CO97" s="510"/>
      <c r="CP97" s="510"/>
      <c r="CQ97" s="510"/>
      <c r="CR97" s="510"/>
      <c r="CS97" s="510"/>
      <c r="CT97" s="510"/>
      <c r="CU97" s="510"/>
      <c r="CV97" s="510"/>
      <c r="CW97" s="510"/>
      <c r="CX97" s="510"/>
      <c r="CY97" s="510"/>
      <c r="CZ97" s="510"/>
      <c r="DA97" s="510"/>
      <c r="DB97" s="510"/>
      <c r="DC97" s="510"/>
      <c r="DD97" s="510"/>
      <c r="DE97" s="510"/>
      <c r="DF97" s="510"/>
      <c r="DG97" s="510"/>
      <c r="DH97" s="510"/>
      <c r="DI97" s="510"/>
      <c r="DJ97" s="510"/>
      <c r="DK97" s="510"/>
      <c r="DL97" s="510"/>
      <c r="DM97" s="510"/>
      <c r="DN97" s="510"/>
      <c r="DO97" s="510"/>
      <c r="DP97" s="510"/>
      <c r="DQ97" s="510"/>
      <c r="DR97" s="510"/>
      <c r="DS97" s="510"/>
      <c r="DT97" s="510"/>
      <c r="DU97" s="510"/>
      <c r="DV97" s="510"/>
      <c r="DW97" s="510"/>
      <c r="DX97" s="510"/>
      <c r="DZ97" s="501">
        <f t="shared" si="5"/>
        <v>0</v>
      </c>
      <c r="EA97" s="505">
        <f t="shared" si="6"/>
        <v>0</v>
      </c>
      <c r="EB97" s="506">
        <f t="shared" si="7"/>
        <v>0</v>
      </c>
      <c r="EC97" s="290">
        <f t="shared" si="8"/>
        <v>0</v>
      </c>
      <c r="ED97" s="291" t="str">
        <f t="shared" si="9"/>
        <v/>
      </c>
      <c r="EE97" s="231" t="s">
        <v>6285</v>
      </c>
    </row>
    <row r="98" spans="1:135" ht="15">
      <c r="A98" s="6"/>
      <c r="B98" s="5"/>
      <c r="C98" s="87" t="s">
        <v>179</v>
      </c>
      <c r="D98" s="623" t="str">
        <f>IF(CNGE_2024_M1_Secc1_Sub6!$D137="","",CNGE_2024_M1_Secc1_Sub6!$D137)</f>
        <v/>
      </c>
      <c r="E98" s="624"/>
      <c r="F98" s="624"/>
      <c r="G98" s="624"/>
      <c r="H98" s="510"/>
      <c r="I98" s="510"/>
      <c r="J98" s="510"/>
      <c r="K98" s="510"/>
      <c r="L98" s="510"/>
      <c r="M98" s="510"/>
      <c r="N98" s="510"/>
      <c r="O98" s="510"/>
      <c r="P98" s="510"/>
      <c r="Q98" s="510"/>
      <c r="R98" s="510"/>
      <c r="S98" s="510"/>
      <c r="T98" s="510"/>
      <c r="U98" s="510"/>
      <c r="V98" s="510"/>
      <c r="W98" s="510"/>
      <c r="X98" s="510"/>
      <c r="Y98" s="510"/>
      <c r="Z98" s="510"/>
      <c r="AA98" s="510"/>
      <c r="AB98" s="510"/>
      <c r="AC98" s="510"/>
      <c r="AD98" s="510"/>
      <c r="AE98" s="510"/>
      <c r="AF98" s="510"/>
      <c r="AG98" s="510"/>
      <c r="AH98" s="510"/>
      <c r="AI98" s="510"/>
      <c r="AJ98" s="510"/>
      <c r="AK98" s="510"/>
      <c r="AL98" s="510"/>
      <c r="AM98" s="510"/>
      <c r="AN98" s="510"/>
      <c r="AO98" s="510"/>
      <c r="AP98" s="510"/>
      <c r="AQ98" s="510"/>
      <c r="AR98" s="510"/>
      <c r="AS98" s="510"/>
      <c r="AT98" s="510"/>
      <c r="AU98" s="510"/>
      <c r="AV98" s="510"/>
      <c r="AW98" s="510"/>
      <c r="AX98" s="510"/>
      <c r="AY98" s="510"/>
      <c r="AZ98" s="510"/>
      <c r="BA98" s="510"/>
      <c r="BB98" s="510"/>
      <c r="BC98" s="510"/>
      <c r="BD98" s="510"/>
      <c r="BE98" s="510"/>
      <c r="BF98" s="510"/>
      <c r="BG98" s="510"/>
      <c r="BH98" s="510"/>
      <c r="BI98" s="510"/>
      <c r="BJ98" s="510"/>
      <c r="BK98" s="510"/>
      <c r="BL98" s="510"/>
      <c r="BM98" s="510"/>
      <c r="BN98" s="510"/>
      <c r="BO98" s="510"/>
      <c r="BP98" s="510"/>
      <c r="BQ98" s="510"/>
      <c r="BR98" s="510"/>
      <c r="BS98" s="510"/>
      <c r="BT98" s="510"/>
      <c r="BU98" s="510"/>
      <c r="BV98" s="510"/>
      <c r="BW98" s="510"/>
      <c r="BX98" s="510"/>
      <c r="BY98" s="510"/>
      <c r="BZ98" s="510"/>
      <c r="CA98" s="510"/>
      <c r="CB98" s="510"/>
      <c r="CC98" s="510"/>
      <c r="CD98" s="510"/>
      <c r="CE98" s="510"/>
      <c r="CF98" s="510"/>
      <c r="CG98" s="510"/>
      <c r="CH98" s="510"/>
      <c r="CI98" s="510"/>
      <c r="CJ98" s="510"/>
      <c r="CK98" s="510"/>
      <c r="CL98" s="510"/>
      <c r="CM98" s="510"/>
      <c r="CN98" s="510"/>
      <c r="CO98" s="510"/>
      <c r="CP98" s="510"/>
      <c r="CQ98" s="510"/>
      <c r="CR98" s="510"/>
      <c r="CS98" s="510"/>
      <c r="CT98" s="510"/>
      <c r="CU98" s="510"/>
      <c r="CV98" s="510"/>
      <c r="CW98" s="510"/>
      <c r="CX98" s="510"/>
      <c r="CY98" s="510"/>
      <c r="CZ98" s="510"/>
      <c r="DA98" s="510"/>
      <c r="DB98" s="510"/>
      <c r="DC98" s="510"/>
      <c r="DD98" s="510"/>
      <c r="DE98" s="510"/>
      <c r="DF98" s="510"/>
      <c r="DG98" s="510"/>
      <c r="DH98" s="510"/>
      <c r="DI98" s="510"/>
      <c r="DJ98" s="510"/>
      <c r="DK98" s="510"/>
      <c r="DL98" s="510"/>
      <c r="DM98" s="510"/>
      <c r="DN98" s="510"/>
      <c r="DO98" s="510"/>
      <c r="DP98" s="510"/>
      <c r="DQ98" s="510"/>
      <c r="DR98" s="510"/>
      <c r="DS98" s="510"/>
      <c r="DT98" s="510"/>
      <c r="DU98" s="510"/>
      <c r="DV98" s="510"/>
      <c r="DW98" s="510"/>
      <c r="DX98" s="510"/>
      <c r="DZ98" s="501">
        <f t="shared" si="5"/>
        <v>0</v>
      </c>
      <c r="EA98" s="505">
        <f t="shared" si="6"/>
        <v>0</v>
      </c>
      <c r="EB98" s="506">
        <f t="shared" si="7"/>
        <v>0</v>
      </c>
      <c r="EC98" s="290">
        <f t="shared" si="8"/>
        <v>0</v>
      </c>
      <c r="ED98" s="291" t="str">
        <f t="shared" si="9"/>
        <v/>
      </c>
      <c r="EE98" s="231" t="s">
        <v>6286</v>
      </c>
    </row>
    <row r="99" spans="1:135" ht="15">
      <c r="A99" s="6"/>
      <c r="B99" s="5"/>
      <c r="C99" s="87" t="s">
        <v>180</v>
      </c>
      <c r="D99" s="623" t="str">
        <f>IF(CNGE_2024_M1_Secc1_Sub6!$D138="","",CNGE_2024_M1_Secc1_Sub6!$D138)</f>
        <v/>
      </c>
      <c r="E99" s="624"/>
      <c r="F99" s="624"/>
      <c r="G99" s="624"/>
      <c r="H99" s="510"/>
      <c r="I99" s="510"/>
      <c r="J99" s="510"/>
      <c r="K99" s="510"/>
      <c r="L99" s="510"/>
      <c r="M99" s="510"/>
      <c r="N99" s="510"/>
      <c r="O99" s="510"/>
      <c r="P99" s="510"/>
      <c r="Q99" s="510"/>
      <c r="R99" s="510"/>
      <c r="S99" s="510"/>
      <c r="T99" s="510"/>
      <c r="U99" s="510"/>
      <c r="V99" s="510"/>
      <c r="W99" s="510"/>
      <c r="X99" s="510"/>
      <c r="Y99" s="510"/>
      <c r="Z99" s="510"/>
      <c r="AA99" s="510"/>
      <c r="AB99" s="510"/>
      <c r="AC99" s="510"/>
      <c r="AD99" s="510"/>
      <c r="AE99" s="510"/>
      <c r="AF99" s="510"/>
      <c r="AG99" s="510"/>
      <c r="AH99" s="510"/>
      <c r="AI99" s="510"/>
      <c r="AJ99" s="510"/>
      <c r="AK99" s="510"/>
      <c r="AL99" s="510"/>
      <c r="AM99" s="510"/>
      <c r="AN99" s="510"/>
      <c r="AO99" s="510"/>
      <c r="AP99" s="510"/>
      <c r="AQ99" s="510"/>
      <c r="AR99" s="510"/>
      <c r="AS99" s="510"/>
      <c r="AT99" s="510"/>
      <c r="AU99" s="510"/>
      <c r="AV99" s="510"/>
      <c r="AW99" s="510"/>
      <c r="AX99" s="510"/>
      <c r="AY99" s="510"/>
      <c r="AZ99" s="510"/>
      <c r="BA99" s="510"/>
      <c r="BB99" s="510"/>
      <c r="BC99" s="510"/>
      <c r="BD99" s="510"/>
      <c r="BE99" s="510"/>
      <c r="BF99" s="510"/>
      <c r="BG99" s="510"/>
      <c r="BH99" s="510"/>
      <c r="BI99" s="510"/>
      <c r="BJ99" s="510"/>
      <c r="BK99" s="510"/>
      <c r="BL99" s="510"/>
      <c r="BM99" s="510"/>
      <c r="BN99" s="510"/>
      <c r="BO99" s="510"/>
      <c r="BP99" s="510"/>
      <c r="BQ99" s="510"/>
      <c r="BR99" s="510"/>
      <c r="BS99" s="510"/>
      <c r="BT99" s="510"/>
      <c r="BU99" s="510"/>
      <c r="BV99" s="510"/>
      <c r="BW99" s="510"/>
      <c r="BX99" s="510"/>
      <c r="BY99" s="510"/>
      <c r="BZ99" s="510"/>
      <c r="CA99" s="510"/>
      <c r="CB99" s="510"/>
      <c r="CC99" s="510"/>
      <c r="CD99" s="510"/>
      <c r="CE99" s="510"/>
      <c r="CF99" s="510"/>
      <c r="CG99" s="510"/>
      <c r="CH99" s="510"/>
      <c r="CI99" s="510"/>
      <c r="CJ99" s="510"/>
      <c r="CK99" s="510"/>
      <c r="CL99" s="510"/>
      <c r="CM99" s="510"/>
      <c r="CN99" s="510"/>
      <c r="CO99" s="510"/>
      <c r="CP99" s="510"/>
      <c r="CQ99" s="510"/>
      <c r="CR99" s="510"/>
      <c r="CS99" s="510"/>
      <c r="CT99" s="510"/>
      <c r="CU99" s="510"/>
      <c r="CV99" s="510"/>
      <c r="CW99" s="510"/>
      <c r="CX99" s="510"/>
      <c r="CY99" s="510"/>
      <c r="CZ99" s="510"/>
      <c r="DA99" s="510"/>
      <c r="DB99" s="510"/>
      <c r="DC99" s="510"/>
      <c r="DD99" s="510"/>
      <c r="DE99" s="510"/>
      <c r="DF99" s="510"/>
      <c r="DG99" s="510"/>
      <c r="DH99" s="510"/>
      <c r="DI99" s="510"/>
      <c r="DJ99" s="510"/>
      <c r="DK99" s="510"/>
      <c r="DL99" s="510"/>
      <c r="DM99" s="510"/>
      <c r="DN99" s="510"/>
      <c r="DO99" s="510"/>
      <c r="DP99" s="510"/>
      <c r="DQ99" s="510"/>
      <c r="DR99" s="510"/>
      <c r="DS99" s="510"/>
      <c r="DT99" s="510"/>
      <c r="DU99" s="510"/>
      <c r="DV99" s="510"/>
      <c r="DW99" s="510"/>
      <c r="DX99" s="510"/>
      <c r="DZ99" s="501">
        <f t="shared" si="5"/>
        <v>0</v>
      </c>
      <c r="EA99" s="505">
        <f t="shared" si="6"/>
        <v>0</v>
      </c>
      <c r="EB99" s="506">
        <f t="shared" si="7"/>
        <v>0</v>
      </c>
      <c r="EC99" s="290">
        <f t="shared" si="8"/>
        <v>0</v>
      </c>
      <c r="ED99" s="291" t="str">
        <f t="shared" si="9"/>
        <v/>
      </c>
      <c r="EE99" s="231" t="s">
        <v>6287</v>
      </c>
    </row>
    <row r="100" spans="1:135" ht="15">
      <c r="A100" s="6"/>
      <c r="B100" s="5"/>
      <c r="C100" s="87" t="s">
        <v>181</v>
      </c>
      <c r="D100" s="623" t="str">
        <f>IF(CNGE_2024_M1_Secc1_Sub6!$D139="","",CNGE_2024_M1_Secc1_Sub6!$D139)</f>
        <v/>
      </c>
      <c r="E100" s="624"/>
      <c r="F100" s="624"/>
      <c r="G100" s="624"/>
      <c r="H100" s="510"/>
      <c r="I100" s="510"/>
      <c r="J100" s="510"/>
      <c r="K100" s="510"/>
      <c r="L100" s="510"/>
      <c r="M100" s="510"/>
      <c r="N100" s="510"/>
      <c r="O100" s="510"/>
      <c r="P100" s="510"/>
      <c r="Q100" s="510"/>
      <c r="R100" s="510"/>
      <c r="S100" s="510"/>
      <c r="T100" s="510"/>
      <c r="U100" s="510"/>
      <c r="V100" s="510"/>
      <c r="W100" s="510"/>
      <c r="X100" s="510"/>
      <c r="Y100" s="510"/>
      <c r="Z100" s="510"/>
      <c r="AA100" s="510"/>
      <c r="AB100" s="510"/>
      <c r="AC100" s="510"/>
      <c r="AD100" s="510"/>
      <c r="AE100" s="510"/>
      <c r="AF100" s="510"/>
      <c r="AG100" s="510"/>
      <c r="AH100" s="510"/>
      <c r="AI100" s="510"/>
      <c r="AJ100" s="510"/>
      <c r="AK100" s="510"/>
      <c r="AL100" s="510"/>
      <c r="AM100" s="510"/>
      <c r="AN100" s="510"/>
      <c r="AO100" s="510"/>
      <c r="AP100" s="510"/>
      <c r="AQ100" s="510"/>
      <c r="AR100" s="510"/>
      <c r="AS100" s="510"/>
      <c r="AT100" s="510"/>
      <c r="AU100" s="510"/>
      <c r="AV100" s="510"/>
      <c r="AW100" s="510"/>
      <c r="AX100" s="510"/>
      <c r="AY100" s="510"/>
      <c r="AZ100" s="510"/>
      <c r="BA100" s="510"/>
      <c r="BB100" s="510"/>
      <c r="BC100" s="510"/>
      <c r="BD100" s="510"/>
      <c r="BE100" s="510"/>
      <c r="BF100" s="510"/>
      <c r="BG100" s="510"/>
      <c r="BH100" s="510"/>
      <c r="BI100" s="510"/>
      <c r="BJ100" s="510"/>
      <c r="BK100" s="510"/>
      <c r="BL100" s="510"/>
      <c r="BM100" s="510"/>
      <c r="BN100" s="510"/>
      <c r="BO100" s="510"/>
      <c r="BP100" s="510"/>
      <c r="BQ100" s="510"/>
      <c r="BR100" s="510"/>
      <c r="BS100" s="510"/>
      <c r="BT100" s="510"/>
      <c r="BU100" s="510"/>
      <c r="BV100" s="510"/>
      <c r="BW100" s="510"/>
      <c r="BX100" s="510"/>
      <c r="BY100" s="510"/>
      <c r="BZ100" s="510"/>
      <c r="CA100" s="510"/>
      <c r="CB100" s="510"/>
      <c r="CC100" s="510"/>
      <c r="CD100" s="510"/>
      <c r="CE100" s="510"/>
      <c r="CF100" s="510"/>
      <c r="CG100" s="510"/>
      <c r="CH100" s="510"/>
      <c r="CI100" s="510"/>
      <c r="CJ100" s="510"/>
      <c r="CK100" s="510"/>
      <c r="CL100" s="510"/>
      <c r="CM100" s="510"/>
      <c r="CN100" s="510"/>
      <c r="CO100" s="510"/>
      <c r="CP100" s="510"/>
      <c r="CQ100" s="510"/>
      <c r="CR100" s="510"/>
      <c r="CS100" s="510"/>
      <c r="CT100" s="510"/>
      <c r="CU100" s="510"/>
      <c r="CV100" s="510"/>
      <c r="CW100" s="510"/>
      <c r="CX100" s="510"/>
      <c r="CY100" s="510"/>
      <c r="CZ100" s="510"/>
      <c r="DA100" s="510"/>
      <c r="DB100" s="510"/>
      <c r="DC100" s="510"/>
      <c r="DD100" s="510"/>
      <c r="DE100" s="510"/>
      <c r="DF100" s="510"/>
      <c r="DG100" s="510"/>
      <c r="DH100" s="510"/>
      <c r="DI100" s="510"/>
      <c r="DJ100" s="510"/>
      <c r="DK100" s="510"/>
      <c r="DL100" s="510"/>
      <c r="DM100" s="510"/>
      <c r="DN100" s="510"/>
      <c r="DO100" s="510"/>
      <c r="DP100" s="510"/>
      <c r="DQ100" s="510"/>
      <c r="DR100" s="510"/>
      <c r="DS100" s="510"/>
      <c r="DT100" s="510"/>
      <c r="DU100" s="510"/>
      <c r="DV100" s="510"/>
      <c r="DW100" s="510"/>
      <c r="DX100" s="510"/>
      <c r="DZ100" s="501">
        <f t="shared" si="5"/>
        <v>0</v>
      </c>
      <c r="EA100" s="505">
        <f t="shared" si="6"/>
        <v>0</v>
      </c>
      <c r="EB100" s="506">
        <f t="shared" si="7"/>
        <v>0</v>
      </c>
      <c r="EC100" s="290">
        <f t="shared" si="8"/>
        <v>0</v>
      </c>
      <c r="ED100" s="291" t="str">
        <f t="shared" si="9"/>
        <v/>
      </c>
      <c r="EE100" s="231" t="s">
        <v>6288</v>
      </c>
    </row>
    <row r="101" spans="1:135" ht="15">
      <c r="A101" s="6"/>
      <c r="B101" s="5"/>
      <c r="C101" s="87" t="s">
        <v>182</v>
      </c>
      <c r="D101" s="623" t="str">
        <f>IF(CNGE_2024_M1_Secc1_Sub6!$D140="","",CNGE_2024_M1_Secc1_Sub6!$D140)</f>
        <v/>
      </c>
      <c r="E101" s="624"/>
      <c r="F101" s="624"/>
      <c r="G101" s="624"/>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0"/>
      <c r="AF101" s="510"/>
      <c r="AG101" s="510"/>
      <c r="AH101" s="510"/>
      <c r="AI101" s="510"/>
      <c r="AJ101" s="510"/>
      <c r="AK101" s="510"/>
      <c r="AL101" s="510"/>
      <c r="AM101" s="510"/>
      <c r="AN101" s="510"/>
      <c r="AO101" s="510"/>
      <c r="AP101" s="510"/>
      <c r="AQ101" s="510"/>
      <c r="AR101" s="510"/>
      <c r="AS101" s="510"/>
      <c r="AT101" s="510"/>
      <c r="AU101" s="510"/>
      <c r="AV101" s="510"/>
      <c r="AW101" s="510"/>
      <c r="AX101" s="510"/>
      <c r="AY101" s="510"/>
      <c r="AZ101" s="510"/>
      <c r="BA101" s="510"/>
      <c r="BB101" s="510"/>
      <c r="BC101" s="510"/>
      <c r="BD101" s="510"/>
      <c r="BE101" s="510"/>
      <c r="BF101" s="510"/>
      <c r="BG101" s="510"/>
      <c r="BH101" s="510"/>
      <c r="BI101" s="510"/>
      <c r="BJ101" s="510"/>
      <c r="BK101" s="510"/>
      <c r="BL101" s="510"/>
      <c r="BM101" s="510"/>
      <c r="BN101" s="510"/>
      <c r="BO101" s="510"/>
      <c r="BP101" s="510"/>
      <c r="BQ101" s="510"/>
      <c r="BR101" s="510"/>
      <c r="BS101" s="510"/>
      <c r="BT101" s="510"/>
      <c r="BU101" s="510"/>
      <c r="BV101" s="510"/>
      <c r="BW101" s="510"/>
      <c r="BX101" s="510"/>
      <c r="BY101" s="510"/>
      <c r="BZ101" s="510"/>
      <c r="CA101" s="510"/>
      <c r="CB101" s="510"/>
      <c r="CC101" s="510"/>
      <c r="CD101" s="510"/>
      <c r="CE101" s="510"/>
      <c r="CF101" s="510"/>
      <c r="CG101" s="510"/>
      <c r="CH101" s="510"/>
      <c r="CI101" s="510"/>
      <c r="CJ101" s="510"/>
      <c r="CK101" s="510"/>
      <c r="CL101" s="510"/>
      <c r="CM101" s="510"/>
      <c r="CN101" s="510"/>
      <c r="CO101" s="510"/>
      <c r="CP101" s="510"/>
      <c r="CQ101" s="510"/>
      <c r="CR101" s="510"/>
      <c r="CS101" s="510"/>
      <c r="CT101" s="510"/>
      <c r="CU101" s="510"/>
      <c r="CV101" s="510"/>
      <c r="CW101" s="510"/>
      <c r="CX101" s="510"/>
      <c r="CY101" s="510"/>
      <c r="CZ101" s="510"/>
      <c r="DA101" s="510"/>
      <c r="DB101" s="510"/>
      <c r="DC101" s="510"/>
      <c r="DD101" s="510"/>
      <c r="DE101" s="510"/>
      <c r="DF101" s="510"/>
      <c r="DG101" s="510"/>
      <c r="DH101" s="510"/>
      <c r="DI101" s="510"/>
      <c r="DJ101" s="510"/>
      <c r="DK101" s="510"/>
      <c r="DL101" s="510"/>
      <c r="DM101" s="510"/>
      <c r="DN101" s="510"/>
      <c r="DO101" s="510"/>
      <c r="DP101" s="510"/>
      <c r="DQ101" s="510"/>
      <c r="DR101" s="510"/>
      <c r="DS101" s="510"/>
      <c r="DT101" s="510"/>
      <c r="DU101" s="510"/>
      <c r="DV101" s="510"/>
      <c r="DW101" s="510"/>
      <c r="DX101" s="510"/>
      <c r="DZ101" s="501">
        <f t="shared" si="5"/>
        <v>0</v>
      </c>
      <c r="EA101" s="505">
        <f t="shared" si="6"/>
        <v>0</v>
      </c>
      <c r="EB101" s="506">
        <f t="shared" si="7"/>
        <v>0</v>
      </c>
      <c r="EC101" s="290">
        <f t="shared" si="8"/>
        <v>0</v>
      </c>
      <c r="ED101" s="291" t="str">
        <f t="shared" si="9"/>
        <v/>
      </c>
      <c r="EE101" s="231" t="s">
        <v>6289</v>
      </c>
    </row>
    <row r="102" spans="1:135" ht="15">
      <c r="A102" s="6"/>
      <c r="B102" s="5"/>
      <c r="C102" s="139" t="s">
        <v>183</v>
      </c>
      <c r="D102" s="623" t="str">
        <f>IF(CNGE_2024_M1_Secc1_Sub6!$D141="","",CNGE_2024_M1_Secc1_Sub6!$D141)</f>
        <v/>
      </c>
      <c r="E102" s="624"/>
      <c r="F102" s="624"/>
      <c r="G102" s="624"/>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c r="AF102" s="510"/>
      <c r="AG102" s="510"/>
      <c r="AH102" s="510"/>
      <c r="AI102" s="510"/>
      <c r="AJ102" s="510"/>
      <c r="AK102" s="510"/>
      <c r="AL102" s="510"/>
      <c r="AM102" s="510"/>
      <c r="AN102" s="510"/>
      <c r="AO102" s="510"/>
      <c r="AP102" s="510"/>
      <c r="AQ102" s="510"/>
      <c r="AR102" s="510"/>
      <c r="AS102" s="510"/>
      <c r="AT102" s="510"/>
      <c r="AU102" s="510"/>
      <c r="AV102" s="510"/>
      <c r="AW102" s="510"/>
      <c r="AX102" s="510"/>
      <c r="AY102" s="510"/>
      <c r="AZ102" s="510"/>
      <c r="BA102" s="510"/>
      <c r="BB102" s="510"/>
      <c r="BC102" s="510"/>
      <c r="BD102" s="510"/>
      <c r="BE102" s="510"/>
      <c r="BF102" s="510"/>
      <c r="BG102" s="510"/>
      <c r="BH102" s="510"/>
      <c r="BI102" s="510"/>
      <c r="BJ102" s="510"/>
      <c r="BK102" s="510"/>
      <c r="BL102" s="510"/>
      <c r="BM102" s="510"/>
      <c r="BN102" s="510"/>
      <c r="BO102" s="510"/>
      <c r="BP102" s="510"/>
      <c r="BQ102" s="510"/>
      <c r="BR102" s="510"/>
      <c r="BS102" s="510"/>
      <c r="BT102" s="510"/>
      <c r="BU102" s="510"/>
      <c r="BV102" s="510"/>
      <c r="BW102" s="510"/>
      <c r="BX102" s="510"/>
      <c r="BY102" s="510"/>
      <c r="BZ102" s="510"/>
      <c r="CA102" s="510"/>
      <c r="CB102" s="510"/>
      <c r="CC102" s="510"/>
      <c r="CD102" s="510"/>
      <c r="CE102" s="510"/>
      <c r="CF102" s="510"/>
      <c r="CG102" s="510"/>
      <c r="CH102" s="510"/>
      <c r="CI102" s="510"/>
      <c r="CJ102" s="510"/>
      <c r="CK102" s="510"/>
      <c r="CL102" s="510"/>
      <c r="CM102" s="510"/>
      <c r="CN102" s="510"/>
      <c r="CO102" s="510"/>
      <c r="CP102" s="510"/>
      <c r="CQ102" s="510"/>
      <c r="CR102" s="510"/>
      <c r="CS102" s="510"/>
      <c r="CT102" s="510"/>
      <c r="CU102" s="510"/>
      <c r="CV102" s="510"/>
      <c r="CW102" s="510"/>
      <c r="CX102" s="510"/>
      <c r="CY102" s="510"/>
      <c r="CZ102" s="510"/>
      <c r="DA102" s="510"/>
      <c r="DB102" s="510"/>
      <c r="DC102" s="510"/>
      <c r="DD102" s="510"/>
      <c r="DE102" s="510"/>
      <c r="DF102" s="510"/>
      <c r="DG102" s="510"/>
      <c r="DH102" s="510"/>
      <c r="DI102" s="510"/>
      <c r="DJ102" s="510"/>
      <c r="DK102" s="510"/>
      <c r="DL102" s="510"/>
      <c r="DM102" s="510"/>
      <c r="DN102" s="510"/>
      <c r="DO102" s="510"/>
      <c r="DP102" s="510"/>
      <c r="DQ102" s="510"/>
      <c r="DR102" s="510"/>
      <c r="DS102" s="510"/>
      <c r="DT102" s="510"/>
      <c r="DU102" s="510"/>
      <c r="DV102" s="510"/>
      <c r="DW102" s="510"/>
      <c r="DX102" s="510"/>
      <c r="DZ102" s="501">
        <f t="shared" si="5"/>
        <v>0</v>
      </c>
      <c r="EA102" s="505">
        <f t="shared" si="6"/>
        <v>0</v>
      </c>
      <c r="EB102" s="506">
        <f t="shared" si="7"/>
        <v>0</v>
      </c>
      <c r="EC102" s="290">
        <f t="shared" si="8"/>
        <v>0</v>
      </c>
      <c r="ED102" s="291" t="str">
        <f t="shared" si="9"/>
        <v/>
      </c>
      <c r="EE102" s="231" t="s">
        <v>6290</v>
      </c>
    </row>
    <row r="103" spans="1:135" ht="15">
      <c r="A103" s="6"/>
      <c r="B103" s="5"/>
      <c r="C103" s="87" t="s">
        <v>184</v>
      </c>
      <c r="D103" s="623" t="str">
        <f>IF(CNGE_2024_M1_Secc1_Sub6!$D142="","",CNGE_2024_M1_Secc1_Sub6!$D142)</f>
        <v/>
      </c>
      <c r="E103" s="624"/>
      <c r="F103" s="624"/>
      <c r="G103" s="624"/>
      <c r="H103" s="510"/>
      <c r="I103" s="510"/>
      <c r="J103" s="510"/>
      <c r="K103" s="510"/>
      <c r="L103" s="510"/>
      <c r="M103" s="510"/>
      <c r="N103" s="510"/>
      <c r="O103" s="510"/>
      <c r="P103" s="510"/>
      <c r="Q103" s="510"/>
      <c r="R103" s="510"/>
      <c r="S103" s="510"/>
      <c r="T103" s="510"/>
      <c r="U103" s="510"/>
      <c r="V103" s="510"/>
      <c r="W103" s="510"/>
      <c r="X103" s="510"/>
      <c r="Y103" s="510"/>
      <c r="Z103" s="510"/>
      <c r="AA103" s="510"/>
      <c r="AB103" s="510"/>
      <c r="AC103" s="510"/>
      <c r="AD103" s="510"/>
      <c r="AE103" s="510"/>
      <c r="AF103" s="510"/>
      <c r="AG103" s="510"/>
      <c r="AH103" s="510"/>
      <c r="AI103" s="510"/>
      <c r="AJ103" s="510"/>
      <c r="AK103" s="510"/>
      <c r="AL103" s="510"/>
      <c r="AM103" s="510"/>
      <c r="AN103" s="510"/>
      <c r="AO103" s="510"/>
      <c r="AP103" s="510"/>
      <c r="AQ103" s="510"/>
      <c r="AR103" s="510"/>
      <c r="AS103" s="510"/>
      <c r="AT103" s="510"/>
      <c r="AU103" s="510"/>
      <c r="AV103" s="510"/>
      <c r="AW103" s="510"/>
      <c r="AX103" s="510"/>
      <c r="AY103" s="510"/>
      <c r="AZ103" s="510"/>
      <c r="BA103" s="510"/>
      <c r="BB103" s="510"/>
      <c r="BC103" s="510"/>
      <c r="BD103" s="510"/>
      <c r="BE103" s="510"/>
      <c r="BF103" s="510"/>
      <c r="BG103" s="510"/>
      <c r="BH103" s="510"/>
      <c r="BI103" s="510"/>
      <c r="BJ103" s="510"/>
      <c r="BK103" s="510"/>
      <c r="BL103" s="510"/>
      <c r="BM103" s="510"/>
      <c r="BN103" s="510"/>
      <c r="BO103" s="510"/>
      <c r="BP103" s="510"/>
      <c r="BQ103" s="510"/>
      <c r="BR103" s="510"/>
      <c r="BS103" s="510"/>
      <c r="BT103" s="510"/>
      <c r="BU103" s="510"/>
      <c r="BV103" s="510"/>
      <c r="BW103" s="510"/>
      <c r="BX103" s="510"/>
      <c r="BY103" s="510"/>
      <c r="BZ103" s="510"/>
      <c r="CA103" s="510"/>
      <c r="CB103" s="510"/>
      <c r="CC103" s="510"/>
      <c r="CD103" s="510"/>
      <c r="CE103" s="510"/>
      <c r="CF103" s="510"/>
      <c r="CG103" s="510"/>
      <c r="CH103" s="510"/>
      <c r="CI103" s="510"/>
      <c r="CJ103" s="510"/>
      <c r="CK103" s="510"/>
      <c r="CL103" s="510"/>
      <c r="CM103" s="510"/>
      <c r="CN103" s="510"/>
      <c r="CO103" s="510"/>
      <c r="CP103" s="510"/>
      <c r="CQ103" s="510"/>
      <c r="CR103" s="510"/>
      <c r="CS103" s="510"/>
      <c r="CT103" s="510"/>
      <c r="CU103" s="510"/>
      <c r="CV103" s="510"/>
      <c r="CW103" s="510"/>
      <c r="CX103" s="510"/>
      <c r="CY103" s="510"/>
      <c r="CZ103" s="510"/>
      <c r="DA103" s="510"/>
      <c r="DB103" s="510"/>
      <c r="DC103" s="510"/>
      <c r="DD103" s="510"/>
      <c r="DE103" s="510"/>
      <c r="DF103" s="510"/>
      <c r="DG103" s="510"/>
      <c r="DH103" s="510"/>
      <c r="DI103" s="510"/>
      <c r="DJ103" s="510"/>
      <c r="DK103" s="510"/>
      <c r="DL103" s="510"/>
      <c r="DM103" s="510"/>
      <c r="DN103" s="510"/>
      <c r="DO103" s="510"/>
      <c r="DP103" s="510"/>
      <c r="DQ103" s="510"/>
      <c r="DR103" s="510"/>
      <c r="DS103" s="510"/>
      <c r="DT103" s="510"/>
      <c r="DU103" s="510"/>
      <c r="DV103" s="510"/>
      <c r="DW103" s="510"/>
      <c r="DX103" s="510"/>
      <c r="DZ103" s="501">
        <f t="shared" si="5"/>
        <v>0</v>
      </c>
      <c r="EA103" s="505">
        <f t="shared" si="6"/>
        <v>0</v>
      </c>
      <c r="EB103" s="506">
        <f t="shared" si="7"/>
        <v>0</v>
      </c>
      <c r="EC103" s="290">
        <f t="shared" si="8"/>
        <v>0</v>
      </c>
      <c r="ED103" s="291" t="str">
        <f t="shared" si="9"/>
        <v/>
      </c>
      <c r="EE103" s="231" t="s">
        <v>6291</v>
      </c>
    </row>
    <row r="104" spans="1:135" ht="15">
      <c r="A104" s="6"/>
      <c r="B104" s="5"/>
      <c r="C104" s="87" t="s">
        <v>185</v>
      </c>
      <c r="D104" s="623" t="str">
        <f>IF(CNGE_2024_M1_Secc1_Sub6!$D143="","",CNGE_2024_M1_Secc1_Sub6!$D143)</f>
        <v/>
      </c>
      <c r="E104" s="624"/>
      <c r="F104" s="624"/>
      <c r="G104" s="624"/>
      <c r="H104" s="510"/>
      <c r="I104" s="510"/>
      <c r="J104" s="510"/>
      <c r="K104" s="510"/>
      <c r="L104" s="510"/>
      <c r="M104" s="510"/>
      <c r="N104" s="510"/>
      <c r="O104" s="510"/>
      <c r="P104" s="510"/>
      <c r="Q104" s="510"/>
      <c r="R104" s="510"/>
      <c r="S104" s="510"/>
      <c r="T104" s="510"/>
      <c r="U104" s="510"/>
      <c r="V104" s="510"/>
      <c r="W104" s="510"/>
      <c r="X104" s="510"/>
      <c r="Y104" s="510"/>
      <c r="Z104" s="510"/>
      <c r="AA104" s="510"/>
      <c r="AB104" s="510"/>
      <c r="AC104" s="510"/>
      <c r="AD104" s="510"/>
      <c r="AE104" s="510"/>
      <c r="AF104" s="510"/>
      <c r="AG104" s="510"/>
      <c r="AH104" s="510"/>
      <c r="AI104" s="510"/>
      <c r="AJ104" s="510"/>
      <c r="AK104" s="510"/>
      <c r="AL104" s="510"/>
      <c r="AM104" s="510"/>
      <c r="AN104" s="510"/>
      <c r="AO104" s="510"/>
      <c r="AP104" s="510"/>
      <c r="AQ104" s="510"/>
      <c r="AR104" s="510"/>
      <c r="AS104" s="510"/>
      <c r="AT104" s="510"/>
      <c r="AU104" s="510"/>
      <c r="AV104" s="510"/>
      <c r="AW104" s="510"/>
      <c r="AX104" s="510"/>
      <c r="AY104" s="510"/>
      <c r="AZ104" s="510"/>
      <c r="BA104" s="510"/>
      <c r="BB104" s="510"/>
      <c r="BC104" s="510"/>
      <c r="BD104" s="510"/>
      <c r="BE104" s="510"/>
      <c r="BF104" s="510"/>
      <c r="BG104" s="510"/>
      <c r="BH104" s="510"/>
      <c r="BI104" s="510"/>
      <c r="BJ104" s="510"/>
      <c r="BK104" s="510"/>
      <c r="BL104" s="510"/>
      <c r="BM104" s="510"/>
      <c r="BN104" s="510"/>
      <c r="BO104" s="510"/>
      <c r="BP104" s="510"/>
      <c r="BQ104" s="510"/>
      <c r="BR104" s="510"/>
      <c r="BS104" s="510"/>
      <c r="BT104" s="510"/>
      <c r="BU104" s="510"/>
      <c r="BV104" s="510"/>
      <c r="BW104" s="510"/>
      <c r="BX104" s="510"/>
      <c r="BY104" s="510"/>
      <c r="BZ104" s="510"/>
      <c r="CA104" s="510"/>
      <c r="CB104" s="510"/>
      <c r="CC104" s="510"/>
      <c r="CD104" s="510"/>
      <c r="CE104" s="510"/>
      <c r="CF104" s="510"/>
      <c r="CG104" s="510"/>
      <c r="CH104" s="510"/>
      <c r="CI104" s="510"/>
      <c r="CJ104" s="510"/>
      <c r="CK104" s="510"/>
      <c r="CL104" s="510"/>
      <c r="CM104" s="510"/>
      <c r="CN104" s="510"/>
      <c r="CO104" s="510"/>
      <c r="CP104" s="510"/>
      <c r="CQ104" s="510"/>
      <c r="CR104" s="510"/>
      <c r="CS104" s="510"/>
      <c r="CT104" s="510"/>
      <c r="CU104" s="510"/>
      <c r="CV104" s="510"/>
      <c r="CW104" s="510"/>
      <c r="CX104" s="510"/>
      <c r="CY104" s="510"/>
      <c r="CZ104" s="510"/>
      <c r="DA104" s="510"/>
      <c r="DB104" s="510"/>
      <c r="DC104" s="510"/>
      <c r="DD104" s="510"/>
      <c r="DE104" s="510"/>
      <c r="DF104" s="510"/>
      <c r="DG104" s="510"/>
      <c r="DH104" s="510"/>
      <c r="DI104" s="510"/>
      <c r="DJ104" s="510"/>
      <c r="DK104" s="510"/>
      <c r="DL104" s="510"/>
      <c r="DM104" s="510"/>
      <c r="DN104" s="510"/>
      <c r="DO104" s="510"/>
      <c r="DP104" s="510"/>
      <c r="DQ104" s="510"/>
      <c r="DR104" s="510"/>
      <c r="DS104" s="510"/>
      <c r="DT104" s="510"/>
      <c r="DU104" s="510"/>
      <c r="DV104" s="510"/>
      <c r="DW104" s="510"/>
      <c r="DX104" s="510"/>
      <c r="DZ104" s="501">
        <f t="shared" si="5"/>
        <v>0</v>
      </c>
      <c r="EA104" s="505">
        <f t="shared" si="6"/>
        <v>0</v>
      </c>
      <c r="EB104" s="506">
        <f t="shared" si="7"/>
        <v>0</v>
      </c>
      <c r="EC104" s="290">
        <f t="shared" si="8"/>
        <v>0</v>
      </c>
      <c r="ED104" s="291" t="str">
        <f t="shared" si="9"/>
        <v/>
      </c>
      <c r="EE104" s="231" t="s">
        <v>6292</v>
      </c>
    </row>
    <row r="105" spans="1:135" ht="15">
      <c r="A105" s="6"/>
      <c r="B105" s="5"/>
      <c r="C105" s="87" t="s">
        <v>186</v>
      </c>
      <c r="D105" s="623" t="str">
        <f>IF(CNGE_2024_M1_Secc1_Sub6!$D144="","",CNGE_2024_M1_Secc1_Sub6!$D144)</f>
        <v/>
      </c>
      <c r="E105" s="624"/>
      <c r="F105" s="624"/>
      <c r="G105" s="624"/>
      <c r="H105" s="510"/>
      <c r="I105" s="510"/>
      <c r="J105" s="510"/>
      <c r="K105" s="510"/>
      <c r="L105" s="510"/>
      <c r="M105" s="510"/>
      <c r="N105" s="510"/>
      <c r="O105" s="510"/>
      <c r="P105" s="510"/>
      <c r="Q105" s="510"/>
      <c r="R105" s="510"/>
      <c r="S105" s="510"/>
      <c r="T105" s="510"/>
      <c r="U105" s="510"/>
      <c r="V105" s="510"/>
      <c r="W105" s="510"/>
      <c r="X105" s="510"/>
      <c r="Y105" s="510"/>
      <c r="Z105" s="510"/>
      <c r="AA105" s="510"/>
      <c r="AB105" s="510"/>
      <c r="AC105" s="510"/>
      <c r="AD105" s="510"/>
      <c r="AE105" s="510"/>
      <c r="AF105" s="510"/>
      <c r="AG105" s="510"/>
      <c r="AH105" s="510"/>
      <c r="AI105" s="510"/>
      <c r="AJ105" s="510"/>
      <c r="AK105" s="510"/>
      <c r="AL105" s="510"/>
      <c r="AM105" s="510"/>
      <c r="AN105" s="510"/>
      <c r="AO105" s="510"/>
      <c r="AP105" s="510"/>
      <c r="AQ105" s="510"/>
      <c r="AR105" s="510"/>
      <c r="AS105" s="510"/>
      <c r="AT105" s="510"/>
      <c r="AU105" s="510"/>
      <c r="AV105" s="510"/>
      <c r="AW105" s="510"/>
      <c r="AX105" s="510"/>
      <c r="AY105" s="510"/>
      <c r="AZ105" s="510"/>
      <c r="BA105" s="510"/>
      <c r="BB105" s="510"/>
      <c r="BC105" s="510"/>
      <c r="BD105" s="510"/>
      <c r="BE105" s="510"/>
      <c r="BF105" s="510"/>
      <c r="BG105" s="510"/>
      <c r="BH105" s="510"/>
      <c r="BI105" s="510"/>
      <c r="BJ105" s="510"/>
      <c r="BK105" s="510"/>
      <c r="BL105" s="510"/>
      <c r="BM105" s="510"/>
      <c r="BN105" s="510"/>
      <c r="BO105" s="510"/>
      <c r="BP105" s="510"/>
      <c r="BQ105" s="510"/>
      <c r="BR105" s="510"/>
      <c r="BS105" s="510"/>
      <c r="BT105" s="510"/>
      <c r="BU105" s="510"/>
      <c r="BV105" s="510"/>
      <c r="BW105" s="510"/>
      <c r="BX105" s="510"/>
      <c r="BY105" s="510"/>
      <c r="BZ105" s="510"/>
      <c r="CA105" s="510"/>
      <c r="CB105" s="510"/>
      <c r="CC105" s="510"/>
      <c r="CD105" s="510"/>
      <c r="CE105" s="510"/>
      <c r="CF105" s="510"/>
      <c r="CG105" s="510"/>
      <c r="CH105" s="510"/>
      <c r="CI105" s="510"/>
      <c r="CJ105" s="510"/>
      <c r="CK105" s="510"/>
      <c r="CL105" s="510"/>
      <c r="CM105" s="510"/>
      <c r="CN105" s="510"/>
      <c r="CO105" s="510"/>
      <c r="CP105" s="510"/>
      <c r="CQ105" s="510"/>
      <c r="CR105" s="510"/>
      <c r="CS105" s="510"/>
      <c r="CT105" s="510"/>
      <c r="CU105" s="510"/>
      <c r="CV105" s="510"/>
      <c r="CW105" s="510"/>
      <c r="CX105" s="510"/>
      <c r="CY105" s="510"/>
      <c r="CZ105" s="510"/>
      <c r="DA105" s="510"/>
      <c r="DB105" s="510"/>
      <c r="DC105" s="510"/>
      <c r="DD105" s="510"/>
      <c r="DE105" s="510"/>
      <c r="DF105" s="510"/>
      <c r="DG105" s="510"/>
      <c r="DH105" s="510"/>
      <c r="DI105" s="510"/>
      <c r="DJ105" s="510"/>
      <c r="DK105" s="510"/>
      <c r="DL105" s="510"/>
      <c r="DM105" s="510"/>
      <c r="DN105" s="510"/>
      <c r="DO105" s="510"/>
      <c r="DP105" s="510"/>
      <c r="DQ105" s="510"/>
      <c r="DR105" s="510"/>
      <c r="DS105" s="510"/>
      <c r="DT105" s="510"/>
      <c r="DU105" s="510"/>
      <c r="DV105" s="510"/>
      <c r="DW105" s="510"/>
      <c r="DX105" s="510"/>
      <c r="DZ105" s="501">
        <f t="shared" si="5"/>
        <v>0</v>
      </c>
      <c r="EA105" s="505">
        <f t="shared" si="6"/>
        <v>0</v>
      </c>
      <c r="EB105" s="506">
        <f t="shared" si="7"/>
        <v>0</v>
      </c>
      <c r="EC105" s="290">
        <f t="shared" si="8"/>
        <v>0</v>
      </c>
      <c r="ED105" s="291" t="str">
        <f t="shared" si="9"/>
        <v/>
      </c>
      <c r="EE105" s="231" t="s">
        <v>6293</v>
      </c>
    </row>
    <row r="106" spans="1:135" ht="15">
      <c r="A106" s="6"/>
      <c r="B106" s="5"/>
      <c r="C106" s="87" t="s">
        <v>187</v>
      </c>
      <c r="D106" s="623" t="str">
        <f>IF(CNGE_2024_M1_Secc1_Sub6!$D145="","",CNGE_2024_M1_Secc1_Sub6!$D145)</f>
        <v/>
      </c>
      <c r="E106" s="624"/>
      <c r="F106" s="624"/>
      <c r="G106" s="624"/>
      <c r="H106" s="510"/>
      <c r="I106" s="510"/>
      <c r="J106" s="510"/>
      <c r="K106" s="510"/>
      <c r="L106" s="510"/>
      <c r="M106" s="510"/>
      <c r="N106" s="510"/>
      <c r="O106" s="510"/>
      <c r="P106" s="510"/>
      <c r="Q106" s="510"/>
      <c r="R106" s="510"/>
      <c r="S106" s="510"/>
      <c r="T106" s="510"/>
      <c r="U106" s="510"/>
      <c r="V106" s="510"/>
      <c r="W106" s="510"/>
      <c r="X106" s="510"/>
      <c r="Y106" s="510"/>
      <c r="Z106" s="510"/>
      <c r="AA106" s="510"/>
      <c r="AB106" s="510"/>
      <c r="AC106" s="510"/>
      <c r="AD106" s="510"/>
      <c r="AE106" s="510"/>
      <c r="AF106" s="510"/>
      <c r="AG106" s="510"/>
      <c r="AH106" s="510"/>
      <c r="AI106" s="510"/>
      <c r="AJ106" s="510"/>
      <c r="AK106" s="510"/>
      <c r="AL106" s="510"/>
      <c r="AM106" s="510"/>
      <c r="AN106" s="510"/>
      <c r="AO106" s="510"/>
      <c r="AP106" s="510"/>
      <c r="AQ106" s="510"/>
      <c r="AR106" s="510"/>
      <c r="AS106" s="510"/>
      <c r="AT106" s="510"/>
      <c r="AU106" s="510"/>
      <c r="AV106" s="510"/>
      <c r="AW106" s="510"/>
      <c r="AX106" s="510"/>
      <c r="AY106" s="510"/>
      <c r="AZ106" s="510"/>
      <c r="BA106" s="510"/>
      <c r="BB106" s="510"/>
      <c r="BC106" s="510"/>
      <c r="BD106" s="510"/>
      <c r="BE106" s="510"/>
      <c r="BF106" s="510"/>
      <c r="BG106" s="510"/>
      <c r="BH106" s="510"/>
      <c r="BI106" s="510"/>
      <c r="BJ106" s="510"/>
      <c r="BK106" s="510"/>
      <c r="BL106" s="510"/>
      <c r="BM106" s="510"/>
      <c r="BN106" s="510"/>
      <c r="BO106" s="510"/>
      <c r="BP106" s="510"/>
      <c r="BQ106" s="510"/>
      <c r="BR106" s="510"/>
      <c r="BS106" s="510"/>
      <c r="BT106" s="510"/>
      <c r="BU106" s="510"/>
      <c r="BV106" s="510"/>
      <c r="BW106" s="510"/>
      <c r="BX106" s="510"/>
      <c r="BY106" s="510"/>
      <c r="BZ106" s="510"/>
      <c r="CA106" s="510"/>
      <c r="CB106" s="510"/>
      <c r="CC106" s="510"/>
      <c r="CD106" s="510"/>
      <c r="CE106" s="510"/>
      <c r="CF106" s="510"/>
      <c r="CG106" s="510"/>
      <c r="CH106" s="510"/>
      <c r="CI106" s="510"/>
      <c r="CJ106" s="510"/>
      <c r="CK106" s="510"/>
      <c r="CL106" s="510"/>
      <c r="CM106" s="510"/>
      <c r="CN106" s="510"/>
      <c r="CO106" s="510"/>
      <c r="CP106" s="510"/>
      <c r="CQ106" s="510"/>
      <c r="CR106" s="510"/>
      <c r="CS106" s="510"/>
      <c r="CT106" s="510"/>
      <c r="CU106" s="510"/>
      <c r="CV106" s="510"/>
      <c r="CW106" s="510"/>
      <c r="CX106" s="510"/>
      <c r="CY106" s="510"/>
      <c r="CZ106" s="510"/>
      <c r="DA106" s="510"/>
      <c r="DB106" s="510"/>
      <c r="DC106" s="510"/>
      <c r="DD106" s="510"/>
      <c r="DE106" s="510"/>
      <c r="DF106" s="510"/>
      <c r="DG106" s="510"/>
      <c r="DH106" s="510"/>
      <c r="DI106" s="510"/>
      <c r="DJ106" s="510"/>
      <c r="DK106" s="510"/>
      <c r="DL106" s="510"/>
      <c r="DM106" s="510"/>
      <c r="DN106" s="510"/>
      <c r="DO106" s="510"/>
      <c r="DP106" s="510"/>
      <c r="DQ106" s="510"/>
      <c r="DR106" s="510"/>
      <c r="DS106" s="510"/>
      <c r="DT106" s="510"/>
      <c r="DU106" s="510"/>
      <c r="DV106" s="510"/>
      <c r="DW106" s="510"/>
      <c r="DX106" s="510"/>
      <c r="DZ106" s="501">
        <f t="shared" si="5"/>
        <v>0</v>
      </c>
      <c r="EA106" s="505">
        <f t="shared" si="6"/>
        <v>0</v>
      </c>
      <c r="EB106" s="506">
        <f t="shared" si="7"/>
        <v>0</v>
      </c>
      <c r="EC106" s="290">
        <f t="shared" si="8"/>
        <v>0</v>
      </c>
      <c r="ED106" s="291" t="str">
        <f t="shared" si="9"/>
        <v/>
      </c>
      <c r="EE106" s="231" t="s">
        <v>6294</v>
      </c>
    </row>
    <row r="107" spans="1:135" ht="15">
      <c r="A107" s="6"/>
      <c r="B107" s="5"/>
      <c r="C107" s="87" t="s">
        <v>188</v>
      </c>
      <c r="D107" s="623" t="str">
        <f>IF(CNGE_2024_M1_Secc1_Sub6!$D146="","",CNGE_2024_M1_Secc1_Sub6!$D146)</f>
        <v/>
      </c>
      <c r="E107" s="624"/>
      <c r="F107" s="624"/>
      <c r="G107" s="624"/>
      <c r="H107" s="510"/>
      <c r="I107" s="510"/>
      <c r="J107" s="510"/>
      <c r="K107" s="510"/>
      <c r="L107" s="510"/>
      <c r="M107" s="510"/>
      <c r="N107" s="510"/>
      <c r="O107" s="510"/>
      <c r="P107" s="510"/>
      <c r="Q107" s="510"/>
      <c r="R107" s="510"/>
      <c r="S107" s="510"/>
      <c r="T107" s="510"/>
      <c r="U107" s="510"/>
      <c r="V107" s="510"/>
      <c r="W107" s="510"/>
      <c r="X107" s="510"/>
      <c r="Y107" s="510"/>
      <c r="Z107" s="510"/>
      <c r="AA107" s="510"/>
      <c r="AB107" s="510"/>
      <c r="AC107" s="510"/>
      <c r="AD107" s="510"/>
      <c r="AE107" s="510"/>
      <c r="AF107" s="510"/>
      <c r="AG107" s="510"/>
      <c r="AH107" s="510"/>
      <c r="AI107" s="510"/>
      <c r="AJ107" s="510"/>
      <c r="AK107" s="510"/>
      <c r="AL107" s="510"/>
      <c r="AM107" s="510"/>
      <c r="AN107" s="510"/>
      <c r="AO107" s="510"/>
      <c r="AP107" s="510"/>
      <c r="AQ107" s="510"/>
      <c r="AR107" s="510"/>
      <c r="AS107" s="510"/>
      <c r="AT107" s="510"/>
      <c r="AU107" s="510"/>
      <c r="AV107" s="510"/>
      <c r="AW107" s="510"/>
      <c r="AX107" s="510"/>
      <c r="AY107" s="510"/>
      <c r="AZ107" s="510"/>
      <c r="BA107" s="510"/>
      <c r="BB107" s="510"/>
      <c r="BC107" s="510"/>
      <c r="BD107" s="510"/>
      <c r="BE107" s="510"/>
      <c r="BF107" s="510"/>
      <c r="BG107" s="510"/>
      <c r="BH107" s="510"/>
      <c r="BI107" s="510"/>
      <c r="BJ107" s="510"/>
      <c r="BK107" s="510"/>
      <c r="BL107" s="510"/>
      <c r="BM107" s="510"/>
      <c r="BN107" s="510"/>
      <c r="BO107" s="510"/>
      <c r="BP107" s="510"/>
      <c r="BQ107" s="510"/>
      <c r="BR107" s="510"/>
      <c r="BS107" s="510"/>
      <c r="BT107" s="510"/>
      <c r="BU107" s="510"/>
      <c r="BV107" s="510"/>
      <c r="BW107" s="510"/>
      <c r="BX107" s="510"/>
      <c r="BY107" s="510"/>
      <c r="BZ107" s="510"/>
      <c r="CA107" s="510"/>
      <c r="CB107" s="510"/>
      <c r="CC107" s="510"/>
      <c r="CD107" s="510"/>
      <c r="CE107" s="510"/>
      <c r="CF107" s="510"/>
      <c r="CG107" s="510"/>
      <c r="CH107" s="510"/>
      <c r="CI107" s="510"/>
      <c r="CJ107" s="510"/>
      <c r="CK107" s="510"/>
      <c r="CL107" s="510"/>
      <c r="CM107" s="510"/>
      <c r="CN107" s="510"/>
      <c r="CO107" s="510"/>
      <c r="CP107" s="510"/>
      <c r="CQ107" s="510"/>
      <c r="CR107" s="510"/>
      <c r="CS107" s="510"/>
      <c r="CT107" s="510"/>
      <c r="CU107" s="510"/>
      <c r="CV107" s="510"/>
      <c r="CW107" s="510"/>
      <c r="CX107" s="510"/>
      <c r="CY107" s="510"/>
      <c r="CZ107" s="510"/>
      <c r="DA107" s="510"/>
      <c r="DB107" s="510"/>
      <c r="DC107" s="510"/>
      <c r="DD107" s="510"/>
      <c r="DE107" s="510"/>
      <c r="DF107" s="510"/>
      <c r="DG107" s="510"/>
      <c r="DH107" s="510"/>
      <c r="DI107" s="510"/>
      <c r="DJ107" s="510"/>
      <c r="DK107" s="510"/>
      <c r="DL107" s="510"/>
      <c r="DM107" s="510"/>
      <c r="DN107" s="510"/>
      <c r="DO107" s="510"/>
      <c r="DP107" s="510"/>
      <c r="DQ107" s="510"/>
      <c r="DR107" s="510"/>
      <c r="DS107" s="510"/>
      <c r="DT107" s="510"/>
      <c r="DU107" s="510"/>
      <c r="DV107" s="510"/>
      <c r="DW107" s="510"/>
      <c r="DX107" s="510"/>
      <c r="DZ107" s="501">
        <f t="shared" si="5"/>
        <v>0</v>
      </c>
      <c r="EA107" s="505">
        <f t="shared" si="6"/>
        <v>0</v>
      </c>
      <c r="EB107" s="506">
        <f t="shared" si="7"/>
        <v>0</v>
      </c>
      <c r="EC107" s="290">
        <f t="shared" si="8"/>
        <v>0</v>
      </c>
      <c r="ED107" s="291" t="str">
        <f t="shared" si="9"/>
        <v/>
      </c>
      <c r="EE107" s="231" t="s">
        <v>6295</v>
      </c>
    </row>
    <row r="108" spans="1:135" ht="15">
      <c r="A108" s="6"/>
      <c r="B108" s="5"/>
      <c r="C108" s="87" t="s">
        <v>189</v>
      </c>
      <c r="D108" s="623" t="str">
        <f>IF(CNGE_2024_M1_Secc1_Sub6!$D147="","",CNGE_2024_M1_Secc1_Sub6!$D147)</f>
        <v/>
      </c>
      <c r="E108" s="624"/>
      <c r="F108" s="624"/>
      <c r="G108" s="624"/>
      <c r="H108" s="510"/>
      <c r="I108" s="510"/>
      <c r="J108" s="510"/>
      <c r="K108" s="510"/>
      <c r="L108" s="510"/>
      <c r="M108" s="510"/>
      <c r="N108" s="510"/>
      <c r="O108" s="510"/>
      <c r="P108" s="510"/>
      <c r="Q108" s="510"/>
      <c r="R108" s="510"/>
      <c r="S108" s="510"/>
      <c r="T108" s="510"/>
      <c r="U108" s="510"/>
      <c r="V108" s="510"/>
      <c r="W108" s="510"/>
      <c r="X108" s="510"/>
      <c r="Y108" s="510"/>
      <c r="Z108" s="510"/>
      <c r="AA108" s="510"/>
      <c r="AB108" s="510"/>
      <c r="AC108" s="510"/>
      <c r="AD108" s="510"/>
      <c r="AE108" s="510"/>
      <c r="AF108" s="510"/>
      <c r="AG108" s="510"/>
      <c r="AH108" s="510"/>
      <c r="AI108" s="510"/>
      <c r="AJ108" s="510"/>
      <c r="AK108" s="510"/>
      <c r="AL108" s="510"/>
      <c r="AM108" s="510"/>
      <c r="AN108" s="510"/>
      <c r="AO108" s="510"/>
      <c r="AP108" s="510"/>
      <c r="AQ108" s="510"/>
      <c r="AR108" s="510"/>
      <c r="AS108" s="510"/>
      <c r="AT108" s="510"/>
      <c r="AU108" s="510"/>
      <c r="AV108" s="510"/>
      <c r="AW108" s="510"/>
      <c r="AX108" s="510"/>
      <c r="AY108" s="510"/>
      <c r="AZ108" s="510"/>
      <c r="BA108" s="510"/>
      <c r="BB108" s="510"/>
      <c r="BC108" s="510"/>
      <c r="BD108" s="510"/>
      <c r="BE108" s="510"/>
      <c r="BF108" s="510"/>
      <c r="BG108" s="510"/>
      <c r="BH108" s="510"/>
      <c r="BI108" s="510"/>
      <c r="BJ108" s="510"/>
      <c r="BK108" s="510"/>
      <c r="BL108" s="510"/>
      <c r="BM108" s="510"/>
      <c r="BN108" s="510"/>
      <c r="BO108" s="510"/>
      <c r="BP108" s="510"/>
      <c r="BQ108" s="510"/>
      <c r="BR108" s="510"/>
      <c r="BS108" s="510"/>
      <c r="BT108" s="510"/>
      <c r="BU108" s="510"/>
      <c r="BV108" s="510"/>
      <c r="BW108" s="510"/>
      <c r="BX108" s="510"/>
      <c r="BY108" s="510"/>
      <c r="BZ108" s="510"/>
      <c r="CA108" s="510"/>
      <c r="CB108" s="510"/>
      <c r="CC108" s="510"/>
      <c r="CD108" s="510"/>
      <c r="CE108" s="510"/>
      <c r="CF108" s="510"/>
      <c r="CG108" s="510"/>
      <c r="CH108" s="510"/>
      <c r="CI108" s="510"/>
      <c r="CJ108" s="510"/>
      <c r="CK108" s="510"/>
      <c r="CL108" s="510"/>
      <c r="CM108" s="510"/>
      <c r="CN108" s="510"/>
      <c r="CO108" s="510"/>
      <c r="CP108" s="510"/>
      <c r="CQ108" s="510"/>
      <c r="CR108" s="510"/>
      <c r="CS108" s="510"/>
      <c r="CT108" s="510"/>
      <c r="CU108" s="510"/>
      <c r="CV108" s="510"/>
      <c r="CW108" s="510"/>
      <c r="CX108" s="510"/>
      <c r="CY108" s="510"/>
      <c r="CZ108" s="510"/>
      <c r="DA108" s="510"/>
      <c r="DB108" s="510"/>
      <c r="DC108" s="510"/>
      <c r="DD108" s="510"/>
      <c r="DE108" s="510"/>
      <c r="DF108" s="510"/>
      <c r="DG108" s="510"/>
      <c r="DH108" s="510"/>
      <c r="DI108" s="510"/>
      <c r="DJ108" s="510"/>
      <c r="DK108" s="510"/>
      <c r="DL108" s="510"/>
      <c r="DM108" s="510"/>
      <c r="DN108" s="510"/>
      <c r="DO108" s="510"/>
      <c r="DP108" s="510"/>
      <c r="DQ108" s="510"/>
      <c r="DR108" s="510"/>
      <c r="DS108" s="510"/>
      <c r="DT108" s="510"/>
      <c r="DU108" s="510"/>
      <c r="DV108" s="510"/>
      <c r="DW108" s="510"/>
      <c r="DX108" s="510"/>
      <c r="DZ108" s="501">
        <f t="shared" si="5"/>
        <v>0</v>
      </c>
      <c r="EA108" s="505">
        <f t="shared" si="6"/>
        <v>0</v>
      </c>
      <c r="EB108" s="506">
        <f t="shared" si="7"/>
        <v>0</v>
      </c>
      <c r="EC108" s="290">
        <f t="shared" si="8"/>
        <v>0</v>
      </c>
      <c r="ED108" s="291" t="str">
        <f t="shared" si="9"/>
        <v/>
      </c>
      <c r="EE108" s="231" t="s">
        <v>6296</v>
      </c>
    </row>
    <row r="109" spans="1:135" ht="15">
      <c r="A109" s="6"/>
      <c r="B109" s="5"/>
      <c r="C109" s="87" t="s">
        <v>190</v>
      </c>
      <c r="D109" s="623" t="str">
        <f>IF(CNGE_2024_M1_Secc1_Sub6!$D148="","",CNGE_2024_M1_Secc1_Sub6!$D148)</f>
        <v/>
      </c>
      <c r="E109" s="624"/>
      <c r="F109" s="624"/>
      <c r="G109" s="624"/>
      <c r="H109" s="510"/>
      <c r="I109" s="510"/>
      <c r="J109" s="510"/>
      <c r="K109" s="510"/>
      <c r="L109" s="510"/>
      <c r="M109" s="510"/>
      <c r="N109" s="510"/>
      <c r="O109" s="510"/>
      <c r="P109" s="510"/>
      <c r="Q109" s="510"/>
      <c r="R109" s="510"/>
      <c r="S109" s="510"/>
      <c r="T109" s="510"/>
      <c r="U109" s="510"/>
      <c r="V109" s="510"/>
      <c r="W109" s="510"/>
      <c r="X109" s="510"/>
      <c r="Y109" s="510"/>
      <c r="Z109" s="510"/>
      <c r="AA109" s="510"/>
      <c r="AB109" s="510"/>
      <c r="AC109" s="510"/>
      <c r="AD109" s="510"/>
      <c r="AE109" s="510"/>
      <c r="AF109" s="510"/>
      <c r="AG109" s="510"/>
      <c r="AH109" s="510"/>
      <c r="AI109" s="510"/>
      <c r="AJ109" s="510"/>
      <c r="AK109" s="510"/>
      <c r="AL109" s="510"/>
      <c r="AM109" s="510"/>
      <c r="AN109" s="510"/>
      <c r="AO109" s="510"/>
      <c r="AP109" s="510"/>
      <c r="AQ109" s="510"/>
      <c r="AR109" s="510"/>
      <c r="AS109" s="510"/>
      <c r="AT109" s="510"/>
      <c r="AU109" s="510"/>
      <c r="AV109" s="510"/>
      <c r="AW109" s="510"/>
      <c r="AX109" s="510"/>
      <c r="AY109" s="510"/>
      <c r="AZ109" s="510"/>
      <c r="BA109" s="510"/>
      <c r="BB109" s="510"/>
      <c r="BC109" s="510"/>
      <c r="BD109" s="510"/>
      <c r="BE109" s="510"/>
      <c r="BF109" s="510"/>
      <c r="BG109" s="510"/>
      <c r="BH109" s="510"/>
      <c r="BI109" s="510"/>
      <c r="BJ109" s="510"/>
      <c r="BK109" s="510"/>
      <c r="BL109" s="510"/>
      <c r="BM109" s="510"/>
      <c r="BN109" s="510"/>
      <c r="BO109" s="510"/>
      <c r="BP109" s="510"/>
      <c r="BQ109" s="510"/>
      <c r="BR109" s="510"/>
      <c r="BS109" s="510"/>
      <c r="BT109" s="510"/>
      <c r="BU109" s="510"/>
      <c r="BV109" s="510"/>
      <c r="BW109" s="510"/>
      <c r="BX109" s="510"/>
      <c r="BY109" s="510"/>
      <c r="BZ109" s="510"/>
      <c r="CA109" s="510"/>
      <c r="CB109" s="510"/>
      <c r="CC109" s="510"/>
      <c r="CD109" s="510"/>
      <c r="CE109" s="510"/>
      <c r="CF109" s="510"/>
      <c r="CG109" s="510"/>
      <c r="CH109" s="510"/>
      <c r="CI109" s="510"/>
      <c r="CJ109" s="510"/>
      <c r="CK109" s="510"/>
      <c r="CL109" s="510"/>
      <c r="CM109" s="510"/>
      <c r="CN109" s="510"/>
      <c r="CO109" s="510"/>
      <c r="CP109" s="510"/>
      <c r="CQ109" s="510"/>
      <c r="CR109" s="510"/>
      <c r="CS109" s="510"/>
      <c r="CT109" s="510"/>
      <c r="CU109" s="510"/>
      <c r="CV109" s="510"/>
      <c r="CW109" s="510"/>
      <c r="CX109" s="510"/>
      <c r="CY109" s="510"/>
      <c r="CZ109" s="510"/>
      <c r="DA109" s="510"/>
      <c r="DB109" s="510"/>
      <c r="DC109" s="510"/>
      <c r="DD109" s="510"/>
      <c r="DE109" s="510"/>
      <c r="DF109" s="510"/>
      <c r="DG109" s="510"/>
      <c r="DH109" s="510"/>
      <c r="DI109" s="510"/>
      <c r="DJ109" s="510"/>
      <c r="DK109" s="510"/>
      <c r="DL109" s="510"/>
      <c r="DM109" s="510"/>
      <c r="DN109" s="510"/>
      <c r="DO109" s="510"/>
      <c r="DP109" s="510"/>
      <c r="DQ109" s="510"/>
      <c r="DR109" s="510"/>
      <c r="DS109" s="510"/>
      <c r="DT109" s="510"/>
      <c r="DU109" s="510"/>
      <c r="DV109" s="510"/>
      <c r="DW109" s="510"/>
      <c r="DX109" s="510"/>
      <c r="DZ109" s="501">
        <f t="shared" si="5"/>
        <v>0</v>
      </c>
      <c r="EA109" s="505">
        <f t="shared" si="6"/>
        <v>0</v>
      </c>
      <c r="EB109" s="506">
        <f t="shared" si="7"/>
        <v>0</v>
      </c>
      <c r="EC109" s="290">
        <f t="shared" si="8"/>
        <v>0</v>
      </c>
      <c r="ED109" s="291" t="str">
        <f t="shared" si="9"/>
        <v/>
      </c>
      <c r="EE109" s="231" t="s">
        <v>6297</v>
      </c>
    </row>
    <row r="110" spans="1:135" ht="15">
      <c r="A110" s="6"/>
      <c r="B110" s="5"/>
      <c r="C110" s="87" t="s">
        <v>191</v>
      </c>
      <c r="D110" s="623" t="str">
        <f>IF(CNGE_2024_M1_Secc1_Sub6!$D149="","",CNGE_2024_M1_Secc1_Sub6!$D149)</f>
        <v/>
      </c>
      <c r="E110" s="624"/>
      <c r="F110" s="624"/>
      <c r="G110" s="624"/>
      <c r="H110" s="510"/>
      <c r="I110" s="510"/>
      <c r="J110" s="510"/>
      <c r="K110" s="510"/>
      <c r="L110" s="510"/>
      <c r="M110" s="510"/>
      <c r="N110" s="510"/>
      <c r="O110" s="510"/>
      <c r="P110" s="510"/>
      <c r="Q110" s="510"/>
      <c r="R110" s="510"/>
      <c r="S110" s="510"/>
      <c r="T110" s="510"/>
      <c r="U110" s="510"/>
      <c r="V110" s="510"/>
      <c r="W110" s="510"/>
      <c r="X110" s="510"/>
      <c r="Y110" s="510"/>
      <c r="Z110" s="510"/>
      <c r="AA110" s="510"/>
      <c r="AB110" s="510"/>
      <c r="AC110" s="510"/>
      <c r="AD110" s="510"/>
      <c r="AE110" s="510"/>
      <c r="AF110" s="510"/>
      <c r="AG110" s="510"/>
      <c r="AH110" s="510"/>
      <c r="AI110" s="510"/>
      <c r="AJ110" s="510"/>
      <c r="AK110" s="510"/>
      <c r="AL110" s="510"/>
      <c r="AM110" s="510"/>
      <c r="AN110" s="510"/>
      <c r="AO110" s="510"/>
      <c r="AP110" s="510"/>
      <c r="AQ110" s="510"/>
      <c r="AR110" s="510"/>
      <c r="AS110" s="510"/>
      <c r="AT110" s="510"/>
      <c r="AU110" s="510"/>
      <c r="AV110" s="510"/>
      <c r="AW110" s="510"/>
      <c r="AX110" s="510"/>
      <c r="AY110" s="510"/>
      <c r="AZ110" s="510"/>
      <c r="BA110" s="510"/>
      <c r="BB110" s="510"/>
      <c r="BC110" s="510"/>
      <c r="BD110" s="510"/>
      <c r="BE110" s="510"/>
      <c r="BF110" s="510"/>
      <c r="BG110" s="510"/>
      <c r="BH110" s="510"/>
      <c r="BI110" s="510"/>
      <c r="BJ110" s="510"/>
      <c r="BK110" s="510"/>
      <c r="BL110" s="510"/>
      <c r="BM110" s="510"/>
      <c r="BN110" s="510"/>
      <c r="BO110" s="510"/>
      <c r="BP110" s="510"/>
      <c r="BQ110" s="510"/>
      <c r="BR110" s="510"/>
      <c r="BS110" s="510"/>
      <c r="BT110" s="510"/>
      <c r="BU110" s="510"/>
      <c r="BV110" s="510"/>
      <c r="BW110" s="510"/>
      <c r="BX110" s="510"/>
      <c r="BY110" s="510"/>
      <c r="BZ110" s="510"/>
      <c r="CA110" s="510"/>
      <c r="CB110" s="510"/>
      <c r="CC110" s="510"/>
      <c r="CD110" s="510"/>
      <c r="CE110" s="510"/>
      <c r="CF110" s="510"/>
      <c r="CG110" s="510"/>
      <c r="CH110" s="510"/>
      <c r="CI110" s="510"/>
      <c r="CJ110" s="510"/>
      <c r="CK110" s="510"/>
      <c r="CL110" s="510"/>
      <c r="CM110" s="510"/>
      <c r="CN110" s="510"/>
      <c r="CO110" s="510"/>
      <c r="CP110" s="510"/>
      <c r="CQ110" s="510"/>
      <c r="CR110" s="510"/>
      <c r="CS110" s="510"/>
      <c r="CT110" s="510"/>
      <c r="CU110" s="510"/>
      <c r="CV110" s="510"/>
      <c r="CW110" s="510"/>
      <c r="CX110" s="510"/>
      <c r="CY110" s="510"/>
      <c r="CZ110" s="510"/>
      <c r="DA110" s="510"/>
      <c r="DB110" s="510"/>
      <c r="DC110" s="510"/>
      <c r="DD110" s="510"/>
      <c r="DE110" s="510"/>
      <c r="DF110" s="510"/>
      <c r="DG110" s="510"/>
      <c r="DH110" s="510"/>
      <c r="DI110" s="510"/>
      <c r="DJ110" s="510"/>
      <c r="DK110" s="510"/>
      <c r="DL110" s="510"/>
      <c r="DM110" s="510"/>
      <c r="DN110" s="510"/>
      <c r="DO110" s="510"/>
      <c r="DP110" s="510"/>
      <c r="DQ110" s="510"/>
      <c r="DR110" s="510"/>
      <c r="DS110" s="510"/>
      <c r="DT110" s="510"/>
      <c r="DU110" s="510"/>
      <c r="DV110" s="510"/>
      <c r="DW110" s="510"/>
      <c r="DX110" s="510"/>
      <c r="DZ110" s="501">
        <f t="shared" si="5"/>
        <v>0</v>
      </c>
      <c r="EA110" s="505">
        <f t="shared" si="6"/>
        <v>0</v>
      </c>
      <c r="EB110" s="506">
        <f t="shared" si="7"/>
        <v>0</v>
      </c>
      <c r="EC110" s="290">
        <f t="shared" si="8"/>
        <v>0</v>
      </c>
      <c r="ED110" s="291" t="str">
        <f t="shared" si="9"/>
        <v/>
      </c>
      <c r="EE110" s="231" t="s">
        <v>6298</v>
      </c>
    </row>
    <row r="111" spans="1:135" ht="15">
      <c r="A111" s="6"/>
      <c r="B111" s="5"/>
      <c r="C111" s="87" t="s">
        <v>192</v>
      </c>
      <c r="D111" s="623" t="str">
        <f>IF(CNGE_2024_M1_Secc1_Sub6!$D150="","",CNGE_2024_M1_Secc1_Sub6!$D150)</f>
        <v/>
      </c>
      <c r="E111" s="624"/>
      <c r="F111" s="624"/>
      <c r="G111" s="624"/>
      <c r="H111" s="510"/>
      <c r="I111" s="510"/>
      <c r="J111" s="510"/>
      <c r="K111" s="510"/>
      <c r="L111" s="510"/>
      <c r="M111" s="510"/>
      <c r="N111" s="510"/>
      <c r="O111" s="510"/>
      <c r="P111" s="510"/>
      <c r="Q111" s="510"/>
      <c r="R111" s="510"/>
      <c r="S111" s="510"/>
      <c r="T111" s="510"/>
      <c r="U111" s="510"/>
      <c r="V111" s="510"/>
      <c r="W111" s="510"/>
      <c r="X111" s="510"/>
      <c r="Y111" s="510"/>
      <c r="Z111" s="510"/>
      <c r="AA111" s="510"/>
      <c r="AB111" s="510"/>
      <c r="AC111" s="510"/>
      <c r="AD111" s="510"/>
      <c r="AE111" s="510"/>
      <c r="AF111" s="510"/>
      <c r="AG111" s="510"/>
      <c r="AH111" s="510"/>
      <c r="AI111" s="510"/>
      <c r="AJ111" s="510"/>
      <c r="AK111" s="510"/>
      <c r="AL111" s="510"/>
      <c r="AM111" s="510"/>
      <c r="AN111" s="510"/>
      <c r="AO111" s="510"/>
      <c r="AP111" s="510"/>
      <c r="AQ111" s="510"/>
      <c r="AR111" s="510"/>
      <c r="AS111" s="510"/>
      <c r="AT111" s="510"/>
      <c r="AU111" s="510"/>
      <c r="AV111" s="510"/>
      <c r="AW111" s="510"/>
      <c r="AX111" s="510"/>
      <c r="AY111" s="510"/>
      <c r="AZ111" s="510"/>
      <c r="BA111" s="510"/>
      <c r="BB111" s="510"/>
      <c r="BC111" s="510"/>
      <c r="BD111" s="510"/>
      <c r="BE111" s="510"/>
      <c r="BF111" s="510"/>
      <c r="BG111" s="510"/>
      <c r="BH111" s="510"/>
      <c r="BI111" s="510"/>
      <c r="BJ111" s="510"/>
      <c r="BK111" s="510"/>
      <c r="BL111" s="510"/>
      <c r="BM111" s="510"/>
      <c r="BN111" s="510"/>
      <c r="BO111" s="510"/>
      <c r="BP111" s="510"/>
      <c r="BQ111" s="510"/>
      <c r="BR111" s="510"/>
      <c r="BS111" s="510"/>
      <c r="BT111" s="510"/>
      <c r="BU111" s="510"/>
      <c r="BV111" s="510"/>
      <c r="BW111" s="510"/>
      <c r="BX111" s="510"/>
      <c r="BY111" s="510"/>
      <c r="BZ111" s="510"/>
      <c r="CA111" s="510"/>
      <c r="CB111" s="510"/>
      <c r="CC111" s="510"/>
      <c r="CD111" s="510"/>
      <c r="CE111" s="510"/>
      <c r="CF111" s="510"/>
      <c r="CG111" s="510"/>
      <c r="CH111" s="510"/>
      <c r="CI111" s="510"/>
      <c r="CJ111" s="510"/>
      <c r="CK111" s="510"/>
      <c r="CL111" s="510"/>
      <c r="CM111" s="510"/>
      <c r="CN111" s="510"/>
      <c r="CO111" s="510"/>
      <c r="CP111" s="510"/>
      <c r="CQ111" s="510"/>
      <c r="CR111" s="510"/>
      <c r="CS111" s="510"/>
      <c r="CT111" s="510"/>
      <c r="CU111" s="510"/>
      <c r="CV111" s="510"/>
      <c r="CW111" s="510"/>
      <c r="CX111" s="510"/>
      <c r="CY111" s="510"/>
      <c r="CZ111" s="510"/>
      <c r="DA111" s="510"/>
      <c r="DB111" s="510"/>
      <c r="DC111" s="510"/>
      <c r="DD111" s="510"/>
      <c r="DE111" s="510"/>
      <c r="DF111" s="510"/>
      <c r="DG111" s="510"/>
      <c r="DH111" s="510"/>
      <c r="DI111" s="510"/>
      <c r="DJ111" s="510"/>
      <c r="DK111" s="510"/>
      <c r="DL111" s="510"/>
      <c r="DM111" s="510"/>
      <c r="DN111" s="510"/>
      <c r="DO111" s="510"/>
      <c r="DP111" s="510"/>
      <c r="DQ111" s="510"/>
      <c r="DR111" s="510"/>
      <c r="DS111" s="510"/>
      <c r="DT111" s="510"/>
      <c r="DU111" s="510"/>
      <c r="DV111" s="510"/>
      <c r="DW111" s="510"/>
      <c r="DX111" s="510"/>
      <c r="DZ111" s="501">
        <f t="shared" si="5"/>
        <v>0</v>
      </c>
      <c r="EA111" s="505">
        <f t="shared" si="6"/>
        <v>0</v>
      </c>
      <c r="EB111" s="506">
        <f t="shared" si="7"/>
        <v>0</v>
      </c>
      <c r="EC111" s="290">
        <f t="shared" si="8"/>
        <v>0</v>
      </c>
      <c r="ED111" s="291" t="str">
        <f t="shared" si="9"/>
        <v/>
      </c>
      <c r="EE111" s="231" t="s">
        <v>6299</v>
      </c>
    </row>
    <row r="112" spans="1:135" ht="15">
      <c r="A112" s="6"/>
      <c r="B112" s="5"/>
      <c r="C112" s="87" t="s">
        <v>193</v>
      </c>
      <c r="D112" s="623" t="str">
        <f>IF(CNGE_2024_M1_Secc1_Sub6!$D151="","",CNGE_2024_M1_Secc1_Sub6!$D151)</f>
        <v/>
      </c>
      <c r="E112" s="624"/>
      <c r="F112" s="624"/>
      <c r="G112" s="624"/>
      <c r="H112" s="510"/>
      <c r="I112" s="510"/>
      <c r="J112" s="510"/>
      <c r="K112" s="510"/>
      <c r="L112" s="510"/>
      <c r="M112" s="510"/>
      <c r="N112" s="510"/>
      <c r="O112" s="510"/>
      <c r="P112" s="510"/>
      <c r="Q112" s="510"/>
      <c r="R112" s="510"/>
      <c r="S112" s="510"/>
      <c r="T112" s="510"/>
      <c r="U112" s="510"/>
      <c r="V112" s="510"/>
      <c r="W112" s="510"/>
      <c r="X112" s="510"/>
      <c r="Y112" s="510"/>
      <c r="Z112" s="510"/>
      <c r="AA112" s="510"/>
      <c r="AB112" s="510"/>
      <c r="AC112" s="510"/>
      <c r="AD112" s="510"/>
      <c r="AE112" s="510"/>
      <c r="AF112" s="510"/>
      <c r="AG112" s="510"/>
      <c r="AH112" s="510"/>
      <c r="AI112" s="510"/>
      <c r="AJ112" s="510"/>
      <c r="AK112" s="510"/>
      <c r="AL112" s="510"/>
      <c r="AM112" s="510"/>
      <c r="AN112" s="510"/>
      <c r="AO112" s="510"/>
      <c r="AP112" s="510"/>
      <c r="AQ112" s="510"/>
      <c r="AR112" s="510"/>
      <c r="AS112" s="510"/>
      <c r="AT112" s="510"/>
      <c r="AU112" s="510"/>
      <c r="AV112" s="510"/>
      <c r="AW112" s="510"/>
      <c r="AX112" s="510"/>
      <c r="AY112" s="510"/>
      <c r="AZ112" s="510"/>
      <c r="BA112" s="510"/>
      <c r="BB112" s="510"/>
      <c r="BC112" s="510"/>
      <c r="BD112" s="510"/>
      <c r="BE112" s="510"/>
      <c r="BF112" s="510"/>
      <c r="BG112" s="510"/>
      <c r="BH112" s="510"/>
      <c r="BI112" s="510"/>
      <c r="BJ112" s="510"/>
      <c r="BK112" s="510"/>
      <c r="BL112" s="510"/>
      <c r="BM112" s="510"/>
      <c r="BN112" s="510"/>
      <c r="BO112" s="510"/>
      <c r="BP112" s="510"/>
      <c r="BQ112" s="510"/>
      <c r="BR112" s="510"/>
      <c r="BS112" s="510"/>
      <c r="BT112" s="510"/>
      <c r="BU112" s="510"/>
      <c r="BV112" s="510"/>
      <c r="BW112" s="510"/>
      <c r="BX112" s="510"/>
      <c r="BY112" s="510"/>
      <c r="BZ112" s="510"/>
      <c r="CA112" s="510"/>
      <c r="CB112" s="510"/>
      <c r="CC112" s="510"/>
      <c r="CD112" s="510"/>
      <c r="CE112" s="510"/>
      <c r="CF112" s="510"/>
      <c r="CG112" s="510"/>
      <c r="CH112" s="510"/>
      <c r="CI112" s="510"/>
      <c r="CJ112" s="510"/>
      <c r="CK112" s="510"/>
      <c r="CL112" s="510"/>
      <c r="CM112" s="510"/>
      <c r="CN112" s="510"/>
      <c r="CO112" s="510"/>
      <c r="CP112" s="510"/>
      <c r="CQ112" s="510"/>
      <c r="CR112" s="510"/>
      <c r="CS112" s="510"/>
      <c r="CT112" s="510"/>
      <c r="CU112" s="510"/>
      <c r="CV112" s="510"/>
      <c r="CW112" s="510"/>
      <c r="CX112" s="510"/>
      <c r="CY112" s="510"/>
      <c r="CZ112" s="510"/>
      <c r="DA112" s="510"/>
      <c r="DB112" s="510"/>
      <c r="DC112" s="510"/>
      <c r="DD112" s="510"/>
      <c r="DE112" s="510"/>
      <c r="DF112" s="510"/>
      <c r="DG112" s="510"/>
      <c r="DH112" s="510"/>
      <c r="DI112" s="510"/>
      <c r="DJ112" s="510"/>
      <c r="DK112" s="510"/>
      <c r="DL112" s="510"/>
      <c r="DM112" s="510"/>
      <c r="DN112" s="510"/>
      <c r="DO112" s="510"/>
      <c r="DP112" s="510"/>
      <c r="DQ112" s="510"/>
      <c r="DR112" s="510"/>
      <c r="DS112" s="510"/>
      <c r="DT112" s="510"/>
      <c r="DU112" s="510"/>
      <c r="DV112" s="510"/>
      <c r="DW112" s="510"/>
      <c r="DX112" s="510"/>
      <c r="DZ112" s="501">
        <f t="shared" si="5"/>
        <v>0</v>
      </c>
      <c r="EA112" s="505">
        <f t="shared" si="6"/>
        <v>0</v>
      </c>
      <c r="EB112" s="506">
        <f t="shared" si="7"/>
        <v>0</v>
      </c>
      <c r="EC112" s="290">
        <f t="shared" si="8"/>
        <v>0</v>
      </c>
      <c r="ED112" s="291" t="str">
        <f t="shared" si="9"/>
        <v/>
      </c>
      <c r="EE112" s="231" t="s">
        <v>6300</v>
      </c>
    </row>
    <row r="113" spans="1:135" ht="15">
      <c r="A113" s="6"/>
      <c r="B113" s="5"/>
      <c r="C113" s="87" t="s">
        <v>194</v>
      </c>
      <c r="D113" s="623" t="str">
        <f>IF(CNGE_2024_M1_Secc1_Sub6!$D152="","",CNGE_2024_M1_Secc1_Sub6!$D152)</f>
        <v/>
      </c>
      <c r="E113" s="624"/>
      <c r="F113" s="624"/>
      <c r="G113" s="624"/>
      <c r="H113" s="510"/>
      <c r="I113" s="510"/>
      <c r="J113" s="510"/>
      <c r="K113" s="510"/>
      <c r="L113" s="510"/>
      <c r="M113" s="510"/>
      <c r="N113" s="510"/>
      <c r="O113" s="510"/>
      <c r="P113" s="510"/>
      <c r="Q113" s="510"/>
      <c r="R113" s="510"/>
      <c r="S113" s="510"/>
      <c r="T113" s="510"/>
      <c r="U113" s="510"/>
      <c r="V113" s="510"/>
      <c r="W113" s="510"/>
      <c r="X113" s="510"/>
      <c r="Y113" s="510"/>
      <c r="Z113" s="510"/>
      <c r="AA113" s="510"/>
      <c r="AB113" s="510"/>
      <c r="AC113" s="510"/>
      <c r="AD113" s="510"/>
      <c r="AE113" s="510"/>
      <c r="AF113" s="510"/>
      <c r="AG113" s="510"/>
      <c r="AH113" s="510"/>
      <c r="AI113" s="510"/>
      <c r="AJ113" s="510"/>
      <c r="AK113" s="510"/>
      <c r="AL113" s="510"/>
      <c r="AM113" s="510"/>
      <c r="AN113" s="510"/>
      <c r="AO113" s="510"/>
      <c r="AP113" s="510"/>
      <c r="AQ113" s="510"/>
      <c r="AR113" s="510"/>
      <c r="AS113" s="510"/>
      <c r="AT113" s="510"/>
      <c r="AU113" s="510"/>
      <c r="AV113" s="510"/>
      <c r="AW113" s="510"/>
      <c r="AX113" s="510"/>
      <c r="AY113" s="510"/>
      <c r="AZ113" s="510"/>
      <c r="BA113" s="510"/>
      <c r="BB113" s="510"/>
      <c r="BC113" s="510"/>
      <c r="BD113" s="510"/>
      <c r="BE113" s="510"/>
      <c r="BF113" s="510"/>
      <c r="BG113" s="510"/>
      <c r="BH113" s="510"/>
      <c r="BI113" s="510"/>
      <c r="BJ113" s="510"/>
      <c r="BK113" s="510"/>
      <c r="BL113" s="510"/>
      <c r="BM113" s="510"/>
      <c r="BN113" s="510"/>
      <c r="BO113" s="510"/>
      <c r="BP113" s="510"/>
      <c r="BQ113" s="510"/>
      <c r="BR113" s="510"/>
      <c r="BS113" s="510"/>
      <c r="BT113" s="510"/>
      <c r="BU113" s="510"/>
      <c r="BV113" s="510"/>
      <c r="BW113" s="510"/>
      <c r="BX113" s="510"/>
      <c r="BY113" s="510"/>
      <c r="BZ113" s="510"/>
      <c r="CA113" s="510"/>
      <c r="CB113" s="510"/>
      <c r="CC113" s="510"/>
      <c r="CD113" s="510"/>
      <c r="CE113" s="510"/>
      <c r="CF113" s="510"/>
      <c r="CG113" s="510"/>
      <c r="CH113" s="510"/>
      <c r="CI113" s="510"/>
      <c r="CJ113" s="510"/>
      <c r="CK113" s="510"/>
      <c r="CL113" s="510"/>
      <c r="CM113" s="510"/>
      <c r="CN113" s="510"/>
      <c r="CO113" s="510"/>
      <c r="CP113" s="510"/>
      <c r="CQ113" s="510"/>
      <c r="CR113" s="510"/>
      <c r="CS113" s="510"/>
      <c r="CT113" s="510"/>
      <c r="CU113" s="510"/>
      <c r="CV113" s="510"/>
      <c r="CW113" s="510"/>
      <c r="CX113" s="510"/>
      <c r="CY113" s="510"/>
      <c r="CZ113" s="510"/>
      <c r="DA113" s="510"/>
      <c r="DB113" s="510"/>
      <c r="DC113" s="510"/>
      <c r="DD113" s="510"/>
      <c r="DE113" s="510"/>
      <c r="DF113" s="510"/>
      <c r="DG113" s="510"/>
      <c r="DH113" s="510"/>
      <c r="DI113" s="510"/>
      <c r="DJ113" s="510"/>
      <c r="DK113" s="510"/>
      <c r="DL113" s="510"/>
      <c r="DM113" s="510"/>
      <c r="DN113" s="510"/>
      <c r="DO113" s="510"/>
      <c r="DP113" s="510"/>
      <c r="DQ113" s="510"/>
      <c r="DR113" s="510"/>
      <c r="DS113" s="510"/>
      <c r="DT113" s="510"/>
      <c r="DU113" s="510"/>
      <c r="DV113" s="510"/>
      <c r="DW113" s="510"/>
      <c r="DX113" s="510"/>
      <c r="DZ113" s="501">
        <f t="shared" si="5"/>
        <v>0</v>
      </c>
      <c r="EA113" s="505">
        <f t="shared" si="6"/>
        <v>0</v>
      </c>
      <c r="EB113" s="506">
        <f t="shared" si="7"/>
        <v>0</v>
      </c>
      <c r="EC113" s="290">
        <f t="shared" si="8"/>
        <v>0</v>
      </c>
      <c r="ED113" s="291" t="str">
        <f t="shared" si="9"/>
        <v/>
      </c>
      <c r="EE113" s="231" t="s">
        <v>6301</v>
      </c>
    </row>
    <row r="114" spans="1:135" ht="15">
      <c r="A114" s="6"/>
      <c r="B114" s="5"/>
      <c r="C114" s="87" t="s">
        <v>195</v>
      </c>
      <c r="D114" s="623" t="str">
        <f>IF(CNGE_2024_M1_Secc1_Sub6!$D153="","",CNGE_2024_M1_Secc1_Sub6!$D153)</f>
        <v/>
      </c>
      <c r="E114" s="624"/>
      <c r="F114" s="624"/>
      <c r="G114" s="624"/>
      <c r="H114" s="510"/>
      <c r="I114" s="510"/>
      <c r="J114" s="510"/>
      <c r="K114" s="510"/>
      <c r="L114" s="510"/>
      <c r="M114" s="510"/>
      <c r="N114" s="510"/>
      <c r="O114" s="510"/>
      <c r="P114" s="510"/>
      <c r="Q114" s="510"/>
      <c r="R114" s="510"/>
      <c r="S114" s="510"/>
      <c r="T114" s="510"/>
      <c r="U114" s="510"/>
      <c r="V114" s="510"/>
      <c r="W114" s="510"/>
      <c r="X114" s="510"/>
      <c r="Y114" s="510"/>
      <c r="Z114" s="510"/>
      <c r="AA114" s="510"/>
      <c r="AB114" s="510"/>
      <c r="AC114" s="510"/>
      <c r="AD114" s="510"/>
      <c r="AE114" s="510"/>
      <c r="AF114" s="510"/>
      <c r="AG114" s="510"/>
      <c r="AH114" s="510"/>
      <c r="AI114" s="510"/>
      <c r="AJ114" s="510"/>
      <c r="AK114" s="510"/>
      <c r="AL114" s="510"/>
      <c r="AM114" s="510"/>
      <c r="AN114" s="510"/>
      <c r="AO114" s="510"/>
      <c r="AP114" s="510"/>
      <c r="AQ114" s="510"/>
      <c r="AR114" s="510"/>
      <c r="AS114" s="510"/>
      <c r="AT114" s="510"/>
      <c r="AU114" s="510"/>
      <c r="AV114" s="510"/>
      <c r="AW114" s="510"/>
      <c r="AX114" s="510"/>
      <c r="AY114" s="510"/>
      <c r="AZ114" s="510"/>
      <c r="BA114" s="510"/>
      <c r="BB114" s="510"/>
      <c r="BC114" s="510"/>
      <c r="BD114" s="510"/>
      <c r="BE114" s="510"/>
      <c r="BF114" s="510"/>
      <c r="BG114" s="510"/>
      <c r="BH114" s="510"/>
      <c r="BI114" s="510"/>
      <c r="BJ114" s="510"/>
      <c r="BK114" s="510"/>
      <c r="BL114" s="510"/>
      <c r="BM114" s="510"/>
      <c r="BN114" s="510"/>
      <c r="BO114" s="510"/>
      <c r="BP114" s="510"/>
      <c r="BQ114" s="510"/>
      <c r="BR114" s="510"/>
      <c r="BS114" s="510"/>
      <c r="BT114" s="510"/>
      <c r="BU114" s="510"/>
      <c r="BV114" s="510"/>
      <c r="BW114" s="510"/>
      <c r="BX114" s="510"/>
      <c r="BY114" s="510"/>
      <c r="BZ114" s="510"/>
      <c r="CA114" s="510"/>
      <c r="CB114" s="510"/>
      <c r="CC114" s="510"/>
      <c r="CD114" s="510"/>
      <c r="CE114" s="510"/>
      <c r="CF114" s="510"/>
      <c r="CG114" s="510"/>
      <c r="CH114" s="510"/>
      <c r="CI114" s="510"/>
      <c r="CJ114" s="510"/>
      <c r="CK114" s="510"/>
      <c r="CL114" s="510"/>
      <c r="CM114" s="510"/>
      <c r="CN114" s="510"/>
      <c r="CO114" s="510"/>
      <c r="CP114" s="510"/>
      <c r="CQ114" s="510"/>
      <c r="CR114" s="510"/>
      <c r="CS114" s="510"/>
      <c r="CT114" s="510"/>
      <c r="CU114" s="510"/>
      <c r="CV114" s="510"/>
      <c r="CW114" s="510"/>
      <c r="CX114" s="510"/>
      <c r="CY114" s="510"/>
      <c r="CZ114" s="510"/>
      <c r="DA114" s="510"/>
      <c r="DB114" s="510"/>
      <c r="DC114" s="510"/>
      <c r="DD114" s="510"/>
      <c r="DE114" s="510"/>
      <c r="DF114" s="510"/>
      <c r="DG114" s="510"/>
      <c r="DH114" s="510"/>
      <c r="DI114" s="510"/>
      <c r="DJ114" s="510"/>
      <c r="DK114" s="510"/>
      <c r="DL114" s="510"/>
      <c r="DM114" s="510"/>
      <c r="DN114" s="510"/>
      <c r="DO114" s="510"/>
      <c r="DP114" s="510"/>
      <c r="DQ114" s="510"/>
      <c r="DR114" s="510"/>
      <c r="DS114" s="510"/>
      <c r="DT114" s="510"/>
      <c r="DU114" s="510"/>
      <c r="DV114" s="510"/>
      <c r="DW114" s="510"/>
      <c r="DX114" s="510"/>
      <c r="DZ114" s="501">
        <f t="shared" si="5"/>
        <v>0</v>
      </c>
      <c r="EA114" s="505">
        <f t="shared" si="6"/>
        <v>0</v>
      </c>
      <c r="EB114" s="506">
        <f t="shared" si="7"/>
        <v>0</v>
      </c>
      <c r="EC114" s="290">
        <f t="shared" si="8"/>
        <v>0</v>
      </c>
      <c r="ED114" s="291" t="str">
        <f t="shared" si="9"/>
        <v/>
      </c>
      <c r="EE114" s="231" t="s">
        <v>6302</v>
      </c>
    </row>
    <row r="115" spans="1:135" ht="15">
      <c r="A115" s="6"/>
      <c r="B115" s="5"/>
      <c r="C115" s="87" t="s">
        <v>196</v>
      </c>
      <c r="D115" s="623" t="str">
        <f>IF(CNGE_2024_M1_Secc1_Sub6!$D154="","",CNGE_2024_M1_Secc1_Sub6!$D154)</f>
        <v/>
      </c>
      <c r="E115" s="624"/>
      <c r="F115" s="624"/>
      <c r="G115" s="624"/>
      <c r="H115" s="510"/>
      <c r="I115" s="510"/>
      <c r="J115" s="510"/>
      <c r="K115" s="510"/>
      <c r="L115" s="510"/>
      <c r="M115" s="510"/>
      <c r="N115" s="510"/>
      <c r="O115" s="510"/>
      <c r="P115" s="510"/>
      <c r="Q115" s="510"/>
      <c r="R115" s="510"/>
      <c r="S115" s="510"/>
      <c r="T115" s="510"/>
      <c r="U115" s="510"/>
      <c r="V115" s="510"/>
      <c r="W115" s="510"/>
      <c r="X115" s="510"/>
      <c r="Y115" s="510"/>
      <c r="Z115" s="510"/>
      <c r="AA115" s="510"/>
      <c r="AB115" s="510"/>
      <c r="AC115" s="510"/>
      <c r="AD115" s="510"/>
      <c r="AE115" s="510"/>
      <c r="AF115" s="510"/>
      <c r="AG115" s="510"/>
      <c r="AH115" s="510"/>
      <c r="AI115" s="510"/>
      <c r="AJ115" s="510"/>
      <c r="AK115" s="510"/>
      <c r="AL115" s="510"/>
      <c r="AM115" s="510"/>
      <c r="AN115" s="510"/>
      <c r="AO115" s="510"/>
      <c r="AP115" s="510"/>
      <c r="AQ115" s="510"/>
      <c r="AR115" s="510"/>
      <c r="AS115" s="510"/>
      <c r="AT115" s="510"/>
      <c r="AU115" s="510"/>
      <c r="AV115" s="510"/>
      <c r="AW115" s="510"/>
      <c r="AX115" s="510"/>
      <c r="AY115" s="510"/>
      <c r="AZ115" s="510"/>
      <c r="BA115" s="510"/>
      <c r="BB115" s="510"/>
      <c r="BC115" s="510"/>
      <c r="BD115" s="510"/>
      <c r="BE115" s="510"/>
      <c r="BF115" s="510"/>
      <c r="BG115" s="510"/>
      <c r="BH115" s="510"/>
      <c r="BI115" s="510"/>
      <c r="BJ115" s="510"/>
      <c r="BK115" s="510"/>
      <c r="BL115" s="510"/>
      <c r="BM115" s="510"/>
      <c r="BN115" s="510"/>
      <c r="BO115" s="510"/>
      <c r="BP115" s="510"/>
      <c r="BQ115" s="510"/>
      <c r="BR115" s="510"/>
      <c r="BS115" s="510"/>
      <c r="BT115" s="510"/>
      <c r="BU115" s="510"/>
      <c r="BV115" s="510"/>
      <c r="BW115" s="510"/>
      <c r="BX115" s="510"/>
      <c r="BY115" s="510"/>
      <c r="BZ115" s="510"/>
      <c r="CA115" s="510"/>
      <c r="CB115" s="510"/>
      <c r="CC115" s="510"/>
      <c r="CD115" s="510"/>
      <c r="CE115" s="510"/>
      <c r="CF115" s="510"/>
      <c r="CG115" s="510"/>
      <c r="CH115" s="510"/>
      <c r="CI115" s="510"/>
      <c r="CJ115" s="510"/>
      <c r="CK115" s="510"/>
      <c r="CL115" s="510"/>
      <c r="CM115" s="510"/>
      <c r="CN115" s="510"/>
      <c r="CO115" s="510"/>
      <c r="CP115" s="510"/>
      <c r="CQ115" s="510"/>
      <c r="CR115" s="510"/>
      <c r="CS115" s="510"/>
      <c r="CT115" s="510"/>
      <c r="CU115" s="510"/>
      <c r="CV115" s="510"/>
      <c r="CW115" s="510"/>
      <c r="CX115" s="510"/>
      <c r="CY115" s="510"/>
      <c r="CZ115" s="510"/>
      <c r="DA115" s="510"/>
      <c r="DB115" s="510"/>
      <c r="DC115" s="510"/>
      <c r="DD115" s="510"/>
      <c r="DE115" s="510"/>
      <c r="DF115" s="510"/>
      <c r="DG115" s="510"/>
      <c r="DH115" s="510"/>
      <c r="DI115" s="510"/>
      <c r="DJ115" s="510"/>
      <c r="DK115" s="510"/>
      <c r="DL115" s="510"/>
      <c r="DM115" s="510"/>
      <c r="DN115" s="510"/>
      <c r="DO115" s="510"/>
      <c r="DP115" s="510"/>
      <c r="DQ115" s="510"/>
      <c r="DR115" s="510"/>
      <c r="DS115" s="510"/>
      <c r="DT115" s="510"/>
      <c r="DU115" s="510"/>
      <c r="DV115" s="510"/>
      <c r="DW115" s="510"/>
      <c r="DX115" s="510"/>
      <c r="DZ115" s="501">
        <f t="shared" si="5"/>
        <v>0</v>
      </c>
      <c r="EA115" s="505">
        <f t="shared" si="6"/>
        <v>0</v>
      </c>
      <c r="EB115" s="506">
        <f t="shared" si="7"/>
        <v>0</v>
      </c>
      <c r="EC115" s="290">
        <f t="shared" si="8"/>
        <v>0</v>
      </c>
      <c r="ED115" s="291" t="str">
        <f t="shared" si="9"/>
        <v/>
      </c>
      <c r="EE115" s="231" t="s">
        <v>6303</v>
      </c>
    </row>
    <row r="116" spans="1:135" ht="15">
      <c r="A116" s="6"/>
      <c r="B116" s="5"/>
      <c r="C116" s="87" t="s">
        <v>197</v>
      </c>
      <c r="D116" s="623" t="str">
        <f>IF(CNGE_2024_M1_Secc1_Sub6!$D155="","",CNGE_2024_M1_Secc1_Sub6!$D155)</f>
        <v/>
      </c>
      <c r="E116" s="624"/>
      <c r="F116" s="624"/>
      <c r="G116" s="624"/>
      <c r="H116" s="510"/>
      <c r="I116" s="510"/>
      <c r="J116" s="510"/>
      <c r="K116" s="510"/>
      <c r="L116" s="510"/>
      <c r="M116" s="510"/>
      <c r="N116" s="510"/>
      <c r="O116" s="510"/>
      <c r="P116" s="510"/>
      <c r="Q116" s="510"/>
      <c r="R116" s="510"/>
      <c r="S116" s="510"/>
      <c r="T116" s="510"/>
      <c r="U116" s="510"/>
      <c r="V116" s="510"/>
      <c r="W116" s="510"/>
      <c r="X116" s="510"/>
      <c r="Y116" s="510"/>
      <c r="Z116" s="510"/>
      <c r="AA116" s="510"/>
      <c r="AB116" s="510"/>
      <c r="AC116" s="510"/>
      <c r="AD116" s="510"/>
      <c r="AE116" s="510"/>
      <c r="AF116" s="510"/>
      <c r="AG116" s="510"/>
      <c r="AH116" s="510"/>
      <c r="AI116" s="510"/>
      <c r="AJ116" s="510"/>
      <c r="AK116" s="510"/>
      <c r="AL116" s="510"/>
      <c r="AM116" s="510"/>
      <c r="AN116" s="510"/>
      <c r="AO116" s="510"/>
      <c r="AP116" s="510"/>
      <c r="AQ116" s="510"/>
      <c r="AR116" s="510"/>
      <c r="AS116" s="510"/>
      <c r="AT116" s="510"/>
      <c r="AU116" s="510"/>
      <c r="AV116" s="510"/>
      <c r="AW116" s="510"/>
      <c r="AX116" s="510"/>
      <c r="AY116" s="510"/>
      <c r="AZ116" s="510"/>
      <c r="BA116" s="510"/>
      <c r="BB116" s="510"/>
      <c r="BC116" s="510"/>
      <c r="BD116" s="510"/>
      <c r="BE116" s="510"/>
      <c r="BF116" s="510"/>
      <c r="BG116" s="510"/>
      <c r="BH116" s="510"/>
      <c r="BI116" s="510"/>
      <c r="BJ116" s="510"/>
      <c r="BK116" s="510"/>
      <c r="BL116" s="510"/>
      <c r="BM116" s="510"/>
      <c r="BN116" s="510"/>
      <c r="BO116" s="510"/>
      <c r="BP116" s="510"/>
      <c r="BQ116" s="510"/>
      <c r="BR116" s="510"/>
      <c r="BS116" s="510"/>
      <c r="BT116" s="510"/>
      <c r="BU116" s="510"/>
      <c r="BV116" s="510"/>
      <c r="BW116" s="510"/>
      <c r="BX116" s="510"/>
      <c r="BY116" s="510"/>
      <c r="BZ116" s="510"/>
      <c r="CA116" s="510"/>
      <c r="CB116" s="510"/>
      <c r="CC116" s="510"/>
      <c r="CD116" s="510"/>
      <c r="CE116" s="510"/>
      <c r="CF116" s="510"/>
      <c r="CG116" s="510"/>
      <c r="CH116" s="510"/>
      <c r="CI116" s="510"/>
      <c r="CJ116" s="510"/>
      <c r="CK116" s="510"/>
      <c r="CL116" s="510"/>
      <c r="CM116" s="510"/>
      <c r="CN116" s="510"/>
      <c r="CO116" s="510"/>
      <c r="CP116" s="510"/>
      <c r="CQ116" s="510"/>
      <c r="CR116" s="510"/>
      <c r="CS116" s="510"/>
      <c r="CT116" s="510"/>
      <c r="CU116" s="510"/>
      <c r="CV116" s="510"/>
      <c r="CW116" s="510"/>
      <c r="CX116" s="510"/>
      <c r="CY116" s="510"/>
      <c r="CZ116" s="510"/>
      <c r="DA116" s="510"/>
      <c r="DB116" s="510"/>
      <c r="DC116" s="510"/>
      <c r="DD116" s="510"/>
      <c r="DE116" s="510"/>
      <c r="DF116" s="510"/>
      <c r="DG116" s="510"/>
      <c r="DH116" s="510"/>
      <c r="DI116" s="510"/>
      <c r="DJ116" s="510"/>
      <c r="DK116" s="510"/>
      <c r="DL116" s="510"/>
      <c r="DM116" s="510"/>
      <c r="DN116" s="510"/>
      <c r="DO116" s="510"/>
      <c r="DP116" s="510"/>
      <c r="DQ116" s="510"/>
      <c r="DR116" s="510"/>
      <c r="DS116" s="510"/>
      <c r="DT116" s="510"/>
      <c r="DU116" s="510"/>
      <c r="DV116" s="510"/>
      <c r="DW116" s="510"/>
      <c r="DX116" s="510"/>
      <c r="DZ116" s="501">
        <f t="shared" si="5"/>
        <v>0</v>
      </c>
      <c r="EA116" s="505">
        <f t="shared" si="6"/>
        <v>0</v>
      </c>
      <c r="EB116" s="506">
        <f t="shared" si="7"/>
        <v>0</v>
      </c>
      <c r="EC116" s="290">
        <f t="shared" si="8"/>
        <v>0</v>
      </c>
      <c r="ED116" s="291" t="str">
        <f t="shared" si="9"/>
        <v/>
      </c>
      <c r="EE116" s="231" t="s">
        <v>6304</v>
      </c>
    </row>
    <row r="117" spans="1:135" ht="15">
      <c r="A117" s="6"/>
      <c r="B117" s="5"/>
      <c r="C117" s="87" t="s">
        <v>198</v>
      </c>
      <c r="D117" s="623" t="str">
        <f>IF(CNGE_2024_M1_Secc1_Sub6!$D156="","",CNGE_2024_M1_Secc1_Sub6!$D156)</f>
        <v/>
      </c>
      <c r="E117" s="624"/>
      <c r="F117" s="624"/>
      <c r="G117" s="624"/>
      <c r="H117" s="510"/>
      <c r="I117" s="510"/>
      <c r="J117" s="510"/>
      <c r="K117" s="510"/>
      <c r="L117" s="510"/>
      <c r="M117" s="510"/>
      <c r="N117" s="510"/>
      <c r="O117" s="510"/>
      <c r="P117" s="510"/>
      <c r="Q117" s="510"/>
      <c r="R117" s="510"/>
      <c r="S117" s="510"/>
      <c r="T117" s="510"/>
      <c r="U117" s="510"/>
      <c r="V117" s="510"/>
      <c r="W117" s="510"/>
      <c r="X117" s="510"/>
      <c r="Y117" s="510"/>
      <c r="Z117" s="510"/>
      <c r="AA117" s="510"/>
      <c r="AB117" s="510"/>
      <c r="AC117" s="510"/>
      <c r="AD117" s="510"/>
      <c r="AE117" s="510"/>
      <c r="AF117" s="510"/>
      <c r="AG117" s="510"/>
      <c r="AH117" s="510"/>
      <c r="AI117" s="510"/>
      <c r="AJ117" s="510"/>
      <c r="AK117" s="510"/>
      <c r="AL117" s="510"/>
      <c r="AM117" s="510"/>
      <c r="AN117" s="510"/>
      <c r="AO117" s="510"/>
      <c r="AP117" s="510"/>
      <c r="AQ117" s="510"/>
      <c r="AR117" s="510"/>
      <c r="AS117" s="510"/>
      <c r="AT117" s="510"/>
      <c r="AU117" s="510"/>
      <c r="AV117" s="510"/>
      <c r="AW117" s="510"/>
      <c r="AX117" s="510"/>
      <c r="AY117" s="510"/>
      <c r="AZ117" s="510"/>
      <c r="BA117" s="510"/>
      <c r="BB117" s="510"/>
      <c r="BC117" s="510"/>
      <c r="BD117" s="510"/>
      <c r="BE117" s="510"/>
      <c r="BF117" s="510"/>
      <c r="BG117" s="510"/>
      <c r="BH117" s="510"/>
      <c r="BI117" s="510"/>
      <c r="BJ117" s="510"/>
      <c r="BK117" s="510"/>
      <c r="BL117" s="510"/>
      <c r="BM117" s="510"/>
      <c r="BN117" s="510"/>
      <c r="BO117" s="510"/>
      <c r="BP117" s="510"/>
      <c r="BQ117" s="510"/>
      <c r="BR117" s="510"/>
      <c r="BS117" s="510"/>
      <c r="BT117" s="510"/>
      <c r="BU117" s="510"/>
      <c r="BV117" s="510"/>
      <c r="BW117" s="510"/>
      <c r="BX117" s="510"/>
      <c r="BY117" s="510"/>
      <c r="BZ117" s="510"/>
      <c r="CA117" s="510"/>
      <c r="CB117" s="510"/>
      <c r="CC117" s="510"/>
      <c r="CD117" s="510"/>
      <c r="CE117" s="510"/>
      <c r="CF117" s="510"/>
      <c r="CG117" s="510"/>
      <c r="CH117" s="510"/>
      <c r="CI117" s="510"/>
      <c r="CJ117" s="510"/>
      <c r="CK117" s="510"/>
      <c r="CL117" s="510"/>
      <c r="CM117" s="510"/>
      <c r="CN117" s="510"/>
      <c r="CO117" s="510"/>
      <c r="CP117" s="510"/>
      <c r="CQ117" s="510"/>
      <c r="CR117" s="510"/>
      <c r="CS117" s="510"/>
      <c r="CT117" s="510"/>
      <c r="CU117" s="510"/>
      <c r="CV117" s="510"/>
      <c r="CW117" s="510"/>
      <c r="CX117" s="510"/>
      <c r="CY117" s="510"/>
      <c r="CZ117" s="510"/>
      <c r="DA117" s="510"/>
      <c r="DB117" s="510"/>
      <c r="DC117" s="510"/>
      <c r="DD117" s="510"/>
      <c r="DE117" s="510"/>
      <c r="DF117" s="510"/>
      <c r="DG117" s="510"/>
      <c r="DH117" s="510"/>
      <c r="DI117" s="510"/>
      <c r="DJ117" s="510"/>
      <c r="DK117" s="510"/>
      <c r="DL117" s="510"/>
      <c r="DM117" s="510"/>
      <c r="DN117" s="510"/>
      <c r="DO117" s="510"/>
      <c r="DP117" s="510"/>
      <c r="DQ117" s="510"/>
      <c r="DR117" s="510"/>
      <c r="DS117" s="510"/>
      <c r="DT117" s="510"/>
      <c r="DU117" s="510"/>
      <c r="DV117" s="510"/>
      <c r="DW117" s="510"/>
      <c r="DX117" s="510"/>
      <c r="DZ117" s="501">
        <f t="shared" si="5"/>
        <v>0</v>
      </c>
      <c r="EA117" s="505">
        <f t="shared" si="6"/>
        <v>0</v>
      </c>
      <c r="EB117" s="506">
        <f t="shared" si="7"/>
        <v>0</v>
      </c>
      <c r="EC117" s="290">
        <f t="shared" si="8"/>
        <v>0</v>
      </c>
      <c r="ED117" s="291" t="str">
        <f t="shared" si="9"/>
        <v/>
      </c>
      <c r="EE117" s="231" t="s">
        <v>6305</v>
      </c>
    </row>
    <row r="118" spans="1:135" ht="15">
      <c r="A118" s="6"/>
      <c r="B118" s="5"/>
      <c r="C118" s="87" t="s">
        <v>199</v>
      </c>
      <c r="D118" s="623" t="str">
        <f>IF(CNGE_2024_M1_Secc1_Sub6!$D157="","",CNGE_2024_M1_Secc1_Sub6!$D157)</f>
        <v/>
      </c>
      <c r="E118" s="624"/>
      <c r="F118" s="624"/>
      <c r="G118" s="624"/>
      <c r="H118" s="510"/>
      <c r="I118" s="510"/>
      <c r="J118" s="510"/>
      <c r="K118" s="510"/>
      <c r="L118" s="510"/>
      <c r="M118" s="510"/>
      <c r="N118" s="510"/>
      <c r="O118" s="510"/>
      <c r="P118" s="510"/>
      <c r="Q118" s="510"/>
      <c r="R118" s="510"/>
      <c r="S118" s="510"/>
      <c r="T118" s="510"/>
      <c r="U118" s="510"/>
      <c r="V118" s="510"/>
      <c r="W118" s="510"/>
      <c r="X118" s="510"/>
      <c r="Y118" s="510"/>
      <c r="Z118" s="510"/>
      <c r="AA118" s="510"/>
      <c r="AB118" s="510"/>
      <c r="AC118" s="510"/>
      <c r="AD118" s="510"/>
      <c r="AE118" s="510"/>
      <c r="AF118" s="510"/>
      <c r="AG118" s="510"/>
      <c r="AH118" s="510"/>
      <c r="AI118" s="510"/>
      <c r="AJ118" s="510"/>
      <c r="AK118" s="510"/>
      <c r="AL118" s="510"/>
      <c r="AM118" s="510"/>
      <c r="AN118" s="510"/>
      <c r="AO118" s="510"/>
      <c r="AP118" s="510"/>
      <c r="AQ118" s="510"/>
      <c r="AR118" s="510"/>
      <c r="AS118" s="510"/>
      <c r="AT118" s="510"/>
      <c r="AU118" s="510"/>
      <c r="AV118" s="510"/>
      <c r="AW118" s="510"/>
      <c r="AX118" s="510"/>
      <c r="AY118" s="510"/>
      <c r="AZ118" s="510"/>
      <c r="BA118" s="510"/>
      <c r="BB118" s="510"/>
      <c r="BC118" s="510"/>
      <c r="BD118" s="510"/>
      <c r="BE118" s="510"/>
      <c r="BF118" s="510"/>
      <c r="BG118" s="510"/>
      <c r="BH118" s="510"/>
      <c r="BI118" s="510"/>
      <c r="BJ118" s="510"/>
      <c r="BK118" s="510"/>
      <c r="BL118" s="510"/>
      <c r="BM118" s="510"/>
      <c r="BN118" s="510"/>
      <c r="BO118" s="510"/>
      <c r="BP118" s="510"/>
      <c r="BQ118" s="510"/>
      <c r="BR118" s="510"/>
      <c r="BS118" s="510"/>
      <c r="BT118" s="510"/>
      <c r="BU118" s="510"/>
      <c r="BV118" s="510"/>
      <c r="BW118" s="510"/>
      <c r="BX118" s="510"/>
      <c r="BY118" s="510"/>
      <c r="BZ118" s="510"/>
      <c r="CA118" s="510"/>
      <c r="CB118" s="510"/>
      <c r="CC118" s="510"/>
      <c r="CD118" s="510"/>
      <c r="CE118" s="510"/>
      <c r="CF118" s="510"/>
      <c r="CG118" s="510"/>
      <c r="CH118" s="510"/>
      <c r="CI118" s="510"/>
      <c r="CJ118" s="510"/>
      <c r="CK118" s="510"/>
      <c r="CL118" s="510"/>
      <c r="CM118" s="510"/>
      <c r="CN118" s="510"/>
      <c r="CO118" s="510"/>
      <c r="CP118" s="510"/>
      <c r="CQ118" s="510"/>
      <c r="CR118" s="510"/>
      <c r="CS118" s="510"/>
      <c r="CT118" s="510"/>
      <c r="CU118" s="510"/>
      <c r="CV118" s="510"/>
      <c r="CW118" s="510"/>
      <c r="CX118" s="510"/>
      <c r="CY118" s="510"/>
      <c r="CZ118" s="510"/>
      <c r="DA118" s="510"/>
      <c r="DB118" s="510"/>
      <c r="DC118" s="510"/>
      <c r="DD118" s="510"/>
      <c r="DE118" s="510"/>
      <c r="DF118" s="510"/>
      <c r="DG118" s="510"/>
      <c r="DH118" s="510"/>
      <c r="DI118" s="510"/>
      <c r="DJ118" s="510"/>
      <c r="DK118" s="510"/>
      <c r="DL118" s="510"/>
      <c r="DM118" s="510"/>
      <c r="DN118" s="510"/>
      <c r="DO118" s="510"/>
      <c r="DP118" s="510"/>
      <c r="DQ118" s="510"/>
      <c r="DR118" s="510"/>
      <c r="DS118" s="510"/>
      <c r="DT118" s="510"/>
      <c r="DU118" s="510"/>
      <c r="DV118" s="510"/>
      <c r="DW118" s="510"/>
      <c r="DX118" s="510"/>
      <c r="DZ118" s="501">
        <f t="shared" si="5"/>
        <v>0</v>
      </c>
      <c r="EA118" s="505">
        <f t="shared" si="6"/>
        <v>0</v>
      </c>
      <c r="EB118" s="506">
        <f t="shared" si="7"/>
        <v>0</v>
      </c>
      <c r="EC118" s="290">
        <f t="shared" si="8"/>
        <v>0</v>
      </c>
      <c r="ED118" s="291" t="str">
        <f t="shared" si="9"/>
        <v/>
      </c>
      <c r="EE118" s="231" t="s">
        <v>6306</v>
      </c>
    </row>
    <row r="119" spans="1:135" ht="15">
      <c r="A119" s="6"/>
      <c r="B119" s="5"/>
      <c r="C119" s="87" t="s">
        <v>200</v>
      </c>
      <c r="D119" s="623" t="str">
        <f>IF(CNGE_2024_M1_Secc1_Sub6!$D158="","",CNGE_2024_M1_Secc1_Sub6!$D158)</f>
        <v/>
      </c>
      <c r="E119" s="624"/>
      <c r="F119" s="624"/>
      <c r="G119" s="624"/>
      <c r="H119" s="510"/>
      <c r="I119" s="510"/>
      <c r="J119" s="510"/>
      <c r="K119" s="510"/>
      <c r="L119" s="510"/>
      <c r="M119" s="510"/>
      <c r="N119" s="510"/>
      <c r="O119" s="510"/>
      <c r="P119" s="510"/>
      <c r="Q119" s="510"/>
      <c r="R119" s="510"/>
      <c r="S119" s="510"/>
      <c r="T119" s="510"/>
      <c r="U119" s="510"/>
      <c r="V119" s="510"/>
      <c r="W119" s="510"/>
      <c r="X119" s="510"/>
      <c r="Y119" s="510"/>
      <c r="Z119" s="510"/>
      <c r="AA119" s="510"/>
      <c r="AB119" s="510"/>
      <c r="AC119" s="510"/>
      <c r="AD119" s="510"/>
      <c r="AE119" s="510"/>
      <c r="AF119" s="510"/>
      <c r="AG119" s="510"/>
      <c r="AH119" s="510"/>
      <c r="AI119" s="510"/>
      <c r="AJ119" s="510"/>
      <c r="AK119" s="510"/>
      <c r="AL119" s="510"/>
      <c r="AM119" s="510"/>
      <c r="AN119" s="510"/>
      <c r="AO119" s="510"/>
      <c r="AP119" s="510"/>
      <c r="AQ119" s="510"/>
      <c r="AR119" s="510"/>
      <c r="AS119" s="510"/>
      <c r="AT119" s="510"/>
      <c r="AU119" s="510"/>
      <c r="AV119" s="510"/>
      <c r="AW119" s="510"/>
      <c r="AX119" s="510"/>
      <c r="AY119" s="510"/>
      <c r="AZ119" s="510"/>
      <c r="BA119" s="510"/>
      <c r="BB119" s="510"/>
      <c r="BC119" s="510"/>
      <c r="BD119" s="510"/>
      <c r="BE119" s="510"/>
      <c r="BF119" s="510"/>
      <c r="BG119" s="510"/>
      <c r="BH119" s="510"/>
      <c r="BI119" s="510"/>
      <c r="BJ119" s="510"/>
      <c r="BK119" s="510"/>
      <c r="BL119" s="510"/>
      <c r="BM119" s="510"/>
      <c r="BN119" s="510"/>
      <c r="BO119" s="510"/>
      <c r="BP119" s="510"/>
      <c r="BQ119" s="510"/>
      <c r="BR119" s="510"/>
      <c r="BS119" s="510"/>
      <c r="BT119" s="510"/>
      <c r="BU119" s="510"/>
      <c r="BV119" s="510"/>
      <c r="BW119" s="510"/>
      <c r="BX119" s="510"/>
      <c r="BY119" s="510"/>
      <c r="BZ119" s="510"/>
      <c r="CA119" s="510"/>
      <c r="CB119" s="510"/>
      <c r="CC119" s="510"/>
      <c r="CD119" s="510"/>
      <c r="CE119" s="510"/>
      <c r="CF119" s="510"/>
      <c r="CG119" s="510"/>
      <c r="CH119" s="510"/>
      <c r="CI119" s="510"/>
      <c r="CJ119" s="510"/>
      <c r="CK119" s="510"/>
      <c r="CL119" s="510"/>
      <c r="CM119" s="510"/>
      <c r="CN119" s="510"/>
      <c r="CO119" s="510"/>
      <c r="CP119" s="510"/>
      <c r="CQ119" s="510"/>
      <c r="CR119" s="510"/>
      <c r="CS119" s="510"/>
      <c r="CT119" s="510"/>
      <c r="CU119" s="510"/>
      <c r="CV119" s="510"/>
      <c r="CW119" s="510"/>
      <c r="CX119" s="510"/>
      <c r="CY119" s="510"/>
      <c r="CZ119" s="510"/>
      <c r="DA119" s="510"/>
      <c r="DB119" s="510"/>
      <c r="DC119" s="510"/>
      <c r="DD119" s="510"/>
      <c r="DE119" s="510"/>
      <c r="DF119" s="510"/>
      <c r="DG119" s="510"/>
      <c r="DH119" s="510"/>
      <c r="DI119" s="510"/>
      <c r="DJ119" s="510"/>
      <c r="DK119" s="510"/>
      <c r="DL119" s="510"/>
      <c r="DM119" s="510"/>
      <c r="DN119" s="510"/>
      <c r="DO119" s="510"/>
      <c r="DP119" s="510"/>
      <c r="DQ119" s="510"/>
      <c r="DR119" s="510"/>
      <c r="DS119" s="510"/>
      <c r="DT119" s="510"/>
      <c r="DU119" s="510"/>
      <c r="DV119" s="510"/>
      <c r="DW119" s="510"/>
      <c r="DX119" s="510"/>
      <c r="DZ119" s="501">
        <f t="shared" si="5"/>
        <v>0</v>
      </c>
      <c r="EA119" s="505">
        <f t="shared" si="6"/>
        <v>0</v>
      </c>
      <c r="EB119" s="506">
        <f t="shared" si="7"/>
        <v>0</v>
      </c>
      <c r="EC119" s="290">
        <f t="shared" si="8"/>
        <v>0</v>
      </c>
      <c r="ED119" s="291" t="str">
        <f t="shared" si="9"/>
        <v/>
      </c>
      <c r="EE119" s="231" t="s">
        <v>6307</v>
      </c>
    </row>
    <row r="120" spans="1:135" ht="15">
      <c r="A120" s="6"/>
      <c r="B120" s="5"/>
      <c r="C120" s="87" t="s">
        <v>201</v>
      </c>
      <c r="D120" s="623" t="str">
        <f>IF(CNGE_2024_M1_Secc1_Sub6!$D159="","",CNGE_2024_M1_Secc1_Sub6!$D159)</f>
        <v/>
      </c>
      <c r="E120" s="624"/>
      <c r="F120" s="624"/>
      <c r="G120" s="624"/>
      <c r="H120" s="510"/>
      <c r="I120" s="510"/>
      <c r="J120" s="510"/>
      <c r="K120" s="510"/>
      <c r="L120" s="510"/>
      <c r="M120" s="510"/>
      <c r="N120" s="510"/>
      <c r="O120" s="510"/>
      <c r="P120" s="510"/>
      <c r="Q120" s="510"/>
      <c r="R120" s="510"/>
      <c r="S120" s="510"/>
      <c r="T120" s="510"/>
      <c r="U120" s="510"/>
      <c r="V120" s="510"/>
      <c r="W120" s="510"/>
      <c r="X120" s="510"/>
      <c r="Y120" s="510"/>
      <c r="Z120" s="510"/>
      <c r="AA120" s="510"/>
      <c r="AB120" s="510"/>
      <c r="AC120" s="510"/>
      <c r="AD120" s="510"/>
      <c r="AE120" s="510"/>
      <c r="AF120" s="510"/>
      <c r="AG120" s="510"/>
      <c r="AH120" s="510"/>
      <c r="AI120" s="510"/>
      <c r="AJ120" s="510"/>
      <c r="AK120" s="510"/>
      <c r="AL120" s="510"/>
      <c r="AM120" s="510"/>
      <c r="AN120" s="510"/>
      <c r="AO120" s="510"/>
      <c r="AP120" s="510"/>
      <c r="AQ120" s="510"/>
      <c r="AR120" s="510"/>
      <c r="AS120" s="510"/>
      <c r="AT120" s="510"/>
      <c r="AU120" s="510"/>
      <c r="AV120" s="510"/>
      <c r="AW120" s="510"/>
      <c r="AX120" s="510"/>
      <c r="AY120" s="510"/>
      <c r="AZ120" s="510"/>
      <c r="BA120" s="510"/>
      <c r="BB120" s="510"/>
      <c r="BC120" s="510"/>
      <c r="BD120" s="510"/>
      <c r="BE120" s="510"/>
      <c r="BF120" s="510"/>
      <c r="BG120" s="510"/>
      <c r="BH120" s="510"/>
      <c r="BI120" s="510"/>
      <c r="BJ120" s="510"/>
      <c r="BK120" s="510"/>
      <c r="BL120" s="510"/>
      <c r="BM120" s="510"/>
      <c r="BN120" s="510"/>
      <c r="BO120" s="510"/>
      <c r="BP120" s="510"/>
      <c r="BQ120" s="510"/>
      <c r="BR120" s="510"/>
      <c r="BS120" s="510"/>
      <c r="BT120" s="510"/>
      <c r="BU120" s="510"/>
      <c r="BV120" s="510"/>
      <c r="BW120" s="510"/>
      <c r="BX120" s="510"/>
      <c r="BY120" s="510"/>
      <c r="BZ120" s="510"/>
      <c r="CA120" s="510"/>
      <c r="CB120" s="510"/>
      <c r="CC120" s="510"/>
      <c r="CD120" s="510"/>
      <c r="CE120" s="510"/>
      <c r="CF120" s="510"/>
      <c r="CG120" s="510"/>
      <c r="CH120" s="510"/>
      <c r="CI120" s="510"/>
      <c r="CJ120" s="510"/>
      <c r="CK120" s="510"/>
      <c r="CL120" s="510"/>
      <c r="CM120" s="510"/>
      <c r="CN120" s="510"/>
      <c r="CO120" s="510"/>
      <c r="CP120" s="510"/>
      <c r="CQ120" s="510"/>
      <c r="CR120" s="510"/>
      <c r="CS120" s="510"/>
      <c r="CT120" s="510"/>
      <c r="CU120" s="510"/>
      <c r="CV120" s="510"/>
      <c r="CW120" s="510"/>
      <c r="CX120" s="510"/>
      <c r="CY120" s="510"/>
      <c r="CZ120" s="510"/>
      <c r="DA120" s="510"/>
      <c r="DB120" s="510"/>
      <c r="DC120" s="510"/>
      <c r="DD120" s="510"/>
      <c r="DE120" s="510"/>
      <c r="DF120" s="510"/>
      <c r="DG120" s="510"/>
      <c r="DH120" s="510"/>
      <c r="DI120" s="510"/>
      <c r="DJ120" s="510"/>
      <c r="DK120" s="510"/>
      <c r="DL120" s="510"/>
      <c r="DM120" s="510"/>
      <c r="DN120" s="510"/>
      <c r="DO120" s="510"/>
      <c r="DP120" s="510"/>
      <c r="DQ120" s="510"/>
      <c r="DR120" s="510"/>
      <c r="DS120" s="510"/>
      <c r="DT120" s="510"/>
      <c r="DU120" s="510"/>
      <c r="DV120" s="510"/>
      <c r="DW120" s="510"/>
      <c r="DX120" s="510"/>
      <c r="DZ120" s="501">
        <f t="shared" si="5"/>
        <v>0</v>
      </c>
      <c r="EA120" s="505">
        <f t="shared" si="6"/>
        <v>0</v>
      </c>
      <c r="EB120" s="506">
        <f t="shared" si="7"/>
        <v>0</v>
      </c>
      <c r="EC120" s="290">
        <f t="shared" si="8"/>
        <v>0</v>
      </c>
      <c r="ED120" s="291" t="str">
        <f t="shared" si="9"/>
        <v/>
      </c>
      <c r="EE120" s="231" t="s">
        <v>6308</v>
      </c>
    </row>
    <row r="121" spans="1:135" ht="15">
      <c r="A121" s="6"/>
      <c r="B121" s="5"/>
      <c r="C121" s="87" t="s">
        <v>202</v>
      </c>
      <c r="D121" s="623" t="str">
        <f>IF(CNGE_2024_M1_Secc1_Sub6!$D160="","",CNGE_2024_M1_Secc1_Sub6!$D160)</f>
        <v/>
      </c>
      <c r="E121" s="624"/>
      <c r="F121" s="624"/>
      <c r="G121" s="624"/>
      <c r="H121" s="510"/>
      <c r="I121" s="510"/>
      <c r="J121" s="510"/>
      <c r="K121" s="510"/>
      <c r="L121" s="510"/>
      <c r="M121" s="510"/>
      <c r="N121" s="510"/>
      <c r="O121" s="510"/>
      <c r="P121" s="510"/>
      <c r="Q121" s="510"/>
      <c r="R121" s="510"/>
      <c r="S121" s="510"/>
      <c r="T121" s="510"/>
      <c r="U121" s="510"/>
      <c r="V121" s="510"/>
      <c r="W121" s="510"/>
      <c r="X121" s="510"/>
      <c r="Y121" s="510"/>
      <c r="Z121" s="510"/>
      <c r="AA121" s="510"/>
      <c r="AB121" s="510"/>
      <c r="AC121" s="510"/>
      <c r="AD121" s="510"/>
      <c r="AE121" s="510"/>
      <c r="AF121" s="510"/>
      <c r="AG121" s="510"/>
      <c r="AH121" s="510"/>
      <c r="AI121" s="510"/>
      <c r="AJ121" s="510"/>
      <c r="AK121" s="510"/>
      <c r="AL121" s="510"/>
      <c r="AM121" s="510"/>
      <c r="AN121" s="510"/>
      <c r="AO121" s="510"/>
      <c r="AP121" s="510"/>
      <c r="AQ121" s="510"/>
      <c r="AR121" s="510"/>
      <c r="AS121" s="510"/>
      <c r="AT121" s="510"/>
      <c r="AU121" s="510"/>
      <c r="AV121" s="510"/>
      <c r="AW121" s="510"/>
      <c r="AX121" s="510"/>
      <c r="AY121" s="510"/>
      <c r="AZ121" s="510"/>
      <c r="BA121" s="510"/>
      <c r="BB121" s="510"/>
      <c r="BC121" s="510"/>
      <c r="BD121" s="510"/>
      <c r="BE121" s="510"/>
      <c r="BF121" s="510"/>
      <c r="BG121" s="510"/>
      <c r="BH121" s="510"/>
      <c r="BI121" s="510"/>
      <c r="BJ121" s="510"/>
      <c r="BK121" s="510"/>
      <c r="BL121" s="510"/>
      <c r="BM121" s="510"/>
      <c r="BN121" s="510"/>
      <c r="BO121" s="510"/>
      <c r="BP121" s="510"/>
      <c r="BQ121" s="510"/>
      <c r="BR121" s="510"/>
      <c r="BS121" s="510"/>
      <c r="BT121" s="510"/>
      <c r="BU121" s="510"/>
      <c r="BV121" s="510"/>
      <c r="BW121" s="510"/>
      <c r="BX121" s="510"/>
      <c r="BY121" s="510"/>
      <c r="BZ121" s="510"/>
      <c r="CA121" s="510"/>
      <c r="CB121" s="510"/>
      <c r="CC121" s="510"/>
      <c r="CD121" s="510"/>
      <c r="CE121" s="510"/>
      <c r="CF121" s="510"/>
      <c r="CG121" s="510"/>
      <c r="CH121" s="510"/>
      <c r="CI121" s="510"/>
      <c r="CJ121" s="510"/>
      <c r="CK121" s="510"/>
      <c r="CL121" s="510"/>
      <c r="CM121" s="510"/>
      <c r="CN121" s="510"/>
      <c r="CO121" s="510"/>
      <c r="CP121" s="510"/>
      <c r="CQ121" s="510"/>
      <c r="CR121" s="510"/>
      <c r="CS121" s="510"/>
      <c r="CT121" s="510"/>
      <c r="CU121" s="510"/>
      <c r="CV121" s="510"/>
      <c r="CW121" s="510"/>
      <c r="CX121" s="510"/>
      <c r="CY121" s="510"/>
      <c r="CZ121" s="510"/>
      <c r="DA121" s="510"/>
      <c r="DB121" s="510"/>
      <c r="DC121" s="510"/>
      <c r="DD121" s="510"/>
      <c r="DE121" s="510"/>
      <c r="DF121" s="510"/>
      <c r="DG121" s="510"/>
      <c r="DH121" s="510"/>
      <c r="DI121" s="510"/>
      <c r="DJ121" s="510"/>
      <c r="DK121" s="510"/>
      <c r="DL121" s="510"/>
      <c r="DM121" s="510"/>
      <c r="DN121" s="510"/>
      <c r="DO121" s="510"/>
      <c r="DP121" s="510"/>
      <c r="DQ121" s="510"/>
      <c r="DR121" s="510"/>
      <c r="DS121" s="510"/>
      <c r="DT121" s="510"/>
      <c r="DU121" s="510"/>
      <c r="DV121" s="510"/>
      <c r="DW121" s="510"/>
      <c r="DX121" s="510"/>
      <c r="DZ121" s="501">
        <f t="shared" si="5"/>
        <v>0</v>
      </c>
      <c r="EA121" s="505">
        <f t="shared" si="6"/>
        <v>0</v>
      </c>
      <c r="EB121" s="506">
        <f t="shared" si="7"/>
        <v>0</v>
      </c>
      <c r="EC121" s="290">
        <f t="shared" si="8"/>
        <v>0</v>
      </c>
      <c r="ED121" s="291" t="str">
        <f t="shared" si="9"/>
        <v/>
      </c>
      <c r="EE121" s="231" t="s">
        <v>6309</v>
      </c>
    </row>
    <row r="122" spans="1:135" ht="15">
      <c r="A122" s="6"/>
      <c r="B122" s="5"/>
      <c r="C122" s="87" t="s">
        <v>203</v>
      </c>
      <c r="D122" s="623" t="str">
        <f>IF(CNGE_2024_M1_Secc1_Sub6!$D161="","",CNGE_2024_M1_Secc1_Sub6!$D161)</f>
        <v/>
      </c>
      <c r="E122" s="624"/>
      <c r="F122" s="624"/>
      <c r="G122" s="624"/>
      <c r="H122" s="510"/>
      <c r="I122" s="510"/>
      <c r="J122" s="510"/>
      <c r="K122" s="510"/>
      <c r="L122" s="510"/>
      <c r="M122" s="510"/>
      <c r="N122" s="510"/>
      <c r="O122" s="510"/>
      <c r="P122" s="510"/>
      <c r="Q122" s="510"/>
      <c r="R122" s="510"/>
      <c r="S122" s="510"/>
      <c r="T122" s="510"/>
      <c r="U122" s="510"/>
      <c r="V122" s="510"/>
      <c r="W122" s="510"/>
      <c r="X122" s="510"/>
      <c r="Y122" s="510"/>
      <c r="Z122" s="510"/>
      <c r="AA122" s="510"/>
      <c r="AB122" s="510"/>
      <c r="AC122" s="510"/>
      <c r="AD122" s="510"/>
      <c r="AE122" s="510"/>
      <c r="AF122" s="510"/>
      <c r="AG122" s="510"/>
      <c r="AH122" s="510"/>
      <c r="AI122" s="510"/>
      <c r="AJ122" s="510"/>
      <c r="AK122" s="510"/>
      <c r="AL122" s="510"/>
      <c r="AM122" s="510"/>
      <c r="AN122" s="510"/>
      <c r="AO122" s="510"/>
      <c r="AP122" s="510"/>
      <c r="AQ122" s="510"/>
      <c r="AR122" s="510"/>
      <c r="AS122" s="510"/>
      <c r="AT122" s="510"/>
      <c r="AU122" s="510"/>
      <c r="AV122" s="510"/>
      <c r="AW122" s="510"/>
      <c r="AX122" s="510"/>
      <c r="AY122" s="510"/>
      <c r="AZ122" s="510"/>
      <c r="BA122" s="510"/>
      <c r="BB122" s="510"/>
      <c r="BC122" s="510"/>
      <c r="BD122" s="510"/>
      <c r="BE122" s="510"/>
      <c r="BF122" s="510"/>
      <c r="BG122" s="510"/>
      <c r="BH122" s="510"/>
      <c r="BI122" s="510"/>
      <c r="BJ122" s="510"/>
      <c r="BK122" s="510"/>
      <c r="BL122" s="510"/>
      <c r="BM122" s="510"/>
      <c r="BN122" s="510"/>
      <c r="BO122" s="510"/>
      <c r="BP122" s="510"/>
      <c r="BQ122" s="510"/>
      <c r="BR122" s="510"/>
      <c r="BS122" s="510"/>
      <c r="BT122" s="510"/>
      <c r="BU122" s="510"/>
      <c r="BV122" s="510"/>
      <c r="BW122" s="510"/>
      <c r="BX122" s="510"/>
      <c r="BY122" s="510"/>
      <c r="BZ122" s="510"/>
      <c r="CA122" s="510"/>
      <c r="CB122" s="510"/>
      <c r="CC122" s="510"/>
      <c r="CD122" s="510"/>
      <c r="CE122" s="510"/>
      <c r="CF122" s="510"/>
      <c r="CG122" s="510"/>
      <c r="CH122" s="510"/>
      <c r="CI122" s="510"/>
      <c r="CJ122" s="510"/>
      <c r="CK122" s="510"/>
      <c r="CL122" s="510"/>
      <c r="CM122" s="510"/>
      <c r="CN122" s="510"/>
      <c r="CO122" s="510"/>
      <c r="CP122" s="510"/>
      <c r="CQ122" s="510"/>
      <c r="CR122" s="510"/>
      <c r="CS122" s="510"/>
      <c r="CT122" s="510"/>
      <c r="CU122" s="510"/>
      <c r="CV122" s="510"/>
      <c r="CW122" s="510"/>
      <c r="CX122" s="510"/>
      <c r="CY122" s="510"/>
      <c r="CZ122" s="510"/>
      <c r="DA122" s="510"/>
      <c r="DB122" s="510"/>
      <c r="DC122" s="510"/>
      <c r="DD122" s="510"/>
      <c r="DE122" s="510"/>
      <c r="DF122" s="510"/>
      <c r="DG122" s="510"/>
      <c r="DH122" s="510"/>
      <c r="DI122" s="510"/>
      <c r="DJ122" s="510"/>
      <c r="DK122" s="510"/>
      <c r="DL122" s="510"/>
      <c r="DM122" s="510"/>
      <c r="DN122" s="510"/>
      <c r="DO122" s="510"/>
      <c r="DP122" s="510"/>
      <c r="DQ122" s="510"/>
      <c r="DR122" s="510"/>
      <c r="DS122" s="510"/>
      <c r="DT122" s="510"/>
      <c r="DU122" s="510"/>
      <c r="DV122" s="510"/>
      <c r="DW122" s="510"/>
      <c r="DX122" s="510"/>
      <c r="DZ122" s="501">
        <f t="shared" si="5"/>
        <v>0</v>
      </c>
      <c r="EA122" s="505">
        <f t="shared" si="6"/>
        <v>0</v>
      </c>
      <c r="EB122" s="506">
        <f t="shared" si="7"/>
        <v>0</v>
      </c>
      <c r="EC122" s="290">
        <f t="shared" si="8"/>
        <v>0</v>
      </c>
      <c r="ED122" s="291" t="str">
        <f t="shared" si="9"/>
        <v/>
      </c>
      <c r="EE122" s="231" t="s">
        <v>6310</v>
      </c>
    </row>
    <row r="123" spans="1:135" ht="15">
      <c r="A123" s="6"/>
      <c r="B123" s="5"/>
      <c r="C123" s="87" t="s">
        <v>204</v>
      </c>
      <c r="D123" s="623" t="str">
        <f>IF(CNGE_2024_M1_Secc1_Sub6!$D162="","",CNGE_2024_M1_Secc1_Sub6!$D162)</f>
        <v/>
      </c>
      <c r="E123" s="624"/>
      <c r="F123" s="624"/>
      <c r="G123" s="624"/>
      <c r="H123" s="510"/>
      <c r="I123" s="510"/>
      <c r="J123" s="510"/>
      <c r="K123" s="510"/>
      <c r="L123" s="510"/>
      <c r="M123" s="510"/>
      <c r="N123" s="510"/>
      <c r="O123" s="510"/>
      <c r="P123" s="510"/>
      <c r="Q123" s="510"/>
      <c r="R123" s="510"/>
      <c r="S123" s="510"/>
      <c r="T123" s="510"/>
      <c r="U123" s="510"/>
      <c r="V123" s="510"/>
      <c r="W123" s="510"/>
      <c r="X123" s="510"/>
      <c r="Y123" s="510"/>
      <c r="Z123" s="510"/>
      <c r="AA123" s="510"/>
      <c r="AB123" s="510"/>
      <c r="AC123" s="510"/>
      <c r="AD123" s="510"/>
      <c r="AE123" s="510"/>
      <c r="AF123" s="510"/>
      <c r="AG123" s="510"/>
      <c r="AH123" s="510"/>
      <c r="AI123" s="510"/>
      <c r="AJ123" s="510"/>
      <c r="AK123" s="510"/>
      <c r="AL123" s="510"/>
      <c r="AM123" s="510"/>
      <c r="AN123" s="510"/>
      <c r="AO123" s="510"/>
      <c r="AP123" s="510"/>
      <c r="AQ123" s="510"/>
      <c r="AR123" s="510"/>
      <c r="AS123" s="510"/>
      <c r="AT123" s="510"/>
      <c r="AU123" s="510"/>
      <c r="AV123" s="510"/>
      <c r="AW123" s="510"/>
      <c r="AX123" s="510"/>
      <c r="AY123" s="510"/>
      <c r="AZ123" s="510"/>
      <c r="BA123" s="510"/>
      <c r="BB123" s="510"/>
      <c r="BC123" s="510"/>
      <c r="BD123" s="510"/>
      <c r="BE123" s="510"/>
      <c r="BF123" s="510"/>
      <c r="BG123" s="510"/>
      <c r="BH123" s="510"/>
      <c r="BI123" s="510"/>
      <c r="BJ123" s="510"/>
      <c r="BK123" s="510"/>
      <c r="BL123" s="510"/>
      <c r="BM123" s="510"/>
      <c r="BN123" s="510"/>
      <c r="BO123" s="510"/>
      <c r="BP123" s="510"/>
      <c r="BQ123" s="510"/>
      <c r="BR123" s="510"/>
      <c r="BS123" s="510"/>
      <c r="BT123" s="510"/>
      <c r="BU123" s="510"/>
      <c r="BV123" s="510"/>
      <c r="BW123" s="510"/>
      <c r="BX123" s="510"/>
      <c r="BY123" s="510"/>
      <c r="BZ123" s="510"/>
      <c r="CA123" s="510"/>
      <c r="CB123" s="510"/>
      <c r="CC123" s="510"/>
      <c r="CD123" s="510"/>
      <c r="CE123" s="510"/>
      <c r="CF123" s="510"/>
      <c r="CG123" s="510"/>
      <c r="CH123" s="510"/>
      <c r="CI123" s="510"/>
      <c r="CJ123" s="510"/>
      <c r="CK123" s="510"/>
      <c r="CL123" s="510"/>
      <c r="CM123" s="510"/>
      <c r="CN123" s="510"/>
      <c r="CO123" s="510"/>
      <c r="CP123" s="510"/>
      <c r="CQ123" s="510"/>
      <c r="CR123" s="510"/>
      <c r="CS123" s="510"/>
      <c r="CT123" s="510"/>
      <c r="CU123" s="510"/>
      <c r="CV123" s="510"/>
      <c r="CW123" s="510"/>
      <c r="CX123" s="510"/>
      <c r="CY123" s="510"/>
      <c r="CZ123" s="510"/>
      <c r="DA123" s="510"/>
      <c r="DB123" s="510"/>
      <c r="DC123" s="510"/>
      <c r="DD123" s="510"/>
      <c r="DE123" s="510"/>
      <c r="DF123" s="510"/>
      <c r="DG123" s="510"/>
      <c r="DH123" s="510"/>
      <c r="DI123" s="510"/>
      <c r="DJ123" s="510"/>
      <c r="DK123" s="510"/>
      <c r="DL123" s="510"/>
      <c r="DM123" s="510"/>
      <c r="DN123" s="510"/>
      <c r="DO123" s="510"/>
      <c r="DP123" s="510"/>
      <c r="DQ123" s="510"/>
      <c r="DR123" s="510"/>
      <c r="DS123" s="510"/>
      <c r="DT123" s="510"/>
      <c r="DU123" s="510"/>
      <c r="DV123" s="510"/>
      <c r="DW123" s="510"/>
      <c r="DX123" s="510"/>
      <c r="DZ123" s="501">
        <f t="shared" si="5"/>
        <v>0</v>
      </c>
      <c r="EA123" s="505">
        <f t="shared" si="6"/>
        <v>0</v>
      </c>
      <c r="EB123" s="506">
        <f t="shared" si="7"/>
        <v>0</v>
      </c>
      <c r="EC123" s="290">
        <f t="shared" si="8"/>
        <v>0</v>
      </c>
      <c r="ED123" s="291" t="str">
        <f t="shared" si="9"/>
        <v/>
      </c>
      <c r="EE123" s="231" t="s">
        <v>6311</v>
      </c>
    </row>
    <row r="124" spans="1:135" ht="15">
      <c r="A124" s="6"/>
      <c r="B124" s="5"/>
      <c r="C124" s="87" t="s">
        <v>205</v>
      </c>
      <c r="D124" s="623" t="str">
        <f>IF(CNGE_2024_M1_Secc1_Sub6!$D163="","",CNGE_2024_M1_Secc1_Sub6!$D163)</f>
        <v/>
      </c>
      <c r="E124" s="624"/>
      <c r="F124" s="624"/>
      <c r="G124" s="624"/>
      <c r="H124" s="510"/>
      <c r="I124" s="510"/>
      <c r="J124" s="510"/>
      <c r="K124" s="510"/>
      <c r="L124" s="510"/>
      <c r="M124" s="510"/>
      <c r="N124" s="510"/>
      <c r="O124" s="510"/>
      <c r="P124" s="510"/>
      <c r="Q124" s="510"/>
      <c r="R124" s="510"/>
      <c r="S124" s="510"/>
      <c r="T124" s="510"/>
      <c r="U124" s="510"/>
      <c r="V124" s="510"/>
      <c r="W124" s="510"/>
      <c r="X124" s="510"/>
      <c r="Y124" s="510"/>
      <c r="Z124" s="510"/>
      <c r="AA124" s="510"/>
      <c r="AB124" s="510"/>
      <c r="AC124" s="510"/>
      <c r="AD124" s="510"/>
      <c r="AE124" s="510"/>
      <c r="AF124" s="510"/>
      <c r="AG124" s="510"/>
      <c r="AH124" s="510"/>
      <c r="AI124" s="510"/>
      <c r="AJ124" s="510"/>
      <c r="AK124" s="510"/>
      <c r="AL124" s="510"/>
      <c r="AM124" s="510"/>
      <c r="AN124" s="510"/>
      <c r="AO124" s="510"/>
      <c r="AP124" s="510"/>
      <c r="AQ124" s="510"/>
      <c r="AR124" s="510"/>
      <c r="AS124" s="510"/>
      <c r="AT124" s="510"/>
      <c r="AU124" s="510"/>
      <c r="AV124" s="510"/>
      <c r="AW124" s="510"/>
      <c r="AX124" s="510"/>
      <c r="AY124" s="510"/>
      <c r="AZ124" s="510"/>
      <c r="BA124" s="510"/>
      <c r="BB124" s="510"/>
      <c r="BC124" s="510"/>
      <c r="BD124" s="510"/>
      <c r="BE124" s="510"/>
      <c r="BF124" s="510"/>
      <c r="BG124" s="510"/>
      <c r="BH124" s="510"/>
      <c r="BI124" s="510"/>
      <c r="BJ124" s="510"/>
      <c r="BK124" s="510"/>
      <c r="BL124" s="510"/>
      <c r="BM124" s="510"/>
      <c r="BN124" s="510"/>
      <c r="BO124" s="510"/>
      <c r="BP124" s="510"/>
      <c r="BQ124" s="510"/>
      <c r="BR124" s="510"/>
      <c r="BS124" s="510"/>
      <c r="BT124" s="510"/>
      <c r="BU124" s="510"/>
      <c r="BV124" s="510"/>
      <c r="BW124" s="510"/>
      <c r="BX124" s="510"/>
      <c r="BY124" s="510"/>
      <c r="BZ124" s="510"/>
      <c r="CA124" s="510"/>
      <c r="CB124" s="510"/>
      <c r="CC124" s="510"/>
      <c r="CD124" s="510"/>
      <c r="CE124" s="510"/>
      <c r="CF124" s="510"/>
      <c r="CG124" s="510"/>
      <c r="CH124" s="510"/>
      <c r="CI124" s="510"/>
      <c r="CJ124" s="510"/>
      <c r="CK124" s="510"/>
      <c r="CL124" s="510"/>
      <c r="CM124" s="510"/>
      <c r="CN124" s="510"/>
      <c r="CO124" s="510"/>
      <c r="CP124" s="510"/>
      <c r="CQ124" s="510"/>
      <c r="CR124" s="510"/>
      <c r="CS124" s="510"/>
      <c r="CT124" s="510"/>
      <c r="CU124" s="510"/>
      <c r="CV124" s="510"/>
      <c r="CW124" s="510"/>
      <c r="CX124" s="510"/>
      <c r="CY124" s="510"/>
      <c r="CZ124" s="510"/>
      <c r="DA124" s="510"/>
      <c r="DB124" s="510"/>
      <c r="DC124" s="510"/>
      <c r="DD124" s="510"/>
      <c r="DE124" s="510"/>
      <c r="DF124" s="510"/>
      <c r="DG124" s="510"/>
      <c r="DH124" s="510"/>
      <c r="DI124" s="510"/>
      <c r="DJ124" s="510"/>
      <c r="DK124" s="510"/>
      <c r="DL124" s="510"/>
      <c r="DM124" s="510"/>
      <c r="DN124" s="510"/>
      <c r="DO124" s="510"/>
      <c r="DP124" s="510"/>
      <c r="DQ124" s="510"/>
      <c r="DR124" s="510"/>
      <c r="DS124" s="510"/>
      <c r="DT124" s="510"/>
      <c r="DU124" s="510"/>
      <c r="DV124" s="510"/>
      <c r="DW124" s="510"/>
      <c r="DX124" s="510"/>
      <c r="DZ124" s="501">
        <f t="shared" si="5"/>
        <v>0</v>
      </c>
      <c r="EA124" s="505">
        <f t="shared" si="6"/>
        <v>0</v>
      </c>
      <c r="EB124" s="506">
        <f t="shared" si="7"/>
        <v>0</v>
      </c>
      <c r="EC124" s="290">
        <f t="shared" si="8"/>
        <v>0</v>
      </c>
      <c r="ED124" s="291" t="str">
        <f t="shared" si="9"/>
        <v/>
      </c>
      <c r="EE124" s="231" t="s">
        <v>6312</v>
      </c>
    </row>
    <row r="125" spans="1:135" ht="15">
      <c r="A125" s="6"/>
      <c r="B125" s="5"/>
      <c r="C125" s="87" t="s">
        <v>206</v>
      </c>
      <c r="D125" s="623" t="str">
        <f>IF(CNGE_2024_M1_Secc1_Sub6!$D164="","",CNGE_2024_M1_Secc1_Sub6!$D164)</f>
        <v/>
      </c>
      <c r="E125" s="624"/>
      <c r="F125" s="624"/>
      <c r="G125" s="624"/>
      <c r="H125" s="510"/>
      <c r="I125" s="510"/>
      <c r="J125" s="510"/>
      <c r="K125" s="510"/>
      <c r="L125" s="510"/>
      <c r="M125" s="510"/>
      <c r="N125" s="510"/>
      <c r="O125" s="510"/>
      <c r="P125" s="510"/>
      <c r="Q125" s="510"/>
      <c r="R125" s="510"/>
      <c r="S125" s="510"/>
      <c r="T125" s="510"/>
      <c r="U125" s="510"/>
      <c r="V125" s="510"/>
      <c r="W125" s="510"/>
      <c r="X125" s="510"/>
      <c r="Y125" s="510"/>
      <c r="Z125" s="510"/>
      <c r="AA125" s="510"/>
      <c r="AB125" s="510"/>
      <c r="AC125" s="510"/>
      <c r="AD125" s="510"/>
      <c r="AE125" s="510"/>
      <c r="AF125" s="510"/>
      <c r="AG125" s="510"/>
      <c r="AH125" s="510"/>
      <c r="AI125" s="510"/>
      <c r="AJ125" s="510"/>
      <c r="AK125" s="510"/>
      <c r="AL125" s="510"/>
      <c r="AM125" s="510"/>
      <c r="AN125" s="510"/>
      <c r="AO125" s="510"/>
      <c r="AP125" s="510"/>
      <c r="AQ125" s="510"/>
      <c r="AR125" s="510"/>
      <c r="AS125" s="510"/>
      <c r="AT125" s="510"/>
      <c r="AU125" s="510"/>
      <c r="AV125" s="510"/>
      <c r="AW125" s="510"/>
      <c r="AX125" s="510"/>
      <c r="AY125" s="510"/>
      <c r="AZ125" s="510"/>
      <c r="BA125" s="510"/>
      <c r="BB125" s="510"/>
      <c r="BC125" s="510"/>
      <c r="BD125" s="510"/>
      <c r="BE125" s="510"/>
      <c r="BF125" s="510"/>
      <c r="BG125" s="510"/>
      <c r="BH125" s="510"/>
      <c r="BI125" s="510"/>
      <c r="BJ125" s="510"/>
      <c r="BK125" s="510"/>
      <c r="BL125" s="510"/>
      <c r="BM125" s="510"/>
      <c r="BN125" s="510"/>
      <c r="BO125" s="510"/>
      <c r="BP125" s="510"/>
      <c r="BQ125" s="510"/>
      <c r="BR125" s="510"/>
      <c r="BS125" s="510"/>
      <c r="BT125" s="510"/>
      <c r="BU125" s="510"/>
      <c r="BV125" s="510"/>
      <c r="BW125" s="510"/>
      <c r="BX125" s="510"/>
      <c r="BY125" s="510"/>
      <c r="BZ125" s="510"/>
      <c r="CA125" s="510"/>
      <c r="CB125" s="510"/>
      <c r="CC125" s="510"/>
      <c r="CD125" s="510"/>
      <c r="CE125" s="510"/>
      <c r="CF125" s="510"/>
      <c r="CG125" s="510"/>
      <c r="CH125" s="510"/>
      <c r="CI125" s="510"/>
      <c r="CJ125" s="510"/>
      <c r="CK125" s="510"/>
      <c r="CL125" s="510"/>
      <c r="CM125" s="510"/>
      <c r="CN125" s="510"/>
      <c r="CO125" s="510"/>
      <c r="CP125" s="510"/>
      <c r="CQ125" s="510"/>
      <c r="CR125" s="510"/>
      <c r="CS125" s="510"/>
      <c r="CT125" s="510"/>
      <c r="CU125" s="510"/>
      <c r="CV125" s="510"/>
      <c r="CW125" s="510"/>
      <c r="CX125" s="510"/>
      <c r="CY125" s="510"/>
      <c r="CZ125" s="510"/>
      <c r="DA125" s="510"/>
      <c r="DB125" s="510"/>
      <c r="DC125" s="510"/>
      <c r="DD125" s="510"/>
      <c r="DE125" s="510"/>
      <c r="DF125" s="510"/>
      <c r="DG125" s="510"/>
      <c r="DH125" s="510"/>
      <c r="DI125" s="510"/>
      <c r="DJ125" s="510"/>
      <c r="DK125" s="510"/>
      <c r="DL125" s="510"/>
      <c r="DM125" s="510"/>
      <c r="DN125" s="510"/>
      <c r="DO125" s="510"/>
      <c r="DP125" s="510"/>
      <c r="DQ125" s="510"/>
      <c r="DR125" s="510"/>
      <c r="DS125" s="510"/>
      <c r="DT125" s="510"/>
      <c r="DU125" s="510"/>
      <c r="DV125" s="510"/>
      <c r="DW125" s="510"/>
      <c r="DX125" s="510"/>
      <c r="DZ125" s="501">
        <f t="shared" si="5"/>
        <v>0</v>
      </c>
      <c r="EA125" s="505">
        <f t="shared" si="6"/>
        <v>0</v>
      </c>
      <c r="EB125" s="506">
        <f t="shared" si="7"/>
        <v>0</v>
      </c>
      <c r="EC125" s="290">
        <f t="shared" si="8"/>
        <v>0</v>
      </c>
      <c r="ED125" s="291" t="str">
        <f t="shared" si="9"/>
        <v/>
      </c>
      <c r="EE125" s="231" t="s">
        <v>6313</v>
      </c>
    </row>
    <row r="126" spans="1:135" ht="15">
      <c r="A126" s="6"/>
      <c r="B126" s="5"/>
      <c r="C126" s="87" t="s">
        <v>207</v>
      </c>
      <c r="D126" s="623" t="str">
        <f>IF(CNGE_2024_M1_Secc1_Sub6!$D165="","",CNGE_2024_M1_Secc1_Sub6!$D165)</f>
        <v/>
      </c>
      <c r="E126" s="624"/>
      <c r="F126" s="624"/>
      <c r="G126" s="624"/>
      <c r="H126" s="510"/>
      <c r="I126" s="510"/>
      <c r="J126" s="510"/>
      <c r="K126" s="510"/>
      <c r="L126" s="510"/>
      <c r="M126" s="510"/>
      <c r="N126" s="510"/>
      <c r="O126" s="510"/>
      <c r="P126" s="510"/>
      <c r="Q126" s="510"/>
      <c r="R126" s="510"/>
      <c r="S126" s="510"/>
      <c r="T126" s="510"/>
      <c r="U126" s="510"/>
      <c r="V126" s="510"/>
      <c r="W126" s="510"/>
      <c r="X126" s="510"/>
      <c r="Y126" s="510"/>
      <c r="Z126" s="510"/>
      <c r="AA126" s="510"/>
      <c r="AB126" s="510"/>
      <c r="AC126" s="510"/>
      <c r="AD126" s="510"/>
      <c r="AE126" s="510"/>
      <c r="AF126" s="510"/>
      <c r="AG126" s="510"/>
      <c r="AH126" s="510"/>
      <c r="AI126" s="510"/>
      <c r="AJ126" s="510"/>
      <c r="AK126" s="510"/>
      <c r="AL126" s="510"/>
      <c r="AM126" s="510"/>
      <c r="AN126" s="510"/>
      <c r="AO126" s="510"/>
      <c r="AP126" s="510"/>
      <c r="AQ126" s="510"/>
      <c r="AR126" s="510"/>
      <c r="AS126" s="510"/>
      <c r="AT126" s="510"/>
      <c r="AU126" s="510"/>
      <c r="AV126" s="510"/>
      <c r="AW126" s="510"/>
      <c r="AX126" s="510"/>
      <c r="AY126" s="510"/>
      <c r="AZ126" s="510"/>
      <c r="BA126" s="510"/>
      <c r="BB126" s="510"/>
      <c r="BC126" s="510"/>
      <c r="BD126" s="510"/>
      <c r="BE126" s="510"/>
      <c r="BF126" s="510"/>
      <c r="BG126" s="510"/>
      <c r="BH126" s="510"/>
      <c r="BI126" s="510"/>
      <c r="BJ126" s="510"/>
      <c r="BK126" s="510"/>
      <c r="BL126" s="510"/>
      <c r="BM126" s="510"/>
      <c r="BN126" s="510"/>
      <c r="BO126" s="510"/>
      <c r="BP126" s="510"/>
      <c r="BQ126" s="510"/>
      <c r="BR126" s="510"/>
      <c r="BS126" s="510"/>
      <c r="BT126" s="510"/>
      <c r="BU126" s="510"/>
      <c r="BV126" s="510"/>
      <c r="BW126" s="510"/>
      <c r="BX126" s="510"/>
      <c r="BY126" s="510"/>
      <c r="BZ126" s="510"/>
      <c r="CA126" s="510"/>
      <c r="CB126" s="510"/>
      <c r="CC126" s="510"/>
      <c r="CD126" s="510"/>
      <c r="CE126" s="510"/>
      <c r="CF126" s="510"/>
      <c r="CG126" s="510"/>
      <c r="CH126" s="510"/>
      <c r="CI126" s="510"/>
      <c r="CJ126" s="510"/>
      <c r="CK126" s="510"/>
      <c r="CL126" s="510"/>
      <c r="CM126" s="510"/>
      <c r="CN126" s="510"/>
      <c r="CO126" s="510"/>
      <c r="CP126" s="510"/>
      <c r="CQ126" s="510"/>
      <c r="CR126" s="510"/>
      <c r="CS126" s="510"/>
      <c r="CT126" s="510"/>
      <c r="CU126" s="510"/>
      <c r="CV126" s="510"/>
      <c r="CW126" s="510"/>
      <c r="CX126" s="510"/>
      <c r="CY126" s="510"/>
      <c r="CZ126" s="510"/>
      <c r="DA126" s="510"/>
      <c r="DB126" s="510"/>
      <c r="DC126" s="510"/>
      <c r="DD126" s="510"/>
      <c r="DE126" s="510"/>
      <c r="DF126" s="510"/>
      <c r="DG126" s="510"/>
      <c r="DH126" s="510"/>
      <c r="DI126" s="510"/>
      <c r="DJ126" s="510"/>
      <c r="DK126" s="510"/>
      <c r="DL126" s="510"/>
      <c r="DM126" s="510"/>
      <c r="DN126" s="510"/>
      <c r="DO126" s="510"/>
      <c r="DP126" s="510"/>
      <c r="DQ126" s="510"/>
      <c r="DR126" s="510"/>
      <c r="DS126" s="510"/>
      <c r="DT126" s="510"/>
      <c r="DU126" s="510"/>
      <c r="DV126" s="510"/>
      <c r="DW126" s="510"/>
      <c r="DX126" s="510"/>
      <c r="DZ126" s="501">
        <f t="shared" si="5"/>
        <v>0</v>
      </c>
      <c r="EA126" s="505">
        <f t="shared" si="6"/>
        <v>0</v>
      </c>
      <c r="EB126" s="506">
        <f t="shared" si="7"/>
        <v>0</v>
      </c>
      <c r="EC126" s="290">
        <f t="shared" si="8"/>
        <v>0</v>
      </c>
      <c r="ED126" s="291" t="str">
        <f t="shared" si="9"/>
        <v/>
      </c>
      <c r="EE126" s="231" t="s">
        <v>6314</v>
      </c>
    </row>
    <row r="127" spans="1:135" ht="15">
      <c r="A127" s="6"/>
      <c r="B127" s="5"/>
      <c r="C127" s="87" t="s">
        <v>208</v>
      </c>
      <c r="D127" s="623" t="str">
        <f>IF(CNGE_2024_M1_Secc1_Sub6!$D166="","",CNGE_2024_M1_Secc1_Sub6!$D166)</f>
        <v/>
      </c>
      <c r="E127" s="624"/>
      <c r="F127" s="624"/>
      <c r="G127" s="624"/>
      <c r="H127" s="510"/>
      <c r="I127" s="510"/>
      <c r="J127" s="510"/>
      <c r="K127" s="510"/>
      <c r="L127" s="510"/>
      <c r="M127" s="510"/>
      <c r="N127" s="510"/>
      <c r="O127" s="510"/>
      <c r="P127" s="510"/>
      <c r="Q127" s="510"/>
      <c r="R127" s="510"/>
      <c r="S127" s="510"/>
      <c r="T127" s="510"/>
      <c r="U127" s="510"/>
      <c r="V127" s="510"/>
      <c r="W127" s="510"/>
      <c r="X127" s="510"/>
      <c r="Y127" s="510"/>
      <c r="Z127" s="510"/>
      <c r="AA127" s="510"/>
      <c r="AB127" s="510"/>
      <c r="AC127" s="510"/>
      <c r="AD127" s="510"/>
      <c r="AE127" s="510"/>
      <c r="AF127" s="510"/>
      <c r="AG127" s="510"/>
      <c r="AH127" s="510"/>
      <c r="AI127" s="510"/>
      <c r="AJ127" s="510"/>
      <c r="AK127" s="510"/>
      <c r="AL127" s="510"/>
      <c r="AM127" s="510"/>
      <c r="AN127" s="510"/>
      <c r="AO127" s="510"/>
      <c r="AP127" s="510"/>
      <c r="AQ127" s="510"/>
      <c r="AR127" s="510"/>
      <c r="AS127" s="510"/>
      <c r="AT127" s="510"/>
      <c r="AU127" s="510"/>
      <c r="AV127" s="510"/>
      <c r="AW127" s="510"/>
      <c r="AX127" s="510"/>
      <c r="AY127" s="510"/>
      <c r="AZ127" s="510"/>
      <c r="BA127" s="510"/>
      <c r="BB127" s="510"/>
      <c r="BC127" s="510"/>
      <c r="BD127" s="510"/>
      <c r="BE127" s="510"/>
      <c r="BF127" s="510"/>
      <c r="BG127" s="510"/>
      <c r="BH127" s="510"/>
      <c r="BI127" s="510"/>
      <c r="BJ127" s="510"/>
      <c r="BK127" s="510"/>
      <c r="BL127" s="510"/>
      <c r="BM127" s="510"/>
      <c r="BN127" s="510"/>
      <c r="BO127" s="510"/>
      <c r="BP127" s="510"/>
      <c r="BQ127" s="510"/>
      <c r="BR127" s="510"/>
      <c r="BS127" s="510"/>
      <c r="BT127" s="510"/>
      <c r="BU127" s="510"/>
      <c r="BV127" s="510"/>
      <c r="BW127" s="510"/>
      <c r="BX127" s="510"/>
      <c r="BY127" s="510"/>
      <c r="BZ127" s="510"/>
      <c r="CA127" s="510"/>
      <c r="CB127" s="510"/>
      <c r="CC127" s="510"/>
      <c r="CD127" s="510"/>
      <c r="CE127" s="510"/>
      <c r="CF127" s="510"/>
      <c r="CG127" s="510"/>
      <c r="CH127" s="510"/>
      <c r="CI127" s="510"/>
      <c r="CJ127" s="510"/>
      <c r="CK127" s="510"/>
      <c r="CL127" s="510"/>
      <c r="CM127" s="510"/>
      <c r="CN127" s="510"/>
      <c r="CO127" s="510"/>
      <c r="CP127" s="510"/>
      <c r="CQ127" s="510"/>
      <c r="CR127" s="510"/>
      <c r="CS127" s="510"/>
      <c r="CT127" s="510"/>
      <c r="CU127" s="510"/>
      <c r="CV127" s="510"/>
      <c r="CW127" s="510"/>
      <c r="CX127" s="510"/>
      <c r="CY127" s="510"/>
      <c r="CZ127" s="510"/>
      <c r="DA127" s="510"/>
      <c r="DB127" s="510"/>
      <c r="DC127" s="510"/>
      <c r="DD127" s="510"/>
      <c r="DE127" s="510"/>
      <c r="DF127" s="510"/>
      <c r="DG127" s="510"/>
      <c r="DH127" s="510"/>
      <c r="DI127" s="510"/>
      <c r="DJ127" s="510"/>
      <c r="DK127" s="510"/>
      <c r="DL127" s="510"/>
      <c r="DM127" s="510"/>
      <c r="DN127" s="510"/>
      <c r="DO127" s="510"/>
      <c r="DP127" s="510"/>
      <c r="DQ127" s="510"/>
      <c r="DR127" s="510"/>
      <c r="DS127" s="510"/>
      <c r="DT127" s="510"/>
      <c r="DU127" s="510"/>
      <c r="DV127" s="510"/>
      <c r="DW127" s="510"/>
      <c r="DX127" s="510"/>
      <c r="DZ127" s="501">
        <f t="shared" si="5"/>
        <v>0</v>
      </c>
      <c r="EA127" s="505">
        <f t="shared" si="6"/>
        <v>0</v>
      </c>
      <c r="EB127" s="506">
        <f t="shared" si="7"/>
        <v>0</v>
      </c>
      <c r="EC127" s="290">
        <f t="shared" si="8"/>
        <v>0</v>
      </c>
      <c r="ED127" s="291" t="str">
        <f t="shared" si="9"/>
        <v/>
      </c>
      <c r="EE127" s="231" t="s">
        <v>6315</v>
      </c>
    </row>
    <row r="128" spans="1:135" ht="15">
      <c r="A128" s="6"/>
      <c r="B128" s="5"/>
      <c r="C128" s="87" t="s">
        <v>209</v>
      </c>
      <c r="D128" s="623" t="str">
        <f>IF(CNGE_2024_M1_Secc1_Sub6!$D167="","",CNGE_2024_M1_Secc1_Sub6!$D167)</f>
        <v/>
      </c>
      <c r="E128" s="624"/>
      <c r="F128" s="624"/>
      <c r="G128" s="624"/>
      <c r="H128" s="510"/>
      <c r="I128" s="510"/>
      <c r="J128" s="510"/>
      <c r="K128" s="510"/>
      <c r="L128" s="510"/>
      <c r="M128" s="510"/>
      <c r="N128" s="510"/>
      <c r="O128" s="510"/>
      <c r="P128" s="510"/>
      <c r="Q128" s="510"/>
      <c r="R128" s="510"/>
      <c r="S128" s="510"/>
      <c r="T128" s="510"/>
      <c r="U128" s="510"/>
      <c r="V128" s="510"/>
      <c r="W128" s="510"/>
      <c r="X128" s="510"/>
      <c r="Y128" s="510"/>
      <c r="Z128" s="510"/>
      <c r="AA128" s="510"/>
      <c r="AB128" s="510"/>
      <c r="AC128" s="510"/>
      <c r="AD128" s="510"/>
      <c r="AE128" s="510"/>
      <c r="AF128" s="510"/>
      <c r="AG128" s="510"/>
      <c r="AH128" s="510"/>
      <c r="AI128" s="510"/>
      <c r="AJ128" s="510"/>
      <c r="AK128" s="510"/>
      <c r="AL128" s="510"/>
      <c r="AM128" s="510"/>
      <c r="AN128" s="510"/>
      <c r="AO128" s="510"/>
      <c r="AP128" s="510"/>
      <c r="AQ128" s="510"/>
      <c r="AR128" s="510"/>
      <c r="AS128" s="510"/>
      <c r="AT128" s="510"/>
      <c r="AU128" s="510"/>
      <c r="AV128" s="510"/>
      <c r="AW128" s="510"/>
      <c r="AX128" s="510"/>
      <c r="AY128" s="510"/>
      <c r="AZ128" s="510"/>
      <c r="BA128" s="510"/>
      <c r="BB128" s="510"/>
      <c r="BC128" s="510"/>
      <c r="BD128" s="510"/>
      <c r="BE128" s="510"/>
      <c r="BF128" s="510"/>
      <c r="BG128" s="510"/>
      <c r="BH128" s="510"/>
      <c r="BI128" s="510"/>
      <c r="BJ128" s="510"/>
      <c r="BK128" s="510"/>
      <c r="BL128" s="510"/>
      <c r="BM128" s="510"/>
      <c r="BN128" s="510"/>
      <c r="BO128" s="510"/>
      <c r="BP128" s="510"/>
      <c r="BQ128" s="510"/>
      <c r="BR128" s="510"/>
      <c r="BS128" s="510"/>
      <c r="BT128" s="510"/>
      <c r="BU128" s="510"/>
      <c r="BV128" s="510"/>
      <c r="BW128" s="510"/>
      <c r="BX128" s="510"/>
      <c r="BY128" s="510"/>
      <c r="BZ128" s="510"/>
      <c r="CA128" s="510"/>
      <c r="CB128" s="510"/>
      <c r="CC128" s="510"/>
      <c r="CD128" s="510"/>
      <c r="CE128" s="510"/>
      <c r="CF128" s="510"/>
      <c r="CG128" s="510"/>
      <c r="CH128" s="510"/>
      <c r="CI128" s="510"/>
      <c r="CJ128" s="510"/>
      <c r="CK128" s="510"/>
      <c r="CL128" s="510"/>
      <c r="CM128" s="510"/>
      <c r="CN128" s="510"/>
      <c r="CO128" s="510"/>
      <c r="CP128" s="510"/>
      <c r="CQ128" s="510"/>
      <c r="CR128" s="510"/>
      <c r="CS128" s="510"/>
      <c r="CT128" s="510"/>
      <c r="CU128" s="510"/>
      <c r="CV128" s="510"/>
      <c r="CW128" s="510"/>
      <c r="CX128" s="510"/>
      <c r="CY128" s="510"/>
      <c r="CZ128" s="510"/>
      <c r="DA128" s="510"/>
      <c r="DB128" s="510"/>
      <c r="DC128" s="510"/>
      <c r="DD128" s="510"/>
      <c r="DE128" s="510"/>
      <c r="DF128" s="510"/>
      <c r="DG128" s="510"/>
      <c r="DH128" s="510"/>
      <c r="DI128" s="510"/>
      <c r="DJ128" s="510"/>
      <c r="DK128" s="510"/>
      <c r="DL128" s="510"/>
      <c r="DM128" s="510"/>
      <c r="DN128" s="510"/>
      <c r="DO128" s="510"/>
      <c r="DP128" s="510"/>
      <c r="DQ128" s="510"/>
      <c r="DR128" s="510"/>
      <c r="DS128" s="510"/>
      <c r="DT128" s="510"/>
      <c r="DU128" s="510"/>
      <c r="DV128" s="510"/>
      <c r="DW128" s="510"/>
      <c r="DX128" s="510"/>
      <c r="DZ128" s="501">
        <f t="shared" si="5"/>
        <v>0</v>
      </c>
      <c r="EA128" s="505">
        <f t="shared" si="6"/>
        <v>0</v>
      </c>
      <c r="EB128" s="506">
        <f t="shared" si="7"/>
        <v>0</v>
      </c>
      <c r="EC128" s="290">
        <f t="shared" si="8"/>
        <v>0</v>
      </c>
      <c r="ED128" s="291" t="str">
        <f t="shared" si="9"/>
        <v/>
      </c>
      <c r="EE128" s="231" t="s">
        <v>6316</v>
      </c>
    </row>
    <row r="129" spans="1:135" ht="15">
      <c r="A129" s="6"/>
      <c r="B129" s="5"/>
      <c r="C129" s="87" t="s">
        <v>210</v>
      </c>
      <c r="D129" s="623" t="str">
        <f>IF(CNGE_2024_M1_Secc1_Sub6!$D168="","",CNGE_2024_M1_Secc1_Sub6!$D168)</f>
        <v/>
      </c>
      <c r="E129" s="624"/>
      <c r="F129" s="624"/>
      <c r="G129" s="624"/>
      <c r="H129" s="510"/>
      <c r="I129" s="510"/>
      <c r="J129" s="510"/>
      <c r="K129" s="510"/>
      <c r="L129" s="510"/>
      <c r="M129" s="510"/>
      <c r="N129" s="510"/>
      <c r="O129" s="510"/>
      <c r="P129" s="510"/>
      <c r="Q129" s="510"/>
      <c r="R129" s="510"/>
      <c r="S129" s="510"/>
      <c r="T129" s="510"/>
      <c r="U129" s="510"/>
      <c r="V129" s="510"/>
      <c r="W129" s="510"/>
      <c r="X129" s="510"/>
      <c r="Y129" s="510"/>
      <c r="Z129" s="510"/>
      <c r="AA129" s="510"/>
      <c r="AB129" s="510"/>
      <c r="AC129" s="510"/>
      <c r="AD129" s="510"/>
      <c r="AE129" s="510"/>
      <c r="AF129" s="510"/>
      <c r="AG129" s="510"/>
      <c r="AH129" s="510"/>
      <c r="AI129" s="510"/>
      <c r="AJ129" s="510"/>
      <c r="AK129" s="510"/>
      <c r="AL129" s="510"/>
      <c r="AM129" s="510"/>
      <c r="AN129" s="510"/>
      <c r="AO129" s="510"/>
      <c r="AP129" s="510"/>
      <c r="AQ129" s="510"/>
      <c r="AR129" s="510"/>
      <c r="AS129" s="510"/>
      <c r="AT129" s="510"/>
      <c r="AU129" s="510"/>
      <c r="AV129" s="510"/>
      <c r="AW129" s="510"/>
      <c r="AX129" s="510"/>
      <c r="AY129" s="510"/>
      <c r="AZ129" s="510"/>
      <c r="BA129" s="510"/>
      <c r="BB129" s="510"/>
      <c r="BC129" s="510"/>
      <c r="BD129" s="510"/>
      <c r="BE129" s="510"/>
      <c r="BF129" s="510"/>
      <c r="BG129" s="510"/>
      <c r="BH129" s="510"/>
      <c r="BI129" s="510"/>
      <c r="BJ129" s="510"/>
      <c r="BK129" s="510"/>
      <c r="BL129" s="510"/>
      <c r="BM129" s="510"/>
      <c r="BN129" s="510"/>
      <c r="BO129" s="510"/>
      <c r="BP129" s="510"/>
      <c r="BQ129" s="510"/>
      <c r="BR129" s="510"/>
      <c r="BS129" s="510"/>
      <c r="BT129" s="510"/>
      <c r="BU129" s="510"/>
      <c r="BV129" s="510"/>
      <c r="BW129" s="510"/>
      <c r="BX129" s="510"/>
      <c r="BY129" s="510"/>
      <c r="BZ129" s="510"/>
      <c r="CA129" s="510"/>
      <c r="CB129" s="510"/>
      <c r="CC129" s="510"/>
      <c r="CD129" s="510"/>
      <c r="CE129" s="510"/>
      <c r="CF129" s="510"/>
      <c r="CG129" s="510"/>
      <c r="CH129" s="510"/>
      <c r="CI129" s="510"/>
      <c r="CJ129" s="510"/>
      <c r="CK129" s="510"/>
      <c r="CL129" s="510"/>
      <c r="CM129" s="510"/>
      <c r="CN129" s="510"/>
      <c r="CO129" s="510"/>
      <c r="CP129" s="510"/>
      <c r="CQ129" s="510"/>
      <c r="CR129" s="510"/>
      <c r="CS129" s="510"/>
      <c r="CT129" s="510"/>
      <c r="CU129" s="510"/>
      <c r="CV129" s="510"/>
      <c r="CW129" s="510"/>
      <c r="CX129" s="510"/>
      <c r="CY129" s="510"/>
      <c r="CZ129" s="510"/>
      <c r="DA129" s="510"/>
      <c r="DB129" s="510"/>
      <c r="DC129" s="510"/>
      <c r="DD129" s="510"/>
      <c r="DE129" s="510"/>
      <c r="DF129" s="510"/>
      <c r="DG129" s="510"/>
      <c r="DH129" s="510"/>
      <c r="DI129" s="510"/>
      <c r="DJ129" s="510"/>
      <c r="DK129" s="510"/>
      <c r="DL129" s="510"/>
      <c r="DM129" s="510"/>
      <c r="DN129" s="510"/>
      <c r="DO129" s="510"/>
      <c r="DP129" s="510"/>
      <c r="DQ129" s="510"/>
      <c r="DR129" s="510"/>
      <c r="DS129" s="510"/>
      <c r="DT129" s="510"/>
      <c r="DU129" s="510"/>
      <c r="DV129" s="510"/>
      <c r="DW129" s="510"/>
      <c r="DX129" s="510"/>
      <c r="DZ129" s="501">
        <f t="shared" si="5"/>
        <v>0</v>
      </c>
      <c r="EA129" s="505">
        <f t="shared" si="6"/>
        <v>0</v>
      </c>
      <c r="EB129" s="506">
        <f t="shared" si="7"/>
        <v>0</v>
      </c>
      <c r="EC129" s="290">
        <f t="shared" si="8"/>
        <v>0</v>
      </c>
      <c r="ED129" s="291" t="str">
        <f t="shared" si="9"/>
        <v/>
      </c>
      <c r="EE129" s="231" t="s">
        <v>6317</v>
      </c>
    </row>
    <row r="130" spans="1:135" ht="15">
      <c r="A130" s="6"/>
      <c r="B130" s="5"/>
      <c r="C130" s="87" t="s">
        <v>211</v>
      </c>
      <c r="D130" s="623" t="str">
        <f>IF(CNGE_2024_M1_Secc1_Sub6!$D169="","",CNGE_2024_M1_Secc1_Sub6!$D169)</f>
        <v/>
      </c>
      <c r="E130" s="624"/>
      <c r="F130" s="624"/>
      <c r="G130" s="624"/>
      <c r="H130" s="510"/>
      <c r="I130" s="510"/>
      <c r="J130" s="510"/>
      <c r="K130" s="510"/>
      <c r="L130" s="510"/>
      <c r="M130" s="510"/>
      <c r="N130" s="510"/>
      <c r="O130" s="510"/>
      <c r="P130" s="510"/>
      <c r="Q130" s="510"/>
      <c r="R130" s="510"/>
      <c r="S130" s="510"/>
      <c r="T130" s="510"/>
      <c r="U130" s="510"/>
      <c r="V130" s="510"/>
      <c r="W130" s="510"/>
      <c r="X130" s="510"/>
      <c r="Y130" s="510"/>
      <c r="Z130" s="510"/>
      <c r="AA130" s="510"/>
      <c r="AB130" s="510"/>
      <c r="AC130" s="510"/>
      <c r="AD130" s="510"/>
      <c r="AE130" s="510"/>
      <c r="AF130" s="510"/>
      <c r="AG130" s="510"/>
      <c r="AH130" s="510"/>
      <c r="AI130" s="510"/>
      <c r="AJ130" s="510"/>
      <c r="AK130" s="510"/>
      <c r="AL130" s="510"/>
      <c r="AM130" s="510"/>
      <c r="AN130" s="510"/>
      <c r="AO130" s="510"/>
      <c r="AP130" s="510"/>
      <c r="AQ130" s="510"/>
      <c r="AR130" s="510"/>
      <c r="AS130" s="510"/>
      <c r="AT130" s="510"/>
      <c r="AU130" s="510"/>
      <c r="AV130" s="510"/>
      <c r="AW130" s="510"/>
      <c r="AX130" s="510"/>
      <c r="AY130" s="510"/>
      <c r="AZ130" s="510"/>
      <c r="BA130" s="510"/>
      <c r="BB130" s="510"/>
      <c r="BC130" s="510"/>
      <c r="BD130" s="510"/>
      <c r="BE130" s="510"/>
      <c r="BF130" s="510"/>
      <c r="BG130" s="510"/>
      <c r="BH130" s="510"/>
      <c r="BI130" s="510"/>
      <c r="BJ130" s="510"/>
      <c r="BK130" s="510"/>
      <c r="BL130" s="510"/>
      <c r="BM130" s="510"/>
      <c r="BN130" s="510"/>
      <c r="BO130" s="510"/>
      <c r="BP130" s="510"/>
      <c r="BQ130" s="510"/>
      <c r="BR130" s="510"/>
      <c r="BS130" s="510"/>
      <c r="BT130" s="510"/>
      <c r="BU130" s="510"/>
      <c r="BV130" s="510"/>
      <c r="BW130" s="510"/>
      <c r="BX130" s="510"/>
      <c r="BY130" s="510"/>
      <c r="BZ130" s="510"/>
      <c r="CA130" s="510"/>
      <c r="CB130" s="510"/>
      <c r="CC130" s="510"/>
      <c r="CD130" s="510"/>
      <c r="CE130" s="510"/>
      <c r="CF130" s="510"/>
      <c r="CG130" s="510"/>
      <c r="CH130" s="510"/>
      <c r="CI130" s="510"/>
      <c r="CJ130" s="510"/>
      <c r="CK130" s="510"/>
      <c r="CL130" s="510"/>
      <c r="CM130" s="510"/>
      <c r="CN130" s="510"/>
      <c r="CO130" s="510"/>
      <c r="CP130" s="510"/>
      <c r="CQ130" s="510"/>
      <c r="CR130" s="510"/>
      <c r="CS130" s="510"/>
      <c r="CT130" s="510"/>
      <c r="CU130" s="510"/>
      <c r="CV130" s="510"/>
      <c r="CW130" s="510"/>
      <c r="CX130" s="510"/>
      <c r="CY130" s="510"/>
      <c r="CZ130" s="510"/>
      <c r="DA130" s="510"/>
      <c r="DB130" s="510"/>
      <c r="DC130" s="510"/>
      <c r="DD130" s="510"/>
      <c r="DE130" s="510"/>
      <c r="DF130" s="510"/>
      <c r="DG130" s="510"/>
      <c r="DH130" s="510"/>
      <c r="DI130" s="510"/>
      <c r="DJ130" s="510"/>
      <c r="DK130" s="510"/>
      <c r="DL130" s="510"/>
      <c r="DM130" s="510"/>
      <c r="DN130" s="510"/>
      <c r="DO130" s="510"/>
      <c r="DP130" s="510"/>
      <c r="DQ130" s="510"/>
      <c r="DR130" s="510"/>
      <c r="DS130" s="510"/>
      <c r="DT130" s="510"/>
      <c r="DU130" s="510"/>
      <c r="DV130" s="510"/>
      <c r="DW130" s="510"/>
      <c r="DX130" s="510"/>
      <c r="DZ130" s="501">
        <f t="shared" si="5"/>
        <v>0</v>
      </c>
      <c r="EA130" s="505">
        <f t="shared" si="6"/>
        <v>0</v>
      </c>
      <c r="EB130" s="506">
        <f t="shared" si="7"/>
        <v>0</v>
      </c>
      <c r="EC130" s="290">
        <f t="shared" si="8"/>
        <v>0</v>
      </c>
      <c r="ED130" s="291" t="str">
        <f t="shared" si="9"/>
        <v/>
      </c>
      <c r="EE130" s="231" t="s">
        <v>6318</v>
      </c>
    </row>
    <row r="131" spans="1:135" ht="15">
      <c r="A131" s="6"/>
      <c r="B131" s="5"/>
      <c r="C131" s="87" t="s">
        <v>212</v>
      </c>
      <c r="D131" s="623" t="str">
        <f>IF(CNGE_2024_M1_Secc1_Sub6!$D170="","",CNGE_2024_M1_Secc1_Sub6!$D170)</f>
        <v/>
      </c>
      <c r="E131" s="624"/>
      <c r="F131" s="624"/>
      <c r="G131" s="624"/>
      <c r="H131" s="510"/>
      <c r="I131" s="510"/>
      <c r="J131" s="510"/>
      <c r="K131" s="510"/>
      <c r="L131" s="510"/>
      <c r="M131" s="510"/>
      <c r="N131" s="510"/>
      <c r="O131" s="510"/>
      <c r="P131" s="510"/>
      <c r="Q131" s="510"/>
      <c r="R131" s="510"/>
      <c r="S131" s="510"/>
      <c r="T131" s="510"/>
      <c r="U131" s="510"/>
      <c r="V131" s="510"/>
      <c r="W131" s="510"/>
      <c r="X131" s="510"/>
      <c r="Y131" s="510"/>
      <c r="Z131" s="510"/>
      <c r="AA131" s="510"/>
      <c r="AB131" s="510"/>
      <c r="AC131" s="510"/>
      <c r="AD131" s="510"/>
      <c r="AE131" s="510"/>
      <c r="AF131" s="510"/>
      <c r="AG131" s="510"/>
      <c r="AH131" s="510"/>
      <c r="AI131" s="510"/>
      <c r="AJ131" s="510"/>
      <c r="AK131" s="510"/>
      <c r="AL131" s="510"/>
      <c r="AM131" s="510"/>
      <c r="AN131" s="510"/>
      <c r="AO131" s="510"/>
      <c r="AP131" s="510"/>
      <c r="AQ131" s="510"/>
      <c r="AR131" s="510"/>
      <c r="AS131" s="510"/>
      <c r="AT131" s="510"/>
      <c r="AU131" s="510"/>
      <c r="AV131" s="510"/>
      <c r="AW131" s="510"/>
      <c r="AX131" s="510"/>
      <c r="AY131" s="510"/>
      <c r="AZ131" s="510"/>
      <c r="BA131" s="510"/>
      <c r="BB131" s="510"/>
      <c r="BC131" s="510"/>
      <c r="BD131" s="510"/>
      <c r="BE131" s="510"/>
      <c r="BF131" s="510"/>
      <c r="BG131" s="510"/>
      <c r="BH131" s="510"/>
      <c r="BI131" s="510"/>
      <c r="BJ131" s="510"/>
      <c r="BK131" s="510"/>
      <c r="BL131" s="510"/>
      <c r="BM131" s="510"/>
      <c r="BN131" s="510"/>
      <c r="BO131" s="510"/>
      <c r="BP131" s="510"/>
      <c r="BQ131" s="510"/>
      <c r="BR131" s="510"/>
      <c r="BS131" s="510"/>
      <c r="BT131" s="510"/>
      <c r="BU131" s="510"/>
      <c r="BV131" s="510"/>
      <c r="BW131" s="510"/>
      <c r="BX131" s="510"/>
      <c r="BY131" s="510"/>
      <c r="BZ131" s="510"/>
      <c r="CA131" s="510"/>
      <c r="CB131" s="510"/>
      <c r="CC131" s="510"/>
      <c r="CD131" s="510"/>
      <c r="CE131" s="510"/>
      <c r="CF131" s="510"/>
      <c r="CG131" s="510"/>
      <c r="CH131" s="510"/>
      <c r="CI131" s="510"/>
      <c r="CJ131" s="510"/>
      <c r="CK131" s="510"/>
      <c r="CL131" s="510"/>
      <c r="CM131" s="510"/>
      <c r="CN131" s="510"/>
      <c r="CO131" s="510"/>
      <c r="CP131" s="510"/>
      <c r="CQ131" s="510"/>
      <c r="CR131" s="510"/>
      <c r="CS131" s="510"/>
      <c r="CT131" s="510"/>
      <c r="CU131" s="510"/>
      <c r="CV131" s="510"/>
      <c r="CW131" s="510"/>
      <c r="CX131" s="510"/>
      <c r="CY131" s="510"/>
      <c r="CZ131" s="510"/>
      <c r="DA131" s="510"/>
      <c r="DB131" s="510"/>
      <c r="DC131" s="510"/>
      <c r="DD131" s="510"/>
      <c r="DE131" s="510"/>
      <c r="DF131" s="510"/>
      <c r="DG131" s="510"/>
      <c r="DH131" s="510"/>
      <c r="DI131" s="510"/>
      <c r="DJ131" s="510"/>
      <c r="DK131" s="510"/>
      <c r="DL131" s="510"/>
      <c r="DM131" s="510"/>
      <c r="DN131" s="510"/>
      <c r="DO131" s="510"/>
      <c r="DP131" s="510"/>
      <c r="DQ131" s="510"/>
      <c r="DR131" s="510"/>
      <c r="DS131" s="510"/>
      <c r="DT131" s="510"/>
      <c r="DU131" s="510"/>
      <c r="DV131" s="510"/>
      <c r="DW131" s="510"/>
      <c r="DX131" s="510"/>
      <c r="DZ131" s="501">
        <f t="shared" si="5"/>
        <v>0</v>
      </c>
      <c r="EA131" s="505">
        <f t="shared" si="6"/>
        <v>0</v>
      </c>
      <c r="EB131" s="506">
        <f t="shared" si="7"/>
        <v>0</v>
      </c>
      <c r="EC131" s="290">
        <f t="shared" si="8"/>
        <v>0</v>
      </c>
      <c r="ED131" s="291" t="str">
        <f t="shared" si="9"/>
        <v/>
      </c>
      <c r="EE131" s="231" t="s">
        <v>6319</v>
      </c>
    </row>
    <row r="132" spans="1:135" ht="15">
      <c r="A132" s="6"/>
      <c r="B132" s="5"/>
      <c r="C132" s="87" t="s">
        <v>213</v>
      </c>
      <c r="D132" s="623" t="str">
        <f>IF(CNGE_2024_M1_Secc1_Sub6!$D171="","",CNGE_2024_M1_Secc1_Sub6!$D171)</f>
        <v/>
      </c>
      <c r="E132" s="624"/>
      <c r="F132" s="624"/>
      <c r="G132" s="624"/>
      <c r="H132" s="510"/>
      <c r="I132" s="510"/>
      <c r="J132" s="510"/>
      <c r="K132" s="510"/>
      <c r="L132" s="510"/>
      <c r="M132" s="510"/>
      <c r="N132" s="510"/>
      <c r="O132" s="510"/>
      <c r="P132" s="510"/>
      <c r="Q132" s="510"/>
      <c r="R132" s="510"/>
      <c r="S132" s="510"/>
      <c r="T132" s="510"/>
      <c r="U132" s="510"/>
      <c r="V132" s="510"/>
      <c r="W132" s="510"/>
      <c r="X132" s="510"/>
      <c r="Y132" s="510"/>
      <c r="Z132" s="510"/>
      <c r="AA132" s="510"/>
      <c r="AB132" s="510"/>
      <c r="AC132" s="510"/>
      <c r="AD132" s="510"/>
      <c r="AE132" s="510"/>
      <c r="AF132" s="510"/>
      <c r="AG132" s="510"/>
      <c r="AH132" s="510"/>
      <c r="AI132" s="510"/>
      <c r="AJ132" s="510"/>
      <c r="AK132" s="510"/>
      <c r="AL132" s="510"/>
      <c r="AM132" s="510"/>
      <c r="AN132" s="510"/>
      <c r="AO132" s="510"/>
      <c r="AP132" s="510"/>
      <c r="AQ132" s="510"/>
      <c r="AR132" s="510"/>
      <c r="AS132" s="510"/>
      <c r="AT132" s="510"/>
      <c r="AU132" s="510"/>
      <c r="AV132" s="510"/>
      <c r="AW132" s="510"/>
      <c r="AX132" s="510"/>
      <c r="AY132" s="510"/>
      <c r="AZ132" s="510"/>
      <c r="BA132" s="510"/>
      <c r="BB132" s="510"/>
      <c r="BC132" s="510"/>
      <c r="BD132" s="510"/>
      <c r="BE132" s="510"/>
      <c r="BF132" s="510"/>
      <c r="BG132" s="510"/>
      <c r="BH132" s="510"/>
      <c r="BI132" s="510"/>
      <c r="BJ132" s="510"/>
      <c r="BK132" s="510"/>
      <c r="BL132" s="510"/>
      <c r="BM132" s="510"/>
      <c r="BN132" s="510"/>
      <c r="BO132" s="510"/>
      <c r="BP132" s="510"/>
      <c r="BQ132" s="510"/>
      <c r="BR132" s="510"/>
      <c r="BS132" s="510"/>
      <c r="BT132" s="510"/>
      <c r="BU132" s="510"/>
      <c r="BV132" s="510"/>
      <c r="BW132" s="510"/>
      <c r="BX132" s="510"/>
      <c r="BY132" s="510"/>
      <c r="BZ132" s="510"/>
      <c r="CA132" s="510"/>
      <c r="CB132" s="510"/>
      <c r="CC132" s="510"/>
      <c r="CD132" s="510"/>
      <c r="CE132" s="510"/>
      <c r="CF132" s="510"/>
      <c r="CG132" s="510"/>
      <c r="CH132" s="510"/>
      <c r="CI132" s="510"/>
      <c r="CJ132" s="510"/>
      <c r="CK132" s="510"/>
      <c r="CL132" s="510"/>
      <c r="CM132" s="510"/>
      <c r="CN132" s="510"/>
      <c r="CO132" s="510"/>
      <c r="CP132" s="510"/>
      <c r="CQ132" s="510"/>
      <c r="CR132" s="510"/>
      <c r="CS132" s="510"/>
      <c r="CT132" s="510"/>
      <c r="CU132" s="510"/>
      <c r="CV132" s="510"/>
      <c r="CW132" s="510"/>
      <c r="CX132" s="510"/>
      <c r="CY132" s="510"/>
      <c r="CZ132" s="510"/>
      <c r="DA132" s="510"/>
      <c r="DB132" s="510"/>
      <c r="DC132" s="510"/>
      <c r="DD132" s="510"/>
      <c r="DE132" s="510"/>
      <c r="DF132" s="510"/>
      <c r="DG132" s="510"/>
      <c r="DH132" s="510"/>
      <c r="DI132" s="510"/>
      <c r="DJ132" s="510"/>
      <c r="DK132" s="510"/>
      <c r="DL132" s="510"/>
      <c r="DM132" s="510"/>
      <c r="DN132" s="510"/>
      <c r="DO132" s="510"/>
      <c r="DP132" s="510"/>
      <c r="DQ132" s="510"/>
      <c r="DR132" s="510"/>
      <c r="DS132" s="510"/>
      <c r="DT132" s="510"/>
      <c r="DU132" s="510"/>
      <c r="DV132" s="510"/>
      <c r="DW132" s="510"/>
      <c r="DX132" s="510"/>
      <c r="DZ132" s="501">
        <f t="shared" si="5"/>
        <v>0</v>
      </c>
      <c r="EA132" s="505">
        <f t="shared" si="6"/>
        <v>0</v>
      </c>
      <c r="EB132" s="506">
        <f t="shared" si="7"/>
        <v>0</v>
      </c>
      <c r="EC132" s="290">
        <f t="shared" si="8"/>
        <v>0</v>
      </c>
      <c r="ED132" s="291" t="str">
        <f t="shared" si="9"/>
        <v/>
      </c>
      <c r="EE132" s="231" t="s">
        <v>6320</v>
      </c>
    </row>
    <row r="133" spans="1:135" ht="15">
      <c r="A133" s="6"/>
      <c r="B133" s="5"/>
      <c r="C133" s="87" t="s">
        <v>214</v>
      </c>
      <c r="D133" s="623" t="str">
        <f>IF(CNGE_2024_M1_Secc1_Sub6!$D172="","",CNGE_2024_M1_Secc1_Sub6!$D172)</f>
        <v/>
      </c>
      <c r="E133" s="624"/>
      <c r="F133" s="624"/>
      <c r="G133" s="624"/>
      <c r="H133" s="510"/>
      <c r="I133" s="510"/>
      <c r="J133" s="510"/>
      <c r="K133" s="510"/>
      <c r="L133" s="510"/>
      <c r="M133" s="510"/>
      <c r="N133" s="510"/>
      <c r="O133" s="510"/>
      <c r="P133" s="510"/>
      <c r="Q133" s="510"/>
      <c r="R133" s="510"/>
      <c r="S133" s="510"/>
      <c r="T133" s="510"/>
      <c r="U133" s="510"/>
      <c r="V133" s="510"/>
      <c r="W133" s="510"/>
      <c r="X133" s="510"/>
      <c r="Y133" s="510"/>
      <c r="Z133" s="510"/>
      <c r="AA133" s="510"/>
      <c r="AB133" s="510"/>
      <c r="AC133" s="510"/>
      <c r="AD133" s="510"/>
      <c r="AE133" s="510"/>
      <c r="AF133" s="510"/>
      <c r="AG133" s="510"/>
      <c r="AH133" s="510"/>
      <c r="AI133" s="510"/>
      <c r="AJ133" s="510"/>
      <c r="AK133" s="510"/>
      <c r="AL133" s="510"/>
      <c r="AM133" s="510"/>
      <c r="AN133" s="510"/>
      <c r="AO133" s="510"/>
      <c r="AP133" s="510"/>
      <c r="AQ133" s="510"/>
      <c r="AR133" s="510"/>
      <c r="AS133" s="510"/>
      <c r="AT133" s="510"/>
      <c r="AU133" s="510"/>
      <c r="AV133" s="510"/>
      <c r="AW133" s="510"/>
      <c r="AX133" s="510"/>
      <c r="AY133" s="510"/>
      <c r="AZ133" s="510"/>
      <c r="BA133" s="510"/>
      <c r="BB133" s="510"/>
      <c r="BC133" s="510"/>
      <c r="BD133" s="510"/>
      <c r="BE133" s="510"/>
      <c r="BF133" s="510"/>
      <c r="BG133" s="510"/>
      <c r="BH133" s="510"/>
      <c r="BI133" s="510"/>
      <c r="BJ133" s="510"/>
      <c r="BK133" s="510"/>
      <c r="BL133" s="510"/>
      <c r="BM133" s="510"/>
      <c r="BN133" s="510"/>
      <c r="BO133" s="510"/>
      <c r="BP133" s="510"/>
      <c r="BQ133" s="510"/>
      <c r="BR133" s="510"/>
      <c r="BS133" s="510"/>
      <c r="BT133" s="510"/>
      <c r="BU133" s="510"/>
      <c r="BV133" s="510"/>
      <c r="BW133" s="510"/>
      <c r="BX133" s="510"/>
      <c r="BY133" s="510"/>
      <c r="BZ133" s="510"/>
      <c r="CA133" s="510"/>
      <c r="CB133" s="510"/>
      <c r="CC133" s="510"/>
      <c r="CD133" s="510"/>
      <c r="CE133" s="510"/>
      <c r="CF133" s="510"/>
      <c r="CG133" s="510"/>
      <c r="CH133" s="510"/>
      <c r="CI133" s="510"/>
      <c r="CJ133" s="510"/>
      <c r="CK133" s="510"/>
      <c r="CL133" s="510"/>
      <c r="CM133" s="510"/>
      <c r="CN133" s="510"/>
      <c r="CO133" s="510"/>
      <c r="CP133" s="510"/>
      <c r="CQ133" s="510"/>
      <c r="CR133" s="510"/>
      <c r="CS133" s="510"/>
      <c r="CT133" s="510"/>
      <c r="CU133" s="510"/>
      <c r="CV133" s="510"/>
      <c r="CW133" s="510"/>
      <c r="CX133" s="510"/>
      <c r="CY133" s="510"/>
      <c r="CZ133" s="510"/>
      <c r="DA133" s="510"/>
      <c r="DB133" s="510"/>
      <c r="DC133" s="510"/>
      <c r="DD133" s="510"/>
      <c r="DE133" s="510"/>
      <c r="DF133" s="510"/>
      <c r="DG133" s="510"/>
      <c r="DH133" s="510"/>
      <c r="DI133" s="510"/>
      <c r="DJ133" s="510"/>
      <c r="DK133" s="510"/>
      <c r="DL133" s="510"/>
      <c r="DM133" s="510"/>
      <c r="DN133" s="510"/>
      <c r="DO133" s="510"/>
      <c r="DP133" s="510"/>
      <c r="DQ133" s="510"/>
      <c r="DR133" s="510"/>
      <c r="DS133" s="510"/>
      <c r="DT133" s="510"/>
      <c r="DU133" s="510"/>
      <c r="DV133" s="510"/>
      <c r="DW133" s="510"/>
      <c r="DX133" s="510"/>
      <c r="DZ133" s="501">
        <f t="shared" si="5"/>
        <v>0</v>
      </c>
      <c r="EA133" s="505">
        <f t="shared" si="6"/>
        <v>0</v>
      </c>
      <c r="EB133" s="506">
        <f t="shared" si="7"/>
        <v>0</v>
      </c>
      <c r="EC133" s="290">
        <f t="shared" si="8"/>
        <v>0</v>
      </c>
      <c r="ED133" s="291" t="str">
        <f t="shared" si="9"/>
        <v/>
      </c>
      <c r="EE133" s="231" t="s">
        <v>6321</v>
      </c>
    </row>
    <row r="134" spans="1:135" ht="15">
      <c r="A134" s="6"/>
      <c r="B134" s="5"/>
      <c r="C134" s="87" t="s">
        <v>215</v>
      </c>
      <c r="D134" s="623" t="str">
        <f>IF(CNGE_2024_M1_Secc1_Sub6!$D173="","",CNGE_2024_M1_Secc1_Sub6!$D173)</f>
        <v/>
      </c>
      <c r="E134" s="624"/>
      <c r="F134" s="624"/>
      <c r="G134" s="624"/>
      <c r="H134" s="510"/>
      <c r="I134" s="510"/>
      <c r="J134" s="510"/>
      <c r="K134" s="510"/>
      <c r="L134" s="510"/>
      <c r="M134" s="510"/>
      <c r="N134" s="510"/>
      <c r="O134" s="510"/>
      <c r="P134" s="510"/>
      <c r="Q134" s="510"/>
      <c r="R134" s="510"/>
      <c r="S134" s="510"/>
      <c r="T134" s="510"/>
      <c r="U134" s="510"/>
      <c r="V134" s="510"/>
      <c r="W134" s="510"/>
      <c r="X134" s="510"/>
      <c r="Y134" s="510"/>
      <c r="Z134" s="510"/>
      <c r="AA134" s="510"/>
      <c r="AB134" s="510"/>
      <c r="AC134" s="510"/>
      <c r="AD134" s="510"/>
      <c r="AE134" s="510"/>
      <c r="AF134" s="510"/>
      <c r="AG134" s="510"/>
      <c r="AH134" s="510"/>
      <c r="AI134" s="510"/>
      <c r="AJ134" s="510"/>
      <c r="AK134" s="510"/>
      <c r="AL134" s="510"/>
      <c r="AM134" s="510"/>
      <c r="AN134" s="510"/>
      <c r="AO134" s="510"/>
      <c r="AP134" s="510"/>
      <c r="AQ134" s="510"/>
      <c r="AR134" s="510"/>
      <c r="AS134" s="510"/>
      <c r="AT134" s="510"/>
      <c r="AU134" s="510"/>
      <c r="AV134" s="510"/>
      <c r="AW134" s="510"/>
      <c r="AX134" s="510"/>
      <c r="AY134" s="510"/>
      <c r="AZ134" s="510"/>
      <c r="BA134" s="510"/>
      <c r="BB134" s="510"/>
      <c r="BC134" s="510"/>
      <c r="BD134" s="510"/>
      <c r="BE134" s="510"/>
      <c r="BF134" s="510"/>
      <c r="BG134" s="510"/>
      <c r="BH134" s="510"/>
      <c r="BI134" s="510"/>
      <c r="BJ134" s="510"/>
      <c r="BK134" s="510"/>
      <c r="BL134" s="510"/>
      <c r="BM134" s="510"/>
      <c r="BN134" s="510"/>
      <c r="BO134" s="510"/>
      <c r="BP134" s="510"/>
      <c r="BQ134" s="510"/>
      <c r="BR134" s="510"/>
      <c r="BS134" s="510"/>
      <c r="BT134" s="510"/>
      <c r="BU134" s="510"/>
      <c r="BV134" s="510"/>
      <c r="BW134" s="510"/>
      <c r="BX134" s="510"/>
      <c r="BY134" s="510"/>
      <c r="BZ134" s="510"/>
      <c r="CA134" s="510"/>
      <c r="CB134" s="510"/>
      <c r="CC134" s="510"/>
      <c r="CD134" s="510"/>
      <c r="CE134" s="510"/>
      <c r="CF134" s="510"/>
      <c r="CG134" s="510"/>
      <c r="CH134" s="510"/>
      <c r="CI134" s="510"/>
      <c r="CJ134" s="510"/>
      <c r="CK134" s="510"/>
      <c r="CL134" s="510"/>
      <c r="CM134" s="510"/>
      <c r="CN134" s="510"/>
      <c r="CO134" s="510"/>
      <c r="CP134" s="510"/>
      <c r="CQ134" s="510"/>
      <c r="CR134" s="510"/>
      <c r="CS134" s="510"/>
      <c r="CT134" s="510"/>
      <c r="CU134" s="510"/>
      <c r="CV134" s="510"/>
      <c r="CW134" s="510"/>
      <c r="CX134" s="510"/>
      <c r="CY134" s="510"/>
      <c r="CZ134" s="510"/>
      <c r="DA134" s="510"/>
      <c r="DB134" s="510"/>
      <c r="DC134" s="510"/>
      <c r="DD134" s="510"/>
      <c r="DE134" s="510"/>
      <c r="DF134" s="510"/>
      <c r="DG134" s="510"/>
      <c r="DH134" s="510"/>
      <c r="DI134" s="510"/>
      <c r="DJ134" s="510"/>
      <c r="DK134" s="510"/>
      <c r="DL134" s="510"/>
      <c r="DM134" s="510"/>
      <c r="DN134" s="510"/>
      <c r="DO134" s="510"/>
      <c r="DP134" s="510"/>
      <c r="DQ134" s="510"/>
      <c r="DR134" s="510"/>
      <c r="DS134" s="510"/>
      <c r="DT134" s="510"/>
      <c r="DU134" s="510"/>
      <c r="DV134" s="510"/>
      <c r="DW134" s="510"/>
      <c r="DX134" s="510"/>
      <c r="DZ134" s="501">
        <f t="shared" si="5"/>
        <v>0</v>
      </c>
      <c r="EA134" s="505">
        <f t="shared" si="6"/>
        <v>0</v>
      </c>
      <c r="EB134" s="506">
        <f t="shared" si="7"/>
        <v>0</v>
      </c>
      <c r="EC134" s="290">
        <f t="shared" si="8"/>
        <v>0</v>
      </c>
      <c r="ED134" s="291" t="str">
        <f t="shared" si="9"/>
        <v/>
      </c>
      <c r="EE134" s="231" t="s">
        <v>6322</v>
      </c>
    </row>
    <row r="135" spans="1:135" ht="15">
      <c r="A135" s="6"/>
      <c r="B135" s="5"/>
      <c r="C135" s="87" t="s">
        <v>216</v>
      </c>
      <c r="D135" s="623" t="str">
        <f>IF(CNGE_2024_M1_Secc1_Sub6!$D174="","",CNGE_2024_M1_Secc1_Sub6!$D174)</f>
        <v/>
      </c>
      <c r="E135" s="624"/>
      <c r="F135" s="624"/>
      <c r="G135" s="624"/>
      <c r="H135" s="510"/>
      <c r="I135" s="510"/>
      <c r="J135" s="510"/>
      <c r="K135" s="510"/>
      <c r="L135" s="510"/>
      <c r="M135" s="510"/>
      <c r="N135" s="510"/>
      <c r="O135" s="510"/>
      <c r="P135" s="510"/>
      <c r="Q135" s="510"/>
      <c r="R135" s="510"/>
      <c r="S135" s="510"/>
      <c r="T135" s="510"/>
      <c r="U135" s="510"/>
      <c r="V135" s="510"/>
      <c r="W135" s="510"/>
      <c r="X135" s="510"/>
      <c r="Y135" s="510"/>
      <c r="Z135" s="510"/>
      <c r="AA135" s="510"/>
      <c r="AB135" s="510"/>
      <c r="AC135" s="510"/>
      <c r="AD135" s="510"/>
      <c r="AE135" s="510"/>
      <c r="AF135" s="510"/>
      <c r="AG135" s="510"/>
      <c r="AH135" s="510"/>
      <c r="AI135" s="510"/>
      <c r="AJ135" s="510"/>
      <c r="AK135" s="510"/>
      <c r="AL135" s="510"/>
      <c r="AM135" s="510"/>
      <c r="AN135" s="510"/>
      <c r="AO135" s="510"/>
      <c r="AP135" s="510"/>
      <c r="AQ135" s="510"/>
      <c r="AR135" s="510"/>
      <c r="AS135" s="510"/>
      <c r="AT135" s="510"/>
      <c r="AU135" s="510"/>
      <c r="AV135" s="510"/>
      <c r="AW135" s="510"/>
      <c r="AX135" s="510"/>
      <c r="AY135" s="510"/>
      <c r="AZ135" s="510"/>
      <c r="BA135" s="510"/>
      <c r="BB135" s="510"/>
      <c r="BC135" s="510"/>
      <c r="BD135" s="510"/>
      <c r="BE135" s="510"/>
      <c r="BF135" s="510"/>
      <c r="BG135" s="510"/>
      <c r="BH135" s="510"/>
      <c r="BI135" s="510"/>
      <c r="BJ135" s="510"/>
      <c r="BK135" s="510"/>
      <c r="BL135" s="510"/>
      <c r="BM135" s="510"/>
      <c r="BN135" s="510"/>
      <c r="BO135" s="510"/>
      <c r="BP135" s="510"/>
      <c r="BQ135" s="510"/>
      <c r="BR135" s="510"/>
      <c r="BS135" s="510"/>
      <c r="BT135" s="510"/>
      <c r="BU135" s="510"/>
      <c r="BV135" s="510"/>
      <c r="BW135" s="510"/>
      <c r="BX135" s="510"/>
      <c r="BY135" s="510"/>
      <c r="BZ135" s="510"/>
      <c r="CA135" s="510"/>
      <c r="CB135" s="510"/>
      <c r="CC135" s="510"/>
      <c r="CD135" s="510"/>
      <c r="CE135" s="510"/>
      <c r="CF135" s="510"/>
      <c r="CG135" s="510"/>
      <c r="CH135" s="510"/>
      <c r="CI135" s="510"/>
      <c r="CJ135" s="510"/>
      <c r="CK135" s="510"/>
      <c r="CL135" s="510"/>
      <c r="CM135" s="510"/>
      <c r="CN135" s="510"/>
      <c r="CO135" s="510"/>
      <c r="CP135" s="510"/>
      <c r="CQ135" s="510"/>
      <c r="CR135" s="510"/>
      <c r="CS135" s="510"/>
      <c r="CT135" s="510"/>
      <c r="CU135" s="510"/>
      <c r="CV135" s="510"/>
      <c r="CW135" s="510"/>
      <c r="CX135" s="510"/>
      <c r="CY135" s="510"/>
      <c r="CZ135" s="510"/>
      <c r="DA135" s="510"/>
      <c r="DB135" s="510"/>
      <c r="DC135" s="510"/>
      <c r="DD135" s="510"/>
      <c r="DE135" s="510"/>
      <c r="DF135" s="510"/>
      <c r="DG135" s="510"/>
      <c r="DH135" s="510"/>
      <c r="DI135" s="510"/>
      <c r="DJ135" s="510"/>
      <c r="DK135" s="510"/>
      <c r="DL135" s="510"/>
      <c r="DM135" s="510"/>
      <c r="DN135" s="510"/>
      <c r="DO135" s="510"/>
      <c r="DP135" s="510"/>
      <c r="DQ135" s="510"/>
      <c r="DR135" s="510"/>
      <c r="DS135" s="510"/>
      <c r="DT135" s="510"/>
      <c r="DU135" s="510"/>
      <c r="DV135" s="510"/>
      <c r="DW135" s="510"/>
      <c r="DX135" s="510"/>
      <c r="DZ135" s="501">
        <f t="shared" si="5"/>
        <v>0</v>
      </c>
      <c r="EA135" s="505">
        <f t="shared" si="6"/>
        <v>0</v>
      </c>
      <c r="EB135" s="506">
        <f t="shared" si="7"/>
        <v>0</v>
      </c>
      <c r="EC135" s="290">
        <f t="shared" si="8"/>
        <v>0</v>
      </c>
      <c r="ED135" s="291" t="str">
        <f t="shared" si="9"/>
        <v/>
      </c>
      <c r="EE135" s="231" t="s">
        <v>6323</v>
      </c>
    </row>
    <row r="136" spans="1:135" ht="15">
      <c r="A136" s="6"/>
      <c r="B136" s="5"/>
      <c r="C136" s="87" t="s">
        <v>217</v>
      </c>
      <c r="D136" s="623" t="str">
        <f>IF(CNGE_2024_M1_Secc1_Sub6!$D175="","",CNGE_2024_M1_Secc1_Sub6!$D175)</f>
        <v/>
      </c>
      <c r="E136" s="624"/>
      <c r="F136" s="624"/>
      <c r="G136" s="624"/>
      <c r="H136" s="510"/>
      <c r="I136" s="510"/>
      <c r="J136" s="510"/>
      <c r="K136" s="510"/>
      <c r="L136" s="510"/>
      <c r="M136" s="510"/>
      <c r="N136" s="510"/>
      <c r="O136" s="510"/>
      <c r="P136" s="510"/>
      <c r="Q136" s="510"/>
      <c r="R136" s="510"/>
      <c r="S136" s="510"/>
      <c r="T136" s="510"/>
      <c r="U136" s="510"/>
      <c r="V136" s="510"/>
      <c r="W136" s="510"/>
      <c r="X136" s="510"/>
      <c r="Y136" s="510"/>
      <c r="Z136" s="510"/>
      <c r="AA136" s="510"/>
      <c r="AB136" s="510"/>
      <c r="AC136" s="510"/>
      <c r="AD136" s="510"/>
      <c r="AE136" s="510"/>
      <c r="AF136" s="510"/>
      <c r="AG136" s="510"/>
      <c r="AH136" s="510"/>
      <c r="AI136" s="510"/>
      <c r="AJ136" s="510"/>
      <c r="AK136" s="510"/>
      <c r="AL136" s="510"/>
      <c r="AM136" s="510"/>
      <c r="AN136" s="510"/>
      <c r="AO136" s="510"/>
      <c r="AP136" s="510"/>
      <c r="AQ136" s="510"/>
      <c r="AR136" s="510"/>
      <c r="AS136" s="510"/>
      <c r="AT136" s="510"/>
      <c r="AU136" s="510"/>
      <c r="AV136" s="510"/>
      <c r="AW136" s="510"/>
      <c r="AX136" s="510"/>
      <c r="AY136" s="510"/>
      <c r="AZ136" s="510"/>
      <c r="BA136" s="510"/>
      <c r="BB136" s="510"/>
      <c r="BC136" s="510"/>
      <c r="BD136" s="510"/>
      <c r="BE136" s="510"/>
      <c r="BF136" s="510"/>
      <c r="BG136" s="510"/>
      <c r="BH136" s="510"/>
      <c r="BI136" s="510"/>
      <c r="BJ136" s="510"/>
      <c r="BK136" s="510"/>
      <c r="BL136" s="510"/>
      <c r="BM136" s="510"/>
      <c r="BN136" s="510"/>
      <c r="BO136" s="510"/>
      <c r="BP136" s="510"/>
      <c r="BQ136" s="510"/>
      <c r="BR136" s="510"/>
      <c r="BS136" s="510"/>
      <c r="BT136" s="510"/>
      <c r="BU136" s="510"/>
      <c r="BV136" s="510"/>
      <c r="BW136" s="510"/>
      <c r="BX136" s="510"/>
      <c r="BY136" s="510"/>
      <c r="BZ136" s="510"/>
      <c r="CA136" s="510"/>
      <c r="CB136" s="510"/>
      <c r="CC136" s="510"/>
      <c r="CD136" s="510"/>
      <c r="CE136" s="510"/>
      <c r="CF136" s="510"/>
      <c r="CG136" s="510"/>
      <c r="CH136" s="510"/>
      <c r="CI136" s="510"/>
      <c r="CJ136" s="510"/>
      <c r="CK136" s="510"/>
      <c r="CL136" s="510"/>
      <c r="CM136" s="510"/>
      <c r="CN136" s="510"/>
      <c r="CO136" s="510"/>
      <c r="CP136" s="510"/>
      <c r="CQ136" s="510"/>
      <c r="CR136" s="510"/>
      <c r="CS136" s="510"/>
      <c r="CT136" s="510"/>
      <c r="CU136" s="510"/>
      <c r="CV136" s="510"/>
      <c r="CW136" s="510"/>
      <c r="CX136" s="510"/>
      <c r="CY136" s="510"/>
      <c r="CZ136" s="510"/>
      <c r="DA136" s="510"/>
      <c r="DB136" s="510"/>
      <c r="DC136" s="510"/>
      <c r="DD136" s="510"/>
      <c r="DE136" s="510"/>
      <c r="DF136" s="510"/>
      <c r="DG136" s="510"/>
      <c r="DH136" s="510"/>
      <c r="DI136" s="510"/>
      <c r="DJ136" s="510"/>
      <c r="DK136" s="510"/>
      <c r="DL136" s="510"/>
      <c r="DM136" s="510"/>
      <c r="DN136" s="510"/>
      <c r="DO136" s="510"/>
      <c r="DP136" s="510"/>
      <c r="DQ136" s="510"/>
      <c r="DR136" s="510"/>
      <c r="DS136" s="510"/>
      <c r="DT136" s="510"/>
      <c r="DU136" s="510"/>
      <c r="DV136" s="510"/>
      <c r="DW136" s="510"/>
      <c r="DX136" s="510"/>
      <c r="DZ136" s="501">
        <f t="shared" si="5"/>
        <v>0</v>
      </c>
      <c r="EA136" s="505">
        <f t="shared" si="6"/>
        <v>0</v>
      </c>
      <c r="EB136" s="506">
        <f t="shared" si="7"/>
        <v>0</v>
      </c>
      <c r="EC136" s="290">
        <f t="shared" si="8"/>
        <v>0</v>
      </c>
      <c r="ED136" s="291" t="str">
        <f t="shared" si="9"/>
        <v/>
      </c>
      <c r="EE136" s="231" t="s">
        <v>6324</v>
      </c>
    </row>
    <row r="137" spans="1:135" ht="15">
      <c r="A137" s="6"/>
      <c r="B137" s="5"/>
      <c r="C137" s="87" t="s">
        <v>218</v>
      </c>
      <c r="D137" s="623" t="str">
        <f>IF(CNGE_2024_M1_Secc1_Sub6!$D176="","",CNGE_2024_M1_Secc1_Sub6!$D176)</f>
        <v/>
      </c>
      <c r="E137" s="624"/>
      <c r="F137" s="624"/>
      <c r="G137" s="624"/>
      <c r="H137" s="510"/>
      <c r="I137" s="510"/>
      <c r="J137" s="510"/>
      <c r="K137" s="510"/>
      <c r="L137" s="510"/>
      <c r="M137" s="510"/>
      <c r="N137" s="510"/>
      <c r="O137" s="510"/>
      <c r="P137" s="510"/>
      <c r="Q137" s="510"/>
      <c r="R137" s="510"/>
      <c r="S137" s="510"/>
      <c r="T137" s="510"/>
      <c r="U137" s="510"/>
      <c r="V137" s="510"/>
      <c r="W137" s="510"/>
      <c r="X137" s="510"/>
      <c r="Y137" s="510"/>
      <c r="Z137" s="510"/>
      <c r="AA137" s="510"/>
      <c r="AB137" s="510"/>
      <c r="AC137" s="510"/>
      <c r="AD137" s="510"/>
      <c r="AE137" s="510"/>
      <c r="AF137" s="510"/>
      <c r="AG137" s="510"/>
      <c r="AH137" s="510"/>
      <c r="AI137" s="510"/>
      <c r="AJ137" s="510"/>
      <c r="AK137" s="510"/>
      <c r="AL137" s="510"/>
      <c r="AM137" s="510"/>
      <c r="AN137" s="510"/>
      <c r="AO137" s="510"/>
      <c r="AP137" s="510"/>
      <c r="AQ137" s="510"/>
      <c r="AR137" s="510"/>
      <c r="AS137" s="510"/>
      <c r="AT137" s="510"/>
      <c r="AU137" s="510"/>
      <c r="AV137" s="510"/>
      <c r="AW137" s="510"/>
      <c r="AX137" s="510"/>
      <c r="AY137" s="510"/>
      <c r="AZ137" s="510"/>
      <c r="BA137" s="510"/>
      <c r="BB137" s="510"/>
      <c r="BC137" s="510"/>
      <c r="BD137" s="510"/>
      <c r="BE137" s="510"/>
      <c r="BF137" s="510"/>
      <c r="BG137" s="510"/>
      <c r="BH137" s="510"/>
      <c r="BI137" s="510"/>
      <c r="BJ137" s="510"/>
      <c r="BK137" s="510"/>
      <c r="BL137" s="510"/>
      <c r="BM137" s="510"/>
      <c r="BN137" s="510"/>
      <c r="BO137" s="510"/>
      <c r="BP137" s="510"/>
      <c r="BQ137" s="510"/>
      <c r="BR137" s="510"/>
      <c r="BS137" s="510"/>
      <c r="BT137" s="510"/>
      <c r="BU137" s="510"/>
      <c r="BV137" s="510"/>
      <c r="BW137" s="510"/>
      <c r="BX137" s="510"/>
      <c r="BY137" s="510"/>
      <c r="BZ137" s="510"/>
      <c r="CA137" s="510"/>
      <c r="CB137" s="510"/>
      <c r="CC137" s="510"/>
      <c r="CD137" s="510"/>
      <c r="CE137" s="510"/>
      <c r="CF137" s="510"/>
      <c r="CG137" s="510"/>
      <c r="CH137" s="510"/>
      <c r="CI137" s="510"/>
      <c r="CJ137" s="510"/>
      <c r="CK137" s="510"/>
      <c r="CL137" s="510"/>
      <c r="CM137" s="510"/>
      <c r="CN137" s="510"/>
      <c r="CO137" s="510"/>
      <c r="CP137" s="510"/>
      <c r="CQ137" s="510"/>
      <c r="CR137" s="510"/>
      <c r="CS137" s="510"/>
      <c r="CT137" s="510"/>
      <c r="CU137" s="510"/>
      <c r="CV137" s="510"/>
      <c r="CW137" s="510"/>
      <c r="CX137" s="510"/>
      <c r="CY137" s="510"/>
      <c r="CZ137" s="510"/>
      <c r="DA137" s="510"/>
      <c r="DB137" s="510"/>
      <c r="DC137" s="510"/>
      <c r="DD137" s="510"/>
      <c r="DE137" s="510"/>
      <c r="DF137" s="510"/>
      <c r="DG137" s="510"/>
      <c r="DH137" s="510"/>
      <c r="DI137" s="510"/>
      <c r="DJ137" s="510"/>
      <c r="DK137" s="510"/>
      <c r="DL137" s="510"/>
      <c r="DM137" s="510"/>
      <c r="DN137" s="510"/>
      <c r="DO137" s="510"/>
      <c r="DP137" s="510"/>
      <c r="DQ137" s="510"/>
      <c r="DR137" s="510"/>
      <c r="DS137" s="510"/>
      <c r="DT137" s="510"/>
      <c r="DU137" s="510"/>
      <c r="DV137" s="510"/>
      <c r="DW137" s="510"/>
      <c r="DX137" s="510"/>
      <c r="DZ137" s="501">
        <f t="shared" si="5"/>
        <v>0</v>
      </c>
      <c r="EA137" s="505">
        <f t="shared" si="6"/>
        <v>0</v>
      </c>
      <c r="EB137" s="506">
        <f t="shared" si="7"/>
        <v>0</v>
      </c>
      <c r="EC137" s="290">
        <f t="shared" si="8"/>
        <v>0</v>
      </c>
      <c r="ED137" s="291" t="str">
        <f t="shared" si="9"/>
        <v/>
      </c>
      <c r="EE137" s="231" t="s">
        <v>6325</v>
      </c>
    </row>
    <row r="138" spans="1:135" ht="15">
      <c r="A138" s="6"/>
      <c r="B138" s="5"/>
      <c r="C138" s="87" t="s">
        <v>219</v>
      </c>
      <c r="D138" s="623" t="str">
        <f>IF(CNGE_2024_M1_Secc1_Sub6!$D177="","",CNGE_2024_M1_Secc1_Sub6!$D177)</f>
        <v/>
      </c>
      <c r="E138" s="624"/>
      <c r="F138" s="624"/>
      <c r="G138" s="624"/>
      <c r="H138" s="510"/>
      <c r="I138" s="510"/>
      <c r="J138" s="510"/>
      <c r="K138" s="510"/>
      <c r="L138" s="510"/>
      <c r="M138" s="510"/>
      <c r="N138" s="510"/>
      <c r="O138" s="510"/>
      <c r="P138" s="510"/>
      <c r="Q138" s="510"/>
      <c r="R138" s="510"/>
      <c r="S138" s="510"/>
      <c r="T138" s="510"/>
      <c r="U138" s="510"/>
      <c r="V138" s="510"/>
      <c r="W138" s="510"/>
      <c r="X138" s="510"/>
      <c r="Y138" s="510"/>
      <c r="Z138" s="510"/>
      <c r="AA138" s="510"/>
      <c r="AB138" s="510"/>
      <c r="AC138" s="510"/>
      <c r="AD138" s="510"/>
      <c r="AE138" s="510"/>
      <c r="AF138" s="510"/>
      <c r="AG138" s="510"/>
      <c r="AH138" s="510"/>
      <c r="AI138" s="510"/>
      <c r="AJ138" s="510"/>
      <c r="AK138" s="510"/>
      <c r="AL138" s="510"/>
      <c r="AM138" s="510"/>
      <c r="AN138" s="510"/>
      <c r="AO138" s="510"/>
      <c r="AP138" s="510"/>
      <c r="AQ138" s="510"/>
      <c r="AR138" s="510"/>
      <c r="AS138" s="510"/>
      <c r="AT138" s="510"/>
      <c r="AU138" s="510"/>
      <c r="AV138" s="510"/>
      <c r="AW138" s="510"/>
      <c r="AX138" s="510"/>
      <c r="AY138" s="510"/>
      <c r="AZ138" s="510"/>
      <c r="BA138" s="510"/>
      <c r="BB138" s="510"/>
      <c r="BC138" s="510"/>
      <c r="BD138" s="510"/>
      <c r="BE138" s="510"/>
      <c r="BF138" s="510"/>
      <c r="BG138" s="510"/>
      <c r="BH138" s="510"/>
      <c r="BI138" s="510"/>
      <c r="BJ138" s="510"/>
      <c r="BK138" s="510"/>
      <c r="BL138" s="510"/>
      <c r="BM138" s="510"/>
      <c r="BN138" s="510"/>
      <c r="BO138" s="510"/>
      <c r="BP138" s="510"/>
      <c r="BQ138" s="510"/>
      <c r="BR138" s="510"/>
      <c r="BS138" s="510"/>
      <c r="BT138" s="510"/>
      <c r="BU138" s="510"/>
      <c r="BV138" s="510"/>
      <c r="BW138" s="510"/>
      <c r="BX138" s="510"/>
      <c r="BY138" s="510"/>
      <c r="BZ138" s="510"/>
      <c r="CA138" s="510"/>
      <c r="CB138" s="510"/>
      <c r="CC138" s="510"/>
      <c r="CD138" s="510"/>
      <c r="CE138" s="510"/>
      <c r="CF138" s="510"/>
      <c r="CG138" s="510"/>
      <c r="CH138" s="510"/>
      <c r="CI138" s="510"/>
      <c r="CJ138" s="510"/>
      <c r="CK138" s="510"/>
      <c r="CL138" s="510"/>
      <c r="CM138" s="510"/>
      <c r="CN138" s="510"/>
      <c r="CO138" s="510"/>
      <c r="CP138" s="510"/>
      <c r="CQ138" s="510"/>
      <c r="CR138" s="510"/>
      <c r="CS138" s="510"/>
      <c r="CT138" s="510"/>
      <c r="CU138" s="510"/>
      <c r="CV138" s="510"/>
      <c r="CW138" s="510"/>
      <c r="CX138" s="510"/>
      <c r="CY138" s="510"/>
      <c r="CZ138" s="510"/>
      <c r="DA138" s="510"/>
      <c r="DB138" s="510"/>
      <c r="DC138" s="510"/>
      <c r="DD138" s="510"/>
      <c r="DE138" s="510"/>
      <c r="DF138" s="510"/>
      <c r="DG138" s="510"/>
      <c r="DH138" s="510"/>
      <c r="DI138" s="510"/>
      <c r="DJ138" s="510"/>
      <c r="DK138" s="510"/>
      <c r="DL138" s="510"/>
      <c r="DM138" s="510"/>
      <c r="DN138" s="510"/>
      <c r="DO138" s="510"/>
      <c r="DP138" s="510"/>
      <c r="DQ138" s="510"/>
      <c r="DR138" s="510"/>
      <c r="DS138" s="510"/>
      <c r="DT138" s="510"/>
      <c r="DU138" s="510"/>
      <c r="DV138" s="510"/>
      <c r="DW138" s="510"/>
      <c r="DX138" s="510"/>
      <c r="DZ138" s="501">
        <f t="shared" si="5"/>
        <v>0</v>
      </c>
      <c r="EA138" s="505">
        <f t="shared" si="6"/>
        <v>0</v>
      </c>
      <c r="EB138" s="506">
        <f t="shared" si="7"/>
        <v>0</v>
      </c>
      <c r="EC138" s="290">
        <f t="shared" si="8"/>
        <v>0</v>
      </c>
      <c r="ED138" s="291" t="str">
        <f t="shared" si="9"/>
        <v/>
      </c>
      <c r="EE138" s="231" t="s">
        <v>6326</v>
      </c>
    </row>
    <row r="139" spans="1:135" ht="15">
      <c r="A139" s="6"/>
      <c r="B139" s="5"/>
      <c r="C139" s="87" t="s">
        <v>220</v>
      </c>
      <c r="D139" s="623" t="str">
        <f>IF(CNGE_2024_M1_Secc1_Sub6!$D178="","",CNGE_2024_M1_Secc1_Sub6!$D178)</f>
        <v/>
      </c>
      <c r="E139" s="624"/>
      <c r="F139" s="624"/>
      <c r="G139" s="624"/>
      <c r="H139" s="510"/>
      <c r="I139" s="510"/>
      <c r="J139" s="510"/>
      <c r="K139" s="510"/>
      <c r="L139" s="510"/>
      <c r="M139" s="510"/>
      <c r="N139" s="510"/>
      <c r="O139" s="510"/>
      <c r="P139" s="510"/>
      <c r="Q139" s="510"/>
      <c r="R139" s="510"/>
      <c r="S139" s="510"/>
      <c r="T139" s="510"/>
      <c r="U139" s="510"/>
      <c r="V139" s="510"/>
      <c r="W139" s="510"/>
      <c r="X139" s="510"/>
      <c r="Y139" s="510"/>
      <c r="Z139" s="510"/>
      <c r="AA139" s="510"/>
      <c r="AB139" s="510"/>
      <c r="AC139" s="510"/>
      <c r="AD139" s="510"/>
      <c r="AE139" s="510"/>
      <c r="AF139" s="510"/>
      <c r="AG139" s="510"/>
      <c r="AH139" s="510"/>
      <c r="AI139" s="510"/>
      <c r="AJ139" s="510"/>
      <c r="AK139" s="510"/>
      <c r="AL139" s="510"/>
      <c r="AM139" s="510"/>
      <c r="AN139" s="510"/>
      <c r="AO139" s="510"/>
      <c r="AP139" s="510"/>
      <c r="AQ139" s="510"/>
      <c r="AR139" s="510"/>
      <c r="AS139" s="510"/>
      <c r="AT139" s="510"/>
      <c r="AU139" s="510"/>
      <c r="AV139" s="510"/>
      <c r="AW139" s="510"/>
      <c r="AX139" s="510"/>
      <c r="AY139" s="510"/>
      <c r="AZ139" s="510"/>
      <c r="BA139" s="510"/>
      <c r="BB139" s="510"/>
      <c r="BC139" s="510"/>
      <c r="BD139" s="510"/>
      <c r="BE139" s="510"/>
      <c r="BF139" s="510"/>
      <c r="BG139" s="510"/>
      <c r="BH139" s="510"/>
      <c r="BI139" s="510"/>
      <c r="BJ139" s="510"/>
      <c r="BK139" s="510"/>
      <c r="BL139" s="510"/>
      <c r="BM139" s="510"/>
      <c r="BN139" s="510"/>
      <c r="BO139" s="510"/>
      <c r="BP139" s="510"/>
      <c r="BQ139" s="510"/>
      <c r="BR139" s="510"/>
      <c r="BS139" s="510"/>
      <c r="BT139" s="510"/>
      <c r="BU139" s="510"/>
      <c r="BV139" s="510"/>
      <c r="BW139" s="510"/>
      <c r="BX139" s="510"/>
      <c r="BY139" s="510"/>
      <c r="BZ139" s="510"/>
      <c r="CA139" s="510"/>
      <c r="CB139" s="510"/>
      <c r="CC139" s="510"/>
      <c r="CD139" s="510"/>
      <c r="CE139" s="510"/>
      <c r="CF139" s="510"/>
      <c r="CG139" s="510"/>
      <c r="CH139" s="510"/>
      <c r="CI139" s="510"/>
      <c r="CJ139" s="510"/>
      <c r="CK139" s="510"/>
      <c r="CL139" s="510"/>
      <c r="CM139" s="510"/>
      <c r="CN139" s="510"/>
      <c r="CO139" s="510"/>
      <c r="CP139" s="510"/>
      <c r="CQ139" s="510"/>
      <c r="CR139" s="510"/>
      <c r="CS139" s="510"/>
      <c r="CT139" s="510"/>
      <c r="CU139" s="510"/>
      <c r="CV139" s="510"/>
      <c r="CW139" s="510"/>
      <c r="CX139" s="510"/>
      <c r="CY139" s="510"/>
      <c r="CZ139" s="510"/>
      <c r="DA139" s="510"/>
      <c r="DB139" s="510"/>
      <c r="DC139" s="510"/>
      <c r="DD139" s="510"/>
      <c r="DE139" s="510"/>
      <c r="DF139" s="510"/>
      <c r="DG139" s="510"/>
      <c r="DH139" s="510"/>
      <c r="DI139" s="510"/>
      <c r="DJ139" s="510"/>
      <c r="DK139" s="510"/>
      <c r="DL139" s="510"/>
      <c r="DM139" s="510"/>
      <c r="DN139" s="510"/>
      <c r="DO139" s="510"/>
      <c r="DP139" s="510"/>
      <c r="DQ139" s="510"/>
      <c r="DR139" s="510"/>
      <c r="DS139" s="510"/>
      <c r="DT139" s="510"/>
      <c r="DU139" s="510"/>
      <c r="DV139" s="510"/>
      <c r="DW139" s="510"/>
      <c r="DX139" s="510"/>
      <c r="DZ139" s="501">
        <f t="shared" si="5"/>
        <v>0</v>
      </c>
      <c r="EA139" s="505">
        <f t="shared" si="6"/>
        <v>0</v>
      </c>
      <c r="EB139" s="506">
        <f t="shared" si="7"/>
        <v>0</v>
      </c>
      <c r="EC139" s="290">
        <f t="shared" si="8"/>
        <v>0</v>
      </c>
      <c r="ED139" s="291" t="str">
        <f t="shared" si="9"/>
        <v/>
      </c>
      <c r="EE139" s="231" t="s">
        <v>6327</v>
      </c>
    </row>
    <row r="140" spans="1:135" ht="15">
      <c r="A140" s="6"/>
      <c r="B140" s="5"/>
      <c r="C140" s="87" t="s">
        <v>221</v>
      </c>
      <c r="D140" s="623" t="str">
        <f>IF(CNGE_2024_M1_Secc1_Sub6!$D179="","",CNGE_2024_M1_Secc1_Sub6!$D179)</f>
        <v/>
      </c>
      <c r="E140" s="624"/>
      <c r="F140" s="624"/>
      <c r="G140" s="624"/>
      <c r="H140" s="510"/>
      <c r="I140" s="510"/>
      <c r="J140" s="510"/>
      <c r="K140" s="510"/>
      <c r="L140" s="510"/>
      <c r="M140" s="510"/>
      <c r="N140" s="510"/>
      <c r="O140" s="510"/>
      <c r="P140" s="510"/>
      <c r="Q140" s="510"/>
      <c r="R140" s="510"/>
      <c r="S140" s="510"/>
      <c r="T140" s="510"/>
      <c r="U140" s="510"/>
      <c r="V140" s="510"/>
      <c r="W140" s="510"/>
      <c r="X140" s="510"/>
      <c r="Y140" s="510"/>
      <c r="Z140" s="510"/>
      <c r="AA140" s="510"/>
      <c r="AB140" s="510"/>
      <c r="AC140" s="510"/>
      <c r="AD140" s="510"/>
      <c r="AE140" s="510"/>
      <c r="AF140" s="510"/>
      <c r="AG140" s="510"/>
      <c r="AH140" s="510"/>
      <c r="AI140" s="510"/>
      <c r="AJ140" s="510"/>
      <c r="AK140" s="510"/>
      <c r="AL140" s="510"/>
      <c r="AM140" s="510"/>
      <c r="AN140" s="510"/>
      <c r="AO140" s="510"/>
      <c r="AP140" s="510"/>
      <c r="AQ140" s="510"/>
      <c r="AR140" s="510"/>
      <c r="AS140" s="510"/>
      <c r="AT140" s="510"/>
      <c r="AU140" s="510"/>
      <c r="AV140" s="510"/>
      <c r="AW140" s="510"/>
      <c r="AX140" s="510"/>
      <c r="AY140" s="510"/>
      <c r="AZ140" s="510"/>
      <c r="BA140" s="510"/>
      <c r="BB140" s="510"/>
      <c r="BC140" s="510"/>
      <c r="BD140" s="510"/>
      <c r="BE140" s="510"/>
      <c r="BF140" s="510"/>
      <c r="BG140" s="510"/>
      <c r="BH140" s="510"/>
      <c r="BI140" s="510"/>
      <c r="BJ140" s="510"/>
      <c r="BK140" s="510"/>
      <c r="BL140" s="510"/>
      <c r="BM140" s="510"/>
      <c r="BN140" s="510"/>
      <c r="BO140" s="510"/>
      <c r="BP140" s="510"/>
      <c r="BQ140" s="510"/>
      <c r="BR140" s="510"/>
      <c r="BS140" s="510"/>
      <c r="BT140" s="510"/>
      <c r="BU140" s="510"/>
      <c r="BV140" s="510"/>
      <c r="BW140" s="510"/>
      <c r="BX140" s="510"/>
      <c r="BY140" s="510"/>
      <c r="BZ140" s="510"/>
      <c r="CA140" s="510"/>
      <c r="CB140" s="510"/>
      <c r="CC140" s="510"/>
      <c r="CD140" s="510"/>
      <c r="CE140" s="510"/>
      <c r="CF140" s="510"/>
      <c r="CG140" s="510"/>
      <c r="CH140" s="510"/>
      <c r="CI140" s="510"/>
      <c r="CJ140" s="510"/>
      <c r="CK140" s="510"/>
      <c r="CL140" s="510"/>
      <c r="CM140" s="510"/>
      <c r="CN140" s="510"/>
      <c r="CO140" s="510"/>
      <c r="CP140" s="510"/>
      <c r="CQ140" s="510"/>
      <c r="CR140" s="510"/>
      <c r="CS140" s="510"/>
      <c r="CT140" s="510"/>
      <c r="CU140" s="510"/>
      <c r="CV140" s="510"/>
      <c r="CW140" s="510"/>
      <c r="CX140" s="510"/>
      <c r="CY140" s="510"/>
      <c r="CZ140" s="510"/>
      <c r="DA140" s="510"/>
      <c r="DB140" s="510"/>
      <c r="DC140" s="510"/>
      <c r="DD140" s="510"/>
      <c r="DE140" s="510"/>
      <c r="DF140" s="510"/>
      <c r="DG140" s="510"/>
      <c r="DH140" s="510"/>
      <c r="DI140" s="510"/>
      <c r="DJ140" s="510"/>
      <c r="DK140" s="510"/>
      <c r="DL140" s="510"/>
      <c r="DM140" s="510"/>
      <c r="DN140" s="510"/>
      <c r="DO140" s="510"/>
      <c r="DP140" s="510"/>
      <c r="DQ140" s="510"/>
      <c r="DR140" s="510"/>
      <c r="DS140" s="510"/>
      <c r="DT140" s="510"/>
      <c r="DU140" s="510"/>
      <c r="DV140" s="510"/>
      <c r="DW140" s="510"/>
      <c r="DX140" s="510"/>
      <c r="DZ140" s="501">
        <f t="shared" si="5"/>
        <v>0</v>
      </c>
      <c r="EA140" s="505">
        <f t="shared" si="6"/>
        <v>0</v>
      </c>
      <c r="EB140" s="506">
        <f t="shared" si="7"/>
        <v>0</v>
      </c>
      <c r="EC140" s="290">
        <f t="shared" si="8"/>
        <v>0</v>
      </c>
      <c r="ED140" s="291" t="str">
        <f t="shared" si="9"/>
        <v/>
      </c>
      <c r="EE140" s="231" t="s">
        <v>6328</v>
      </c>
    </row>
    <row r="141" spans="1:135" ht="15">
      <c r="A141" s="6"/>
      <c r="B141" s="5"/>
      <c r="C141" s="87" t="s">
        <v>222</v>
      </c>
      <c r="D141" s="623" t="str">
        <f>IF(CNGE_2024_M1_Secc1_Sub6!$D180="","",CNGE_2024_M1_Secc1_Sub6!$D180)</f>
        <v/>
      </c>
      <c r="E141" s="624"/>
      <c r="F141" s="624"/>
      <c r="G141" s="624"/>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Z141" s="501">
        <f t="shared" si="5"/>
        <v>0</v>
      </c>
      <c r="EA141" s="505">
        <f t="shared" si="6"/>
        <v>0</v>
      </c>
      <c r="EB141" s="506">
        <f t="shared" si="7"/>
        <v>0</v>
      </c>
      <c r="EC141" s="290">
        <f t="shared" si="8"/>
        <v>0</v>
      </c>
      <c r="ED141" s="291" t="str">
        <f t="shared" si="9"/>
        <v/>
      </c>
      <c r="EE141" s="231" t="s">
        <v>6329</v>
      </c>
    </row>
    <row r="142" spans="1:135" ht="15">
      <c r="A142" s="6"/>
      <c r="B142" s="5"/>
      <c r="C142" s="87" t="s">
        <v>223</v>
      </c>
      <c r="D142" s="623" t="str">
        <f>IF(CNGE_2024_M1_Secc1_Sub6!$D181="","",CNGE_2024_M1_Secc1_Sub6!$D181)</f>
        <v/>
      </c>
      <c r="E142" s="624"/>
      <c r="F142" s="624"/>
      <c r="G142" s="624"/>
      <c r="H142" s="510"/>
      <c r="I142" s="510"/>
      <c r="J142" s="510"/>
      <c r="K142" s="510"/>
      <c r="L142" s="510"/>
      <c r="M142" s="510"/>
      <c r="N142" s="510"/>
      <c r="O142" s="510"/>
      <c r="P142" s="510"/>
      <c r="Q142" s="510"/>
      <c r="R142" s="510"/>
      <c r="S142" s="510"/>
      <c r="T142" s="510"/>
      <c r="U142" s="510"/>
      <c r="V142" s="510"/>
      <c r="W142" s="510"/>
      <c r="X142" s="510"/>
      <c r="Y142" s="510"/>
      <c r="Z142" s="510"/>
      <c r="AA142" s="510"/>
      <c r="AB142" s="510"/>
      <c r="AC142" s="510"/>
      <c r="AD142" s="510"/>
      <c r="AE142" s="510"/>
      <c r="AF142" s="510"/>
      <c r="AG142" s="510"/>
      <c r="AH142" s="510"/>
      <c r="AI142" s="510"/>
      <c r="AJ142" s="510"/>
      <c r="AK142" s="510"/>
      <c r="AL142" s="510"/>
      <c r="AM142" s="510"/>
      <c r="AN142" s="510"/>
      <c r="AO142" s="510"/>
      <c r="AP142" s="510"/>
      <c r="AQ142" s="510"/>
      <c r="AR142" s="510"/>
      <c r="AS142" s="510"/>
      <c r="AT142" s="510"/>
      <c r="AU142" s="510"/>
      <c r="AV142" s="510"/>
      <c r="AW142" s="510"/>
      <c r="AX142" s="510"/>
      <c r="AY142" s="510"/>
      <c r="AZ142" s="510"/>
      <c r="BA142" s="510"/>
      <c r="BB142" s="510"/>
      <c r="BC142" s="510"/>
      <c r="BD142" s="510"/>
      <c r="BE142" s="510"/>
      <c r="BF142" s="510"/>
      <c r="BG142" s="510"/>
      <c r="BH142" s="510"/>
      <c r="BI142" s="510"/>
      <c r="BJ142" s="510"/>
      <c r="BK142" s="510"/>
      <c r="BL142" s="510"/>
      <c r="BM142" s="510"/>
      <c r="BN142" s="510"/>
      <c r="BO142" s="510"/>
      <c r="BP142" s="510"/>
      <c r="BQ142" s="510"/>
      <c r="BR142" s="510"/>
      <c r="BS142" s="510"/>
      <c r="BT142" s="510"/>
      <c r="BU142" s="510"/>
      <c r="BV142" s="510"/>
      <c r="BW142" s="510"/>
      <c r="BX142" s="510"/>
      <c r="BY142" s="510"/>
      <c r="BZ142" s="510"/>
      <c r="CA142" s="510"/>
      <c r="CB142" s="510"/>
      <c r="CC142" s="510"/>
      <c r="CD142" s="510"/>
      <c r="CE142" s="510"/>
      <c r="CF142" s="510"/>
      <c r="CG142" s="510"/>
      <c r="CH142" s="510"/>
      <c r="CI142" s="510"/>
      <c r="CJ142" s="510"/>
      <c r="CK142" s="510"/>
      <c r="CL142" s="510"/>
      <c r="CM142" s="510"/>
      <c r="CN142" s="510"/>
      <c r="CO142" s="510"/>
      <c r="CP142" s="510"/>
      <c r="CQ142" s="510"/>
      <c r="CR142" s="510"/>
      <c r="CS142" s="510"/>
      <c r="CT142" s="510"/>
      <c r="CU142" s="510"/>
      <c r="CV142" s="510"/>
      <c r="CW142" s="510"/>
      <c r="CX142" s="510"/>
      <c r="CY142" s="510"/>
      <c r="CZ142" s="510"/>
      <c r="DA142" s="510"/>
      <c r="DB142" s="510"/>
      <c r="DC142" s="510"/>
      <c r="DD142" s="510"/>
      <c r="DE142" s="510"/>
      <c r="DF142" s="510"/>
      <c r="DG142" s="510"/>
      <c r="DH142" s="510"/>
      <c r="DI142" s="510"/>
      <c r="DJ142" s="510"/>
      <c r="DK142" s="510"/>
      <c r="DL142" s="510"/>
      <c r="DM142" s="510"/>
      <c r="DN142" s="510"/>
      <c r="DO142" s="510"/>
      <c r="DP142" s="510"/>
      <c r="DQ142" s="510"/>
      <c r="DR142" s="510"/>
      <c r="DS142" s="510"/>
      <c r="DT142" s="510"/>
      <c r="DU142" s="510"/>
      <c r="DV142" s="510"/>
      <c r="DW142" s="510"/>
      <c r="DX142" s="510"/>
      <c r="DZ142" s="501">
        <f t="shared" si="5"/>
        <v>0</v>
      </c>
      <c r="EA142" s="505">
        <f t="shared" si="6"/>
        <v>0</v>
      </c>
      <c r="EB142" s="506">
        <f t="shared" si="7"/>
        <v>0</v>
      </c>
      <c r="EC142" s="290">
        <f t="shared" si="8"/>
        <v>0</v>
      </c>
      <c r="ED142" s="291" t="str">
        <f t="shared" si="9"/>
        <v/>
      </c>
      <c r="EE142" s="231" t="s">
        <v>6330</v>
      </c>
    </row>
    <row r="143" spans="1:135" ht="15">
      <c r="A143" s="6"/>
      <c r="B143" s="5"/>
      <c r="C143" s="87" t="s">
        <v>224</v>
      </c>
      <c r="D143" s="623" t="str">
        <f>IF(CNGE_2024_M1_Secc1_Sub6!$D182="","",CNGE_2024_M1_Secc1_Sub6!$D182)</f>
        <v/>
      </c>
      <c r="E143" s="624"/>
      <c r="F143" s="624"/>
      <c r="G143" s="624"/>
      <c r="H143" s="510"/>
      <c r="I143" s="510"/>
      <c r="J143" s="510"/>
      <c r="K143" s="510"/>
      <c r="L143" s="510"/>
      <c r="M143" s="510"/>
      <c r="N143" s="510"/>
      <c r="O143" s="510"/>
      <c r="P143" s="510"/>
      <c r="Q143" s="510"/>
      <c r="R143" s="510"/>
      <c r="S143" s="510"/>
      <c r="T143" s="510"/>
      <c r="U143" s="510"/>
      <c r="V143" s="510"/>
      <c r="W143" s="510"/>
      <c r="X143" s="510"/>
      <c r="Y143" s="510"/>
      <c r="Z143" s="510"/>
      <c r="AA143" s="510"/>
      <c r="AB143" s="510"/>
      <c r="AC143" s="510"/>
      <c r="AD143" s="510"/>
      <c r="AE143" s="510"/>
      <c r="AF143" s="510"/>
      <c r="AG143" s="510"/>
      <c r="AH143" s="510"/>
      <c r="AI143" s="510"/>
      <c r="AJ143" s="510"/>
      <c r="AK143" s="510"/>
      <c r="AL143" s="510"/>
      <c r="AM143" s="510"/>
      <c r="AN143" s="510"/>
      <c r="AO143" s="510"/>
      <c r="AP143" s="510"/>
      <c r="AQ143" s="510"/>
      <c r="AR143" s="510"/>
      <c r="AS143" s="510"/>
      <c r="AT143" s="510"/>
      <c r="AU143" s="510"/>
      <c r="AV143" s="510"/>
      <c r="AW143" s="510"/>
      <c r="AX143" s="510"/>
      <c r="AY143" s="510"/>
      <c r="AZ143" s="510"/>
      <c r="BA143" s="510"/>
      <c r="BB143" s="510"/>
      <c r="BC143" s="510"/>
      <c r="BD143" s="510"/>
      <c r="BE143" s="510"/>
      <c r="BF143" s="510"/>
      <c r="BG143" s="510"/>
      <c r="BH143" s="510"/>
      <c r="BI143" s="510"/>
      <c r="BJ143" s="510"/>
      <c r="BK143" s="510"/>
      <c r="BL143" s="510"/>
      <c r="BM143" s="510"/>
      <c r="BN143" s="510"/>
      <c r="BO143" s="510"/>
      <c r="BP143" s="510"/>
      <c r="BQ143" s="510"/>
      <c r="BR143" s="510"/>
      <c r="BS143" s="510"/>
      <c r="BT143" s="510"/>
      <c r="BU143" s="510"/>
      <c r="BV143" s="510"/>
      <c r="BW143" s="510"/>
      <c r="BX143" s="510"/>
      <c r="BY143" s="510"/>
      <c r="BZ143" s="510"/>
      <c r="CA143" s="510"/>
      <c r="CB143" s="510"/>
      <c r="CC143" s="510"/>
      <c r="CD143" s="510"/>
      <c r="CE143" s="510"/>
      <c r="CF143" s="510"/>
      <c r="CG143" s="510"/>
      <c r="CH143" s="510"/>
      <c r="CI143" s="510"/>
      <c r="CJ143" s="510"/>
      <c r="CK143" s="510"/>
      <c r="CL143" s="510"/>
      <c r="CM143" s="510"/>
      <c r="CN143" s="510"/>
      <c r="CO143" s="510"/>
      <c r="CP143" s="510"/>
      <c r="CQ143" s="510"/>
      <c r="CR143" s="510"/>
      <c r="CS143" s="510"/>
      <c r="CT143" s="510"/>
      <c r="CU143" s="510"/>
      <c r="CV143" s="510"/>
      <c r="CW143" s="510"/>
      <c r="CX143" s="510"/>
      <c r="CY143" s="510"/>
      <c r="CZ143" s="510"/>
      <c r="DA143" s="510"/>
      <c r="DB143" s="510"/>
      <c r="DC143" s="510"/>
      <c r="DD143" s="510"/>
      <c r="DE143" s="510"/>
      <c r="DF143" s="510"/>
      <c r="DG143" s="510"/>
      <c r="DH143" s="510"/>
      <c r="DI143" s="510"/>
      <c r="DJ143" s="510"/>
      <c r="DK143" s="510"/>
      <c r="DL143" s="510"/>
      <c r="DM143" s="510"/>
      <c r="DN143" s="510"/>
      <c r="DO143" s="510"/>
      <c r="DP143" s="510"/>
      <c r="DQ143" s="510"/>
      <c r="DR143" s="510"/>
      <c r="DS143" s="510"/>
      <c r="DT143" s="510"/>
      <c r="DU143" s="510"/>
      <c r="DV143" s="510"/>
      <c r="DW143" s="510"/>
      <c r="DX143" s="510"/>
      <c r="DZ143" s="501">
        <f t="shared" si="5"/>
        <v>0</v>
      </c>
      <c r="EA143" s="505">
        <f t="shared" si="6"/>
        <v>0</v>
      </c>
      <c r="EB143" s="506">
        <f>IF(AND(COUNTBLANK(D143)=0,COUNTA($H$22:$DW$22)&gt;1,COUNTA(H143:DW143)=1),1,0)</f>
        <v>0</v>
      </c>
      <c r="EC143" s="290">
        <f t="shared" si="8"/>
        <v>0</v>
      </c>
      <c r="ED143" s="291" t="str">
        <f t="shared" si="9"/>
        <v/>
      </c>
      <c r="EE143" s="231" t="s">
        <v>6331</v>
      </c>
    </row>
    <row r="144" spans="1:135" ht="15" customHeight="1">
      <c r="DZ144" s="271">
        <f>SUM(DZ24:DZ143)</f>
        <v>0</v>
      </c>
      <c r="EA144" s="473">
        <f>SUM(EA24:EA143)</f>
        <v>0</v>
      </c>
      <c r="EB144" s="507">
        <f>SUM(EB24:EB143)</f>
        <v>0</v>
      </c>
      <c r="EC144" s="292">
        <f>SUM(EC24:EC143)</f>
        <v>0</v>
      </c>
      <c r="ED144" s="292" t="str">
        <f>IF(EC144=0,"",_xlfn.CONCAT(ED24:ED143))</f>
        <v/>
      </c>
      <c r="EE144" s="293" t="str">
        <f>IF(EC144=0,"",
IF(EC144&gt;10,"Favor de ingresar toda la información requerida en la pregunta y/o verifique que no tenga información en celdas sombreadas",
IF(EC144=1,_xlfn.CONCAT("Favor de revisar la información capturada en el numeral ",ED144),_xlfn.CONCAT("Favor de revisar la información capturada en los numerales ",ED144))))</f>
        <v/>
      </c>
    </row>
    <row r="145" spans="2:132 16384:16384" ht="45" customHeight="1">
      <c r="C145" s="781" t="s">
        <v>900</v>
      </c>
      <c r="D145" s="781"/>
      <c r="E145" s="928"/>
      <c r="F145" s="568"/>
      <c r="G145" s="568"/>
      <c r="H145" s="568"/>
      <c r="I145" s="568"/>
      <c r="J145" s="568"/>
      <c r="K145" s="568"/>
      <c r="L145" s="568"/>
      <c r="M145" s="568"/>
      <c r="N145" s="568"/>
      <c r="O145" s="568"/>
      <c r="P145" s="568"/>
      <c r="Q145" s="568"/>
      <c r="R145" s="568"/>
      <c r="S145" s="568"/>
      <c r="T145" s="568"/>
      <c r="U145" s="568"/>
      <c r="V145" s="568"/>
      <c r="W145" s="568"/>
      <c r="X145" s="568"/>
      <c r="Y145" s="568"/>
      <c r="Z145" s="568"/>
      <c r="AA145" s="568"/>
      <c r="AB145" s="568"/>
      <c r="AC145" s="568"/>
      <c r="AD145" s="568"/>
      <c r="AE145" s="568"/>
      <c r="AF145" s="568"/>
      <c r="AG145" s="568"/>
      <c r="AH145" s="568"/>
      <c r="AI145" s="568"/>
      <c r="AJ145" s="568"/>
      <c r="AK145" s="568"/>
      <c r="AL145" s="568"/>
      <c r="AM145" s="568"/>
      <c r="AN145" s="568"/>
      <c r="AO145" s="568"/>
      <c r="AP145" s="568"/>
      <c r="AQ145" s="568"/>
      <c r="AR145" s="568"/>
      <c r="AS145" s="568"/>
      <c r="AT145" s="568"/>
      <c r="AU145" s="568"/>
      <c r="AV145" s="568"/>
      <c r="AW145" s="568"/>
      <c r="AX145" s="568"/>
      <c r="AY145" s="568"/>
      <c r="AZ145" s="568"/>
      <c r="BA145" s="568"/>
      <c r="BB145" s="568"/>
      <c r="BC145" s="568"/>
      <c r="BD145" s="568"/>
      <c r="BE145" s="568"/>
      <c r="BF145" s="568"/>
      <c r="BG145" s="568"/>
      <c r="BH145" s="568"/>
      <c r="BI145" s="568"/>
      <c r="BJ145" s="568"/>
      <c r="BK145" s="568"/>
      <c r="BL145" s="568"/>
      <c r="BM145" s="568"/>
      <c r="BN145" s="568"/>
      <c r="BO145" s="568"/>
      <c r="BP145" s="568"/>
      <c r="BQ145" s="568"/>
      <c r="BR145" s="568"/>
      <c r="BS145" s="568"/>
      <c r="BT145" s="568"/>
      <c r="BU145" s="568"/>
      <c r="BV145" s="568"/>
      <c r="BW145" s="568"/>
      <c r="BX145" s="568"/>
      <c r="BY145" s="568"/>
      <c r="BZ145" s="568"/>
      <c r="CA145" s="568"/>
      <c r="CB145" s="568"/>
      <c r="CC145" s="568"/>
      <c r="CD145" s="568"/>
      <c r="CE145" s="568"/>
      <c r="CF145" s="568"/>
      <c r="CG145" s="568"/>
      <c r="CH145" s="568"/>
      <c r="CI145" s="568"/>
      <c r="CJ145" s="568"/>
      <c r="CK145" s="568"/>
      <c r="CL145" s="568"/>
      <c r="CM145" s="568"/>
      <c r="CN145" s="568"/>
      <c r="CO145" s="568"/>
      <c r="CP145" s="568"/>
      <c r="CQ145" s="568"/>
      <c r="CR145" s="568"/>
      <c r="CS145" s="568"/>
      <c r="CT145" s="568"/>
      <c r="CU145" s="568"/>
      <c r="CV145" s="568"/>
      <c r="CW145" s="568"/>
      <c r="CX145" s="568"/>
      <c r="CY145" s="568"/>
      <c r="CZ145" s="568"/>
      <c r="DA145" s="568"/>
      <c r="DB145" s="568"/>
      <c r="DC145" s="568"/>
      <c r="DD145" s="568"/>
      <c r="DE145" s="568"/>
      <c r="DF145" s="568"/>
      <c r="DG145" s="568"/>
      <c r="DH145" s="568"/>
      <c r="DI145" s="568"/>
      <c r="DJ145" s="568"/>
      <c r="DK145" s="568"/>
      <c r="DL145" s="568"/>
      <c r="DM145" s="568"/>
      <c r="DN145" s="568"/>
      <c r="DO145" s="568"/>
      <c r="DP145" s="568"/>
      <c r="DQ145" s="568"/>
      <c r="DR145" s="568"/>
      <c r="DS145" s="568"/>
      <c r="DT145" s="568"/>
      <c r="DU145" s="568"/>
      <c r="DV145" s="568"/>
      <c r="DW145" s="568"/>
      <c r="DX145" s="568"/>
      <c r="DY145" s="7"/>
      <c r="DZ145" s="7"/>
      <c r="XFD145" s="215"/>
    </row>
    <row r="146" spans="2:132 16384:16384" ht="15" customHeight="1">
      <c r="B146" s="657" t="str">
        <f>IF(AND(EA144&gt;0,F145=""),"Debido a seleccionó con una X la col. Otra institución anote el nombre de dicha(s) institución(es) ","")</f>
        <v/>
      </c>
      <c r="C146" s="657"/>
      <c r="D146" s="657"/>
      <c r="E146" s="657"/>
      <c r="F146" s="657"/>
      <c r="G146" s="657"/>
      <c r="H146" s="657"/>
      <c r="I146" s="657"/>
      <c r="J146" s="657"/>
      <c r="K146" s="657"/>
      <c r="L146" s="657"/>
      <c r="M146" s="657"/>
      <c r="N146" s="657"/>
      <c r="O146" s="657"/>
      <c r="P146" s="657"/>
      <c r="Q146" s="657"/>
      <c r="R146" s="657"/>
      <c r="S146" s="657"/>
      <c r="T146" s="657"/>
      <c r="U146" s="657"/>
      <c r="V146" s="657"/>
      <c r="W146" s="657"/>
      <c r="X146" s="657"/>
      <c r="Y146" s="657"/>
      <c r="Z146" s="657"/>
      <c r="AA146" s="657"/>
      <c r="AB146" s="657"/>
      <c r="AC146" s="657"/>
      <c r="AD146" s="657"/>
      <c r="AE146" s="657"/>
      <c r="AF146" s="657"/>
      <c r="AG146" s="657"/>
      <c r="AH146" s="657"/>
      <c r="AI146" s="657"/>
      <c r="AJ146" s="657"/>
      <c r="AK146" s="657"/>
      <c r="AL146" s="657"/>
      <c r="AM146" s="657"/>
      <c r="AN146" s="657"/>
      <c r="AO146" s="657"/>
      <c r="AP146" s="657"/>
      <c r="AQ146" s="657"/>
      <c r="AR146" s="657"/>
      <c r="AS146" s="657"/>
      <c r="AT146" s="657"/>
      <c r="AU146" s="657"/>
      <c r="AV146" s="657"/>
      <c r="AW146" s="657"/>
      <c r="AX146" s="657"/>
      <c r="AY146" s="657"/>
      <c r="AZ146" s="657"/>
      <c r="BA146" s="657"/>
      <c r="BB146" s="657"/>
      <c r="BC146" s="657"/>
      <c r="BD146" s="657"/>
      <c r="BE146" s="657"/>
      <c r="BF146" s="657"/>
      <c r="BG146" s="657"/>
      <c r="BH146" s="657"/>
      <c r="BI146" s="657"/>
      <c r="BJ146" s="657"/>
      <c r="BK146" s="657"/>
      <c r="BL146" s="657"/>
      <c r="BM146" s="657"/>
      <c r="BN146" s="657"/>
      <c r="BO146" s="657"/>
      <c r="BP146" s="657"/>
      <c r="BQ146" s="657"/>
      <c r="BR146" s="657"/>
      <c r="BS146" s="657"/>
      <c r="BT146" s="657"/>
      <c r="BU146" s="657"/>
      <c r="BV146" s="657"/>
      <c r="BW146" s="657"/>
      <c r="BX146" s="657"/>
      <c r="BY146" s="657"/>
      <c r="BZ146" s="657"/>
      <c r="CA146" s="657"/>
      <c r="CB146" s="657"/>
      <c r="CC146" s="657"/>
      <c r="CD146" s="657"/>
      <c r="CE146" s="657"/>
      <c r="CF146" s="657"/>
      <c r="CG146" s="657"/>
      <c r="CH146" s="657"/>
      <c r="CI146" s="657"/>
      <c r="CJ146" s="657"/>
      <c r="CK146" s="657"/>
      <c r="CL146" s="657"/>
      <c r="CM146" s="657"/>
      <c r="CN146" s="657"/>
      <c r="CO146" s="657"/>
      <c r="CP146" s="657"/>
      <c r="CQ146" s="657"/>
      <c r="CR146" s="657"/>
      <c r="CS146" s="657"/>
      <c r="CT146" s="657"/>
      <c r="CU146" s="657"/>
      <c r="CV146" s="657"/>
      <c r="CW146" s="657"/>
      <c r="CX146" s="657"/>
      <c r="CY146" s="657"/>
      <c r="CZ146" s="657"/>
      <c r="DA146" s="657"/>
      <c r="DB146" s="657"/>
      <c r="DC146" s="657"/>
      <c r="DD146" s="657"/>
      <c r="DE146" s="657"/>
      <c r="DF146" s="657"/>
      <c r="DG146" s="657"/>
      <c r="DH146" s="657"/>
      <c r="DI146" s="657"/>
      <c r="DJ146" s="657"/>
      <c r="DK146" s="657"/>
      <c r="DL146" s="657"/>
      <c r="DM146" s="657"/>
      <c r="DN146" s="657"/>
      <c r="DO146" s="657"/>
      <c r="DP146" s="657"/>
      <c r="DQ146" s="657"/>
      <c r="DR146" s="657"/>
      <c r="DS146" s="657"/>
      <c r="DT146" s="657"/>
      <c r="DU146" s="657"/>
      <c r="DV146" s="657"/>
      <c r="DW146" s="657"/>
      <c r="DX146" s="657"/>
      <c r="DY146" s="657"/>
      <c r="DZ146" s="657"/>
      <c r="EA146" s="657"/>
    </row>
    <row r="147" spans="2:132 16384:16384" ht="15" customHeight="1">
      <c r="C147" s="627" t="s">
        <v>270</v>
      </c>
      <c r="D147" s="627"/>
      <c r="E147" s="627"/>
      <c r="F147" s="627"/>
      <c r="G147" s="627"/>
      <c r="H147" s="627"/>
      <c r="I147" s="627"/>
      <c r="J147" s="627"/>
      <c r="K147" s="627"/>
      <c r="L147" s="627"/>
      <c r="M147" s="627"/>
      <c r="N147" s="627"/>
      <c r="O147" s="627"/>
      <c r="P147" s="627"/>
      <c r="Q147" s="627"/>
      <c r="R147" s="627"/>
      <c r="S147" s="627"/>
      <c r="T147" s="627"/>
      <c r="U147" s="627"/>
      <c r="V147" s="627"/>
      <c r="W147" s="627"/>
      <c r="X147" s="627"/>
      <c r="Y147" s="627"/>
      <c r="Z147" s="627"/>
      <c r="AA147" s="627"/>
      <c r="AB147" s="627"/>
      <c r="AC147" s="627"/>
      <c r="AD147" s="627"/>
      <c r="AE147" s="627"/>
      <c r="AF147" s="627"/>
      <c r="AG147" s="627"/>
      <c r="AH147" s="627"/>
      <c r="AI147" s="627"/>
      <c r="AJ147" s="627"/>
      <c r="AK147" s="627"/>
      <c r="AL147" s="627"/>
      <c r="AM147" s="627"/>
      <c r="AN147" s="627"/>
      <c r="AO147" s="627"/>
      <c r="AP147" s="627"/>
      <c r="AQ147" s="627"/>
      <c r="AR147" s="627"/>
      <c r="AS147" s="627"/>
      <c r="AT147" s="627"/>
      <c r="AU147" s="627"/>
      <c r="AV147" s="627"/>
      <c r="AW147" s="627"/>
      <c r="AX147" s="627"/>
      <c r="AY147" s="627"/>
      <c r="AZ147" s="627"/>
      <c r="BA147" s="627"/>
      <c r="BB147" s="627"/>
      <c r="BC147" s="627"/>
      <c r="BD147" s="627"/>
      <c r="BE147" s="627"/>
      <c r="BF147" s="627"/>
      <c r="BG147" s="627"/>
      <c r="BH147" s="627"/>
      <c r="BI147" s="627"/>
      <c r="BJ147" s="627"/>
      <c r="BK147" s="627"/>
      <c r="BL147" s="627"/>
      <c r="BM147" s="627"/>
      <c r="BN147" s="627"/>
      <c r="BO147" s="627"/>
      <c r="BP147" s="627"/>
      <c r="BQ147" s="627"/>
      <c r="BR147" s="627"/>
      <c r="BS147" s="627"/>
      <c r="BT147" s="627"/>
      <c r="BU147" s="627"/>
      <c r="BV147" s="627"/>
      <c r="BW147" s="627"/>
      <c r="BX147" s="627"/>
      <c r="BY147" s="627"/>
      <c r="BZ147" s="627"/>
      <c r="CA147" s="627"/>
      <c r="CB147" s="627"/>
      <c r="CC147" s="627"/>
      <c r="CD147" s="627"/>
      <c r="CE147" s="627"/>
      <c r="CF147" s="627"/>
      <c r="CG147" s="627"/>
      <c r="CH147" s="627"/>
      <c r="CI147" s="627"/>
      <c r="CJ147" s="627"/>
      <c r="CK147" s="627"/>
      <c r="CL147" s="627"/>
      <c r="CM147" s="627"/>
      <c r="CN147" s="627"/>
      <c r="CO147" s="627"/>
      <c r="CP147" s="627"/>
      <c r="CQ147" s="627"/>
      <c r="CR147" s="627"/>
      <c r="CS147" s="627"/>
      <c r="CT147" s="627"/>
      <c r="CU147" s="627"/>
      <c r="CV147" s="627"/>
      <c r="CW147" s="627"/>
      <c r="CX147" s="627"/>
      <c r="CY147" s="627"/>
      <c r="CZ147" s="627"/>
      <c r="DA147" s="627"/>
      <c r="DB147" s="627"/>
      <c r="DC147" s="627"/>
      <c r="DD147" s="627"/>
      <c r="DE147" s="627"/>
      <c r="DF147" s="627"/>
      <c r="DG147" s="627"/>
      <c r="DH147" s="627"/>
      <c r="DI147" s="627"/>
      <c r="DJ147" s="627"/>
      <c r="DK147" s="627"/>
      <c r="DL147" s="627"/>
      <c r="DM147" s="627"/>
      <c r="DN147" s="627"/>
      <c r="DO147" s="627"/>
      <c r="DP147" s="627"/>
      <c r="DQ147" s="627"/>
      <c r="DR147" s="627"/>
      <c r="DS147" s="627"/>
      <c r="DT147" s="627"/>
      <c r="DU147" s="627"/>
      <c r="DV147" s="627"/>
      <c r="DW147" s="627"/>
      <c r="DX147" s="627"/>
    </row>
    <row r="148" spans="2:132 16384:16384" ht="60" customHeight="1">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c r="AJ148" s="798"/>
      <c r="AK148" s="798"/>
      <c r="AL148" s="798"/>
      <c r="AM148" s="798"/>
      <c r="AN148" s="798"/>
      <c r="AO148" s="798"/>
      <c r="AP148" s="798"/>
      <c r="AQ148" s="798"/>
      <c r="AR148" s="798"/>
      <c r="AS148" s="798"/>
      <c r="AT148" s="798"/>
      <c r="AU148" s="798"/>
      <c r="AV148" s="798"/>
      <c r="AW148" s="798"/>
      <c r="AX148" s="798"/>
      <c r="AY148" s="798"/>
      <c r="AZ148" s="798"/>
      <c r="BA148" s="798"/>
      <c r="BB148" s="798"/>
      <c r="BC148" s="798"/>
      <c r="BD148" s="798"/>
      <c r="BE148" s="798"/>
      <c r="BF148" s="798"/>
      <c r="BG148" s="798"/>
      <c r="BH148" s="798"/>
      <c r="BI148" s="798"/>
      <c r="BJ148" s="798"/>
      <c r="BK148" s="798"/>
      <c r="BL148" s="798"/>
      <c r="BM148" s="798"/>
      <c r="BN148" s="798"/>
      <c r="BO148" s="798"/>
      <c r="BP148" s="798"/>
      <c r="BQ148" s="798"/>
      <c r="BR148" s="798"/>
      <c r="BS148" s="798"/>
      <c r="BT148" s="798"/>
      <c r="BU148" s="798"/>
      <c r="BV148" s="798"/>
      <c r="BW148" s="798"/>
      <c r="BX148" s="798"/>
      <c r="BY148" s="798"/>
      <c r="BZ148" s="798"/>
      <c r="CA148" s="798"/>
      <c r="CB148" s="798"/>
      <c r="CC148" s="798"/>
      <c r="CD148" s="798"/>
      <c r="CE148" s="798"/>
      <c r="CF148" s="798"/>
      <c r="CG148" s="798"/>
      <c r="CH148" s="798"/>
      <c r="CI148" s="798"/>
      <c r="CJ148" s="798"/>
      <c r="CK148" s="798"/>
      <c r="CL148" s="798"/>
      <c r="CM148" s="798"/>
      <c r="CN148" s="798"/>
      <c r="CO148" s="798"/>
      <c r="CP148" s="798"/>
      <c r="CQ148" s="798"/>
      <c r="CR148" s="798"/>
      <c r="CS148" s="798"/>
      <c r="CT148" s="798"/>
      <c r="CU148" s="798"/>
      <c r="CV148" s="798"/>
      <c r="CW148" s="798"/>
      <c r="CX148" s="798"/>
      <c r="CY148" s="798"/>
      <c r="CZ148" s="798"/>
      <c r="DA148" s="798"/>
      <c r="DB148" s="798"/>
      <c r="DC148" s="798"/>
      <c r="DD148" s="798"/>
      <c r="DE148" s="798"/>
      <c r="DF148" s="798"/>
      <c r="DG148" s="798"/>
      <c r="DH148" s="798"/>
      <c r="DI148" s="798"/>
      <c r="DJ148" s="798"/>
      <c r="DK148" s="798"/>
      <c r="DL148" s="798"/>
      <c r="DM148" s="798"/>
      <c r="DN148" s="798"/>
      <c r="DO148" s="798"/>
      <c r="DP148" s="798"/>
      <c r="DQ148" s="798"/>
      <c r="DR148" s="798"/>
      <c r="DS148" s="798"/>
      <c r="DT148" s="798"/>
      <c r="DU148" s="798"/>
      <c r="DV148" s="798"/>
      <c r="DW148" s="798"/>
      <c r="DX148" s="798"/>
    </row>
    <row r="149" spans="2:132 16384:16384" ht="15" customHeight="1">
      <c r="B149" s="657" t="str">
        <f>EE144</f>
        <v/>
      </c>
      <c r="C149" s="657"/>
      <c r="D149" s="657"/>
      <c r="E149" s="657"/>
      <c r="F149" s="657"/>
      <c r="G149" s="657"/>
      <c r="H149" s="657"/>
      <c r="I149" s="657"/>
      <c r="J149" s="657"/>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c r="AK149" s="657"/>
      <c r="AL149" s="657"/>
      <c r="AM149" s="657"/>
      <c r="AN149" s="657"/>
      <c r="AO149" s="657"/>
      <c r="AP149" s="657"/>
      <c r="AQ149" s="657"/>
      <c r="AR149" s="657"/>
      <c r="AS149" s="657"/>
      <c r="AT149" s="657"/>
      <c r="AU149" s="657"/>
      <c r="AV149" s="657"/>
      <c r="AW149" s="657"/>
      <c r="AX149" s="657"/>
      <c r="AY149" s="657"/>
      <c r="AZ149" s="657"/>
      <c r="BA149" s="657"/>
      <c r="BB149" s="657"/>
      <c r="BC149" s="657"/>
      <c r="BD149" s="657"/>
      <c r="BE149" s="657"/>
      <c r="BF149" s="657"/>
      <c r="BG149" s="657"/>
      <c r="BH149" s="657"/>
      <c r="BI149" s="657"/>
      <c r="BJ149" s="657"/>
      <c r="BK149" s="657"/>
      <c r="BL149" s="657"/>
      <c r="BM149" s="657"/>
      <c r="BN149" s="657"/>
      <c r="BO149" s="657"/>
      <c r="BP149" s="657"/>
      <c r="BQ149" s="657"/>
      <c r="BR149" s="657"/>
      <c r="BS149" s="657"/>
      <c r="BT149" s="657"/>
      <c r="BU149" s="657"/>
      <c r="BV149" s="657"/>
      <c r="BW149" s="657"/>
      <c r="BX149" s="657"/>
      <c r="BY149" s="657"/>
      <c r="BZ149" s="657"/>
      <c r="CA149" s="657"/>
      <c r="CB149" s="657"/>
      <c r="CC149" s="657"/>
      <c r="CD149" s="657"/>
      <c r="CE149" s="657"/>
      <c r="CF149" s="657"/>
      <c r="CG149" s="657"/>
      <c r="CH149" s="657"/>
      <c r="CI149" s="657"/>
      <c r="CJ149" s="657"/>
      <c r="CK149" s="657"/>
      <c r="CL149" s="657"/>
      <c r="CM149" s="657"/>
      <c r="CN149" s="657"/>
      <c r="CO149" s="657"/>
      <c r="CP149" s="657"/>
      <c r="CQ149" s="657"/>
      <c r="CR149" s="657"/>
      <c r="CS149" s="657"/>
      <c r="CT149" s="657"/>
      <c r="CU149" s="657"/>
      <c r="CV149" s="657"/>
      <c r="CW149" s="657"/>
      <c r="CX149" s="657"/>
      <c r="CY149" s="657"/>
      <c r="CZ149" s="657"/>
      <c r="DA149" s="657"/>
      <c r="DB149" s="657"/>
      <c r="DC149" s="657"/>
      <c r="DD149" s="657"/>
      <c r="DE149" s="657"/>
      <c r="DF149" s="657"/>
      <c r="DG149" s="657"/>
      <c r="DH149" s="657"/>
      <c r="DI149" s="657"/>
      <c r="DJ149" s="657"/>
      <c r="DK149" s="657"/>
      <c r="DL149" s="657"/>
      <c r="DM149" s="657"/>
      <c r="DN149" s="657"/>
      <c r="DO149" s="657"/>
      <c r="DP149" s="657"/>
      <c r="DQ149" s="657"/>
      <c r="DR149" s="657"/>
      <c r="DS149" s="657"/>
      <c r="DT149" s="657"/>
      <c r="DU149" s="657"/>
      <c r="DV149" s="657"/>
      <c r="DW149" s="657"/>
      <c r="DX149" s="657"/>
      <c r="DY149" s="657"/>
      <c r="DZ149" s="657"/>
      <c r="EA149" s="657"/>
      <c r="EB149" s="657"/>
    </row>
    <row r="150" spans="2:132 16384:16384" ht="15" customHeight="1">
      <c r="B150" s="926" t="str">
        <f>IF(EB144&gt;0,"Alerta: debe de proporcionar una justificación de acuerdo a lo establecido en la instrucción 4","")</f>
        <v/>
      </c>
      <c r="C150" s="926"/>
      <c r="D150" s="926"/>
      <c r="E150" s="926"/>
      <c r="F150" s="926"/>
      <c r="G150" s="926"/>
      <c r="H150" s="926"/>
      <c r="I150" s="926"/>
      <c r="J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926"/>
      <c r="AL150" s="926"/>
      <c r="AM150" s="926"/>
      <c r="AN150" s="926"/>
      <c r="AO150" s="926"/>
      <c r="AP150" s="926"/>
      <c r="AQ150" s="926"/>
      <c r="AR150" s="926"/>
      <c r="AS150" s="926"/>
      <c r="AT150" s="926"/>
      <c r="AU150" s="926"/>
      <c r="AV150" s="926"/>
      <c r="AW150" s="926"/>
      <c r="AX150" s="926"/>
      <c r="AY150" s="926"/>
      <c r="AZ150" s="926"/>
      <c r="BA150" s="926"/>
      <c r="BB150" s="926"/>
      <c r="BC150" s="926"/>
      <c r="BD150" s="926"/>
      <c r="BE150" s="926"/>
      <c r="BF150" s="926"/>
      <c r="BG150" s="926"/>
      <c r="BH150" s="926"/>
      <c r="BI150" s="926"/>
      <c r="BJ150" s="926"/>
      <c r="BK150" s="926"/>
      <c r="BL150" s="926"/>
      <c r="BM150" s="926"/>
      <c r="BN150" s="926"/>
      <c r="BO150" s="926"/>
      <c r="BP150" s="926"/>
      <c r="BQ150" s="926"/>
      <c r="BR150" s="926"/>
      <c r="BS150" s="926"/>
      <c r="BT150" s="926"/>
      <c r="BU150" s="926"/>
      <c r="BV150" s="926"/>
      <c r="BW150" s="926"/>
      <c r="BX150" s="926"/>
      <c r="BY150" s="926"/>
      <c r="BZ150" s="926"/>
      <c r="CA150" s="926"/>
      <c r="CB150" s="926"/>
      <c r="CC150" s="926"/>
      <c r="CD150" s="926"/>
      <c r="CE150" s="926"/>
      <c r="CF150" s="926"/>
      <c r="CG150" s="926"/>
      <c r="CH150" s="926"/>
      <c r="CI150" s="926"/>
      <c r="CJ150" s="926"/>
      <c r="CK150" s="926"/>
      <c r="CL150" s="926"/>
      <c r="CM150" s="926"/>
      <c r="CN150" s="926"/>
      <c r="CO150" s="926"/>
      <c r="CP150" s="926"/>
      <c r="CQ150" s="926"/>
      <c r="CR150" s="926"/>
      <c r="CS150" s="926"/>
      <c r="CT150" s="926"/>
      <c r="CU150" s="926"/>
      <c r="CV150" s="926"/>
      <c r="CW150" s="926"/>
      <c r="CX150" s="926"/>
      <c r="CY150" s="926"/>
      <c r="CZ150" s="926"/>
      <c r="DA150" s="926"/>
      <c r="DB150" s="926"/>
      <c r="DC150" s="926"/>
      <c r="DD150" s="926"/>
      <c r="DE150" s="926"/>
      <c r="DF150" s="926"/>
      <c r="DG150" s="926"/>
      <c r="DH150" s="926"/>
      <c r="DI150" s="926"/>
      <c r="DJ150" s="926"/>
      <c r="DK150" s="926"/>
      <c r="DL150" s="926"/>
      <c r="DM150" s="926"/>
      <c r="DN150" s="926"/>
      <c r="DO150" s="926"/>
      <c r="DP150" s="926"/>
      <c r="DQ150" s="926"/>
      <c r="DR150" s="926"/>
      <c r="DS150" s="926"/>
      <c r="DT150" s="926"/>
      <c r="DU150" s="926"/>
      <c r="DV150" s="926"/>
      <c r="DW150" s="926"/>
      <c r="DX150" s="926"/>
      <c r="DY150" s="926"/>
      <c r="DZ150" s="926"/>
      <c r="EA150" s="926"/>
      <c r="EB150" s="926"/>
    </row>
    <row r="151" spans="2:132 16384:16384" ht="15" customHeight="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row>
    <row r="152" spans="2:132 16384:16384" ht="15" customHeight="1">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row>
    <row r="153" spans="2:132 16384:16384" ht="15" customHeight="1">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row>
    <row r="154" spans="2:132 16384:16384" ht="15" customHeight="1">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row>
    <row r="155" spans="2:132 16384:16384" ht="0" hidden="1" customHeight="1"/>
  </sheetData>
  <sheetProtection algorithmName="SHA-512" hashValue="6imVO+kAftPtfEPV9j/yIv2Ld9aPiFFQz4DKCZMO3qNtbJVwzFZYWDVTr34De8kC3zFPfo7ZJ4ezySphIpm9Sg==" saltValue="psZuxGNJ8xpR5kueVzmyRw==" spinCount="100000" sheet="1" objects="1" scenarios="1"/>
  <mergeCells count="145">
    <mergeCell ref="C145:E145"/>
    <mergeCell ref="F145:DX145"/>
    <mergeCell ref="C18:DX18"/>
    <mergeCell ref="C147:DX147"/>
    <mergeCell ref="C148:DX148"/>
    <mergeCell ref="B1:DX1"/>
    <mergeCell ref="B3:DX3"/>
    <mergeCell ref="B5:DX5"/>
    <mergeCell ref="B7:DX7"/>
    <mergeCell ref="DU9:DX9"/>
    <mergeCell ref="DU12:DX12"/>
    <mergeCell ref="B14:DX14"/>
    <mergeCell ref="C15:DX15"/>
    <mergeCell ref="D140:G140"/>
    <mergeCell ref="D141:G141"/>
    <mergeCell ref="D142:G142"/>
    <mergeCell ref="D143:G143"/>
    <mergeCell ref="D134:G134"/>
    <mergeCell ref="D135:G135"/>
    <mergeCell ref="D136:G136"/>
    <mergeCell ref="D137:G137"/>
    <mergeCell ref="D138:G138"/>
    <mergeCell ref="D139:G139"/>
    <mergeCell ref="D128:G128"/>
    <mergeCell ref="D129:G129"/>
    <mergeCell ref="D130:G130"/>
    <mergeCell ref="D131:G131"/>
    <mergeCell ref="D132:G132"/>
    <mergeCell ref="D133:G133"/>
    <mergeCell ref="D122:G122"/>
    <mergeCell ref="D123:G123"/>
    <mergeCell ref="D124:G124"/>
    <mergeCell ref="D125:G125"/>
    <mergeCell ref="D126:G126"/>
    <mergeCell ref="D127:G127"/>
    <mergeCell ref="D116:G116"/>
    <mergeCell ref="D117:G117"/>
    <mergeCell ref="D118:G118"/>
    <mergeCell ref="D119:G119"/>
    <mergeCell ref="D120:G120"/>
    <mergeCell ref="D121:G121"/>
    <mergeCell ref="D110:G110"/>
    <mergeCell ref="D111:G111"/>
    <mergeCell ref="D112:G112"/>
    <mergeCell ref="D113:G113"/>
    <mergeCell ref="D114:G114"/>
    <mergeCell ref="D115:G115"/>
    <mergeCell ref="D104:G104"/>
    <mergeCell ref="D105:G105"/>
    <mergeCell ref="D106:G106"/>
    <mergeCell ref="D107:G107"/>
    <mergeCell ref="D108:G108"/>
    <mergeCell ref="D109:G109"/>
    <mergeCell ref="D98:G98"/>
    <mergeCell ref="D99:G99"/>
    <mergeCell ref="D100:G100"/>
    <mergeCell ref="D101:G101"/>
    <mergeCell ref="D102:G102"/>
    <mergeCell ref="D103:G103"/>
    <mergeCell ref="D92:G92"/>
    <mergeCell ref="D93:G93"/>
    <mergeCell ref="D94:G94"/>
    <mergeCell ref="D95:G95"/>
    <mergeCell ref="D96:G96"/>
    <mergeCell ref="D97:G97"/>
    <mergeCell ref="D86:G86"/>
    <mergeCell ref="D87:G87"/>
    <mergeCell ref="D88:G88"/>
    <mergeCell ref="D89:G89"/>
    <mergeCell ref="D90:G90"/>
    <mergeCell ref="D91:G91"/>
    <mergeCell ref="D80:G80"/>
    <mergeCell ref="D81:G81"/>
    <mergeCell ref="D82:G82"/>
    <mergeCell ref="D83:G83"/>
    <mergeCell ref="D84:G84"/>
    <mergeCell ref="D85:G85"/>
    <mergeCell ref="D74:G74"/>
    <mergeCell ref="D75:G75"/>
    <mergeCell ref="D76:G76"/>
    <mergeCell ref="D77:G77"/>
    <mergeCell ref="D78:G78"/>
    <mergeCell ref="D79:G79"/>
    <mergeCell ref="D54:G54"/>
    <mergeCell ref="D55:G55"/>
    <mergeCell ref="D68:G68"/>
    <mergeCell ref="D69:G69"/>
    <mergeCell ref="D70:G70"/>
    <mergeCell ref="D71:G71"/>
    <mergeCell ref="D72:G72"/>
    <mergeCell ref="D73:G73"/>
    <mergeCell ref="D62:G62"/>
    <mergeCell ref="D63:G63"/>
    <mergeCell ref="D64:G64"/>
    <mergeCell ref="D65:G65"/>
    <mergeCell ref="D66:G66"/>
    <mergeCell ref="D67:G67"/>
    <mergeCell ref="B10:L10"/>
    <mergeCell ref="N10:O10"/>
    <mergeCell ref="D26:G26"/>
    <mergeCell ref="D27:G27"/>
    <mergeCell ref="C21:G23"/>
    <mergeCell ref="D24:G24"/>
    <mergeCell ref="D25:G25"/>
    <mergeCell ref="D44:G44"/>
    <mergeCell ref="D45:G45"/>
    <mergeCell ref="D41:G41"/>
    <mergeCell ref="D42:G42"/>
    <mergeCell ref="D43:G43"/>
    <mergeCell ref="D38:G38"/>
    <mergeCell ref="D39:G39"/>
    <mergeCell ref="D40:G40"/>
    <mergeCell ref="D28:G28"/>
    <mergeCell ref="D29:G29"/>
    <mergeCell ref="D32:G32"/>
    <mergeCell ref="D33:G33"/>
    <mergeCell ref="D34:G34"/>
    <mergeCell ref="D35:G35"/>
    <mergeCell ref="D36:G36"/>
    <mergeCell ref="D37:G37"/>
    <mergeCell ref="D30:G30"/>
    <mergeCell ref="EC22:EE22"/>
    <mergeCell ref="B146:EA146"/>
    <mergeCell ref="B149:EB149"/>
    <mergeCell ref="B150:EB150"/>
    <mergeCell ref="H21:DW21"/>
    <mergeCell ref="DX21:DX23"/>
    <mergeCell ref="C16:DX16"/>
    <mergeCell ref="C17:DX17"/>
    <mergeCell ref="C19:DX19"/>
    <mergeCell ref="D46:G46"/>
    <mergeCell ref="D47:G47"/>
    <mergeCell ref="D48:G48"/>
    <mergeCell ref="D49:G49"/>
    <mergeCell ref="D31:G31"/>
    <mergeCell ref="D56:G56"/>
    <mergeCell ref="D57:G57"/>
    <mergeCell ref="D58:G58"/>
    <mergeCell ref="D59:G59"/>
    <mergeCell ref="D60:G60"/>
    <mergeCell ref="D61:G61"/>
    <mergeCell ref="D50:G50"/>
    <mergeCell ref="D51:G51"/>
    <mergeCell ref="D52:G52"/>
    <mergeCell ref="D53:G53"/>
  </mergeCells>
  <phoneticPr fontId="69" type="noConversion"/>
  <conditionalFormatting sqref="C18:DX18">
    <cfRule type="expression" dxfId="7" priority="2">
      <formula>AND($EB$144&gt;0,$C$148="")</formula>
    </cfRule>
  </conditionalFormatting>
  <conditionalFormatting sqref="C19:DX19">
    <cfRule type="expression" dxfId="6" priority="4">
      <formula>AND(EA144&gt;0,F145="")</formula>
    </cfRule>
  </conditionalFormatting>
  <conditionalFormatting sqref="F145:DX145">
    <cfRule type="expression" dxfId="5" priority="3">
      <formula>AND(EA144=0,F145="")</formula>
    </cfRule>
    <cfRule type="expression" dxfId="4" priority="5">
      <formula>AND(EA144&gt;0,F145="")</formula>
    </cfRule>
  </conditionalFormatting>
  <dataValidations count="1">
    <dataValidation type="list" allowBlank="1" showInputMessage="1" showErrorMessage="1" sqref="H24:DX143">
      <formula1>"X"</formula1>
    </dataValidation>
  </dataValidations>
  <hyperlinks>
    <hyperlink ref="DU9:DX9" location="Índice!B33" display="Índice"/>
    <hyperlink ref="DU12:DX12" location="CNGE_2024_M1_Secc1_Sub6!A50" display="Pregunta 1.27"/>
  </hyperlinks>
  <printOptions horizontalCentered="1" verticalCentered="1"/>
  <pageMargins left="0.70866141732283472" right="0.70866141732283472" top="0.74803149606299213" bottom="0.74803149606299213" header="0.31496062992125984" footer="0.31496062992125984"/>
  <pageSetup scale="25" orientation="landscape" r:id="rId1"/>
  <headerFooter>
    <oddHeader>&amp;CModulo 1 Sección I
Complemento 1</oddHeader>
    <oddFooter>&amp;LCenso Nacional de Gobiernos Estatales 2024&amp;R&amp;P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I55"/>
  <sheetViews>
    <sheetView showGridLines="0" view="pageBreakPreview" zoomScale="120" zoomScaleNormal="100" zoomScaleSheetLayoutView="120" workbookViewId="0"/>
  </sheetViews>
  <sheetFormatPr baseColWidth="10" defaultColWidth="0" defaultRowHeight="0" customHeight="1" zeroHeight="1"/>
  <cols>
    <col min="1" max="1" width="5.7109375" customWidth="1"/>
    <col min="2" max="130" width="3.7109375" customWidth="1"/>
    <col min="131" max="131" width="5.7109375" customWidth="1"/>
    <col min="132" max="133" width="11.42578125" hidden="1" customWidth="1"/>
    <col min="134" max="139" width="0" hidden="1" customWidth="1"/>
    <col min="140" max="16384" width="11.42578125" hidden="1"/>
  </cols>
  <sheetData>
    <row r="1" spans="1:130" ht="173.25" customHeight="1">
      <c r="A1" s="7"/>
      <c r="B1" s="929" t="s">
        <v>0</v>
      </c>
      <c r="C1" s="929"/>
      <c r="D1" s="929"/>
      <c r="E1" s="929"/>
      <c r="F1" s="929"/>
      <c r="G1" s="929"/>
      <c r="H1" s="929"/>
      <c r="I1" s="929"/>
      <c r="J1" s="929"/>
      <c r="K1" s="929"/>
      <c r="L1" s="929"/>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29"/>
      <c r="AL1" s="929"/>
      <c r="AM1" s="929"/>
      <c r="AN1" s="929"/>
      <c r="AO1" s="929"/>
      <c r="AP1" s="929"/>
      <c r="AQ1" s="929"/>
      <c r="AR1" s="929"/>
      <c r="AS1" s="929"/>
      <c r="AT1" s="929"/>
      <c r="AU1" s="929"/>
      <c r="AV1" s="929"/>
      <c r="AW1" s="929"/>
      <c r="AX1" s="929"/>
      <c r="AY1" s="929"/>
      <c r="AZ1" s="929"/>
      <c r="BA1" s="929"/>
      <c r="BB1" s="929"/>
      <c r="BC1" s="929"/>
      <c r="BD1" s="929"/>
      <c r="BE1" s="929"/>
      <c r="BF1" s="929"/>
      <c r="BG1" s="929"/>
      <c r="BH1" s="929"/>
      <c r="BI1" s="929"/>
      <c r="BJ1" s="929"/>
      <c r="BK1" s="929"/>
      <c r="BL1" s="929"/>
      <c r="BM1" s="929"/>
      <c r="BN1" s="929"/>
      <c r="BO1" s="929"/>
      <c r="BP1" s="929"/>
      <c r="BQ1" s="929"/>
      <c r="BR1" s="929"/>
      <c r="BS1" s="929"/>
      <c r="BT1" s="929"/>
      <c r="BU1" s="929"/>
      <c r="BV1" s="929"/>
      <c r="BW1" s="929"/>
      <c r="BX1" s="929"/>
      <c r="BY1" s="929"/>
      <c r="BZ1" s="929"/>
      <c r="CA1" s="929"/>
      <c r="CB1" s="929"/>
      <c r="CC1" s="929"/>
      <c r="CD1" s="929"/>
      <c r="CE1" s="929"/>
      <c r="CF1" s="929"/>
      <c r="CG1" s="929"/>
      <c r="CH1" s="929"/>
      <c r="CI1" s="929"/>
      <c r="CJ1" s="929"/>
      <c r="CK1" s="929"/>
      <c r="CL1" s="929"/>
      <c r="CM1" s="929"/>
      <c r="CN1" s="929"/>
      <c r="CO1" s="929"/>
      <c r="CP1" s="929"/>
      <c r="CQ1" s="929"/>
      <c r="CR1" s="929"/>
      <c r="CS1" s="929"/>
      <c r="CT1" s="929"/>
      <c r="CU1" s="929"/>
      <c r="CV1" s="929"/>
      <c r="CW1" s="929"/>
      <c r="CX1" s="929"/>
      <c r="CY1" s="929"/>
      <c r="CZ1" s="929"/>
      <c r="DA1" s="929"/>
      <c r="DB1" s="929"/>
      <c r="DC1" s="929"/>
      <c r="DD1" s="929"/>
      <c r="DE1" s="929"/>
      <c r="DF1" s="929"/>
      <c r="DG1" s="929"/>
      <c r="DH1" s="929"/>
      <c r="DI1" s="929"/>
      <c r="DJ1" s="929"/>
      <c r="DK1" s="929"/>
      <c r="DL1" s="929"/>
      <c r="DM1" s="929"/>
      <c r="DN1" s="929"/>
      <c r="DO1" s="929"/>
      <c r="DP1" s="929"/>
      <c r="DQ1" s="929"/>
      <c r="DR1" s="929"/>
      <c r="DS1" s="929"/>
      <c r="DT1" s="929"/>
      <c r="DU1" s="929"/>
      <c r="DV1" s="929"/>
      <c r="DW1" s="929"/>
      <c r="DX1" s="929"/>
      <c r="DY1" s="929"/>
      <c r="DZ1" s="929"/>
    </row>
    <row r="2" spans="1:130" s="181" customFormat="1" ht="15" customHeight="1">
      <c r="A2" s="9"/>
      <c r="B2" s="180"/>
      <c r="C2" s="180"/>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row>
    <row r="3" spans="1:130" ht="45" customHeight="1">
      <c r="A3" s="93"/>
      <c r="B3" s="930" t="s">
        <v>1</v>
      </c>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0"/>
      <c r="AO3" s="930"/>
      <c r="AP3" s="930"/>
      <c r="AQ3" s="930"/>
      <c r="AR3" s="930"/>
      <c r="AS3" s="930"/>
      <c r="AT3" s="930"/>
      <c r="AU3" s="930"/>
      <c r="AV3" s="930"/>
      <c r="AW3" s="930"/>
      <c r="AX3" s="930"/>
      <c r="AY3" s="930"/>
      <c r="AZ3" s="930"/>
      <c r="BA3" s="930"/>
      <c r="BB3" s="930"/>
      <c r="BC3" s="930"/>
      <c r="BD3" s="930"/>
      <c r="BE3" s="930"/>
      <c r="BF3" s="930"/>
      <c r="BG3" s="930"/>
      <c r="BH3" s="930"/>
      <c r="BI3" s="930"/>
      <c r="BJ3" s="930"/>
      <c r="BK3" s="930"/>
      <c r="BL3" s="930"/>
      <c r="BM3" s="930"/>
      <c r="BN3" s="930"/>
      <c r="BO3" s="930"/>
      <c r="BP3" s="930"/>
      <c r="BQ3" s="930"/>
      <c r="BR3" s="930"/>
      <c r="BS3" s="930"/>
      <c r="BT3" s="930"/>
      <c r="BU3" s="930"/>
      <c r="BV3" s="930"/>
      <c r="BW3" s="930"/>
      <c r="BX3" s="930"/>
      <c r="BY3" s="930"/>
      <c r="BZ3" s="930"/>
      <c r="CA3" s="930"/>
      <c r="CB3" s="930"/>
      <c r="CC3" s="930"/>
      <c r="CD3" s="930"/>
      <c r="CE3" s="930"/>
      <c r="CF3" s="930"/>
      <c r="CG3" s="930"/>
      <c r="CH3" s="930"/>
      <c r="CI3" s="930"/>
      <c r="CJ3" s="930"/>
      <c r="CK3" s="930"/>
      <c r="CL3" s="930"/>
      <c r="CM3" s="930"/>
      <c r="CN3" s="930"/>
      <c r="CO3" s="930"/>
      <c r="CP3" s="930"/>
      <c r="CQ3" s="930"/>
      <c r="CR3" s="930"/>
      <c r="CS3" s="930"/>
      <c r="CT3" s="930"/>
      <c r="CU3" s="930"/>
      <c r="CV3" s="930"/>
      <c r="CW3" s="930"/>
      <c r="CX3" s="930"/>
      <c r="CY3" s="930"/>
      <c r="CZ3" s="930"/>
      <c r="DA3" s="930"/>
      <c r="DB3" s="930"/>
      <c r="DC3" s="930"/>
      <c r="DD3" s="930"/>
      <c r="DE3" s="930"/>
      <c r="DF3" s="930"/>
      <c r="DG3" s="930"/>
      <c r="DH3" s="930"/>
      <c r="DI3" s="930"/>
      <c r="DJ3" s="930"/>
      <c r="DK3" s="930"/>
      <c r="DL3" s="930"/>
      <c r="DM3" s="930"/>
      <c r="DN3" s="930"/>
      <c r="DO3" s="930"/>
      <c r="DP3" s="930"/>
      <c r="DQ3" s="930"/>
      <c r="DR3" s="930"/>
      <c r="DS3" s="930"/>
      <c r="DT3" s="930"/>
      <c r="DU3" s="930"/>
      <c r="DV3" s="930"/>
      <c r="DW3" s="930"/>
      <c r="DX3" s="930"/>
      <c r="DY3" s="930"/>
      <c r="DZ3" s="930"/>
    </row>
    <row r="4" spans="1:130" s="181" customFormat="1" ht="15" customHeight="1">
      <c r="A4" s="9"/>
      <c r="B4" s="170"/>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row>
    <row r="5" spans="1:130" ht="45" customHeight="1">
      <c r="A5" s="7"/>
      <c r="B5" s="541" t="s">
        <v>895</v>
      </c>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41"/>
      <c r="AO5" s="541"/>
      <c r="AP5" s="541"/>
      <c r="AQ5" s="541"/>
      <c r="AR5" s="541"/>
      <c r="AS5" s="541"/>
      <c r="AT5" s="541"/>
      <c r="AU5" s="541"/>
      <c r="AV5" s="541"/>
      <c r="AW5" s="541"/>
      <c r="AX5" s="541"/>
      <c r="AY5" s="541"/>
      <c r="AZ5" s="541"/>
      <c r="BA5" s="541"/>
      <c r="BB5" s="541"/>
      <c r="BC5" s="541"/>
      <c r="BD5" s="541"/>
      <c r="BE5" s="541"/>
      <c r="BF5" s="541"/>
      <c r="BG5" s="541"/>
      <c r="BH5" s="541"/>
      <c r="BI5" s="541"/>
      <c r="BJ5" s="541"/>
      <c r="BK5" s="541"/>
      <c r="BL5" s="541"/>
      <c r="BM5" s="541"/>
      <c r="BN5" s="541"/>
      <c r="BO5" s="541"/>
      <c r="BP5" s="541"/>
      <c r="BQ5" s="541"/>
      <c r="BR5" s="541"/>
      <c r="BS5" s="541"/>
      <c r="BT5" s="541"/>
      <c r="BU5" s="541"/>
      <c r="BV5" s="541"/>
      <c r="BW5" s="541"/>
      <c r="BX5" s="541"/>
      <c r="BY5" s="541"/>
      <c r="BZ5" s="541"/>
      <c r="CA5" s="541"/>
      <c r="CB5" s="541"/>
      <c r="CC5" s="541"/>
      <c r="CD5" s="541"/>
      <c r="CE5" s="541"/>
      <c r="CF5" s="541"/>
      <c r="CG5" s="541"/>
      <c r="CH5" s="541"/>
      <c r="CI5" s="541"/>
      <c r="CJ5" s="541"/>
      <c r="CK5" s="541"/>
      <c r="CL5" s="541"/>
      <c r="CM5" s="541"/>
      <c r="CN5" s="541"/>
      <c r="CO5" s="541"/>
      <c r="CP5" s="541"/>
      <c r="CQ5" s="541"/>
      <c r="CR5" s="541"/>
      <c r="CS5" s="541"/>
      <c r="CT5" s="541"/>
      <c r="CU5" s="541"/>
      <c r="CV5" s="541"/>
      <c r="CW5" s="541"/>
      <c r="CX5" s="541"/>
      <c r="CY5" s="541"/>
      <c r="CZ5" s="541"/>
      <c r="DA5" s="541"/>
      <c r="DB5" s="541"/>
      <c r="DC5" s="541"/>
      <c r="DD5" s="541"/>
      <c r="DE5" s="541"/>
      <c r="DF5" s="541"/>
      <c r="DG5" s="541"/>
      <c r="DH5" s="541"/>
      <c r="DI5" s="541"/>
      <c r="DJ5" s="541"/>
      <c r="DK5" s="541"/>
      <c r="DL5" s="541"/>
      <c r="DM5" s="541"/>
      <c r="DN5" s="541"/>
      <c r="DO5" s="541"/>
      <c r="DP5" s="541"/>
      <c r="DQ5" s="541"/>
      <c r="DR5" s="541"/>
      <c r="DS5" s="541"/>
      <c r="DT5" s="541"/>
      <c r="DU5" s="541"/>
      <c r="DV5" s="541"/>
      <c r="DW5" s="541"/>
      <c r="DX5" s="541"/>
      <c r="DY5" s="541"/>
      <c r="DZ5" s="541"/>
    </row>
    <row r="6" spans="1:130" s="183" customFormat="1" ht="15" customHeight="1">
      <c r="A6" s="7"/>
      <c r="B6" s="182"/>
      <c r="D6" s="182"/>
      <c r="E6" s="182"/>
      <c r="F6" s="182"/>
      <c r="G6" s="182"/>
      <c r="H6" s="182"/>
      <c r="I6" s="182"/>
      <c r="J6" s="182"/>
      <c r="K6" s="182"/>
      <c r="L6" s="182"/>
      <c r="M6" s="182"/>
      <c r="N6" s="182"/>
      <c r="O6" s="182"/>
      <c r="P6" s="182"/>
      <c r="Q6" s="182"/>
      <c r="R6" s="182"/>
      <c r="S6" s="182"/>
      <c r="T6" s="182"/>
      <c r="U6" s="182"/>
      <c r="V6" s="182"/>
      <c r="W6" s="182"/>
      <c r="X6" s="182"/>
      <c r="Y6" s="182"/>
      <c r="Z6" s="182"/>
    </row>
    <row r="7" spans="1:130" ht="72" customHeight="1">
      <c r="A7" s="94"/>
      <c r="B7" s="541" t="s">
        <v>1190</v>
      </c>
      <c r="C7" s="541"/>
      <c r="D7" s="541"/>
      <c r="E7" s="541"/>
      <c r="F7" s="541"/>
      <c r="G7" s="541"/>
      <c r="H7" s="541"/>
      <c r="I7" s="541"/>
      <c r="J7" s="541"/>
      <c r="K7" s="541"/>
      <c r="L7" s="541"/>
      <c r="M7" s="541"/>
      <c r="N7" s="541"/>
      <c r="O7" s="541"/>
      <c r="P7" s="541"/>
      <c r="Q7" s="541"/>
      <c r="R7" s="541"/>
      <c r="S7" s="541"/>
      <c r="T7" s="541"/>
      <c r="U7" s="541"/>
      <c r="V7" s="541"/>
      <c r="W7" s="541"/>
      <c r="X7" s="541"/>
      <c r="Y7" s="541"/>
      <c r="Z7" s="541"/>
      <c r="AA7" s="541"/>
      <c r="AB7" s="541"/>
      <c r="AC7" s="541"/>
      <c r="AD7" s="541"/>
      <c r="AE7" s="541"/>
      <c r="AF7" s="541"/>
      <c r="AG7" s="541"/>
      <c r="AH7" s="541"/>
      <c r="AI7" s="541"/>
      <c r="AJ7" s="541"/>
      <c r="AK7" s="541"/>
      <c r="AL7" s="541"/>
      <c r="AM7" s="541"/>
      <c r="AN7" s="541"/>
      <c r="AO7" s="541"/>
      <c r="AP7" s="541"/>
      <c r="AQ7" s="541"/>
      <c r="AR7" s="541"/>
      <c r="AS7" s="541"/>
      <c r="AT7" s="541"/>
      <c r="AU7" s="541"/>
      <c r="AV7" s="541"/>
      <c r="AW7" s="541"/>
      <c r="AX7" s="541"/>
      <c r="AY7" s="541"/>
      <c r="AZ7" s="541"/>
      <c r="BA7" s="541"/>
      <c r="BB7" s="541"/>
      <c r="BC7" s="541"/>
      <c r="BD7" s="541"/>
      <c r="BE7" s="541"/>
      <c r="BF7" s="541"/>
      <c r="BG7" s="541"/>
      <c r="BH7" s="541"/>
      <c r="BI7" s="541"/>
      <c r="BJ7" s="541"/>
      <c r="BK7" s="541"/>
      <c r="BL7" s="541"/>
      <c r="BM7" s="541"/>
      <c r="BN7" s="541"/>
      <c r="BO7" s="541"/>
      <c r="BP7" s="541"/>
      <c r="BQ7" s="541"/>
      <c r="BR7" s="541"/>
      <c r="BS7" s="541"/>
      <c r="BT7" s="541"/>
      <c r="BU7" s="541"/>
      <c r="BV7" s="541"/>
      <c r="BW7" s="541"/>
      <c r="BX7" s="541"/>
      <c r="BY7" s="541"/>
      <c r="BZ7" s="541"/>
      <c r="CA7" s="541"/>
      <c r="CB7" s="541"/>
      <c r="CC7" s="541"/>
      <c r="CD7" s="541"/>
      <c r="CE7" s="541"/>
      <c r="CF7" s="541"/>
      <c r="CG7" s="541"/>
      <c r="CH7" s="541"/>
      <c r="CI7" s="541"/>
      <c r="CJ7" s="541"/>
      <c r="CK7" s="541"/>
      <c r="CL7" s="541"/>
      <c r="CM7" s="541"/>
      <c r="CN7" s="541"/>
      <c r="CO7" s="541"/>
      <c r="CP7" s="541"/>
      <c r="CQ7" s="541"/>
      <c r="CR7" s="541"/>
      <c r="CS7" s="541"/>
      <c r="CT7" s="541"/>
      <c r="CU7" s="541"/>
      <c r="CV7" s="541"/>
      <c r="CW7" s="541"/>
      <c r="CX7" s="541"/>
      <c r="CY7" s="541"/>
      <c r="CZ7" s="541"/>
      <c r="DA7" s="541"/>
      <c r="DB7" s="541"/>
      <c r="DC7" s="541"/>
      <c r="DD7" s="541"/>
      <c r="DE7" s="541"/>
      <c r="DF7" s="541"/>
      <c r="DG7" s="541"/>
      <c r="DH7" s="541"/>
      <c r="DI7" s="541"/>
      <c r="DJ7" s="541"/>
      <c r="DK7" s="541"/>
      <c r="DL7" s="541"/>
      <c r="DM7" s="541"/>
      <c r="DN7" s="541"/>
      <c r="DO7" s="541"/>
      <c r="DP7" s="541"/>
      <c r="DQ7" s="541"/>
      <c r="DR7" s="541"/>
      <c r="DS7" s="541"/>
      <c r="DT7" s="541"/>
      <c r="DU7" s="541"/>
      <c r="DV7" s="541"/>
      <c r="DW7" s="541"/>
      <c r="DX7" s="541"/>
      <c r="DY7" s="541"/>
      <c r="DZ7" s="541"/>
    </row>
    <row r="8" spans="1:130" s="181" customFormat="1" ht="15" customHeight="1">
      <c r="A8" s="3"/>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row>
    <row r="9" spans="1:130" ht="15" customHeight="1" thickBot="1">
      <c r="A9" s="93"/>
      <c r="B9" s="2" t="s">
        <v>3</v>
      </c>
      <c r="C9" s="1"/>
      <c r="D9" s="1"/>
      <c r="E9" s="1"/>
      <c r="F9" s="1"/>
      <c r="G9" s="1"/>
      <c r="H9" s="1"/>
      <c r="I9" s="1"/>
      <c r="J9" s="1"/>
      <c r="K9" s="1"/>
      <c r="L9" s="1"/>
      <c r="M9" s="1"/>
      <c r="N9" s="2" t="s">
        <v>4</v>
      </c>
      <c r="O9" s="1"/>
      <c r="DB9" s="184"/>
      <c r="DC9" s="184"/>
      <c r="DD9" s="184"/>
      <c r="DE9" s="184"/>
      <c r="DF9" s="184"/>
      <c r="DG9" s="184"/>
      <c r="DH9" s="184"/>
      <c r="DI9" s="184"/>
      <c r="DJ9" s="184"/>
      <c r="DK9" s="184"/>
      <c r="DL9" s="184"/>
      <c r="DM9" s="184"/>
      <c r="DN9" s="184"/>
      <c r="DO9" s="184"/>
      <c r="DP9" s="184"/>
      <c r="DQ9" s="184"/>
      <c r="DR9" s="184"/>
      <c r="DS9" s="184"/>
      <c r="DT9" s="184"/>
      <c r="DU9" s="184"/>
      <c r="DV9" s="184"/>
      <c r="DW9" s="547" t="s">
        <v>2</v>
      </c>
      <c r="DX9" s="547"/>
      <c r="DY9" s="547"/>
      <c r="DZ9" s="547"/>
    </row>
    <row r="10" spans="1:130" ht="15" customHeight="1" thickBot="1">
      <c r="A10" s="93"/>
      <c r="B10" s="543" t="str">
        <f>IF(Presentación!B10="","",Presentación!B10)</f>
        <v>Veracruz de Ignacio de la Llave</v>
      </c>
      <c r="C10" s="544"/>
      <c r="D10" s="544"/>
      <c r="E10" s="544"/>
      <c r="F10" s="544"/>
      <c r="G10" s="544"/>
      <c r="H10" s="544"/>
      <c r="I10" s="544"/>
      <c r="J10" s="544"/>
      <c r="K10" s="544"/>
      <c r="L10" s="545"/>
      <c r="M10" s="1"/>
      <c r="N10" s="543" t="str">
        <f>IF(Presentación!N10="","",Presentación!N10)</f>
        <v>230</v>
      </c>
      <c r="O10" s="545"/>
      <c r="P10" s="2"/>
      <c r="Q10" s="2"/>
      <c r="R10" s="2"/>
      <c r="S10" s="2"/>
      <c r="T10" s="2"/>
      <c r="U10" s="2"/>
      <c r="V10" s="2"/>
      <c r="W10" s="2"/>
      <c r="X10" s="2"/>
      <c r="Y10" s="2"/>
      <c r="Z10" s="2"/>
      <c r="AA10" s="2"/>
      <c r="AB10" s="2"/>
      <c r="AC10" s="2"/>
      <c r="AD10" s="2"/>
      <c r="DW10" s="236"/>
      <c r="DX10" s="236"/>
      <c r="DY10" s="236"/>
      <c r="DZ10" s="236"/>
    </row>
    <row r="11" spans="1:130" ht="15" customHeight="1">
      <c r="A11" s="93"/>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DW11" s="236"/>
      <c r="DX11" s="236"/>
      <c r="DY11" s="236"/>
      <c r="DZ11" s="236"/>
    </row>
    <row r="12" spans="1:130" ht="15" customHeight="1">
      <c r="A12" s="7"/>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DB12" s="185"/>
      <c r="DC12" s="186"/>
      <c r="DD12" s="186"/>
      <c r="DE12" s="186"/>
      <c r="DF12" s="186"/>
      <c r="DG12" s="186"/>
      <c r="DH12" s="186"/>
      <c r="DI12" s="186"/>
      <c r="DJ12" s="186"/>
      <c r="DK12" s="186"/>
      <c r="DL12" s="186"/>
      <c r="DM12" s="186"/>
      <c r="DN12" s="186"/>
      <c r="DO12" s="186"/>
      <c r="DP12" s="186"/>
      <c r="DQ12" s="186"/>
      <c r="DR12" s="186"/>
      <c r="DW12" s="931" t="s">
        <v>987</v>
      </c>
      <c r="DX12" s="931"/>
      <c r="DY12" s="931"/>
      <c r="DZ12" s="931"/>
    </row>
    <row r="13" spans="1:130" ht="15" customHeight="1">
      <c r="A13" s="7"/>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row>
    <row r="14" spans="1:130" ht="15" customHeight="1">
      <c r="A14" s="61"/>
      <c r="B14" s="855" t="s">
        <v>896</v>
      </c>
      <c r="C14" s="856"/>
      <c r="D14" s="856"/>
      <c r="E14" s="856"/>
      <c r="F14" s="856"/>
      <c r="G14" s="856"/>
      <c r="H14" s="856"/>
      <c r="I14" s="856"/>
      <c r="J14" s="856"/>
      <c r="K14" s="856"/>
      <c r="L14" s="856"/>
      <c r="M14" s="856"/>
      <c r="N14" s="856"/>
      <c r="O14" s="856"/>
      <c r="P14" s="856"/>
      <c r="Q14" s="856"/>
      <c r="R14" s="856"/>
      <c r="S14" s="856"/>
      <c r="T14" s="856"/>
      <c r="U14" s="856"/>
      <c r="V14" s="856"/>
      <c r="W14" s="856"/>
      <c r="X14" s="856"/>
      <c r="Y14" s="856"/>
      <c r="Z14" s="856"/>
      <c r="AA14" s="856"/>
      <c r="AB14" s="856"/>
      <c r="AC14" s="856"/>
      <c r="AD14" s="856"/>
      <c r="AE14" s="856"/>
      <c r="AF14" s="856"/>
      <c r="AG14" s="856"/>
      <c r="AH14" s="856"/>
      <c r="AI14" s="856"/>
      <c r="AJ14" s="856"/>
      <c r="AK14" s="856"/>
      <c r="AL14" s="856"/>
      <c r="AM14" s="856"/>
      <c r="AN14" s="856"/>
      <c r="AO14" s="856"/>
      <c r="AP14" s="856"/>
      <c r="AQ14" s="856"/>
      <c r="AR14" s="856"/>
      <c r="AS14" s="856"/>
      <c r="AT14" s="856"/>
      <c r="AU14" s="856"/>
      <c r="AV14" s="856"/>
      <c r="AW14" s="856"/>
      <c r="AX14" s="856"/>
      <c r="AY14" s="856"/>
      <c r="AZ14" s="856"/>
      <c r="BA14" s="856"/>
      <c r="BB14" s="856"/>
      <c r="BC14" s="856"/>
      <c r="BD14" s="856"/>
      <c r="BE14" s="856"/>
      <c r="BF14" s="856"/>
      <c r="BG14" s="856"/>
      <c r="BH14" s="856"/>
      <c r="BI14" s="856"/>
      <c r="BJ14" s="856"/>
      <c r="BK14" s="856"/>
      <c r="BL14" s="856"/>
      <c r="BM14" s="856"/>
      <c r="BN14" s="856"/>
      <c r="BO14" s="856"/>
      <c r="BP14" s="856"/>
      <c r="BQ14" s="856"/>
      <c r="BR14" s="856"/>
      <c r="BS14" s="856"/>
      <c r="BT14" s="856"/>
      <c r="BU14" s="856"/>
      <c r="BV14" s="856"/>
      <c r="BW14" s="856"/>
      <c r="BX14" s="856"/>
      <c r="BY14" s="856"/>
      <c r="BZ14" s="856"/>
      <c r="CA14" s="856"/>
      <c r="CB14" s="856"/>
      <c r="CC14" s="856"/>
      <c r="CD14" s="856"/>
      <c r="CE14" s="856"/>
      <c r="CF14" s="856"/>
      <c r="CG14" s="856"/>
      <c r="CH14" s="856"/>
      <c r="CI14" s="856"/>
      <c r="CJ14" s="856"/>
      <c r="CK14" s="856"/>
      <c r="CL14" s="856"/>
      <c r="CM14" s="856"/>
      <c r="CN14" s="856"/>
      <c r="CO14" s="856"/>
      <c r="CP14" s="856"/>
      <c r="CQ14" s="856"/>
      <c r="CR14" s="856"/>
      <c r="CS14" s="856"/>
      <c r="CT14" s="856"/>
      <c r="CU14" s="856"/>
      <c r="CV14" s="856"/>
      <c r="CW14" s="856"/>
      <c r="CX14" s="856"/>
      <c r="CY14" s="856"/>
      <c r="CZ14" s="856"/>
      <c r="DA14" s="856"/>
      <c r="DB14" s="856"/>
      <c r="DC14" s="856"/>
      <c r="DD14" s="856"/>
      <c r="DE14" s="856"/>
      <c r="DF14" s="856"/>
      <c r="DG14" s="856"/>
      <c r="DH14" s="856"/>
      <c r="DI14" s="856"/>
      <c r="DJ14" s="856"/>
      <c r="DK14" s="856"/>
      <c r="DL14" s="856"/>
      <c r="DM14" s="856"/>
      <c r="DN14" s="856"/>
      <c r="DO14" s="856"/>
      <c r="DP14" s="856"/>
      <c r="DQ14" s="856"/>
      <c r="DR14" s="856"/>
      <c r="DS14" s="856"/>
      <c r="DT14" s="856"/>
      <c r="DU14" s="856"/>
      <c r="DV14" s="856"/>
      <c r="DW14" s="856"/>
      <c r="DX14" s="856"/>
      <c r="DY14" s="856"/>
      <c r="DZ14" s="857"/>
    </row>
    <row r="15" spans="1:130" ht="15" customHeight="1">
      <c r="A15" s="5"/>
      <c r="B15" s="213"/>
      <c r="C15" s="596" t="s">
        <v>1161</v>
      </c>
      <c r="D15" s="596"/>
      <c r="E15" s="596"/>
      <c r="F15" s="596"/>
      <c r="G15" s="596"/>
      <c r="H15" s="596"/>
      <c r="I15" s="596"/>
      <c r="J15" s="596"/>
      <c r="K15" s="596"/>
      <c r="L15" s="596"/>
      <c r="M15" s="596"/>
      <c r="N15" s="596"/>
      <c r="O15" s="596"/>
      <c r="P15" s="596"/>
      <c r="Q15" s="596"/>
      <c r="R15" s="596"/>
      <c r="S15" s="596"/>
      <c r="T15" s="596"/>
      <c r="U15" s="596"/>
      <c r="V15" s="596"/>
      <c r="W15" s="596"/>
      <c r="X15" s="596"/>
      <c r="Y15" s="596"/>
      <c r="Z15" s="596"/>
      <c r="AA15" s="596"/>
      <c r="AB15" s="596"/>
      <c r="AC15" s="596"/>
      <c r="AD15" s="596"/>
      <c r="AE15" s="596"/>
      <c r="AF15" s="596"/>
      <c r="AG15" s="596"/>
      <c r="AH15" s="596"/>
      <c r="AI15" s="596"/>
      <c r="AJ15" s="596"/>
      <c r="AK15" s="596"/>
      <c r="AL15" s="596"/>
      <c r="AM15" s="596"/>
      <c r="AN15" s="596"/>
      <c r="AO15" s="596"/>
      <c r="AP15" s="596"/>
      <c r="AQ15" s="596"/>
      <c r="AR15" s="596"/>
      <c r="AS15" s="596"/>
      <c r="AT15" s="596"/>
      <c r="AU15" s="596"/>
      <c r="AV15" s="596"/>
      <c r="AW15" s="596"/>
      <c r="AX15" s="596"/>
      <c r="AY15" s="596"/>
      <c r="AZ15" s="596"/>
      <c r="BA15" s="596"/>
      <c r="BB15" s="596"/>
      <c r="BC15" s="596"/>
      <c r="BD15" s="596"/>
      <c r="BE15" s="596"/>
      <c r="BF15" s="596"/>
      <c r="BG15" s="596"/>
      <c r="BH15" s="596"/>
      <c r="BI15" s="596"/>
      <c r="BJ15" s="596"/>
      <c r="BK15" s="596"/>
      <c r="BL15" s="596"/>
      <c r="BM15" s="596"/>
      <c r="BN15" s="596"/>
      <c r="BO15" s="596"/>
      <c r="BP15" s="596"/>
      <c r="BQ15" s="596"/>
      <c r="BR15" s="596"/>
      <c r="BS15" s="596"/>
      <c r="BT15" s="596"/>
      <c r="BU15" s="596"/>
      <c r="BV15" s="596"/>
      <c r="BW15" s="596"/>
      <c r="BX15" s="596"/>
      <c r="BY15" s="596"/>
      <c r="BZ15" s="596"/>
      <c r="CA15" s="596"/>
      <c r="CB15" s="596"/>
      <c r="CC15" s="596"/>
      <c r="CD15" s="596"/>
      <c r="CE15" s="596"/>
      <c r="CF15" s="596"/>
      <c r="CG15" s="596"/>
      <c r="CH15" s="596"/>
      <c r="CI15" s="596"/>
      <c r="CJ15" s="596"/>
      <c r="CK15" s="596"/>
      <c r="CL15" s="596"/>
      <c r="CM15" s="596"/>
      <c r="CN15" s="596"/>
      <c r="CO15" s="596"/>
      <c r="CP15" s="596"/>
      <c r="CQ15" s="596"/>
      <c r="CR15" s="596"/>
      <c r="CS15" s="596"/>
      <c r="CT15" s="596"/>
      <c r="CU15" s="596"/>
      <c r="CV15" s="596"/>
      <c r="CW15" s="596"/>
      <c r="CX15" s="596"/>
      <c r="CY15" s="596"/>
      <c r="CZ15" s="596"/>
      <c r="DA15" s="596"/>
      <c r="DB15" s="596"/>
      <c r="DC15" s="596"/>
      <c r="DD15" s="596"/>
      <c r="DE15" s="596"/>
      <c r="DF15" s="596"/>
      <c r="DG15" s="596"/>
      <c r="DH15" s="596"/>
      <c r="DI15" s="596"/>
      <c r="DJ15" s="596"/>
      <c r="DK15" s="596"/>
      <c r="DL15" s="596"/>
      <c r="DM15" s="596"/>
      <c r="DN15" s="596"/>
      <c r="DO15" s="596"/>
      <c r="DP15" s="596"/>
      <c r="DQ15" s="596"/>
      <c r="DR15" s="596"/>
      <c r="DS15" s="596"/>
      <c r="DT15" s="596"/>
      <c r="DU15" s="596"/>
      <c r="DV15" s="596"/>
      <c r="DW15" s="596"/>
      <c r="DX15" s="596"/>
      <c r="DY15" s="596"/>
      <c r="DZ15" s="597"/>
    </row>
    <row r="16" spans="1:130" ht="15" customHeight="1">
      <c r="A16" s="5"/>
      <c r="B16" s="213"/>
      <c r="C16" s="627" t="s">
        <v>1162</v>
      </c>
      <c r="D16" s="627"/>
      <c r="E16" s="627"/>
      <c r="F16" s="627"/>
      <c r="G16" s="627"/>
      <c r="H16" s="627"/>
      <c r="I16" s="627"/>
      <c r="J16" s="627"/>
      <c r="K16" s="627"/>
      <c r="L16" s="627"/>
      <c r="M16" s="627"/>
      <c r="N16" s="627"/>
      <c r="O16" s="627"/>
      <c r="P16" s="627"/>
      <c r="Q16" s="627"/>
      <c r="R16" s="627"/>
      <c r="S16" s="627"/>
      <c r="T16" s="627"/>
      <c r="U16" s="627"/>
      <c r="V16" s="627"/>
      <c r="W16" s="627"/>
      <c r="X16" s="627"/>
      <c r="Y16" s="627"/>
      <c r="Z16" s="627"/>
      <c r="AA16" s="627"/>
      <c r="AB16" s="627"/>
      <c r="AC16" s="627"/>
      <c r="AD16" s="627"/>
      <c r="AE16" s="627"/>
      <c r="AF16" s="627"/>
      <c r="AG16" s="627"/>
      <c r="AH16" s="627"/>
      <c r="AI16" s="627"/>
      <c r="AJ16" s="627"/>
      <c r="AK16" s="627"/>
      <c r="AL16" s="627"/>
      <c r="AM16" s="627"/>
      <c r="AN16" s="627"/>
      <c r="AO16" s="627"/>
      <c r="AP16" s="627"/>
      <c r="AQ16" s="627"/>
      <c r="AR16" s="627"/>
      <c r="AS16" s="627"/>
      <c r="AT16" s="627"/>
      <c r="AU16" s="627"/>
      <c r="AV16" s="627"/>
      <c r="AW16" s="627"/>
      <c r="AX16" s="627"/>
      <c r="AY16" s="627"/>
      <c r="AZ16" s="627"/>
      <c r="BA16" s="627"/>
      <c r="BB16" s="627"/>
      <c r="BC16" s="627"/>
      <c r="BD16" s="627"/>
      <c r="BE16" s="627"/>
      <c r="BF16" s="627"/>
      <c r="BG16" s="627"/>
      <c r="BH16" s="627"/>
      <c r="BI16" s="627"/>
      <c r="BJ16" s="627"/>
      <c r="BK16" s="627"/>
      <c r="BL16" s="627"/>
      <c r="BM16" s="627"/>
      <c r="BN16" s="627"/>
      <c r="BO16" s="627"/>
      <c r="BP16" s="627"/>
      <c r="BQ16" s="627"/>
      <c r="BR16" s="627"/>
      <c r="BS16" s="627"/>
      <c r="BT16" s="627"/>
      <c r="BU16" s="627"/>
      <c r="BV16" s="627"/>
      <c r="BW16" s="627"/>
      <c r="BX16" s="627"/>
      <c r="BY16" s="627"/>
      <c r="BZ16" s="627"/>
      <c r="CA16" s="627"/>
      <c r="CB16" s="627"/>
      <c r="CC16" s="627"/>
      <c r="CD16" s="627"/>
      <c r="CE16" s="627"/>
      <c r="CF16" s="627"/>
      <c r="CG16" s="627"/>
      <c r="CH16" s="627"/>
      <c r="CI16" s="627"/>
      <c r="CJ16" s="627"/>
      <c r="CK16" s="627"/>
      <c r="CL16" s="627"/>
      <c r="CM16" s="627"/>
      <c r="CN16" s="627"/>
      <c r="CO16" s="627"/>
      <c r="CP16" s="627"/>
      <c r="CQ16" s="627"/>
      <c r="CR16" s="627"/>
      <c r="CS16" s="627"/>
      <c r="CT16" s="627"/>
      <c r="CU16" s="627"/>
      <c r="CV16" s="627"/>
      <c r="CW16" s="627"/>
      <c r="CX16" s="627"/>
      <c r="CY16" s="627"/>
      <c r="CZ16" s="627"/>
      <c r="DA16" s="627"/>
      <c r="DB16" s="627"/>
      <c r="DC16" s="627"/>
      <c r="DD16" s="627"/>
      <c r="DE16" s="627"/>
      <c r="DF16" s="627"/>
      <c r="DG16" s="627"/>
      <c r="DH16" s="627"/>
      <c r="DI16" s="627"/>
      <c r="DJ16" s="627"/>
      <c r="DK16" s="627"/>
      <c r="DL16" s="627"/>
      <c r="DM16" s="627"/>
      <c r="DN16" s="627"/>
      <c r="DO16" s="627"/>
      <c r="DP16" s="627"/>
      <c r="DQ16" s="627"/>
      <c r="DR16" s="627"/>
      <c r="DS16" s="627"/>
      <c r="DT16" s="627"/>
      <c r="DU16" s="627"/>
      <c r="DV16" s="627"/>
      <c r="DW16" s="627"/>
      <c r="DX16" s="627"/>
      <c r="DY16" s="627"/>
      <c r="DZ16" s="650"/>
    </row>
    <row r="17" spans="1:138" ht="15" customHeight="1">
      <c r="A17" s="5"/>
      <c r="B17" s="213"/>
      <c r="C17" s="627" t="s">
        <v>1163</v>
      </c>
      <c r="D17" s="627"/>
      <c r="E17" s="627"/>
      <c r="F17" s="627"/>
      <c r="G17" s="627"/>
      <c r="H17" s="627"/>
      <c r="I17" s="627"/>
      <c r="J17" s="627"/>
      <c r="K17" s="627"/>
      <c r="L17" s="627"/>
      <c r="M17" s="627"/>
      <c r="N17" s="627"/>
      <c r="O17" s="627"/>
      <c r="P17" s="627"/>
      <c r="Q17" s="627"/>
      <c r="R17" s="627"/>
      <c r="S17" s="627"/>
      <c r="T17" s="627"/>
      <c r="U17" s="627"/>
      <c r="V17" s="627"/>
      <c r="W17" s="627"/>
      <c r="X17" s="627"/>
      <c r="Y17" s="627"/>
      <c r="Z17" s="627"/>
      <c r="AA17" s="627"/>
      <c r="AB17" s="627"/>
      <c r="AC17" s="627"/>
      <c r="AD17" s="627"/>
      <c r="AE17" s="627"/>
      <c r="AF17" s="627"/>
      <c r="AG17" s="627"/>
      <c r="AH17" s="627"/>
      <c r="AI17" s="627"/>
      <c r="AJ17" s="627"/>
      <c r="AK17" s="627"/>
      <c r="AL17" s="627"/>
      <c r="AM17" s="627"/>
      <c r="AN17" s="627"/>
      <c r="AO17" s="627"/>
      <c r="AP17" s="627"/>
      <c r="AQ17" s="627"/>
      <c r="AR17" s="627"/>
      <c r="AS17" s="627"/>
      <c r="AT17" s="627"/>
      <c r="AU17" s="627"/>
      <c r="AV17" s="627"/>
      <c r="AW17" s="627"/>
      <c r="AX17" s="627"/>
      <c r="AY17" s="627"/>
      <c r="AZ17" s="627"/>
      <c r="BA17" s="627"/>
      <c r="BB17" s="627"/>
      <c r="BC17" s="627"/>
      <c r="BD17" s="627"/>
      <c r="BE17" s="627"/>
      <c r="BF17" s="627"/>
      <c r="BG17" s="627"/>
      <c r="BH17" s="627"/>
      <c r="BI17" s="627"/>
      <c r="BJ17" s="627"/>
      <c r="BK17" s="627"/>
      <c r="BL17" s="627"/>
      <c r="BM17" s="627"/>
      <c r="BN17" s="627"/>
      <c r="BO17" s="627"/>
      <c r="BP17" s="627"/>
      <c r="BQ17" s="627"/>
      <c r="BR17" s="627"/>
      <c r="BS17" s="627"/>
      <c r="BT17" s="627"/>
      <c r="BU17" s="627"/>
      <c r="BV17" s="627"/>
      <c r="BW17" s="627"/>
      <c r="BX17" s="627"/>
      <c r="BY17" s="627"/>
      <c r="BZ17" s="627"/>
      <c r="CA17" s="627"/>
      <c r="CB17" s="627"/>
      <c r="CC17" s="627"/>
      <c r="CD17" s="627"/>
      <c r="CE17" s="627"/>
      <c r="CF17" s="627"/>
      <c r="CG17" s="627"/>
      <c r="CH17" s="627"/>
      <c r="CI17" s="627"/>
      <c r="CJ17" s="627"/>
      <c r="CK17" s="627"/>
      <c r="CL17" s="627"/>
      <c r="CM17" s="627"/>
      <c r="CN17" s="627"/>
      <c r="CO17" s="627"/>
      <c r="CP17" s="627"/>
      <c r="CQ17" s="627"/>
      <c r="CR17" s="627"/>
      <c r="CS17" s="627"/>
      <c r="CT17" s="627"/>
      <c r="CU17" s="627"/>
      <c r="CV17" s="627"/>
      <c r="CW17" s="627"/>
      <c r="CX17" s="627"/>
      <c r="CY17" s="627"/>
      <c r="CZ17" s="627"/>
      <c r="DA17" s="627"/>
      <c r="DB17" s="627"/>
      <c r="DC17" s="627"/>
      <c r="DD17" s="627"/>
      <c r="DE17" s="627"/>
      <c r="DF17" s="627"/>
      <c r="DG17" s="627"/>
      <c r="DH17" s="627"/>
      <c r="DI17" s="627"/>
      <c r="DJ17" s="627"/>
      <c r="DK17" s="627"/>
      <c r="DL17" s="627"/>
      <c r="DM17" s="627"/>
      <c r="DN17" s="627"/>
      <c r="DO17" s="627"/>
      <c r="DP17" s="627"/>
      <c r="DQ17" s="627"/>
      <c r="DR17" s="627"/>
      <c r="DS17" s="627"/>
      <c r="DT17" s="627"/>
      <c r="DU17" s="627"/>
      <c r="DV17" s="627"/>
      <c r="DW17" s="627"/>
      <c r="DX17" s="627"/>
      <c r="DY17" s="627"/>
      <c r="DZ17" s="650"/>
    </row>
    <row r="18" spans="1:138" ht="15" customHeight="1">
      <c r="A18" s="5"/>
      <c r="B18" s="213"/>
      <c r="C18" s="627" t="s">
        <v>1164</v>
      </c>
      <c r="D18" s="627"/>
      <c r="E18" s="627"/>
      <c r="F18" s="627"/>
      <c r="G18" s="627"/>
      <c r="H18" s="627"/>
      <c r="I18" s="627"/>
      <c r="J18" s="627"/>
      <c r="K18" s="627"/>
      <c r="L18" s="627"/>
      <c r="M18" s="627"/>
      <c r="N18" s="627"/>
      <c r="O18" s="627"/>
      <c r="P18" s="627"/>
      <c r="Q18" s="627"/>
      <c r="R18" s="627"/>
      <c r="S18" s="627"/>
      <c r="T18" s="627"/>
      <c r="U18" s="627"/>
      <c r="V18" s="627"/>
      <c r="W18" s="627"/>
      <c r="X18" s="627"/>
      <c r="Y18" s="627"/>
      <c r="Z18" s="627"/>
      <c r="AA18" s="627"/>
      <c r="AB18" s="627"/>
      <c r="AC18" s="627"/>
      <c r="AD18" s="627"/>
      <c r="AE18" s="627"/>
      <c r="AF18" s="627"/>
      <c r="AG18" s="627"/>
      <c r="AH18" s="627"/>
      <c r="AI18" s="627"/>
      <c r="AJ18" s="627"/>
      <c r="AK18" s="627"/>
      <c r="AL18" s="627"/>
      <c r="AM18" s="627"/>
      <c r="AN18" s="627"/>
      <c r="AO18" s="627"/>
      <c r="AP18" s="627"/>
      <c r="AQ18" s="627"/>
      <c r="AR18" s="627"/>
      <c r="AS18" s="627"/>
      <c r="AT18" s="627"/>
      <c r="AU18" s="627"/>
      <c r="AV18" s="627"/>
      <c r="AW18" s="627"/>
      <c r="AX18" s="627"/>
      <c r="AY18" s="627"/>
      <c r="AZ18" s="627"/>
      <c r="BA18" s="627"/>
      <c r="BB18" s="627"/>
      <c r="BC18" s="627"/>
      <c r="BD18" s="627"/>
      <c r="BE18" s="627"/>
      <c r="BF18" s="627"/>
      <c r="BG18" s="627"/>
      <c r="BH18" s="627"/>
      <c r="BI18" s="627"/>
      <c r="BJ18" s="627"/>
      <c r="BK18" s="627"/>
      <c r="BL18" s="627"/>
      <c r="BM18" s="627"/>
      <c r="BN18" s="627"/>
      <c r="BO18" s="627"/>
      <c r="BP18" s="627"/>
      <c r="BQ18" s="627"/>
      <c r="BR18" s="627"/>
      <c r="BS18" s="627"/>
      <c r="BT18" s="627"/>
      <c r="BU18" s="627"/>
      <c r="BV18" s="627"/>
      <c r="BW18" s="627"/>
      <c r="BX18" s="627"/>
      <c r="BY18" s="627"/>
      <c r="BZ18" s="627"/>
      <c r="CA18" s="627"/>
      <c r="CB18" s="627"/>
      <c r="CC18" s="627"/>
      <c r="CD18" s="627"/>
      <c r="CE18" s="627"/>
      <c r="CF18" s="627"/>
      <c r="CG18" s="627"/>
      <c r="CH18" s="627"/>
      <c r="CI18" s="627"/>
      <c r="CJ18" s="627"/>
      <c r="CK18" s="627"/>
      <c r="CL18" s="627"/>
      <c r="CM18" s="627"/>
      <c r="CN18" s="627"/>
      <c r="CO18" s="627"/>
      <c r="CP18" s="627"/>
      <c r="CQ18" s="627"/>
      <c r="CR18" s="627"/>
      <c r="CS18" s="627"/>
      <c r="CT18" s="627"/>
      <c r="CU18" s="627"/>
      <c r="CV18" s="627"/>
      <c r="CW18" s="627"/>
      <c r="CX18" s="627"/>
      <c r="CY18" s="627"/>
      <c r="CZ18" s="627"/>
      <c r="DA18" s="627"/>
      <c r="DB18" s="627"/>
      <c r="DC18" s="627"/>
      <c r="DD18" s="627"/>
      <c r="DE18" s="627"/>
      <c r="DF18" s="627"/>
      <c r="DG18" s="627"/>
      <c r="DH18" s="627"/>
      <c r="DI18" s="627"/>
      <c r="DJ18" s="627"/>
      <c r="DK18" s="627"/>
      <c r="DL18" s="627"/>
      <c r="DM18" s="627"/>
      <c r="DN18" s="627"/>
      <c r="DO18" s="627"/>
      <c r="DP18" s="627"/>
      <c r="DQ18" s="627"/>
      <c r="DR18" s="627"/>
      <c r="DS18" s="627"/>
      <c r="DT18" s="627"/>
      <c r="DU18" s="627"/>
      <c r="DV18" s="627"/>
      <c r="DW18" s="627"/>
      <c r="DX18" s="627"/>
      <c r="DY18" s="627"/>
      <c r="DZ18" s="650"/>
    </row>
    <row r="19" spans="1:138" ht="15" customHeight="1">
      <c r="A19" s="5"/>
      <c r="B19" s="213"/>
      <c r="C19" s="627" t="s">
        <v>1165</v>
      </c>
      <c r="D19" s="627"/>
      <c r="E19" s="627"/>
      <c r="F19" s="627"/>
      <c r="G19" s="627"/>
      <c r="H19" s="627"/>
      <c r="I19" s="627"/>
      <c r="J19" s="627"/>
      <c r="K19" s="627"/>
      <c r="L19" s="627"/>
      <c r="M19" s="627"/>
      <c r="N19" s="627"/>
      <c r="O19" s="627"/>
      <c r="P19" s="627"/>
      <c r="Q19" s="627"/>
      <c r="R19" s="627"/>
      <c r="S19" s="627"/>
      <c r="T19" s="627"/>
      <c r="U19" s="627"/>
      <c r="V19" s="627"/>
      <c r="W19" s="627"/>
      <c r="X19" s="627"/>
      <c r="Y19" s="627"/>
      <c r="Z19" s="627"/>
      <c r="AA19" s="627"/>
      <c r="AB19" s="627"/>
      <c r="AC19" s="627"/>
      <c r="AD19" s="627"/>
      <c r="AE19" s="627"/>
      <c r="AF19" s="627"/>
      <c r="AG19" s="627"/>
      <c r="AH19" s="627"/>
      <c r="AI19" s="627"/>
      <c r="AJ19" s="627"/>
      <c r="AK19" s="627"/>
      <c r="AL19" s="627"/>
      <c r="AM19" s="627"/>
      <c r="AN19" s="627"/>
      <c r="AO19" s="627"/>
      <c r="AP19" s="627"/>
      <c r="AQ19" s="627"/>
      <c r="AR19" s="627"/>
      <c r="AS19" s="627"/>
      <c r="AT19" s="627"/>
      <c r="AU19" s="627"/>
      <c r="AV19" s="627"/>
      <c r="AW19" s="627"/>
      <c r="AX19" s="627"/>
      <c r="AY19" s="627"/>
      <c r="AZ19" s="627"/>
      <c r="BA19" s="627"/>
      <c r="BB19" s="627"/>
      <c r="BC19" s="627"/>
      <c r="BD19" s="627"/>
      <c r="BE19" s="627"/>
      <c r="BF19" s="627"/>
      <c r="BG19" s="627"/>
      <c r="BH19" s="627"/>
      <c r="BI19" s="627"/>
      <c r="BJ19" s="627"/>
      <c r="BK19" s="627"/>
      <c r="BL19" s="627"/>
      <c r="BM19" s="627"/>
      <c r="BN19" s="627"/>
      <c r="BO19" s="627"/>
      <c r="BP19" s="627"/>
      <c r="BQ19" s="627"/>
      <c r="BR19" s="627"/>
      <c r="BS19" s="627"/>
      <c r="BT19" s="627"/>
      <c r="BU19" s="627"/>
      <c r="BV19" s="627"/>
      <c r="BW19" s="627"/>
      <c r="BX19" s="627"/>
      <c r="BY19" s="627"/>
      <c r="BZ19" s="627"/>
      <c r="CA19" s="627"/>
      <c r="CB19" s="627"/>
      <c r="CC19" s="627"/>
      <c r="CD19" s="627"/>
      <c r="CE19" s="627"/>
      <c r="CF19" s="627"/>
      <c r="CG19" s="627"/>
      <c r="CH19" s="627"/>
      <c r="CI19" s="627"/>
      <c r="CJ19" s="627"/>
      <c r="CK19" s="627"/>
      <c r="CL19" s="627"/>
      <c r="CM19" s="627"/>
      <c r="CN19" s="627"/>
      <c r="CO19" s="627"/>
      <c r="CP19" s="627"/>
      <c r="CQ19" s="627"/>
      <c r="CR19" s="627"/>
      <c r="CS19" s="627"/>
      <c r="CT19" s="627"/>
      <c r="CU19" s="627"/>
      <c r="CV19" s="627"/>
      <c r="CW19" s="627"/>
      <c r="CX19" s="627"/>
      <c r="CY19" s="627"/>
      <c r="CZ19" s="627"/>
      <c r="DA19" s="627"/>
      <c r="DB19" s="627"/>
      <c r="DC19" s="627"/>
      <c r="DD19" s="627"/>
      <c r="DE19" s="627"/>
      <c r="DF19" s="627"/>
      <c r="DG19" s="627"/>
      <c r="DH19" s="627"/>
      <c r="DI19" s="627"/>
      <c r="DJ19" s="627"/>
      <c r="DK19" s="627"/>
      <c r="DL19" s="627"/>
      <c r="DM19" s="627"/>
      <c r="DN19" s="627"/>
      <c r="DO19" s="627"/>
      <c r="DP19" s="627"/>
      <c r="DQ19" s="627"/>
      <c r="DR19" s="627"/>
      <c r="DS19" s="627"/>
      <c r="DT19" s="627"/>
      <c r="DU19" s="627"/>
      <c r="DV19" s="627"/>
      <c r="DW19" s="627"/>
      <c r="DX19" s="627"/>
      <c r="DY19" s="627"/>
      <c r="DZ19" s="650"/>
    </row>
    <row r="20" spans="1:138" ht="15" customHeight="1">
      <c r="A20" s="5"/>
      <c r="B20" s="214"/>
      <c r="C20" s="691" t="s">
        <v>1166</v>
      </c>
      <c r="D20" s="691"/>
      <c r="E20" s="691"/>
      <c r="F20" s="691"/>
      <c r="G20" s="691"/>
      <c r="H20" s="691"/>
      <c r="I20" s="691"/>
      <c r="J20" s="691"/>
      <c r="K20" s="691"/>
      <c r="L20" s="691"/>
      <c r="M20" s="691"/>
      <c r="N20" s="691"/>
      <c r="O20" s="691"/>
      <c r="P20" s="691"/>
      <c r="Q20" s="691"/>
      <c r="R20" s="691"/>
      <c r="S20" s="691"/>
      <c r="T20" s="691"/>
      <c r="U20" s="691"/>
      <c r="V20" s="691"/>
      <c r="W20" s="691"/>
      <c r="X20" s="691"/>
      <c r="Y20" s="691"/>
      <c r="Z20" s="691"/>
      <c r="AA20" s="691"/>
      <c r="AB20" s="691"/>
      <c r="AC20" s="691"/>
      <c r="AD20" s="691"/>
      <c r="AE20" s="691"/>
      <c r="AF20" s="691"/>
      <c r="AG20" s="691"/>
      <c r="AH20" s="691"/>
      <c r="AI20" s="691"/>
      <c r="AJ20" s="691"/>
      <c r="AK20" s="691"/>
      <c r="AL20" s="691"/>
      <c r="AM20" s="691"/>
      <c r="AN20" s="691"/>
      <c r="AO20" s="691"/>
      <c r="AP20" s="691"/>
      <c r="AQ20" s="691"/>
      <c r="AR20" s="691"/>
      <c r="AS20" s="691"/>
      <c r="AT20" s="691"/>
      <c r="AU20" s="691"/>
      <c r="AV20" s="691"/>
      <c r="AW20" s="691"/>
      <c r="AX20" s="691"/>
      <c r="AY20" s="691"/>
      <c r="AZ20" s="691"/>
      <c r="BA20" s="691"/>
      <c r="BB20" s="691"/>
      <c r="BC20" s="691"/>
      <c r="BD20" s="691"/>
      <c r="BE20" s="691"/>
      <c r="BF20" s="691"/>
      <c r="BG20" s="691"/>
      <c r="BH20" s="691"/>
      <c r="BI20" s="691"/>
      <c r="BJ20" s="691"/>
      <c r="BK20" s="691"/>
      <c r="BL20" s="691"/>
      <c r="BM20" s="691"/>
      <c r="BN20" s="691"/>
      <c r="BO20" s="691"/>
      <c r="BP20" s="691"/>
      <c r="BQ20" s="691"/>
      <c r="BR20" s="691"/>
      <c r="BS20" s="691"/>
      <c r="BT20" s="691"/>
      <c r="BU20" s="691"/>
      <c r="BV20" s="691"/>
      <c r="BW20" s="691"/>
      <c r="BX20" s="691"/>
      <c r="BY20" s="691"/>
      <c r="BZ20" s="691"/>
      <c r="CA20" s="691"/>
      <c r="CB20" s="691"/>
      <c r="CC20" s="691"/>
      <c r="CD20" s="691"/>
      <c r="CE20" s="691"/>
      <c r="CF20" s="691"/>
      <c r="CG20" s="691"/>
      <c r="CH20" s="691"/>
      <c r="CI20" s="691"/>
      <c r="CJ20" s="691"/>
      <c r="CK20" s="691"/>
      <c r="CL20" s="691"/>
      <c r="CM20" s="691"/>
      <c r="CN20" s="691"/>
      <c r="CO20" s="691"/>
      <c r="CP20" s="691"/>
      <c r="CQ20" s="691"/>
      <c r="CR20" s="691"/>
      <c r="CS20" s="691"/>
      <c r="CT20" s="691"/>
      <c r="CU20" s="691"/>
      <c r="CV20" s="691"/>
      <c r="CW20" s="691"/>
      <c r="CX20" s="691"/>
      <c r="CY20" s="691"/>
      <c r="CZ20" s="691"/>
      <c r="DA20" s="691"/>
      <c r="DB20" s="691"/>
      <c r="DC20" s="691"/>
      <c r="DD20" s="691"/>
      <c r="DE20" s="691"/>
      <c r="DF20" s="691"/>
      <c r="DG20" s="691"/>
      <c r="DH20" s="691"/>
      <c r="DI20" s="691"/>
      <c r="DJ20" s="691"/>
      <c r="DK20" s="691"/>
      <c r="DL20" s="691"/>
      <c r="DM20" s="691"/>
      <c r="DN20" s="691"/>
      <c r="DO20" s="691"/>
      <c r="DP20" s="691"/>
      <c r="DQ20" s="691"/>
      <c r="DR20" s="691"/>
      <c r="DS20" s="691"/>
      <c r="DT20" s="691"/>
      <c r="DU20" s="691"/>
      <c r="DV20" s="691"/>
      <c r="DW20" s="691"/>
      <c r="DX20" s="691"/>
      <c r="DY20" s="691"/>
      <c r="DZ20" s="910"/>
    </row>
    <row r="21" spans="1:138" ht="15" customHeight="1">
      <c r="A21" s="61"/>
    </row>
    <row r="22" spans="1:138" ht="15" customHeight="1">
      <c r="C22" s="646" t="s">
        <v>897</v>
      </c>
      <c r="D22" s="646"/>
      <c r="E22" s="646"/>
      <c r="F22" s="646"/>
      <c r="G22" s="646"/>
      <c r="H22" s="765" t="s">
        <v>898</v>
      </c>
      <c r="I22" s="766"/>
      <c r="J22" s="646" t="s">
        <v>133</v>
      </c>
      <c r="K22" s="646"/>
      <c r="L22" s="646"/>
      <c r="M22" s="646"/>
      <c r="N22" s="646"/>
      <c r="O22" s="646"/>
      <c r="P22" s="646"/>
      <c r="Q22" s="646"/>
      <c r="R22" s="646"/>
      <c r="S22" s="646"/>
      <c r="T22" s="646"/>
      <c r="U22" s="646"/>
      <c r="V22" s="646"/>
      <c r="W22" s="646"/>
      <c r="X22" s="646"/>
      <c r="Y22" s="646"/>
      <c r="Z22" s="646"/>
      <c r="AA22" s="646"/>
      <c r="AB22" s="646"/>
      <c r="AC22" s="646"/>
      <c r="AD22" s="646"/>
      <c r="AE22" s="646"/>
      <c r="AF22" s="646"/>
      <c r="AG22" s="646"/>
      <c r="AH22" s="646"/>
      <c r="AI22" s="646"/>
      <c r="AJ22" s="646"/>
      <c r="AK22" s="646"/>
      <c r="AL22" s="646"/>
      <c r="AM22" s="646"/>
      <c r="AN22" s="646"/>
      <c r="AO22" s="646"/>
      <c r="AP22" s="646"/>
      <c r="AQ22" s="646"/>
      <c r="AR22" s="646"/>
      <c r="AS22" s="646"/>
      <c r="AT22" s="646"/>
      <c r="AU22" s="646"/>
      <c r="AV22" s="646"/>
      <c r="AW22" s="646"/>
      <c r="AX22" s="646"/>
      <c r="AY22" s="646"/>
      <c r="AZ22" s="646"/>
      <c r="BA22" s="646"/>
      <c r="BB22" s="646"/>
      <c r="BC22" s="646"/>
      <c r="BD22" s="646"/>
      <c r="BE22" s="646"/>
      <c r="BF22" s="646"/>
      <c r="BG22" s="646"/>
      <c r="BH22" s="646"/>
      <c r="BI22" s="646"/>
      <c r="BJ22" s="646"/>
      <c r="BK22" s="646"/>
      <c r="BL22" s="646"/>
      <c r="BM22" s="646"/>
      <c r="BN22" s="646"/>
      <c r="BO22" s="646"/>
      <c r="BP22" s="646"/>
      <c r="BQ22" s="646"/>
      <c r="BR22" s="646"/>
      <c r="BS22" s="646"/>
      <c r="BT22" s="646"/>
      <c r="BU22" s="646"/>
      <c r="BV22" s="646"/>
      <c r="BW22" s="646"/>
      <c r="BX22" s="646"/>
      <c r="BY22" s="646"/>
      <c r="BZ22" s="646"/>
      <c r="CA22" s="646"/>
      <c r="CB22" s="646"/>
      <c r="CC22" s="646"/>
      <c r="CD22" s="646"/>
      <c r="CE22" s="646"/>
      <c r="CF22" s="646"/>
      <c r="CG22" s="646"/>
      <c r="CH22" s="646"/>
      <c r="CI22" s="646"/>
      <c r="CJ22" s="646"/>
      <c r="CK22" s="646"/>
      <c r="CL22" s="646"/>
      <c r="CM22" s="646"/>
      <c r="CN22" s="646"/>
      <c r="CO22" s="646"/>
      <c r="CP22" s="646"/>
      <c r="CQ22" s="646"/>
      <c r="CR22" s="646"/>
      <c r="CS22" s="646"/>
      <c r="CT22" s="646"/>
      <c r="CU22" s="646"/>
      <c r="CV22" s="646"/>
      <c r="CW22" s="646"/>
      <c r="CX22" s="646"/>
      <c r="CY22" s="646"/>
      <c r="CZ22" s="646"/>
      <c r="DA22" s="646"/>
      <c r="DB22" s="646"/>
      <c r="DC22" s="646"/>
      <c r="DD22" s="646"/>
      <c r="DE22" s="646"/>
      <c r="DF22" s="646"/>
      <c r="DG22" s="646"/>
      <c r="DH22" s="646"/>
      <c r="DI22" s="646"/>
      <c r="DJ22" s="646"/>
      <c r="DK22" s="646"/>
      <c r="DL22" s="646"/>
      <c r="DM22" s="646"/>
      <c r="DN22" s="646"/>
      <c r="DO22" s="646"/>
      <c r="DP22" s="646"/>
      <c r="DQ22" s="646"/>
      <c r="DR22" s="646"/>
      <c r="DS22" s="646"/>
      <c r="DT22" s="646"/>
      <c r="DU22" s="646"/>
      <c r="DV22" s="646"/>
      <c r="DW22" s="646"/>
      <c r="DX22" s="646"/>
      <c r="DY22" s="646"/>
      <c r="DZ22" s="927" t="s">
        <v>899</v>
      </c>
    </row>
    <row r="23" spans="1:138" ht="240" customHeight="1">
      <c r="C23" s="646"/>
      <c r="D23" s="646"/>
      <c r="E23" s="646"/>
      <c r="F23" s="646"/>
      <c r="G23" s="646"/>
      <c r="H23" s="767"/>
      <c r="I23" s="768"/>
      <c r="J23" s="536" t="str" cm="1">
        <f t="array" ref="J23:DY23">IF(TRANSPOSE(CNGE_2024_M1_Secc1_Sub1!D42:D161)="","",TRANSPOSE(CNGE_2024_M1_Secc1_Sub1!D42:D161))</f>
        <v>OFICINA DEL C GOBERNADOR</v>
      </c>
      <c r="K23" s="536" t="str">
        <v>SECRETARIA DE DESARROLLO AGROPECUARIO RURAL Y PESCA</v>
      </c>
      <c r="L23" s="536" t="str">
        <v>SECRETARIA DE SALUD</v>
      </c>
      <c r="M23" s="536" t="str">
        <v>SECRETARIA DE EDUCACION</v>
      </c>
      <c r="N23" s="536" t="str">
        <v>SECRETARIA DE DESARROLLO SOCIAL</v>
      </c>
      <c r="O23" s="536" t="str">
        <v>SECRETARIA DE DESARROLLO ECONOMICO Y PORTUARIO</v>
      </c>
      <c r="P23" s="536" t="str">
        <v>SECRETARIA DE GOBIERNO</v>
      </c>
      <c r="Q23" s="536" t="str">
        <v>SECRETARIA DE FINANZAS Y PLANEACION</v>
      </c>
      <c r="R23" s="536" t="str">
        <v>COORDINACION GENERAL DE COMUNICACION SOCIAL</v>
      </c>
      <c r="S23" s="536" t="str">
        <v>CONTRALORIA GENERAL</v>
      </c>
      <c r="T23" s="536" t="str">
        <v>SECRETARIA DE INFRAESTRUCTURA Y OBRAS PUBLICAS</v>
      </c>
      <c r="U23" s="536" t="str">
        <v>OFICINA DEL PROGRAMA DE GOBIERNO</v>
      </c>
      <c r="V23" s="536" t="str">
        <v>SECRETARIA DE SEGURIDAD PUBLICA</v>
      </c>
      <c r="W23" s="536" t="str">
        <v>SECRETARIA DE TRABAJO PREVISION SOCIAL Y PRODUCTIVIDAD</v>
      </c>
      <c r="X23" s="536" t="str">
        <v>SECRETARIA DE TURISMO Y CULTURA</v>
      </c>
      <c r="Y23" s="536" t="str">
        <v>SECRETARIA DE PROTECCION CIVIL</v>
      </c>
      <c r="Z23" s="536" t="str">
        <v>SECRETARIA DE MEDIO AMBIENTE</v>
      </c>
      <c r="AA23" s="536" t="str">
        <v>SERVICIOS DE SALUD DE VERACRUZ</v>
      </c>
      <c r="AB23" s="536" t="str">
        <v>SISTEMA PARA EL DESARROLLO INTEGRAL DE LA FAMILIA</v>
      </c>
      <c r="AC23" s="536" t="str">
        <v>COMISION DE ARBITRAJE MEDICO</v>
      </c>
      <c r="AD23" s="536" t="str">
        <v>ACADEMIA VERACRUZANA DE LAS LENGUAS INDIGENAS</v>
      </c>
      <c r="AE23" s="536" t="str">
        <v>INSTITUTO VERACRUZANO DEL DEPORTE</v>
      </c>
      <c r="AF23" s="536" t="str">
        <v>INSTITUTO DE ESPACIOS EDUCATIVOS DEL ESTADO DE VERACRUZ</v>
      </c>
      <c r="AG23" s="536" t="str">
        <v>COLEGIO DE BACHILLERES DEL ESTADO DE VERACRUZ</v>
      </c>
      <c r="AH23" s="536" t="str">
        <v>INSTITUTO TECNOLOGICO SUPERIOR DE MISANTLA</v>
      </c>
      <c r="AI23" s="536" t="str">
        <v>INSTITUTO TECNOLOGICO SUPERIOR DE SAN ANDRES TUXTLA</v>
      </c>
      <c r="AJ23" s="536" t="str">
        <v>INSTITUTO TECNOLOGICO SUPERIOR DE TANTOYUCA</v>
      </c>
      <c r="AK23" s="536" t="str">
        <v>INSTITUTO TECNOLOGICO SUPERIOR DE COSAMALOAPAN</v>
      </c>
      <c r="AL23" s="536" t="str">
        <v>INSTITUTO TECNOLOGICO SUPERIOR DE PANUCO</v>
      </c>
      <c r="AM23" s="536" t="str">
        <v>INSTITUTO TECNOLOGICO SUPERIOR DE POZA RICA</v>
      </c>
      <c r="AN23" s="536" t="str">
        <v>INSTITUTO TECNOLOGICO SUPERIOR DE XALAPA</v>
      </c>
      <c r="AO23" s="536" t="str">
        <v>INSTITUTO TECNOLOGICO SUPERIOR DE COATZACOALCOS</v>
      </c>
      <c r="AP23" s="536" t="str">
        <v>INSTITUTO TECNOLOGICO SUPERIOR DE TIERRA BLANCA</v>
      </c>
      <c r="AQ23" s="536" t="str">
        <v>INSTITUTO TECNOLOGICO SUPERIOR DE ALAMO</v>
      </c>
      <c r="AR23" s="536" t="str">
        <v>INSTITUTO TECNOLOGICO SUPERIOR DE ACAYUCAN</v>
      </c>
      <c r="AS23" s="536" t="str">
        <v>INSTITUTO TECNOLOGICO SUPERIOR DE LAS CHOAPAS</v>
      </c>
      <c r="AT23" s="536" t="str">
        <v>INSTITUTO TECNOLOGICO SUPERIOR DE HUATUSCO</v>
      </c>
      <c r="AU23" s="536" t="str">
        <v>INSTITUTO TECNOLOGICO SUPERIOR DE ALVARADO</v>
      </c>
      <c r="AV23" s="536" t="str">
        <v>INSTITUTO TECNOLOGICO SUPERIOR DE PEROTE</v>
      </c>
      <c r="AW23" s="536" t="str">
        <v>INSTITUTO TECNOLOGICO SUPERIOR DE ZONGOLICA</v>
      </c>
      <c r="AX23" s="536" t="str">
        <v>INSTITUTO TECNOLOGICO SUPERIOR DE NARANJOS</v>
      </c>
      <c r="AY23" s="536" t="str">
        <v>INSTITUTO TECNOLOGICO SUPERIOR DE CHICONTEPEC</v>
      </c>
      <c r="AZ23" s="536" t="str">
        <v>INSTITUTO TECNOLOGICO SUPERIOR DE MARTINEZ DE LA TORRE</v>
      </c>
      <c r="BA23" s="536" t="str">
        <v>INSTITUTO TECNOLOGICO SUPERIOR DE JESUS CARRANZA</v>
      </c>
      <c r="BB23" s="536" t="str">
        <v>INSTITUTO TECNOLOGICO SUPERIOR DE RODRIGUEZ CLARA</v>
      </c>
      <c r="BC23" s="536" t="str">
        <v>INSTITUTO VERACRUZANO DE EDUCACION PARA LOS ADULTOS</v>
      </c>
      <c r="BD23" s="536" t="str">
        <v>COLEGIO NACIONAL DE EDUCACION PROFESIONAL TECNICA</v>
      </c>
      <c r="BE23" s="536" t="str">
        <v>UNIVERSIDAD TECNOLOGICA DEL SURESTE</v>
      </c>
      <c r="BF23" s="536" t="str">
        <v>UNIVERSIDAD TECNOLOGICA DEL CENTRO</v>
      </c>
      <c r="BG23" s="536" t="str">
        <v>UNIVERSIDAD TECNOLOGICA DE GUTIERREZ ZAMORA</v>
      </c>
      <c r="BH23" s="536" t="str">
        <v>CONSEJO VERACRUZANO DE INVESTIGACION CIENTIFICA Y DESARROLLO TECNOLOGICO</v>
      </c>
      <c r="BI23" s="536" t="str">
        <v>COLEGIO DE ESTUDIOS CIENTIFICOS Y TECNOLOGICOS</v>
      </c>
      <c r="BJ23" s="536" t="str">
        <v>COLEGIO DE VERACRUZ</v>
      </c>
      <c r="BK23" s="536" t="str">
        <v>UNIVERSIDAD POLITECNICA DE HUATUSCO</v>
      </c>
      <c r="BL23" s="536" t="str">
        <v>UNIVERSIDAD POPULAR AUTONOMA DE VERACRUZ</v>
      </c>
      <c r="BM23" s="536" t="str">
        <v>INSTITUTO VERACRUZANO DE LA VIVIENDA</v>
      </c>
      <c r="BN23" s="536" t="str">
        <v>AGENCIA ESTATAL DE ENERGIA DEL ESTADO DE VERACRUZ</v>
      </c>
      <c r="BO23" s="536" t="str">
        <v>INSTITUTO VERACRUZANO DE LAS MUJERES</v>
      </c>
      <c r="BP23" s="536" t="str">
        <v>INSTITUTO VERACRUZANO DE DESARROLLO MUNICIPAL</v>
      </c>
      <c r="BQ23" s="536" t="str">
        <v>COMISION EJECUTIVA PARA LA ATENCION INTEGRAL A VICTIMAS DEL DELITO</v>
      </c>
      <c r="BR23" s="536" t="str">
        <v>CENTRO DE JUSTICIA PARA MUJERES DEL ESTADO DE VERACRUZ</v>
      </c>
      <c r="BS23" s="536" t="str">
        <v>INSTITUTO DE PENSIONES DEL ESTADO</v>
      </c>
      <c r="BT23" s="536" t="str">
        <v>COMISION DEL AGUA DEL ESTADO DE VERACRUZ</v>
      </c>
      <c r="BU23" s="536" t="str">
        <v>RADIOTELEVISION DE VERACRUZ</v>
      </c>
      <c r="BV23" s="536" t="str">
        <v>SECRETARIA EJECUTIVA DEL SISTEMA ESTATAL ANTICORRUPCION</v>
      </c>
      <c r="BW23" s="536" t="str">
        <v>INSTITUTO DE LA POLICIA AUXILIAR Y PROTECCION PATRIMONIAL</v>
      </c>
      <c r="BX23" s="536" t="str">
        <v>ACADEMIA REGIONAL DE SEGURIDAD PUBLICA DEL SURESTE</v>
      </c>
      <c r="BY23" s="536" t="str">
        <v>INSTITUTO DE CAPACITACION PARA EL TRABAJO</v>
      </c>
      <c r="BZ23" s="536" t="str">
        <v>CENTRO DE CONCILIACION LABORAL DEL ESTADO DE VERACRUZ DE IGNACIO DE LA LLAVE</v>
      </c>
      <c r="CA23" s="536" t="str">
        <v>INSTITUTO VERACRUZANO DE LA CULTURA</v>
      </c>
      <c r="CB23" s="536" t="str">
        <v>PROCURADURIA ESTATAL DE PROTECCION AL MEDIO AMBIENTE</v>
      </c>
      <c r="CC23" s="536" t="str">
        <v>FIDEICOMISO FONDO DEL FUTURO</v>
      </c>
      <c r="CD23" s="172" t="str">
        <v/>
      </c>
      <c r="CE23" s="172" t="str">
        <v/>
      </c>
      <c r="CF23" s="172" t="str">
        <v/>
      </c>
      <c r="CG23" s="172" t="str">
        <v/>
      </c>
      <c r="CH23" s="172" t="str">
        <v/>
      </c>
      <c r="CI23" s="172" t="str">
        <v/>
      </c>
      <c r="CJ23" s="172" t="str">
        <v/>
      </c>
      <c r="CK23" s="172" t="str">
        <v/>
      </c>
      <c r="CL23" s="172" t="str">
        <v/>
      </c>
      <c r="CM23" s="172" t="str">
        <v/>
      </c>
      <c r="CN23" s="172" t="str">
        <v/>
      </c>
      <c r="CO23" s="172" t="str">
        <v/>
      </c>
      <c r="CP23" s="172" t="str">
        <v/>
      </c>
      <c r="CQ23" s="172" t="str">
        <v/>
      </c>
      <c r="CR23" s="172" t="str">
        <v/>
      </c>
      <c r="CS23" s="172" t="str">
        <v/>
      </c>
      <c r="CT23" s="172" t="str">
        <v/>
      </c>
      <c r="CU23" s="172" t="str">
        <v/>
      </c>
      <c r="CV23" s="172" t="str">
        <v/>
      </c>
      <c r="CW23" s="172" t="str">
        <v/>
      </c>
      <c r="CX23" s="172" t="str">
        <v/>
      </c>
      <c r="CY23" s="172" t="str">
        <v/>
      </c>
      <c r="CZ23" s="172" t="str">
        <v/>
      </c>
      <c r="DA23" s="172" t="str">
        <v/>
      </c>
      <c r="DB23" s="172" t="str">
        <v/>
      </c>
      <c r="DC23" s="172" t="str">
        <v/>
      </c>
      <c r="DD23" s="172" t="str">
        <v/>
      </c>
      <c r="DE23" s="172" t="str">
        <v/>
      </c>
      <c r="DF23" s="172" t="str">
        <v/>
      </c>
      <c r="DG23" s="172" t="str">
        <v/>
      </c>
      <c r="DH23" s="172" t="str">
        <v/>
      </c>
      <c r="DI23" s="172" t="str">
        <v/>
      </c>
      <c r="DJ23" s="172" t="str">
        <v/>
      </c>
      <c r="DK23" s="172" t="str">
        <v/>
      </c>
      <c r="DL23" s="172" t="str">
        <v/>
      </c>
      <c r="DM23" s="172" t="str">
        <v/>
      </c>
      <c r="DN23" s="172" t="str">
        <v/>
      </c>
      <c r="DO23" s="172" t="str">
        <v/>
      </c>
      <c r="DP23" s="172" t="str">
        <v/>
      </c>
      <c r="DQ23" s="172" t="str">
        <v/>
      </c>
      <c r="DR23" s="172" t="str">
        <v/>
      </c>
      <c r="DS23" s="172" t="str">
        <v/>
      </c>
      <c r="DT23" s="172" t="str">
        <v/>
      </c>
      <c r="DU23" s="172" t="str">
        <v/>
      </c>
      <c r="DV23" s="172" t="str">
        <v/>
      </c>
      <c r="DW23" s="172" t="str">
        <v/>
      </c>
      <c r="DX23" s="172" t="str">
        <v/>
      </c>
      <c r="DY23" s="172" t="str">
        <v/>
      </c>
      <c r="DZ23" s="927"/>
      <c r="EB23" s="1"/>
      <c r="EC23" s="432" t="s">
        <v>6457</v>
      </c>
      <c r="ED23" s="472" t="s">
        <v>6205</v>
      </c>
      <c r="EE23" s="502" t="s">
        <v>6204</v>
      </c>
      <c r="EF23" s="707" t="s">
        <v>6208</v>
      </c>
      <c r="EG23" s="707"/>
      <c r="EH23" s="707"/>
    </row>
    <row r="24" spans="1:138" ht="15" customHeight="1">
      <c r="C24" s="646"/>
      <c r="D24" s="646"/>
      <c r="E24" s="646"/>
      <c r="F24" s="646"/>
      <c r="G24" s="646"/>
      <c r="H24" s="769"/>
      <c r="I24" s="770"/>
      <c r="J24" s="51" t="s">
        <v>87</v>
      </c>
      <c r="K24" s="51" t="s">
        <v>88</v>
      </c>
      <c r="L24" s="51" t="s">
        <v>89</v>
      </c>
      <c r="M24" s="51" t="s">
        <v>90</v>
      </c>
      <c r="N24" s="51" t="s">
        <v>91</v>
      </c>
      <c r="O24" s="51" t="s">
        <v>92</v>
      </c>
      <c r="P24" s="51" t="s">
        <v>93</v>
      </c>
      <c r="Q24" s="51" t="s">
        <v>94</v>
      </c>
      <c r="R24" s="51" t="s">
        <v>95</v>
      </c>
      <c r="S24" s="51" t="s">
        <v>97</v>
      </c>
      <c r="T24" s="51" t="s">
        <v>98</v>
      </c>
      <c r="U24" s="51" t="s">
        <v>99</v>
      </c>
      <c r="V24" s="51" t="s">
        <v>100</v>
      </c>
      <c r="W24" s="51" t="s">
        <v>101</v>
      </c>
      <c r="X24" s="51" t="s">
        <v>102</v>
      </c>
      <c r="Y24" s="51" t="s">
        <v>103</v>
      </c>
      <c r="Z24" s="51" t="s">
        <v>104</v>
      </c>
      <c r="AA24" s="51" t="s">
        <v>105</v>
      </c>
      <c r="AB24" s="51" t="s">
        <v>106</v>
      </c>
      <c r="AC24" s="51" t="s">
        <v>107</v>
      </c>
      <c r="AD24" s="51" t="s">
        <v>108</v>
      </c>
      <c r="AE24" s="51" t="s">
        <v>109</v>
      </c>
      <c r="AF24" s="51" t="s">
        <v>110</v>
      </c>
      <c r="AG24" s="51" t="s">
        <v>111</v>
      </c>
      <c r="AH24" s="51" t="s">
        <v>112</v>
      </c>
      <c r="AI24" s="51" t="s">
        <v>113</v>
      </c>
      <c r="AJ24" s="51" t="s">
        <v>114</v>
      </c>
      <c r="AK24" s="51" t="s">
        <v>115</v>
      </c>
      <c r="AL24" s="51" t="s">
        <v>116</v>
      </c>
      <c r="AM24" s="51" t="s">
        <v>117</v>
      </c>
      <c r="AN24" s="51" t="s">
        <v>118</v>
      </c>
      <c r="AO24" s="51" t="s">
        <v>119</v>
      </c>
      <c r="AP24" s="51" t="s">
        <v>120</v>
      </c>
      <c r="AQ24" s="51" t="s">
        <v>121</v>
      </c>
      <c r="AR24" s="51" t="s">
        <v>122</v>
      </c>
      <c r="AS24" s="51" t="s">
        <v>140</v>
      </c>
      <c r="AT24" s="51" t="s">
        <v>141</v>
      </c>
      <c r="AU24" s="51" t="s">
        <v>142</v>
      </c>
      <c r="AV24" s="51" t="s">
        <v>143</v>
      </c>
      <c r="AW24" s="51" t="s">
        <v>144</v>
      </c>
      <c r="AX24" s="51" t="s">
        <v>145</v>
      </c>
      <c r="AY24" s="51" t="s">
        <v>146</v>
      </c>
      <c r="AZ24" s="51" t="s">
        <v>147</v>
      </c>
      <c r="BA24" s="51" t="s">
        <v>148</v>
      </c>
      <c r="BB24" s="51" t="s">
        <v>149</v>
      </c>
      <c r="BC24" s="51" t="s">
        <v>150</v>
      </c>
      <c r="BD24" s="51" t="s">
        <v>151</v>
      </c>
      <c r="BE24" s="51" t="s">
        <v>152</v>
      </c>
      <c r="BF24" s="51" t="s">
        <v>153</v>
      </c>
      <c r="BG24" s="51" t="s">
        <v>154</v>
      </c>
      <c r="BH24" s="51" t="s">
        <v>155</v>
      </c>
      <c r="BI24" s="51" t="s">
        <v>156</v>
      </c>
      <c r="BJ24" s="51" t="s">
        <v>157</v>
      </c>
      <c r="BK24" s="51" t="s">
        <v>158</v>
      </c>
      <c r="BL24" s="51" t="s">
        <v>159</v>
      </c>
      <c r="BM24" s="51" t="s">
        <v>160</v>
      </c>
      <c r="BN24" s="51" t="s">
        <v>161</v>
      </c>
      <c r="BO24" s="51" t="s">
        <v>162</v>
      </c>
      <c r="BP24" s="51" t="s">
        <v>163</v>
      </c>
      <c r="BQ24" s="51" t="s">
        <v>164</v>
      </c>
      <c r="BR24" s="51" t="s">
        <v>165</v>
      </c>
      <c r="BS24" s="51" t="s">
        <v>166</v>
      </c>
      <c r="BT24" s="51" t="s">
        <v>167</v>
      </c>
      <c r="BU24" s="51" t="s">
        <v>168</v>
      </c>
      <c r="BV24" s="51" t="s">
        <v>169</v>
      </c>
      <c r="BW24" s="51" t="s">
        <v>170</v>
      </c>
      <c r="BX24" s="51" t="s">
        <v>171</v>
      </c>
      <c r="BY24" s="51" t="s">
        <v>172</v>
      </c>
      <c r="BZ24" s="51" t="s">
        <v>173</v>
      </c>
      <c r="CA24" s="51" t="s">
        <v>174</v>
      </c>
      <c r="CB24" s="51" t="s">
        <v>175</v>
      </c>
      <c r="CC24" s="51" t="s">
        <v>176</v>
      </c>
      <c r="CD24" s="51" t="s">
        <v>177</v>
      </c>
      <c r="CE24" s="51" t="s">
        <v>178</v>
      </c>
      <c r="CF24" s="51" t="s">
        <v>179</v>
      </c>
      <c r="CG24" s="51" t="s">
        <v>180</v>
      </c>
      <c r="CH24" s="51" t="s">
        <v>181</v>
      </c>
      <c r="CI24" s="51" t="s">
        <v>182</v>
      </c>
      <c r="CJ24" s="51" t="s">
        <v>183</v>
      </c>
      <c r="CK24" s="51" t="s">
        <v>184</v>
      </c>
      <c r="CL24" s="51" t="s">
        <v>185</v>
      </c>
      <c r="CM24" s="51" t="s">
        <v>186</v>
      </c>
      <c r="CN24" s="51" t="s">
        <v>187</v>
      </c>
      <c r="CO24" s="51" t="s">
        <v>188</v>
      </c>
      <c r="CP24" s="51" t="s">
        <v>189</v>
      </c>
      <c r="CQ24" s="51" t="s">
        <v>190</v>
      </c>
      <c r="CR24" s="51" t="s">
        <v>191</v>
      </c>
      <c r="CS24" s="51" t="s">
        <v>192</v>
      </c>
      <c r="CT24" s="51" t="s">
        <v>193</v>
      </c>
      <c r="CU24" s="51" t="s">
        <v>194</v>
      </c>
      <c r="CV24" s="51" t="s">
        <v>195</v>
      </c>
      <c r="CW24" s="51" t="s">
        <v>196</v>
      </c>
      <c r="CX24" s="51" t="s">
        <v>197</v>
      </c>
      <c r="CY24" s="51" t="s">
        <v>198</v>
      </c>
      <c r="CZ24" s="51" t="s">
        <v>199</v>
      </c>
      <c r="DA24" s="51" t="s">
        <v>200</v>
      </c>
      <c r="DB24" s="51" t="s">
        <v>201</v>
      </c>
      <c r="DC24" s="51" t="s">
        <v>202</v>
      </c>
      <c r="DD24" s="51" t="s">
        <v>203</v>
      </c>
      <c r="DE24" s="143" t="s">
        <v>204</v>
      </c>
      <c r="DF24" s="137" t="s">
        <v>205</v>
      </c>
      <c r="DG24" s="137" t="s">
        <v>206</v>
      </c>
      <c r="DH24" s="107" t="s">
        <v>207</v>
      </c>
      <c r="DI24" s="107" t="s">
        <v>208</v>
      </c>
      <c r="DJ24" s="107" t="s">
        <v>209</v>
      </c>
      <c r="DK24" s="107" t="s">
        <v>210</v>
      </c>
      <c r="DL24" s="107" t="s">
        <v>211</v>
      </c>
      <c r="DM24" s="107" t="s">
        <v>212</v>
      </c>
      <c r="DN24" s="107" t="s">
        <v>213</v>
      </c>
      <c r="DO24" s="107" t="s">
        <v>214</v>
      </c>
      <c r="DP24" s="107" t="s">
        <v>215</v>
      </c>
      <c r="DQ24" s="107" t="s">
        <v>216</v>
      </c>
      <c r="DR24" s="107" t="s">
        <v>217</v>
      </c>
      <c r="DS24" s="107" t="s">
        <v>218</v>
      </c>
      <c r="DT24" s="107" t="s">
        <v>219</v>
      </c>
      <c r="DU24" s="107" t="s">
        <v>220</v>
      </c>
      <c r="DV24" s="107" t="s">
        <v>221</v>
      </c>
      <c r="DW24" s="107" t="s">
        <v>222</v>
      </c>
      <c r="DX24" s="107" t="s">
        <v>223</v>
      </c>
      <c r="DY24" s="107" t="s">
        <v>224</v>
      </c>
      <c r="DZ24" s="927"/>
      <c r="EB24" s="500" t="s">
        <v>6195</v>
      </c>
      <c r="EC24" s="508" t="s">
        <v>6475</v>
      </c>
      <c r="ED24" s="503" t="s">
        <v>6509</v>
      </c>
      <c r="EE24" s="504" t="s">
        <v>6510</v>
      </c>
      <c r="EF24" s="287" t="s">
        <v>6209</v>
      </c>
      <c r="EG24" s="288" t="s">
        <v>6210</v>
      </c>
      <c r="EH24" s="289" t="s">
        <v>6211</v>
      </c>
    </row>
    <row r="25" spans="1:138" ht="15" customHeight="1">
      <c r="C25" s="174" t="s">
        <v>87</v>
      </c>
      <c r="D25" s="623" t="str">
        <f>IF(Adición!$D68="","",Adición!$D68)</f>
        <v/>
      </c>
      <c r="E25" s="624"/>
      <c r="F25" s="624"/>
      <c r="G25" s="624"/>
      <c r="H25" s="568"/>
      <c r="I25" s="568"/>
      <c r="J25" s="510"/>
      <c r="K25" s="510"/>
      <c r="L25" s="510"/>
      <c r="M25" s="510"/>
      <c r="N25" s="510"/>
      <c r="O25" s="510"/>
      <c r="P25" s="510"/>
      <c r="Q25" s="510"/>
      <c r="R25" s="510"/>
      <c r="S25" s="510"/>
      <c r="T25" s="510"/>
      <c r="U25" s="510"/>
      <c r="V25" s="510"/>
      <c r="W25" s="510"/>
      <c r="X25" s="510"/>
      <c r="Y25" s="510"/>
      <c r="Z25" s="510"/>
      <c r="AA25" s="510"/>
      <c r="AB25" s="510"/>
      <c r="AC25" s="510"/>
      <c r="AD25" s="510"/>
      <c r="AE25" s="510"/>
      <c r="AF25" s="510"/>
      <c r="AG25" s="510"/>
      <c r="AH25" s="510"/>
      <c r="AI25" s="510"/>
      <c r="AJ25" s="510"/>
      <c r="AK25" s="510"/>
      <c r="AL25" s="510"/>
      <c r="AM25" s="510"/>
      <c r="AN25" s="510"/>
      <c r="AO25" s="510"/>
      <c r="AP25" s="510"/>
      <c r="AQ25" s="510"/>
      <c r="AR25" s="510"/>
      <c r="AS25" s="510"/>
      <c r="AT25" s="510"/>
      <c r="AU25" s="510"/>
      <c r="AV25" s="510"/>
      <c r="AW25" s="510"/>
      <c r="AX25" s="510"/>
      <c r="AY25" s="510"/>
      <c r="AZ25" s="510"/>
      <c r="BA25" s="510"/>
      <c r="BB25" s="510"/>
      <c r="BC25" s="510"/>
      <c r="BD25" s="510"/>
      <c r="BE25" s="510"/>
      <c r="BF25" s="510"/>
      <c r="BG25" s="510"/>
      <c r="BH25" s="510"/>
      <c r="BI25" s="510"/>
      <c r="BJ25" s="510"/>
      <c r="BK25" s="510"/>
      <c r="BL25" s="510"/>
      <c r="BM25" s="510"/>
      <c r="BN25" s="510"/>
      <c r="BO25" s="510"/>
      <c r="BP25" s="510"/>
      <c r="BQ25" s="510"/>
      <c r="BR25" s="510"/>
      <c r="BS25" s="510"/>
      <c r="BT25" s="510"/>
      <c r="BU25" s="510"/>
      <c r="BV25" s="510"/>
      <c r="BW25" s="510"/>
      <c r="BX25" s="510"/>
      <c r="BY25" s="510"/>
      <c r="BZ25" s="510"/>
      <c r="CA25" s="510"/>
      <c r="CB25" s="510"/>
      <c r="CC25" s="510"/>
      <c r="CD25" s="510"/>
      <c r="CE25" s="510"/>
      <c r="CF25" s="510"/>
      <c r="CG25" s="510"/>
      <c r="CH25" s="510"/>
      <c r="CI25" s="510"/>
      <c r="CJ25" s="510"/>
      <c r="CK25" s="510"/>
      <c r="CL25" s="510"/>
      <c r="CM25" s="510"/>
      <c r="CN25" s="510"/>
      <c r="CO25" s="510"/>
      <c r="CP25" s="510"/>
      <c r="CQ25" s="510"/>
      <c r="CR25" s="510"/>
      <c r="CS25" s="510"/>
      <c r="CT25" s="510"/>
      <c r="CU25" s="510"/>
      <c r="CV25" s="510"/>
      <c r="CW25" s="510"/>
      <c r="CX25" s="510"/>
      <c r="CY25" s="510"/>
      <c r="CZ25" s="510"/>
      <c r="DA25" s="510"/>
      <c r="DB25" s="510"/>
      <c r="DC25" s="510"/>
      <c r="DD25" s="510"/>
      <c r="DE25" s="510"/>
      <c r="DF25" s="510"/>
      <c r="DG25" s="510"/>
      <c r="DH25" s="510"/>
      <c r="DI25" s="510"/>
      <c r="DJ25" s="510"/>
      <c r="DK25" s="510"/>
      <c r="DL25" s="510"/>
      <c r="DM25" s="510"/>
      <c r="DN25" s="510"/>
      <c r="DO25" s="510"/>
      <c r="DP25" s="510"/>
      <c r="DQ25" s="510"/>
      <c r="DR25" s="510"/>
      <c r="DS25" s="510"/>
      <c r="DT25" s="510"/>
      <c r="DU25" s="510"/>
      <c r="DV25" s="510"/>
      <c r="DW25" s="510"/>
      <c r="DX25" s="510"/>
      <c r="DY25" s="510"/>
      <c r="DZ25" s="510"/>
      <c r="EB25" s="501">
        <f>IF(AND(COUNTBLANK(D25)=1,COUNTA(H25:DZ25)=0),0,IF(AND(COUNTBLANK(D25)=0,H25="X",COUNTA(J25:DZ25)=0),0,IF(AND(COUNTBLANK(D25)=0,H25="",COUNTA(J25:DZ25)&gt;0),0,1)))</f>
        <v>0</v>
      </c>
      <c r="EC25" s="509">
        <f>IF(AND($H25="X",COUNTA(J25:DZ25)&gt;0),1,0)</f>
        <v>0</v>
      </c>
      <c r="ED25" s="505">
        <f>IF(DZ25="X",1,0)</f>
        <v>0</v>
      </c>
      <c r="EE25" s="506">
        <f>IF(AND(COUNTBLANK(D25)=0,COUNTA($J$23:$DY$23)&gt;1,COUNTA(J25:DY25)=1),1,0)</f>
        <v>0</v>
      </c>
      <c r="EF25" s="290">
        <f>IF(EB25=0,0,1)</f>
        <v>0</v>
      </c>
      <c r="EG25" s="291" t="str">
        <f>IF(EF25=0,"",
IF(SUM($EF$25:EF25)=1,EH25,
IF($EF$110&gt;SUM($EF$25:EF25),_xlfn.CONCAT(", ",EH25),
IF($EF$110=SUM($EF$25:EF25),_xlfn.CONCAT(" y ",EH25)))))</f>
        <v/>
      </c>
      <c r="EH25" s="231" t="s">
        <v>6212</v>
      </c>
    </row>
    <row r="26" spans="1:138" ht="15" customHeight="1">
      <c r="C26" s="187" t="s">
        <v>88</v>
      </c>
      <c r="D26" s="623" t="str">
        <f>IF(Adición!$D69="","",Adición!$D69)</f>
        <v/>
      </c>
      <c r="E26" s="624"/>
      <c r="F26" s="624"/>
      <c r="G26" s="624"/>
      <c r="H26" s="568"/>
      <c r="I26" s="568"/>
      <c r="J26" s="510"/>
      <c r="K26" s="510"/>
      <c r="L26" s="510"/>
      <c r="M26" s="510"/>
      <c r="N26" s="510"/>
      <c r="O26" s="510"/>
      <c r="P26" s="510"/>
      <c r="Q26" s="510"/>
      <c r="R26" s="510"/>
      <c r="S26" s="510"/>
      <c r="T26" s="510"/>
      <c r="U26" s="510"/>
      <c r="V26" s="510"/>
      <c r="W26" s="510"/>
      <c r="X26" s="510"/>
      <c r="Y26" s="510"/>
      <c r="Z26" s="510"/>
      <c r="AA26" s="510"/>
      <c r="AB26" s="510"/>
      <c r="AC26" s="510"/>
      <c r="AD26" s="510"/>
      <c r="AE26" s="510"/>
      <c r="AF26" s="510"/>
      <c r="AG26" s="510"/>
      <c r="AH26" s="510"/>
      <c r="AI26" s="510"/>
      <c r="AJ26" s="510"/>
      <c r="AK26" s="510"/>
      <c r="AL26" s="510"/>
      <c r="AM26" s="510"/>
      <c r="AN26" s="510"/>
      <c r="AO26" s="510"/>
      <c r="AP26" s="510"/>
      <c r="AQ26" s="510"/>
      <c r="AR26" s="510"/>
      <c r="AS26" s="510"/>
      <c r="AT26" s="510"/>
      <c r="AU26" s="510"/>
      <c r="AV26" s="510"/>
      <c r="AW26" s="510"/>
      <c r="AX26" s="510"/>
      <c r="AY26" s="510"/>
      <c r="AZ26" s="510"/>
      <c r="BA26" s="510"/>
      <c r="BB26" s="510"/>
      <c r="BC26" s="510"/>
      <c r="BD26" s="510"/>
      <c r="BE26" s="510"/>
      <c r="BF26" s="510"/>
      <c r="BG26" s="510"/>
      <c r="BH26" s="510"/>
      <c r="BI26" s="510"/>
      <c r="BJ26" s="510"/>
      <c r="BK26" s="510"/>
      <c r="BL26" s="510"/>
      <c r="BM26" s="510"/>
      <c r="BN26" s="510"/>
      <c r="BO26" s="510"/>
      <c r="BP26" s="510"/>
      <c r="BQ26" s="510"/>
      <c r="BR26" s="510"/>
      <c r="BS26" s="510"/>
      <c r="BT26" s="510"/>
      <c r="BU26" s="510"/>
      <c r="BV26" s="510"/>
      <c r="BW26" s="510"/>
      <c r="BX26" s="510"/>
      <c r="BY26" s="510"/>
      <c r="BZ26" s="510"/>
      <c r="CA26" s="510"/>
      <c r="CB26" s="510"/>
      <c r="CC26" s="510"/>
      <c r="CD26" s="510"/>
      <c r="CE26" s="510"/>
      <c r="CF26" s="510"/>
      <c r="CG26" s="510"/>
      <c r="CH26" s="510"/>
      <c r="CI26" s="510"/>
      <c r="CJ26" s="510"/>
      <c r="CK26" s="510"/>
      <c r="CL26" s="510"/>
      <c r="CM26" s="510"/>
      <c r="CN26" s="510"/>
      <c r="CO26" s="510"/>
      <c r="CP26" s="510"/>
      <c r="CQ26" s="510"/>
      <c r="CR26" s="510"/>
      <c r="CS26" s="510"/>
      <c r="CT26" s="510"/>
      <c r="CU26" s="510"/>
      <c r="CV26" s="510"/>
      <c r="CW26" s="510"/>
      <c r="CX26" s="510"/>
      <c r="CY26" s="510"/>
      <c r="CZ26" s="510"/>
      <c r="DA26" s="510"/>
      <c r="DB26" s="510"/>
      <c r="DC26" s="510"/>
      <c r="DD26" s="510"/>
      <c r="DE26" s="510"/>
      <c r="DF26" s="510"/>
      <c r="DG26" s="510"/>
      <c r="DH26" s="510"/>
      <c r="DI26" s="510"/>
      <c r="DJ26" s="510"/>
      <c r="DK26" s="510"/>
      <c r="DL26" s="510"/>
      <c r="DM26" s="510"/>
      <c r="DN26" s="510"/>
      <c r="DO26" s="510"/>
      <c r="DP26" s="510"/>
      <c r="DQ26" s="510"/>
      <c r="DR26" s="510"/>
      <c r="DS26" s="510"/>
      <c r="DT26" s="510"/>
      <c r="DU26" s="510"/>
      <c r="DV26" s="510"/>
      <c r="DW26" s="510"/>
      <c r="DX26" s="510"/>
      <c r="DY26" s="510"/>
      <c r="DZ26" s="510"/>
      <c r="EB26" s="501">
        <f t="shared" ref="EB26:EB44" si="0">IF(AND(COUNTBLANK(D26)=1,COUNTA(H26:DZ26)=0),0,IF(AND(COUNTBLANK(D26)=0,H26="X",COUNTA(J26:DZ26)=0),0,IF(AND(COUNTBLANK(D26)=0,H26="",COUNTA(J26:DZ26)&gt;0),0,1)))</f>
        <v>0</v>
      </c>
      <c r="EC26" s="509">
        <f t="shared" ref="EC26:EC44" si="1">IF(AND($H26="X",COUNTA(J26:DZ26)&gt;0),1,0)</f>
        <v>0</v>
      </c>
      <c r="ED26" s="505">
        <f t="shared" ref="ED26:ED44" si="2">IF(DZ26="X",1,0)</f>
        <v>0</v>
      </c>
      <c r="EE26" s="506">
        <f t="shared" ref="EE26:EE44" si="3">IF(AND(COUNTBLANK(D26)=0,COUNTA($J$23:$DY$23)&gt;1,COUNTA(J26:DY26)=1),1,0)</f>
        <v>0</v>
      </c>
      <c r="EF26" s="290">
        <f t="shared" ref="EF26:EF44" si="4">IF(EB26=0,0,1)</f>
        <v>0</v>
      </c>
      <c r="EG26" s="291" t="str">
        <f>IF(EF26=0,"",
IF(SUM($EF$25:EF26)=1,EH26,
IF($EF$110&gt;SUM($EF$25:EF26),_xlfn.CONCAT(", ",EH26),
IF($EF$110=SUM($EF$25:EF26),_xlfn.CONCAT(" y ",EH26)))))</f>
        <v/>
      </c>
      <c r="EH26" s="231" t="s">
        <v>6213</v>
      </c>
    </row>
    <row r="27" spans="1:138" ht="15" customHeight="1">
      <c r="C27" s="188" t="s">
        <v>89</v>
      </c>
      <c r="D27" s="623" t="str">
        <f>IF(Adición!$D70="","",Adición!$D70)</f>
        <v/>
      </c>
      <c r="E27" s="624"/>
      <c r="F27" s="624"/>
      <c r="G27" s="624"/>
      <c r="H27" s="568"/>
      <c r="I27" s="568"/>
      <c r="J27" s="510"/>
      <c r="K27" s="510"/>
      <c r="L27" s="510"/>
      <c r="M27" s="510"/>
      <c r="N27" s="510"/>
      <c r="O27" s="510"/>
      <c r="P27" s="510"/>
      <c r="Q27" s="510"/>
      <c r="R27" s="510"/>
      <c r="S27" s="510"/>
      <c r="T27" s="510"/>
      <c r="U27" s="510"/>
      <c r="V27" s="510"/>
      <c r="W27" s="510"/>
      <c r="X27" s="510"/>
      <c r="Y27" s="510"/>
      <c r="Z27" s="510"/>
      <c r="AA27" s="510"/>
      <c r="AB27" s="510"/>
      <c r="AC27" s="510"/>
      <c r="AD27" s="510"/>
      <c r="AE27" s="510"/>
      <c r="AF27" s="510"/>
      <c r="AG27" s="510"/>
      <c r="AH27" s="510"/>
      <c r="AI27" s="510"/>
      <c r="AJ27" s="510"/>
      <c r="AK27" s="510"/>
      <c r="AL27" s="510"/>
      <c r="AM27" s="510"/>
      <c r="AN27" s="510"/>
      <c r="AO27" s="510"/>
      <c r="AP27" s="510"/>
      <c r="AQ27" s="510"/>
      <c r="AR27" s="510"/>
      <c r="AS27" s="510"/>
      <c r="AT27" s="510"/>
      <c r="AU27" s="510"/>
      <c r="AV27" s="510"/>
      <c r="AW27" s="510"/>
      <c r="AX27" s="510"/>
      <c r="AY27" s="510"/>
      <c r="AZ27" s="510"/>
      <c r="BA27" s="510"/>
      <c r="BB27" s="510"/>
      <c r="BC27" s="510"/>
      <c r="BD27" s="510"/>
      <c r="BE27" s="510"/>
      <c r="BF27" s="510"/>
      <c r="BG27" s="510"/>
      <c r="BH27" s="510"/>
      <c r="BI27" s="510"/>
      <c r="BJ27" s="510"/>
      <c r="BK27" s="510"/>
      <c r="BL27" s="510"/>
      <c r="BM27" s="510"/>
      <c r="BN27" s="510"/>
      <c r="BO27" s="510"/>
      <c r="BP27" s="510"/>
      <c r="BQ27" s="510"/>
      <c r="BR27" s="510"/>
      <c r="BS27" s="510"/>
      <c r="BT27" s="510"/>
      <c r="BU27" s="510"/>
      <c r="BV27" s="510"/>
      <c r="BW27" s="510"/>
      <c r="BX27" s="510"/>
      <c r="BY27" s="510"/>
      <c r="BZ27" s="510"/>
      <c r="CA27" s="510"/>
      <c r="CB27" s="510"/>
      <c r="CC27" s="510"/>
      <c r="CD27" s="510"/>
      <c r="CE27" s="510"/>
      <c r="CF27" s="510"/>
      <c r="CG27" s="510"/>
      <c r="CH27" s="510"/>
      <c r="CI27" s="510"/>
      <c r="CJ27" s="510"/>
      <c r="CK27" s="510"/>
      <c r="CL27" s="510"/>
      <c r="CM27" s="510"/>
      <c r="CN27" s="510"/>
      <c r="CO27" s="510"/>
      <c r="CP27" s="510"/>
      <c r="CQ27" s="510"/>
      <c r="CR27" s="510"/>
      <c r="CS27" s="510"/>
      <c r="CT27" s="510"/>
      <c r="CU27" s="510"/>
      <c r="CV27" s="510"/>
      <c r="CW27" s="510"/>
      <c r="CX27" s="510"/>
      <c r="CY27" s="510"/>
      <c r="CZ27" s="510"/>
      <c r="DA27" s="510"/>
      <c r="DB27" s="510"/>
      <c r="DC27" s="510"/>
      <c r="DD27" s="510"/>
      <c r="DE27" s="510"/>
      <c r="DF27" s="510"/>
      <c r="DG27" s="510"/>
      <c r="DH27" s="510"/>
      <c r="DI27" s="510"/>
      <c r="DJ27" s="510"/>
      <c r="DK27" s="510"/>
      <c r="DL27" s="510"/>
      <c r="DM27" s="510"/>
      <c r="DN27" s="510"/>
      <c r="DO27" s="510"/>
      <c r="DP27" s="510"/>
      <c r="DQ27" s="510"/>
      <c r="DR27" s="510"/>
      <c r="DS27" s="510"/>
      <c r="DT27" s="510"/>
      <c r="DU27" s="510"/>
      <c r="DV27" s="510"/>
      <c r="DW27" s="510"/>
      <c r="DX27" s="510"/>
      <c r="DY27" s="510"/>
      <c r="DZ27" s="510"/>
      <c r="EB27" s="501">
        <f t="shared" si="0"/>
        <v>0</v>
      </c>
      <c r="EC27" s="509">
        <f t="shared" si="1"/>
        <v>0</v>
      </c>
      <c r="ED27" s="505">
        <f t="shared" si="2"/>
        <v>0</v>
      </c>
      <c r="EE27" s="506">
        <f t="shared" si="3"/>
        <v>0</v>
      </c>
      <c r="EF27" s="290">
        <f t="shared" si="4"/>
        <v>0</v>
      </c>
      <c r="EG27" s="291" t="str">
        <f>IF(EF27=0,"",
IF(SUM($EF$25:EF27)=1,EH27,
IF($EF$110&gt;SUM($EF$25:EF27),_xlfn.CONCAT(", ",EH27),
IF($EF$110=SUM($EF$25:EF27),_xlfn.CONCAT(" y ",EH27)))))</f>
        <v/>
      </c>
      <c r="EH27" s="231" t="s">
        <v>6214</v>
      </c>
    </row>
    <row r="28" spans="1:138" ht="15" customHeight="1">
      <c r="C28" s="188" t="s">
        <v>90</v>
      </c>
      <c r="D28" s="623" t="str">
        <f>IF(Adición!$D71="","",Adición!$D71)</f>
        <v/>
      </c>
      <c r="E28" s="624"/>
      <c r="F28" s="624"/>
      <c r="G28" s="624"/>
      <c r="H28" s="568"/>
      <c r="I28" s="568"/>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c r="AN28" s="510"/>
      <c r="AO28" s="510"/>
      <c r="AP28" s="510"/>
      <c r="AQ28" s="510"/>
      <c r="AR28" s="510"/>
      <c r="AS28" s="510"/>
      <c r="AT28" s="510"/>
      <c r="AU28" s="510"/>
      <c r="AV28" s="510"/>
      <c r="AW28" s="510"/>
      <c r="AX28" s="510"/>
      <c r="AY28" s="510"/>
      <c r="AZ28" s="510"/>
      <c r="BA28" s="510"/>
      <c r="BB28" s="510"/>
      <c r="BC28" s="510"/>
      <c r="BD28" s="510"/>
      <c r="BE28" s="510"/>
      <c r="BF28" s="510"/>
      <c r="BG28" s="510"/>
      <c r="BH28" s="510"/>
      <c r="BI28" s="510"/>
      <c r="BJ28" s="510"/>
      <c r="BK28" s="510"/>
      <c r="BL28" s="510"/>
      <c r="BM28" s="510"/>
      <c r="BN28" s="510"/>
      <c r="BO28" s="510"/>
      <c r="BP28" s="510"/>
      <c r="BQ28" s="510"/>
      <c r="BR28" s="510"/>
      <c r="BS28" s="510"/>
      <c r="BT28" s="510"/>
      <c r="BU28" s="510"/>
      <c r="BV28" s="510"/>
      <c r="BW28" s="510"/>
      <c r="BX28" s="510"/>
      <c r="BY28" s="510"/>
      <c r="BZ28" s="510"/>
      <c r="CA28" s="510"/>
      <c r="CB28" s="510"/>
      <c r="CC28" s="510"/>
      <c r="CD28" s="510"/>
      <c r="CE28" s="510"/>
      <c r="CF28" s="510"/>
      <c r="CG28" s="510"/>
      <c r="CH28" s="510"/>
      <c r="CI28" s="510"/>
      <c r="CJ28" s="510"/>
      <c r="CK28" s="510"/>
      <c r="CL28" s="510"/>
      <c r="CM28" s="510"/>
      <c r="CN28" s="510"/>
      <c r="CO28" s="510"/>
      <c r="CP28" s="510"/>
      <c r="CQ28" s="510"/>
      <c r="CR28" s="510"/>
      <c r="CS28" s="510"/>
      <c r="CT28" s="510"/>
      <c r="CU28" s="510"/>
      <c r="CV28" s="510"/>
      <c r="CW28" s="510"/>
      <c r="CX28" s="510"/>
      <c r="CY28" s="510"/>
      <c r="CZ28" s="510"/>
      <c r="DA28" s="510"/>
      <c r="DB28" s="510"/>
      <c r="DC28" s="510"/>
      <c r="DD28" s="510"/>
      <c r="DE28" s="510"/>
      <c r="DF28" s="510"/>
      <c r="DG28" s="510"/>
      <c r="DH28" s="510"/>
      <c r="DI28" s="510"/>
      <c r="DJ28" s="510"/>
      <c r="DK28" s="510"/>
      <c r="DL28" s="510"/>
      <c r="DM28" s="510"/>
      <c r="DN28" s="510"/>
      <c r="DO28" s="510"/>
      <c r="DP28" s="510"/>
      <c r="DQ28" s="510"/>
      <c r="DR28" s="510"/>
      <c r="DS28" s="510"/>
      <c r="DT28" s="510"/>
      <c r="DU28" s="510"/>
      <c r="DV28" s="510"/>
      <c r="DW28" s="510"/>
      <c r="DX28" s="510"/>
      <c r="DY28" s="510"/>
      <c r="DZ28" s="510"/>
      <c r="EB28" s="501">
        <f t="shared" si="0"/>
        <v>0</v>
      </c>
      <c r="EC28" s="509">
        <f t="shared" si="1"/>
        <v>0</v>
      </c>
      <c r="ED28" s="505">
        <f t="shared" si="2"/>
        <v>0</v>
      </c>
      <c r="EE28" s="506">
        <f t="shared" si="3"/>
        <v>0</v>
      </c>
      <c r="EF28" s="290">
        <f t="shared" si="4"/>
        <v>0</v>
      </c>
      <c r="EG28" s="291" t="str">
        <f>IF(EF28=0,"",
IF(SUM($EF$25:EF28)=1,EH28,
IF($EF$110&gt;SUM($EF$25:EF28),_xlfn.CONCAT(", ",EH28),
IF($EF$110=SUM($EF$25:EF28),_xlfn.CONCAT(" y ",EH28)))))</f>
        <v/>
      </c>
      <c r="EH28" s="231" t="s">
        <v>6215</v>
      </c>
    </row>
    <row r="29" spans="1:138" ht="15" customHeight="1">
      <c r="C29" s="188" t="s">
        <v>91</v>
      </c>
      <c r="D29" s="623" t="str">
        <f>IF(Adición!$D72="","",Adición!$D72)</f>
        <v/>
      </c>
      <c r="E29" s="624"/>
      <c r="F29" s="624"/>
      <c r="G29" s="624"/>
      <c r="H29" s="568"/>
      <c r="I29" s="568"/>
      <c r="J29" s="510"/>
      <c r="K29" s="510"/>
      <c r="L29" s="510"/>
      <c r="M29" s="510"/>
      <c r="N29" s="510"/>
      <c r="O29" s="510"/>
      <c r="P29" s="510"/>
      <c r="Q29" s="510"/>
      <c r="R29" s="510"/>
      <c r="S29" s="510"/>
      <c r="T29" s="510"/>
      <c r="U29" s="510"/>
      <c r="V29" s="510"/>
      <c r="W29" s="510"/>
      <c r="X29" s="510"/>
      <c r="Y29" s="510"/>
      <c r="Z29" s="510"/>
      <c r="AA29" s="510"/>
      <c r="AB29" s="510"/>
      <c r="AC29" s="510"/>
      <c r="AD29" s="510"/>
      <c r="AE29" s="510"/>
      <c r="AF29" s="510"/>
      <c r="AG29" s="510"/>
      <c r="AH29" s="510"/>
      <c r="AI29" s="510"/>
      <c r="AJ29" s="510"/>
      <c r="AK29" s="510"/>
      <c r="AL29" s="510"/>
      <c r="AM29" s="510"/>
      <c r="AN29" s="510"/>
      <c r="AO29" s="510"/>
      <c r="AP29" s="510"/>
      <c r="AQ29" s="510"/>
      <c r="AR29" s="510"/>
      <c r="AS29" s="510"/>
      <c r="AT29" s="510"/>
      <c r="AU29" s="510"/>
      <c r="AV29" s="510"/>
      <c r="AW29" s="510"/>
      <c r="AX29" s="510"/>
      <c r="AY29" s="510"/>
      <c r="AZ29" s="510"/>
      <c r="BA29" s="510"/>
      <c r="BB29" s="510"/>
      <c r="BC29" s="510"/>
      <c r="BD29" s="510"/>
      <c r="BE29" s="510"/>
      <c r="BF29" s="510"/>
      <c r="BG29" s="510"/>
      <c r="BH29" s="510"/>
      <c r="BI29" s="510"/>
      <c r="BJ29" s="510"/>
      <c r="BK29" s="510"/>
      <c r="BL29" s="510"/>
      <c r="BM29" s="510"/>
      <c r="BN29" s="510"/>
      <c r="BO29" s="510"/>
      <c r="BP29" s="510"/>
      <c r="BQ29" s="510"/>
      <c r="BR29" s="510"/>
      <c r="BS29" s="510"/>
      <c r="BT29" s="510"/>
      <c r="BU29" s="510"/>
      <c r="BV29" s="510"/>
      <c r="BW29" s="510"/>
      <c r="BX29" s="510"/>
      <c r="BY29" s="510"/>
      <c r="BZ29" s="510"/>
      <c r="CA29" s="510"/>
      <c r="CB29" s="510"/>
      <c r="CC29" s="510"/>
      <c r="CD29" s="510"/>
      <c r="CE29" s="510"/>
      <c r="CF29" s="510"/>
      <c r="CG29" s="510"/>
      <c r="CH29" s="510"/>
      <c r="CI29" s="510"/>
      <c r="CJ29" s="510"/>
      <c r="CK29" s="510"/>
      <c r="CL29" s="510"/>
      <c r="CM29" s="510"/>
      <c r="CN29" s="510"/>
      <c r="CO29" s="510"/>
      <c r="CP29" s="510"/>
      <c r="CQ29" s="510"/>
      <c r="CR29" s="510"/>
      <c r="CS29" s="510"/>
      <c r="CT29" s="510"/>
      <c r="CU29" s="510"/>
      <c r="CV29" s="510"/>
      <c r="CW29" s="510"/>
      <c r="CX29" s="510"/>
      <c r="CY29" s="510"/>
      <c r="CZ29" s="510"/>
      <c r="DA29" s="510"/>
      <c r="DB29" s="510"/>
      <c r="DC29" s="510"/>
      <c r="DD29" s="510"/>
      <c r="DE29" s="510"/>
      <c r="DF29" s="510"/>
      <c r="DG29" s="510"/>
      <c r="DH29" s="510"/>
      <c r="DI29" s="510"/>
      <c r="DJ29" s="510"/>
      <c r="DK29" s="510"/>
      <c r="DL29" s="510"/>
      <c r="DM29" s="510"/>
      <c r="DN29" s="510"/>
      <c r="DO29" s="510"/>
      <c r="DP29" s="510"/>
      <c r="DQ29" s="510"/>
      <c r="DR29" s="510"/>
      <c r="DS29" s="510"/>
      <c r="DT29" s="510"/>
      <c r="DU29" s="510"/>
      <c r="DV29" s="510"/>
      <c r="DW29" s="510"/>
      <c r="DX29" s="510"/>
      <c r="DY29" s="510"/>
      <c r="DZ29" s="510"/>
      <c r="EB29" s="501">
        <f t="shared" si="0"/>
        <v>0</v>
      </c>
      <c r="EC29" s="509">
        <f t="shared" si="1"/>
        <v>0</v>
      </c>
      <c r="ED29" s="505">
        <f t="shared" si="2"/>
        <v>0</v>
      </c>
      <c r="EE29" s="506">
        <f t="shared" si="3"/>
        <v>0</v>
      </c>
      <c r="EF29" s="290">
        <f t="shared" si="4"/>
        <v>0</v>
      </c>
      <c r="EG29" s="291" t="str">
        <f>IF(EF29=0,"",
IF(SUM($EF$25:EF29)=1,EH29,
IF($EF$110&gt;SUM($EF$25:EF29),_xlfn.CONCAT(", ",EH29),
IF($EF$110=SUM($EF$25:EF29),_xlfn.CONCAT(" y ",EH29)))))</f>
        <v/>
      </c>
      <c r="EH29" s="231" t="s">
        <v>6216</v>
      </c>
    </row>
    <row r="30" spans="1:138" ht="15" customHeight="1">
      <c r="C30" s="188" t="s">
        <v>92</v>
      </c>
      <c r="D30" s="623" t="str">
        <f>IF(Adición!$D73="","",Adición!$D73)</f>
        <v/>
      </c>
      <c r="E30" s="624"/>
      <c r="F30" s="624"/>
      <c r="G30" s="624"/>
      <c r="H30" s="568"/>
      <c r="I30" s="568"/>
      <c r="J30" s="510"/>
      <c r="K30" s="510"/>
      <c r="L30" s="510"/>
      <c r="M30" s="510"/>
      <c r="N30" s="510"/>
      <c r="O30" s="510"/>
      <c r="P30" s="510"/>
      <c r="Q30" s="510"/>
      <c r="R30" s="510"/>
      <c r="S30" s="510"/>
      <c r="T30" s="510"/>
      <c r="U30" s="510"/>
      <c r="V30" s="510"/>
      <c r="W30" s="510"/>
      <c r="X30" s="510"/>
      <c r="Y30" s="510"/>
      <c r="Z30" s="510"/>
      <c r="AA30" s="510"/>
      <c r="AB30" s="510"/>
      <c r="AC30" s="510"/>
      <c r="AD30" s="510"/>
      <c r="AE30" s="510"/>
      <c r="AF30" s="510"/>
      <c r="AG30" s="510"/>
      <c r="AH30" s="510"/>
      <c r="AI30" s="510"/>
      <c r="AJ30" s="510"/>
      <c r="AK30" s="510"/>
      <c r="AL30" s="510"/>
      <c r="AM30" s="510"/>
      <c r="AN30" s="510"/>
      <c r="AO30" s="510"/>
      <c r="AP30" s="510"/>
      <c r="AQ30" s="510"/>
      <c r="AR30" s="510"/>
      <c r="AS30" s="510"/>
      <c r="AT30" s="510"/>
      <c r="AU30" s="510"/>
      <c r="AV30" s="510"/>
      <c r="AW30" s="510"/>
      <c r="AX30" s="510"/>
      <c r="AY30" s="510"/>
      <c r="AZ30" s="510"/>
      <c r="BA30" s="510"/>
      <c r="BB30" s="510"/>
      <c r="BC30" s="510"/>
      <c r="BD30" s="510"/>
      <c r="BE30" s="510"/>
      <c r="BF30" s="510"/>
      <c r="BG30" s="510"/>
      <c r="BH30" s="510"/>
      <c r="BI30" s="510"/>
      <c r="BJ30" s="510"/>
      <c r="BK30" s="510"/>
      <c r="BL30" s="510"/>
      <c r="BM30" s="510"/>
      <c r="BN30" s="510"/>
      <c r="BO30" s="510"/>
      <c r="BP30" s="510"/>
      <c r="BQ30" s="510"/>
      <c r="BR30" s="510"/>
      <c r="BS30" s="510"/>
      <c r="BT30" s="510"/>
      <c r="BU30" s="510"/>
      <c r="BV30" s="510"/>
      <c r="BW30" s="510"/>
      <c r="BX30" s="510"/>
      <c r="BY30" s="510"/>
      <c r="BZ30" s="510"/>
      <c r="CA30" s="510"/>
      <c r="CB30" s="510"/>
      <c r="CC30" s="510"/>
      <c r="CD30" s="510"/>
      <c r="CE30" s="510"/>
      <c r="CF30" s="510"/>
      <c r="CG30" s="510"/>
      <c r="CH30" s="510"/>
      <c r="CI30" s="510"/>
      <c r="CJ30" s="510"/>
      <c r="CK30" s="510"/>
      <c r="CL30" s="510"/>
      <c r="CM30" s="510"/>
      <c r="CN30" s="510"/>
      <c r="CO30" s="510"/>
      <c r="CP30" s="510"/>
      <c r="CQ30" s="510"/>
      <c r="CR30" s="510"/>
      <c r="CS30" s="510"/>
      <c r="CT30" s="510"/>
      <c r="CU30" s="510"/>
      <c r="CV30" s="510"/>
      <c r="CW30" s="510"/>
      <c r="CX30" s="510"/>
      <c r="CY30" s="510"/>
      <c r="CZ30" s="510"/>
      <c r="DA30" s="510"/>
      <c r="DB30" s="510"/>
      <c r="DC30" s="510"/>
      <c r="DD30" s="510"/>
      <c r="DE30" s="510"/>
      <c r="DF30" s="510"/>
      <c r="DG30" s="510"/>
      <c r="DH30" s="510"/>
      <c r="DI30" s="510"/>
      <c r="DJ30" s="510"/>
      <c r="DK30" s="510"/>
      <c r="DL30" s="510"/>
      <c r="DM30" s="510"/>
      <c r="DN30" s="510"/>
      <c r="DO30" s="510"/>
      <c r="DP30" s="510"/>
      <c r="DQ30" s="510"/>
      <c r="DR30" s="510"/>
      <c r="DS30" s="510"/>
      <c r="DT30" s="510"/>
      <c r="DU30" s="510"/>
      <c r="DV30" s="510"/>
      <c r="DW30" s="510"/>
      <c r="DX30" s="510"/>
      <c r="DY30" s="510"/>
      <c r="DZ30" s="510"/>
      <c r="EB30" s="501">
        <f t="shared" si="0"/>
        <v>0</v>
      </c>
      <c r="EC30" s="509">
        <f t="shared" si="1"/>
        <v>0</v>
      </c>
      <c r="ED30" s="505">
        <f t="shared" si="2"/>
        <v>0</v>
      </c>
      <c r="EE30" s="506">
        <f t="shared" si="3"/>
        <v>0</v>
      </c>
      <c r="EF30" s="290">
        <f t="shared" si="4"/>
        <v>0</v>
      </c>
      <c r="EG30" s="291" t="str">
        <f>IF(EF30=0,"",
IF(SUM($EF$25:EF30)=1,EH30,
IF($EF$110&gt;SUM($EF$25:EF30),_xlfn.CONCAT(", ",EH30),
IF($EF$110=SUM($EF$25:EF30),_xlfn.CONCAT(" y ",EH30)))))</f>
        <v/>
      </c>
      <c r="EH30" s="231" t="s">
        <v>6217</v>
      </c>
    </row>
    <row r="31" spans="1:138" ht="15" customHeight="1">
      <c r="C31" s="188" t="s">
        <v>93</v>
      </c>
      <c r="D31" s="623" t="str">
        <f>IF(Adición!$D74="","",Adición!$D74)</f>
        <v/>
      </c>
      <c r="E31" s="624"/>
      <c r="F31" s="624"/>
      <c r="G31" s="624"/>
      <c r="H31" s="568"/>
      <c r="I31" s="568"/>
      <c r="J31" s="510"/>
      <c r="K31" s="510"/>
      <c r="L31" s="510"/>
      <c r="M31" s="510"/>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10"/>
      <c r="AL31" s="510"/>
      <c r="AM31" s="510"/>
      <c r="AN31" s="510"/>
      <c r="AO31" s="510"/>
      <c r="AP31" s="510"/>
      <c r="AQ31" s="510"/>
      <c r="AR31" s="510"/>
      <c r="AS31" s="510"/>
      <c r="AT31" s="510"/>
      <c r="AU31" s="510"/>
      <c r="AV31" s="510"/>
      <c r="AW31" s="510"/>
      <c r="AX31" s="510"/>
      <c r="AY31" s="510"/>
      <c r="AZ31" s="510"/>
      <c r="BA31" s="510"/>
      <c r="BB31" s="510"/>
      <c r="BC31" s="510"/>
      <c r="BD31" s="510"/>
      <c r="BE31" s="510"/>
      <c r="BF31" s="510"/>
      <c r="BG31" s="510"/>
      <c r="BH31" s="510"/>
      <c r="BI31" s="510"/>
      <c r="BJ31" s="510"/>
      <c r="BK31" s="510"/>
      <c r="BL31" s="510"/>
      <c r="BM31" s="510"/>
      <c r="BN31" s="510"/>
      <c r="BO31" s="510"/>
      <c r="BP31" s="510"/>
      <c r="BQ31" s="510"/>
      <c r="BR31" s="510"/>
      <c r="BS31" s="510"/>
      <c r="BT31" s="510"/>
      <c r="BU31" s="510"/>
      <c r="BV31" s="510"/>
      <c r="BW31" s="510"/>
      <c r="BX31" s="510"/>
      <c r="BY31" s="510"/>
      <c r="BZ31" s="510"/>
      <c r="CA31" s="510"/>
      <c r="CB31" s="510"/>
      <c r="CC31" s="510"/>
      <c r="CD31" s="510"/>
      <c r="CE31" s="510"/>
      <c r="CF31" s="510"/>
      <c r="CG31" s="510"/>
      <c r="CH31" s="510"/>
      <c r="CI31" s="510"/>
      <c r="CJ31" s="510"/>
      <c r="CK31" s="510"/>
      <c r="CL31" s="510"/>
      <c r="CM31" s="510"/>
      <c r="CN31" s="510"/>
      <c r="CO31" s="510"/>
      <c r="CP31" s="510"/>
      <c r="CQ31" s="510"/>
      <c r="CR31" s="510"/>
      <c r="CS31" s="510"/>
      <c r="CT31" s="510"/>
      <c r="CU31" s="510"/>
      <c r="CV31" s="510"/>
      <c r="CW31" s="510"/>
      <c r="CX31" s="510"/>
      <c r="CY31" s="510"/>
      <c r="CZ31" s="510"/>
      <c r="DA31" s="510"/>
      <c r="DB31" s="510"/>
      <c r="DC31" s="510"/>
      <c r="DD31" s="510"/>
      <c r="DE31" s="510"/>
      <c r="DF31" s="510"/>
      <c r="DG31" s="510"/>
      <c r="DH31" s="510"/>
      <c r="DI31" s="510"/>
      <c r="DJ31" s="510"/>
      <c r="DK31" s="510"/>
      <c r="DL31" s="510"/>
      <c r="DM31" s="510"/>
      <c r="DN31" s="510"/>
      <c r="DO31" s="510"/>
      <c r="DP31" s="510"/>
      <c r="DQ31" s="510"/>
      <c r="DR31" s="510"/>
      <c r="DS31" s="510"/>
      <c r="DT31" s="510"/>
      <c r="DU31" s="510"/>
      <c r="DV31" s="510"/>
      <c r="DW31" s="510"/>
      <c r="DX31" s="510"/>
      <c r="DY31" s="510"/>
      <c r="DZ31" s="510"/>
      <c r="EB31" s="501">
        <f t="shared" si="0"/>
        <v>0</v>
      </c>
      <c r="EC31" s="509">
        <f t="shared" si="1"/>
        <v>0</v>
      </c>
      <c r="ED31" s="505">
        <f t="shared" si="2"/>
        <v>0</v>
      </c>
      <c r="EE31" s="506">
        <f t="shared" si="3"/>
        <v>0</v>
      </c>
      <c r="EF31" s="290">
        <f t="shared" si="4"/>
        <v>0</v>
      </c>
      <c r="EG31" s="291" t="str">
        <f>IF(EF31=0,"",
IF(SUM($EF$25:EF31)=1,EH31,
IF($EF$110&gt;SUM($EF$25:EF31),_xlfn.CONCAT(", ",EH31),
IF($EF$110=SUM($EF$25:EF31),_xlfn.CONCAT(" y ",EH31)))))</f>
        <v/>
      </c>
      <c r="EH31" s="231" t="s">
        <v>6218</v>
      </c>
    </row>
    <row r="32" spans="1:138" ht="15" customHeight="1">
      <c r="C32" s="188" t="s">
        <v>94</v>
      </c>
      <c r="D32" s="623" t="str">
        <f>IF(Adición!$D75="","",Adición!$D75)</f>
        <v/>
      </c>
      <c r="E32" s="624"/>
      <c r="F32" s="624"/>
      <c r="G32" s="624"/>
      <c r="H32" s="568"/>
      <c r="I32" s="568"/>
      <c r="J32" s="510"/>
      <c r="K32" s="510"/>
      <c r="L32" s="510"/>
      <c r="M32" s="510"/>
      <c r="N32" s="510"/>
      <c r="O32" s="510"/>
      <c r="P32" s="510"/>
      <c r="Q32" s="510"/>
      <c r="R32" s="510"/>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510"/>
      <c r="AP32" s="510"/>
      <c r="AQ32" s="510"/>
      <c r="AR32" s="510"/>
      <c r="AS32" s="510"/>
      <c r="AT32" s="510"/>
      <c r="AU32" s="510"/>
      <c r="AV32" s="510"/>
      <c r="AW32" s="510"/>
      <c r="AX32" s="510"/>
      <c r="AY32" s="510"/>
      <c r="AZ32" s="510"/>
      <c r="BA32" s="510"/>
      <c r="BB32" s="510"/>
      <c r="BC32" s="510"/>
      <c r="BD32" s="510"/>
      <c r="BE32" s="510"/>
      <c r="BF32" s="510"/>
      <c r="BG32" s="510"/>
      <c r="BH32" s="510"/>
      <c r="BI32" s="510"/>
      <c r="BJ32" s="510"/>
      <c r="BK32" s="510"/>
      <c r="BL32" s="510"/>
      <c r="BM32" s="510"/>
      <c r="BN32" s="510"/>
      <c r="BO32" s="510"/>
      <c r="BP32" s="510"/>
      <c r="BQ32" s="510"/>
      <c r="BR32" s="510"/>
      <c r="BS32" s="510"/>
      <c r="BT32" s="510"/>
      <c r="BU32" s="510"/>
      <c r="BV32" s="510"/>
      <c r="BW32" s="510"/>
      <c r="BX32" s="510"/>
      <c r="BY32" s="510"/>
      <c r="BZ32" s="510"/>
      <c r="CA32" s="510"/>
      <c r="CB32" s="510"/>
      <c r="CC32" s="510"/>
      <c r="CD32" s="510"/>
      <c r="CE32" s="510"/>
      <c r="CF32" s="510"/>
      <c r="CG32" s="510"/>
      <c r="CH32" s="510"/>
      <c r="CI32" s="510"/>
      <c r="CJ32" s="510"/>
      <c r="CK32" s="510"/>
      <c r="CL32" s="510"/>
      <c r="CM32" s="510"/>
      <c r="CN32" s="510"/>
      <c r="CO32" s="510"/>
      <c r="CP32" s="510"/>
      <c r="CQ32" s="510"/>
      <c r="CR32" s="510"/>
      <c r="CS32" s="510"/>
      <c r="CT32" s="510"/>
      <c r="CU32" s="510"/>
      <c r="CV32" s="510"/>
      <c r="CW32" s="510"/>
      <c r="CX32" s="510"/>
      <c r="CY32" s="510"/>
      <c r="CZ32" s="510"/>
      <c r="DA32" s="510"/>
      <c r="DB32" s="510"/>
      <c r="DC32" s="510"/>
      <c r="DD32" s="510"/>
      <c r="DE32" s="510"/>
      <c r="DF32" s="510"/>
      <c r="DG32" s="510"/>
      <c r="DH32" s="510"/>
      <c r="DI32" s="510"/>
      <c r="DJ32" s="510"/>
      <c r="DK32" s="510"/>
      <c r="DL32" s="510"/>
      <c r="DM32" s="510"/>
      <c r="DN32" s="510"/>
      <c r="DO32" s="510"/>
      <c r="DP32" s="510"/>
      <c r="DQ32" s="510"/>
      <c r="DR32" s="510"/>
      <c r="DS32" s="510"/>
      <c r="DT32" s="510"/>
      <c r="DU32" s="510"/>
      <c r="DV32" s="510"/>
      <c r="DW32" s="510"/>
      <c r="DX32" s="510"/>
      <c r="DY32" s="510"/>
      <c r="DZ32" s="510"/>
      <c r="EB32" s="501">
        <f t="shared" si="0"/>
        <v>0</v>
      </c>
      <c r="EC32" s="509">
        <f t="shared" si="1"/>
        <v>0</v>
      </c>
      <c r="ED32" s="505">
        <f t="shared" si="2"/>
        <v>0</v>
      </c>
      <c r="EE32" s="506">
        <f t="shared" si="3"/>
        <v>0</v>
      </c>
      <c r="EF32" s="290">
        <f t="shared" si="4"/>
        <v>0</v>
      </c>
      <c r="EG32" s="291" t="str">
        <f>IF(EF32=0,"",
IF(SUM($EF$25:EF32)=1,EH32,
IF($EF$110&gt;SUM($EF$25:EF32),_xlfn.CONCAT(", ",EH32),
IF($EF$110=SUM($EF$25:EF32),_xlfn.CONCAT(" y ",EH32)))))</f>
        <v/>
      </c>
      <c r="EH32" s="231" t="s">
        <v>6219</v>
      </c>
    </row>
    <row r="33" spans="2:138" ht="15" customHeight="1">
      <c r="C33" s="188" t="s">
        <v>95</v>
      </c>
      <c r="D33" s="623" t="str">
        <f>IF(Adición!$D76="","",Adición!$D76)</f>
        <v/>
      </c>
      <c r="E33" s="624"/>
      <c r="F33" s="624"/>
      <c r="G33" s="624"/>
      <c r="H33" s="568"/>
      <c r="I33" s="568"/>
      <c r="J33" s="510"/>
      <c r="K33" s="510"/>
      <c r="L33" s="510"/>
      <c r="M33" s="510"/>
      <c r="N33" s="510"/>
      <c r="O33" s="510"/>
      <c r="P33" s="510"/>
      <c r="Q33" s="510"/>
      <c r="R33" s="510"/>
      <c r="S33" s="510"/>
      <c r="T33" s="510"/>
      <c r="U33" s="510"/>
      <c r="V33" s="510"/>
      <c r="W33" s="510"/>
      <c r="X33" s="510"/>
      <c r="Y33" s="510"/>
      <c r="Z33" s="510"/>
      <c r="AA33" s="510"/>
      <c r="AB33" s="510"/>
      <c r="AC33" s="510"/>
      <c r="AD33" s="510"/>
      <c r="AE33" s="510"/>
      <c r="AF33" s="510"/>
      <c r="AG33" s="510"/>
      <c r="AH33" s="510"/>
      <c r="AI33" s="510"/>
      <c r="AJ33" s="510"/>
      <c r="AK33" s="510"/>
      <c r="AL33" s="510"/>
      <c r="AM33" s="510"/>
      <c r="AN33" s="510"/>
      <c r="AO33" s="510"/>
      <c r="AP33" s="510"/>
      <c r="AQ33" s="510"/>
      <c r="AR33" s="510"/>
      <c r="AS33" s="510"/>
      <c r="AT33" s="510"/>
      <c r="AU33" s="510"/>
      <c r="AV33" s="510"/>
      <c r="AW33" s="510"/>
      <c r="AX33" s="510"/>
      <c r="AY33" s="510"/>
      <c r="AZ33" s="510"/>
      <c r="BA33" s="510"/>
      <c r="BB33" s="510"/>
      <c r="BC33" s="510"/>
      <c r="BD33" s="510"/>
      <c r="BE33" s="510"/>
      <c r="BF33" s="510"/>
      <c r="BG33" s="510"/>
      <c r="BH33" s="510"/>
      <c r="BI33" s="510"/>
      <c r="BJ33" s="510"/>
      <c r="BK33" s="510"/>
      <c r="BL33" s="510"/>
      <c r="BM33" s="510"/>
      <c r="BN33" s="510"/>
      <c r="BO33" s="510"/>
      <c r="BP33" s="510"/>
      <c r="BQ33" s="510"/>
      <c r="BR33" s="510"/>
      <c r="BS33" s="510"/>
      <c r="BT33" s="510"/>
      <c r="BU33" s="510"/>
      <c r="BV33" s="510"/>
      <c r="BW33" s="510"/>
      <c r="BX33" s="510"/>
      <c r="BY33" s="510"/>
      <c r="BZ33" s="510"/>
      <c r="CA33" s="510"/>
      <c r="CB33" s="510"/>
      <c r="CC33" s="510"/>
      <c r="CD33" s="510"/>
      <c r="CE33" s="510"/>
      <c r="CF33" s="510"/>
      <c r="CG33" s="510"/>
      <c r="CH33" s="510"/>
      <c r="CI33" s="510"/>
      <c r="CJ33" s="510"/>
      <c r="CK33" s="510"/>
      <c r="CL33" s="510"/>
      <c r="CM33" s="510"/>
      <c r="CN33" s="510"/>
      <c r="CO33" s="510"/>
      <c r="CP33" s="510"/>
      <c r="CQ33" s="510"/>
      <c r="CR33" s="510"/>
      <c r="CS33" s="510"/>
      <c r="CT33" s="510"/>
      <c r="CU33" s="510"/>
      <c r="CV33" s="510"/>
      <c r="CW33" s="510"/>
      <c r="CX33" s="510"/>
      <c r="CY33" s="510"/>
      <c r="CZ33" s="510"/>
      <c r="DA33" s="510"/>
      <c r="DB33" s="510"/>
      <c r="DC33" s="510"/>
      <c r="DD33" s="510"/>
      <c r="DE33" s="510"/>
      <c r="DF33" s="510"/>
      <c r="DG33" s="510"/>
      <c r="DH33" s="510"/>
      <c r="DI33" s="510"/>
      <c r="DJ33" s="510"/>
      <c r="DK33" s="510"/>
      <c r="DL33" s="510"/>
      <c r="DM33" s="510"/>
      <c r="DN33" s="510"/>
      <c r="DO33" s="510"/>
      <c r="DP33" s="510"/>
      <c r="DQ33" s="510"/>
      <c r="DR33" s="510"/>
      <c r="DS33" s="510"/>
      <c r="DT33" s="510"/>
      <c r="DU33" s="510"/>
      <c r="DV33" s="510"/>
      <c r="DW33" s="510"/>
      <c r="DX33" s="510"/>
      <c r="DY33" s="510"/>
      <c r="DZ33" s="510"/>
      <c r="EB33" s="501">
        <f t="shared" si="0"/>
        <v>0</v>
      </c>
      <c r="EC33" s="509">
        <f t="shared" si="1"/>
        <v>0</v>
      </c>
      <c r="ED33" s="505">
        <f t="shared" si="2"/>
        <v>0</v>
      </c>
      <c r="EE33" s="506">
        <f t="shared" si="3"/>
        <v>0</v>
      </c>
      <c r="EF33" s="290">
        <f t="shared" si="4"/>
        <v>0</v>
      </c>
      <c r="EG33" s="291" t="str">
        <f>IF(EF33=0,"",
IF(SUM($EF$25:EF33)=1,EH33,
IF($EF$110&gt;SUM($EF$25:EF33),_xlfn.CONCAT(", ",EH33),
IF($EF$110=SUM($EF$25:EF33),_xlfn.CONCAT(" y ",EH33)))))</f>
        <v/>
      </c>
      <c r="EH33" s="231" t="s">
        <v>6220</v>
      </c>
    </row>
    <row r="34" spans="2:138" ht="15" customHeight="1">
      <c r="C34" s="188" t="s">
        <v>97</v>
      </c>
      <c r="D34" s="623" t="str">
        <f>IF(Adición!$D77="","",Adición!$D77)</f>
        <v/>
      </c>
      <c r="E34" s="624"/>
      <c r="F34" s="624"/>
      <c r="G34" s="624"/>
      <c r="H34" s="568"/>
      <c r="I34" s="568"/>
      <c r="J34" s="510"/>
      <c r="K34" s="510"/>
      <c r="L34" s="510"/>
      <c r="M34" s="510"/>
      <c r="N34" s="510"/>
      <c r="O34" s="510"/>
      <c r="P34" s="510"/>
      <c r="Q34" s="510"/>
      <c r="R34" s="510"/>
      <c r="S34" s="510"/>
      <c r="T34" s="510"/>
      <c r="U34" s="510"/>
      <c r="V34" s="510"/>
      <c r="W34" s="510"/>
      <c r="X34" s="510"/>
      <c r="Y34" s="510"/>
      <c r="Z34" s="510"/>
      <c r="AA34" s="510"/>
      <c r="AB34" s="510"/>
      <c r="AC34" s="510"/>
      <c r="AD34" s="510"/>
      <c r="AE34" s="510"/>
      <c r="AF34" s="510"/>
      <c r="AG34" s="510"/>
      <c r="AH34" s="510"/>
      <c r="AI34" s="510"/>
      <c r="AJ34" s="510"/>
      <c r="AK34" s="510"/>
      <c r="AL34" s="510"/>
      <c r="AM34" s="510"/>
      <c r="AN34" s="510"/>
      <c r="AO34" s="510"/>
      <c r="AP34" s="510"/>
      <c r="AQ34" s="510"/>
      <c r="AR34" s="510"/>
      <c r="AS34" s="510"/>
      <c r="AT34" s="510"/>
      <c r="AU34" s="510"/>
      <c r="AV34" s="510"/>
      <c r="AW34" s="510"/>
      <c r="AX34" s="510"/>
      <c r="AY34" s="510"/>
      <c r="AZ34" s="510"/>
      <c r="BA34" s="510"/>
      <c r="BB34" s="510"/>
      <c r="BC34" s="510"/>
      <c r="BD34" s="510"/>
      <c r="BE34" s="510"/>
      <c r="BF34" s="510"/>
      <c r="BG34" s="510"/>
      <c r="BH34" s="510"/>
      <c r="BI34" s="510"/>
      <c r="BJ34" s="510"/>
      <c r="BK34" s="510"/>
      <c r="BL34" s="510"/>
      <c r="BM34" s="510"/>
      <c r="BN34" s="510"/>
      <c r="BO34" s="510"/>
      <c r="BP34" s="510"/>
      <c r="BQ34" s="510"/>
      <c r="BR34" s="510"/>
      <c r="BS34" s="510"/>
      <c r="BT34" s="510"/>
      <c r="BU34" s="510"/>
      <c r="BV34" s="510"/>
      <c r="BW34" s="510"/>
      <c r="BX34" s="510"/>
      <c r="BY34" s="510"/>
      <c r="BZ34" s="510"/>
      <c r="CA34" s="510"/>
      <c r="CB34" s="510"/>
      <c r="CC34" s="510"/>
      <c r="CD34" s="510"/>
      <c r="CE34" s="510"/>
      <c r="CF34" s="510"/>
      <c r="CG34" s="510"/>
      <c r="CH34" s="510"/>
      <c r="CI34" s="510"/>
      <c r="CJ34" s="510"/>
      <c r="CK34" s="510"/>
      <c r="CL34" s="510"/>
      <c r="CM34" s="510"/>
      <c r="CN34" s="510"/>
      <c r="CO34" s="510"/>
      <c r="CP34" s="510"/>
      <c r="CQ34" s="510"/>
      <c r="CR34" s="510"/>
      <c r="CS34" s="510"/>
      <c r="CT34" s="510"/>
      <c r="CU34" s="510"/>
      <c r="CV34" s="510"/>
      <c r="CW34" s="510"/>
      <c r="CX34" s="510"/>
      <c r="CY34" s="510"/>
      <c r="CZ34" s="510"/>
      <c r="DA34" s="510"/>
      <c r="DB34" s="510"/>
      <c r="DC34" s="510"/>
      <c r="DD34" s="510"/>
      <c r="DE34" s="510"/>
      <c r="DF34" s="510"/>
      <c r="DG34" s="510"/>
      <c r="DH34" s="510"/>
      <c r="DI34" s="510"/>
      <c r="DJ34" s="510"/>
      <c r="DK34" s="510"/>
      <c r="DL34" s="510"/>
      <c r="DM34" s="510"/>
      <c r="DN34" s="510"/>
      <c r="DO34" s="510"/>
      <c r="DP34" s="510"/>
      <c r="DQ34" s="510"/>
      <c r="DR34" s="510"/>
      <c r="DS34" s="510"/>
      <c r="DT34" s="510"/>
      <c r="DU34" s="510"/>
      <c r="DV34" s="510"/>
      <c r="DW34" s="510"/>
      <c r="DX34" s="510"/>
      <c r="DY34" s="510"/>
      <c r="DZ34" s="510"/>
      <c r="EB34" s="501">
        <f t="shared" si="0"/>
        <v>0</v>
      </c>
      <c r="EC34" s="509">
        <f t="shared" si="1"/>
        <v>0</v>
      </c>
      <c r="ED34" s="505">
        <f t="shared" si="2"/>
        <v>0</v>
      </c>
      <c r="EE34" s="506">
        <f t="shared" si="3"/>
        <v>0</v>
      </c>
      <c r="EF34" s="290">
        <f t="shared" si="4"/>
        <v>0</v>
      </c>
      <c r="EG34" s="291" t="str">
        <f>IF(EF34=0,"",
IF(SUM($EF$25:EF34)=1,EH34,
IF($EF$110&gt;SUM($EF$25:EF34),_xlfn.CONCAT(", ",EH34),
IF($EF$110=SUM($EF$25:EF34),_xlfn.CONCAT(" y ",EH34)))))</f>
        <v/>
      </c>
      <c r="EH34" s="231" t="s">
        <v>6221</v>
      </c>
    </row>
    <row r="35" spans="2:138" ht="15" customHeight="1">
      <c r="C35" s="188" t="s">
        <v>98</v>
      </c>
      <c r="D35" s="623" t="str">
        <f>IF(Adición!$D78="","",Adición!$D78)</f>
        <v/>
      </c>
      <c r="E35" s="624"/>
      <c r="F35" s="624"/>
      <c r="G35" s="624"/>
      <c r="H35" s="568"/>
      <c r="I35" s="568"/>
      <c r="J35" s="510"/>
      <c r="K35" s="510"/>
      <c r="L35" s="510"/>
      <c r="M35" s="510"/>
      <c r="N35" s="510"/>
      <c r="O35" s="510"/>
      <c r="P35" s="510"/>
      <c r="Q35" s="510"/>
      <c r="R35" s="510"/>
      <c r="S35" s="510"/>
      <c r="T35" s="510"/>
      <c r="U35" s="510"/>
      <c r="V35" s="510"/>
      <c r="W35" s="510"/>
      <c r="X35" s="510"/>
      <c r="Y35" s="510"/>
      <c r="Z35" s="510"/>
      <c r="AA35" s="510"/>
      <c r="AB35" s="510"/>
      <c r="AC35" s="510"/>
      <c r="AD35" s="510"/>
      <c r="AE35" s="510"/>
      <c r="AF35" s="510"/>
      <c r="AG35" s="510"/>
      <c r="AH35" s="510"/>
      <c r="AI35" s="510"/>
      <c r="AJ35" s="510"/>
      <c r="AK35" s="510"/>
      <c r="AL35" s="510"/>
      <c r="AM35" s="510"/>
      <c r="AN35" s="510"/>
      <c r="AO35" s="510"/>
      <c r="AP35" s="510"/>
      <c r="AQ35" s="510"/>
      <c r="AR35" s="510"/>
      <c r="AS35" s="510"/>
      <c r="AT35" s="510"/>
      <c r="AU35" s="510"/>
      <c r="AV35" s="510"/>
      <c r="AW35" s="510"/>
      <c r="AX35" s="510"/>
      <c r="AY35" s="510"/>
      <c r="AZ35" s="510"/>
      <c r="BA35" s="510"/>
      <c r="BB35" s="510"/>
      <c r="BC35" s="510"/>
      <c r="BD35" s="510"/>
      <c r="BE35" s="510"/>
      <c r="BF35" s="510"/>
      <c r="BG35" s="510"/>
      <c r="BH35" s="510"/>
      <c r="BI35" s="510"/>
      <c r="BJ35" s="510"/>
      <c r="BK35" s="510"/>
      <c r="BL35" s="510"/>
      <c r="BM35" s="510"/>
      <c r="BN35" s="510"/>
      <c r="BO35" s="510"/>
      <c r="BP35" s="510"/>
      <c r="BQ35" s="510"/>
      <c r="BR35" s="510"/>
      <c r="BS35" s="510"/>
      <c r="BT35" s="510"/>
      <c r="BU35" s="510"/>
      <c r="BV35" s="510"/>
      <c r="BW35" s="510"/>
      <c r="BX35" s="510"/>
      <c r="BY35" s="510"/>
      <c r="BZ35" s="510"/>
      <c r="CA35" s="510"/>
      <c r="CB35" s="510"/>
      <c r="CC35" s="510"/>
      <c r="CD35" s="510"/>
      <c r="CE35" s="510"/>
      <c r="CF35" s="510"/>
      <c r="CG35" s="510"/>
      <c r="CH35" s="510"/>
      <c r="CI35" s="510"/>
      <c r="CJ35" s="510"/>
      <c r="CK35" s="510"/>
      <c r="CL35" s="510"/>
      <c r="CM35" s="510"/>
      <c r="CN35" s="510"/>
      <c r="CO35" s="510"/>
      <c r="CP35" s="510"/>
      <c r="CQ35" s="510"/>
      <c r="CR35" s="510"/>
      <c r="CS35" s="510"/>
      <c r="CT35" s="510"/>
      <c r="CU35" s="510"/>
      <c r="CV35" s="510"/>
      <c r="CW35" s="510"/>
      <c r="CX35" s="510"/>
      <c r="CY35" s="510"/>
      <c r="CZ35" s="510"/>
      <c r="DA35" s="510"/>
      <c r="DB35" s="510"/>
      <c r="DC35" s="510"/>
      <c r="DD35" s="510"/>
      <c r="DE35" s="510"/>
      <c r="DF35" s="510"/>
      <c r="DG35" s="510"/>
      <c r="DH35" s="510"/>
      <c r="DI35" s="510"/>
      <c r="DJ35" s="510"/>
      <c r="DK35" s="510"/>
      <c r="DL35" s="510"/>
      <c r="DM35" s="510"/>
      <c r="DN35" s="510"/>
      <c r="DO35" s="510"/>
      <c r="DP35" s="510"/>
      <c r="DQ35" s="510"/>
      <c r="DR35" s="510"/>
      <c r="DS35" s="510"/>
      <c r="DT35" s="510"/>
      <c r="DU35" s="510"/>
      <c r="DV35" s="510"/>
      <c r="DW35" s="510"/>
      <c r="DX35" s="510"/>
      <c r="DY35" s="510"/>
      <c r="DZ35" s="510"/>
      <c r="EB35" s="501">
        <f t="shared" si="0"/>
        <v>0</v>
      </c>
      <c r="EC35" s="509">
        <f t="shared" si="1"/>
        <v>0</v>
      </c>
      <c r="ED35" s="505">
        <f t="shared" si="2"/>
        <v>0</v>
      </c>
      <c r="EE35" s="506">
        <f t="shared" si="3"/>
        <v>0</v>
      </c>
      <c r="EF35" s="290">
        <f t="shared" si="4"/>
        <v>0</v>
      </c>
      <c r="EG35" s="291" t="str">
        <f>IF(EF35=0,"",
IF(SUM($EF$25:EF35)=1,EH35,
IF($EF$110&gt;SUM($EF$25:EF35),_xlfn.CONCAT(", ",EH35),
IF($EF$110=SUM($EF$25:EF35),_xlfn.CONCAT(" y ",EH35)))))</f>
        <v/>
      </c>
      <c r="EH35" s="231" t="s">
        <v>6222</v>
      </c>
    </row>
    <row r="36" spans="2:138" ht="15" customHeight="1">
      <c r="C36" s="188" t="s">
        <v>99</v>
      </c>
      <c r="D36" s="623" t="str">
        <f>IF(Adición!$D79="","",Adición!$D79)</f>
        <v/>
      </c>
      <c r="E36" s="624"/>
      <c r="F36" s="624"/>
      <c r="G36" s="624"/>
      <c r="H36" s="568"/>
      <c r="I36" s="568"/>
      <c r="J36" s="510"/>
      <c r="K36" s="510"/>
      <c r="L36" s="510"/>
      <c r="M36" s="510"/>
      <c r="N36" s="510"/>
      <c r="O36" s="510"/>
      <c r="P36" s="510"/>
      <c r="Q36" s="510"/>
      <c r="R36" s="510"/>
      <c r="S36" s="510"/>
      <c r="T36" s="510"/>
      <c r="U36" s="510"/>
      <c r="V36" s="510"/>
      <c r="W36" s="510"/>
      <c r="X36" s="510"/>
      <c r="Y36" s="510"/>
      <c r="Z36" s="510"/>
      <c r="AA36" s="510"/>
      <c r="AB36" s="510"/>
      <c r="AC36" s="510"/>
      <c r="AD36" s="510"/>
      <c r="AE36" s="510"/>
      <c r="AF36" s="510"/>
      <c r="AG36" s="510"/>
      <c r="AH36" s="510"/>
      <c r="AI36" s="510"/>
      <c r="AJ36" s="510"/>
      <c r="AK36" s="510"/>
      <c r="AL36" s="510"/>
      <c r="AM36" s="510"/>
      <c r="AN36" s="510"/>
      <c r="AO36" s="510"/>
      <c r="AP36" s="510"/>
      <c r="AQ36" s="510"/>
      <c r="AR36" s="510"/>
      <c r="AS36" s="510"/>
      <c r="AT36" s="510"/>
      <c r="AU36" s="510"/>
      <c r="AV36" s="510"/>
      <c r="AW36" s="510"/>
      <c r="AX36" s="510"/>
      <c r="AY36" s="510"/>
      <c r="AZ36" s="510"/>
      <c r="BA36" s="510"/>
      <c r="BB36" s="510"/>
      <c r="BC36" s="510"/>
      <c r="BD36" s="510"/>
      <c r="BE36" s="510"/>
      <c r="BF36" s="510"/>
      <c r="BG36" s="510"/>
      <c r="BH36" s="510"/>
      <c r="BI36" s="510"/>
      <c r="BJ36" s="510"/>
      <c r="BK36" s="510"/>
      <c r="BL36" s="510"/>
      <c r="BM36" s="510"/>
      <c r="BN36" s="510"/>
      <c r="BO36" s="510"/>
      <c r="BP36" s="510"/>
      <c r="BQ36" s="510"/>
      <c r="BR36" s="510"/>
      <c r="BS36" s="510"/>
      <c r="BT36" s="510"/>
      <c r="BU36" s="510"/>
      <c r="BV36" s="510"/>
      <c r="BW36" s="510"/>
      <c r="BX36" s="510"/>
      <c r="BY36" s="510"/>
      <c r="BZ36" s="510"/>
      <c r="CA36" s="510"/>
      <c r="CB36" s="510"/>
      <c r="CC36" s="510"/>
      <c r="CD36" s="510"/>
      <c r="CE36" s="510"/>
      <c r="CF36" s="510"/>
      <c r="CG36" s="510"/>
      <c r="CH36" s="510"/>
      <c r="CI36" s="510"/>
      <c r="CJ36" s="510"/>
      <c r="CK36" s="510"/>
      <c r="CL36" s="510"/>
      <c r="CM36" s="510"/>
      <c r="CN36" s="510"/>
      <c r="CO36" s="510"/>
      <c r="CP36" s="510"/>
      <c r="CQ36" s="510"/>
      <c r="CR36" s="510"/>
      <c r="CS36" s="510"/>
      <c r="CT36" s="510"/>
      <c r="CU36" s="510"/>
      <c r="CV36" s="510"/>
      <c r="CW36" s="510"/>
      <c r="CX36" s="510"/>
      <c r="CY36" s="510"/>
      <c r="CZ36" s="510"/>
      <c r="DA36" s="510"/>
      <c r="DB36" s="510"/>
      <c r="DC36" s="510"/>
      <c r="DD36" s="510"/>
      <c r="DE36" s="510"/>
      <c r="DF36" s="510"/>
      <c r="DG36" s="510"/>
      <c r="DH36" s="510"/>
      <c r="DI36" s="510"/>
      <c r="DJ36" s="510"/>
      <c r="DK36" s="510"/>
      <c r="DL36" s="510"/>
      <c r="DM36" s="510"/>
      <c r="DN36" s="510"/>
      <c r="DO36" s="510"/>
      <c r="DP36" s="510"/>
      <c r="DQ36" s="510"/>
      <c r="DR36" s="510"/>
      <c r="DS36" s="510"/>
      <c r="DT36" s="510"/>
      <c r="DU36" s="510"/>
      <c r="DV36" s="510"/>
      <c r="DW36" s="510"/>
      <c r="DX36" s="510"/>
      <c r="DY36" s="510"/>
      <c r="DZ36" s="510"/>
      <c r="EB36" s="501">
        <f t="shared" si="0"/>
        <v>0</v>
      </c>
      <c r="EC36" s="509">
        <f t="shared" si="1"/>
        <v>0</v>
      </c>
      <c r="ED36" s="505">
        <f t="shared" si="2"/>
        <v>0</v>
      </c>
      <c r="EE36" s="506">
        <f t="shared" si="3"/>
        <v>0</v>
      </c>
      <c r="EF36" s="290">
        <f t="shared" si="4"/>
        <v>0</v>
      </c>
      <c r="EG36" s="291" t="str">
        <f>IF(EF36=0,"",
IF(SUM($EF$25:EF36)=1,EH36,
IF($EF$110&gt;SUM($EF$25:EF36),_xlfn.CONCAT(", ",EH36),
IF($EF$110=SUM($EF$25:EF36),_xlfn.CONCAT(" y ",EH36)))))</f>
        <v/>
      </c>
      <c r="EH36" s="231" t="s">
        <v>6223</v>
      </c>
    </row>
    <row r="37" spans="2:138" ht="15" customHeight="1">
      <c r="C37" s="188" t="s">
        <v>100</v>
      </c>
      <c r="D37" s="623" t="str">
        <f>IF(Adición!$D80="","",Adición!$D80)</f>
        <v/>
      </c>
      <c r="E37" s="624"/>
      <c r="F37" s="624"/>
      <c r="G37" s="624"/>
      <c r="H37" s="568"/>
      <c r="I37" s="568"/>
      <c r="J37" s="510"/>
      <c r="K37" s="510"/>
      <c r="L37" s="510"/>
      <c r="M37" s="510"/>
      <c r="N37" s="510"/>
      <c r="O37" s="510"/>
      <c r="P37" s="510"/>
      <c r="Q37" s="510"/>
      <c r="R37" s="510"/>
      <c r="S37" s="510"/>
      <c r="T37" s="510"/>
      <c r="U37" s="510"/>
      <c r="V37" s="510"/>
      <c r="W37" s="510"/>
      <c r="X37" s="510"/>
      <c r="Y37" s="510"/>
      <c r="Z37" s="510"/>
      <c r="AA37" s="510"/>
      <c r="AB37" s="510"/>
      <c r="AC37" s="510"/>
      <c r="AD37" s="510"/>
      <c r="AE37" s="510"/>
      <c r="AF37" s="510"/>
      <c r="AG37" s="510"/>
      <c r="AH37" s="510"/>
      <c r="AI37" s="510"/>
      <c r="AJ37" s="510"/>
      <c r="AK37" s="510"/>
      <c r="AL37" s="510"/>
      <c r="AM37" s="510"/>
      <c r="AN37" s="510"/>
      <c r="AO37" s="510"/>
      <c r="AP37" s="510"/>
      <c r="AQ37" s="510"/>
      <c r="AR37" s="510"/>
      <c r="AS37" s="510"/>
      <c r="AT37" s="510"/>
      <c r="AU37" s="510"/>
      <c r="AV37" s="510"/>
      <c r="AW37" s="510"/>
      <c r="AX37" s="510"/>
      <c r="AY37" s="510"/>
      <c r="AZ37" s="510"/>
      <c r="BA37" s="510"/>
      <c r="BB37" s="510"/>
      <c r="BC37" s="510"/>
      <c r="BD37" s="510"/>
      <c r="BE37" s="510"/>
      <c r="BF37" s="510"/>
      <c r="BG37" s="510"/>
      <c r="BH37" s="510"/>
      <c r="BI37" s="510"/>
      <c r="BJ37" s="510"/>
      <c r="BK37" s="510"/>
      <c r="BL37" s="510"/>
      <c r="BM37" s="510"/>
      <c r="BN37" s="510"/>
      <c r="BO37" s="510"/>
      <c r="BP37" s="510"/>
      <c r="BQ37" s="510"/>
      <c r="BR37" s="510"/>
      <c r="BS37" s="510"/>
      <c r="BT37" s="510"/>
      <c r="BU37" s="510"/>
      <c r="BV37" s="510"/>
      <c r="BW37" s="510"/>
      <c r="BX37" s="510"/>
      <c r="BY37" s="510"/>
      <c r="BZ37" s="510"/>
      <c r="CA37" s="510"/>
      <c r="CB37" s="510"/>
      <c r="CC37" s="510"/>
      <c r="CD37" s="510"/>
      <c r="CE37" s="510"/>
      <c r="CF37" s="510"/>
      <c r="CG37" s="510"/>
      <c r="CH37" s="510"/>
      <c r="CI37" s="510"/>
      <c r="CJ37" s="510"/>
      <c r="CK37" s="510"/>
      <c r="CL37" s="510"/>
      <c r="CM37" s="510"/>
      <c r="CN37" s="510"/>
      <c r="CO37" s="510"/>
      <c r="CP37" s="510"/>
      <c r="CQ37" s="510"/>
      <c r="CR37" s="510"/>
      <c r="CS37" s="510"/>
      <c r="CT37" s="510"/>
      <c r="CU37" s="510"/>
      <c r="CV37" s="510"/>
      <c r="CW37" s="510"/>
      <c r="CX37" s="510"/>
      <c r="CY37" s="510"/>
      <c r="CZ37" s="510"/>
      <c r="DA37" s="510"/>
      <c r="DB37" s="510"/>
      <c r="DC37" s="510"/>
      <c r="DD37" s="510"/>
      <c r="DE37" s="510"/>
      <c r="DF37" s="510"/>
      <c r="DG37" s="510"/>
      <c r="DH37" s="510"/>
      <c r="DI37" s="510"/>
      <c r="DJ37" s="510"/>
      <c r="DK37" s="510"/>
      <c r="DL37" s="510"/>
      <c r="DM37" s="510"/>
      <c r="DN37" s="510"/>
      <c r="DO37" s="510"/>
      <c r="DP37" s="510"/>
      <c r="DQ37" s="510"/>
      <c r="DR37" s="510"/>
      <c r="DS37" s="510"/>
      <c r="DT37" s="510"/>
      <c r="DU37" s="510"/>
      <c r="DV37" s="510"/>
      <c r="DW37" s="510"/>
      <c r="DX37" s="510"/>
      <c r="DY37" s="510"/>
      <c r="DZ37" s="510"/>
      <c r="EB37" s="501">
        <f t="shared" si="0"/>
        <v>0</v>
      </c>
      <c r="EC37" s="509">
        <f t="shared" si="1"/>
        <v>0</v>
      </c>
      <c r="ED37" s="505">
        <f t="shared" si="2"/>
        <v>0</v>
      </c>
      <c r="EE37" s="506">
        <f t="shared" si="3"/>
        <v>0</v>
      </c>
      <c r="EF37" s="290">
        <f t="shared" si="4"/>
        <v>0</v>
      </c>
      <c r="EG37" s="291" t="str">
        <f>IF(EF37=0,"",
IF(SUM($EF$25:EF37)=1,EH37,
IF($EF$110&gt;SUM($EF$25:EF37),_xlfn.CONCAT(", ",EH37),
IF($EF$110=SUM($EF$25:EF37),_xlfn.CONCAT(" y ",EH37)))))</f>
        <v/>
      </c>
      <c r="EH37" s="231" t="s">
        <v>6224</v>
      </c>
    </row>
    <row r="38" spans="2:138" ht="15" customHeight="1">
      <c r="C38" s="188" t="s">
        <v>101</v>
      </c>
      <c r="D38" s="623" t="str">
        <f>IF(Adición!$D81="","",Adición!$D81)</f>
        <v/>
      </c>
      <c r="E38" s="624"/>
      <c r="F38" s="624"/>
      <c r="G38" s="624"/>
      <c r="H38" s="568"/>
      <c r="I38" s="568"/>
      <c r="J38" s="510"/>
      <c r="K38" s="510"/>
      <c r="L38" s="510"/>
      <c r="M38" s="510"/>
      <c r="N38" s="510"/>
      <c r="O38" s="510"/>
      <c r="P38" s="510"/>
      <c r="Q38" s="510"/>
      <c r="R38" s="510"/>
      <c r="S38" s="510"/>
      <c r="T38" s="510"/>
      <c r="U38" s="510"/>
      <c r="V38" s="510"/>
      <c r="W38" s="510"/>
      <c r="X38" s="510"/>
      <c r="Y38" s="510"/>
      <c r="Z38" s="510"/>
      <c r="AA38" s="510"/>
      <c r="AB38" s="510"/>
      <c r="AC38" s="510"/>
      <c r="AD38" s="510"/>
      <c r="AE38" s="510"/>
      <c r="AF38" s="510"/>
      <c r="AG38" s="510"/>
      <c r="AH38" s="510"/>
      <c r="AI38" s="510"/>
      <c r="AJ38" s="510"/>
      <c r="AK38" s="510"/>
      <c r="AL38" s="510"/>
      <c r="AM38" s="510"/>
      <c r="AN38" s="510"/>
      <c r="AO38" s="510"/>
      <c r="AP38" s="510"/>
      <c r="AQ38" s="510"/>
      <c r="AR38" s="510"/>
      <c r="AS38" s="510"/>
      <c r="AT38" s="510"/>
      <c r="AU38" s="510"/>
      <c r="AV38" s="510"/>
      <c r="AW38" s="510"/>
      <c r="AX38" s="510"/>
      <c r="AY38" s="510"/>
      <c r="AZ38" s="510"/>
      <c r="BA38" s="510"/>
      <c r="BB38" s="510"/>
      <c r="BC38" s="510"/>
      <c r="BD38" s="510"/>
      <c r="BE38" s="510"/>
      <c r="BF38" s="510"/>
      <c r="BG38" s="510"/>
      <c r="BH38" s="510"/>
      <c r="BI38" s="510"/>
      <c r="BJ38" s="510"/>
      <c r="BK38" s="510"/>
      <c r="BL38" s="510"/>
      <c r="BM38" s="510"/>
      <c r="BN38" s="510"/>
      <c r="BO38" s="510"/>
      <c r="BP38" s="510"/>
      <c r="BQ38" s="510"/>
      <c r="BR38" s="510"/>
      <c r="BS38" s="510"/>
      <c r="BT38" s="510"/>
      <c r="BU38" s="510"/>
      <c r="BV38" s="510"/>
      <c r="BW38" s="510"/>
      <c r="BX38" s="510"/>
      <c r="BY38" s="510"/>
      <c r="BZ38" s="510"/>
      <c r="CA38" s="510"/>
      <c r="CB38" s="510"/>
      <c r="CC38" s="510"/>
      <c r="CD38" s="510"/>
      <c r="CE38" s="510"/>
      <c r="CF38" s="510"/>
      <c r="CG38" s="510"/>
      <c r="CH38" s="510"/>
      <c r="CI38" s="510"/>
      <c r="CJ38" s="510"/>
      <c r="CK38" s="510"/>
      <c r="CL38" s="510"/>
      <c r="CM38" s="510"/>
      <c r="CN38" s="510"/>
      <c r="CO38" s="510"/>
      <c r="CP38" s="510"/>
      <c r="CQ38" s="510"/>
      <c r="CR38" s="510"/>
      <c r="CS38" s="510"/>
      <c r="CT38" s="510"/>
      <c r="CU38" s="510"/>
      <c r="CV38" s="510"/>
      <c r="CW38" s="510"/>
      <c r="CX38" s="510"/>
      <c r="CY38" s="510"/>
      <c r="CZ38" s="510"/>
      <c r="DA38" s="510"/>
      <c r="DB38" s="510"/>
      <c r="DC38" s="510"/>
      <c r="DD38" s="510"/>
      <c r="DE38" s="510"/>
      <c r="DF38" s="510"/>
      <c r="DG38" s="510"/>
      <c r="DH38" s="510"/>
      <c r="DI38" s="510"/>
      <c r="DJ38" s="510"/>
      <c r="DK38" s="510"/>
      <c r="DL38" s="510"/>
      <c r="DM38" s="510"/>
      <c r="DN38" s="510"/>
      <c r="DO38" s="510"/>
      <c r="DP38" s="510"/>
      <c r="DQ38" s="510"/>
      <c r="DR38" s="510"/>
      <c r="DS38" s="510"/>
      <c r="DT38" s="510"/>
      <c r="DU38" s="510"/>
      <c r="DV38" s="510"/>
      <c r="DW38" s="510"/>
      <c r="DX38" s="510"/>
      <c r="DY38" s="510"/>
      <c r="DZ38" s="510"/>
      <c r="EB38" s="501">
        <f t="shared" si="0"/>
        <v>0</v>
      </c>
      <c r="EC38" s="509">
        <f t="shared" si="1"/>
        <v>0</v>
      </c>
      <c r="ED38" s="505">
        <f t="shared" si="2"/>
        <v>0</v>
      </c>
      <c r="EE38" s="506">
        <f t="shared" si="3"/>
        <v>0</v>
      </c>
      <c r="EF38" s="290">
        <f t="shared" si="4"/>
        <v>0</v>
      </c>
      <c r="EG38" s="291" t="str">
        <f>IF(EF38=0,"",
IF(SUM($EF$25:EF38)=1,EH38,
IF($EF$110&gt;SUM($EF$25:EF38),_xlfn.CONCAT(", ",EH38),
IF($EF$110=SUM($EF$25:EF38),_xlfn.CONCAT(" y ",EH38)))))</f>
        <v/>
      </c>
      <c r="EH38" s="231" t="s">
        <v>6225</v>
      </c>
    </row>
    <row r="39" spans="2:138" ht="15" customHeight="1">
      <c r="C39" s="188" t="s">
        <v>102</v>
      </c>
      <c r="D39" s="623" t="str">
        <f>IF(Adición!$D82="","",Adición!$D82)</f>
        <v/>
      </c>
      <c r="E39" s="624"/>
      <c r="F39" s="624"/>
      <c r="G39" s="624"/>
      <c r="H39" s="568"/>
      <c r="I39" s="568"/>
      <c r="J39" s="510"/>
      <c r="K39" s="510"/>
      <c r="L39" s="510"/>
      <c r="M39" s="510"/>
      <c r="N39" s="510"/>
      <c r="O39" s="510"/>
      <c r="P39" s="510"/>
      <c r="Q39" s="510"/>
      <c r="R39" s="510"/>
      <c r="S39" s="510"/>
      <c r="T39" s="510"/>
      <c r="U39" s="510"/>
      <c r="V39" s="510"/>
      <c r="W39" s="510"/>
      <c r="X39" s="510"/>
      <c r="Y39" s="510"/>
      <c r="Z39" s="510"/>
      <c r="AA39" s="510"/>
      <c r="AB39" s="510"/>
      <c r="AC39" s="510"/>
      <c r="AD39" s="510"/>
      <c r="AE39" s="510"/>
      <c r="AF39" s="510"/>
      <c r="AG39" s="510"/>
      <c r="AH39" s="510"/>
      <c r="AI39" s="510"/>
      <c r="AJ39" s="510"/>
      <c r="AK39" s="510"/>
      <c r="AL39" s="510"/>
      <c r="AM39" s="510"/>
      <c r="AN39" s="510"/>
      <c r="AO39" s="510"/>
      <c r="AP39" s="510"/>
      <c r="AQ39" s="510"/>
      <c r="AR39" s="510"/>
      <c r="AS39" s="510"/>
      <c r="AT39" s="510"/>
      <c r="AU39" s="510"/>
      <c r="AV39" s="510"/>
      <c r="AW39" s="510"/>
      <c r="AX39" s="510"/>
      <c r="AY39" s="510"/>
      <c r="AZ39" s="510"/>
      <c r="BA39" s="510"/>
      <c r="BB39" s="510"/>
      <c r="BC39" s="510"/>
      <c r="BD39" s="510"/>
      <c r="BE39" s="510"/>
      <c r="BF39" s="510"/>
      <c r="BG39" s="510"/>
      <c r="BH39" s="510"/>
      <c r="BI39" s="510"/>
      <c r="BJ39" s="510"/>
      <c r="BK39" s="510"/>
      <c r="BL39" s="510"/>
      <c r="BM39" s="510"/>
      <c r="BN39" s="510"/>
      <c r="BO39" s="510"/>
      <c r="BP39" s="510"/>
      <c r="BQ39" s="510"/>
      <c r="BR39" s="510"/>
      <c r="BS39" s="510"/>
      <c r="BT39" s="510"/>
      <c r="BU39" s="510"/>
      <c r="BV39" s="510"/>
      <c r="BW39" s="510"/>
      <c r="BX39" s="510"/>
      <c r="BY39" s="510"/>
      <c r="BZ39" s="510"/>
      <c r="CA39" s="510"/>
      <c r="CB39" s="510"/>
      <c r="CC39" s="510"/>
      <c r="CD39" s="510"/>
      <c r="CE39" s="510"/>
      <c r="CF39" s="510"/>
      <c r="CG39" s="510"/>
      <c r="CH39" s="510"/>
      <c r="CI39" s="510"/>
      <c r="CJ39" s="510"/>
      <c r="CK39" s="510"/>
      <c r="CL39" s="510"/>
      <c r="CM39" s="510"/>
      <c r="CN39" s="510"/>
      <c r="CO39" s="510"/>
      <c r="CP39" s="510"/>
      <c r="CQ39" s="510"/>
      <c r="CR39" s="510"/>
      <c r="CS39" s="510"/>
      <c r="CT39" s="510"/>
      <c r="CU39" s="510"/>
      <c r="CV39" s="510"/>
      <c r="CW39" s="510"/>
      <c r="CX39" s="510"/>
      <c r="CY39" s="510"/>
      <c r="CZ39" s="510"/>
      <c r="DA39" s="510"/>
      <c r="DB39" s="510"/>
      <c r="DC39" s="510"/>
      <c r="DD39" s="510"/>
      <c r="DE39" s="510"/>
      <c r="DF39" s="510"/>
      <c r="DG39" s="510"/>
      <c r="DH39" s="510"/>
      <c r="DI39" s="510"/>
      <c r="DJ39" s="510"/>
      <c r="DK39" s="510"/>
      <c r="DL39" s="510"/>
      <c r="DM39" s="510"/>
      <c r="DN39" s="510"/>
      <c r="DO39" s="510"/>
      <c r="DP39" s="510"/>
      <c r="DQ39" s="510"/>
      <c r="DR39" s="510"/>
      <c r="DS39" s="510"/>
      <c r="DT39" s="510"/>
      <c r="DU39" s="510"/>
      <c r="DV39" s="510"/>
      <c r="DW39" s="510"/>
      <c r="DX39" s="510"/>
      <c r="DY39" s="510"/>
      <c r="DZ39" s="510"/>
      <c r="EB39" s="501">
        <f t="shared" si="0"/>
        <v>0</v>
      </c>
      <c r="EC39" s="509">
        <f t="shared" si="1"/>
        <v>0</v>
      </c>
      <c r="ED39" s="505">
        <f t="shared" si="2"/>
        <v>0</v>
      </c>
      <c r="EE39" s="506">
        <f t="shared" si="3"/>
        <v>0</v>
      </c>
      <c r="EF39" s="290">
        <f t="shared" si="4"/>
        <v>0</v>
      </c>
      <c r="EG39" s="291" t="str">
        <f>IF(EF39=0,"",
IF(SUM($EF$25:EF39)=1,EH39,
IF($EF$110&gt;SUM($EF$25:EF39),_xlfn.CONCAT(", ",EH39),
IF($EF$110=SUM($EF$25:EF39),_xlfn.CONCAT(" y ",EH39)))))</f>
        <v/>
      </c>
      <c r="EH39" s="231" t="s">
        <v>6226</v>
      </c>
    </row>
    <row r="40" spans="2:138" ht="15" customHeight="1">
      <c r="C40" s="188" t="s">
        <v>103</v>
      </c>
      <c r="D40" s="623" t="str">
        <f>IF(Adición!$D83="","",Adición!$D83)</f>
        <v/>
      </c>
      <c r="E40" s="624"/>
      <c r="F40" s="624"/>
      <c r="G40" s="624"/>
      <c r="H40" s="568"/>
      <c r="I40" s="568"/>
      <c r="J40" s="510"/>
      <c r="K40" s="510"/>
      <c r="L40" s="510"/>
      <c r="M40" s="510"/>
      <c r="N40" s="510"/>
      <c r="O40" s="510"/>
      <c r="P40" s="510"/>
      <c r="Q40" s="510"/>
      <c r="R40" s="510"/>
      <c r="S40" s="510"/>
      <c r="T40" s="510"/>
      <c r="U40" s="510"/>
      <c r="V40" s="510"/>
      <c r="W40" s="510"/>
      <c r="X40" s="510"/>
      <c r="Y40" s="510"/>
      <c r="Z40" s="510"/>
      <c r="AA40" s="510"/>
      <c r="AB40" s="510"/>
      <c r="AC40" s="510"/>
      <c r="AD40" s="510"/>
      <c r="AE40" s="510"/>
      <c r="AF40" s="510"/>
      <c r="AG40" s="510"/>
      <c r="AH40" s="510"/>
      <c r="AI40" s="510"/>
      <c r="AJ40" s="510"/>
      <c r="AK40" s="510"/>
      <c r="AL40" s="510"/>
      <c r="AM40" s="510"/>
      <c r="AN40" s="510"/>
      <c r="AO40" s="510"/>
      <c r="AP40" s="510"/>
      <c r="AQ40" s="510"/>
      <c r="AR40" s="510"/>
      <c r="AS40" s="510"/>
      <c r="AT40" s="510"/>
      <c r="AU40" s="510"/>
      <c r="AV40" s="510"/>
      <c r="AW40" s="510"/>
      <c r="AX40" s="510"/>
      <c r="AY40" s="510"/>
      <c r="AZ40" s="510"/>
      <c r="BA40" s="510"/>
      <c r="BB40" s="510"/>
      <c r="BC40" s="510"/>
      <c r="BD40" s="510"/>
      <c r="BE40" s="510"/>
      <c r="BF40" s="510"/>
      <c r="BG40" s="510"/>
      <c r="BH40" s="510"/>
      <c r="BI40" s="510"/>
      <c r="BJ40" s="510"/>
      <c r="BK40" s="510"/>
      <c r="BL40" s="510"/>
      <c r="BM40" s="510"/>
      <c r="BN40" s="510"/>
      <c r="BO40" s="510"/>
      <c r="BP40" s="510"/>
      <c r="BQ40" s="510"/>
      <c r="BR40" s="510"/>
      <c r="BS40" s="510"/>
      <c r="BT40" s="510"/>
      <c r="BU40" s="510"/>
      <c r="BV40" s="510"/>
      <c r="BW40" s="510"/>
      <c r="BX40" s="510"/>
      <c r="BY40" s="510"/>
      <c r="BZ40" s="510"/>
      <c r="CA40" s="510"/>
      <c r="CB40" s="510"/>
      <c r="CC40" s="510"/>
      <c r="CD40" s="510"/>
      <c r="CE40" s="510"/>
      <c r="CF40" s="510"/>
      <c r="CG40" s="510"/>
      <c r="CH40" s="510"/>
      <c r="CI40" s="510"/>
      <c r="CJ40" s="510"/>
      <c r="CK40" s="510"/>
      <c r="CL40" s="510"/>
      <c r="CM40" s="510"/>
      <c r="CN40" s="510"/>
      <c r="CO40" s="510"/>
      <c r="CP40" s="510"/>
      <c r="CQ40" s="510"/>
      <c r="CR40" s="510"/>
      <c r="CS40" s="510"/>
      <c r="CT40" s="510"/>
      <c r="CU40" s="510"/>
      <c r="CV40" s="510"/>
      <c r="CW40" s="510"/>
      <c r="CX40" s="510"/>
      <c r="CY40" s="510"/>
      <c r="CZ40" s="510"/>
      <c r="DA40" s="510"/>
      <c r="DB40" s="510"/>
      <c r="DC40" s="510"/>
      <c r="DD40" s="510"/>
      <c r="DE40" s="510"/>
      <c r="DF40" s="510"/>
      <c r="DG40" s="510"/>
      <c r="DH40" s="510"/>
      <c r="DI40" s="510"/>
      <c r="DJ40" s="510"/>
      <c r="DK40" s="510"/>
      <c r="DL40" s="510"/>
      <c r="DM40" s="510"/>
      <c r="DN40" s="510"/>
      <c r="DO40" s="510"/>
      <c r="DP40" s="510"/>
      <c r="DQ40" s="510"/>
      <c r="DR40" s="510"/>
      <c r="DS40" s="510"/>
      <c r="DT40" s="510"/>
      <c r="DU40" s="510"/>
      <c r="DV40" s="510"/>
      <c r="DW40" s="510"/>
      <c r="DX40" s="510"/>
      <c r="DY40" s="510"/>
      <c r="DZ40" s="510"/>
      <c r="EB40" s="501">
        <f t="shared" si="0"/>
        <v>0</v>
      </c>
      <c r="EC40" s="509">
        <f t="shared" si="1"/>
        <v>0</v>
      </c>
      <c r="ED40" s="505">
        <f t="shared" si="2"/>
        <v>0</v>
      </c>
      <c r="EE40" s="506">
        <f t="shared" si="3"/>
        <v>0</v>
      </c>
      <c r="EF40" s="290">
        <f t="shared" si="4"/>
        <v>0</v>
      </c>
      <c r="EG40" s="291" t="str">
        <f>IF(EF40=0,"",
IF(SUM($EF$25:EF40)=1,EH40,
IF($EF$110&gt;SUM($EF$25:EF40),_xlfn.CONCAT(", ",EH40),
IF($EF$110=SUM($EF$25:EF40),_xlfn.CONCAT(" y ",EH40)))))</f>
        <v/>
      </c>
      <c r="EH40" s="231" t="s">
        <v>6227</v>
      </c>
    </row>
    <row r="41" spans="2:138" ht="15" customHeight="1">
      <c r="C41" s="188" t="s">
        <v>104</v>
      </c>
      <c r="D41" s="623" t="str">
        <f>IF(Adición!$D84="","",Adición!$D84)</f>
        <v/>
      </c>
      <c r="E41" s="624"/>
      <c r="F41" s="624"/>
      <c r="G41" s="624"/>
      <c r="H41" s="568"/>
      <c r="I41" s="568"/>
      <c r="J41" s="510"/>
      <c r="K41" s="510"/>
      <c r="L41" s="510"/>
      <c r="M41" s="510"/>
      <c r="N41" s="510"/>
      <c r="O41" s="510"/>
      <c r="P41" s="510"/>
      <c r="Q41" s="510"/>
      <c r="R41" s="510"/>
      <c r="S41" s="510"/>
      <c r="T41" s="510"/>
      <c r="U41" s="510"/>
      <c r="V41" s="510"/>
      <c r="W41" s="510"/>
      <c r="X41" s="510"/>
      <c r="Y41" s="510"/>
      <c r="Z41" s="510"/>
      <c r="AA41" s="510"/>
      <c r="AB41" s="510"/>
      <c r="AC41" s="510"/>
      <c r="AD41" s="510"/>
      <c r="AE41" s="510"/>
      <c r="AF41" s="510"/>
      <c r="AG41" s="510"/>
      <c r="AH41" s="510"/>
      <c r="AI41" s="510"/>
      <c r="AJ41" s="510"/>
      <c r="AK41" s="510"/>
      <c r="AL41" s="510"/>
      <c r="AM41" s="510"/>
      <c r="AN41" s="510"/>
      <c r="AO41" s="510"/>
      <c r="AP41" s="510"/>
      <c r="AQ41" s="510"/>
      <c r="AR41" s="510"/>
      <c r="AS41" s="510"/>
      <c r="AT41" s="510"/>
      <c r="AU41" s="510"/>
      <c r="AV41" s="510"/>
      <c r="AW41" s="510"/>
      <c r="AX41" s="510"/>
      <c r="AY41" s="510"/>
      <c r="AZ41" s="510"/>
      <c r="BA41" s="510"/>
      <c r="BB41" s="510"/>
      <c r="BC41" s="510"/>
      <c r="BD41" s="510"/>
      <c r="BE41" s="510"/>
      <c r="BF41" s="510"/>
      <c r="BG41" s="510"/>
      <c r="BH41" s="510"/>
      <c r="BI41" s="510"/>
      <c r="BJ41" s="510"/>
      <c r="BK41" s="510"/>
      <c r="BL41" s="510"/>
      <c r="BM41" s="510"/>
      <c r="BN41" s="510"/>
      <c r="BO41" s="510"/>
      <c r="BP41" s="510"/>
      <c r="BQ41" s="510"/>
      <c r="BR41" s="510"/>
      <c r="BS41" s="510"/>
      <c r="BT41" s="510"/>
      <c r="BU41" s="510"/>
      <c r="BV41" s="510"/>
      <c r="BW41" s="510"/>
      <c r="BX41" s="510"/>
      <c r="BY41" s="510"/>
      <c r="BZ41" s="510"/>
      <c r="CA41" s="510"/>
      <c r="CB41" s="510"/>
      <c r="CC41" s="510"/>
      <c r="CD41" s="510"/>
      <c r="CE41" s="510"/>
      <c r="CF41" s="510"/>
      <c r="CG41" s="510"/>
      <c r="CH41" s="510"/>
      <c r="CI41" s="510"/>
      <c r="CJ41" s="510"/>
      <c r="CK41" s="510"/>
      <c r="CL41" s="510"/>
      <c r="CM41" s="510"/>
      <c r="CN41" s="510"/>
      <c r="CO41" s="510"/>
      <c r="CP41" s="510"/>
      <c r="CQ41" s="510"/>
      <c r="CR41" s="510"/>
      <c r="CS41" s="510"/>
      <c r="CT41" s="510"/>
      <c r="CU41" s="510"/>
      <c r="CV41" s="510"/>
      <c r="CW41" s="510"/>
      <c r="CX41" s="510"/>
      <c r="CY41" s="510"/>
      <c r="CZ41" s="510"/>
      <c r="DA41" s="510"/>
      <c r="DB41" s="510"/>
      <c r="DC41" s="510"/>
      <c r="DD41" s="510"/>
      <c r="DE41" s="510"/>
      <c r="DF41" s="510"/>
      <c r="DG41" s="510"/>
      <c r="DH41" s="510"/>
      <c r="DI41" s="510"/>
      <c r="DJ41" s="510"/>
      <c r="DK41" s="510"/>
      <c r="DL41" s="510"/>
      <c r="DM41" s="510"/>
      <c r="DN41" s="510"/>
      <c r="DO41" s="510"/>
      <c r="DP41" s="510"/>
      <c r="DQ41" s="510"/>
      <c r="DR41" s="510"/>
      <c r="DS41" s="510"/>
      <c r="DT41" s="510"/>
      <c r="DU41" s="510"/>
      <c r="DV41" s="510"/>
      <c r="DW41" s="510"/>
      <c r="DX41" s="510"/>
      <c r="DY41" s="510"/>
      <c r="DZ41" s="510"/>
      <c r="EB41" s="501">
        <f t="shared" si="0"/>
        <v>0</v>
      </c>
      <c r="EC41" s="509">
        <f t="shared" si="1"/>
        <v>0</v>
      </c>
      <c r="ED41" s="505">
        <f t="shared" si="2"/>
        <v>0</v>
      </c>
      <c r="EE41" s="506">
        <f t="shared" si="3"/>
        <v>0</v>
      </c>
      <c r="EF41" s="290">
        <f t="shared" si="4"/>
        <v>0</v>
      </c>
      <c r="EG41" s="291" t="str">
        <f>IF(EF41=0,"",
IF(SUM($EF$25:EF41)=1,EH41,
IF($EF$110&gt;SUM($EF$25:EF41),_xlfn.CONCAT(", ",EH41),
IF($EF$110=SUM($EF$25:EF41),_xlfn.CONCAT(" y ",EH41)))))</f>
        <v/>
      </c>
      <c r="EH41" s="231" t="s">
        <v>6228</v>
      </c>
    </row>
    <row r="42" spans="2:138" ht="15" customHeight="1">
      <c r="C42" s="188" t="s">
        <v>105</v>
      </c>
      <c r="D42" s="623" t="str">
        <f>IF(Adición!$D85="","",Adición!$D85)</f>
        <v/>
      </c>
      <c r="E42" s="624"/>
      <c r="F42" s="624"/>
      <c r="G42" s="624"/>
      <c r="H42" s="568"/>
      <c r="I42" s="568"/>
      <c r="J42" s="510"/>
      <c r="K42" s="510"/>
      <c r="L42" s="510"/>
      <c r="M42" s="510"/>
      <c r="N42" s="510"/>
      <c r="O42" s="510"/>
      <c r="P42" s="510"/>
      <c r="Q42" s="510"/>
      <c r="R42" s="510"/>
      <c r="S42" s="510"/>
      <c r="T42" s="510"/>
      <c r="U42" s="510"/>
      <c r="V42" s="510"/>
      <c r="W42" s="510"/>
      <c r="X42" s="510"/>
      <c r="Y42" s="510"/>
      <c r="Z42" s="510"/>
      <c r="AA42" s="510"/>
      <c r="AB42" s="510"/>
      <c r="AC42" s="510"/>
      <c r="AD42" s="510"/>
      <c r="AE42" s="510"/>
      <c r="AF42" s="510"/>
      <c r="AG42" s="510"/>
      <c r="AH42" s="510"/>
      <c r="AI42" s="510"/>
      <c r="AJ42" s="510"/>
      <c r="AK42" s="510"/>
      <c r="AL42" s="510"/>
      <c r="AM42" s="510"/>
      <c r="AN42" s="510"/>
      <c r="AO42" s="510"/>
      <c r="AP42" s="510"/>
      <c r="AQ42" s="510"/>
      <c r="AR42" s="510"/>
      <c r="AS42" s="510"/>
      <c r="AT42" s="510"/>
      <c r="AU42" s="510"/>
      <c r="AV42" s="510"/>
      <c r="AW42" s="510"/>
      <c r="AX42" s="510"/>
      <c r="AY42" s="510"/>
      <c r="AZ42" s="510"/>
      <c r="BA42" s="510"/>
      <c r="BB42" s="510"/>
      <c r="BC42" s="510"/>
      <c r="BD42" s="510"/>
      <c r="BE42" s="510"/>
      <c r="BF42" s="510"/>
      <c r="BG42" s="510"/>
      <c r="BH42" s="510"/>
      <c r="BI42" s="510"/>
      <c r="BJ42" s="510"/>
      <c r="BK42" s="510"/>
      <c r="BL42" s="510"/>
      <c r="BM42" s="510"/>
      <c r="BN42" s="510"/>
      <c r="BO42" s="510"/>
      <c r="BP42" s="510"/>
      <c r="BQ42" s="510"/>
      <c r="BR42" s="510"/>
      <c r="BS42" s="510"/>
      <c r="BT42" s="510"/>
      <c r="BU42" s="510"/>
      <c r="BV42" s="510"/>
      <c r="BW42" s="510"/>
      <c r="BX42" s="510"/>
      <c r="BY42" s="510"/>
      <c r="BZ42" s="510"/>
      <c r="CA42" s="510"/>
      <c r="CB42" s="510"/>
      <c r="CC42" s="510"/>
      <c r="CD42" s="510"/>
      <c r="CE42" s="510"/>
      <c r="CF42" s="510"/>
      <c r="CG42" s="510"/>
      <c r="CH42" s="510"/>
      <c r="CI42" s="510"/>
      <c r="CJ42" s="510"/>
      <c r="CK42" s="510"/>
      <c r="CL42" s="510"/>
      <c r="CM42" s="510"/>
      <c r="CN42" s="510"/>
      <c r="CO42" s="510"/>
      <c r="CP42" s="510"/>
      <c r="CQ42" s="510"/>
      <c r="CR42" s="510"/>
      <c r="CS42" s="510"/>
      <c r="CT42" s="510"/>
      <c r="CU42" s="510"/>
      <c r="CV42" s="510"/>
      <c r="CW42" s="510"/>
      <c r="CX42" s="510"/>
      <c r="CY42" s="510"/>
      <c r="CZ42" s="510"/>
      <c r="DA42" s="510"/>
      <c r="DB42" s="510"/>
      <c r="DC42" s="510"/>
      <c r="DD42" s="510"/>
      <c r="DE42" s="510"/>
      <c r="DF42" s="510"/>
      <c r="DG42" s="510"/>
      <c r="DH42" s="510"/>
      <c r="DI42" s="510"/>
      <c r="DJ42" s="510"/>
      <c r="DK42" s="510"/>
      <c r="DL42" s="510"/>
      <c r="DM42" s="510"/>
      <c r="DN42" s="510"/>
      <c r="DO42" s="510"/>
      <c r="DP42" s="510"/>
      <c r="DQ42" s="510"/>
      <c r="DR42" s="510"/>
      <c r="DS42" s="510"/>
      <c r="DT42" s="510"/>
      <c r="DU42" s="510"/>
      <c r="DV42" s="510"/>
      <c r="DW42" s="510"/>
      <c r="DX42" s="510"/>
      <c r="DY42" s="510"/>
      <c r="DZ42" s="510"/>
      <c r="EB42" s="501">
        <f t="shared" si="0"/>
        <v>0</v>
      </c>
      <c r="EC42" s="509">
        <f t="shared" si="1"/>
        <v>0</v>
      </c>
      <c r="ED42" s="505">
        <f t="shared" si="2"/>
        <v>0</v>
      </c>
      <c r="EE42" s="506">
        <f t="shared" si="3"/>
        <v>0</v>
      </c>
      <c r="EF42" s="290">
        <f t="shared" si="4"/>
        <v>0</v>
      </c>
      <c r="EG42" s="291" t="str">
        <f>IF(EF42=0,"",
IF(SUM($EF$25:EF42)=1,EH42,
IF($EF$110&gt;SUM($EF$25:EF42),_xlfn.CONCAT(", ",EH42),
IF($EF$110=SUM($EF$25:EF42),_xlfn.CONCAT(" y ",EH42)))))</f>
        <v/>
      </c>
      <c r="EH42" s="231" t="s">
        <v>6229</v>
      </c>
    </row>
    <row r="43" spans="2:138" ht="15" customHeight="1">
      <c r="C43" s="188" t="s">
        <v>106</v>
      </c>
      <c r="D43" s="623" t="str">
        <f>IF(Adición!$D86="","",Adición!$D86)</f>
        <v/>
      </c>
      <c r="E43" s="624"/>
      <c r="F43" s="624"/>
      <c r="G43" s="624"/>
      <c r="H43" s="568"/>
      <c r="I43" s="568"/>
      <c r="J43" s="510"/>
      <c r="K43" s="510"/>
      <c r="L43" s="510"/>
      <c r="M43" s="510"/>
      <c r="N43" s="510"/>
      <c r="O43" s="510"/>
      <c r="P43" s="510"/>
      <c r="Q43" s="510"/>
      <c r="R43" s="510"/>
      <c r="S43" s="510"/>
      <c r="T43" s="510"/>
      <c r="U43" s="510"/>
      <c r="V43" s="510"/>
      <c r="W43" s="510"/>
      <c r="X43" s="510"/>
      <c r="Y43" s="510"/>
      <c r="Z43" s="510"/>
      <c r="AA43" s="510"/>
      <c r="AB43" s="510"/>
      <c r="AC43" s="510"/>
      <c r="AD43" s="510"/>
      <c r="AE43" s="510"/>
      <c r="AF43" s="510"/>
      <c r="AG43" s="510"/>
      <c r="AH43" s="510"/>
      <c r="AI43" s="510"/>
      <c r="AJ43" s="510"/>
      <c r="AK43" s="510"/>
      <c r="AL43" s="510"/>
      <c r="AM43" s="510"/>
      <c r="AN43" s="510"/>
      <c r="AO43" s="510"/>
      <c r="AP43" s="510"/>
      <c r="AQ43" s="510"/>
      <c r="AR43" s="510"/>
      <c r="AS43" s="510"/>
      <c r="AT43" s="510"/>
      <c r="AU43" s="510"/>
      <c r="AV43" s="510"/>
      <c r="AW43" s="510"/>
      <c r="AX43" s="510"/>
      <c r="AY43" s="510"/>
      <c r="AZ43" s="510"/>
      <c r="BA43" s="510"/>
      <c r="BB43" s="510"/>
      <c r="BC43" s="510"/>
      <c r="BD43" s="510"/>
      <c r="BE43" s="510"/>
      <c r="BF43" s="510"/>
      <c r="BG43" s="510"/>
      <c r="BH43" s="510"/>
      <c r="BI43" s="510"/>
      <c r="BJ43" s="510"/>
      <c r="BK43" s="510"/>
      <c r="BL43" s="510"/>
      <c r="BM43" s="510"/>
      <c r="BN43" s="510"/>
      <c r="BO43" s="510"/>
      <c r="BP43" s="510"/>
      <c r="BQ43" s="510"/>
      <c r="BR43" s="510"/>
      <c r="BS43" s="510"/>
      <c r="BT43" s="510"/>
      <c r="BU43" s="510"/>
      <c r="BV43" s="510"/>
      <c r="BW43" s="510"/>
      <c r="BX43" s="510"/>
      <c r="BY43" s="510"/>
      <c r="BZ43" s="510"/>
      <c r="CA43" s="510"/>
      <c r="CB43" s="510"/>
      <c r="CC43" s="510"/>
      <c r="CD43" s="510"/>
      <c r="CE43" s="510"/>
      <c r="CF43" s="510"/>
      <c r="CG43" s="510"/>
      <c r="CH43" s="510"/>
      <c r="CI43" s="510"/>
      <c r="CJ43" s="510"/>
      <c r="CK43" s="510"/>
      <c r="CL43" s="510"/>
      <c r="CM43" s="510"/>
      <c r="CN43" s="510"/>
      <c r="CO43" s="510"/>
      <c r="CP43" s="510"/>
      <c r="CQ43" s="510"/>
      <c r="CR43" s="510"/>
      <c r="CS43" s="510"/>
      <c r="CT43" s="510"/>
      <c r="CU43" s="510"/>
      <c r="CV43" s="510"/>
      <c r="CW43" s="510"/>
      <c r="CX43" s="510"/>
      <c r="CY43" s="510"/>
      <c r="CZ43" s="510"/>
      <c r="DA43" s="510"/>
      <c r="DB43" s="510"/>
      <c r="DC43" s="510"/>
      <c r="DD43" s="510"/>
      <c r="DE43" s="510"/>
      <c r="DF43" s="510"/>
      <c r="DG43" s="510"/>
      <c r="DH43" s="510"/>
      <c r="DI43" s="510"/>
      <c r="DJ43" s="510"/>
      <c r="DK43" s="510"/>
      <c r="DL43" s="510"/>
      <c r="DM43" s="510"/>
      <c r="DN43" s="510"/>
      <c r="DO43" s="510"/>
      <c r="DP43" s="510"/>
      <c r="DQ43" s="510"/>
      <c r="DR43" s="510"/>
      <c r="DS43" s="510"/>
      <c r="DT43" s="510"/>
      <c r="DU43" s="510"/>
      <c r="DV43" s="510"/>
      <c r="DW43" s="510"/>
      <c r="DX43" s="510"/>
      <c r="DY43" s="510"/>
      <c r="DZ43" s="510"/>
      <c r="EB43" s="501">
        <f t="shared" si="0"/>
        <v>0</v>
      </c>
      <c r="EC43" s="509">
        <f t="shared" si="1"/>
        <v>0</v>
      </c>
      <c r="ED43" s="505">
        <f t="shared" si="2"/>
        <v>0</v>
      </c>
      <c r="EE43" s="506">
        <f t="shared" si="3"/>
        <v>0</v>
      </c>
      <c r="EF43" s="290">
        <f t="shared" si="4"/>
        <v>0</v>
      </c>
      <c r="EG43" s="291" t="str">
        <f>IF(EF43=0,"",
IF(SUM($EF$25:EF43)=1,EH43,
IF($EF$110&gt;SUM($EF$25:EF43),_xlfn.CONCAT(", ",EH43),
IF($EF$110=SUM($EF$25:EF43),_xlfn.CONCAT(" y ",EH43)))))</f>
        <v/>
      </c>
      <c r="EH43" s="231" t="s">
        <v>6230</v>
      </c>
    </row>
    <row r="44" spans="2:138" ht="15" customHeight="1">
      <c r="C44" s="188" t="s">
        <v>107</v>
      </c>
      <c r="D44" s="623" t="str">
        <f>IF(Adición!$D87="","",Adición!$D87)</f>
        <v/>
      </c>
      <c r="E44" s="624"/>
      <c r="F44" s="624"/>
      <c r="G44" s="624"/>
      <c r="H44" s="568"/>
      <c r="I44" s="568"/>
      <c r="J44" s="510"/>
      <c r="K44" s="510"/>
      <c r="L44" s="510"/>
      <c r="M44" s="510"/>
      <c r="N44" s="510"/>
      <c r="O44" s="510"/>
      <c r="P44" s="510"/>
      <c r="Q44" s="510"/>
      <c r="R44" s="510"/>
      <c r="S44" s="510"/>
      <c r="T44" s="510"/>
      <c r="U44" s="510"/>
      <c r="V44" s="510"/>
      <c r="W44" s="510"/>
      <c r="X44" s="510"/>
      <c r="Y44" s="510"/>
      <c r="Z44" s="510"/>
      <c r="AA44" s="510"/>
      <c r="AB44" s="510"/>
      <c r="AC44" s="510"/>
      <c r="AD44" s="510"/>
      <c r="AE44" s="510"/>
      <c r="AF44" s="510"/>
      <c r="AG44" s="510"/>
      <c r="AH44" s="510"/>
      <c r="AI44" s="510"/>
      <c r="AJ44" s="510"/>
      <c r="AK44" s="510"/>
      <c r="AL44" s="510"/>
      <c r="AM44" s="510"/>
      <c r="AN44" s="510"/>
      <c r="AO44" s="510"/>
      <c r="AP44" s="510"/>
      <c r="AQ44" s="510"/>
      <c r="AR44" s="510"/>
      <c r="AS44" s="510"/>
      <c r="AT44" s="510"/>
      <c r="AU44" s="510"/>
      <c r="AV44" s="510"/>
      <c r="AW44" s="510"/>
      <c r="AX44" s="510"/>
      <c r="AY44" s="510"/>
      <c r="AZ44" s="510"/>
      <c r="BA44" s="510"/>
      <c r="BB44" s="510"/>
      <c r="BC44" s="510"/>
      <c r="BD44" s="510"/>
      <c r="BE44" s="510"/>
      <c r="BF44" s="510"/>
      <c r="BG44" s="510"/>
      <c r="BH44" s="510"/>
      <c r="BI44" s="510"/>
      <c r="BJ44" s="510"/>
      <c r="BK44" s="510"/>
      <c r="BL44" s="510"/>
      <c r="BM44" s="510"/>
      <c r="BN44" s="510"/>
      <c r="BO44" s="510"/>
      <c r="BP44" s="510"/>
      <c r="BQ44" s="510"/>
      <c r="BR44" s="510"/>
      <c r="BS44" s="510"/>
      <c r="BT44" s="510"/>
      <c r="BU44" s="510"/>
      <c r="BV44" s="510"/>
      <c r="BW44" s="510"/>
      <c r="BX44" s="510"/>
      <c r="BY44" s="510"/>
      <c r="BZ44" s="510"/>
      <c r="CA44" s="510"/>
      <c r="CB44" s="510"/>
      <c r="CC44" s="510"/>
      <c r="CD44" s="510"/>
      <c r="CE44" s="510"/>
      <c r="CF44" s="510"/>
      <c r="CG44" s="510"/>
      <c r="CH44" s="510"/>
      <c r="CI44" s="510"/>
      <c r="CJ44" s="510"/>
      <c r="CK44" s="510"/>
      <c r="CL44" s="510"/>
      <c r="CM44" s="510"/>
      <c r="CN44" s="510"/>
      <c r="CO44" s="510"/>
      <c r="CP44" s="510"/>
      <c r="CQ44" s="510"/>
      <c r="CR44" s="510"/>
      <c r="CS44" s="510"/>
      <c r="CT44" s="510"/>
      <c r="CU44" s="510"/>
      <c r="CV44" s="510"/>
      <c r="CW44" s="510"/>
      <c r="CX44" s="510"/>
      <c r="CY44" s="510"/>
      <c r="CZ44" s="510"/>
      <c r="DA44" s="510"/>
      <c r="DB44" s="510"/>
      <c r="DC44" s="510"/>
      <c r="DD44" s="510"/>
      <c r="DE44" s="510"/>
      <c r="DF44" s="510"/>
      <c r="DG44" s="510"/>
      <c r="DH44" s="510"/>
      <c r="DI44" s="510"/>
      <c r="DJ44" s="510"/>
      <c r="DK44" s="510"/>
      <c r="DL44" s="510"/>
      <c r="DM44" s="510"/>
      <c r="DN44" s="510"/>
      <c r="DO44" s="510"/>
      <c r="DP44" s="510"/>
      <c r="DQ44" s="510"/>
      <c r="DR44" s="510"/>
      <c r="DS44" s="510"/>
      <c r="DT44" s="510"/>
      <c r="DU44" s="510"/>
      <c r="DV44" s="510"/>
      <c r="DW44" s="510"/>
      <c r="DX44" s="510"/>
      <c r="DY44" s="510"/>
      <c r="DZ44" s="510"/>
      <c r="EB44" s="501">
        <f t="shared" si="0"/>
        <v>0</v>
      </c>
      <c r="EC44" s="509">
        <f t="shared" si="1"/>
        <v>0</v>
      </c>
      <c r="ED44" s="505">
        <f t="shared" si="2"/>
        <v>0</v>
      </c>
      <c r="EE44" s="506">
        <f t="shared" si="3"/>
        <v>0</v>
      </c>
      <c r="EF44" s="290">
        <f t="shared" si="4"/>
        <v>0</v>
      </c>
      <c r="EG44" s="291" t="str">
        <f>IF(EF44=0,"",
IF(SUM($EF$25:EF44)=1,EH44,
IF($EF$110&gt;SUM($EF$25:EF44),_xlfn.CONCAT(", ",EH44),
IF($EF$110=SUM($EF$25:EF44),_xlfn.CONCAT(" y ",EH44)))))</f>
        <v/>
      </c>
      <c r="EH44" s="231" t="s">
        <v>6231</v>
      </c>
    </row>
    <row r="45" spans="2:138" ht="15" customHeight="1">
      <c r="EB45" s="271">
        <f>SUM(EB25:EB44)</f>
        <v>0</v>
      </c>
      <c r="EC45" s="446">
        <f>SUM(EC25:EC44)</f>
        <v>0</v>
      </c>
      <c r="ED45" s="473">
        <f>SUM(ED25:ED44)</f>
        <v>0</v>
      </c>
      <c r="EE45" s="507">
        <f>SUM(EE25:EE44)</f>
        <v>0</v>
      </c>
      <c r="EF45" s="292">
        <f>SUM(EF25:EF44)</f>
        <v>0</v>
      </c>
      <c r="EG45" s="292" t="str">
        <f>IF(EF45=0,"",_xlfn.CONCAT(EG25:EG44))</f>
        <v/>
      </c>
      <c r="EH45" s="293" t="str">
        <f>IF(EF45=0,"",
IF(EF45&gt;10,"Favor de ingresar toda la información requerida en la pregunta y/o verifique que no tenga información en celdas sombreadas",
IF(EF45=1,_xlfn.CONCAT("Favor de revisar la información capturada en el numeral ",EG45),_xlfn.CONCAT("Favor de revisar la información capturada en los numerales ",EG45))))</f>
        <v/>
      </c>
    </row>
    <row r="46" spans="2:138" ht="45" customHeight="1">
      <c r="C46" s="781" t="s">
        <v>900</v>
      </c>
      <c r="D46" s="781"/>
      <c r="E46" s="928"/>
      <c r="F46" s="779"/>
      <c r="G46" s="569"/>
      <c r="H46" s="569"/>
      <c r="I46" s="569"/>
      <c r="J46" s="569"/>
      <c r="K46" s="569"/>
      <c r="L46" s="569"/>
      <c r="M46" s="569"/>
      <c r="N46" s="569"/>
      <c r="O46" s="569"/>
      <c r="P46" s="569"/>
      <c r="Q46" s="569"/>
      <c r="R46" s="569"/>
      <c r="S46" s="569"/>
      <c r="T46" s="569"/>
      <c r="U46" s="569"/>
      <c r="V46" s="569"/>
      <c r="W46" s="569"/>
      <c r="X46" s="569"/>
      <c r="Y46" s="569"/>
      <c r="Z46" s="569"/>
      <c r="AA46" s="569"/>
      <c r="AB46" s="569"/>
      <c r="AC46" s="569"/>
      <c r="AD46" s="569"/>
      <c r="AE46" s="569"/>
      <c r="AF46" s="569"/>
      <c r="AG46" s="569"/>
      <c r="AH46" s="569"/>
      <c r="AI46" s="569"/>
      <c r="AJ46" s="569"/>
      <c r="AK46" s="569"/>
      <c r="AL46" s="569"/>
      <c r="AM46" s="569"/>
      <c r="AN46" s="569"/>
      <c r="AO46" s="569"/>
      <c r="AP46" s="569"/>
      <c r="AQ46" s="569"/>
      <c r="AR46" s="569"/>
      <c r="AS46" s="569"/>
      <c r="AT46" s="569"/>
      <c r="AU46" s="569"/>
      <c r="AV46" s="569"/>
      <c r="AW46" s="569"/>
      <c r="AX46" s="569"/>
      <c r="AY46" s="569"/>
      <c r="AZ46" s="569"/>
      <c r="BA46" s="569"/>
      <c r="BB46" s="569"/>
      <c r="BC46" s="569"/>
      <c r="BD46" s="569"/>
      <c r="BE46" s="569"/>
      <c r="BF46" s="569"/>
      <c r="BG46" s="569"/>
      <c r="BH46" s="569"/>
      <c r="BI46" s="569"/>
      <c r="BJ46" s="569"/>
      <c r="BK46" s="569"/>
      <c r="BL46" s="569"/>
      <c r="BM46" s="569"/>
      <c r="BN46" s="569"/>
      <c r="BO46" s="569"/>
      <c r="BP46" s="569"/>
      <c r="BQ46" s="569"/>
      <c r="BR46" s="569"/>
      <c r="BS46" s="569"/>
      <c r="BT46" s="569"/>
      <c r="BU46" s="569"/>
      <c r="BV46" s="569"/>
      <c r="BW46" s="569"/>
      <c r="BX46" s="569"/>
      <c r="BY46" s="569"/>
      <c r="BZ46" s="569"/>
      <c r="CA46" s="569"/>
      <c r="CB46" s="569"/>
      <c r="CC46" s="569"/>
      <c r="CD46" s="569"/>
      <c r="CE46" s="569"/>
      <c r="CF46" s="569"/>
      <c r="CG46" s="569"/>
      <c r="CH46" s="569"/>
      <c r="CI46" s="569"/>
      <c r="CJ46" s="569"/>
      <c r="CK46" s="569"/>
      <c r="CL46" s="569"/>
      <c r="CM46" s="569"/>
      <c r="CN46" s="569"/>
      <c r="CO46" s="569"/>
      <c r="CP46" s="569"/>
      <c r="CQ46" s="569"/>
      <c r="CR46" s="569"/>
      <c r="CS46" s="569"/>
      <c r="CT46" s="569"/>
      <c r="CU46" s="569"/>
      <c r="CV46" s="569"/>
      <c r="CW46" s="569"/>
      <c r="CX46" s="569"/>
      <c r="CY46" s="569"/>
      <c r="CZ46" s="569"/>
      <c r="DA46" s="569"/>
      <c r="DB46" s="569"/>
      <c r="DC46" s="569"/>
      <c r="DD46" s="569"/>
      <c r="DE46" s="569"/>
      <c r="DF46" s="569"/>
      <c r="DG46" s="569"/>
      <c r="DH46" s="569"/>
      <c r="DI46" s="569"/>
      <c r="DJ46" s="569"/>
      <c r="DK46" s="569"/>
      <c r="DL46" s="569"/>
      <c r="DM46" s="569"/>
      <c r="DN46" s="569"/>
      <c r="DO46" s="569"/>
      <c r="DP46" s="569"/>
      <c r="DQ46" s="569"/>
      <c r="DR46" s="569"/>
      <c r="DS46" s="569"/>
      <c r="DT46" s="569"/>
      <c r="DU46" s="569"/>
      <c r="DV46" s="569"/>
      <c r="DW46" s="569"/>
      <c r="DX46" s="569"/>
      <c r="DY46" s="569"/>
      <c r="DZ46" s="780"/>
    </row>
    <row r="47" spans="2:138" ht="15" customHeight="1">
      <c r="B47" s="657" t="str">
        <f>IF(AND(ED45&gt;0,F46=""),"Debido a seleccionó con una X la col. Otra institución anote el nombre de dicha(s) institución(es) ","")</f>
        <v/>
      </c>
      <c r="C47" s="657"/>
      <c r="D47" s="657"/>
      <c r="E47" s="657"/>
      <c r="F47" s="657"/>
      <c r="G47" s="657"/>
      <c r="H47" s="657"/>
      <c r="I47" s="657"/>
      <c r="J47" s="657"/>
      <c r="K47" s="657"/>
      <c r="L47" s="657"/>
      <c r="M47" s="657"/>
      <c r="N47" s="657"/>
      <c r="O47" s="657"/>
      <c r="P47" s="657"/>
      <c r="Q47" s="657"/>
      <c r="R47" s="657"/>
      <c r="S47" s="657"/>
      <c r="T47" s="657"/>
      <c r="U47" s="657"/>
      <c r="V47" s="657"/>
      <c r="W47" s="657"/>
      <c r="X47" s="657"/>
      <c r="Y47" s="657"/>
      <c r="Z47" s="657"/>
      <c r="AA47" s="657"/>
      <c r="AB47" s="657"/>
      <c r="AC47" s="657"/>
      <c r="AD47" s="657"/>
      <c r="AE47" s="657"/>
      <c r="AF47" s="657"/>
      <c r="AG47" s="657"/>
      <c r="AH47" s="657"/>
      <c r="AI47" s="657"/>
      <c r="AJ47" s="657"/>
      <c r="AK47" s="657"/>
      <c r="AL47" s="657"/>
      <c r="AM47" s="657"/>
      <c r="AN47" s="657"/>
      <c r="AO47" s="657"/>
      <c r="AP47" s="657"/>
      <c r="AQ47" s="657"/>
      <c r="AR47" s="657"/>
      <c r="AS47" s="657"/>
      <c r="AT47" s="657"/>
      <c r="AU47" s="657"/>
      <c r="AV47" s="657"/>
      <c r="AW47" s="657"/>
      <c r="AX47" s="657"/>
      <c r="AY47" s="657"/>
      <c r="AZ47" s="657"/>
      <c r="BA47" s="657"/>
      <c r="BB47" s="657"/>
      <c r="BC47" s="657"/>
      <c r="BD47" s="657"/>
      <c r="BE47" s="657"/>
      <c r="BF47" s="657"/>
      <c r="BG47" s="657"/>
      <c r="BH47" s="657"/>
      <c r="BI47" s="657"/>
      <c r="BJ47" s="657"/>
      <c r="BK47" s="657"/>
      <c r="BL47" s="657"/>
      <c r="BM47" s="657"/>
      <c r="BN47" s="657"/>
      <c r="BO47" s="657"/>
      <c r="BP47" s="657"/>
      <c r="BQ47" s="657"/>
      <c r="BR47" s="657"/>
      <c r="BS47" s="657"/>
      <c r="BT47" s="657"/>
      <c r="BU47" s="657"/>
      <c r="BV47" s="657"/>
      <c r="BW47" s="657"/>
      <c r="BX47" s="657"/>
      <c r="BY47" s="657"/>
      <c r="BZ47" s="657"/>
      <c r="CA47" s="657"/>
      <c r="CB47" s="657"/>
      <c r="CC47" s="657"/>
      <c r="CD47" s="657"/>
      <c r="CE47" s="657"/>
      <c r="CF47" s="657"/>
      <c r="CG47" s="657"/>
      <c r="CH47" s="657"/>
      <c r="CI47" s="657"/>
      <c r="CJ47" s="657"/>
      <c r="CK47" s="657"/>
      <c r="CL47" s="657"/>
      <c r="CM47" s="657"/>
      <c r="CN47" s="657"/>
      <c r="CO47" s="657"/>
      <c r="CP47" s="657"/>
      <c r="CQ47" s="657"/>
      <c r="CR47" s="657"/>
      <c r="CS47" s="657"/>
      <c r="CT47" s="657"/>
      <c r="CU47" s="657"/>
      <c r="CV47" s="657"/>
      <c r="CW47" s="657"/>
      <c r="CX47" s="657"/>
      <c r="CY47" s="657"/>
      <c r="CZ47" s="657"/>
      <c r="DA47" s="657"/>
      <c r="DB47" s="657"/>
      <c r="DC47" s="657"/>
      <c r="DD47" s="657"/>
      <c r="DE47" s="657"/>
      <c r="DF47" s="657"/>
      <c r="DG47" s="657"/>
      <c r="DH47" s="657"/>
      <c r="DI47" s="657"/>
      <c r="DJ47" s="657"/>
      <c r="DK47" s="657"/>
      <c r="DL47" s="657"/>
      <c r="DM47" s="657"/>
      <c r="DN47" s="657"/>
      <c r="DO47" s="657"/>
      <c r="DP47" s="657"/>
      <c r="DQ47" s="657"/>
      <c r="DR47" s="657"/>
      <c r="DS47" s="657"/>
      <c r="DT47" s="657"/>
      <c r="DU47" s="657"/>
      <c r="DV47" s="657"/>
      <c r="DW47" s="657"/>
      <c r="DX47" s="657"/>
      <c r="DY47" s="657"/>
      <c r="DZ47" s="657"/>
      <c r="EA47" s="657"/>
    </row>
    <row r="48" spans="2:138" ht="15" customHeight="1">
      <c r="C48" s="627" t="s">
        <v>270</v>
      </c>
      <c r="D48" s="627"/>
      <c r="E48" s="627"/>
      <c r="F48" s="627"/>
      <c r="G48" s="627"/>
      <c r="H48" s="627"/>
      <c r="I48" s="627"/>
      <c r="J48" s="627"/>
      <c r="K48" s="627"/>
      <c r="L48" s="627"/>
      <c r="M48" s="627"/>
      <c r="N48" s="627"/>
      <c r="O48" s="627"/>
      <c r="P48" s="627"/>
      <c r="Q48" s="627"/>
      <c r="R48" s="627"/>
      <c r="S48" s="627"/>
      <c r="T48" s="627"/>
      <c r="U48" s="627"/>
      <c r="V48" s="627"/>
      <c r="W48" s="627"/>
      <c r="X48" s="627"/>
      <c r="Y48" s="627"/>
      <c r="Z48" s="627"/>
      <c r="AA48" s="627"/>
      <c r="AB48" s="627"/>
      <c r="AC48" s="627"/>
      <c r="AD48" s="627"/>
      <c r="AE48" s="627"/>
      <c r="AF48" s="627"/>
      <c r="AG48" s="627"/>
      <c r="AH48" s="627"/>
      <c r="AI48" s="627"/>
      <c r="AJ48" s="627"/>
      <c r="AK48" s="627"/>
      <c r="AL48" s="627"/>
      <c r="AM48" s="627"/>
      <c r="AN48" s="627"/>
      <c r="AO48" s="627"/>
      <c r="AP48" s="627"/>
      <c r="AQ48" s="627"/>
      <c r="AR48" s="627"/>
      <c r="AS48" s="627"/>
      <c r="AT48" s="627"/>
      <c r="AU48" s="627"/>
      <c r="AV48" s="627"/>
      <c r="AW48" s="627"/>
      <c r="AX48" s="627"/>
      <c r="AY48" s="627"/>
      <c r="AZ48" s="627"/>
      <c r="BA48" s="627"/>
      <c r="BB48" s="627"/>
      <c r="BC48" s="627"/>
      <c r="BD48" s="627"/>
      <c r="BE48" s="627"/>
      <c r="BF48" s="627"/>
      <c r="BG48" s="627"/>
      <c r="BH48" s="627"/>
      <c r="BI48" s="627"/>
      <c r="BJ48" s="627"/>
      <c r="BK48" s="627"/>
      <c r="BL48" s="627"/>
      <c r="BM48" s="627"/>
      <c r="BN48" s="627"/>
      <c r="BO48" s="627"/>
      <c r="BP48" s="627"/>
      <c r="BQ48" s="627"/>
      <c r="BR48" s="627"/>
      <c r="BS48" s="627"/>
      <c r="BT48" s="627"/>
      <c r="BU48" s="627"/>
      <c r="BV48" s="627"/>
      <c r="BW48" s="627"/>
      <c r="BX48" s="627"/>
      <c r="BY48" s="627"/>
      <c r="BZ48" s="627"/>
      <c r="CA48" s="627"/>
      <c r="CB48" s="627"/>
      <c r="CC48" s="627"/>
      <c r="CD48" s="627"/>
      <c r="CE48" s="627"/>
      <c r="CF48" s="627"/>
      <c r="CG48" s="627"/>
      <c r="CH48" s="627"/>
      <c r="CI48" s="627"/>
      <c r="CJ48" s="627"/>
      <c r="CK48" s="627"/>
      <c r="CL48" s="627"/>
      <c r="CM48" s="627"/>
      <c r="CN48" s="627"/>
      <c r="CO48" s="627"/>
      <c r="CP48" s="627"/>
      <c r="CQ48" s="627"/>
      <c r="CR48" s="627"/>
      <c r="CS48" s="627"/>
      <c r="CT48" s="627"/>
      <c r="CU48" s="627"/>
      <c r="CV48" s="627"/>
      <c r="CW48" s="627"/>
      <c r="CX48" s="627"/>
      <c r="CY48" s="627"/>
      <c r="CZ48" s="627"/>
      <c r="DA48" s="627"/>
      <c r="DB48" s="627"/>
      <c r="DC48" s="627"/>
      <c r="DD48" s="627"/>
      <c r="DE48" s="627"/>
      <c r="DF48" s="627"/>
      <c r="DG48" s="627"/>
      <c r="DH48" s="627"/>
      <c r="DI48" s="627"/>
      <c r="DJ48" s="627"/>
      <c r="DK48" s="627"/>
      <c r="DL48" s="627"/>
      <c r="DM48" s="627"/>
      <c r="DN48" s="627"/>
      <c r="DO48" s="627"/>
      <c r="DP48" s="627"/>
      <c r="DQ48" s="627"/>
      <c r="DR48" s="627"/>
      <c r="DS48" s="627"/>
      <c r="DT48" s="627"/>
      <c r="DU48" s="627"/>
      <c r="DV48" s="627"/>
      <c r="DW48" s="627"/>
      <c r="DX48" s="627"/>
      <c r="DY48" s="627"/>
      <c r="DZ48" s="627"/>
    </row>
    <row r="49" spans="2:132" ht="60" customHeight="1">
      <c r="C49" s="932"/>
      <c r="D49" s="933"/>
      <c r="E49" s="933"/>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33"/>
      <c r="AO49" s="933"/>
      <c r="AP49" s="933"/>
      <c r="AQ49" s="933"/>
      <c r="AR49" s="933"/>
      <c r="AS49" s="933"/>
      <c r="AT49" s="933"/>
      <c r="AU49" s="933"/>
      <c r="AV49" s="933"/>
      <c r="AW49" s="933"/>
      <c r="AX49" s="933"/>
      <c r="AY49" s="933"/>
      <c r="AZ49" s="933"/>
      <c r="BA49" s="933"/>
      <c r="BB49" s="933"/>
      <c r="BC49" s="933"/>
      <c r="BD49" s="933"/>
      <c r="BE49" s="933"/>
      <c r="BF49" s="933"/>
      <c r="BG49" s="933"/>
      <c r="BH49" s="933"/>
      <c r="BI49" s="933"/>
      <c r="BJ49" s="933"/>
      <c r="BK49" s="933"/>
      <c r="BL49" s="933"/>
      <c r="BM49" s="933"/>
      <c r="BN49" s="933"/>
      <c r="BO49" s="933"/>
      <c r="BP49" s="933"/>
      <c r="BQ49" s="933"/>
      <c r="BR49" s="933"/>
      <c r="BS49" s="933"/>
      <c r="BT49" s="933"/>
      <c r="BU49" s="933"/>
      <c r="BV49" s="933"/>
      <c r="BW49" s="933"/>
      <c r="BX49" s="933"/>
      <c r="BY49" s="933"/>
      <c r="BZ49" s="933"/>
      <c r="CA49" s="933"/>
      <c r="CB49" s="933"/>
      <c r="CC49" s="933"/>
      <c r="CD49" s="933"/>
      <c r="CE49" s="933"/>
      <c r="CF49" s="933"/>
      <c r="CG49" s="933"/>
      <c r="CH49" s="933"/>
      <c r="CI49" s="933"/>
      <c r="CJ49" s="933"/>
      <c r="CK49" s="933"/>
      <c r="CL49" s="933"/>
      <c r="CM49" s="933"/>
      <c r="CN49" s="933"/>
      <c r="CO49" s="933"/>
      <c r="CP49" s="933"/>
      <c r="CQ49" s="933"/>
      <c r="CR49" s="933"/>
      <c r="CS49" s="933"/>
      <c r="CT49" s="933"/>
      <c r="CU49" s="933"/>
      <c r="CV49" s="933"/>
      <c r="CW49" s="933"/>
      <c r="CX49" s="933"/>
      <c r="CY49" s="933"/>
      <c r="CZ49" s="933"/>
      <c r="DA49" s="933"/>
      <c r="DB49" s="933"/>
      <c r="DC49" s="933"/>
      <c r="DD49" s="933"/>
      <c r="DE49" s="933"/>
      <c r="DF49" s="933"/>
      <c r="DG49" s="933"/>
      <c r="DH49" s="933"/>
      <c r="DI49" s="933"/>
      <c r="DJ49" s="933"/>
      <c r="DK49" s="933"/>
      <c r="DL49" s="933"/>
      <c r="DM49" s="933"/>
      <c r="DN49" s="933"/>
      <c r="DO49" s="933"/>
      <c r="DP49" s="933"/>
      <c r="DQ49" s="933"/>
      <c r="DR49" s="933"/>
      <c r="DS49" s="933"/>
      <c r="DT49" s="933"/>
      <c r="DU49" s="933"/>
      <c r="DV49" s="933"/>
      <c r="DW49" s="933"/>
      <c r="DX49" s="933"/>
      <c r="DY49" s="933"/>
      <c r="DZ49" s="934"/>
    </row>
    <row r="50" spans="2:132" ht="15" customHeight="1">
      <c r="B50" s="657" t="str">
        <f>EH45</f>
        <v/>
      </c>
      <c r="C50" s="657"/>
      <c r="D50" s="657"/>
      <c r="E50" s="657"/>
      <c r="F50" s="657"/>
      <c r="G50" s="657"/>
      <c r="H50" s="657"/>
      <c r="I50" s="657"/>
      <c r="J50" s="657"/>
      <c r="K50" s="657"/>
      <c r="L50" s="657"/>
      <c r="M50" s="657"/>
      <c r="N50" s="657"/>
      <c r="O50" s="657"/>
      <c r="P50" s="657"/>
      <c r="Q50" s="657"/>
      <c r="R50" s="657"/>
      <c r="S50" s="657"/>
      <c r="T50" s="657"/>
      <c r="U50" s="657"/>
      <c r="V50" s="657"/>
      <c r="W50" s="657"/>
      <c r="X50" s="657"/>
      <c r="Y50" s="657"/>
      <c r="Z50" s="657"/>
      <c r="AA50" s="657"/>
      <c r="AB50" s="657"/>
      <c r="AC50" s="657"/>
      <c r="AD50" s="657"/>
      <c r="AE50" s="657"/>
      <c r="AF50" s="657"/>
      <c r="AG50" s="657"/>
      <c r="AH50" s="657"/>
      <c r="AI50" s="657"/>
      <c r="AJ50" s="657"/>
      <c r="AK50" s="657"/>
      <c r="AL50" s="657"/>
      <c r="AM50" s="657"/>
      <c r="AN50" s="657"/>
      <c r="AO50" s="657"/>
      <c r="AP50" s="657"/>
      <c r="AQ50" s="657"/>
      <c r="AR50" s="657"/>
      <c r="AS50" s="657"/>
      <c r="AT50" s="657"/>
      <c r="AU50" s="657"/>
      <c r="AV50" s="657"/>
      <c r="AW50" s="657"/>
      <c r="AX50" s="657"/>
      <c r="AY50" s="657"/>
      <c r="AZ50" s="657"/>
      <c r="BA50" s="657"/>
      <c r="BB50" s="657"/>
      <c r="BC50" s="657"/>
      <c r="BD50" s="657"/>
      <c r="BE50" s="657"/>
      <c r="BF50" s="657"/>
      <c r="BG50" s="657"/>
      <c r="BH50" s="657"/>
      <c r="BI50" s="657"/>
      <c r="BJ50" s="657"/>
      <c r="BK50" s="657"/>
      <c r="BL50" s="657"/>
      <c r="BM50" s="657"/>
      <c r="BN50" s="657"/>
      <c r="BO50" s="657"/>
      <c r="BP50" s="657"/>
      <c r="BQ50" s="657"/>
      <c r="BR50" s="657"/>
      <c r="BS50" s="657"/>
      <c r="BT50" s="657"/>
      <c r="BU50" s="657"/>
      <c r="BV50" s="657"/>
      <c r="BW50" s="657"/>
      <c r="BX50" s="657"/>
      <c r="BY50" s="657"/>
      <c r="BZ50" s="657"/>
      <c r="CA50" s="657"/>
      <c r="CB50" s="657"/>
      <c r="CC50" s="657"/>
      <c r="CD50" s="657"/>
      <c r="CE50" s="657"/>
      <c r="CF50" s="657"/>
      <c r="CG50" s="657"/>
      <c r="CH50" s="657"/>
      <c r="CI50" s="657"/>
      <c r="CJ50" s="657"/>
      <c r="CK50" s="657"/>
      <c r="CL50" s="657"/>
      <c r="CM50" s="657"/>
      <c r="CN50" s="657"/>
      <c r="CO50" s="657"/>
      <c r="CP50" s="657"/>
      <c r="CQ50" s="657"/>
      <c r="CR50" s="657"/>
      <c r="CS50" s="657"/>
      <c r="CT50" s="657"/>
      <c r="CU50" s="657"/>
      <c r="CV50" s="657"/>
      <c r="CW50" s="657"/>
      <c r="CX50" s="657"/>
      <c r="CY50" s="657"/>
      <c r="CZ50" s="657"/>
      <c r="DA50" s="657"/>
      <c r="DB50" s="657"/>
      <c r="DC50" s="657"/>
      <c r="DD50" s="657"/>
      <c r="DE50" s="657"/>
      <c r="DF50" s="657"/>
      <c r="DG50" s="657"/>
      <c r="DH50" s="657"/>
      <c r="DI50" s="657"/>
      <c r="DJ50" s="657"/>
      <c r="DK50" s="657"/>
      <c r="DL50" s="657"/>
      <c r="DM50" s="657"/>
      <c r="DN50" s="657"/>
      <c r="DO50" s="657"/>
      <c r="DP50" s="657"/>
      <c r="DQ50" s="657"/>
      <c r="DR50" s="657"/>
      <c r="DS50" s="657"/>
      <c r="DT50" s="657"/>
      <c r="DU50" s="657"/>
      <c r="DV50" s="657"/>
      <c r="DW50" s="657"/>
      <c r="DX50" s="657"/>
      <c r="DY50" s="657"/>
      <c r="DZ50" s="657"/>
      <c r="EA50" s="657"/>
      <c r="EB50" s="657"/>
    </row>
    <row r="51" spans="2:132" ht="15" customHeight="1">
      <c r="B51" s="614" t="str">
        <f>IF(EE45&gt;0,"Alerta: debe de proporcionar una justificación de acuerdo a lo establecido en la instrucción 5","")</f>
        <v/>
      </c>
      <c r="C51" s="614"/>
      <c r="D51" s="614"/>
      <c r="E51" s="614"/>
      <c r="F51" s="614"/>
      <c r="G51" s="614"/>
      <c r="H51" s="614"/>
      <c r="I51" s="614"/>
      <c r="J51" s="614"/>
      <c r="K51" s="614"/>
      <c r="L51" s="614"/>
      <c r="M51" s="614"/>
      <c r="N51" s="614"/>
      <c r="O51" s="614"/>
      <c r="P51" s="614"/>
      <c r="Q51" s="614"/>
      <c r="R51" s="614"/>
      <c r="S51" s="614"/>
      <c r="T51" s="614"/>
      <c r="U51" s="614"/>
      <c r="V51" s="614"/>
      <c r="W51" s="614"/>
      <c r="X51" s="614"/>
      <c r="Y51" s="614"/>
      <c r="Z51" s="614"/>
      <c r="AA51" s="614"/>
      <c r="AB51" s="614"/>
      <c r="AC51" s="614"/>
      <c r="AD51" s="614"/>
      <c r="AE51" s="614"/>
      <c r="AF51" s="614"/>
      <c r="AG51" s="614"/>
      <c r="AH51" s="614"/>
      <c r="AI51" s="614"/>
      <c r="AJ51" s="614"/>
      <c r="AK51" s="614"/>
      <c r="AL51" s="614"/>
      <c r="AM51" s="614"/>
      <c r="AN51" s="614"/>
      <c r="AO51" s="614"/>
      <c r="AP51" s="614"/>
      <c r="AQ51" s="614"/>
      <c r="AR51" s="614"/>
      <c r="AS51" s="614"/>
      <c r="AT51" s="614"/>
      <c r="AU51" s="614"/>
      <c r="AV51" s="614"/>
      <c r="AW51" s="614"/>
      <c r="AX51" s="614"/>
      <c r="AY51" s="614"/>
      <c r="AZ51" s="614"/>
      <c r="BA51" s="614"/>
      <c r="BB51" s="614"/>
      <c r="BC51" s="614"/>
      <c r="BD51" s="614"/>
      <c r="BE51" s="614"/>
      <c r="BF51" s="614"/>
      <c r="BG51" s="614"/>
      <c r="BH51" s="614"/>
      <c r="BI51" s="614"/>
      <c r="BJ51" s="614"/>
      <c r="BK51" s="614"/>
      <c r="BL51" s="614"/>
      <c r="BM51" s="614"/>
      <c r="BN51" s="614"/>
      <c r="BO51" s="614"/>
      <c r="BP51" s="614"/>
      <c r="BQ51" s="614"/>
      <c r="BR51" s="614"/>
      <c r="BS51" s="614"/>
      <c r="BT51" s="614"/>
      <c r="BU51" s="614"/>
      <c r="BV51" s="614"/>
      <c r="BW51" s="614"/>
      <c r="BX51" s="614"/>
      <c r="BY51" s="614"/>
      <c r="BZ51" s="614"/>
      <c r="CA51" s="614"/>
      <c r="CB51" s="614"/>
      <c r="CC51" s="614"/>
      <c r="CD51" s="614"/>
      <c r="CE51" s="614"/>
      <c r="CF51" s="614"/>
      <c r="CG51" s="614"/>
      <c r="CH51" s="614"/>
      <c r="CI51" s="614"/>
      <c r="CJ51" s="614"/>
      <c r="CK51" s="614"/>
      <c r="CL51" s="614"/>
      <c r="CM51" s="614"/>
      <c r="CN51" s="614"/>
      <c r="CO51" s="614"/>
      <c r="CP51" s="614"/>
      <c r="CQ51" s="614"/>
      <c r="CR51" s="614"/>
      <c r="CS51" s="614"/>
      <c r="CT51" s="614"/>
      <c r="CU51" s="614"/>
      <c r="CV51" s="614"/>
      <c r="CW51" s="614"/>
      <c r="CX51" s="614"/>
      <c r="CY51" s="614"/>
      <c r="CZ51" s="614"/>
      <c r="DA51" s="614"/>
      <c r="DB51" s="614"/>
      <c r="DC51" s="614"/>
      <c r="DD51" s="614"/>
      <c r="DE51" s="614"/>
      <c r="DF51" s="614"/>
      <c r="DG51" s="614"/>
      <c r="DH51" s="614"/>
      <c r="DI51" s="614"/>
      <c r="DJ51" s="614"/>
      <c r="DK51" s="614"/>
      <c r="DL51" s="614"/>
      <c r="DM51" s="614"/>
      <c r="DN51" s="614"/>
      <c r="DO51" s="614"/>
      <c r="DP51" s="614"/>
      <c r="DQ51" s="614"/>
      <c r="DR51" s="614"/>
      <c r="DS51" s="614"/>
      <c r="DT51" s="614"/>
      <c r="DU51" s="614"/>
      <c r="DV51" s="614"/>
      <c r="DW51" s="614"/>
      <c r="DX51" s="614"/>
      <c r="DY51" s="614"/>
      <c r="DZ51" s="614"/>
      <c r="EA51" s="614"/>
      <c r="EB51" s="614"/>
    </row>
    <row r="52" spans="2:132" ht="15" customHeight="1"/>
    <row r="53" spans="2:132" ht="15" customHeight="1"/>
    <row r="54" spans="2:132" ht="15" customHeight="1"/>
    <row r="55" spans="2:132" ht="15" customHeight="1"/>
  </sheetData>
  <sheetProtection algorithmName="SHA-512" hashValue="FRrTQC4D2GjaAS4alRIz/bCNv4N5vD4Tn2aAOF3ymwlWYhDVW1t4TiQaj+vkxl//nBVwNoIqjtaLxeNPZWoaCQ==" saltValue="BssFcKZ5+U4RzmtGTNnjng==" spinCount="100000" sheet="1" objects="1" scenarios="1"/>
  <mergeCells count="67">
    <mergeCell ref="B1:DZ1"/>
    <mergeCell ref="B3:DZ3"/>
    <mergeCell ref="B5:DZ5"/>
    <mergeCell ref="B7:DZ7"/>
    <mergeCell ref="DW9:DZ9"/>
    <mergeCell ref="B10:L10"/>
    <mergeCell ref="N10:O10"/>
    <mergeCell ref="C22:G24"/>
    <mergeCell ref="H22:I24"/>
    <mergeCell ref="J22:DY22"/>
    <mergeCell ref="DZ22:DZ24"/>
    <mergeCell ref="DW12:DZ12"/>
    <mergeCell ref="B14:DZ14"/>
    <mergeCell ref="C15:DZ15"/>
    <mergeCell ref="C16:DZ16"/>
    <mergeCell ref="C17:DZ17"/>
    <mergeCell ref="C18:DZ18"/>
    <mergeCell ref="C19:DZ19"/>
    <mergeCell ref="C20:DZ20"/>
    <mergeCell ref="D25:G25"/>
    <mergeCell ref="H25:I25"/>
    <mergeCell ref="D29:G29"/>
    <mergeCell ref="H29:I29"/>
    <mergeCell ref="D30:G30"/>
    <mergeCell ref="H30:I30"/>
    <mergeCell ref="D31:G31"/>
    <mergeCell ref="H31:I31"/>
    <mergeCell ref="D26:G26"/>
    <mergeCell ref="H26:I26"/>
    <mergeCell ref="D27:G27"/>
    <mergeCell ref="H27:I27"/>
    <mergeCell ref="D28:G28"/>
    <mergeCell ref="H28:I28"/>
    <mergeCell ref="D35:G35"/>
    <mergeCell ref="H35:I35"/>
    <mergeCell ref="D36:G36"/>
    <mergeCell ref="H36:I36"/>
    <mergeCell ref="D37:G37"/>
    <mergeCell ref="H37:I37"/>
    <mergeCell ref="D32:G32"/>
    <mergeCell ref="H32:I32"/>
    <mergeCell ref="D33:G33"/>
    <mergeCell ref="H33:I33"/>
    <mergeCell ref="D34:G34"/>
    <mergeCell ref="H34:I34"/>
    <mergeCell ref="D41:G41"/>
    <mergeCell ref="H41:I41"/>
    <mergeCell ref="D42:G42"/>
    <mergeCell ref="H42:I42"/>
    <mergeCell ref="D43:G43"/>
    <mergeCell ref="H43:I43"/>
    <mergeCell ref="EF23:EH23"/>
    <mergeCell ref="B47:EA47"/>
    <mergeCell ref="B50:EB50"/>
    <mergeCell ref="B51:EB51"/>
    <mergeCell ref="C49:DZ49"/>
    <mergeCell ref="D44:G44"/>
    <mergeCell ref="H44:I44"/>
    <mergeCell ref="C46:E46"/>
    <mergeCell ref="C48:DZ48"/>
    <mergeCell ref="F46:DZ46"/>
    <mergeCell ref="D38:G38"/>
    <mergeCell ref="H38:I38"/>
    <mergeCell ref="D39:G39"/>
    <mergeCell ref="H39:I39"/>
    <mergeCell ref="D40:G40"/>
    <mergeCell ref="H40:I40"/>
  </mergeCells>
  <phoneticPr fontId="69" type="noConversion"/>
  <conditionalFormatting sqref="C20:DZ20">
    <cfRule type="expression" dxfId="3" priority="3">
      <formula>AND(ED45&gt;0,F46="")</formula>
    </cfRule>
  </conditionalFormatting>
  <conditionalFormatting sqref="F46:DZ46">
    <cfRule type="expression" dxfId="2" priority="2">
      <formula>AND(ED45=0,F46="")</formula>
    </cfRule>
    <cfRule type="expression" dxfId="1" priority="4">
      <formula>AND(ED45&gt;0,F46="")</formula>
    </cfRule>
  </conditionalFormatting>
  <conditionalFormatting sqref="J25:DZ44">
    <cfRule type="expression" dxfId="0" priority="5">
      <formula>$H25="X"</formula>
    </cfRule>
  </conditionalFormatting>
  <dataValidations count="1">
    <dataValidation type="list" allowBlank="1" showInputMessage="1" showErrorMessage="1" sqref="H25:DZ44">
      <formula1>"X"</formula1>
    </dataValidation>
  </dataValidations>
  <hyperlinks>
    <hyperlink ref="DW9:DZ9" location="Índice!B35" display="Índice"/>
    <hyperlink ref="DW12:DZ12" location="Adición!A56" display="Pregunta A.2"/>
  </hyperlinks>
  <printOptions horizontalCentered="1" verticalCentered="1"/>
  <pageMargins left="0.70866141732283472" right="0.70866141732283472" top="0.74803149606299213" bottom="0.74803149606299213" header="0.31496062992125984" footer="0.31496062992125984"/>
  <pageSetup scale="18" orientation="landscape" r:id="rId1"/>
  <headerFooter>
    <oddHeader>&amp;CMódulo 1 Sección I
Complemento 2</oddHeader>
    <oddFooter>&amp;LCenso Nacional de Gobiernos Estatales 2024&amp;R&amp;P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6"/>
  <sheetViews>
    <sheetView showGridLines="0" view="pageBreakPreview" zoomScale="120" zoomScaleNormal="100" zoomScaleSheetLayoutView="120" workbookViewId="0"/>
  </sheetViews>
  <sheetFormatPr baseColWidth="10" defaultColWidth="0" defaultRowHeight="15" customHeight="1" zeroHeight="1"/>
  <cols>
    <col min="1" max="1" width="5.7109375" style="8" customWidth="1"/>
    <col min="2" max="30" width="3.7109375" style="8" customWidth="1"/>
    <col min="31" max="31" width="5.7109375" style="8" customWidth="1"/>
    <col min="32" max="16384" width="3.7109375" style="8" hidden="1"/>
  </cols>
  <sheetData>
    <row r="1" spans="2:30" ht="173.25" customHeight="1">
      <c r="B1" s="539" t="s">
        <v>0</v>
      </c>
      <c r="C1" s="540"/>
      <c r="D1" s="540"/>
      <c r="E1" s="540"/>
      <c r="F1" s="540"/>
      <c r="G1" s="540"/>
      <c r="H1" s="540"/>
      <c r="I1" s="540"/>
      <c r="J1" s="540"/>
      <c r="K1" s="540"/>
      <c r="L1" s="540"/>
      <c r="M1" s="540"/>
      <c r="N1" s="540"/>
      <c r="O1" s="540"/>
      <c r="P1" s="540"/>
      <c r="Q1" s="540"/>
      <c r="R1" s="540"/>
      <c r="S1" s="540"/>
      <c r="T1" s="540"/>
      <c r="U1" s="540"/>
      <c r="V1" s="540"/>
      <c r="W1" s="540"/>
      <c r="X1" s="540"/>
      <c r="Y1" s="540"/>
      <c r="Z1" s="540"/>
      <c r="AA1" s="540"/>
      <c r="AB1" s="540"/>
      <c r="AC1" s="540"/>
      <c r="AD1" s="540"/>
    </row>
    <row r="2" spans="2:30" ht="15" customHeight="1"/>
    <row r="3" spans="2:30" ht="45" customHeight="1">
      <c r="B3" s="541" t="s">
        <v>1</v>
      </c>
      <c r="C3" s="542"/>
      <c r="D3" s="542"/>
      <c r="E3" s="542"/>
      <c r="F3" s="542"/>
      <c r="G3" s="542"/>
      <c r="H3" s="542"/>
      <c r="I3" s="542"/>
      <c r="J3" s="542"/>
      <c r="K3" s="542"/>
      <c r="L3" s="542"/>
      <c r="M3" s="542"/>
      <c r="N3" s="542"/>
      <c r="O3" s="542"/>
      <c r="P3" s="542"/>
      <c r="Q3" s="542"/>
      <c r="R3" s="542"/>
      <c r="S3" s="542"/>
      <c r="T3" s="542"/>
      <c r="U3" s="542"/>
      <c r="V3" s="542"/>
      <c r="W3" s="542"/>
      <c r="X3" s="542"/>
      <c r="Y3" s="542"/>
      <c r="Z3" s="542"/>
      <c r="AA3" s="542"/>
      <c r="AB3" s="542"/>
      <c r="AC3" s="542"/>
      <c r="AD3" s="542"/>
    </row>
    <row r="4" spans="2:30" ht="15" customHeight="1"/>
    <row r="5" spans="2:30" ht="45" customHeight="1">
      <c r="B5" s="541" t="s">
        <v>840</v>
      </c>
      <c r="C5" s="542"/>
      <c r="D5" s="542"/>
      <c r="E5" s="542"/>
      <c r="F5" s="542"/>
      <c r="G5" s="542"/>
      <c r="H5" s="542"/>
      <c r="I5" s="542"/>
      <c r="J5" s="542"/>
      <c r="K5" s="542"/>
      <c r="L5" s="542"/>
      <c r="M5" s="542"/>
      <c r="N5" s="542"/>
      <c r="O5" s="542"/>
      <c r="P5" s="542"/>
      <c r="Q5" s="542"/>
      <c r="R5" s="542"/>
      <c r="S5" s="542"/>
      <c r="T5" s="542"/>
      <c r="U5" s="542"/>
      <c r="V5" s="542"/>
      <c r="W5" s="542"/>
      <c r="X5" s="542"/>
      <c r="Y5" s="542"/>
      <c r="Z5" s="542"/>
      <c r="AA5" s="542"/>
      <c r="AB5" s="542"/>
      <c r="AC5" s="542"/>
      <c r="AD5" s="542"/>
    </row>
    <row r="6" spans="2:30" ht="15" customHeight="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2:30" ht="72" customHeight="1">
      <c r="B7" s="541" t="s">
        <v>8</v>
      </c>
      <c r="C7" s="542"/>
      <c r="D7" s="542"/>
      <c r="E7" s="542"/>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row>
    <row r="8" spans="2:30" ht="15" customHeight="1">
      <c r="B8" s="1"/>
      <c r="C8" s="1"/>
      <c r="D8" s="1"/>
      <c r="E8" s="1"/>
      <c r="F8" s="1"/>
      <c r="G8" s="1"/>
      <c r="H8" s="1"/>
      <c r="I8" s="1"/>
      <c r="J8" s="1"/>
      <c r="K8" s="1"/>
      <c r="L8" s="1"/>
      <c r="M8" s="1"/>
      <c r="N8" s="1"/>
      <c r="O8" s="1"/>
      <c r="P8" s="1"/>
      <c r="Q8" s="1"/>
      <c r="R8" s="1"/>
      <c r="S8" s="1"/>
      <c r="T8" s="1"/>
      <c r="U8" s="1"/>
      <c r="V8" s="1"/>
      <c r="W8" s="1"/>
      <c r="X8" s="1"/>
      <c r="Y8" s="1"/>
      <c r="Z8" s="1"/>
      <c r="AA8" s="1"/>
      <c r="AB8" s="1"/>
      <c r="AC8" s="1"/>
      <c r="AD8" s="1"/>
    </row>
    <row r="9" spans="2:30" ht="15" customHeight="1" thickBot="1">
      <c r="B9" s="2" t="s">
        <v>3</v>
      </c>
      <c r="C9" s="1"/>
      <c r="D9" s="1"/>
      <c r="E9" s="1"/>
      <c r="F9" s="1"/>
      <c r="G9" s="1"/>
      <c r="H9" s="1"/>
      <c r="I9" s="1"/>
      <c r="J9" s="1"/>
      <c r="K9" s="1"/>
      <c r="L9" s="1"/>
      <c r="M9" s="1"/>
      <c r="N9" s="2" t="s">
        <v>4</v>
      </c>
      <c r="O9" s="1"/>
      <c r="AA9" s="936" t="s">
        <v>2</v>
      </c>
      <c r="AB9" s="936"/>
      <c r="AC9" s="936"/>
      <c r="AD9" s="936"/>
    </row>
    <row r="10" spans="2:30" ht="15" customHeight="1" thickBot="1">
      <c r="B10" s="543" t="str">
        <f>IF(Presentación!B10="","",Presentación!B10)</f>
        <v>Veracruz de Ignacio de la Llave</v>
      </c>
      <c r="C10" s="544"/>
      <c r="D10" s="544"/>
      <c r="E10" s="544"/>
      <c r="F10" s="544"/>
      <c r="G10" s="544"/>
      <c r="H10" s="544"/>
      <c r="I10" s="544"/>
      <c r="J10" s="544"/>
      <c r="K10" s="544"/>
      <c r="L10" s="545"/>
      <c r="M10" s="1"/>
      <c r="N10" s="543" t="str">
        <f>IF(Presentación!N10="","",Presentación!N10)</f>
        <v>230</v>
      </c>
      <c r="O10" s="545"/>
    </row>
    <row r="11" spans="2:30" ht="15" customHeight="1"/>
    <row r="12" spans="2:30" ht="15" customHeight="1">
      <c r="AA12" s="938" t="s">
        <v>10</v>
      </c>
      <c r="AB12" s="938"/>
      <c r="AC12" s="938"/>
      <c r="AD12" s="938"/>
    </row>
    <row r="13" spans="2:30" ht="15" customHeight="1"/>
    <row r="14" spans="2:30" ht="24" customHeight="1">
      <c r="B14" s="937" t="s">
        <v>1272</v>
      </c>
      <c r="C14" s="937"/>
      <c r="D14" s="937"/>
      <c r="E14" s="937"/>
      <c r="F14" s="937"/>
      <c r="G14" s="937"/>
      <c r="H14" s="937"/>
      <c r="I14" s="937"/>
      <c r="J14" s="937"/>
      <c r="K14" s="937"/>
      <c r="L14" s="937"/>
      <c r="M14" s="937"/>
      <c r="N14" s="937"/>
      <c r="O14" s="937"/>
      <c r="P14" s="937"/>
      <c r="Q14" s="937"/>
      <c r="R14" s="937"/>
      <c r="S14" s="937"/>
      <c r="T14" s="937"/>
      <c r="U14" s="937"/>
      <c r="V14" s="937"/>
      <c r="W14" s="937"/>
      <c r="X14" s="937"/>
      <c r="Y14" s="937"/>
      <c r="Z14" s="937"/>
      <c r="AA14" s="937"/>
      <c r="AB14" s="937"/>
      <c r="AC14" s="937"/>
      <c r="AD14" s="937"/>
    </row>
    <row r="15" spans="2:30" ht="15" customHeight="1">
      <c r="B15"/>
      <c r="C15"/>
      <c r="D15"/>
      <c r="E15"/>
      <c r="F15"/>
      <c r="G15"/>
      <c r="H15"/>
      <c r="I15"/>
      <c r="J15"/>
      <c r="K15"/>
      <c r="L15"/>
      <c r="M15"/>
      <c r="N15"/>
      <c r="O15"/>
      <c r="P15"/>
      <c r="Q15"/>
      <c r="R15"/>
      <c r="S15"/>
      <c r="T15"/>
      <c r="U15"/>
      <c r="V15"/>
      <c r="W15"/>
      <c r="X15"/>
      <c r="Y15"/>
      <c r="Z15"/>
      <c r="AA15"/>
      <c r="AB15"/>
      <c r="AC15"/>
      <c r="AD15"/>
    </row>
    <row r="16" spans="2:30" ht="15" customHeight="1">
      <c r="B16"/>
      <c r="C16" s="88" t="s">
        <v>553</v>
      </c>
      <c r="D16" s="5"/>
      <c r="E16" s="5"/>
      <c r="F16" s="5"/>
      <c r="G16" s="5"/>
      <c r="H16" s="5"/>
      <c r="I16" s="5"/>
      <c r="J16" s="5"/>
      <c r="K16" s="5"/>
      <c r="L16" s="5"/>
      <c r="M16" s="5"/>
      <c r="N16" s="5"/>
      <c r="O16" s="5"/>
      <c r="P16" s="5"/>
      <c r="Q16" s="5"/>
      <c r="R16" s="5"/>
      <c r="S16" s="5"/>
      <c r="T16" s="5"/>
      <c r="U16" s="5"/>
      <c r="V16" s="5"/>
      <c r="W16" s="5"/>
      <c r="X16" s="5"/>
      <c r="Y16" s="5"/>
      <c r="Z16" s="5"/>
      <c r="AA16" s="5"/>
      <c r="AB16" s="5"/>
      <c r="AC16" s="5"/>
      <c r="AD16" s="5"/>
    </row>
    <row r="17" spans="2:30" ht="24" customHeight="1">
      <c r="B17"/>
      <c r="C17" s="553" t="s">
        <v>554</v>
      </c>
      <c r="D17" s="553"/>
      <c r="E17" s="553"/>
      <c r="F17" s="553"/>
      <c r="G17" s="553"/>
      <c r="H17" s="553"/>
      <c r="I17" s="553"/>
      <c r="J17" s="553"/>
      <c r="K17" s="553"/>
      <c r="L17" s="553"/>
      <c r="M17" s="553"/>
      <c r="N17" s="553"/>
      <c r="O17" s="553"/>
      <c r="P17" s="553"/>
      <c r="Q17" s="553"/>
      <c r="R17" s="553"/>
      <c r="S17" s="553"/>
      <c r="T17" s="553"/>
      <c r="U17" s="553"/>
      <c r="V17" s="553"/>
      <c r="W17" s="553"/>
      <c r="X17" s="553"/>
      <c r="Y17" s="553"/>
      <c r="Z17" s="553"/>
      <c r="AA17" s="553"/>
      <c r="AB17" s="553"/>
      <c r="AC17" s="553"/>
      <c r="AD17" s="553"/>
    </row>
    <row r="18" spans="2:30" ht="15" customHeight="1">
      <c r="B18"/>
      <c r="C18" s="5"/>
      <c r="D18" s="94" t="s">
        <v>555</v>
      </c>
      <c r="E18" s="5"/>
      <c r="F18" s="5"/>
      <c r="G18" s="5"/>
      <c r="H18" s="5"/>
      <c r="I18" s="5"/>
      <c r="J18" s="5"/>
      <c r="K18" s="5"/>
      <c r="L18" s="5"/>
      <c r="M18" s="5"/>
      <c r="N18" s="5"/>
      <c r="O18" s="5"/>
      <c r="P18" s="5"/>
      <c r="Q18" s="5"/>
      <c r="R18" s="5"/>
      <c r="S18" s="5"/>
      <c r="T18" s="5"/>
      <c r="U18" s="5"/>
      <c r="V18" s="5"/>
      <c r="W18" s="5"/>
      <c r="X18" s="5"/>
      <c r="Y18" s="5"/>
      <c r="Z18" s="5"/>
      <c r="AA18" s="5"/>
      <c r="AB18" s="5"/>
      <c r="AC18" s="5"/>
      <c r="AD18" s="5"/>
    </row>
    <row r="19" spans="2:30" ht="15" customHeight="1">
      <c r="B19"/>
      <c r="C19" s="5"/>
      <c r="D19" s="94" t="s">
        <v>556</v>
      </c>
      <c r="E19" s="5"/>
      <c r="F19" s="5"/>
      <c r="G19" s="5"/>
      <c r="H19" s="5"/>
      <c r="I19" s="5"/>
      <c r="J19" s="5"/>
      <c r="K19" s="5"/>
      <c r="L19" s="5"/>
      <c r="M19" s="5"/>
      <c r="N19" s="5"/>
      <c r="O19" s="5"/>
      <c r="P19" s="5"/>
      <c r="Q19" s="5"/>
      <c r="R19" s="5"/>
      <c r="S19" s="5"/>
      <c r="T19" s="5"/>
      <c r="U19" s="5"/>
      <c r="V19" s="5"/>
      <c r="W19" s="5"/>
      <c r="X19" s="5"/>
      <c r="Y19" s="5"/>
      <c r="Z19" s="5"/>
      <c r="AA19" s="5"/>
      <c r="AB19" s="5"/>
      <c r="AC19" s="5"/>
      <c r="AD19" s="5"/>
    </row>
    <row r="20" spans="2:30" ht="15" customHeight="1">
      <c r="B20"/>
      <c r="C20" s="5"/>
      <c r="D20" s="94" t="s">
        <v>557</v>
      </c>
      <c r="E20" s="5"/>
      <c r="F20" s="5"/>
      <c r="G20" s="5"/>
      <c r="H20" s="5"/>
      <c r="I20" s="5"/>
      <c r="J20" s="5"/>
      <c r="K20" s="5"/>
      <c r="L20" s="5"/>
      <c r="M20" s="5"/>
      <c r="N20" s="5"/>
      <c r="O20" s="5"/>
      <c r="P20" s="5"/>
      <c r="Q20" s="5"/>
      <c r="R20" s="5"/>
      <c r="S20" s="5"/>
      <c r="T20" s="5"/>
      <c r="U20" s="5"/>
      <c r="V20" s="5"/>
      <c r="W20" s="5"/>
      <c r="X20" s="5"/>
      <c r="Y20" s="5"/>
      <c r="Z20" s="5"/>
      <c r="AA20" s="5"/>
      <c r="AB20" s="5"/>
      <c r="AC20" s="5"/>
      <c r="AD20" s="5"/>
    </row>
    <row r="21" spans="2:30" ht="15" customHeight="1">
      <c r="B21"/>
      <c r="C21" s="5"/>
      <c r="D21" s="94" t="s">
        <v>558</v>
      </c>
      <c r="E21" s="5"/>
      <c r="F21" s="5"/>
      <c r="G21" s="5"/>
      <c r="H21" s="5"/>
      <c r="I21" s="5"/>
      <c r="J21" s="5"/>
      <c r="K21" s="5"/>
      <c r="L21" s="5"/>
      <c r="M21" s="5"/>
      <c r="N21" s="5"/>
      <c r="O21" s="5"/>
      <c r="P21" s="5"/>
      <c r="Q21" s="5"/>
      <c r="R21" s="5"/>
      <c r="S21" s="5"/>
      <c r="T21" s="5"/>
      <c r="U21" s="5"/>
      <c r="V21" s="5"/>
      <c r="W21" s="5"/>
      <c r="X21" s="5"/>
      <c r="Y21" s="5"/>
      <c r="Z21" s="5"/>
      <c r="AA21" s="5"/>
      <c r="AB21" s="5"/>
      <c r="AC21" s="5"/>
      <c r="AD21" s="5"/>
    </row>
    <row r="22" spans="2:30" ht="15" customHeight="1">
      <c r="B22"/>
      <c r="C22" s="5"/>
      <c r="D22" s="94" t="s">
        <v>559</v>
      </c>
      <c r="E22" s="5"/>
      <c r="F22" s="5"/>
      <c r="G22" s="5"/>
      <c r="H22" s="5"/>
      <c r="I22" s="5"/>
      <c r="J22" s="5"/>
      <c r="K22" s="5"/>
      <c r="L22" s="5"/>
      <c r="M22" s="5"/>
      <c r="N22" s="5"/>
      <c r="O22" s="5"/>
      <c r="P22" s="5"/>
      <c r="Q22" s="5"/>
      <c r="R22" s="5"/>
      <c r="S22" s="5"/>
      <c r="T22" s="5"/>
      <c r="U22" s="5"/>
      <c r="V22" s="5"/>
      <c r="W22" s="5"/>
      <c r="X22" s="5"/>
      <c r="Y22" s="5"/>
      <c r="Z22" s="5"/>
      <c r="AA22" s="5"/>
      <c r="AB22" s="5"/>
      <c r="AC22" s="5"/>
      <c r="AD22" s="5"/>
    </row>
    <row r="23" spans="2:30" ht="15" customHeight="1">
      <c r="B23"/>
      <c r="C23" s="5"/>
      <c r="D23" s="94" t="s">
        <v>749</v>
      </c>
      <c r="E23" s="5"/>
      <c r="F23" s="5"/>
      <c r="G23" s="5"/>
      <c r="H23" s="5"/>
      <c r="I23" s="5"/>
      <c r="J23" s="5"/>
      <c r="K23" s="5"/>
      <c r="L23" s="5"/>
      <c r="M23" s="5"/>
      <c r="N23" s="5"/>
      <c r="O23" s="5"/>
      <c r="P23" s="5"/>
      <c r="Q23" s="5"/>
      <c r="R23" s="5"/>
      <c r="S23" s="5"/>
      <c r="T23" s="5"/>
      <c r="U23" s="5"/>
      <c r="V23" s="5"/>
      <c r="W23" s="5"/>
      <c r="X23" s="5"/>
      <c r="Y23" s="5"/>
      <c r="Z23" s="5"/>
      <c r="AA23" s="5"/>
      <c r="AB23" s="5"/>
      <c r="AC23" s="5"/>
      <c r="AD23" s="5"/>
    </row>
    <row r="24" spans="2:30" ht="15" customHeight="1">
      <c r="B24"/>
      <c r="C24" s="5"/>
      <c r="D24" s="94" t="s">
        <v>560</v>
      </c>
      <c r="E24" s="5"/>
      <c r="F24" s="5"/>
      <c r="G24" s="5"/>
      <c r="H24" s="5"/>
      <c r="I24" s="5"/>
      <c r="J24" s="5"/>
      <c r="K24" s="5"/>
      <c r="L24" s="5"/>
      <c r="M24" s="5"/>
      <c r="N24" s="5"/>
      <c r="O24" s="5"/>
      <c r="P24" s="5"/>
      <c r="Q24" s="5"/>
      <c r="R24" s="5"/>
      <c r="S24" s="5"/>
      <c r="T24" s="5"/>
      <c r="U24" s="5"/>
      <c r="V24" s="5"/>
      <c r="W24" s="5"/>
      <c r="X24" s="5"/>
      <c r="Y24" s="5"/>
      <c r="Z24" s="5"/>
      <c r="AA24" s="5"/>
      <c r="AB24" s="5"/>
      <c r="AC24" s="5"/>
      <c r="AD24" s="5"/>
    </row>
    <row r="25" spans="2:30" ht="15" customHeight="1">
      <c r="B2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row>
    <row r="26" spans="2:30" ht="15" customHeight="1">
      <c r="B26"/>
      <c r="C26" s="88" t="s">
        <v>561</v>
      </c>
      <c r="D26" s="5"/>
      <c r="E26" s="5"/>
      <c r="F26" s="5"/>
      <c r="G26" s="5"/>
      <c r="H26" s="5"/>
      <c r="I26" s="5"/>
      <c r="J26" s="5"/>
      <c r="K26" s="5"/>
      <c r="L26" s="5"/>
      <c r="M26" s="5"/>
      <c r="N26" s="5"/>
      <c r="O26" s="5"/>
      <c r="P26" s="5"/>
      <c r="Q26" s="5"/>
      <c r="R26" s="5"/>
      <c r="S26" s="5"/>
      <c r="T26" s="5"/>
      <c r="U26" s="5"/>
      <c r="V26" s="5"/>
      <c r="W26" s="5"/>
      <c r="X26" s="5"/>
      <c r="Y26" s="5"/>
      <c r="Z26" s="5"/>
      <c r="AA26" s="5"/>
      <c r="AB26" s="5"/>
      <c r="AC26" s="5"/>
      <c r="AD26" s="5"/>
    </row>
    <row r="27" spans="2:30" ht="36" customHeight="1">
      <c r="B27"/>
      <c r="C27" s="553" t="s">
        <v>562</v>
      </c>
      <c r="D27" s="553"/>
      <c r="E27" s="553"/>
      <c r="F27" s="553"/>
      <c r="G27" s="553"/>
      <c r="H27" s="553"/>
      <c r="I27" s="553"/>
      <c r="J27" s="553"/>
      <c r="K27" s="553"/>
      <c r="L27" s="553"/>
      <c r="M27" s="553"/>
      <c r="N27" s="553"/>
      <c r="O27" s="553"/>
      <c r="P27" s="553"/>
      <c r="Q27" s="553"/>
      <c r="R27" s="553"/>
      <c r="S27" s="553"/>
      <c r="T27" s="553"/>
      <c r="U27" s="553"/>
      <c r="V27" s="553"/>
      <c r="W27" s="553"/>
      <c r="X27" s="553"/>
      <c r="Y27" s="553"/>
      <c r="Z27" s="553"/>
      <c r="AA27" s="553"/>
      <c r="AB27" s="553"/>
      <c r="AC27" s="553"/>
      <c r="AD27" s="553"/>
    </row>
    <row r="28" spans="2:30" ht="15" customHeight="1">
      <c r="B28"/>
      <c r="C28" s="5"/>
      <c r="D28" s="94" t="s">
        <v>750</v>
      </c>
      <c r="E28" s="5"/>
      <c r="F28" s="5"/>
      <c r="G28" s="5"/>
      <c r="H28" s="5"/>
      <c r="I28" s="5"/>
      <c r="J28" s="5"/>
      <c r="K28" s="5"/>
      <c r="L28" s="5"/>
      <c r="M28" s="5"/>
      <c r="N28" s="5"/>
      <c r="O28" s="5"/>
      <c r="P28" s="5"/>
      <c r="Q28" s="5"/>
      <c r="R28" s="5"/>
      <c r="S28" s="5"/>
      <c r="T28" s="5"/>
      <c r="U28" s="5"/>
      <c r="V28" s="5"/>
      <c r="W28" s="5"/>
      <c r="X28" s="5"/>
      <c r="Y28" s="5"/>
      <c r="Z28" s="5"/>
      <c r="AA28" s="5"/>
      <c r="AB28" s="5"/>
      <c r="AC28" s="5"/>
      <c r="AD28" s="5"/>
    </row>
    <row r="29" spans="2:30" ht="15" customHeight="1">
      <c r="B29"/>
      <c r="C29" s="5"/>
      <c r="D29" s="5" t="s">
        <v>563</v>
      </c>
      <c r="E29" s="5"/>
      <c r="F29" s="5"/>
      <c r="G29" s="5"/>
      <c r="H29" s="5"/>
      <c r="I29" s="5"/>
      <c r="J29" s="5"/>
      <c r="K29" s="5"/>
      <c r="L29" s="5"/>
      <c r="M29" s="5"/>
      <c r="N29" s="5"/>
      <c r="O29" s="5"/>
      <c r="P29" s="5"/>
      <c r="Q29" s="5"/>
      <c r="R29" s="5"/>
      <c r="S29" s="5"/>
      <c r="T29" s="5"/>
      <c r="U29" s="5"/>
      <c r="V29" s="5"/>
      <c r="W29" s="5"/>
      <c r="X29" s="5"/>
      <c r="Y29" s="5"/>
      <c r="Z29" s="5"/>
      <c r="AA29" s="5"/>
      <c r="AB29" s="5"/>
      <c r="AC29" s="5"/>
      <c r="AD29" s="5"/>
    </row>
    <row r="30" spans="2:30" ht="15" customHeight="1">
      <c r="B30"/>
      <c r="C30" s="5"/>
      <c r="D30" s="94" t="s">
        <v>564</v>
      </c>
      <c r="E30" s="5"/>
      <c r="F30" s="5"/>
      <c r="G30" s="5"/>
      <c r="H30" s="5"/>
      <c r="I30" s="5"/>
      <c r="J30" s="5"/>
      <c r="K30" s="5"/>
      <c r="L30" s="5"/>
      <c r="M30" s="5"/>
      <c r="N30" s="5"/>
      <c r="O30" s="5"/>
      <c r="P30" s="5"/>
      <c r="Q30" s="5"/>
      <c r="R30" s="5"/>
      <c r="S30" s="5"/>
      <c r="T30" s="5"/>
      <c r="U30" s="5"/>
      <c r="V30" s="5"/>
      <c r="W30" s="5"/>
      <c r="X30" s="5"/>
      <c r="Y30" s="5"/>
      <c r="Z30" s="5"/>
      <c r="AA30" s="5"/>
      <c r="AB30" s="5"/>
      <c r="AC30" s="5"/>
      <c r="AD30" s="5"/>
    </row>
    <row r="31" spans="2:30" ht="15" customHeight="1">
      <c r="B31"/>
      <c r="C31" s="5"/>
      <c r="D31" s="94" t="s">
        <v>565</v>
      </c>
      <c r="E31" s="5"/>
      <c r="F31" s="5"/>
      <c r="G31" s="5"/>
      <c r="H31" s="5"/>
      <c r="I31" s="5"/>
      <c r="J31" s="5"/>
      <c r="K31" s="5"/>
      <c r="L31" s="5"/>
      <c r="M31" s="5"/>
      <c r="N31" s="5"/>
      <c r="O31" s="5"/>
      <c r="P31" s="5"/>
      <c r="Q31" s="5"/>
      <c r="R31" s="5"/>
      <c r="S31" s="5"/>
      <c r="T31" s="5"/>
      <c r="U31" s="5"/>
      <c r="V31" s="5"/>
      <c r="W31" s="5"/>
      <c r="X31" s="5"/>
      <c r="Y31" s="5"/>
      <c r="Z31" s="5"/>
      <c r="AA31" s="5"/>
      <c r="AB31" s="5"/>
      <c r="AC31" s="5"/>
      <c r="AD31" s="5"/>
    </row>
    <row r="32" spans="2:30" ht="15" customHeight="1">
      <c r="B32"/>
      <c r="C32" s="5"/>
      <c r="D32" s="94" t="s">
        <v>566</v>
      </c>
      <c r="E32" s="5"/>
      <c r="F32" s="5"/>
      <c r="G32" s="5"/>
      <c r="H32" s="5"/>
      <c r="I32" s="5"/>
      <c r="J32" s="5"/>
      <c r="K32" s="5"/>
      <c r="L32" s="5"/>
      <c r="M32" s="5"/>
      <c r="N32" s="5"/>
      <c r="O32" s="5"/>
      <c r="P32" s="5"/>
      <c r="Q32" s="5"/>
      <c r="R32" s="5"/>
      <c r="S32" s="5"/>
      <c r="T32" s="5"/>
      <c r="U32" s="5"/>
      <c r="V32" s="5"/>
      <c r="W32" s="5"/>
      <c r="X32" s="5"/>
      <c r="Y32" s="5"/>
      <c r="Z32" s="5"/>
      <c r="AA32" s="5"/>
      <c r="AB32" s="5"/>
      <c r="AC32" s="5"/>
      <c r="AD32" s="5"/>
    </row>
    <row r="33" spans="2:30" ht="15" customHeight="1">
      <c r="B33"/>
      <c r="C33" s="5"/>
      <c r="D33" s="94" t="s">
        <v>567</v>
      </c>
      <c r="E33" s="5"/>
      <c r="F33" s="5"/>
      <c r="G33" s="5"/>
      <c r="H33" s="5"/>
      <c r="I33" s="5"/>
      <c r="J33" s="5"/>
      <c r="K33" s="5"/>
      <c r="L33" s="5"/>
      <c r="M33" s="5"/>
      <c r="N33" s="5"/>
      <c r="O33" s="5"/>
      <c r="P33" s="5"/>
      <c r="Q33" s="5"/>
      <c r="R33" s="5"/>
      <c r="S33" s="5"/>
      <c r="T33" s="5"/>
      <c r="U33" s="5"/>
      <c r="V33" s="5"/>
      <c r="W33" s="5"/>
      <c r="X33" s="5"/>
      <c r="Y33" s="5"/>
      <c r="Z33" s="5"/>
      <c r="AA33" s="5"/>
      <c r="AB33" s="5"/>
      <c r="AC33" s="5"/>
      <c r="AD33" s="5"/>
    </row>
    <row r="34" spans="2:30" ht="15" customHeight="1">
      <c r="B34"/>
      <c r="C34" s="5"/>
      <c r="D34" s="94" t="s">
        <v>568</v>
      </c>
      <c r="E34" s="5"/>
      <c r="F34" s="5"/>
      <c r="G34" s="5"/>
      <c r="H34" s="5"/>
      <c r="I34" s="5"/>
      <c r="J34" s="5"/>
      <c r="K34" s="5"/>
      <c r="L34" s="5"/>
      <c r="M34" s="5"/>
      <c r="N34" s="5"/>
      <c r="O34" s="5"/>
      <c r="P34" s="5"/>
      <c r="Q34" s="5"/>
      <c r="R34" s="5"/>
      <c r="S34" s="5"/>
      <c r="T34" s="5"/>
      <c r="U34" s="5"/>
      <c r="V34" s="5"/>
      <c r="W34" s="5"/>
      <c r="X34" s="5"/>
      <c r="Y34" s="5"/>
      <c r="Z34" s="5"/>
      <c r="AA34" s="5"/>
      <c r="AB34" s="5"/>
      <c r="AC34" s="5"/>
      <c r="AD34" s="5"/>
    </row>
    <row r="35" spans="2:30" ht="15" customHeight="1">
      <c r="B35"/>
      <c r="C35" s="5"/>
      <c r="D35" s="94" t="s">
        <v>751</v>
      </c>
      <c r="E35" s="5"/>
      <c r="F35" s="5"/>
      <c r="G35" s="5"/>
      <c r="H35" s="5"/>
      <c r="I35" s="5"/>
      <c r="J35" s="5"/>
      <c r="K35" s="5"/>
      <c r="L35" s="5"/>
      <c r="M35" s="5"/>
      <c r="N35" s="5"/>
      <c r="O35" s="5"/>
      <c r="P35" s="5"/>
      <c r="Q35" s="5"/>
      <c r="R35" s="5"/>
      <c r="S35" s="5"/>
      <c r="T35" s="5"/>
      <c r="U35" s="5"/>
      <c r="V35" s="5"/>
      <c r="W35" s="5"/>
      <c r="X35" s="5"/>
      <c r="Y35" s="5"/>
      <c r="Z35" s="5"/>
      <c r="AA35" s="5"/>
      <c r="AB35" s="5"/>
      <c r="AC35" s="5"/>
      <c r="AD35" s="5"/>
    </row>
    <row r="36" spans="2:30" ht="15" customHeight="1">
      <c r="B36"/>
      <c r="C36" s="5"/>
      <c r="D36" s="94" t="s">
        <v>569</v>
      </c>
      <c r="E36" s="5"/>
      <c r="F36" s="5"/>
      <c r="G36" s="5"/>
      <c r="H36" s="5"/>
      <c r="I36" s="5"/>
      <c r="J36" s="5"/>
      <c r="K36" s="5"/>
      <c r="L36" s="5"/>
      <c r="M36" s="5"/>
      <c r="N36" s="5"/>
      <c r="O36" s="5"/>
      <c r="P36" s="5"/>
      <c r="Q36" s="5"/>
      <c r="R36" s="5"/>
      <c r="S36" s="5"/>
      <c r="T36" s="5"/>
      <c r="U36" s="5"/>
      <c r="V36" s="5"/>
      <c r="W36" s="5"/>
      <c r="X36" s="5"/>
      <c r="Y36" s="5"/>
      <c r="Z36" s="5"/>
      <c r="AA36" s="5"/>
      <c r="AB36" s="5"/>
      <c r="AC36" s="5"/>
      <c r="AD36" s="5"/>
    </row>
    <row r="37" spans="2:30" ht="15" customHeight="1">
      <c r="B37"/>
      <c r="C37" s="5"/>
      <c r="D37" s="94" t="s">
        <v>570</v>
      </c>
      <c r="E37" s="5"/>
      <c r="F37" s="5"/>
      <c r="G37" s="5"/>
      <c r="H37" s="5"/>
      <c r="I37" s="5"/>
      <c r="J37" s="5"/>
      <c r="K37" s="5"/>
      <c r="L37" s="5"/>
      <c r="M37" s="5"/>
      <c r="N37" s="5"/>
      <c r="O37" s="5"/>
      <c r="P37" s="5"/>
      <c r="Q37" s="5"/>
      <c r="R37" s="5"/>
      <c r="S37" s="5"/>
      <c r="T37" s="5"/>
      <c r="U37" s="5"/>
      <c r="V37" s="5"/>
      <c r="W37" s="5"/>
      <c r="X37" s="5"/>
      <c r="Y37" s="5"/>
      <c r="Z37" s="5"/>
      <c r="AA37" s="5"/>
      <c r="AB37" s="5"/>
      <c r="AC37" s="5"/>
      <c r="AD37" s="5"/>
    </row>
    <row r="38" spans="2:30" ht="15" customHeight="1">
      <c r="B38"/>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row>
    <row r="39" spans="2:30" ht="15" customHeight="1">
      <c r="B39"/>
      <c r="C39" s="88" t="s">
        <v>571</v>
      </c>
      <c r="D39" s="5"/>
      <c r="E39" s="5"/>
      <c r="F39" s="5"/>
      <c r="G39" s="5"/>
      <c r="H39" s="5"/>
      <c r="I39" s="5"/>
      <c r="J39" s="5"/>
      <c r="K39" s="5"/>
      <c r="L39" s="5"/>
      <c r="M39" s="5"/>
      <c r="N39" s="5"/>
      <c r="O39" s="5"/>
      <c r="P39" s="5"/>
      <c r="Q39" s="5"/>
      <c r="R39" s="5"/>
      <c r="S39" s="5"/>
      <c r="T39" s="5"/>
      <c r="U39" s="5"/>
      <c r="V39" s="5"/>
      <c r="W39" s="5"/>
      <c r="X39" s="5"/>
      <c r="Y39" s="5"/>
      <c r="Z39" s="5"/>
      <c r="AA39" s="5"/>
      <c r="AB39" s="5"/>
      <c r="AC39" s="5"/>
      <c r="AD39" s="5"/>
    </row>
    <row r="40" spans="2:30" ht="36" customHeight="1">
      <c r="B40"/>
      <c r="C40" s="553" t="s">
        <v>572</v>
      </c>
      <c r="D40" s="553"/>
      <c r="E40" s="553"/>
      <c r="F40" s="553"/>
      <c r="G40" s="553"/>
      <c r="H40" s="553"/>
      <c r="I40" s="553"/>
      <c r="J40" s="553"/>
      <c r="K40" s="553"/>
      <c r="L40" s="553"/>
      <c r="M40" s="553"/>
      <c r="N40" s="553"/>
      <c r="O40" s="553"/>
      <c r="P40" s="553"/>
      <c r="Q40" s="553"/>
      <c r="R40" s="553"/>
      <c r="S40" s="553"/>
      <c r="T40" s="553"/>
      <c r="U40" s="553"/>
      <c r="V40" s="553"/>
      <c r="W40" s="553"/>
      <c r="X40" s="553"/>
      <c r="Y40" s="553"/>
      <c r="Z40" s="553"/>
      <c r="AA40" s="553"/>
      <c r="AB40" s="553"/>
      <c r="AC40" s="553"/>
      <c r="AD40" s="553"/>
    </row>
    <row r="41" spans="2:30" ht="15" customHeight="1">
      <c r="B41"/>
      <c r="C41" s="5"/>
      <c r="D41" s="94" t="s">
        <v>761</v>
      </c>
      <c r="E41" s="5"/>
      <c r="F41" s="5"/>
      <c r="G41" s="5"/>
      <c r="H41" s="5"/>
      <c r="I41" s="5"/>
      <c r="J41" s="5"/>
      <c r="K41" s="5"/>
      <c r="L41" s="5"/>
      <c r="M41" s="5"/>
      <c r="N41" s="5"/>
      <c r="O41" s="5"/>
      <c r="P41" s="5"/>
      <c r="Q41" s="5"/>
      <c r="R41" s="5"/>
      <c r="S41" s="5"/>
      <c r="T41" s="5"/>
      <c r="U41" s="5"/>
      <c r="V41" s="5"/>
      <c r="W41" s="5"/>
      <c r="X41" s="5"/>
      <c r="Y41" s="5"/>
      <c r="Z41" s="5"/>
      <c r="AA41" s="5"/>
      <c r="AB41" s="5"/>
      <c r="AC41" s="5"/>
      <c r="AD41" s="5"/>
    </row>
    <row r="42" spans="2:30" ht="15" customHeight="1">
      <c r="B42"/>
      <c r="C42" s="5"/>
      <c r="D42" s="94" t="s">
        <v>573</v>
      </c>
      <c r="E42" s="5"/>
      <c r="F42" s="5"/>
      <c r="G42" s="5"/>
      <c r="H42" s="5"/>
      <c r="I42" s="5"/>
      <c r="J42" s="5"/>
      <c r="K42" s="5"/>
      <c r="L42" s="5"/>
      <c r="M42" s="5"/>
      <c r="N42" s="5"/>
      <c r="O42" s="5"/>
      <c r="P42" s="5"/>
      <c r="Q42" s="5"/>
      <c r="R42" s="5"/>
      <c r="S42" s="5"/>
      <c r="T42" s="5"/>
      <c r="U42" s="5"/>
      <c r="V42" s="5"/>
      <c r="W42" s="5"/>
      <c r="X42" s="5"/>
      <c r="Y42" s="5"/>
      <c r="Z42" s="5"/>
      <c r="AA42" s="5"/>
      <c r="AB42" s="5"/>
      <c r="AC42" s="5"/>
      <c r="AD42" s="5"/>
    </row>
    <row r="43" spans="2:30" ht="15" customHeight="1">
      <c r="B43"/>
      <c r="C43" s="5"/>
      <c r="D43" s="94" t="s">
        <v>574</v>
      </c>
      <c r="E43" s="5"/>
      <c r="F43" s="5"/>
      <c r="G43" s="5"/>
      <c r="H43" s="5"/>
      <c r="I43" s="5"/>
      <c r="J43" s="5"/>
      <c r="K43" s="5"/>
      <c r="L43" s="5"/>
      <c r="M43" s="5"/>
      <c r="N43" s="5"/>
      <c r="O43" s="5"/>
      <c r="P43" s="5"/>
      <c r="Q43" s="5"/>
      <c r="R43" s="5"/>
      <c r="S43" s="5"/>
      <c r="T43" s="5"/>
      <c r="U43" s="5"/>
      <c r="V43" s="5"/>
      <c r="W43" s="5"/>
      <c r="X43" s="5"/>
      <c r="Y43" s="5"/>
      <c r="Z43" s="5"/>
      <c r="AA43" s="5"/>
      <c r="AB43" s="5"/>
      <c r="AC43" s="5"/>
      <c r="AD43" s="5"/>
    </row>
    <row r="44" spans="2:30" ht="15" customHeight="1">
      <c r="B44"/>
      <c r="C44" s="5"/>
      <c r="D44" s="94" t="s">
        <v>1273</v>
      </c>
      <c r="E44" s="5"/>
      <c r="F44" s="5"/>
      <c r="G44" s="5"/>
      <c r="H44" s="5"/>
      <c r="I44" s="5"/>
      <c r="J44" s="5"/>
      <c r="K44" s="5"/>
      <c r="L44" s="5"/>
      <c r="M44" s="5"/>
      <c r="N44" s="5"/>
      <c r="O44" s="5"/>
      <c r="P44" s="5"/>
      <c r="Q44" s="5"/>
      <c r="R44" s="5"/>
      <c r="S44" s="5"/>
      <c r="T44" s="5"/>
      <c r="U44" s="5"/>
      <c r="V44" s="5"/>
      <c r="W44" s="5"/>
      <c r="X44" s="5"/>
      <c r="Y44" s="5"/>
      <c r="Z44" s="5"/>
      <c r="AA44" s="5"/>
      <c r="AB44" s="5"/>
      <c r="AC44" s="5"/>
      <c r="AD44" s="5"/>
    </row>
    <row r="45" spans="2:30" ht="15" customHeight="1">
      <c r="B45"/>
      <c r="C45" s="5"/>
      <c r="D45" s="94" t="s">
        <v>752</v>
      </c>
      <c r="E45" s="5"/>
      <c r="F45" s="5"/>
      <c r="G45" s="5"/>
      <c r="H45" s="5"/>
      <c r="I45" s="5"/>
      <c r="J45" s="5"/>
      <c r="K45" s="5"/>
      <c r="L45" s="5"/>
      <c r="M45" s="5"/>
      <c r="N45" s="5"/>
      <c r="O45" s="5"/>
      <c r="P45" s="5"/>
      <c r="Q45" s="5"/>
      <c r="R45" s="5"/>
      <c r="S45" s="5"/>
      <c r="T45" s="5"/>
      <c r="U45" s="5"/>
      <c r="V45" s="5"/>
      <c r="W45" s="5"/>
      <c r="X45" s="5"/>
      <c r="Y45" s="5"/>
      <c r="Z45" s="5"/>
      <c r="AA45" s="5"/>
      <c r="AB45" s="5"/>
      <c r="AC45" s="5"/>
      <c r="AD45" s="5"/>
    </row>
    <row r="46" spans="2:30" ht="15" customHeight="1">
      <c r="B46"/>
      <c r="C46" s="5"/>
      <c r="D46" s="42" t="s">
        <v>575</v>
      </c>
      <c r="E46" s="5"/>
      <c r="F46" s="5"/>
      <c r="G46" s="5"/>
      <c r="H46" s="5"/>
      <c r="I46" s="5"/>
      <c r="J46" s="5"/>
      <c r="K46" s="5"/>
      <c r="L46" s="5"/>
      <c r="M46" s="5"/>
      <c r="N46" s="5"/>
      <c r="O46" s="5"/>
      <c r="P46" s="5"/>
      <c r="Q46" s="5"/>
      <c r="R46" s="5"/>
      <c r="S46" s="5"/>
      <c r="T46" s="5"/>
      <c r="U46" s="5"/>
      <c r="V46" s="5"/>
      <c r="W46" s="5"/>
      <c r="X46" s="5"/>
      <c r="Y46" s="5"/>
      <c r="Z46" s="5"/>
      <c r="AA46" s="5"/>
      <c r="AB46" s="5"/>
      <c r="AC46" s="5"/>
      <c r="AD46" s="5"/>
    </row>
    <row r="47" spans="2:30" ht="15" customHeight="1">
      <c r="B47"/>
      <c r="C47" s="5"/>
      <c r="D47" s="94" t="s">
        <v>576</v>
      </c>
      <c r="E47" s="5"/>
      <c r="F47" s="5"/>
      <c r="G47" s="5"/>
      <c r="H47" s="5"/>
      <c r="I47" s="5"/>
      <c r="J47" s="5"/>
      <c r="K47" s="5"/>
      <c r="L47" s="5"/>
      <c r="M47" s="5"/>
      <c r="N47" s="5"/>
      <c r="O47" s="5"/>
      <c r="P47" s="5"/>
      <c r="Q47" s="5"/>
      <c r="R47" s="5"/>
      <c r="S47" s="5"/>
      <c r="T47" s="5"/>
      <c r="U47" s="5"/>
      <c r="V47" s="5"/>
      <c r="W47" s="5"/>
      <c r="X47" s="5"/>
      <c r="Y47" s="5"/>
      <c r="Z47" s="5"/>
      <c r="AA47" s="5"/>
      <c r="AB47" s="5"/>
      <c r="AC47" s="5"/>
      <c r="AD47" s="5"/>
    </row>
    <row r="48" spans="2:30" ht="15" customHeight="1">
      <c r="B48"/>
      <c r="C48" s="5"/>
      <c r="D48" s="94" t="s">
        <v>577</v>
      </c>
      <c r="E48" s="5"/>
      <c r="F48" s="5"/>
      <c r="G48" s="5"/>
      <c r="H48" s="5"/>
      <c r="I48" s="5"/>
      <c r="J48" s="5"/>
      <c r="K48" s="5"/>
      <c r="L48" s="5"/>
      <c r="M48" s="5"/>
      <c r="N48" s="5"/>
      <c r="O48" s="5"/>
      <c r="P48" s="5"/>
      <c r="Q48" s="5"/>
      <c r="R48" s="5"/>
      <c r="S48" s="5"/>
      <c r="T48" s="5"/>
      <c r="U48" s="5"/>
      <c r="V48" s="5"/>
      <c r="W48" s="5"/>
      <c r="X48" s="5"/>
      <c r="Y48" s="5"/>
      <c r="Z48" s="5"/>
      <c r="AA48" s="5"/>
      <c r="AB48" s="5"/>
      <c r="AC48" s="5"/>
      <c r="AD48" s="5"/>
    </row>
    <row r="49" spans="2:30" ht="15" customHeight="1">
      <c r="B49"/>
      <c r="C49" s="5"/>
      <c r="D49" s="94" t="s">
        <v>753</v>
      </c>
      <c r="E49" s="5"/>
      <c r="F49" s="5"/>
      <c r="G49" s="5"/>
      <c r="H49" s="5"/>
      <c r="I49" s="5"/>
      <c r="J49" s="5"/>
      <c r="K49" s="5"/>
      <c r="L49" s="5"/>
      <c r="M49" s="5"/>
      <c r="N49" s="5"/>
      <c r="O49" s="5"/>
      <c r="P49" s="5"/>
      <c r="Q49" s="5"/>
      <c r="R49" s="5"/>
      <c r="S49" s="5"/>
      <c r="T49" s="5"/>
      <c r="U49" s="5"/>
      <c r="V49" s="5"/>
      <c r="W49" s="5"/>
      <c r="X49" s="5"/>
      <c r="Y49" s="5"/>
      <c r="Z49" s="5"/>
      <c r="AA49" s="5"/>
      <c r="AB49" s="5"/>
      <c r="AC49" s="5"/>
      <c r="AD49" s="5"/>
    </row>
    <row r="50" spans="2:30" ht="15" customHeight="1">
      <c r="B50"/>
      <c r="C50" s="5"/>
      <c r="D50" s="94" t="s">
        <v>578</v>
      </c>
      <c r="E50" s="5"/>
      <c r="F50" s="5"/>
      <c r="G50" s="5"/>
      <c r="H50" s="5"/>
      <c r="I50" s="5"/>
      <c r="J50" s="5"/>
      <c r="K50" s="5"/>
      <c r="L50" s="5"/>
      <c r="M50" s="5"/>
      <c r="N50" s="5"/>
      <c r="O50" s="5"/>
      <c r="P50" s="5"/>
      <c r="Q50" s="5"/>
      <c r="R50" s="5"/>
      <c r="S50" s="5"/>
      <c r="T50" s="5"/>
      <c r="U50" s="5"/>
      <c r="V50" s="5"/>
      <c r="W50" s="5"/>
      <c r="X50" s="5"/>
      <c r="Y50" s="5"/>
      <c r="Z50" s="5"/>
      <c r="AA50" s="5"/>
      <c r="AB50" s="5"/>
      <c r="AC50" s="5"/>
      <c r="AD50" s="5"/>
    </row>
    <row r="51" spans="2:30" ht="15" customHeight="1">
      <c r="B51"/>
      <c r="C51" s="5"/>
      <c r="D51" s="94" t="s">
        <v>579</v>
      </c>
      <c r="E51" s="5"/>
      <c r="F51" s="5"/>
      <c r="G51" s="5"/>
      <c r="H51" s="5"/>
      <c r="I51" s="5"/>
      <c r="J51" s="5"/>
      <c r="K51" s="5"/>
      <c r="L51" s="5"/>
      <c r="M51" s="5"/>
      <c r="N51" s="5"/>
      <c r="O51" s="5"/>
      <c r="P51" s="5"/>
      <c r="Q51" s="5"/>
      <c r="R51" s="5"/>
      <c r="S51" s="5"/>
      <c r="T51" s="5"/>
      <c r="U51" s="5"/>
      <c r="V51" s="5"/>
      <c r="W51" s="5"/>
      <c r="X51" s="5"/>
      <c r="Y51" s="5"/>
      <c r="Z51" s="5"/>
      <c r="AA51" s="5"/>
      <c r="AB51" s="5"/>
      <c r="AC51" s="5"/>
      <c r="AD51" s="5"/>
    </row>
    <row r="52" spans="2:30" ht="15" customHeight="1">
      <c r="B52"/>
      <c r="C52" s="5"/>
      <c r="D52" s="94" t="s">
        <v>580</v>
      </c>
      <c r="E52" s="5"/>
      <c r="F52" s="5"/>
      <c r="G52" s="5"/>
      <c r="H52" s="5"/>
      <c r="I52" s="5"/>
      <c r="J52" s="5"/>
      <c r="K52" s="5"/>
      <c r="L52" s="5"/>
      <c r="M52" s="5"/>
      <c r="N52" s="5"/>
      <c r="O52" s="5"/>
      <c r="P52" s="5"/>
      <c r="Q52" s="5"/>
      <c r="R52" s="5"/>
      <c r="S52" s="5"/>
      <c r="T52" s="5"/>
      <c r="U52" s="5"/>
      <c r="V52" s="5"/>
      <c r="W52" s="5"/>
      <c r="X52" s="5"/>
      <c r="Y52" s="5"/>
      <c r="Z52" s="5"/>
      <c r="AA52" s="5"/>
      <c r="AB52" s="5"/>
      <c r="AC52" s="5"/>
      <c r="AD52" s="5"/>
    </row>
    <row r="53" spans="2:30" ht="15" customHeight="1">
      <c r="B53"/>
      <c r="C53" s="5"/>
      <c r="D53" s="94"/>
      <c r="E53" s="5"/>
      <c r="F53" s="5"/>
      <c r="G53" s="5"/>
      <c r="H53" s="5"/>
      <c r="I53" s="5"/>
      <c r="J53" s="5"/>
      <c r="K53" s="5"/>
      <c r="L53" s="5"/>
      <c r="M53" s="5"/>
      <c r="N53" s="5"/>
      <c r="O53" s="5"/>
      <c r="P53" s="5"/>
      <c r="Q53" s="5"/>
      <c r="R53" s="5"/>
      <c r="S53" s="5"/>
      <c r="T53" s="5"/>
      <c r="U53" s="5"/>
      <c r="V53" s="5"/>
      <c r="W53" s="5"/>
      <c r="X53" s="5"/>
      <c r="Y53" s="5"/>
      <c r="Z53" s="5"/>
      <c r="AA53" s="5"/>
      <c r="AB53" s="5"/>
      <c r="AC53" s="5"/>
      <c r="AD53" s="5"/>
    </row>
    <row r="54" spans="2:30" ht="15" customHeight="1">
      <c r="B54"/>
      <c r="C54" s="88" t="s">
        <v>581</v>
      </c>
      <c r="D54" s="5"/>
      <c r="E54" s="5"/>
      <c r="F54" s="5"/>
      <c r="G54" s="5"/>
      <c r="H54" s="5"/>
      <c r="I54" s="5"/>
      <c r="J54" s="5"/>
      <c r="K54" s="5"/>
      <c r="L54" s="5"/>
      <c r="M54" s="5"/>
      <c r="N54" s="5"/>
      <c r="O54" s="5"/>
      <c r="P54" s="5"/>
      <c r="Q54" s="5"/>
      <c r="R54" s="5"/>
      <c r="S54" s="5"/>
      <c r="T54" s="5"/>
      <c r="U54" s="5"/>
      <c r="V54" s="5"/>
      <c r="W54" s="5"/>
      <c r="X54" s="5"/>
      <c r="Y54" s="5"/>
      <c r="Z54" s="5"/>
      <c r="AA54" s="5"/>
      <c r="AB54" s="5"/>
      <c r="AC54" s="5"/>
      <c r="AD54" s="5"/>
    </row>
    <row r="55" spans="2:30" ht="36" customHeight="1">
      <c r="B55"/>
      <c r="C55" s="553" t="s">
        <v>582</v>
      </c>
      <c r="D55" s="553"/>
      <c r="E55" s="553"/>
      <c r="F55" s="553"/>
      <c r="G55" s="553"/>
      <c r="H55" s="553"/>
      <c r="I55" s="553"/>
      <c r="J55" s="553"/>
      <c r="K55" s="553"/>
      <c r="L55" s="553"/>
      <c r="M55" s="553"/>
      <c r="N55" s="553"/>
      <c r="O55" s="553"/>
      <c r="P55" s="553"/>
      <c r="Q55" s="553"/>
      <c r="R55" s="553"/>
      <c r="S55" s="553"/>
      <c r="T55" s="553"/>
      <c r="U55" s="553"/>
      <c r="V55" s="553"/>
      <c r="W55" s="553"/>
      <c r="X55" s="553"/>
      <c r="Y55" s="553"/>
      <c r="Z55" s="553"/>
      <c r="AA55" s="553"/>
      <c r="AB55" s="553"/>
      <c r="AC55" s="553"/>
      <c r="AD55" s="553"/>
    </row>
    <row r="56" spans="2:30" ht="24" customHeight="1">
      <c r="B56"/>
      <c r="C56" s="5"/>
      <c r="D56" s="553" t="s">
        <v>583</v>
      </c>
      <c r="E56" s="553"/>
      <c r="F56" s="553"/>
      <c r="G56" s="553"/>
      <c r="H56" s="553"/>
      <c r="I56" s="553"/>
      <c r="J56" s="553"/>
      <c r="K56" s="553"/>
      <c r="L56" s="553"/>
      <c r="M56" s="553"/>
      <c r="N56" s="553"/>
      <c r="O56" s="553"/>
      <c r="P56" s="553"/>
      <c r="Q56" s="553"/>
      <c r="R56" s="553"/>
      <c r="S56" s="553"/>
      <c r="T56" s="553"/>
      <c r="U56" s="553"/>
      <c r="V56" s="553"/>
      <c r="W56" s="553"/>
      <c r="X56" s="553"/>
      <c r="Y56" s="553"/>
      <c r="Z56" s="553"/>
      <c r="AA56" s="553"/>
      <c r="AB56" s="553"/>
      <c r="AC56" s="553"/>
      <c r="AD56" s="553"/>
    </row>
    <row r="57" spans="2:30" ht="15" customHeight="1">
      <c r="B57"/>
      <c r="C57" s="5"/>
      <c r="D57" s="94" t="s">
        <v>584</v>
      </c>
      <c r="E57" s="5"/>
      <c r="F57" s="5"/>
      <c r="G57" s="5"/>
      <c r="H57" s="5"/>
      <c r="I57" s="5"/>
      <c r="J57" s="5"/>
      <c r="K57" s="5"/>
      <c r="L57" s="5"/>
      <c r="M57" s="5"/>
      <c r="N57" s="5"/>
      <c r="O57" s="5"/>
      <c r="P57" s="5"/>
      <c r="Q57" s="5"/>
      <c r="R57" s="5"/>
      <c r="S57" s="5"/>
      <c r="T57" s="5"/>
      <c r="U57" s="5"/>
      <c r="V57" s="5"/>
      <c r="W57" s="5"/>
      <c r="X57" s="5"/>
      <c r="Y57" s="5"/>
      <c r="Z57" s="5"/>
      <c r="AA57" s="5"/>
      <c r="AB57" s="5"/>
      <c r="AC57" s="5"/>
      <c r="AD57" s="5"/>
    </row>
    <row r="58" spans="2:30" ht="15" customHeight="1">
      <c r="B58"/>
      <c r="C58" s="5"/>
      <c r="D58" s="94" t="s">
        <v>585</v>
      </c>
      <c r="E58" s="5"/>
      <c r="F58" s="5"/>
      <c r="G58" s="5"/>
      <c r="H58" s="5"/>
      <c r="I58" s="5"/>
      <c r="J58" s="5"/>
      <c r="K58" s="5"/>
      <c r="L58" s="5"/>
      <c r="M58" s="5"/>
      <c r="N58" s="5"/>
      <c r="O58" s="5"/>
      <c r="P58" s="5"/>
      <c r="Q58" s="5"/>
      <c r="R58" s="5"/>
      <c r="S58" s="5"/>
      <c r="T58" s="5"/>
      <c r="U58" s="5"/>
      <c r="V58" s="5"/>
      <c r="W58" s="5"/>
      <c r="X58" s="5"/>
      <c r="Y58" s="5"/>
      <c r="Z58" s="5"/>
      <c r="AA58" s="5"/>
      <c r="AB58" s="5"/>
      <c r="AC58" s="5"/>
      <c r="AD58" s="5"/>
    </row>
    <row r="59" spans="2:30" ht="15" customHeight="1">
      <c r="B59"/>
      <c r="C59" s="5"/>
      <c r="D59" s="94"/>
      <c r="E59" s="5"/>
      <c r="F59" s="5"/>
      <c r="G59" s="5"/>
      <c r="H59" s="5"/>
      <c r="I59" s="5"/>
      <c r="J59" s="5"/>
      <c r="K59" s="5"/>
      <c r="L59" s="5"/>
      <c r="M59" s="5"/>
      <c r="N59" s="5"/>
      <c r="O59" s="5"/>
      <c r="P59" s="5"/>
      <c r="Q59" s="5"/>
      <c r="R59" s="5"/>
      <c r="S59" s="5"/>
      <c r="T59" s="5"/>
      <c r="U59" s="5"/>
      <c r="V59" s="5"/>
      <c r="W59" s="5"/>
      <c r="X59" s="5"/>
      <c r="Y59" s="5"/>
      <c r="Z59" s="5"/>
      <c r="AA59" s="5"/>
      <c r="AB59" s="5"/>
      <c r="AC59" s="5"/>
      <c r="AD59" s="5"/>
    </row>
    <row r="60" spans="2:30" ht="15" customHeight="1">
      <c r="B60"/>
      <c r="C60" s="88" t="s">
        <v>586</v>
      </c>
      <c r="D60" s="5"/>
      <c r="E60" s="5"/>
      <c r="F60" s="5"/>
      <c r="G60" s="5"/>
      <c r="H60" s="5"/>
      <c r="I60" s="5"/>
      <c r="J60" s="5"/>
      <c r="K60" s="5"/>
      <c r="L60" s="5"/>
      <c r="M60" s="5"/>
      <c r="N60" s="5"/>
      <c r="O60" s="5"/>
      <c r="P60" s="5"/>
      <c r="Q60" s="5"/>
      <c r="R60" s="5"/>
      <c r="S60" s="5"/>
      <c r="T60" s="5"/>
      <c r="U60" s="5"/>
      <c r="V60" s="5"/>
      <c r="W60" s="5"/>
      <c r="X60" s="5"/>
      <c r="Y60" s="5"/>
      <c r="Z60" s="5"/>
      <c r="AA60" s="5"/>
      <c r="AB60" s="5"/>
      <c r="AC60" s="5"/>
      <c r="AD60" s="5"/>
    </row>
    <row r="61" spans="2:30" ht="48" customHeight="1">
      <c r="B61"/>
      <c r="C61" s="546" t="s">
        <v>938</v>
      </c>
      <c r="D61" s="546"/>
      <c r="E61" s="546"/>
      <c r="F61" s="546"/>
      <c r="G61" s="546"/>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row>
    <row r="62" spans="2:30" ht="15" customHeight="1">
      <c r="B62"/>
      <c r="C62" s="5"/>
      <c r="D62" s="94" t="s">
        <v>587</v>
      </c>
      <c r="E62" s="5"/>
      <c r="F62" s="5"/>
      <c r="G62" s="5"/>
      <c r="H62" s="5"/>
      <c r="I62" s="5"/>
      <c r="J62" s="5"/>
      <c r="K62" s="5"/>
      <c r="L62" s="5"/>
      <c r="M62" s="5"/>
      <c r="N62" s="5"/>
      <c r="O62" s="5"/>
      <c r="P62" s="5"/>
      <c r="Q62" s="5"/>
      <c r="R62" s="5"/>
      <c r="S62" s="5"/>
      <c r="T62" s="5"/>
      <c r="U62" s="5"/>
      <c r="V62" s="5"/>
      <c r="W62" s="5"/>
      <c r="X62" s="5"/>
      <c r="Y62" s="5"/>
      <c r="Z62" s="5"/>
      <c r="AA62" s="5"/>
      <c r="AB62" s="5"/>
      <c r="AC62" s="5"/>
      <c r="AD62" s="5"/>
    </row>
    <row r="63" spans="2:30" ht="15" customHeight="1">
      <c r="B63"/>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row>
    <row r="64" spans="2:30" ht="15" customHeight="1">
      <c r="B64"/>
      <c r="C64" s="88" t="s">
        <v>588</v>
      </c>
      <c r="D64"/>
      <c r="E64" s="5"/>
      <c r="F64" s="5"/>
      <c r="G64" s="5"/>
      <c r="H64"/>
      <c r="I64" s="5"/>
      <c r="J64" s="5"/>
      <c r="K64" s="5"/>
      <c r="L64" s="5"/>
      <c r="M64" s="5"/>
      <c r="N64" s="5"/>
      <c r="O64" s="5"/>
      <c r="P64" s="5"/>
      <c r="Q64" s="5"/>
      <c r="R64" s="5"/>
      <c r="S64" s="5"/>
      <c r="T64" s="5"/>
      <c r="U64" s="5"/>
      <c r="V64" s="5"/>
      <c r="W64" s="5"/>
      <c r="X64" s="5"/>
      <c r="Y64" s="5"/>
      <c r="Z64" s="5"/>
      <c r="AA64" s="5"/>
      <c r="AB64" s="5"/>
      <c r="AC64" s="5"/>
      <c r="AD64" s="5"/>
    </row>
    <row r="65" spans="2:30" ht="24" customHeight="1">
      <c r="B65"/>
      <c r="C65" s="553" t="s">
        <v>589</v>
      </c>
      <c r="D65" s="553"/>
      <c r="E65" s="553"/>
      <c r="F65" s="553"/>
      <c r="G65" s="553"/>
      <c r="H65" s="553"/>
      <c r="I65" s="553"/>
      <c r="J65" s="553"/>
      <c r="K65" s="553"/>
      <c r="L65" s="553"/>
      <c r="M65" s="553"/>
      <c r="N65" s="553"/>
      <c r="O65" s="553"/>
      <c r="P65" s="553"/>
      <c r="Q65" s="553"/>
      <c r="R65" s="553"/>
      <c r="S65" s="553"/>
      <c r="T65" s="553"/>
      <c r="U65" s="553"/>
      <c r="V65" s="553"/>
      <c r="W65" s="553"/>
      <c r="X65" s="553"/>
      <c r="Y65" s="553"/>
      <c r="Z65" s="553"/>
      <c r="AA65" s="553"/>
      <c r="AB65" s="553"/>
      <c r="AC65" s="553"/>
      <c r="AD65" s="553"/>
    </row>
    <row r="66" spans="2:30" ht="15" customHeight="1">
      <c r="B66"/>
      <c r="C66" s="154"/>
      <c r="D66" s="94" t="s">
        <v>590</v>
      </c>
      <c r="E66" s="5"/>
      <c r="F66" s="5"/>
      <c r="G66" s="5"/>
      <c r="H66"/>
      <c r="I66" s="5"/>
      <c r="J66" s="5"/>
      <c r="K66" s="5"/>
      <c r="L66" s="5"/>
      <c r="M66" s="5"/>
      <c r="N66" s="5"/>
      <c r="O66" s="5"/>
      <c r="P66" s="5"/>
      <c r="Q66" s="5"/>
      <c r="R66" s="5"/>
      <c r="S66" s="5"/>
      <c r="T66" s="5"/>
      <c r="U66" s="5"/>
      <c r="V66" s="5"/>
      <c r="W66" s="5"/>
      <c r="X66" s="5"/>
      <c r="Y66" s="5"/>
      <c r="Z66" s="5"/>
      <c r="AA66" s="5"/>
      <c r="AB66" s="5"/>
      <c r="AC66" s="5"/>
      <c r="AD66" s="5"/>
    </row>
    <row r="67" spans="2:30" ht="15" customHeight="1">
      <c r="B67"/>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row>
    <row r="68" spans="2:30" ht="15" customHeight="1">
      <c r="B68"/>
      <c r="C68" s="88" t="s">
        <v>591</v>
      </c>
      <c r="D68"/>
      <c r="E68" s="5"/>
      <c r="F68" s="5"/>
      <c r="G68" s="5"/>
      <c r="H68"/>
      <c r="I68" s="5"/>
      <c r="J68" s="5"/>
      <c r="K68" s="5"/>
      <c r="L68" s="5"/>
      <c r="M68" s="5"/>
      <c r="N68" s="5"/>
      <c r="O68" s="5"/>
      <c r="P68" s="5"/>
      <c r="Q68" s="5"/>
      <c r="R68" s="5"/>
      <c r="S68" s="5"/>
      <c r="T68" s="5"/>
      <c r="U68" s="5"/>
      <c r="V68" s="5"/>
      <c r="W68" s="5"/>
      <c r="X68" s="5"/>
      <c r="Y68" s="5"/>
      <c r="Z68" s="5"/>
      <c r="AA68" s="5"/>
      <c r="AB68" s="5"/>
      <c r="AC68" s="5"/>
      <c r="AD68" s="5"/>
    </row>
    <row r="69" spans="2:30" ht="48" customHeight="1">
      <c r="B69"/>
      <c r="C69" s="553" t="s">
        <v>1274</v>
      </c>
      <c r="D69" s="553"/>
      <c r="E69" s="553"/>
      <c r="F69" s="553"/>
      <c r="G69" s="553"/>
      <c r="H69" s="553"/>
      <c r="I69" s="553"/>
      <c r="J69" s="553"/>
      <c r="K69" s="553"/>
      <c r="L69" s="553"/>
      <c r="M69" s="553"/>
      <c r="N69" s="553"/>
      <c r="O69" s="553"/>
      <c r="P69" s="553"/>
      <c r="Q69" s="553"/>
      <c r="R69" s="553"/>
      <c r="S69" s="553"/>
      <c r="T69" s="553"/>
      <c r="U69" s="553"/>
      <c r="V69" s="553"/>
      <c r="W69" s="553"/>
      <c r="X69" s="553"/>
      <c r="Y69" s="553"/>
      <c r="Z69" s="553"/>
      <c r="AA69" s="553"/>
      <c r="AB69" s="553"/>
      <c r="AC69" s="553"/>
      <c r="AD69" s="553"/>
    </row>
    <row r="70" spans="2:30" ht="15" customHeight="1">
      <c r="B70"/>
      <c r="C70" s="154"/>
      <c r="D70" s="94" t="s">
        <v>592</v>
      </c>
      <c r="E70" s="5"/>
      <c r="F70" s="5"/>
      <c r="G70" s="5"/>
      <c r="H70"/>
      <c r="I70" s="5"/>
      <c r="J70" s="5"/>
      <c r="K70" s="5"/>
      <c r="L70" s="5"/>
      <c r="M70" s="5"/>
      <c r="N70" s="5"/>
      <c r="O70" s="5"/>
      <c r="P70" s="5"/>
      <c r="Q70" s="5"/>
      <c r="R70" s="5"/>
      <c r="S70" s="5"/>
      <c r="T70" s="5"/>
      <c r="U70" s="5"/>
      <c r="V70" s="5"/>
      <c r="W70" s="5"/>
      <c r="X70" s="5"/>
      <c r="Y70" s="5"/>
      <c r="Z70" s="5"/>
      <c r="AA70" s="5"/>
      <c r="AB70" s="5"/>
      <c r="AC70" s="5"/>
      <c r="AD70" s="5"/>
    </row>
    <row r="71" spans="2:30" ht="15" customHeight="1">
      <c r="B71"/>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row>
    <row r="72" spans="2:30" ht="15" customHeight="1">
      <c r="B72"/>
      <c r="C72" s="88" t="s">
        <v>593</v>
      </c>
      <c r="D72" s="5"/>
      <c r="E72" s="5"/>
      <c r="F72" s="5"/>
      <c r="G72" s="5"/>
      <c r="H72" s="5"/>
      <c r="I72" s="5"/>
      <c r="J72" s="5"/>
      <c r="K72" s="5"/>
      <c r="L72" s="5"/>
      <c r="M72" s="5"/>
      <c r="N72" s="5"/>
      <c r="O72" s="5"/>
      <c r="P72" s="5"/>
      <c r="Q72" s="5"/>
      <c r="R72" s="5"/>
      <c r="S72" s="5"/>
      <c r="T72" s="5"/>
      <c r="U72" s="5"/>
      <c r="V72" s="5"/>
      <c r="W72" s="5"/>
      <c r="X72" s="5"/>
      <c r="Y72" s="5"/>
      <c r="Z72" s="5"/>
      <c r="AA72" s="5"/>
      <c r="AB72" s="5"/>
      <c r="AC72" s="5"/>
      <c r="AD72" s="5"/>
    </row>
    <row r="73" spans="2:30" ht="36" customHeight="1">
      <c r="B73"/>
      <c r="C73" s="553" t="s">
        <v>594</v>
      </c>
      <c r="D73" s="553"/>
      <c r="E73" s="553"/>
      <c r="F73" s="553"/>
      <c r="G73" s="553"/>
      <c r="H73" s="553"/>
      <c r="I73" s="553"/>
      <c r="J73" s="553"/>
      <c r="K73" s="553"/>
      <c r="L73" s="553"/>
      <c r="M73" s="553"/>
      <c r="N73" s="553"/>
      <c r="O73" s="553"/>
      <c r="P73" s="553"/>
      <c r="Q73" s="553"/>
      <c r="R73" s="553"/>
      <c r="S73" s="553"/>
      <c r="T73" s="553"/>
      <c r="U73" s="553"/>
      <c r="V73" s="553"/>
      <c r="W73" s="553"/>
      <c r="X73" s="553"/>
      <c r="Y73" s="553"/>
      <c r="Z73" s="553"/>
      <c r="AA73" s="553"/>
      <c r="AB73" s="553"/>
      <c r="AC73" s="553"/>
      <c r="AD73" s="553"/>
    </row>
    <row r="74" spans="2:30" ht="15" customHeight="1">
      <c r="B74"/>
      <c r="C74" s="5"/>
      <c r="D74" s="94" t="s">
        <v>595</v>
      </c>
      <c r="E74" s="5"/>
      <c r="F74" s="5"/>
      <c r="G74" s="5"/>
      <c r="H74" s="5"/>
      <c r="I74" s="5"/>
      <c r="J74" s="5"/>
      <c r="K74" s="5"/>
      <c r="L74" s="5"/>
      <c r="M74" s="5"/>
      <c r="N74" s="5"/>
      <c r="O74" s="5"/>
      <c r="P74" s="5"/>
      <c r="Q74" s="5"/>
      <c r="R74" s="5"/>
      <c r="S74" s="5"/>
      <c r="T74" s="5"/>
      <c r="U74" s="5"/>
      <c r="V74" s="5"/>
      <c r="W74" s="5"/>
      <c r="X74" s="5"/>
      <c r="Y74" s="5"/>
      <c r="Z74" s="5"/>
      <c r="AA74" s="5"/>
      <c r="AB74" s="5"/>
      <c r="AC74" s="5"/>
      <c r="AD74" s="5"/>
    </row>
    <row r="75" spans="2:30" ht="15" customHeight="1">
      <c r="B75"/>
      <c r="C75" s="5"/>
      <c r="D75" s="94" t="s">
        <v>596</v>
      </c>
      <c r="E75" s="5"/>
      <c r="F75" s="5"/>
      <c r="G75" s="5"/>
      <c r="H75" s="5"/>
      <c r="I75" s="5"/>
      <c r="J75" s="5"/>
      <c r="K75" s="5"/>
      <c r="L75" s="5"/>
      <c r="M75" s="5"/>
      <c r="N75" s="5"/>
      <c r="O75" s="5"/>
      <c r="P75" s="5"/>
      <c r="Q75" s="5"/>
      <c r="R75" s="5"/>
      <c r="S75" s="5"/>
      <c r="T75" s="5"/>
      <c r="U75" s="5"/>
      <c r="V75" s="5"/>
      <c r="W75" s="5"/>
      <c r="X75" s="5"/>
      <c r="Y75" s="5"/>
      <c r="Z75" s="5"/>
      <c r="AA75" s="5"/>
      <c r="AB75" s="5"/>
      <c r="AC75" s="5"/>
      <c r="AD75" s="5"/>
    </row>
    <row r="76" spans="2:30" ht="15" customHeight="1">
      <c r="B76"/>
      <c r="C76" s="5"/>
      <c r="D76" s="94" t="s">
        <v>585</v>
      </c>
      <c r="E76" s="5"/>
      <c r="F76" s="5"/>
      <c r="G76" s="5"/>
      <c r="H76" s="5"/>
      <c r="I76" s="5"/>
      <c r="J76" s="5"/>
      <c r="K76" s="5"/>
      <c r="L76" s="5"/>
      <c r="M76" s="5"/>
      <c r="N76" s="5"/>
      <c r="O76" s="5"/>
      <c r="P76" s="5"/>
      <c r="Q76" s="5"/>
      <c r="R76" s="5"/>
      <c r="S76" s="5"/>
      <c r="T76" s="5"/>
      <c r="U76" s="5"/>
      <c r="V76" s="5"/>
      <c r="W76" s="5"/>
      <c r="X76" s="5"/>
      <c r="Y76" s="5"/>
      <c r="Z76" s="5"/>
      <c r="AA76" s="5"/>
      <c r="AB76" s="5"/>
      <c r="AC76" s="5"/>
      <c r="AD76" s="5"/>
    </row>
    <row r="77" spans="2:30" ht="15" customHeight="1">
      <c r="B77"/>
      <c r="C77" s="5"/>
      <c r="D77" s="94"/>
      <c r="E77" s="5"/>
      <c r="F77" s="5"/>
      <c r="G77" s="5"/>
      <c r="H77" s="5"/>
      <c r="I77" s="5"/>
      <c r="J77" s="5"/>
      <c r="K77" s="5"/>
      <c r="L77" s="5"/>
      <c r="M77" s="5"/>
      <c r="N77" s="5"/>
      <c r="O77" s="5"/>
      <c r="P77" s="5"/>
      <c r="Q77" s="5"/>
      <c r="R77" s="5"/>
      <c r="S77" s="5"/>
      <c r="T77" s="5"/>
      <c r="U77" s="5"/>
      <c r="V77" s="5"/>
      <c r="W77" s="5"/>
      <c r="X77" s="5"/>
      <c r="Y77" s="5"/>
      <c r="Z77" s="5"/>
      <c r="AA77" s="5"/>
      <c r="AB77" s="5"/>
      <c r="AC77" s="5"/>
      <c r="AD77" s="5"/>
    </row>
    <row r="78" spans="2:30" ht="15" customHeight="1">
      <c r="B78"/>
      <c r="C78" s="88" t="s">
        <v>597</v>
      </c>
      <c r="D78" s="5"/>
      <c r="E78" s="5"/>
      <c r="F78" s="5"/>
      <c r="G78" s="5"/>
      <c r="H78" s="5"/>
      <c r="I78" s="5"/>
      <c r="J78" s="5"/>
      <c r="K78" s="5"/>
      <c r="L78" s="5"/>
      <c r="M78" s="5"/>
      <c r="N78" s="5"/>
      <c r="O78" s="5"/>
      <c r="P78" s="5"/>
      <c r="Q78" s="5"/>
      <c r="R78" s="5"/>
      <c r="S78" s="5"/>
      <c r="T78" s="5"/>
      <c r="U78" s="5"/>
      <c r="V78" s="5"/>
      <c r="W78" s="5"/>
      <c r="X78" s="5"/>
      <c r="Y78" s="5"/>
      <c r="Z78" s="5"/>
      <c r="AA78" s="5"/>
      <c r="AB78" s="5"/>
      <c r="AC78" s="5"/>
      <c r="AD78" s="5"/>
    </row>
    <row r="79" spans="2:30" ht="36" customHeight="1">
      <c r="B79"/>
      <c r="C79" s="553" t="s">
        <v>762</v>
      </c>
      <c r="D79" s="553"/>
      <c r="E79" s="553"/>
      <c r="F79" s="553"/>
      <c r="G79" s="553"/>
      <c r="H79" s="553"/>
      <c r="I79" s="553"/>
      <c r="J79" s="553"/>
      <c r="K79" s="553"/>
      <c r="L79" s="553"/>
      <c r="M79" s="553"/>
      <c r="N79" s="553"/>
      <c r="O79" s="553"/>
      <c r="P79" s="553"/>
      <c r="Q79" s="553"/>
      <c r="R79" s="553"/>
      <c r="S79" s="553"/>
      <c r="T79" s="553"/>
      <c r="U79" s="553"/>
      <c r="V79" s="553"/>
      <c r="W79" s="553"/>
      <c r="X79" s="553"/>
      <c r="Y79" s="553"/>
      <c r="Z79" s="553"/>
      <c r="AA79" s="553"/>
      <c r="AB79" s="553"/>
      <c r="AC79" s="553"/>
      <c r="AD79" s="553"/>
    </row>
    <row r="80" spans="2:30" ht="15" customHeight="1">
      <c r="B80"/>
      <c r="C80" s="5"/>
      <c r="D80" s="94" t="s">
        <v>598</v>
      </c>
      <c r="E80" s="5"/>
      <c r="F80" s="5"/>
      <c r="G80" s="5"/>
      <c r="H80" s="5"/>
      <c r="I80" s="5"/>
      <c r="J80" s="5"/>
      <c r="K80" s="5"/>
      <c r="L80" s="5"/>
      <c r="M80" s="5"/>
      <c r="N80" s="5"/>
      <c r="O80" s="5"/>
      <c r="P80" s="5"/>
      <c r="Q80" s="5"/>
      <c r="R80" s="5"/>
      <c r="S80" s="5"/>
      <c r="T80" s="5"/>
      <c r="U80" s="5"/>
      <c r="V80" s="5"/>
      <c r="W80" s="5"/>
      <c r="X80" s="5"/>
      <c r="Y80" s="5"/>
      <c r="Z80" s="5"/>
      <c r="AA80" s="5"/>
      <c r="AB80" s="5"/>
      <c r="AC80" s="5"/>
      <c r="AD80" s="5"/>
    </row>
    <row r="81" spans="2:30" ht="15" customHeight="1">
      <c r="B81"/>
      <c r="C81" s="5"/>
      <c r="D81" s="94" t="s">
        <v>599</v>
      </c>
      <c r="E81" s="5"/>
      <c r="F81" s="5"/>
      <c r="G81" s="5"/>
      <c r="H81" s="5"/>
      <c r="I81" s="5"/>
      <c r="J81" s="5"/>
      <c r="K81" s="5"/>
      <c r="L81" s="5"/>
      <c r="M81" s="5"/>
      <c r="N81" s="5"/>
      <c r="O81" s="5"/>
      <c r="P81" s="5"/>
      <c r="Q81" s="5"/>
      <c r="R81" s="5"/>
      <c r="S81" s="5"/>
      <c r="T81" s="5"/>
      <c r="U81" s="5"/>
      <c r="V81" s="5"/>
      <c r="W81" s="5"/>
      <c r="X81" s="5"/>
      <c r="Y81" s="5"/>
      <c r="Z81" s="5"/>
      <c r="AA81" s="5"/>
      <c r="AB81" s="5"/>
      <c r="AC81" s="5"/>
      <c r="AD81" s="5"/>
    </row>
    <row r="82" spans="2:30" ht="15" customHeight="1">
      <c r="B82"/>
      <c r="C82" s="5"/>
      <c r="D82" s="94" t="s">
        <v>585</v>
      </c>
      <c r="E82" s="5"/>
      <c r="F82" s="5"/>
      <c r="G82" s="5"/>
      <c r="H82" s="5"/>
      <c r="I82" s="5"/>
      <c r="J82" s="5"/>
      <c r="K82" s="5"/>
      <c r="L82" s="5"/>
      <c r="M82" s="5"/>
      <c r="N82" s="5"/>
      <c r="O82" s="5"/>
      <c r="P82" s="5"/>
      <c r="Q82" s="5"/>
      <c r="R82" s="5"/>
      <c r="S82" s="5"/>
      <c r="T82" s="5"/>
      <c r="U82" s="5"/>
      <c r="V82" s="5"/>
      <c r="W82" s="5"/>
      <c r="X82" s="5"/>
      <c r="Y82" s="5"/>
      <c r="Z82" s="5"/>
      <c r="AA82" s="5"/>
      <c r="AB82" s="5"/>
      <c r="AC82" s="5"/>
      <c r="AD82" s="5"/>
    </row>
    <row r="83" spans="2:30" ht="15" customHeight="1">
      <c r="B83"/>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row>
    <row r="84" spans="2:30" ht="15" customHeight="1">
      <c r="B84"/>
      <c r="C84" s="35" t="s">
        <v>600</v>
      </c>
      <c r="D84" s="5"/>
      <c r="E84" s="5"/>
      <c r="F84" s="5"/>
      <c r="G84" s="5"/>
      <c r="H84" s="5"/>
      <c r="I84" s="5"/>
      <c r="J84" s="5"/>
      <c r="K84" s="5"/>
      <c r="L84" s="5"/>
      <c r="M84" s="5"/>
      <c r="N84" s="5"/>
      <c r="O84" s="5"/>
      <c r="P84" s="5"/>
      <c r="Q84" s="5"/>
      <c r="R84" s="5"/>
      <c r="S84" s="5"/>
      <c r="T84" s="5"/>
      <c r="U84" s="5"/>
      <c r="V84" s="5"/>
      <c r="W84" s="5"/>
      <c r="X84" s="5"/>
      <c r="Y84" s="5"/>
      <c r="Z84" s="5"/>
      <c r="AA84" s="5"/>
      <c r="AB84" s="5"/>
      <c r="AC84" s="5"/>
      <c r="AD84" s="5"/>
    </row>
    <row r="85" spans="2:30" ht="48" customHeight="1">
      <c r="B85"/>
      <c r="C85" s="553" t="s">
        <v>1261</v>
      </c>
      <c r="D85" s="553"/>
      <c r="E85" s="553"/>
      <c r="F85" s="553"/>
      <c r="G85" s="553"/>
      <c r="H85" s="553"/>
      <c r="I85" s="553"/>
      <c r="J85" s="553"/>
      <c r="K85" s="553"/>
      <c r="L85" s="553"/>
      <c r="M85" s="553"/>
      <c r="N85" s="553"/>
      <c r="O85" s="553"/>
      <c r="P85" s="553"/>
      <c r="Q85" s="553"/>
      <c r="R85" s="553"/>
      <c r="S85" s="553"/>
      <c r="T85" s="553"/>
      <c r="U85" s="553"/>
      <c r="V85" s="553"/>
      <c r="W85" s="553"/>
      <c r="X85" s="553"/>
      <c r="Y85" s="553"/>
      <c r="Z85" s="553"/>
      <c r="AA85" s="553"/>
      <c r="AB85" s="553"/>
      <c r="AC85" s="553"/>
      <c r="AD85" s="553"/>
    </row>
    <row r="86" spans="2:30" ht="15" customHeight="1">
      <c r="B86"/>
      <c r="C86" s="5"/>
      <c r="D86" s="94" t="s">
        <v>601</v>
      </c>
      <c r="E86" s="5"/>
      <c r="F86" s="5"/>
      <c r="G86" s="5"/>
      <c r="H86" s="5"/>
      <c r="I86" s="5"/>
      <c r="J86" s="5"/>
      <c r="K86" s="5"/>
      <c r="L86" s="5"/>
      <c r="M86" s="5"/>
      <c r="N86" s="5"/>
      <c r="O86" s="5"/>
      <c r="P86" s="5"/>
      <c r="Q86" s="5"/>
      <c r="R86" s="5"/>
      <c r="S86" s="5"/>
      <c r="T86" s="5"/>
      <c r="U86" s="5"/>
      <c r="V86" s="5"/>
      <c r="W86" s="5"/>
      <c r="X86" s="5"/>
      <c r="Y86" s="5"/>
      <c r="Z86" s="5"/>
      <c r="AA86" s="5"/>
      <c r="AB86" s="5"/>
      <c r="AC86" s="5"/>
      <c r="AD86" s="5"/>
    </row>
    <row r="87" spans="2:30" ht="15" customHeight="1">
      <c r="B87"/>
      <c r="C87" s="5"/>
      <c r="D87" s="94" t="s">
        <v>602</v>
      </c>
      <c r="E87" s="5"/>
      <c r="F87" s="5"/>
      <c r="G87" s="5"/>
      <c r="H87" s="5"/>
      <c r="I87" s="5"/>
      <c r="J87" s="5"/>
      <c r="K87" s="5"/>
      <c r="L87" s="5"/>
      <c r="M87" s="5"/>
      <c r="N87" s="5"/>
      <c r="O87" s="5"/>
      <c r="P87" s="5"/>
      <c r="Q87" s="5"/>
      <c r="R87" s="5"/>
      <c r="S87" s="5"/>
      <c r="T87" s="5"/>
      <c r="U87" s="5"/>
      <c r="V87" s="5"/>
      <c r="W87" s="5"/>
      <c r="X87" s="5"/>
      <c r="Y87" s="5"/>
      <c r="Z87" s="5"/>
      <c r="AA87" s="5"/>
      <c r="AB87" s="5"/>
      <c r="AC87" s="5"/>
      <c r="AD87" s="5"/>
    </row>
    <row r="88" spans="2:30" ht="15" customHeight="1">
      <c r="B88"/>
      <c r="C88" s="5"/>
      <c r="D88" s="94" t="s">
        <v>754</v>
      </c>
      <c r="E88" s="5"/>
      <c r="F88" s="5"/>
      <c r="G88" s="5"/>
      <c r="H88" s="5"/>
      <c r="I88" s="5"/>
      <c r="J88" s="5"/>
      <c r="K88" s="5"/>
      <c r="L88" s="5"/>
      <c r="M88" s="5"/>
      <c r="N88" s="5"/>
      <c r="O88" s="5"/>
      <c r="P88" s="5"/>
      <c r="Q88" s="5"/>
      <c r="R88" s="5"/>
      <c r="S88" s="5"/>
      <c r="T88" s="5"/>
      <c r="U88" s="5"/>
      <c r="V88" s="5"/>
      <c r="W88" s="5"/>
      <c r="X88" s="5"/>
      <c r="Y88" s="5"/>
      <c r="Z88" s="5"/>
      <c r="AA88" s="5"/>
      <c r="AB88" s="5"/>
      <c r="AC88" s="5"/>
      <c r="AD88" s="5"/>
    </row>
    <row r="89" spans="2:30" ht="15" customHeight="1">
      <c r="B89"/>
      <c r="C89" s="5"/>
      <c r="D89" s="94" t="s">
        <v>603</v>
      </c>
      <c r="E89" s="5"/>
      <c r="F89" s="5"/>
      <c r="G89" s="5"/>
      <c r="H89" s="5"/>
      <c r="I89" s="5"/>
      <c r="J89" s="5"/>
      <c r="K89" s="5"/>
      <c r="L89" s="5"/>
      <c r="M89" s="5"/>
      <c r="N89" s="5"/>
      <c r="O89" s="5"/>
      <c r="P89" s="5"/>
      <c r="Q89" s="5"/>
      <c r="R89" s="5"/>
      <c r="S89" s="5"/>
      <c r="T89" s="5"/>
      <c r="U89" s="5"/>
      <c r="V89" s="5"/>
      <c r="W89" s="5"/>
      <c r="X89" s="5"/>
      <c r="Y89" s="5"/>
      <c r="Z89" s="5"/>
      <c r="AA89" s="5"/>
      <c r="AB89" s="5"/>
      <c r="AC89" s="5"/>
      <c r="AD89" s="5"/>
    </row>
    <row r="90" spans="2:30" ht="15" customHeight="1">
      <c r="B90"/>
      <c r="C90" s="5"/>
      <c r="D90" s="94" t="s">
        <v>604</v>
      </c>
      <c r="E90" s="5"/>
      <c r="F90" s="5"/>
      <c r="G90" s="5"/>
      <c r="H90" s="5"/>
      <c r="I90" s="5"/>
      <c r="J90" s="5"/>
      <c r="K90" s="5"/>
      <c r="L90" s="5"/>
      <c r="M90" s="5"/>
      <c r="N90" s="5"/>
      <c r="O90" s="5"/>
      <c r="P90" s="5"/>
      <c r="Q90" s="5"/>
      <c r="R90" s="5"/>
      <c r="S90" s="5"/>
      <c r="T90" s="5"/>
      <c r="U90" s="5"/>
      <c r="V90" s="5"/>
      <c r="W90" s="5"/>
      <c r="X90" s="5"/>
      <c r="Y90" s="5"/>
      <c r="Z90" s="5"/>
      <c r="AA90" s="5"/>
      <c r="AB90" s="5"/>
      <c r="AC90" s="5"/>
      <c r="AD90" s="5"/>
    </row>
    <row r="91" spans="2:30" ht="15" customHeight="1">
      <c r="B91"/>
      <c r="C91" s="5"/>
      <c r="D91" s="94" t="s">
        <v>605</v>
      </c>
      <c r="E91" s="5"/>
      <c r="F91" s="5"/>
      <c r="G91" s="5"/>
      <c r="H91" s="5"/>
      <c r="I91" s="5"/>
      <c r="J91" s="5"/>
      <c r="K91" s="5"/>
      <c r="L91" s="5"/>
      <c r="M91" s="5"/>
      <c r="N91" s="5"/>
      <c r="O91" s="5"/>
      <c r="P91" s="5"/>
      <c r="Q91" s="5"/>
      <c r="R91" s="5"/>
      <c r="S91" s="5"/>
      <c r="T91" s="5"/>
      <c r="U91" s="5"/>
      <c r="V91" s="5"/>
      <c r="W91" s="5"/>
      <c r="X91" s="5"/>
      <c r="Y91" s="5"/>
      <c r="Z91" s="5"/>
      <c r="AA91" s="5"/>
      <c r="AB91" s="5"/>
      <c r="AC91" s="5"/>
      <c r="AD91" s="5"/>
    </row>
    <row r="92" spans="2:30" ht="24" customHeight="1">
      <c r="B92"/>
      <c r="C92" s="5"/>
      <c r="D92" s="553" t="s">
        <v>606</v>
      </c>
      <c r="E92" s="553"/>
      <c r="F92" s="553"/>
      <c r="G92" s="553"/>
      <c r="H92" s="553"/>
      <c r="I92" s="553"/>
      <c r="J92" s="553"/>
      <c r="K92" s="553"/>
      <c r="L92" s="553"/>
      <c r="M92" s="553"/>
      <c r="N92" s="553"/>
      <c r="O92" s="553"/>
      <c r="P92" s="553"/>
      <c r="Q92" s="553"/>
      <c r="R92" s="553"/>
      <c r="S92" s="553"/>
      <c r="T92" s="553"/>
      <c r="U92" s="553"/>
      <c r="V92" s="553"/>
      <c r="W92" s="553"/>
      <c r="X92" s="553"/>
      <c r="Y92" s="553"/>
      <c r="Z92" s="553"/>
      <c r="AA92" s="553"/>
      <c r="AB92" s="553"/>
      <c r="AC92" s="553"/>
      <c r="AD92" s="553"/>
    </row>
    <row r="93" spans="2:30" ht="15" customHeight="1">
      <c r="B93"/>
      <c r="C93" s="5"/>
      <c r="D93" s="94" t="s">
        <v>755</v>
      </c>
    </row>
    <row r="94" spans="2:30" ht="15" customHeight="1">
      <c r="B94"/>
      <c r="C94" s="5"/>
      <c r="D94" s="94" t="s">
        <v>607</v>
      </c>
      <c r="E94" s="5"/>
      <c r="F94" s="5"/>
      <c r="G94" s="5"/>
      <c r="H94" s="5"/>
      <c r="I94" s="5"/>
      <c r="J94" s="5"/>
      <c r="K94" s="5"/>
      <c r="L94" s="5"/>
      <c r="M94" s="5"/>
      <c r="N94" s="5"/>
      <c r="O94" s="5"/>
      <c r="P94" s="5"/>
      <c r="Q94" s="5"/>
      <c r="R94" s="5"/>
      <c r="S94" s="5"/>
      <c r="T94" s="5"/>
      <c r="U94" s="5"/>
      <c r="V94" s="5"/>
      <c r="W94" s="5"/>
      <c r="X94" s="5"/>
      <c r="Y94" s="5"/>
      <c r="Z94" s="5"/>
      <c r="AA94" s="5"/>
      <c r="AB94" s="5"/>
      <c r="AC94" s="5"/>
      <c r="AD94" s="5"/>
    </row>
    <row r="95" spans="2:30" ht="15" customHeight="1">
      <c r="B95"/>
      <c r="C95" s="5"/>
      <c r="D95" s="94" t="s">
        <v>570</v>
      </c>
      <c r="E95" s="5"/>
      <c r="F95" s="5"/>
      <c r="G95" s="5"/>
      <c r="H95" s="5"/>
      <c r="I95" s="5"/>
      <c r="J95" s="5"/>
      <c r="K95" s="5"/>
      <c r="L95" s="5"/>
      <c r="M95" s="5"/>
      <c r="N95" s="5"/>
      <c r="O95" s="5"/>
      <c r="P95" s="5"/>
      <c r="Q95" s="5"/>
      <c r="R95" s="5"/>
      <c r="S95" s="5"/>
      <c r="T95" s="5"/>
      <c r="U95" s="5"/>
      <c r="V95" s="5"/>
      <c r="W95" s="5"/>
      <c r="X95" s="5"/>
      <c r="Y95" s="5"/>
      <c r="Z95" s="5"/>
      <c r="AA95" s="5"/>
      <c r="AB95" s="5"/>
      <c r="AC95" s="5"/>
      <c r="AD95" s="5"/>
    </row>
    <row r="96" spans="2:30" ht="15" customHeight="1">
      <c r="B96"/>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row>
    <row r="97" spans="2:30" ht="15" customHeight="1">
      <c r="B97"/>
      <c r="C97" s="88" t="s">
        <v>776</v>
      </c>
      <c r="D97" s="5"/>
      <c r="E97" s="5"/>
      <c r="F97" s="5"/>
      <c r="G97" s="5"/>
      <c r="H97" s="5"/>
      <c r="I97" s="5"/>
      <c r="J97" s="5"/>
      <c r="K97" s="5"/>
      <c r="L97" s="5"/>
      <c r="M97" s="5"/>
      <c r="N97" s="5"/>
      <c r="O97" s="5"/>
      <c r="P97" s="5"/>
      <c r="Q97" s="5"/>
      <c r="R97" s="5"/>
      <c r="S97" s="5"/>
      <c r="T97" s="5"/>
      <c r="U97" s="5"/>
      <c r="V97" s="5"/>
      <c r="W97" s="5"/>
      <c r="X97" s="5"/>
      <c r="Y97" s="5"/>
      <c r="Z97" s="5"/>
      <c r="AA97" s="5"/>
      <c r="AB97" s="5"/>
      <c r="AC97" s="5"/>
      <c r="AD97" s="5"/>
    </row>
    <row r="98" spans="2:30" ht="36" customHeight="1">
      <c r="B98"/>
      <c r="C98" s="553" t="s">
        <v>939</v>
      </c>
      <c r="D98" s="553"/>
      <c r="E98" s="553"/>
      <c r="F98" s="553"/>
      <c r="G98" s="553"/>
      <c r="H98" s="553"/>
      <c r="I98" s="553"/>
      <c r="J98" s="553"/>
      <c r="K98" s="553"/>
      <c r="L98" s="553"/>
      <c r="M98" s="553"/>
      <c r="N98" s="553"/>
      <c r="O98" s="553"/>
      <c r="P98" s="553"/>
      <c r="Q98" s="553"/>
      <c r="R98" s="553"/>
      <c r="S98" s="553"/>
      <c r="T98" s="553"/>
      <c r="U98" s="553"/>
      <c r="V98" s="553"/>
      <c r="W98" s="553"/>
      <c r="X98" s="553"/>
      <c r="Y98" s="553"/>
      <c r="Z98" s="553"/>
      <c r="AA98" s="553"/>
      <c r="AB98" s="553"/>
      <c r="AC98" s="553"/>
      <c r="AD98" s="553"/>
    </row>
    <row r="99" spans="2:30" ht="15" customHeight="1">
      <c r="B99"/>
      <c r="C99" s="5"/>
      <c r="D99" s="94" t="s">
        <v>608</v>
      </c>
      <c r="E99" s="5"/>
      <c r="F99" s="5"/>
      <c r="G99" s="5"/>
      <c r="H99" s="5"/>
      <c r="I99" s="5"/>
      <c r="J99" s="5"/>
      <c r="K99" s="5"/>
      <c r="L99" s="5"/>
      <c r="M99" s="5"/>
      <c r="N99" s="5"/>
      <c r="O99" s="5"/>
      <c r="P99" s="5"/>
      <c r="Q99" s="5"/>
      <c r="R99" s="5"/>
      <c r="S99" s="5"/>
      <c r="T99" s="5"/>
      <c r="U99" s="5"/>
      <c r="V99" s="5"/>
      <c r="W99" s="5"/>
      <c r="X99" s="5"/>
      <c r="Y99" s="5"/>
      <c r="Z99" s="5"/>
      <c r="AA99" s="5"/>
      <c r="AB99" s="5"/>
      <c r="AC99" s="5"/>
      <c r="AD99" s="5"/>
    </row>
    <row r="100" spans="2:30" ht="15" customHeight="1">
      <c r="B100"/>
      <c r="C100" s="5"/>
      <c r="D100" s="94" t="s">
        <v>756</v>
      </c>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row>
    <row r="101" spans="2:30" ht="15" customHeight="1">
      <c r="B101"/>
      <c r="C101" s="5"/>
      <c r="D101" s="94" t="s">
        <v>585</v>
      </c>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row>
    <row r="102" spans="2:30" ht="15" customHeight="1">
      <c r="B102"/>
      <c r="C102" s="5"/>
      <c r="D102" s="94"/>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row>
    <row r="103" spans="2:30" ht="15" customHeight="1">
      <c r="B103"/>
      <c r="C103" s="88" t="s">
        <v>609</v>
      </c>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row>
    <row r="104" spans="2:30" ht="36" customHeight="1">
      <c r="B104"/>
      <c r="C104" s="553" t="s">
        <v>610</v>
      </c>
      <c r="D104" s="553"/>
      <c r="E104" s="553"/>
      <c r="F104" s="553"/>
      <c r="G104" s="553"/>
      <c r="H104" s="553"/>
      <c r="I104" s="553"/>
      <c r="J104" s="553"/>
      <c r="K104" s="553"/>
      <c r="L104" s="553"/>
      <c r="M104" s="553"/>
      <c r="N104" s="553"/>
      <c r="O104" s="553"/>
      <c r="P104" s="553"/>
      <c r="Q104" s="553"/>
      <c r="R104" s="553"/>
      <c r="S104" s="553"/>
      <c r="T104" s="553"/>
      <c r="U104" s="553"/>
      <c r="V104" s="553"/>
      <c r="W104" s="553"/>
      <c r="X104" s="553"/>
      <c r="Y104" s="553"/>
      <c r="Z104" s="553"/>
      <c r="AA104" s="553"/>
      <c r="AB104" s="553"/>
      <c r="AC104" s="553"/>
      <c r="AD104" s="553"/>
    </row>
    <row r="105" spans="2:30" ht="15" customHeight="1">
      <c r="B105"/>
      <c r="C105"/>
      <c r="D105" s="94" t="s">
        <v>611</v>
      </c>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row>
    <row r="106" spans="2:30" ht="15" customHeight="1">
      <c r="B106"/>
      <c r="C106" s="5"/>
      <c r="D106" s="94" t="s">
        <v>612</v>
      </c>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row>
    <row r="107" spans="2:30" ht="15" customHeight="1">
      <c r="B107"/>
      <c r="C107" s="5"/>
      <c r="D107" s="94" t="s">
        <v>613</v>
      </c>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row>
    <row r="108" spans="2:30" ht="15" customHeight="1">
      <c r="B108"/>
      <c r="C108" s="5"/>
      <c r="D108" s="5" t="s">
        <v>614</v>
      </c>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row>
    <row r="109" spans="2:30" ht="15" customHeight="1">
      <c r="B109"/>
      <c r="C109" s="5"/>
      <c r="D109" s="94" t="s">
        <v>757</v>
      </c>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row>
    <row r="110" spans="2:30" ht="15" customHeight="1">
      <c r="B110"/>
      <c r="C110" s="5"/>
      <c r="D110" s="94" t="s">
        <v>615</v>
      </c>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row>
    <row r="111" spans="2:30" ht="15" customHeight="1">
      <c r="B111"/>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row>
    <row r="112" spans="2:30" ht="15" customHeight="1">
      <c r="B112"/>
      <c r="C112" s="88" t="s">
        <v>616</v>
      </c>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row>
    <row r="113" spans="2:30" ht="60" customHeight="1">
      <c r="B113"/>
      <c r="C113" s="553" t="s">
        <v>617</v>
      </c>
      <c r="D113" s="553"/>
      <c r="E113" s="553"/>
      <c r="F113" s="553"/>
      <c r="G113" s="553"/>
      <c r="H113" s="553"/>
      <c r="I113" s="553"/>
      <c r="J113" s="553"/>
      <c r="K113" s="553"/>
      <c r="L113" s="553"/>
      <c r="M113" s="553"/>
      <c r="N113" s="553"/>
      <c r="O113" s="553"/>
      <c r="P113" s="553"/>
      <c r="Q113" s="553"/>
      <c r="R113" s="553"/>
      <c r="S113" s="553"/>
      <c r="T113" s="553"/>
      <c r="U113" s="553"/>
      <c r="V113" s="553"/>
      <c r="W113" s="553"/>
      <c r="X113" s="553"/>
      <c r="Y113" s="553"/>
      <c r="Z113" s="553"/>
      <c r="AA113" s="553"/>
      <c r="AB113" s="553"/>
      <c r="AC113" s="553"/>
      <c r="AD113" s="553"/>
    </row>
    <row r="114" spans="2:30" ht="15" customHeight="1">
      <c r="B114"/>
      <c r="C114" s="5"/>
      <c r="D114" s="94" t="s">
        <v>618</v>
      </c>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row>
    <row r="115" spans="2:30" ht="15" customHeight="1">
      <c r="B115"/>
      <c r="C115" s="5"/>
      <c r="D115" s="42" t="s">
        <v>619</v>
      </c>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row>
    <row r="116" spans="2:30" ht="15" customHeight="1">
      <c r="B116"/>
      <c r="C116" s="5"/>
      <c r="D116" s="94" t="s">
        <v>620</v>
      </c>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row>
    <row r="117" spans="2:30" ht="15" customHeight="1">
      <c r="B117"/>
      <c r="C117" s="5"/>
      <c r="D117" s="94" t="s">
        <v>621</v>
      </c>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row>
    <row r="118" spans="2:30" ht="15" customHeight="1">
      <c r="B118"/>
      <c r="C118" s="5"/>
      <c r="D118" s="94" t="s">
        <v>622</v>
      </c>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row>
    <row r="119" spans="2:30" ht="15" customHeight="1">
      <c r="B119"/>
      <c r="C119" s="5"/>
      <c r="D119" s="5" t="s">
        <v>623</v>
      </c>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row>
    <row r="120" spans="2:30" ht="15" customHeight="1">
      <c r="B120"/>
      <c r="C120" s="5"/>
      <c r="D120" s="94" t="s">
        <v>560</v>
      </c>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row>
    <row r="121" spans="2:30" ht="15" customHeight="1">
      <c r="B121"/>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row>
    <row r="122" spans="2:30" ht="24" customHeight="1">
      <c r="B122"/>
      <c r="C122" s="935" t="s">
        <v>624</v>
      </c>
      <c r="D122" s="935"/>
      <c r="E122" s="935"/>
      <c r="F122" s="935"/>
      <c r="G122" s="935"/>
      <c r="H122" s="935"/>
      <c r="I122" s="935"/>
      <c r="J122" s="935"/>
      <c r="K122" s="935"/>
      <c r="L122" s="935"/>
      <c r="M122" s="935"/>
      <c r="N122" s="935"/>
      <c r="O122" s="935"/>
      <c r="P122" s="935"/>
      <c r="Q122" s="935"/>
      <c r="R122" s="935"/>
      <c r="S122" s="935"/>
      <c r="T122" s="935"/>
      <c r="U122" s="935"/>
      <c r="V122" s="935"/>
      <c r="W122" s="935"/>
      <c r="X122" s="935"/>
      <c r="Y122" s="935"/>
      <c r="Z122" s="935"/>
      <c r="AA122" s="935"/>
      <c r="AB122" s="935"/>
      <c r="AC122" s="935"/>
      <c r="AD122" s="935"/>
    </row>
    <row r="123" spans="2:30" ht="15" customHeight="1">
      <c r="B123"/>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row>
    <row r="124" spans="2:30" ht="15" customHeight="1">
      <c r="B124"/>
      <c r="C124" s="88" t="s">
        <v>625</v>
      </c>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row>
    <row r="125" spans="2:30" ht="36" customHeight="1">
      <c r="B125"/>
      <c r="C125" s="553" t="s">
        <v>626</v>
      </c>
      <c r="D125" s="553"/>
      <c r="E125" s="553"/>
      <c r="F125" s="553"/>
      <c r="G125" s="553"/>
      <c r="H125" s="553"/>
      <c r="I125" s="553"/>
      <c r="J125" s="553"/>
      <c r="K125" s="553"/>
      <c r="L125" s="553"/>
      <c r="M125" s="553"/>
      <c r="N125" s="553"/>
      <c r="O125" s="553"/>
      <c r="P125" s="553"/>
      <c r="Q125" s="553"/>
      <c r="R125" s="553"/>
      <c r="S125" s="553"/>
      <c r="T125" s="553"/>
      <c r="U125" s="553"/>
      <c r="V125" s="553"/>
      <c r="W125" s="553"/>
      <c r="X125" s="553"/>
      <c r="Y125" s="553"/>
      <c r="Z125" s="553"/>
      <c r="AA125" s="553"/>
      <c r="AB125" s="553"/>
      <c r="AC125" s="553"/>
      <c r="AD125" s="553"/>
    </row>
    <row r="126" spans="2:30" ht="15" customHeight="1">
      <c r="B126"/>
      <c r="C126" s="5"/>
      <c r="D126" s="94" t="s">
        <v>627</v>
      </c>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row>
    <row r="127" spans="2:30" ht="15" customHeight="1">
      <c r="B127"/>
      <c r="C127" s="5"/>
      <c r="D127" s="42" t="s">
        <v>628</v>
      </c>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row>
    <row r="128" spans="2:30" ht="15" customHeight="1">
      <c r="B128"/>
      <c r="C128" s="5"/>
      <c r="D128" s="42" t="s">
        <v>629</v>
      </c>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row>
    <row r="129" spans="2:30" ht="15" customHeight="1">
      <c r="B129"/>
      <c r="C129" s="5"/>
      <c r="D129" s="94" t="s">
        <v>630</v>
      </c>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row>
    <row r="130" spans="2:30" ht="15" customHeight="1">
      <c r="B130"/>
      <c r="C130" s="5"/>
      <c r="D130" s="94" t="s">
        <v>631</v>
      </c>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row>
    <row r="131" spans="2:30" ht="15" customHeight="1">
      <c r="B131"/>
      <c r="C131" s="5"/>
      <c r="D131" s="94" t="s">
        <v>632</v>
      </c>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row>
    <row r="132" spans="2:30" ht="15" customHeight="1">
      <c r="B132"/>
      <c r="C132" s="5"/>
      <c r="D132" s="94" t="s">
        <v>633</v>
      </c>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row>
    <row r="133" spans="2:30" ht="15" customHeight="1">
      <c r="B133"/>
      <c r="C133" s="5"/>
      <c r="D133" s="42" t="s">
        <v>634</v>
      </c>
      <c r="E133" s="154"/>
      <c r="F133" s="154"/>
      <c r="G133" s="154"/>
      <c r="H133" s="154"/>
      <c r="I133" s="154"/>
      <c r="J133" s="154"/>
      <c r="K133" s="154"/>
      <c r="L133" s="154"/>
      <c r="M133" s="154"/>
      <c r="N133" s="154"/>
      <c r="O133" s="154"/>
      <c r="P133" s="154"/>
      <c r="Q133" s="154"/>
      <c r="R133" s="154"/>
      <c r="S133" s="5"/>
      <c r="T133" s="5"/>
      <c r="U133" s="5"/>
      <c r="V133" s="5"/>
      <c r="W133" s="5"/>
      <c r="X133" s="5"/>
      <c r="Y133" s="5"/>
      <c r="Z133" s="5"/>
      <c r="AA133" s="5"/>
      <c r="AB133" s="5"/>
      <c r="AC133" s="5"/>
      <c r="AD133" s="5"/>
    </row>
    <row r="134" spans="2:30" ht="15" customHeight="1">
      <c r="B134"/>
      <c r="C134" s="5"/>
      <c r="D134" s="94" t="s">
        <v>635</v>
      </c>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row>
    <row r="135" spans="2:30" ht="15" customHeight="1">
      <c r="B13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row>
    <row r="136" spans="2:30" ht="24" customHeight="1">
      <c r="B136"/>
      <c r="C136" s="935" t="s">
        <v>636</v>
      </c>
      <c r="D136" s="935"/>
      <c r="E136" s="935"/>
      <c r="F136" s="935"/>
      <c r="G136" s="935"/>
      <c r="H136" s="935"/>
      <c r="I136" s="935"/>
      <c r="J136" s="935"/>
      <c r="K136" s="935"/>
      <c r="L136" s="935"/>
      <c r="M136" s="935"/>
      <c r="N136" s="935"/>
      <c r="O136" s="935"/>
      <c r="P136" s="935"/>
      <c r="Q136" s="935"/>
      <c r="R136" s="935"/>
      <c r="S136" s="935"/>
      <c r="T136" s="935"/>
      <c r="U136" s="935"/>
      <c r="V136" s="935"/>
      <c r="W136" s="935"/>
      <c r="X136" s="935"/>
      <c r="Y136" s="935"/>
      <c r="Z136" s="935"/>
      <c r="AA136" s="935"/>
      <c r="AB136" s="935"/>
      <c r="AC136" s="935"/>
      <c r="AD136" s="935"/>
    </row>
    <row r="137" spans="2:30" ht="15" customHeight="1">
      <c r="B137"/>
      <c r="C137" s="15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row>
    <row r="138" spans="2:30" ht="15" customHeight="1">
      <c r="B138"/>
      <c r="C138" s="88" t="s">
        <v>637</v>
      </c>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row>
    <row r="139" spans="2:30" ht="36" customHeight="1">
      <c r="B139"/>
      <c r="C139" s="553" t="s">
        <v>940</v>
      </c>
      <c r="D139" s="553"/>
      <c r="E139" s="553"/>
      <c r="F139" s="553"/>
      <c r="G139" s="553"/>
      <c r="H139" s="553"/>
      <c r="I139" s="553"/>
      <c r="J139" s="553"/>
      <c r="K139" s="553"/>
      <c r="L139" s="553"/>
      <c r="M139" s="553"/>
      <c r="N139" s="553"/>
      <c r="O139" s="553"/>
      <c r="P139" s="553"/>
      <c r="Q139" s="553"/>
      <c r="R139" s="553"/>
      <c r="S139" s="553"/>
      <c r="T139" s="553"/>
      <c r="U139" s="553"/>
      <c r="V139" s="553"/>
      <c r="W139" s="553"/>
      <c r="X139" s="553"/>
      <c r="Y139" s="553"/>
      <c r="Z139" s="553"/>
      <c r="AA139" s="553"/>
      <c r="AB139" s="553"/>
      <c r="AC139" s="553"/>
      <c r="AD139" s="553"/>
    </row>
    <row r="140" spans="2:30" ht="15" customHeight="1">
      <c r="B140"/>
      <c r="C140" s="42"/>
      <c r="D140" s="42" t="s">
        <v>638</v>
      </c>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row>
    <row r="141" spans="2:30" ht="15" customHeight="1">
      <c r="B141"/>
      <c r="C141" s="5"/>
      <c r="D141" s="94" t="s">
        <v>759</v>
      </c>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row>
    <row r="142" spans="2:30" ht="15" customHeight="1">
      <c r="B142"/>
      <c r="C142" s="5"/>
      <c r="D142" s="5" t="s">
        <v>758</v>
      </c>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row>
    <row r="143" spans="2:30" ht="15" customHeight="1">
      <c r="B143"/>
      <c r="C143" s="5"/>
      <c r="D143" s="94" t="s">
        <v>639</v>
      </c>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row>
    <row r="144" spans="2:30" ht="15" customHeight="1">
      <c r="B144"/>
      <c r="C144" s="5"/>
      <c r="D144" s="94" t="s">
        <v>640</v>
      </c>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row>
    <row r="145" spans="2:30" ht="15" customHeight="1">
      <c r="B145"/>
      <c r="C145" s="5"/>
      <c r="D145" s="94" t="s">
        <v>641</v>
      </c>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row>
    <row r="146" spans="2:30" ht="15" customHeight="1">
      <c r="B146"/>
      <c r="C146" s="5"/>
      <c r="D146" s="94" t="s">
        <v>560</v>
      </c>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row>
    <row r="147" spans="2:30" ht="15" customHeight="1">
      <c r="B147"/>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row>
    <row r="148" spans="2:30" ht="15" customHeight="1">
      <c r="B148"/>
      <c r="C148" s="88" t="s">
        <v>642</v>
      </c>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row>
    <row r="149" spans="2:30" ht="36" customHeight="1">
      <c r="B149"/>
      <c r="C149" s="553" t="s">
        <v>760</v>
      </c>
      <c r="D149" s="553"/>
      <c r="E149" s="553"/>
      <c r="F149" s="553"/>
      <c r="G149" s="553"/>
      <c r="H149" s="553"/>
      <c r="I149" s="553"/>
      <c r="J149" s="553"/>
      <c r="K149" s="553"/>
      <c r="L149" s="553"/>
      <c r="M149" s="553"/>
      <c r="N149" s="553"/>
      <c r="O149" s="553"/>
      <c r="P149" s="553"/>
      <c r="Q149" s="553"/>
      <c r="R149" s="553"/>
      <c r="S149" s="553"/>
      <c r="T149" s="553"/>
      <c r="U149" s="553"/>
      <c r="V149" s="553"/>
      <c r="W149" s="553"/>
      <c r="X149" s="553"/>
      <c r="Y149" s="553"/>
      <c r="Z149" s="553"/>
      <c r="AA149" s="553"/>
      <c r="AB149" s="553"/>
      <c r="AC149" s="553"/>
      <c r="AD149" s="553"/>
    </row>
    <row r="150" spans="2:30" ht="15" customHeight="1">
      <c r="B150"/>
      <c r="C150" s="5"/>
      <c r="D150" s="94" t="s">
        <v>643</v>
      </c>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row>
    <row r="151" spans="2:30" ht="15" customHeight="1">
      <c r="B151"/>
      <c r="C151" s="5"/>
      <c r="D151" s="94" t="s">
        <v>644</v>
      </c>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row>
    <row r="152" spans="2:30" ht="15" customHeight="1">
      <c r="B152"/>
      <c r="C152" s="5"/>
      <c r="D152" s="94" t="s">
        <v>645</v>
      </c>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row>
    <row r="153" spans="2:30" ht="15" customHeight="1">
      <c r="B153"/>
      <c r="C153" s="5"/>
      <c r="D153" s="94" t="s">
        <v>646</v>
      </c>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row>
    <row r="154" spans="2:30" ht="15" customHeight="1">
      <c r="B154"/>
      <c r="C154" s="5"/>
      <c r="D154" s="94" t="s">
        <v>647</v>
      </c>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row>
    <row r="155" spans="2:30" ht="15" customHeight="1">
      <c r="B155"/>
      <c r="C155" s="5"/>
      <c r="D155" s="94" t="s">
        <v>648</v>
      </c>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row>
    <row r="156" spans="2:30" ht="15" customHeight="1">
      <c r="B156"/>
      <c r="C156" s="5"/>
      <c r="D156" s="94" t="s">
        <v>649</v>
      </c>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row>
    <row r="157" spans="2:30" ht="15" customHeight="1">
      <c r="B157"/>
      <c r="C157" s="5"/>
      <c r="D157" s="94" t="s">
        <v>650</v>
      </c>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row>
    <row r="158" spans="2:30" ht="15" customHeight="1">
      <c r="B158"/>
      <c r="C158" s="5"/>
      <c r="D158" s="94" t="s">
        <v>635</v>
      </c>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row>
    <row r="159" spans="2:30" ht="15" customHeight="1">
      <c r="B159"/>
      <c r="C159" s="5"/>
      <c r="D159" s="94"/>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row>
    <row r="160" spans="2:30" ht="15" customHeight="1">
      <c r="B160"/>
      <c r="C160" s="88" t="s">
        <v>651</v>
      </c>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row>
    <row r="161" spans="2:30" ht="48" customHeight="1">
      <c r="B161"/>
      <c r="C161" s="553" t="s">
        <v>652</v>
      </c>
      <c r="D161" s="553"/>
      <c r="E161" s="553"/>
      <c r="F161" s="553"/>
      <c r="G161" s="553"/>
      <c r="H161" s="553"/>
      <c r="I161" s="553"/>
      <c r="J161" s="553"/>
      <c r="K161" s="553"/>
      <c r="L161" s="553"/>
      <c r="M161" s="553"/>
      <c r="N161" s="553"/>
      <c r="O161" s="553"/>
      <c r="P161" s="553"/>
      <c r="Q161" s="553"/>
      <c r="R161" s="553"/>
      <c r="S161" s="553"/>
      <c r="T161" s="553"/>
      <c r="U161" s="553"/>
      <c r="V161" s="553"/>
      <c r="W161" s="553"/>
      <c r="X161" s="553"/>
      <c r="Y161" s="553"/>
      <c r="Z161" s="553"/>
      <c r="AA161" s="553"/>
      <c r="AB161" s="553"/>
      <c r="AC161" s="553"/>
      <c r="AD161" s="553"/>
    </row>
    <row r="162" spans="2:30" ht="15" customHeight="1">
      <c r="B162"/>
      <c r="C162" s="5"/>
      <c r="D162" s="94" t="s">
        <v>653</v>
      </c>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row>
    <row r="163" spans="2:30" ht="15" customHeight="1">
      <c r="B163"/>
      <c r="C163" s="5"/>
      <c r="D163" s="94" t="s">
        <v>654</v>
      </c>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row>
    <row r="164" spans="2:30" ht="15" customHeight="1">
      <c r="B164"/>
      <c r="C164" s="5"/>
      <c r="D164" s="94" t="s">
        <v>655</v>
      </c>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row>
    <row r="165" spans="2:30" ht="15" customHeight="1">
      <c r="B165"/>
      <c r="C165" s="5"/>
      <c r="D165" s="94" t="s">
        <v>656</v>
      </c>
      <c r="E165" s="5"/>
      <c r="F165" s="5"/>
      <c r="G165" s="5"/>
      <c r="H165" s="5"/>
      <c r="I165"/>
      <c r="J165" s="5"/>
      <c r="K165" s="5"/>
      <c r="L165" s="5"/>
      <c r="M165" s="5"/>
      <c r="N165" s="5"/>
      <c r="O165" s="5"/>
      <c r="P165" s="5"/>
      <c r="Q165" s="5"/>
      <c r="R165" s="5"/>
      <c r="S165" s="5"/>
      <c r="T165" s="5"/>
      <c r="U165" s="5"/>
      <c r="V165" s="5"/>
      <c r="W165" s="5"/>
      <c r="X165" s="5"/>
      <c r="Y165" s="5"/>
      <c r="Z165" s="5"/>
      <c r="AA165" s="5"/>
      <c r="AB165" s="5"/>
      <c r="AC165" s="5"/>
      <c r="AD165" s="5"/>
    </row>
    <row r="166" spans="2:30" ht="15" customHeight="1">
      <c r="B166"/>
      <c r="C166" s="5"/>
      <c r="D166" s="94" t="s">
        <v>1275</v>
      </c>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row>
    <row r="167" spans="2:30" ht="15" customHeight="1">
      <c r="B167"/>
      <c r="C167" s="5"/>
      <c r="D167" s="94" t="s">
        <v>657</v>
      </c>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row>
    <row r="168" spans="2:30" ht="15" customHeight="1">
      <c r="B168"/>
      <c r="C168" s="5"/>
      <c r="D168" s="94" t="s">
        <v>560</v>
      </c>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row>
    <row r="169" spans="2:30" ht="15" customHeight="1">
      <c r="B169"/>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row>
    <row r="170" spans="2:30" ht="15" customHeight="1">
      <c r="B170"/>
      <c r="C170" s="88" t="s">
        <v>922</v>
      </c>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row>
    <row r="171" spans="2:30" ht="72" customHeight="1">
      <c r="B171"/>
      <c r="C171" s="553" t="s">
        <v>658</v>
      </c>
      <c r="D171" s="553"/>
      <c r="E171" s="553"/>
      <c r="F171" s="553"/>
      <c r="G171" s="553"/>
      <c r="H171" s="553"/>
      <c r="I171" s="553"/>
      <c r="J171" s="553"/>
      <c r="K171" s="553"/>
      <c r="L171" s="553"/>
      <c r="M171" s="553"/>
      <c r="N171" s="553"/>
      <c r="O171" s="553"/>
      <c r="P171" s="553"/>
      <c r="Q171" s="553"/>
      <c r="R171" s="553"/>
      <c r="S171" s="553"/>
      <c r="T171" s="553"/>
      <c r="U171" s="553"/>
      <c r="V171" s="553"/>
      <c r="W171" s="553"/>
      <c r="X171" s="553"/>
      <c r="Y171" s="553"/>
      <c r="Z171" s="553"/>
      <c r="AA171" s="553"/>
      <c r="AB171" s="553"/>
      <c r="AC171" s="553"/>
      <c r="AD171" s="553"/>
    </row>
    <row r="172" spans="2:30" ht="15" customHeight="1">
      <c r="B172"/>
      <c r="C172" s="5"/>
      <c r="D172" s="94" t="s">
        <v>659</v>
      </c>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row>
    <row r="173" spans="2:30" ht="15" customHeight="1">
      <c r="B173"/>
      <c r="C173" s="5"/>
      <c r="D173" s="94" t="s">
        <v>660</v>
      </c>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row>
    <row r="174" spans="2:30" ht="15" customHeight="1">
      <c r="B174"/>
      <c r="C174" s="5"/>
      <c r="D174" s="94" t="s">
        <v>661</v>
      </c>
      <c r="E174" s="5"/>
      <c r="F174" s="5"/>
      <c r="G174" s="5"/>
      <c r="H174"/>
      <c r="I174" s="5"/>
      <c r="J174" s="5"/>
      <c r="K174" s="5"/>
      <c r="L174" s="5"/>
      <c r="M174" s="5"/>
      <c r="N174" s="5"/>
      <c r="O174" s="5"/>
      <c r="P174" s="5"/>
      <c r="Q174" s="5"/>
      <c r="R174" s="5"/>
      <c r="S174" s="5"/>
      <c r="T174" s="5"/>
      <c r="U174" s="5"/>
      <c r="V174" s="5"/>
      <c r="W174" s="5"/>
      <c r="X174" s="5"/>
      <c r="Y174" s="5"/>
      <c r="Z174" s="5"/>
      <c r="AA174" s="5"/>
      <c r="AB174" s="5"/>
      <c r="AC174" s="5"/>
      <c r="AD174" s="5"/>
    </row>
    <row r="175" spans="2:30" ht="15" customHeight="1">
      <c r="B175"/>
      <c r="C175" s="5"/>
      <c r="D175" s="94" t="s">
        <v>662</v>
      </c>
      <c r="E175" s="5"/>
      <c r="F175" s="5"/>
      <c r="G175" s="5"/>
      <c r="H175"/>
      <c r="I175" s="5"/>
      <c r="J175" s="5"/>
      <c r="K175" s="5"/>
      <c r="L175" s="5"/>
      <c r="M175" s="5"/>
      <c r="N175" s="5"/>
      <c r="O175" s="5"/>
      <c r="P175" s="5"/>
      <c r="Q175" s="5"/>
      <c r="R175" s="5"/>
      <c r="S175" s="5"/>
      <c r="T175" s="5"/>
      <c r="U175" s="5"/>
      <c r="V175" s="5"/>
      <c r="W175" s="5"/>
      <c r="X175" s="5"/>
      <c r="Y175" s="5"/>
      <c r="Z175" s="5"/>
      <c r="AA175" s="5"/>
      <c r="AB175" s="5"/>
      <c r="AC175" s="5"/>
      <c r="AD175" s="5"/>
    </row>
    <row r="176" spans="2:30" ht="15" customHeight="1">
      <c r="B176"/>
      <c r="C176" s="5"/>
      <c r="D176" s="42" t="s">
        <v>1276</v>
      </c>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row>
    <row r="177" spans="2:30" ht="15" customHeight="1">
      <c r="B177"/>
      <c r="C177" s="5"/>
      <c r="D177" s="42" t="s">
        <v>1266</v>
      </c>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row>
    <row r="178" spans="2:30" ht="15" customHeight="1">
      <c r="B178"/>
      <c r="C178" s="5"/>
      <c r="D178" s="94" t="s">
        <v>560</v>
      </c>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row>
    <row r="179" spans="2:30" ht="15" customHeight="1">
      <c r="B179"/>
      <c r="C179" s="5"/>
      <c r="D179" s="94"/>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row>
    <row r="180" spans="2:30" ht="15" customHeight="1">
      <c r="B180"/>
      <c r="C180" s="88" t="s">
        <v>923</v>
      </c>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row>
    <row r="181" spans="2:30" ht="36" customHeight="1">
      <c r="B181"/>
      <c r="C181" s="553" t="s">
        <v>663</v>
      </c>
      <c r="D181" s="553"/>
      <c r="E181" s="553"/>
      <c r="F181" s="553"/>
      <c r="G181" s="553"/>
      <c r="H181" s="553"/>
      <c r="I181" s="553"/>
      <c r="J181" s="553"/>
      <c r="K181" s="553"/>
      <c r="L181" s="553"/>
      <c r="M181" s="553"/>
      <c r="N181" s="553"/>
      <c r="O181" s="553"/>
      <c r="P181" s="553"/>
      <c r="Q181" s="553"/>
      <c r="R181" s="553"/>
      <c r="S181" s="553"/>
      <c r="T181" s="553"/>
      <c r="U181" s="553"/>
      <c r="V181" s="553"/>
      <c r="W181" s="553"/>
      <c r="X181" s="553"/>
      <c r="Y181" s="553"/>
      <c r="Z181" s="553"/>
      <c r="AA181" s="553"/>
      <c r="AB181" s="553"/>
      <c r="AC181" s="553"/>
      <c r="AD181" s="553"/>
    </row>
    <row r="182" spans="2:30" ht="15" customHeight="1">
      <c r="B182"/>
      <c r="C182" s="5"/>
      <c r="D182" s="94" t="s">
        <v>664</v>
      </c>
      <c r="E182" s="156"/>
      <c r="F182" s="156"/>
      <c r="G182" s="156"/>
      <c r="H182" s="156"/>
      <c r="I182" s="156"/>
      <c r="J182" s="156"/>
      <c r="K182" s="156"/>
      <c r="L182" s="156"/>
      <c r="M182" s="5"/>
      <c r="N182" s="154"/>
      <c r="O182" s="5"/>
      <c r="P182" s="5"/>
      <c r="Q182" s="5"/>
      <c r="R182" s="5"/>
      <c r="S182" s="5"/>
      <c r="T182" s="5"/>
      <c r="U182" s="5"/>
      <c r="V182" s="5"/>
      <c r="W182" s="5"/>
      <c r="X182" s="5"/>
      <c r="Y182" s="5"/>
      <c r="Z182" s="5"/>
      <c r="AA182" s="5"/>
      <c r="AB182" s="5"/>
      <c r="AC182" s="5"/>
      <c r="AD182" s="5"/>
    </row>
    <row r="183" spans="2:30" ht="15" customHeight="1">
      <c r="B183"/>
      <c r="C183" s="5"/>
      <c r="D183" s="94" t="s">
        <v>665</v>
      </c>
      <c r="E183" s="156"/>
      <c r="F183" s="156"/>
      <c r="G183" s="156"/>
      <c r="H183" s="156"/>
      <c r="I183" s="156"/>
      <c r="J183" s="156"/>
      <c r="K183" s="156"/>
      <c r="L183" s="156"/>
      <c r="M183" s="5"/>
      <c r="N183" s="154"/>
      <c r="O183" s="5"/>
      <c r="P183" s="5"/>
      <c r="Q183" s="5"/>
      <c r="R183" s="5"/>
      <c r="S183" s="5"/>
      <c r="T183" s="5"/>
      <c r="U183" s="5"/>
      <c r="V183" s="5"/>
      <c r="W183" s="5"/>
      <c r="X183" s="5"/>
      <c r="Y183" s="5"/>
      <c r="Z183" s="5"/>
      <c r="AA183" s="5"/>
      <c r="AB183" s="5"/>
      <c r="AC183" s="5"/>
      <c r="AD183" s="5"/>
    </row>
    <row r="184" spans="2:30" ht="15" customHeight="1">
      <c r="B184"/>
      <c r="C184" s="5"/>
      <c r="D184" s="94" t="s">
        <v>666</v>
      </c>
      <c r="E184" s="28"/>
      <c r="F184" s="28"/>
      <c r="G184" s="28"/>
      <c r="H184" s="28"/>
      <c r="I184" s="28"/>
      <c r="J184" s="28"/>
      <c r="K184" s="28"/>
      <c r="L184" s="28"/>
      <c r="M184" s="28"/>
      <c r="N184" s="28"/>
      <c r="O184" s="5"/>
      <c r="P184" s="5"/>
      <c r="Q184" s="5"/>
      <c r="R184" s="5"/>
      <c r="S184" s="5"/>
      <c r="T184" s="5"/>
      <c r="U184" s="5"/>
      <c r="V184" s="5"/>
      <c r="W184" s="5"/>
      <c r="X184" s="5"/>
      <c r="Y184" s="5"/>
      <c r="Z184" s="5"/>
      <c r="AA184" s="5"/>
      <c r="AB184" s="5"/>
      <c r="AC184" s="5"/>
      <c r="AD184" s="5"/>
    </row>
    <row r="185" spans="2:30" ht="15" customHeight="1">
      <c r="B185"/>
      <c r="C185" s="5"/>
      <c r="D185" s="94" t="s">
        <v>667</v>
      </c>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row>
    <row r="186" spans="2:30" ht="15" customHeight="1">
      <c r="B186"/>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row>
    <row r="187" spans="2:30" ht="15" customHeight="1">
      <c r="B187"/>
      <c r="C187" s="88" t="s">
        <v>924</v>
      </c>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row>
    <row r="188" spans="2:30" ht="36" customHeight="1">
      <c r="B188"/>
      <c r="C188" s="553" t="s">
        <v>668</v>
      </c>
      <c r="D188" s="553"/>
      <c r="E188" s="553"/>
      <c r="F188" s="553"/>
      <c r="G188" s="553"/>
      <c r="H188" s="553"/>
      <c r="I188" s="553"/>
      <c r="J188" s="553"/>
      <c r="K188" s="553"/>
      <c r="L188" s="553"/>
      <c r="M188" s="553"/>
      <c r="N188" s="553"/>
      <c r="O188" s="553"/>
      <c r="P188" s="553"/>
      <c r="Q188" s="553"/>
      <c r="R188" s="553"/>
      <c r="S188" s="553"/>
      <c r="T188" s="553"/>
      <c r="U188" s="553"/>
      <c r="V188" s="553"/>
      <c r="W188" s="553"/>
      <c r="X188" s="553"/>
      <c r="Y188" s="553"/>
      <c r="Z188" s="553"/>
      <c r="AA188" s="553"/>
      <c r="AB188" s="553"/>
      <c r="AC188" s="553"/>
      <c r="AD188" s="553"/>
    </row>
    <row r="189" spans="2:30" ht="15" customHeight="1">
      <c r="B189"/>
      <c r="C189" s="5"/>
      <c r="D189" s="94" t="s">
        <v>779</v>
      </c>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row>
    <row r="190" spans="2:30" ht="15" customHeight="1">
      <c r="B190"/>
      <c r="C190" s="5"/>
      <c r="D190" s="94" t="s">
        <v>669</v>
      </c>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row>
    <row r="191" spans="2:30" ht="15" customHeight="1">
      <c r="B191"/>
      <c r="C191" s="5"/>
      <c r="D191" s="94" t="s">
        <v>670</v>
      </c>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row>
    <row r="192" spans="2:30" ht="15" customHeight="1">
      <c r="B192"/>
      <c r="C192" s="5"/>
      <c r="D192" s="94" t="s">
        <v>671</v>
      </c>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row>
    <row r="193" spans="2:30" ht="15" customHeight="1">
      <c r="B193"/>
      <c r="C193" s="5"/>
      <c r="D193" s="94" t="s">
        <v>672</v>
      </c>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row>
    <row r="194" spans="2:30" ht="15" customHeight="1">
      <c r="B194"/>
      <c r="C194" s="5"/>
      <c r="D194" s="94" t="s">
        <v>673</v>
      </c>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row>
    <row r="195" spans="2:30" ht="15" customHeight="1">
      <c r="B195"/>
      <c r="C195" s="5"/>
      <c r="D195" s="94" t="s">
        <v>560</v>
      </c>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row>
    <row r="196" spans="2:30" ht="15" customHeight="1">
      <c r="B196"/>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row>
    <row r="197" spans="2:30" ht="15" customHeight="1">
      <c r="B197"/>
      <c r="C197" s="88" t="s">
        <v>925</v>
      </c>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row>
    <row r="198" spans="2:30" ht="36" customHeight="1">
      <c r="B198"/>
      <c r="C198" s="553" t="s">
        <v>674</v>
      </c>
      <c r="D198" s="553"/>
      <c r="E198" s="553"/>
      <c r="F198" s="553"/>
      <c r="G198" s="553"/>
      <c r="H198" s="553"/>
      <c r="I198" s="553"/>
      <c r="J198" s="553"/>
      <c r="K198" s="553"/>
      <c r="L198" s="553"/>
      <c r="M198" s="553"/>
      <c r="N198" s="553"/>
      <c r="O198" s="553"/>
      <c r="P198" s="553"/>
      <c r="Q198" s="553"/>
      <c r="R198" s="553"/>
      <c r="S198" s="553"/>
      <c r="T198" s="553"/>
      <c r="U198" s="553"/>
      <c r="V198" s="553"/>
      <c r="W198" s="553"/>
      <c r="X198" s="553"/>
      <c r="Y198" s="553"/>
      <c r="Z198" s="553"/>
      <c r="AA198" s="553"/>
      <c r="AB198" s="553"/>
      <c r="AC198" s="553"/>
      <c r="AD198" s="553"/>
    </row>
    <row r="199" spans="2:30" ht="15" customHeight="1">
      <c r="B199"/>
      <c r="D199" s="94" t="s">
        <v>675</v>
      </c>
    </row>
    <row r="200" spans="2:30" ht="15" customHeight="1">
      <c r="B200"/>
      <c r="C200" s="5"/>
      <c r="D200" s="94" t="s">
        <v>676</v>
      </c>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row>
    <row r="201" spans="2:30" ht="15" customHeight="1">
      <c r="B201"/>
      <c r="C201" s="5"/>
      <c r="D201" s="94" t="s">
        <v>677</v>
      </c>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row>
    <row r="202" spans="2:30" ht="15" customHeight="1">
      <c r="B202"/>
      <c r="C202" s="5"/>
      <c r="D202" s="94" t="s">
        <v>678</v>
      </c>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row>
    <row r="203" spans="2:30" ht="15" customHeight="1">
      <c r="B203"/>
      <c r="C203" s="5"/>
      <c r="D203" s="94" t="s">
        <v>679</v>
      </c>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row>
    <row r="204" spans="2:30" ht="15" customHeight="1">
      <c r="B204"/>
      <c r="C204" s="5"/>
      <c r="D204" s="94" t="s">
        <v>680</v>
      </c>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row>
    <row r="205" spans="2:30" ht="15" customHeight="1">
      <c r="B205"/>
      <c r="C205" s="5"/>
      <c r="D205" s="94" t="s">
        <v>681</v>
      </c>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row>
    <row r="206" spans="2:30" ht="15" customHeight="1">
      <c r="B206"/>
      <c r="C206" s="5"/>
      <c r="D206" s="94" t="s">
        <v>682</v>
      </c>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row>
    <row r="207" spans="2:30" ht="15" customHeight="1">
      <c r="B207"/>
      <c r="C207" s="5"/>
      <c r="D207" s="94"/>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row>
    <row r="208" spans="2:30" ht="15" customHeight="1">
      <c r="B208"/>
      <c r="C208" s="88" t="s">
        <v>926</v>
      </c>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row>
    <row r="209" spans="2:30" ht="36" customHeight="1">
      <c r="B209"/>
      <c r="C209" s="553" t="s">
        <v>683</v>
      </c>
      <c r="D209" s="553"/>
      <c r="E209" s="553"/>
      <c r="F209" s="553"/>
      <c r="G209" s="553"/>
      <c r="H209" s="553"/>
      <c r="I209" s="553"/>
      <c r="J209" s="553"/>
      <c r="K209" s="553"/>
      <c r="L209" s="553"/>
      <c r="M209" s="553"/>
      <c r="N209" s="553"/>
      <c r="O209" s="553"/>
      <c r="P209" s="553"/>
      <c r="Q209" s="553"/>
      <c r="R209" s="553"/>
      <c r="S209" s="553"/>
      <c r="T209" s="553"/>
      <c r="U209" s="553"/>
      <c r="V209" s="553"/>
      <c r="W209" s="553"/>
      <c r="X209" s="553"/>
      <c r="Y209" s="553"/>
      <c r="Z209" s="553"/>
      <c r="AA209" s="553"/>
      <c r="AB209" s="553"/>
      <c r="AC209" s="553"/>
      <c r="AD209" s="553"/>
    </row>
    <row r="210" spans="2:30" ht="15" customHeight="1">
      <c r="B210"/>
      <c r="C210" s="5"/>
      <c r="D210" s="42" t="s">
        <v>916</v>
      </c>
      <c r="E210" s="28"/>
      <c r="F210" s="28"/>
      <c r="G210" s="28"/>
      <c r="H210" s="28"/>
      <c r="I210" s="28"/>
      <c r="J210" s="28"/>
      <c r="K210" s="28"/>
      <c r="L210" s="5"/>
      <c r="M210" s="5"/>
      <c r="N210" s="5"/>
      <c r="O210" s="5"/>
      <c r="P210" s="5"/>
      <c r="Q210" s="5"/>
      <c r="R210" s="5"/>
      <c r="S210" s="5"/>
      <c r="T210" s="5"/>
      <c r="U210" s="5"/>
      <c r="V210" s="5"/>
      <c r="W210" s="5"/>
      <c r="X210" s="5"/>
      <c r="Y210" s="5"/>
      <c r="Z210" s="5"/>
      <c r="AA210" s="5"/>
      <c r="AB210" s="5"/>
      <c r="AC210" s="5"/>
      <c r="AD210" s="5"/>
    </row>
    <row r="211" spans="2:30" ht="15" customHeight="1">
      <c r="B211"/>
      <c r="C211" s="5"/>
      <c r="D211" s="94" t="s">
        <v>684</v>
      </c>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row>
    <row r="212" spans="2:30" ht="15" customHeight="1">
      <c r="B212"/>
      <c r="C212" s="5"/>
      <c r="D212" s="94" t="s">
        <v>685</v>
      </c>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row>
    <row r="213" spans="2:30" ht="15" customHeight="1">
      <c r="B213"/>
      <c r="C213" s="5"/>
      <c r="D213" s="94" t="s">
        <v>667</v>
      </c>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row>
    <row r="214" spans="2:30" ht="15" customHeight="1">
      <c r="B214"/>
      <c r="C214" s="5"/>
      <c r="D214" s="94"/>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row>
    <row r="215" spans="2:30" ht="15" customHeight="1">
      <c r="B215"/>
      <c r="C215" s="88" t="s">
        <v>927</v>
      </c>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row>
    <row r="216" spans="2:30" ht="48" customHeight="1">
      <c r="B216"/>
      <c r="C216" s="553" t="s">
        <v>917</v>
      </c>
      <c r="D216" s="553"/>
      <c r="E216" s="553"/>
      <c r="F216" s="553"/>
      <c r="G216" s="553"/>
      <c r="H216" s="553"/>
      <c r="I216" s="553"/>
      <c r="J216" s="553"/>
      <c r="K216" s="553"/>
      <c r="L216" s="553"/>
      <c r="M216" s="553"/>
      <c r="N216" s="553"/>
      <c r="O216" s="553"/>
      <c r="P216" s="553"/>
      <c r="Q216" s="553"/>
      <c r="R216" s="553"/>
      <c r="S216" s="553"/>
      <c r="T216" s="553"/>
      <c r="U216" s="553"/>
      <c r="V216" s="553"/>
      <c r="W216" s="553"/>
      <c r="X216" s="553"/>
      <c r="Y216" s="553"/>
      <c r="Z216" s="553"/>
      <c r="AA216" s="553"/>
      <c r="AB216" s="553"/>
      <c r="AC216" s="553"/>
      <c r="AD216" s="553"/>
    </row>
    <row r="217" spans="2:30" ht="15" customHeight="1">
      <c r="B217"/>
      <c r="C217" s="5"/>
      <c r="D217" s="94" t="s">
        <v>686</v>
      </c>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row>
    <row r="218" spans="2:30" ht="15" customHeight="1">
      <c r="B218"/>
      <c r="C218" s="5"/>
      <c r="D218" s="94" t="s">
        <v>687</v>
      </c>
      <c r="E218" s="94"/>
      <c r="F218" s="94"/>
      <c r="G218" s="94"/>
      <c r="H218" s="94"/>
      <c r="I218" s="94"/>
      <c r="J218" s="94"/>
      <c r="K218" s="94"/>
      <c r="L218" s="94"/>
      <c r="M218" s="94"/>
      <c r="N218" s="94"/>
      <c r="O218" s="94"/>
      <c r="P218" s="94"/>
      <c r="Q218" s="94"/>
      <c r="R218" s="94"/>
      <c r="S218" s="94"/>
      <c r="T218" s="94"/>
      <c r="U218" s="94"/>
      <c r="V218" s="94"/>
      <c r="W218" s="94"/>
      <c r="X218" s="94"/>
      <c r="Y218" s="94"/>
      <c r="Z218" s="94"/>
      <c r="AA218" s="94"/>
      <c r="AB218" s="94"/>
      <c r="AC218" s="94"/>
      <c r="AD218" s="94"/>
    </row>
    <row r="219" spans="2:30" ht="15" customHeight="1">
      <c r="B219"/>
      <c r="C219" s="5"/>
      <c r="D219" s="94" t="s">
        <v>688</v>
      </c>
      <c r="E219" s="94"/>
      <c r="F219" s="94"/>
      <c r="G219" s="94"/>
      <c r="H219" s="94"/>
      <c r="I219" s="94"/>
      <c r="J219" s="94"/>
      <c r="K219" s="94"/>
      <c r="L219" s="94"/>
      <c r="M219" s="94"/>
      <c r="N219" s="94"/>
      <c r="O219" s="94"/>
      <c r="P219" s="94"/>
      <c r="Q219" s="94"/>
      <c r="R219" s="94"/>
      <c r="S219" s="94"/>
      <c r="T219" s="94"/>
      <c r="U219" s="94"/>
      <c r="V219" s="94"/>
      <c r="W219" s="94"/>
      <c r="X219" s="94"/>
      <c r="Y219" s="94"/>
      <c r="Z219" s="94"/>
      <c r="AA219" s="94"/>
      <c r="AB219" s="94"/>
      <c r="AC219" s="94"/>
      <c r="AD219" s="94"/>
    </row>
    <row r="220" spans="2:30" ht="15" customHeight="1">
      <c r="B220"/>
      <c r="C220" s="5"/>
      <c r="D220" s="94" t="s">
        <v>689</v>
      </c>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row>
    <row r="221" spans="2:30" ht="15" customHeight="1">
      <c r="B221"/>
      <c r="C221" s="5"/>
      <c r="D221" s="94" t="s">
        <v>690</v>
      </c>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row>
    <row r="222" spans="2:30" ht="15" customHeight="1">
      <c r="B222"/>
      <c r="C222" s="5"/>
      <c r="D222" s="94" t="s">
        <v>691</v>
      </c>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row>
    <row r="223" spans="2:30" ht="15" customHeight="1">
      <c r="B223"/>
      <c r="C223"/>
      <c r="D223" s="94" t="s">
        <v>560</v>
      </c>
      <c r="E223" s="5"/>
      <c r="F223" s="5"/>
      <c r="G223" s="5"/>
      <c r="H223" s="5"/>
      <c r="I223" s="5"/>
      <c r="J223" s="5"/>
      <c r="K223" s="5"/>
      <c r="L223" s="5"/>
      <c r="M223" s="5"/>
      <c r="N223" s="5"/>
      <c r="O223" s="5"/>
      <c r="P223" s="5"/>
      <c r="Q223"/>
      <c r="R223"/>
      <c r="S223"/>
      <c r="T223"/>
      <c r="U223"/>
      <c r="V223"/>
      <c r="W223"/>
      <c r="X223"/>
      <c r="Y223"/>
      <c r="Z223"/>
      <c r="AA223"/>
      <c r="AB223"/>
      <c r="AC223"/>
      <c r="AD223"/>
    </row>
    <row r="224" spans="2:30" ht="15" customHeight="1">
      <c r="B224"/>
      <c r="C224"/>
      <c r="D224" s="42"/>
      <c r="E224" s="5"/>
      <c r="F224" s="5"/>
      <c r="G224" s="5"/>
      <c r="H224" s="5"/>
      <c r="I224" s="5"/>
      <c r="J224" s="5"/>
      <c r="K224" s="5"/>
      <c r="L224" s="5"/>
      <c r="M224" s="5"/>
      <c r="N224" s="5"/>
      <c r="O224" s="5"/>
      <c r="P224" s="5"/>
      <c r="Q224"/>
      <c r="R224"/>
      <c r="S224"/>
      <c r="T224"/>
      <c r="U224"/>
      <c r="V224"/>
      <c r="W224"/>
      <c r="X224"/>
      <c r="Y224"/>
      <c r="Z224"/>
      <c r="AA224"/>
      <c r="AB224"/>
      <c r="AC224"/>
      <c r="AD224"/>
    </row>
    <row r="225" spans="2:30" ht="15" customHeight="1">
      <c r="B225"/>
      <c r="C225" s="88" t="s">
        <v>928</v>
      </c>
      <c r="D225"/>
      <c r="E225"/>
      <c r="F225"/>
      <c r="G225"/>
      <c r="H225"/>
      <c r="I225"/>
      <c r="J225"/>
      <c r="K225"/>
      <c r="L225"/>
      <c r="M225"/>
      <c r="N225"/>
      <c r="O225"/>
      <c r="P225"/>
      <c r="Q225"/>
      <c r="R225"/>
      <c r="S225"/>
      <c r="T225"/>
      <c r="U225"/>
      <c r="V225"/>
      <c r="W225"/>
      <c r="X225"/>
      <c r="Y225"/>
      <c r="Z225"/>
      <c r="AA225"/>
      <c r="AB225"/>
      <c r="AC225"/>
      <c r="AD225"/>
    </row>
    <row r="226" spans="2:30" ht="36" customHeight="1">
      <c r="B226"/>
      <c r="C226" s="553" t="s">
        <v>692</v>
      </c>
      <c r="D226" s="553"/>
      <c r="E226" s="553"/>
      <c r="F226" s="553"/>
      <c r="G226" s="553"/>
      <c r="H226" s="553"/>
      <c r="I226" s="553"/>
      <c r="J226" s="553"/>
      <c r="K226" s="553"/>
      <c r="L226" s="553"/>
      <c r="M226" s="553"/>
      <c r="N226" s="553"/>
      <c r="O226" s="553"/>
      <c r="P226" s="553"/>
      <c r="Q226" s="553"/>
      <c r="R226" s="553"/>
      <c r="S226" s="553"/>
      <c r="T226" s="553"/>
      <c r="U226" s="553"/>
      <c r="V226" s="553"/>
      <c r="W226" s="553"/>
      <c r="X226" s="553"/>
      <c r="Y226" s="553"/>
      <c r="Z226" s="553"/>
      <c r="AA226" s="553"/>
      <c r="AB226" s="553"/>
      <c r="AC226" s="553"/>
      <c r="AD226" s="553"/>
    </row>
    <row r="227" spans="2:30" ht="15" customHeight="1">
      <c r="B227"/>
      <c r="C227"/>
      <c r="D227" s="94" t="s">
        <v>777</v>
      </c>
      <c r="E227"/>
      <c r="F227"/>
      <c r="G227"/>
      <c r="H227"/>
      <c r="I227"/>
      <c r="J227"/>
      <c r="K227"/>
      <c r="L227"/>
      <c r="M227"/>
      <c r="N227"/>
      <c r="O227"/>
      <c r="P227"/>
      <c r="Q227"/>
      <c r="R227"/>
      <c r="S227"/>
      <c r="T227"/>
      <c r="U227"/>
      <c r="V227"/>
      <c r="W227"/>
      <c r="X227"/>
      <c r="Y227"/>
      <c r="Z227"/>
      <c r="AA227"/>
      <c r="AB227"/>
      <c r="AC227"/>
      <c r="AD227"/>
    </row>
    <row r="228" spans="2:30" ht="15" customHeight="1">
      <c r="B228"/>
      <c r="C228"/>
      <c r="D228" s="94" t="s">
        <v>693</v>
      </c>
      <c r="E228"/>
      <c r="F228"/>
      <c r="G228"/>
      <c r="H228"/>
      <c r="I228"/>
      <c r="J228"/>
      <c r="K228"/>
      <c r="L228"/>
      <c r="M228"/>
      <c r="N228"/>
      <c r="O228"/>
      <c r="P228"/>
      <c r="Q228"/>
      <c r="R228"/>
      <c r="S228"/>
      <c r="T228"/>
      <c r="U228"/>
      <c r="V228"/>
      <c r="W228"/>
      <c r="X228"/>
      <c r="Y228"/>
      <c r="Z228"/>
      <c r="AA228"/>
      <c r="AB228"/>
      <c r="AC228"/>
      <c r="AD228"/>
    </row>
    <row r="229" spans="2:30" ht="15" customHeight="1">
      <c r="B229"/>
      <c r="C229"/>
      <c r="D229" s="94" t="s">
        <v>694</v>
      </c>
      <c r="E229"/>
      <c r="F229"/>
      <c r="G229"/>
      <c r="H229"/>
      <c r="I229"/>
      <c r="J229"/>
      <c r="K229"/>
      <c r="L229"/>
      <c r="M229"/>
      <c r="N229"/>
      <c r="O229"/>
      <c r="P229"/>
      <c r="Q229"/>
      <c r="R229"/>
      <c r="S229"/>
      <c r="T229"/>
      <c r="U229"/>
      <c r="V229"/>
      <c r="W229"/>
      <c r="X229"/>
      <c r="Y229"/>
      <c r="Z229"/>
      <c r="AA229"/>
      <c r="AB229"/>
      <c r="AC229"/>
      <c r="AD229"/>
    </row>
    <row r="230" spans="2:30" ht="15" customHeight="1">
      <c r="B230"/>
      <c r="C230"/>
      <c r="D230" s="94" t="s">
        <v>667</v>
      </c>
      <c r="E230"/>
      <c r="F230"/>
      <c r="G230"/>
      <c r="H230"/>
      <c r="I230"/>
      <c r="J230"/>
      <c r="K230"/>
      <c r="L230"/>
      <c r="M230"/>
      <c r="N230"/>
      <c r="O230"/>
      <c r="P230"/>
      <c r="Q230"/>
      <c r="R230"/>
      <c r="S230"/>
      <c r="T230"/>
      <c r="U230"/>
      <c r="V230"/>
      <c r="W230"/>
      <c r="X230"/>
      <c r="Y230"/>
      <c r="Z230"/>
      <c r="AA230"/>
      <c r="AB230"/>
      <c r="AC230"/>
      <c r="AD230"/>
    </row>
    <row r="231" spans="2:30" ht="15" customHeight="1">
      <c r="B231"/>
      <c r="C231"/>
      <c r="D231" s="94"/>
      <c r="E231"/>
      <c r="F231"/>
      <c r="G231"/>
      <c r="H231"/>
      <c r="I231"/>
      <c r="J231"/>
      <c r="K231"/>
      <c r="L231"/>
      <c r="M231"/>
      <c r="N231"/>
      <c r="O231"/>
      <c r="P231"/>
      <c r="Q231"/>
      <c r="R231"/>
      <c r="S231"/>
      <c r="T231"/>
      <c r="U231"/>
      <c r="V231"/>
      <c r="W231"/>
      <c r="X231"/>
      <c r="Y231"/>
      <c r="Z231"/>
      <c r="AA231"/>
      <c r="AB231"/>
      <c r="AC231"/>
      <c r="AD231"/>
    </row>
    <row r="232" spans="2:30" ht="15" customHeight="1">
      <c r="B232"/>
      <c r="C232" s="88" t="s">
        <v>929</v>
      </c>
      <c r="D232" s="157"/>
      <c r="E232" s="157"/>
      <c r="F232" s="157"/>
      <c r="G232" s="157"/>
      <c r="H232" s="157"/>
      <c r="I232"/>
      <c r="J232" s="158"/>
      <c r="K232" s="158"/>
      <c r="L232" s="158"/>
      <c r="M232" s="158"/>
      <c r="N232" s="158"/>
      <c r="O232" s="158"/>
      <c r="P232" s="158"/>
      <c r="Q232" s="158"/>
      <c r="R232" s="158"/>
      <c r="S232" s="158"/>
      <c r="T232"/>
      <c r="U232" s="158"/>
      <c r="V232" s="158"/>
      <c r="W232" s="158"/>
      <c r="X232" s="158"/>
      <c r="Y232" s="158"/>
      <c r="Z232" s="158"/>
      <c r="AA232" s="158"/>
      <c r="AB232" s="158"/>
      <c r="AC232" s="158"/>
      <c r="AD232" s="158"/>
    </row>
    <row r="233" spans="2:30" ht="48" customHeight="1">
      <c r="B233"/>
      <c r="C233" s="553" t="s">
        <v>941</v>
      </c>
      <c r="D233" s="553"/>
      <c r="E233" s="553"/>
      <c r="F233" s="553"/>
      <c r="G233" s="553"/>
      <c r="H233" s="553"/>
      <c r="I233" s="553"/>
      <c r="J233" s="553"/>
      <c r="K233" s="553"/>
      <c r="L233" s="553"/>
      <c r="M233" s="553"/>
      <c r="N233" s="553"/>
      <c r="O233" s="553"/>
      <c r="P233" s="553"/>
      <c r="Q233" s="553"/>
      <c r="R233" s="553"/>
      <c r="S233" s="553"/>
      <c r="T233" s="553"/>
      <c r="U233" s="553"/>
      <c r="V233" s="553"/>
      <c r="W233" s="553"/>
      <c r="X233" s="553"/>
      <c r="Y233" s="553"/>
      <c r="Z233" s="553"/>
      <c r="AA233" s="553"/>
      <c r="AB233" s="553"/>
      <c r="AC233" s="553"/>
      <c r="AD233" s="553"/>
    </row>
    <row r="234" spans="2:30" ht="15" customHeight="1">
      <c r="B234"/>
      <c r="D234" s="94" t="s">
        <v>695</v>
      </c>
    </row>
    <row r="235" spans="2:30" ht="15" customHeight="1">
      <c r="B235"/>
      <c r="C235" s="157"/>
      <c r="D235" s="94" t="s">
        <v>696</v>
      </c>
      <c r="E235" s="157"/>
      <c r="F235" s="157"/>
      <c r="G235" s="157"/>
      <c r="H235" s="157"/>
      <c r="I235" s="158"/>
      <c r="J235" s="158"/>
      <c r="K235" s="158"/>
      <c r="L235" s="158"/>
      <c r="M235" s="158"/>
      <c r="N235" s="158"/>
      <c r="O235" s="158"/>
      <c r="P235" s="158"/>
      <c r="Q235" s="158"/>
      <c r="R235" s="158"/>
      <c r="S235" s="158"/>
      <c r="T235"/>
      <c r="U235" s="158"/>
      <c r="V235" s="158"/>
      <c r="W235" s="158"/>
      <c r="X235" s="158"/>
      <c r="Y235" s="158"/>
      <c r="Z235" s="158"/>
      <c r="AA235" s="158"/>
      <c r="AB235" s="158"/>
      <c r="AC235" s="158"/>
      <c r="AD235" s="158"/>
    </row>
    <row r="236" spans="2:30" ht="15" customHeight="1">
      <c r="B236"/>
      <c r="C236" s="157"/>
      <c r="D236" s="94" t="s">
        <v>697</v>
      </c>
      <c r="E236" s="157"/>
      <c r="F236" s="157"/>
      <c r="G236" s="157"/>
      <c r="H236" s="157"/>
      <c r="I236" s="158"/>
      <c r="J236" s="158"/>
      <c r="K236" s="158"/>
      <c r="L236" s="158"/>
      <c r="M236" s="158"/>
      <c r="N236" s="158"/>
      <c r="O236" s="158"/>
      <c r="P236" s="158"/>
      <c r="Q236" s="158"/>
      <c r="R236" s="158"/>
      <c r="S236" s="158"/>
      <c r="T236"/>
      <c r="U236" s="158"/>
      <c r="V236" s="158"/>
      <c r="W236" s="158"/>
      <c r="X236" s="158"/>
      <c r="Y236" s="158"/>
      <c r="Z236" s="158"/>
      <c r="AA236" s="158"/>
      <c r="AB236" s="158"/>
      <c r="AC236" s="158"/>
      <c r="AD236" s="158"/>
    </row>
    <row r="237" spans="2:30" ht="15" customHeight="1">
      <c r="B237"/>
      <c r="C237"/>
      <c r="D237" s="94" t="s">
        <v>698</v>
      </c>
      <c r="E237"/>
      <c r="F237"/>
      <c r="G237"/>
      <c r="H237"/>
      <c r="I237"/>
      <c r="J237"/>
      <c r="K237"/>
      <c r="L237"/>
      <c r="M237"/>
      <c r="N237"/>
      <c r="O237"/>
      <c r="P237"/>
      <c r="Q237"/>
      <c r="R237"/>
      <c r="S237"/>
      <c r="T237"/>
      <c r="U237"/>
      <c r="V237"/>
      <c r="W237"/>
      <c r="X237"/>
      <c r="Y237"/>
      <c r="Z237"/>
      <c r="AA237"/>
      <c r="AB237"/>
      <c r="AC237"/>
      <c r="AD237"/>
    </row>
    <row r="238" spans="2:30" ht="15" customHeight="1">
      <c r="B238"/>
      <c r="C238"/>
      <c r="D238" s="94" t="s">
        <v>699</v>
      </c>
      <c r="E238"/>
      <c r="F238"/>
      <c r="G238"/>
      <c r="H238"/>
      <c r="I238"/>
      <c r="J238"/>
      <c r="K238"/>
      <c r="L238"/>
      <c r="M238"/>
      <c r="N238"/>
      <c r="O238"/>
      <c r="P238"/>
      <c r="Q238"/>
      <c r="R238"/>
      <c r="S238"/>
      <c r="T238"/>
      <c r="U238"/>
      <c r="V238"/>
      <c r="W238"/>
      <c r="X238"/>
      <c r="Y238"/>
      <c r="Z238"/>
      <c r="AA238"/>
      <c r="AB238"/>
      <c r="AC238"/>
      <c r="AD238"/>
    </row>
    <row r="239" spans="2:30" ht="15" customHeight="1">
      <c r="B239"/>
      <c r="C239"/>
      <c r="D239" s="94" t="s">
        <v>700</v>
      </c>
      <c r="E239"/>
      <c r="F239"/>
      <c r="G239"/>
      <c r="H239"/>
      <c r="I239"/>
      <c r="J239"/>
      <c r="K239"/>
      <c r="L239"/>
      <c r="M239"/>
      <c r="N239"/>
      <c r="O239"/>
      <c r="P239"/>
      <c r="Q239"/>
      <c r="R239"/>
      <c r="S239"/>
      <c r="T239"/>
      <c r="U239"/>
      <c r="V239"/>
      <c r="W239"/>
      <c r="X239"/>
      <c r="Y239"/>
      <c r="Z239"/>
      <c r="AA239"/>
      <c r="AB239"/>
      <c r="AC239"/>
      <c r="AD239"/>
    </row>
    <row r="240" spans="2:30" ht="15" customHeight="1">
      <c r="B240"/>
      <c r="C240"/>
      <c r="D240" s="94" t="s">
        <v>701</v>
      </c>
      <c r="E240"/>
      <c r="F240"/>
      <c r="G240"/>
      <c r="H240"/>
      <c r="I240"/>
      <c r="J240"/>
      <c r="K240"/>
      <c r="L240"/>
      <c r="M240"/>
      <c r="N240"/>
      <c r="O240"/>
      <c r="P240"/>
      <c r="Q240"/>
      <c r="R240"/>
      <c r="S240"/>
      <c r="T240"/>
      <c r="U240"/>
      <c r="V240"/>
      <c r="W240"/>
      <c r="X240"/>
      <c r="Y240"/>
      <c r="Z240"/>
      <c r="AA240"/>
      <c r="AB240"/>
      <c r="AC240"/>
      <c r="AD240"/>
    </row>
    <row r="241" spans="2:30" ht="15" customHeight="1">
      <c r="B241"/>
      <c r="C241"/>
      <c r="D241" s="94" t="s">
        <v>682</v>
      </c>
      <c r="E241"/>
      <c r="F241"/>
      <c r="G241"/>
      <c r="H241"/>
      <c r="I241"/>
      <c r="J241"/>
      <c r="K241"/>
      <c r="L241"/>
      <c r="M241"/>
      <c r="N241"/>
      <c r="O241"/>
      <c r="P241"/>
      <c r="Q241"/>
      <c r="R241"/>
      <c r="S241"/>
      <c r="T241"/>
      <c r="U241"/>
      <c r="V241"/>
      <c r="W241"/>
      <c r="X241"/>
      <c r="Y241"/>
      <c r="Z241"/>
      <c r="AA241"/>
      <c r="AB241"/>
      <c r="AC241"/>
      <c r="AD241"/>
    </row>
    <row r="242" spans="2:30" ht="15" customHeight="1">
      <c r="B242"/>
      <c r="C242"/>
      <c r="D242"/>
      <c r="E242"/>
      <c r="F242"/>
      <c r="G242"/>
      <c r="H242"/>
      <c r="I242"/>
      <c r="J242"/>
      <c r="K242"/>
      <c r="L242"/>
      <c r="M242"/>
      <c r="N242"/>
      <c r="O242"/>
      <c r="P242"/>
      <c r="Q242"/>
      <c r="R242"/>
      <c r="S242"/>
      <c r="T242"/>
      <c r="U242"/>
      <c r="V242"/>
      <c r="W242"/>
      <c r="X242"/>
      <c r="Y242"/>
      <c r="Z242"/>
      <c r="AA242"/>
      <c r="AB242"/>
      <c r="AC242"/>
      <c r="AD242"/>
    </row>
    <row r="243" spans="2:30" ht="15" customHeight="1">
      <c r="B243"/>
      <c r="C243" s="88" t="s">
        <v>1003</v>
      </c>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row>
    <row r="244" spans="2:30" ht="36" customHeight="1">
      <c r="B244"/>
      <c r="C244" s="553" t="s">
        <v>1262</v>
      </c>
      <c r="D244" s="553"/>
      <c r="E244" s="553"/>
      <c r="F244" s="553"/>
      <c r="G244" s="553"/>
      <c r="H244" s="553"/>
      <c r="I244" s="553"/>
      <c r="J244" s="553"/>
      <c r="K244" s="553"/>
      <c r="L244" s="553"/>
      <c r="M244" s="553"/>
      <c r="N244" s="553"/>
      <c r="O244" s="553"/>
      <c r="P244" s="553"/>
      <c r="Q244" s="553"/>
      <c r="R244" s="553"/>
      <c r="S244" s="553"/>
      <c r="T244" s="553"/>
      <c r="U244" s="553"/>
      <c r="V244" s="553"/>
      <c r="W244" s="553"/>
      <c r="X244" s="553"/>
      <c r="Y244" s="553"/>
      <c r="Z244" s="553"/>
      <c r="AA244" s="553"/>
      <c r="AB244" s="553"/>
      <c r="AC244" s="553"/>
      <c r="AD244" s="553"/>
    </row>
    <row r="245" spans="2:30" ht="15" customHeight="1">
      <c r="B245"/>
      <c r="C245" s="159"/>
      <c r="D245" s="94" t="s">
        <v>702</v>
      </c>
      <c r="E245" s="157"/>
      <c r="F245" s="157"/>
      <c r="G245" s="157"/>
      <c r="H245" s="157"/>
      <c r="I245" s="158"/>
      <c r="J245" s="158"/>
      <c r="K245" s="158"/>
      <c r="L245" s="158"/>
      <c r="M245" s="158"/>
      <c r="N245" s="158"/>
      <c r="O245" s="158"/>
      <c r="P245" s="158"/>
      <c r="Q245" s="158"/>
      <c r="R245" s="158"/>
      <c r="S245" s="158"/>
      <c r="T245"/>
      <c r="U245" s="158"/>
      <c r="V245" s="158"/>
      <c r="W245" s="158"/>
      <c r="X245" s="158"/>
      <c r="Y245" s="158"/>
      <c r="Z245" s="158"/>
      <c r="AA245" s="158"/>
      <c r="AB245" s="158"/>
      <c r="AC245" s="158"/>
      <c r="AD245" s="158"/>
    </row>
    <row r="246" spans="2:30" ht="15" customHeight="1">
      <c r="B246"/>
      <c r="C246" s="159"/>
      <c r="D246" s="94" t="s">
        <v>703</v>
      </c>
      <c r="E246" s="157"/>
      <c r="F246" s="157"/>
      <c r="G246" s="157"/>
      <c r="H246" s="157"/>
      <c r="I246" s="158"/>
      <c r="J246" s="158"/>
      <c r="K246" s="158"/>
      <c r="L246" s="158"/>
      <c r="M246" s="158"/>
      <c r="N246" s="158"/>
      <c r="O246" s="158"/>
      <c r="P246" s="158"/>
      <c r="Q246" s="158"/>
      <c r="R246" s="158"/>
      <c r="S246" s="158"/>
      <c r="T246"/>
      <c r="U246" s="158"/>
      <c r="V246" s="158"/>
      <c r="W246" s="158"/>
      <c r="X246" s="158"/>
      <c r="Y246" s="158"/>
      <c r="Z246" s="158"/>
      <c r="AA246" s="158"/>
      <c r="AB246" s="158"/>
      <c r="AC246" s="158"/>
      <c r="AD246" s="158"/>
    </row>
    <row r="247" spans="2:30" ht="15" customHeight="1">
      <c r="B247"/>
      <c r="C247" s="159"/>
      <c r="D247" s="94" t="s">
        <v>704</v>
      </c>
      <c r="E247" s="157"/>
      <c r="F247" s="157"/>
      <c r="G247" s="157"/>
      <c r="H247" s="157"/>
      <c r="I247" s="158"/>
      <c r="J247" s="158"/>
      <c r="K247" s="158"/>
      <c r="L247" s="158"/>
      <c r="M247" s="158"/>
      <c r="N247" s="158"/>
      <c r="O247" s="158"/>
      <c r="P247" s="158"/>
      <c r="Q247" s="158"/>
      <c r="R247" s="158"/>
      <c r="S247" s="158"/>
      <c r="T247"/>
      <c r="U247" s="158"/>
      <c r="V247" s="158"/>
      <c r="W247" s="158"/>
      <c r="X247" s="158"/>
      <c r="Y247" s="158"/>
      <c r="Z247" s="158"/>
      <c r="AA247" s="158"/>
      <c r="AB247" s="158"/>
      <c r="AC247" s="158"/>
      <c r="AD247" s="158"/>
    </row>
    <row r="248" spans="2:30" ht="15" customHeight="1">
      <c r="B248"/>
      <c r="C248" s="159"/>
      <c r="D248" s="94" t="s">
        <v>705</v>
      </c>
      <c r="E248" s="157"/>
      <c r="F248" s="157"/>
      <c r="G248" s="157"/>
      <c r="H248" s="157"/>
      <c r="I248" s="158"/>
      <c r="J248" s="158"/>
      <c r="K248" s="158"/>
      <c r="L248" s="158"/>
      <c r="M248" s="158"/>
      <c r="N248" s="158"/>
      <c r="O248" s="158"/>
      <c r="P248" s="158"/>
      <c r="Q248" s="158"/>
      <c r="R248" s="158"/>
      <c r="S248" s="158"/>
      <c r="T248"/>
      <c r="U248" s="158"/>
      <c r="V248" s="158"/>
      <c r="W248" s="158"/>
      <c r="X248" s="158"/>
      <c r="Y248" s="158"/>
      <c r="Z248" s="158"/>
      <c r="AA248" s="158"/>
      <c r="AB248" s="158"/>
      <c r="AC248" s="158"/>
      <c r="AD248" s="158"/>
    </row>
    <row r="249" spans="2:30" ht="15" customHeight="1">
      <c r="B249"/>
      <c r="C249"/>
      <c r="D249" s="94" t="s">
        <v>706</v>
      </c>
      <c r="E249"/>
      <c r="F249"/>
      <c r="G249"/>
      <c r="H249"/>
      <c r="I249"/>
      <c r="J249"/>
      <c r="K249"/>
      <c r="L249"/>
      <c r="M249"/>
      <c r="N249"/>
      <c r="O249"/>
      <c r="P249"/>
      <c r="Q249"/>
      <c r="R249"/>
      <c r="S249"/>
      <c r="T249"/>
      <c r="U249"/>
      <c r="V249"/>
      <c r="W249"/>
      <c r="X249"/>
      <c r="Y249"/>
      <c r="Z249"/>
      <c r="AA249"/>
      <c r="AB249"/>
      <c r="AC249"/>
      <c r="AD249"/>
    </row>
    <row r="250" spans="2:30" ht="15" customHeight="1">
      <c r="B250"/>
      <c r="C250"/>
      <c r="D250" s="94" t="s">
        <v>707</v>
      </c>
      <c r="E250"/>
      <c r="F250"/>
      <c r="G250"/>
      <c r="H250"/>
      <c r="I250"/>
      <c r="J250"/>
      <c r="K250"/>
      <c r="L250"/>
      <c r="M250"/>
      <c r="N250"/>
      <c r="O250"/>
      <c r="P250"/>
      <c r="Q250"/>
      <c r="R250"/>
      <c r="S250"/>
      <c r="T250"/>
      <c r="U250"/>
      <c r="V250"/>
      <c r="W250"/>
      <c r="X250"/>
      <c r="Y250"/>
      <c r="Z250"/>
      <c r="AA250"/>
      <c r="AB250"/>
      <c r="AC250"/>
      <c r="AD250"/>
    </row>
    <row r="251" spans="2:30" ht="15" customHeight="1">
      <c r="B251"/>
      <c r="C251"/>
      <c r="D251" s="94" t="s">
        <v>560</v>
      </c>
      <c r="E251"/>
      <c r="F251"/>
      <c r="G251"/>
      <c r="H251"/>
      <c r="I251"/>
      <c r="J251"/>
      <c r="K251"/>
      <c r="L251"/>
      <c r="M251"/>
      <c r="N251"/>
      <c r="O251"/>
      <c r="P251"/>
      <c r="Q251"/>
      <c r="R251"/>
      <c r="S251"/>
      <c r="T251"/>
      <c r="U251"/>
      <c r="V251"/>
      <c r="W251"/>
      <c r="X251"/>
      <c r="Y251"/>
      <c r="Z251"/>
      <c r="AA251"/>
      <c r="AB251"/>
      <c r="AC251"/>
      <c r="AD251"/>
    </row>
    <row r="252" spans="2:30" ht="15" customHeight="1">
      <c r="B252"/>
      <c r="C252"/>
      <c r="D252"/>
      <c r="E252"/>
      <c r="F252"/>
      <c r="G252"/>
      <c r="H252"/>
      <c r="I252"/>
      <c r="J252"/>
      <c r="K252"/>
      <c r="L252"/>
      <c r="M252"/>
      <c r="N252"/>
      <c r="O252"/>
      <c r="P252"/>
      <c r="Q252"/>
      <c r="R252"/>
      <c r="S252"/>
      <c r="T252"/>
      <c r="U252"/>
      <c r="V252"/>
      <c r="W252"/>
      <c r="X252"/>
      <c r="Y252"/>
      <c r="Z252"/>
      <c r="AA252"/>
      <c r="AB252"/>
      <c r="AC252"/>
      <c r="AD252"/>
    </row>
    <row r="253" spans="2:30" ht="15" customHeight="1">
      <c r="B253"/>
      <c r="C253" s="88" t="s">
        <v>930</v>
      </c>
      <c r="D253" s="157"/>
      <c r="E253" s="157"/>
      <c r="F253" s="157"/>
      <c r="G253" s="157"/>
      <c r="H253" s="157"/>
      <c r="I253"/>
      <c r="J253" s="158"/>
      <c r="K253" s="158"/>
      <c r="L253" s="158"/>
      <c r="M253" s="158"/>
      <c r="N253" s="158"/>
      <c r="O253" s="158"/>
      <c r="P253" s="158"/>
      <c r="Q253" s="158"/>
      <c r="R253" s="158"/>
      <c r="S253" s="158"/>
      <c r="T253"/>
      <c r="U253" s="158"/>
      <c r="V253" s="158"/>
      <c r="W253" s="158"/>
      <c r="X253" s="158"/>
      <c r="Y253" s="158"/>
      <c r="Z253" s="158"/>
      <c r="AA253" s="158"/>
      <c r="AB253" s="158"/>
      <c r="AC253" s="158"/>
      <c r="AD253" s="158"/>
    </row>
    <row r="254" spans="2:30" ht="48" customHeight="1">
      <c r="B254"/>
      <c r="C254" s="553" t="s">
        <v>708</v>
      </c>
      <c r="D254" s="553"/>
      <c r="E254" s="553"/>
      <c r="F254" s="553"/>
      <c r="G254" s="553"/>
      <c r="H254" s="553"/>
      <c r="I254" s="553"/>
      <c r="J254" s="553"/>
      <c r="K254" s="553"/>
      <c r="L254" s="553"/>
      <c r="M254" s="553"/>
      <c r="N254" s="553"/>
      <c r="O254" s="553"/>
      <c r="P254" s="553"/>
      <c r="Q254" s="553"/>
      <c r="R254" s="553"/>
      <c r="S254" s="553"/>
      <c r="T254" s="553"/>
      <c r="U254" s="553"/>
      <c r="V254" s="553"/>
      <c r="W254" s="553"/>
      <c r="X254" s="553"/>
      <c r="Y254" s="553"/>
      <c r="Z254" s="553"/>
      <c r="AA254" s="553"/>
      <c r="AB254" s="553"/>
      <c r="AC254" s="553"/>
      <c r="AD254" s="553"/>
    </row>
    <row r="255" spans="2:30" ht="15" customHeight="1">
      <c r="B255"/>
      <c r="C255" s="157"/>
      <c r="D255" s="94" t="s">
        <v>709</v>
      </c>
      <c r="E255" s="157"/>
      <c r="F255" s="157"/>
      <c r="G255" s="157"/>
      <c r="H255" s="157"/>
      <c r="I255" s="158"/>
      <c r="J255" s="158"/>
      <c r="K255" s="158"/>
      <c r="L255" s="158"/>
      <c r="M255" s="158"/>
      <c r="N255" s="158"/>
      <c r="O255" s="158"/>
      <c r="P255" s="158"/>
      <c r="Q255" s="158"/>
      <c r="R255" s="158"/>
      <c r="S255" s="158"/>
      <c r="T255"/>
      <c r="U255" s="158"/>
      <c r="V255" s="158"/>
      <c r="W255" s="158"/>
      <c r="X255" s="158"/>
      <c r="Y255" s="158"/>
      <c r="Z255" s="158"/>
      <c r="AA255" s="158"/>
      <c r="AB255" s="158"/>
      <c r="AC255" s="158"/>
      <c r="AD255" s="158"/>
    </row>
    <row r="256" spans="2:30" ht="15" customHeight="1">
      <c r="B256"/>
      <c r="C256" s="157"/>
      <c r="D256" s="94" t="s">
        <v>710</v>
      </c>
      <c r="E256" s="157"/>
      <c r="F256" s="157"/>
      <c r="G256" s="157"/>
      <c r="H256" s="157"/>
      <c r="I256" s="158"/>
      <c r="J256" s="158"/>
      <c r="K256" s="158"/>
      <c r="L256" s="158"/>
      <c r="M256" s="158"/>
      <c r="N256" s="158"/>
      <c r="O256" s="158"/>
      <c r="P256" s="158"/>
      <c r="Q256" s="158"/>
      <c r="R256" s="158"/>
      <c r="S256" s="158"/>
      <c r="T256"/>
      <c r="U256" s="158"/>
      <c r="V256" s="158"/>
      <c r="W256" s="158"/>
      <c r="X256" s="158"/>
      <c r="Y256" s="158"/>
      <c r="Z256" s="158"/>
      <c r="AA256" s="158"/>
      <c r="AB256" s="158"/>
      <c r="AC256" s="158"/>
      <c r="AD256" s="158"/>
    </row>
    <row r="257" spans="2:30" ht="15" customHeight="1">
      <c r="B257"/>
      <c r="C257" s="157"/>
      <c r="D257" s="94" t="s">
        <v>711</v>
      </c>
      <c r="E257" s="157"/>
      <c r="F257" s="157"/>
      <c r="G257" s="157"/>
      <c r="H257" s="157"/>
      <c r="I257" s="158"/>
      <c r="J257" s="158"/>
      <c r="K257" s="158"/>
      <c r="L257" s="158"/>
      <c r="M257" s="158"/>
      <c r="N257" s="158"/>
      <c r="O257" s="158"/>
      <c r="P257" s="158"/>
      <c r="Q257" s="158"/>
      <c r="R257" s="158"/>
      <c r="S257" s="158"/>
      <c r="T257"/>
      <c r="U257" s="158"/>
      <c r="V257" s="158"/>
      <c r="W257" s="158"/>
      <c r="X257" s="158"/>
      <c r="Y257" s="158"/>
      <c r="Z257" s="158"/>
      <c r="AA257" s="158"/>
      <c r="AB257" s="158"/>
      <c r="AC257" s="158"/>
      <c r="AD257" s="158"/>
    </row>
    <row r="258" spans="2:30" ht="15" customHeight="1">
      <c r="B258"/>
      <c r="C258" s="157"/>
      <c r="D258" s="94" t="s">
        <v>712</v>
      </c>
      <c r="E258" s="157"/>
      <c r="F258" s="157"/>
      <c r="G258" s="157"/>
      <c r="H258" s="157"/>
      <c r="I258" s="158"/>
      <c r="J258" s="158"/>
      <c r="K258" s="158"/>
      <c r="L258" s="158"/>
      <c r="M258" s="158"/>
      <c r="N258" s="158"/>
      <c r="O258" s="158"/>
      <c r="P258" s="158"/>
      <c r="Q258" s="158"/>
      <c r="R258" s="158"/>
      <c r="S258" s="158"/>
      <c r="T258"/>
      <c r="U258" s="158"/>
      <c r="V258" s="158"/>
      <c r="W258" s="158"/>
      <c r="X258" s="158"/>
      <c r="Y258" s="158"/>
      <c r="Z258" s="158"/>
      <c r="AA258" s="158"/>
      <c r="AB258" s="158"/>
      <c r="AC258" s="158"/>
      <c r="AD258" s="158"/>
    </row>
    <row r="259" spans="2:30" ht="15" customHeight="1">
      <c r="B259"/>
      <c r="C259" s="157"/>
      <c r="D259" s="94" t="s">
        <v>713</v>
      </c>
      <c r="E259" s="157"/>
      <c r="F259" s="157"/>
      <c r="G259" s="157"/>
      <c r="H259" s="157"/>
      <c r="I259" s="158"/>
      <c r="J259" s="158"/>
      <c r="K259" s="158"/>
      <c r="L259" s="158"/>
      <c r="M259" s="158"/>
      <c r="N259" s="158"/>
      <c r="O259" s="158"/>
      <c r="P259" s="158"/>
      <c r="Q259" s="158"/>
      <c r="R259" s="158"/>
      <c r="S259" s="158"/>
      <c r="T259"/>
      <c r="U259" s="158"/>
      <c r="V259" s="158"/>
      <c r="W259" s="158"/>
      <c r="X259" s="158"/>
      <c r="Y259" s="158"/>
      <c r="Z259" s="158"/>
      <c r="AA259" s="158"/>
      <c r="AB259" s="158"/>
      <c r="AC259" s="158"/>
      <c r="AD259" s="158"/>
    </row>
    <row r="260" spans="2:30" ht="15" customHeight="1">
      <c r="B260"/>
      <c r="C260"/>
      <c r="D260"/>
      <c r="E260"/>
      <c r="F260"/>
      <c r="G260"/>
      <c r="H260"/>
      <c r="I260"/>
      <c r="J260"/>
      <c r="K260"/>
      <c r="L260"/>
      <c r="M260"/>
      <c r="N260"/>
      <c r="O260"/>
      <c r="P260"/>
      <c r="Q260"/>
      <c r="R260"/>
      <c r="S260"/>
      <c r="T260"/>
      <c r="U260"/>
      <c r="V260"/>
      <c r="W260"/>
      <c r="X260"/>
      <c r="Y260"/>
      <c r="Z260"/>
      <c r="AA260"/>
      <c r="AB260"/>
      <c r="AC260"/>
      <c r="AD260"/>
    </row>
    <row r="261" spans="2:30" ht="15" customHeight="1">
      <c r="B261"/>
      <c r="C261" s="88" t="s">
        <v>931</v>
      </c>
      <c r="D261" s="157"/>
      <c r="E261" s="157"/>
      <c r="F261" s="157"/>
      <c r="G261" s="157"/>
      <c r="H261" s="157"/>
      <c r="I261"/>
      <c r="J261" s="158"/>
      <c r="K261" s="158"/>
      <c r="L261" s="158"/>
      <c r="M261" s="158"/>
      <c r="N261" s="158"/>
      <c r="O261" s="158"/>
      <c r="P261" s="158"/>
      <c r="Q261" s="158"/>
      <c r="R261" s="158"/>
      <c r="S261" s="158"/>
      <c r="T261"/>
      <c r="U261" s="158"/>
      <c r="V261" s="158"/>
      <c r="W261" s="158"/>
      <c r="X261" s="158"/>
      <c r="Y261" s="158"/>
      <c r="Z261" s="158"/>
      <c r="AA261" s="158"/>
      <c r="AB261" s="158"/>
      <c r="AC261" s="158"/>
      <c r="AD261" s="158"/>
    </row>
    <row r="262" spans="2:30" ht="48" customHeight="1">
      <c r="B262"/>
      <c r="C262" s="553" t="s">
        <v>1277</v>
      </c>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row>
    <row r="263" spans="2:30" ht="15" customHeight="1">
      <c r="B263"/>
      <c r="C263" s="157"/>
      <c r="D263" s="94" t="s">
        <v>714</v>
      </c>
      <c r="E263" s="157"/>
      <c r="F263" s="157"/>
      <c r="G263" s="157"/>
      <c r="H263" s="157"/>
      <c r="I263" s="158"/>
      <c r="J263" s="158"/>
      <c r="K263" s="158"/>
      <c r="L263" s="158"/>
      <c r="M263" s="158"/>
      <c r="N263" s="158"/>
      <c r="O263" s="158"/>
      <c r="P263" s="158"/>
      <c r="Q263" s="158"/>
      <c r="R263" s="158"/>
      <c r="S263" s="158"/>
      <c r="T263"/>
      <c r="U263" s="158"/>
      <c r="V263" s="158"/>
      <c r="W263" s="158"/>
      <c r="X263" s="158"/>
      <c r="Y263" s="158"/>
      <c r="Z263" s="158"/>
      <c r="AA263" s="158"/>
      <c r="AB263" s="158"/>
      <c r="AC263" s="158"/>
      <c r="AD263" s="158"/>
    </row>
    <row r="264" spans="2:30" ht="15" customHeight="1">
      <c r="B264"/>
      <c r="C264" s="157"/>
      <c r="D264" s="94" t="s">
        <v>715</v>
      </c>
      <c r="E264" s="157"/>
      <c r="F264" s="157"/>
      <c r="G264" s="157"/>
      <c r="H264" s="157"/>
      <c r="I264" s="158"/>
      <c r="J264" s="158"/>
      <c r="K264" s="158"/>
      <c r="L264" s="158"/>
      <c r="M264" s="158"/>
      <c r="N264" s="158"/>
      <c r="O264" s="158"/>
      <c r="P264" s="158"/>
      <c r="Q264" s="158"/>
      <c r="R264" s="158"/>
      <c r="S264" s="158"/>
      <c r="T264"/>
      <c r="U264" s="158"/>
      <c r="V264" s="158"/>
      <c r="W264" s="158"/>
      <c r="X264" s="158"/>
      <c r="Y264" s="158"/>
      <c r="Z264" s="158"/>
      <c r="AA264" s="158"/>
      <c r="AB264" s="158"/>
      <c r="AC264" s="158"/>
      <c r="AD264" s="158"/>
    </row>
    <row r="265" spans="2:30" ht="15" customHeight="1">
      <c r="B265"/>
      <c r="C265" s="157"/>
      <c r="D265" s="94" t="s">
        <v>716</v>
      </c>
      <c r="E265" s="157"/>
      <c r="F265" s="157"/>
      <c r="G265" s="157"/>
      <c r="H265" s="157"/>
      <c r="I265" s="158"/>
      <c r="J265" s="158"/>
      <c r="K265" s="158"/>
      <c r="L265" s="158"/>
      <c r="M265" s="158"/>
      <c r="N265" s="158"/>
      <c r="O265" s="158"/>
      <c r="P265" s="158"/>
      <c r="Q265" s="158"/>
      <c r="R265" s="158"/>
      <c r="S265" s="158"/>
      <c r="T265"/>
      <c r="U265" s="158"/>
      <c r="V265" s="158"/>
      <c r="W265" s="158"/>
      <c r="X265" s="158"/>
      <c r="Y265" s="158"/>
      <c r="Z265" s="158"/>
      <c r="AA265" s="158"/>
      <c r="AB265" s="158"/>
      <c r="AC265" s="158"/>
      <c r="AD265" s="158"/>
    </row>
    <row r="266" spans="2:30" ht="15" customHeight="1">
      <c r="B266"/>
      <c r="C266" s="157"/>
      <c r="D266" s="94" t="s">
        <v>717</v>
      </c>
      <c r="E266" s="157"/>
      <c r="F266" s="157"/>
      <c r="G266" s="157"/>
      <c r="H266" s="157"/>
      <c r="I266" s="158"/>
      <c r="J266" s="158"/>
      <c r="K266" s="158"/>
      <c r="L266" s="158"/>
      <c r="M266" s="158"/>
      <c r="N266" s="158"/>
      <c r="O266" s="158"/>
      <c r="P266" s="158"/>
      <c r="Q266" s="158"/>
      <c r="R266" s="158"/>
      <c r="S266" s="158"/>
      <c r="T266"/>
      <c r="U266" s="158"/>
      <c r="V266" s="158"/>
      <c r="W266" s="158"/>
      <c r="X266" s="158"/>
      <c r="Y266" s="158"/>
      <c r="Z266" s="158"/>
      <c r="AA266" s="158"/>
      <c r="AB266" s="158"/>
      <c r="AC266" s="158"/>
      <c r="AD266" s="158"/>
    </row>
    <row r="267" spans="2:30" ht="15" customHeight="1">
      <c r="B267"/>
      <c r="C267" s="157"/>
      <c r="D267" s="94" t="s">
        <v>718</v>
      </c>
      <c r="E267" s="157"/>
      <c r="F267" s="157"/>
      <c r="G267" s="157"/>
      <c r="H267" s="157"/>
      <c r="I267" s="158"/>
      <c r="J267" s="158"/>
      <c r="K267" s="158"/>
      <c r="L267" s="158"/>
      <c r="M267" s="158"/>
      <c r="N267" s="158"/>
      <c r="O267" s="158"/>
      <c r="P267" s="158"/>
      <c r="Q267" s="158"/>
      <c r="R267" s="158"/>
      <c r="S267" s="158"/>
      <c r="T267"/>
      <c r="U267" s="158"/>
      <c r="V267" s="158"/>
      <c r="W267" s="158"/>
      <c r="X267" s="158"/>
      <c r="Y267" s="158"/>
      <c r="Z267" s="158"/>
      <c r="AA267" s="158"/>
      <c r="AB267" s="158"/>
      <c r="AC267" s="158"/>
      <c r="AD267" s="158"/>
    </row>
    <row r="268" spans="2:30" ht="15" customHeight="1">
      <c r="B268"/>
      <c r="C268" s="157"/>
      <c r="D268" s="94" t="s">
        <v>615</v>
      </c>
      <c r="E268" s="157"/>
      <c r="F268" s="157"/>
      <c r="G268" s="157"/>
      <c r="H268" s="157"/>
      <c r="I268" s="158"/>
      <c r="J268" s="158"/>
      <c r="K268" s="158"/>
      <c r="L268" s="158"/>
      <c r="M268" s="158"/>
      <c r="N268" s="158"/>
      <c r="O268" s="158"/>
      <c r="P268" s="158"/>
      <c r="Q268" s="158"/>
      <c r="R268" s="158"/>
      <c r="S268" s="158"/>
      <c r="T268"/>
      <c r="U268" s="158"/>
      <c r="V268" s="158"/>
      <c r="W268" s="158"/>
      <c r="X268" s="158"/>
      <c r="Y268" s="158"/>
      <c r="Z268" s="158"/>
      <c r="AA268" s="158"/>
      <c r="AB268" s="158"/>
      <c r="AC268" s="158"/>
      <c r="AD268" s="158"/>
    </row>
    <row r="269" spans="2:30" ht="15" customHeight="1">
      <c r="B269"/>
      <c r="C269"/>
      <c r="D269"/>
      <c r="E269"/>
      <c r="F269"/>
      <c r="G269"/>
      <c r="H269"/>
      <c r="I269"/>
      <c r="J269"/>
      <c r="K269"/>
      <c r="L269"/>
      <c r="M269"/>
      <c r="N269"/>
      <c r="O269"/>
      <c r="P269"/>
      <c r="Q269"/>
      <c r="R269"/>
      <c r="S269"/>
      <c r="T269"/>
      <c r="U269"/>
      <c r="V269"/>
      <c r="W269"/>
      <c r="X269"/>
      <c r="Y269"/>
      <c r="Z269"/>
      <c r="AA269"/>
      <c r="AB269"/>
      <c r="AC269"/>
      <c r="AD269"/>
    </row>
    <row r="270" spans="2:30" ht="15" customHeight="1">
      <c r="B270"/>
      <c r="C270" s="88" t="s">
        <v>932</v>
      </c>
      <c r="D270" s="157"/>
      <c r="E270" s="157"/>
      <c r="F270" s="157"/>
      <c r="G270" s="157"/>
      <c r="H270" s="157"/>
      <c r="I270"/>
      <c r="J270" s="158"/>
      <c r="K270" s="158"/>
      <c r="L270" s="158"/>
      <c r="M270" s="158"/>
      <c r="N270" s="158"/>
      <c r="O270" s="158"/>
      <c r="P270" s="158"/>
      <c r="Q270" s="158"/>
      <c r="R270" s="158"/>
      <c r="S270" s="158"/>
      <c r="T270"/>
      <c r="U270" s="158"/>
      <c r="V270" s="158"/>
      <c r="W270" s="158"/>
      <c r="X270" s="158"/>
      <c r="Y270" s="158"/>
      <c r="Z270" s="158"/>
      <c r="AA270" s="158"/>
      <c r="AB270" s="158"/>
      <c r="AC270" s="158"/>
      <c r="AD270" s="158"/>
    </row>
    <row r="271" spans="2:30" ht="48" customHeight="1">
      <c r="B271"/>
      <c r="C271" s="553" t="s">
        <v>719</v>
      </c>
      <c r="D271" s="553"/>
      <c r="E271" s="553"/>
      <c r="F271" s="553"/>
      <c r="G271" s="553"/>
      <c r="H271" s="553"/>
      <c r="I271" s="553"/>
      <c r="J271" s="553"/>
      <c r="K271" s="553"/>
      <c r="L271" s="553"/>
      <c r="M271" s="553"/>
      <c r="N271" s="553"/>
      <c r="O271" s="553"/>
      <c r="P271" s="553"/>
      <c r="Q271" s="553"/>
      <c r="R271" s="553"/>
      <c r="S271" s="553"/>
      <c r="T271" s="553"/>
      <c r="U271" s="553"/>
      <c r="V271" s="553"/>
      <c r="W271" s="553"/>
      <c r="X271" s="553"/>
      <c r="Y271" s="553"/>
      <c r="Z271" s="553"/>
      <c r="AA271" s="553"/>
      <c r="AB271" s="553"/>
      <c r="AC271" s="553"/>
      <c r="AD271" s="553"/>
    </row>
    <row r="272" spans="2:30" ht="15" customHeight="1">
      <c r="B272"/>
      <c r="C272" s="157"/>
      <c r="D272" s="94" t="s">
        <v>720</v>
      </c>
      <c r="E272" s="157"/>
      <c r="F272" s="157"/>
      <c r="G272" s="157"/>
      <c r="H272" s="157"/>
      <c r="I272" s="158"/>
      <c r="J272" s="158"/>
      <c r="K272" s="158"/>
      <c r="L272" s="158"/>
      <c r="M272" s="158"/>
      <c r="N272" s="158"/>
      <c r="O272" s="158"/>
      <c r="P272" s="158"/>
      <c r="Q272" s="158"/>
      <c r="R272" s="158"/>
      <c r="S272" s="158"/>
      <c r="T272"/>
      <c r="U272" s="158"/>
      <c r="V272" s="158"/>
      <c r="W272" s="158"/>
      <c r="X272" s="158"/>
      <c r="Y272" s="158"/>
      <c r="Z272" s="158"/>
      <c r="AA272" s="158"/>
      <c r="AB272" s="158"/>
      <c r="AC272" s="158"/>
      <c r="AD272" s="158"/>
    </row>
    <row r="273" spans="2:30" ht="15" customHeight="1">
      <c r="B273"/>
      <c r="C273"/>
      <c r="D273" s="94" t="s">
        <v>721</v>
      </c>
      <c r="E273"/>
      <c r="F273"/>
      <c r="G273"/>
      <c r="H273"/>
      <c r="I273"/>
      <c r="J273"/>
      <c r="K273"/>
      <c r="L273"/>
      <c r="M273"/>
      <c r="N273"/>
      <c r="O273"/>
      <c r="P273"/>
      <c r="Q273"/>
      <c r="R273"/>
      <c r="S273"/>
      <c r="T273"/>
      <c r="U273"/>
      <c r="V273"/>
      <c r="W273"/>
      <c r="X273"/>
      <c r="Y273"/>
      <c r="Z273"/>
      <c r="AA273"/>
      <c r="AB273"/>
      <c r="AC273"/>
      <c r="AD273"/>
    </row>
    <row r="274" spans="2:30" ht="15" customHeight="1">
      <c r="B274"/>
      <c r="C274"/>
      <c r="D274" s="94" t="s">
        <v>722</v>
      </c>
      <c r="E274"/>
      <c r="F274"/>
      <c r="G274"/>
      <c r="H274"/>
      <c r="I274"/>
      <c r="J274"/>
      <c r="K274"/>
      <c r="L274"/>
      <c r="M274"/>
      <c r="N274"/>
      <c r="O274"/>
      <c r="P274"/>
      <c r="Q274"/>
      <c r="R274"/>
      <c r="S274"/>
      <c r="T274"/>
      <c r="U274"/>
      <c r="V274"/>
      <c r="W274"/>
      <c r="X274"/>
      <c r="Y274"/>
      <c r="Z274"/>
      <c r="AA274"/>
      <c r="AB274"/>
      <c r="AC274"/>
      <c r="AD274"/>
    </row>
    <row r="275" spans="2:30" ht="15" customHeight="1">
      <c r="B275"/>
      <c r="C275"/>
      <c r="D275" s="94" t="s">
        <v>667</v>
      </c>
      <c r="E275"/>
      <c r="F275"/>
      <c r="G275"/>
      <c r="H275"/>
      <c r="I275"/>
      <c r="J275"/>
      <c r="K275"/>
      <c r="L275"/>
      <c r="M275"/>
      <c r="N275"/>
      <c r="O275"/>
      <c r="P275"/>
      <c r="Q275"/>
      <c r="R275"/>
      <c r="S275"/>
      <c r="T275"/>
      <c r="U275"/>
      <c r="V275"/>
      <c r="W275"/>
      <c r="X275"/>
      <c r="Y275"/>
      <c r="Z275"/>
      <c r="AA275"/>
      <c r="AB275"/>
      <c r="AC275"/>
      <c r="AD275"/>
    </row>
    <row r="276" spans="2:30" ht="15" customHeight="1"/>
    <row r="277" spans="2:30" ht="15" customHeight="1">
      <c r="B277"/>
      <c r="C277" s="88" t="s">
        <v>958</v>
      </c>
      <c r="D277" s="157"/>
      <c r="E277" s="157"/>
      <c r="F277" s="157"/>
      <c r="G277" s="157"/>
      <c r="H277" s="157"/>
      <c r="I277"/>
      <c r="J277" s="158"/>
      <c r="K277" s="158"/>
      <c r="L277" s="158"/>
      <c r="M277" s="158"/>
      <c r="N277" s="158"/>
      <c r="O277" s="158"/>
      <c r="P277" s="158"/>
      <c r="Q277" s="158"/>
      <c r="R277" s="158"/>
      <c r="S277" s="158"/>
      <c r="T277"/>
      <c r="U277" s="158"/>
      <c r="V277" s="158"/>
      <c r="W277" s="158"/>
      <c r="X277" s="158"/>
      <c r="Y277" s="158"/>
      <c r="Z277" s="158"/>
      <c r="AA277" s="158"/>
      <c r="AB277" s="158"/>
      <c r="AC277" s="158"/>
      <c r="AD277" s="158"/>
    </row>
    <row r="278" spans="2:30" ht="24" customHeight="1">
      <c r="B278"/>
      <c r="C278" s="553" t="s">
        <v>965</v>
      </c>
      <c r="D278" s="553"/>
      <c r="E278" s="553"/>
      <c r="F278" s="553"/>
      <c r="G278" s="553"/>
      <c r="H278" s="553"/>
      <c r="I278" s="553"/>
      <c r="J278" s="553"/>
      <c r="K278" s="553"/>
      <c r="L278" s="553"/>
      <c r="M278" s="553"/>
      <c r="N278" s="553"/>
      <c r="O278" s="553"/>
      <c r="P278" s="553"/>
      <c r="Q278" s="553"/>
      <c r="R278" s="553"/>
      <c r="S278" s="553"/>
      <c r="T278" s="553"/>
      <c r="U278" s="553"/>
      <c r="V278" s="553"/>
      <c r="W278" s="553"/>
      <c r="X278" s="553"/>
      <c r="Y278" s="553"/>
      <c r="Z278" s="553"/>
      <c r="AA278" s="553"/>
      <c r="AB278" s="553"/>
      <c r="AC278" s="553"/>
      <c r="AD278" s="553"/>
    </row>
    <row r="279" spans="2:30" ht="15" customHeight="1">
      <c r="B279"/>
      <c r="C279"/>
      <c r="D279" s="94" t="s">
        <v>723</v>
      </c>
      <c r="E279"/>
      <c r="F279"/>
      <c r="G279"/>
      <c r="H279"/>
      <c r="I279"/>
      <c r="J279"/>
      <c r="K279"/>
      <c r="L279"/>
      <c r="M279"/>
      <c r="N279"/>
      <c r="O279"/>
      <c r="P279"/>
      <c r="Q279"/>
      <c r="R279"/>
      <c r="S279"/>
      <c r="T279"/>
      <c r="U279"/>
      <c r="V279"/>
      <c r="W279"/>
      <c r="X279"/>
      <c r="Y279"/>
      <c r="Z279"/>
      <c r="AA279"/>
      <c r="AB279"/>
      <c r="AC279"/>
      <c r="AD279"/>
    </row>
    <row r="280" spans="2:30" ht="15" customHeight="1">
      <c r="B280"/>
      <c r="C280"/>
      <c r="D280" s="94" t="s">
        <v>724</v>
      </c>
      <c r="E280"/>
      <c r="F280"/>
      <c r="G280"/>
      <c r="H280"/>
      <c r="I280"/>
      <c r="J280"/>
      <c r="K280"/>
      <c r="L280"/>
      <c r="M280"/>
      <c r="N280"/>
      <c r="O280"/>
      <c r="P280"/>
      <c r="Q280"/>
      <c r="R280"/>
      <c r="S280"/>
      <c r="T280"/>
      <c r="U280"/>
      <c r="V280"/>
      <c r="W280"/>
      <c r="X280"/>
      <c r="Y280"/>
      <c r="Z280"/>
      <c r="AA280"/>
      <c r="AB280"/>
      <c r="AC280"/>
      <c r="AD280"/>
    </row>
    <row r="281" spans="2:30" ht="15" customHeight="1">
      <c r="B281"/>
      <c r="C281"/>
      <c r="D281" s="94" t="s">
        <v>725</v>
      </c>
      <c r="E281"/>
      <c r="F281"/>
      <c r="G281"/>
      <c r="H281"/>
      <c r="I281"/>
      <c r="J281"/>
      <c r="K281"/>
      <c r="L281"/>
      <c r="M281"/>
      <c r="N281"/>
      <c r="O281"/>
      <c r="P281"/>
      <c r="Q281"/>
      <c r="R281"/>
      <c r="S281"/>
      <c r="T281"/>
      <c r="U281"/>
      <c r="V281"/>
      <c r="W281"/>
      <c r="X281"/>
      <c r="Y281"/>
      <c r="Z281"/>
      <c r="AA281"/>
      <c r="AB281"/>
      <c r="AC281"/>
      <c r="AD281"/>
    </row>
    <row r="282" spans="2:30" ht="15" customHeight="1">
      <c r="B282"/>
      <c r="C282"/>
      <c r="D282" s="94" t="s">
        <v>667</v>
      </c>
      <c r="E282"/>
      <c r="F282"/>
      <c r="G282"/>
      <c r="H282"/>
      <c r="I282"/>
      <c r="J282"/>
      <c r="K282"/>
      <c r="L282"/>
      <c r="M282"/>
      <c r="N282"/>
      <c r="O282"/>
      <c r="P282"/>
      <c r="Q282"/>
      <c r="R282"/>
      <c r="S282"/>
      <c r="T282"/>
      <c r="U282"/>
      <c r="V282"/>
      <c r="W282"/>
      <c r="X282"/>
      <c r="Y282"/>
      <c r="Z282"/>
      <c r="AA282"/>
      <c r="AB282"/>
      <c r="AC282"/>
      <c r="AD282"/>
    </row>
    <row r="283" spans="2:30" ht="15" customHeight="1">
      <c r="B283"/>
      <c r="C283"/>
      <c r="D283"/>
      <c r="E283"/>
      <c r="F283"/>
      <c r="G283"/>
      <c r="H283"/>
      <c r="I283"/>
      <c r="J283"/>
      <c r="K283"/>
      <c r="L283"/>
      <c r="M283"/>
      <c r="N283"/>
      <c r="O283"/>
      <c r="P283"/>
      <c r="Q283"/>
      <c r="R283"/>
      <c r="S283"/>
      <c r="T283"/>
      <c r="U283"/>
      <c r="V283"/>
      <c r="W283"/>
      <c r="X283"/>
      <c r="Y283"/>
      <c r="Z283"/>
      <c r="AA283"/>
      <c r="AB283"/>
      <c r="AC283"/>
      <c r="AD283"/>
    </row>
    <row r="284" spans="2:30" ht="15" customHeight="1">
      <c r="B284"/>
      <c r="C284" s="88" t="s">
        <v>1004</v>
      </c>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row>
    <row r="285" spans="2:30" ht="48" customHeight="1">
      <c r="B285"/>
      <c r="C285" s="553" t="s">
        <v>1005</v>
      </c>
      <c r="D285" s="553"/>
      <c r="E285" s="553"/>
      <c r="F285" s="553"/>
      <c r="G285" s="553"/>
      <c r="H285" s="553"/>
      <c r="I285" s="553"/>
      <c r="J285" s="553"/>
      <c r="K285" s="553"/>
      <c r="L285" s="553"/>
      <c r="M285" s="553"/>
      <c r="N285" s="553"/>
      <c r="O285" s="553"/>
      <c r="P285" s="553"/>
      <c r="Q285" s="553"/>
      <c r="R285" s="553"/>
      <c r="S285" s="553"/>
      <c r="T285" s="553"/>
      <c r="U285" s="553"/>
      <c r="V285" s="553"/>
      <c r="W285" s="553"/>
      <c r="X285" s="553"/>
      <c r="Y285" s="553"/>
      <c r="Z285" s="553"/>
      <c r="AA285" s="553"/>
      <c r="AB285" s="553"/>
      <c r="AC285" s="553"/>
      <c r="AD285" s="553"/>
    </row>
    <row r="286" spans="2:30" ht="15" customHeight="1">
      <c r="B286"/>
      <c r="D286" s="94" t="s">
        <v>1263</v>
      </c>
    </row>
    <row r="287" spans="2:30" ht="15" customHeight="1">
      <c r="B287"/>
      <c r="D287" s="94" t="s">
        <v>1264</v>
      </c>
    </row>
    <row r="288" spans="2:30" ht="15" customHeight="1">
      <c r="B288"/>
      <c r="D288" s="94" t="s">
        <v>585</v>
      </c>
    </row>
    <row r="289" spans="2:30" ht="15" customHeight="1">
      <c r="B289"/>
      <c r="D289" s="94"/>
    </row>
    <row r="290" spans="2:30" ht="36" customHeight="1">
      <c r="B290"/>
      <c r="C290" s="935" t="s">
        <v>1265</v>
      </c>
      <c r="D290" s="935"/>
      <c r="E290" s="935"/>
      <c r="F290" s="935"/>
      <c r="G290" s="935"/>
      <c r="H290" s="935"/>
      <c r="I290" s="935"/>
      <c r="J290" s="935"/>
      <c r="K290" s="935"/>
      <c r="L290" s="935"/>
      <c r="M290" s="935"/>
      <c r="N290" s="935"/>
      <c r="O290" s="935"/>
      <c r="P290" s="935"/>
      <c r="Q290" s="935"/>
      <c r="R290" s="935"/>
      <c r="S290" s="935"/>
      <c r="T290" s="935"/>
      <c r="U290" s="935"/>
      <c r="V290" s="935"/>
      <c r="W290" s="935"/>
      <c r="X290" s="935"/>
      <c r="Y290" s="935"/>
      <c r="Z290" s="935"/>
      <c r="AA290" s="935"/>
      <c r="AB290" s="935"/>
      <c r="AC290" s="935"/>
      <c r="AD290" s="935"/>
    </row>
    <row r="291" spans="2:30" ht="15" customHeight="1">
      <c r="B291"/>
      <c r="C291"/>
    </row>
    <row r="292" spans="2:30" ht="15" customHeight="1"/>
    <row r="293" spans="2:30" ht="15" customHeight="1"/>
    <row r="294" spans="2:30" ht="15" customHeight="1"/>
    <row r="295" spans="2:30" ht="15" customHeight="1"/>
    <row r="296" spans="2:30" ht="15" customHeight="1"/>
  </sheetData>
  <sheetProtection algorithmName="SHA-512" hashValue="vz8+kzh5SDndBAosOp+TBo+ujjIg/FWsDZHASLOk6oxtHuzFcwdOdmSk9IH6TEfbxHKjJJoLYTd1PZjXSY3azQ==" saltValue="RWb66rA+5gQbzVfGwfrtJg==" spinCount="100000" sheet="1" objects="1" scenarios="1"/>
  <mergeCells count="45">
    <mergeCell ref="C61:AD61"/>
    <mergeCell ref="D56:AD56"/>
    <mergeCell ref="B1:AD1"/>
    <mergeCell ref="B3:AD3"/>
    <mergeCell ref="B5:AD5"/>
    <mergeCell ref="B7:AD7"/>
    <mergeCell ref="AA9:AD9"/>
    <mergeCell ref="B10:L10"/>
    <mergeCell ref="N10:O10"/>
    <mergeCell ref="B14:AD14"/>
    <mergeCell ref="C17:AD17"/>
    <mergeCell ref="C27:AD27"/>
    <mergeCell ref="C40:AD40"/>
    <mergeCell ref="C55:AD55"/>
    <mergeCell ref="AA12:AD12"/>
    <mergeCell ref="C65:AD65"/>
    <mergeCell ref="C69:AD69"/>
    <mergeCell ref="C73:AD73"/>
    <mergeCell ref="C79:AD79"/>
    <mergeCell ref="C271:AD271"/>
    <mergeCell ref="C181:AD181"/>
    <mergeCell ref="D92:AD92"/>
    <mergeCell ref="C98:AD98"/>
    <mergeCell ref="C104:AD104"/>
    <mergeCell ref="C113:AD113"/>
    <mergeCell ref="C122:AD122"/>
    <mergeCell ref="C136:AD136"/>
    <mergeCell ref="C139:AD139"/>
    <mergeCell ref="C149:AD149"/>
    <mergeCell ref="C125:AD125"/>
    <mergeCell ref="C85:AD85"/>
    <mergeCell ref="C290:AD290"/>
    <mergeCell ref="C254:AD254"/>
    <mergeCell ref="C262:AD262"/>
    <mergeCell ref="C161:AD161"/>
    <mergeCell ref="C171:AD171"/>
    <mergeCell ref="C278:AD278"/>
    <mergeCell ref="C188:AD188"/>
    <mergeCell ref="C198:AD198"/>
    <mergeCell ref="C209:AD209"/>
    <mergeCell ref="C216:AD216"/>
    <mergeCell ref="C226:AD226"/>
    <mergeCell ref="C233:AD233"/>
    <mergeCell ref="C244:AD244"/>
    <mergeCell ref="C285:AD285"/>
  </mergeCells>
  <hyperlinks>
    <hyperlink ref="AA9:AD9" location="Índice!B37" display="Índice"/>
    <hyperlink ref="AA12:AD12" location="CNGE_2024_M1_Secc1_Sub1!A29" display="Pregunta 1.1"/>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
Anexo</oddHeader>
    <oddFooter>&amp;LCenso Nacional de Gobiernos Estatales 2024&amp;R&amp;P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89"/>
  <sheetViews>
    <sheetView showGridLines="0" view="pageBreakPreview" zoomScale="120" zoomScaleNormal="100" zoomScaleSheetLayoutView="120" workbookViewId="0"/>
  </sheetViews>
  <sheetFormatPr baseColWidth="10" defaultColWidth="0" defaultRowHeight="15" customHeight="1" zeroHeight="1"/>
  <cols>
    <col min="1" max="1" width="5.7109375" style="8" customWidth="1"/>
    <col min="2" max="30" width="3.7109375" style="8" customWidth="1"/>
    <col min="31" max="31" width="5.7109375" style="8" customWidth="1"/>
    <col min="32" max="16384" width="3.7109375" style="8" hidden="1"/>
  </cols>
  <sheetData>
    <row r="1" spans="2:31" ht="173.25" customHeight="1">
      <c r="B1" s="539" t="s">
        <v>0</v>
      </c>
      <c r="C1" s="540"/>
      <c r="D1" s="540"/>
      <c r="E1" s="540"/>
      <c r="F1" s="540"/>
      <c r="G1" s="540"/>
      <c r="H1" s="540"/>
      <c r="I1" s="540"/>
      <c r="J1" s="540"/>
      <c r="K1" s="540"/>
      <c r="L1" s="540"/>
      <c r="M1" s="540"/>
      <c r="N1" s="540"/>
      <c r="O1" s="540"/>
      <c r="P1" s="540"/>
      <c r="Q1" s="540"/>
      <c r="R1" s="540"/>
      <c r="S1" s="540"/>
      <c r="T1" s="540"/>
      <c r="U1" s="540"/>
      <c r="V1" s="540"/>
      <c r="W1" s="540"/>
      <c r="X1" s="540"/>
      <c r="Y1" s="540"/>
      <c r="Z1" s="540"/>
      <c r="AA1" s="540"/>
      <c r="AB1" s="540"/>
      <c r="AC1" s="540"/>
      <c r="AD1" s="540"/>
    </row>
    <row r="2" spans="2:31" ht="15" customHeight="1"/>
    <row r="3" spans="2:31" ht="45" customHeight="1">
      <c r="B3" s="541" t="s">
        <v>1</v>
      </c>
      <c r="C3" s="542"/>
      <c r="D3" s="542"/>
      <c r="E3" s="542"/>
      <c r="F3" s="542"/>
      <c r="G3" s="542"/>
      <c r="H3" s="542"/>
      <c r="I3" s="542"/>
      <c r="J3" s="542"/>
      <c r="K3" s="542"/>
      <c r="L3" s="542"/>
      <c r="M3" s="542"/>
      <c r="N3" s="542"/>
      <c r="O3" s="542"/>
      <c r="P3" s="542"/>
      <c r="Q3" s="542"/>
      <c r="R3" s="542"/>
      <c r="S3" s="542"/>
      <c r="T3" s="542"/>
      <c r="U3" s="542"/>
      <c r="V3" s="542"/>
      <c r="W3" s="542"/>
      <c r="X3" s="542"/>
      <c r="Y3" s="542"/>
      <c r="Z3" s="542"/>
      <c r="AA3" s="542"/>
      <c r="AB3" s="542"/>
      <c r="AC3" s="542"/>
      <c r="AD3" s="542"/>
    </row>
    <row r="4" spans="2:31" ht="15" customHeight="1"/>
    <row r="5" spans="2:31" ht="45" customHeight="1">
      <c r="B5" s="541" t="s">
        <v>840</v>
      </c>
      <c r="C5" s="542"/>
      <c r="D5" s="542"/>
      <c r="E5" s="542"/>
      <c r="F5" s="542"/>
      <c r="G5" s="542"/>
      <c r="H5" s="542"/>
      <c r="I5" s="542"/>
      <c r="J5" s="542"/>
      <c r="K5" s="542"/>
      <c r="L5" s="542"/>
      <c r="M5" s="542"/>
      <c r="N5" s="542"/>
      <c r="O5" s="542"/>
      <c r="P5" s="542"/>
      <c r="Q5" s="542"/>
      <c r="R5" s="542"/>
      <c r="S5" s="542"/>
      <c r="T5" s="542"/>
      <c r="U5" s="542"/>
      <c r="V5" s="542"/>
      <c r="W5" s="542"/>
      <c r="X5" s="542"/>
      <c r="Y5" s="542"/>
      <c r="Z5" s="542"/>
      <c r="AA5" s="542"/>
      <c r="AB5" s="542"/>
      <c r="AC5" s="542"/>
      <c r="AD5" s="542"/>
    </row>
    <row r="6" spans="2:31" ht="15" customHeight="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2:31" ht="72" customHeight="1">
      <c r="B7" s="541" t="s">
        <v>9</v>
      </c>
      <c r="C7" s="542"/>
      <c r="D7" s="542"/>
      <c r="E7" s="542"/>
      <c r="F7" s="542"/>
      <c r="G7" s="542"/>
      <c r="H7" s="542"/>
      <c r="I7" s="542"/>
      <c r="J7" s="542"/>
      <c r="K7" s="542"/>
      <c r="L7" s="542"/>
      <c r="M7" s="542"/>
      <c r="N7" s="542"/>
      <c r="O7" s="542"/>
      <c r="P7" s="542"/>
      <c r="Q7" s="542"/>
      <c r="R7" s="542"/>
      <c r="S7" s="542"/>
      <c r="T7" s="542"/>
      <c r="U7" s="542"/>
      <c r="V7" s="542"/>
      <c r="W7" s="542"/>
      <c r="X7" s="542"/>
      <c r="Y7" s="542"/>
      <c r="Z7" s="542"/>
      <c r="AA7" s="542"/>
      <c r="AB7" s="542"/>
      <c r="AC7" s="542"/>
      <c r="AD7" s="542"/>
    </row>
    <row r="8" spans="2:31" ht="15" customHeight="1">
      <c r="B8" s="1"/>
      <c r="C8" s="1"/>
      <c r="D8" s="1"/>
      <c r="E8" s="1"/>
      <c r="F8" s="1"/>
      <c r="G8" s="1"/>
      <c r="H8" s="1"/>
      <c r="I8" s="1"/>
      <c r="J8" s="1"/>
      <c r="K8" s="1"/>
      <c r="L8" s="1"/>
      <c r="M8" s="1"/>
      <c r="N8" s="1"/>
      <c r="O8" s="1"/>
      <c r="P8" s="1"/>
      <c r="Q8" s="1"/>
      <c r="R8" s="1"/>
      <c r="S8" s="1"/>
      <c r="T8" s="1"/>
      <c r="U8" s="1"/>
      <c r="V8" s="1"/>
      <c r="W8" s="1"/>
      <c r="X8" s="1"/>
      <c r="Y8" s="1"/>
      <c r="Z8" s="1"/>
      <c r="AA8" s="1"/>
      <c r="AB8" s="1"/>
      <c r="AC8" s="1"/>
      <c r="AD8" s="1"/>
    </row>
    <row r="9" spans="2:31" ht="15" customHeight="1" thickBot="1">
      <c r="B9" s="2" t="s">
        <v>3</v>
      </c>
      <c r="C9" s="1"/>
      <c r="D9" s="1"/>
      <c r="E9" s="1"/>
      <c r="F9" s="1"/>
      <c r="G9" s="1"/>
      <c r="H9" s="1"/>
      <c r="I9" s="1"/>
      <c r="J9" s="1"/>
      <c r="K9" s="1"/>
      <c r="L9" s="1"/>
      <c r="M9" s="1"/>
      <c r="N9" s="2" t="s">
        <v>4</v>
      </c>
      <c r="O9" s="1"/>
      <c r="AA9" s="547" t="s">
        <v>2</v>
      </c>
      <c r="AB9" s="547"/>
      <c r="AC9" s="547"/>
      <c r="AD9" s="547"/>
    </row>
    <row r="10" spans="2:31" ht="15" customHeight="1" thickBot="1">
      <c r="B10" s="543" t="str">
        <f>IF(Presentación!B10="","",Presentación!B10)</f>
        <v>Veracruz de Ignacio de la Llave</v>
      </c>
      <c r="C10" s="544"/>
      <c r="D10" s="544"/>
      <c r="E10" s="544"/>
      <c r="F10" s="544"/>
      <c r="G10" s="544"/>
      <c r="H10" s="544"/>
      <c r="I10" s="544"/>
      <c r="J10" s="544"/>
      <c r="K10" s="544"/>
      <c r="L10" s="545"/>
      <c r="M10" s="1"/>
      <c r="N10" s="543" t="str">
        <f>IF(Presentación!N10="","",Presentación!N10)</f>
        <v>230</v>
      </c>
      <c r="O10" s="545"/>
    </row>
    <row r="11" spans="2:31" ht="15" customHeight="1"/>
    <row r="12" spans="2:31" ht="15" customHeight="1">
      <c r="B12" s="35" t="s">
        <v>726</v>
      </c>
      <c r="C12" s="89"/>
      <c r="D12" s="89"/>
      <c r="E12" s="89"/>
      <c r="F12" s="89"/>
      <c r="G12" s="89"/>
      <c r="H12" s="89"/>
      <c r="I12" s="89"/>
      <c r="J12" s="89"/>
      <c r="K12" s="89"/>
      <c r="L12" s="89"/>
      <c r="M12" s="89"/>
      <c r="N12" s="89"/>
      <c r="O12" s="89"/>
      <c r="P12" s="89"/>
      <c r="Q12" s="89"/>
      <c r="R12" s="89"/>
      <c r="S12" s="89"/>
      <c r="T12" s="89"/>
      <c r="U12" s="89"/>
      <c r="V12" s="89"/>
      <c r="W12" s="89"/>
      <c r="X12" s="89"/>
      <c r="Y12" s="89"/>
      <c r="Z12" s="89"/>
      <c r="AA12" s="89"/>
      <c r="AB12" s="89"/>
      <c r="AC12" s="89"/>
      <c r="AD12" s="89"/>
      <c r="AE12" s="9"/>
    </row>
    <row r="13" spans="2:31" ht="48" customHeight="1">
      <c r="B13" s="225"/>
      <c r="C13" s="546" t="s">
        <v>727</v>
      </c>
      <c r="D13" s="546"/>
      <c r="E13" s="546"/>
      <c r="F13" s="546"/>
      <c r="G13" s="546"/>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9"/>
    </row>
    <row r="14" spans="2:31" ht="15" customHeight="1">
      <c r="B14" s="28"/>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9"/>
    </row>
    <row r="15" spans="2:31" ht="15" customHeight="1">
      <c r="B15" s="28"/>
      <c r="C15" s="41"/>
      <c r="D15" s="546" t="s">
        <v>788</v>
      </c>
      <c r="E15" s="546"/>
      <c r="F15" s="546"/>
      <c r="G15" s="546"/>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9"/>
    </row>
    <row r="16" spans="2:31" ht="15" customHeight="1">
      <c r="B16" s="28"/>
      <c r="C16" s="28"/>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9"/>
    </row>
    <row r="17" spans="2:31" ht="36" customHeight="1">
      <c r="B17" s="28"/>
      <c r="C17" s="41"/>
      <c r="D17" s="546" t="s">
        <v>1041</v>
      </c>
      <c r="E17" s="546"/>
      <c r="F17" s="546"/>
      <c r="G17" s="546"/>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9"/>
    </row>
    <row r="18" spans="2:31" ht="15" customHeight="1">
      <c r="B18" s="28"/>
      <c r="C18" s="28"/>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9"/>
    </row>
    <row r="19" spans="2:31" ht="24" customHeight="1">
      <c r="B19" s="28"/>
      <c r="C19" s="41"/>
      <c r="D19" s="546" t="s">
        <v>789</v>
      </c>
      <c r="E19" s="546"/>
      <c r="F19" s="546"/>
      <c r="G19" s="546"/>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9"/>
    </row>
    <row r="20" spans="2:31" ht="15" customHeight="1">
      <c r="B20"/>
      <c r="C20"/>
      <c r="D20"/>
      <c r="E20"/>
      <c r="F20"/>
      <c r="G20"/>
      <c r="H20"/>
      <c r="I20"/>
      <c r="J20"/>
      <c r="K20"/>
      <c r="L20"/>
      <c r="M20"/>
      <c r="N20"/>
      <c r="O20"/>
      <c r="P20"/>
      <c r="Q20"/>
      <c r="R20"/>
      <c r="S20"/>
      <c r="T20"/>
      <c r="U20"/>
      <c r="V20"/>
      <c r="W20"/>
      <c r="X20"/>
      <c r="Y20"/>
      <c r="Z20"/>
      <c r="AA20"/>
      <c r="AB20"/>
      <c r="AC20"/>
      <c r="AD20"/>
      <c r="AE20" s="9"/>
    </row>
    <row r="21" spans="2:31" ht="15" customHeight="1">
      <c r="B21" s="88" t="s">
        <v>468</v>
      </c>
      <c r="C21"/>
      <c r="D21"/>
      <c r="E21"/>
      <c r="F21"/>
      <c r="G21"/>
      <c r="H21"/>
      <c r="I21"/>
      <c r="J21"/>
      <c r="K21"/>
      <c r="L21"/>
      <c r="M21"/>
      <c r="N21"/>
      <c r="O21"/>
      <c r="P21"/>
      <c r="Q21"/>
      <c r="R21"/>
      <c r="S21"/>
      <c r="T21"/>
      <c r="U21"/>
      <c r="V21"/>
      <c r="W21"/>
      <c r="X21"/>
      <c r="Y21"/>
      <c r="Z21"/>
      <c r="AA21"/>
      <c r="AB21"/>
      <c r="AC21"/>
      <c r="AD21"/>
      <c r="AE21" s="9"/>
    </row>
    <row r="22" spans="2:31" ht="24" customHeight="1">
      <c r="B22"/>
      <c r="C22" s="553" t="s">
        <v>1237</v>
      </c>
      <c r="D22" s="553"/>
      <c r="E22" s="553"/>
      <c r="F22" s="553"/>
      <c r="G22" s="553"/>
      <c r="H22" s="553"/>
      <c r="I22" s="553"/>
      <c r="J22" s="553"/>
      <c r="K22" s="553"/>
      <c r="L22" s="553"/>
      <c r="M22" s="553"/>
      <c r="N22" s="553"/>
      <c r="O22" s="553"/>
      <c r="P22" s="553"/>
      <c r="Q22" s="553"/>
      <c r="R22" s="553"/>
      <c r="S22" s="553"/>
      <c r="T22" s="553"/>
      <c r="U22" s="553"/>
      <c r="V22" s="553"/>
      <c r="W22" s="553"/>
      <c r="X22" s="553"/>
      <c r="Y22" s="553"/>
      <c r="Z22" s="553"/>
      <c r="AA22" s="553"/>
      <c r="AB22" s="553"/>
      <c r="AC22" s="553"/>
      <c r="AD22" s="553"/>
      <c r="AE22" s="9"/>
    </row>
    <row r="23" spans="2:31" ht="15" customHeight="1">
      <c r="B23"/>
      <c r="C23"/>
      <c r="D23"/>
      <c r="E23"/>
      <c r="F23"/>
      <c r="G23"/>
      <c r="H23"/>
      <c r="I23"/>
      <c r="J23"/>
      <c r="K23"/>
      <c r="L23"/>
      <c r="M23"/>
      <c r="N23"/>
      <c r="O23"/>
      <c r="P23"/>
      <c r="Q23"/>
      <c r="R23"/>
      <c r="S23"/>
      <c r="T23"/>
      <c r="U23"/>
      <c r="V23"/>
      <c r="W23"/>
      <c r="X23"/>
      <c r="Y23"/>
      <c r="Z23"/>
      <c r="AA23"/>
      <c r="AB23"/>
      <c r="AC23"/>
      <c r="AD23"/>
      <c r="AE23" s="9"/>
    </row>
    <row r="24" spans="2:31" ht="15" customHeight="1">
      <c r="B24" s="88" t="s">
        <v>229</v>
      </c>
      <c r="C24"/>
      <c r="D24"/>
      <c r="E24"/>
      <c r="F24"/>
      <c r="G24"/>
      <c r="H24"/>
      <c r="I24"/>
      <c r="J24"/>
      <c r="K24"/>
      <c r="L24"/>
      <c r="M24"/>
      <c r="N24"/>
      <c r="O24"/>
      <c r="P24"/>
      <c r="Q24"/>
      <c r="R24"/>
      <c r="S24"/>
      <c r="T24"/>
      <c r="U24"/>
      <c r="V24"/>
      <c r="W24"/>
      <c r="X24"/>
      <c r="Y24"/>
      <c r="Z24"/>
      <c r="AA24"/>
      <c r="AB24"/>
      <c r="AC24"/>
      <c r="AD24"/>
      <c r="AE24" s="9"/>
    </row>
    <row r="25" spans="2:31" ht="60" customHeight="1">
      <c r="B25"/>
      <c r="C25" s="553" t="s">
        <v>728</v>
      </c>
      <c r="D25" s="553"/>
      <c r="E25" s="553"/>
      <c r="F25" s="553"/>
      <c r="G25" s="553"/>
      <c r="H25" s="553"/>
      <c r="I25" s="553"/>
      <c r="J25" s="553"/>
      <c r="K25" s="553"/>
      <c r="L25" s="553"/>
      <c r="M25" s="553"/>
      <c r="N25" s="553"/>
      <c r="O25" s="553"/>
      <c r="P25" s="553"/>
      <c r="Q25" s="553"/>
      <c r="R25" s="553"/>
      <c r="S25" s="553"/>
      <c r="T25" s="553"/>
      <c r="U25" s="553"/>
      <c r="V25" s="553"/>
      <c r="W25" s="553"/>
      <c r="X25" s="553"/>
      <c r="Y25" s="553"/>
      <c r="Z25" s="553"/>
      <c r="AA25" s="553"/>
      <c r="AB25" s="553"/>
      <c r="AC25" s="553"/>
      <c r="AD25" s="553"/>
      <c r="AE25" s="9"/>
    </row>
    <row r="26" spans="2:31" ht="15" customHeight="1">
      <c r="B26"/>
      <c r="C26"/>
      <c r="D26"/>
      <c r="E26"/>
      <c r="F26"/>
      <c r="G26"/>
      <c r="H26"/>
      <c r="I26"/>
      <c r="J26"/>
      <c r="K26"/>
      <c r="L26"/>
      <c r="M26"/>
      <c r="N26"/>
      <c r="O26"/>
      <c r="P26"/>
      <c r="Q26"/>
      <c r="R26"/>
      <c r="S26"/>
      <c r="T26"/>
      <c r="U26"/>
      <c r="V26"/>
      <c r="W26"/>
      <c r="X26"/>
      <c r="Y26"/>
      <c r="Z26"/>
      <c r="AA26"/>
      <c r="AB26"/>
      <c r="AC26"/>
      <c r="AD26"/>
      <c r="AE26" s="9"/>
    </row>
    <row r="27" spans="2:31" ht="15" customHeight="1">
      <c r="B27" s="88" t="s">
        <v>232</v>
      </c>
      <c r="C27"/>
      <c r="D27"/>
      <c r="E27"/>
      <c r="F27"/>
      <c r="G27"/>
      <c r="H27"/>
      <c r="I27"/>
      <c r="J27"/>
      <c r="K27"/>
      <c r="L27"/>
      <c r="M27"/>
      <c r="N27"/>
      <c r="O27"/>
      <c r="P27"/>
      <c r="Q27"/>
      <c r="R27"/>
      <c r="S27"/>
      <c r="T27"/>
      <c r="U27"/>
      <c r="V27"/>
      <c r="W27"/>
      <c r="X27"/>
      <c r="Y27"/>
      <c r="Z27"/>
      <c r="AA27"/>
      <c r="AB27"/>
      <c r="AC27"/>
      <c r="AD27"/>
      <c r="AE27" s="9"/>
    </row>
    <row r="28" spans="2:31" ht="48" customHeight="1">
      <c r="B28"/>
      <c r="C28" s="553" t="s">
        <v>1007</v>
      </c>
      <c r="D28" s="553"/>
      <c r="E28" s="553"/>
      <c r="F28" s="553"/>
      <c r="G28" s="553"/>
      <c r="H28" s="553"/>
      <c r="I28" s="553"/>
      <c r="J28" s="553"/>
      <c r="K28" s="553"/>
      <c r="L28" s="553"/>
      <c r="M28" s="553"/>
      <c r="N28" s="553"/>
      <c r="O28" s="553"/>
      <c r="P28" s="553"/>
      <c r="Q28" s="553"/>
      <c r="R28" s="553"/>
      <c r="S28" s="553"/>
      <c r="T28" s="553"/>
      <c r="U28" s="553"/>
      <c r="V28" s="553"/>
      <c r="W28" s="553"/>
      <c r="X28" s="553"/>
      <c r="Y28" s="553"/>
      <c r="Z28" s="553"/>
      <c r="AA28" s="553"/>
      <c r="AB28" s="553"/>
      <c r="AC28" s="553"/>
      <c r="AD28" s="553"/>
      <c r="AE28" s="9"/>
    </row>
    <row r="29" spans="2:31" ht="15" customHeight="1">
      <c r="B29" s="88"/>
      <c r="C29"/>
      <c r="D29"/>
      <c r="E29"/>
      <c r="F29"/>
      <c r="G29"/>
      <c r="H29"/>
      <c r="I29"/>
      <c r="J29"/>
      <c r="K29"/>
      <c r="L29"/>
      <c r="M29"/>
      <c r="N29"/>
      <c r="O29"/>
      <c r="P29"/>
      <c r="Q29"/>
      <c r="R29"/>
      <c r="S29"/>
      <c r="T29"/>
      <c r="U29"/>
      <c r="V29"/>
      <c r="W29"/>
      <c r="X29"/>
      <c r="Y29"/>
      <c r="Z29"/>
      <c r="AA29"/>
      <c r="AB29"/>
      <c r="AC29"/>
      <c r="AD29"/>
      <c r="AE29" s="9"/>
    </row>
    <row r="30" spans="2:31" ht="15" customHeight="1">
      <c r="B30" s="88" t="s">
        <v>1182</v>
      </c>
      <c r="C30"/>
      <c r="D30"/>
      <c r="E30"/>
      <c r="F30"/>
      <c r="G30"/>
      <c r="H30"/>
      <c r="I30"/>
      <c r="J30"/>
      <c r="K30"/>
      <c r="L30"/>
      <c r="M30"/>
      <c r="N30"/>
      <c r="O30"/>
      <c r="P30"/>
      <c r="Q30"/>
      <c r="R30"/>
      <c r="S30"/>
      <c r="T30"/>
      <c r="U30"/>
      <c r="V30"/>
      <c r="W30"/>
      <c r="X30"/>
      <c r="Y30"/>
      <c r="Z30"/>
      <c r="AA30"/>
      <c r="AB30"/>
      <c r="AC30"/>
      <c r="AD30"/>
      <c r="AE30" s="9"/>
    </row>
    <row r="31" spans="2:31" ht="24" customHeight="1">
      <c r="B31"/>
      <c r="C31" s="553" t="s">
        <v>1210</v>
      </c>
      <c r="D31" s="553"/>
      <c r="E31" s="553"/>
      <c r="F31" s="553"/>
      <c r="G31" s="553"/>
      <c r="H31" s="553"/>
      <c r="I31" s="553"/>
      <c r="J31" s="553"/>
      <c r="K31" s="553"/>
      <c r="L31" s="553"/>
      <c r="M31" s="553"/>
      <c r="N31" s="553"/>
      <c r="O31" s="553"/>
      <c r="P31" s="553"/>
      <c r="Q31" s="553"/>
      <c r="R31" s="553"/>
      <c r="S31" s="553"/>
      <c r="T31" s="553"/>
      <c r="U31" s="553"/>
      <c r="V31" s="553"/>
      <c r="W31" s="553"/>
      <c r="X31" s="553"/>
      <c r="Y31" s="553"/>
      <c r="Z31" s="553"/>
      <c r="AA31" s="553"/>
      <c r="AB31" s="553"/>
      <c r="AC31" s="553"/>
      <c r="AD31" s="553"/>
      <c r="AE31" s="9"/>
    </row>
    <row r="32" spans="2:31" ht="15" customHeight="1">
      <c r="B32"/>
      <c r="AE32" s="9"/>
    </row>
    <row r="33" spans="2:31" ht="15" customHeight="1">
      <c r="B33" s="88" t="s">
        <v>910</v>
      </c>
      <c r="C33"/>
      <c r="D33"/>
      <c r="E33"/>
      <c r="F33"/>
      <c r="G33"/>
      <c r="H33"/>
      <c r="I33"/>
      <c r="J33"/>
      <c r="K33"/>
      <c r="L33"/>
      <c r="M33"/>
      <c r="N33"/>
      <c r="O33"/>
      <c r="P33"/>
      <c r="Q33"/>
      <c r="R33"/>
      <c r="S33"/>
      <c r="T33"/>
      <c r="U33"/>
      <c r="V33"/>
      <c r="W33"/>
      <c r="X33"/>
      <c r="Y33"/>
      <c r="Z33"/>
      <c r="AA33"/>
      <c r="AB33"/>
      <c r="AC33"/>
      <c r="AD33"/>
      <c r="AE33" s="9"/>
    </row>
    <row r="34" spans="2:31" ht="36" customHeight="1">
      <c r="B34"/>
      <c r="C34" s="553" t="s">
        <v>1141</v>
      </c>
      <c r="D34" s="553"/>
      <c r="E34" s="553"/>
      <c r="F34" s="553"/>
      <c r="G34" s="553"/>
      <c r="H34" s="553"/>
      <c r="I34" s="553"/>
      <c r="J34" s="553"/>
      <c r="K34" s="553"/>
      <c r="L34" s="553"/>
      <c r="M34" s="553"/>
      <c r="N34" s="553"/>
      <c r="O34" s="553"/>
      <c r="P34" s="553"/>
      <c r="Q34" s="553"/>
      <c r="R34" s="553"/>
      <c r="S34" s="553"/>
      <c r="T34" s="553"/>
      <c r="U34" s="553"/>
      <c r="V34" s="553"/>
      <c r="W34" s="553"/>
      <c r="X34" s="553"/>
      <c r="Y34" s="553"/>
      <c r="Z34" s="553"/>
      <c r="AA34" s="553"/>
      <c r="AB34" s="553"/>
      <c r="AC34" s="553"/>
      <c r="AD34" s="553"/>
      <c r="AE34" s="9"/>
    </row>
    <row r="35" spans="2:31" ht="15" customHeight="1">
      <c r="B35"/>
      <c r="C35"/>
      <c r="D35"/>
      <c r="E35"/>
      <c r="F35"/>
      <c r="G35"/>
      <c r="H35"/>
      <c r="I35"/>
      <c r="J35"/>
      <c r="K35"/>
      <c r="L35"/>
      <c r="M35"/>
      <c r="N35"/>
      <c r="O35"/>
      <c r="P35"/>
      <c r="Q35"/>
      <c r="R35"/>
      <c r="S35"/>
      <c r="T35"/>
      <c r="U35"/>
      <c r="V35"/>
      <c r="W35"/>
      <c r="X35"/>
      <c r="Y35"/>
      <c r="Z35"/>
      <c r="AA35"/>
      <c r="AB35"/>
      <c r="AC35"/>
      <c r="AD35"/>
      <c r="AE35" s="9"/>
    </row>
    <row r="36" spans="2:31" ht="15" customHeight="1">
      <c r="B36" s="88" t="s">
        <v>905</v>
      </c>
      <c r="C36"/>
      <c r="D36"/>
      <c r="E36"/>
      <c r="F36"/>
      <c r="G36"/>
      <c r="H36"/>
      <c r="I36"/>
      <c r="J36"/>
      <c r="K36"/>
      <c r="L36"/>
      <c r="M36"/>
      <c r="N36"/>
      <c r="O36"/>
      <c r="P36"/>
      <c r="Q36"/>
      <c r="R36"/>
      <c r="S36"/>
      <c r="T36"/>
      <c r="U36"/>
      <c r="V36"/>
      <c r="W36"/>
      <c r="X36"/>
      <c r="Y36"/>
      <c r="Z36"/>
      <c r="AA36"/>
      <c r="AB36"/>
      <c r="AC36"/>
      <c r="AD36"/>
      <c r="AE36" s="9"/>
    </row>
    <row r="37" spans="2:31" ht="36" customHeight="1">
      <c r="B37"/>
      <c r="C37" s="553" t="s">
        <v>1142</v>
      </c>
      <c r="D37" s="553"/>
      <c r="E37" s="553"/>
      <c r="F37" s="553"/>
      <c r="G37" s="553"/>
      <c r="H37" s="553"/>
      <c r="I37" s="553"/>
      <c r="J37" s="553"/>
      <c r="K37" s="553"/>
      <c r="L37" s="553"/>
      <c r="M37" s="553"/>
      <c r="N37" s="553"/>
      <c r="O37" s="553"/>
      <c r="P37" s="553"/>
      <c r="Q37" s="553"/>
      <c r="R37" s="553"/>
      <c r="S37" s="553"/>
      <c r="T37" s="553"/>
      <c r="U37" s="553"/>
      <c r="V37" s="553"/>
      <c r="W37" s="553"/>
      <c r="X37" s="553"/>
      <c r="Y37" s="553"/>
      <c r="Z37" s="553"/>
      <c r="AA37" s="553"/>
      <c r="AB37" s="553"/>
      <c r="AC37" s="553"/>
      <c r="AD37" s="553"/>
      <c r="AE37" s="9"/>
    </row>
    <row r="38" spans="2:31" ht="15" customHeight="1">
      <c r="B38"/>
      <c r="AE38" s="9"/>
    </row>
    <row r="39" spans="2:31" ht="15" customHeight="1">
      <c r="B39" s="88" t="s">
        <v>1195</v>
      </c>
      <c r="C39"/>
      <c r="D39"/>
      <c r="E39"/>
      <c r="F39"/>
      <c r="G39"/>
      <c r="H39"/>
      <c r="I39"/>
      <c r="J39"/>
      <c r="K39"/>
      <c r="L39"/>
      <c r="M39"/>
      <c r="N39"/>
      <c r="O39"/>
      <c r="P39"/>
      <c r="Q39"/>
      <c r="R39"/>
      <c r="S39"/>
      <c r="T39"/>
      <c r="U39"/>
      <c r="V39"/>
      <c r="W39"/>
      <c r="X39"/>
      <c r="Y39"/>
      <c r="Z39"/>
      <c r="AA39"/>
      <c r="AB39"/>
      <c r="AC39"/>
      <c r="AD39"/>
      <c r="AE39" s="9"/>
    </row>
    <row r="40" spans="2:31" ht="24" customHeight="1">
      <c r="B40"/>
      <c r="C40" s="553" t="s">
        <v>1197</v>
      </c>
      <c r="D40" s="553"/>
      <c r="E40" s="553"/>
      <c r="F40" s="553"/>
      <c r="G40" s="553"/>
      <c r="H40" s="553"/>
      <c r="I40" s="553"/>
      <c r="J40" s="553"/>
      <c r="K40" s="553"/>
      <c r="L40" s="553"/>
      <c r="M40" s="553"/>
      <c r="N40" s="553"/>
      <c r="O40" s="553"/>
      <c r="P40" s="553"/>
      <c r="Q40" s="553"/>
      <c r="R40" s="553"/>
      <c r="S40" s="553"/>
      <c r="T40" s="553"/>
      <c r="U40" s="553"/>
      <c r="V40" s="553"/>
      <c r="W40" s="553"/>
      <c r="X40" s="553"/>
      <c r="Y40" s="553"/>
      <c r="Z40" s="553"/>
      <c r="AA40" s="553"/>
      <c r="AB40" s="553"/>
      <c r="AC40" s="553"/>
      <c r="AD40" s="553"/>
      <c r="AE40" s="9"/>
    </row>
    <row r="41" spans="2:31" ht="15" customHeight="1">
      <c r="B41"/>
      <c r="AE41" s="9"/>
    </row>
    <row r="42" spans="2:31" ht="15" customHeight="1">
      <c r="B42" s="88" t="s">
        <v>1144</v>
      </c>
      <c r="C42"/>
      <c r="D42"/>
      <c r="E42"/>
      <c r="F42"/>
      <c r="G42"/>
      <c r="H42"/>
      <c r="I42"/>
      <c r="J42"/>
      <c r="K42"/>
      <c r="L42"/>
      <c r="M42"/>
      <c r="N42"/>
      <c r="O42"/>
      <c r="P42"/>
      <c r="Q42"/>
      <c r="R42"/>
      <c r="S42"/>
      <c r="T42"/>
      <c r="U42"/>
      <c r="V42"/>
      <c r="W42"/>
      <c r="X42"/>
      <c r="Y42"/>
      <c r="Z42"/>
      <c r="AA42"/>
      <c r="AB42"/>
      <c r="AC42"/>
      <c r="AD42"/>
      <c r="AE42" s="9"/>
    </row>
    <row r="43" spans="2:31" ht="36" customHeight="1">
      <c r="B43"/>
      <c r="C43" s="553" t="s">
        <v>1145</v>
      </c>
      <c r="D43" s="553"/>
      <c r="E43" s="553"/>
      <c r="F43" s="553"/>
      <c r="G43" s="553"/>
      <c r="H43" s="553"/>
      <c r="I43" s="553"/>
      <c r="J43" s="553"/>
      <c r="K43" s="553"/>
      <c r="L43" s="553"/>
      <c r="M43" s="553"/>
      <c r="N43" s="553"/>
      <c r="O43" s="553"/>
      <c r="P43" s="553"/>
      <c r="Q43" s="553"/>
      <c r="R43" s="553"/>
      <c r="S43" s="553"/>
      <c r="T43" s="553"/>
      <c r="U43" s="553"/>
      <c r="V43" s="553"/>
      <c r="W43" s="553"/>
      <c r="X43" s="553"/>
      <c r="Y43" s="553"/>
      <c r="Z43" s="553"/>
      <c r="AA43" s="553"/>
      <c r="AB43" s="553"/>
      <c r="AC43" s="553"/>
      <c r="AD43" s="553"/>
      <c r="AE43" s="9"/>
    </row>
    <row r="44" spans="2:31" ht="15" customHeight="1">
      <c r="B44"/>
      <c r="AE44" s="9"/>
    </row>
    <row r="45" spans="2:31" ht="15" customHeight="1">
      <c r="B45" s="35" t="s">
        <v>729</v>
      </c>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9"/>
    </row>
    <row r="46" spans="2:31" ht="36" customHeight="1">
      <c r="B46" s="62"/>
      <c r="C46" s="546" t="s">
        <v>730</v>
      </c>
      <c r="D46" s="546"/>
      <c r="E46" s="546"/>
      <c r="F46" s="546"/>
      <c r="G46" s="546"/>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9"/>
    </row>
    <row r="47" spans="2:31" ht="15" customHeight="1">
      <c r="B47"/>
      <c r="C47"/>
      <c r="D47"/>
      <c r="E47"/>
      <c r="F47"/>
      <c r="G47"/>
      <c r="H47"/>
      <c r="I47"/>
      <c r="J47"/>
      <c r="K47"/>
      <c r="L47"/>
      <c r="M47"/>
      <c r="N47"/>
      <c r="O47"/>
      <c r="P47"/>
      <c r="Q47"/>
      <c r="R47"/>
      <c r="S47"/>
      <c r="T47"/>
      <c r="U47"/>
      <c r="V47"/>
      <c r="W47"/>
      <c r="X47"/>
      <c r="Y47"/>
      <c r="Z47"/>
      <c r="AA47"/>
      <c r="AB47"/>
      <c r="AC47"/>
      <c r="AD47"/>
      <c r="AE47" s="9"/>
    </row>
    <row r="48" spans="2:31" ht="36" customHeight="1">
      <c r="B48"/>
      <c r="C48"/>
      <c r="D48" s="546" t="s">
        <v>1058</v>
      </c>
      <c r="E48" s="546"/>
      <c r="F48" s="546"/>
      <c r="G48" s="546"/>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9"/>
    </row>
    <row r="49" spans="2:31" ht="15" customHeight="1">
      <c r="B49"/>
      <c r="C49"/>
      <c r="D49" s="27"/>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9"/>
    </row>
    <row r="50" spans="2:31" ht="24" customHeight="1">
      <c r="B50"/>
      <c r="C50"/>
      <c r="D50" s="546" t="s">
        <v>1059</v>
      </c>
      <c r="E50" s="546"/>
      <c r="F50" s="546"/>
      <c r="G50" s="546"/>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9"/>
    </row>
    <row r="51" spans="2:31" ht="15" customHeight="1">
      <c r="B51"/>
      <c r="C51"/>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9"/>
    </row>
    <row r="52" spans="2:31" ht="36" customHeight="1">
      <c r="B52"/>
      <c r="C52"/>
      <c r="D52" s="546" t="s">
        <v>1060</v>
      </c>
      <c r="E52" s="546"/>
      <c r="F52" s="546"/>
      <c r="G52" s="546"/>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9"/>
    </row>
    <row r="53" spans="2:31" ht="15" customHeight="1">
      <c r="B53"/>
      <c r="C53"/>
      <c r="AE53" s="9"/>
    </row>
    <row r="54" spans="2:31" ht="48" customHeight="1">
      <c r="B54"/>
      <c r="C54"/>
      <c r="D54" s="546" t="s">
        <v>1061</v>
      </c>
      <c r="E54" s="546"/>
      <c r="F54" s="546"/>
      <c r="G54" s="546"/>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9"/>
    </row>
    <row r="55" spans="2:31" ht="15" customHeight="1">
      <c r="B55"/>
      <c r="C55"/>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9"/>
    </row>
    <row r="56" spans="2:31" ht="36" customHeight="1">
      <c r="B56"/>
      <c r="C56"/>
      <c r="D56" s="546" t="s">
        <v>1062</v>
      </c>
      <c r="E56" s="546"/>
      <c r="F56" s="546"/>
      <c r="G56" s="546"/>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9"/>
    </row>
    <row r="57" spans="2:31" ht="15" customHeight="1">
      <c r="B57"/>
      <c r="C57"/>
      <c r="D57" s="27"/>
      <c r="E57" s="27"/>
      <c r="F57" s="27"/>
      <c r="G57" s="27"/>
      <c r="H57" s="27"/>
      <c r="I57" s="27"/>
      <c r="J57" s="27"/>
      <c r="K57" s="27"/>
      <c r="L57" s="27"/>
      <c r="M57" s="27"/>
      <c r="N57" s="27"/>
      <c r="O57" s="27"/>
      <c r="P57" s="27"/>
      <c r="Q57" s="27"/>
      <c r="R57" s="27"/>
      <c r="S57" s="27"/>
      <c r="T57" s="27"/>
      <c r="U57" s="27"/>
      <c r="V57" s="27"/>
      <c r="W57" s="27"/>
      <c r="X57" s="27"/>
      <c r="Y57" s="27"/>
      <c r="Z57" s="27"/>
      <c r="AA57" s="27"/>
      <c r="AB57" s="27"/>
      <c r="AC57" s="27"/>
      <c r="AD57" s="27"/>
      <c r="AE57" s="9"/>
    </row>
    <row r="58" spans="2:31" ht="24" customHeight="1">
      <c r="B58"/>
      <c r="C58"/>
      <c r="D58" s="546" t="s">
        <v>1063</v>
      </c>
      <c r="E58" s="546"/>
      <c r="F58" s="546"/>
      <c r="G58" s="546"/>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9"/>
    </row>
    <row r="59" spans="2:31" ht="15" customHeight="1">
      <c r="B59"/>
      <c r="C59"/>
      <c r="AE59" s="9"/>
    </row>
    <row r="60" spans="2:31" ht="48" customHeight="1">
      <c r="B60"/>
      <c r="C60"/>
      <c r="D60" s="546" t="s">
        <v>1064</v>
      </c>
      <c r="E60" s="546"/>
      <c r="F60" s="546"/>
      <c r="G60" s="546"/>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9"/>
    </row>
    <row r="61" spans="2:31" ht="15" customHeight="1">
      <c r="B61"/>
      <c r="C61"/>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9"/>
    </row>
    <row r="62" spans="2:31" ht="48" customHeight="1">
      <c r="B62"/>
      <c r="C62"/>
      <c r="D62" s="546" t="s">
        <v>1065</v>
      </c>
      <c r="E62" s="546"/>
      <c r="F62" s="546"/>
      <c r="G62" s="546"/>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9"/>
    </row>
    <row r="63" spans="2:31" ht="15" customHeight="1">
      <c r="B63"/>
      <c r="C63"/>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9"/>
    </row>
    <row r="64" spans="2:31" ht="48" customHeight="1">
      <c r="B64"/>
      <c r="C64"/>
      <c r="D64" s="546" t="s">
        <v>1066</v>
      </c>
      <c r="E64" s="546"/>
      <c r="F64" s="546"/>
      <c r="G64" s="546"/>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9"/>
    </row>
    <row r="65" spans="2:31" ht="15" customHeight="1">
      <c r="B65"/>
      <c r="C65"/>
      <c r="D65"/>
      <c r="E65"/>
      <c r="F65"/>
      <c r="G65"/>
      <c r="H65"/>
      <c r="I65"/>
      <c r="J65"/>
      <c r="K65"/>
      <c r="L65"/>
      <c r="M65"/>
      <c r="N65"/>
      <c r="O65"/>
      <c r="P65"/>
      <c r="Q65"/>
      <c r="R65"/>
      <c r="S65"/>
      <c r="T65"/>
      <c r="U65"/>
      <c r="V65"/>
      <c r="W65"/>
      <c r="X65"/>
      <c r="Y65"/>
      <c r="Z65"/>
      <c r="AA65"/>
      <c r="AB65"/>
      <c r="AC65"/>
      <c r="AD65"/>
      <c r="AE65" s="9"/>
    </row>
    <row r="66" spans="2:31" ht="15" customHeight="1">
      <c r="B66" s="88" t="s">
        <v>747</v>
      </c>
      <c r="C66"/>
      <c r="D66"/>
      <c r="E66"/>
      <c r="F66"/>
      <c r="G66"/>
      <c r="H66"/>
      <c r="I66"/>
      <c r="J66"/>
      <c r="K66"/>
      <c r="L66"/>
      <c r="M66"/>
      <c r="N66"/>
      <c r="O66"/>
      <c r="P66"/>
      <c r="Q66"/>
      <c r="R66"/>
      <c r="S66"/>
      <c r="T66"/>
      <c r="U66"/>
      <c r="V66"/>
      <c r="W66"/>
      <c r="X66"/>
      <c r="Y66"/>
      <c r="Z66"/>
      <c r="AA66"/>
      <c r="AB66"/>
      <c r="AC66"/>
      <c r="AD66"/>
      <c r="AE66" s="9"/>
    </row>
    <row r="67" spans="2:31" ht="15" customHeight="1">
      <c r="B67"/>
      <c r="C67" s="553" t="s">
        <v>748</v>
      </c>
      <c r="D67" s="553"/>
      <c r="E67" s="553"/>
      <c r="F67" s="553"/>
      <c r="G67" s="553"/>
      <c r="H67" s="553"/>
      <c r="I67" s="553"/>
      <c r="J67" s="553"/>
      <c r="K67" s="553"/>
      <c r="L67" s="553"/>
      <c r="M67" s="553"/>
      <c r="N67" s="553"/>
      <c r="O67" s="553"/>
      <c r="P67" s="553"/>
      <c r="Q67" s="553"/>
      <c r="R67" s="553"/>
      <c r="S67" s="553"/>
      <c r="T67" s="553"/>
      <c r="U67" s="553"/>
      <c r="V67" s="553"/>
      <c r="W67" s="553"/>
      <c r="X67" s="553"/>
      <c r="Y67" s="553"/>
      <c r="Z67" s="553"/>
      <c r="AA67" s="553"/>
      <c r="AB67" s="553"/>
      <c r="AC67" s="553"/>
      <c r="AD67" s="553"/>
      <c r="AE67" s="9"/>
    </row>
    <row r="68" spans="2:31" ht="15" customHeight="1">
      <c r="B68"/>
      <c r="C68"/>
      <c r="D68"/>
      <c r="E68"/>
      <c r="F68"/>
      <c r="G68"/>
      <c r="H68"/>
      <c r="I68"/>
      <c r="J68"/>
      <c r="K68"/>
      <c r="L68"/>
      <c r="M68"/>
      <c r="N68"/>
      <c r="O68"/>
      <c r="P68"/>
      <c r="Q68"/>
      <c r="R68"/>
      <c r="S68"/>
      <c r="T68"/>
      <c r="U68"/>
      <c r="V68"/>
      <c r="W68"/>
      <c r="X68"/>
      <c r="Y68"/>
      <c r="Z68"/>
      <c r="AA68"/>
      <c r="AB68"/>
      <c r="AC68"/>
      <c r="AD68"/>
      <c r="AE68" s="9"/>
    </row>
    <row r="69" spans="2:31" ht="15" customHeight="1">
      <c r="B69" s="88" t="s">
        <v>867</v>
      </c>
      <c r="C69"/>
      <c r="D69"/>
      <c r="E69"/>
      <c r="F69"/>
      <c r="G69"/>
      <c r="H69"/>
      <c r="I69"/>
      <c r="J69"/>
      <c r="K69"/>
      <c r="L69"/>
      <c r="M69"/>
      <c r="N69"/>
      <c r="O69"/>
      <c r="P69"/>
      <c r="Q69"/>
      <c r="R69"/>
      <c r="S69"/>
      <c r="T69"/>
      <c r="U69"/>
      <c r="V69"/>
      <c r="W69"/>
      <c r="X69"/>
      <c r="Y69"/>
      <c r="Z69"/>
      <c r="AA69"/>
      <c r="AB69"/>
      <c r="AC69"/>
      <c r="AD69"/>
      <c r="AE69" s="9"/>
    </row>
    <row r="70" spans="2:31" ht="24" customHeight="1">
      <c r="B70"/>
      <c r="C70" s="553" t="s">
        <v>1072</v>
      </c>
      <c r="D70" s="553"/>
      <c r="E70" s="553"/>
      <c r="F70" s="553"/>
      <c r="G70" s="553"/>
      <c r="H70" s="553"/>
      <c r="I70" s="553"/>
      <c r="J70" s="553"/>
      <c r="K70" s="553"/>
      <c r="L70" s="553"/>
      <c r="M70" s="553"/>
      <c r="N70" s="553"/>
      <c r="O70" s="553"/>
      <c r="P70" s="553"/>
      <c r="Q70" s="553"/>
      <c r="R70" s="553"/>
      <c r="S70" s="553"/>
      <c r="T70" s="553"/>
      <c r="U70" s="553"/>
      <c r="V70" s="553"/>
      <c r="W70" s="553"/>
      <c r="X70" s="553"/>
      <c r="Y70" s="553"/>
      <c r="Z70" s="553"/>
      <c r="AA70" s="553"/>
      <c r="AB70" s="553"/>
      <c r="AC70" s="553"/>
      <c r="AD70" s="553"/>
      <c r="AE70" s="9"/>
    </row>
    <row r="71" spans="2:31" ht="15" customHeight="1">
      <c r="B71"/>
      <c r="AE71" s="9"/>
    </row>
    <row r="72" spans="2:31" ht="15" customHeight="1">
      <c r="B72" s="88" t="s">
        <v>868</v>
      </c>
      <c r="C72"/>
      <c r="D72"/>
      <c r="E72"/>
      <c r="F72"/>
      <c r="G72"/>
      <c r="H72"/>
      <c r="I72"/>
      <c r="J72"/>
      <c r="K72"/>
      <c r="L72"/>
      <c r="M72"/>
      <c r="N72"/>
      <c r="O72"/>
      <c r="P72"/>
      <c r="Q72"/>
      <c r="R72"/>
      <c r="S72"/>
      <c r="T72"/>
      <c r="U72"/>
      <c r="V72"/>
      <c r="W72"/>
      <c r="X72"/>
      <c r="Y72"/>
      <c r="Z72"/>
      <c r="AA72"/>
      <c r="AB72"/>
      <c r="AC72"/>
      <c r="AD72"/>
      <c r="AE72" s="9"/>
    </row>
    <row r="73" spans="2:31" ht="24" customHeight="1">
      <c r="B73"/>
      <c r="C73" s="553" t="s">
        <v>1073</v>
      </c>
      <c r="D73" s="553"/>
      <c r="E73" s="553"/>
      <c r="F73" s="553"/>
      <c r="G73" s="553"/>
      <c r="H73" s="553"/>
      <c r="I73" s="553"/>
      <c r="J73" s="553"/>
      <c r="K73" s="553"/>
      <c r="L73" s="553"/>
      <c r="M73" s="553"/>
      <c r="N73" s="553"/>
      <c r="O73" s="553"/>
      <c r="P73" s="553"/>
      <c r="Q73" s="553"/>
      <c r="R73" s="553"/>
      <c r="S73" s="553"/>
      <c r="T73" s="553"/>
      <c r="U73" s="553"/>
      <c r="V73" s="553"/>
      <c r="W73" s="553"/>
      <c r="X73" s="553"/>
      <c r="Y73" s="553"/>
      <c r="Z73" s="553"/>
      <c r="AA73" s="553"/>
      <c r="AB73" s="553"/>
      <c r="AC73" s="553"/>
      <c r="AD73" s="553"/>
      <c r="AE73" s="9"/>
    </row>
    <row r="74" spans="2:31" ht="15" customHeight="1">
      <c r="B74"/>
      <c r="AE74" s="9"/>
    </row>
    <row r="75" spans="2:31" ht="15" customHeight="1">
      <c r="B75" s="88" t="s">
        <v>984</v>
      </c>
      <c r="C75"/>
      <c r="D75"/>
      <c r="E75"/>
      <c r="F75"/>
      <c r="G75"/>
      <c r="H75"/>
      <c r="I75"/>
      <c r="J75"/>
      <c r="K75"/>
      <c r="L75"/>
      <c r="M75"/>
      <c r="N75"/>
      <c r="O75"/>
      <c r="P75"/>
      <c r="Q75"/>
      <c r="R75"/>
      <c r="S75"/>
      <c r="T75"/>
      <c r="U75"/>
      <c r="V75"/>
      <c r="W75"/>
      <c r="X75"/>
      <c r="Y75"/>
      <c r="Z75"/>
      <c r="AA75"/>
      <c r="AB75"/>
      <c r="AC75"/>
      <c r="AD75"/>
      <c r="AE75" s="9"/>
    </row>
    <row r="76" spans="2:31" ht="36" customHeight="1">
      <c r="B76"/>
      <c r="C76" s="553" t="s">
        <v>1240</v>
      </c>
      <c r="D76" s="553"/>
      <c r="E76" s="553"/>
      <c r="F76" s="553"/>
      <c r="G76" s="553"/>
      <c r="H76" s="553"/>
      <c r="I76" s="553"/>
      <c r="J76" s="553"/>
      <c r="K76" s="553"/>
      <c r="L76" s="553"/>
      <c r="M76" s="553"/>
      <c r="N76" s="553"/>
      <c r="O76" s="553"/>
      <c r="P76" s="553"/>
      <c r="Q76" s="553"/>
      <c r="R76" s="553"/>
      <c r="S76" s="553"/>
      <c r="T76" s="553"/>
      <c r="U76" s="553"/>
      <c r="V76" s="553"/>
      <c r="W76" s="553"/>
      <c r="X76" s="553"/>
      <c r="Y76" s="553"/>
      <c r="Z76" s="553"/>
      <c r="AA76" s="553"/>
      <c r="AB76" s="553"/>
      <c r="AC76" s="553"/>
      <c r="AD76" s="553"/>
      <c r="AE76" s="9"/>
    </row>
    <row r="77" spans="2:31" ht="15" customHeight="1">
      <c r="B77"/>
      <c r="AE77" s="9"/>
    </row>
    <row r="78" spans="2:31" ht="15" customHeight="1">
      <c r="B78" s="88" t="s">
        <v>909</v>
      </c>
      <c r="C78"/>
      <c r="D78"/>
      <c r="E78"/>
      <c r="F78"/>
      <c r="G78"/>
      <c r="H78"/>
      <c r="I78"/>
      <c r="J78"/>
      <c r="K78"/>
      <c r="L78"/>
      <c r="M78"/>
      <c r="N78"/>
      <c r="O78"/>
      <c r="P78"/>
      <c r="Q78"/>
      <c r="R78"/>
      <c r="S78"/>
      <c r="T78"/>
      <c r="U78"/>
      <c r="V78"/>
      <c r="W78"/>
      <c r="X78"/>
      <c r="Y78"/>
      <c r="Z78"/>
      <c r="AA78"/>
      <c r="AB78"/>
      <c r="AC78"/>
      <c r="AD78"/>
      <c r="AE78" s="9"/>
    </row>
    <row r="79" spans="2:31" ht="36" customHeight="1">
      <c r="B79"/>
      <c r="C79" s="553" t="s">
        <v>1146</v>
      </c>
      <c r="D79" s="553"/>
      <c r="E79" s="553"/>
      <c r="F79" s="553"/>
      <c r="G79" s="553"/>
      <c r="H79" s="553"/>
      <c r="I79" s="553"/>
      <c r="J79" s="553"/>
      <c r="K79" s="553"/>
      <c r="L79" s="553"/>
      <c r="M79" s="553"/>
      <c r="N79" s="553"/>
      <c r="O79" s="553"/>
      <c r="P79" s="553"/>
      <c r="Q79" s="553"/>
      <c r="R79" s="553"/>
      <c r="S79" s="553"/>
      <c r="T79" s="553"/>
      <c r="U79" s="553"/>
      <c r="V79" s="553"/>
      <c r="W79" s="553"/>
      <c r="X79" s="553"/>
      <c r="Y79" s="553"/>
      <c r="Z79" s="553"/>
      <c r="AA79" s="553"/>
      <c r="AB79" s="553"/>
      <c r="AC79" s="553"/>
      <c r="AD79" s="553"/>
      <c r="AE79" s="9"/>
    </row>
    <row r="80" spans="2:31" ht="15" customHeight="1">
      <c r="B80"/>
      <c r="C80"/>
      <c r="D80"/>
      <c r="E80"/>
      <c r="F80"/>
      <c r="G80"/>
      <c r="H80"/>
      <c r="I80"/>
      <c r="J80"/>
      <c r="K80"/>
      <c r="L80"/>
      <c r="M80"/>
      <c r="N80"/>
      <c r="O80"/>
      <c r="P80"/>
      <c r="Q80"/>
      <c r="R80"/>
      <c r="S80"/>
      <c r="T80"/>
      <c r="U80"/>
      <c r="V80"/>
      <c r="W80"/>
      <c r="X80"/>
      <c r="Y80"/>
      <c r="Z80"/>
      <c r="AA80"/>
      <c r="AB80"/>
      <c r="AC80"/>
      <c r="AD80"/>
      <c r="AE80" s="9"/>
    </row>
    <row r="81" spans="2:31" ht="15" customHeight="1">
      <c r="B81" s="88" t="s">
        <v>467</v>
      </c>
      <c r="C81"/>
      <c r="D81"/>
      <c r="E81"/>
      <c r="F81"/>
      <c r="G81"/>
      <c r="H81"/>
      <c r="I81"/>
      <c r="J81"/>
      <c r="K81"/>
      <c r="L81"/>
      <c r="M81"/>
      <c r="N81"/>
      <c r="O81"/>
      <c r="P81"/>
      <c r="Q81"/>
      <c r="R81"/>
      <c r="S81"/>
      <c r="T81"/>
      <c r="U81"/>
      <c r="V81"/>
      <c r="W81"/>
      <c r="X81"/>
      <c r="Y81"/>
      <c r="Z81"/>
      <c r="AA81"/>
      <c r="AB81"/>
      <c r="AC81"/>
      <c r="AD81"/>
      <c r="AE81" s="9"/>
    </row>
    <row r="82" spans="2:31" ht="24" customHeight="1">
      <c r="B82"/>
      <c r="C82" s="553" t="s">
        <v>1199</v>
      </c>
      <c r="D82" s="553"/>
      <c r="E82" s="553"/>
      <c r="F82" s="553"/>
      <c r="G82" s="553"/>
      <c r="H82" s="553"/>
      <c r="I82" s="553"/>
      <c r="J82" s="553"/>
      <c r="K82" s="553"/>
      <c r="L82" s="553"/>
      <c r="M82" s="553"/>
      <c r="N82" s="553"/>
      <c r="O82" s="553"/>
      <c r="P82" s="553"/>
      <c r="Q82" s="553"/>
      <c r="R82" s="553"/>
      <c r="S82" s="553"/>
      <c r="T82" s="553"/>
      <c r="U82" s="553"/>
      <c r="V82" s="553"/>
      <c r="W82" s="553"/>
      <c r="X82" s="553"/>
      <c r="Y82" s="553"/>
      <c r="Z82" s="553"/>
      <c r="AA82" s="553"/>
      <c r="AB82" s="553"/>
      <c r="AC82" s="553"/>
      <c r="AD82" s="553"/>
      <c r="AE82" s="9"/>
    </row>
    <row r="83" spans="2:31" ht="15" customHeight="1">
      <c r="B83"/>
      <c r="C83"/>
      <c r="D83"/>
      <c r="E83"/>
      <c r="F83"/>
      <c r="G83"/>
      <c r="H83"/>
      <c r="I83"/>
      <c r="J83"/>
      <c r="K83"/>
      <c r="L83"/>
      <c r="M83"/>
      <c r="N83"/>
      <c r="O83"/>
      <c r="P83"/>
      <c r="Q83"/>
      <c r="R83"/>
      <c r="S83"/>
      <c r="T83"/>
      <c r="U83"/>
      <c r="V83"/>
      <c r="W83"/>
      <c r="X83"/>
      <c r="Y83"/>
      <c r="Z83"/>
      <c r="AA83"/>
      <c r="AB83"/>
      <c r="AC83"/>
      <c r="AD83"/>
      <c r="AE83" s="9"/>
    </row>
    <row r="84" spans="2:31" ht="15" customHeight="1">
      <c r="B84" s="88" t="s">
        <v>908</v>
      </c>
      <c r="C84"/>
      <c r="D84"/>
      <c r="E84"/>
      <c r="F84"/>
      <c r="G84"/>
      <c r="H84"/>
      <c r="I84"/>
      <c r="J84"/>
      <c r="K84"/>
      <c r="L84"/>
      <c r="M84"/>
      <c r="N84"/>
      <c r="O84"/>
      <c r="P84"/>
      <c r="Q84"/>
      <c r="R84"/>
      <c r="S84"/>
      <c r="T84"/>
      <c r="U84"/>
      <c r="V84"/>
      <c r="W84"/>
      <c r="X84"/>
      <c r="Y84"/>
      <c r="Z84"/>
      <c r="AA84"/>
      <c r="AB84"/>
      <c r="AC84"/>
      <c r="AD84"/>
      <c r="AE84" s="9"/>
    </row>
    <row r="85" spans="2:31" ht="48" customHeight="1">
      <c r="B85"/>
      <c r="C85" s="553" t="s">
        <v>1148</v>
      </c>
      <c r="D85" s="553"/>
      <c r="E85" s="553"/>
      <c r="F85" s="553"/>
      <c r="G85" s="553"/>
      <c r="H85" s="553"/>
      <c r="I85" s="553"/>
      <c r="J85" s="553"/>
      <c r="K85" s="553"/>
      <c r="L85" s="553"/>
      <c r="M85" s="553"/>
      <c r="N85" s="553"/>
      <c r="O85" s="553"/>
      <c r="P85" s="553"/>
      <c r="Q85" s="553"/>
      <c r="R85" s="553"/>
      <c r="S85" s="553"/>
      <c r="T85" s="553"/>
      <c r="U85" s="553"/>
      <c r="V85" s="553"/>
      <c r="W85" s="553"/>
      <c r="X85" s="553"/>
      <c r="Y85" s="553"/>
      <c r="Z85" s="553"/>
      <c r="AA85" s="553"/>
      <c r="AB85" s="553"/>
      <c r="AC85" s="553"/>
      <c r="AD85" s="553"/>
      <c r="AE85" s="9"/>
    </row>
    <row r="86" spans="2:31" ht="15" customHeight="1">
      <c r="B86"/>
      <c r="C86"/>
      <c r="D86"/>
      <c r="E86"/>
      <c r="F86"/>
      <c r="G86"/>
      <c r="H86"/>
      <c r="I86"/>
      <c r="J86"/>
      <c r="K86"/>
      <c r="L86"/>
      <c r="M86"/>
      <c r="N86"/>
      <c r="O86"/>
      <c r="P86"/>
      <c r="Q86"/>
      <c r="R86"/>
      <c r="S86"/>
      <c r="T86"/>
      <c r="U86"/>
      <c r="V86"/>
      <c r="W86"/>
      <c r="X86"/>
      <c r="Y86"/>
      <c r="Z86"/>
      <c r="AA86"/>
      <c r="AB86"/>
      <c r="AC86"/>
      <c r="AD86"/>
      <c r="AE86" s="9"/>
    </row>
    <row r="87" spans="2:31" ht="15" customHeight="1">
      <c r="B87" s="88" t="s">
        <v>770</v>
      </c>
      <c r="C87"/>
      <c r="D87"/>
      <c r="E87"/>
      <c r="F87"/>
      <c r="G87"/>
      <c r="H87"/>
      <c r="I87"/>
      <c r="J87"/>
      <c r="K87"/>
      <c r="L87"/>
      <c r="M87"/>
      <c r="N87"/>
      <c r="O87"/>
      <c r="P87"/>
      <c r="Q87"/>
      <c r="R87"/>
      <c r="S87"/>
      <c r="T87"/>
      <c r="U87"/>
      <c r="V87"/>
      <c r="W87"/>
      <c r="X87"/>
      <c r="Y87"/>
      <c r="Z87"/>
      <c r="AA87"/>
      <c r="AB87"/>
      <c r="AC87"/>
      <c r="AD87"/>
      <c r="AE87" s="9"/>
    </row>
    <row r="88" spans="2:31" ht="36" customHeight="1">
      <c r="B88"/>
      <c r="C88" s="553" t="s">
        <v>771</v>
      </c>
      <c r="D88" s="553"/>
      <c r="E88" s="553"/>
      <c r="F88" s="553"/>
      <c r="G88" s="553"/>
      <c r="H88" s="553"/>
      <c r="I88" s="553"/>
      <c r="J88" s="553"/>
      <c r="K88" s="553"/>
      <c r="L88" s="553"/>
      <c r="M88" s="553"/>
      <c r="N88" s="553"/>
      <c r="O88" s="553"/>
      <c r="P88" s="553"/>
      <c r="Q88" s="553"/>
      <c r="R88" s="553"/>
      <c r="S88" s="553"/>
      <c r="T88" s="553"/>
      <c r="U88" s="553"/>
      <c r="V88" s="553"/>
      <c r="W88" s="553"/>
      <c r="X88" s="553"/>
      <c r="Y88" s="553"/>
      <c r="Z88" s="553"/>
      <c r="AA88" s="553"/>
      <c r="AB88" s="553"/>
      <c r="AC88" s="553"/>
      <c r="AD88" s="553"/>
      <c r="AE88" s="9"/>
    </row>
    <row r="89" spans="2:31" ht="15" customHeight="1">
      <c r="B89"/>
      <c r="C89"/>
      <c r="D89"/>
      <c r="E89"/>
      <c r="F89"/>
      <c r="G89"/>
      <c r="H89"/>
      <c r="I89"/>
      <c r="J89"/>
      <c r="K89"/>
      <c r="L89"/>
      <c r="M89"/>
      <c r="N89"/>
      <c r="O89"/>
      <c r="P89"/>
      <c r="Q89"/>
      <c r="R89"/>
      <c r="S89"/>
      <c r="T89"/>
      <c r="U89"/>
      <c r="V89"/>
      <c r="W89"/>
      <c r="X89"/>
      <c r="Y89"/>
      <c r="Z89"/>
      <c r="AA89"/>
      <c r="AB89"/>
      <c r="AC89"/>
      <c r="AD89"/>
      <c r="AE89" s="9"/>
    </row>
    <row r="90" spans="2:31" ht="36" customHeight="1">
      <c r="B90"/>
      <c r="C90"/>
      <c r="D90" s="553" t="s">
        <v>790</v>
      </c>
      <c r="E90" s="553"/>
      <c r="F90" s="553"/>
      <c r="G90" s="553"/>
      <c r="H90" s="553"/>
      <c r="I90" s="553"/>
      <c r="J90" s="553"/>
      <c r="K90" s="553"/>
      <c r="L90" s="553"/>
      <c r="M90" s="553"/>
      <c r="N90" s="553"/>
      <c r="O90" s="553"/>
      <c r="P90" s="553"/>
      <c r="Q90" s="553"/>
      <c r="R90" s="553"/>
      <c r="S90" s="553"/>
      <c r="T90" s="553"/>
      <c r="U90" s="553"/>
      <c r="V90" s="553"/>
      <c r="W90" s="553"/>
      <c r="X90" s="553"/>
      <c r="Y90" s="553"/>
      <c r="Z90" s="553"/>
      <c r="AA90" s="553"/>
      <c r="AB90" s="553"/>
      <c r="AC90" s="553"/>
      <c r="AD90" s="553"/>
      <c r="AE90" s="9"/>
    </row>
    <row r="91" spans="2:31" ht="15" customHeight="1">
      <c r="B91"/>
      <c r="C91"/>
      <c r="D91"/>
      <c r="E91"/>
      <c r="F91"/>
      <c r="G91"/>
      <c r="H91"/>
      <c r="I91"/>
      <c r="J91"/>
      <c r="K91"/>
      <c r="L91"/>
      <c r="M91"/>
      <c r="N91"/>
      <c r="O91"/>
      <c r="P91"/>
      <c r="Q91"/>
      <c r="R91"/>
      <c r="S91"/>
      <c r="T91"/>
      <c r="U91"/>
      <c r="V91"/>
      <c r="W91"/>
      <c r="X91"/>
      <c r="Y91"/>
      <c r="Z91"/>
      <c r="AA91"/>
      <c r="AB91"/>
      <c r="AC91"/>
      <c r="AD91"/>
      <c r="AE91" s="9"/>
    </row>
    <row r="92" spans="2:31" ht="36" customHeight="1">
      <c r="B92"/>
      <c r="C92"/>
      <c r="D92" s="553" t="s">
        <v>791</v>
      </c>
      <c r="E92" s="553"/>
      <c r="F92" s="553"/>
      <c r="G92" s="553"/>
      <c r="H92" s="553"/>
      <c r="I92" s="553"/>
      <c r="J92" s="553"/>
      <c r="K92" s="553"/>
      <c r="L92" s="553"/>
      <c r="M92" s="553"/>
      <c r="N92" s="553"/>
      <c r="O92" s="553"/>
      <c r="P92" s="553"/>
      <c r="Q92" s="553"/>
      <c r="R92" s="553"/>
      <c r="S92" s="553"/>
      <c r="T92" s="553"/>
      <c r="U92" s="553"/>
      <c r="V92" s="553"/>
      <c r="W92" s="553"/>
      <c r="X92" s="553"/>
      <c r="Y92" s="553"/>
      <c r="Z92" s="553"/>
      <c r="AA92" s="553"/>
      <c r="AB92" s="553"/>
      <c r="AC92" s="553"/>
      <c r="AD92" s="553"/>
      <c r="AE92" s="9"/>
    </row>
    <row r="93" spans="2:31" ht="15" customHeight="1">
      <c r="B93"/>
      <c r="C93"/>
      <c r="D93"/>
      <c r="E93"/>
      <c r="F93"/>
      <c r="G93"/>
      <c r="H93"/>
      <c r="I93"/>
      <c r="J93"/>
      <c r="K93"/>
      <c r="L93"/>
      <c r="M93"/>
      <c r="N93"/>
      <c r="O93"/>
      <c r="P93"/>
      <c r="Q93"/>
      <c r="R93"/>
      <c r="S93"/>
      <c r="T93"/>
      <c r="U93"/>
      <c r="V93"/>
      <c r="W93"/>
      <c r="X93"/>
      <c r="Y93"/>
      <c r="Z93"/>
      <c r="AA93"/>
      <c r="AB93"/>
      <c r="AC93"/>
      <c r="AD93"/>
      <c r="AE93" s="9"/>
    </row>
    <row r="94" spans="2:31" ht="36" customHeight="1">
      <c r="B94"/>
      <c r="C94"/>
      <c r="D94" s="553" t="s">
        <v>792</v>
      </c>
      <c r="E94" s="553"/>
      <c r="F94" s="553"/>
      <c r="G94" s="553"/>
      <c r="H94" s="553"/>
      <c r="I94" s="553"/>
      <c r="J94" s="553"/>
      <c r="K94" s="553"/>
      <c r="L94" s="553"/>
      <c r="M94" s="553"/>
      <c r="N94" s="553"/>
      <c r="O94" s="553"/>
      <c r="P94" s="553"/>
      <c r="Q94" s="553"/>
      <c r="R94" s="553"/>
      <c r="S94" s="553"/>
      <c r="T94" s="553"/>
      <c r="U94" s="553"/>
      <c r="V94" s="553"/>
      <c r="W94" s="553"/>
      <c r="X94" s="553"/>
      <c r="Y94" s="553"/>
      <c r="Z94" s="553"/>
      <c r="AA94" s="553"/>
      <c r="AB94" s="553"/>
      <c r="AC94" s="553"/>
      <c r="AD94" s="553"/>
      <c r="AE94" s="9"/>
    </row>
    <row r="95" spans="2:31" ht="15" customHeight="1">
      <c r="B95"/>
      <c r="C95"/>
      <c r="D95"/>
      <c r="E95"/>
      <c r="F95"/>
      <c r="G95"/>
      <c r="H95"/>
      <c r="I95"/>
      <c r="J95"/>
      <c r="K95"/>
      <c r="L95"/>
      <c r="M95"/>
      <c r="N95"/>
      <c r="O95"/>
      <c r="P95"/>
      <c r="Q95"/>
      <c r="R95"/>
      <c r="S95"/>
      <c r="T95"/>
      <c r="U95"/>
      <c r="V95"/>
      <c r="W95"/>
      <c r="X95"/>
      <c r="Y95"/>
      <c r="Z95"/>
      <c r="AA95"/>
      <c r="AB95"/>
      <c r="AC95"/>
      <c r="AD95"/>
      <c r="AE95" s="9"/>
    </row>
    <row r="96" spans="2:31" ht="24" customHeight="1">
      <c r="B96"/>
      <c r="C96"/>
      <c r="D96" s="553" t="s">
        <v>793</v>
      </c>
      <c r="E96" s="553"/>
      <c r="F96" s="553"/>
      <c r="G96" s="553"/>
      <c r="H96" s="553"/>
      <c r="I96" s="553"/>
      <c r="J96" s="553"/>
      <c r="K96" s="553"/>
      <c r="L96" s="553"/>
      <c r="M96" s="553"/>
      <c r="N96" s="553"/>
      <c r="O96" s="553"/>
      <c r="P96" s="553"/>
      <c r="Q96" s="553"/>
      <c r="R96" s="553"/>
      <c r="S96" s="553"/>
      <c r="T96" s="553"/>
      <c r="U96" s="553"/>
      <c r="V96" s="553"/>
      <c r="W96" s="553"/>
      <c r="X96" s="553"/>
      <c r="Y96" s="553"/>
      <c r="Z96" s="553"/>
      <c r="AA96" s="553"/>
      <c r="AB96" s="553"/>
      <c r="AC96" s="553"/>
      <c r="AD96" s="553"/>
      <c r="AE96" s="9"/>
    </row>
    <row r="97" spans="2:31" ht="15" customHeight="1">
      <c r="B97"/>
      <c r="C97"/>
      <c r="D97"/>
      <c r="E97"/>
      <c r="F97"/>
      <c r="G97"/>
      <c r="H97"/>
      <c r="I97"/>
      <c r="J97"/>
      <c r="K97"/>
      <c r="L97"/>
      <c r="M97"/>
      <c r="N97"/>
      <c r="O97"/>
      <c r="P97"/>
      <c r="Q97"/>
      <c r="R97"/>
      <c r="S97"/>
      <c r="T97"/>
      <c r="U97"/>
      <c r="V97"/>
      <c r="W97"/>
      <c r="X97"/>
      <c r="Y97"/>
      <c r="Z97"/>
      <c r="AA97"/>
      <c r="AB97"/>
      <c r="AC97"/>
      <c r="AD97"/>
      <c r="AE97" s="9"/>
    </row>
    <row r="98" spans="2:31" ht="24" customHeight="1">
      <c r="B98"/>
      <c r="C98"/>
      <c r="D98" s="553" t="s">
        <v>1183</v>
      </c>
      <c r="E98" s="553"/>
      <c r="F98" s="553"/>
      <c r="G98" s="553"/>
      <c r="H98" s="553"/>
      <c r="I98" s="553"/>
      <c r="J98" s="553"/>
      <c r="K98" s="553"/>
      <c r="L98" s="553"/>
      <c r="M98" s="553"/>
      <c r="N98" s="553"/>
      <c r="O98" s="553"/>
      <c r="P98" s="553"/>
      <c r="Q98" s="553"/>
      <c r="R98" s="553"/>
      <c r="S98" s="553"/>
      <c r="T98" s="553"/>
      <c r="U98" s="553"/>
      <c r="V98" s="553"/>
      <c r="W98" s="553"/>
      <c r="X98" s="553"/>
      <c r="Y98" s="553"/>
      <c r="Z98" s="553"/>
      <c r="AA98" s="553"/>
      <c r="AB98" s="553"/>
      <c r="AC98" s="553"/>
      <c r="AD98" s="553"/>
      <c r="AE98" s="9"/>
    </row>
    <row r="99" spans="2:31" ht="15" customHeight="1">
      <c r="B99"/>
      <c r="C99"/>
      <c r="D99"/>
      <c r="E99"/>
      <c r="F99"/>
      <c r="G99"/>
      <c r="H99"/>
      <c r="I99"/>
      <c r="J99"/>
      <c r="K99"/>
      <c r="L99"/>
      <c r="M99"/>
      <c r="N99"/>
      <c r="O99"/>
      <c r="P99"/>
      <c r="Q99"/>
      <c r="R99"/>
      <c r="S99"/>
      <c r="T99"/>
      <c r="U99"/>
      <c r="V99"/>
      <c r="W99"/>
      <c r="X99"/>
      <c r="Y99"/>
      <c r="Z99"/>
      <c r="AA99"/>
      <c r="AB99"/>
      <c r="AC99"/>
      <c r="AD99"/>
      <c r="AE99" s="9"/>
    </row>
    <row r="100" spans="2:31" ht="24" customHeight="1">
      <c r="B100"/>
      <c r="C100"/>
      <c r="D100" s="553" t="s">
        <v>1184</v>
      </c>
      <c r="E100" s="553"/>
      <c r="F100" s="553"/>
      <c r="G100" s="553"/>
      <c r="H100" s="553"/>
      <c r="I100" s="553"/>
      <c r="J100" s="553"/>
      <c r="K100" s="553"/>
      <c r="L100" s="553"/>
      <c r="M100" s="553"/>
      <c r="N100" s="553"/>
      <c r="O100" s="553"/>
      <c r="P100" s="553"/>
      <c r="Q100" s="553"/>
      <c r="R100" s="553"/>
      <c r="S100" s="553"/>
      <c r="T100" s="553"/>
      <c r="U100" s="553"/>
      <c r="V100" s="553"/>
      <c r="W100" s="553"/>
      <c r="X100" s="553"/>
      <c r="Y100" s="553"/>
      <c r="Z100" s="553"/>
      <c r="AA100" s="553"/>
      <c r="AB100" s="553"/>
      <c r="AC100" s="553"/>
      <c r="AD100" s="553"/>
      <c r="AE100" s="9"/>
    </row>
    <row r="101" spans="2:31" ht="15" customHeight="1">
      <c r="B101"/>
      <c r="C101"/>
      <c r="D101"/>
      <c r="E101"/>
      <c r="F101"/>
      <c r="G101"/>
      <c r="H101"/>
      <c r="I101"/>
      <c r="J101"/>
      <c r="K101"/>
      <c r="L101"/>
      <c r="M101"/>
      <c r="N101"/>
      <c r="O101"/>
      <c r="P101"/>
      <c r="Q101"/>
      <c r="R101"/>
      <c r="S101"/>
      <c r="T101"/>
      <c r="U101"/>
      <c r="V101"/>
      <c r="W101"/>
      <c r="X101"/>
      <c r="Y101"/>
      <c r="Z101"/>
      <c r="AA101"/>
      <c r="AB101"/>
      <c r="AC101"/>
      <c r="AD101"/>
      <c r="AE101" s="9"/>
    </row>
    <row r="102" spans="2:31" ht="36" customHeight="1">
      <c r="B102"/>
      <c r="C102"/>
      <c r="D102" s="553" t="s">
        <v>794</v>
      </c>
      <c r="E102" s="553"/>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9"/>
    </row>
    <row r="103" spans="2:31" ht="15" customHeight="1">
      <c r="B103"/>
      <c r="C103"/>
      <c r="D103"/>
      <c r="E103"/>
      <c r="F103"/>
      <c r="G103"/>
      <c r="H103"/>
      <c r="I103"/>
      <c r="J103"/>
      <c r="K103"/>
      <c r="L103"/>
      <c r="M103"/>
      <c r="N103"/>
      <c r="O103"/>
      <c r="P103"/>
      <c r="Q103"/>
      <c r="R103"/>
      <c r="S103"/>
      <c r="T103"/>
      <c r="U103"/>
      <c r="V103"/>
      <c r="W103"/>
      <c r="X103"/>
      <c r="Y103"/>
      <c r="Z103"/>
      <c r="AA103"/>
      <c r="AB103"/>
      <c r="AC103"/>
      <c r="AD103"/>
      <c r="AE103" s="9"/>
    </row>
    <row r="104" spans="2:31" ht="24" customHeight="1">
      <c r="B104"/>
      <c r="C104"/>
      <c r="D104" s="553" t="s">
        <v>1185</v>
      </c>
      <c r="E104" s="553"/>
      <c r="F104" s="553"/>
      <c r="G104" s="553"/>
      <c r="H104" s="553"/>
      <c r="I104" s="553"/>
      <c r="J104" s="553"/>
      <c r="K104" s="553"/>
      <c r="L104" s="553"/>
      <c r="M104" s="553"/>
      <c r="N104" s="553"/>
      <c r="O104" s="553"/>
      <c r="P104" s="553"/>
      <c r="Q104" s="553"/>
      <c r="R104" s="553"/>
      <c r="S104" s="553"/>
      <c r="T104" s="553"/>
      <c r="U104" s="553"/>
      <c r="V104" s="553"/>
      <c r="W104" s="553"/>
      <c r="X104" s="553"/>
      <c r="Y104" s="553"/>
      <c r="Z104" s="553"/>
      <c r="AA104" s="553"/>
      <c r="AB104" s="553"/>
      <c r="AC104" s="553"/>
      <c r="AD104" s="553"/>
      <c r="AE104" s="9"/>
    </row>
    <row r="105" spans="2:31" ht="15" customHeight="1">
      <c r="B105"/>
      <c r="C105"/>
      <c r="D105"/>
      <c r="E105"/>
      <c r="F105"/>
      <c r="G105"/>
      <c r="H105"/>
      <c r="I105"/>
      <c r="J105"/>
      <c r="K105"/>
      <c r="L105"/>
      <c r="M105"/>
      <c r="N105"/>
      <c r="O105"/>
      <c r="P105"/>
      <c r="Q105"/>
      <c r="R105"/>
      <c r="S105"/>
      <c r="T105"/>
      <c r="U105"/>
      <c r="V105"/>
      <c r="W105"/>
      <c r="X105"/>
      <c r="Y105"/>
      <c r="Z105"/>
      <c r="AA105"/>
      <c r="AB105"/>
      <c r="AC105"/>
      <c r="AD105"/>
      <c r="AE105" s="9"/>
    </row>
    <row r="106" spans="2:31" ht="24" customHeight="1">
      <c r="B106"/>
      <c r="C106"/>
      <c r="D106" s="553" t="s">
        <v>795</v>
      </c>
      <c r="E106" s="553"/>
      <c r="F106" s="553"/>
      <c r="G106" s="553"/>
      <c r="H106" s="553"/>
      <c r="I106" s="553"/>
      <c r="J106" s="553"/>
      <c r="K106" s="553"/>
      <c r="L106" s="553"/>
      <c r="M106" s="553"/>
      <c r="N106" s="553"/>
      <c r="O106" s="553"/>
      <c r="P106" s="553"/>
      <c r="Q106" s="553"/>
      <c r="R106" s="553"/>
      <c r="S106" s="553"/>
      <c r="T106" s="553"/>
      <c r="U106" s="553"/>
      <c r="V106" s="553"/>
      <c r="W106" s="553"/>
      <c r="X106" s="553"/>
      <c r="Y106" s="553"/>
      <c r="Z106" s="553"/>
      <c r="AA106" s="553"/>
      <c r="AB106" s="553"/>
      <c r="AC106" s="553"/>
      <c r="AD106" s="553"/>
      <c r="AE106" s="9"/>
    </row>
    <row r="107" spans="2:31" ht="15" customHeight="1">
      <c r="B107"/>
      <c r="C107"/>
      <c r="AE107" s="9"/>
    </row>
    <row r="108" spans="2:31" ht="36" customHeight="1">
      <c r="B108"/>
      <c r="C108"/>
      <c r="D108" s="553" t="s">
        <v>1328</v>
      </c>
      <c r="E108" s="553"/>
      <c r="F108" s="553"/>
      <c r="G108" s="553"/>
      <c r="H108" s="553"/>
      <c r="I108" s="553"/>
      <c r="J108" s="553"/>
      <c r="K108" s="553"/>
      <c r="L108" s="553"/>
      <c r="M108" s="553"/>
      <c r="N108" s="553"/>
      <c r="O108" s="553"/>
      <c r="P108" s="553"/>
      <c r="Q108" s="553"/>
      <c r="R108" s="553"/>
      <c r="S108" s="553"/>
      <c r="T108" s="553"/>
      <c r="U108" s="553"/>
      <c r="V108" s="553"/>
      <c r="W108" s="553"/>
      <c r="X108" s="553"/>
      <c r="Y108" s="553"/>
      <c r="Z108" s="553"/>
      <c r="AA108" s="553"/>
      <c r="AB108" s="553"/>
      <c r="AC108" s="553"/>
      <c r="AD108" s="553"/>
      <c r="AE108" s="9"/>
    </row>
    <row r="109" spans="2:31" ht="15" customHeight="1">
      <c r="B109"/>
      <c r="C109"/>
      <c r="D109"/>
      <c r="E109"/>
      <c r="F109"/>
      <c r="G109"/>
      <c r="H109"/>
      <c r="I109"/>
      <c r="J109"/>
      <c r="K109"/>
      <c r="L109"/>
      <c r="M109"/>
      <c r="N109"/>
      <c r="O109"/>
      <c r="P109"/>
      <c r="Q109"/>
      <c r="R109"/>
      <c r="S109"/>
      <c r="T109"/>
      <c r="U109"/>
      <c r="V109"/>
      <c r="W109"/>
      <c r="X109"/>
      <c r="Y109"/>
      <c r="Z109"/>
      <c r="AA109"/>
      <c r="AB109"/>
      <c r="AC109"/>
      <c r="AD109"/>
      <c r="AE109" s="9"/>
    </row>
    <row r="110" spans="2:31" ht="15" customHeight="1">
      <c r="B110" s="88" t="s">
        <v>912</v>
      </c>
      <c r="C110"/>
      <c r="D110"/>
      <c r="E110"/>
      <c r="F110"/>
      <c r="G110"/>
      <c r="H110"/>
      <c r="I110"/>
      <c r="J110"/>
      <c r="K110"/>
      <c r="L110"/>
      <c r="M110"/>
      <c r="N110"/>
      <c r="O110"/>
      <c r="P110"/>
      <c r="Q110"/>
      <c r="R110"/>
      <c r="S110"/>
      <c r="T110"/>
      <c r="U110"/>
      <c r="V110"/>
      <c r="W110"/>
      <c r="X110"/>
      <c r="Y110"/>
      <c r="Z110"/>
      <c r="AA110"/>
      <c r="AB110"/>
      <c r="AC110"/>
      <c r="AD110"/>
      <c r="AE110" s="9"/>
    </row>
    <row r="111" spans="2:31" ht="36" customHeight="1">
      <c r="B111"/>
      <c r="C111" s="553" t="s">
        <v>1147</v>
      </c>
      <c r="D111" s="553"/>
      <c r="E111" s="553"/>
      <c r="F111" s="553"/>
      <c r="G111" s="553"/>
      <c r="H111" s="553"/>
      <c r="I111" s="553"/>
      <c r="J111" s="553"/>
      <c r="K111" s="553"/>
      <c r="L111" s="553"/>
      <c r="M111" s="553"/>
      <c r="N111" s="553"/>
      <c r="O111" s="553"/>
      <c r="P111" s="553"/>
      <c r="Q111" s="553"/>
      <c r="R111" s="553"/>
      <c r="S111" s="553"/>
      <c r="T111" s="553"/>
      <c r="U111" s="553"/>
      <c r="V111" s="553"/>
      <c r="W111" s="553"/>
      <c r="X111" s="553"/>
      <c r="Y111" s="553"/>
      <c r="Z111" s="553"/>
      <c r="AA111" s="553"/>
      <c r="AB111" s="553"/>
      <c r="AC111" s="553"/>
      <c r="AD111" s="553"/>
      <c r="AE111" s="9"/>
    </row>
    <row r="112" spans="2:31" ht="15" customHeight="1">
      <c r="B112"/>
      <c r="AE112" s="9"/>
    </row>
    <row r="113" spans="2:31" ht="15" customHeight="1">
      <c r="B113" s="88" t="s">
        <v>907</v>
      </c>
      <c r="C113"/>
      <c r="D113"/>
      <c r="E113"/>
      <c r="F113"/>
      <c r="G113"/>
      <c r="H113"/>
      <c r="I113"/>
      <c r="J113"/>
      <c r="K113"/>
      <c r="L113"/>
      <c r="M113"/>
      <c r="N113"/>
      <c r="O113"/>
      <c r="P113"/>
      <c r="Q113"/>
      <c r="R113"/>
      <c r="S113"/>
      <c r="T113"/>
      <c r="U113"/>
      <c r="V113"/>
      <c r="W113"/>
      <c r="X113"/>
      <c r="Y113"/>
      <c r="Z113"/>
      <c r="AA113"/>
      <c r="AB113"/>
      <c r="AC113"/>
      <c r="AD113"/>
      <c r="AE113" s="9"/>
    </row>
    <row r="114" spans="2:31" ht="36" customHeight="1">
      <c r="B114"/>
      <c r="C114" s="553" t="s">
        <v>1149</v>
      </c>
      <c r="D114" s="553"/>
      <c r="E114" s="553"/>
      <c r="F114" s="553"/>
      <c r="G114" s="553"/>
      <c r="H114" s="553"/>
      <c r="I114" s="553"/>
      <c r="J114" s="553"/>
      <c r="K114" s="553"/>
      <c r="L114" s="553"/>
      <c r="M114" s="553"/>
      <c r="N114" s="553"/>
      <c r="O114" s="553"/>
      <c r="P114" s="553"/>
      <c r="Q114" s="553"/>
      <c r="R114" s="553"/>
      <c r="S114" s="553"/>
      <c r="T114" s="553"/>
      <c r="U114" s="553"/>
      <c r="V114" s="553"/>
      <c r="W114" s="553"/>
      <c r="X114" s="553"/>
      <c r="Y114" s="553"/>
      <c r="Z114" s="553"/>
      <c r="AA114" s="553"/>
      <c r="AB114" s="553"/>
      <c r="AC114" s="553"/>
      <c r="AD114" s="553"/>
      <c r="AE114" s="9"/>
    </row>
    <row r="115" spans="2:31" ht="15" customHeight="1">
      <c r="B115"/>
      <c r="C115"/>
      <c r="D115"/>
      <c r="E115"/>
      <c r="F115"/>
      <c r="G115"/>
      <c r="H115"/>
      <c r="I115"/>
      <c r="J115"/>
      <c r="K115"/>
      <c r="L115"/>
      <c r="M115"/>
      <c r="N115"/>
      <c r="O115"/>
      <c r="P115"/>
      <c r="Q115"/>
      <c r="R115"/>
      <c r="S115"/>
      <c r="T115"/>
      <c r="U115"/>
      <c r="V115"/>
      <c r="W115"/>
      <c r="X115"/>
      <c r="Y115"/>
      <c r="Z115"/>
      <c r="AA115"/>
      <c r="AB115"/>
      <c r="AC115"/>
      <c r="AD115"/>
      <c r="AE115" s="9"/>
    </row>
    <row r="116" spans="2:31" ht="15" customHeight="1">
      <c r="B116" s="88" t="s">
        <v>1239</v>
      </c>
      <c r="C116"/>
      <c r="D116"/>
      <c r="E116"/>
      <c r="F116"/>
      <c r="G116"/>
      <c r="H116"/>
      <c r="I116"/>
      <c r="J116"/>
      <c r="K116"/>
      <c r="L116"/>
      <c r="M116"/>
      <c r="N116"/>
      <c r="O116"/>
      <c r="P116"/>
      <c r="Q116"/>
      <c r="R116"/>
      <c r="S116"/>
      <c r="T116"/>
      <c r="U116"/>
      <c r="V116"/>
      <c r="W116"/>
      <c r="X116"/>
      <c r="Y116"/>
      <c r="Z116"/>
      <c r="AA116"/>
      <c r="AB116"/>
      <c r="AC116"/>
      <c r="AD116"/>
      <c r="AE116" s="9"/>
    </row>
    <row r="117" spans="2:31" ht="36" customHeight="1">
      <c r="B117"/>
      <c r="C117" s="553" t="s">
        <v>1269</v>
      </c>
      <c r="D117" s="553"/>
      <c r="E117" s="553"/>
      <c r="F117" s="553"/>
      <c r="G117" s="553"/>
      <c r="H117" s="553"/>
      <c r="I117" s="553"/>
      <c r="J117" s="553"/>
      <c r="K117" s="553"/>
      <c r="L117" s="553"/>
      <c r="M117" s="553"/>
      <c r="N117" s="553"/>
      <c r="O117" s="553"/>
      <c r="P117" s="553"/>
      <c r="Q117" s="553"/>
      <c r="R117" s="553"/>
      <c r="S117" s="553"/>
      <c r="T117" s="553"/>
      <c r="U117" s="553"/>
      <c r="V117" s="553"/>
      <c r="W117" s="553"/>
      <c r="X117" s="553"/>
      <c r="Y117" s="553"/>
      <c r="Z117" s="553"/>
      <c r="AA117" s="553"/>
      <c r="AB117" s="553"/>
      <c r="AC117" s="553"/>
      <c r="AD117" s="553"/>
      <c r="AE117" s="9"/>
    </row>
    <row r="118" spans="2:31" ht="15" customHeight="1">
      <c r="B118"/>
      <c r="C118"/>
      <c r="D118"/>
      <c r="E118"/>
      <c r="F118"/>
      <c r="G118"/>
      <c r="H118"/>
      <c r="I118"/>
      <c r="J118"/>
      <c r="K118"/>
      <c r="L118"/>
      <c r="M118"/>
      <c r="N118"/>
      <c r="O118"/>
      <c r="P118"/>
      <c r="Q118"/>
      <c r="R118"/>
      <c r="S118"/>
      <c r="T118"/>
      <c r="U118"/>
      <c r="V118"/>
      <c r="W118"/>
      <c r="X118"/>
      <c r="Y118"/>
      <c r="Z118"/>
      <c r="AA118"/>
      <c r="AB118"/>
      <c r="AC118"/>
      <c r="AD118"/>
      <c r="AE118" s="9"/>
    </row>
    <row r="119" spans="2:31" ht="15" customHeight="1">
      <c r="B119" s="88" t="s">
        <v>1238</v>
      </c>
      <c r="C119"/>
      <c r="D119"/>
      <c r="E119"/>
      <c r="F119"/>
      <c r="G119"/>
      <c r="H119"/>
      <c r="I119"/>
      <c r="J119"/>
      <c r="K119"/>
      <c r="L119"/>
      <c r="M119"/>
      <c r="N119"/>
      <c r="O119"/>
      <c r="P119"/>
      <c r="Q119"/>
      <c r="R119"/>
      <c r="S119"/>
      <c r="T119"/>
      <c r="U119"/>
      <c r="V119"/>
      <c r="W119"/>
      <c r="X119"/>
      <c r="Y119"/>
      <c r="Z119"/>
      <c r="AA119"/>
      <c r="AB119"/>
      <c r="AC119"/>
      <c r="AD119"/>
      <c r="AE119" s="9"/>
    </row>
    <row r="120" spans="2:31" ht="96" customHeight="1">
      <c r="B120"/>
      <c r="C120" s="553" t="s">
        <v>1270</v>
      </c>
      <c r="D120" s="553"/>
      <c r="E120" s="553"/>
      <c r="F120" s="553"/>
      <c r="G120" s="553"/>
      <c r="H120" s="553"/>
      <c r="I120" s="553"/>
      <c r="J120" s="553"/>
      <c r="K120" s="553"/>
      <c r="L120" s="553"/>
      <c r="M120" s="553"/>
      <c r="N120" s="553"/>
      <c r="O120" s="553"/>
      <c r="P120" s="553"/>
      <c r="Q120" s="553"/>
      <c r="R120" s="553"/>
      <c r="S120" s="553"/>
      <c r="T120" s="553"/>
      <c r="U120" s="553"/>
      <c r="V120" s="553"/>
      <c r="W120" s="553"/>
      <c r="X120" s="553"/>
      <c r="Y120" s="553"/>
      <c r="Z120" s="553"/>
      <c r="AA120" s="553"/>
      <c r="AB120" s="553"/>
      <c r="AC120" s="553"/>
      <c r="AD120" s="553"/>
      <c r="AE120" s="9"/>
    </row>
    <row r="121" spans="2:31" ht="15" customHeight="1">
      <c r="B121"/>
      <c r="C121"/>
      <c r="D121"/>
      <c r="E121"/>
      <c r="F121"/>
      <c r="G121"/>
      <c r="H121"/>
      <c r="I121"/>
      <c r="J121"/>
      <c r="K121"/>
      <c r="L121"/>
      <c r="M121"/>
      <c r="N121"/>
      <c r="O121"/>
      <c r="P121"/>
      <c r="Q121"/>
      <c r="R121"/>
      <c r="S121"/>
      <c r="T121"/>
      <c r="U121"/>
      <c r="V121"/>
      <c r="W121"/>
      <c r="X121"/>
      <c r="Y121"/>
      <c r="Z121"/>
      <c r="AA121"/>
      <c r="AB121"/>
      <c r="AC121"/>
      <c r="AD121"/>
      <c r="AE121" s="9"/>
    </row>
    <row r="122" spans="2:31" ht="15" customHeight="1">
      <c r="B122" s="88" t="s">
        <v>731</v>
      </c>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9"/>
    </row>
    <row r="123" spans="2:31" ht="36" customHeight="1">
      <c r="B123" s="5"/>
      <c r="C123" s="546" t="s">
        <v>816</v>
      </c>
      <c r="D123" s="546"/>
      <c r="E123" s="546"/>
      <c r="F123" s="546"/>
      <c r="G123" s="546"/>
      <c r="H123" s="546"/>
      <c r="I123" s="546"/>
      <c r="J123" s="546"/>
      <c r="K123" s="546"/>
      <c r="L123" s="546"/>
      <c r="M123" s="546"/>
      <c r="N123" s="546"/>
      <c r="O123" s="546"/>
      <c r="P123" s="546"/>
      <c r="Q123" s="546"/>
      <c r="R123" s="546"/>
      <c r="S123" s="546"/>
      <c r="T123" s="546"/>
      <c r="U123" s="546"/>
      <c r="V123" s="546"/>
      <c r="W123" s="546"/>
      <c r="X123" s="546"/>
      <c r="Y123" s="546"/>
      <c r="Z123" s="546"/>
      <c r="AA123" s="546"/>
      <c r="AB123" s="546"/>
      <c r="AC123" s="546"/>
      <c r="AD123" s="546"/>
      <c r="AE123" s="9"/>
    </row>
    <row r="124" spans="2:31" ht="15" customHeight="1">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9"/>
    </row>
    <row r="125" spans="2:31" ht="15" customHeight="1">
      <c r="B125" s="88" t="s">
        <v>732</v>
      </c>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9"/>
    </row>
    <row r="126" spans="2:31" ht="24" customHeight="1">
      <c r="B126" s="5"/>
      <c r="C126" s="546" t="s">
        <v>817</v>
      </c>
      <c r="D126" s="546"/>
      <c r="E126" s="546"/>
      <c r="F126" s="546"/>
      <c r="G126" s="546"/>
      <c r="H126" s="546"/>
      <c r="I126" s="546"/>
      <c r="J126" s="546"/>
      <c r="K126" s="546"/>
      <c r="L126" s="546"/>
      <c r="M126" s="546"/>
      <c r="N126" s="546"/>
      <c r="O126" s="546"/>
      <c r="P126" s="546"/>
      <c r="Q126" s="546"/>
      <c r="R126" s="546"/>
      <c r="S126" s="546"/>
      <c r="T126" s="546"/>
      <c r="U126" s="546"/>
      <c r="V126" s="546"/>
      <c r="W126" s="546"/>
      <c r="X126" s="546"/>
      <c r="Y126" s="546"/>
      <c r="Z126" s="546"/>
      <c r="AA126" s="546"/>
      <c r="AB126" s="546"/>
      <c r="AC126" s="546"/>
      <c r="AD126" s="546"/>
      <c r="AE126" s="9"/>
    </row>
    <row r="127" spans="2:31" ht="15" customHeight="1">
      <c r="B127" s="5"/>
      <c r="AE127" s="9"/>
    </row>
    <row r="128" spans="2:31" ht="15" customHeight="1">
      <c r="B128" s="88" t="s">
        <v>733</v>
      </c>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9"/>
    </row>
    <row r="129" spans="2:31" ht="24" customHeight="1">
      <c r="B129" s="5"/>
      <c r="C129" s="546" t="s">
        <v>818</v>
      </c>
      <c r="D129" s="546"/>
      <c r="E129" s="546"/>
      <c r="F129" s="546"/>
      <c r="G129" s="546"/>
      <c r="H129" s="546"/>
      <c r="I129" s="546"/>
      <c r="J129" s="546"/>
      <c r="K129" s="546"/>
      <c r="L129" s="546"/>
      <c r="M129" s="546"/>
      <c r="N129" s="546"/>
      <c r="O129" s="546"/>
      <c r="P129" s="546"/>
      <c r="Q129" s="546"/>
      <c r="R129" s="546"/>
      <c r="S129" s="546"/>
      <c r="T129" s="546"/>
      <c r="U129" s="546"/>
      <c r="V129" s="546"/>
      <c r="W129" s="546"/>
      <c r="X129" s="546"/>
      <c r="Y129" s="546"/>
      <c r="Z129" s="546"/>
      <c r="AA129" s="546"/>
      <c r="AB129" s="546"/>
      <c r="AC129" s="546"/>
      <c r="AD129" s="546"/>
      <c r="AE129" s="9"/>
    </row>
    <row r="130" spans="2:31" ht="15" customHeight="1">
      <c r="B130"/>
      <c r="C130"/>
      <c r="D130"/>
      <c r="E130"/>
      <c r="F130"/>
      <c r="G130"/>
      <c r="H130"/>
      <c r="I130"/>
      <c r="J130"/>
      <c r="K130"/>
      <c r="L130"/>
      <c r="M130"/>
      <c r="N130"/>
      <c r="O130"/>
      <c r="P130"/>
      <c r="Q130"/>
      <c r="R130"/>
      <c r="S130"/>
      <c r="T130"/>
      <c r="U130"/>
      <c r="V130"/>
      <c r="W130"/>
      <c r="X130"/>
      <c r="Y130"/>
      <c r="Z130"/>
      <c r="AA130"/>
      <c r="AB130"/>
      <c r="AC130"/>
      <c r="AD130"/>
      <c r="AE130" s="9"/>
    </row>
    <row r="131" spans="2:31" ht="15" customHeight="1">
      <c r="B131" s="88" t="s">
        <v>734</v>
      </c>
      <c r="C131"/>
      <c r="D131"/>
      <c r="E131"/>
      <c r="F131"/>
      <c r="G131"/>
      <c r="H131"/>
      <c r="I131"/>
      <c r="J131"/>
      <c r="K131"/>
      <c r="L131"/>
      <c r="M131"/>
      <c r="N131"/>
      <c r="O131"/>
      <c r="P131"/>
      <c r="Q131"/>
      <c r="R131"/>
      <c r="S131"/>
      <c r="T131"/>
      <c r="U131"/>
      <c r="V131"/>
      <c r="W131"/>
      <c r="X131"/>
      <c r="Y131"/>
      <c r="Z131"/>
      <c r="AA131"/>
      <c r="AB131"/>
      <c r="AC131"/>
      <c r="AD131"/>
      <c r="AE131" s="9"/>
    </row>
    <row r="132" spans="2:31" ht="48" customHeight="1">
      <c r="B132"/>
      <c r="C132" s="553" t="s">
        <v>735</v>
      </c>
      <c r="D132" s="553"/>
      <c r="E132" s="553"/>
      <c r="F132" s="553"/>
      <c r="G132" s="553"/>
      <c r="H132" s="553"/>
      <c r="I132" s="553"/>
      <c r="J132" s="553"/>
      <c r="K132" s="553"/>
      <c r="L132" s="553"/>
      <c r="M132" s="553"/>
      <c r="N132" s="553"/>
      <c r="O132" s="553"/>
      <c r="P132" s="553"/>
      <c r="Q132" s="553"/>
      <c r="R132" s="553"/>
      <c r="S132" s="553"/>
      <c r="T132" s="553"/>
      <c r="U132" s="553"/>
      <c r="V132" s="553"/>
      <c r="W132" s="553"/>
      <c r="X132" s="553"/>
      <c r="Y132" s="553"/>
      <c r="Z132" s="553"/>
      <c r="AA132" s="553"/>
      <c r="AB132" s="553"/>
      <c r="AC132" s="553"/>
      <c r="AD132" s="553"/>
      <c r="AE132" s="9"/>
    </row>
    <row r="133" spans="2:31" ht="15" customHeight="1">
      <c r="B133"/>
      <c r="C133"/>
      <c r="D133"/>
      <c r="E133"/>
      <c r="F133"/>
      <c r="G133"/>
      <c r="H133"/>
      <c r="I133"/>
      <c r="J133"/>
      <c r="K133"/>
      <c r="L133"/>
      <c r="M133"/>
      <c r="N133"/>
      <c r="O133"/>
      <c r="P133"/>
      <c r="Q133"/>
      <c r="R133"/>
      <c r="S133"/>
      <c r="T133"/>
      <c r="U133"/>
      <c r="V133"/>
      <c r="W133"/>
      <c r="X133"/>
      <c r="Y133"/>
      <c r="Z133"/>
      <c r="AA133"/>
      <c r="AB133"/>
      <c r="AC133"/>
      <c r="AD133"/>
      <c r="AE133" s="9"/>
    </row>
    <row r="134" spans="2:31" ht="15" customHeight="1">
      <c r="B134" s="88" t="s">
        <v>464</v>
      </c>
      <c r="C134"/>
      <c r="D134"/>
      <c r="E134"/>
      <c r="F134"/>
      <c r="G134"/>
      <c r="H134"/>
      <c r="I134"/>
      <c r="J134"/>
      <c r="K134"/>
      <c r="L134"/>
      <c r="M134"/>
      <c r="N134"/>
      <c r="O134"/>
      <c r="P134"/>
      <c r="Q134"/>
      <c r="R134"/>
      <c r="S134"/>
      <c r="T134"/>
      <c r="U134"/>
      <c r="V134"/>
      <c r="W134"/>
      <c r="X134"/>
      <c r="Y134"/>
      <c r="Z134"/>
      <c r="AA134"/>
      <c r="AB134"/>
      <c r="AC134"/>
      <c r="AD134"/>
      <c r="AE134" s="9"/>
    </row>
    <row r="135" spans="2:31" ht="36" customHeight="1">
      <c r="B135"/>
      <c r="C135" s="553" t="s">
        <v>986</v>
      </c>
      <c r="D135" s="553"/>
      <c r="E135" s="553"/>
      <c r="F135" s="553"/>
      <c r="G135" s="553"/>
      <c r="H135" s="553"/>
      <c r="I135" s="553"/>
      <c r="J135" s="553"/>
      <c r="K135" s="553"/>
      <c r="L135" s="553"/>
      <c r="M135" s="553"/>
      <c r="N135" s="553"/>
      <c r="O135" s="553"/>
      <c r="P135" s="553"/>
      <c r="Q135" s="553"/>
      <c r="R135" s="553"/>
      <c r="S135" s="553"/>
      <c r="T135" s="553"/>
      <c r="U135" s="553"/>
      <c r="V135" s="553"/>
      <c r="W135" s="553"/>
      <c r="X135" s="553"/>
      <c r="Y135" s="553"/>
      <c r="Z135" s="553"/>
      <c r="AA135" s="553"/>
      <c r="AB135" s="553"/>
      <c r="AC135" s="553"/>
      <c r="AD135" s="553"/>
      <c r="AE135" s="9"/>
    </row>
    <row r="136" spans="2:31" ht="15" customHeight="1">
      <c r="B136"/>
      <c r="C136"/>
      <c r="D136"/>
      <c r="E136"/>
      <c r="F136"/>
      <c r="G136"/>
      <c r="H136"/>
      <c r="I136"/>
      <c r="J136"/>
      <c r="K136"/>
      <c r="L136"/>
      <c r="M136"/>
      <c r="N136"/>
      <c r="O136"/>
      <c r="P136"/>
      <c r="Q136"/>
      <c r="R136"/>
      <c r="S136"/>
      <c r="T136"/>
      <c r="U136"/>
      <c r="V136"/>
      <c r="W136"/>
      <c r="X136"/>
      <c r="Y136"/>
      <c r="Z136"/>
      <c r="AA136"/>
      <c r="AB136"/>
      <c r="AC136"/>
      <c r="AD136"/>
      <c r="AE136" s="9"/>
    </row>
    <row r="137" spans="2:31" ht="24" customHeight="1">
      <c r="B137" s="939" t="s">
        <v>772</v>
      </c>
      <c r="C137" s="939"/>
      <c r="D137" s="939"/>
      <c r="E137" s="939"/>
      <c r="F137" s="939"/>
      <c r="G137" s="939"/>
      <c r="H137" s="939"/>
      <c r="I137" s="939"/>
      <c r="J137" s="939"/>
      <c r="K137" s="939"/>
      <c r="L137" s="939"/>
      <c r="M137" s="939"/>
      <c r="N137" s="939"/>
      <c r="O137" s="939"/>
      <c r="P137" s="939"/>
      <c r="Q137" s="939"/>
      <c r="R137" s="939"/>
      <c r="S137" s="939"/>
      <c r="T137" s="939"/>
      <c r="U137" s="939"/>
      <c r="V137" s="939"/>
      <c r="W137" s="939"/>
      <c r="X137" s="939"/>
      <c r="Y137" s="939"/>
      <c r="Z137" s="939"/>
      <c r="AA137" s="939"/>
      <c r="AB137" s="939"/>
      <c r="AC137" s="939"/>
      <c r="AD137" s="939"/>
      <c r="AE137" s="9"/>
    </row>
    <row r="138" spans="2:31" ht="48" customHeight="1">
      <c r="B138"/>
      <c r="C138" s="553" t="s">
        <v>736</v>
      </c>
      <c r="D138" s="553"/>
      <c r="E138" s="553"/>
      <c r="F138" s="553"/>
      <c r="G138" s="553"/>
      <c r="H138" s="553"/>
      <c r="I138" s="553"/>
      <c r="J138" s="553"/>
      <c r="K138" s="553"/>
      <c r="L138" s="553"/>
      <c r="M138" s="553"/>
      <c r="N138" s="553"/>
      <c r="O138" s="553"/>
      <c r="P138" s="553"/>
      <c r="Q138" s="553"/>
      <c r="R138" s="553"/>
      <c r="S138" s="553"/>
      <c r="T138" s="553"/>
      <c r="U138" s="553"/>
      <c r="V138" s="553"/>
      <c r="W138" s="553"/>
      <c r="X138" s="553"/>
      <c r="Y138" s="553"/>
      <c r="Z138" s="553"/>
      <c r="AA138" s="553"/>
      <c r="AB138" s="553"/>
      <c r="AC138" s="553"/>
      <c r="AD138" s="553"/>
      <c r="AE138" s="9"/>
    </row>
    <row r="139" spans="2:31" ht="15" customHeight="1">
      <c r="B139"/>
      <c r="C139"/>
      <c r="D139"/>
      <c r="E139"/>
      <c r="F139"/>
      <c r="G139"/>
      <c r="H139"/>
      <c r="I139"/>
      <c r="J139"/>
      <c r="K139"/>
      <c r="L139"/>
      <c r="M139"/>
      <c r="N139"/>
      <c r="O139"/>
      <c r="P139"/>
      <c r="Q139"/>
      <c r="R139"/>
      <c r="S139"/>
      <c r="T139"/>
      <c r="U139"/>
      <c r="V139"/>
      <c r="W139"/>
      <c r="X139"/>
      <c r="Y139"/>
      <c r="Z139"/>
      <c r="AA139"/>
      <c r="AB139"/>
      <c r="AC139"/>
      <c r="AD139"/>
      <c r="AE139" s="9"/>
    </row>
    <row r="140" spans="2:31" ht="15" customHeight="1">
      <c r="B140" s="88" t="s">
        <v>737</v>
      </c>
      <c r="C140"/>
      <c r="D140"/>
      <c r="E140"/>
      <c r="F140"/>
      <c r="G140"/>
      <c r="H140"/>
      <c r="I140"/>
      <c r="J140"/>
      <c r="K140"/>
      <c r="L140"/>
      <c r="M140"/>
      <c r="N140"/>
      <c r="O140"/>
      <c r="P140"/>
      <c r="Q140"/>
      <c r="R140"/>
      <c r="S140"/>
      <c r="T140"/>
      <c r="U140"/>
      <c r="V140"/>
      <c r="W140"/>
      <c r="X140"/>
      <c r="Y140"/>
      <c r="Z140"/>
      <c r="AA140"/>
      <c r="AB140"/>
      <c r="AC140"/>
      <c r="AD140"/>
      <c r="AE140" s="9"/>
    </row>
    <row r="141" spans="2:31" ht="36" customHeight="1">
      <c r="B141"/>
      <c r="C141" s="553" t="s">
        <v>738</v>
      </c>
      <c r="D141" s="553"/>
      <c r="E141" s="553"/>
      <c r="F141" s="553"/>
      <c r="G141" s="553"/>
      <c r="H141" s="553"/>
      <c r="I141" s="553"/>
      <c r="J141" s="553"/>
      <c r="K141" s="553"/>
      <c r="L141" s="553"/>
      <c r="M141" s="553"/>
      <c r="N141" s="553"/>
      <c r="O141" s="553"/>
      <c r="P141" s="553"/>
      <c r="Q141" s="553"/>
      <c r="R141" s="553"/>
      <c r="S141" s="553"/>
      <c r="T141" s="553"/>
      <c r="U141" s="553"/>
      <c r="V141" s="553"/>
      <c r="W141" s="553"/>
      <c r="X141" s="553"/>
      <c r="Y141" s="553"/>
      <c r="Z141" s="553"/>
      <c r="AA141" s="553"/>
      <c r="AB141" s="553"/>
      <c r="AC141" s="553"/>
      <c r="AD141" s="553"/>
      <c r="AE141" s="9"/>
    </row>
    <row r="142" spans="2:31" ht="15" customHeight="1">
      <c r="B142"/>
      <c r="C142"/>
      <c r="D142"/>
      <c r="E142"/>
      <c r="F142"/>
      <c r="G142"/>
      <c r="H142"/>
      <c r="I142"/>
      <c r="J142"/>
      <c r="K142"/>
      <c r="L142"/>
      <c r="M142"/>
      <c r="N142"/>
      <c r="O142"/>
      <c r="P142"/>
      <c r="Q142"/>
      <c r="R142"/>
      <c r="S142"/>
      <c r="T142"/>
      <c r="U142"/>
      <c r="V142"/>
      <c r="W142"/>
      <c r="X142"/>
      <c r="Y142"/>
      <c r="Z142"/>
      <c r="AA142"/>
      <c r="AB142"/>
      <c r="AC142"/>
      <c r="AD142"/>
      <c r="AE142" s="9"/>
    </row>
    <row r="143" spans="2:31" ht="15" customHeight="1">
      <c r="B143" s="88" t="s">
        <v>1292</v>
      </c>
      <c r="C143"/>
      <c r="D143"/>
      <c r="E143"/>
      <c r="F143"/>
      <c r="G143"/>
      <c r="H143"/>
      <c r="I143"/>
      <c r="J143"/>
      <c r="K143"/>
      <c r="L143"/>
      <c r="M143"/>
      <c r="N143"/>
      <c r="O143"/>
      <c r="P143"/>
      <c r="Q143"/>
      <c r="R143"/>
      <c r="S143"/>
      <c r="T143"/>
      <c r="U143"/>
      <c r="V143"/>
      <c r="W143"/>
      <c r="X143"/>
      <c r="Y143"/>
      <c r="Z143"/>
      <c r="AA143"/>
      <c r="AB143"/>
      <c r="AC143"/>
      <c r="AD143"/>
      <c r="AE143" s="9"/>
    </row>
    <row r="144" spans="2:31" ht="48" customHeight="1">
      <c r="B144"/>
      <c r="C144" s="553" t="s">
        <v>1323</v>
      </c>
      <c r="D144" s="553"/>
      <c r="E144" s="553"/>
      <c r="F144" s="553"/>
      <c r="G144" s="553"/>
      <c r="H144" s="553"/>
      <c r="I144" s="553"/>
      <c r="J144" s="553"/>
      <c r="K144" s="553"/>
      <c r="L144" s="553"/>
      <c r="M144" s="553"/>
      <c r="N144" s="553"/>
      <c r="O144" s="553"/>
      <c r="P144" s="553"/>
      <c r="Q144" s="553"/>
      <c r="R144" s="553"/>
      <c r="S144" s="553"/>
      <c r="T144" s="553"/>
      <c r="U144" s="553"/>
      <c r="V144" s="553"/>
      <c r="W144" s="553"/>
      <c r="X144" s="553"/>
      <c r="Y144" s="553"/>
      <c r="Z144" s="553"/>
      <c r="AA144" s="553"/>
      <c r="AB144" s="553"/>
      <c r="AC144" s="553"/>
      <c r="AD144" s="553"/>
      <c r="AE144" s="9"/>
    </row>
    <row r="145" spans="2:31" ht="15" customHeight="1">
      <c r="B145"/>
      <c r="C145"/>
      <c r="D145"/>
      <c r="E145"/>
      <c r="F145"/>
      <c r="G145"/>
      <c r="H145"/>
      <c r="I145"/>
      <c r="J145"/>
      <c r="K145"/>
      <c r="L145"/>
      <c r="M145"/>
      <c r="N145"/>
      <c r="O145"/>
      <c r="P145"/>
      <c r="Q145"/>
      <c r="R145"/>
      <c r="S145"/>
      <c r="T145"/>
      <c r="U145"/>
      <c r="V145"/>
      <c r="W145"/>
      <c r="X145"/>
      <c r="Y145"/>
      <c r="Z145"/>
      <c r="AA145"/>
      <c r="AB145"/>
      <c r="AC145"/>
      <c r="AD145"/>
      <c r="AE145" s="9"/>
    </row>
    <row r="146" spans="2:31" ht="15" customHeight="1">
      <c r="B146" s="88" t="s">
        <v>739</v>
      </c>
      <c r="C146"/>
      <c r="D146"/>
      <c r="E146"/>
      <c r="F146"/>
      <c r="G146"/>
      <c r="H146"/>
      <c r="I146"/>
      <c r="J146"/>
      <c r="K146"/>
      <c r="L146"/>
      <c r="M146"/>
      <c r="N146"/>
      <c r="O146"/>
      <c r="P146"/>
      <c r="Q146"/>
      <c r="R146"/>
      <c r="S146"/>
      <c r="T146"/>
      <c r="U146"/>
      <c r="V146"/>
      <c r="W146"/>
      <c r="X146"/>
      <c r="Y146"/>
      <c r="Z146"/>
      <c r="AA146"/>
      <c r="AB146"/>
      <c r="AC146"/>
      <c r="AD146"/>
      <c r="AE146" s="9"/>
    </row>
    <row r="147" spans="2:31" ht="36" customHeight="1">
      <c r="B147"/>
      <c r="C147" s="553" t="s">
        <v>740</v>
      </c>
      <c r="D147" s="553"/>
      <c r="E147" s="553"/>
      <c r="F147" s="553"/>
      <c r="G147" s="553"/>
      <c r="H147" s="553"/>
      <c r="I147" s="553"/>
      <c r="J147" s="553"/>
      <c r="K147" s="553"/>
      <c r="L147" s="553"/>
      <c r="M147" s="553"/>
      <c r="N147" s="553"/>
      <c r="O147" s="553"/>
      <c r="P147" s="553"/>
      <c r="Q147" s="553"/>
      <c r="R147" s="553"/>
      <c r="S147" s="553"/>
      <c r="T147" s="553"/>
      <c r="U147" s="553"/>
      <c r="V147" s="553"/>
      <c r="W147" s="553"/>
      <c r="X147" s="553"/>
      <c r="Y147" s="553"/>
      <c r="Z147" s="553"/>
      <c r="AA147" s="553"/>
      <c r="AB147" s="553"/>
      <c r="AC147" s="553"/>
      <c r="AD147" s="553"/>
      <c r="AE147" s="9"/>
    </row>
    <row r="148" spans="2:31" ht="15" customHeight="1">
      <c r="B148" s="72"/>
      <c r="C148" s="72"/>
      <c r="D148" s="72"/>
      <c r="E148" s="72"/>
      <c r="F148" s="72"/>
      <c r="G148" s="72"/>
      <c r="H148" s="72"/>
      <c r="I148" s="72"/>
      <c r="J148" s="72"/>
      <c r="K148" s="72"/>
      <c r="L148" s="72"/>
      <c r="M148" s="72"/>
      <c r="N148" s="72"/>
      <c r="O148" s="72"/>
      <c r="P148" s="72"/>
      <c r="Q148" s="72"/>
      <c r="R148" s="72"/>
      <c r="S148" s="72"/>
      <c r="T148" s="72"/>
      <c r="U148" s="72"/>
      <c r="V148" s="72"/>
      <c r="W148" s="72"/>
      <c r="X148" s="72"/>
      <c r="Y148" s="72"/>
      <c r="Z148" s="72"/>
      <c r="AA148" s="72"/>
      <c r="AB148" s="72"/>
      <c r="AC148" s="72"/>
      <c r="AD148" s="72"/>
      <c r="AE148" s="9"/>
    </row>
    <row r="149" spans="2:31" ht="15" customHeight="1">
      <c r="B149" s="88" t="s">
        <v>741</v>
      </c>
      <c r="C149"/>
      <c r="D149"/>
      <c r="E149"/>
      <c r="F149"/>
      <c r="G149"/>
      <c r="H149"/>
      <c r="I149"/>
      <c r="J149"/>
      <c r="K149"/>
      <c r="L149"/>
      <c r="M149"/>
      <c r="N149"/>
      <c r="O149"/>
      <c r="P149"/>
      <c r="Q149"/>
      <c r="R149"/>
      <c r="S149"/>
      <c r="T149"/>
      <c r="U149"/>
      <c r="V149"/>
      <c r="W149"/>
      <c r="X149"/>
      <c r="Y149"/>
      <c r="Z149"/>
      <c r="AA149"/>
      <c r="AB149"/>
      <c r="AC149"/>
      <c r="AD149"/>
      <c r="AE149" s="9"/>
    </row>
    <row r="150" spans="2:31" ht="36" customHeight="1">
      <c r="B150"/>
      <c r="C150" s="553" t="s">
        <v>1186</v>
      </c>
      <c r="D150" s="553"/>
      <c r="E150" s="553"/>
      <c r="F150" s="553"/>
      <c r="G150" s="553"/>
      <c r="H150" s="553"/>
      <c r="I150" s="553"/>
      <c r="J150" s="553"/>
      <c r="K150" s="553"/>
      <c r="L150" s="553"/>
      <c r="M150" s="553"/>
      <c r="N150" s="553"/>
      <c r="O150" s="553"/>
      <c r="P150" s="553"/>
      <c r="Q150" s="553"/>
      <c r="R150" s="553"/>
      <c r="S150" s="553"/>
      <c r="T150" s="553"/>
      <c r="U150" s="553"/>
      <c r="V150" s="553"/>
      <c r="W150" s="553"/>
      <c r="X150" s="553"/>
      <c r="Y150" s="553"/>
      <c r="Z150" s="553"/>
      <c r="AA150" s="553"/>
      <c r="AB150" s="553"/>
      <c r="AC150" s="553"/>
      <c r="AD150" s="553"/>
      <c r="AE150" s="9"/>
    </row>
    <row r="151" spans="2:31" ht="15" customHeight="1">
      <c r="B151" s="72"/>
      <c r="C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9"/>
    </row>
    <row r="152" spans="2:31" ht="15" customHeight="1">
      <c r="B152" s="88" t="s">
        <v>486</v>
      </c>
      <c r="C152"/>
      <c r="D152"/>
      <c r="E152"/>
      <c r="F152"/>
      <c r="G152"/>
      <c r="H152"/>
      <c r="I152"/>
      <c r="J152"/>
      <c r="K152"/>
      <c r="L152"/>
      <c r="M152"/>
      <c r="N152"/>
      <c r="O152"/>
      <c r="P152"/>
      <c r="Q152"/>
      <c r="R152"/>
      <c r="S152"/>
      <c r="T152"/>
      <c r="U152"/>
      <c r="V152"/>
      <c r="W152"/>
      <c r="X152"/>
      <c r="Y152"/>
      <c r="Z152"/>
      <c r="AA152"/>
      <c r="AB152"/>
      <c r="AC152"/>
      <c r="AD152"/>
      <c r="AE152" s="9"/>
    </row>
    <row r="153" spans="2:31" ht="15" customHeight="1">
      <c r="B153"/>
      <c r="C153" s="546" t="s">
        <v>742</v>
      </c>
      <c r="D153" s="546"/>
      <c r="E153" s="546"/>
      <c r="F153" s="546"/>
      <c r="G153" s="546"/>
      <c r="H153" s="546"/>
      <c r="I153" s="546"/>
      <c r="J153" s="546"/>
      <c r="K153" s="546"/>
      <c r="L153" s="546"/>
      <c r="M153" s="546"/>
      <c r="N153" s="546"/>
      <c r="O153" s="546"/>
      <c r="P153" s="546"/>
      <c r="Q153" s="546"/>
      <c r="R153" s="546"/>
      <c r="S153" s="546"/>
      <c r="T153" s="546"/>
      <c r="U153" s="546"/>
      <c r="V153" s="546"/>
      <c r="W153" s="546"/>
      <c r="X153" s="546"/>
      <c r="Y153" s="546"/>
      <c r="Z153" s="546"/>
      <c r="AA153" s="546"/>
      <c r="AB153" s="546"/>
      <c r="AC153" s="546"/>
      <c r="AD153" s="546"/>
      <c r="AE153" s="9"/>
    </row>
    <row r="154" spans="2:31" ht="15" customHeight="1">
      <c r="B154"/>
      <c r="C154"/>
      <c r="D154"/>
      <c r="E154"/>
      <c r="F154"/>
      <c r="G154"/>
      <c r="H154"/>
      <c r="I154"/>
      <c r="J154"/>
      <c r="K154"/>
      <c r="L154"/>
      <c r="M154"/>
      <c r="N154"/>
      <c r="O154"/>
      <c r="P154"/>
      <c r="Q154"/>
      <c r="R154"/>
      <c r="S154"/>
      <c r="T154"/>
      <c r="U154"/>
      <c r="V154"/>
      <c r="W154"/>
      <c r="X154"/>
      <c r="Y154"/>
      <c r="Z154"/>
      <c r="AA154"/>
      <c r="AB154"/>
      <c r="AC154"/>
      <c r="AD154"/>
      <c r="AE154" s="9"/>
    </row>
    <row r="155" spans="2:31" ht="15" customHeight="1">
      <c r="B155" s="88" t="s">
        <v>487</v>
      </c>
      <c r="C155"/>
      <c r="D155"/>
      <c r="E155"/>
      <c r="F155"/>
      <c r="G155"/>
      <c r="H155"/>
      <c r="I155"/>
      <c r="J155"/>
      <c r="K155"/>
      <c r="L155"/>
      <c r="M155"/>
      <c r="N155"/>
      <c r="O155"/>
      <c r="P155"/>
      <c r="Q155"/>
      <c r="R155"/>
      <c r="S155"/>
      <c r="T155"/>
      <c r="U155"/>
      <c r="V155"/>
      <c r="W155"/>
      <c r="X155"/>
      <c r="Y155"/>
      <c r="Z155"/>
      <c r="AA155"/>
      <c r="AB155"/>
      <c r="AC155"/>
      <c r="AD155"/>
      <c r="AE155" s="9"/>
    </row>
    <row r="156" spans="2:31" ht="24" customHeight="1">
      <c r="B156"/>
      <c r="C156" s="546" t="s">
        <v>743</v>
      </c>
      <c r="D156" s="546"/>
      <c r="E156" s="546"/>
      <c r="F156" s="546"/>
      <c r="G156" s="546"/>
      <c r="H156" s="546"/>
      <c r="I156" s="546"/>
      <c r="J156" s="546"/>
      <c r="K156" s="546"/>
      <c r="L156" s="546"/>
      <c r="M156" s="546"/>
      <c r="N156" s="546"/>
      <c r="O156" s="546"/>
      <c r="P156" s="546"/>
      <c r="Q156" s="546"/>
      <c r="R156" s="546"/>
      <c r="S156" s="546"/>
      <c r="T156" s="546"/>
      <c r="U156" s="546"/>
      <c r="V156" s="546"/>
      <c r="W156" s="546"/>
      <c r="X156" s="546"/>
      <c r="Y156" s="546"/>
      <c r="Z156" s="546"/>
      <c r="AA156" s="546"/>
      <c r="AB156" s="546"/>
      <c r="AC156" s="546"/>
      <c r="AD156" s="546"/>
      <c r="AE156" s="9"/>
    </row>
    <row r="157" spans="2:31" ht="15" customHeight="1">
      <c r="B157"/>
      <c r="C157"/>
      <c r="D157"/>
      <c r="E157"/>
      <c r="F157"/>
      <c r="G157"/>
      <c r="H157"/>
      <c r="I157"/>
      <c r="J157"/>
      <c r="K157"/>
      <c r="L157"/>
      <c r="M157"/>
      <c r="N157"/>
      <c r="O157"/>
      <c r="P157"/>
      <c r="Q157"/>
      <c r="R157"/>
      <c r="S157"/>
      <c r="T157"/>
      <c r="U157"/>
      <c r="V157"/>
      <c r="W157"/>
      <c r="X157"/>
      <c r="Y157"/>
      <c r="Z157"/>
      <c r="AA157"/>
      <c r="AB157"/>
      <c r="AC157"/>
      <c r="AD157"/>
      <c r="AE157" s="9"/>
    </row>
    <row r="158" spans="2:31" ht="15" customHeight="1">
      <c r="B158" s="88" t="s">
        <v>985</v>
      </c>
      <c r="C158"/>
      <c r="D158"/>
      <c r="E158"/>
      <c r="F158"/>
      <c r="G158"/>
      <c r="H158"/>
      <c r="I158"/>
      <c r="J158"/>
      <c r="K158"/>
      <c r="L158"/>
      <c r="M158"/>
      <c r="N158"/>
      <c r="O158"/>
      <c r="P158"/>
      <c r="Q158"/>
      <c r="R158"/>
      <c r="S158"/>
      <c r="T158"/>
      <c r="U158"/>
      <c r="V158"/>
      <c r="W158"/>
      <c r="X158"/>
      <c r="Y158"/>
      <c r="Z158"/>
      <c r="AA158"/>
      <c r="AB158"/>
      <c r="AC158"/>
      <c r="AD158"/>
      <c r="AE158" s="9"/>
    </row>
    <row r="159" spans="2:31" ht="24" customHeight="1">
      <c r="B159"/>
      <c r="C159" s="553" t="s">
        <v>744</v>
      </c>
      <c r="D159" s="553"/>
      <c r="E159" s="553"/>
      <c r="F159" s="553"/>
      <c r="G159" s="553"/>
      <c r="H159" s="553"/>
      <c r="I159" s="553"/>
      <c r="J159" s="553"/>
      <c r="K159" s="553"/>
      <c r="L159" s="553"/>
      <c r="M159" s="553"/>
      <c r="N159" s="553"/>
      <c r="O159" s="553"/>
      <c r="P159" s="553"/>
      <c r="Q159" s="553"/>
      <c r="R159" s="553"/>
      <c r="S159" s="553"/>
      <c r="T159" s="553"/>
      <c r="U159" s="553"/>
      <c r="V159" s="553"/>
      <c r="W159" s="553"/>
      <c r="X159" s="553"/>
      <c r="Y159" s="553"/>
      <c r="Z159" s="553"/>
      <c r="AA159" s="553"/>
      <c r="AB159" s="553"/>
      <c r="AC159" s="553"/>
      <c r="AD159" s="553"/>
      <c r="AE159" s="9"/>
    </row>
    <row r="160" spans="2:31" ht="15" customHeight="1">
      <c r="B160"/>
      <c r="AE160" s="9"/>
    </row>
    <row r="161" spans="2:31" ht="15" customHeight="1">
      <c r="B161" s="88" t="s">
        <v>466</v>
      </c>
      <c r="C161"/>
      <c r="D161"/>
      <c r="E161"/>
      <c r="F161"/>
      <c r="G161"/>
      <c r="H161"/>
      <c r="I161"/>
      <c r="J161"/>
      <c r="K161"/>
      <c r="L161"/>
      <c r="M161"/>
      <c r="N161"/>
      <c r="O161"/>
      <c r="P161"/>
      <c r="Q161"/>
      <c r="R161"/>
      <c r="S161"/>
      <c r="T161"/>
      <c r="U161"/>
      <c r="V161"/>
      <c r="W161"/>
      <c r="X161"/>
      <c r="Y161"/>
      <c r="Z161"/>
      <c r="AA161"/>
      <c r="AB161"/>
      <c r="AC161"/>
      <c r="AD161"/>
      <c r="AE161" s="9"/>
    </row>
    <row r="162" spans="2:31" ht="24" customHeight="1">
      <c r="B162"/>
      <c r="C162" s="553" t="s">
        <v>1200</v>
      </c>
      <c r="D162" s="553"/>
      <c r="E162" s="553"/>
      <c r="F162" s="553"/>
      <c r="G162" s="553"/>
      <c r="H162" s="553"/>
      <c r="I162" s="553"/>
      <c r="J162" s="553"/>
      <c r="K162" s="553"/>
      <c r="L162" s="553"/>
      <c r="M162" s="553"/>
      <c r="N162" s="553"/>
      <c r="O162" s="553"/>
      <c r="P162" s="553"/>
      <c r="Q162" s="553"/>
      <c r="R162" s="553"/>
      <c r="S162" s="553"/>
      <c r="T162" s="553"/>
      <c r="U162" s="553"/>
      <c r="V162" s="553"/>
      <c r="W162" s="553"/>
      <c r="X162" s="553"/>
      <c r="Y162" s="553"/>
      <c r="Z162" s="553"/>
      <c r="AA162" s="553"/>
      <c r="AB162" s="553"/>
      <c r="AC162" s="553"/>
      <c r="AD162" s="553"/>
      <c r="AE162" s="9"/>
    </row>
    <row r="163" spans="2:31" ht="15" customHeight="1">
      <c r="B163"/>
      <c r="C163"/>
      <c r="D163"/>
      <c r="E163"/>
      <c r="F163"/>
      <c r="G163"/>
      <c r="H163"/>
      <c r="I163"/>
      <c r="J163"/>
      <c r="K163"/>
      <c r="L163"/>
      <c r="M163"/>
      <c r="N163"/>
      <c r="O163"/>
      <c r="P163"/>
      <c r="Q163"/>
      <c r="R163"/>
      <c r="S163"/>
      <c r="T163"/>
      <c r="U163"/>
      <c r="V163"/>
      <c r="W163"/>
      <c r="X163"/>
      <c r="Y163"/>
      <c r="Z163"/>
      <c r="AA163"/>
      <c r="AB163"/>
      <c r="AC163"/>
      <c r="AD163"/>
      <c r="AE163" s="9"/>
    </row>
    <row r="164" spans="2:31" ht="15" customHeight="1">
      <c r="B164" s="88" t="s">
        <v>485</v>
      </c>
      <c r="C164"/>
      <c r="D164"/>
      <c r="E164"/>
      <c r="F164"/>
      <c r="G164"/>
      <c r="H164"/>
      <c r="I164"/>
      <c r="J164"/>
      <c r="K164"/>
      <c r="L164"/>
      <c r="M164"/>
      <c r="N164"/>
      <c r="O164"/>
      <c r="P164"/>
      <c r="Q164"/>
      <c r="R164"/>
      <c r="S164"/>
      <c r="T164"/>
      <c r="U164"/>
      <c r="V164"/>
      <c r="W164"/>
      <c r="X164"/>
      <c r="Y164"/>
      <c r="Z164"/>
      <c r="AA164"/>
      <c r="AB164"/>
      <c r="AC164"/>
      <c r="AD164"/>
      <c r="AE164" s="9"/>
    </row>
    <row r="165" spans="2:31" ht="36" customHeight="1">
      <c r="B165"/>
      <c r="C165" s="546" t="s">
        <v>745</v>
      </c>
      <c r="D165" s="546"/>
      <c r="E165" s="546"/>
      <c r="F165" s="546"/>
      <c r="G165" s="546"/>
      <c r="H165" s="546"/>
      <c r="I165" s="546"/>
      <c r="J165" s="546"/>
      <c r="K165" s="546"/>
      <c r="L165" s="546"/>
      <c r="M165" s="546"/>
      <c r="N165" s="546"/>
      <c r="O165" s="546"/>
      <c r="P165" s="546"/>
      <c r="Q165" s="546"/>
      <c r="R165" s="546"/>
      <c r="S165" s="546"/>
      <c r="T165" s="546"/>
      <c r="U165" s="546"/>
      <c r="V165" s="546"/>
      <c r="W165" s="546"/>
      <c r="X165" s="546"/>
      <c r="Y165" s="546"/>
      <c r="Z165" s="546"/>
      <c r="AA165" s="546"/>
      <c r="AB165" s="546"/>
      <c r="AC165" s="546"/>
      <c r="AD165" s="546"/>
      <c r="AE165" s="9"/>
    </row>
    <row r="166" spans="2:31" ht="15" customHeight="1">
      <c r="B166"/>
      <c r="C166"/>
      <c r="D166"/>
      <c r="E166"/>
      <c r="F166"/>
      <c r="G166"/>
      <c r="H166"/>
      <c r="I166"/>
      <c r="J166"/>
      <c r="K166"/>
      <c r="L166"/>
      <c r="M166"/>
      <c r="N166"/>
      <c r="O166"/>
      <c r="P166"/>
      <c r="Q166"/>
      <c r="R166"/>
      <c r="S166"/>
      <c r="T166"/>
      <c r="U166"/>
      <c r="V166"/>
      <c r="W166"/>
      <c r="X166"/>
      <c r="Y166"/>
      <c r="Z166"/>
      <c r="AA166"/>
      <c r="AB166"/>
      <c r="AC166"/>
      <c r="AD166"/>
      <c r="AE166" s="9"/>
    </row>
    <row r="167" spans="2:31" ht="15" customHeight="1">
      <c r="B167" s="88" t="s">
        <v>465</v>
      </c>
      <c r="C167"/>
      <c r="D167"/>
      <c r="E167"/>
      <c r="F167"/>
      <c r="G167"/>
      <c r="H167"/>
      <c r="I167"/>
      <c r="J167"/>
      <c r="K167"/>
      <c r="L167"/>
      <c r="M167"/>
      <c r="N167"/>
      <c r="O167"/>
      <c r="P167"/>
      <c r="Q167"/>
      <c r="R167"/>
      <c r="S167"/>
      <c r="T167"/>
      <c r="U167"/>
      <c r="V167"/>
      <c r="W167"/>
      <c r="X167"/>
      <c r="Y167"/>
      <c r="Z167"/>
      <c r="AA167"/>
      <c r="AB167"/>
      <c r="AC167"/>
      <c r="AD167"/>
      <c r="AE167" s="9"/>
    </row>
    <row r="168" spans="2:31" ht="60" customHeight="1">
      <c r="B168"/>
      <c r="C168" s="553" t="s">
        <v>1201</v>
      </c>
      <c r="D168" s="553"/>
      <c r="E168" s="553"/>
      <c r="F168" s="553"/>
      <c r="G168" s="553"/>
      <c r="H168" s="553"/>
      <c r="I168" s="553"/>
      <c r="J168" s="553"/>
      <c r="K168" s="553"/>
      <c r="L168" s="553"/>
      <c r="M168" s="553"/>
      <c r="N168" s="553"/>
      <c r="O168" s="553"/>
      <c r="P168" s="553"/>
      <c r="Q168" s="553"/>
      <c r="R168" s="553"/>
      <c r="S168" s="553"/>
      <c r="T168" s="553"/>
      <c r="U168" s="553"/>
      <c r="V168" s="553"/>
      <c r="W168" s="553"/>
      <c r="X168" s="553"/>
      <c r="Y168" s="553"/>
      <c r="Z168" s="553"/>
      <c r="AA168" s="553"/>
      <c r="AB168" s="553"/>
      <c r="AC168" s="553"/>
      <c r="AD168" s="553"/>
      <c r="AE168" s="9"/>
    </row>
    <row r="169" spans="2:31" ht="15" customHeight="1">
      <c r="B169"/>
      <c r="C169"/>
      <c r="D169"/>
      <c r="E169"/>
      <c r="F169"/>
      <c r="G169"/>
      <c r="H169"/>
      <c r="I169"/>
      <c r="J169"/>
      <c r="K169"/>
      <c r="L169"/>
      <c r="M169"/>
      <c r="N169"/>
      <c r="O169"/>
      <c r="P169"/>
      <c r="Q169"/>
      <c r="R169"/>
      <c r="S169"/>
      <c r="T169"/>
      <c r="U169"/>
      <c r="V169"/>
      <c r="W169"/>
      <c r="X169"/>
      <c r="Y169"/>
      <c r="Z169"/>
      <c r="AA169"/>
      <c r="AB169"/>
      <c r="AC169"/>
      <c r="AD169"/>
      <c r="AE169" s="9"/>
    </row>
    <row r="170" spans="2:31" ht="15" customHeight="1">
      <c r="B170" s="88" t="s">
        <v>906</v>
      </c>
      <c r="C170"/>
      <c r="D170"/>
      <c r="E170"/>
      <c r="F170"/>
      <c r="G170"/>
      <c r="H170"/>
      <c r="I170"/>
      <c r="J170"/>
      <c r="K170"/>
      <c r="L170"/>
      <c r="M170"/>
      <c r="N170"/>
      <c r="O170"/>
      <c r="P170"/>
      <c r="Q170"/>
      <c r="R170"/>
      <c r="S170"/>
      <c r="T170"/>
      <c r="U170"/>
      <c r="V170"/>
      <c r="W170"/>
      <c r="X170"/>
      <c r="Y170"/>
      <c r="Z170"/>
      <c r="AA170"/>
      <c r="AB170"/>
      <c r="AC170"/>
      <c r="AD170"/>
      <c r="AE170" s="9"/>
    </row>
    <row r="171" spans="2:31" ht="36" customHeight="1">
      <c r="B171"/>
      <c r="C171" s="553" t="s">
        <v>1150</v>
      </c>
      <c r="D171" s="553"/>
      <c r="E171" s="553"/>
      <c r="F171" s="553"/>
      <c r="G171" s="553"/>
      <c r="H171" s="553"/>
      <c r="I171" s="553"/>
      <c r="J171" s="553"/>
      <c r="K171" s="553"/>
      <c r="L171" s="553"/>
      <c r="M171" s="553"/>
      <c r="N171" s="553"/>
      <c r="O171" s="553"/>
      <c r="P171" s="553"/>
      <c r="Q171" s="553"/>
      <c r="R171" s="553"/>
      <c r="S171" s="553"/>
      <c r="T171" s="553"/>
      <c r="U171" s="553"/>
      <c r="V171" s="553"/>
      <c r="W171" s="553"/>
      <c r="X171" s="553"/>
      <c r="Y171" s="553"/>
      <c r="Z171" s="553"/>
      <c r="AA171" s="553"/>
      <c r="AB171" s="553"/>
      <c r="AC171" s="553"/>
      <c r="AD171" s="553"/>
      <c r="AE171" s="9"/>
    </row>
    <row r="172" spans="2:31" ht="15" customHeight="1">
      <c r="B172"/>
      <c r="C172"/>
      <c r="D172"/>
      <c r="E172"/>
      <c r="F172"/>
      <c r="G172"/>
      <c r="H172"/>
      <c r="I172"/>
      <c r="J172"/>
      <c r="K172"/>
      <c r="L172"/>
      <c r="M172"/>
      <c r="N172"/>
      <c r="O172"/>
      <c r="P172"/>
      <c r="Q172"/>
      <c r="R172"/>
      <c r="S172"/>
      <c r="T172"/>
      <c r="U172"/>
      <c r="V172"/>
      <c r="W172"/>
      <c r="X172"/>
      <c r="Y172"/>
      <c r="Z172"/>
      <c r="AA172"/>
      <c r="AB172"/>
      <c r="AC172"/>
      <c r="AD172"/>
      <c r="AE172" s="9"/>
    </row>
    <row r="173" spans="2:31" ht="15" customHeight="1">
      <c r="B173" s="88" t="s">
        <v>1196</v>
      </c>
      <c r="C173" s="234"/>
      <c r="D173" s="234"/>
      <c r="E173" s="234"/>
      <c r="F173" s="234"/>
      <c r="G173" s="234"/>
      <c r="H173" s="234"/>
      <c r="I173" s="234"/>
      <c r="J173" s="234"/>
      <c r="K173" s="234"/>
      <c r="L173" s="234"/>
      <c r="M173" s="234"/>
      <c r="N173" s="234"/>
      <c r="O173" s="234"/>
      <c r="P173" s="234"/>
      <c r="Q173" s="234"/>
      <c r="R173" s="234"/>
      <c r="S173" s="234"/>
      <c r="T173" s="234"/>
      <c r="U173" s="234"/>
      <c r="V173" s="234"/>
      <c r="W173" s="234"/>
      <c r="X173" s="234"/>
      <c r="Y173" s="234"/>
      <c r="Z173" s="234"/>
      <c r="AA173" s="234"/>
      <c r="AB173" s="234"/>
      <c r="AC173" s="234"/>
      <c r="AD173" s="234"/>
      <c r="AE173" s="9"/>
    </row>
    <row r="174" spans="2:31" ht="48" customHeight="1">
      <c r="B174"/>
      <c r="C174" s="553" t="s">
        <v>1202</v>
      </c>
      <c r="D174" s="553"/>
      <c r="E174" s="553"/>
      <c r="F174" s="553"/>
      <c r="G174" s="553"/>
      <c r="H174" s="553"/>
      <c r="I174" s="553"/>
      <c r="J174" s="553"/>
      <c r="K174" s="553"/>
      <c r="L174" s="553"/>
      <c r="M174" s="553"/>
      <c r="N174" s="553"/>
      <c r="O174" s="553"/>
      <c r="P174" s="553"/>
      <c r="Q174" s="553"/>
      <c r="R174" s="553"/>
      <c r="S174" s="553"/>
      <c r="T174" s="553"/>
      <c r="U174" s="553"/>
      <c r="V174" s="553"/>
      <c r="W174" s="553"/>
      <c r="X174" s="553"/>
      <c r="Y174" s="553"/>
      <c r="Z174" s="553"/>
      <c r="AA174" s="553"/>
      <c r="AB174" s="553"/>
      <c r="AC174" s="553"/>
      <c r="AD174" s="553"/>
      <c r="AE174" s="9"/>
    </row>
    <row r="175" spans="2:31" ht="15" customHeight="1">
      <c r="B175"/>
      <c r="C175"/>
      <c r="D175"/>
      <c r="E175"/>
      <c r="F175"/>
      <c r="G175"/>
      <c r="H175"/>
      <c r="I175"/>
      <c r="J175"/>
      <c r="K175"/>
      <c r="L175"/>
      <c r="M175"/>
      <c r="N175"/>
      <c r="O175"/>
      <c r="P175"/>
      <c r="Q175"/>
      <c r="R175"/>
      <c r="S175"/>
      <c r="T175"/>
      <c r="U175"/>
      <c r="V175"/>
      <c r="W175"/>
      <c r="X175"/>
      <c r="Y175"/>
      <c r="Z175"/>
      <c r="AA175"/>
      <c r="AB175"/>
      <c r="AC175"/>
      <c r="AD175"/>
      <c r="AE175" s="9"/>
    </row>
    <row r="176" spans="2:31" ht="15" customHeight="1">
      <c r="B176" s="88" t="s">
        <v>1151</v>
      </c>
      <c r="C176"/>
      <c r="D176"/>
      <c r="E176"/>
      <c r="F176"/>
      <c r="G176"/>
      <c r="H176"/>
      <c r="I176"/>
      <c r="J176"/>
      <c r="K176"/>
      <c r="L176"/>
      <c r="M176"/>
      <c r="N176"/>
      <c r="O176"/>
      <c r="P176"/>
      <c r="Q176"/>
      <c r="R176"/>
      <c r="S176"/>
      <c r="T176"/>
      <c r="U176"/>
      <c r="V176"/>
      <c r="W176"/>
      <c r="X176"/>
      <c r="Y176"/>
      <c r="Z176"/>
      <c r="AA176"/>
      <c r="AB176"/>
      <c r="AC176"/>
      <c r="AD176"/>
      <c r="AE176" s="9"/>
    </row>
    <row r="177" spans="2:31" ht="36" customHeight="1">
      <c r="B177"/>
      <c r="C177" s="553" t="s">
        <v>1152</v>
      </c>
      <c r="D177" s="553"/>
      <c r="E177" s="553"/>
      <c r="F177" s="553"/>
      <c r="G177" s="553"/>
      <c r="H177" s="553"/>
      <c r="I177" s="553"/>
      <c r="J177" s="553"/>
      <c r="K177" s="553"/>
      <c r="L177" s="553"/>
      <c r="M177" s="553"/>
      <c r="N177" s="553"/>
      <c r="O177" s="553"/>
      <c r="P177" s="553"/>
      <c r="Q177" s="553"/>
      <c r="R177" s="553"/>
      <c r="S177" s="553"/>
      <c r="T177" s="553"/>
      <c r="U177" s="553"/>
      <c r="V177" s="553"/>
      <c r="W177" s="553"/>
      <c r="X177" s="553"/>
      <c r="Y177" s="553"/>
      <c r="Z177" s="553"/>
      <c r="AA177" s="553"/>
      <c r="AB177" s="553"/>
      <c r="AC177" s="553"/>
      <c r="AD177" s="553"/>
      <c r="AE177" s="9"/>
    </row>
    <row r="178" spans="2:31" ht="15" customHeight="1">
      <c r="B178"/>
      <c r="C178"/>
      <c r="D178"/>
      <c r="E178"/>
      <c r="F178"/>
      <c r="G178"/>
      <c r="H178"/>
      <c r="I178"/>
      <c r="J178"/>
      <c r="K178"/>
      <c r="L178"/>
      <c r="M178"/>
      <c r="N178"/>
      <c r="O178"/>
      <c r="P178"/>
      <c r="Q178"/>
      <c r="R178"/>
      <c r="S178"/>
      <c r="T178"/>
      <c r="U178"/>
      <c r="V178"/>
      <c r="W178"/>
      <c r="X178"/>
      <c r="Y178"/>
      <c r="Z178"/>
      <c r="AA178"/>
      <c r="AB178"/>
      <c r="AC178"/>
      <c r="AD178"/>
      <c r="AE178" s="9"/>
    </row>
    <row r="179" spans="2:31" ht="15" customHeight="1">
      <c r="B179" s="88" t="s">
        <v>866</v>
      </c>
      <c r="C179"/>
      <c r="D179"/>
      <c r="E179"/>
      <c r="F179"/>
      <c r="G179"/>
      <c r="H179"/>
      <c r="I179"/>
      <c r="J179"/>
      <c r="K179"/>
      <c r="L179"/>
      <c r="M179"/>
      <c r="N179"/>
      <c r="O179"/>
      <c r="P179"/>
      <c r="Q179"/>
      <c r="R179"/>
      <c r="S179"/>
      <c r="T179"/>
      <c r="U179"/>
      <c r="V179"/>
      <c r="W179"/>
      <c r="X179"/>
      <c r="Y179"/>
      <c r="Z179"/>
      <c r="AA179"/>
      <c r="AB179"/>
      <c r="AC179"/>
      <c r="AD179"/>
      <c r="AE179" s="9"/>
    </row>
    <row r="180" spans="2:31" ht="36" customHeight="1">
      <c r="B180"/>
      <c r="C180" s="553" t="s">
        <v>1153</v>
      </c>
      <c r="D180" s="553"/>
      <c r="E180" s="553"/>
      <c r="F180" s="553"/>
      <c r="G180" s="553"/>
      <c r="H180" s="553"/>
      <c r="I180" s="553"/>
      <c r="J180" s="553"/>
      <c r="K180" s="553"/>
      <c r="L180" s="553"/>
      <c r="M180" s="553"/>
      <c r="N180" s="553"/>
      <c r="O180" s="553"/>
      <c r="P180" s="553"/>
      <c r="Q180" s="553"/>
      <c r="R180" s="553"/>
      <c r="S180" s="553"/>
      <c r="T180" s="553"/>
      <c r="U180" s="553"/>
      <c r="V180" s="553"/>
      <c r="W180" s="553"/>
      <c r="X180" s="553"/>
      <c r="Y180" s="553"/>
      <c r="Z180" s="553"/>
      <c r="AA180" s="553"/>
      <c r="AB180" s="553"/>
      <c r="AC180" s="553"/>
      <c r="AD180" s="553"/>
      <c r="AE180" s="9"/>
    </row>
    <row r="181" spans="2:31" ht="15" customHeight="1">
      <c r="B181"/>
      <c r="C181"/>
      <c r="D181"/>
      <c r="E181"/>
      <c r="F181"/>
      <c r="G181"/>
      <c r="H181"/>
      <c r="I181"/>
      <c r="J181"/>
      <c r="K181"/>
      <c r="L181"/>
      <c r="M181"/>
      <c r="N181"/>
      <c r="O181"/>
      <c r="P181"/>
      <c r="Q181"/>
      <c r="R181"/>
      <c r="S181"/>
      <c r="T181"/>
      <c r="U181"/>
      <c r="V181"/>
      <c r="W181"/>
      <c r="X181"/>
      <c r="Y181"/>
      <c r="Z181"/>
      <c r="AA181"/>
      <c r="AB181"/>
      <c r="AC181"/>
      <c r="AD181"/>
      <c r="AE181" s="9"/>
    </row>
    <row r="182" spans="2:31" ht="15" customHeight="1">
      <c r="B182" s="88" t="s">
        <v>746</v>
      </c>
      <c r="C182"/>
      <c r="D182"/>
      <c r="E182"/>
      <c r="F182"/>
      <c r="G182"/>
      <c r="H182"/>
      <c r="I182"/>
      <c r="J182"/>
      <c r="K182"/>
      <c r="L182"/>
      <c r="M182"/>
      <c r="N182"/>
      <c r="O182"/>
      <c r="P182"/>
      <c r="Q182"/>
      <c r="R182"/>
      <c r="S182"/>
      <c r="T182"/>
      <c r="U182"/>
      <c r="V182"/>
      <c r="W182"/>
      <c r="X182"/>
      <c r="Y182"/>
      <c r="Z182"/>
      <c r="AA182"/>
      <c r="AB182"/>
      <c r="AC182"/>
      <c r="AD182"/>
      <c r="AE182" s="9"/>
    </row>
    <row r="183" spans="2:31" ht="36" customHeight="1">
      <c r="B183"/>
      <c r="C183" s="553" t="s">
        <v>773</v>
      </c>
      <c r="D183" s="553"/>
      <c r="E183" s="553"/>
      <c r="F183" s="553"/>
      <c r="G183" s="553"/>
      <c r="H183" s="553"/>
      <c r="I183" s="553"/>
      <c r="J183" s="553"/>
      <c r="K183" s="553"/>
      <c r="L183" s="553"/>
      <c r="M183" s="553"/>
      <c r="N183" s="553"/>
      <c r="O183" s="553"/>
      <c r="P183" s="553"/>
      <c r="Q183" s="553"/>
      <c r="R183" s="553"/>
      <c r="S183" s="553"/>
      <c r="T183" s="553"/>
      <c r="U183" s="553"/>
      <c r="V183" s="553"/>
      <c r="W183" s="553"/>
      <c r="X183" s="553"/>
      <c r="Y183" s="553"/>
      <c r="Z183" s="553"/>
      <c r="AA183" s="553"/>
      <c r="AB183" s="553"/>
      <c r="AC183" s="553"/>
      <c r="AD183" s="553"/>
      <c r="AE183" s="9"/>
    </row>
    <row r="184" spans="2:31" ht="15" customHeight="1">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9"/>
    </row>
    <row r="185" spans="2:31" ht="15" customHeight="1">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row>
    <row r="186" spans="2:31" ht="15" customHeight="1">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row>
    <row r="187" spans="2:31" ht="15" customHeight="1">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row>
    <row r="188" spans="2:31" ht="15" customHeight="1">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row>
    <row r="189" spans="2:31" ht="15" customHeight="1">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row>
  </sheetData>
  <sheetProtection algorithmName="SHA-512" hashValue="ZP4aIseu+09qAULZXg1dGB14kQS8QN98Vgnd2FqdtKqgapezwG2jcPd+68Eid1XnUl3M2y9SLAzdp2mghN+DbA==" saltValue="ZhckFhCjc+ZQDpcsFbFqoQ==" spinCount="100000" sheet="1" objects="1" scenarios="1"/>
  <mergeCells count="73">
    <mergeCell ref="C144:AD144"/>
    <mergeCell ref="C79:AD79"/>
    <mergeCell ref="C43:AD43"/>
    <mergeCell ref="D52:AD52"/>
    <mergeCell ref="D54:AD54"/>
    <mergeCell ref="D56:AD56"/>
    <mergeCell ref="D58:AD58"/>
    <mergeCell ref="C73:AD73"/>
    <mergeCell ref="C70:AD70"/>
    <mergeCell ref="C76:AD76"/>
    <mergeCell ref="C85:AD85"/>
    <mergeCell ref="C88:AD88"/>
    <mergeCell ref="D94:AD94"/>
    <mergeCell ref="D96:AD96"/>
    <mergeCell ref="D100:AD100"/>
    <mergeCell ref="C135:AD135"/>
    <mergeCell ref="B10:L10"/>
    <mergeCell ref="N10:O10"/>
    <mergeCell ref="C67:AD67"/>
    <mergeCell ref="D62:AD62"/>
    <mergeCell ref="D64:AD64"/>
    <mergeCell ref="D60:AD60"/>
    <mergeCell ref="C22:AD22"/>
    <mergeCell ref="C25:AD25"/>
    <mergeCell ref="C28:AD28"/>
    <mergeCell ref="C31:AD31"/>
    <mergeCell ref="C46:AD46"/>
    <mergeCell ref="D48:AD48"/>
    <mergeCell ref="D50:AD50"/>
    <mergeCell ref="C40:AD40"/>
    <mergeCell ref="C13:AD13"/>
    <mergeCell ref="D15:AD15"/>
    <mergeCell ref="B1:AD1"/>
    <mergeCell ref="B3:AD3"/>
    <mergeCell ref="B5:AD5"/>
    <mergeCell ref="B7:AD7"/>
    <mergeCell ref="AA9:AD9"/>
    <mergeCell ref="C183:AD183"/>
    <mergeCell ref="C147:AD147"/>
    <mergeCell ref="C150:AD150"/>
    <mergeCell ref="C153:AD153"/>
    <mergeCell ref="C156:AD156"/>
    <mergeCell ref="C165:AD165"/>
    <mergeCell ref="C168:AD168"/>
    <mergeCell ref="C162:AD162"/>
    <mergeCell ref="C180:AD180"/>
    <mergeCell ref="C159:AD159"/>
    <mergeCell ref="C177:AD177"/>
    <mergeCell ref="C174:AD174"/>
    <mergeCell ref="C171:AD171"/>
    <mergeCell ref="D98:AD98"/>
    <mergeCell ref="D90:AD90"/>
    <mergeCell ref="D92:AD92"/>
    <mergeCell ref="C111:AD111"/>
    <mergeCell ref="C123:AD123"/>
    <mergeCell ref="D102:AD102"/>
    <mergeCell ref="C117:AD117"/>
    <mergeCell ref="C114:AD114"/>
    <mergeCell ref="D106:AD106"/>
    <mergeCell ref="D104:AD104"/>
    <mergeCell ref="D17:AD17"/>
    <mergeCell ref="D19:AD19"/>
    <mergeCell ref="C34:AD34"/>
    <mergeCell ref="C37:AD37"/>
    <mergeCell ref="C82:AD82"/>
    <mergeCell ref="C126:AD126"/>
    <mergeCell ref="C138:AD138"/>
    <mergeCell ref="C141:AD141"/>
    <mergeCell ref="C132:AD132"/>
    <mergeCell ref="D108:AD108"/>
    <mergeCell ref="C129:AD129"/>
    <mergeCell ref="B137:AD137"/>
    <mergeCell ref="C120:AD120"/>
  </mergeCells>
  <hyperlinks>
    <hyperlink ref="AA9:AD9" location="Índice!B39"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
Glosario</oddHeader>
    <oddFooter>&amp;LCenso Nacional de Gobiernos Estatales 2024&amp;R&amp;P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74"/>
  <sheetViews>
    <sheetView showGridLines="0" view="pageBreakPreview" zoomScale="120" zoomScaleNormal="100" zoomScaleSheetLayoutView="120" workbookViewId="0"/>
  </sheetViews>
  <sheetFormatPr baseColWidth="10" defaultColWidth="0" defaultRowHeight="15" customHeight="1" zeroHeight="1"/>
  <cols>
    <col min="1" max="1" width="5.7109375" style="8" customWidth="1"/>
    <col min="2" max="30" width="3.7109375" style="8" customWidth="1"/>
    <col min="31" max="31" width="5.7109375" style="8" customWidth="1"/>
    <col min="32" max="32" width="3.7109375" hidden="1" customWidth="1"/>
    <col min="33" max="33" width="11.42578125" style="7" hidden="1" customWidth="1"/>
    <col min="34" max="109" width="11.42578125" hidden="1" customWidth="1"/>
    <col min="110" max="16384" width="3.7109375" hidden="1"/>
  </cols>
  <sheetData>
    <row r="1" spans="2:109" ht="173.25" customHeight="1">
      <c r="B1" s="539" t="s">
        <v>0</v>
      </c>
      <c r="C1" s="540"/>
      <c r="D1" s="540"/>
      <c r="E1" s="540"/>
      <c r="F1" s="540"/>
      <c r="G1" s="540"/>
      <c r="H1" s="540"/>
      <c r="I1" s="540"/>
      <c r="J1" s="540"/>
      <c r="K1" s="540"/>
      <c r="L1" s="540"/>
      <c r="M1" s="540"/>
      <c r="N1" s="540"/>
      <c r="O1" s="540"/>
      <c r="P1" s="540"/>
      <c r="Q1" s="540"/>
      <c r="R1" s="540"/>
      <c r="S1" s="540"/>
      <c r="T1" s="540"/>
      <c r="U1" s="540"/>
      <c r="V1" s="540"/>
      <c r="W1" s="540"/>
      <c r="X1" s="540"/>
      <c r="Y1" s="540"/>
      <c r="Z1" s="540"/>
      <c r="AA1" s="540"/>
      <c r="AB1" s="540"/>
      <c r="AC1" s="540"/>
      <c r="AD1" s="540"/>
    </row>
    <row r="2" spans="2:109" ht="15" customHeight="1">
      <c r="AH2" s="238" t="s">
        <v>1329</v>
      </c>
      <c r="AI2" s="239" t="s">
        <v>1330</v>
      </c>
      <c r="AK2" s="240"/>
      <c r="AL2" s="238" t="s">
        <v>1331</v>
      </c>
      <c r="AM2" s="239" t="s">
        <v>1332</v>
      </c>
      <c r="AN2" s="239" t="s">
        <v>1330</v>
      </c>
      <c r="AO2" s="240"/>
      <c r="AP2" s="240"/>
      <c r="BW2" s="241"/>
      <c r="BX2" s="240"/>
      <c r="BY2" s="240"/>
    </row>
    <row r="3" spans="2:109" ht="45" customHeight="1">
      <c r="B3" s="541" t="s">
        <v>1</v>
      </c>
      <c r="C3" s="542"/>
      <c r="D3" s="542"/>
      <c r="E3" s="542"/>
      <c r="F3" s="542"/>
      <c r="G3" s="542"/>
      <c r="H3" s="542"/>
      <c r="I3" s="542"/>
      <c r="J3" s="542"/>
      <c r="K3" s="542"/>
      <c r="L3" s="542"/>
      <c r="M3" s="542"/>
      <c r="N3" s="542"/>
      <c r="O3" s="542"/>
      <c r="P3" s="542"/>
      <c r="Q3" s="542"/>
      <c r="R3" s="542"/>
      <c r="S3" s="542"/>
      <c r="T3" s="542"/>
      <c r="U3" s="542"/>
      <c r="V3" s="542"/>
      <c r="W3" s="542"/>
      <c r="X3" s="542"/>
      <c r="Y3" s="542"/>
      <c r="Z3" s="542"/>
      <c r="AA3" s="542"/>
      <c r="AB3" s="542"/>
      <c r="AC3" s="542"/>
      <c r="AD3" s="542"/>
      <c r="AH3" s="242"/>
      <c r="AI3" s="242"/>
      <c r="AK3" s="240"/>
      <c r="AL3" s="243"/>
      <c r="AM3" s="243"/>
      <c r="AN3" s="243"/>
      <c r="AO3" s="240"/>
      <c r="AP3" s="240">
        <v>1</v>
      </c>
      <c r="AQ3" s="244" t="s">
        <v>1333</v>
      </c>
      <c r="AR3" s="244" t="s">
        <v>1334</v>
      </c>
      <c r="AS3" s="244" t="s">
        <v>1335</v>
      </c>
      <c r="AT3" s="244" t="s">
        <v>1336</v>
      </c>
      <c r="AU3" s="244" t="s">
        <v>1337</v>
      </c>
      <c r="AV3" s="244" t="s">
        <v>1338</v>
      </c>
      <c r="AW3" s="244" t="s">
        <v>1339</v>
      </c>
      <c r="AX3" s="244" t="s">
        <v>1340</v>
      </c>
      <c r="AY3" s="244" t="s">
        <v>1341</v>
      </c>
      <c r="AZ3" s="244" t="s">
        <v>1342</v>
      </c>
      <c r="BA3" s="244" t="s">
        <v>1343</v>
      </c>
      <c r="BB3" s="244" t="s">
        <v>1344</v>
      </c>
      <c r="BC3" s="244" t="s">
        <v>1345</v>
      </c>
      <c r="BD3" s="244" t="s">
        <v>1346</v>
      </c>
      <c r="BE3" s="244" t="s">
        <v>1347</v>
      </c>
      <c r="BF3" s="244" t="s">
        <v>1348</v>
      </c>
      <c r="BG3" s="244" t="s">
        <v>1349</v>
      </c>
      <c r="BH3" s="244" t="s">
        <v>1350</v>
      </c>
      <c r="BI3" s="244" t="s">
        <v>1351</v>
      </c>
      <c r="BJ3" s="244" t="s">
        <v>1352</v>
      </c>
      <c r="BK3" s="244" t="s">
        <v>1353</v>
      </c>
      <c r="BL3" s="244" t="s">
        <v>1354</v>
      </c>
      <c r="BM3" s="244" t="s">
        <v>1355</v>
      </c>
      <c r="BN3" s="244" t="s">
        <v>1356</v>
      </c>
      <c r="BO3" s="244" t="s">
        <v>1357</v>
      </c>
      <c r="BP3" s="244" t="s">
        <v>1358</v>
      </c>
      <c r="BQ3" s="244" t="s">
        <v>1359</v>
      </c>
      <c r="BR3" s="244" t="s">
        <v>1360</v>
      </c>
      <c r="BS3" s="244" t="s">
        <v>1361</v>
      </c>
      <c r="BT3" s="244" t="s">
        <v>1362</v>
      </c>
      <c r="BU3" s="244" t="s">
        <v>1363</v>
      </c>
      <c r="BV3" s="244" t="s">
        <v>1364</v>
      </c>
      <c r="BW3" s="241"/>
      <c r="BX3" s="240"/>
      <c r="BY3" s="240"/>
      <c r="BZ3" s="244" t="s">
        <v>1333</v>
      </c>
      <c r="CA3" s="244" t="s">
        <v>1334</v>
      </c>
      <c r="CB3" s="244" t="s">
        <v>1335</v>
      </c>
      <c r="CC3" s="244" t="s">
        <v>1336</v>
      </c>
      <c r="CD3" s="244" t="s">
        <v>1337</v>
      </c>
      <c r="CE3" s="244" t="s">
        <v>1338</v>
      </c>
      <c r="CF3" s="244" t="s">
        <v>1339</v>
      </c>
      <c r="CG3" s="244" t="s">
        <v>1340</v>
      </c>
      <c r="CH3" s="244" t="s">
        <v>1341</v>
      </c>
      <c r="CI3" s="244" t="s">
        <v>1342</v>
      </c>
      <c r="CJ3" s="244" t="s">
        <v>1343</v>
      </c>
      <c r="CK3" s="244" t="s">
        <v>1344</v>
      </c>
      <c r="CL3" s="244" t="s">
        <v>1345</v>
      </c>
      <c r="CM3" s="244" t="s">
        <v>1346</v>
      </c>
      <c r="CN3" s="244" t="s">
        <v>1347</v>
      </c>
      <c r="CO3" s="244" t="s">
        <v>1348</v>
      </c>
      <c r="CP3" s="244" t="s">
        <v>1349</v>
      </c>
      <c r="CQ3" s="244" t="s">
        <v>1350</v>
      </c>
      <c r="CR3" s="244" t="s">
        <v>1351</v>
      </c>
      <c r="CS3" s="244" t="s">
        <v>1352</v>
      </c>
      <c r="CT3" s="244" t="s">
        <v>1353</v>
      </c>
      <c r="CU3" s="244" t="s">
        <v>1354</v>
      </c>
      <c r="CV3" s="244" t="s">
        <v>1355</v>
      </c>
      <c r="CW3" s="244" t="s">
        <v>1356</v>
      </c>
      <c r="CX3" s="244" t="s">
        <v>1357</v>
      </c>
      <c r="CY3" s="244" t="s">
        <v>1358</v>
      </c>
      <c r="CZ3" s="244" t="s">
        <v>1359</v>
      </c>
      <c r="DA3" s="244" t="s">
        <v>1360</v>
      </c>
      <c r="DB3" s="244" t="s">
        <v>1361</v>
      </c>
      <c r="DC3" s="244" t="s">
        <v>1362</v>
      </c>
      <c r="DD3" s="244" t="s">
        <v>1363</v>
      </c>
      <c r="DE3" s="244" t="s">
        <v>1364</v>
      </c>
    </row>
    <row r="4" spans="2:109" ht="15" customHeight="1">
      <c r="AH4" s="245" t="s">
        <v>1365</v>
      </c>
      <c r="AI4" s="243" t="s">
        <v>1333</v>
      </c>
      <c r="AJ4" s="240"/>
      <c r="AK4" s="240"/>
      <c r="AL4" s="242" t="str">
        <f>IFERROR(IF(HLOOKUP($N$10, $BZ$3:$DE$574, $AP4, FALSE )="", "", HLOOKUP($N$10, $BZ$3:$DE$574, $AP4, FALSE)), "")</f>
        <v>Acajete</v>
      </c>
      <c r="AM4" s="242" t="str">
        <f>IFERROR(IF(AL4="", "", HLOOKUP($N$10, $AQ$3:$BV$574, AP4, FALSE)), "")</f>
        <v>30001</v>
      </c>
      <c r="AN4" s="243" t="str">
        <f>MID(AM4, 3, 3)</f>
        <v>001</v>
      </c>
      <c r="AO4" s="240"/>
      <c r="AP4" s="240">
        <v>2</v>
      </c>
      <c r="AQ4" s="246" t="s">
        <v>1366</v>
      </c>
      <c r="AR4" s="246" t="s">
        <v>1367</v>
      </c>
      <c r="AS4" s="246" t="s">
        <v>1368</v>
      </c>
      <c r="AT4" s="246" t="s">
        <v>1369</v>
      </c>
      <c r="AU4" s="246" t="s">
        <v>1370</v>
      </c>
      <c r="AV4" s="246" t="s">
        <v>1371</v>
      </c>
      <c r="AW4" s="246" t="s">
        <v>1372</v>
      </c>
      <c r="AX4" s="246" t="s">
        <v>1373</v>
      </c>
      <c r="AY4" s="246" t="s">
        <v>1374</v>
      </c>
      <c r="AZ4" s="246" t="s">
        <v>1375</v>
      </c>
      <c r="BA4" s="246" t="s">
        <v>1376</v>
      </c>
      <c r="BB4" s="246" t="s">
        <v>1377</v>
      </c>
      <c r="BC4" s="246" t="s">
        <v>1378</v>
      </c>
      <c r="BD4" s="246" t="s">
        <v>1379</v>
      </c>
      <c r="BE4" s="247" t="s">
        <v>1380</v>
      </c>
      <c r="BF4" s="246" t="s">
        <v>1381</v>
      </c>
      <c r="BG4" s="246" t="s">
        <v>1382</v>
      </c>
      <c r="BH4" s="246" t="s">
        <v>1383</v>
      </c>
      <c r="BI4" s="246" t="s">
        <v>1384</v>
      </c>
      <c r="BJ4" s="246" t="s">
        <v>1385</v>
      </c>
      <c r="BK4" s="246" t="s">
        <v>1386</v>
      </c>
      <c r="BL4" s="246" t="s">
        <v>1387</v>
      </c>
      <c r="BM4" s="246" t="s">
        <v>1388</v>
      </c>
      <c r="BN4" s="246" t="s">
        <v>1389</v>
      </c>
      <c r="BO4" s="246" t="s">
        <v>1390</v>
      </c>
      <c r="BP4" s="246" t="s">
        <v>1391</v>
      </c>
      <c r="BQ4" s="246" t="s">
        <v>1392</v>
      </c>
      <c r="BR4" s="246" t="s">
        <v>1393</v>
      </c>
      <c r="BS4" s="246" t="s">
        <v>1394</v>
      </c>
      <c r="BT4" s="246" t="s">
        <v>1395</v>
      </c>
      <c r="BU4" s="246" t="s">
        <v>1396</v>
      </c>
      <c r="BV4" s="246" t="s">
        <v>1397</v>
      </c>
      <c r="BW4" s="240"/>
      <c r="BX4" s="240"/>
      <c r="BY4" s="240"/>
      <c r="BZ4" s="248" t="s">
        <v>1365</v>
      </c>
      <c r="CA4" s="248" t="s">
        <v>1398</v>
      </c>
      <c r="CB4" s="248" t="s">
        <v>1399</v>
      </c>
      <c r="CC4" s="248" t="s">
        <v>1400</v>
      </c>
      <c r="CD4" s="248" t="s">
        <v>1401</v>
      </c>
      <c r="CE4" s="248" t="s">
        <v>1402</v>
      </c>
      <c r="CF4" s="248" t="s">
        <v>1403</v>
      </c>
      <c r="CG4" s="248" t="s">
        <v>1404</v>
      </c>
      <c r="CH4" s="248" t="s">
        <v>1405</v>
      </c>
      <c r="CI4" s="248" t="s">
        <v>1406</v>
      </c>
      <c r="CJ4" s="248" t="s">
        <v>1401</v>
      </c>
      <c r="CK4" s="248" t="s">
        <v>1407</v>
      </c>
      <c r="CL4" s="248" t="s">
        <v>1408</v>
      </c>
      <c r="CM4" s="248" t="s">
        <v>1409</v>
      </c>
      <c r="CN4" s="249" t="s">
        <v>1410</v>
      </c>
      <c r="CO4" s="248" t="s">
        <v>1411</v>
      </c>
      <c r="CP4" s="248" t="s">
        <v>1412</v>
      </c>
      <c r="CQ4" s="248" t="s">
        <v>1413</v>
      </c>
      <c r="CR4" s="248" t="s">
        <v>1401</v>
      </c>
      <c r="CS4" s="248" t="s">
        <v>1414</v>
      </c>
      <c r="CT4" s="248" t="s">
        <v>1415</v>
      </c>
      <c r="CU4" s="248" t="s">
        <v>1416</v>
      </c>
      <c r="CV4" s="248" t="s">
        <v>1417</v>
      </c>
      <c r="CW4" s="250" t="s">
        <v>1418</v>
      </c>
      <c r="CX4" s="248" t="s">
        <v>1419</v>
      </c>
      <c r="CY4" s="248" t="s">
        <v>1420</v>
      </c>
      <c r="CZ4" s="248" t="s">
        <v>1421</v>
      </c>
      <c r="DA4" s="248" t="s">
        <v>1401</v>
      </c>
      <c r="DB4" s="248" t="s">
        <v>1422</v>
      </c>
      <c r="DC4" s="248" t="s">
        <v>1415</v>
      </c>
      <c r="DD4" s="248" t="s">
        <v>1423</v>
      </c>
      <c r="DE4" s="248" t="s">
        <v>1424</v>
      </c>
    </row>
    <row r="5" spans="2:109" ht="45" customHeight="1">
      <c r="B5" s="541" t="s">
        <v>840</v>
      </c>
      <c r="C5" s="542"/>
      <c r="D5" s="542"/>
      <c r="E5" s="542"/>
      <c r="F5" s="542"/>
      <c r="G5" s="542"/>
      <c r="H5" s="542"/>
      <c r="I5" s="542"/>
      <c r="J5" s="542"/>
      <c r="K5" s="542"/>
      <c r="L5" s="542"/>
      <c r="M5" s="542"/>
      <c r="N5" s="542"/>
      <c r="O5" s="542"/>
      <c r="P5" s="542"/>
      <c r="Q5" s="542"/>
      <c r="R5" s="542"/>
      <c r="S5" s="542"/>
      <c r="T5" s="542"/>
      <c r="U5" s="542"/>
      <c r="V5" s="542"/>
      <c r="W5" s="542"/>
      <c r="X5" s="542"/>
      <c r="Y5" s="542"/>
      <c r="Z5" s="542"/>
      <c r="AA5" s="542"/>
      <c r="AB5" s="542"/>
      <c r="AC5" s="542"/>
      <c r="AD5" s="542"/>
      <c r="AH5" s="245" t="s">
        <v>1425</v>
      </c>
      <c r="AI5" s="243" t="s">
        <v>1334</v>
      </c>
      <c r="AJ5" s="240"/>
      <c r="AK5" s="240"/>
      <c r="AL5" s="242" t="str">
        <f t="shared" ref="AL5:AL68" si="0">IFERROR(IF(HLOOKUP($N$10, $BZ$3:$DE$574, $AP5, FALSE )="", "", HLOOKUP($N$10, $BZ$3:$DE$574, $AP5, FALSE)), "")</f>
        <v>Acatlán</v>
      </c>
      <c r="AM5" s="242" t="str">
        <f t="shared" ref="AM5:AM68" si="1">IFERROR(IF(AL5="", "", HLOOKUP($N$10, $AQ$3:$BV$574, AP5, FALSE)), "")</f>
        <v>30002</v>
      </c>
      <c r="AN5" s="243" t="str">
        <f t="shared" ref="AN5:AN68" si="2">MID(AM5, 3, 3)</f>
        <v>002</v>
      </c>
      <c r="AO5" s="240"/>
      <c r="AP5" s="240">
        <v>3</v>
      </c>
      <c r="AQ5" s="246" t="s">
        <v>1426</v>
      </c>
      <c r="AR5" s="246" t="s">
        <v>1427</v>
      </c>
      <c r="AS5" s="246" t="s">
        <v>1428</v>
      </c>
      <c r="AT5" s="246" t="s">
        <v>1429</v>
      </c>
      <c r="AU5" s="246" t="s">
        <v>1430</v>
      </c>
      <c r="AV5" s="246" t="s">
        <v>1431</v>
      </c>
      <c r="AW5" s="246" t="s">
        <v>1432</v>
      </c>
      <c r="AX5" s="246" t="s">
        <v>1433</v>
      </c>
      <c r="AY5" s="246" t="s">
        <v>1434</v>
      </c>
      <c r="AZ5" s="246" t="s">
        <v>1435</v>
      </c>
      <c r="BA5" s="246" t="s">
        <v>1436</v>
      </c>
      <c r="BB5" s="246" t="s">
        <v>1437</v>
      </c>
      <c r="BC5" s="246" t="s">
        <v>1438</v>
      </c>
      <c r="BD5" s="246" t="s">
        <v>1439</v>
      </c>
      <c r="BE5" s="247" t="s">
        <v>1440</v>
      </c>
      <c r="BF5" s="246" t="s">
        <v>1441</v>
      </c>
      <c r="BG5" s="246" t="s">
        <v>1442</v>
      </c>
      <c r="BH5" s="246" t="s">
        <v>1443</v>
      </c>
      <c r="BI5" s="246" t="s">
        <v>1444</v>
      </c>
      <c r="BJ5" s="246" t="s">
        <v>1445</v>
      </c>
      <c r="BK5" s="246" t="s">
        <v>1446</v>
      </c>
      <c r="BL5" s="246" t="s">
        <v>1447</v>
      </c>
      <c r="BM5" s="246" t="s">
        <v>1448</v>
      </c>
      <c r="BN5" s="246" t="s">
        <v>1449</v>
      </c>
      <c r="BO5" s="246" t="s">
        <v>1450</v>
      </c>
      <c r="BP5" s="246" t="s">
        <v>1451</v>
      </c>
      <c r="BQ5" s="246" t="s">
        <v>1452</v>
      </c>
      <c r="BR5" s="246" t="s">
        <v>1453</v>
      </c>
      <c r="BS5" s="246" t="s">
        <v>1454</v>
      </c>
      <c r="BT5" s="246" t="s">
        <v>1455</v>
      </c>
      <c r="BU5" s="246" t="s">
        <v>1456</v>
      </c>
      <c r="BV5" s="246" t="s">
        <v>1457</v>
      </c>
      <c r="BW5" s="240"/>
      <c r="BX5" s="240"/>
      <c r="BY5" s="240"/>
      <c r="BZ5" s="248" t="s">
        <v>1458</v>
      </c>
      <c r="CA5" s="248" t="s">
        <v>1459</v>
      </c>
      <c r="CB5" s="248" t="s">
        <v>1460</v>
      </c>
      <c r="CC5" s="248" t="s">
        <v>1461</v>
      </c>
      <c r="CD5" s="248" t="s">
        <v>1462</v>
      </c>
      <c r="CE5" s="248" t="s">
        <v>1463</v>
      </c>
      <c r="CF5" s="248" t="s">
        <v>1464</v>
      </c>
      <c r="CG5" s="248" t="s">
        <v>1465</v>
      </c>
      <c r="CH5" s="248" t="s">
        <v>1466</v>
      </c>
      <c r="CI5" s="248" t="s">
        <v>1467</v>
      </c>
      <c r="CJ5" s="248" t="s">
        <v>1468</v>
      </c>
      <c r="CK5" s="248" t="s">
        <v>1469</v>
      </c>
      <c r="CL5" s="248" t="s">
        <v>1470</v>
      </c>
      <c r="CM5" s="248" t="s">
        <v>1471</v>
      </c>
      <c r="CN5" s="249" t="s">
        <v>1472</v>
      </c>
      <c r="CO5" s="248" t="s">
        <v>1473</v>
      </c>
      <c r="CP5" s="248" t="s">
        <v>1474</v>
      </c>
      <c r="CQ5" s="248" t="s">
        <v>1475</v>
      </c>
      <c r="CR5" s="248" t="s">
        <v>1476</v>
      </c>
      <c r="CS5" s="248" t="s">
        <v>1477</v>
      </c>
      <c r="CT5" s="248" t="s">
        <v>1478</v>
      </c>
      <c r="CU5" s="248" t="s">
        <v>1479</v>
      </c>
      <c r="CV5" s="248" t="s">
        <v>1480</v>
      </c>
      <c r="CW5" s="248" t="s">
        <v>1481</v>
      </c>
      <c r="CX5" s="248" t="s">
        <v>1482</v>
      </c>
      <c r="CY5" s="248" t="s">
        <v>1483</v>
      </c>
      <c r="CZ5" s="248" t="s">
        <v>1484</v>
      </c>
      <c r="DA5" s="248" t="s">
        <v>1465</v>
      </c>
      <c r="DB5" s="248" t="s">
        <v>1485</v>
      </c>
      <c r="DC5" s="248" t="s">
        <v>1408</v>
      </c>
      <c r="DD5" s="248" t="s">
        <v>1486</v>
      </c>
      <c r="DE5" s="248" t="s">
        <v>1487</v>
      </c>
    </row>
    <row r="6" spans="2:109" ht="15" customHeight="1">
      <c r="AH6" s="245" t="s">
        <v>1488</v>
      </c>
      <c r="AI6" s="243" t="s">
        <v>1335</v>
      </c>
      <c r="AJ6" s="240"/>
      <c r="AK6" s="240"/>
      <c r="AL6" s="242" t="str">
        <f t="shared" si="0"/>
        <v>Acayucan</v>
      </c>
      <c r="AM6" s="242" t="str">
        <f t="shared" si="1"/>
        <v>30003</v>
      </c>
      <c r="AN6" s="243" t="str">
        <f t="shared" si="2"/>
        <v>003</v>
      </c>
      <c r="AO6" s="240"/>
      <c r="AP6" s="240">
        <v>4</v>
      </c>
      <c r="AQ6" s="246" t="s">
        <v>1489</v>
      </c>
      <c r="AR6" s="246" t="s">
        <v>1490</v>
      </c>
      <c r="AS6" s="246" t="s">
        <v>1491</v>
      </c>
      <c r="AT6" s="246" t="s">
        <v>1492</v>
      </c>
      <c r="AU6" s="246" t="s">
        <v>1493</v>
      </c>
      <c r="AV6" s="246" t="s">
        <v>1494</v>
      </c>
      <c r="AW6" s="246" t="s">
        <v>1495</v>
      </c>
      <c r="AX6" s="246" t="s">
        <v>1496</v>
      </c>
      <c r="AY6" s="246" t="s">
        <v>1497</v>
      </c>
      <c r="AZ6" s="246" t="s">
        <v>1498</v>
      </c>
      <c r="BA6" s="246" t="s">
        <v>1499</v>
      </c>
      <c r="BB6" s="246" t="s">
        <v>1500</v>
      </c>
      <c r="BC6" s="246" t="s">
        <v>1501</v>
      </c>
      <c r="BD6" s="246" t="s">
        <v>1502</v>
      </c>
      <c r="BE6" s="247" t="s">
        <v>1503</v>
      </c>
      <c r="BF6" s="246" t="s">
        <v>1504</v>
      </c>
      <c r="BG6" s="246" t="s">
        <v>1505</v>
      </c>
      <c r="BH6" s="246" t="s">
        <v>1506</v>
      </c>
      <c r="BI6" s="246" t="s">
        <v>1507</v>
      </c>
      <c r="BJ6" s="246" t="s">
        <v>1508</v>
      </c>
      <c r="BK6" s="246" t="s">
        <v>1509</v>
      </c>
      <c r="BL6" s="246" t="s">
        <v>1510</v>
      </c>
      <c r="BM6" s="246" t="s">
        <v>1511</v>
      </c>
      <c r="BN6" s="246" t="s">
        <v>1512</v>
      </c>
      <c r="BO6" s="246" t="s">
        <v>1513</v>
      </c>
      <c r="BP6" s="246" t="s">
        <v>1514</v>
      </c>
      <c r="BQ6" s="246" t="s">
        <v>1515</v>
      </c>
      <c r="BR6" s="246" t="s">
        <v>1516</v>
      </c>
      <c r="BS6" s="246" t="s">
        <v>1517</v>
      </c>
      <c r="BT6" s="246" t="s">
        <v>1518</v>
      </c>
      <c r="BU6" s="246" t="s">
        <v>1519</v>
      </c>
      <c r="BV6" s="246" t="s">
        <v>1520</v>
      </c>
      <c r="BW6" s="240"/>
      <c r="BX6" s="240"/>
      <c r="BY6" s="240"/>
      <c r="BZ6" s="248" t="s">
        <v>1521</v>
      </c>
      <c r="CA6" s="248" t="s">
        <v>1522</v>
      </c>
      <c r="CB6" s="248" t="s">
        <v>1523</v>
      </c>
      <c r="CC6" s="248" t="s">
        <v>1524</v>
      </c>
      <c r="CD6" s="248" t="s">
        <v>1525</v>
      </c>
      <c r="CE6" s="248" t="s">
        <v>1526</v>
      </c>
      <c r="CF6" s="248" t="s">
        <v>1527</v>
      </c>
      <c r="CG6" s="248" t="s">
        <v>1525</v>
      </c>
      <c r="CH6" s="248" t="s">
        <v>1528</v>
      </c>
      <c r="CI6" s="248" t="s">
        <v>1529</v>
      </c>
      <c r="CJ6" s="248" t="s">
        <v>1530</v>
      </c>
      <c r="CK6" s="248" t="s">
        <v>1531</v>
      </c>
      <c r="CL6" s="248" t="s">
        <v>1532</v>
      </c>
      <c r="CM6" s="248" t="s">
        <v>1533</v>
      </c>
      <c r="CN6" s="249" t="s">
        <v>1534</v>
      </c>
      <c r="CO6" s="248" t="s">
        <v>1535</v>
      </c>
      <c r="CP6" s="248" t="s">
        <v>1536</v>
      </c>
      <c r="CQ6" s="248" t="s">
        <v>1537</v>
      </c>
      <c r="CR6" s="248" t="s">
        <v>1538</v>
      </c>
      <c r="CS6" s="248" t="s">
        <v>1539</v>
      </c>
      <c r="CT6" s="248" t="s">
        <v>1408</v>
      </c>
      <c r="CU6" s="248" t="s">
        <v>1540</v>
      </c>
      <c r="CV6" s="248" t="s">
        <v>1541</v>
      </c>
      <c r="CW6" s="248" t="s">
        <v>1542</v>
      </c>
      <c r="CX6" s="248" t="s">
        <v>1543</v>
      </c>
      <c r="CY6" s="250" t="s">
        <v>1544</v>
      </c>
      <c r="CZ6" s="248" t="s">
        <v>1545</v>
      </c>
      <c r="DA6" s="248" t="s">
        <v>1546</v>
      </c>
      <c r="DB6" s="248" t="s">
        <v>1547</v>
      </c>
      <c r="DC6" s="248" t="s">
        <v>1548</v>
      </c>
      <c r="DD6" s="248" t="s">
        <v>1549</v>
      </c>
      <c r="DE6" s="248" t="s">
        <v>1550</v>
      </c>
    </row>
    <row r="7" spans="2:109" ht="72" customHeight="1">
      <c r="B7" s="541" t="s">
        <v>5</v>
      </c>
      <c r="C7" s="541"/>
      <c r="D7" s="541"/>
      <c r="E7" s="541"/>
      <c r="F7" s="541"/>
      <c r="G7" s="541"/>
      <c r="H7" s="541"/>
      <c r="I7" s="541"/>
      <c r="J7" s="541"/>
      <c r="K7" s="541"/>
      <c r="L7" s="541"/>
      <c r="M7" s="541"/>
      <c r="N7" s="541"/>
      <c r="O7" s="541"/>
      <c r="P7" s="541"/>
      <c r="Q7" s="541"/>
      <c r="R7" s="541"/>
      <c r="S7" s="541"/>
      <c r="T7" s="541"/>
      <c r="U7" s="541"/>
      <c r="V7" s="541"/>
      <c r="W7" s="541"/>
      <c r="X7" s="541"/>
      <c r="Y7" s="541"/>
      <c r="Z7" s="541"/>
      <c r="AA7" s="541"/>
      <c r="AB7" s="541"/>
      <c r="AC7" s="541"/>
      <c r="AD7" s="541"/>
      <c r="AH7" s="245" t="s">
        <v>1461</v>
      </c>
      <c r="AI7" s="243" t="s">
        <v>1336</v>
      </c>
      <c r="AJ7" s="240"/>
      <c r="AK7" s="240"/>
      <c r="AL7" s="242" t="str">
        <f t="shared" si="0"/>
        <v>Actopan</v>
      </c>
      <c r="AM7" s="242" t="str">
        <f t="shared" si="1"/>
        <v>30004</v>
      </c>
      <c r="AN7" s="243" t="str">
        <f t="shared" si="2"/>
        <v>004</v>
      </c>
      <c r="AO7" s="240"/>
      <c r="AP7" s="240">
        <v>5</v>
      </c>
      <c r="AQ7" s="246" t="s">
        <v>1551</v>
      </c>
      <c r="AR7" s="246" t="s">
        <v>1552</v>
      </c>
      <c r="AS7" s="246" t="s">
        <v>1553</v>
      </c>
      <c r="AT7" s="246" t="s">
        <v>1554</v>
      </c>
      <c r="AU7" s="246" t="s">
        <v>1555</v>
      </c>
      <c r="AV7" s="246" t="s">
        <v>1556</v>
      </c>
      <c r="AW7" s="246" t="s">
        <v>1557</v>
      </c>
      <c r="AX7" s="246" t="s">
        <v>1558</v>
      </c>
      <c r="AY7" s="246" t="s">
        <v>1559</v>
      </c>
      <c r="AZ7" s="246" t="s">
        <v>1560</v>
      </c>
      <c r="BA7" s="246" t="s">
        <v>1561</v>
      </c>
      <c r="BB7" s="246" t="s">
        <v>1562</v>
      </c>
      <c r="BC7" s="246" t="s">
        <v>1563</v>
      </c>
      <c r="BD7" s="246" t="s">
        <v>1564</v>
      </c>
      <c r="BE7" s="247" t="s">
        <v>1565</v>
      </c>
      <c r="BF7" s="246" t="s">
        <v>1566</v>
      </c>
      <c r="BG7" s="246" t="s">
        <v>1567</v>
      </c>
      <c r="BH7" s="246" t="s">
        <v>1568</v>
      </c>
      <c r="BI7" s="246" t="s">
        <v>1569</v>
      </c>
      <c r="BJ7" s="246" t="s">
        <v>1570</v>
      </c>
      <c r="BK7" s="246" t="s">
        <v>1571</v>
      </c>
      <c r="BL7" s="246" t="s">
        <v>1572</v>
      </c>
      <c r="BM7" s="246" t="s">
        <v>1573</v>
      </c>
      <c r="BN7" s="246" t="s">
        <v>1574</v>
      </c>
      <c r="BO7" s="246" t="s">
        <v>1575</v>
      </c>
      <c r="BP7" s="246" t="s">
        <v>1576</v>
      </c>
      <c r="BQ7" s="246" t="s">
        <v>1577</v>
      </c>
      <c r="BR7" s="246" t="s">
        <v>1578</v>
      </c>
      <c r="BS7" s="246" t="s">
        <v>1579</v>
      </c>
      <c r="BT7" s="246" t="s">
        <v>1580</v>
      </c>
      <c r="BU7" s="246" t="s">
        <v>1581</v>
      </c>
      <c r="BV7" s="246" t="s">
        <v>1582</v>
      </c>
      <c r="BW7" s="240"/>
      <c r="BX7" s="240"/>
      <c r="BY7" s="240"/>
      <c r="BZ7" s="248" t="s">
        <v>1583</v>
      </c>
      <c r="CA7" s="248" t="s">
        <v>1584</v>
      </c>
      <c r="CB7" s="248" t="s">
        <v>1585</v>
      </c>
      <c r="CC7" s="248" t="s">
        <v>1586</v>
      </c>
      <c r="CD7" s="248" t="s">
        <v>1587</v>
      </c>
      <c r="CE7" s="248" t="s">
        <v>1588</v>
      </c>
      <c r="CF7" s="248" t="s">
        <v>1589</v>
      </c>
      <c r="CG7" s="248" t="s">
        <v>1590</v>
      </c>
      <c r="CH7" s="248" t="s">
        <v>1591</v>
      </c>
      <c r="CI7" s="248" t="s">
        <v>1592</v>
      </c>
      <c r="CJ7" s="248" t="s">
        <v>1593</v>
      </c>
      <c r="CK7" s="248" t="s">
        <v>1594</v>
      </c>
      <c r="CL7" s="248" t="s">
        <v>1595</v>
      </c>
      <c r="CM7" s="248" t="s">
        <v>1596</v>
      </c>
      <c r="CN7" s="249" t="s">
        <v>1597</v>
      </c>
      <c r="CO7" s="248" t="s">
        <v>1598</v>
      </c>
      <c r="CP7" s="248" t="s">
        <v>1599</v>
      </c>
      <c r="CQ7" s="248" t="s">
        <v>1600</v>
      </c>
      <c r="CR7" s="248" t="s">
        <v>1525</v>
      </c>
      <c r="CS7" s="248" t="s">
        <v>1601</v>
      </c>
      <c r="CT7" s="248" t="s">
        <v>1602</v>
      </c>
      <c r="CU7" s="248" t="s">
        <v>1603</v>
      </c>
      <c r="CV7" s="248" t="s">
        <v>1604</v>
      </c>
      <c r="CW7" s="248" t="s">
        <v>1605</v>
      </c>
      <c r="CX7" s="248" t="s">
        <v>1606</v>
      </c>
      <c r="CY7" s="248" t="s">
        <v>1607</v>
      </c>
      <c r="CZ7" s="248" t="s">
        <v>1608</v>
      </c>
      <c r="DA7" s="248" t="s">
        <v>1609</v>
      </c>
      <c r="DB7" s="248" t="s">
        <v>1610</v>
      </c>
      <c r="DC7" s="248" t="s">
        <v>1532</v>
      </c>
      <c r="DD7" s="248" t="s">
        <v>1611</v>
      </c>
      <c r="DE7" s="248" t="s">
        <v>1612</v>
      </c>
    </row>
    <row r="8" spans="2:109" ht="15" customHeight="1">
      <c r="AH8" s="245" t="s">
        <v>1613</v>
      </c>
      <c r="AI8" s="243" t="s">
        <v>1337</v>
      </c>
      <c r="AJ8" s="240"/>
      <c r="AK8" s="240"/>
      <c r="AL8" s="242" t="str">
        <f t="shared" si="0"/>
        <v>Acula</v>
      </c>
      <c r="AM8" s="242" t="str">
        <f t="shared" si="1"/>
        <v>30005</v>
      </c>
      <c r="AN8" s="243" t="str">
        <f t="shared" si="2"/>
        <v>005</v>
      </c>
      <c r="AO8" s="240"/>
      <c r="AP8" s="240">
        <v>6</v>
      </c>
      <c r="AQ8" s="246" t="s">
        <v>1614</v>
      </c>
      <c r="AR8" s="246" t="s">
        <v>1615</v>
      </c>
      <c r="AS8" s="246" t="s">
        <v>1616</v>
      </c>
      <c r="AT8" s="246" t="s">
        <v>1617</v>
      </c>
      <c r="AU8" s="246" t="s">
        <v>1618</v>
      </c>
      <c r="AV8" s="246" t="s">
        <v>1619</v>
      </c>
      <c r="AW8" s="246" t="s">
        <v>1620</v>
      </c>
      <c r="AX8" s="246" t="s">
        <v>1621</v>
      </c>
      <c r="AY8" s="246" t="s">
        <v>1622</v>
      </c>
      <c r="AZ8" s="246" t="s">
        <v>1623</v>
      </c>
      <c r="BA8" s="246" t="s">
        <v>1624</v>
      </c>
      <c r="BB8" s="246" t="s">
        <v>1625</v>
      </c>
      <c r="BC8" s="246" t="s">
        <v>1626</v>
      </c>
      <c r="BD8" s="246" t="s">
        <v>1627</v>
      </c>
      <c r="BE8" s="247" t="s">
        <v>1628</v>
      </c>
      <c r="BF8" s="246" t="s">
        <v>1629</v>
      </c>
      <c r="BG8" s="246" t="s">
        <v>1630</v>
      </c>
      <c r="BH8" s="246" t="s">
        <v>1631</v>
      </c>
      <c r="BI8" s="246" t="s">
        <v>1632</v>
      </c>
      <c r="BJ8" s="246" t="s">
        <v>1633</v>
      </c>
      <c r="BK8" s="246" t="s">
        <v>1634</v>
      </c>
      <c r="BL8" s="246" t="s">
        <v>1635</v>
      </c>
      <c r="BM8" s="246" t="s">
        <v>1636</v>
      </c>
      <c r="BN8" s="246" t="s">
        <v>1637</v>
      </c>
      <c r="BO8" s="246" t="s">
        <v>1638</v>
      </c>
      <c r="BP8" s="246" t="s">
        <v>1639</v>
      </c>
      <c r="BQ8" s="246" t="s">
        <v>1640</v>
      </c>
      <c r="BR8" s="246" t="s">
        <v>1641</v>
      </c>
      <c r="BS8" s="246" t="s">
        <v>1642</v>
      </c>
      <c r="BT8" s="246" t="s">
        <v>1643</v>
      </c>
      <c r="BU8" s="246" t="s">
        <v>1644</v>
      </c>
      <c r="BV8" s="246" t="s">
        <v>1645</v>
      </c>
      <c r="BW8" s="240"/>
      <c r="BX8" s="240"/>
      <c r="BY8" s="240"/>
      <c r="BZ8" s="248" t="s">
        <v>1646</v>
      </c>
      <c r="CA8" s="248" t="s">
        <v>1647</v>
      </c>
      <c r="CB8" s="248" t="s">
        <v>1648</v>
      </c>
      <c r="CC8" s="248" t="s">
        <v>1649</v>
      </c>
      <c r="CD8" s="248" t="s">
        <v>1650</v>
      </c>
      <c r="CE8" s="248" t="s">
        <v>1651</v>
      </c>
      <c r="CF8" s="248" t="s">
        <v>1652</v>
      </c>
      <c r="CG8" s="248" t="s">
        <v>1653</v>
      </c>
      <c r="CH8" s="248" t="s">
        <v>1654</v>
      </c>
      <c r="CI8" s="248" t="s">
        <v>1655</v>
      </c>
      <c r="CJ8" s="248" t="s">
        <v>1656</v>
      </c>
      <c r="CK8" s="248" t="s">
        <v>1657</v>
      </c>
      <c r="CL8" s="248" t="s">
        <v>1658</v>
      </c>
      <c r="CM8" s="248" t="s">
        <v>1659</v>
      </c>
      <c r="CN8" s="249" t="s">
        <v>1660</v>
      </c>
      <c r="CO8" s="248" t="s">
        <v>1661</v>
      </c>
      <c r="CP8" s="248" t="s">
        <v>1662</v>
      </c>
      <c r="CQ8" s="248" t="s">
        <v>1663</v>
      </c>
      <c r="CR8" s="248" t="s">
        <v>1664</v>
      </c>
      <c r="CS8" s="248" t="s">
        <v>1665</v>
      </c>
      <c r="CT8" s="248" t="s">
        <v>1666</v>
      </c>
      <c r="CU8" s="248" t="s">
        <v>1667</v>
      </c>
      <c r="CV8" s="248" t="s">
        <v>1612</v>
      </c>
      <c r="CW8" s="248" t="s">
        <v>1484</v>
      </c>
      <c r="CX8" s="248" t="s">
        <v>1668</v>
      </c>
      <c r="CY8" s="248" t="s">
        <v>1669</v>
      </c>
      <c r="CZ8" s="248" t="s">
        <v>1670</v>
      </c>
      <c r="DA8" s="248" t="s">
        <v>1671</v>
      </c>
      <c r="DB8" s="248" t="s">
        <v>1672</v>
      </c>
      <c r="DC8" s="248" t="s">
        <v>1673</v>
      </c>
      <c r="DD8" s="248" t="s">
        <v>1674</v>
      </c>
      <c r="DE8" s="248" t="s">
        <v>1675</v>
      </c>
    </row>
    <row r="9" spans="2:109" ht="15" customHeight="1" thickBot="1">
      <c r="B9" s="2" t="s">
        <v>3</v>
      </c>
      <c r="C9" s="1"/>
      <c r="D9" s="1"/>
      <c r="E9" s="1"/>
      <c r="F9" s="1"/>
      <c r="G9" s="1"/>
      <c r="H9" s="1"/>
      <c r="I9" s="1"/>
      <c r="J9" s="1"/>
      <c r="K9" s="1"/>
      <c r="L9" s="1"/>
      <c r="M9" s="1"/>
      <c r="N9" s="2" t="s">
        <v>4</v>
      </c>
      <c r="O9" s="1"/>
      <c r="AA9" s="547" t="s">
        <v>2</v>
      </c>
      <c r="AB9" s="547"/>
      <c r="AC9" s="547"/>
      <c r="AD9" s="547"/>
      <c r="AH9" s="245" t="s">
        <v>1463</v>
      </c>
      <c r="AI9" s="243" t="s">
        <v>1338</v>
      </c>
      <c r="AJ9" s="240"/>
      <c r="AK9" s="240"/>
      <c r="AL9" s="242" t="str">
        <f t="shared" si="0"/>
        <v>Acultzingo</v>
      </c>
      <c r="AM9" s="242" t="str">
        <f t="shared" si="1"/>
        <v>30006</v>
      </c>
      <c r="AN9" s="243" t="str">
        <f t="shared" si="2"/>
        <v>006</v>
      </c>
      <c r="AO9" s="240"/>
      <c r="AP9" s="240">
        <v>7</v>
      </c>
      <c r="AQ9" s="246" t="s">
        <v>1676</v>
      </c>
      <c r="AR9" s="246" t="s">
        <v>1677</v>
      </c>
      <c r="AS9" s="251" t="s">
        <v>1678</v>
      </c>
      <c r="AT9" s="246" t="s">
        <v>1679</v>
      </c>
      <c r="AU9" s="246" t="s">
        <v>1680</v>
      </c>
      <c r="AV9" s="246" t="s">
        <v>1681</v>
      </c>
      <c r="AW9" s="246" t="s">
        <v>1682</v>
      </c>
      <c r="AX9" s="246" t="s">
        <v>1683</v>
      </c>
      <c r="AY9" s="246" t="s">
        <v>1684</v>
      </c>
      <c r="AZ9" s="246" t="s">
        <v>1685</v>
      </c>
      <c r="BA9" s="246" t="s">
        <v>1686</v>
      </c>
      <c r="BB9" s="246" t="s">
        <v>1687</v>
      </c>
      <c r="BC9" s="246" t="s">
        <v>1688</v>
      </c>
      <c r="BD9" s="246" t="s">
        <v>1689</v>
      </c>
      <c r="BE9" s="247" t="s">
        <v>1690</v>
      </c>
      <c r="BF9" s="246" t="s">
        <v>1691</v>
      </c>
      <c r="BG9" s="246" t="s">
        <v>1692</v>
      </c>
      <c r="BH9" s="246" t="s">
        <v>1693</v>
      </c>
      <c r="BI9" s="246" t="s">
        <v>1694</v>
      </c>
      <c r="BJ9" s="246" t="s">
        <v>1695</v>
      </c>
      <c r="BK9" s="246" t="s">
        <v>1696</v>
      </c>
      <c r="BL9" s="246" t="s">
        <v>1697</v>
      </c>
      <c r="BM9" s="246" t="s">
        <v>1698</v>
      </c>
      <c r="BN9" s="246" t="s">
        <v>1699</v>
      </c>
      <c r="BO9" s="246" t="s">
        <v>1700</v>
      </c>
      <c r="BP9" s="246" t="s">
        <v>1701</v>
      </c>
      <c r="BQ9" s="246" t="s">
        <v>1702</v>
      </c>
      <c r="BR9" s="246" t="s">
        <v>1703</v>
      </c>
      <c r="BS9" s="246" t="s">
        <v>1704</v>
      </c>
      <c r="BT9" s="246" t="s">
        <v>1705</v>
      </c>
      <c r="BU9" s="246" t="s">
        <v>1706</v>
      </c>
      <c r="BV9" s="246" t="s">
        <v>1707</v>
      </c>
      <c r="BW9" s="240"/>
      <c r="BX9" s="240"/>
      <c r="BY9" s="240"/>
      <c r="BZ9" s="248" t="s">
        <v>1708</v>
      </c>
      <c r="CA9" s="248" t="s">
        <v>1709</v>
      </c>
      <c r="CB9" s="248" t="s">
        <v>311</v>
      </c>
      <c r="CC9" s="248" t="s">
        <v>1710</v>
      </c>
      <c r="CD9" s="248" t="s">
        <v>1711</v>
      </c>
      <c r="CE9" s="248" t="s">
        <v>1712</v>
      </c>
      <c r="CF9" s="248" t="s">
        <v>1713</v>
      </c>
      <c r="CG9" s="248" t="s">
        <v>1714</v>
      </c>
      <c r="CH9" s="248" t="s">
        <v>1715</v>
      </c>
      <c r="CI9" s="248" t="s">
        <v>1716</v>
      </c>
      <c r="CJ9" s="248" t="s">
        <v>1717</v>
      </c>
      <c r="CK9" s="248" t="s">
        <v>1718</v>
      </c>
      <c r="CL9" s="248" t="s">
        <v>1719</v>
      </c>
      <c r="CM9" s="248" t="s">
        <v>1720</v>
      </c>
      <c r="CN9" s="249" t="s">
        <v>1721</v>
      </c>
      <c r="CO9" s="248" t="s">
        <v>1722</v>
      </c>
      <c r="CP9" s="248" t="s">
        <v>1723</v>
      </c>
      <c r="CQ9" s="248" t="s">
        <v>1724</v>
      </c>
      <c r="CR9" s="248" t="s">
        <v>1725</v>
      </c>
      <c r="CS9" s="248" t="s">
        <v>1726</v>
      </c>
      <c r="CT9" s="248" t="s">
        <v>1475</v>
      </c>
      <c r="CU9" s="248" t="s">
        <v>1727</v>
      </c>
      <c r="CV9" s="248" t="s">
        <v>1728</v>
      </c>
      <c r="CW9" s="248" t="s">
        <v>1729</v>
      </c>
      <c r="CX9" s="248" t="s">
        <v>1730</v>
      </c>
      <c r="CY9" s="248" t="s">
        <v>1731</v>
      </c>
      <c r="CZ9" s="248" t="s">
        <v>1732</v>
      </c>
      <c r="DA9" s="248" t="s">
        <v>1733</v>
      </c>
      <c r="DB9" s="248" t="s">
        <v>1734</v>
      </c>
      <c r="DC9" s="248" t="s">
        <v>1735</v>
      </c>
      <c r="DD9" s="248" t="s">
        <v>1736</v>
      </c>
      <c r="DE9" s="248" t="s">
        <v>1737</v>
      </c>
    </row>
    <row r="10" spans="2:109" ht="15" customHeight="1" thickBot="1">
      <c r="B10" s="548" t="s">
        <v>2850</v>
      </c>
      <c r="C10" s="549"/>
      <c r="D10" s="549"/>
      <c r="E10" s="549"/>
      <c r="F10" s="549"/>
      <c r="G10" s="549"/>
      <c r="H10" s="549"/>
      <c r="I10" s="549"/>
      <c r="J10" s="549"/>
      <c r="K10" s="549"/>
      <c r="L10" s="550"/>
      <c r="M10" s="1"/>
      <c r="N10" s="543" t="str">
        <f>IFERROR(VLOOKUP(B10, AH4:AI35, 2, FALSE), "")</f>
        <v>230</v>
      </c>
      <c r="O10" s="545"/>
      <c r="AH10" s="245" t="s">
        <v>1738</v>
      </c>
      <c r="AI10" s="243" t="s">
        <v>1339</v>
      </c>
      <c r="AJ10" s="240"/>
      <c r="AK10" s="240"/>
      <c r="AL10" s="242" t="str">
        <f t="shared" si="0"/>
        <v>Camarón de Tejeda</v>
      </c>
      <c r="AM10" s="242" t="str">
        <f t="shared" si="1"/>
        <v>30007</v>
      </c>
      <c r="AN10" s="243" t="str">
        <f t="shared" si="2"/>
        <v>007</v>
      </c>
      <c r="AO10" s="240"/>
      <c r="AP10" s="240">
        <v>8</v>
      </c>
      <c r="AQ10" s="246" t="s">
        <v>1739</v>
      </c>
      <c r="AR10" s="246" t="s">
        <v>1740</v>
      </c>
      <c r="AS10" s="246"/>
      <c r="AT10" s="246" t="s">
        <v>1741</v>
      </c>
      <c r="AU10" s="246" t="s">
        <v>1742</v>
      </c>
      <c r="AV10" s="246" t="s">
        <v>1743</v>
      </c>
      <c r="AW10" s="246" t="s">
        <v>1744</v>
      </c>
      <c r="AX10" s="246" t="s">
        <v>1745</v>
      </c>
      <c r="AY10" s="246" t="s">
        <v>1746</v>
      </c>
      <c r="AZ10" s="246" t="s">
        <v>1747</v>
      </c>
      <c r="BA10" s="246" t="s">
        <v>1748</v>
      </c>
      <c r="BB10" s="246" t="s">
        <v>1749</v>
      </c>
      <c r="BC10" s="246" t="s">
        <v>1750</v>
      </c>
      <c r="BD10" s="246" t="s">
        <v>1751</v>
      </c>
      <c r="BE10" s="247" t="s">
        <v>1752</v>
      </c>
      <c r="BF10" s="246" t="s">
        <v>1753</v>
      </c>
      <c r="BG10" s="246" t="s">
        <v>1754</v>
      </c>
      <c r="BH10" s="246" t="s">
        <v>1755</v>
      </c>
      <c r="BI10" s="246" t="s">
        <v>1756</v>
      </c>
      <c r="BJ10" s="246" t="s">
        <v>1757</v>
      </c>
      <c r="BK10" s="246" t="s">
        <v>1758</v>
      </c>
      <c r="BL10" s="246" t="s">
        <v>1759</v>
      </c>
      <c r="BM10" s="246" t="s">
        <v>1760</v>
      </c>
      <c r="BN10" s="246" t="s">
        <v>1761</v>
      </c>
      <c r="BO10" s="246" t="s">
        <v>1762</v>
      </c>
      <c r="BP10" s="246" t="s">
        <v>1763</v>
      </c>
      <c r="BQ10" s="246" t="s">
        <v>1764</v>
      </c>
      <c r="BR10" s="246" t="s">
        <v>1765</v>
      </c>
      <c r="BS10" s="246" t="s">
        <v>1766</v>
      </c>
      <c r="BT10" s="246" t="s">
        <v>1767</v>
      </c>
      <c r="BU10" s="246" t="s">
        <v>1768</v>
      </c>
      <c r="BV10" s="246" t="s">
        <v>1769</v>
      </c>
      <c r="BW10" s="240"/>
      <c r="BX10" s="240"/>
      <c r="BY10" s="240"/>
      <c r="BZ10" s="248" t="s">
        <v>1770</v>
      </c>
      <c r="CA10" s="248" t="s">
        <v>1771</v>
      </c>
      <c r="CB10" s="248"/>
      <c r="CC10" s="248" t="s">
        <v>1772</v>
      </c>
      <c r="CD10" s="248" t="s">
        <v>1773</v>
      </c>
      <c r="CE10" s="248" t="s">
        <v>1774</v>
      </c>
      <c r="CF10" s="248" t="s">
        <v>1775</v>
      </c>
      <c r="CG10" s="248" t="s">
        <v>1776</v>
      </c>
      <c r="CH10" s="248" t="s">
        <v>1777</v>
      </c>
      <c r="CI10" s="248" t="s">
        <v>1778</v>
      </c>
      <c r="CJ10" s="248" t="s">
        <v>1779</v>
      </c>
      <c r="CK10" s="248" t="s">
        <v>1780</v>
      </c>
      <c r="CL10" s="248" t="s">
        <v>1781</v>
      </c>
      <c r="CM10" s="248" t="s">
        <v>1782</v>
      </c>
      <c r="CN10" s="249" t="s">
        <v>1783</v>
      </c>
      <c r="CO10" s="248" t="s">
        <v>1784</v>
      </c>
      <c r="CP10" s="248" t="s">
        <v>1785</v>
      </c>
      <c r="CQ10" s="248" t="s">
        <v>1786</v>
      </c>
      <c r="CR10" s="248" t="s">
        <v>1787</v>
      </c>
      <c r="CS10" s="248" t="s">
        <v>1788</v>
      </c>
      <c r="CT10" s="248" t="s">
        <v>1789</v>
      </c>
      <c r="CU10" s="248" t="s">
        <v>1790</v>
      </c>
      <c r="CV10" s="248" t="s">
        <v>1791</v>
      </c>
      <c r="CW10" s="248" t="s">
        <v>1792</v>
      </c>
      <c r="CX10" s="248" t="s">
        <v>1793</v>
      </c>
      <c r="CY10" s="248" t="s">
        <v>1794</v>
      </c>
      <c r="CZ10" s="248" t="s">
        <v>1795</v>
      </c>
      <c r="DA10" s="248" t="s">
        <v>1796</v>
      </c>
      <c r="DB10" s="248" t="s">
        <v>1797</v>
      </c>
      <c r="DC10" s="248" t="s">
        <v>1798</v>
      </c>
      <c r="DD10" s="248" t="s">
        <v>1799</v>
      </c>
      <c r="DE10" s="248" t="s">
        <v>1800</v>
      </c>
    </row>
    <row r="11" spans="2:109" ht="15" customHeight="1" thickBot="1">
      <c r="AH11" s="245" t="s">
        <v>1801</v>
      </c>
      <c r="AI11" s="243" t="s">
        <v>1340</v>
      </c>
      <c r="AJ11" s="240"/>
      <c r="AK11" s="240"/>
      <c r="AL11" s="242" t="str">
        <f t="shared" si="0"/>
        <v>Alpatláhuac</v>
      </c>
      <c r="AM11" s="242" t="str">
        <f t="shared" si="1"/>
        <v>30008</v>
      </c>
      <c r="AN11" s="243" t="str">
        <f t="shared" si="2"/>
        <v>008</v>
      </c>
      <c r="AO11" s="240"/>
      <c r="AP11" s="240">
        <v>9</v>
      </c>
      <c r="AQ11" s="246" t="s">
        <v>1802</v>
      </c>
      <c r="AR11" s="251" t="s">
        <v>1803</v>
      </c>
      <c r="AS11" s="246"/>
      <c r="AT11" s="246" t="s">
        <v>1804</v>
      </c>
      <c r="AU11" s="246" t="s">
        <v>1805</v>
      </c>
      <c r="AV11" s="246" t="s">
        <v>1806</v>
      </c>
      <c r="AW11" s="246" t="s">
        <v>1807</v>
      </c>
      <c r="AX11" s="246" t="s">
        <v>1808</v>
      </c>
      <c r="AY11" s="246" t="s">
        <v>1809</v>
      </c>
      <c r="AZ11" s="246" t="s">
        <v>1810</v>
      </c>
      <c r="BA11" s="246" t="s">
        <v>1811</v>
      </c>
      <c r="BB11" s="246" t="s">
        <v>1812</v>
      </c>
      <c r="BC11" s="246" t="s">
        <v>1813</v>
      </c>
      <c r="BD11" s="246" t="s">
        <v>1814</v>
      </c>
      <c r="BE11" s="247" t="s">
        <v>1815</v>
      </c>
      <c r="BF11" s="246" t="s">
        <v>1816</v>
      </c>
      <c r="BG11" s="246" t="s">
        <v>1817</v>
      </c>
      <c r="BH11" s="246" t="s">
        <v>1818</v>
      </c>
      <c r="BI11" s="246" t="s">
        <v>1819</v>
      </c>
      <c r="BJ11" s="246" t="s">
        <v>1820</v>
      </c>
      <c r="BK11" s="246" t="s">
        <v>1821</v>
      </c>
      <c r="BL11" s="246" t="s">
        <v>1822</v>
      </c>
      <c r="BM11" s="246" t="s">
        <v>1823</v>
      </c>
      <c r="BN11" s="246" t="s">
        <v>1824</v>
      </c>
      <c r="BO11" s="246" t="s">
        <v>1825</v>
      </c>
      <c r="BP11" s="246" t="s">
        <v>1826</v>
      </c>
      <c r="BQ11" s="246" t="s">
        <v>1827</v>
      </c>
      <c r="BR11" s="246" t="s">
        <v>1828</v>
      </c>
      <c r="BS11" s="246" t="s">
        <v>1829</v>
      </c>
      <c r="BT11" s="246" t="s">
        <v>1830</v>
      </c>
      <c r="BU11" s="246" t="s">
        <v>1831</v>
      </c>
      <c r="BV11" s="246" t="s">
        <v>1832</v>
      </c>
      <c r="BW11" s="240"/>
      <c r="BX11" s="240"/>
      <c r="BY11" s="240"/>
      <c r="BZ11" s="248" t="s">
        <v>1833</v>
      </c>
      <c r="CA11" s="248" t="s">
        <v>311</v>
      </c>
      <c r="CB11" s="248"/>
      <c r="CC11" s="248" t="s">
        <v>1834</v>
      </c>
      <c r="CD11" s="248" t="s">
        <v>1835</v>
      </c>
      <c r="CE11" s="248" t="s">
        <v>1836</v>
      </c>
      <c r="CF11" s="252" t="s">
        <v>1837</v>
      </c>
      <c r="CG11" s="250" t="s">
        <v>1838</v>
      </c>
      <c r="CH11" s="248" t="s">
        <v>1839</v>
      </c>
      <c r="CI11" s="248" t="s">
        <v>1840</v>
      </c>
      <c r="CJ11" s="248" t="s">
        <v>1841</v>
      </c>
      <c r="CK11" s="248" t="s">
        <v>1842</v>
      </c>
      <c r="CL11" s="248" t="s">
        <v>1843</v>
      </c>
      <c r="CM11" s="248" t="s">
        <v>1844</v>
      </c>
      <c r="CN11" s="249" t="s">
        <v>1845</v>
      </c>
      <c r="CO11" s="248" t="s">
        <v>1846</v>
      </c>
      <c r="CP11" s="248" t="s">
        <v>1795</v>
      </c>
      <c r="CQ11" s="248" t="s">
        <v>1847</v>
      </c>
      <c r="CR11" s="248" t="s">
        <v>1733</v>
      </c>
      <c r="CS11" s="248" t="s">
        <v>1848</v>
      </c>
      <c r="CT11" s="248" t="s">
        <v>1849</v>
      </c>
      <c r="CU11" s="248" t="s">
        <v>1850</v>
      </c>
      <c r="CV11" s="248" t="s">
        <v>1851</v>
      </c>
      <c r="CW11" s="248" t="s">
        <v>1852</v>
      </c>
      <c r="CX11" s="248" t="s">
        <v>1853</v>
      </c>
      <c r="CY11" s="248" t="s">
        <v>1854</v>
      </c>
      <c r="CZ11" s="248" t="s">
        <v>1855</v>
      </c>
      <c r="DA11" s="248" t="s">
        <v>1856</v>
      </c>
      <c r="DB11" s="248" t="s">
        <v>1857</v>
      </c>
      <c r="DC11" s="248" t="s">
        <v>1858</v>
      </c>
      <c r="DD11" s="248" t="s">
        <v>1859</v>
      </c>
      <c r="DE11" s="248" t="s">
        <v>1651</v>
      </c>
    </row>
    <row r="12" spans="2:109" ht="15" customHeight="1">
      <c r="B12" s="10"/>
      <c r="C12" s="11" t="s">
        <v>11</v>
      </c>
      <c r="D12" s="12"/>
      <c r="E12" s="12"/>
      <c r="F12" s="12"/>
      <c r="G12" s="12"/>
      <c r="H12" s="12"/>
      <c r="I12" s="12"/>
      <c r="J12" s="12"/>
      <c r="K12" s="12"/>
      <c r="L12" s="13"/>
      <c r="N12" s="16"/>
      <c r="O12" s="17" t="s">
        <v>12</v>
      </c>
      <c r="P12" s="18"/>
      <c r="Q12" s="18"/>
      <c r="R12" s="18"/>
      <c r="S12" s="18"/>
      <c r="T12" s="18"/>
      <c r="U12" s="18"/>
      <c r="V12" s="18"/>
      <c r="W12" s="18"/>
      <c r="X12" s="18"/>
      <c r="Y12" s="18"/>
      <c r="Z12" s="18"/>
      <c r="AA12" s="18"/>
      <c r="AB12" s="18"/>
      <c r="AC12" s="18"/>
      <c r="AD12" s="19"/>
      <c r="AH12" s="245" t="s">
        <v>1860</v>
      </c>
      <c r="AI12" s="243" t="s">
        <v>1341</v>
      </c>
      <c r="AJ12" s="240"/>
      <c r="AK12" s="240"/>
      <c r="AL12" s="242" t="str">
        <f t="shared" si="0"/>
        <v>Alto Lucero de Gutiérrez Barrios</v>
      </c>
      <c r="AM12" s="242" t="str">
        <f t="shared" si="1"/>
        <v>30009</v>
      </c>
      <c r="AN12" s="243" t="str">
        <f t="shared" si="2"/>
        <v>009</v>
      </c>
      <c r="AO12" s="240"/>
      <c r="AP12" s="240">
        <v>10</v>
      </c>
      <c r="AQ12" s="246" t="s">
        <v>1861</v>
      </c>
      <c r="AR12" s="246"/>
      <c r="AS12" s="246"/>
      <c r="AT12" s="246" t="s">
        <v>1862</v>
      </c>
      <c r="AU12" s="246" t="s">
        <v>1863</v>
      </c>
      <c r="AV12" s="246" t="s">
        <v>1864</v>
      </c>
      <c r="AW12" s="246" t="s">
        <v>1865</v>
      </c>
      <c r="AX12" s="246" t="s">
        <v>1866</v>
      </c>
      <c r="AY12" s="246" t="s">
        <v>1867</v>
      </c>
      <c r="AZ12" s="246" t="s">
        <v>1868</v>
      </c>
      <c r="BA12" s="246" t="s">
        <v>1869</v>
      </c>
      <c r="BB12" s="246" t="s">
        <v>1870</v>
      </c>
      <c r="BC12" s="246" t="s">
        <v>1871</v>
      </c>
      <c r="BD12" s="246" t="s">
        <v>1872</v>
      </c>
      <c r="BE12" s="247" t="s">
        <v>1873</v>
      </c>
      <c r="BF12" s="246" t="s">
        <v>1874</v>
      </c>
      <c r="BG12" s="246" t="s">
        <v>1875</v>
      </c>
      <c r="BH12" s="246" t="s">
        <v>1876</v>
      </c>
      <c r="BI12" s="246" t="s">
        <v>1877</v>
      </c>
      <c r="BJ12" s="246" t="s">
        <v>1878</v>
      </c>
      <c r="BK12" s="246" t="s">
        <v>1879</v>
      </c>
      <c r="BL12" s="246" t="s">
        <v>1880</v>
      </c>
      <c r="BM12" s="246" t="s">
        <v>1881</v>
      </c>
      <c r="BN12" s="246" t="s">
        <v>1882</v>
      </c>
      <c r="BO12" s="246" t="s">
        <v>1883</v>
      </c>
      <c r="BP12" s="246" t="s">
        <v>1884</v>
      </c>
      <c r="BQ12" s="246" t="s">
        <v>1885</v>
      </c>
      <c r="BR12" s="246" t="s">
        <v>1886</v>
      </c>
      <c r="BS12" s="246" t="s">
        <v>1887</v>
      </c>
      <c r="BT12" s="246" t="s">
        <v>1888</v>
      </c>
      <c r="BU12" s="246" t="s">
        <v>1889</v>
      </c>
      <c r="BV12" s="246" t="s">
        <v>1890</v>
      </c>
      <c r="BW12" s="240"/>
      <c r="BX12" s="240"/>
      <c r="BY12" s="240"/>
      <c r="BZ12" s="248" t="s">
        <v>1891</v>
      </c>
      <c r="CA12" s="248"/>
      <c r="CB12" s="248"/>
      <c r="CC12" s="248" t="s">
        <v>1892</v>
      </c>
      <c r="CD12" s="248" t="s">
        <v>1893</v>
      </c>
      <c r="CE12" s="248" t="s">
        <v>1894</v>
      </c>
      <c r="CF12" s="248" t="s">
        <v>1895</v>
      </c>
      <c r="CG12" s="248" t="s">
        <v>1896</v>
      </c>
      <c r="CH12" s="248" t="s">
        <v>1535</v>
      </c>
      <c r="CI12" s="248" t="s">
        <v>1897</v>
      </c>
      <c r="CJ12" s="248" t="s">
        <v>1898</v>
      </c>
      <c r="CK12" s="248" t="s">
        <v>1899</v>
      </c>
      <c r="CL12" s="248" t="s">
        <v>1900</v>
      </c>
      <c r="CM12" s="248" t="s">
        <v>1900</v>
      </c>
      <c r="CN12" s="249" t="s">
        <v>1901</v>
      </c>
      <c r="CO12" s="248" t="s">
        <v>1902</v>
      </c>
      <c r="CP12" s="248" t="s">
        <v>1903</v>
      </c>
      <c r="CQ12" s="248" t="s">
        <v>1904</v>
      </c>
      <c r="CR12" s="248" t="s">
        <v>1905</v>
      </c>
      <c r="CS12" s="248" t="s">
        <v>1906</v>
      </c>
      <c r="CT12" s="248" t="s">
        <v>1907</v>
      </c>
      <c r="CU12" s="248" t="s">
        <v>1908</v>
      </c>
      <c r="CV12" s="248" t="s">
        <v>1909</v>
      </c>
      <c r="CW12" s="248" t="s">
        <v>1910</v>
      </c>
      <c r="CX12" s="248" t="s">
        <v>1911</v>
      </c>
      <c r="CY12" s="248" t="s">
        <v>1912</v>
      </c>
      <c r="CZ12" s="248" t="s">
        <v>1913</v>
      </c>
      <c r="DA12" s="248" t="s">
        <v>1914</v>
      </c>
      <c r="DB12" s="248" t="s">
        <v>1915</v>
      </c>
      <c r="DC12" s="248" t="s">
        <v>1916</v>
      </c>
      <c r="DD12" s="248" t="s">
        <v>1917</v>
      </c>
      <c r="DE12" s="248" t="s">
        <v>1918</v>
      </c>
    </row>
    <row r="13" spans="2:109" ht="144" customHeight="1" thickBot="1">
      <c r="B13" s="14"/>
      <c r="C13" s="551" t="s">
        <v>823</v>
      </c>
      <c r="D13" s="551"/>
      <c r="E13" s="551"/>
      <c r="F13" s="551"/>
      <c r="G13" s="551"/>
      <c r="H13" s="551"/>
      <c r="I13" s="551"/>
      <c r="J13" s="551"/>
      <c r="K13" s="551"/>
      <c r="L13" s="15"/>
      <c r="N13" s="20"/>
      <c r="O13" s="551" t="s">
        <v>824</v>
      </c>
      <c r="P13" s="551"/>
      <c r="Q13" s="551"/>
      <c r="R13" s="551"/>
      <c r="S13" s="551"/>
      <c r="T13" s="551"/>
      <c r="U13" s="551"/>
      <c r="V13" s="551"/>
      <c r="W13" s="551"/>
      <c r="X13" s="551"/>
      <c r="Y13" s="551"/>
      <c r="Z13" s="551"/>
      <c r="AA13" s="551"/>
      <c r="AB13" s="551"/>
      <c r="AC13" s="551"/>
      <c r="AD13" s="21"/>
      <c r="AH13" s="245" t="s">
        <v>1655</v>
      </c>
      <c r="AI13" s="243" t="s">
        <v>1342</v>
      </c>
      <c r="AJ13" s="240"/>
      <c r="AK13" s="240"/>
      <c r="AL13" s="242" t="str">
        <f t="shared" si="0"/>
        <v>Altotonga</v>
      </c>
      <c r="AM13" s="242" t="str">
        <f t="shared" si="1"/>
        <v>30010</v>
      </c>
      <c r="AN13" s="243" t="str">
        <f t="shared" si="2"/>
        <v>010</v>
      </c>
      <c r="AO13" s="240"/>
      <c r="AP13" s="240">
        <v>11</v>
      </c>
      <c r="AQ13" s="246" t="s">
        <v>1919</v>
      </c>
      <c r="AR13" s="246"/>
      <c r="AS13" s="246"/>
      <c r="AT13" s="246" t="s">
        <v>1920</v>
      </c>
      <c r="AU13" s="246" t="s">
        <v>1921</v>
      </c>
      <c r="AV13" s="246" t="s">
        <v>1922</v>
      </c>
      <c r="AW13" s="246" t="s">
        <v>1923</v>
      </c>
      <c r="AX13" s="246" t="s">
        <v>1924</v>
      </c>
      <c r="AY13" s="246" t="s">
        <v>1925</v>
      </c>
      <c r="AZ13" s="246" t="s">
        <v>1926</v>
      </c>
      <c r="BA13" s="246" t="s">
        <v>1927</v>
      </c>
      <c r="BB13" s="246" t="s">
        <v>1928</v>
      </c>
      <c r="BC13" s="246" t="s">
        <v>1929</v>
      </c>
      <c r="BD13" s="246" t="s">
        <v>1930</v>
      </c>
      <c r="BE13" s="247" t="s">
        <v>1931</v>
      </c>
      <c r="BF13" s="246" t="s">
        <v>1932</v>
      </c>
      <c r="BG13" s="246" t="s">
        <v>1933</v>
      </c>
      <c r="BH13" s="246" t="s">
        <v>1934</v>
      </c>
      <c r="BI13" s="246" t="s">
        <v>1935</v>
      </c>
      <c r="BJ13" s="246" t="s">
        <v>1936</v>
      </c>
      <c r="BK13" s="246" t="s">
        <v>1937</v>
      </c>
      <c r="BL13" s="246" t="s">
        <v>1938</v>
      </c>
      <c r="BM13" s="246" t="s">
        <v>1939</v>
      </c>
      <c r="BN13" s="246" t="s">
        <v>1940</v>
      </c>
      <c r="BO13" s="246" t="s">
        <v>1941</v>
      </c>
      <c r="BP13" s="246" t="s">
        <v>1942</v>
      </c>
      <c r="BQ13" s="246" t="s">
        <v>1943</v>
      </c>
      <c r="BR13" s="246" t="s">
        <v>1944</v>
      </c>
      <c r="BS13" s="246" t="s">
        <v>1945</v>
      </c>
      <c r="BT13" s="246" t="s">
        <v>1946</v>
      </c>
      <c r="BU13" s="246" t="s">
        <v>1947</v>
      </c>
      <c r="BV13" s="246" t="s">
        <v>1948</v>
      </c>
      <c r="BW13" s="240"/>
      <c r="BX13" s="240"/>
      <c r="BY13" s="240"/>
      <c r="BZ13" s="248" t="s">
        <v>1949</v>
      </c>
      <c r="CA13" s="248"/>
      <c r="CB13" s="248"/>
      <c r="CC13" s="248" t="s">
        <v>1950</v>
      </c>
      <c r="CD13" s="248" t="s">
        <v>1951</v>
      </c>
      <c r="CE13" s="248" t="s">
        <v>1952</v>
      </c>
      <c r="CF13" s="248" t="s">
        <v>1953</v>
      </c>
      <c r="CG13" s="248" t="s">
        <v>1954</v>
      </c>
      <c r="CH13" s="248" t="s">
        <v>1955</v>
      </c>
      <c r="CI13" s="248" t="s">
        <v>1956</v>
      </c>
      <c r="CJ13" s="248" t="s">
        <v>1957</v>
      </c>
      <c r="CK13" s="248" t="s">
        <v>1958</v>
      </c>
      <c r="CL13" s="248" t="s">
        <v>1959</v>
      </c>
      <c r="CM13" s="248" t="s">
        <v>1960</v>
      </c>
      <c r="CN13" s="249" t="s">
        <v>1961</v>
      </c>
      <c r="CO13" s="248" t="s">
        <v>1587</v>
      </c>
      <c r="CP13" s="248" t="s">
        <v>1962</v>
      </c>
      <c r="CQ13" s="248" t="s">
        <v>1963</v>
      </c>
      <c r="CR13" s="248" t="s">
        <v>1964</v>
      </c>
      <c r="CS13" s="248" t="s">
        <v>1965</v>
      </c>
      <c r="CT13" s="248" t="s">
        <v>1966</v>
      </c>
      <c r="CU13" s="248" t="s">
        <v>1967</v>
      </c>
      <c r="CV13" s="248" t="s">
        <v>1968</v>
      </c>
      <c r="CW13" s="248" t="s">
        <v>1969</v>
      </c>
      <c r="CX13" s="248" t="s">
        <v>1970</v>
      </c>
      <c r="CY13" s="248" t="s">
        <v>1971</v>
      </c>
      <c r="CZ13" s="248" t="s">
        <v>1972</v>
      </c>
      <c r="DA13" s="248" t="s">
        <v>1973</v>
      </c>
      <c r="DB13" s="248" t="s">
        <v>1974</v>
      </c>
      <c r="DC13" s="248" t="s">
        <v>1975</v>
      </c>
      <c r="DD13" s="248" t="s">
        <v>1976</v>
      </c>
      <c r="DE13" s="248" t="s">
        <v>1977</v>
      </c>
    </row>
    <row r="14" spans="2:109" ht="15" customHeight="1" thickBot="1">
      <c r="AH14" s="245" t="s">
        <v>1978</v>
      </c>
      <c r="AI14" s="243" t="s">
        <v>1343</v>
      </c>
      <c r="AJ14" s="240"/>
      <c r="AK14" s="240"/>
      <c r="AL14" s="242" t="str">
        <f t="shared" si="0"/>
        <v>Alvarado</v>
      </c>
      <c r="AM14" s="242" t="str">
        <f t="shared" si="1"/>
        <v>30011</v>
      </c>
      <c r="AN14" s="243" t="str">
        <f t="shared" si="2"/>
        <v>011</v>
      </c>
      <c r="AO14" s="240"/>
      <c r="AP14" s="240">
        <v>12</v>
      </c>
      <c r="AQ14" s="246" t="s">
        <v>1979</v>
      </c>
      <c r="AR14" s="246"/>
      <c r="AS14" s="246"/>
      <c r="AT14" s="246" t="s">
        <v>1980</v>
      </c>
      <c r="AU14" s="246" t="s">
        <v>1981</v>
      </c>
      <c r="AV14" s="251" t="s">
        <v>1982</v>
      </c>
      <c r="AW14" s="246" t="s">
        <v>1983</v>
      </c>
      <c r="AX14" s="246" t="s">
        <v>1984</v>
      </c>
      <c r="AY14" s="246" t="s">
        <v>1985</v>
      </c>
      <c r="AZ14" s="246" t="s">
        <v>1986</v>
      </c>
      <c r="BA14" s="246" t="s">
        <v>1987</v>
      </c>
      <c r="BB14" s="246" t="s">
        <v>1988</v>
      </c>
      <c r="BC14" s="246" t="s">
        <v>1989</v>
      </c>
      <c r="BD14" s="246" t="s">
        <v>1990</v>
      </c>
      <c r="BE14" s="247" t="s">
        <v>1991</v>
      </c>
      <c r="BF14" s="246" t="s">
        <v>1992</v>
      </c>
      <c r="BG14" s="246" t="s">
        <v>1993</v>
      </c>
      <c r="BH14" s="246" t="s">
        <v>1994</v>
      </c>
      <c r="BI14" s="246" t="s">
        <v>1995</v>
      </c>
      <c r="BJ14" s="246" t="s">
        <v>1996</v>
      </c>
      <c r="BK14" s="246" t="s">
        <v>1997</v>
      </c>
      <c r="BL14" s="246" t="s">
        <v>1998</v>
      </c>
      <c r="BM14" s="253" t="s">
        <v>1999</v>
      </c>
      <c r="BN14" s="246" t="s">
        <v>2000</v>
      </c>
      <c r="BO14" s="246" t="s">
        <v>2001</v>
      </c>
      <c r="BP14" s="246" t="s">
        <v>2002</v>
      </c>
      <c r="BQ14" s="246" t="s">
        <v>2003</v>
      </c>
      <c r="BR14" s="246" t="s">
        <v>2004</v>
      </c>
      <c r="BS14" s="246" t="s">
        <v>2005</v>
      </c>
      <c r="BT14" s="246" t="s">
        <v>2006</v>
      </c>
      <c r="BU14" s="246" t="s">
        <v>2007</v>
      </c>
      <c r="BV14" s="246" t="s">
        <v>2008</v>
      </c>
      <c r="BW14" s="240"/>
      <c r="BX14" s="240"/>
      <c r="BY14" s="240"/>
      <c r="BZ14" s="248" t="s">
        <v>2009</v>
      </c>
      <c r="CA14" s="248"/>
      <c r="CB14" s="248"/>
      <c r="CC14" s="248" t="s">
        <v>2010</v>
      </c>
      <c r="CD14" s="248" t="s">
        <v>2011</v>
      </c>
      <c r="CE14" s="248" t="s">
        <v>311</v>
      </c>
      <c r="CF14" s="248" t="s">
        <v>2012</v>
      </c>
      <c r="CG14" s="248" t="s">
        <v>1796</v>
      </c>
      <c r="CH14" s="248" t="s">
        <v>2013</v>
      </c>
      <c r="CI14" s="248" t="s">
        <v>2014</v>
      </c>
      <c r="CJ14" s="248" t="s">
        <v>2015</v>
      </c>
      <c r="CK14" s="248" t="s">
        <v>2016</v>
      </c>
      <c r="CL14" s="248" t="s">
        <v>2017</v>
      </c>
      <c r="CM14" s="248" t="s">
        <v>2018</v>
      </c>
      <c r="CN14" s="249" t="s">
        <v>2019</v>
      </c>
      <c r="CO14" s="248" t="s">
        <v>2020</v>
      </c>
      <c r="CP14" s="248" t="s">
        <v>2021</v>
      </c>
      <c r="CQ14" s="248" t="s">
        <v>2022</v>
      </c>
      <c r="CR14" s="248" t="s">
        <v>2023</v>
      </c>
      <c r="CS14" s="248" t="s">
        <v>2024</v>
      </c>
      <c r="CT14" s="248" t="s">
        <v>2025</v>
      </c>
      <c r="CU14" s="248" t="s">
        <v>2026</v>
      </c>
      <c r="CV14" s="248" t="s">
        <v>2027</v>
      </c>
      <c r="CW14" s="248" t="s">
        <v>2028</v>
      </c>
      <c r="CX14" s="248" t="s">
        <v>2029</v>
      </c>
      <c r="CY14" s="248" t="s">
        <v>2030</v>
      </c>
      <c r="CZ14" s="248" t="s">
        <v>2031</v>
      </c>
      <c r="DA14" s="248" t="s">
        <v>2032</v>
      </c>
      <c r="DB14" s="248" t="s">
        <v>2033</v>
      </c>
      <c r="DC14" s="248" t="s">
        <v>2034</v>
      </c>
      <c r="DD14" s="248" t="s">
        <v>2035</v>
      </c>
      <c r="DE14" s="248" t="s">
        <v>2036</v>
      </c>
    </row>
    <row r="15" spans="2:109" ht="15" customHeight="1">
      <c r="B15" s="10"/>
      <c r="C15" s="11" t="s">
        <v>13</v>
      </c>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9"/>
      <c r="AH15" s="245" t="s">
        <v>2037</v>
      </c>
      <c r="AI15" s="243" t="s">
        <v>1344</v>
      </c>
      <c r="AJ15" s="240"/>
      <c r="AK15" s="240"/>
      <c r="AL15" s="242" t="str">
        <f t="shared" si="0"/>
        <v>Amatitlán</v>
      </c>
      <c r="AM15" s="242" t="str">
        <f t="shared" si="1"/>
        <v>30012</v>
      </c>
      <c r="AN15" s="243" t="str">
        <f t="shared" si="2"/>
        <v>012</v>
      </c>
      <c r="AO15" s="240"/>
      <c r="AP15" s="240">
        <v>13</v>
      </c>
      <c r="AQ15" s="251" t="s">
        <v>2038</v>
      </c>
      <c r="AR15" s="246"/>
      <c r="AS15" s="246"/>
      <c r="AT15" s="246" t="s">
        <v>2039</v>
      </c>
      <c r="AU15" s="246" t="s">
        <v>2040</v>
      </c>
      <c r="AV15" s="246"/>
      <c r="AW15" s="246" t="s">
        <v>2041</v>
      </c>
      <c r="AX15" s="246" t="s">
        <v>2042</v>
      </c>
      <c r="AY15" s="246" t="s">
        <v>2043</v>
      </c>
      <c r="AZ15" s="246" t="s">
        <v>2044</v>
      </c>
      <c r="BA15" s="246" t="s">
        <v>2045</v>
      </c>
      <c r="BB15" s="246" t="s">
        <v>2046</v>
      </c>
      <c r="BC15" s="246" t="s">
        <v>2047</v>
      </c>
      <c r="BD15" s="246" t="s">
        <v>2048</v>
      </c>
      <c r="BE15" s="247" t="s">
        <v>2049</v>
      </c>
      <c r="BF15" s="246" t="s">
        <v>2050</v>
      </c>
      <c r="BG15" s="246" t="s">
        <v>2051</v>
      </c>
      <c r="BH15" s="246" t="s">
        <v>2052</v>
      </c>
      <c r="BI15" s="246" t="s">
        <v>2053</v>
      </c>
      <c r="BJ15" s="246" t="s">
        <v>2054</v>
      </c>
      <c r="BK15" s="246" t="s">
        <v>2055</v>
      </c>
      <c r="BL15" s="246" t="s">
        <v>2056</v>
      </c>
      <c r="BM15" s="246">
        <v>23099</v>
      </c>
      <c r="BN15" s="246" t="s">
        <v>2057</v>
      </c>
      <c r="BO15" s="246" t="s">
        <v>2058</v>
      </c>
      <c r="BP15" s="246" t="s">
        <v>2059</v>
      </c>
      <c r="BQ15" s="246" t="s">
        <v>2060</v>
      </c>
      <c r="BR15" s="246" t="s">
        <v>2061</v>
      </c>
      <c r="BS15" s="246" t="s">
        <v>2062</v>
      </c>
      <c r="BT15" s="246" t="s">
        <v>2063</v>
      </c>
      <c r="BU15" s="246" t="s">
        <v>2064</v>
      </c>
      <c r="BV15" s="246" t="s">
        <v>2065</v>
      </c>
      <c r="BW15" s="240"/>
      <c r="BY15" s="240"/>
      <c r="BZ15" s="248" t="s">
        <v>311</v>
      </c>
      <c r="CA15" s="248"/>
      <c r="CB15" s="248"/>
      <c r="CC15" s="248" t="s">
        <v>2066</v>
      </c>
      <c r="CD15" s="248" t="s">
        <v>2037</v>
      </c>
      <c r="CE15" s="248"/>
      <c r="CF15" s="248" t="s">
        <v>2067</v>
      </c>
      <c r="CG15" s="248" t="s">
        <v>2068</v>
      </c>
      <c r="CH15" s="248" t="s">
        <v>2069</v>
      </c>
      <c r="CI15" s="248" t="s">
        <v>2070</v>
      </c>
      <c r="CJ15" s="248" t="s">
        <v>2071</v>
      </c>
      <c r="CK15" s="248" t="s">
        <v>2072</v>
      </c>
      <c r="CL15" s="248" t="s">
        <v>2073</v>
      </c>
      <c r="CM15" s="248" t="s">
        <v>2074</v>
      </c>
      <c r="CN15" s="249" t="s">
        <v>2075</v>
      </c>
      <c r="CO15" s="248" t="s">
        <v>2076</v>
      </c>
      <c r="CP15" s="248" t="s">
        <v>2077</v>
      </c>
      <c r="CQ15" s="248" t="s">
        <v>2078</v>
      </c>
      <c r="CR15" s="248" t="s">
        <v>2079</v>
      </c>
      <c r="CS15" s="248" t="s">
        <v>2080</v>
      </c>
      <c r="CT15" s="248" t="s">
        <v>2081</v>
      </c>
      <c r="CU15" s="248" t="s">
        <v>2082</v>
      </c>
      <c r="CV15" s="248" t="s">
        <v>311</v>
      </c>
      <c r="CW15" s="248" t="s">
        <v>2083</v>
      </c>
      <c r="CX15" s="248" t="s">
        <v>2084</v>
      </c>
      <c r="CY15" s="248" t="s">
        <v>2085</v>
      </c>
      <c r="CZ15" s="248" t="s">
        <v>2086</v>
      </c>
      <c r="DA15" s="248" t="s">
        <v>2087</v>
      </c>
      <c r="DB15" s="248" t="s">
        <v>2088</v>
      </c>
      <c r="DC15" s="248" t="s">
        <v>2089</v>
      </c>
      <c r="DD15" s="248" t="s">
        <v>2090</v>
      </c>
      <c r="DE15" s="248" t="s">
        <v>2091</v>
      </c>
    </row>
    <row r="16" spans="2:109" ht="36" customHeight="1" thickBot="1">
      <c r="B16" s="14"/>
      <c r="C16" s="552" t="s">
        <v>825</v>
      </c>
      <c r="D16" s="552"/>
      <c r="E16" s="552"/>
      <c r="F16" s="552"/>
      <c r="G16" s="552"/>
      <c r="H16" s="552"/>
      <c r="I16" s="552"/>
      <c r="J16" s="552"/>
      <c r="K16" s="552"/>
      <c r="L16" s="552"/>
      <c r="M16" s="552"/>
      <c r="N16" s="552"/>
      <c r="O16" s="552"/>
      <c r="P16" s="552"/>
      <c r="Q16" s="552"/>
      <c r="R16" s="552"/>
      <c r="S16" s="552"/>
      <c r="T16" s="552"/>
      <c r="U16" s="552"/>
      <c r="V16" s="552"/>
      <c r="W16" s="552"/>
      <c r="X16" s="552"/>
      <c r="Y16" s="552"/>
      <c r="Z16" s="552"/>
      <c r="AA16" s="552"/>
      <c r="AB16" s="552"/>
      <c r="AC16" s="552"/>
      <c r="AD16" s="21"/>
      <c r="AH16" s="245" t="s">
        <v>1956</v>
      </c>
      <c r="AI16" s="243" t="s">
        <v>1345</v>
      </c>
      <c r="AJ16" s="240"/>
      <c r="AK16" s="240"/>
      <c r="AL16" s="242" t="str">
        <f t="shared" si="0"/>
        <v>Naranjos Amatlán</v>
      </c>
      <c r="AM16" s="242" t="str">
        <f t="shared" si="1"/>
        <v>30013</v>
      </c>
      <c r="AN16" s="243" t="str">
        <f t="shared" si="2"/>
        <v>013</v>
      </c>
      <c r="AO16" s="240"/>
      <c r="AP16" s="240">
        <v>14</v>
      </c>
      <c r="AQ16" s="246"/>
      <c r="AR16" s="246"/>
      <c r="AS16" s="246"/>
      <c r="AT16" s="246" t="s">
        <v>2092</v>
      </c>
      <c r="AU16" s="246" t="s">
        <v>2093</v>
      </c>
      <c r="AV16" s="246"/>
      <c r="AW16" s="246" t="s">
        <v>2094</v>
      </c>
      <c r="AX16" s="246" t="s">
        <v>2095</v>
      </c>
      <c r="AY16" s="246" t="s">
        <v>2096</v>
      </c>
      <c r="AZ16" s="246" t="s">
        <v>2097</v>
      </c>
      <c r="BA16" s="246" t="s">
        <v>2098</v>
      </c>
      <c r="BB16" s="246" t="s">
        <v>2099</v>
      </c>
      <c r="BC16" s="246" t="s">
        <v>2100</v>
      </c>
      <c r="BD16" s="246" t="s">
        <v>2101</v>
      </c>
      <c r="BE16" s="247" t="s">
        <v>2102</v>
      </c>
      <c r="BF16" s="246" t="s">
        <v>2103</v>
      </c>
      <c r="BG16" s="246" t="s">
        <v>2104</v>
      </c>
      <c r="BH16" s="246" t="s">
        <v>2105</v>
      </c>
      <c r="BI16" s="246" t="s">
        <v>2106</v>
      </c>
      <c r="BJ16" s="246" t="s">
        <v>2107</v>
      </c>
      <c r="BK16" s="246" t="s">
        <v>2108</v>
      </c>
      <c r="BL16" s="246" t="s">
        <v>2109</v>
      </c>
      <c r="BM16" s="246"/>
      <c r="BN16" s="246" t="s">
        <v>2110</v>
      </c>
      <c r="BO16" s="246" t="s">
        <v>2111</v>
      </c>
      <c r="BP16" s="246" t="s">
        <v>2112</v>
      </c>
      <c r="BQ16" s="246" t="s">
        <v>2113</v>
      </c>
      <c r="BR16" s="246" t="s">
        <v>2114</v>
      </c>
      <c r="BS16" s="246" t="s">
        <v>2115</v>
      </c>
      <c r="BT16" s="246" t="s">
        <v>2116</v>
      </c>
      <c r="BU16" s="246" t="s">
        <v>2117</v>
      </c>
      <c r="BV16" s="246" t="s">
        <v>2118</v>
      </c>
      <c r="BW16" s="240"/>
      <c r="BX16" s="240"/>
      <c r="BY16" s="240"/>
      <c r="BZ16" s="248"/>
      <c r="CA16" s="248"/>
      <c r="CB16" s="248"/>
      <c r="CC16" s="248" t="s">
        <v>2119</v>
      </c>
      <c r="CD16" s="248" t="s">
        <v>1956</v>
      </c>
      <c r="CE16" s="248"/>
      <c r="CF16" s="248" t="s">
        <v>2120</v>
      </c>
      <c r="CG16" s="248" t="s">
        <v>2121</v>
      </c>
      <c r="CH16" s="248" t="s">
        <v>1612</v>
      </c>
      <c r="CI16" s="248" t="s">
        <v>2122</v>
      </c>
      <c r="CJ16" s="248" t="s">
        <v>2123</v>
      </c>
      <c r="CK16" s="248" t="s">
        <v>2124</v>
      </c>
      <c r="CL16" s="248" t="s">
        <v>2125</v>
      </c>
      <c r="CM16" s="248" t="s">
        <v>2126</v>
      </c>
      <c r="CN16" s="249" t="s">
        <v>2127</v>
      </c>
      <c r="CO16" s="248" t="s">
        <v>2128</v>
      </c>
      <c r="CP16" s="250" t="s">
        <v>2129</v>
      </c>
      <c r="CQ16" s="248" t="s">
        <v>2130</v>
      </c>
      <c r="CR16" s="248" t="s">
        <v>2131</v>
      </c>
      <c r="CS16" s="248" t="s">
        <v>2132</v>
      </c>
      <c r="CT16" s="248" t="s">
        <v>2133</v>
      </c>
      <c r="CU16" s="248" t="s">
        <v>2134</v>
      </c>
      <c r="CV16" s="248"/>
      <c r="CW16" s="248" t="s">
        <v>2135</v>
      </c>
      <c r="CX16" s="248" t="s">
        <v>2136</v>
      </c>
      <c r="CY16" s="248" t="s">
        <v>2137</v>
      </c>
      <c r="CZ16" s="248" t="s">
        <v>2138</v>
      </c>
      <c r="DA16" s="248" t="s">
        <v>2139</v>
      </c>
      <c r="DB16" s="248" t="s">
        <v>2140</v>
      </c>
      <c r="DC16" s="248" t="s">
        <v>2141</v>
      </c>
      <c r="DD16" s="248" t="s">
        <v>2142</v>
      </c>
      <c r="DE16" s="248" t="s">
        <v>2143</v>
      </c>
    </row>
    <row r="17" spans="2:109" ht="15" customHeight="1" thickBot="1">
      <c r="AH17" s="245" t="s">
        <v>2144</v>
      </c>
      <c r="AI17" s="243" t="s">
        <v>1346</v>
      </c>
      <c r="AJ17" s="240"/>
      <c r="AK17" s="240"/>
      <c r="AL17" s="242" t="str">
        <f t="shared" si="0"/>
        <v>Amatlán de los Reyes</v>
      </c>
      <c r="AM17" s="242" t="str">
        <f t="shared" si="1"/>
        <v>30014</v>
      </c>
      <c r="AN17" s="243" t="str">
        <f t="shared" si="2"/>
        <v>014</v>
      </c>
      <c r="AO17" s="240"/>
      <c r="AP17" s="240">
        <v>15</v>
      </c>
      <c r="AQ17" s="246"/>
      <c r="AR17" s="246"/>
      <c r="AS17" s="246"/>
      <c r="AT17" s="251" t="s">
        <v>2145</v>
      </c>
      <c r="AU17" s="246" t="s">
        <v>2146</v>
      </c>
      <c r="AV17" s="246"/>
      <c r="AW17" s="246" t="s">
        <v>2147</v>
      </c>
      <c r="AX17" s="246" t="s">
        <v>2148</v>
      </c>
      <c r="AY17" s="246" t="s">
        <v>2149</v>
      </c>
      <c r="AZ17" s="246" t="s">
        <v>2150</v>
      </c>
      <c r="BA17" s="246" t="s">
        <v>2151</v>
      </c>
      <c r="BB17" s="246" t="s">
        <v>2152</v>
      </c>
      <c r="BC17" s="246" t="s">
        <v>2153</v>
      </c>
      <c r="BD17" s="246" t="s">
        <v>2154</v>
      </c>
      <c r="BE17" s="247" t="s">
        <v>2155</v>
      </c>
      <c r="BF17" s="246" t="s">
        <v>2156</v>
      </c>
      <c r="BG17" s="246" t="s">
        <v>2157</v>
      </c>
      <c r="BH17" s="246" t="s">
        <v>2158</v>
      </c>
      <c r="BI17" s="246" t="s">
        <v>2159</v>
      </c>
      <c r="BJ17" s="246" t="s">
        <v>2160</v>
      </c>
      <c r="BK17" s="246" t="s">
        <v>2161</v>
      </c>
      <c r="BL17" s="246" t="s">
        <v>2162</v>
      </c>
      <c r="BM17" s="246"/>
      <c r="BN17" s="246" t="s">
        <v>2163</v>
      </c>
      <c r="BO17" s="246" t="s">
        <v>2164</v>
      </c>
      <c r="BP17" s="246" t="s">
        <v>2165</v>
      </c>
      <c r="BQ17" s="246" t="s">
        <v>2166</v>
      </c>
      <c r="BR17" s="246" t="s">
        <v>2167</v>
      </c>
      <c r="BS17" s="246" t="s">
        <v>2168</v>
      </c>
      <c r="BT17" s="246" t="s">
        <v>2169</v>
      </c>
      <c r="BU17" s="246" t="s">
        <v>2170</v>
      </c>
      <c r="BV17" s="246" t="s">
        <v>2171</v>
      </c>
      <c r="BW17" s="240"/>
      <c r="BX17" s="240"/>
      <c r="BY17" s="240"/>
      <c r="BZ17" s="248"/>
      <c r="CA17" s="248"/>
      <c r="CB17" s="248"/>
      <c r="CC17" s="248" t="s">
        <v>311</v>
      </c>
      <c r="CD17" s="248" t="s">
        <v>2172</v>
      </c>
      <c r="CE17" s="248"/>
      <c r="CF17" s="248" t="s">
        <v>2173</v>
      </c>
      <c r="CG17" s="248" t="s">
        <v>2174</v>
      </c>
      <c r="CH17" s="248" t="s">
        <v>1651</v>
      </c>
      <c r="CI17" s="248" t="s">
        <v>2175</v>
      </c>
      <c r="CJ17" s="248" t="s">
        <v>2176</v>
      </c>
      <c r="CK17" s="248" t="s">
        <v>1612</v>
      </c>
      <c r="CL17" s="248" t="s">
        <v>2177</v>
      </c>
      <c r="CM17" s="248" t="s">
        <v>2178</v>
      </c>
      <c r="CN17" s="249" t="s">
        <v>2179</v>
      </c>
      <c r="CO17" s="248" t="s">
        <v>2180</v>
      </c>
      <c r="CP17" s="248" t="s">
        <v>2181</v>
      </c>
      <c r="CQ17" s="248" t="s">
        <v>2182</v>
      </c>
      <c r="CR17" s="248" t="s">
        <v>2183</v>
      </c>
      <c r="CS17" s="248" t="s">
        <v>2184</v>
      </c>
      <c r="CT17" s="248" t="s">
        <v>2185</v>
      </c>
      <c r="CU17" s="248" t="s">
        <v>2186</v>
      </c>
      <c r="CV17" s="248"/>
      <c r="CW17" s="248" t="s">
        <v>2187</v>
      </c>
      <c r="CX17" s="248" t="s">
        <v>2188</v>
      </c>
      <c r="CY17" s="248" t="s">
        <v>2189</v>
      </c>
      <c r="CZ17" s="248" t="s">
        <v>2190</v>
      </c>
      <c r="DA17" s="248" t="s">
        <v>2037</v>
      </c>
      <c r="DB17" s="248" t="s">
        <v>2191</v>
      </c>
      <c r="DC17" s="248" t="s">
        <v>2192</v>
      </c>
      <c r="DD17" s="248" t="s">
        <v>2193</v>
      </c>
      <c r="DE17" s="248" t="s">
        <v>2194</v>
      </c>
    </row>
    <row r="18" spans="2:109" ht="15" customHeight="1">
      <c r="B18" s="22"/>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4"/>
      <c r="AH18" s="245" t="s">
        <v>2195</v>
      </c>
      <c r="AI18" s="243" t="s">
        <v>1347</v>
      </c>
      <c r="AJ18" s="240"/>
      <c r="AK18" s="240"/>
      <c r="AL18" s="242" t="str">
        <f t="shared" si="0"/>
        <v>Angel R. Cabada</v>
      </c>
      <c r="AM18" s="242" t="str">
        <f t="shared" si="1"/>
        <v>30015</v>
      </c>
      <c r="AN18" s="243" t="str">
        <f t="shared" si="2"/>
        <v>015</v>
      </c>
      <c r="AO18" s="240"/>
      <c r="AP18" s="240">
        <v>16</v>
      </c>
      <c r="AQ18" s="246"/>
      <c r="AR18" s="246"/>
      <c r="AS18" s="246"/>
      <c r="AT18" s="246"/>
      <c r="AU18" s="246" t="s">
        <v>2196</v>
      </c>
      <c r="AV18" s="246"/>
      <c r="AW18" s="246" t="s">
        <v>2197</v>
      </c>
      <c r="AX18" s="246" t="s">
        <v>2198</v>
      </c>
      <c r="AY18" s="246" t="s">
        <v>2199</v>
      </c>
      <c r="AZ18" s="246" t="s">
        <v>2200</v>
      </c>
      <c r="BA18" s="246" t="s">
        <v>2201</v>
      </c>
      <c r="BB18" s="246" t="s">
        <v>2202</v>
      </c>
      <c r="BC18" s="246" t="s">
        <v>2203</v>
      </c>
      <c r="BD18" s="246" t="s">
        <v>2204</v>
      </c>
      <c r="BE18" s="247" t="s">
        <v>2205</v>
      </c>
      <c r="BF18" s="246" t="s">
        <v>2206</v>
      </c>
      <c r="BG18" s="246" t="s">
        <v>2207</v>
      </c>
      <c r="BH18" s="246" t="s">
        <v>2208</v>
      </c>
      <c r="BI18" s="246" t="s">
        <v>2209</v>
      </c>
      <c r="BJ18" s="246" t="s">
        <v>2210</v>
      </c>
      <c r="BK18" s="246" t="s">
        <v>2211</v>
      </c>
      <c r="BL18" s="246" t="s">
        <v>2212</v>
      </c>
      <c r="BM18" s="246"/>
      <c r="BN18" s="246" t="s">
        <v>2213</v>
      </c>
      <c r="BO18" s="246" t="s">
        <v>2214</v>
      </c>
      <c r="BP18" s="246" t="s">
        <v>2215</v>
      </c>
      <c r="BQ18" s="246" t="s">
        <v>2216</v>
      </c>
      <c r="BR18" s="246" t="s">
        <v>2217</v>
      </c>
      <c r="BS18" s="246" t="s">
        <v>2218</v>
      </c>
      <c r="BT18" s="246" t="s">
        <v>2219</v>
      </c>
      <c r="BU18" s="246" t="s">
        <v>2220</v>
      </c>
      <c r="BV18" s="246" t="s">
        <v>2221</v>
      </c>
      <c r="BW18" s="240"/>
      <c r="BX18" s="240"/>
      <c r="BY18" s="240"/>
      <c r="BZ18" s="248"/>
      <c r="CA18" s="248"/>
      <c r="CB18" s="248"/>
      <c r="CC18" s="248"/>
      <c r="CD18" s="248" t="s">
        <v>2222</v>
      </c>
      <c r="CE18" s="248"/>
      <c r="CF18" s="248" t="s">
        <v>2223</v>
      </c>
      <c r="CG18" s="248" t="s">
        <v>2224</v>
      </c>
      <c r="CH18" s="248" t="s">
        <v>2225</v>
      </c>
      <c r="CI18" s="248" t="s">
        <v>2226</v>
      </c>
      <c r="CJ18" s="248" t="s">
        <v>1978</v>
      </c>
      <c r="CK18" s="248" t="s">
        <v>2227</v>
      </c>
      <c r="CL18" s="248" t="s">
        <v>2228</v>
      </c>
      <c r="CM18" s="248" t="s">
        <v>2229</v>
      </c>
      <c r="CN18" s="249" t="s">
        <v>2230</v>
      </c>
      <c r="CO18" s="248" t="s">
        <v>2231</v>
      </c>
      <c r="CP18" s="248" t="s">
        <v>2232</v>
      </c>
      <c r="CQ18" s="248" t="s">
        <v>2233</v>
      </c>
      <c r="CR18" s="248" t="s">
        <v>2234</v>
      </c>
      <c r="CS18" s="248" t="s">
        <v>2235</v>
      </c>
      <c r="CT18" s="248" t="s">
        <v>2236</v>
      </c>
      <c r="CU18" s="248" t="s">
        <v>2237</v>
      </c>
      <c r="CV18" s="248"/>
      <c r="CW18" s="248" t="s">
        <v>2238</v>
      </c>
      <c r="CX18" s="248" t="s">
        <v>2239</v>
      </c>
      <c r="CY18" s="248" t="s">
        <v>2240</v>
      </c>
      <c r="CZ18" s="248" t="s">
        <v>2241</v>
      </c>
      <c r="DA18" s="248" t="s">
        <v>2242</v>
      </c>
      <c r="DB18" s="248" t="s">
        <v>2243</v>
      </c>
      <c r="DC18" s="248" t="s">
        <v>2244</v>
      </c>
      <c r="DD18" s="248" t="s">
        <v>2245</v>
      </c>
      <c r="DE18" s="248" t="s">
        <v>2246</v>
      </c>
    </row>
    <row r="19" spans="2:109" ht="48" customHeight="1">
      <c r="B19" s="25"/>
      <c r="C19" s="553" t="s">
        <v>28</v>
      </c>
      <c r="D19" s="553"/>
      <c r="E19" s="553"/>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26"/>
      <c r="AH19" s="245" t="s">
        <v>2247</v>
      </c>
      <c r="AI19" s="243" t="s">
        <v>1348</v>
      </c>
      <c r="AJ19" s="240"/>
      <c r="AK19" s="240"/>
      <c r="AL19" s="242" t="str">
        <f t="shared" si="0"/>
        <v>La Antigua</v>
      </c>
      <c r="AM19" s="242" t="str">
        <f t="shared" si="1"/>
        <v>30016</v>
      </c>
      <c r="AN19" s="243" t="str">
        <f t="shared" si="2"/>
        <v>016</v>
      </c>
      <c r="AO19" s="240"/>
      <c r="AP19" s="240">
        <v>17</v>
      </c>
      <c r="AQ19" s="246"/>
      <c r="AR19" s="246"/>
      <c r="AS19" s="246"/>
      <c r="AT19" s="246"/>
      <c r="AU19" s="246" t="s">
        <v>2248</v>
      </c>
      <c r="AV19" s="246"/>
      <c r="AW19" s="246" t="s">
        <v>2249</v>
      </c>
      <c r="AX19" s="246" t="s">
        <v>2250</v>
      </c>
      <c r="AY19" s="246" t="s">
        <v>2251</v>
      </c>
      <c r="AZ19" s="246" t="s">
        <v>2252</v>
      </c>
      <c r="BA19" s="246" t="s">
        <v>2253</v>
      </c>
      <c r="BB19" s="246" t="s">
        <v>2254</v>
      </c>
      <c r="BC19" s="246" t="s">
        <v>2255</v>
      </c>
      <c r="BD19" s="246" t="s">
        <v>2256</v>
      </c>
      <c r="BE19" s="247" t="s">
        <v>2257</v>
      </c>
      <c r="BF19" s="246" t="s">
        <v>2258</v>
      </c>
      <c r="BG19" s="246" t="s">
        <v>2259</v>
      </c>
      <c r="BH19" s="246" t="s">
        <v>2260</v>
      </c>
      <c r="BI19" s="246" t="s">
        <v>2261</v>
      </c>
      <c r="BJ19" s="246" t="s">
        <v>2262</v>
      </c>
      <c r="BK19" s="246" t="s">
        <v>2263</v>
      </c>
      <c r="BL19" s="246" t="s">
        <v>2264</v>
      </c>
      <c r="BM19" s="246"/>
      <c r="BN19" s="246" t="s">
        <v>2265</v>
      </c>
      <c r="BO19" s="246" t="s">
        <v>2266</v>
      </c>
      <c r="BP19" s="246" t="s">
        <v>2267</v>
      </c>
      <c r="BQ19" s="246" t="s">
        <v>2268</v>
      </c>
      <c r="BR19" s="246" t="s">
        <v>2269</v>
      </c>
      <c r="BS19" s="246" t="s">
        <v>2270</v>
      </c>
      <c r="BT19" s="246" t="s">
        <v>2271</v>
      </c>
      <c r="BU19" s="246" t="s">
        <v>2272</v>
      </c>
      <c r="BV19" s="246" t="s">
        <v>2273</v>
      </c>
      <c r="BW19" s="240"/>
      <c r="BX19" s="240"/>
      <c r="BY19" s="240"/>
      <c r="BZ19" s="248"/>
      <c r="CA19" s="248"/>
      <c r="CB19" s="248"/>
      <c r="CC19" s="248"/>
      <c r="CD19" s="248" t="s">
        <v>2274</v>
      </c>
      <c r="CE19" s="248"/>
      <c r="CF19" s="248" t="s">
        <v>2275</v>
      </c>
      <c r="CG19" s="248" t="s">
        <v>2276</v>
      </c>
      <c r="CH19" s="248" t="s">
        <v>2277</v>
      </c>
      <c r="CI19" s="248" t="s">
        <v>2278</v>
      </c>
      <c r="CJ19" s="248" t="s">
        <v>2279</v>
      </c>
      <c r="CK19" s="248" t="s">
        <v>2280</v>
      </c>
      <c r="CL19" s="248" t="s">
        <v>2281</v>
      </c>
      <c r="CM19" s="248" t="s">
        <v>2282</v>
      </c>
      <c r="CN19" s="249" t="s">
        <v>2283</v>
      </c>
      <c r="CO19" s="248" t="s">
        <v>2284</v>
      </c>
      <c r="CP19" s="248" t="s">
        <v>2285</v>
      </c>
      <c r="CQ19" s="248" t="s">
        <v>2286</v>
      </c>
      <c r="CR19" s="248" t="s">
        <v>2287</v>
      </c>
      <c r="CS19" s="248" t="s">
        <v>2288</v>
      </c>
      <c r="CT19" s="248" t="s">
        <v>2289</v>
      </c>
      <c r="CU19" s="248" t="s">
        <v>2290</v>
      </c>
      <c r="CV19" s="248"/>
      <c r="CW19" s="248" t="s">
        <v>2291</v>
      </c>
      <c r="CX19" s="248" t="s">
        <v>2292</v>
      </c>
      <c r="CY19" s="248" t="s">
        <v>2293</v>
      </c>
      <c r="CZ19" s="248" t="s">
        <v>2294</v>
      </c>
      <c r="DA19" s="248" t="s">
        <v>1956</v>
      </c>
      <c r="DB19" s="248" t="s">
        <v>2295</v>
      </c>
      <c r="DC19" s="248" t="s">
        <v>2296</v>
      </c>
      <c r="DD19" s="248" t="s">
        <v>2297</v>
      </c>
      <c r="DE19" s="248" t="s">
        <v>2298</v>
      </c>
    </row>
    <row r="20" spans="2:109" ht="6.75" customHeight="1">
      <c r="B20" s="2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26"/>
      <c r="AH20" s="245" t="s">
        <v>2299</v>
      </c>
      <c r="AI20" s="243" t="s">
        <v>1349</v>
      </c>
      <c r="AJ20" s="240"/>
      <c r="AK20" s="240"/>
      <c r="AL20" s="242" t="str">
        <f t="shared" si="0"/>
        <v>Apazapan</v>
      </c>
      <c r="AM20" s="242" t="str">
        <f t="shared" si="1"/>
        <v>30017</v>
      </c>
      <c r="AN20" s="243" t="str">
        <f t="shared" si="2"/>
        <v>017</v>
      </c>
      <c r="AO20" s="240"/>
      <c r="AP20" s="240">
        <v>18</v>
      </c>
      <c r="AQ20" s="246"/>
      <c r="AR20" s="246"/>
      <c r="AS20" s="246"/>
      <c r="AT20" s="246"/>
      <c r="AU20" s="246" t="s">
        <v>2300</v>
      </c>
      <c r="AV20" s="246"/>
      <c r="AW20" s="246" t="s">
        <v>2301</v>
      </c>
      <c r="AX20" s="246" t="s">
        <v>2302</v>
      </c>
      <c r="AY20" s="251" t="s">
        <v>2303</v>
      </c>
      <c r="AZ20" s="246" t="s">
        <v>2304</v>
      </c>
      <c r="BA20" s="246" t="s">
        <v>2305</v>
      </c>
      <c r="BB20" s="246" t="s">
        <v>2306</v>
      </c>
      <c r="BC20" s="246" t="s">
        <v>2307</v>
      </c>
      <c r="BD20" s="246" t="s">
        <v>2308</v>
      </c>
      <c r="BE20" s="247" t="s">
        <v>2309</v>
      </c>
      <c r="BF20" s="246" t="s">
        <v>2310</v>
      </c>
      <c r="BG20" s="246" t="s">
        <v>2311</v>
      </c>
      <c r="BH20" s="246" t="s">
        <v>2312</v>
      </c>
      <c r="BI20" s="246" t="s">
        <v>2313</v>
      </c>
      <c r="BJ20" s="246" t="s">
        <v>2314</v>
      </c>
      <c r="BK20" s="246" t="s">
        <v>2315</v>
      </c>
      <c r="BL20" s="246" t="s">
        <v>2316</v>
      </c>
      <c r="BM20" s="246"/>
      <c r="BN20" s="246" t="s">
        <v>2317</v>
      </c>
      <c r="BO20" s="246" t="s">
        <v>2318</v>
      </c>
      <c r="BP20" s="246" t="s">
        <v>2319</v>
      </c>
      <c r="BQ20" s="246" t="s">
        <v>2320</v>
      </c>
      <c r="BR20" s="246" t="s">
        <v>2321</v>
      </c>
      <c r="BS20" s="246" t="s">
        <v>2322</v>
      </c>
      <c r="BT20" s="246" t="s">
        <v>2323</v>
      </c>
      <c r="BU20" s="246" t="s">
        <v>2324</v>
      </c>
      <c r="BV20" s="246" t="s">
        <v>2325</v>
      </c>
      <c r="BW20" s="240"/>
      <c r="BX20" s="240"/>
      <c r="BY20" s="240"/>
      <c r="BZ20" s="248"/>
      <c r="CA20" s="248"/>
      <c r="CB20" s="248"/>
      <c r="CC20" s="248"/>
      <c r="CD20" s="248" t="s">
        <v>2326</v>
      </c>
      <c r="CE20" s="248"/>
      <c r="CF20" s="248" t="s">
        <v>2327</v>
      </c>
      <c r="CG20" s="248" t="s">
        <v>1651</v>
      </c>
      <c r="CH20" s="248" t="s">
        <v>311</v>
      </c>
      <c r="CI20" s="248" t="s">
        <v>2328</v>
      </c>
      <c r="CJ20" s="248" t="s">
        <v>2329</v>
      </c>
      <c r="CK20" s="248" t="s">
        <v>2330</v>
      </c>
      <c r="CL20" s="248" t="s">
        <v>2331</v>
      </c>
      <c r="CM20" s="248" t="s">
        <v>2332</v>
      </c>
      <c r="CN20" s="249" t="s">
        <v>2333</v>
      </c>
      <c r="CO20" s="248" t="s">
        <v>2334</v>
      </c>
      <c r="CP20" s="248" t="s">
        <v>2335</v>
      </c>
      <c r="CQ20" s="248" t="s">
        <v>2336</v>
      </c>
      <c r="CR20" s="248" t="s">
        <v>2337</v>
      </c>
      <c r="CS20" s="248" t="s">
        <v>2338</v>
      </c>
      <c r="CT20" s="248" t="s">
        <v>2339</v>
      </c>
      <c r="CU20" s="248" t="s">
        <v>2340</v>
      </c>
      <c r="CV20" s="248"/>
      <c r="CW20" s="248" t="s">
        <v>2341</v>
      </c>
      <c r="CX20" s="248" t="s">
        <v>2342</v>
      </c>
      <c r="CY20" s="248" t="s">
        <v>2343</v>
      </c>
      <c r="CZ20" s="248" t="s">
        <v>2344</v>
      </c>
      <c r="DA20" s="248" t="s">
        <v>2345</v>
      </c>
      <c r="DB20" s="248" t="s">
        <v>2346</v>
      </c>
      <c r="DC20" s="248" t="s">
        <v>2347</v>
      </c>
      <c r="DD20" s="248" t="s">
        <v>2348</v>
      </c>
      <c r="DE20" s="248" t="s">
        <v>80</v>
      </c>
    </row>
    <row r="21" spans="2:109" ht="36" customHeight="1">
      <c r="B21" s="25"/>
      <c r="C21" s="546" t="s">
        <v>14</v>
      </c>
      <c r="D21" s="546"/>
      <c r="E21" s="546"/>
      <c r="F21" s="546"/>
      <c r="G21" s="546"/>
      <c r="H21" s="546"/>
      <c r="I21" s="546"/>
      <c r="J21" s="546"/>
      <c r="K21" s="546"/>
      <c r="L21" s="546"/>
      <c r="M21" s="546"/>
      <c r="N21" s="546"/>
      <c r="O21" s="546"/>
      <c r="P21" s="546"/>
      <c r="Q21" s="546"/>
      <c r="R21" s="546"/>
      <c r="S21" s="546"/>
      <c r="T21" s="546"/>
      <c r="U21" s="546"/>
      <c r="V21" s="546"/>
      <c r="W21" s="546"/>
      <c r="X21" s="546"/>
      <c r="Y21" s="546"/>
      <c r="Z21" s="546"/>
      <c r="AA21" s="546"/>
      <c r="AB21" s="546"/>
      <c r="AC21" s="546"/>
      <c r="AD21" s="26"/>
      <c r="AH21" s="245" t="s">
        <v>2349</v>
      </c>
      <c r="AI21" s="243" t="s">
        <v>1350</v>
      </c>
      <c r="AJ21" s="240"/>
      <c r="AK21" s="240"/>
      <c r="AL21" s="242" t="str">
        <f t="shared" si="0"/>
        <v>Aquila</v>
      </c>
      <c r="AM21" s="242" t="str">
        <f t="shared" si="1"/>
        <v>30018</v>
      </c>
      <c r="AN21" s="243" t="str">
        <f t="shared" si="2"/>
        <v>018</v>
      </c>
      <c r="AO21" s="240"/>
      <c r="AP21" s="240">
        <v>19</v>
      </c>
      <c r="AQ21" s="246"/>
      <c r="AR21" s="246"/>
      <c r="AS21" s="246"/>
      <c r="AT21" s="246"/>
      <c r="AU21" s="246" t="s">
        <v>2350</v>
      </c>
      <c r="AV21" s="246"/>
      <c r="AW21" s="246" t="s">
        <v>2351</v>
      </c>
      <c r="AX21" s="246" t="s">
        <v>2352</v>
      </c>
      <c r="AY21" s="246"/>
      <c r="AZ21" s="246" t="s">
        <v>2353</v>
      </c>
      <c r="BA21" s="246" t="s">
        <v>2354</v>
      </c>
      <c r="BB21" s="246" t="s">
        <v>2355</v>
      </c>
      <c r="BC21" s="246" t="s">
        <v>2356</v>
      </c>
      <c r="BD21" s="246" t="s">
        <v>2357</v>
      </c>
      <c r="BE21" s="247" t="s">
        <v>2358</v>
      </c>
      <c r="BF21" s="246" t="s">
        <v>2359</v>
      </c>
      <c r="BG21" s="246" t="s">
        <v>2360</v>
      </c>
      <c r="BH21" s="246" t="s">
        <v>2361</v>
      </c>
      <c r="BI21" s="246" t="s">
        <v>2362</v>
      </c>
      <c r="BJ21" s="246" t="s">
        <v>2363</v>
      </c>
      <c r="BK21" s="246" t="s">
        <v>2364</v>
      </c>
      <c r="BL21" s="246" t="s">
        <v>2365</v>
      </c>
      <c r="BM21" s="246"/>
      <c r="BN21" s="246" t="s">
        <v>2366</v>
      </c>
      <c r="BO21" s="246" t="s">
        <v>2367</v>
      </c>
      <c r="BP21" s="246" t="s">
        <v>2368</v>
      </c>
      <c r="BQ21" s="246">
        <v>27099</v>
      </c>
      <c r="BR21" s="246" t="s">
        <v>2369</v>
      </c>
      <c r="BS21" s="246" t="s">
        <v>2370</v>
      </c>
      <c r="BT21" s="246" t="s">
        <v>2371</v>
      </c>
      <c r="BU21" s="246" t="s">
        <v>2372</v>
      </c>
      <c r="BV21" s="246" t="s">
        <v>2373</v>
      </c>
      <c r="BW21" s="240"/>
      <c r="BX21" s="240"/>
      <c r="BY21" s="240"/>
      <c r="BZ21" s="248"/>
      <c r="CA21" s="248"/>
      <c r="CB21" s="248"/>
      <c r="CC21" s="248"/>
      <c r="CD21" s="248" t="s">
        <v>2374</v>
      </c>
      <c r="CE21" s="248"/>
      <c r="CF21" s="248" t="s">
        <v>2375</v>
      </c>
      <c r="CG21" s="248" t="s">
        <v>2376</v>
      </c>
      <c r="CH21" s="248"/>
      <c r="CI21" s="248" t="s">
        <v>2377</v>
      </c>
      <c r="CJ21" s="248" t="s">
        <v>2378</v>
      </c>
      <c r="CK21" s="248" t="s">
        <v>2379</v>
      </c>
      <c r="CL21" s="248" t="s">
        <v>2380</v>
      </c>
      <c r="CM21" s="248" t="s">
        <v>2381</v>
      </c>
      <c r="CN21" s="249" t="s">
        <v>2382</v>
      </c>
      <c r="CO21" s="248" t="s">
        <v>2383</v>
      </c>
      <c r="CP21" s="248" t="s">
        <v>2384</v>
      </c>
      <c r="CQ21" s="248" t="s">
        <v>2385</v>
      </c>
      <c r="CR21" s="248" t="s">
        <v>82</v>
      </c>
      <c r="CS21" s="248" t="s">
        <v>2386</v>
      </c>
      <c r="CT21" s="248" t="s">
        <v>2387</v>
      </c>
      <c r="CU21" s="248" t="s">
        <v>2388</v>
      </c>
      <c r="CV21" s="248"/>
      <c r="CW21" s="248" t="s">
        <v>2389</v>
      </c>
      <c r="CX21" s="248" t="s">
        <v>2390</v>
      </c>
      <c r="CY21" s="248" t="s">
        <v>2391</v>
      </c>
      <c r="CZ21" s="248" t="s">
        <v>311</v>
      </c>
      <c r="DA21" s="248" t="s">
        <v>2172</v>
      </c>
      <c r="DB21" s="248" t="s">
        <v>2392</v>
      </c>
      <c r="DC21" s="248" t="s">
        <v>1846</v>
      </c>
      <c r="DD21" s="248" t="s">
        <v>2393</v>
      </c>
      <c r="DE21" s="248" t="s">
        <v>2394</v>
      </c>
    </row>
    <row r="22" spans="2:109" ht="6.75" customHeight="1">
      <c r="B22" s="2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26"/>
      <c r="AH22" s="245" t="s">
        <v>2395</v>
      </c>
      <c r="AI22" s="243" t="s">
        <v>1351</v>
      </c>
      <c r="AJ22" s="240"/>
      <c r="AK22" s="240"/>
      <c r="AL22" s="242" t="str">
        <f t="shared" si="0"/>
        <v>Astacinga</v>
      </c>
      <c r="AM22" s="242" t="str">
        <f t="shared" si="1"/>
        <v>30019</v>
      </c>
      <c r="AN22" s="243" t="str">
        <f t="shared" si="2"/>
        <v>019</v>
      </c>
      <c r="AO22" s="240"/>
      <c r="AP22" s="240">
        <v>20</v>
      </c>
      <c r="AQ22" s="246"/>
      <c r="AR22" s="246"/>
      <c r="AS22" s="246"/>
      <c r="AT22" s="246"/>
      <c r="AU22" s="246" t="s">
        <v>2396</v>
      </c>
      <c r="AV22" s="246"/>
      <c r="AW22" s="246" t="s">
        <v>2397</v>
      </c>
      <c r="AX22" s="246" t="s">
        <v>2398</v>
      </c>
      <c r="AY22" s="246"/>
      <c r="AZ22" s="246" t="s">
        <v>2399</v>
      </c>
      <c r="BA22" s="246" t="s">
        <v>2400</v>
      </c>
      <c r="BB22" s="246" t="s">
        <v>2401</v>
      </c>
      <c r="BC22" s="246" t="s">
        <v>2402</v>
      </c>
      <c r="BD22" s="246" t="s">
        <v>2403</v>
      </c>
      <c r="BE22" s="247" t="s">
        <v>2404</v>
      </c>
      <c r="BF22" s="246" t="s">
        <v>2405</v>
      </c>
      <c r="BG22" s="246" t="s">
        <v>2406</v>
      </c>
      <c r="BH22" s="246" t="s">
        <v>2407</v>
      </c>
      <c r="BI22" s="246" t="s">
        <v>2408</v>
      </c>
      <c r="BJ22" s="246" t="s">
        <v>2409</v>
      </c>
      <c r="BK22" s="246" t="s">
        <v>2410</v>
      </c>
      <c r="BL22" s="246">
        <v>22099</v>
      </c>
      <c r="BM22" s="246"/>
      <c r="BN22" s="246" t="s">
        <v>2411</v>
      </c>
      <c r="BO22" s="246">
        <v>25099</v>
      </c>
      <c r="BP22" s="246" t="s">
        <v>2412</v>
      </c>
      <c r="BQ22" s="246"/>
      <c r="BR22" s="246" t="s">
        <v>2413</v>
      </c>
      <c r="BS22" s="246" t="s">
        <v>2414</v>
      </c>
      <c r="BT22" s="246" t="s">
        <v>2415</v>
      </c>
      <c r="BU22" s="246" t="s">
        <v>2416</v>
      </c>
      <c r="BV22" s="246" t="s">
        <v>2417</v>
      </c>
      <c r="BW22" s="240"/>
      <c r="BX22" s="240"/>
      <c r="BY22" s="240"/>
      <c r="BZ22" s="248"/>
      <c r="CA22" s="248"/>
      <c r="CB22" s="248"/>
      <c r="CC22" s="248"/>
      <c r="CD22" s="248" t="s">
        <v>2299</v>
      </c>
      <c r="CE22" s="248"/>
      <c r="CF22" s="248" t="s">
        <v>2418</v>
      </c>
      <c r="CG22" s="248" t="s">
        <v>1801</v>
      </c>
      <c r="CH22" s="248"/>
      <c r="CI22" s="248" t="s">
        <v>2419</v>
      </c>
      <c r="CJ22" s="248" t="s">
        <v>2420</v>
      </c>
      <c r="CK22" s="248" t="s">
        <v>2421</v>
      </c>
      <c r="CL22" s="248" t="s">
        <v>2422</v>
      </c>
      <c r="CM22" s="248" t="s">
        <v>2423</v>
      </c>
      <c r="CN22" s="249" t="s">
        <v>2424</v>
      </c>
      <c r="CO22" s="248" t="s">
        <v>2425</v>
      </c>
      <c r="CP22" s="248" t="s">
        <v>2426</v>
      </c>
      <c r="CQ22" s="248" t="s">
        <v>2427</v>
      </c>
      <c r="CR22" s="248" t="s">
        <v>2428</v>
      </c>
      <c r="CS22" s="248" t="s">
        <v>2429</v>
      </c>
      <c r="CT22" s="248" t="s">
        <v>2430</v>
      </c>
      <c r="CU22" s="248" t="s">
        <v>311</v>
      </c>
      <c r="CV22" s="248"/>
      <c r="CW22" s="248" t="s">
        <v>2431</v>
      </c>
      <c r="CX22" s="248" t="s">
        <v>311</v>
      </c>
      <c r="CY22" s="248" t="s">
        <v>2432</v>
      </c>
      <c r="CZ22" s="248"/>
      <c r="DA22" s="248" t="s">
        <v>2433</v>
      </c>
      <c r="DB22" s="248" t="s">
        <v>2434</v>
      </c>
      <c r="DC22" s="248" t="s">
        <v>2435</v>
      </c>
      <c r="DD22" s="248" t="s">
        <v>2436</v>
      </c>
      <c r="DE22" s="248" t="s">
        <v>2437</v>
      </c>
    </row>
    <row r="23" spans="2:109" ht="15" customHeight="1">
      <c r="B23" s="25"/>
      <c r="C23" s="546" t="s">
        <v>15</v>
      </c>
      <c r="D23" s="546"/>
      <c r="E23" s="546"/>
      <c r="F23" s="546"/>
      <c r="G23" s="546"/>
      <c r="H23" s="546"/>
      <c r="I23" s="546"/>
      <c r="J23" s="546"/>
      <c r="K23" s="546"/>
      <c r="L23" s="546"/>
      <c r="M23" s="546"/>
      <c r="N23" s="546"/>
      <c r="O23" s="546"/>
      <c r="P23" s="546"/>
      <c r="Q23" s="546"/>
      <c r="R23" s="546"/>
      <c r="S23" s="546"/>
      <c r="T23" s="546"/>
      <c r="U23" s="546"/>
      <c r="V23" s="546"/>
      <c r="W23" s="546"/>
      <c r="X23" s="546"/>
      <c r="Y23" s="546"/>
      <c r="Z23" s="546"/>
      <c r="AA23" s="546"/>
      <c r="AB23" s="546"/>
      <c r="AC23" s="546"/>
      <c r="AD23" s="26"/>
      <c r="AH23" s="245" t="s">
        <v>2438</v>
      </c>
      <c r="AI23" s="243" t="s">
        <v>1352</v>
      </c>
      <c r="AJ23" s="240"/>
      <c r="AK23" s="240"/>
      <c r="AL23" s="242" t="str">
        <f t="shared" si="0"/>
        <v>Atlahuilco</v>
      </c>
      <c r="AM23" s="242" t="str">
        <f t="shared" si="1"/>
        <v>30020</v>
      </c>
      <c r="AN23" s="243" t="str">
        <f t="shared" si="2"/>
        <v>020</v>
      </c>
      <c r="AO23" s="240"/>
      <c r="AP23" s="240">
        <v>21</v>
      </c>
      <c r="AQ23" s="246"/>
      <c r="AR23" s="246"/>
      <c r="AS23" s="246"/>
      <c r="AT23" s="246"/>
      <c r="AU23" s="246" t="s">
        <v>2439</v>
      </c>
      <c r="AV23" s="246"/>
      <c r="AW23" s="246" t="s">
        <v>2440</v>
      </c>
      <c r="AX23" s="246" t="s">
        <v>2441</v>
      </c>
      <c r="AY23" s="246"/>
      <c r="AZ23" s="246" t="s">
        <v>2442</v>
      </c>
      <c r="BA23" s="246" t="s">
        <v>2443</v>
      </c>
      <c r="BB23" s="246" t="s">
        <v>2444</v>
      </c>
      <c r="BC23" s="246" t="s">
        <v>2445</v>
      </c>
      <c r="BD23" s="246" t="s">
        <v>2446</v>
      </c>
      <c r="BE23" s="247" t="s">
        <v>2447</v>
      </c>
      <c r="BF23" s="246" t="s">
        <v>2448</v>
      </c>
      <c r="BG23" s="246" t="s">
        <v>2449</v>
      </c>
      <c r="BH23" s="246" t="s">
        <v>2450</v>
      </c>
      <c r="BI23" s="246" t="s">
        <v>2451</v>
      </c>
      <c r="BJ23" s="246" t="s">
        <v>2452</v>
      </c>
      <c r="BK23" s="246" t="s">
        <v>2453</v>
      </c>
      <c r="BL23" s="246"/>
      <c r="BM23" s="246"/>
      <c r="BN23" s="246" t="s">
        <v>2454</v>
      </c>
      <c r="BO23" s="246"/>
      <c r="BP23" s="246" t="s">
        <v>2455</v>
      </c>
      <c r="BQ23" s="246"/>
      <c r="BR23" s="246" t="s">
        <v>2456</v>
      </c>
      <c r="BS23" s="246" t="s">
        <v>2457</v>
      </c>
      <c r="BT23" s="246" t="s">
        <v>2458</v>
      </c>
      <c r="BU23" s="246" t="s">
        <v>2459</v>
      </c>
      <c r="BV23" s="246" t="s">
        <v>2460</v>
      </c>
      <c r="BW23" s="240"/>
      <c r="BX23" s="240"/>
      <c r="BY23" s="240"/>
      <c r="BZ23" s="248"/>
      <c r="CA23" s="248"/>
      <c r="CB23" s="248"/>
      <c r="CC23" s="248"/>
      <c r="CD23" s="248" t="s">
        <v>2461</v>
      </c>
      <c r="CE23" s="248"/>
      <c r="CF23" s="248" t="s">
        <v>2462</v>
      </c>
      <c r="CG23" s="248" t="s">
        <v>2463</v>
      </c>
      <c r="CH23" s="248"/>
      <c r="CI23" s="248" t="s">
        <v>2464</v>
      </c>
      <c r="CJ23" s="248" t="s">
        <v>2465</v>
      </c>
      <c r="CK23" s="248" t="s">
        <v>2466</v>
      </c>
      <c r="CL23" s="248" t="s">
        <v>2467</v>
      </c>
      <c r="CM23" s="248" t="s">
        <v>2468</v>
      </c>
      <c r="CN23" s="249" t="s">
        <v>2469</v>
      </c>
      <c r="CO23" s="248" t="s">
        <v>2470</v>
      </c>
      <c r="CP23" s="248" t="s">
        <v>2471</v>
      </c>
      <c r="CQ23" s="248" t="s">
        <v>2472</v>
      </c>
      <c r="CR23" s="248" t="s">
        <v>2473</v>
      </c>
      <c r="CS23" s="248" t="s">
        <v>2474</v>
      </c>
      <c r="CT23" s="248" t="s">
        <v>2475</v>
      </c>
      <c r="CU23" s="248"/>
      <c r="CV23" s="248"/>
      <c r="CW23" s="248" t="s">
        <v>2476</v>
      </c>
      <c r="CX23" s="248"/>
      <c r="CY23" s="248" t="s">
        <v>2477</v>
      </c>
      <c r="CZ23" s="248"/>
      <c r="DA23" s="248" t="s">
        <v>2478</v>
      </c>
      <c r="DB23" s="248" t="s">
        <v>2479</v>
      </c>
      <c r="DC23" s="248" t="s">
        <v>2480</v>
      </c>
      <c r="DD23" s="248" t="s">
        <v>2481</v>
      </c>
      <c r="DE23" s="248" t="s">
        <v>2482</v>
      </c>
    </row>
    <row r="24" spans="2:109" ht="6.75" customHeight="1">
      <c r="B24" s="25"/>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6"/>
      <c r="AH24" s="245" t="s">
        <v>2483</v>
      </c>
      <c r="AI24" s="243" t="s">
        <v>1353</v>
      </c>
      <c r="AJ24" s="240"/>
      <c r="AK24" s="240"/>
      <c r="AL24" s="242" t="str">
        <f t="shared" si="0"/>
        <v>Atoyac</v>
      </c>
      <c r="AM24" s="242" t="str">
        <f t="shared" si="1"/>
        <v>30021</v>
      </c>
      <c r="AN24" s="243" t="str">
        <f t="shared" si="2"/>
        <v>021</v>
      </c>
      <c r="AO24" s="240"/>
      <c r="AP24" s="240">
        <v>22</v>
      </c>
      <c r="AQ24" s="246"/>
      <c r="AR24" s="246"/>
      <c r="AS24" s="246"/>
      <c r="AT24" s="246"/>
      <c r="AU24" s="246" t="s">
        <v>2484</v>
      </c>
      <c r="AV24" s="246"/>
      <c r="AW24" s="246" t="s">
        <v>2485</v>
      </c>
      <c r="AX24" s="246" t="s">
        <v>2486</v>
      </c>
      <c r="AY24" s="246"/>
      <c r="AZ24" s="246" t="s">
        <v>2487</v>
      </c>
      <c r="BA24" s="246" t="s">
        <v>2488</v>
      </c>
      <c r="BB24" s="246" t="s">
        <v>2489</v>
      </c>
      <c r="BC24" s="246" t="s">
        <v>2490</v>
      </c>
      <c r="BD24" s="246" t="s">
        <v>2491</v>
      </c>
      <c r="BE24" s="247" t="s">
        <v>2492</v>
      </c>
      <c r="BF24" s="246" t="s">
        <v>2493</v>
      </c>
      <c r="BG24" s="246" t="s">
        <v>2494</v>
      </c>
      <c r="BH24" s="246">
        <v>18099</v>
      </c>
      <c r="BI24" s="246" t="s">
        <v>2495</v>
      </c>
      <c r="BJ24" s="246" t="s">
        <v>2496</v>
      </c>
      <c r="BK24" s="246" t="s">
        <v>2497</v>
      </c>
      <c r="BL24" s="246"/>
      <c r="BM24" s="246"/>
      <c r="BN24" s="246" t="s">
        <v>2498</v>
      </c>
      <c r="BO24" s="246"/>
      <c r="BP24" s="246" t="s">
        <v>2499</v>
      </c>
      <c r="BQ24" s="246"/>
      <c r="BR24" s="246" t="s">
        <v>2500</v>
      </c>
      <c r="BS24" s="246" t="s">
        <v>2501</v>
      </c>
      <c r="BT24" s="246" t="s">
        <v>2502</v>
      </c>
      <c r="BU24" s="246" t="s">
        <v>2503</v>
      </c>
      <c r="BV24" s="246" t="s">
        <v>2504</v>
      </c>
      <c r="BW24" s="240"/>
      <c r="BX24" s="240"/>
      <c r="BY24" s="240"/>
      <c r="BZ24" s="248"/>
      <c r="CA24" s="248"/>
      <c r="CB24" s="248"/>
      <c r="CC24" s="248"/>
      <c r="CD24" s="248" t="s">
        <v>2505</v>
      </c>
      <c r="CE24" s="248"/>
      <c r="CF24" s="248" t="s">
        <v>2506</v>
      </c>
      <c r="CG24" s="248" t="s">
        <v>2507</v>
      </c>
      <c r="CH24" s="248"/>
      <c r="CI24" s="248" t="s">
        <v>2508</v>
      </c>
      <c r="CJ24" s="248" t="s">
        <v>2509</v>
      </c>
      <c r="CK24" s="248" t="s">
        <v>2510</v>
      </c>
      <c r="CL24" s="248" t="s">
        <v>1795</v>
      </c>
      <c r="CM24" s="248" t="s">
        <v>2511</v>
      </c>
      <c r="CN24" s="249" t="s">
        <v>2512</v>
      </c>
      <c r="CO24" s="248" t="s">
        <v>2513</v>
      </c>
      <c r="CP24" s="248" t="s">
        <v>2514</v>
      </c>
      <c r="CQ24" s="248" t="s">
        <v>311</v>
      </c>
      <c r="CR24" s="248" t="s">
        <v>2515</v>
      </c>
      <c r="CS24" s="248" t="s">
        <v>2516</v>
      </c>
      <c r="CT24" s="248" t="s">
        <v>2517</v>
      </c>
      <c r="CU24" s="248"/>
      <c r="CV24" s="248"/>
      <c r="CW24" s="248" t="s">
        <v>2518</v>
      </c>
      <c r="CX24" s="248"/>
      <c r="CY24" s="248" t="s">
        <v>2519</v>
      </c>
      <c r="CZ24" s="248"/>
      <c r="DA24" s="248" t="s">
        <v>2520</v>
      </c>
      <c r="DB24" s="248" t="s">
        <v>2521</v>
      </c>
      <c r="DC24" s="248" t="s">
        <v>2178</v>
      </c>
      <c r="DD24" s="248" t="s">
        <v>2522</v>
      </c>
      <c r="DE24" s="248" t="s">
        <v>2523</v>
      </c>
    </row>
    <row r="25" spans="2:109" ht="48" customHeight="1">
      <c r="B25" s="25"/>
      <c r="C25" s="28"/>
      <c r="D25" s="553" t="s">
        <v>16</v>
      </c>
      <c r="E25" s="553"/>
      <c r="F25" s="553"/>
      <c r="G25" s="553"/>
      <c r="H25" s="553"/>
      <c r="I25" s="553"/>
      <c r="J25" s="553"/>
      <c r="K25" s="553"/>
      <c r="L25" s="553"/>
      <c r="M25" s="553"/>
      <c r="N25" s="553"/>
      <c r="O25" s="553"/>
      <c r="P25" s="553"/>
      <c r="Q25" s="553"/>
      <c r="R25" s="553"/>
      <c r="S25" s="553"/>
      <c r="T25" s="553"/>
      <c r="U25" s="553"/>
      <c r="V25" s="553"/>
      <c r="W25" s="553"/>
      <c r="X25" s="553"/>
      <c r="Y25" s="553"/>
      <c r="Z25" s="553"/>
      <c r="AA25" s="553"/>
      <c r="AB25" s="553"/>
      <c r="AC25" s="553"/>
      <c r="AD25" s="26"/>
      <c r="AH25" s="245" t="s">
        <v>2186</v>
      </c>
      <c r="AI25" s="243" t="s">
        <v>1354</v>
      </c>
      <c r="AJ25" s="240"/>
      <c r="AK25" s="240"/>
      <c r="AL25" s="242" t="str">
        <f t="shared" si="0"/>
        <v>Atzacan</v>
      </c>
      <c r="AM25" s="242" t="str">
        <f t="shared" si="1"/>
        <v>30022</v>
      </c>
      <c r="AN25" s="243" t="str">
        <f t="shared" si="2"/>
        <v>022</v>
      </c>
      <c r="AO25" s="240"/>
      <c r="AP25" s="240">
        <v>23</v>
      </c>
      <c r="AQ25" s="246"/>
      <c r="AR25" s="246"/>
      <c r="AS25" s="246"/>
      <c r="AT25" s="246"/>
      <c r="AU25" s="246" t="s">
        <v>2524</v>
      </c>
      <c r="AV25" s="246"/>
      <c r="AW25" s="246" t="s">
        <v>2525</v>
      </c>
      <c r="AX25" s="246" t="s">
        <v>2526</v>
      </c>
      <c r="AY25" s="246"/>
      <c r="AZ25" s="246" t="s">
        <v>2527</v>
      </c>
      <c r="BA25" s="246" t="s">
        <v>2528</v>
      </c>
      <c r="BB25" s="246" t="s">
        <v>2529</v>
      </c>
      <c r="BC25" s="246" t="s">
        <v>2530</v>
      </c>
      <c r="BD25" s="246" t="s">
        <v>2531</v>
      </c>
      <c r="BE25" s="247" t="s">
        <v>2532</v>
      </c>
      <c r="BF25" s="246" t="s">
        <v>2533</v>
      </c>
      <c r="BG25" s="246" t="s">
        <v>2534</v>
      </c>
      <c r="BH25" s="246"/>
      <c r="BI25" s="246" t="s">
        <v>2535</v>
      </c>
      <c r="BJ25" s="246" t="s">
        <v>2536</v>
      </c>
      <c r="BK25" s="246" t="s">
        <v>2537</v>
      </c>
      <c r="BL25" s="246"/>
      <c r="BM25" s="246"/>
      <c r="BN25" s="246" t="s">
        <v>2538</v>
      </c>
      <c r="BO25" s="246"/>
      <c r="BP25" s="246" t="s">
        <v>2539</v>
      </c>
      <c r="BQ25" s="246"/>
      <c r="BR25" s="246" t="s">
        <v>2540</v>
      </c>
      <c r="BS25" s="246" t="s">
        <v>2541</v>
      </c>
      <c r="BT25" s="246" t="s">
        <v>2542</v>
      </c>
      <c r="BU25" s="246" t="s">
        <v>2543</v>
      </c>
      <c r="BV25" s="246" t="s">
        <v>2544</v>
      </c>
      <c r="BW25" s="240"/>
      <c r="BX25" s="240"/>
      <c r="BY25" s="240"/>
      <c r="BZ25" s="248"/>
      <c r="CA25" s="248"/>
      <c r="CB25" s="248"/>
      <c r="CC25" s="248"/>
      <c r="CD25" s="248" t="s">
        <v>2545</v>
      </c>
      <c r="CE25" s="248"/>
      <c r="CF25" s="248" t="s">
        <v>2546</v>
      </c>
      <c r="CG25" s="248" t="s">
        <v>2547</v>
      </c>
      <c r="CH25" s="248"/>
      <c r="CI25" s="248" t="s">
        <v>2548</v>
      </c>
      <c r="CJ25" s="248" t="s">
        <v>2328</v>
      </c>
      <c r="CK25" s="248" t="s">
        <v>2549</v>
      </c>
      <c r="CL25" s="248" t="s">
        <v>2550</v>
      </c>
      <c r="CM25" s="248" t="s">
        <v>2551</v>
      </c>
      <c r="CN25" s="249" t="s">
        <v>2552</v>
      </c>
      <c r="CO25" s="248" t="s">
        <v>2553</v>
      </c>
      <c r="CP25" s="248" t="s">
        <v>2554</v>
      </c>
      <c r="CQ25" s="248"/>
      <c r="CR25" s="248" t="s">
        <v>2555</v>
      </c>
      <c r="CS25" s="248" t="s">
        <v>2556</v>
      </c>
      <c r="CT25" s="248" t="s">
        <v>2557</v>
      </c>
      <c r="CU25" s="248"/>
      <c r="CV25" s="248"/>
      <c r="CW25" s="248" t="s">
        <v>2558</v>
      </c>
      <c r="CX25" s="248"/>
      <c r="CY25" s="248" t="s">
        <v>2559</v>
      </c>
      <c r="CZ25" s="248"/>
      <c r="DA25" s="248" t="s">
        <v>2326</v>
      </c>
      <c r="DB25" s="248" t="s">
        <v>2560</v>
      </c>
      <c r="DC25" s="248" t="s">
        <v>2561</v>
      </c>
      <c r="DD25" s="248" t="s">
        <v>2562</v>
      </c>
      <c r="DE25" s="248" t="s">
        <v>2563</v>
      </c>
    </row>
    <row r="26" spans="2:109" ht="6.75" customHeight="1">
      <c r="B26" s="25"/>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26"/>
      <c r="AH26" s="245" t="s">
        <v>2564</v>
      </c>
      <c r="AI26" s="243" t="s">
        <v>1355</v>
      </c>
      <c r="AJ26" s="240"/>
      <c r="AK26" s="240"/>
      <c r="AL26" s="242" t="str">
        <f t="shared" si="0"/>
        <v>Atzalan</v>
      </c>
      <c r="AM26" s="242" t="str">
        <f t="shared" si="1"/>
        <v>30023</v>
      </c>
      <c r="AN26" s="243" t="str">
        <f t="shared" si="2"/>
        <v>023</v>
      </c>
      <c r="AO26" s="240"/>
      <c r="AP26" s="240">
        <v>24</v>
      </c>
      <c r="AQ26" s="246"/>
      <c r="AR26" s="246"/>
      <c r="AS26" s="246"/>
      <c r="AT26" s="246"/>
      <c r="AU26" s="246" t="s">
        <v>2565</v>
      </c>
      <c r="AV26" s="246"/>
      <c r="AW26" s="246" t="s">
        <v>2566</v>
      </c>
      <c r="AX26" s="246" t="s">
        <v>2567</v>
      </c>
      <c r="AY26" s="246"/>
      <c r="AZ26" s="246" t="s">
        <v>2568</v>
      </c>
      <c r="BA26" s="246" t="s">
        <v>2569</v>
      </c>
      <c r="BB26" s="246" t="s">
        <v>2570</v>
      </c>
      <c r="BC26" s="246" t="s">
        <v>2571</v>
      </c>
      <c r="BD26" s="246" t="s">
        <v>2572</v>
      </c>
      <c r="BE26" s="247" t="s">
        <v>2573</v>
      </c>
      <c r="BF26" s="246" t="s">
        <v>2574</v>
      </c>
      <c r="BG26" s="246" t="s">
        <v>2575</v>
      </c>
      <c r="BH26" s="246"/>
      <c r="BI26" s="246" t="s">
        <v>2576</v>
      </c>
      <c r="BJ26" s="246" t="s">
        <v>2577</v>
      </c>
      <c r="BK26" s="246" t="s">
        <v>2578</v>
      </c>
      <c r="BL26" s="246"/>
      <c r="BM26" s="246"/>
      <c r="BN26" s="246" t="s">
        <v>2579</v>
      </c>
      <c r="BO26" s="246"/>
      <c r="BP26" s="246" t="s">
        <v>2580</v>
      </c>
      <c r="BQ26" s="246"/>
      <c r="BR26" s="246" t="s">
        <v>2581</v>
      </c>
      <c r="BS26" s="246" t="s">
        <v>2582</v>
      </c>
      <c r="BT26" s="246" t="s">
        <v>2583</v>
      </c>
      <c r="BU26" s="246" t="s">
        <v>2584</v>
      </c>
      <c r="BV26" s="246" t="s">
        <v>2585</v>
      </c>
      <c r="BW26" s="240"/>
      <c r="BX26" s="240"/>
      <c r="BY26" s="240"/>
      <c r="BZ26" s="248"/>
      <c r="CA26" s="248"/>
      <c r="CB26" s="248"/>
      <c r="CC26" s="248"/>
      <c r="CD26" s="248" t="s">
        <v>2328</v>
      </c>
      <c r="CE26" s="248"/>
      <c r="CF26" s="248" t="s">
        <v>2586</v>
      </c>
      <c r="CG26" s="248" t="s">
        <v>2337</v>
      </c>
      <c r="CH26" s="248"/>
      <c r="CI26" s="248" t="s">
        <v>2587</v>
      </c>
      <c r="CJ26" s="248" t="s">
        <v>2588</v>
      </c>
      <c r="CK26" s="248" t="s">
        <v>2589</v>
      </c>
      <c r="CL26" s="248" t="s">
        <v>1893</v>
      </c>
      <c r="CM26" s="248" t="s">
        <v>2590</v>
      </c>
      <c r="CN26" s="249" t="s">
        <v>2591</v>
      </c>
      <c r="CO26" s="248" t="s">
        <v>2592</v>
      </c>
      <c r="CP26" s="248" t="s">
        <v>2593</v>
      </c>
      <c r="CQ26" s="248"/>
      <c r="CR26" s="248" t="s">
        <v>2594</v>
      </c>
      <c r="CS26" s="248" t="s">
        <v>2595</v>
      </c>
      <c r="CT26" s="248" t="s">
        <v>2596</v>
      </c>
      <c r="CU26" s="248"/>
      <c r="CV26" s="248"/>
      <c r="CW26" s="248" t="s">
        <v>2597</v>
      </c>
      <c r="CX26" s="248"/>
      <c r="CY26" s="248" t="s">
        <v>2598</v>
      </c>
      <c r="CZ26" s="248"/>
      <c r="DA26" s="248" t="s">
        <v>2599</v>
      </c>
      <c r="DB26" s="248" t="s">
        <v>2600</v>
      </c>
      <c r="DC26" s="248" t="s">
        <v>2601</v>
      </c>
      <c r="DD26" s="248" t="s">
        <v>2602</v>
      </c>
      <c r="DE26" s="248" t="s">
        <v>2603</v>
      </c>
    </row>
    <row r="27" spans="2:109" ht="36" customHeight="1">
      <c r="B27" s="25"/>
      <c r="C27" s="546" t="s">
        <v>826</v>
      </c>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26"/>
      <c r="AH27" s="245" t="s">
        <v>2604</v>
      </c>
      <c r="AI27" s="243" t="s">
        <v>1356</v>
      </c>
      <c r="AJ27" s="240"/>
      <c r="AK27" s="254"/>
      <c r="AL27" s="242" t="str">
        <f t="shared" si="0"/>
        <v>Tlaltetela</v>
      </c>
      <c r="AM27" s="242" t="str">
        <f t="shared" si="1"/>
        <v>30024</v>
      </c>
      <c r="AN27" s="243" t="str">
        <f t="shared" si="2"/>
        <v>024</v>
      </c>
      <c r="AO27" s="254"/>
      <c r="AP27" s="240">
        <v>25</v>
      </c>
      <c r="AQ27" s="255"/>
      <c r="AR27" s="255"/>
      <c r="AS27" s="255"/>
      <c r="AT27" s="255"/>
      <c r="AU27" s="246" t="s">
        <v>2605</v>
      </c>
      <c r="AV27" s="255"/>
      <c r="AW27" s="246" t="s">
        <v>2606</v>
      </c>
      <c r="AX27" s="246" t="s">
        <v>2607</v>
      </c>
      <c r="AY27" s="255"/>
      <c r="AZ27" s="246" t="s">
        <v>2608</v>
      </c>
      <c r="BA27" s="246" t="s">
        <v>2609</v>
      </c>
      <c r="BB27" s="246" t="s">
        <v>2610</v>
      </c>
      <c r="BC27" s="246" t="s">
        <v>2611</v>
      </c>
      <c r="BD27" s="246" t="s">
        <v>2612</v>
      </c>
      <c r="BE27" s="247" t="s">
        <v>2613</v>
      </c>
      <c r="BF27" s="246" t="s">
        <v>2614</v>
      </c>
      <c r="BG27" s="246" t="s">
        <v>2615</v>
      </c>
      <c r="BH27" s="255"/>
      <c r="BI27" s="246" t="s">
        <v>2616</v>
      </c>
      <c r="BJ27" s="246" t="s">
        <v>2617</v>
      </c>
      <c r="BK27" s="246" t="s">
        <v>2618</v>
      </c>
      <c r="BL27" s="255"/>
      <c r="BM27" s="255"/>
      <c r="BN27" s="246" t="s">
        <v>2619</v>
      </c>
      <c r="BO27" s="255"/>
      <c r="BP27" s="246" t="s">
        <v>2620</v>
      </c>
      <c r="BQ27" s="255"/>
      <c r="BR27" s="246" t="s">
        <v>2621</v>
      </c>
      <c r="BS27" s="246" t="s">
        <v>2622</v>
      </c>
      <c r="BT27" s="246" t="s">
        <v>2623</v>
      </c>
      <c r="BU27" s="246" t="s">
        <v>2624</v>
      </c>
      <c r="BV27" s="246" t="s">
        <v>2625</v>
      </c>
      <c r="BW27" s="254"/>
      <c r="BX27" s="254"/>
      <c r="BY27" s="254"/>
      <c r="BZ27" s="256"/>
      <c r="CA27" s="256"/>
      <c r="CB27" s="256"/>
      <c r="CC27" s="256"/>
      <c r="CD27" s="248" t="s">
        <v>2626</v>
      </c>
      <c r="CE27" s="256"/>
      <c r="CF27" s="248" t="s">
        <v>2627</v>
      </c>
      <c r="CG27" s="248" t="s">
        <v>2628</v>
      </c>
      <c r="CH27" s="256"/>
      <c r="CI27" s="248" t="s">
        <v>2629</v>
      </c>
      <c r="CJ27" s="248" t="s">
        <v>2587</v>
      </c>
      <c r="CK27" s="248" t="s">
        <v>2630</v>
      </c>
      <c r="CL27" s="248" t="s">
        <v>2631</v>
      </c>
      <c r="CM27" s="248" t="s">
        <v>2330</v>
      </c>
      <c r="CN27" s="249" t="s">
        <v>2632</v>
      </c>
      <c r="CO27" s="248" t="s">
        <v>2633</v>
      </c>
      <c r="CP27" s="248" t="s">
        <v>2634</v>
      </c>
      <c r="CQ27" s="256"/>
      <c r="CR27" s="248" t="s">
        <v>2635</v>
      </c>
      <c r="CS27" s="248" t="s">
        <v>2636</v>
      </c>
      <c r="CT27" s="248" t="s">
        <v>2637</v>
      </c>
      <c r="CU27" s="256"/>
      <c r="CV27" s="256"/>
      <c r="CW27" s="248" t="s">
        <v>2638</v>
      </c>
      <c r="CX27" s="256"/>
      <c r="CY27" s="248" t="s">
        <v>2639</v>
      </c>
      <c r="CZ27" s="256"/>
      <c r="DA27" s="248" t="s">
        <v>2640</v>
      </c>
      <c r="DB27" s="248" t="s">
        <v>2641</v>
      </c>
      <c r="DC27" s="248" t="s">
        <v>2642</v>
      </c>
      <c r="DD27" s="248" t="s">
        <v>2643</v>
      </c>
      <c r="DE27" s="248" t="s">
        <v>1648</v>
      </c>
    </row>
    <row r="28" spans="2:109" ht="6.75" customHeight="1">
      <c r="B28" s="25"/>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26"/>
      <c r="AH28" s="245" t="s">
        <v>2342</v>
      </c>
      <c r="AI28" s="243" t="s">
        <v>1357</v>
      </c>
      <c r="AJ28" s="240"/>
      <c r="AK28" s="254"/>
      <c r="AL28" s="242" t="str">
        <f t="shared" si="0"/>
        <v>Ayahualulco</v>
      </c>
      <c r="AM28" s="242" t="str">
        <f t="shared" si="1"/>
        <v>30025</v>
      </c>
      <c r="AN28" s="243" t="str">
        <f t="shared" si="2"/>
        <v>025</v>
      </c>
      <c r="AO28" s="254"/>
      <c r="AP28" s="240">
        <v>26</v>
      </c>
      <c r="AQ28" s="255"/>
      <c r="AR28" s="255"/>
      <c r="AS28" s="255"/>
      <c r="AT28" s="255"/>
      <c r="AU28" s="246" t="s">
        <v>2644</v>
      </c>
      <c r="AV28" s="255"/>
      <c r="AW28" s="246" t="s">
        <v>2645</v>
      </c>
      <c r="AX28" s="246" t="s">
        <v>2646</v>
      </c>
      <c r="AY28" s="255"/>
      <c r="AZ28" s="246" t="s">
        <v>2647</v>
      </c>
      <c r="BA28" s="246" t="s">
        <v>2648</v>
      </c>
      <c r="BB28" s="246" t="s">
        <v>2649</v>
      </c>
      <c r="BC28" s="246" t="s">
        <v>2650</v>
      </c>
      <c r="BD28" s="246" t="s">
        <v>2651</v>
      </c>
      <c r="BE28" s="247" t="s">
        <v>2652</v>
      </c>
      <c r="BF28" s="246" t="s">
        <v>2653</v>
      </c>
      <c r="BG28" s="246" t="s">
        <v>2654</v>
      </c>
      <c r="BH28" s="255"/>
      <c r="BI28" s="246" t="s">
        <v>2655</v>
      </c>
      <c r="BJ28" s="246" t="s">
        <v>2656</v>
      </c>
      <c r="BK28" s="246" t="s">
        <v>2657</v>
      </c>
      <c r="BL28" s="255"/>
      <c r="BM28" s="255"/>
      <c r="BN28" s="246" t="s">
        <v>2658</v>
      </c>
      <c r="BO28" s="255"/>
      <c r="BP28" s="246" t="s">
        <v>2659</v>
      </c>
      <c r="BQ28" s="255"/>
      <c r="BR28" s="246" t="s">
        <v>2660</v>
      </c>
      <c r="BS28" s="246" t="s">
        <v>2661</v>
      </c>
      <c r="BT28" s="246" t="s">
        <v>2662</v>
      </c>
      <c r="BU28" s="246" t="s">
        <v>2663</v>
      </c>
      <c r="BV28" s="246" t="s">
        <v>2664</v>
      </c>
      <c r="BW28" s="254"/>
      <c r="BX28" s="254"/>
      <c r="BY28" s="254"/>
      <c r="BZ28" s="256"/>
      <c r="CA28" s="256"/>
      <c r="CB28" s="256"/>
      <c r="CC28" s="256"/>
      <c r="CD28" s="248" t="s">
        <v>2665</v>
      </c>
      <c r="CE28" s="256"/>
      <c r="CF28" s="248" t="s">
        <v>2666</v>
      </c>
      <c r="CG28" s="248" t="s">
        <v>2032</v>
      </c>
      <c r="CH28" s="256"/>
      <c r="CI28" s="248" t="s">
        <v>2667</v>
      </c>
      <c r="CJ28" s="248" t="s">
        <v>2668</v>
      </c>
      <c r="CK28" s="248" t="s">
        <v>2669</v>
      </c>
      <c r="CL28" s="248" t="s">
        <v>2670</v>
      </c>
      <c r="CM28" s="248" t="s">
        <v>2671</v>
      </c>
      <c r="CN28" s="249" t="s">
        <v>2672</v>
      </c>
      <c r="CO28" s="248" t="s">
        <v>2673</v>
      </c>
      <c r="CP28" s="248" t="s">
        <v>2674</v>
      </c>
      <c r="CQ28" s="256"/>
      <c r="CR28" s="248" t="s">
        <v>2675</v>
      </c>
      <c r="CS28" s="248" t="s">
        <v>2676</v>
      </c>
      <c r="CT28" s="248" t="s">
        <v>2677</v>
      </c>
      <c r="CU28" s="256"/>
      <c r="CV28" s="256"/>
      <c r="CW28" s="248" t="s">
        <v>2678</v>
      </c>
      <c r="CX28" s="256"/>
      <c r="CY28" s="248" t="s">
        <v>2679</v>
      </c>
      <c r="CZ28" s="256"/>
      <c r="DA28" s="248" t="s">
        <v>2680</v>
      </c>
      <c r="DB28" s="248" t="s">
        <v>2681</v>
      </c>
      <c r="DC28" s="248" t="s">
        <v>2682</v>
      </c>
      <c r="DD28" s="250" t="s">
        <v>2683</v>
      </c>
      <c r="DE28" s="248" t="s">
        <v>2684</v>
      </c>
    </row>
    <row r="29" spans="2:109" ht="60" customHeight="1">
      <c r="B29" s="25"/>
      <c r="C29" s="546" t="s">
        <v>17</v>
      </c>
      <c r="D29" s="546"/>
      <c r="E29" s="546"/>
      <c r="F29" s="546"/>
      <c r="G29" s="546"/>
      <c r="H29" s="546"/>
      <c r="I29" s="546"/>
      <c r="J29" s="546"/>
      <c r="K29" s="546"/>
      <c r="L29" s="546"/>
      <c r="M29" s="546"/>
      <c r="N29" s="546"/>
      <c r="O29" s="546"/>
      <c r="P29" s="546"/>
      <c r="Q29" s="546"/>
      <c r="R29" s="546"/>
      <c r="S29" s="546"/>
      <c r="T29" s="546"/>
      <c r="U29" s="546"/>
      <c r="V29" s="546"/>
      <c r="W29" s="546"/>
      <c r="X29" s="546"/>
      <c r="Y29" s="546"/>
      <c r="Z29" s="546"/>
      <c r="AA29" s="546"/>
      <c r="AB29" s="546"/>
      <c r="AC29" s="546"/>
      <c r="AD29" s="26"/>
      <c r="AH29" s="245" t="s">
        <v>2685</v>
      </c>
      <c r="AI29" s="243" t="s">
        <v>1358</v>
      </c>
      <c r="AJ29" s="240"/>
      <c r="AK29" s="254"/>
      <c r="AL29" s="242" t="str">
        <f t="shared" si="0"/>
        <v>Banderilla</v>
      </c>
      <c r="AM29" s="242" t="str">
        <f t="shared" si="1"/>
        <v>30026</v>
      </c>
      <c r="AN29" s="243" t="str">
        <f t="shared" si="2"/>
        <v>026</v>
      </c>
      <c r="AO29" s="254"/>
      <c r="AP29" s="240">
        <v>27</v>
      </c>
      <c r="AQ29" s="255"/>
      <c r="AR29" s="255"/>
      <c r="AS29" s="255"/>
      <c r="AT29" s="255"/>
      <c r="AU29" s="246" t="s">
        <v>2686</v>
      </c>
      <c r="AV29" s="255"/>
      <c r="AW29" s="246" t="s">
        <v>2687</v>
      </c>
      <c r="AX29" s="246" t="s">
        <v>2688</v>
      </c>
      <c r="AY29" s="255"/>
      <c r="AZ29" s="246" t="s">
        <v>2689</v>
      </c>
      <c r="BA29" s="246" t="s">
        <v>2690</v>
      </c>
      <c r="BB29" s="246" t="s">
        <v>2691</v>
      </c>
      <c r="BC29" s="246" t="s">
        <v>2692</v>
      </c>
      <c r="BD29" s="246" t="s">
        <v>2693</v>
      </c>
      <c r="BE29" s="247" t="s">
        <v>2694</v>
      </c>
      <c r="BF29" s="246" t="s">
        <v>2695</v>
      </c>
      <c r="BG29" s="246" t="s">
        <v>2696</v>
      </c>
      <c r="BH29" s="255"/>
      <c r="BI29" s="246" t="s">
        <v>2697</v>
      </c>
      <c r="BJ29" s="246" t="s">
        <v>2698</v>
      </c>
      <c r="BK29" s="246" t="s">
        <v>2699</v>
      </c>
      <c r="BL29" s="255"/>
      <c r="BM29" s="255"/>
      <c r="BN29" s="246" t="s">
        <v>2700</v>
      </c>
      <c r="BO29" s="255"/>
      <c r="BP29" s="246" t="s">
        <v>2701</v>
      </c>
      <c r="BQ29" s="255"/>
      <c r="BR29" s="246" t="s">
        <v>2702</v>
      </c>
      <c r="BS29" s="246" t="s">
        <v>2703</v>
      </c>
      <c r="BT29" s="246" t="s">
        <v>2704</v>
      </c>
      <c r="BU29" s="246" t="s">
        <v>2705</v>
      </c>
      <c r="BV29" s="246" t="s">
        <v>2706</v>
      </c>
      <c r="BW29" s="254"/>
      <c r="BX29" s="254"/>
      <c r="BY29" s="254"/>
      <c r="BZ29" s="256"/>
      <c r="CA29" s="256"/>
      <c r="CB29" s="256"/>
      <c r="CC29" s="256"/>
      <c r="CD29" s="248" t="s">
        <v>2707</v>
      </c>
      <c r="CE29" s="256"/>
      <c r="CF29" s="248" t="s">
        <v>2708</v>
      </c>
      <c r="CG29" s="248" t="s">
        <v>2709</v>
      </c>
      <c r="CH29" s="256"/>
      <c r="CI29" s="248" t="s">
        <v>2710</v>
      </c>
      <c r="CJ29" s="248" t="s">
        <v>2711</v>
      </c>
      <c r="CK29" s="248" t="s">
        <v>2712</v>
      </c>
      <c r="CL29" s="248" t="s">
        <v>2713</v>
      </c>
      <c r="CM29" s="248" t="s">
        <v>2714</v>
      </c>
      <c r="CN29" s="249" t="s">
        <v>2715</v>
      </c>
      <c r="CO29" s="248" t="s">
        <v>2716</v>
      </c>
      <c r="CP29" s="248" t="s">
        <v>2717</v>
      </c>
      <c r="CQ29" s="256"/>
      <c r="CR29" s="248" t="s">
        <v>80</v>
      </c>
      <c r="CS29" s="248" t="s">
        <v>2718</v>
      </c>
      <c r="CT29" s="248" t="s">
        <v>2719</v>
      </c>
      <c r="CU29" s="256"/>
      <c r="CV29" s="256"/>
      <c r="CW29" s="248" t="s">
        <v>2720</v>
      </c>
      <c r="CX29" s="256"/>
      <c r="CY29" s="248" t="s">
        <v>2721</v>
      </c>
      <c r="CZ29" s="256"/>
      <c r="DA29" s="248" t="s">
        <v>2722</v>
      </c>
      <c r="DB29" s="248" t="s">
        <v>2723</v>
      </c>
      <c r="DC29" s="248" t="s">
        <v>2724</v>
      </c>
      <c r="DD29" s="248" t="s">
        <v>2725</v>
      </c>
      <c r="DE29" s="248" t="s">
        <v>2726</v>
      </c>
    </row>
    <row r="30" spans="2:109" ht="6.75" customHeight="1">
      <c r="B30" s="25"/>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26"/>
      <c r="AH30" s="245" t="s">
        <v>2727</v>
      </c>
      <c r="AI30" s="243" t="s">
        <v>1359</v>
      </c>
      <c r="AJ30" s="240"/>
      <c r="AK30" s="254"/>
      <c r="AL30" s="242" t="str">
        <f t="shared" si="0"/>
        <v>Benito Juárez</v>
      </c>
      <c r="AM30" s="242" t="str">
        <f t="shared" si="1"/>
        <v>30027</v>
      </c>
      <c r="AN30" s="243" t="str">
        <f t="shared" si="2"/>
        <v>027</v>
      </c>
      <c r="AO30" s="254"/>
      <c r="AP30" s="240">
        <v>28</v>
      </c>
      <c r="AQ30" s="255"/>
      <c r="AR30" s="255"/>
      <c r="AS30" s="255"/>
      <c r="AT30" s="255"/>
      <c r="AU30" s="246" t="s">
        <v>2728</v>
      </c>
      <c r="AV30" s="255"/>
      <c r="AW30" s="246" t="s">
        <v>2729</v>
      </c>
      <c r="AX30" s="246" t="s">
        <v>2730</v>
      </c>
      <c r="AY30" s="255"/>
      <c r="AZ30" s="246" t="s">
        <v>2731</v>
      </c>
      <c r="BA30" s="246" t="s">
        <v>2732</v>
      </c>
      <c r="BB30" s="246" t="s">
        <v>2733</v>
      </c>
      <c r="BC30" s="246" t="s">
        <v>2734</v>
      </c>
      <c r="BD30" s="246" t="s">
        <v>2735</v>
      </c>
      <c r="BE30" s="247" t="s">
        <v>2736</v>
      </c>
      <c r="BF30" s="246" t="s">
        <v>2737</v>
      </c>
      <c r="BG30" s="246" t="s">
        <v>2738</v>
      </c>
      <c r="BH30" s="255"/>
      <c r="BI30" s="246" t="s">
        <v>2739</v>
      </c>
      <c r="BJ30" s="246" t="s">
        <v>2740</v>
      </c>
      <c r="BK30" s="246" t="s">
        <v>2741</v>
      </c>
      <c r="BL30" s="255"/>
      <c r="BM30" s="255"/>
      <c r="BN30" s="246" t="s">
        <v>2742</v>
      </c>
      <c r="BO30" s="255"/>
      <c r="BP30" s="246" t="s">
        <v>2743</v>
      </c>
      <c r="BQ30" s="255"/>
      <c r="BR30" s="246" t="s">
        <v>2744</v>
      </c>
      <c r="BS30" s="246" t="s">
        <v>2745</v>
      </c>
      <c r="BT30" s="246" t="s">
        <v>2746</v>
      </c>
      <c r="BU30" s="246" t="s">
        <v>2747</v>
      </c>
      <c r="BV30" s="246" t="s">
        <v>2748</v>
      </c>
      <c r="BW30" s="254"/>
      <c r="BX30" s="254"/>
      <c r="BY30" s="254"/>
      <c r="BZ30" s="256"/>
      <c r="CA30" s="256"/>
      <c r="CB30" s="256"/>
      <c r="CC30" s="256"/>
      <c r="CD30" s="248" t="s">
        <v>2749</v>
      </c>
      <c r="CE30" s="256"/>
      <c r="CF30" s="248" t="s">
        <v>2750</v>
      </c>
      <c r="CG30" s="248" t="s">
        <v>2751</v>
      </c>
      <c r="CH30" s="256"/>
      <c r="CI30" s="248" t="s">
        <v>2752</v>
      </c>
      <c r="CJ30" s="248" t="s">
        <v>2753</v>
      </c>
      <c r="CK30" s="248" t="s">
        <v>2754</v>
      </c>
      <c r="CL30" s="248" t="s">
        <v>2755</v>
      </c>
      <c r="CM30" s="248" t="s">
        <v>2756</v>
      </c>
      <c r="CN30" s="249" t="s">
        <v>2757</v>
      </c>
      <c r="CO30" s="248" t="s">
        <v>2758</v>
      </c>
      <c r="CP30" s="248" t="s">
        <v>2759</v>
      </c>
      <c r="CQ30" s="256"/>
      <c r="CR30" s="248" t="s">
        <v>2760</v>
      </c>
      <c r="CS30" s="248" t="s">
        <v>2761</v>
      </c>
      <c r="CT30" s="248" t="s">
        <v>2762</v>
      </c>
      <c r="CU30" s="256"/>
      <c r="CV30" s="256"/>
      <c r="CW30" s="248" t="s">
        <v>2763</v>
      </c>
      <c r="CX30" s="256"/>
      <c r="CY30" s="248" t="s">
        <v>2764</v>
      </c>
      <c r="CZ30" s="256"/>
      <c r="DA30" s="248" t="s">
        <v>2765</v>
      </c>
      <c r="DB30" s="248" t="s">
        <v>2766</v>
      </c>
      <c r="DC30" s="248" t="s">
        <v>1612</v>
      </c>
      <c r="DD30" s="248" t="s">
        <v>2767</v>
      </c>
      <c r="DE30" s="248" t="s">
        <v>2768</v>
      </c>
    </row>
    <row r="31" spans="2:109" ht="48" customHeight="1">
      <c r="B31" s="25"/>
      <c r="C31" s="553" t="s">
        <v>827</v>
      </c>
      <c r="D31" s="553"/>
      <c r="E31" s="553"/>
      <c r="F31" s="553"/>
      <c r="G31" s="553"/>
      <c r="H31" s="553"/>
      <c r="I31" s="553"/>
      <c r="J31" s="553"/>
      <c r="K31" s="553"/>
      <c r="L31" s="553"/>
      <c r="M31" s="553"/>
      <c r="N31" s="553"/>
      <c r="O31" s="553"/>
      <c r="P31" s="553"/>
      <c r="Q31" s="553"/>
      <c r="R31" s="553"/>
      <c r="S31" s="553"/>
      <c r="T31" s="553"/>
      <c r="U31" s="553"/>
      <c r="V31" s="553"/>
      <c r="W31" s="553"/>
      <c r="X31" s="553"/>
      <c r="Y31" s="553"/>
      <c r="Z31" s="553"/>
      <c r="AA31" s="553"/>
      <c r="AB31" s="553"/>
      <c r="AC31" s="553"/>
      <c r="AD31" s="26"/>
      <c r="AH31" s="245" t="s">
        <v>2769</v>
      </c>
      <c r="AI31" s="243" t="s">
        <v>1360</v>
      </c>
      <c r="AJ31" s="240"/>
      <c r="AK31" s="254"/>
      <c r="AL31" s="242" t="str">
        <f t="shared" si="0"/>
        <v>Boca del Río</v>
      </c>
      <c r="AM31" s="242" t="str">
        <f t="shared" si="1"/>
        <v>30028</v>
      </c>
      <c r="AN31" s="243" t="str">
        <f t="shared" si="2"/>
        <v>028</v>
      </c>
      <c r="AO31" s="254"/>
      <c r="AP31" s="240">
        <v>29</v>
      </c>
      <c r="AQ31" s="255"/>
      <c r="AR31" s="255"/>
      <c r="AS31" s="255"/>
      <c r="AT31" s="255"/>
      <c r="AU31" s="246" t="s">
        <v>2770</v>
      </c>
      <c r="AV31" s="255"/>
      <c r="AW31" s="246" t="s">
        <v>2771</v>
      </c>
      <c r="AX31" s="246" t="s">
        <v>2772</v>
      </c>
      <c r="AY31" s="255"/>
      <c r="AZ31" s="246" t="s">
        <v>2773</v>
      </c>
      <c r="BA31" s="246" t="s">
        <v>2774</v>
      </c>
      <c r="BB31" s="246" t="s">
        <v>2775</v>
      </c>
      <c r="BC31" s="246" t="s">
        <v>2776</v>
      </c>
      <c r="BD31" s="246" t="s">
        <v>2777</v>
      </c>
      <c r="BE31" s="247" t="s">
        <v>2778</v>
      </c>
      <c r="BF31" s="246" t="s">
        <v>2779</v>
      </c>
      <c r="BG31" s="246" t="s">
        <v>2780</v>
      </c>
      <c r="BH31" s="255"/>
      <c r="BI31" s="246" t="s">
        <v>2781</v>
      </c>
      <c r="BJ31" s="246" t="s">
        <v>2782</v>
      </c>
      <c r="BK31" s="246" t="s">
        <v>2783</v>
      </c>
      <c r="BL31" s="255"/>
      <c r="BM31" s="255"/>
      <c r="BN31" s="246" t="s">
        <v>2784</v>
      </c>
      <c r="BO31" s="255"/>
      <c r="BP31" s="246" t="s">
        <v>2785</v>
      </c>
      <c r="BQ31" s="255"/>
      <c r="BR31" s="246" t="s">
        <v>2786</v>
      </c>
      <c r="BS31" s="246" t="s">
        <v>2787</v>
      </c>
      <c r="BT31" s="246" t="s">
        <v>2788</v>
      </c>
      <c r="BU31" s="246" t="s">
        <v>2789</v>
      </c>
      <c r="BV31" s="246" t="s">
        <v>2790</v>
      </c>
      <c r="BW31" s="254"/>
      <c r="BX31" s="254"/>
      <c r="BY31" s="254"/>
      <c r="BZ31" s="256"/>
      <c r="CA31" s="256"/>
      <c r="CB31" s="256"/>
      <c r="CC31" s="256"/>
      <c r="CD31" s="248" t="s">
        <v>2791</v>
      </c>
      <c r="CE31" s="256"/>
      <c r="CF31" s="248" t="s">
        <v>2792</v>
      </c>
      <c r="CG31" s="248" t="s">
        <v>80</v>
      </c>
      <c r="CH31" s="256"/>
      <c r="CI31" s="248" t="s">
        <v>2290</v>
      </c>
      <c r="CJ31" s="248" t="s">
        <v>2793</v>
      </c>
      <c r="CK31" s="248" t="s">
        <v>2794</v>
      </c>
      <c r="CL31" s="248" t="s">
        <v>2795</v>
      </c>
      <c r="CM31" s="248" t="s">
        <v>1723</v>
      </c>
      <c r="CN31" s="249" t="s">
        <v>2796</v>
      </c>
      <c r="CO31" s="248" t="s">
        <v>2797</v>
      </c>
      <c r="CP31" s="248" t="s">
        <v>2798</v>
      </c>
      <c r="CQ31" s="256"/>
      <c r="CR31" s="248" t="s">
        <v>2799</v>
      </c>
      <c r="CS31" s="248" t="s">
        <v>2800</v>
      </c>
      <c r="CT31" s="248" t="s">
        <v>2801</v>
      </c>
      <c r="CU31" s="256"/>
      <c r="CV31" s="256"/>
      <c r="CW31" s="248" t="s">
        <v>2604</v>
      </c>
      <c r="CX31" s="256"/>
      <c r="CY31" s="248" t="s">
        <v>2802</v>
      </c>
      <c r="CZ31" s="256"/>
      <c r="DA31" s="248" t="s">
        <v>2803</v>
      </c>
      <c r="DB31" s="248" t="s">
        <v>2804</v>
      </c>
      <c r="DC31" s="248" t="s">
        <v>2805</v>
      </c>
      <c r="DD31" s="248" t="s">
        <v>2806</v>
      </c>
      <c r="DE31" s="248" t="s">
        <v>2807</v>
      </c>
    </row>
    <row r="32" spans="2:109" ht="6.75" customHeight="1">
      <c r="B32" s="25"/>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26"/>
      <c r="AH32" s="245" t="s">
        <v>2808</v>
      </c>
      <c r="AI32" s="243" t="s">
        <v>1361</v>
      </c>
      <c r="AJ32" s="240"/>
      <c r="AK32" s="254"/>
      <c r="AL32" s="242" t="str">
        <f t="shared" si="0"/>
        <v>Calcahualco</v>
      </c>
      <c r="AM32" s="242" t="str">
        <f t="shared" si="1"/>
        <v>30029</v>
      </c>
      <c r="AN32" s="243" t="str">
        <f t="shared" si="2"/>
        <v>029</v>
      </c>
      <c r="AO32" s="254"/>
      <c r="AP32" s="240">
        <v>30</v>
      </c>
      <c r="AQ32" s="255"/>
      <c r="AR32" s="255"/>
      <c r="AS32" s="255"/>
      <c r="AT32" s="255"/>
      <c r="AU32" s="246" t="s">
        <v>2809</v>
      </c>
      <c r="AV32" s="255"/>
      <c r="AW32" s="246" t="s">
        <v>2810</v>
      </c>
      <c r="AX32" s="246" t="s">
        <v>2811</v>
      </c>
      <c r="AY32" s="255"/>
      <c r="AZ32" s="246" t="s">
        <v>2812</v>
      </c>
      <c r="BA32" s="246" t="s">
        <v>2813</v>
      </c>
      <c r="BB32" s="246" t="s">
        <v>2814</v>
      </c>
      <c r="BC32" s="246" t="s">
        <v>2815</v>
      </c>
      <c r="BD32" s="246" t="s">
        <v>2816</v>
      </c>
      <c r="BE32" s="247" t="s">
        <v>2817</v>
      </c>
      <c r="BF32" s="246" t="s">
        <v>2818</v>
      </c>
      <c r="BG32" s="246" t="s">
        <v>2819</v>
      </c>
      <c r="BH32" s="255"/>
      <c r="BI32" s="246" t="s">
        <v>2820</v>
      </c>
      <c r="BJ32" s="246" t="s">
        <v>2821</v>
      </c>
      <c r="BK32" s="246" t="s">
        <v>2822</v>
      </c>
      <c r="BL32" s="255"/>
      <c r="BM32" s="255"/>
      <c r="BN32" s="246" t="s">
        <v>2823</v>
      </c>
      <c r="BO32" s="255"/>
      <c r="BP32" s="246" t="s">
        <v>2824</v>
      </c>
      <c r="BQ32" s="255"/>
      <c r="BR32" s="246" t="s">
        <v>2825</v>
      </c>
      <c r="BS32" s="246" t="s">
        <v>2826</v>
      </c>
      <c r="BT32" s="246" t="s">
        <v>2827</v>
      </c>
      <c r="BU32" s="246" t="s">
        <v>2828</v>
      </c>
      <c r="BV32" s="246" t="s">
        <v>2829</v>
      </c>
      <c r="BW32" s="254"/>
      <c r="BX32" s="254"/>
      <c r="BY32" s="254"/>
      <c r="BZ32" s="256"/>
      <c r="CA32" s="256"/>
      <c r="CB32" s="256"/>
      <c r="CC32" s="256"/>
      <c r="CD32" s="248" t="s">
        <v>2830</v>
      </c>
      <c r="CE32" s="256"/>
      <c r="CF32" s="248" t="s">
        <v>2831</v>
      </c>
      <c r="CG32" s="248" t="s">
        <v>2832</v>
      </c>
      <c r="CH32" s="256"/>
      <c r="CI32" s="248" t="s">
        <v>2833</v>
      </c>
      <c r="CJ32" s="248" t="s">
        <v>2834</v>
      </c>
      <c r="CK32" s="248" t="s">
        <v>2835</v>
      </c>
      <c r="CL32" s="248" t="s">
        <v>2836</v>
      </c>
      <c r="CM32" s="248" t="s">
        <v>2837</v>
      </c>
      <c r="CN32" s="249" t="s">
        <v>2838</v>
      </c>
      <c r="CO32" s="248" t="s">
        <v>2839</v>
      </c>
      <c r="CP32" s="248" t="s">
        <v>2840</v>
      </c>
      <c r="CQ32" s="256"/>
      <c r="CR32" s="248" t="s">
        <v>2841</v>
      </c>
      <c r="CS32" s="248" t="s">
        <v>2842</v>
      </c>
      <c r="CT32" s="248" t="s">
        <v>2843</v>
      </c>
      <c r="CU32" s="256"/>
      <c r="CV32" s="256"/>
      <c r="CW32" s="248" t="s">
        <v>2844</v>
      </c>
      <c r="CX32" s="256"/>
      <c r="CY32" s="248" t="s">
        <v>2845</v>
      </c>
      <c r="CZ32" s="256"/>
      <c r="DA32" s="248" t="s">
        <v>2328</v>
      </c>
      <c r="DB32" s="248" t="s">
        <v>2846</v>
      </c>
      <c r="DC32" s="248" t="s">
        <v>2847</v>
      </c>
      <c r="DD32" s="248" t="s">
        <v>2848</v>
      </c>
      <c r="DE32" s="248" t="s">
        <v>2849</v>
      </c>
    </row>
    <row r="33" spans="2:109" ht="48" customHeight="1">
      <c r="B33" s="25"/>
      <c r="C33" s="546" t="s">
        <v>18</v>
      </c>
      <c r="D33" s="546"/>
      <c r="E33" s="546"/>
      <c r="F33" s="546"/>
      <c r="G33" s="546"/>
      <c r="H33" s="546"/>
      <c r="I33" s="546"/>
      <c r="J33" s="546"/>
      <c r="K33" s="546"/>
      <c r="L33" s="546"/>
      <c r="M33" s="546"/>
      <c r="N33" s="546"/>
      <c r="O33" s="546"/>
      <c r="P33" s="546"/>
      <c r="Q33" s="546"/>
      <c r="R33" s="546"/>
      <c r="S33" s="546"/>
      <c r="T33" s="546"/>
      <c r="U33" s="546"/>
      <c r="V33" s="546"/>
      <c r="W33" s="546"/>
      <c r="X33" s="546"/>
      <c r="Y33" s="546"/>
      <c r="Z33" s="546"/>
      <c r="AA33" s="546"/>
      <c r="AB33" s="546"/>
      <c r="AC33" s="546"/>
      <c r="AD33" s="26"/>
      <c r="AH33" s="245" t="s">
        <v>2850</v>
      </c>
      <c r="AI33" s="243" t="s">
        <v>1362</v>
      </c>
      <c r="AJ33" s="240"/>
      <c r="AK33" s="254"/>
      <c r="AL33" s="242" t="str">
        <f t="shared" si="0"/>
        <v>Camerino Z. Mendoza</v>
      </c>
      <c r="AM33" s="242" t="str">
        <f t="shared" si="1"/>
        <v>30030</v>
      </c>
      <c r="AN33" s="243" t="str">
        <f t="shared" si="2"/>
        <v>030</v>
      </c>
      <c r="AO33" s="254"/>
      <c r="AP33" s="240">
        <v>31</v>
      </c>
      <c r="AQ33" s="255"/>
      <c r="AR33" s="255"/>
      <c r="AS33" s="255"/>
      <c r="AT33" s="255"/>
      <c r="AU33" s="246" t="s">
        <v>2851</v>
      </c>
      <c r="AV33" s="255"/>
      <c r="AW33" s="246" t="s">
        <v>2852</v>
      </c>
      <c r="AX33" s="246" t="s">
        <v>2853</v>
      </c>
      <c r="AY33" s="255"/>
      <c r="AZ33" s="246" t="s">
        <v>2854</v>
      </c>
      <c r="BA33" s="246" t="s">
        <v>2855</v>
      </c>
      <c r="BB33" s="246" t="s">
        <v>2856</v>
      </c>
      <c r="BC33" s="246" t="s">
        <v>2857</v>
      </c>
      <c r="BD33" s="246" t="s">
        <v>2858</v>
      </c>
      <c r="BE33" s="247" t="s">
        <v>2859</v>
      </c>
      <c r="BF33" s="246" t="s">
        <v>2860</v>
      </c>
      <c r="BG33" s="246" t="s">
        <v>2861</v>
      </c>
      <c r="BH33" s="255"/>
      <c r="BI33" s="246" t="s">
        <v>2862</v>
      </c>
      <c r="BJ33" s="246" t="s">
        <v>2863</v>
      </c>
      <c r="BK33" s="246" t="s">
        <v>2864</v>
      </c>
      <c r="BL33" s="255"/>
      <c r="BM33" s="255"/>
      <c r="BN33" s="246" t="s">
        <v>2865</v>
      </c>
      <c r="BO33" s="255"/>
      <c r="BP33" s="246" t="s">
        <v>2866</v>
      </c>
      <c r="BQ33" s="255"/>
      <c r="BR33" s="246" t="s">
        <v>2867</v>
      </c>
      <c r="BS33" s="246" t="s">
        <v>2868</v>
      </c>
      <c r="BT33" s="246" t="s">
        <v>2869</v>
      </c>
      <c r="BU33" s="246" t="s">
        <v>2870</v>
      </c>
      <c r="BV33" s="246" t="s">
        <v>2871</v>
      </c>
      <c r="BW33" s="254"/>
      <c r="BX33" s="254"/>
      <c r="BY33" s="254"/>
      <c r="BZ33" s="256"/>
      <c r="CA33" s="256"/>
      <c r="CB33" s="256"/>
      <c r="CC33" s="256"/>
      <c r="CD33" s="248" t="s">
        <v>2872</v>
      </c>
      <c r="CE33" s="256"/>
      <c r="CF33" s="248" t="s">
        <v>2873</v>
      </c>
      <c r="CG33" s="248" t="s">
        <v>2874</v>
      </c>
      <c r="CH33" s="256"/>
      <c r="CI33" s="248" t="s">
        <v>2875</v>
      </c>
      <c r="CJ33" s="248" t="s">
        <v>1771</v>
      </c>
      <c r="CK33" s="248" t="s">
        <v>2876</v>
      </c>
      <c r="CL33" s="248" t="s">
        <v>2877</v>
      </c>
      <c r="CM33" s="248" t="s">
        <v>2878</v>
      </c>
      <c r="CN33" s="249" t="s">
        <v>2879</v>
      </c>
      <c r="CO33" s="248" t="s">
        <v>2880</v>
      </c>
      <c r="CP33" s="248" t="s">
        <v>2881</v>
      </c>
      <c r="CQ33" s="256"/>
      <c r="CR33" s="248" t="s">
        <v>2882</v>
      </c>
      <c r="CS33" s="248" t="s">
        <v>2883</v>
      </c>
      <c r="CT33" s="248" t="s">
        <v>2884</v>
      </c>
      <c r="CU33" s="256"/>
      <c r="CV33" s="256"/>
      <c r="CW33" s="248" t="s">
        <v>2885</v>
      </c>
      <c r="CX33" s="256"/>
      <c r="CY33" s="248" t="s">
        <v>2886</v>
      </c>
      <c r="CZ33" s="256"/>
      <c r="DA33" s="248" t="s">
        <v>2887</v>
      </c>
      <c r="DB33" s="248" t="s">
        <v>2888</v>
      </c>
      <c r="DC33" s="248" t="s">
        <v>2889</v>
      </c>
      <c r="DD33" s="248" t="s">
        <v>2890</v>
      </c>
      <c r="DE33" s="248" t="s">
        <v>2891</v>
      </c>
    </row>
    <row r="34" spans="2:109" ht="6.75" customHeight="1">
      <c r="B34" s="25"/>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26"/>
      <c r="AH34" s="245" t="s">
        <v>2892</v>
      </c>
      <c r="AI34" s="243" t="s">
        <v>1363</v>
      </c>
      <c r="AJ34" s="240"/>
      <c r="AK34" s="254"/>
      <c r="AL34" s="242" t="str">
        <f t="shared" si="0"/>
        <v>Carrillo Puerto</v>
      </c>
      <c r="AM34" s="242" t="str">
        <f t="shared" si="1"/>
        <v>30031</v>
      </c>
      <c r="AN34" s="243" t="str">
        <f t="shared" si="2"/>
        <v>031</v>
      </c>
      <c r="AO34" s="254"/>
      <c r="AP34" s="240">
        <v>32</v>
      </c>
      <c r="AQ34" s="255"/>
      <c r="AR34" s="255"/>
      <c r="AS34" s="255"/>
      <c r="AT34" s="255"/>
      <c r="AU34" s="246" t="s">
        <v>2893</v>
      </c>
      <c r="AV34" s="255"/>
      <c r="AW34" s="246" t="s">
        <v>2894</v>
      </c>
      <c r="AX34" s="246" t="s">
        <v>2895</v>
      </c>
      <c r="AY34" s="255"/>
      <c r="AZ34" s="246" t="s">
        <v>2896</v>
      </c>
      <c r="BA34" s="246" t="s">
        <v>2897</v>
      </c>
      <c r="BB34" s="246" t="s">
        <v>2898</v>
      </c>
      <c r="BC34" s="246" t="s">
        <v>2899</v>
      </c>
      <c r="BD34" s="246" t="s">
        <v>2900</v>
      </c>
      <c r="BE34" s="247" t="s">
        <v>2901</v>
      </c>
      <c r="BF34" s="246" t="s">
        <v>2902</v>
      </c>
      <c r="BG34" s="246" t="s">
        <v>2903</v>
      </c>
      <c r="BH34" s="255"/>
      <c r="BI34" s="246" t="s">
        <v>2904</v>
      </c>
      <c r="BJ34" s="246" t="s">
        <v>2905</v>
      </c>
      <c r="BK34" s="246" t="s">
        <v>2906</v>
      </c>
      <c r="BL34" s="255"/>
      <c r="BM34" s="255"/>
      <c r="BN34" s="246" t="s">
        <v>2907</v>
      </c>
      <c r="BO34" s="255"/>
      <c r="BP34" s="246" t="s">
        <v>2908</v>
      </c>
      <c r="BQ34" s="255"/>
      <c r="BR34" s="246" t="s">
        <v>2909</v>
      </c>
      <c r="BS34" s="246" t="s">
        <v>2910</v>
      </c>
      <c r="BT34" s="246" t="s">
        <v>2911</v>
      </c>
      <c r="BU34" s="246" t="s">
        <v>2912</v>
      </c>
      <c r="BV34" s="246" t="s">
        <v>2913</v>
      </c>
      <c r="BW34" s="254"/>
      <c r="BX34" s="254"/>
      <c r="BY34" s="254"/>
      <c r="BZ34" s="256"/>
      <c r="CA34" s="256"/>
      <c r="CB34" s="256"/>
      <c r="CC34" s="256"/>
      <c r="CD34" s="248" t="s">
        <v>2914</v>
      </c>
      <c r="CE34" s="256"/>
      <c r="CF34" s="248" t="s">
        <v>2915</v>
      </c>
      <c r="CG34" s="248" t="s">
        <v>2037</v>
      </c>
      <c r="CH34" s="256"/>
      <c r="CI34" s="248" t="s">
        <v>2916</v>
      </c>
      <c r="CJ34" s="248" t="s">
        <v>2917</v>
      </c>
      <c r="CK34" s="248" t="s">
        <v>2918</v>
      </c>
      <c r="CL34" s="248" t="s">
        <v>2919</v>
      </c>
      <c r="CM34" s="248" t="s">
        <v>2920</v>
      </c>
      <c r="CN34" s="249" t="s">
        <v>2921</v>
      </c>
      <c r="CO34" s="248" t="s">
        <v>2922</v>
      </c>
      <c r="CP34" s="248" t="s">
        <v>2923</v>
      </c>
      <c r="CQ34" s="256"/>
      <c r="CR34" s="248" t="s">
        <v>2222</v>
      </c>
      <c r="CS34" s="248" t="s">
        <v>2924</v>
      </c>
      <c r="CT34" s="248" t="s">
        <v>2925</v>
      </c>
      <c r="CU34" s="256"/>
      <c r="CV34" s="256"/>
      <c r="CW34" s="248" t="s">
        <v>2926</v>
      </c>
      <c r="CX34" s="256"/>
      <c r="CY34" s="248" t="s">
        <v>2927</v>
      </c>
      <c r="CZ34" s="256"/>
      <c r="DA34" s="248" t="s">
        <v>2928</v>
      </c>
      <c r="DB34" s="248" t="s">
        <v>2929</v>
      </c>
      <c r="DC34" s="248" t="s">
        <v>2930</v>
      </c>
      <c r="DD34" s="248" t="s">
        <v>2931</v>
      </c>
      <c r="DE34" s="248" t="s">
        <v>2932</v>
      </c>
    </row>
    <row r="35" spans="2:109" ht="84" customHeight="1">
      <c r="B35" s="25"/>
      <c r="C35" s="546" t="s">
        <v>19</v>
      </c>
      <c r="D35" s="546"/>
      <c r="E35" s="546"/>
      <c r="F35" s="546"/>
      <c r="G35" s="546"/>
      <c r="H35" s="546"/>
      <c r="I35" s="546"/>
      <c r="J35" s="546"/>
      <c r="K35" s="546"/>
      <c r="L35" s="546"/>
      <c r="M35" s="546"/>
      <c r="N35" s="546"/>
      <c r="O35" s="546"/>
      <c r="P35" s="546"/>
      <c r="Q35" s="546"/>
      <c r="R35" s="546"/>
      <c r="S35" s="546"/>
      <c r="T35" s="546"/>
      <c r="U35" s="546"/>
      <c r="V35" s="546"/>
      <c r="W35" s="546"/>
      <c r="X35" s="546"/>
      <c r="Y35" s="546"/>
      <c r="Z35" s="546"/>
      <c r="AA35" s="546"/>
      <c r="AB35" s="546"/>
      <c r="AC35" s="546"/>
      <c r="AD35" s="26"/>
      <c r="AH35" s="257" t="s">
        <v>2933</v>
      </c>
      <c r="AI35" s="258" t="s">
        <v>1364</v>
      </c>
      <c r="AJ35" s="240"/>
      <c r="AK35" s="254"/>
      <c r="AL35" s="242" t="str">
        <f t="shared" si="0"/>
        <v>Catemaco</v>
      </c>
      <c r="AM35" s="242" t="str">
        <f t="shared" si="1"/>
        <v>30032</v>
      </c>
      <c r="AN35" s="243" t="str">
        <f t="shared" si="2"/>
        <v>032</v>
      </c>
      <c r="AO35" s="254"/>
      <c r="AP35" s="240">
        <v>33</v>
      </c>
      <c r="AQ35" s="255"/>
      <c r="AR35" s="255"/>
      <c r="AS35" s="255"/>
      <c r="AT35" s="255"/>
      <c r="AU35" s="246" t="s">
        <v>2934</v>
      </c>
      <c r="AV35" s="255"/>
      <c r="AW35" s="246" t="s">
        <v>2935</v>
      </c>
      <c r="AX35" s="246" t="s">
        <v>2936</v>
      </c>
      <c r="AY35" s="255"/>
      <c r="AZ35" s="246" t="s">
        <v>2937</v>
      </c>
      <c r="BA35" s="246" t="s">
        <v>2938</v>
      </c>
      <c r="BB35" s="246" t="s">
        <v>2939</v>
      </c>
      <c r="BC35" s="246" t="s">
        <v>2940</v>
      </c>
      <c r="BD35" s="246" t="s">
        <v>2941</v>
      </c>
      <c r="BE35" s="247" t="s">
        <v>2942</v>
      </c>
      <c r="BF35" s="246" t="s">
        <v>2943</v>
      </c>
      <c r="BG35" s="246" t="s">
        <v>2944</v>
      </c>
      <c r="BH35" s="255"/>
      <c r="BI35" s="246" t="s">
        <v>2945</v>
      </c>
      <c r="BJ35" s="246" t="s">
        <v>2946</v>
      </c>
      <c r="BK35" s="246" t="s">
        <v>2947</v>
      </c>
      <c r="BL35" s="255"/>
      <c r="BM35" s="255"/>
      <c r="BN35" s="246" t="s">
        <v>2948</v>
      </c>
      <c r="BO35" s="255"/>
      <c r="BP35" s="246" t="s">
        <v>2949</v>
      </c>
      <c r="BQ35" s="255"/>
      <c r="BR35" s="246" t="s">
        <v>2950</v>
      </c>
      <c r="BS35" s="246" t="s">
        <v>2951</v>
      </c>
      <c r="BT35" s="246" t="s">
        <v>2952</v>
      </c>
      <c r="BU35" s="246" t="s">
        <v>2953</v>
      </c>
      <c r="BV35" s="246" t="s">
        <v>2954</v>
      </c>
      <c r="BW35" s="254"/>
      <c r="BX35" s="254"/>
      <c r="BY35" s="254"/>
      <c r="BZ35" s="256"/>
      <c r="CA35" s="256"/>
      <c r="CB35" s="256"/>
      <c r="CC35" s="256"/>
      <c r="CD35" s="248" t="s">
        <v>2955</v>
      </c>
      <c r="CE35" s="256"/>
      <c r="CF35" s="248" t="s">
        <v>2956</v>
      </c>
      <c r="CG35" s="248" t="s">
        <v>2957</v>
      </c>
      <c r="CH35" s="256"/>
      <c r="CI35" s="248" t="s">
        <v>2958</v>
      </c>
      <c r="CJ35" s="248" t="s">
        <v>2959</v>
      </c>
      <c r="CK35" s="248" t="s">
        <v>2960</v>
      </c>
      <c r="CL35" s="248" t="s">
        <v>2961</v>
      </c>
      <c r="CM35" s="248" t="s">
        <v>2962</v>
      </c>
      <c r="CN35" s="249" t="s">
        <v>2963</v>
      </c>
      <c r="CO35" s="248" t="s">
        <v>2964</v>
      </c>
      <c r="CP35" s="248" t="s">
        <v>2965</v>
      </c>
      <c r="CQ35" s="256"/>
      <c r="CR35" s="248" t="s">
        <v>2966</v>
      </c>
      <c r="CS35" s="248" t="s">
        <v>2967</v>
      </c>
      <c r="CT35" s="248" t="s">
        <v>2968</v>
      </c>
      <c r="CU35" s="256"/>
      <c r="CV35" s="256"/>
      <c r="CW35" s="248" t="s">
        <v>2969</v>
      </c>
      <c r="CX35" s="256"/>
      <c r="CY35" s="248" t="s">
        <v>2970</v>
      </c>
      <c r="CZ35" s="256"/>
      <c r="DA35" s="248" t="s">
        <v>2971</v>
      </c>
      <c r="DB35" s="248" t="s">
        <v>2972</v>
      </c>
      <c r="DC35" s="248" t="s">
        <v>2973</v>
      </c>
      <c r="DD35" s="248" t="s">
        <v>2974</v>
      </c>
      <c r="DE35" s="248" t="s">
        <v>2299</v>
      </c>
    </row>
    <row r="36" spans="2:109" ht="6.75" customHeight="1">
      <c r="B36" s="25"/>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26"/>
      <c r="AH36" s="254"/>
      <c r="AI36" s="254"/>
      <c r="AJ36" s="254"/>
      <c r="AK36" s="254"/>
      <c r="AL36" s="242" t="str">
        <f t="shared" si="0"/>
        <v>Cazones de Herrera</v>
      </c>
      <c r="AM36" s="242" t="str">
        <f t="shared" si="1"/>
        <v>30033</v>
      </c>
      <c r="AN36" s="243" t="str">
        <f t="shared" si="2"/>
        <v>033</v>
      </c>
      <c r="AO36" s="254"/>
      <c r="AP36" s="240">
        <v>34</v>
      </c>
      <c r="AQ36" s="255"/>
      <c r="AR36" s="255"/>
      <c r="AS36" s="255"/>
      <c r="AT36" s="255"/>
      <c r="AU36" s="246" t="s">
        <v>2975</v>
      </c>
      <c r="AV36" s="255"/>
      <c r="AW36" s="246" t="s">
        <v>2976</v>
      </c>
      <c r="AX36" s="246" t="s">
        <v>2977</v>
      </c>
      <c r="AY36" s="255"/>
      <c r="AZ36" s="246" t="s">
        <v>2978</v>
      </c>
      <c r="BA36" s="246" t="s">
        <v>2979</v>
      </c>
      <c r="BB36" s="246" t="s">
        <v>2980</v>
      </c>
      <c r="BC36" s="246" t="s">
        <v>2981</v>
      </c>
      <c r="BD36" s="246" t="s">
        <v>2982</v>
      </c>
      <c r="BE36" s="247" t="s">
        <v>2983</v>
      </c>
      <c r="BF36" s="246" t="s">
        <v>2984</v>
      </c>
      <c r="BG36" s="246" t="s">
        <v>2985</v>
      </c>
      <c r="BH36" s="255"/>
      <c r="BI36" s="246" t="s">
        <v>2986</v>
      </c>
      <c r="BJ36" s="246" t="s">
        <v>2987</v>
      </c>
      <c r="BK36" s="246" t="s">
        <v>2988</v>
      </c>
      <c r="BL36" s="255"/>
      <c r="BM36" s="255"/>
      <c r="BN36" s="246" t="s">
        <v>2989</v>
      </c>
      <c r="BO36" s="255"/>
      <c r="BP36" s="246" t="s">
        <v>2990</v>
      </c>
      <c r="BQ36" s="255"/>
      <c r="BR36" s="246" t="s">
        <v>2991</v>
      </c>
      <c r="BS36" s="246" t="s">
        <v>2992</v>
      </c>
      <c r="BT36" s="246" t="s">
        <v>2993</v>
      </c>
      <c r="BU36" s="246" t="s">
        <v>2994</v>
      </c>
      <c r="BV36" s="246" t="s">
        <v>2995</v>
      </c>
      <c r="BW36" s="254"/>
      <c r="BX36" s="254"/>
      <c r="BY36" s="254"/>
      <c r="BZ36" s="256"/>
      <c r="CA36" s="256"/>
      <c r="CB36" s="256"/>
      <c r="CC36" s="256"/>
      <c r="CD36" s="248" t="s">
        <v>2996</v>
      </c>
      <c r="CE36" s="256"/>
      <c r="CF36" s="248" t="s">
        <v>2997</v>
      </c>
      <c r="CG36" s="248" t="s">
        <v>2998</v>
      </c>
      <c r="CH36" s="256"/>
      <c r="CI36" s="248" t="s">
        <v>2999</v>
      </c>
      <c r="CJ36" s="248" t="s">
        <v>3000</v>
      </c>
      <c r="CK36" s="248" t="s">
        <v>3001</v>
      </c>
      <c r="CL36" s="248" t="s">
        <v>3002</v>
      </c>
      <c r="CM36" s="248" t="s">
        <v>3003</v>
      </c>
      <c r="CN36" s="249" t="s">
        <v>3004</v>
      </c>
      <c r="CO36" s="248" t="s">
        <v>3005</v>
      </c>
      <c r="CP36" s="248" t="s">
        <v>3006</v>
      </c>
      <c r="CQ36" s="256"/>
      <c r="CR36" s="248" t="s">
        <v>3007</v>
      </c>
      <c r="CS36" s="248" t="s">
        <v>3008</v>
      </c>
      <c r="CT36" s="248" t="s">
        <v>3009</v>
      </c>
      <c r="CU36" s="256"/>
      <c r="CV36" s="256"/>
      <c r="CW36" s="248" t="s">
        <v>3010</v>
      </c>
      <c r="CX36" s="256"/>
      <c r="CY36" s="248" t="s">
        <v>3011</v>
      </c>
      <c r="CZ36" s="256"/>
      <c r="DA36" s="248" t="s">
        <v>3012</v>
      </c>
      <c r="DB36" s="248" t="s">
        <v>2808</v>
      </c>
      <c r="DC36" s="248" t="s">
        <v>3013</v>
      </c>
      <c r="DD36" s="248" t="s">
        <v>3014</v>
      </c>
      <c r="DE36" s="248" t="s">
        <v>3015</v>
      </c>
    </row>
    <row r="37" spans="2:109" ht="36" customHeight="1">
      <c r="B37" s="25"/>
      <c r="C37" s="546" t="s">
        <v>20</v>
      </c>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26"/>
      <c r="AH37" s="240"/>
      <c r="AI37" s="240"/>
      <c r="AJ37" s="240"/>
      <c r="AK37" s="240"/>
      <c r="AL37" s="242" t="str">
        <f t="shared" si="0"/>
        <v>Cerro Azul</v>
      </c>
      <c r="AM37" s="242" t="str">
        <f t="shared" si="1"/>
        <v>30034</v>
      </c>
      <c r="AN37" s="243" t="str">
        <f t="shared" si="2"/>
        <v>034</v>
      </c>
      <c r="AO37" s="240"/>
      <c r="AP37" s="240">
        <v>35</v>
      </c>
      <c r="AQ37" s="246"/>
      <c r="AR37" s="246"/>
      <c r="AS37" s="246"/>
      <c r="AT37" s="246"/>
      <c r="AU37" s="246" t="s">
        <v>3016</v>
      </c>
      <c r="AV37" s="246"/>
      <c r="AW37" s="246" t="s">
        <v>3017</v>
      </c>
      <c r="AX37" s="246" t="s">
        <v>3018</v>
      </c>
      <c r="AY37" s="246"/>
      <c r="AZ37" s="246" t="s">
        <v>3019</v>
      </c>
      <c r="BA37" s="246" t="s">
        <v>3020</v>
      </c>
      <c r="BB37" s="246" t="s">
        <v>3021</v>
      </c>
      <c r="BC37" s="246" t="s">
        <v>3022</v>
      </c>
      <c r="BD37" s="246" t="s">
        <v>3023</v>
      </c>
      <c r="BE37" s="247" t="s">
        <v>3024</v>
      </c>
      <c r="BF37" s="246" t="s">
        <v>3025</v>
      </c>
      <c r="BG37" s="253" t="s">
        <v>3026</v>
      </c>
      <c r="BH37" s="246"/>
      <c r="BI37" s="246" t="s">
        <v>3027</v>
      </c>
      <c r="BJ37" s="246" t="s">
        <v>3028</v>
      </c>
      <c r="BK37" s="246" t="s">
        <v>3029</v>
      </c>
      <c r="BL37" s="246"/>
      <c r="BM37" s="246"/>
      <c r="BN37" s="246" t="s">
        <v>3030</v>
      </c>
      <c r="BO37" s="246"/>
      <c r="BP37" s="246" t="s">
        <v>3031</v>
      </c>
      <c r="BQ37" s="246"/>
      <c r="BR37" s="246" t="s">
        <v>3032</v>
      </c>
      <c r="BS37" s="246" t="s">
        <v>3033</v>
      </c>
      <c r="BT37" s="246" t="s">
        <v>3034</v>
      </c>
      <c r="BU37" s="246" t="s">
        <v>3035</v>
      </c>
      <c r="BV37" s="246" t="s">
        <v>3036</v>
      </c>
      <c r="BW37" s="240"/>
      <c r="BX37" s="240"/>
      <c r="BY37" s="240"/>
      <c r="BZ37" s="248"/>
      <c r="CA37" s="248"/>
      <c r="CB37" s="248"/>
      <c r="CC37" s="248"/>
      <c r="CD37" s="248" t="s">
        <v>3037</v>
      </c>
      <c r="CE37" s="248"/>
      <c r="CF37" s="248" t="s">
        <v>3038</v>
      </c>
      <c r="CG37" s="248" t="s">
        <v>3039</v>
      </c>
      <c r="CH37" s="248"/>
      <c r="CI37" s="248" t="s">
        <v>3040</v>
      </c>
      <c r="CJ37" s="248" t="s">
        <v>2926</v>
      </c>
      <c r="CK37" s="248" t="s">
        <v>3041</v>
      </c>
      <c r="CL37" s="248" t="s">
        <v>3042</v>
      </c>
      <c r="CM37" s="248" t="s">
        <v>3043</v>
      </c>
      <c r="CN37" s="249" t="s">
        <v>3044</v>
      </c>
      <c r="CO37" s="248" t="s">
        <v>1956</v>
      </c>
      <c r="CP37" s="248" t="s">
        <v>3045</v>
      </c>
      <c r="CQ37" s="248"/>
      <c r="CR37" s="248" t="s">
        <v>3046</v>
      </c>
      <c r="CS37" s="248" t="s">
        <v>3047</v>
      </c>
      <c r="CT37" s="248" t="s">
        <v>3048</v>
      </c>
      <c r="CU37" s="248"/>
      <c r="CV37" s="248"/>
      <c r="CW37" s="248" t="s">
        <v>3049</v>
      </c>
      <c r="CX37" s="248"/>
      <c r="CY37" s="248" t="s">
        <v>3050</v>
      </c>
      <c r="CZ37" s="248"/>
      <c r="DA37" s="248" t="s">
        <v>3051</v>
      </c>
      <c r="DB37" s="248" t="s">
        <v>3052</v>
      </c>
      <c r="DC37" s="248" t="s">
        <v>3053</v>
      </c>
      <c r="DD37" s="248" t="s">
        <v>3054</v>
      </c>
      <c r="DE37" s="248" t="s">
        <v>3055</v>
      </c>
    </row>
    <row r="38" spans="2:109" ht="6.75" customHeight="1">
      <c r="B38" s="25"/>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26"/>
      <c r="AH38" s="254"/>
      <c r="AI38" s="254"/>
      <c r="AJ38" s="254"/>
      <c r="AK38" s="254"/>
      <c r="AL38" s="242" t="str">
        <f t="shared" si="0"/>
        <v>Citlaltépetl</v>
      </c>
      <c r="AM38" s="242" t="str">
        <f t="shared" si="1"/>
        <v>30035</v>
      </c>
      <c r="AN38" s="243" t="str">
        <f t="shared" si="2"/>
        <v>035</v>
      </c>
      <c r="AO38" s="254"/>
      <c r="AP38" s="240">
        <v>36</v>
      </c>
      <c r="AQ38" s="255"/>
      <c r="AR38" s="255"/>
      <c r="AS38" s="255"/>
      <c r="AT38" s="255"/>
      <c r="AU38" s="246" t="s">
        <v>3056</v>
      </c>
      <c r="AV38" s="255"/>
      <c r="AW38" s="246" t="s">
        <v>3057</v>
      </c>
      <c r="AX38" s="246" t="s">
        <v>3058</v>
      </c>
      <c r="AY38" s="255"/>
      <c r="AZ38" s="246" t="s">
        <v>3059</v>
      </c>
      <c r="BA38" s="246" t="s">
        <v>3060</v>
      </c>
      <c r="BB38" s="246" t="s">
        <v>3061</v>
      </c>
      <c r="BC38" s="246" t="s">
        <v>3062</v>
      </c>
      <c r="BD38" s="246" t="s">
        <v>3063</v>
      </c>
      <c r="BE38" s="247" t="s">
        <v>3064</v>
      </c>
      <c r="BF38" s="246" t="s">
        <v>3065</v>
      </c>
      <c r="BG38" s="253" t="s">
        <v>3066</v>
      </c>
      <c r="BH38" s="255"/>
      <c r="BI38" s="246" t="s">
        <v>3067</v>
      </c>
      <c r="BJ38" s="246" t="s">
        <v>3068</v>
      </c>
      <c r="BK38" s="246" t="s">
        <v>3069</v>
      </c>
      <c r="BL38" s="255"/>
      <c r="BM38" s="255"/>
      <c r="BN38" s="246" t="s">
        <v>3070</v>
      </c>
      <c r="BO38" s="255"/>
      <c r="BP38" s="246" t="s">
        <v>3071</v>
      </c>
      <c r="BQ38" s="255"/>
      <c r="BR38" s="246" t="s">
        <v>3072</v>
      </c>
      <c r="BS38" s="246" t="s">
        <v>3073</v>
      </c>
      <c r="BT38" s="246" t="s">
        <v>3074</v>
      </c>
      <c r="BU38" s="246" t="s">
        <v>3075</v>
      </c>
      <c r="BV38" s="246" t="s">
        <v>3076</v>
      </c>
      <c r="BW38" s="254"/>
      <c r="BX38" s="254"/>
      <c r="BY38" s="254"/>
      <c r="BZ38" s="256"/>
      <c r="CA38" s="256"/>
      <c r="CB38" s="256"/>
      <c r="CC38" s="256"/>
      <c r="CD38" s="248" t="s">
        <v>3077</v>
      </c>
      <c r="CE38" s="256"/>
      <c r="CF38" s="248" t="s">
        <v>3078</v>
      </c>
      <c r="CG38" s="248" t="s">
        <v>3079</v>
      </c>
      <c r="CH38" s="256"/>
      <c r="CI38" s="248" t="s">
        <v>3080</v>
      </c>
      <c r="CJ38" s="248" t="s">
        <v>3081</v>
      </c>
      <c r="CK38" s="248" t="s">
        <v>3082</v>
      </c>
      <c r="CL38" s="248" t="s">
        <v>3083</v>
      </c>
      <c r="CM38" s="248" t="s">
        <v>3084</v>
      </c>
      <c r="CN38" s="249" t="s">
        <v>3085</v>
      </c>
      <c r="CO38" s="248" t="s">
        <v>3086</v>
      </c>
      <c r="CP38" s="248" t="s">
        <v>3087</v>
      </c>
      <c r="CQ38" s="256"/>
      <c r="CR38" s="248" t="s">
        <v>2768</v>
      </c>
      <c r="CS38" s="248" t="s">
        <v>3088</v>
      </c>
      <c r="CT38" s="248" t="s">
        <v>2187</v>
      </c>
      <c r="CU38" s="256"/>
      <c r="CV38" s="256"/>
      <c r="CW38" s="248" t="s">
        <v>3089</v>
      </c>
      <c r="CX38" s="256"/>
      <c r="CY38" s="248" t="s">
        <v>3090</v>
      </c>
      <c r="CZ38" s="256"/>
      <c r="DA38" s="248" t="s">
        <v>3091</v>
      </c>
      <c r="DB38" s="248" t="s">
        <v>3092</v>
      </c>
      <c r="DC38" s="248" t="s">
        <v>3093</v>
      </c>
      <c r="DD38" s="248" t="s">
        <v>3094</v>
      </c>
      <c r="DE38" s="248" t="s">
        <v>3095</v>
      </c>
    </row>
    <row r="39" spans="2:109" ht="36" customHeight="1">
      <c r="B39" s="25"/>
      <c r="C39" s="1"/>
      <c r="D39" s="546" t="s">
        <v>21</v>
      </c>
      <c r="E39" s="546"/>
      <c r="F39" s="546"/>
      <c r="G39" s="546"/>
      <c r="H39" s="546"/>
      <c r="I39" s="546"/>
      <c r="J39" s="546"/>
      <c r="K39" s="546"/>
      <c r="L39" s="546"/>
      <c r="M39" s="546"/>
      <c r="N39" s="546"/>
      <c r="O39" s="546"/>
      <c r="P39" s="546"/>
      <c r="Q39" s="546"/>
      <c r="R39" s="546"/>
      <c r="S39" s="546"/>
      <c r="T39" s="546"/>
      <c r="U39" s="546"/>
      <c r="V39" s="546"/>
      <c r="W39" s="546"/>
      <c r="X39" s="546"/>
      <c r="Y39" s="546"/>
      <c r="Z39" s="546"/>
      <c r="AA39" s="546"/>
      <c r="AB39" s="546"/>
      <c r="AC39" s="546"/>
      <c r="AD39" s="26"/>
      <c r="AG39"/>
      <c r="AH39" s="254"/>
      <c r="AI39" s="254"/>
      <c r="AJ39" s="254"/>
      <c r="AK39" s="254"/>
      <c r="AL39" s="242" t="str">
        <f t="shared" si="0"/>
        <v>Coacoatzintla</v>
      </c>
      <c r="AM39" s="242" t="str">
        <f t="shared" si="1"/>
        <v>30036</v>
      </c>
      <c r="AN39" s="243" t="str">
        <f t="shared" si="2"/>
        <v>036</v>
      </c>
      <c r="AO39" s="254"/>
      <c r="AP39" s="240">
        <v>37</v>
      </c>
      <c r="AQ39" s="255"/>
      <c r="AR39" s="255"/>
      <c r="AS39" s="255"/>
      <c r="AT39" s="255"/>
      <c r="AU39" s="246" t="s">
        <v>3096</v>
      </c>
      <c r="AV39" s="255"/>
      <c r="AW39" s="246" t="s">
        <v>3097</v>
      </c>
      <c r="AX39" s="246" t="s">
        <v>3098</v>
      </c>
      <c r="AY39" s="255"/>
      <c r="AZ39" s="246" t="s">
        <v>3099</v>
      </c>
      <c r="BA39" s="246" t="s">
        <v>3100</v>
      </c>
      <c r="BB39" s="246" t="s">
        <v>3101</v>
      </c>
      <c r="BC39" s="246" t="s">
        <v>3102</v>
      </c>
      <c r="BD39" s="246" t="s">
        <v>3103</v>
      </c>
      <c r="BE39" s="247" t="s">
        <v>3104</v>
      </c>
      <c r="BF39" s="246" t="s">
        <v>3105</v>
      </c>
      <c r="BG39" s="253" t="s">
        <v>3106</v>
      </c>
      <c r="BH39" s="255"/>
      <c r="BI39" s="246" t="s">
        <v>3107</v>
      </c>
      <c r="BJ39" s="246" t="s">
        <v>3108</v>
      </c>
      <c r="BK39" s="246" t="s">
        <v>3109</v>
      </c>
      <c r="BL39" s="255"/>
      <c r="BM39" s="255"/>
      <c r="BN39" s="246" t="s">
        <v>3110</v>
      </c>
      <c r="BO39" s="255"/>
      <c r="BP39" s="246" t="s">
        <v>3111</v>
      </c>
      <c r="BQ39" s="255"/>
      <c r="BR39" s="246" t="s">
        <v>3112</v>
      </c>
      <c r="BS39" s="246" t="s">
        <v>3113</v>
      </c>
      <c r="BT39" s="246" t="s">
        <v>3114</v>
      </c>
      <c r="BU39" s="246" t="s">
        <v>3115</v>
      </c>
      <c r="BV39" s="246" t="s">
        <v>3116</v>
      </c>
      <c r="BW39" s="254"/>
      <c r="BX39" s="254"/>
      <c r="BY39" s="254"/>
      <c r="BZ39" s="256"/>
      <c r="CA39" s="256"/>
      <c r="CB39" s="256"/>
      <c r="CC39" s="256"/>
      <c r="CD39" s="248" t="s">
        <v>3117</v>
      </c>
      <c r="CE39" s="256"/>
      <c r="CF39" s="248" t="s">
        <v>3118</v>
      </c>
      <c r="CG39" s="248" t="s">
        <v>2172</v>
      </c>
      <c r="CH39" s="256"/>
      <c r="CI39" s="248" t="s">
        <v>3119</v>
      </c>
      <c r="CJ39" s="248" t="s">
        <v>3120</v>
      </c>
      <c r="CK39" s="248" t="s">
        <v>3121</v>
      </c>
      <c r="CL39" s="248" t="s">
        <v>3122</v>
      </c>
      <c r="CM39" s="248" t="s">
        <v>3123</v>
      </c>
      <c r="CN39" s="249" t="s">
        <v>3124</v>
      </c>
      <c r="CO39" s="248" t="s">
        <v>3125</v>
      </c>
      <c r="CP39" s="250" t="s">
        <v>3126</v>
      </c>
      <c r="CQ39" s="256"/>
      <c r="CR39" s="248" t="s">
        <v>3127</v>
      </c>
      <c r="CS39" s="248" t="s">
        <v>3128</v>
      </c>
      <c r="CT39" s="248" t="s">
        <v>3129</v>
      </c>
      <c r="CU39" s="256"/>
      <c r="CV39" s="256"/>
      <c r="CW39" s="248" t="s">
        <v>3130</v>
      </c>
      <c r="CX39" s="256"/>
      <c r="CY39" s="248" t="s">
        <v>3131</v>
      </c>
      <c r="CZ39" s="256"/>
      <c r="DA39" s="248" t="s">
        <v>3132</v>
      </c>
      <c r="DB39" s="248" t="s">
        <v>3133</v>
      </c>
      <c r="DC39" s="248" t="s">
        <v>3134</v>
      </c>
      <c r="DD39" s="248" t="s">
        <v>3135</v>
      </c>
      <c r="DE39" s="248" t="s">
        <v>3136</v>
      </c>
    </row>
    <row r="40" spans="2:109" ht="6.75" customHeight="1">
      <c r="B40" s="25"/>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26"/>
      <c r="AG40"/>
      <c r="AH40" s="254"/>
      <c r="AI40" s="254"/>
      <c r="AJ40" s="254"/>
      <c r="AK40" s="254"/>
      <c r="AL40" s="242" t="str">
        <f t="shared" si="0"/>
        <v>Coahuitlán</v>
      </c>
      <c r="AM40" s="242" t="str">
        <f t="shared" si="1"/>
        <v>30037</v>
      </c>
      <c r="AN40" s="243" t="str">
        <f t="shared" si="2"/>
        <v>037</v>
      </c>
      <c r="AO40" s="254"/>
      <c r="AP40" s="240">
        <v>38</v>
      </c>
      <c r="AQ40" s="255"/>
      <c r="AR40" s="255"/>
      <c r="AS40" s="255"/>
      <c r="AT40" s="255"/>
      <c r="AU40" s="246" t="s">
        <v>3137</v>
      </c>
      <c r="AV40" s="255"/>
      <c r="AW40" s="246" t="s">
        <v>3138</v>
      </c>
      <c r="AX40" s="246" t="s">
        <v>3139</v>
      </c>
      <c r="AY40" s="255"/>
      <c r="AZ40" s="246" t="s">
        <v>3140</v>
      </c>
      <c r="BA40" s="246" t="s">
        <v>3141</v>
      </c>
      <c r="BB40" s="246" t="s">
        <v>3142</v>
      </c>
      <c r="BC40" s="246" t="s">
        <v>3143</v>
      </c>
      <c r="BD40" s="246" t="s">
        <v>3144</v>
      </c>
      <c r="BE40" s="247" t="s">
        <v>3145</v>
      </c>
      <c r="BF40" s="246" t="s">
        <v>3146</v>
      </c>
      <c r="BG40" s="246">
        <v>17099</v>
      </c>
      <c r="BH40" s="255"/>
      <c r="BI40" s="246" t="s">
        <v>3147</v>
      </c>
      <c r="BJ40" s="246" t="s">
        <v>3148</v>
      </c>
      <c r="BK40" s="246" t="s">
        <v>3149</v>
      </c>
      <c r="BL40" s="255"/>
      <c r="BM40" s="255"/>
      <c r="BN40" s="246" t="s">
        <v>3150</v>
      </c>
      <c r="BO40" s="255"/>
      <c r="BP40" s="246" t="s">
        <v>3151</v>
      </c>
      <c r="BQ40" s="255"/>
      <c r="BR40" s="246" t="s">
        <v>3152</v>
      </c>
      <c r="BS40" s="246" t="s">
        <v>3153</v>
      </c>
      <c r="BT40" s="246" t="s">
        <v>3154</v>
      </c>
      <c r="BU40" s="246" t="s">
        <v>3155</v>
      </c>
      <c r="BV40" s="246" t="s">
        <v>3156</v>
      </c>
      <c r="BW40" s="254"/>
      <c r="BX40" s="254"/>
      <c r="BY40" s="254"/>
      <c r="BZ40" s="256"/>
      <c r="CA40" s="256"/>
      <c r="CB40" s="256"/>
      <c r="CC40" s="256"/>
      <c r="CD40" s="248" t="s">
        <v>3157</v>
      </c>
      <c r="CE40" s="256"/>
      <c r="CF40" s="248" t="s">
        <v>3158</v>
      </c>
      <c r="CG40" s="248" t="s">
        <v>2222</v>
      </c>
      <c r="CH40" s="256"/>
      <c r="CI40" s="248" t="s">
        <v>3159</v>
      </c>
      <c r="CJ40" s="250" t="s">
        <v>3160</v>
      </c>
      <c r="CK40" s="248" t="s">
        <v>3161</v>
      </c>
      <c r="CL40" s="248" t="s">
        <v>3162</v>
      </c>
      <c r="CM40" s="248" t="s">
        <v>3163</v>
      </c>
      <c r="CN40" s="249" t="s">
        <v>3164</v>
      </c>
      <c r="CO40" s="248" t="s">
        <v>3165</v>
      </c>
      <c r="CP40" s="248" t="s">
        <v>311</v>
      </c>
      <c r="CQ40" s="256"/>
      <c r="CR40" s="248" t="s">
        <v>3166</v>
      </c>
      <c r="CS40" s="248" t="s">
        <v>3167</v>
      </c>
      <c r="CT40" s="248" t="s">
        <v>2591</v>
      </c>
      <c r="CU40" s="256"/>
      <c r="CV40" s="256"/>
      <c r="CW40" s="248" t="s">
        <v>3168</v>
      </c>
      <c r="CX40" s="256"/>
      <c r="CY40" s="248" t="s">
        <v>3169</v>
      </c>
      <c r="CZ40" s="256"/>
      <c r="DA40" s="248" t="s">
        <v>3170</v>
      </c>
      <c r="DB40" s="248" t="s">
        <v>3171</v>
      </c>
      <c r="DC40" s="248" t="s">
        <v>3172</v>
      </c>
      <c r="DD40" s="248" t="s">
        <v>3173</v>
      </c>
      <c r="DE40" s="248" t="s">
        <v>3174</v>
      </c>
    </row>
    <row r="41" spans="2:109" ht="72" customHeight="1">
      <c r="B41" s="25"/>
      <c r="C41" s="546" t="s">
        <v>828</v>
      </c>
      <c r="D41" s="546"/>
      <c r="E41" s="546"/>
      <c r="F41" s="546"/>
      <c r="G41" s="546"/>
      <c r="H41" s="546"/>
      <c r="I41" s="546"/>
      <c r="J41" s="546"/>
      <c r="K41" s="546"/>
      <c r="L41" s="546"/>
      <c r="M41" s="546"/>
      <c r="N41" s="546"/>
      <c r="O41" s="546"/>
      <c r="P41" s="546"/>
      <c r="Q41" s="546"/>
      <c r="R41" s="546"/>
      <c r="S41" s="546"/>
      <c r="T41" s="546"/>
      <c r="U41" s="546"/>
      <c r="V41" s="546"/>
      <c r="W41" s="546"/>
      <c r="X41" s="546"/>
      <c r="Y41" s="546"/>
      <c r="Z41" s="546"/>
      <c r="AA41" s="546"/>
      <c r="AB41" s="546"/>
      <c r="AC41" s="546"/>
      <c r="AD41" s="26"/>
      <c r="AG41"/>
      <c r="AH41" s="254"/>
      <c r="AI41" s="254"/>
      <c r="AJ41" s="254"/>
      <c r="AK41" s="254"/>
      <c r="AL41" s="242" t="str">
        <f t="shared" si="0"/>
        <v>Coatepec</v>
      </c>
      <c r="AM41" s="242" t="str">
        <f t="shared" si="1"/>
        <v>30038</v>
      </c>
      <c r="AN41" s="243" t="str">
        <f t="shared" si="2"/>
        <v>038</v>
      </c>
      <c r="AO41" s="254"/>
      <c r="AP41" s="240">
        <v>39</v>
      </c>
      <c r="AQ41" s="255"/>
      <c r="AR41" s="255"/>
      <c r="AS41" s="255"/>
      <c r="AT41" s="255"/>
      <c r="AU41" s="246" t="s">
        <v>3175</v>
      </c>
      <c r="AV41" s="255"/>
      <c r="AW41" s="246" t="s">
        <v>3176</v>
      </c>
      <c r="AX41" s="246" t="s">
        <v>3177</v>
      </c>
      <c r="AY41" s="255"/>
      <c r="AZ41" s="246" t="s">
        <v>3178</v>
      </c>
      <c r="BA41" s="246" t="s">
        <v>3179</v>
      </c>
      <c r="BB41" s="246" t="s">
        <v>3180</v>
      </c>
      <c r="BC41" s="246" t="s">
        <v>3181</v>
      </c>
      <c r="BD41" s="246" t="s">
        <v>3182</v>
      </c>
      <c r="BE41" s="247" t="s">
        <v>3183</v>
      </c>
      <c r="BF41" s="246" t="s">
        <v>3184</v>
      </c>
      <c r="BG41" s="255"/>
      <c r="BH41" s="255"/>
      <c r="BI41" s="246" t="s">
        <v>3185</v>
      </c>
      <c r="BJ41" s="246" t="s">
        <v>3186</v>
      </c>
      <c r="BK41" s="246" t="s">
        <v>3187</v>
      </c>
      <c r="BL41" s="255"/>
      <c r="BM41" s="255"/>
      <c r="BN41" s="246" t="s">
        <v>3188</v>
      </c>
      <c r="BO41" s="255"/>
      <c r="BP41" s="246" t="s">
        <v>3189</v>
      </c>
      <c r="BQ41" s="255"/>
      <c r="BR41" s="246" t="s">
        <v>3190</v>
      </c>
      <c r="BS41" s="246" t="s">
        <v>3191</v>
      </c>
      <c r="BT41" s="246" t="s">
        <v>3192</v>
      </c>
      <c r="BU41" s="246" t="s">
        <v>3193</v>
      </c>
      <c r="BV41" s="246" t="s">
        <v>3194</v>
      </c>
      <c r="BW41" s="254"/>
      <c r="BX41" s="254"/>
      <c r="BY41" s="254"/>
      <c r="BZ41" s="256"/>
      <c r="CA41" s="256"/>
      <c r="CB41" s="256"/>
      <c r="CC41" s="256"/>
      <c r="CD41" s="248" t="s">
        <v>3195</v>
      </c>
      <c r="CE41" s="256"/>
      <c r="CF41" s="248" t="s">
        <v>3196</v>
      </c>
      <c r="CG41" s="248" t="s">
        <v>3197</v>
      </c>
      <c r="CH41" s="256"/>
      <c r="CI41" s="248" t="s">
        <v>3198</v>
      </c>
      <c r="CJ41" s="248" t="s">
        <v>3199</v>
      </c>
      <c r="CK41" s="248" t="s">
        <v>3200</v>
      </c>
      <c r="CL41" s="248" t="s">
        <v>3201</v>
      </c>
      <c r="CM41" s="248" t="s">
        <v>3202</v>
      </c>
      <c r="CN41" s="249" t="s">
        <v>3203</v>
      </c>
      <c r="CO41" s="248" t="s">
        <v>3204</v>
      </c>
      <c r="CP41" s="256"/>
      <c r="CQ41" s="256"/>
      <c r="CR41" s="248" t="s">
        <v>3205</v>
      </c>
      <c r="CS41" s="248" t="s">
        <v>3206</v>
      </c>
      <c r="CT41" s="248" t="s">
        <v>3207</v>
      </c>
      <c r="CU41" s="256"/>
      <c r="CV41" s="256"/>
      <c r="CW41" s="248" t="s">
        <v>3208</v>
      </c>
      <c r="CX41" s="256"/>
      <c r="CY41" s="248" t="s">
        <v>2558</v>
      </c>
      <c r="CZ41" s="256"/>
      <c r="DA41" s="248" t="s">
        <v>3209</v>
      </c>
      <c r="DB41" s="248" t="s">
        <v>3210</v>
      </c>
      <c r="DC41" s="248" t="s">
        <v>2884</v>
      </c>
      <c r="DD41" s="248" t="s">
        <v>3211</v>
      </c>
      <c r="DE41" s="248" t="s">
        <v>3212</v>
      </c>
    </row>
    <row r="42" spans="2:109" ht="6.75" customHeight="1">
      <c r="B42" s="25"/>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26"/>
      <c r="AH42" s="254"/>
      <c r="AI42" s="254"/>
      <c r="AJ42" s="254"/>
      <c r="AK42" s="254"/>
      <c r="AL42" s="242" t="str">
        <f t="shared" si="0"/>
        <v>Coatzacoalcos</v>
      </c>
      <c r="AM42" s="242" t="str">
        <f t="shared" si="1"/>
        <v>30039</v>
      </c>
      <c r="AN42" s="243" t="str">
        <f t="shared" si="2"/>
        <v>039</v>
      </c>
      <c r="AO42" s="254"/>
      <c r="AP42" s="240">
        <v>40</v>
      </c>
      <c r="AQ42" s="255"/>
      <c r="AR42" s="255"/>
      <c r="AS42" s="255"/>
      <c r="AT42" s="255"/>
      <c r="AU42" s="259" t="s">
        <v>3213</v>
      </c>
      <c r="AV42" s="255"/>
      <c r="AW42" s="246" t="s">
        <v>3214</v>
      </c>
      <c r="AX42" s="246" t="s">
        <v>3215</v>
      </c>
      <c r="AY42" s="255"/>
      <c r="AZ42" s="246" t="s">
        <v>3216</v>
      </c>
      <c r="BA42" s="246" t="s">
        <v>3217</v>
      </c>
      <c r="BB42" s="246" t="s">
        <v>3218</v>
      </c>
      <c r="BC42" s="246" t="s">
        <v>3219</v>
      </c>
      <c r="BD42" s="246" t="s">
        <v>3220</v>
      </c>
      <c r="BE42" s="247" t="s">
        <v>3221</v>
      </c>
      <c r="BF42" s="246" t="s">
        <v>3222</v>
      </c>
      <c r="BG42" s="255"/>
      <c r="BH42" s="255"/>
      <c r="BI42" s="246" t="s">
        <v>3223</v>
      </c>
      <c r="BJ42" s="246" t="s">
        <v>3224</v>
      </c>
      <c r="BK42" s="246" t="s">
        <v>3225</v>
      </c>
      <c r="BL42" s="255"/>
      <c r="BM42" s="255"/>
      <c r="BN42" s="246" t="s">
        <v>3226</v>
      </c>
      <c r="BO42" s="255"/>
      <c r="BP42" s="246" t="s">
        <v>3227</v>
      </c>
      <c r="BQ42" s="255"/>
      <c r="BR42" s="246" t="s">
        <v>3228</v>
      </c>
      <c r="BS42" s="246" t="s">
        <v>3229</v>
      </c>
      <c r="BT42" s="246" t="s">
        <v>3230</v>
      </c>
      <c r="BU42" s="246" t="s">
        <v>3231</v>
      </c>
      <c r="BV42" s="246" t="s">
        <v>3232</v>
      </c>
      <c r="BW42" s="254"/>
      <c r="BX42" s="254"/>
      <c r="BY42" s="254"/>
      <c r="BZ42" s="256"/>
      <c r="CA42" s="256"/>
      <c r="CB42" s="256"/>
      <c r="CC42" s="256"/>
      <c r="CD42" s="248" t="s">
        <v>311</v>
      </c>
      <c r="CE42" s="256"/>
      <c r="CF42" s="248" t="s">
        <v>3233</v>
      </c>
      <c r="CG42" s="248" t="s">
        <v>3234</v>
      </c>
      <c r="CH42" s="256"/>
      <c r="CI42" s="248" t="s">
        <v>3235</v>
      </c>
      <c r="CJ42" s="248" t="s">
        <v>3236</v>
      </c>
      <c r="CK42" s="248" t="s">
        <v>3237</v>
      </c>
      <c r="CL42" s="248" t="s">
        <v>3238</v>
      </c>
      <c r="CM42" s="248" t="s">
        <v>3239</v>
      </c>
      <c r="CN42" s="249" t="s">
        <v>3240</v>
      </c>
      <c r="CO42" s="248" t="s">
        <v>3241</v>
      </c>
      <c r="CP42" s="256"/>
      <c r="CQ42" s="256"/>
      <c r="CR42" s="248" t="s">
        <v>3242</v>
      </c>
      <c r="CS42" s="248" t="s">
        <v>3243</v>
      </c>
      <c r="CT42" s="248" t="s">
        <v>3244</v>
      </c>
      <c r="CU42" s="256"/>
      <c r="CV42" s="256"/>
      <c r="CW42" s="248" t="s">
        <v>3245</v>
      </c>
      <c r="CX42" s="256"/>
      <c r="CY42" s="248" t="s">
        <v>3246</v>
      </c>
      <c r="CZ42" s="256"/>
      <c r="DA42" s="248" t="s">
        <v>3247</v>
      </c>
      <c r="DB42" s="248" t="s">
        <v>3248</v>
      </c>
      <c r="DC42" s="248" t="s">
        <v>3249</v>
      </c>
      <c r="DD42" s="248" t="s">
        <v>3250</v>
      </c>
      <c r="DE42" s="248" t="s">
        <v>3251</v>
      </c>
    </row>
    <row r="43" spans="2:109" ht="60" customHeight="1">
      <c r="B43" s="25"/>
      <c r="C43" s="546" t="s">
        <v>829</v>
      </c>
      <c r="D43" s="546"/>
      <c r="E43" s="546"/>
      <c r="F43" s="546"/>
      <c r="G43" s="546"/>
      <c r="H43" s="546"/>
      <c r="I43" s="546"/>
      <c r="J43" s="546"/>
      <c r="K43" s="546"/>
      <c r="L43" s="546"/>
      <c r="M43" s="546"/>
      <c r="N43" s="546"/>
      <c r="O43" s="546"/>
      <c r="P43" s="546"/>
      <c r="Q43" s="546"/>
      <c r="R43" s="546"/>
      <c r="S43" s="546"/>
      <c r="T43" s="546"/>
      <c r="U43" s="546"/>
      <c r="V43" s="546"/>
      <c r="W43" s="546"/>
      <c r="X43" s="546"/>
      <c r="Y43" s="546"/>
      <c r="Z43" s="546"/>
      <c r="AA43" s="546"/>
      <c r="AB43" s="546"/>
      <c r="AC43" s="546"/>
      <c r="AD43" s="26"/>
      <c r="AH43" s="254"/>
      <c r="AI43" s="254"/>
      <c r="AJ43" s="254"/>
      <c r="AK43" s="254"/>
      <c r="AL43" s="242" t="str">
        <f t="shared" si="0"/>
        <v>Coatzintla</v>
      </c>
      <c r="AM43" s="242" t="str">
        <f t="shared" si="1"/>
        <v>30040</v>
      </c>
      <c r="AN43" s="243" t="str">
        <f t="shared" si="2"/>
        <v>040</v>
      </c>
      <c r="AO43" s="254"/>
      <c r="AP43" s="240">
        <v>41</v>
      </c>
      <c r="AQ43" s="255"/>
      <c r="AR43" s="255"/>
      <c r="AS43" s="255"/>
      <c r="AT43" s="255"/>
      <c r="AU43" s="255"/>
      <c r="AV43" s="255"/>
      <c r="AW43" s="246" t="s">
        <v>3252</v>
      </c>
      <c r="AX43" s="246" t="s">
        <v>3253</v>
      </c>
      <c r="AY43" s="255"/>
      <c r="AZ43" s="255">
        <v>10099</v>
      </c>
      <c r="BA43" s="246" t="s">
        <v>3254</v>
      </c>
      <c r="BB43" s="246" t="s">
        <v>3255</v>
      </c>
      <c r="BC43" s="246" t="s">
        <v>3256</v>
      </c>
      <c r="BD43" s="246" t="s">
        <v>3257</v>
      </c>
      <c r="BE43" s="247" t="s">
        <v>3258</v>
      </c>
      <c r="BF43" s="246" t="s">
        <v>3259</v>
      </c>
      <c r="BG43" s="255"/>
      <c r="BH43" s="255"/>
      <c r="BI43" s="246" t="s">
        <v>3260</v>
      </c>
      <c r="BJ43" s="246" t="s">
        <v>3261</v>
      </c>
      <c r="BK43" s="246" t="s">
        <v>3262</v>
      </c>
      <c r="BL43" s="255"/>
      <c r="BM43" s="255"/>
      <c r="BN43" s="246" t="s">
        <v>3263</v>
      </c>
      <c r="BO43" s="255"/>
      <c r="BP43" s="246" t="s">
        <v>3264</v>
      </c>
      <c r="BQ43" s="255"/>
      <c r="BR43" s="246" t="s">
        <v>3265</v>
      </c>
      <c r="BS43" s="246" t="s">
        <v>3266</v>
      </c>
      <c r="BT43" s="246" t="s">
        <v>3267</v>
      </c>
      <c r="BU43" s="246" t="s">
        <v>3268</v>
      </c>
      <c r="BV43" s="246" t="s">
        <v>3269</v>
      </c>
      <c r="BW43" s="254"/>
      <c r="BX43" s="254"/>
      <c r="BY43" s="254"/>
      <c r="BZ43" s="256"/>
      <c r="CA43" s="256"/>
      <c r="CB43" s="256"/>
      <c r="CC43" s="256"/>
      <c r="CD43" s="256"/>
      <c r="CE43" s="256"/>
      <c r="CF43" s="248" t="s">
        <v>3270</v>
      </c>
      <c r="CG43" s="248" t="s">
        <v>3271</v>
      </c>
      <c r="CH43" s="256"/>
      <c r="CI43" s="248" t="s">
        <v>311</v>
      </c>
      <c r="CJ43" s="248" t="s">
        <v>3272</v>
      </c>
      <c r="CK43" s="248" t="s">
        <v>3273</v>
      </c>
      <c r="CL43" s="248" t="s">
        <v>3274</v>
      </c>
      <c r="CM43" s="248" t="s">
        <v>3275</v>
      </c>
      <c r="CN43" s="249" t="s">
        <v>3276</v>
      </c>
      <c r="CO43" s="248" t="s">
        <v>3277</v>
      </c>
      <c r="CP43" s="256"/>
      <c r="CQ43" s="256"/>
      <c r="CR43" s="248" t="s">
        <v>3278</v>
      </c>
      <c r="CS43" s="248" t="s">
        <v>3279</v>
      </c>
      <c r="CT43" s="248" t="s">
        <v>3280</v>
      </c>
      <c r="CU43" s="256"/>
      <c r="CV43" s="256"/>
      <c r="CW43" s="248" t="s">
        <v>3281</v>
      </c>
      <c r="CX43" s="256"/>
      <c r="CY43" s="248" t="s">
        <v>3282</v>
      </c>
      <c r="CZ43" s="256"/>
      <c r="DA43" s="248" t="s">
        <v>3283</v>
      </c>
      <c r="DB43" s="248" t="s">
        <v>3284</v>
      </c>
      <c r="DC43" s="248" t="s">
        <v>3285</v>
      </c>
      <c r="DD43" s="248" t="s">
        <v>3286</v>
      </c>
      <c r="DE43" s="248" t="s">
        <v>3287</v>
      </c>
    </row>
    <row r="44" spans="2:109" ht="6.75" customHeight="1">
      <c r="B44" s="25"/>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26"/>
      <c r="AH44" s="254"/>
      <c r="AI44" s="254"/>
      <c r="AJ44" s="254"/>
      <c r="AK44" s="254"/>
      <c r="AL44" s="242" t="str">
        <f t="shared" si="0"/>
        <v>Coetzala</v>
      </c>
      <c r="AM44" s="242" t="str">
        <f t="shared" si="1"/>
        <v>30041</v>
      </c>
      <c r="AN44" s="243" t="str">
        <f t="shared" si="2"/>
        <v>041</v>
      </c>
      <c r="AO44" s="254"/>
      <c r="AP44" s="240">
        <v>42</v>
      </c>
      <c r="AQ44" s="255"/>
      <c r="AR44" s="255"/>
      <c r="AS44" s="255"/>
      <c r="AT44" s="255"/>
      <c r="AU44" s="255"/>
      <c r="AV44" s="255"/>
      <c r="AW44" s="246" t="s">
        <v>3288</v>
      </c>
      <c r="AX44" s="246" t="s">
        <v>3289</v>
      </c>
      <c r="AY44" s="255"/>
      <c r="AZ44" s="255"/>
      <c r="BA44" s="246" t="s">
        <v>3290</v>
      </c>
      <c r="BB44" s="246" t="s">
        <v>3291</v>
      </c>
      <c r="BC44" s="246" t="s">
        <v>3292</v>
      </c>
      <c r="BD44" s="246" t="s">
        <v>3293</v>
      </c>
      <c r="BE44" s="247" t="s">
        <v>3294</v>
      </c>
      <c r="BF44" s="246" t="s">
        <v>3295</v>
      </c>
      <c r="BG44" s="255"/>
      <c r="BH44" s="255"/>
      <c r="BI44" s="246" t="s">
        <v>3296</v>
      </c>
      <c r="BJ44" s="246" t="s">
        <v>3297</v>
      </c>
      <c r="BK44" s="246" t="s">
        <v>3298</v>
      </c>
      <c r="BL44" s="255"/>
      <c r="BM44" s="255"/>
      <c r="BN44" s="246" t="s">
        <v>3299</v>
      </c>
      <c r="BO44" s="255"/>
      <c r="BP44" s="246" t="s">
        <v>3300</v>
      </c>
      <c r="BQ44" s="255"/>
      <c r="BR44" s="246" t="s">
        <v>3301</v>
      </c>
      <c r="BS44" s="246" t="s">
        <v>3302</v>
      </c>
      <c r="BT44" s="246" t="s">
        <v>3303</v>
      </c>
      <c r="BU44" s="246" t="s">
        <v>3304</v>
      </c>
      <c r="BV44" s="246" t="s">
        <v>3305</v>
      </c>
      <c r="BW44" s="254"/>
      <c r="BX44" s="254"/>
      <c r="BY44" s="254"/>
      <c r="BZ44" s="256"/>
      <c r="CA44" s="256"/>
      <c r="CB44" s="256"/>
      <c r="CC44" s="256"/>
      <c r="CD44" s="256"/>
      <c r="CE44" s="256"/>
      <c r="CF44" s="248" t="s">
        <v>3306</v>
      </c>
      <c r="CG44" s="248" t="s">
        <v>3307</v>
      </c>
      <c r="CH44" s="256"/>
      <c r="CI44" s="256"/>
      <c r="CJ44" s="248" t="s">
        <v>3308</v>
      </c>
      <c r="CK44" s="248" t="s">
        <v>3309</v>
      </c>
      <c r="CL44" s="248" t="s">
        <v>3310</v>
      </c>
      <c r="CM44" s="248" t="s">
        <v>3311</v>
      </c>
      <c r="CN44" s="249" t="s">
        <v>3312</v>
      </c>
      <c r="CO44" s="248" t="s">
        <v>3313</v>
      </c>
      <c r="CP44" s="256"/>
      <c r="CQ44" s="256"/>
      <c r="CR44" s="248" t="s">
        <v>3314</v>
      </c>
      <c r="CS44" s="248" t="s">
        <v>3315</v>
      </c>
      <c r="CT44" s="248" t="s">
        <v>3316</v>
      </c>
      <c r="CU44" s="256"/>
      <c r="CV44" s="256"/>
      <c r="CW44" s="248" t="s">
        <v>3317</v>
      </c>
      <c r="CX44" s="256"/>
      <c r="CY44" s="248" t="s">
        <v>3318</v>
      </c>
      <c r="CZ44" s="256"/>
      <c r="DA44" s="248" t="s">
        <v>3319</v>
      </c>
      <c r="DB44" s="248" t="s">
        <v>3320</v>
      </c>
      <c r="DC44" s="248" t="s">
        <v>3321</v>
      </c>
      <c r="DD44" s="248" t="s">
        <v>3322</v>
      </c>
      <c r="DE44" s="248" t="s">
        <v>3323</v>
      </c>
    </row>
    <row r="45" spans="2:109" ht="24" customHeight="1">
      <c r="B45" s="25"/>
      <c r="C45" s="546" t="s">
        <v>830</v>
      </c>
      <c r="D45" s="546"/>
      <c r="E45" s="546"/>
      <c r="F45" s="546"/>
      <c r="G45" s="546"/>
      <c r="H45" s="546"/>
      <c r="I45" s="546"/>
      <c r="J45" s="546"/>
      <c r="K45" s="546"/>
      <c r="L45" s="546"/>
      <c r="M45" s="546"/>
      <c r="N45" s="546"/>
      <c r="O45" s="546"/>
      <c r="P45" s="546"/>
      <c r="Q45" s="546"/>
      <c r="R45" s="546"/>
      <c r="S45" s="546"/>
      <c r="T45" s="546"/>
      <c r="U45" s="546"/>
      <c r="V45" s="546"/>
      <c r="W45" s="546"/>
      <c r="X45" s="546"/>
      <c r="Y45" s="546"/>
      <c r="Z45" s="546"/>
      <c r="AA45" s="546"/>
      <c r="AB45" s="546"/>
      <c r="AC45" s="546"/>
      <c r="AD45" s="26"/>
      <c r="AH45" s="254"/>
      <c r="AI45" s="254"/>
      <c r="AJ45" s="254"/>
      <c r="AK45" s="254"/>
      <c r="AL45" s="242" t="str">
        <f t="shared" si="0"/>
        <v>Colipa</v>
      </c>
      <c r="AM45" s="242" t="str">
        <f t="shared" si="1"/>
        <v>30042</v>
      </c>
      <c r="AN45" s="243" t="str">
        <f t="shared" si="2"/>
        <v>042</v>
      </c>
      <c r="AO45" s="254"/>
      <c r="AP45" s="240">
        <v>43</v>
      </c>
      <c r="AQ45" s="255"/>
      <c r="AR45" s="255"/>
      <c r="AS45" s="255"/>
      <c r="AT45" s="255"/>
      <c r="AU45" s="255"/>
      <c r="AV45" s="255"/>
      <c r="AW45" s="246" t="s">
        <v>3324</v>
      </c>
      <c r="AX45" s="246" t="s">
        <v>3325</v>
      </c>
      <c r="AY45" s="255"/>
      <c r="AZ45" s="255"/>
      <c r="BA45" s="246" t="s">
        <v>3326</v>
      </c>
      <c r="BB45" s="246" t="s">
        <v>3327</v>
      </c>
      <c r="BC45" s="246" t="s">
        <v>3328</v>
      </c>
      <c r="BD45" s="246" t="s">
        <v>3329</v>
      </c>
      <c r="BE45" s="247" t="s">
        <v>3330</v>
      </c>
      <c r="BF45" s="246" t="s">
        <v>3331</v>
      </c>
      <c r="BG45" s="255"/>
      <c r="BH45" s="255"/>
      <c r="BI45" s="246" t="s">
        <v>3332</v>
      </c>
      <c r="BJ45" s="246" t="s">
        <v>3333</v>
      </c>
      <c r="BK45" s="246" t="s">
        <v>3334</v>
      </c>
      <c r="BL45" s="255"/>
      <c r="BM45" s="255"/>
      <c r="BN45" s="246" t="s">
        <v>3335</v>
      </c>
      <c r="BO45" s="255"/>
      <c r="BP45" s="246" t="s">
        <v>3336</v>
      </c>
      <c r="BQ45" s="255"/>
      <c r="BR45" s="246" t="s">
        <v>3337</v>
      </c>
      <c r="BS45" s="246" t="s">
        <v>3338</v>
      </c>
      <c r="BT45" s="246" t="s">
        <v>3339</v>
      </c>
      <c r="BU45" s="246" t="s">
        <v>3340</v>
      </c>
      <c r="BV45" s="246" t="s">
        <v>3341</v>
      </c>
      <c r="BW45" s="254"/>
      <c r="BX45" s="254"/>
      <c r="BY45" s="254"/>
      <c r="BZ45" s="256"/>
      <c r="CA45" s="256"/>
      <c r="CB45" s="256"/>
      <c r="CC45" s="256"/>
      <c r="CD45" s="256"/>
      <c r="CE45" s="256"/>
      <c r="CF45" s="248" t="s">
        <v>3342</v>
      </c>
      <c r="CG45" s="248" t="s">
        <v>3343</v>
      </c>
      <c r="CH45" s="256"/>
      <c r="CI45" s="256"/>
      <c r="CJ45" s="248" t="s">
        <v>3344</v>
      </c>
      <c r="CK45" s="248" t="s">
        <v>3345</v>
      </c>
      <c r="CL45" s="248" t="s">
        <v>3346</v>
      </c>
      <c r="CM45" s="248" t="s">
        <v>3347</v>
      </c>
      <c r="CN45" s="249" t="s">
        <v>3348</v>
      </c>
      <c r="CO45" s="248" t="s">
        <v>3349</v>
      </c>
      <c r="CP45" s="256"/>
      <c r="CQ45" s="256"/>
      <c r="CR45" s="248" t="s">
        <v>3350</v>
      </c>
      <c r="CS45" s="248" t="s">
        <v>3351</v>
      </c>
      <c r="CT45" s="248" t="s">
        <v>3352</v>
      </c>
      <c r="CU45" s="256"/>
      <c r="CV45" s="256"/>
      <c r="CW45" s="248" t="s">
        <v>3353</v>
      </c>
      <c r="CX45" s="256"/>
      <c r="CY45" s="248" t="s">
        <v>3354</v>
      </c>
      <c r="CZ45" s="256"/>
      <c r="DA45" s="248" t="s">
        <v>3355</v>
      </c>
      <c r="DB45" s="248" t="s">
        <v>3356</v>
      </c>
      <c r="DC45" s="248" t="s">
        <v>3357</v>
      </c>
      <c r="DD45" s="248" t="s">
        <v>3358</v>
      </c>
      <c r="DE45" s="248" t="s">
        <v>3359</v>
      </c>
    </row>
    <row r="46" spans="2:109" ht="6.75" customHeight="1">
      <c r="B46" s="25"/>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26"/>
      <c r="AH46" s="254"/>
      <c r="AI46" s="254"/>
      <c r="AJ46" s="254"/>
      <c r="AK46" s="254"/>
      <c r="AL46" s="242" t="str">
        <f t="shared" si="0"/>
        <v>Comapa</v>
      </c>
      <c r="AM46" s="242" t="str">
        <f t="shared" si="1"/>
        <v>30043</v>
      </c>
      <c r="AN46" s="243" t="str">
        <f t="shared" si="2"/>
        <v>043</v>
      </c>
      <c r="AO46" s="254"/>
      <c r="AP46" s="240">
        <v>44</v>
      </c>
      <c r="AQ46" s="255"/>
      <c r="AR46" s="255"/>
      <c r="AS46" s="255"/>
      <c r="AT46" s="255"/>
      <c r="AU46" s="255"/>
      <c r="AV46" s="255"/>
      <c r="AW46" s="246" t="s">
        <v>3360</v>
      </c>
      <c r="AX46" s="246" t="s">
        <v>3361</v>
      </c>
      <c r="AY46" s="255"/>
      <c r="AZ46" s="255"/>
      <c r="BA46" s="246" t="s">
        <v>3362</v>
      </c>
      <c r="BB46" s="246" t="s">
        <v>3363</v>
      </c>
      <c r="BC46" s="246" t="s">
        <v>3364</v>
      </c>
      <c r="BD46" s="246" t="s">
        <v>3365</v>
      </c>
      <c r="BE46" s="247" t="s">
        <v>3366</v>
      </c>
      <c r="BF46" s="246" t="s">
        <v>3367</v>
      </c>
      <c r="BG46" s="255"/>
      <c r="BH46" s="255"/>
      <c r="BI46" s="246" t="s">
        <v>3368</v>
      </c>
      <c r="BJ46" s="246" t="s">
        <v>3369</v>
      </c>
      <c r="BK46" s="246" t="s">
        <v>3370</v>
      </c>
      <c r="BL46" s="255"/>
      <c r="BM46" s="255"/>
      <c r="BN46" s="246" t="s">
        <v>3371</v>
      </c>
      <c r="BO46" s="255"/>
      <c r="BP46" s="246" t="s">
        <v>3372</v>
      </c>
      <c r="BQ46" s="255"/>
      <c r="BR46" s="246" t="s">
        <v>3373</v>
      </c>
      <c r="BS46" s="246" t="s">
        <v>3374</v>
      </c>
      <c r="BT46" s="246" t="s">
        <v>3375</v>
      </c>
      <c r="BU46" s="246" t="s">
        <v>3376</v>
      </c>
      <c r="BV46" s="246" t="s">
        <v>3377</v>
      </c>
      <c r="BW46" s="254"/>
      <c r="BX46" s="254"/>
      <c r="BY46" s="254"/>
      <c r="BZ46" s="256"/>
      <c r="CA46" s="256"/>
      <c r="CB46" s="256"/>
      <c r="CC46" s="256"/>
      <c r="CD46" s="256"/>
      <c r="CE46" s="256"/>
      <c r="CF46" s="248" t="s">
        <v>3378</v>
      </c>
      <c r="CG46" s="248" t="s">
        <v>3379</v>
      </c>
      <c r="CH46" s="256"/>
      <c r="CI46" s="256"/>
      <c r="CJ46" s="248" t="s">
        <v>3319</v>
      </c>
      <c r="CK46" s="248" t="s">
        <v>3380</v>
      </c>
      <c r="CL46" s="248" t="s">
        <v>3381</v>
      </c>
      <c r="CM46" s="248" t="s">
        <v>3382</v>
      </c>
      <c r="CN46" s="249" t="s">
        <v>3383</v>
      </c>
      <c r="CO46" s="248" t="s">
        <v>3384</v>
      </c>
      <c r="CP46" s="256"/>
      <c r="CQ46" s="256"/>
      <c r="CR46" s="248" t="s">
        <v>3385</v>
      </c>
      <c r="CS46" s="250" t="s">
        <v>3386</v>
      </c>
      <c r="CT46" s="248" t="s">
        <v>3387</v>
      </c>
      <c r="CU46" s="256"/>
      <c r="CV46" s="256"/>
      <c r="CW46" s="248" t="s">
        <v>3388</v>
      </c>
      <c r="CX46" s="256"/>
      <c r="CY46" s="248" t="s">
        <v>3389</v>
      </c>
      <c r="CZ46" s="256"/>
      <c r="DA46" s="248" t="s">
        <v>3390</v>
      </c>
      <c r="DB46" s="248" t="s">
        <v>3391</v>
      </c>
      <c r="DC46" s="248" t="s">
        <v>3392</v>
      </c>
      <c r="DD46" s="248" t="s">
        <v>3393</v>
      </c>
      <c r="DE46" s="248" t="s">
        <v>3394</v>
      </c>
    </row>
    <row r="47" spans="2:109" ht="84" customHeight="1">
      <c r="B47" s="25"/>
      <c r="C47" s="553" t="s">
        <v>831</v>
      </c>
      <c r="D47" s="553"/>
      <c r="E47" s="553"/>
      <c r="F47" s="553"/>
      <c r="G47" s="553"/>
      <c r="H47" s="553"/>
      <c r="I47" s="553"/>
      <c r="J47" s="553"/>
      <c r="K47" s="553"/>
      <c r="L47" s="553"/>
      <c r="M47" s="553"/>
      <c r="N47" s="553"/>
      <c r="O47" s="553"/>
      <c r="P47" s="553"/>
      <c r="Q47" s="553"/>
      <c r="R47" s="553"/>
      <c r="S47" s="553"/>
      <c r="T47" s="553"/>
      <c r="U47" s="553"/>
      <c r="V47" s="553"/>
      <c r="W47" s="553"/>
      <c r="X47" s="553"/>
      <c r="Y47" s="553"/>
      <c r="Z47" s="553"/>
      <c r="AA47" s="553"/>
      <c r="AB47" s="553"/>
      <c r="AC47" s="553"/>
      <c r="AD47" s="26"/>
      <c r="AH47" s="254"/>
      <c r="AI47" s="254"/>
      <c r="AJ47" s="254"/>
      <c r="AK47" s="254"/>
      <c r="AL47" s="242" t="str">
        <f t="shared" si="0"/>
        <v>Córdoba</v>
      </c>
      <c r="AM47" s="242" t="str">
        <f t="shared" si="1"/>
        <v>30044</v>
      </c>
      <c r="AN47" s="243" t="str">
        <f t="shared" si="2"/>
        <v>044</v>
      </c>
      <c r="AO47" s="254"/>
      <c r="AP47" s="240">
        <v>45</v>
      </c>
      <c r="AQ47" s="255"/>
      <c r="AR47" s="255"/>
      <c r="AS47" s="255"/>
      <c r="AT47" s="255"/>
      <c r="AU47" s="255"/>
      <c r="AV47" s="255"/>
      <c r="AW47" s="246" t="s">
        <v>3395</v>
      </c>
      <c r="AX47" s="246" t="s">
        <v>3396</v>
      </c>
      <c r="AY47" s="255"/>
      <c r="AZ47" s="255"/>
      <c r="BA47" s="246" t="s">
        <v>3397</v>
      </c>
      <c r="BB47" s="246" t="s">
        <v>3398</v>
      </c>
      <c r="BC47" s="246" t="s">
        <v>3399</v>
      </c>
      <c r="BD47" s="246" t="s">
        <v>3400</v>
      </c>
      <c r="BE47" s="247" t="s">
        <v>3401</v>
      </c>
      <c r="BF47" s="246" t="s">
        <v>3402</v>
      </c>
      <c r="BG47" s="255"/>
      <c r="BH47" s="255"/>
      <c r="BI47" s="246" t="s">
        <v>3403</v>
      </c>
      <c r="BJ47" s="246" t="s">
        <v>3404</v>
      </c>
      <c r="BK47" s="246" t="s">
        <v>3405</v>
      </c>
      <c r="BL47" s="255"/>
      <c r="BM47" s="255"/>
      <c r="BN47" s="246" t="s">
        <v>3406</v>
      </c>
      <c r="BO47" s="255"/>
      <c r="BP47" s="246" t="s">
        <v>3407</v>
      </c>
      <c r="BQ47" s="255"/>
      <c r="BR47" s="255">
        <v>28099</v>
      </c>
      <c r="BS47" s="246" t="s">
        <v>3408</v>
      </c>
      <c r="BT47" s="246" t="s">
        <v>3409</v>
      </c>
      <c r="BU47" s="246" t="s">
        <v>3410</v>
      </c>
      <c r="BV47" s="246" t="s">
        <v>3411</v>
      </c>
      <c r="BW47" s="254"/>
      <c r="BX47" s="254"/>
      <c r="BY47" s="254"/>
      <c r="BZ47" s="256"/>
      <c r="CA47" s="256"/>
      <c r="CB47" s="256"/>
      <c r="CC47" s="256"/>
      <c r="CD47" s="256"/>
      <c r="CE47" s="256"/>
      <c r="CF47" s="248" t="s">
        <v>3412</v>
      </c>
      <c r="CG47" s="248" t="s">
        <v>2326</v>
      </c>
      <c r="CH47" s="256"/>
      <c r="CI47" s="256"/>
      <c r="CJ47" s="248" t="s">
        <v>3355</v>
      </c>
      <c r="CK47" s="248" t="s">
        <v>3413</v>
      </c>
      <c r="CL47" s="248" t="s">
        <v>3414</v>
      </c>
      <c r="CM47" s="248" t="s">
        <v>3415</v>
      </c>
      <c r="CN47" s="249" t="s">
        <v>3416</v>
      </c>
      <c r="CO47" s="248" t="s">
        <v>2172</v>
      </c>
      <c r="CP47" s="256"/>
      <c r="CQ47" s="256"/>
      <c r="CR47" s="248" t="s">
        <v>3417</v>
      </c>
      <c r="CS47" s="248" t="s">
        <v>3418</v>
      </c>
      <c r="CT47" s="248" t="s">
        <v>3419</v>
      </c>
      <c r="CU47" s="256"/>
      <c r="CV47" s="256"/>
      <c r="CW47" s="248" t="s">
        <v>3420</v>
      </c>
      <c r="CX47" s="256"/>
      <c r="CY47" s="250" t="s">
        <v>3421</v>
      </c>
      <c r="CZ47" s="256"/>
      <c r="DA47" s="248" t="s">
        <v>311</v>
      </c>
      <c r="DB47" s="248" t="s">
        <v>3422</v>
      </c>
      <c r="DC47" s="248" t="s">
        <v>3423</v>
      </c>
      <c r="DD47" s="248" t="s">
        <v>3424</v>
      </c>
      <c r="DE47" s="248" t="s">
        <v>2727</v>
      </c>
    </row>
    <row r="48" spans="2:109" ht="6.75" customHeight="1">
      <c r="B48" s="25"/>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26"/>
      <c r="AH48" s="254"/>
      <c r="AI48" s="254"/>
      <c r="AJ48" s="254"/>
      <c r="AK48" s="254"/>
      <c r="AL48" s="242" t="str">
        <f t="shared" si="0"/>
        <v>Cosamaloapan de Carpio</v>
      </c>
      <c r="AM48" s="242" t="str">
        <f t="shared" si="1"/>
        <v>30045</v>
      </c>
      <c r="AN48" s="243" t="str">
        <f t="shared" si="2"/>
        <v>045</v>
      </c>
      <c r="AO48" s="254"/>
      <c r="AP48" s="240">
        <v>46</v>
      </c>
      <c r="AQ48" s="255"/>
      <c r="AR48" s="255"/>
      <c r="AS48" s="255"/>
      <c r="AT48" s="255"/>
      <c r="AU48" s="255"/>
      <c r="AV48" s="255"/>
      <c r="AW48" s="246" t="s">
        <v>3425</v>
      </c>
      <c r="AX48" s="246" t="s">
        <v>3426</v>
      </c>
      <c r="AY48" s="255"/>
      <c r="AZ48" s="255"/>
      <c r="BA48" s="246" t="s">
        <v>3427</v>
      </c>
      <c r="BB48" s="246" t="s">
        <v>3428</v>
      </c>
      <c r="BC48" s="246" t="s">
        <v>3429</v>
      </c>
      <c r="BD48" s="246" t="s">
        <v>3430</v>
      </c>
      <c r="BE48" s="247" t="s">
        <v>3431</v>
      </c>
      <c r="BF48" s="246" t="s">
        <v>3432</v>
      </c>
      <c r="BG48" s="255"/>
      <c r="BH48" s="255"/>
      <c r="BI48" s="246" t="s">
        <v>3433</v>
      </c>
      <c r="BJ48" s="246" t="s">
        <v>3434</v>
      </c>
      <c r="BK48" s="246" t="s">
        <v>3435</v>
      </c>
      <c r="BL48" s="255"/>
      <c r="BM48" s="255"/>
      <c r="BN48" s="246" t="s">
        <v>3436</v>
      </c>
      <c r="BO48" s="255"/>
      <c r="BP48" s="246" t="s">
        <v>3437</v>
      </c>
      <c r="BQ48" s="255"/>
      <c r="BR48" s="255"/>
      <c r="BS48" s="246" t="s">
        <v>3438</v>
      </c>
      <c r="BT48" s="246" t="s">
        <v>3439</v>
      </c>
      <c r="BU48" s="246" t="s">
        <v>3440</v>
      </c>
      <c r="BV48" s="246" t="s">
        <v>3441</v>
      </c>
      <c r="BW48" s="254"/>
      <c r="BX48" s="254"/>
      <c r="BY48" s="254"/>
      <c r="BZ48" s="256"/>
      <c r="CA48" s="256"/>
      <c r="CB48" s="256"/>
      <c r="CC48" s="256"/>
      <c r="CD48" s="256"/>
      <c r="CE48" s="256"/>
      <c r="CF48" s="248" t="s">
        <v>3442</v>
      </c>
      <c r="CG48" s="248" t="s">
        <v>3443</v>
      </c>
      <c r="CH48" s="256"/>
      <c r="CI48" s="256"/>
      <c r="CJ48" s="248" t="s">
        <v>3444</v>
      </c>
      <c r="CK48" s="248" t="s">
        <v>3445</v>
      </c>
      <c r="CL48" s="248" t="s">
        <v>3446</v>
      </c>
      <c r="CM48" s="248" t="s">
        <v>3447</v>
      </c>
      <c r="CN48" s="249" t="s">
        <v>3448</v>
      </c>
      <c r="CO48" s="248" t="s">
        <v>3449</v>
      </c>
      <c r="CP48" s="256"/>
      <c r="CQ48" s="256"/>
      <c r="CR48" s="248" t="s">
        <v>3450</v>
      </c>
      <c r="CS48" s="248" t="s">
        <v>3451</v>
      </c>
      <c r="CT48" s="248" t="s">
        <v>3452</v>
      </c>
      <c r="CU48" s="256"/>
      <c r="CV48" s="256"/>
      <c r="CW48" s="248" t="s">
        <v>3453</v>
      </c>
      <c r="CX48" s="256"/>
      <c r="CY48" s="248" t="s">
        <v>3454</v>
      </c>
      <c r="CZ48" s="256"/>
      <c r="DA48" s="256"/>
      <c r="DB48" s="248" t="s">
        <v>1612</v>
      </c>
      <c r="DC48" s="248" t="s">
        <v>3455</v>
      </c>
      <c r="DD48" s="248" t="s">
        <v>3456</v>
      </c>
      <c r="DE48" s="248" t="s">
        <v>3457</v>
      </c>
    </row>
    <row r="49" spans="2:109" ht="108" customHeight="1">
      <c r="B49" s="25"/>
      <c r="C49" s="553" t="s">
        <v>832</v>
      </c>
      <c r="D49" s="553"/>
      <c r="E49" s="553"/>
      <c r="F49" s="553"/>
      <c r="G49" s="553"/>
      <c r="H49" s="553"/>
      <c r="I49" s="553"/>
      <c r="J49" s="553"/>
      <c r="K49" s="553"/>
      <c r="L49" s="553"/>
      <c r="M49" s="553"/>
      <c r="N49" s="553"/>
      <c r="O49" s="553"/>
      <c r="P49" s="553"/>
      <c r="Q49" s="553"/>
      <c r="R49" s="553"/>
      <c r="S49" s="553"/>
      <c r="T49" s="553"/>
      <c r="U49" s="553"/>
      <c r="V49" s="553"/>
      <c r="W49" s="553"/>
      <c r="X49" s="553"/>
      <c r="Y49" s="553"/>
      <c r="Z49" s="553"/>
      <c r="AA49" s="553"/>
      <c r="AB49" s="553"/>
      <c r="AC49" s="553"/>
      <c r="AD49" s="26"/>
      <c r="AH49" s="254"/>
      <c r="AI49" s="254"/>
      <c r="AJ49" s="254"/>
      <c r="AK49" s="254"/>
      <c r="AL49" s="242" t="str">
        <f t="shared" si="0"/>
        <v>Cosautlán de Carvajal</v>
      </c>
      <c r="AM49" s="242" t="str">
        <f t="shared" si="1"/>
        <v>30046</v>
      </c>
      <c r="AN49" s="243" t="str">
        <f t="shared" si="2"/>
        <v>046</v>
      </c>
      <c r="AO49" s="254"/>
      <c r="AP49" s="240">
        <v>47</v>
      </c>
      <c r="AQ49" s="255"/>
      <c r="AR49" s="255"/>
      <c r="AS49" s="255"/>
      <c r="AT49" s="255"/>
      <c r="AU49" s="255"/>
      <c r="AV49" s="255"/>
      <c r="AW49" s="246" t="s">
        <v>3458</v>
      </c>
      <c r="AX49" s="246" t="s">
        <v>3459</v>
      </c>
      <c r="AY49" s="255"/>
      <c r="AZ49" s="255"/>
      <c r="BA49" s="246" t="s">
        <v>3460</v>
      </c>
      <c r="BB49" s="246" t="s">
        <v>3461</v>
      </c>
      <c r="BC49" s="246" t="s">
        <v>3462</v>
      </c>
      <c r="BD49" s="246" t="s">
        <v>3463</v>
      </c>
      <c r="BE49" s="247" t="s">
        <v>3464</v>
      </c>
      <c r="BF49" s="246" t="s">
        <v>3465</v>
      </c>
      <c r="BG49" s="255"/>
      <c r="BH49" s="255"/>
      <c r="BI49" s="246" t="s">
        <v>3466</v>
      </c>
      <c r="BJ49" s="246" t="s">
        <v>3467</v>
      </c>
      <c r="BK49" s="246" t="s">
        <v>3468</v>
      </c>
      <c r="BL49" s="255"/>
      <c r="BM49" s="255"/>
      <c r="BN49" s="246" t="s">
        <v>3469</v>
      </c>
      <c r="BO49" s="255"/>
      <c r="BP49" s="246" t="s">
        <v>3470</v>
      </c>
      <c r="BQ49" s="255"/>
      <c r="BR49" s="255"/>
      <c r="BS49" s="246" t="s">
        <v>3471</v>
      </c>
      <c r="BT49" s="246" t="s">
        <v>3472</v>
      </c>
      <c r="BU49" s="246" t="s">
        <v>3473</v>
      </c>
      <c r="BV49" s="246" t="s">
        <v>3474</v>
      </c>
      <c r="BW49" s="254"/>
      <c r="BX49" s="254"/>
      <c r="BY49" s="254"/>
      <c r="BZ49" s="256"/>
      <c r="CA49" s="256"/>
      <c r="CB49" s="256"/>
      <c r="CC49" s="256"/>
      <c r="CD49" s="256"/>
      <c r="CE49" s="256"/>
      <c r="CF49" s="248" t="s">
        <v>3475</v>
      </c>
      <c r="CG49" s="248" t="s">
        <v>2299</v>
      </c>
      <c r="CH49" s="256"/>
      <c r="CI49" s="256"/>
      <c r="CJ49" s="248" t="s">
        <v>3476</v>
      </c>
      <c r="CK49" s="248" t="s">
        <v>3477</v>
      </c>
      <c r="CL49" s="248" t="s">
        <v>3478</v>
      </c>
      <c r="CM49" s="248" t="s">
        <v>3479</v>
      </c>
      <c r="CN49" s="249" t="s">
        <v>3480</v>
      </c>
      <c r="CO49" s="248" t="s">
        <v>2222</v>
      </c>
      <c r="CP49" s="256"/>
      <c r="CQ49" s="256"/>
      <c r="CR49" s="248" t="s">
        <v>3481</v>
      </c>
      <c r="CS49" s="248" t="s">
        <v>3482</v>
      </c>
      <c r="CT49" s="248" t="s">
        <v>3483</v>
      </c>
      <c r="CU49" s="256"/>
      <c r="CV49" s="256"/>
      <c r="CW49" s="248" t="s">
        <v>3484</v>
      </c>
      <c r="CX49" s="256"/>
      <c r="CY49" s="248" t="s">
        <v>3485</v>
      </c>
      <c r="CZ49" s="256"/>
      <c r="DA49" s="256"/>
      <c r="DB49" s="248" t="s">
        <v>1795</v>
      </c>
      <c r="DC49" s="248" t="s">
        <v>3486</v>
      </c>
      <c r="DD49" s="248" t="s">
        <v>3487</v>
      </c>
      <c r="DE49" s="248" t="s">
        <v>3488</v>
      </c>
    </row>
    <row r="50" spans="2:109" ht="6.75" customHeight="1">
      <c r="B50" s="25"/>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26"/>
      <c r="AH50" s="254"/>
      <c r="AI50" s="254"/>
      <c r="AJ50" s="254"/>
      <c r="AK50" s="254"/>
      <c r="AL50" s="242" t="str">
        <f t="shared" si="0"/>
        <v>Coscomatepec</v>
      </c>
      <c r="AM50" s="242" t="str">
        <f t="shared" si="1"/>
        <v>30047</v>
      </c>
      <c r="AN50" s="243" t="str">
        <f t="shared" si="2"/>
        <v>047</v>
      </c>
      <c r="AO50" s="254"/>
      <c r="AP50" s="240">
        <v>48</v>
      </c>
      <c r="AQ50" s="255"/>
      <c r="AR50" s="255"/>
      <c r="AS50" s="255"/>
      <c r="AT50" s="255"/>
      <c r="AU50" s="255"/>
      <c r="AV50" s="255"/>
      <c r="AW50" s="246" t="s">
        <v>3489</v>
      </c>
      <c r="AX50" s="246" t="s">
        <v>3490</v>
      </c>
      <c r="AY50" s="255"/>
      <c r="AZ50" s="255"/>
      <c r="BA50" s="255">
        <v>11099</v>
      </c>
      <c r="BB50" s="246" t="s">
        <v>3491</v>
      </c>
      <c r="BC50" s="246" t="s">
        <v>3492</v>
      </c>
      <c r="BD50" s="246" t="s">
        <v>3493</v>
      </c>
      <c r="BE50" s="247" t="s">
        <v>3494</v>
      </c>
      <c r="BF50" s="246" t="s">
        <v>3495</v>
      </c>
      <c r="BG50" s="255"/>
      <c r="BH50" s="255"/>
      <c r="BI50" s="246" t="s">
        <v>3496</v>
      </c>
      <c r="BJ50" s="246" t="s">
        <v>3497</v>
      </c>
      <c r="BK50" s="246" t="s">
        <v>3498</v>
      </c>
      <c r="BL50" s="255"/>
      <c r="BM50" s="255"/>
      <c r="BN50" s="246" t="s">
        <v>3499</v>
      </c>
      <c r="BO50" s="255"/>
      <c r="BP50" s="246" t="s">
        <v>3500</v>
      </c>
      <c r="BQ50" s="255"/>
      <c r="BR50" s="255"/>
      <c r="BS50" s="246" t="s">
        <v>3501</v>
      </c>
      <c r="BT50" s="246" t="s">
        <v>3502</v>
      </c>
      <c r="BU50" s="246" t="s">
        <v>3503</v>
      </c>
      <c r="BV50" s="246" t="s">
        <v>3504</v>
      </c>
      <c r="BW50" s="254"/>
      <c r="BX50" s="254"/>
      <c r="BY50" s="254"/>
      <c r="BZ50" s="256"/>
      <c r="CA50" s="256"/>
      <c r="CB50" s="256"/>
      <c r="CC50" s="256"/>
      <c r="CD50" s="256"/>
      <c r="CE50" s="256"/>
      <c r="CF50" s="248" t="s">
        <v>3505</v>
      </c>
      <c r="CG50" s="248" t="s">
        <v>3506</v>
      </c>
      <c r="CH50" s="256"/>
      <c r="CI50" s="256"/>
      <c r="CJ50" s="248" t="s">
        <v>311</v>
      </c>
      <c r="CK50" s="248" t="s">
        <v>3507</v>
      </c>
      <c r="CL50" s="248" t="s">
        <v>3508</v>
      </c>
      <c r="CM50" s="248" t="s">
        <v>3509</v>
      </c>
      <c r="CN50" s="249" t="s">
        <v>3510</v>
      </c>
      <c r="CO50" s="248" t="s">
        <v>3511</v>
      </c>
      <c r="CP50" s="256"/>
      <c r="CQ50" s="256"/>
      <c r="CR50" s="248" t="s">
        <v>1956</v>
      </c>
      <c r="CS50" s="248" t="s">
        <v>3512</v>
      </c>
      <c r="CT50" s="248" t="s">
        <v>2796</v>
      </c>
      <c r="CU50" s="256"/>
      <c r="CV50" s="256"/>
      <c r="CW50" s="248" t="s">
        <v>3513</v>
      </c>
      <c r="CX50" s="256"/>
      <c r="CY50" s="248" t="s">
        <v>3514</v>
      </c>
      <c r="CZ50" s="256"/>
      <c r="DA50" s="256"/>
      <c r="DB50" s="248" t="s">
        <v>1791</v>
      </c>
      <c r="DC50" s="248" t="s">
        <v>3515</v>
      </c>
      <c r="DD50" s="248" t="s">
        <v>3516</v>
      </c>
      <c r="DE50" s="248" t="s">
        <v>3517</v>
      </c>
    </row>
    <row r="51" spans="2:109" ht="48" customHeight="1">
      <c r="B51" s="25"/>
      <c r="C51" s="546" t="s">
        <v>833</v>
      </c>
      <c r="D51" s="546"/>
      <c r="E51" s="546"/>
      <c r="F51" s="546"/>
      <c r="G51" s="546"/>
      <c r="H51" s="546"/>
      <c r="I51" s="546"/>
      <c r="J51" s="546"/>
      <c r="K51" s="546"/>
      <c r="L51" s="546"/>
      <c r="M51" s="546"/>
      <c r="N51" s="546"/>
      <c r="O51" s="546"/>
      <c r="P51" s="546"/>
      <c r="Q51" s="546"/>
      <c r="R51" s="546"/>
      <c r="S51" s="546"/>
      <c r="T51" s="546"/>
      <c r="U51" s="546"/>
      <c r="V51" s="546"/>
      <c r="W51" s="546"/>
      <c r="X51" s="546"/>
      <c r="Y51" s="546"/>
      <c r="Z51" s="546"/>
      <c r="AA51" s="546"/>
      <c r="AB51" s="546"/>
      <c r="AC51" s="546"/>
      <c r="AD51" s="26"/>
      <c r="AH51" s="254"/>
      <c r="AI51" s="254"/>
      <c r="AJ51" s="254"/>
      <c r="AK51" s="254"/>
      <c r="AL51" s="242" t="str">
        <f t="shared" si="0"/>
        <v>Cosoleacaque</v>
      </c>
      <c r="AM51" s="242" t="str">
        <f t="shared" si="1"/>
        <v>30048</v>
      </c>
      <c r="AN51" s="243" t="str">
        <f t="shared" si="2"/>
        <v>048</v>
      </c>
      <c r="AO51" s="254"/>
      <c r="AP51" s="240">
        <v>49</v>
      </c>
      <c r="AQ51" s="255"/>
      <c r="AR51" s="255"/>
      <c r="AS51" s="255"/>
      <c r="AT51" s="255"/>
      <c r="AU51" s="255"/>
      <c r="AV51" s="255"/>
      <c r="AW51" s="246" t="s">
        <v>3518</v>
      </c>
      <c r="AX51" s="246" t="s">
        <v>3519</v>
      </c>
      <c r="AY51" s="255"/>
      <c r="AZ51" s="255"/>
      <c r="BA51" s="255"/>
      <c r="BB51" s="246" t="s">
        <v>3520</v>
      </c>
      <c r="BC51" s="246" t="s">
        <v>3521</v>
      </c>
      <c r="BD51" s="246" t="s">
        <v>3522</v>
      </c>
      <c r="BE51" s="247" t="s">
        <v>3523</v>
      </c>
      <c r="BF51" s="246" t="s">
        <v>3524</v>
      </c>
      <c r="BG51" s="255"/>
      <c r="BH51" s="255"/>
      <c r="BI51" s="246" t="s">
        <v>3525</v>
      </c>
      <c r="BJ51" s="246" t="s">
        <v>3526</v>
      </c>
      <c r="BK51" s="246" t="s">
        <v>3527</v>
      </c>
      <c r="BL51" s="255"/>
      <c r="BM51" s="255"/>
      <c r="BN51" s="246" t="s">
        <v>3528</v>
      </c>
      <c r="BO51" s="255"/>
      <c r="BP51" s="246" t="s">
        <v>3529</v>
      </c>
      <c r="BQ51" s="255"/>
      <c r="BR51" s="255"/>
      <c r="BS51" s="246" t="s">
        <v>3530</v>
      </c>
      <c r="BT51" s="246" t="s">
        <v>3531</v>
      </c>
      <c r="BU51" s="246" t="s">
        <v>3532</v>
      </c>
      <c r="BV51" s="246" t="s">
        <v>3533</v>
      </c>
      <c r="BW51" s="254"/>
      <c r="BX51" s="254"/>
      <c r="BY51" s="254"/>
      <c r="BZ51" s="256"/>
      <c r="CA51" s="256"/>
      <c r="CB51" s="256"/>
      <c r="CC51" s="256"/>
      <c r="CD51" s="256"/>
      <c r="CE51" s="256"/>
      <c r="CF51" s="248" t="s">
        <v>2222</v>
      </c>
      <c r="CG51" s="248" t="s">
        <v>3534</v>
      </c>
      <c r="CH51" s="256"/>
      <c r="CI51" s="256"/>
      <c r="CJ51" s="256"/>
      <c r="CK51" s="248" t="s">
        <v>3535</v>
      </c>
      <c r="CL51" s="248" t="s">
        <v>3536</v>
      </c>
      <c r="CM51" s="248" t="s">
        <v>1646</v>
      </c>
      <c r="CN51" s="249" t="s">
        <v>3537</v>
      </c>
      <c r="CO51" s="248" t="s">
        <v>2431</v>
      </c>
      <c r="CP51" s="256"/>
      <c r="CQ51" s="256"/>
      <c r="CR51" s="248" t="s">
        <v>2926</v>
      </c>
      <c r="CS51" s="248" t="s">
        <v>3538</v>
      </c>
      <c r="CT51" s="248" t="s">
        <v>3539</v>
      </c>
      <c r="CU51" s="256"/>
      <c r="CV51" s="256"/>
      <c r="CW51" s="248" t="s">
        <v>3540</v>
      </c>
      <c r="CX51" s="256"/>
      <c r="CY51" s="248" t="s">
        <v>3541</v>
      </c>
      <c r="CZ51" s="256"/>
      <c r="DA51" s="256"/>
      <c r="DB51" s="248" t="s">
        <v>3542</v>
      </c>
      <c r="DC51" s="248" t="s">
        <v>3543</v>
      </c>
      <c r="DD51" s="248" t="s">
        <v>3544</v>
      </c>
      <c r="DE51" s="248" t="s">
        <v>3545</v>
      </c>
    </row>
    <row r="52" spans="2:109" ht="6.75" customHeight="1">
      <c r="B52" s="25"/>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26"/>
      <c r="AH52" s="254"/>
      <c r="AI52" s="254"/>
      <c r="AJ52" s="254"/>
      <c r="AK52" s="254"/>
      <c r="AL52" s="242" t="str">
        <f t="shared" si="0"/>
        <v>Cotaxtla</v>
      </c>
      <c r="AM52" s="242" t="str">
        <f t="shared" si="1"/>
        <v>30049</v>
      </c>
      <c r="AN52" s="243" t="str">
        <f t="shared" si="2"/>
        <v>049</v>
      </c>
      <c r="AO52" s="254"/>
      <c r="AP52" s="240">
        <v>50</v>
      </c>
      <c r="AQ52" s="255"/>
      <c r="AR52" s="255"/>
      <c r="AS52" s="255"/>
      <c r="AT52" s="255"/>
      <c r="AU52" s="255"/>
      <c r="AV52" s="255"/>
      <c r="AW52" s="246" t="s">
        <v>3546</v>
      </c>
      <c r="AX52" s="246" t="s">
        <v>3547</v>
      </c>
      <c r="AY52" s="255"/>
      <c r="AZ52" s="255"/>
      <c r="BA52" s="255"/>
      <c r="BB52" s="246" t="s">
        <v>3548</v>
      </c>
      <c r="BC52" s="246" t="s">
        <v>3549</v>
      </c>
      <c r="BD52" s="246" t="s">
        <v>3550</v>
      </c>
      <c r="BE52" s="247" t="s">
        <v>3551</v>
      </c>
      <c r="BF52" s="246" t="s">
        <v>3552</v>
      </c>
      <c r="BG52" s="255"/>
      <c r="BH52" s="255"/>
      <c r="BI52" s="246" t="s">
        <v>3553</v>
      </c>
      <c r="BJ52" s="246" t="s">
        <v>3554</v>
      </c>
      <c r="BK52" s="246" t="s">
        <v>3555</v>
      </c>
      <c r="BL52" s="255"/>
      <c r="BM52" s="255"/>
      <c r="BN52" s="246" t="s">
        <v>3556</v>
      </c>
      <c r="BO52" s="255"/>
      <c r="BP52" s="246" t="s">
        <v>3557</v>
      </c>
      <c r="BQ52" s="255"/>
      <c r="BR52" s="255"/>
      <c r="BS52" s="246" t="s">
        <v>3558</v>
      </c>
      <c r="BT52" s="246" t="s">
        <v>3559</v>
      </c>
      <c r="BU52" s="246" t="s">
        <v>3560</v>
      </c>
      <c r="BV52" s="246" t="s">
        <v>3561</v>
      </c>
      <c r="BW52" s="254"/>
      <c r="BX52" s="254"/>
      <c r="BY52" s="254"/>
      <c r="BZ52" s="256"/>
      <c r="CA52" s="256"/>
      <c r="CB52" s="256"/>
      <c r="CC52" s="256"/>
      <c r="CD52" s="256"/>
      <c r="CE52" s="256"/>
      <c r="CF52" s="248" t="s">
        <v>3562</v>
      </c>
      <c r="CG52" s="248" t="s">
        <v>3563</v>
      </c>
      <c r="CH52" s="256"/>
      <c r="CI52" s="256"/>
      <c r="CJ52" s="256"/>
      <c r="CK52" s="248" t="s">
        <v>3564</v>
      </c>
      <c r="CL52" s="248" t="s">
        <v>3565</v>
      </c>
      <c r="CM52" s="248" t="s">
        <v>3566</v>
      </c>
      <c r="CN52" s="249" t="s">
        <v>3567</v>
      </c>
      <c r="CO52" s="248" t="s">
        <v>3568</v>
      </c>
      <c r="CP52" s="256"/>
      <c r="CQ52" s="256"/>
      <c r="CR52" s="248" t="s">
        <v>3569</v>
      </c>
      <c r="CS52" s="248" t="s">
        <v>3570</v>
      </c>
      <c r="CT52" s="248" t="s">
        <v>3571</v>
      </c>
      <c r="CU52" s="256"/>
      <c r="CV52" s="256"/>
      <c r="CW52" s="248" t="s">
        <v>3572</v>
      </c>
      <c r="CX52" s="256"/>
      <c r="CY52" s="248" t="s">
        <v>3573</v>
      </c>
      <c r="CZ52" s="256"/>
      <c r="DA52" s="256"/>
      <c r="DB52" s="248" t="s">
        <v>3574</v>
      </c>
      <c r="DC52" s="248" t="s">
        <v>3575</v>
      </c>
      <c r="DD52" s="248" t="s">
        <v>3576</v>
      </c>
      <c r="DE52" s="248" t="s">
        <v>3577</v>
      </c>
    </row>
    <row r="53" spans="2:109" ht="60" customHeight="1">
      <c r="B53" s="25"/>
      <c r="C53" s="546" t="s">
        <v>834</v>
      </c>
      <c r="D53" s="546"/>
      <c r="E53" s="546"/>
      <c r="F53" s="546"/>
      <c r="G53" s="546"/>
      <c r="H53" s="546"/>
      <c r="I53" s="546"/>
      <c r="J53" s="546"/>
      <c r="K53" s="546"/>
      <c r="L53" s="546"/>
      <c r="M53" s="546"/>
      <c r="N53" s="546"/>
      <c r="O53" s="546"/>
      <c r="P53" s="546"/>
      <c r="Q53" s="546"/>
      <c r="R53" s="546"/>
      <c r="S53" s="546"/>
      <c r="T53" s="546"/>
      <c r="U53" s="546"/>
      <c r="V53" s="546"/>
      <c r="W53" s="546"/>
      <c r="X53" s="546"/>
      <c r="Y53" s="546"/>
      <c r="Z53" s="546"/>
      <c r="AA53" s="546"/>
      <c r="AB53" s="546"/>
      <c r="AC53" s="546"/>
      <c r="AD53" s="26"/>
      <c r="AH53" s="254"/>
      <c r="AI53" s="254"/>
      <c r="AJ53" s="254"/>
      <c r="AK53" s="254"/>
      <c r="AL53" s="242" t="str">
        <f t="shared" si="0"/>
        <v>Coxquihui</v>
      </c>
      <c r="AM53" s="242" t="str">
        <f t="shared" si="1"/>
        <v>30050</v>
      </c>
      <c r="AN53" s="243" t="str">
        <f t="shared" si="2"/>
        <v>050</v>
      </c>
      <c r="AO53" s="254"/>
      <c r="AP53" s="240">
        <v>51</v>
      </c>
      <c r="AQ53" s="255"/>
      <c r="AR53" s="255"/>
      <c r="AS53" s="255"/>
      <c r="AT53" s="255"/>
      <c r="AU53" s="255"/>
      <c r="AV53" s="255"/>
      <c r="AW53" s="246" t="s">
        <v>3578</v>
      </c>
      <c r="AX53" s="246" t="s">
        <v>3579</v>
      </c>
      <c r="AY53" s="255"/>
      <c r="AZ53" s="255"/>
      <c r="BA53" s="255"/>
      <c r="BB53" s="246" t="s">
        <v>3580</v>
      </c>
      <c r="BC53" s="246" t="s">
        <v>3581</v>
      </c>
      <c r="BD53" s="246" t="s">
        <v>3582</v>
      </c>
      <c r="BE53" s="247" t="s">
        <v>3583</v>
      </c>
      <c r="BF53" s="246" t="s">
        <v>3584</v>
      </c>
      <c r="BG53" s="255"/>
      <c r="BH53" s="255"/>
      <c r="BI53" s="246" t="s">
        <v>3585</v>
      </c>
      <c r="BJ53" s="246" t="s">
        <v>3586</v>
      </c>
      <c r="BK53" s="246" t="s">
        <v>3587</v>
      </c>
      <c r="BL53" s="255"/>
      <c r="BM53" s="255"/>
      <c r="BN53" s="246" t="s">
        <v>3588</v>
      </c>
      <c r="BO53" s="255"/>
      <c r="BP53" s="246" t="s">
        <v>3589</v>
      </c>
      <c r="BQ53" s="255"/>
      <c r="BR53" s="255"/>
      <c r="BS53" s="246" t="s">
        <v>3590</v>
      </c>
      <c r="BT53" s="246" t="s">
        <v>3591</v>
      </c>
      <c r="BU53" s="246" t="s">
        <v>3592</v>
      </c>
      <c r="BV53" s="246" t="s">
        <v>3593</v>
      </c>
      <c r="BW53" s="254"/>
      <c r="BX53" s="254"/>
      <c r="BY53" s="254"/>
      <c r="BZ53" s="256"/>
      <c r="CA53" s="256"/>
      <c r="CB53" s="256"/>
      <c r="CC53" s="256"/>
      <c r="CD53" s="256"/>
      <c r="CE53" s="256"/>
      <c r="CF53" s="248" t="s">
        <v>3594</v>
      </c>
      <c r="CG53" s="248" t="s">
        <v>3595</v>
      </c>
      <c r="CH53" s="256"/>
      <c r="CI53" s="256"/>
      <c r="CJ53" s="256"/>
      <c r="CK53" s="248" t="s">
        <v>3596</v>
      </c>
      <c r="CL53" s="248" t="s">
        <v>3597</v>
      </c>
      <c r="CM53" s="248" t="s">
        <v>3598</v>
      </c>
      <c r="CN53" s="249" t="s">
        <v>3599</v>
      </c>
      <c r="CO53" s="248" t="s">
        <v>3600</v>
      </c>
      <c r="CP53" s="256"/>
      <c r="CQ53" s="256"/>
      <c r="CR53" s="248" t="s">
        <v>3601</v>
      </c>
      <c r="CS53" s="248" t="s">
        <v>3602</v>
      </c>
      <c r="CT53" s="248" t="s">
        <v>3603</v>
      </c>
      <c r="CU53" s="256"/>
      <c r="CV53" s="256"/>
      <c r="CW53" s="248" t="s">
        <v>3604</v>
      </c>
      <c r="CX53" s="256"/>
      <c r="CY53" s="248" t="s">
        <v>2597</v>
      </c>
      <c r="CZ53" s="256"/>
      <c r="DA53" s="256"/>
      <c r="DB53" s="248" t="s">
        <v>3605</v>
      </c>
      <c r="DC53" s="248" t="s">
        <v>3606</v>
      </c>
      <c r="DD53" s="248" t="s">
        <v>3607</v>
      </c>
      <c r="DE53" s="248" t="s">
        <v>3608</v>
      </c>
    </row>
    <row r="54" spans="2:109" ht="6.75" customHeight="1">
      <c r="B54" s="2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26"/>
      <c r="AH54" s="254"/>
      <c r="AI54" s="254"/>
      <c r="AJ54" s="254"/>
      <c r="AK54" s="254"/>
      <c r="AL54" s="242" t="str">
        <f t="shared" si="0"/>
        <v>Coyutla</v>
      </c>
      <c r="AM54" s="242" t="str">
        <f t="shared" si="1"/>
        <v>30051</v>
      </c>
      <c r="AN54" s="243" t="str">
        <f t="shared" si="2"/>
        <v>051</v>
      </c>
      <c r="AO54" s="254"/>
      <c r="AP54" s="240">
        <v>52</v>
      </c>
      <c r="AQ54" s="255"/>
      <c r="AR54" s="255"/>
      <c r="AS54" s="255"/>
      <c r="AT54" s="255"/>
      <c r="AU54" s="255"/>
      <c r="AV54" s="255"/>
      <c r="AW54" s="246" t="s">
        <v>3609</v>
      </c>
      <c r="AX54" s="246" t="s">
        <v>3610</v>
      </c>
      <c r="AY54" s="255"/>
      <c r="AZ54" s="255"/>
      <c r="BA54" s="255"/>
      <c r="BB54" s="246" t="s">
        <v>3611</v>
      </c>
      <c r="BC54" s="246" t="s">
        <v>3612</v>
      </c>
      <c r="BD54" s="246" t="s">
        <v>3613</v>
      </c>
      <c r="BE54" s="247" t="s">
        <v>3614</v>
      </c>
      <c r="BF54" s="246" t="s">
        <v>3615</v>
      </c>
      <c r="BG54" s="255"/>
      <c r="BH54" s="255"/>
      <c r="BI54" s="246" t="s">
        <v>3616</v>
      </c>
      <c r="BJ54" s="246" t="s">
        <v>3617</v>
      </c>
      <c r="BK54" s="246" t="s">
        <v>3618</v>
      </c>
      <c r="BL54" s="255"/>
      <c r="BM54" s="255"/>
      <c r="BN54" s="246" t="s">
        <v>3619</v>
      </c>
      <c r="BO54" s="255"/>
      <c r="BP54" s="246" t="s">
        <v>3620</v>
      </c>
      <c r="BQ54" s="255"/>
      <c r="BR54" s="255"/>
      <c r="BS54" s="246" t="s">
        <v>3621</v>
      </c>
      <c r="BT54" s="246" t="s">
        <v>3622</v>
      </c>
      <c r="BU54" s="246" t="s">
        <v>3623</v>
      </c>
      <c r="BV54" s="246" t="s">
        <v>3624</v>
      </c>
      <c r="BW54" s="254"/>
      <c r="BX54" s="254"/>
      <c r="BY54" s="254"/>
      <c r="BZ54" s="256"/>
      <c r="CA54" s="256"/>
      <c r="CB54" s="256"/>
      <c r="CC54" s="256"/>
      <c r="CD54" s="256"/>
      <c r="CE54" s="256"/>
      <c r="CF54" s="248" t="s">
        <v>3625</v>
      </c>
      <c r="CG54" s="248" t="s">
        <v>2328</v>
      </c>
      <c r="CH54" s="256"/>
      <c r="CI54" s="256"/>
      <c r="CJ54" s="256"/>
      <c r="CK54" s="248" t="s">
        <v>3626</v>
      </c>
      <c r="CL54" s="248" t="s">
        <v>3627</v>
      </c>
      <c r="CM54" s="248" t="s">
        <v>3628</v>
      </c>
      <c r="CN54" s="249" t="s">
        <v>3629</v>
      </c>
      <c r="CO54" s="248" t="s">
        <v>3630</v>
      </c>
      <c r="CP54" s="256"/>
      <c r="CQ54" s="256"/>
      <c r="CR54" s="248" t="s">
        <v>3631</v>
      </c>
      <c r="CS54" s="248" t="s">
        <v>3632</v>
      </c>
      <c r="CT54" s="248" t="s">
        <v>3633</v>
      </c>
      <c r="CU54" s="256"/>
      <c r="CV54" s="256"/>
      <c r="CW54" s="248" t="s">
        <v>3206</v>
      </c>
      <c r="CX54" s="256"/>
      <c r="CY54" s="248" t="s">
        <v>2188</v>
      </c>
      <c r="CZ54" s="256"/>
      <c r="DA54" s="256"/>
      <c r="DB54" s="248" t="s">
        <v>3634</v>
      </c>
      <c r="DC54" s="248" t="s">
        <v>3635</v>
      </c>
      <c r="DD54" s="248" t="s">
        <v>3636</v>
      </c>
      <c r="DE54" s="248" t="s">
        <v>3637</v>
      </c>
    </row>
    <row r="55" spans="2:109" ht="15" customHeight="1">
      <c r="B55" s="25"/>
      <c r="C55" s="546" t="s">
        <v>29</v>
      </c>
      <c r="D55" s="546"/>
      <c r="E55" s="546"/>
      <c r="F55" s="546"/>
      <c r="G55" s="546"/>
      <c r="H55" s="546"/>
      <c r="I55" s="546"/>
      <c r="J55" s="546"/>
      <c r="K55" s="546"/>
      <c r="L55" s="546"/>
      <c r="M55" s="546"/>
      <c r="N55" s="546"/>
      <c r="O55" s="546"/>
      <c r="P55" s="546"/>
      <c r="Q55" s="546"/>
      <c r="R55" s="546"/>
      <c r="S55" s="546"/>
      <c r="T55" s="546"/>
      <c r="U55" s="546"/>
      <c r="V55" s="546"/>
      <c r="W55" s="546"/>
      <c r="X55" s="546"/>
      <c r="Y55" s="546"/>
      <c r="Z55" s="546"/>
      <c r="AA55" s="546"/>
      <c r="AB55" s="546"/>
      <c r="AC55" s="546"/>
      <c r="AD55" s="26"/>
      <c r="AH55" s="254"/>
      <c r="AI55" s="254"/>
      <c r="AJ55" s="254"/>
      <c r="AK55" s="254"/>
      <c r="AL55" s="242" t="str">
        <f t="shared" si="0"/>
        <v>Cuichapa</v>
      </c>
      <c r="AM55" s="242" t="str">
        <f t="shared" si="1"/>
        <v>30052</v>
      </c>
      <c r="AN55" s="243" t="str">
        <f t="shared" si="2"/>
        <v>052</v>
      </c>
      <c r="AO55" s="254"/>
      <c r="AP55" s="240">
        <v>53</v>
      </c>
      <c r="AQ55" s="255"/>
      <c r="AR55" s="255"/>
      <c r="AS55" s="255"/>
      <c r="AT55" s="255"/>
      <c r="AU55" s="255"/>
      <c r="AV55" s="255"/>
      <c r="AW55" s="246" t="s">
        <v>3638</v>
      </c>
      <c r="AX55" s="246" t="s">
        <v>3639</v>
      </c>
      <c r="AY55" s="255"/>
      <c r="AZ55" s="255"/>
      <c r="BA55" s="255"/>
      <c r="BB55" s="246" t="s">
        <v>3640</v>
      </c>
      <c r="BC55" s="246" t="s">
        <v>3641</v>
      </c>
      <c r="BD55" s="246" t="s">
        <v>3642</v>
      </c>
      <c r="BE55" s="247" t="s">
        <v>3643</v>
      </c>
      <c r="BF55" s="246" t="s">
        <v>3644</v>
      </c>
      <c r="BG55" s="255"/>
      <c r="BH55" s="255"/>
      <c r="BI55" s="255">
        <v>19099</v>
      </c>
      <c r="BJ55" s="246" t="s">
        <v>3645</v>
      </c>
      <c r="BK55" s="246" t="s">
        <v>3646</v>
      </c>
      <c r="BL55" s="255"/>
      <c r="BM55" s="255"/>
      <c r="BN55" s="246" t="s">
        <v>3647</v>
      </c>
      <c r="BO55" s="255"/>
      <c r="BP55" s="246" t="s">
        <v>3648</v>
      </c>
      <c r="BQ55" s="255"/>
      <c r="BR55" s="255"/>
      <c r="BS55" s="246" t="s">
        <v>3649</v>
      </c>
      <c r="BT55" s="246" t="s">
        <v>3650</v>
      </c>
      <c r="BU55" s="246" t="s">
        <v>3651</v>
      </c>
      <c r="BV55" s="246" t="s">
        <v>3652</v>
      </c>
      <c r="BW55" s="254"/>
      <c r="BX55" s="254"/>
      <c r="BY55" s="254"/>
      <c r="BZ55" s="256"/>
      <c r="CA55" s="256"/>
      <c r="CB55" s="256"/>
      <c r="CC55" s="256"/>
      <c r="CD55" s="256"/>
      <c r="CE55" s="256"/>
      <c r="CF55" s="248" t="s">
        <v>3653</v>
      </c>
      <c r="CG55" s="248" t="s">
        <v>3654</v>
      </c>
      <c r="CH55" s="256"/>
      <c r="CI55" s="256"/>
      <c r="CJ55" s="256"/>
      <c r="CK55" s="248" t="s">
        <v>3655</v>
      </c>
      <c r="CL55" s="248" t="s">
        <v>3656</v>
      </c>
      <c r="CM55" s="248" t="s">
        <v>3657</v>
      </c>
      <c r="CN55" s="249" t="s">
        <v>3658</v>
      </c>
      <c r="CO55" s="248" t="s">
        <v>1791</v>
      </c>
      <c r="CP55" s="256"/>
      <c r="CQ55" s="256"/>
      <c r="CR55" s="248" t="s">
        <v>311</v>
      </c>
      <c r="CS55" s="248" t="s">
        <v>3659</v>
      </c>
      <c r="CT55" s="248" t="s">
        <v>3660</v>
      </c>
      <c r="CU55" s="256"/>
      <c r="CV55" s="256"/>
      <c r="CW55" s="248" t="s">
        <v>3661</v>
      </c>
      <c r="CX55" s="256"/>
      <c r="CY55" s="248" t="s">
        <v>3662</v>
      </c>
      <c r="CZ55" s="256"/>
      <c r="DA55" s="256"/>
      <c r="DB55" s="248" t="s">
        <v>3663</v>
      </c>
      <c r="DC55" s="248" t="s">
        <v>3664</v>
      </c>
      <c r="DD55" s="248" t="s">
        <v>3665</v>
      </c>
      <c r="DE55" s="248" t="s">
        <v>3666</v>
      </c>
    </row>
    <row r="56" spans="2:109" ht="6.75" customHeight="1">
      <c r="B56" s="25"/>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26"/>
      <c r="AH56" s="254"/>
      <c r="AI56" s="254"/>
      <c r="AJ56" s="254"/>
      <c r="AK56" s="254"/>
      <c r="AL56" s="242" t="str">
        <f t="shared" si="0"/>
        <v>Cuitláhuac</v>
      </c>
      <c r="AM56" s="242" t="str">
        <f t="shared" si="1"/>
        <v>30053</v>
      </c>
      <c r="AN56" s="243" t="str">
        <f t="shared" si="2"/>
        <v>053</v>
      </c>
      <c r="AO56" s="254"/>
      <c r="AP56" s="240">
        <v>54</v>
      </c>
      <c r="AQ56" s="255"/>
      <c r="AR56" s="255"/>
      <c r="AS56" s="255"/>
      <c r="AT56" s="255"/>
      <c r="AU56" s="255"/>
      <c r="AV56" s="255"/>
      <c r="AW56" s="246" t="s">
        <v>3667</v>
      </c>
      <c r="AX56" s="246" t="s">
        <v>3668</v>
      </c>
      <c r="AY56" s="255"/>
      <c r="AZ56" s="255"/>
      <c r="BA56" s="255"/>
      <c r="BB56" s="246" t="s">
        <v>3669</v>
      </c>
      <c r="BC56" s="246" t="s">
        <v>3670</v>
      </c>
      <c r="BD56" s="246" t="s">
        <v>3671</v>
      </c>
      <c r="BE56" s="247" t="s">
        <v>3672</v>
      </c>
      <c r="BF56" s="246" t="s">
        <v>3673</v>
      </c>
      <c r="BG56" s="255"/>
      <c r="BH56" s="255"/>
      <c r="BI56" s="255"/>
      <c r="BJ56" s="246" t="s">
        <v>3674</v>
      </c>
      <c r="BK56" s="246" t="s">
        <v>3675</v>
      </c>
      <c r="BL56" s="255"/>
      <c r="BM56" s="255"/>
      <c r="BN56" s="246" t="s">
        <v>3676</v>
      </c>
      <c r="BO56" s="255"/>
      <c r="BP56" s="246" t="s">
        <v>3677</v>
      </c>
      <c r="BQ56" s="255"/>
      <c r="BR56" s="255"/>
      <c r="BS56" s="246" t="s">
        <v>3678</v>
      </c>
      <c r="BT56" s="246" t="s">
        <v>3679</v>
      </c>
      <c r="BU56" s="246" t="s">
        <v>3680</v>
      </c>
      <c r="BV56" s="246" t="s">
        <v>3681</v>
      </c>
      <c r="BW56" s="254"/>
      <c r="BX56" s="254"/>
      <c r="BY56" s="254"/>
      <c r="BZ56" s="256"/>
      <c r="CA56" s="256"/>
      <c r="CB56" s="256"/>
      <c r="CC56" s="256"/>
      <c r="CD56" s="256"/>
      <c r="CE56" s="256"/>
      <c r="CF56" s="248" t="s">
        <v>3682</v>
      </c>
      <c r="CG56" s="248" t="s">
        <v>3683</v>
      </c>
      <c r="CH56" s="256"/>
      <c r="CI56" s="256"/>
      <c r="CJ56" s="256"/>
      <c r="CK56" s="248" t="s">
        <v>3684</v>
      </c>
      <c r="CL56" s="248" t="s">
        <v>3685</v>
      </c>
      <c r="CM56" s="248" t="s">
        <v>3686</v>
      </c>
      <c r="CN56" s="249" t="s">
        <v>2768</v>
      </c>
      <c r="CO56" s="248" t="s">
        <v>3687</v>
      </c>
      <c r="CP56" s="256"/>
      <c r="CQ56" s="256"/>
      <c r="CR56" s="256"/>
      <c r="CS56" s="248" t="s">
        <v>3688</v>
      </c>
      <c r="CT56" s="248" t="s">
        <v>3689</v>
      </c>
      <c r="CU56" s="256"/>
      <c r="CV56" s="256"/>
      <c r="CW56" s="248" t="s">
        <v>3690</v>
      </c>
      <c r="CX56" s="256"/>
      <c r="CY56" s="248" t="s">
        <v>3691</v>
      </c>
      <c r="CZ56" s="256"/>
      <c r="DA56" s="256"/>
      <c r="DB56" s="248" t="s">
        <v>3692</v>
      </c>
      <c r="DC56" s="248" t="s">
        <v>3693</v>
      </c>
      <c r="DD56" s="248" t="s">
        <v>3694</v>
      </c>
      <c r="DE56" s="248" t="s">
        <v>3695</v>
      </c>
    </row>
    <row r="57" spans="2:109" ht="72" customHeight="1">
      <c r="B57" s="25"/>
      <c r="C57" s="1"/>
      <c r="D57" s="553" t="s">
        <v>835</v>
      </c>
      <c r="E57" s="553"/>
      <c r="F57" s="553"/>
      <c r="G57" s="553"/>
      <c r="H57" s="553"/>
      <c r="I57" s="553"/>
      <c r="J57" s="553"/>
      <c r="K57" s="553"/>
      <c r="L57" s="553"/>
      <c r="M57" s="553"/>
      <c r="N57" s="553"/>
      <c r="O57" s="553"/>
      <c r="P57" s="553"/>
      <c r="Q57" s="553"/>
      <c r="R57" s="553"/>
      <c r="S57" s="553"/>
      <c r="T57" s="553"/>
      <c r="U57" s="553"/>
      <c r="V57" s="553"/>
      <c r="W57" s="553"/>
      <c r="X57" s="553"/>
      <c r="Y57" s="553"/>
      <c r="Z57" s="553"/>
      <c r="AA57" s="553"/>
      <c r="AB57" s="553"/>
      <c r="AC57" s="553"/>
      <c r="AD57" s="26"/>
      <c r="AH57" s="254"/>
      <c r="AI57" s="254"/>
      <c r="AJ57" s="254"/>
      <c r="AK57" s="254"/>
      <c r="AL57" s="242" t="str">
        <f t="shared" si="0"/>
        <v>Chacaltianguis</v>
      </c>
      <c r="AM57" s="242" t="str">
        <f t="shared" si="1"/>
        <v>30054</v>
      </c>
      <c r="AN57" s="243" t="str">
        <f t="shared" si="2"/>
        <v>054</v>
      </c>
      <c r="AO57" s="254"/>
      <c r="AP57" s="240">
        <v>55</v>
      </c>
      <c r="AQ57" s="255"/>
      <c r="AR57" s="255"/>
      <c r="AS57" s="255"/>
      <c r="AT57" s="255"/>
      <c r="AU57" s="255"/>
      <c r="AV57" s="255"/>
      <c r="AW57" s="246" t="s">
        <v>3696</v>
      </c>
      <c r="AX57" s="246" t="s">
        <v>3697</v>
      </c>
      <c r="AY57" s="255"/>
      <c r="AZ57" s="255"/>
      <c r="BA57" s="255"/>
      <c r="BB57" s="246" t="s">
        <v>3698</v>
      </c>
      <c r="BC57" s="246" t="s">
        <v>3699</v>
      </c>
      <c r="BD57" s="246" t="s">
        <v>3700</v>
      </c>
      <c r="BE57" s="247" t="s">
        <v>3701</v>
      </c>
      <c r="BF57" s="246" t="s">
        <v>3702</v>
      </c>
      <c r="BG57" s="255"/>
      <c r="BH57" s="255"/>
      <c r="BI57" s="255"/>
      <c r="BJ57" s="246" t="s">
        <v>3703</v>
      </c>
      <c r="BK57" s="246" t="s">
        <v>3704</v>
      </c>
      <c r="BL57" s="255"/>
      <c r="BM57" s="255"/>
      <c r="BN57" s="246" t="s">
        <v>3705</v>
      </c>
      <c r="BO57" s="255"/>
      <c r="BP57" s="246" t="s">
        <v>3706</v>
      </c>
      <c r="BQ57" s="255"/>
      <c r="BR57" s="255"/>
      <c r="BS57" s="246" t="s">
        <v>3707</v>
      </c>
      <c r="BT57" s="246" t="s">
        <v>3708</v>
      </c>
      <c r="BU57" s="246" t="s">
        <v>3709</v>
      </c>
      <c r="BV57" s="246" t="s">
        <v>3710</v>
      </c>
      <c r="BW57" s="254"/>
      <c r="BX57" s="254"/>
      <c r="BY57" s="254"/>
      <c r="BZ57" s="256"/>
      <c r="CA57" s="256"/>
      <c r="CB57" s="256"/>
      <c r="CC57" s="256"/>
      <c r="CD57" s="256"/>
      <c r="CE57" s="256"/>
      <c r="CF57" s="248" t="s">
        <v>3169</v>
      </c>
      <c r="CG57" s="248" t="s">
        <v>3711</v>
      </c>
      <c r="CH57" s="256"/>
      <c r="CI57" s="256"/>
      <c r="CJ57" s="256"/>
      <c r="CK57" s="248" t="s">
        <v>3712</v>
      </c>
      <c r="CL57" s="248" t="s">
        <v>3713</v>
      </c>
      <c r="CM57" s="248" t="s">
        <v>3714</v>
      </c>
      <c r="CN57" s="249" t="s">
        <v>3083</v>
      </c>
      <c r="CO57" s="248" t="s">
        <v>2299</v>
      </c>
      <c r="CP57" s="256"/>
      <c r="CQ57" s="256"/>
      <c r="CR57" s="256"/>
      <c r="CS57" s="248" t="s">
        <v>3715</v>
      </c>
      <c r="CT57" s="248" t="s">
        <v>3716</v>
      </c>
      <c r="CU57" s="256"/>
      <c r="CV57" s="256"/>
      <c r="CW57" s="248" t="s">
        <v>3717</v>
      </c>
      <c r="CX57" s="256"/>
      <c r="CY57" s="248" t="s">
        <v>3718</v>
      </c>
      <c r="CZ57" s="256"/>
      <c r="DA57" s="256"/>
      <c r="DB57" s="248" t="s">
        <v>3719</v>
      </c>
      <c r="DC57" s="248" t="s">
        <v>3720</v>
      </c>
      <c r="DD57" s="248" t="s">
        <v>3721</v>
      </c>
      <c r="DE57" s="248" t="s">
        <v>3206</v>
      </c>
    </row>
    <row r="58" spans="2:109" ht="6.75" customHeight="1">
      <c r="B58" s="25"/>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26"/>
      <c r="AH58" s="254"/>
      <c r="AI58" s="254"/>
      <c r="AJ58" s="254"/>
      <c r="AK58" s="254"/>
      <c r="AL58" s="242" t="str">
        <f t="shared" si="0"/>
        <v>Chalma</v>
      </c>
      <c r="AM58" s="242" t="str">
        <f t="shared" si="1"/>
        <v>30055</v>
      </c>
      <c r="AN58" s="243" t="str">
        <f t="shared" si="2"/>
        <v>055</v>
      </c>
      <c r="AO58" s="254"/>
      <c r="AP58" s="240">
        <v>56</v>
      </c>
      <c r="AQ58" s="255"/>
      <c r="AR58" s="255"/>
      <c r="AS58" s="255"/>
      <c r="AT58" s="255"/>
      <c r="AU58" s="255"/>
      <c r="AV58" s="255"/>
      <c r="AW58" s="246" t="s">
        <v>3722</v>
      </c>
      <c r="AX58" s="246" t="s">
        <v>3723</v>
      </c>
      <c r="AY58" s="255"/>
      <c r="AZ58" s="255"/>
      <c r="BA58" s="255"/>
      <c r="BB58" s="246" t="s">
        <v>3724</v>
      </c>
      <c r="BC58" s="246" t="s">
        <v>3725</v>
      </c>
      <c r="BD58" s="246" t="s">
        <v>3726</v>
      </c>
      <c r="BE58" s="247" t="s">
        <v>3727</v>
      </c>
      <c r="BF58" s="246" t="s">
        <v>3728</v>
      </c>
      <c r="BG58" s="255"/>
      <c r="BH58" s="255"/>
      <c r="BI58" s="255"/>
      <c r="BJ58" s="246" t="s">
        <v>3729</v>
      </c>
      <c r="BK58" s="246" t="s">
        <v>3730</v>
      </c>
      <c r="BL58" s="255"/>
      <c r="BM58" s="255"/>
      <c r="BN58" s="246" t="s">
        <v>3731</v>
      </c>
      <c r="BO58" s="255"/>
      <c r="BP58" s="246" t="s">
        <v>3732</v>
      </c>
      <c r="BQ58" s="255"/>
      <c r="BR58" s="255"/>
      <c r="BS58" s="246" t="s">
        <v>3733</v>
      </c>
      <c r="BT58" s="246" t="s">
        <v>3734</v>
      </c>
      <c r="BU58" s="246" t="s">
        <v>3735</v>
      </c>
      <c r="BV58" s="246" t="s">
        <v>3736</v>
      </c>
      <c r="BW58" s="254"/>
      <c r="BX58" s="254"/>
      <c r="BY58" s="254"/>
      <c r="BZ58" s="256"/>
      <c r="CA58" s="256"/>
      <c r="CB58" s="256"/>
      <c r="CC58" s="256"/>
      <c r="CD58" s="256"/>
      <c r="CE58" s="256"/>
      <c r="CF58" s="248" t="s">
        <v>3737</v>
      </c>
      <c r="CG58" s="248" t="s">
        <v>3738</v>
      </c>
      <c r="CH58" s="256"/>
      <c r="CI58" s="256"/>
      <c r="CJ58" s="256"/>
      <c r="CK58" s="248" t="s">
        <v>3739</v>
      </c>
      <c r="CL58" s="248" t="s">
        <v>3740</v>
      </c>
      <c r="CM58" s="248" t="s">
        <v>3131</v>
      </c>
      <c r="CN58" s="249" t="s">
        <v>3741</v>
      </c>
      <c r="CO58" s="248" t="s">
        <v>3742</v>
      </c>
      <c r="CP58" s="256"/>
      <c r="CQ58" s="256"/>
      <c r="CR58" s="256"/>
      <c r="CS58" s="248" t="s">
        <v>3743</v>
      </c>
      <c r="CT58" s="248" t="s">
        <v>3744</v>
      </c>
      <c r="CU58" s="256"/>
      <c r="CV58" s="256"/>
      <c r="CW58" s="248" t="s">
        <v>3195</v>
      </c>
      <c r="CX58" s="256"/>
      <c r="CY58" s="248" t="s">
        <v>3745</v>
      </c>
      <c r="CZ58" s="256"/>
      <c r="DA58" s="256"/>
      <c r="DB58" s="248" t="s">
        <v>3746</v>
      </c>
      <c r="DC58" s="248" t="s">
        <v>3747</v>
      </c>
      <c r="DD58" s="248" t="s">
        <v>3748</v>
      </c>
      <c r="DE58" s="248" t="s">
        <v>3749</v>
      </c>
    </row>
    <row r="59" spans="2:109" ht="15" customHeight="1">
      <c r="B59" s="25"/>
      <c r="C59" s="546" t="s">
        <v>22</v>
      </c>
      <c r="D59" s="546"/>
      <c r="E59" s="546"/>
      <c r="F59" s="546"/>
      <c r="G59" s="546"/>
      <c r="H59" s="546"/>
      <c r="I59" s="546"/>
      <c r="J59" s="546"/>
      <c r="K59" s="546"/>
      <c r="L59" s="546"/>
      <c r="M59" s="546"/>
      <c r="N59" s="546"/>
      <c r="O59" s="546"/>
      <c r="P59" s="546"/>
      <c r="Q59" s="546"/>
      <c r="R59" s="546"/>
      <c r="S59" s="546"/>
      <c r="T59" s="546"/>
      <c r="U59" s="546"/>
      <c r="V59" s="546"/>
      <c r="W59" s="546"/>
      <c r="X59" s="546"/>
      <c r="Y59" s="546"/>
      <c r="Z59" s="546"/>
      <c r="AA59" s="546"/>
      <c r="AB59" s="546"/>
      <c r="AC59" s="546"/>
      <c r="AD59" s="26"/>
      <c r="AH59" s="254"/>
      <c r="AI59" s="254"/>
      <c r="AJ59" s="254"/>
      <c r="AK59" s="254"/>
      <c r="AL59" s="242" t="str">
        <f t="shared" si="0"/>
        <v>Chiconamel</v>
      </c>
      <c r="AM59" s="242" t="str">
        <f t="shared" si="1"/>
        <v>30056</v>
      </c>
      <c r="AN59" s="243" t="str">
        <f t="shared" si="2"/>
        <v>056</v>
      </c>
      <c r="AO59" s="254"/>
      <c r="AP59" s="240">
        <v>57</v>
      </c>
      <c r="AQ59" s="255"/>
      <c r="AR59" s="255"/>
      <c r="AS59" s="255"/>
      <c r="AT59" s="255"/>
      <c r="AU59" s="255"/>
      <c r="AV59" s="255"/>
      <c r="AW59" s="246" t="s">
        <v>3750</v>
      </c>
      <c r="AX59" s="246" t="s">
        <v>3751</v>
      </c>
      <c r="AY59" s="255"/>
      <c r="AZ59" s="255"/>
      <c r="BA59" s="255"/>
      <c r="BB59" s="246" t="s">
        <v>3752</v>
      </c>
      <c r="BC59" s="246" t="s">
        <v>3753</v>
      </c>
      <c r="BD59" s="246" t="s">
        <v>3754</v>
      </c>
      <c r="BE59" s="247" t="s">
        <v>3755</v>
      </c>
      <c r="BF59" s="246" t="s">
        <v>3756</v>
      </c>
      <c r="BG59" s="255"/>
      <c r="BH59" s="255"/>
      <c r="BI59" s="255"/>
      <c r="BJ59" s="246" t="s">
        <v>3757</v>
      </c>
      <c r="BK59" s="246" t="s">
        <v>3758</v>
      </c>
      <c r="BL59" s="255"/>
      <c r="BM59" s="255"/>
      <c r="BN59" s="246" t="s">
        <v>3759</v>
      </c>
      <c r="BO59" s="255"/>
      <c r="BP59" s="246" t="s">
        <v>3760</v>
      </c>
      <c r="BQ59" s="255"/>
      <c r="BR59" s="255"/>
      <c r="BS59" s="246" t="s">
        <v>3761</v>
      </c>
      <c r="BT59" s="246" t="s">
        <v>3762</v>
      </c>
      <c r="BU59" s="246" t="s">
        <v>3763</v>
      </c>
      <c r="BV59" s="246" t="s">
        <v>3764</v>
      </c>
      <c r="BW59" s="254"/>
      <c r="BX59" s="254"/>
      <c r="BY59" s="254"/>
      <c r="BZ59" s="256"/>
      <c r="CA59" s="256"/>
      <c r="CB59" s="256"/>
      <c r="CC59" s="256"/>
      <c r="CD59" s="256"/>
      <c r="CE59" s="256"/>
      <c r="CF59" s="248" t="s">
        <v>3765</v>
      </c>
      <c r="CG59" s="248" t="s">
        <v>2188</v>
      </c>
      <c r="CH59" s="256"/>
      <c r="CI59" s="256"/>
      <c r="CJ59" s="256"/>
      <c r="CK59" s="248" t="s">
        <v>3766</v>
      </c>
      <c r="CL59" s="248" t="s">
        <v>3767</v>
      </c>
      <c r="CM59" s="248" t="s">
        <v>2182</v>
      </c>
      <c r="CN59" s="249" t="s">
        <v>2299</v>
      </c>
      <c r="CO59" s="248" t="s">
        <v>3768</v>
      </c>
      <c r="CP59" s="256"/>
      <c r="CQ59" s="256"/>
      <c r="CR59" s="256"/>
      <c r="CS59" s="248" t="s">
        <v>3769</v>
      </c>
      <c r="CT59" s="248" t="s">
        <v>3770</v>
      </c>
      <c r="CU59" s="256"/>
      <c r="CV59" s="256"/>
      <c r="CW59" s="248" t="s">
        <v>3771</v>
      </c>
      <c r="CX59" s="256"/>
      <c r="CY59" s="248" t="s">
        <v>3772</v>
      </c>
      <c r="CZ59" s="256"/>
      <c r="DA59" s="256"/>
      <c r="DB59" s="248" t="s">
        <v>3773</v>
      </c>
      <c r="DC59" s="248" t="s">
        <v>3774</v>
      </c>
      <c r="DD59" s="248" t="s">
        <v>3775</v>
      </c>
      <c r="DE59" s="248" t="s">
        <v>2933</v>
      </c>
    </row>
    <row r="60" spans="2:109" ht="6.75" customHeight="1">
      <c r="B60" s="25"/>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26"/>
      <c r="AH60" s="254"/>
      <c r="AI60" s="254"/>
      <c r="AJ60" s="254"/>
      <c r="AK60" s="254"/>
      <c r="AL60" s="242" t="str">
        <f t="shared" si="0"/>
        <v>Chiconquiaco</v>
      </c>
      <c r="AM60" s="242" t="str">
        <f t="shared" si="1"/>
        <v>30057</v>
      </c>
      <c r="AN60" s="243" t="str">
        <f t="shared" si="2"/>
        <v>057</v>
      </c>
      <c r="AO60" s="254"/>
      <c r="AP60" s="240">
        <v>58</v>
      </c>
      <c r="AQ60" s="255"/>
      <c r="AR60" s="255"/>
      <c r="AS60" s="255"/>
      <c r="AT60" s="255"/>
      <c r="AU60" s="255"/>
      <c r="AV60" s="255"/>
      <c r="AW60" s="246" t="s">
        <v>3776</v>
      </c>
      <c r="AX60" s="246" t="s">
        <v>3777</v>
      </c>
      <c r="AY60" s="255"/>
      <c r="AZ60" s="255"/>
      <c r="BA60" s="255"/>
      <c r="BB60" s="246" t="s">
        <v>3778</v>
      </c>
      <c r="BC60" s="246" t="s">
        <v>3779</v>
      </c>
      <c r="BD60" s="246" t="s">
        <v>3780</v>
      </c>
      <c r="BE60" s="247" t="s">
        <v>3781</v>
      </c>
      <c r="BF60" s="246" t="s">
        <v>3782</v>
      </c>
      <c r="BG60" s="255"/>
      <c r="BH60" s="255"/>
      <c r="BI60" s="255"/>
      <c r="BJ60" s="246" t="s">
        <v>3783</v>
      </c>
      <c r="BK60" s="246" t="s">
        <v>3784</v>
      </c>
      <c r="BL60" s="255"/>
      <c r="BM60" s="255"/>
      <c r="BN60" s="246" t="s">
        <v>3785</v>
      </c>
      <c r="BO60" s="255"/>
      <c r="BP60" s="246" t="s">
        <v>3786</v>
      </c>
      <c r="BQ60" s="255"/>
      <c r="BR60" s="255"/>
      <c r="BS60" s="246" t="s">
        <v>3787</v>
      </c>
      <c r="BT60" s="246" t="s">
        <v>3788</v>
      </c>
      <c r="BU60" s="246" t="s">
        <v>3789</v>
      </c>
      <c r="BV60" s="246" t="s">
        <v>3790</v>
      </c>
      <c r="BW60" s="254"/>
      <c r="BX60" s="254"/>
      <c r="BY60" s="254"/>
      <c r="BZ60" s="256"/>
      <c r="CA60" s="256"/>
      <c r="CB60" s="256"/>
      <c r="CC60" s="256"/>
      <c r="CD60" s="256"/>
      <c r="CE60" s="256"/>
      <c r="CF60" s="248" t="s">
        <v>3791</v>
      </c>
      <c r="CG60" s="248" t="s">
        <v>3792</v>
      </c>
      <c r="CH60" s="256"/>
      <c r="CI60" s="256"/>
      <c r="CJ60" s="256"/>
      <c r="CK60" s="248" t="s">
        <v>3793</v>
      </c>
      <c r="CL60" s="248" t="s">
        <v>3794</v>
      </c>
      <c r="CM60" s="248" t="s">
        <v>3795</v>
      </c>
      <c r="CN60" s="249" t="s">
        <v>3796</v>
      </c>
      <c r="CO60" s="248" t="s">
        <v>3797</v>
      </c>
      <c r="CP60" s="256"/>
      <c r="CQ60" s="256"/>
      <c r="CR60" s="256"/>
      <c r="CS60" s="248" t="s">
        <v>3798</v>
      </c>
      <c r="CT60" s="248" t="s">
        <v>3799</v>
      </c>
      <c r="CU60" s="256"/>
      <c r="CV60" s="256"/>
      <c r="CW60" s="248" t="s">
        <v>3800</v>
      </c>
      <c r="CX60" s="256"/>
      <c r="CY60" s="248" t="s">
        <v>3801</v>
      </c>
      <c r="CZ60" s="256"/>
      <c r="DA60" s="256"/>
      <c r="DB60" s="248" t="s">
        <v>3802</v>
      </c>
      <c r="DC60" s="248" t="s">
        <v>3803</v>
      </c>
      <c r="DD60" s="248" t="s">
        <v>3804</v>
      </c>
      <c r="DE60" s="248" t="s">
        <v>3805</v>
      </c>
    </row>
    <row r="61" spans="2:109" ht="24" customHeight="1">
      <c r="B61" s="25"/>
      <c r="C61" s="1"/>
      <c r="D61" s="546" t="s">
        <v>23</v>
      </c>
      <c r="E61" s="546"/>
      <c r="F61" s="546"/>
      <c r="G61" s="546"/>
      <c r="H61" s="546"/>
      <c r="I61" s="546"/>
      <c r="J61" s="546"/>
      <c r="K61" s="546"/>
      <c r="L61" s="546"/>
      <c r="M61" s="546"/>
      <c r="N61" s="546"/>
      <c r="O61" s="546"/>
      <c r="P61" s="546"/>
      <c r="Q61" s="546"/>
      <c r="R61" s="546"/>
      <c r="S61" s="546"/>
      <c r="T61" s="546"/>
      <c r="U61" s="546"/>
      <c r="V61" s="546"/>
      <c r="W61" s="546"/>
      <c r="X61" s="546"/>
      <c r="Y61" s="546"/>
      <c r="Z61" s="546"/>
      <c r="AA61" s="546"/>
      <c r="AB61" s="546"/>
      <c r="AC61" s="546"/>
      <c r="AD61" s="26"/>
      <c r="AH61" s="254"/>
      <c r="AI61" s="254"/>
      <c r="AJ61" s="254"/>
      <c r="AK61" s="254"/>
      <c r="AL61" s="242" t="str">
        <f t="shared" si="0"/>
        <v>Chicontepec</v>
      </c>
      <c r="AM61" s="242" t="str">
        <f t="shared" si="1"/>
        <v>30058</v>
      </c>
      <c r="AN61" s="243" t="str">
        <f t="shared" si="2"/>
        <v>058</v>
      </c>
      <c r="AO61" s="254"/>
      <c r="AP61" s="240">
        <v>59</v>
      </c>
      <c r="AQ61" s="255"/>
      <c r="AR61" s="255"/>
      <c r="AS61" s="255"/>
      <c r="AT61" s="255"/>
      <c r="AU61" s="255"/>
      <c r="AV61" s="255"/>
      <c r="AW61" s="246" t="s">
        <v>3806</v>
      </c>
      <c r="AX61" s="246" t="s">
        <v>3807</v>
      </c>
      <c r="AY61" s="255"/>
      <c r="AZ61" s="255"/>
      <c r="BA61" s="255"/>
      <c r="BB61" s="246" t="s">
        <v>3808</v>
      </c>
      <c r="BC61" s="246" t="s">
        <v>3809</v>
      </c>
      <c r="BD61" s="246" t="s">
        <v>3810</v>
      </c>
      <c r="BE61" s="247" t="s">
        <v>3811</v>
      </c>
      <c r="BF61" s="246" t="s">
        <v>3812</v>
      </c>
      <c r="BG61" s="255"/>
      <c r="BH61" s="255"/>
      <c r="BI61" s="255"/>
      <c r="BJ61" s="246" t="s">
        <v>3813</v>
      </c>
      <c r="BK61" s="246" t="s">
        <v>3814</v>
      </c>
      <c r="BL61" s="255"/>
      <c r="BM61" s="255"/>
      <c r="BN61" s="246" t="s">
        <v>3815</v>
      </c>
      <c r="BO61" s="255"/>
      <c r="BP61" s="246" t="s">
        <v>3816</v>
      </c>
      <c r="BQ61" s="255"/>
      <c r="BR61" s="255"/>
      <c r="BS61" s="246" t="s">
        <v>3817</v>
      </c>
      <c r="BT61" s="246" t="s">
        <v>3818</v>
      </c>
      <c r="BU61" s="246" t="s">
        <v>3819</v>
      </c>
      <c r="BV61" s="246" t="s">
        <v>3820</v>
      </c>
      <c r="BW61" s="254"/>
      <c r="BX61" s="254"/>
      <c r="BY61" s="254"/>
      <c r="BZ61" s="256"/>
      <c r="CA61" s="256"/>
      <c r="CB61" s="256"/>
      <c r="CC61" s="256"/>
      <c r="CD61" s="256"/>
      <c r="CE61" s="256"/>
      <c r="CF61" s="248" t="s">
        <v>3821</v>
      </c>
      <c r="CG61" s="248" t="s">
        <v>3822</v>
      </c>
      <c r="CH61" s="256"/>
      <c r="CI61" s="256"/>
      <c r="CJ61" s="256"/>
      <c r="CK61" s="248" t="s">
        <v>3823</v>
      </c>
      <c r="CL61" s="248" t="s">
        <v>3824</v>
      </c>
      <c r="CM61" s="248" t="s">
        <v>3825</v>
      </c>
      <c r="CN61" s="249" t="s">
        <v>3826</v>
      </c>
      <c r="CO61" s="248" t="s">
        <v>3827</v>
      </c>
      <c r="CP61" s="256"/>
      <c r="CQ61" s="256"/>
      <c r="CR61" s="256"/>
      <c r="CS61" s="248" t="s">
        <v>3828</v>
      </c>
      <c r="CT61" s="248" t="s">
        <v>3829</v>
      </c>
      <c r="CU61" s="256"/>
      <c r="CV61" s="256"/>
      <c r="CW61" s="248" t="s">
        <v>3830</v>
      </c>
      <c r="CX61" s="256"/>
      <c r="CY61" s="248" t="s">
        <v>3831</v>
      </c>
      <c r="CZ61" s="256"/>
      <c r="DA61" s="256"/>
      <c r="DB61" s="248" t="s">
        <v>3832</v>
      </c>
      <c r="DC61" s="248" t="s">
        <v>3833</v>
      </c>
      <c r="DD61" s="248" t="s">
        <v>3834</v>
      </c>
      <c r="DE61" s="248" t="s">
        <v>3835</v>
      </c>
    </row>
    <row r="62" spans="2:109" ht="6.75" customHeight="1">
      <c r="B62" s="25"/>
      <c r="C62" s="1"/>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6"/>
      <c r="AH62" s="254"/>
      <c r="AI62" s="254"/>
      <c r="AJ62" s="254"/>
      <c r="AK62" s="254"/>
      <c r="AL62" s="242" t="str">
        <f t="shared" si="0"/>
        <v>Chinameca</v>
      </c>
      <c r="AM62" s="242" t="str">
        <f t="shared" si="1"/>
        <v>30059</v>
      </c>
      <c r="AN62" s="243" t="str">
        <f t="shared" si="2"/>
        <v>059</v>
      </c>
      <c r="AO62" s="254"/>
      <c r="AP62" s="240">
        <v>60</v>
      </c>
      <c r="AQ62" s="255"/>
      <c r="AR62" s="255"/>
      <c r="AS62" s="255"/>
      <c r="AT62" s="255"/>
      <c r="AU62" s="255"/>
      <c r="AV62" s="255"/>
      <c r="AW62" s="246" t="s">
        <v>3836</v>
      </c>
      <c r="AX62" s="246" t="s">
        <v>3837</v>
      </c>
      <c r="AY62" s="255"/>
      <c r="AZ62" s="255"/>
      <c r="BA62" s="255"/>
      <c r="BB62" s="246" t="s">
        <v>3838</v>
      </c>
      <c r="BC62" s="246" t="s">
        <v>3839</v>
      </c>
      <c r="BD62" s="246" t="s">
        <v>3840</v>
      </c>
      <c r="BE62" s="247" t="s">
        <v>3841</v>
      </c>
      <c r="BF62" s="246" t="s">
        <v>3842</v>
      </c>
      <c r="BG62" s="255"/>
      <c r="BH62" s="255"/>
      <c r="BI62" s="255"/>
      <c r="BJ62" s="246" t="s">
        <v>3843</v>
      </c>
      <c r="BK62" s="246" t="s">
        <v>3844</v>
      </c>
      <c r="BL62" s="255"/>
      <c r="BM62" s="255"/>
      <c r="BN62" s="255">
        <v>24099</v>
      </c>
      <c r="BO62" s="255"/>
      <c r="BP62" s="246" t="s">
        <v>3845</v>
      </c>
      <c r="BQ62" s="255"/>
      <c r="BR62" s="255"/>
      <c r="BS62" s="246" t="s">
        <v>3846</v>
      </c>
      <c r="BT62" s="246" t="s">
        <v>3847</v>
      </c>
      <c r="BU62" s="246" t="s">
        <v>3848</v>
      </c>
      <c r="BV62" s="255">
        <v>32099</v>
      </c>
      <c r="BW62" s="254"/>
      <c r="BX62" s="254"/>
      <c r="BY62" s="254"/>
      <c r="BZ62" s="256"/>
      <c r="CA62" s="256"/>
      <c r="CB62" s="256"/>
      <c r="CC62" s="256"/>
      <c r="CD62" s="256"/>
      <c r="CE62" s="256"/>
      <c r="CF62" s="248" t="s">
        <v>3849</v>
      </c>
      <c r="CG62" s="248" t="s">
        <v>3850</v>
      </c>
      <c r="CH62" s="256"/>
      <c r="CI62" s="256"/>
      <c r="CJ62" s="256"/>
      <c r="CK62" s="248" t="s">
        <v>3851</v>
      </c>
      <c r="CL62" s="248" t="s">
        <v>3852</v>
      </c>
      <c r="CM62" s="248" t="s">
        <v>3853</v>
      </c>
      <c r="CN62" s="249" t="s">
        <v>3854</v>
      </c>
      <c r="CO62" s="248" t="s">
        <v>3855</v>
      </c>
      <c r="CP62" s="256"/>
      <c r="CQ62" s="256"/>
      <c r="CR62" s="256"/>
      <c r="CS62" s="248" t="s">
        <v>3856</v>
      </c>
      <c r="CT62" s="248" t="s">
        <v>3857</v>
      </c>
      <c r="CU62" s="256"/>
      <c r="CV62" s="256"/>
      <c r="CW62" s="248" t="s">
        <v>311</v>
      </c>
      <c r="CX62" s="256"/>
      <c r="CY62" s="248" t="s">
        <v>3858</v>
      </c>
      <c r="CZ62" s="256"/>
      <c r="DA62" s="256"/>
      <c r="DB62" s="248" t="s">
        <v>3859</v>
      </c>
      <c r="DC62" s="248" t="s">
        <v>3860</v>
      </c>
      <c r="DD62" s="248" t="s">
        <v>2707</v>
      </c>
      <c r="DE62" s="248" t="s">
        <v>311</v>
      </c>
    </row>
    <row r="63" spans="2:109" ht="24" customHeight="1">
      <c r="B63" s="25"/>
      <c r="C63" s="1"/>
      <c r="D63" s="546" t="s">
        <v>24</v>
      </c>
      <c r="E63" s="546"/>
      <c r="F63" s="546"/>
      <c r="G63" s="546"/>
      <c r="H63" s="546"/>
      <c r="I63" s="546"/>
      <c r="J63" s="546"/>
      <c r="K63" s="546"/>
      <c r="L63" s="546"/>
      <c r="M63" s="546"/>
      <c r="N63" s="546"/>
      <c r="O63" s="546"/>
      <c r="P63" s="546"/>
      <c r="Q63" s="546"/>
      <c r="R63" s="546"/>
      <c r="S63" s="546"/>
      <c r="T63" s="546"/>
      <c r="U63" s="546"/>
      <c r="V63" s="546"/>
      <c r="W63" s="546"/>
      <c r="X63" s="546"/>
      <c r="Y63" s="546"/>
      <c r="Z63" s="546"/>
      <c r="AA63" s="546"/>
      <c r="AB63" s="546"/>
      <c r="AC63" s="546"/>
      <c r="AD63" s="26"/>
      <c r="AH63" s="254"/>
      <c r="AI63" s="254"/>
      <c r="AJ63" s="254"/>
      <c r="AK63" s="254"/>
      <c r="AL63" s="242" t="str">
        <f t="shared" si="0"/>
        <v>Chinampa de Gorostiza</v>
      </c>
      <c r="AM63" s="242" t="str">
        <f t="shared" si="1"/>
        <v>30060</v>
      </c>
      <c r="AN63" s="243" t="str">
        <f t="shared" si="2"/>
        <v>060</v>
      </c>
      <c r="AO63" s="254"/>
      <c r="AP63" s="240">
        <v>61</v>
      </c>
      <c r="AQ63" s="255"/>
      <c r="AR63" s="255"/>
      <c r="AS63" s="255"/>
      <c r="AT63" s="255"/>
      <c r="AU63" s="255"/>
      <c r="AV63" s="255"/>
      <c r="AW63" s="246" t="s">
        <v>3861</v>
      </c>
      <c r="AX63" s="246" t="s">
        <v>3862</v>
      </c>
      <c r="AY63" s="255"/>
      <c r="AZ63" s="255"/>
      <c r="BA63" s="255"/>
      <c r="BB63" s="246" t="s">
        <v>3863</v>
      </c>
      <c r="BC63" s="246" t="s">
        <v>3864</v>
      </c>
      <c r="BD63" s="246" t="s">
        <v>3865</v>
      </c>
      <c r="BE63" s="247" t="s">
        <v>3866</v>
      </c>
      <c r="BF63" s="246" t="s">
        <v>3867</v>
      </c>
      <c r="BG63" s="255"/>
      <c r="BH63" s="255"/>
      <c r="BI63" s="255"/>
      <c r="BJ63" s="246" t="s">
        <v>3868</v>
      </c>
      <c r="BK63" s="246" t="s">
        <v>3869</v>
      </c>
      <c r="BL63" s="255"/>
      <c r="BM63" s="255"/>
      <c r="BN63" s="255"/>
      <c r="BO63" s="255"/>
      <c r="BP63" s="246" t="s">
        <v>3870</v>
      </c>
      <c r="BQ63" s="255"/>
      <c r="BR63" s="255"/>
      <c r="BS63" s="246" t="s">
        <v>3871</v>
      </c>
      <c r="BT63" s="246" t="s">
        <v>3872</v>
      </c>
      <c r="BU63" s="246" t="s">
        <v>3873</v>
      </c>
      <c r="BV63" s="255"/>
      <c r="BW63" s="254"/>
      <c r="BX63" s="254"/>
      <c r="BY63" s="254"/>
      <c r="BZ63" s="256"/>
      <c r="CA63" s="256"/>
      <c r="CB63" s="256"/>
      <c r="CC63" s="256"/>
      <c r="CD63" s="256"/>
      <c r="CE63" s="256"/>
      <c r="CF63" s="248" t="s">
        <v>3874</v>
      </c>
      <c r="CG63" s="248" t="s">
        <v>3875</v>
      </c>
      <c r="CH63" s="256"/>
      <c r="CI63" s="256"/>
      <c r="CJ63" s="256"/>
      <c r="CK63" s="248" t="s">
        <v>3876</v>
      </c>
      <c r="CL63" s="248" t="s">
        <v>3877</v>
      </c>
      <c r="CM63" s="248" t="s">
        <v>3878</v>
      </c>
      <c r="CN63" s="249" t="s">
        <v>3879</v>
      </c>
      <c r="CO63" s="248" t="s">
        <v>3880</v>
      </c>
      <c r="CP63" s="256"/>
      <c r="CQ63" s="256"/>
      <c r="CR63" s="256"/>
      <c r="CS63" s="248" t="s">
        <v>3881</v>
      </c>
      <c r="CT63" s="248" t="s">
        <v>3882</v>
      </c>
      <c r="CU63" s="256"/>
      <c r="CV63" s="256"/>
      <c r="CW63" s="256"/>
      <c r="CX63" s="256"/>
      <c r="CY63" s="248" t="s">
        <v>3883</v>
      </c>
      <c r="CZ63" s="256"/>
      <c r="DA63" s="256"/>
      <c r="DB63" s="248" t="s">
        <v>3884</v>
      </c>
      <c r="DC63" s="248" t="s">
        <v>3885</v>
      </c>
      <c r="DD63" s="248" t="s">
        <v>2564</v>
      </c>
      <c r="DE63" s="256"/>
    </row>
    <row r="64" spans="2:109" ht="6.75" customHeight="1">
      <c r="B64" s="25"/>
      <c r="C64" s="1"/>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6"/>
      <c r="AH64" s="254"/>
      <c r="AI64" s="254"/>
      <c r="AJ64" s="254"/>
      <c r="AK64" s="254"/>
      <c r="AL64" s="242" t="str">
        <f t="shared" si="0"/>
        <v>Las Choapas</v>
      </c>
      <c r="AM64" s="242" t="str">
        <f t="shared" si="1"/>
        <v>30061</v>
      </c>
      <c r="AN64" s="243" t="str">
        <f t="shared" si="2"/>
        <v>061</v>
      </c>
      <c r="AO64" s="254"/>
      <c r="AP64" s="240">
        <v>62</v>
      </c>
      <c r="AQ64" s="255"/>
      <c r="AR64" s="255"/>
      <c r="AS64" s="255"/>
      <c r="AT64" s="255"/>
      <c r="AU64" s="255"/>
      <c r="AV64" s="255"/>
      <c r="AW64" s="246" t="s">
        <v>3886</v>
      </c>
      <c r="AX64" s="246" t="s">
        <v>3887</v>
      </c>
      <c r="AY64" s="255"/>
      <c r="AZ64" s="255"/>
      <c r="BA64" s="255"/>
      <c r="BB64" s="246" t="s">
        <v>3888</v>
      </c>
      <c r="BC64" s="246" t="s">
        <v>3889</v>
      </c>
      <c r="BD64" s="246" t="s">
        <v>3890</v>
      </c>
      <c r="BE64" s="247" t="s">
        <v>3891</v>
      </c>
      <c r="BF64" s="246" t="s">
        <v>3892</v>
      </c>
      <c r="BG64" s="255"/>
      <c r="BH64" s="255"/>
      <c r="BI64" s="255"/>
      <c r="BJ64" s="246" t="s">
        <v>3893</v>
      </c>
      <c r="BK64" s="246" t="s">
        <v>3894</v>
      </c>
      <c r="BL64" s="255"/>
      <c r="BM64" s="255"/>
      <c r="BN64" s="255"/>
      <c r="BO64" s="255"/>
      <c r="BP64" s="246" t="s">
        <v>3895</v>
      </c>
      <c r="BQ64" s="255"/>
      <c r="BR64" s="255"/>
      <c r="BS64" s="255">
        <v>29099</v>
      </c>
      <c r="BT64" s="246" t="s">
        <v>3896</v>
      </c>
      <c r="BU64" s="246" t="s">
        <v>3897</v>
      </c>
      <c r="BV64" s="255"/>
      <c r="BW64" s="254"/>
      <c r="BX64" s="254"/>
      <c r="BY64" s="254"/>
      <c r="BZ64" s="256"/>
      <c r="CA64" s="256"/>
      <c r="CB64" s="256"/>
      <c r="CC64" s="256"/>
      <c r="CD64" s="256"/>
      <c r="CE64" s="256"/>
      <c r="CF64" s="248" t="s">
        <v>3898</v>
      </c>
      <c r="CG64" s="248" t="s">
        <v>3899</v>
      </c>
      <c r="CH64" s="256"/>
      <c r="CI64" s="256"/>
      <c r="CJ64" s="256"/>
      <c r="CK64" s="248" t="s">
        <v>3900</v>
      </c>
      <c r="CL64" s="248" t="s">
        <v>3901</v>
      </c>
      <c r="CM64" s="248" t="s">
        <v>3902</v>
      </c>
      <c r="CN64" s="249" t="s">
        <v>3903</v>
      </c>
      <c r="CO64" s="248" t="s">
        <v>2328</v>
      </c>
      <c r="CP64" s="256"/>
      <c r="CQ64" s="256"/>
      <c r="CR64" s="256"/>
      <c r="CS64" s="248" t="s">
        <v>3904</v>
      </c>
      <c r="CT64" s="248" t="s">
        <v>2467</v>
      </c>
      <c r="CU64" s="256"/>
      <c r="CV64" s="256"/>
      <c r="CW64" s="256"/>
      <c r="CX64" s="256"/>
      <c r="CY64" s="248" t="s">
        <v>3905</v>
      </c>
      <c r="CZ64" s="256"/>
      <c r="DA64" s="256"/>
      <c r="DB64" s="248" t="s">
        <v>311</v>
      </c>
      <c r="DC64" s="248" t="s">
        <v>3906</v>
      </c>
      <c r="DD64" s="248" t="s">
        <v>3907</v>
      </c>
      <c r="DE64" s="256"/>
    </row>
    <row r="65" spans="2:109" ht="24" customHeight="1">
      <c r="B65" s="25"/>
      <c r="C65" s="1"/>
      <c r="D65" s="546" t="s">
        <v>836</v>
      </c>
      <c r="E65" s="546"/>
      <c r="F65" s="546"/>
      <c r="G65" s="546"/>
      <c r="H65" s="546"/>
      <c r="I65" s="546"/>
      <c r="J65" s="546"/>
      <c r="K65" s="546"/>
      <c r="L65" s="546"/>
      <c r="M65" s="546"/>
      <c r="N65" s="546"/>
      <c r="O65" s="546"/>
      <c r="P65" s="546"/>
      <c r="Q65" s="546"/>
      <c r="R65" s="546"/>
      <c r="S65" s="546"/>
      <c r="T65" s="546"/>
      <c r="U65" s="546"/>
      <c r="V65" s="546"/>
      <c r="W65" s="546"/>
      <c r="X65" s="546"/>
      <c r="Y65" s="546"/>
      <c r="Z65" s="546"/>
      <c r="AA65" s="546"/>
      <c r="AB65" s="546"/>
      <c r="AC65" s="546"/>
      <c r="AD65" s="26"/>
      <c r="AH65" s="254"/>
      <c r="AI65" s="254"/>
      <c r="AJ65" s="254"/>
      <c r="AK65" s="254"/>
      <c r="AL65" s="242" t="str">
        <f t="shared" si="0"/>
        <v>Chocamán</v>
      </c>
      <c r="AM65" s="242" t="str">
        <f t="shared" si="1"/>
        <v>30062</v>
      </c>
      <c r="AN65" s="243" t="str">
        <f t="shared" si="2"/>
        <v>062</v>
      </c>
      <c r="AO65" s="254"/>
      <c r="AP65" s="240">
        <v>63</v>
      </c>
      <c r="AQ65" s="255"/>
      <c r="AR65" s="255"/>
      <c r="AS65" s="255"/>
      <c r="AT65" s="255"/>
      <c r="AU65" s="255"/>
      <c r="AV65" s="255"/>
      <c r="AW65" s="246" t="s">
        <v>3908</v>
      </c>
      <c r="AX65" s="246" t="s">
        <v>3909</v>
      </c>
      <c r="AY65" s="255"/>
      <c r="AZ65" s="255"/>
      <c r="BA65" s="255"/>
      <c r="BB65" s="246" t="s">
        <v>3910</v>
      </c>
      <c r="BC65" s="246" t="s">
        <v>3911</v>
      </c>
      <c r="BD65" s="246" t="s">
        <v>3912</v>
      </c>
      <c r="BE65" s="247" t="s">
        <v>3913</v>
      </c>
      <c r="BF65" s="246" t="s">
        <v>3914</v>
      </c>
      <c r="BG65" s="255"/>
      <c r="BH65" s="255"/>
      <c r="BI65" s="255"/>
      <c r="BJ65" s="246" t="s">
        <v>3915</v>
      </c>
      <c r="BK65" s="246" t="s">
        <v>3916</v>
      </c>
      <c r="BL65" s="255"/>
      <c r="BM65" s="255"/>
      <c r="BN65" s="255"/>
      <c r="BO65" s="255"/>
      <c r="BP65" s="246" t="s">
        <v>3917</v>
      </c>
      <c r="BQ65" s="255"/>
      <c r="BR65" s="255"/>
      <c r="BS65" s="255"/>
      <c r="BT65" s="246" t="s">
        <v>3918</v>
      </c>
      <c r="BU65" s="246" t="s">
        <v>3919</v>
      </c>
      <c r="BV65" s="255"/>
      <c r="BW65" s="254"/>
      <c r="BX65" s="254"/>
      <c r="BY65" s="254"/>
      <c r="BZ65" s="256"/>
      <c r="CA65" s="256"/>
      <c r="CB65" s="256"/>
      <c r="CC65" s="256"/>
      <c r="CD65" s="256"/>
      <c r="CE65" s="256"/>
      <c r="CF65" s="248" t="s">
        <v>3920</v>
      </c>
      <c r="CG65" s="248" t="s">
        <v>3921</v>
      </c>
      <c r="CH65" s="256"/>
      <c r="CI65" s="256"/>
      <c r="CJ65" s="256"/>
      <c r="CK65" s="248" t="s">
        <v>3922</v>
      </c>
      <c r="CL65" s="248" t="s">
        <v>3923</v>
      </c>
      <c r="CM65" s="248" t="s">
        <v>3924</v>
      </c>
      <c r="CN65" s="249" t="s">
        <v>3925</v>
      </c>
      <c r="CO65" s="248" t="s">
        <v>3926</v>
      </c>
      <c r="CP65" s="256"/>
      <c r="CQ65" s="256"/>
      <c r="CR65" s="256"/>
      <c r="CS65" s="248" t="s">
        <v>3927</v>
      </c>
      <c r="CT65" s="248" t="s">
        <v>3928</v>
      </c>
      <c r="CU65" s="256"/>
      <c r="CV65" s="256"/>
      <c r="CW65" s="256"/>
      <c r="CX65" s="256"/>
      <c r="CY65" s="248" t="s">
        <v>3929</v>
      </c>
      <c r="CZ65" s="256"/>
      <c r="DA65" s="256"/>
      <c r="DB65" s="256"/>
      <c r="DC65" s="248" t="s">
        <v>3930</v>
      </c>
      <c r="DD65" s="248" t="s">
        <v>3931</v>
      </c>
      <c r="DE65" s="256"/>
    </row>
    <row r="66" spans="2:109" ht="6.75" customHeight="1">
      <c r="B66" s="25"/>
      <c r="C66" s="1"/>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6"/>
      <c r="AH66" s="254"/>
      <c r="AI66" s="254"/>
      <c r="AJ66" s="254"/>
      <c r="AK66" s="254"/>
      <c r="AL66" s="242" t="str">
        <f t="shared" si="0"/>
        <v>Chontla</v>
      </c>
      <c r="AM66" s="242" t="str">
        <f t="shared" si="1"/>
        <v>30063</v>
      </c>
      <c r="AN66" s="243" t="str">
        <f t="shared" si="2"/>
        <v>063</v>
      </c>
      <c r="AO66" s="254"/>
      <c r="AP66" s="240">
        <v>64</v>
      </c>
      <c r="AQ66" s="255"/>
      <c r="AR66" s="255"/>
      <c r="AS66" s="255"/>
      <c r="AT66" s="255"/>
      <c r="AU66" s="255"/>
      <c r="AV66" s="255"/>
      <c r="AW66" s="246" t="s">
        <v>3932</v>
      </c>
      <c r="AX66" s="246" t="s">
        <v>3933</v>
      </c>
      <c r="AY66" s="255"/>
      <c r="AZ66" s="255"/>
      <c r="BA66" s="255"/>
      <c r="BB66" s="246" t="s">
        <v>3934</v>
      </c>
      <c r="BC66" s="246" t="s">
        <v>3935</v>
      </c>
      <c r="BD66" s="246" t="s">
        <v>3936</v>
      </c>
      <c r="BE66" s="247" t="s">
        <v>3937</v>
      </c>
      <c r="BF66" s="246" t="s">
        <v>3938</v>
      </c>
      <c r="BG66" s="255"/>
      <c r="BH66" s="255"/>
      <c r="BI66" s="255"/>
      <c r="BJ66" s="246" t="s">
        <v>3939</v>
      </c>
      <c r="BK66" s="246" t="s">
        <v>3940</v>
      </c>
      <c r="BL66" s="255"/>
      <c r="BM66" s="255"/>
      <c r="BN66" s="255"/>
      <c r="BO66" s="255"/>
      <c r="BP66" s="246" t="s">
        <v>3941</v>
      </c>
      <c r="BQ66" s="255"/>
      <c r="BR66" s="255"/>
      <c r="BS66" s="255"/>
      <c r="BT66" s="246" t="s">
        <v>3942</v>
      </c>
      <c r="BU66" s="246" t="s">
        <v>3943</v>
      </c>
      <c r="BV66" s="255"/>
      <c r="BW66" s="254"/>
      <c r="BX66" s="254"/>
      <c r="BY66" s="254"/>
      <c r="BZ66" s="256"/>
      <c r="CA66" s="256"/>
      <c r="CB66" s="256"/>
      <c r="CC66" s="256"/>
      <c r="CD66" s="256"/>
      <c r="CE66" s="256"/>
      <c r="CF66" s="248" t="s">
        <v>3944</v>
      </c>
      <c r="CG66" s="248" t="s">
        <v>3945</v>
      </c>
      <c r="CH66" s="256"/>
      <c r="CI66" s="256"/>
      <c r="CJ66" s="256"/>
      <c r="CK66" s="248" t="s">
        <v>3946</v>
      </c>
      <c r="CL66" s="248" t="s">
        <v>3947</v>
      </c>
      <c r="CM66" s="248" t="s">
        <v>3948</v>
      </c>
      <c r="CN66" s="249" t="s">
        <v>3949</v>
      </c>
      <c r="CO66" s="248" t="s">
        <v>3950</v>
      </c>
      <c r="CP66" s="256"/>
      <c r="CQ66" s="256"/>
      <c r="CR66" s="256"/>
      <c r="CS66" s="248" t="s">
        <v>3951</v>
      </c>
      <c r="CT66" s="248" t="s">
        <v>3952</v>
      </c>
      <c r="CU66" s="256"/>
      <c r="CV66" s="256"/>
      <c r="CW66" s="256"/>
      <c r="CX66" s="256"/>
      <c r="CY66" s="248" t="s">
        <v>3953</v>
      </c>
      <c r="CZ66" s="256"/>
      <c r="DA66" s="256"/>
      <c r="DB66" s="256"/>
      <c r="DC66" s="248" t="s">
        <v>3954</v>
      </c>
      <c r="DD66" s="248" t="s">
        <v>3955</v>
      </c>
      <c r="DE66" s="256"/>
    </row>
    <row r="67" spans="2:109" ht="36" customHeight="1">
      <c r="B67" s="25"/>
      <c r="C67" s="1"/>
      <c r="D67" s="546" t="s">
        <v>25</v>
      </c>
      <c r="E67" s="546"/>
      <c r="F67" s="546"/>
      <c r="G67" s="546"/>
      <c r="H67" s="546"/>
      <c r="I67" s="546"/>
      <c r="J67" s="546"/>
      <c r="K67" s="546"/>
      <c r="L67" s="546"/>
      <c r="M67" s="546"/>
      <c r="N67" s="546"/>
      <c r="O67" s="546"/>
      <c r="P67" s="546"/>
      <c r="Q67" s="546"/>
      <c r="R67" s="546"/>
      <c r="S67" s="546"/>
      <c r="T67" s="546"/>
      <c r="U67" s="546"/>
      <c r="V67" s="546"/>
      <c r="W67" s="546"/>
      <c r="X67" s="546"/>
      <c r="Y67" s="546"/>
      <c r="Z67" s="546"/>
      <c r="AA67" s="546"/>
      <c r="AB67" s="546"/>
      <c r="AC67" s="546"/>
      <c r="AD67" s="26"/>
      <c r="AH67" s="254"/>
      <c r="AI67" s="254"/>
      <c r="AJ67" s="254"/>
      <c r="AK67" s="254"/>
      <c r="AL67" s="242" t="str">
        <f t="shared" si="0"/>
        <v>Chumatlán</v>
      </c>
      <c r="AM67" s="242" t="str">
        <f t="shared" si="1"/>
        <v>30064</v>
      </c>
      <c r="AN67" s="243" t="str">
        <f t="shared" si="2"/>
        <v>064</v>
      </c>
      <c r="AO67" s="254"/>
      <c r="AP67" s="240">
        <v>65</v>
      </c>
      <c r="AQ67" s="255"/>
      <c r="AR67" s="255"/>
      <c r="AS67" s="255"/>
      <c r="AT67" s="255"/>
      <c r="AU67" s="255"/>
      <c r="AV67" s="255"/>
      <c r="AW67" s="246" t="s">
        <v>3956</v>
      </c>
      <c r="AX67" s="246" t="s">
        <v>3957</v>
      </c>
      <c r="AY67" s="255"/>
      <c r="AZ67" s="255"/>
      <c r="BA67" s="255"/>
      <c r="BB67" s="246" t="s">
        <v>3958</v>
      </c>
      <c r="BC67" s="246" t="s">
        <v>3959</v>
      </c>
      <c r="BD67" s="246" t="s">
        <v>3960</v>
      </c>
      <c r="BE67" s="247" t="s">
        <v>3961</v>
      </c>
      <c r="BF67" s="246" t="s">
        <v>3962</v>
      </c>
      <c r="BG67" s="255"/>
      <c r="BH67" s="255"/>
      <c r="BI67" s="255"/>
      <c r="BJ67" s="246" t="s">
        <v>3963</v>
      </c>
      <c r="BK67" s="246" t="s">
        <v>3964</v>
      </c>
      <c r="BL67" s="255"/>
      <c r="BM67" s="255"/>
      <c r="BN67" s="255"/>
      <c r="BO67" s="255"/>
      <c r="BP67" s="246" t="s">
        <v>3965</v>
      </c>
      <c r="BQ67" s="255"/>
      <c r="BR67" s="255"/>
      <c r="BS67" s="255"/>
      <c r="BT67" s="246" t="s">
        <v>3966</v>
      </c>
      <c r="BU67" s="246" t="s">
        <v>3967</v>
      </c>
      <c r="BV67" s="255"/>
      <c r="BW67" s="254"/>
      <c r="BX67" s="254"/>
      <c r="BY67" s="254"/>
      <c r="BZ67" s="256"/>
      <c r="CA67" s="256"/>
      <c r="CB67" s="256"/>
      <c r="CC67" s="256"/>
      <c r="CD67" s="256"/>
      <c r="CE67" s="256"/>
      <c r="CF67" s="248" t="s">
        <v>3968</v>
      </c>
      <c r="CG67" s="248" t="s">
        <v>3969</v>
      </c>
      <c r="CH67" s="256"/>
      <c r="CI67" s="256"/>
      <c r="CJ67" s="256"/>
      <c r="CK67" s="248" t="s">
        <v>3970</v>
      </c>
      <c r="CL67" s="248" t="s">
        <v>3971</v>
      </c>
      <c r="CM67" s="248" t="s">
        <v>3972</v>
      </c>
      <c r="CN67" s="249" t="s">
        <v>2377</v>
      </c>
      <c r="CO67" s="248" t="s">
        <v>3973</v>
      </c>
      <c r="CP67" s="256"/>
      <c r="CQ67" s="256"/>
      <c r="CR67" s="256"/>
      <c r="CS67" s="248" t="s">
        <v>3974</v>
      </c>
      <c r="CT67" s="248" t="s">
        <v>3975</v>
      </c>
      <c r="CU67" s="256"/>
      <c r="CV67" s="256"/>
      <c r="CW67" s="256"/>
      <c r="CX67" s="256"/>
      <c r="CY67" s="248" t="s">
        <v>3976</v>
      </c>
      <c r="CZ67" s="256"/>
      <c r="DA67" s="256"/>
      <c r="DB67" s="256"/>
      <c r="DC67" s="248" t="s">
        <v>3977</v>
      </c>
      <c r="DD67" s="248" t="s">
        <v>3978</v>
      </c>
      <c r="DE67" s="256"/>
    </row>
    <row r="68" spans="2:109" ht="6.75" customHeight="1">
      <c r="B68" s="25"/>
      <c r="C68" s="1"/>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6"/>
      <c r="AH68" s="254"/>
      <c r="AI68" s="254"/>
      <c r="AJ68" s="254"/>
      <c r="AK68" s="254"/>
      <c r="AL68" s="242" t="str">
        <f t="shared" si="0"/>
        <v>Emiliano Zapata</v>
      </c>
      <c r="AM68" s="242" t="str">
        <f t="shared" si="1"/>
        <v>30065</v>
      </c>
      <c r="AN68" s="243" t="str">
        <f t="shared" si="2"/>
        <v>065</v>
      </c>
      <c r="AO68" s="254"/>
      <c r="AP68" s="240">
        <v>66</v>
      </c>
      <c r="AQ68" s="255"/>
      <c r="AR68" s="255"/>
      <c r="AS68" s="255"/>
      <c r="AT68" s="255"/>
      <c r="AU68" s="255"/>
      <c r="AV68" s="255"/>
      <c r="AW68" s="246" t="s">
        <v>3979</v>
      </c>
      <c r="AX68" s="246" t="s">
        <v>3980</v>
      </c>
      <c r="AY68" s="255"/>
      <c r="AZ68" s="255"/>
      <c r="BA68" s="255"/>
      <c r="BB68" s="246" t="s">
        <v>3981</v>
      </c>
      <c r="BC68" s="246" t="s">
        <v>3982</v>
      </c>
      <c r="BD68" s="246" t="s">
        <v>3983</v>
      </c>
      <c r="BE68" s="247" t="s">
        <v>3984</v>
      </c>
      <c r="BF68" s="246" t="s">
        <v>3985</v>
      </c>
      <c r="BG68" s="255"/>
      <c r="BH68" s="255"/>
      <c r="BI68" s="255"/>
      <c r="BJ68" s="246" t="s">
        <v>3986</v>
      </c>
      <c r="BK68" s="246" t="s">
        <v>3987</v>
      </c>
      <c r="BL68" s="255"/>
      <c r="BM68" s="255"/>
      <c r="BN68" s="255"/>
      <c r="BO68" s="255"/>
      <c r="BP68" s="246" t="s">
        <v>3988</v>
      </c>
      <c r="BQ68" s="255"/>
      <c r="BR68" s="255"/>
      <c r="BS68" s="255"/>
      <c r="BT68" s="246" t="s">
        <v>3989</v>
      </c>
      <c r="BU68" s="246" t="s">
        <v>3990</v>
      </c>
      <c r="BV68" s="255"/>
      <c r="BW68" s="254"/>
      <c r="BX68" s="254"/>
      <c r="BY68" s="254"/>
      <c r="BZ68" s="256"/>
      <c r="CA68" s="256"/>
      <c r="CB68" s="256"/>
      <c r="CC68" s="256"/>
      <c r="CD68" s="256"/>
      <c r="CE68" s="256"/>
      <c r="CF68" s="248" t="s">
        <v>3991</v>
      </c>
      <c r="CG68" s="248" t="s">
        <v>3992</v>
      </c>
      <c r="CH68" s="256"/>
      <c r="CI68" s="256"/>
      <c r="CJ68" s="256"/>
      <c r="CK68" s="248" t="s">
        <v>3993</v>
      </c>
      <c r="CL68" s="248" t="s">
        <v>3994</v>
      </c>
      <c r="CM68" s="248" t="s">
        <v>3995</v>
      </c>
      <c r="CN68" s="249" t="s">
        <v>3996</v>
      </c>
      <c r="CO68" s="248" t="s">
        <v>3997</v>
      </c>
      <c r="CP68" s="256"/>
      <c r="CQ68" s="256"/>
      <c r="CR68" s="256"/>
      <c r="CS68" s="248" t="s">
        <v>3998</v>
      </c>
      <c r="CT68" s="248" t="s">
        <v>3999</v>
      </c>
      <c r="CU68" s="256"/>
      <c r="CV68" s="256"/>
      <c r="CW68" s="256"/>
      <c r="CX68" s="256"/>
      <c r="CY68" s="248" t="s">
        <v>4000</v>
      </c>
      <c r="CZ68" s="256"/>
      <c r="DA68" s="256"/>
      <c r="DB68" s="256"/>
      <c r="DC68" s="248" t="s">
        <v>1795</v>
      </c>
      <c r="DD68" s="248" t="s">
        <v>1771</v>
      </c>
      <c r="DE68" s="256"/>
    </row>
    <row r="69" spans="2:109" ht="15" customHeight="1">
      <c r="B69" s="25"/>
      <c r="C69" s="1"/>
      <c r="D69" s="546" t="s">
        <v>26</v>
      </c>
      <c r="E69" s="546"/>
      <c r="F69" s="546"/>
      <c r="G69" s="546"/>
      <c r="H69" s="546"/>
      <c r="I69" s="546"/>
      <c r="J69" s="546"/>
      <c r="K69" s="546"/>
      <c r="L69" s="546"/>
      <c r="M69" s="546"/>
      <c r="N69" s="546"/>
      <c r="O69" s="546"/>
      <c r="P69" s="546"/>
      <c r="Q69" s="546"/>
      <c r="R69" s="546"/>
      <c r="S69" s="546"/>
      <c r="T69" s="546"/>
      <c r="U69" s="546"/>
      <c r="V69" s="546"/>
      <c r="W69" s="546"/>
      <c r="X69" s="546"/>
      <c r="Y69" s="546"/>
      <c r="Z69" s="546"/>
      <c r="AA69" s="546"/>
      <c r="AB69" s="546"/>
      <c r="AC69" s="546"/>
      <c r="AD69" s="26"/>
      <c r="AH69" s="254"/>
      <c r="AI69" s="254"/>
      <c r="AJ69" s="254"/>
      <c r="AK69" s="254"/>
      <c r="AL69" s="242" t="str">
        <f t="shared" ref="AL69:AL132" si="3">IFERROR(IF(HLOOKUP($N$10, $BZ$3:$DE$574, $AP69, FALSE )="", "", HLOOKUP($N$10, $BZ$3:$DE$574, $AP69, FALSE)), "")</f>
        <v>Espinal</v>
      </c>
      <c r="AM69" s="242" t="str">
        <f t="shared" ref="AM69:AM132" si="4">IFERROR(IF(AL69="", "", HLOOKUP($N$10, $AQ$3:$BV$574, AP69, FALSE)), "")</f>
        <v>30066</v>
      </c>
      <c r="AN69" s="243" t="str">
        <f t="shared" ref="AN69:AN132" si="5">MID(AM69, 3, 3)</f>
        <v>066</v>
      </c>
      <c r="AO69" s="254"/>
      <c r="AP69" s="240">
        <v>67</v>
      </c>
      <c r="AQ69" s="255"/>
      <c r="AR69" s="255"/>
      <c r="AS69" s="255"/>
      <c r="AT69" s="255"/>
      <c r="AU69" s="255"/>
      <c r="AV69" s="255"/>
      <c r="AW69" s="246" t="s">
        <v>4001</v>
      </c>
      <c r="AX69" s="246" t="s">
        <v>4002</v>
      </c>
      <c r="AY69" s="255"/>
      <c r="AZ69" s="255"/>
      <c r="BA69" s="255"/>
      <c r="BB69" s="246" t="s">
        <v>4003</v>
      </c>
      <c r="BC69" s="246" t="s">
        <v>4004</v>
      </c>
      <c r="BD69" s="246" t="s">
        <v>4005</v>
      </c>
      <c r="BE69" s="247" t="s">
        <v>4006</v>
      </c>
      <c r="BF69" s="246" t="s">
        <v>4007</v>
      </c>
      <c r="BG69" s="255"/>
      <c r="BH69" s="255"/>
      <c r="BI69" s="255"/>
      <c r="BJ69" s="246" t="s">
        <v>4008</v>
      </c>
      <c r="BK69" s="246" t="s">
        <v>4009</v>
      </c>
      <c r="BL69" s="255"/>
      <c r="BM69" s="255"/>
      <c r="BN69" s="255"/>
      <c r="BO69" s="255"/>
      <c r="BP69" s="246" t="s">
        <v>4010</v>
      </c>
      <c r="BQ69" s="255"/>
      <c r="BR69" s="255"/>
      <c r="BS69" s="255"/>
      <c r="BT69" s="246" t="s">
        <v>4011</v>
      </c>
      <c r="BU69" s="246" t="s">
        <v>4012</v>
      </c>
      <c r="BV69" s="255"/>
      <c r="BW69" s="254"/>
      <c r="BX69" s="254"/>
      <c r="BY69" s="254"/>
      <c r="BZ69" s="256"/>
      <c r="CA69" s="256"/>
      <c r="CB69" s="256"/>
      <c r="CC69" s="256"/>
      <c r="CD69" s="256"/>
      <c r="CE69" s="256"/>
      <c r="CF69" s="248" t="s">
        <v>4013</v>
      </c>
      <c r="CG69" s="248" t="s">
        <v>4014</v>
      </c>
      <c r="CH69" s="256"/>
      <c r="CI69" s="256"/>
      <c r="CJ69" s="256"/>
      <c r="CK69" s="248" t="s">
        <v>4015</v>
      </c>
      <c r="CL69" s="248" t="s">
        <v>4016</v>
      </c>
      <c r="CM69" s="248" t="s">
        <v>4017</v>
      </c>
      <c r="CN69" s="249" t="s">
        <v>4018</v>
      </c>
      <c r="CO69" s="248" t="s">
        <v>4019</v>
      </c>
      <c r="CP69" s="256"/>
      <c r="CQ69" s="256"/>
      <c r="CR69" s="256"/>
      <c r="CS69" s="248" t="s">
        <v>4020</v>
      </c>
      <c r="CT69" s="248" t="s">
        <v>80</v>
      </c>
      <c r="CU69" s="256"/>
      <c r="CV69" s="256"/>
      <c r="CW69" s="256"/>
      <c r="CX69" s="256"/>
      <c r="CY69" s="248" t="s">
        <v>4021</v>
      </c>
      <c r="CZ69" s="256"/>
      <c r="DA69" s="256"/>
      <c r="DB69" s="256"/>
      <c r="DC69" s="248" t="s">
        <v>4022</v>
      </c>
      <c r="DD69" s="248" t="s">
        <v>4023</v>
      </c>
      <c r="DE69" s="256"/>
    </row>
    <row r="70" spans="2:109" ht="6.75" customHeight="1">
      <c r="B70" s="2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26"/>
      <c r="AH70" s="254"/>
      <c r="AI70" s="254"/>
      <c r="AJ70" s="254"/>
      <c r="AK70" s="254"/>
      <c r="AL70" s="242" t="str">
        <f t="shared" si="3"/>
        <v>Filomeno Mata</v>
      </c>
      <c r="AM70" s="242" t="str">
        <f t="shared" si="4"/>
        <v>30067</v>
      </c>
      <c r="AN70" s="243" t="str">
        <f t="shared" si="5"/>
        <v>067</v>
      </c>
      <c r="AO70" s="254"/>
      <c r="AP70" s="240">
        <v>68</v>
      </c>
      <c r="AQ70" s="255"/>
      <c r="AR70" s="255"/>
      <c r="AS70" s="255"/>
      <c r="AT70" s="255"/>
      <c r="AU70" s="255"/>
      <c r="AV70" s="255"/>
      <c r="AW70" s="246" t="s">
        <v>4024</v>
      </c>
      <c r="AX70" s="246" t="s">
        <v>4025</v>
      </c>
      <c r="AY70" s="255"/>
      <c r="AZ70" s="255"/>
      <c r="BA70" s="255"/>
      <c r="BB70" s="246" t="s">
        <v>4026</v>
      </c>
      <c r="BC70" s="246" t="s">
        <v>4027</v>
      </c>
      <c r="BD70" s="246" t="s">
        <v>4028</v>
      </c>
      <c r="BE70" s="247" t="s">
        <v>4029</v>
      </c>
      <c r="BF70" s="246" t="s">
        <v>4030</v>
      </c>
      <c r="BG70" s="255"/>
      <c r="BH70" s="255"/>
      <c r="BI70" s="255"/>
      <c r="BJ70" s="246" t="s">
        <v>4031</v>
      </c>
      <c r="BK70" s="246" t="s">
        <v>4032</v>
      </c>
      <c r="BL70" s="255"/>
      <c r="BM70" s="255"/>
      <c r="BN70" s="255"/>
      <c r="BO70" s="255"/>
      <c r="BP70" s="246" t="s">
        <v>4033</v>
      </c>
      <c r="BQ70" s="255"/>
      <c r="BR70" s="255"/>
      <c r="BS70" s="255"/>
      <c r="BT70" s="246" t="s">
        <v>4034</v>
      </c>
      <c r="BU70" s="246" t="s">
        <v>4035</v>
      </c>
      <c r="BV70" s="255"/>
      <c r="BW70" s="254"/>
      <c r="BX70" s="254"/>
      <c r="BY70" s="254"/>
      <c r="BZ70" s="256"/>
      <c r="CA70" s="256"/>
      <c r="CB70" s="256"/>
      <c r="CC70" s="256"/>
      <c r="CD70" s="256"/>
      <c r="CE70" s="256"/>
      <c r="CF70" s="248" t="s">
        <v>4036</v>
      </c>
      <c r="CG70" s="248" t="s">
        <v>4037</v>
      </c>
      <c r="CH70" s="256"/>
      <c r="CI70" s="256"/>
      <c r="CJ70" s="256"/>
      <c r="CK70" s="248" t="s">
        <v>4038</v>
      </c>
      <c r="CL70" s="248" t="s">
        <v>4039</v>
      </c>
      <c r="CM70" s="248" t="s">
        <v>4040</v>
      </c>
      <c r="CN70" s="249" t="s">
        <v>4041</v>
      </c>
      <c r="CO70" s="248" t="s">
        <v>4042</v>
      </c>
      <c r="CP70" s="256"/>
      <c r="CQ70" s="256"/>
      <c r="CR70" s="256"/>
      <c r="CS70" s="248" t="s">
        <v>4043</v>
      </c>
      <c r="CT70" s="248" t="s">
        <v>1840</v>
      </c>
      <c r="CU70" s="256"/>
      <c r="CV70" s="256"/>
      <c r="CW70" s="256"/>
      <c r="CX70" s="256"/>
      <c r="CY70" s="248" t="s">
        <v>3206</v>
      </c>
      <c r="CZ70" s="256"/>
      <c r="DA70" s="256"/>
      <c r="DB70" s="256"/>
      <c r="DC70" s="248" t="s">
        <v>4044</v>
      </c>
      <c r="DD70" s="248" t="s">
        <v>4045</v>
      </c>
      <c r="DE70" s="256"/>
    </row>
    <row r="71" spans="2:109" ht="36" customHeight="1">
      <c r="B71" s="25"/>
      <c r="C71" s="546" t="s">
        <v>27</v>
      </c>
      <c r="D71" s="546"/>
      <c r="E71" s="546"/>
      <c r="F71" s="546"/>
      <c r="G71" s="546"/>
      <c r="H71" s="546"/>
      <c r="I71" s="546"/>
      <c r="J71" s="546"/>
      <c r="K71" s="546"/>
      <c r="L71" s="546"/>
      <c r="M71" s="546"/>
      <c r="N71" s="546"/>
      <c r="O71" s="546"/>
      <c r="P71" s="546"/>
      <c r="Q71" s="546"/>
      <c r="R71" s="546"/>
      <c r="S71" s="546"/>
      <c r="T71" s="546"/>
      <c r="U71" s="546"/>
      <c r="V71" s="546"/>
      <c r="W71" s="546"/>
      <c r="X71" s="546"/>
      <c r="Y71" s="546"/>
      <c r="Z71" s="546"/>
      <c r="AA71" s="546"/>
      <c r="AB71" s="546"/>
      <c r="AC71" s="546"/>
      <c r="AD71" s="26"/>
      <c r="AH71" s="254"/>
      <c r="AI71" s="254"/>
      <c r="AJ71" s="254"/>
      <c r="AK71" s="254"/>
      <c r="AL71" s="242" t="str">
        <f t="shared" si="3"/>
        <v>Fortín</v>
      </c>
      <c r="AM71" s="242" t="str">
        <f t="shared" si="4"/>
        <v>30068</v>
      </c>
      <c r="AN71" s="243" t="str">
        <f t="shared" si="5"/>
        <v>068</v>
      </c>
      <c r="AO71" s="254"/>
      <c r="AP71" s="240">
        <v>69</v>
      </c>
      <c r="AQ71" s="255"/>
      <c r="AR71" s="255"/>
      <c r="AS71" s="255"/>
      <c r="AT71" s="255"/>
      <c r="AU71" s="255"/>
      <c r="AV71" s="255"/>
      <c r="AW71" s="246" t="s">
        <v>4046</v>
      </c>
      <c r="AX71" s="259" t="s">
        <v>4047</v>
      </c>
      <c r="AY71" s="255"/>
      <c r="AZ71" s="255"/>
      <c r="BA71" s="255"/>
      <c r="BB71" s="246" t="s">
        <v>4048</v>
      </c>
      <c r="BC71" s="246" t="s">
        <v>4049</v>
      </c>
      <c r="BD71" s="246" t="s">
        <v>4050</v>
      </c>
      <c r="BE71" s="247" t="s">
        <v>4051</v>
      </c>
      <c r="BF71" s="246" t="s">
        <v>4052</v>
      </c>
      <c r="BG71" s="255"/>
      <c r="BH71" s="255"/>
      <c r="BI71" s="255"/>
      <c r="BJ71" s="246" t="s">
        <v>4053</v>
      </c>
      <c r="BK71" s="246" t="s">
        <v>4054</v>
      </c>
      <c r="BL71" s="255"/>
      <c r="BM71" s="255"/>
      <c r="BN71" s="255"/>
      <c r="BO71" s="255"/>
      <c r="BP71" s="246" t="s">
        <v>4055</v>
      </c>
      <c r="BQ71" s="255"/>
      <c r="BR71" s="255"/>
      <c r="BS71" s="255"/>
      <c r="BT71" s="246" t="s">
        <v>4056</v>
      </c>
      <c r="BU71" s="246" t="s">
        <v>4057</v>
      </c>
      <c r="BV71" s="255"/>
      <c r="BW71" s="254"/>
      <c r="BX71" s="254"/>
      <c r="BY71" s="254"/>
      <c r="BZ71" s="256"/>
      <c r="CA71" s="256"/>
      <c r="CB71" s="256"/>
      <c r="CC71" s="256"/>
      <c r="CD71" s="256"/>
      <c r="CE71" s="256"/>
      <c r="CF71" s="248" t="s">
        <v>4058</v>
      </c>
      <c r="CG71" s="248" t="s">
        <v>311</v>
      </c>
      <c r="CH71" s="256"/>
      <c r="CI71" s="256"/>
      <c r="CJ71" s="256"/>
      <c r="CK71" s="248" t="s">
        <v>4059</v>
      </c>
      <c r="CL71" s="248" t="s">
        <v>4060</v>
      </c>
      <c r="CM71" s="248" t="s">
        <v>4061</v>
      </c>
      <c r="CN71" s="249" t="s">
        <v>4062</v>
      </c>
      <c r="CO71" s="248" t="s">
        <v>4063</v>
      </c>
      <c r="CP71" s="256"/>
      <c r="CQ71" s="256"/>
      <c r="CR71" s="256"/>
      <c r="CS71" s="248" t="s">
        <v>4064</v>
      </c>
      <c r="CT71" s="248" t="s">
        <v>4065</v>
      </c>
      <c r="CU71" s="256"/>
      <c r="CV71" s="256"/>
      <c r="CW71" s="256"/>
      <c r="CX71" s="256"/>
      <c r="CY71" s="248" t="s">
        <v>4066</v>
      </c>
      <c r="CZ71" s="256"/>
      <c r="DA71" s="256"/>
      <c r="DB71" s="256"/>
      <c r="DC71" s="248" t="s">
        <v>4067</v>
      </c>
      <c r="DD71" s="248" t="s">
        <v>4068</v>
      </c>
      <c r="DE71" s="256"/>
    </row>
    <row r="72" spans="2:109" ht="6.75" customHeight="1">
      <c r="B72" s="25"/>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26"/>
      <c r="AH72" s="254"/>
      <c r="AI72" s="254"/>
      <c r="AJ72" s="254"/>
      <c r="AK72" s="254"/>
      <c r="AL72" s="242" t="str">
        <f t="shared" si="3"/>
        <v>Gutiérrez Zamora</v>
      </c>
      <c r="AM72" s="242" t="str">
        <f t="shared" si="4"/>
        <v>30069</v>
      </c>
      <c r="AN72" s="243" t="str">
        <f t="shared" si="5"/>
        <v>069</v>
      </c>
      <c r="AO72" s="254"/>
      <c r="AP72" s="240">
        <v>70</v>
      </c>
      <c r="AQ72" s="255"/>
      <c r="AR72" s="255"/>
      <c r="AS72" s="255"/>
      <c r="AT72" s="255"/>
      <c r="AU72" s="255"/>
      <c r="AV72" s="255"/>
      <c r="AW72" s="246" t="s">
        <v>4069</v>
      </c>
      <c r="AX72" s="255"/>
      <c r="AY72" s="255"/>
      <c r="AZ72" s="255"/>
      <c r="BA72" s="255"/>
      <c r="BB72" s="246" t="s">
        <v>4070</v>
      </c>
      <c r="BC72" s="246" t="s">
        <v>4071</v>
      </c>
      <c r="BD72" s="246" t="s">
        <v>4072</v>
      </c>
      <c r="BE72" s="247" t="s">
        <v>4073</v>
      </c>
      <c r="BF72" s="246" t="s">
        <v>4074</v>
      </c>
      <c r="BG72" s="255"/>
      <c r="BH72" s="255"/>
      <c r="BI72" s="255"/>
      <c r="BJ72" s="246" t="s">
        <v>4075</v>
      </c>
      <c r="BK72" s="246" t="s">
        <v>4076</v>
      </c>
      <c r="BL72" s="255"/>
      <c r="BM72" s="255"/>
      <c r="BN72" s="255"/>
      <c r="BO72" s="255"/>
      <c r="BP72" s="246" t="s">
        <v>4077</v>
      </c>
      <c r="BQ72" s="255"/>
      <c r="BR72" s="255"/>
      <c r="BS72" s="255"/>
      <c r="BT72" s="246" t="s">
        <v>4078</v>
      </c>
      <c r="BU72" s="246" t="s">
        <v>4079</v>
      </c>
      <c r="BV72" s="255"/>
      <c r="BW72" s="254"/>
      <c r="BX72" s="254"/>
      <c r="BY72" s="254"/>
      <c r="BZ72" s="256"/>
      <c r="CA72" s="256"/>
      <c r="CB72" s="256"/>
      <c r="CC72" s="256"/>
      <c r="CD72" s="256"/>
      <c r="CE72" s="256"/>
      <c r="CF72" s="248" t="s">
        <v>4080</v>
      </c>
      <c r="CG72" s="256"/>
      <c r="CH72" s="256"/>
      <c r="CI72" s="256"/>
      <c r="CJ72" s="256"/>
      <c r="CK72" s="248" t="s">
        <v>4081</v>
      </c>
      <c r="CL72" s="248" t="s">
        <v>4082</v>
      </c>
      <c r="CM72" s="248" t="s">
        <v>4083</v>
      </c>
      <c r="CN72" s="249" t="s">
        <v>4084</v>
      </c>
      <c r="CO72" s="248" t="s">
        <v>4085</v>
      </c>
      <c r="CP72" s="256"/>
      <c r="CQ72" s="256"/>
      <c r="CR72" s="256"/>
      <c r="CS72" s="248" t="s">
        <v>4086</v>
      </c>
      <c r="CT72" s="248" t="s">
        <v>4087</v>
      </c>
      <c r="CU72" s="256"/>
      <c r="CV72" s="256"/>
      <c r="CW72" s="256"/>
      <c r="CX72" s="256"/>
      <c r="CY72" s="248" t="s">
        <v>4088</v>
      </c>
      <c r="CZ72" s="256"/>
      <c r="DA72" s="256"/>
      <c r="DB72" s="256"/>
      <c r="DC72" s="248" t="s">
        <v>4089</v>
      </c>
      <c r="DD72" s="248" t="s">
        <v>4090</v>
      </c>
      <c r="DE72" s="256"/>
    </row>
    <row r="73" spans="2:109" ht="72" customHeight="1">
      <c r="B73" s="25"/>
      <c r="C73" s="553" t="s">
        <v>959</v>
      </c>
      <c r="D73" s="553"/>
      <c r="E73" s="553"/>
      <c r="F73" s="553"/>
      <c r="G73" s="553"/>
      <c r="H73" s="553"/>
      <c r="I73" s="553"/>
      <c r="J73" s="553"/>
      <c r="K73" s="553"/>
      <c r="L73" s="553"/>
      <c r="M73" s="553"/>
      <c r="N73" s="553"/>
      <c r="O73" s="553"/>
      <c r="P73" s="553"/>
      <c r="Q73" s="553"/>
      <c r="R73" s="553"/>
      <c r="S73" s="553"/>
      <c r="T73" s="553"/>
      <c r="U73" s="553"/>
      <c r="V73" s="553"/>
      <c r="W73" s="553"/>
      <c r="X73" s="553"/>
      <c r="Y73" s="553"/>
      <c r="Z73" s="553"/>
      <c r="AA73" s="553"/>
      <c r="AB73" s="553"/>
      <c r="AC73" s="553"/>
      <c r="AD73" s="26"/>
      <c r="AH73" s="254"/>
      <c r="AI73" s="254"/>
      <c r="AJ73" s="254"/>
      <c r="AK73" s="254"/>
      <c r="AL73" s="242" t="str">
        <f t="shared" si="3"/>
        <v>Hidalgotitlán</v>
      </c>
      <c r="AM73" s="242" t="str">
        <f t="shared" si="4"/>
        <v>30070</v>
      </c>
      <c r="AN73" s="243" t="str">
        <f t="shared" si="5"/>
        <v>070</v>
      </c>
      <c r="AO73" s="254"/>
      <c r="AP73" s="240">
        <v>71</v>
      </c>
      <c r="AQ73" s="255"/>
      <c r="AR73" s="255"/>
      <c r="AS73" s="255"/>
      <c r="AT73" s="255"/>
      <c r="AU73" s="255"/>
      <c r="AV73" s="255"/>
      <c r="AW73" s="246" t="s">
        <v>4091</v>
      </c>
      <c r="AX73" s="255"/>
      <c r="AY73" s="255"/>
      <c r="AZ73" s="255"/>
      <c r="BA73" s="255"/>
      <c r="BB73" s="246" t="s">
        <v>4092</v>
      </c>
      <c r="BC73" s="246" t="s">
        <v>4093</v>
      </c>
      <c r="BD73" s="246" t="s">
        <v>4094</v>
      </c>
      <c r="BE73" s="247" t="s">
        <v>4095</v>
      </c>
      <c r="BF73" s="246" t="s">
        <v>4096</v>
      </c>
      <c r="BG73" s="255"/>
      <c r="BH73" s="255"/>
      <c r="BI73" s="255"/>
      <c r="BJ73" s="246" t="s">
        <v>4097</v>
      </c>
      <c r="BK73" s="246" t="s">
        <v>4098</v>
      </c>
      <c r="BL73" s="255"/>
      <c r="BM73" s="255"/>
      <c r="BN73" s="255"/>
      <c r="BO73" s="255"/>
      <c r="BP73" s="246" t="s">
        <v>4099</v>
      </c>
      <c r="BQ73" s="255"/>
      <c r="BR73" s="255"/>
      <c r="BS73" s="255"/>
      <c r="BT73" s="246" t="s">
        <v>4100</v>
      </c>
      <c r="BU73" s="246" t="s">
        <v>4101</v>
      </c>
      <c r="BV73" s="255"/>
      <c r="BW73" s="254"/>
      <c r="BX73" s="254"/>
      <c r="BY73" s="254"/>
      <c r="BZ73" s="256"/>
      <c r="CA73" s="256"/>
      <c r="CB73" s="256"/>
      <c r="CC73" s="256"/>
      <c r="CD73" s="256"/>
      <c r="CE73" s="256"/>
      <c r="CF73" s="248" t="s">
        <v>4102</v>
      </c>
      <c r="CG73" s="256"/>
      <c r="CH73" s="256"/>
      <c r="CI73" s="256"/>
      <c r="CJ73" s="256"/>
      <c r="CK73" s="248" t="s">
        <v>4103</v>
      </c>
      <c r="CL73" s="248" t="s">
        <v>4104</v>
      </c>
      <c r="CM73" s="248" t="s">
        <v>4105</v>
      </c>
      <c r="CN73" s="249" t="s">
        <v>1523</v>
      </c>
      <c r="CO73" s="248" t="s">
        <v>4106</v>
      </c>
      <c r="CP73" s="256"/>
      <c r="CQ73" s="256"/>
      <c r="CR73" s="256"/>
      <c r="CS73" s="248" t="s">
        <v>4107</v>
      </c>
      <c r="CT73" s="248" t="s">
        <v>4108</v>
      </c>
      <c r="CU73" s="256"/>
      <c r="CV73" s="256"/>
      <c r="CW73" s="256"/>
      <c r="CX73" s="256"/>
      <c r="CY73" s="248" t="s">
        <v>4109</v>
      </c>
      <c r="CZ73" s="256"/>
      <c r="DA73" s="256"/>
      <c r="DB73" s="256"/>
      <c r="DC73" s="248" t="s">
        <v>4110</v>
      </c>
      <c r="DD73" s="248" t="s">
        <v>4111</v>
      </c>
      <c r="DE73" s="256"/>
    </row>
    <row r="74" spans="2:109" ht="6.75" customHeight="1">
      <c r="B74" s="25"/>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26"/>
      <c r="AH74" s="254"/>
      <c r="AI74" s="254"/>
      <c r="AJ74" s="254"/>
      <c r="AK74" s="254"/>
      <c r="AL74" s="242" t="str">
        <f t="shared" si="3"/>
        <v>Huatusco</v>
      </c>
      <c r="AM74" s="242" t="str">
        <f t="shared" si="4"/>
        <v>30071</v>
      </c>
      <c r="AN74" s="243" t="str">
        <f t="shared" si="5"/>
        <v>071</v>
      </c>
      <c r="AO74" s="254"/>
      <c r="AP74" s="240">
        <v>72</v>
      </c>
      <c r="AQ74" s="255"/>
      <c r="AR74" s="255"/>
      <c r="AS74" s="255"/>
      <c r="AT74" s="255"/>
      <c r="AU74" s="255"/>
      <c r="AV74" s="255"/>
      <c r="AW74" s="246" t="s">
        <v>4112</v>
      </c>
      <c r="AX74" s="255"/>
      <c r="AY74" s="255"/>
      <c r="AZ74" s="255"/>
      <c r="BA74" s="255"/>
      <c r="BB74" s="246" t="s">
        <v>4113</v>
      </c>
      <c r="BC74" s="246" t="s">
        <v>4114</v>
      </c>
      <c r="BD74" s="246" t="s">
        <v>4115</v>
      </c>
      <c r="BE74" s="247" t="s">
        <v>4116</v>
      </c>
      <c r="BF74" s="246" t="s">
        <v>4117</v>
      </c>
      <c r="BG74" s="255"/>
      <c r="BH74" s="255"/>
      <c r="BI74" s="255"/>
      <c r="BJ74" s="246" t="s">
        <v>4118</v>
      </c>
      <c r="BK74" s="246" t="s">
        <v>4119</v>
      </c>
      <c r="BL74" s="255"/>
      <c r="BM74" s="255"/>
      <c r="BN74" s="255"/>
      <c r="BO74" s="255"/>
      <c r="BP74" s="246" t="s">
        <v>4120</v>
      </c>
      <c r="BQ74" s="255"/>
      <c r="BR74" s="255"/>
      <c r="BS74" s="255"/>
      <c r="BT74" s="246" t="s">
        <v>4121</v>
      </c>
      <c r="BU74" s="246" t="s">
        <v>4122</v>
      </c>
      <c r="BV74" s="255"/>
      <c r="BW74" s="254"/>
      <c r="BX74" s="254"/>
      <c r="BY74" s="254"/>
      <c r="BZ74" s="256"/>
      <c r="CA74" s="256"/>
      <c r="CB74" s="256"/>
      <c r="CC74" s="256"/>
      <c r="CD74" s="256"/>
      <c r="CE74" s="256"/>
      <c r="CF74" s="248" t="s">
        <v>4123</v>
      </c>
      <c r="CG74" s="256"/>
      <c r="CH74" s="256"/>
      <c r="CI74" s="256"/>
      <c r="CJ74" s="256"/>
      <c r="CK74" s="248" t="s">
        <v>4124</v>
      </c>
      <c r="CL74" s="248" t="s">
        <v>4125</v>
      </c>
      <c r="CM74" s="248" t="s">
        <v>4126</v>
      </c>
      <c r="CN74" s="249" t="s">
        <v>4127</v>
      </c>
      <c r="CO74" s="248" t="s">
        <v>4128</v>
      </c>
      <c r="CP74" s="256"/>
      <c r="CQ74" s="256"/>
      <c r="CR74" s="256"/>
      <c r="CS74" s="248" t="s">
        <v>4129</v>
      </c>
      <c r="CT74" s="248" t="s">
        <v>4130</v>
      </c>
      <c r="CU74" s="256"/>
      <c r="CV74" s="256"/>
      <c r="CW74" s="256"/>
      <c r="CX74" s="256"/>
      <c r="CY74" s="248" t="s">
        <v>1612</v>
      </c>
      <c r="CZ74" s="256"/>
      <c r="DA74" s="256"/>
      <c r="DB74" s="256"/>
      <c r="DC74" s="248" t="s">
        <v>4131</v>
      </c>
      <c r="DD74" s="248" t="s">
        <v>4132</v>
      </c>
      <c r="DE74" s="256"/>
    </row>
    <row r="75" spans="2:109" ht="15" customHeight="1">
      <c r="B75" s="25"/>
      <c r="C75" s="553" t="s">
        <v>1315</v>
      </c>
      <c r="D75" s="553"/>
      <c r="E75" s="553"/>
      <c r="F75" s="553"/>
      <c r="G75" s="553"/>
      <c r="H75" s="553"/>
      <c r="I75" s="553"/>
      <c r="J75" s="553"/>
      <c r="K75" s="553"/>
      <c r="L75" s="553"/>
      <c r="M75" s="553"/>
      <c r="N75" s="553"/>
      <c r="O75" s="553"/>
      <c r="P75" s="553"/>
      <c r="Q75" s="553"/>
      <c r="R75" s="553"/>
      <c r="S75" s="553"/>
      <c r="T75" s="553"/>
      <c r="U75" s="553"/>
      <c r="V75" s="553"/>
      <c r="W75" s="553"/>
      <c r="X75" s="553"/>
      <c r="Y75" s="553"/>
      <c r="Z75" s="553"/>
      <c r="AA75" s="553"/>
      <c r="AB75" s="553"/>
      <c r="AC75" s="553"/>
      <c r="AD75" s="26"/>
      <c r="AH75" s="254"/>
      <c r="AI75" s="254"/>
      <c r="AJ75" s="254"/>
      <c r="AK75" s="254"/>
      <c r="AL75" s="242" t="str">
        <f t="shared" si="3"/>
        <v>Huayacocotla</v>
      </c>
      <c r="AM75" s="242" t="str">
        <f t="shared" si="4"/>
        <v>30072</v>
      </c>
      <c r="AN75" s="243" t="str">
        <f t="shared" si="5"/>
        <v>072</v>
      </c>
      <c r="AO75" s="254"/>
      <c r="AP75" s="240">
        <v>73</v>
      </c>
      <c r="AQ75" s="255"/>
      <c r="AR75" s="255"/>
      <c r="AS75" s="255"/>
      <c r="AT75" s="255"/>
      <c r="AU75" s="255"/>
      <c r="AV75" s="255"/>
      <c r="AW75" s="246" t="s">
        <v>4133</v>
      </c>
      <c r="AX75" s="255"/>
      <c r="AY75" s="255"/>
      <c r="AZ75" s="255"/>
      <c r="BA75" s="255"/>
      <c r="BB75" s="246" t="s">
        <v>4134</v>
      </c>
      <c r="BC75" s="246" t="s">
        <v>4135</v>
      </c>
      <c r="BD75" s="246" t="s">
        <v>4136</v>
      </c>
      <c r="BE75" s="247" t="s">
        <v>4137</v>
      </c>
      <c r="BF75" s="246" t="s">
        <v>4138</v>
      </c>
      <c r="BG75" s="255"/>
      <c r="BH75" s="255"/>
      <c r="BI75" s="255"/>
      <c r="BJ75" s="246" t="s">
        <v>4139</v>
      </c>
      <c r="BK75" s="246" t="s">
        <v>4140</v>
      </c>
      <c r="BL75" s="255"/>
      <c r="BM75" s="255"/>
      <c r="BN75" s="255"/>
      <c r="BO75" s="255"/>
      <c r="BP75" s="246" t="s">
        <v>4141</v>
      </c>
      <c r="BQ75" s="255"/>
      <c r="BR75" s="255"/>
      <c r="BS75" s="255"/>
      <c r="BT75" s="246" t="s">
        <v>4142</v>
      </c>
      <c r="BU75" s="246" t="s">
        <v>4143</v>
      </c>
      <c r="BV75" s="255"/>
      <c r="BW75" s="254"/>
      <c r="BX75" s="254"/>
      <c r="BY75" s="254"/>
      <c r="BZ75" s="256"/>
      <c r="CA75" s="256"/>
      <c r="CB75" s="256"/>
      <c r="CC75" s="256"/>
      <c r="CD75" s="256"/>
      <c r="CE75" s="256"/>
      <c r="CF75" s="248" t="s">
        <v>4144</v>
      </c>
      <c r="CG75" s="256"/>
      <c r="CH75" s="256"/>
      <c r="CI75" s="256"/>
      <c r="CJ75" s="256"/>
      <c r="CK75" s="248" t="s">
        <v>4145</v>
      </c>
      <c r="CL75" s="248" t="s">
        <v>4146</v>
      </c>
      <c r="CM75" s="248" t="s">
        <v>4147</v>
      </c>
      <c r="CN75" s="249" t="s">
        <v>2597</v>
      </c>
      <c r="CO75" s="248" t="s">
        <v>4148</v>
      </c>
      <c r="CP75" s="256"/>
      <c r="CQ75" s="256"/>
      <c r="CR75" s="256"/>
      <c r="CS75" s="248" t="s">
        <v>4149</v>
      </c>
      <c r="CT75" s="248" t="s">
        <v>2755</v>
      </c>
      <c r="CU75" s="256"/>
      <c r="CV75" s="256"/>
      <c r="CW75" s="256"/>
      <c r="CX75" s="256"/>
      <c r="CY75" s="248" t="s">
        <v>4150</v>
      </c>
      <c r="CZ75" s="256"/>
      <c r="DA75" s="256"/>
      <c r="DB75" s="256"/>
      <c r="DC75" s="248" t="s">
        <v>4151</v>
      </c>
      <c r="DD75" s="248" t="s">
        <v>4152</v>
      </c>
      <c r="DE75" s="256"/>
    </row>
    <row r="76" spans="2:109" ht="6.75" customHeight="1">
      <c r="B76" s="25"/>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26"/>
      <c r="AH76" s="254"/>
      <c r="AI76" s="254"/>
      <c r="AJ76" s="254"/>
      <c r="AK76" s="254"/>
      <c r="AL76" s="242" t="str">
        <f t="shared" si="3"/>
        <v>Hueyapan de Ocampo</v>
      </c>
      <c r="AM76" s="242" t="str">
        <f t="shared" si="4"/>
        <v>30073</v>
      </c>
      <c r="AN76" s="243" t="str">
        <f t="shared" si="5"/>
        <v>073</v>
      </c>
      <c r="AO76" s="254"/>
      <c r="AP76" s="240">
        <v>74</v>
      </c>
      <c r="AQ76" s="255"/>
      <c r="AR76" s="255"/>
      <c r="AS76" s="255"/>
      <c r="AT76" s="255"/>
      <c r="AU76" s="255"/>
      <c r="AV76" s="255"/>
      <c r="AW76" s="246" t="s">
        <v>4153</v>
      </c>
      <c r="AX76" s="255"/>
      <c r="AY76" s="255"/>
      <c r="AZ76" s="255"/>
      <c r="BA76" s="255"/>
      <c r="BB76" s="246" t="s">
        <v>4154</v>
      </c>
      <c r="BC76" s="246" t="s">
        <v>4155</v>
      </c>
      <c r="BD76" s="246" t="s">
        <v>4156</v>
      </c>
      <c r="BE76" s="247" t="s">
        <v>4157</v>
      </c>
      <c r="BF76" s="246" t="s">
        <v>4158</v>
      </c>
      <c r="BG76" s="255"/>
      <c r="BH76" s="255"/>
      <c r="BI76" s="255"/>
      <c r="BJ76" s="246" t="s">
        <v>4159</v>
      </c>
      <c r="BK76" s="246" t="s">
        <v>4160</v>
      </c>
      <c r="BL76" s="255"/>
      <c r="BM76" s="255"/>
      <c r="BN76" s="255"/>
      <c r="BO76" s="255"/>
      <c r="BP76" s="255">
        <v>26099</v>
      </c>
      <c r="BQ76" s="255"/>
      <c r="BR76" s="255"/>
      <c r="BS76" s="255"/>
      <c r="BT76" s="246" t="s">
        <v>4161</v>
      </c>
      <c r="BU76" s="246" t="s">
        <v>4162</v>
      </c>
      <c r="BV76" s="255"/>
      <c r="BW76" s="254"/>
      <c r="BX76" s="254"/>
      <c r="BY76" s="254"/>
      <c r="BZ76" s="256"/>
      <c r="CA76" s="256"/>
      <c r="CB76" s="256"/>
      <c r="CC76" s="256"/>
      <c r="CD76" s="256"/>
      <c r="CE76" s="256"/>
      <c r="CF76" s="248" t="s">
        <v>2597</v>
      </c>
      <c r="CG76" s="256"/>
      <c r="CH76" s="256"/>
      <c r="CI76" s="256"/>
      <c r="CJ76" s="256"/>
      <c r="CK76" s="248" t="s">
        <v>4163</v>
      </c>
      <c r="CL76" s="248" t="s">
        <v>4164</v>
      </c>
      <c r="CM76" s="248" t="s">
        <v>4165</v>
      </c>
      <c r="CN76" s="249" t="s">
        <v>4166</v>
      </c>
      <c r="CO76" s="248" t="s">
        <v>4167</v>
      </c>
      <c r="CP76" s="256"/>
      <c r="CQ76" s="256"/>
      <c r="CR76" s="256"/>
      <c r="CS76" s="248" t="s">
        <v>4168</v>
      </c>
      <c r="CT76" s="248" t="s">
        <v>4169</v>
      </c>
      <c r="CU76" s="256"/>
      <c r="CV76" s="256"/>
      <c r="CW76" s="256"/>
      <c r="CX76" s="256"/>
      <c r="CY76" s="248" t="s">
        <v>311</v>
      </c>
      <c r="CZ76" s="256"/>
      <c r="DA76" s="256"/>
      <c r="DB76" s="256"/>
      <c r="DC76" s="248" t="s">
        <v>4170</v>
      </c>
      <c r="DD76" s="248" t="s">
        <v>4171</v>
      </c>
      <c r="DE76" s="256"/>
    </row>
    <row r="77" spans="2:109" ht="132" customHeight="1">
      <c r="B77" s="25"/>
      <c r="C77" s="1"/>
      <c r="D77" s="553" t="s">
        <v>960</v>
      </c>
      <c r="E77" s="553"/>
      <c r="F77" s="553"/>
      <c r="G77" s="553"/>
      <c r="H77" s="553"/>
      <c r="I77" s="553"/>
      <c r="J77" s="553"/>
      <c r="K77" s="553"/>
      <c r="L77" s="553"/>
      <c r="M77" s="553"/>
      <c r="N77" s="553"/>
      <c r="O77" s="553"/>
      <c r="P77" s="553"/>
      <c r="Q77" s="553"/>
      <c r="R77" s="553"/>
      <c r="S77" s="553"/>
      <c r="T77" s="553"/>
      <c r="U77" s="553"/>
      <c r="V77" s="553"/>
      <c r="W77" s="553"/>
      <c r="X77" s="553"/>
      <c r="Y77" s="553"/>
      <c r="Z77" s="553"/>
      <c r="AA77" s="553"/>
      <c r="AB77" s="553"/>
      <c r="AC77" s="553"/>
      <c r="AD77" s="26"/>
      <c r="AH77" s="254"/>
      <c r="AI77" s="254"/>
      <c r="AJ77" s="254"/>
      <c r="AK77" s="254"/>
      <c r="AL77" s="242" t="str">
        <f t="shared" si="3"/>
        <v>Huiloapan de Cuauhtémoc</v>
      </c>
      <c r="AM77" s="242" t="str">
        <f t="shared" si="4"/>
        <v>30074</v>
      </c>
      <c r="AN77" s="243" t="str">
        <f t="shared" si="5"/>
        <v>074</v>
      </c>
      <c r="AO77" s="254"/>
      <c r="AP77" s="240">
        <v>75</v>
      </c>
      <c r="AQ77" s="255"/>
      <c r="AR77" s="255"/>
      <c r="AS77" s="255"/>
      <c r="AT77" s="255"/>
      <c r="AU77" s="255"/>
      <c r="AV77" s="255"/>
      <c r="AW77" s="246" t="s">
        <v>4172</v>
      </c>
      <c r="AX77" s="255"/>
      <c r="AY77" s="255"/>
      <c r="AZ77" s="255"/>
      <c r="BA77" s="255"/>
      <c r="BB77" s="246" t="s">
        <v>4173</v>
      </c>
      <c r="BC77" s="246" t="s">
        <v>4174</v>
      </c>
      <c r="BD77" s="246" t="s">
        <v>4175</v>
      </c>
      <c r="BE77" s="247" t="s">
        <v>4176</v>
      </c>
      <c r="BF77" s="246" t="s">
        <v>4177</v>
      </c>
      <c r="BG77" s="255"/>
      <c r="BH77" s="255"/>
      <c r="BI77" s="255"/>
      <c r="BJ77" s="246" t="s">
        <v>4178</v>
      </c>
      <c r="BK77" s="246" t="s">
        <v>4179</v>
      </c>
      <c r="BL77" s="255"/>
      <c r="BM77" s="255"/>
      <c r="BN77" s="255"/>
      <c r="BO77" s="255"/>
      <c r="BP77" s="255"/>
      <c r="BQ77" s="255"/>
      <c r="BR77" s="255"/>
      <c r="BS77" s="255"/>
      <c r="BT77" s="246" t="s">
        <v>4180</v>
      </c>
      <c r="BU77" s="246" t="s">
        <v>4181</v>
      </c>
      <c r="BV77" s="255"/>
      <c r="BW77" s="254"/>
      <c r="BX77" s="254"/>
      <c r="BY77" s="254"/>
      <c r="BZ77" s="256"/>
      <c r="CA77" s="256"/>
      <c r="CB77" s="256"/>
      <c r="CC77" s="256"/>
      <c r="CD77" s="256"/>
      <c r="CE77" s="256"/>
      <c r="CF77" s="248" t="s">
        <v>4182</v>
      </c>
      <c r="CG77" s="256"/>
      <c r="CH77" s="256"/>
      <c r="CI77" s="256"/>
      <c r="CJ77" s="256"/>
      <c r="CK77" s="248" t="s">
        <v>4183</v>
      </c>
      <c r="CL77" s="248" t="s">
        <v>4184</v>
      </c>
      <c r="CM77" s="248" t="s">
        <v>4185</v>
      </c>
      <c r="CN77" s="249" t="s">
        <v>4186</v>
      </c>
      <c r="CO77" s="248" t="s">
        <v>4187</v>
      </c>
      <c r="CP77" s="256"/>
      <c r="CQ77" s="256"/>
      <c r="CR77" s="256"/>
      <c r="CS77" s="248" t="s">
        <v>4188</v>
      </c>
      <c r="CT77" s="248" t="s">
        <v>4189</v>
      </c>
      <c r="CU77" s="256"/>
      <c r="CV77" s="256"/>
      <c r="CW77" s="256"/>
      <c r="CX77" s="256"/>
      <c r="CY77" s="256"/>
      <c r="CZ77" s="256"/>
      <c r="DA77" s="256"/>
      <c r="DB77" s="256"/>
      <c r="DC77" s="248" t="s">
        <v>4190</v>
      </c>
      <c r="DD77" s="248" t="s">
        <v>4191</v>
      </c>
      <c r="DE77" s="256"/>
    </row>
    <row r="78" spans="2:109" ht="6.75" customHeight="1">
      <c r="B78" s="25"/>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26"/>
      <c r="AH78" s="254"/>
      <c r="AI78" s="254"/>
      <c r="AJ78" s="254"/>
      <c r="AK78" s="254"/>
      <c r="AL78" s="242" t="str">
        <f t="shared" si="3"/>
        <v>Ignacio de la Llave</v>
      </c>
      <c r="AM78" s="242" t="str">
        <f t="shared" si="4"/>
        <v>30075</v>
      </c>
      <c r="AN78" s="243" t="str">
        <f t="shared" si="5"/>
        <v>075</v>
      </c>
      <c r="AO78" s="254"/>
      <c r="AP78" s="240">
        <v>76</v>
      </c>
      <c r="AQ78" s="255"/>
      <c r="AR78" s="255"/>
      <c r="AS78" s="255"/>
      <c r="AT78" s="255"/>
      <c r="AU78" s="255"/>
      <c r="AV78" s="255"/>
      <c r="AW78" s="246" t="s">
        <v>4192</v>
      </c>
      <c r="AX78" s="255"/>
      <c r="AY78" s="255"/>
      <c r="AZ78" s="255"/>
      <c r="BA78" s="255"/>
      <c r="BB78" s="246" t="s">
        <v>4193</v>
      </c>
      <c r="BC78" s="246" t="s">
        <v>4194</v>
      </c>
      <c r="BD78" s="246" t="s">
        <v>4195</v>
      </c>
      <c r="BE78" s="247" t="s">
        <v>4196</v>
      </c>
      <c r="BF78" s="246" t="s">
        <v>4197</v>
      </c>
      <c r="BG78" s="255"/>
      <c r="BH78" s="255"/>
      <c r="BI78" s="255"/>
      <c r="BJ78" s="246" t="s">
        <v>4198</v>
      </c>
      <c r="BK78" s="246" t="s">
        <v>4199</v>
      </c>
      <c r="BL78" s="255"/>
      <c r="BM78" s="255"/>
      <c r="BN78" s="255"/>
      <c r="BO78" s="255"/>
      <c r="BP78" s="255"/>
      <c r="BQ78" s="255"/>
      <c r="BR78" s="255"/>
      <c r="BS78" s="255"/>
      <c r="BT78" s="246" t="s">
        <v>4200</v>
      </c>
      <c r="BU78" s="246" t="s">
        <v>4201</v>
      </c>
      <c r="BV78" s="255"/>
      <c r="BW78" s="254"/>
      <c r="BX78" s="254"/>
      <c r="BY78" s="254"/>
      <c r="BZ78" s="256"/>
      <c r="CA78" s="256"/>
      <c r="CB78" s="256"/>
      <c r="CC78" s="256"/>
      <c r="CD78" s="256"/>
      <c r="CE78" s="256"/>
      <c r="CF78" s="248" t="s">
        <v>4202</v>
      </c>
      <c r="CG78" s="256"/>
      <c r="CH78" s="256"/>
      <c r="CI78" s="256"/>
      <c r="CJ78" s="256"/>
      <c r="CK78" s="248" t="s">
        <v>4203</v>
      </c>
      <c r="CL78" s="248" t="s">
        <v>4204</v>
      </c>
      <c r="CM78" s="248" t="s">
        <v>3684</v>
      </c>
      <c r="CN78" s="249" t="s">
        <v>4205</v>
      </c>
      <c r="CO78" s="248" t="s">
        <v>4206</v>
      </c>
      <c r="CP78" s="256"/>
      <c r="CQ78" s="256"/>
      <c r="CR78" s="256"/>
      <c r="CS78" s="248" t="s">
        <v>4207</v>
      </c>
      <c r="CT78" s="248" t="s">
        <v>3126</v>
      </c>
      <c r="CU78" s="256"/>
      <c r="CV78" s="256"/>
      <c r="CW78" s="256"/>
      <c r="CX78" s="256"/>
      <c r="CY78" s="256"/>
      <c r="CZ78" s="256"/>
      <c r="DA78" s="256"/>
      <c r="DB78" s="256"/>
      <c r="DC78" s="248" t="s">
        <v>4208</v>
      </c>
      <c r="DD78" s="248" t="s">
        <v>4209</v>
      </c>
      <c r="DE78" s="256"/>
    </row>
    <row r="79" spans="2:109" ht="60" customHeight="1">
      <c r="B79" s="25"/>
      <c r="C79" s="546" t="s">
        <v>803</v>
      </c>
      <c r="D79" s="546"/>
      <c r="E79" s="546"/>
      <c r="F79" s="546"/>
      <c r="G79" s="546"/>
      <c r="H79" s="546"/>
      <c r="I79" s="546"/>
      <c r="J79" s="546"/>
      <c r="K79" s="546"/>
      <c r="L79" s="546"/>
      <c r="M79" s="546"/>
      <c r="N79" s="546"/>
      <c r="O79" s="546"/>
      <c r="P79" s="546"/>
      <c r="Q79" s="546"/>
      <c r="R79" s="546"/>
      <c r="S79" s="546"/>
      <c r="T79" s="546"/>
      <c r="U79" s="546"/>
      <c r="V79" s="546"/>
      <c r="W79" s="546"/>
      <c r="X79" s="546"/>
      <c r="Y79" s="546"/>
      <c r="Z79" s="546"/>
      <c r="AA79" s="546"/>
      <c r="AB79" s="546"/>
      <c r="AC79" s="546"/>
      <c r="AD79" s="26"/>
      <c r="AH79" s="254"/>
      <c r="AI79" s="254"/>
      <c r="AJ79" s="254"/>
      <c r="AK79" s="254"/>
      <c r="AL79" s="242" t="str">
        <f t="shared" si="3"/>
        <v>Ilamatlán</v>
      </c>
      <c r="AM79" s="242" t="str">
        <f t="shared" si="4"/>
        <v>30076</v>
      </c>
      <c r="AN79" s="243" t="str">
        <f t="shared" si="5"/>
        <v>076</v>
      </c>
      <c r="AO79" s="254"/>
      <c r="AP79" s="240">
        <v>77</v>
      </c>
      <c r="AQ79" s="255"/>
      <c r="AR79" s="255"/>
      <c r="AS79" s="255"/>
      <c r="AT79" s="255"/>
      <c r="AU79" s="255"/>
      <c r="AV79" s="255"/>
      <c r="AW79" s="246" t="s">
        <v>4210</v>
      </c>
      <c r="AX79" s="255"/>
      <c r="AY79" s="255"/>
      <c r="AZ79" s="255"/>
      <c r="BA79" s="255"/>
      <c r="BB79" s="246" t="s">
        <v>4211</v>
      </c>
      <c r="BC79" s="246" t="s">
        <v>4212</v>
      </c>
      <c r="BD79" s="246" t="s">
        <v>4213</v>
      </c>
      <c r="BE79" s="247" t="s">
        <v>4214</v>
      </c>
      <c r="BF79" s="246" t="s">
        <v>4215</v>
      </c>
      <c r="BG79" s="255"/>
      <c r="BH79" s="255"/>
      <c r="BI79" s="255"/>
      <c r="BJ79" s="246" t="s">
        <v>4216</v>
      </c>
      <c r="BK79" s="246" t="s">
        <v>4217</v>
      </c>
      <c r="BL79" s="255"/>
      <c r="BM79" s="255"/>
      <c r="BN79" s="255"/>
      <c r="BO79" s="255"/>
      <c r="BP79" s="255"/>
      <c r="BQ79" s="255"/>
      <c r="BR79" s="255"/>
      <c r="BS79" s="255"/>
      <c r="BT79" s="246" t="s">
        <v>4218</v>
      </c>
      <c r="BU79" s="246" t="s">
        <v>4219</v>
      </c>
      <c r="BV79" s="255"/>
      <c r="BW79" s="254"/>
      <c r="BX79" s="254"/>
      <c r="BY79" s="254"/>
      <c r="BZ79" s="256"/>
      <c r="CA79" s="256"/>
      <c r="CB79" s="256"/>
      <c r="CC79" s="256"/>
      <c r="CD79" s="256"/>
      <c r="CE79" s="256"/>
      <c r="CF79" s="248" t="s">
        <v>4220</v>
      </c>
      <c r="CG79" s="256"/>
      <c r="CH79" s="256"/>
      <c r="CI79" s="256"/>
      <c r="CJ79" s="256"/>
      <c r="CK79" s="248" t="s">
        <v>4221</v>
      </c>
      <c r="CL79" s="248" t="s">
        <v>4222</v>
      </c>
      <c r="CM79" s="248" t="s">
        <v>4223</v>
      </c>
      <c r="CN79" s="249" t="s">
        <v>4224</v>
      </c>
      <c r="CO79" s="248" t="s">
        <v>4225</v>
      </c>
      <c r="CP79" s="256"/>
      <c r="CQ79" s="256"/>
      <c r="CR79" s="256"/>
      <c r="CS79" s="248" t="s">
        <v>4226</v>
      </c>
      <c r="CT79" s="248" t="s">
        <v>4227</v>
      </c>
      <c r="CU79" s="256"/>
      <c r="CV79" s="256"/>
      <c r="CW79" s="256"/>
      <c r="CX79" s="256"/>
      <c r="CY79" s="256"/>
      <c r="CZ79" s="256"/>
      <c r="DA79" s="256"/>
      <c r="DB79" s="256"/>
      <c r="DC79" s="248" t="s">
        <v>4228</v>
      </c>
      <c r="DD79" s="248" t="s">
        <v>4229</v>
      </c>
      <c r="DE79" s="256"/>
    </row>
    <row r="80" spans="2:109" ht="6.75" customHeight="1">
      <c r="B80" s="25"/>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6"/>
      <c r="AH80" s="254"/>
      <c r="AI80" s="254"/>
      <c r="AJ80" s="254"/>
      <c r="AK80" s="254"/>
      <c r="AL80" s="242" t="str">
        <f t="shared" si="3"/>
        <v>Isla</v>
      </c>
      <c r="AM80" s="242" t="str">
        <f t="shared" si="4"/>
        <v>30077</v>
      </c>
      <c r="AN80" s="243" t="str">
        <f t="shared" si="5"/>
        <v>077</v>
      </c>
      <c r="AO80" s="254"/>
      <c r="AP80" s="240">
        <v>78</v>
      </c>
      <c r="AQ80" s="255"/>
      <c r="AR80" s="255"/>
      <c r="AS80" s="255"/>
      <c r="AT80" s="255"/>
      <c r="AU80" s="255"/>
      <c r="AV80" s="255"/>
      <c r="AW80" s="246" t="s">
        <v>4230</v>
      </c>
      <c r="AX80" s="255"/>
      <c r="AY80" s="255"/>
      <c r="AZ80" s="255"/>
      <c r="BA80" s="255"/>
      <c r="BB80" s="246" t="s">
        <v>4231</v>
      </c>
      <c r="BC80" s="246" t="s">
        <v>4232</v>
      </c>
      <c r="BD80" s="246" t="s">
        <v>4233</v>
      </c>
      <c r="BE80" s="247" t="s">
        <v>4234</v>
      </c>
      <c r="BF80" s="246" t="s">
        <v>4235</v>
      </c>
      <c r="BG80" s="255"/>
      <c r="BH80" s="255"/>
      <c r="BI80" s="255"/>
      <c r="BJ80" s="246" t="s">
        <v>4236</v>
      </c>
      <c r="BK80" s="246" t="s">
        <v>4237</v>
      </c>
      <c r="BL80" s="255"/>
      <c r="BM80" s="255"/>
      <c r="BN80" s="255"/>
      <c r="BO80" s="255"/>
      <c r="BP80" s="255"/>
      <c r="BQ80" s="255"/>
      <c r="BR80" s="255"/>
      <c r="BS80" s="255"/>
      <c r="BT80" s="246" t="s">
        <v>4238</v>
      </c>
      <c r="BU80" s="246" t="s">
        <v>4239</v>
      </c>
      <c r="BV80" s="255"/>
      <c r="BW80" s="254"/>
      <c r="BX80" s="254"/>
      <c r="BY80" s="254"/>
      <c r="BZ80" s="256"/>
      <c r="CA80" s="256"/>
      <c r="CB80" s="256"/>
      <c r="CC80" s="256"/>
      <c r="CD80" s="256"/>
      <c r="CE80" s="256"/>
      <c r="CF80" s="248" t="s">
        <v>4240</v>
      </c>
      <c r="CG80" s="256"/>
      <c r="CH80" s="256"/>
      <c r="CI80" s="256"/>
      <c r="CJ80" s="256"/>
      <c r="CK80" s="248" t="s">
        <v>4241</v>
      </c>
      <c r="CL80" s="248" t="s">
        <v>4242</v>
      </c>
      <c r="CM80" s="248" t="s">
        <v>4243</v>
      </c>
      <c r="CN80" s="249" t="s">
        <v>4244</v>
      </c>
      <c r="CO80" s="248" t="s">
        <v>4245</v>
      </c>
      <c r="CP80" s="256"/>
      <c r="CQ80" s="256"/>
      <c r="CR80" s="256"/>
      <c r="CS80" s="248" t="s">
        <v>4246</v>
      </c>
      <c r="CT80" s="248" t="s">
        <v>4247</v>
      </c>
      <c r="CU80" s="256"/>
      <c r="CV80" s="256"/>
      <c r="CW80" s="256"/>
      <c r="CX80" s="256"/>
      <c r="CY80" s="256"/>
      <c r="CZ80" s="256"/>
      <c r="DA80" s="256"/>
      <c r="DB80" s="256"/>
      <c r="DC80" s="248" t="s">
        <v>4248</v>
      </c>
      <c r="DD80" s="248" t="s">
        <v>4249</v>
      </c>
      <c r="DE80" s="256"/>
    </row>
    <row r="81" spans="2:109" ht="60" customHeight="1">
      <c r="B81" s="25"/>
      <c r="C81" s="546" t="s">
        <v>837</v>
      </c>
      <c r="D81" s="546"/>
      <c r="E81" s="546"/>
      <c r="F81" s="546"/>
      <c r="G81" s="546"/>
      <c r="H81" s="546"/>
      <c r="I81" s="546"/>
      <c r="J81" s="546"/>
      <c r="K81" s="546"/>
      <c r="L81" s="546"/>
      <c r="M81" s="546"/>
      <c r="N81" s="546"/>
      <c r="O81" s="546"/>
      <c r="P81" s="546"/>
      <c r="Q81" s="546"/>
      <c r="R81" s="546"/>
      <c r="S81" s="546"/>
      <c r="T81" s="546"/>
      <c r="U81" s="546"/>
      <c r="V81" s="546"/>
      <c r="W81" s="546"/>
      <c r="X81" s="546"/>
      <c r="Y81" s="546"/>
      <c r="Z81" s="546"/>
      <c r="AA81" s="546"/>
      <c r="AB81" s="546"/>
      <c r="AC81" s="546"/>
      <c r="AD81" s="26"/>
      <c r="AH81" s="254"/>
      <c r="AI81" s="254"/>
      <c r="AJ81" s="254"/>
      <c r="AK81" s="254"/>
      <c r="AL81" s="242" t="str">
        <f t="shared" si="3"/>
        <v>Ixcatepec</v>
      </c>
      <c r="AM81" s="242" t="str">
        <f t="shared" si="4"/>
        <v>30078</v>
      </c>
      <c r="AN81" s="243" t="str">
        <f t="shared" si="5"/>
        <v>078</v>
      </c>
      <c r="AO81" s="254"/>
      <c r="AP81" s="240">
        <v>79</v>
      </c>
      <c r="AQ81" s="255"/>
      <c r="AR81" s="255"/>
      <c r="AS81" s="255"/>
      <c r="AT81" s="255"/>
      <c r="AU81" s="255"/>
      <c r="AV81" s="255"/>
      <c r="AW81" s="246" t="s">
        <v>4250</v>
      </c>
      <c r="AX81" s="255"/>
      <c r="AY81" s="255"/>
      <c r="AZ81" s="255"/>
      <c r="BA81" s="255"/>
      <c r="BB81" s="246" t="s">
        <v>4251</v>
      </c>
      <c r="BC81" s="246" t="s">
        <v>4252</v>
      </c>
      <c r="BD81" s="246" t="s">
        <v>4253</v>
      </c>
      <c r="BE81" s="247" t="s">
        <v>4254</v>
      </c>
      <c r="BF81" s="246" t="s">
        <v>4255</v>
      </c>
      <c r="BG81" s="255"/>
      <c r="BH81" s="255"/>
      <c r="BI81" s="255"/>
      <c r="BJ81" s="246" t="s">
        <v>4256</v>
      </c>
      <c r="BK81" s="246" t="s">
        <v>4257</v>
      </c>
      <c r="BL81" s="255"/>
      <c r="BM81" s="255"/>
      <c r="BN81" s="255"/>
      <c r="BO81" s="255"/>
      <c r="BP81" s="255"/>
      <c r="BQ81" s="255"/>
      <c r="BR81" s="255"/>
      <c r="BS81" s="255"/>
      <c r="BT81" s="246" t="s">
        <v>4258</v>
      </c>
      <c r="BU81" s="246" t="s">
        <v>4259</v>
      </c>
      <c r="BV81" s="255"/>
      <c r="BW81" s="254"/>
      <c r="BX81" s="254"/>
      <c r="BY81" s="254"/>
      <c r="BZ81" s="256"/>
      <c r="CA81" s="256"/>
      <c r="CB81" s="256"/>
      <c r="CC81" s="256"/>
      <c r="CD81" s="256"/>
      <c r="CE81" s="256"/>
      <c r="CF81" s="248" t="s">
        <v>4260</v>
      </c>
      <c r="CG81" s="256"/>
      <c r="CH81" s="256"/>
      <c r="CI81" s="256"/>
      <c r="CJ81" s="256"/>
      <c r="CK81" s="248" t="s">
        <v>4261</v>
      </c>
      <c r="CL81" s="248" t="s">
        <v>4262</v>
      </c>
      <c r="CM81" s="248" t="s">
        <v>4263</v>
      </c>
      <c r="CN81" s="249" t="s">
        <v>4264</v>
      </c>
      <c r="CO81" s="248" t="s">
        <v>4265</v>
      </c>
      <c r="CP81" s="256"/>
      <c r="CQ81" s="256"/>
      <c r="CR81" s="256"/>
      <c r="CS81" s="248" t="s">
        <v>4266</v>
      </c>
      <c r="CT81" s="248" t="s">
        <v>4267</v>
      </c>
      <c r="CU81" s="256"/>
      <c r="CV81" s="256"/>
      <c r="CW81" s="256"/>
      <c r="CX81" s="256"/>
      <c r="CY81" s="256"/>
      <c r="CZ81" s="256"/>
      <c r="DA81" s="256"/>
      <c r="DB81" s="256"/>
      <c r="DC81" s="248" t="s">
        <v>4268</v>
      </c>
      <c r="DD81" s="248" t="s">
        <v>4269</v>
      </c>
      <c r="DE81" s="256"/>
    </row>
    <row r="82" spans="2:109" ht="6.75" customHeight="1">
      <c r="B82" s="25"/>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6"/>
      <c r="AH82" s="254"/>
      <c r="AI82" s="254"/>
      <c r="AJ82" s="254"/>
      <c r="AK82" s="254"/>
      <c r="AL82" s="242" t="str">
        <f t="shared" si="3"/>
        <v>Ixhuacán de los Reyes</v>
      </c>
      <c r="AM82" s="242" t="str">
        <f t="shared" si="4"/>
        <v>30079</v>
      </c>
      <c r="AN82" s="243" t="str">
        <f t="shared" si="5"/>
        <v>079</v>
      </c>
      <c r="AO82" s="254"/>
      <c r="AP82" s="240">
        <v>80</v>
      </c>
      <c r="AQ82" s="255"/>
      <c r="AR82" s="255"/>
      <c r="AS82" s="255"/>
      <c r="AT82" s="255"/>
      <c r="AU82" s="255"/>
      <c r="AV82" s="255"/>
      <c r="AW82" s="246" t="s">
        <v>4270</v>
      </c>
      <c r="AX82" s="255"/>
      <c r="AY82" s="255"/>
      <c r="AZ82" s="255"/>
      <c r="BA82" s="255"/>
      <c r="BB82" s="246" t="s">
        <v>4271</v>
      </c>
      <c r="BC82" s="246" t="s">
        <v>4272</v>
      </c>
      <c r="BD82" s="246" t="s">
        <v>4273</v>
      </c>
      <c r="BE82" s="247" t="s">
        <v>4274</v>
      </c>
      <c r="BF82" s="246" t="s">
        <v>4275</v>
      </c>
      <c r="BG82" s="255"/>
      <c r="BH82" s="255"/>
      <c r="BI82" s="255"/>
      <c r="BJ82" s="246" t="s">
        <v>4276</v>
      </c>
      <c r="BK82" s="246" t="s">
        <v>4277</v>
      </c>
      <c r="BL82" s="255"/>
      <c r="BM82" s="255"/>
      <c r="BN82" s="255"/>
      <c r="BO82" s="255"/>
      <c r="BP82" s="255"/>
      <c r="BQ82" s="255"/>
      <c r="BR82" s="255"/>
      <c r="BS82" s="255"/>
      <c r="BT82" s="246" t="s">
        <v>4278</v>
      </c>
      <c r="BU82" s="246" t="s">
        <v>4279</v>
      </c>
      <c r="BV82" s="255"/>
      <c r="BW82" s="254"/>
      <c r="BX82" s="254"/>
      <c r="BY82" s="254"/>
      <c r="BZ82" s="256"/>
      <c r="CA82" s="256"/>
      <c r="CB82" s="256"/>
      <c r="CC82" s="256"/>
      <c r="CD82" s="256"/>
      <c r="CE82" s="256"/>
      <c r="CF82" s="248" t="s">
        <v>3091</v>
      </c>
      <c r="CG82" s="256"/>
      <c r="CH82" s="256"/>
      <c r="CI82" s="256"/>
      <c r="CJ82" s="256"/>
      <c r="CK82" s="248" t="s">
        <v>4280</v>
      </c>
      <c r="CL82" s="248" t="s">
        <v>4281</v>
      </c>
      <c r="CM82" s="248" t="s">
        <v>2032</v>
      </c>
      <c r="CN82" s="249" t="s">
        <v>4282</v>
      </c>
      <c r="CO82" s="248" t="s">
        <v>4283</v>
      </c>
      <c r="CP82" s="256"/>
      <c r="CQ82" s="256"/>
      <c r="CR82" s="256"/>
      <c r="CS82" s="248" t="s">
        <v>4284</v>
      </c>
      <c r="CT82" s="248" t="s">
        <v>4285</v>
      </c>
      <c r="CU82" s="256"/>
      <c r="CV82" s="256"/>
      <c r="CW82" s="256"/>
      <c r="CX82" s="256"/>
      <c r="CY82" s="256"/>
      <c r="CZ82" s="256"/>
      <c r="DA82" s="256"/>
      <c r="DB82" s="256"/>
      <c r="DC82" s="248" t="s">
        <v>4286</v>
      </c>
      <c r="DD82" s="248" t="s">
        <v>4287</v>
      </c>
      <c r="DE82" s="256"/>
    </row>
    <row r="83" spans="2:109" ht="36" customHeight="1">
      <c r="B83" s="25"/>
      <c r="C83" s="546" t="s">
        <v>804</v>
      </c>
      <c r="D83" s="546"/>
      <c r="E83" s="546"/>
      <c r="F83" s="546"/>
      <c r="G83" s="546"/>
      <c r="H83" s="546"/>
      <c r="I83" s="546"/>
      <c r="J83" s="546"/>
      <c r="K83" s="546"/>
      <c r="L83" s="546"/>
      <c r="M83" s="546"/>
      <c r="N83" s="546"/>
      <c r="O83" s="546"/>
      <c r="P83" s="546"/>
      <c r="Q83" s="546"/>
      <c r="R83" s="546"/>
      <c r="S83" s="546"/>
      <c r="T83" s="546"/>
      <c r="U83" s="546"/>
      <c r="V83" s="546"/>
      <c r="W83" s="546"/>
      <c r="X83" s="546"/>
      <c r="Y83" s="546"/>
      <c r="Z83" s="546"/>
      <c r="AA83" s="546"/>
      <c r="AB83" s="546"/>
      <c r="AC83" s="546"/>
      <c r="AD83" s="26"/>
      <c r="AH83" s="254"/>
      <c r="AI83" s="254"/>
      <c r="AJ83" s="254"/>
      <c r="AK83" s="254"/>
      <c r="AL83" s="242" t="str">
        <f t="shared" si="3"/>
        <v>Ixhuatlán del Café</v>
      </c>
      <c r="AM83" s="242" t="str">
        <f t="shared" si="4"/>
        <v>30080</v>
      </c>
      <c r="AN83" s="243" t="str">
        <f t="shared" si="5"/>
        <v>080</v>
      </c>
      <c r="AO83" s="254"/>
      <c r="AP83" s="240">
        <v>81</v>
      </c>
      <c r="AQ83" s="255"/>
      <c r="AR83" s="255"/>
      <c r="AS83" s="255"/>
      <c r="AT83" s="255"/>
      <c r="AU83" s="255"/>
      <c r="AV83" s="255"/>
      <c r="AW83" s="246" t="s">
        <v>4288</v>
      </c>
      <c r="AX83" s="255"/>
      <c r="AY83" s="255"/>
      <c r="AZ83" s="255"/>
      <c r="BA83" s="255"/>
      <c r="BB83" s="246" t="s">
        <v>4289</v>
      </c>
      <c r="BC83" s="246" t="s">
        <v>4290</v>
      </c>
      <c r="BD83" s="246" t="s">
        <v>4291</v>
      </c>
      <c r="BE83" s="247" t="s">
        <v>4292</v>
      </c>
      <c r="BF83" s="246" t="s">
        <v>4293</v>
      </c>
      <c r="BG83" s="255"/>
      <c r="BH83" s="255"/>
      <c r="BI83" s="255"/>
      <c r="BJ83" s="246" t="s">
        <v>4294</v>
      </c>
      <c r="BK83" s="246" t="s">
        <v>4295</v>
      </c>
      <c r="BL83" s="255"/>
      <c r="BM83" s="255"/>
      <c r="BN83" s="255"/>
      <c r="BO83" s="255"/>
      <c r="BP83" s="255"/>
      <c r="BQ83" s="255"/>
      <c r="BR83" s="255"/>
      <c r="BS83" s="255"/>
      <c r="BT83" s="246" t="s">
        <v>4296</v>
      </c>
      <c r="BU83" s="246" t="s">
        <v>4297</v>
      </c>
      <c r="BV83" s="255"/>
      <c r="BW83" s="254"/>
      <c r="BX83" s="254"/>
      <c r="BY83" s="254"/>
      <c r="BZ83" s="256"/>
      <c r="CA83" s="256"/>
      <c r="CB83" s="256"/>
      <c r="CC83" s="256"/>
      <c r="CD83" s="256"/>
      <c r="CE83" s="256"/>
      <c r="CF83" s="248" t="s">
        <v>4298</v>
      </c>
      <c r="CG83" s="256"/>
      <c r="CH83" s="256"/>
      <c r="CI83" s="256"/>
      <c r="CJ83" s="256"/>
      <c r="CK83" s="248" t="s">
        <v>4299</v>
      </c>
      <c r="CL83" s="248" t="s">
        <v>4300</v>
      </c>
      <c r="CM83" s="248" t="s">
        <v>4301</v>
      </c>
      <c r="CN83" s="249" t="s">
        <v>4302</v>
      </c>
      <c r="CO83" s="248" t="s">
        <v>4303</v>
      </c>
      <c r="CP83" s="256"/>
      <c r="CQ83" s="256"/>
      <c r="CR83" s="256"/>
      <c r="CS83" s="248" t="s">
        <v>4304</v>
      </c>
      <c r="CT83" s="248" t="s">
        <v>4305</v>
      </c>
      <c r="CU83" s="256"/>
      <c r="CV83" s="256"/>
      <c r="CW83" s="256"/>
      <c r="CX83" s="256"/>
      <c r="CY83" s="256"/>
      <c r="CZ83" s="256"/>
      <c r="DA83" s="256"/>
      <c r="DB83" s="256"/>
      <c r="DC83" s="248" t="s">
        <v>4306</v>
      </c>
      <c r="DD83" s="248" t="s">
        <v>4307</v>
      </c>
      <c r="DE83" s="256"/>
    </row>
    <row r="84" spans="2:109" ht="15" customHeight="1" thickBot="1">
      <c r="B84" s="29"/>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1"/>
      <c r="AH84" s="254"/>
      <c r="AI84" s="254"/>
      <c r="AJ84" s="254"/>
      <c r="AK84" s="254"/>
      <c r="AL84" s="242" t="str">
        <f t="shared" si="3"/>
        <v>Ixhuatlancillo</v>
      </c>
      <c r="AM84" s="242" t="str">
        <f t="shared" si="4"/>
        <v>30081</v>
      </c>
      <c r="AN84" s="243" t="str">
        <f t="shared" si="5"/>
        <v>081</v>
      </c>
      <c r="AO84" s="254"/>
      <c r="AP84" s="240">
        <v>82</v>
      </c>
      <c r="AQ84" s="255"/>
      <c r="AR84" s="255"/>
      <c r="AS84" s="255"/>
      <c r="AT84" s="255"/>
      <c r="AU84" s="255"/>
      <c r="AV84" s="255"/>
      <c r="AW84" s="246" t="s">
        <v>4308</v>
      </c>
      <c r="AX84" s="255"/>
      <c r="AY84" s="255"/>
      <c r="AZ84" s="255"/>
      <c r="BA84" s="255"/>
      <c r="BB84" s="246" t="s">
        <v>4309</v>
      </c>
      <c r="BC84" s="246" t="s">
        <v>4310</v>
      </c>
      <c r="BD84" s="246" t="s">
        <v>4311</v>
      </c>
      <c r="BE84" s="247" t="s">
        <v>4312</v>
      </c>
      <c r="BF84" s="246" t="s">
        <v>4313</v>
      </c>
      <c r="BG84" s="255"/>
      <c r="BH84" s="255"/>
      <c r="BI84" s="255"/>
      <c r="BJ84" s="246" t="s">
        <v>4314</v>
      </c>
      <c r="BK84" s="246" t="s">
        <v>4315</v>
      </c>
      <c r="BL84" s="255"/>
      <c r="BM84" s="255"/>
      <c r="BN84" s="255"/>
      <c r="BO84" s="255"/>
      <c r="BP84" s="255"/>
      <c r="BQ84" s="255"/>
      <c r="BR84" s="255"/>
      <c r="BS84" s="255"/>
      <c r="BT84" s="246" t="s">
        <v>4316</v>
      </c>
      <c r="BU84" s="246" t="s">
        <v>4317</v>
      </c>
      <c r="BV84" s="255"/>
      <c r="BW84" s="254"/>
      <c r="BX84" s="254"/>
      <c r="BY84" s="254"/>
      <c r="BZ84" s="256"/>
      <c r="CA84" s="256"/>
      <c r="CB84" s="256"/>
      <c r="CC84" s="256"/>
      <c r="CD84" s="256"/>
      <c r="CE84" s="256"/>
      <c r="CF84" s="248" t="s">
        <v>4318</v>
      </c>
      <c r="CG84" s="256"/>
      <c r="CH84" s="256"/>
      <c r="CI84" s="256"/>
      <c r="CJ84" s="256"/>
      <c r="CK84" s="248" t="s">
        <v>4319</v>
      </c>
      <c r="CL84" s="248" t="s">
        <v>4320</v>
      </c>
      <c r="CM84" s="248" t="s">
        <v>4321</v>
      </c>
      <c r="CN84" s="249" t="s">
        <v>4322</v>
      </c>
      <c r="CO84" s="248" t="s">
        <v>4323</v>
      </c>
      <c r="CP84" s="256"/>
      <c r="CQ84" s="256"/>
      <c r="CR84" s="256"/>
      <c r="CS84" s="248" t="s">
        <v>4324</v>
      </c>
      <c r="CT84" s="248" t="s">
        <v>4325</v>
      </c>
      <c r="CU84" s="256"/>
      <c r="CV84" s="256"/>
      <c r="CW84" s="256"/>
      <c r="CX84" s="256"/>
      <c r="CY84" s="256"/>
      <c r="CZ84" s="256"/>
      <c r="DA84" s="256"/>
      <c r="DB84" s="256"/>
      <c r="DC84" s="248" t="s">
        <v>4326</v>
      </c>
      <c r="DD84" s="248" t="s">
        <v>4327</v>
      </c>
      <c r="DE84" s="256"/>
    </row>
    <row r="85" spans="2:109" ht="15" customHeight="1" thickBot="1">
      <c r="AH85" s="240"/>
      <c r="AI85" s="240"/>
      <c r="AJ85" s="240"/>
      <c r="AK85" s="240"/>
      <c r="AL85" s="242" t="str">
        <f t="shared" si="3"/>
        <v>Ixhuatlán del Sureste</v>
      </c>
      <c r="AM85" s="242" t="str">
        <f t="shared" si="4"/>
        <v>30082</v>
      </c>
      <c r="AN85" s="243" t="str">
        <f t="shared" si="5"/>
        <v>082</v>
      </c>
      <c r="AO85" s="240"/>
      <c r="AP85" s="240">
        <v>83</v>
      </c>
      <c r="AQ85" s="246"/>
      <c r="AR85" s="246"/>
      <c r="AS85" s="246"/>
      <c r="AT85" s="246"/>
      <c r="AU85" s="246"/>
      <c r="AV85" s="246"/>
      <c r="AW85" s="246" t="s">
        <v>4328</v>
      </c>
      <c r="AX85" s="246"/>
      <c r="AY85" s="246"/>
      <c r="AZ85" s="246"/>
      <c r="BA85" s="246"/>
      <c r="BB85" s="253" t="s">
        <v>4329</v>
      </c>
      <c r="BC85" s="246" t="s">
        <v>4330</v>
      </c>
      <c r="BD85" s="246" t="s">
        <v>4331</v>
      </c>
      <c r="BE85" s="247" t="s">
        <v>4332</v>
      </c>
      <c r="BF85" s="246" t="s">
        <v>4333</v>
      </c>
      <c r="BG85" s="246"/>
      <c r="BH85" s="246"/>
      <c r="BI85" s="246"/>
      <c r="BJ85" s="246" t="s">
        <v>4334</v>
      </c>
      <c r="BK85" s="246" t="s">
        <v>4335</v>
      </c>
      <c r="BL85" s="246"/>
      <c r="BM85" s="246"/>
      <c r="BN85" s="246"/>
      <c r="BO85" s="246"/>
      <c r="BP85" s="246"/>
      <c r="BQ85" s="246"/>
      <c r="BR85" s="246"/>
      <c r="BS85" s="246"/>
      <c r="BT85" s="246" t="s">
        <v>4336</v>
      </c>
      <c r="BU85" s="246" t="s">
        <v>4337</v>
      </c>
      <c r="BV85" s="246"/>
      <c r="BW85" s="240"/>
      <c r="BX85" s="240"/>
      <c r="BY85" s="240"/>
      <c r="BZ85" s="248"/>
      <c r="CA85" s="248"/>
      <c r="CB85" s="248"/>
      <c r="CC85" s="248"/>
      <c r="CD85" s="248"/>
      <c r="CE85" s="248"/>
      <c r="CF85" s="248" t="s">
        <v>4338</v>
      </c>
      <c r="CG85" s="248"/>
      <c r="CH85" s="248"/>
      <c r="CI85" s="248"/>
      <c r="CJ85" s="248"/>
      <c r="CK85" s="250" t="s">
        <v>4339</v>
      </c>
      <c r="CL85" s="248" t="s">
        <v>4340</v>
      </c>
      <c r="CM85" s="248" t="s">
        <v>4341</v>
      </c>
      <c r="CN85" s="249" t="s">
        <v>4342</v>
      </c>
      <c r="CO85" s="248" t="s">
        <v>4343</v>
      </c>
      <c r="CP85" s="248"/>
      <c r="CQ85" s="248"/>
      <c r="CR85" s="248"/>
      <c r="CS85" s="248" t="s">
        <v>4344</v>
      </c>
      <c r="CT85" s="248" t="s">
        <v>4345</v>
      </c>
      <c r="CU85" s="248"/>
      <c r="CV85" s="248"/>
      <c r="CW85" s="248"/>
      <c r="CX85" s="248"/>
      <c r="CY85" s="248"/>
      <c r="CZ85" s="248"/>
      <c r="DA85" s="248"/>
      <c r="DB85" s="248"/>
      <c r="DC85" s="248" t="s">
        <v>4346</v>
      </c>
      <c r="DD85" s="248" t="s">
        <v>4347</v>
      </c>
      <c r="DE85" s="248"/>
    </row>
    <row r="86" spans="2:109" ht="15" customHeight="1">
      <c r="B86" s="2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24"/>
      <c r="AH86" s="254"/>
      <c r="AI86" s="254"/>
      <c r="AJ86" s="254"/>
      <c r="AK86" s="254"/>
      <c r="AL86" s="242" t="str">
        <f t="shared" si="3"/>
        <v>Ixhuatlán de Madero</v>
      </c>
      <c r="AM86" s="242" t="str">
        <f t="shared" si="4"/>
        <v>30083</v>
      </c>
      <c r="AN86" s="243" t="str">
        <f t="shared" si="5"/>
        <v>083</v>
      </c>
      <c r="AO86" s="254"/>
      <c r="AP86" s="240">
        <v>84</v>
      </c>
      <c r="AQ86" s="255"/>
      <c r="AR86" s="255"/>
      <c r="AS86" s="255"/>
      <c r="AT86" s="255"/>
      <c r="AU86" s="255"/>
      <c r="AV86" s="255"/>
      <c r="AW86" s="246" t="s">
        <v>4348</v>
      </c>
      <c r="AX86" s="255"/>
      <c r="AY86" s="255"/>
      <c r="AZ86" s="255"/>
      <c r="BA86" s="255"/>
      <c r="BB86" s="253" t="s">
        <v>4349</v>
      </c>
      <c r="BC86" s="246" t="s">
        <v>4350</v>
      </c>
      <c r="BD86" s="246" t="s">
        <v>4351</v>
      </c>
      <c r="BE86" s="247" t="s">
        <v>4352</v>
      </c>
      <c r="BF86" s="246" t="s">
        <v>4353</v>
      </c>
      <c r="BG86" s="255"/>
      <c r="BH86" s="255"/>
      <c r="BI86" s="255"/>
      <c r="BJ86" s="246" t="s">
        <v>4354</v>
      </c>
      <c r="BK86" s="246" t="s">
        <v>4355</v>
      </c>
      <c r="BL86" s="255"/>
      <c r="BM86" s="255"/>
      <c r="BN86" s="255"/>
      <c r="BO86" s="255"/>
      <c r="BP86" s="255"/>
      <c r="BQ86" s="255"/>
      <c r="BR86" s="255"/>
      <c r="BS86" s="255"/>
      <c r="BT86" s="246" t="s">
        <v>4356</v>
      </c>
      <c r="BU86" s="246" t="s">
        <v>4357</v>
      </c>
      <c r="BV86" s="255"/>
      <c r="BW86" s="254"/>
      <c r="BX86" s="254"/>
      <c r="BY86" s="254"/>
      <c r="BZ86" s="256"/>
      <c r="CA86" s="256"/>
      <c r="CB86" s="256"/>
      <c r="CC86" s="256"/>
      <c r="CD86" s="256"/>
      <c r="CE86" s="256"/>
      <c r="CF86" s="248" t="s">
        <v>4358</v>
      </c>
      <c r="CG86" s="256"/>
      <c r="CH86" s="256"/>
      <c r="CI86" s="256"/>
      <c r="CJ86" s="256"/>
      <c r="CK86" s="260" t="s">
        <v>4359</v>
      </c>
      <c r="CL86" s="248" t="s">
        <v>4360</v>
      </c>
      <c r="CM86" s="248" t="s">
        <v>4361</v>
      </c>
      <c r="CN86" s="249" t="s">
        <v>4362</v>
      </c>
      <c r="CO86" s="248" t="s">
        <v>4363</v>
      </c>
      <c r="CP86" s="256"/>
      <c r="CQ86" s="256"/>
      <c r="CR86" s="256"/>
      <c r="CS86" s="248" t="s">
        <v>4364</v>
      </c>
      <c r="CT86" s="248" t="s">
        <v>4365</v>
      </c>
      <c r="CU86" s="256"/>
      <c r="CV86" s="256"/>
      <c r="CW86" s="256"/>
      <c r="CX86" s="256"/>
      <c r="CY86" s="256"/>
      <c r="CZ86" s="256"/>
      <c r="DA86" s="256"/>
      <c r="DB86" s="256"/>
      <c r="DC86" s="248" t="s">
        <v>4366</v>
      </c>
      <c r="DD86" s="248" t="s">
        <v>4367</v>
      </c>
      <c r="DE86" s="256"/>
    </row>
    <row r="87" spans="2:109" ht="36" customHeight="1">
      <c r="B87" s="25"/>
      <c r="C87" s="546" t="s">
        <v>805</v>
      </c>
      <c r="D87" s="546"/>
      <c r="E87" s="546"/>
      <c r="F87" s="546"/>
      <c r="G87" s="546"/>
      <c r="H87" s="546"/>
      <c r="I87" s="546"/>
      <c r="J87" s="546"/>
      <c r="K87" s="546"/>
      <c r="L87" s="546"/>
      <c r="M87" s="546"/>
      <c r="N87" s="546"/>
      <c r="O87" s="546"/>
      <c r="P87" s="546"/>
      <c r="Q87" s="546"/>
      <c r="R87" s="546"/>
      <c r="S87" s="546"/>
      <c r="T87" s="546"/>
      <c r="U87" s="546"/>
      <c r="V87" s="546"/>
      <c r="W87" s="546"/>
      <c r="X87" s="546"/>
      <c r="Y87" s="546"/>
      <c r="Z87" s="546"/>
      <c r="AA87" s="546"/>
      <c r="AB87" s="546"/>
      <c r="AC87" s="546"/>
      <c r="AD87" s="26"/>
      <c r="AH87" s="254"/>
      <c r="AI87" s="254"/>
      <c r="AJ87" s="254"/>
      <c r="AK87" s="254"/>
      <c r="AL87" s="242" t="str">
        <f t="shared" si="3"/>
        <v>Ixmatlahuacan</v>
      </c>
      <c r="AM87" s="242" t="str">
        <f t="shared" si="4"/>
        <v>30084</v>
      </c>
      <c r="AN87" s="243" t="str">
        <f t="shared" si="5"/>
        <v>084</v>
      </c>
      <c r="AO87" s="254"/>
      <c r="AP87" s="240">
        <v>85</v>
      </c>
      <c r="AQ87" s="255"/>
      <c r="AR87" s="255"/>
      <c r="AS87" s="255"/>
      <c r="AT87" s="255"/>
      <c r="AU87" s="255"/>
      <c r="AV87" s="255"/>
      <c r="AW87" s="246" t="s">
        <v>4368</v>
      </c>
      <c r="AX87" s="255"/>
      <c r="AY87" s="255"/>
      <c r="AZ87" s="255"/>
      <c r="BA87" s="255"/>
      <c r="BB87" s="253" t="s">
        <v>4369</v>
      </c>
      <c r="BC87" s="246" t="s">
        <v>4370</v>
      </c>
      <c r="BD87" s="246" t="s">
        <v>4371</v>
      </c>
      <c r="BE87" s="247" t="s">
        <v>4372</v>
      </c>
      <c r="BF87" s="246" t="s">
        <v>4373</v>
      </c>
      <c r="BG87" s="255"/>
      <c r="BH87" s="255"/>
      <c r="BI87" s="255"/>
      <c r="BJ87" s="246" t="s">
        <v>4374</v>
      </c>
      <c r="BK87" s="246" t="s">
        <v>4375</v>
      </c>
      <c r="BL87" s="255"/>
      <c r="BM87" s="255"/>
      <c r="BN87" s="255"/>
      <c r="BO87" s="255"/>
      <c r="BP87" s="255"/>
      <c r="BQ87" s="255"/>
      <c r="BR87" s="255"/>
      <c r="BS87" s="255"/>
      <c r="BT87" s="246" t="s">
        <v>4376</v>
      </c>
      <c r="BU87" s="246" t="s">
        <v>4377</v>
      </c>
      <c r="BV87" s="255"/>
      <c r="BW87" s="254"/>
      <c r="BX87" s="254"/>
      <c r="BY87" s="254"/>
      <c r="BZ87" s="256"/>
      <c r="CA87" s="256"/>
      <c r="CB87" s="256"/>
      <c r="CC87" s="256"/>
      <c r="CD87" s="256"/>
      <c r="CE87" s="256"/>
      <c r="CF87" s="248" t="s">
        <v>4378</v>
      </c>
      <c r="CG87" s="256"/>
      <c r="CH87" s="256"/>
      <c r="CI87" s="256"/>
      <c r="CJ87" s="256"/>
      <c r="CK87" s="260" t="s">
        <v>4379</v>
      </c>
      <c r="CL87" s="248" t="s">
        <v>4380</v>
      </c>
      <c r="CM87" s="248" t="s">
        <v>4381</v>
      </c>
      <c r="CN87" s="249" t="s">
        <v>4382</v>
      </c>
      <c r="CO87" s="248" t="s">
        <v>4383</v>
      </c>
      <c r="CP87" s="256"/>
      <c r="CQ87" s="256"/>
      <c r="CR87" s="256"/>
      <c r="CS87" s="248" t="s">
        <v>4384</v>
      </c>
      <c r="CT87" s="248" t="s">
        <v>4385</v>
      </c>
      <c r="CU87" s="256"/>
      <c r="CV87" s="256"/>
      <c r="CW87" s="256"/>
      <c r="CX87" s="256"/>
      <c r="CY87" s="256"/>
      <c r="CZ87" s="256"/>
      <c r="DA87" s="256"/>
      <c r="DB87" s="256"/>
      <c r="DC87" s="248" t="s">
        <v>4386</v>
      </c>
      <c r="DD87" s="248" t="s">
        <v>4387</v>
      </c>
      <c r="DE87" s="256"/>
    </row>
    <row r="88" spans="2:109" ht="6.75" customHeight="1">
      <c r="B88" s="25"/>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6"/>
      <c r="AH88" s="254"/>
      <c r="AI88" s="254"/>
      <c r="AJ88" s="254"/>
      <c r="AK88" s="254"/>
      <c r="AL88" s="242" t="str">
        <f t="shared" si="3"/>
        <v>Ixtaczoquitlán</v>
      </c>
      <c r="AM88" s="242" t="str">
        <f t="shared" si="4"/>
        <v>30085</v>
      </c>
      <c r="AN88" s="243" t="str">
        <f t="shared" si="5"/>
        <v>085</v>
      </c>
      <c r="AO88" s="254"/>
      <c r="AP88" s="240">
        <v>86</v>
      </c>
      <c r="AQ88" s="255"/>
      <c r="AR88" s="255"/>
      <c r="AS88" s="255"/>
      <c r="AT88" s="255"/>
      <c r="AU88" s="255"/>
      <c r="AV88" s="255"/>
      <c r="AW88" s="246" t="s">
        <v>4388</v>
      </c>
      <c r="AX88" s="255"/>
      <c r="AY88" s="255"/>
      <c r="AZ88" s="255"/>
      <c r="BA88" s="255"/>
      <c r="BB88" s="253" t="s">
        <v>4389</v>
      </c>
      <c r="BC88" s="255">
        <v>13099</v>
      </c>
      <c r="BD88" s="246" t="s">
        <v>4390</v>
      </c>
      <c r="BE88" s="247" t="s">
        <v>4391</v>
      </c>
      <c r="BF88" s="246" t="s">
        <v>4392</v>
      </c>
      <c r="BG88" s="255"/>
      <c r="BH88" s="255"/>
      <c r="BI88" s="255"/>
      <c r="BJ88" s="246" t="s">
        <v>4393</v>
      </c>
      <c r="BK88" s="246" t="s">
        <v>4394</v>
      </c>
      <c r="BL88" s="255"/>
      <c r="BM88" s="255"/>
      <c r="BN88" s="255"/>
      <c r="BO88" s="255"/>
      <c r="BP88" s="255"/>
      <c r="BQ88" s="255"/>
      <c r="BR88" s="255"/>
      <c r="BS88" s="255"/>
      <c r="BT88" s="246" t="s">
        <v>4395</v>
      </c>
      <c r="BU88" s="246" t="s">
        <v>4396</v>
      </c>
      <c r="BV88" s="255"/>
      <c r="BW88" s="254"/>
      <c r="BX88" s="254"/>
      <c r="BY88" s="254"/>
      <c r="BZ88" s="256"/>
      <c r="CA88" s="256"/>
      <c r="CB88" s="256"/>
      <c r="CC88" s="256"/>
      <c r="CD88" s="256"/>
      <c r="CE88" s="256"/>
      <c r="CF88" s="248" t="s">
        <v>4397</v>
      </c>
      <c r="CG88" s="256"/>
      <c r="CH88" s="256"/>
      <c r="CI88" s="256"/>
      <c r="CJ88" s="256"/>
      <c r="CK88" s="260" t="s">
        <v>3132</v>
      </c>
      <c r="CL88" s="248" t="s">
        <v>311</v>
      </c>
      <c r="CM88" s="248" t="s">
        <v>4398</v>
      </c>
      <c r="CN88" s="249" t="s">
        <v>4399</v>
      </c>
      <c r="CO88" s="248" t="s">
        <v>4400</v>
      </c>
      <c r="CP88" s="256"/>
      <c r="CQ88" s="256"/>
      <c r="CR88" s="256"/>
      <c r="CS88" s="248" t="s">
        <v>4401</v>
      </c>
      <c r="CT88" s="248" t="s">
        <v>4402</v>
      </c>
      <c r="CU88" s="256"/>
      <c r="CV88" s="256"/>
      <c r="CW88" s="256"/>
      <c r="CX88" s="256"/>
      <c r="CY88" s="256"/>
      <c r="CZ88" s="256"/>
      <c r="DA88" s="256"/>
      <c r="DB88" s="256"/>
      <c r="DC88" s="248" t="s">
        <v>4403</v>
      </c>
      <c r="DD88" s="248" t="s">
        <v>4404</v>
      </c>
      <c r="DE88" s="256"/>
    </row>
    <row r="89" spans="2:109" ht="84" customHeight="1">
      <c r="B89" s="25"/>
      <c r="C89" s="546" t="s">
        <v>819</v>
      </c>
      <c r="D89" s="546"/>
      <c r="E89" s="546"/>
      <c r="F89" s="546"/>
      <c r="G89" s="546"/>
      <c r="H89" s="546"/>
      <c r="I89" s="546"/>
      <c r="J89" s="546"/>
      <c r="K89" s="546"/>
      <c r="L89" s="546"/>
      <c r="M89" s="546"/>
      <c r="N89" s="546"/>
      <c r="O89" s="546"/>
      <c r="P89" s="546"/>
      <c r="Q89" s="546"/>
      <c r="R89" s="546"/>
      <c r="S89" s="546"/>
      <c r="T89" s="546"/>
      <c r="U89" s="546"/>
      <c r="V89" s="546"/>
      <c r="W89" s="546"/>
      <c r="X89" s="546"/>
      <c r="Y89" s="546"/>
      <c r="Z89" s="546"/>
      <c r="AA89" s="546"/>
      <c r="AB89" s="546"/>
      <c r="AC89" s="546"/>
      <c r="AD89" s="26"/>
      <c r="AH89" s="254"/>
      <c r="AI89" s="254"/>
      <c r="AJ89" s="254"/>
      <c r="AK89" s="254"/>
      <c r="AL89" s="242" t="str">
        <f t="shared" si="3"/>
        <v>Jalacingo</v>
      </c>
      <c r="AM89" s="242" t="str">
        <f t="shared" si="4"/>
        <v>30086</v>
      </c>
      <c r="AN89" s="243" t="str">
        <f t="shared" si="5"/>
        <v>086</v>
      </c>
      <c r="AO89" s="254"/>
      <c r="AP89" s="240">
        <v>87</v>
      </c>
      <c r="AQ89" s="255"/>
      <c r="AR89" s="255"/>
      <c r="AS89" s="255"/>
      <c r="AT89" s="255"/>
      <c r="AU89" s="255"/>
      <c r="AV89" s="255"/>
      <c r="AW89" s="246" t="s">
        <v>4405</v>
      </c>
      <c r="AX89" s="255"/>
      <c r="AY89" s="255"/>
      <c r="AZ89" s="255"/>
      <c r="BA89" s="255"/>
      <c r="BB89" s="246">
        <v>12099</v>
      </c>
      <c r="BC89" s="255"/>
      <c r="BD89" s="246" t="s">
        <v>4406</v>
      </c>
      <c r="BE89" s="247" t="s">
        <v>4407</v>
      </c>
      <c r="BF89" s="246" t="s">
        <v>4408</v>
      </c>
      <c r="BG89" s="255"/>
      <c r="BH89" s="255"/>
      <c r="BI89" s="255"/>
      <c r="BJ89" s="246" t="s">
        <v>4409</v>
      </c>
      <c r="BK89" s="246" t="s">
        <v>4410</v>
      </c>
      <c r="BL89" s="255"/>
      <c r="BM89" s="255"/>
      <c r="BN89" s="255"/>
      <c r="BO89" s="255"/>
      <c r="BP89" s="255"/>
      <c r="BQ89" s="255"/>
      <c r="BR89" s="255"/>
      <c r="BS89" s="255"/>
      <c r="BT89" s="246" t="s">
        <v>4411</v>
      </c>
      <c r="BU89" s="246" t="s">
        <v>4412</v>
      </c>
      <c r="BV89" s="255"/>
      <c r="BW89" s="254"/>
      <c r="BX89" s="254"/>
      <c r="BY89" s="254"/>
      <c r="BZ89" s="256"/>
      <c r="CA89" s="256"/>
      <c r="CB89" s="256"/>
      <c r="CC89" s="256"/>
      <c r="CD89" s="256"/>
      <c r="CE89" s="256"/>
      <c r="CF89" s="248" t="s">
        <v>4413</v>
      </c>
      <c r="CG89" s="256"/>
      <c r="CH89" s="256"/>
      <c r="CI89" s="256"/>
      <c r="CJ89" s="256"/>
      <c r="CK89" s="248" t="s">
        <v>311</v>
      </c>
      <c r="CL89" s="256"/>
      <c r="CM89" s="248" t="s">
        <v>4414</v>
      </c>
      <c r="CN89" s="249" t="s">
        <v>4415</v>
      </c>
      <c r="CO89" s="248" t="s">
        <v>4416</v>
      </c>
      <c r="CP89" s="256"/>
      <c r="CQ89" s="256"/>
      <c r="CR89" s="256"/>
      <c r="CS89" s="248" t="s">
        <v>4417</v>
      </c>
      <c r="CT89" s="248" t="s">
        <v>4418</v>
      </c>
      <c r="CU89" s="256"/>
      <c r="CV89" s="256"/>
      <c r="CW89" s="256"/>
      <c r="CX89" s="256"/>
      <c r="CY89" s="256"/>
      <c r="CZ89" s="256"/>
      <c r="DA89" s="256"/>
      <c r="DB89" s="256"/>
      <c r="DC89" s="248" t="s">
        <v>4419</v>
      </c>
      <c r="DD89" s="248" t="s">
        <v>4420</v>
      </c>
      <c r="DE89" s="256"/>
    </row>
    <row r="90" spans="2:109" ht="6.75" customHeight="1">
      <c r="B90" s="25"/>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6"/>
      <c r="AH90" s="254"/>
      <c r="AI90" s="254"/>
      <c r="AJ90" s="254"/>
      <c r="AK90" s="254"/>
      <c r="AL90" s="242" t="str">
        <f t="shared" si="3"/>
        <v>Xalapa</v>
      </c>
      <c r="AM90" s="242" t="str">
        <f t="shared" si="4"/>
        <v>30087</v>
      </c>
      <c r="AN90" s="243" t="str">
        <f t="shared" si="5"/>
        <v>087</v>
      </c>
      <c r="AO90" s="254"/>
      <c r="AP90" s="240">
        <v>88</v>
      </c>
      <c r="AQ90" s="255"/>
      <c r="AR90" s="255"/>
      <c r="AS90" s="255"/>
      <c r="AT90" s="255"/>
      <c r="AU90" s="255"/>
      <c r="AV90" s="255"/>
      <c r="AW90" s="246" t="s">
        <v>4421</v>
      </c>
      <c r="AX90" s="255"/>
      <c r="AY90" s="255"/>
      <c r="AZ90" s="255"/>
      <c r="BA90" s="255"/>
      <c r="BB90" s="255"/>
      <c r="BC90" s="255"/>
      <c r="BD90" s="246" t="s">
        <v>4422</v>
      </c>
      <c r="BE90" s="247" t="s">
        <v>4423</v>
      </c>
      <c r="BF90" s="246" t="s">
        <v>4424</v>
      </c>
      <c r="BG90" s="255"/>
      <c r="BH90" s="255"/>
      <c r="BI90" s="255"/>
      <c r="BJ90" s="246" t="s">
        <v>4425</v>
      </c>
      <c r="BK90" s="246" t="s">
        <v>4426</v>
      </c>
      <c r="BL90" s="255"/>
      <c r="BM90" s="255"/>
      <c r="BN90" s="255"/>
      <c r="BO90" s="255"/>
      <c r="BP90" s="255"/>
      <c r="BQ90" s="255"/>
      <c r="BR90" s="255"/>
      <c r="BS90" s="255"/>
      <c r="BT90" s="246" t="s">
        <v>4427</v>
      </c>
      <c r="BU90" s="246" t="s">
        <v>4428</v>
      </c>
      <c r="BV90" s="255"/>
      <c r="BW90" s="254"/>
      <c r="BX90" s="254"/>
      <c r="BY90" s="254"/>
      <c r="BZ90" s="256"/>
      <c r="CA90" s="256"/>
      <c r="CB90" s="256"/>
      <c r="CC90" s="256"/>
      <c r="CD90" s="256"/>
      <c r="CE90" s="256"/>
      <c r="CF90" s="248" t="s">
        <v>4429</v>
      </c>
      <c r="CG90" s="256"/>
      <c r="CH90" s="256"/>
      <c r="CI90" s="256"/>
      <c r="CJ90" s="256"/>
      <c r="CK90" s="256"/>
      <c r="CL90" s="256"/>
      <c r="CM90" s="248" t="s">
        <v>4430</v>
      </c>
      <c r="CN90" s="249" t="s">
        <v>4431</v>
      </c>
      <c r="CO90" s="248" t="s">
        <v>4432</v>
      </c>
      <c r="CP90" s="256"/>
      <c r="CQ90" s="256"/>
      <c r="CR90" s="256"/>
      <c r="CS90" s="248" t="s">
        <v>4433</v>
      </c>
      <c r="CT90" s="248" t="s">
        <v>4434</v>
      </c>
      <c r="CU90" s="256"/>
      <c r="CV90" s="256"/>
      <c r="CW90" s="256"/>
      <c r="CX90" s="256"/>
      <c r="CY90" s="256"/>
      <c r="CZ90" s="256"/>
      <c r="DA90" s="256"/>
      <c r="DB90" s="256"/>
      <c r="DC90" s="248" t="s">
        <v>4435</v>
      </c>
      <c r="DD90" s="248" t="s">
        <v>4436</v>
      </c>
      <c r="DE90" s="256"/>
    </row>
    <row r="91" spans="2:109" ht="96" customHeight="1">
      <c r="B91" s="25"/>
      <c r="C91" s="546" t="s">
        <v>820</v>
      </c>
      <c r="D91" s="546"/>
      <c r="E91" s="546"/>
      <c r="F91" s="546"/>
      <c r="G91" s="546"/>
      <c r="H91" s="546"/>
      <c r="I91" s="546"/>
      <c r="J91" s="546"/>
      <c r="K91" s="546"/>
      <c r="L91" s="546"/>
      <c r="M91" s="546"/>
      <c r="N91" s="546"/>
      <c r="O91" s="546"/>
      <c r="P91" s="546"/>
      <c r="Q91" s="546"/>
      <c r="R91" s="546"/>
      <c r="S91" s="546"/>
      <c r="T91" s="546"/>
      <c r="U91" s="546"/>
      <c r="V91" s="546"/>
      <c r="W91" s="546"/>
      <c r="X91" s="546"/>
      <c r="Y91" s="546"/>
      <c r="Z91" s="546"/>
      <c r="AA91" s="546"/>
      <c r="AB91" s="546"/>
      <c r="AC91" s="546"/>
      <c r="AD91" s="26"/>
      <c r="AH91" s="254"/>
      <c r="AI91" s="254"/>
      <c r="AJ91" s="254"/>
      <c r="AK91" s="254"/>
      <c r="AL91" s="242" t="str">
        <f t="shared" si="3"/>
        <v>Jalcomulco</v>
      </c>
      <c r="AM91" s="242" t="str">
        <f t="shared" si="4"/>
        <v>30088</v>
      </c>
      <c r="AN91" s="243" t="str">
        <f t="shared" si="5"/>
        <v>088</v>
      </c>
      <c r="AO91" s="254"/>
      <c r="AP91" s="240">
        <v>89</v>
      </c>
      <c r="AQ91" s="255"/>
      <c r="AR91" s="255"/>
      <c r="AS91" s="255"/>
      <c r="AT91" s="255"/>
      <c r="AU91" s="255"/>
      <c r="AV91" s="255"/>
      <c r="AW91" s="246" t="s">
        <v>4437</v>
      </c>
      <c r="AX91" s="255"/>
      <c r="AY91" s="255"/>
      <c r="AZ91" s="255"/>
      <c r="BA91" s="255"/>
      <c r="BB91" s="255"/>
      <c r="BC91" s="255"/>
      <c r="BD91" s="246" t="s">
        <v>4438</v>
      </c>
      <c r="BE91" s="247" t="s">
        <v>4439</v>
      </c>
      <c r="BF91" s="246" t="s">
        <v>4440</v>
      </c>
      <c r="BG91" s="255"/>
      <c r="BH91" s="255"/>
      <c r="BI91" s="255"/>
      <c r="BJ91" s="246" t="s">
        <v>4441</v>
      </c>
      <c r="BK91" s="246" t="s">
        <v>4442</v>
      </c>
      <c r="BL91" s="255"/>
      <c r="BM91" s="255"/>
      <c r="BN91" s="255"/>
      <c r="BO91" s="255"/>
      <c r="BP91" s="255"/>
      <c r="BQ91" s="255"/>
      <c r="BR91" s="255"/>
      <c r="BS91" s="255"/>
      <c r="BT91" s="246" t="s">
        <v>4443</v>
      </c>
      <c r="BU91" s="246" t="s">
        <v>4444</v>
      </c>
      <c r="BV91" s="255"/>
      <c r="BW91" s="254"/>
      <c r="BX91" s="254"/>
      <c r="BY91" s="254"/>
      <c r="BZ91" s="256"/>
      <c r="CA91" s="256"/>
      <c r="CB91" s="256"/>
      <c r="CC91" s="256"/>
      <c r="CD91" s="256"/>
      <c r="CE91" s="256"/>
      <c r="CF91" s="248" t="s">
        <v>4445</v>
      </c>
      <c r="CG91" s="256"/>
      <c r="CH91" s="256"/>
      <c r="CI91" s="256"/>
      <c r="CJ91" s="256"/>
      <c r="CK91" s="256"/>
      <c r="CL91" s="256"/>
      <c r="CM91" s="248" t="s">
        <v>4446</v>
      </c>
      <c r="CN91" s="249" t="s">
        <v>2766</v>
      </c>
      <c r="CO91" s="248" t="s">
        <v>4447</v>
      </c>
      <c r="CP91" s="256"/>
      <c r="CQ91" s="256"/>
      <c r="CR91" s="256"/>
      <c r="CS91" s="248" t="s">
        <v>4448</v>
      </c>
      <c r="CT91" s="248" t="s">
        <v>4449</v>
      </c>
      <c r="CU91" s="256"/>
      <c r="CV91" s="256"/>
      <c r="CW91" s="256"/>
      <c r="CX91" s="256"/>
      <c r="CY91" s="256"/>
      <c r="CZ91" s="256"/>
      <c r="DA91" s="256"/>
      <c r="DB91" s="256"/>
      <c r="DC91" s="248" t="s">
        <v>4450</v>
      </c>
      <c r="DD91" s="248" t="s">
        <v>4451</v>
      </c>
      <c r="DE91" s="256"/>
    </row>
    <row r="92" spans="2:109" ht="6.75" customHeight="1">
      <c r="B92" s="25"/>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6"/>
      <c r="AH92" s="254"/>
      <c r="AI92" s="254"/>
      <c r="AJ92" s="254"/>
      <c r="AK92" s="254"/>
      <c r="AL92" s="242" t="str">
        <f t="shared" si="3"/>
        <v>Jáltipan</v>
      </c>
      <c r="AM92" s="242" t="str">
        <f t="shared" si="4"/>
        <v>30089</v>
      </c>
      <c r="AN92" s="243" t="str">
        <f t="shared" si="5"/>
        <v>089</v>
      </c>
      <c r="AO92" s="254"/>
      <c r="AP92" s="240">
        <v>90</v>
      </c>
      <c r="AQ92" s="255"/>
      <c r="AR92" s="255"/>
      <c r="AS92" s="255"/>
      <c r="AT92" s="255"/>
      <c r="AU92" s="255"/>
      <c r="AV92" s="255"/>
      <c r="AW92" s="246" t="s">
        <v>4452</v>
      </c>
      <c r="AX92" s="255"/>
      <c r="AY92" s="255"/>
      <c r="AZ92" s="255"/>
      <c r="BA92" s="255"/>
      <c r="BB92" s="255"/>
      <c r="BC92" s="255"/>
      <c r="BD92" s="246" t="s">
        <v>4453</v>
      </c>
      <c r="BE92" s="247" t="s">
        <v>4454</v>
      </c>
      <c r="BF92" s="246" t="s">
        <v>4455</v>
      </c>
      <c r="BG92" s="255"/>
      <c r="BH92" s="255"/>
      <c r="BI92" s="255"/>
      <c r="BJ92" s="246" t="s">
        <v>4456</v>
      </c>
      <c r="BK92" s="246" t="s">
        <v>4457</v>
      </c>
      <c r="BL92" s="255"/>
      <c r="BM92" s="255"/>
      <c r="BN92" s="255"/>
      <c r="BO92" s="255"/>
      <c r="BP92" s="255"/>
      <c r="BQ92" s="255"/>
      <c r="BR92" s="255"/>
      <c r="BS92" s="255"/>
      <c r="BT92" s="246" t="s">
        <v>4458</v>
      </c>
      <c r="BU92" s="246" t="s">
        <v>4459</v>
      </c>
      <c r="BV92" s="255"/>
      <c r="BW92" s="254"/>
      <c r="BX92" s="254"/>
      <c r="BY92" s="254"/>
      <c r="BZ92" s="256"/>
      <c r="CA92" s="256"/>
      <c r="CB92" s="256"/>
      <c r="CC92" s="256"/>
      <c r="CD92" s="256"/>
      <c r="CE92" s="256"/>
      <c r="CF92" s="248" t="s">
        <v>4460</v>
      </c>
      <c r="CG92" s="256"/>
      <c r="CH92" s="256"/>
      <c r="CI92" s="256"/>
      <c r="CJ92" s="256"/>
      <c r="CK92" s="256"/>
      <c r="CL92" s="256"/>
      <c r="CM92" s="248" t="s">
        <v>4461</v>
      </c>
      <c r="CN92" s="249" t="s">
        <v>4462</v>
      </c>
      <c r="CO92" s="248" t="s">
        <v>4463</v>
      </c>
      <c r="CP92" s="256"/>
      <c r="CQ92" s="256"/>
      <c r="CR92" s="256"/>
      <c r="CS92" s="248" t="s">
        <v>4464</v>
      </c>
      <c r="CT92" s="248" t="s">
        <v>4465</v>
      </c>
      <c r="CU92" s="256"/>
      <c r="CV92" s="256"/>
      <c r="CW92" s="256"/>
      <c r="CX92" s="256"/>
      <c r="CY92" s="256"/>
      <c r="CZ92" s="256"/>
      <c r="DA92" s="256"/>
      <c r="DB92" s="256"/>
      <c r="DC92" s="248" t="s">
        <v>4466</v>
      </c>
      <c r="DD92" s="248" t="s">
        <v>4467</v>
      </c>
      <c r="DE92" s="256"/>
    </row>
    <row r="93" spans="2:109" ht="36" customHeight="1">
      <c r="B93" s="25"/>
      <c r="C93" s="558" t="s">
        <v>6513</v>
      </c>
      <c r="D93" s="558"/>
      <c r="E93" s="558"/>
      <c r="F93" s="558"/>
      <c r="G93" s="558"/>
      <c r="H93" s="558"/>
      <c r="I93" s="558"/>
      <c r="J93" s="558"/>
      <c r="K93" s="558"/>
      <c r="L93" s="558"/>
      <c r="M93" s="558"/>
      <c r="N93" s="558"/>
      <c r="O93" s="558"/>
      <c r="P93" s="558"/>
      <c r="Q93" s="558"/>
      <c r="R93" s="558"/>
      <c r="S93" s="558"/>
      <c r="T93" s="558"/>
      <c r="U93" s="558"/>
      <c r="V93" s="558"/>
      <c r="W93" s="558"/>
      <c r="X93" s="558"/>
      <c r="Y93" s="558"/>
      <c r="Z93" s="558"/>
      <c r="AA93" s="558"/>
      <c r="AB93" s="558"/>
      <c r="AC93" s="558"/>
      <c r="AD93" s="26"/>
      <c r="AH93" s="254"/>
      <c r="AI93" s="254"/>
      <c r="AJ93" s="254"/>
      <c r="AK93" s="254"/>
      <c r="AL93" s="242" t="str">
        <f t="shared" si="3"/>
        <v>Jamapa</v>
      </c>
      <c r="AM93" s="242" t="str">
        <f t="shared" si="4"/>
        <v>30090</v>
      </c>
      <c r="AN93" s="243" t="str">
        <f t="shared" si="5"/>
        <v>090</v>
      </c>
      <c r="AO93" s="254"/>
      <c r="AP93" s="240">
        <v>91</v>
      </c>
      <c r="AQ93" s="255"/>
      <c r="AR93" s="255"/>
      <c r="AS93" s="255"/>
      <c r="AT93" s="255"/>
      <c r="AU93" s="255"/>
      <c r="AV93" s="255"/>
      <c r="AW93" s="246" t="s">
        <v>4468</v>
      </c>
      <c r="AX93" s="255"/>
      <c r="AY93" s="255"/>
      <c r="AZ93" s="255"/>
      <c r="BA93" s="255"/>
      <c r="BB93" s="255"/>
      <c r="BC93" s="255"/>
      <c r="BD93" s="246" t="s">
        <v>4469</v>
      </c>
      <c r="BE93" s="247" t="s">
        <v>4470</v>
      </c>
      <c r="BF93" s="246" t="s">
        <v>4471</v>
      </c>
      <c r="BG93" s="255"/>
      <c r="BH93" s="255"/>
      <c r="BI93" s="255"/>
      <c r="BJ93" s="246" t="s">
        <v>4472</v>
      </c>
      <c r="BK93" s="246" t="s">
        <v>4473</v>
      </c>
      <c r="BL93" s="255"/>
      <c r="BM93" s="255"/>
      <c r="BN93" s="255"/>
      <c r="BO93" s="255"/>
      <c r="BP93" s="255"/>
      <c r="BQ93" s="255"/>
      <c r="BR93" s="255"/>
      <c r="BS93" s="255"/>
      <c r="BT93" s="246" t="s">
        <v>4474</v>
      </c>
      <c r="BU93" s="246" t="s">
        <v>4475</v>
      </c>
      <c r="BV93" s="255"/>
      <c r="BW93" s="254"/>
      <c r="BX93" s="254"/>
      <c r="BY93" s="254"/>
      <c r="BZ93" s="256"/>
      <c r="CA93" s="256"/>
      <c r="CB93" s="256"/>
      <c r="CC93" s="256"/>
      <c r="CD93" s="256"/>
      <c r="CE93" s="256"/>
      <c r="CF93" s="248" t="s">
        <v>4476</v>
      </c>
      <c r="CG93" s="256"/>
      <c r="CH93" s="256"/>
      <c r="CI93" s="256"/>
      <c r="CJ93" s="256"/>
      <c r="CK93" s="256"/>
      <c r="CL93" s="256"/>
      <c r="CM93" s="248" t="s">
        <v>4477</v>
      </c>
      <c r="CN93" s="249" t="s">
        <v>4478</v>
      </c>
      <c r="CO93" s="248" t="s">
        <v>4479</v>
      </c>
      <c r="CP93" s="256"/>
      <c r="CQ93" s="256"/>
      <c r="CR93" s="256"/>
      <c r="CS93" s="248" t="s">
        <v>4480</v>
      </c>
      <c r="CT93" s="248" t="s">
        <v>4481</v>
      </c>
      <c r="CU93" s="256"/>
      <c r="CV93" s="256"/>
      <c r="CW93" s="256"/>
      <c r="CX93" s="256"/>
      <c r="CY93" s="256"/>
      <c r="CZ93" s="256"/>
      <c r="DA93" s="256"/>
      <c r="DB93" s="256"/>
      <c r="DC93" s="248" t="s">
        <v>4482</v>
      </c>
      <c r="DD93" s="248" t="s">
        <v>4483</v>
      </c>
      <c r="DE93" s="256"/>
    </row>
    <row r="94" spans="2:109" ht="6.75" customHeight="1">
      <c r="B94" s="25"/>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26"/>
      <c r="AH94" s="254"/>
      <c r="AI94" s="254"/>
      <c r="AJ94" s="254"/>
      <c r="AK94" s="254"/>
      <c r="AL94" s="242" t="str">
        <f t="shared" si="3"/>
        <v>Jesús Carranza</v>
      </c>
      <c r="AM94" s="242" t="str">
        <f t="shared" si="4"/>
        <v>30091</v>
      </c>
      <c r="AN94" s="243" t="str">
        <f t="shared" si="5"/>
        <v>091</v>
      </c>
      <c r="AO94" s="254"/>
      <c r="AP94" s="240">
        <v>92</v>
      </c>
      <c r="AQ94" s="255"/>
      <c r="AR94" s="255"/>
      <c r="AS94" s="255"/>
      <c r="AT94" s="255"/>
      <c r="AU94" s="255"/>
      <c r="AV94" s="255"/>
      <c r="AW94" s="246" t="s">
        <v>4484</v>
      </c>
      <c r="AX94" s="255"/>
      <c r="AY94" s="255"/>
      <c r="AZ94" s="255"/>
      <c r="BA94" s="255"/>
      <c r="BB94" s="255"/>
      <c r="BC94" s="255"/>
      <c r="BD94" s="246" t="s">
        <v>4485</v>
      </c>
      <c r="BE94" s="247" t="s">
        <v>4486</v>
      </c>
      <c r="BF94" s="246" t="s">
        <v>4487</v>
      </c>
      <c r="BG94" s="255"/>
      <c r="BH94" s="255"/>
      <c r="BI94" s="255"/>
      <c r="BJ94" s="246" t="s">
        <v>4488</v>
      </c>
      <c r="BK94" s="246" t="s">
        <v>4489</v>
      </c>
      <c r="BL94" s="255"/>
      <c r="BM94" s="255"/>
      <c r="BN94" s="255"/>
      <c r="BO94" s="255"/>
      <c r="BP94" s="255"/>
      <c r="BQ94" s="255"/>
      <c r="BR94" s="255"/>
      <c r="BS94" s="255"/>
      <c r="BT94" s="246" t="s">
        <v>4490</v>
      </c>
      <c r="BU94" s="246" t="s">
        <v>4491</v>
      </c>
      <c r="BV94" s="255"/>
      <c r="BW94" s="254"/>
      <c r="BX94" s="254"/>
      <c r="BY94" s="254"/>
      <c r="BZ94" s="256"/>
      <c r="CA94" s="256"/>
      <c r="CB94" s="256"/>
      <c r="CC94" s="256"/>
      <c r="CD94" s="256"/>
      <c r="CE94" s="256"/>
      <c r="CF94" s="248" t="s">
        <v>4492</v>
      </c>
      <c r="CG94" s="256"/>
      <c r="CH94" s="256"/>
      <c r="CI94" s="256"/>
      <c r="CJ94" s="256"/>
      <c r="CK94" s="256"/>
      <c r="CL94" s="256"/>
      <c r="CM94" s="248" t="s">
        <v>4493</v>
      </c>
      <c r="CN94" s="249" t="s">
        <v>4494</v>
      </c>
      <c r="CO94" s="248" t="s">
        <v>4495</v>
      </c>
      <c r="CP94" s="256"/>
      <c r="CQ94" s="256"/>
      <c r="CR94" s="256"/>
      <c r="CS94" s="248" t="s">
        <v>4496</v>
      </c>
      <c r="CT94" s="248" t="s">
        <v>4497</v>
      </c>
      <c r="CU94" s="256"/>
      <c r="CV94" s="256"/>
      <c r="CW94" s="256"/>
      <c r="CX94" s="256"/>
      <c r="CY94" s="256"/>
      <c r="CZ94" s="256"/>
      <c r="DA94" s="256"/>
      <c r="DB94" s="256"/>
      <c r="DC94" s="248" t="s">
        <v>4498</v>
      </c>
      <c r="DD94" s="248" t="s">
        <v>4499</v>
      </c>
      <c r="DE94" s="256"/>
    </row>
    <row r="95" spans="2:109" ht="15" customHeight="1">
      <c r="B95" s="25"/>
      <c r="C95" s="546" t="s">
        <v>806</v>
      </c>
      <c r="D95" s="546"/>
      <c r="E95" s="546"/>
      <c r="F95" s="546"/>
      <c r="G95" s="546"/>
      <c r="H95" s="546"/>
      <c r="I95" s="546"/>
      <c r="J95" s="546"/>
      <c r="K95" s="546"/>
      <c r="L95" s="546"/>
      <c r="M95" s="546"/>
      <c r="N95" s="546"/>
      <c r="O95" s="546"/>
      <c r="P95" s="546"/>
      <c r="Q95" s="546"/>
      <c r="R95" s="546"/>
      <c r="S95" s="546"/>
      <c r="T95" s="546"/>
      <c r="U95" s="546"/>
      <c r="V95" s="546"/>
      <c r="W95" s="546"/>
      <c r="X95" s="546"/>
      <c r="Y95" s="546"/>
      <c r="Z95" s="546"/>
      <c r="AA95" s="546"/>
      <c r="AB95" s="546"/>
      <c r="AC95" s="546"/>
      <c r="AD95" s="26"/>
      <c r="AH95" s="254"/>
      <c r="AI95" s="254"/>
      <c r="AJ95" s="254"/>
      <c r="AK95" s="254"/>
      <c r="AL95" s="242" t="str">
        <f t="shared" si="3"/>
        <v>Xico</v>
      </c>
      <c r="AM95" s="242" t="str">
        <f t="shared" si="4"/>
        <v>30092</v>
      </c>
      <c r="AN95" s="243" t="str">
        <f t="shared" si="5"/>
        <v>092</v>
      </c>
      <c r="AO95" s="254"/>
      <c r="AP95" s="240">
        <v>93</v>
      </c>
      <c r="AQ95" s="255"/>
      <c r="AR95" s="255"/>
      <c r="AS95" s="255"/>
      <c r="AT95" s="255"/>
      <c r="AU95" s="255"/>
      <c r="AV95" s="255"/>
      <c r="AW95" s="246" t="s">
        <v>4500</v>
      </c>
      <c r="AX95" s="255"/>
      <c r="AY95" s="255"/>
      <c r="AZ95" s="255"/>
      <c r="BA95" s="255"/>
      <c r="BB95" s="255"/>
      <c r="BC95" s="255"/>
      <c r="BD95" s="246" t="s">
        <v>4501</v>
      </c>
      <c r="BE95" s="247" t="s">
        <v>4502</v>
      </c>
      <c r="BF95" s="246" t="s">
        <v>4503</v>
      </c>
      <c r="BG95" s="255"/>
      <c r="BH95" s="255"/>
      <c r="BI95" s="255"/>
      <c r="BJ95" s="246" t="s">
        <v>4504</v>
      </c>
      <c r="BK95" s="246" t="s">
        <v>4505</v>
      </c>
      <c r="BL95" s="255"/>
      <c r="BM95" s="255"/>
      <c r="BN95" s="255"/>
      <c r="BO95" s="255"/>
      <c r="BP95" s="255"/>
      <c r="BQ95" s="255"/>
      <c r="BR95" s="255"/>
      <c r="BS95" s="255"/>
      <c r="BT95" s="246" t="s">
        <v>4506</v>
      </c>
      <c r="BU95" s="246" t="s">
        <v>4507</v>
      </c>
      <c r="BV95" s="255"/>
      <c r="BW95" s="254"/>
      <c r="BX95" s="254"/>
      <c r="BY95" s="254"/>
      <c r="BZ95" s="256"/>
      <c r="CA95" s="256"/>
      <c r="CB95" s="256"/>
      <c r="CC95" s="256"/>
      <c r="CD95" s="256"/>
      <c r="CE95" s="256"/>
      <c r="CF95" s="248" t="s">
        <v>4508</v>
      </c>
      <c r="CG95" s="256"/>
      <c r="CH95" s="256"/>
      <c r="CI95" s="256"/>
      <c r="CJ95" s="256"/>
      <c r="CK95" s="256"/>
      <c r="CL95" s="256"/>
      <c r="CM95" s="248" t="s">
        <v>4509</v>
      </c>
      <c r="CN95" s="249" t="s">
        <v>4510</v>
      </c>
      <c r="CO95" s="248" t="s">
        <v>4511</v>
      </c>
      <c r="CP95" s="256"/>
      <c r="CQ95" s="256"/>
      <c r="CR95" s="256"/>
      <c r="CS95" s="248" t="s">
        <v>4512</v>
      </c>
      <c r="CT95" s="248" t="s">
        <v>4513</v>
      </c>
      <c r="CU95" s="256"/>
      <c r="CV95" s="256"/>
      <c r="CW95" s="256"/>
      <c r="CX95" s="256"/>
      <c r="CY95" s="256"/>
      <c r="CZ95" s="256"/>
      <c r="DA95" s="256"/>
      <c r="DB95" s="256"/>
      <c r="DC95" s="248" t="s">
        <v>4514</v>
      </c>
      <c r="DD95" s="248" t="s">
        <v>4515</v>
      </c>
      <c r="DE95" s="256"/>
    </row>
    <row r="96" spans="2:109" ht="6.75" customHeight="1">
      <c r="B96" s="25"/>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26"/>
      <c r="AH96" s="254"/>
      <c r="AI96" s="254"/>
      <c r="AJ96" s="254"/>
      <c r="AK96" s="254"/>
      <c r="AL96" s="242" t="str">
        <f t="shared" si="3"/>
        <v>Jilotepec</v>
      </c>
      <c r="AM96" s="242" t="str">
        <f t="shared" si="4"/>
        <v>30093</v>
      </c>
      <c r="AN96" s="243" t="str">
        <f t="shared" si="5"/>
        <v>093</v>
      </c>
      <c r="AO96" s="254"/>
      <c r="AP96" s="240">
        <v>94</v>
      </c>
      <c r="AQ96" s="255"/>
      <c r="AR96" s="255"/>
      <c r="AS96" s="255"/>
      <c r="AT96" s="255"/>
      <c r="AU96" s="255"/>
      <c r="AV96" s="255"/>
      <c r="AW96" s="246" t="s">
        <v>4516</v>
      </c>
      <c r="AX96" s="255"/>
      <c r="AY96" s="255"/>
      <c r="AZ96" s="255"/>
      <c r="BA96" s="255"/>
      <c r="BB96" s="255"/>
      <c r="BC96" s="255"/>
      <c r="BD96" s="246" t="s">
        <v>4517</v>
      </c>
      <c r="BE96" s="247" t="s">
        <v>4518</v>
      </c>
      <c r="BF96" s="246" t="s">
        <v>4519</v>
      </c>
      <c r="BG96" s="255"/>
      <c r="BH96" s="255"/>
      <c r="BI96" s="255"/>
      <c r="BJ96" s="246" t="s">
        <v>4520</v>
      </c>
      <c r="BK96" s="246" t="s">
        <v>4521</v>
      </c>
      <c r="BL96" s="255"/>
      <c r="BM96" s="255"/>
      <c r="BN96" s="255"/>
      <c r="BO96" s="255"/>
      <c r="BP96" s="255"/>
      <c r="BQ96" s="255"/>
      <c r="BR96" s="255"/>
      <c r="BS96" s="255"/>
      <c r="BT96" s="246" t="s">
        <v>4522</v>
      </c>
      <c r="BU96" s="246" t="s">
        <v>4523</v>
      </c>
      <c r="BV96" s="255"/>
      <c r="BW96" s="254"/>
      <c r="BX96" s="254"/>
      <c r="BY96" s="254"/>
      <c r="BZ96" s="256"/>
      <c r="CA96" s="256"/>
      <c r="CB96" s="256"/>
      <c r="CC96" s="256"/>
      <c r="CD96" s="256"/>
      <c r="CE96" s="256"/>
      <c r="CF96" s="248" t="s">
        <v>4524</v>
      </c>
      <c r="CG96" s="256"/>
      <c r="CH96" s="256"/>
      <c r="CI96" s="256"/>
      <c r="CJ96" s="256"/>
      <c r="CK96" s="256"/>
      <c r="CL96" s="256"/>
      <c r="CM96" s="248" t="s">
        <v>4525</v>
      </c>
      <c r="CN96" s="249" t="s">
        <v>4526</v>
      </c>
      <c r="CO96" s="248" t="s">
        <v>4527</v>
      </c>
      <c r="CP96" s="256"/>
      <c r="CQ96" s="256"/>
      <c r="CR96" s="256"/>
      <c r="CS96" s="248" t="s">
        <v>4528</v>
      </c>
      <c r="CT96" s="248" t="s">
        <v>4529</v>
      </c>
      <c r="CU96" s="256"/>
      <c r="CV96" s="256"/>
      <c r="CW96" s="256"/>
      <c r="CX96" s="256"/>
      <c r="CY96" s="256"/>
      <c r="CZ96" s="256"/>
      <c r="DA96" s="256"/>
      <c r="DB96" s="256"/>
      <c r="DC96" s="248" t="s">
        <v>3448</v>
      </c>
      <c r="DD96" s="248" t="s">
        <v>4530</v>
      </c>
      <c r="DE96" s="256"/>
    </row>
    <row r="97" spans="2:109" ht="15" customHeight="1">
      <c r="B97" s="25"/>
      <c r="C97" s="1"/>
      <c r="D97" s="1"/>
      <c r="E97" s="1"/>
      <c r="F97" s="554" t="s">
        <v>30</v>
      </c>
      <c r="G97" s="555"/>
      <c r="H97" s="555"/>
      <c r="I97" s="555"/>
      <c r="J97" s="556"/>
      <c r="K97" s="557" t="s">
        <v>31</v>
      </c>
      <c r="L97" s="557"/>
      <c r="M97" s="557"/>
      <c r="N97" s="557"/>
      <c r="O97" s="557"/>
      <c r="P97" s="557"/>
      <c r="Q97" s="557"/>
      <c r="R97" s="557"/>
      <c r="S97" s="557"/>
      <c r="T97" s="557"/>
      <c r="U97" s="557"/>
      <c r="V97" s="557"/>
      <c r="W97" s="557"/>
      <c r="X97" s="557"/>
      <c r="Y97" s="557"/>
      <c r="Z97" s="557"/>
      <c r="AA97" s="1"/>
      <c r="AB97" s="1"/>
      <c r="AC97" s="1"/>
      <c r="AD97" s="26"/>
      <c r="AH97" s="254"/>
      <c r="AI97" s="254"/>
      <c r="AJ97" s="254"/>
      <c r="AK97" s="254"/>
      <c r="AL97" s="242" t="str">
        <f t="shared" si="3"/>
        <v>Juan Rodríguez Clara</v>
      </c>
      <c r="AM97" s="242" t="str">
        <f t="shared" si="4"/>
        <v>30094</v>
      </c>
      <c r="AN97" s="243" t="str">
        <f t="shared" si="5"/>
        <v>094</v>
      </c>
      <c r="AO97" s="254"/>
      <c r="AP97" s="240">
        <v>95</v>
      </c>
      <c r="AQ97" s="255"/>
      <c r="AR97" s="255"/>
      <c r="AS97" s="255"/>
      <c r="AT97" s="255"/>
      <c r="AU97" s="255"/>
      <c r="AV97" s="255"/>
      <c r="AW97" s="246" t="s">
        <v>4531</v>
      </c>
      <c r="AX97" s="255"/>
      <c r="AY97" s="255"/>
      <c r="AZ97" s="255"/>
      <c r="BA97" s="255"/>
      <c r="BB97" s="255"/>
      <c r="BC97" s="255"/>
      <c r="BD97" s="246" t="s">
        <v>4532</v>
      </c>
      <c r="BE97" s="247" t="s">
        <v>4533</v>
      </c>
      <c r="BF97" s="246" t="s">
        <v>4534</v>
      </c>
      <c r="BG97" s="255"/>
      <c r="BH97" s="255"/>
      <c r="BI97" s="255"/>
      <c r="BJ97" s="246" t="s">
        <v>4535</v>
      </c>
      <c r="BK97" s="246" t="s">
        <v>4536</v>
      </c>
      <c r="BL97" s="255"/>
      <c r="BM97" s="255"/>
      <c r="BN97" s="255"/>
      <c r="BO97" s="255"/>
      <c r="BP97" s="255"/>
      <c r="BQ97" s="255"/>
      <c r="BR97" s="255"/>
      <c r="BS97" s="255"/>
      <c r="BT97" s="246" t="s">
        <v>4537</v>
      </c>
      <c r="BU97" s="246" t="s">
        <v>4538</v>
      </c>
      <c r="BV97" s="255"/>
      <c r="BW97" s="254"/>
      <c r="BX97" s="254"/>
      <c r="BY97" s="254"/>
      <c r="BZ97" s="256"/>
      <c r="CA97" s="256"/>
      <c r="CB97" s="256"/>
      <c r="CC97" s="256"/>
      <c r="CD97" s="256"/>
      <c r="CE97" s="256"/>
      <c r="CF97" s="248" t="s">
        <v>4539</v>
      </c>
      <c r="CG97" s="256"/>
      <c r="CH97" s="256"/>
      <c r="CI97" s="256"/>
      <c r="CJ97" s="256"/>
      <c r="CK97" s="256"/>
      <c r="CL97" s="256"/>
      <c r="CM97" s="248" t="s">
        <v>4540</v>
      </c>
      <c r="CN97" s="249" t="s">
        <v>4541</v>
      </c>
      <c r="CO97" s="248" t="s">
        <v>4542</v>
      </c>
      <c r="CP97" s="256"/>
      <c r="CQ97" s="256"/>
      <c r="CR97" s="256"/>
      <c r="CS97" s="248" t="s">
        <v>4543</v>
      </c>
      <c r="CT97" s="248" t="s">
        <v>4544</v>
      </c>
      <c r="CU97" s="256"/>
      <c r="CV97" s="256"/>
      <c r="CW97" s="256"/>
      <c r="CX97" s="256"/>
      <c r="CY97" s="256"/>
      <c r="CZ97" s="256"/>
      <c r="DA97" s="256"/>
      <c r="DB97" s="256"/>
      <c r="DC97" s="248" t="s">
        <v>4545</v>
      </c>
      <c r="DD97" s="248" t="s">
        <v>4546</v>
      </c>
      <c r="DE97" s="256"/>
    </row>
    <row r="98" spans="2:109" ht="24" customHeight="1">
      <c r="B98" s="25"/>
      <c r="C98" s="1"/>
      <c r="D98" s="1"/>
      <c r="E98" s="1"/>
      <c r="F98" s="560" t="s">
        <v>6514</v>
      </c>
      <c r="G98" s="561"/>
      <c r="H98" s="561"/>
      <c r="I98" s="561"/>
      <c r="J98" s="562"/>
      <c r="K98" s="563" t="s">
        <v>32</v>
      </c>
      <c r="L98" s="563"/>
      <c r="M98" s="563"/>
      <c r="N98" s="563"/>
      <c r="O98" s="563"/>
      <c r="P98" s="563"/>
      <c r="Q98" s="563"/>
      <c r="R98" s="563"/>
      <c r="S98" s="563"/>
      <c r="T98" s="563"/>
      <c r="U98" s="563"/>
      <c r="V98" s="563"/>
      <c r="W98" s="563"/>
      <c r="X98" s="563"/>
      <c r="Y98" s="563"/>
      <c r="Z98" s="563"/>
      <c r="AA98" s="1"/>
      <c r="AB98" s="1"/>
      <c r="AC98" s="1"/>
      <c r="AD98" s="26"/>
      <c r="AH98" s="254"/>
      <c r="AI98" s="254"/>
      <c r="AJ98" s="254"/>
      <c r="AK98" s="254"/>
      <c r="AL98" s="242" t="str">
        <f t="shared" si="3"/>
        <v>Juchique de Ferrer</v>
      </c>
      <c r="AM98" s="242" t="str">
        <f t="shared" si="4"/>
        <v>30095</v>
      </c>
      <c r="AN98" s="243" t="str">
        <f t="shared" si="5"/>
        <v>095</v>
      </c>
      <c r="AO98" s="254"/>
      <c r="AP98" s="240">
        <v>96</v>
      </c>
      <c r="AQ98" s="255"/>
      <c r="AR98" s="255"/>
      <c r="AS98" s="255"/>
      <c r="AT98" s="255"/>
      <c r="AU98" s="255"/>
      <c r="AV98" s="255"/>
      <c r="AW98" s="246" t="s">
        <v>4547</v>
      </c>
      <c r="AX98" s="255"/>
      <c r="AY98" s="255"/>
      <c r="AZ98" s="255"/>
      <c r="BA98" s="255"/>
      <c r="BB98" s="255"/>
      <c r="BC98" s="255"/>
      <c r="BD98" s="246" t="s">
        <v>4548</v>
      </c>
      <c r="BE98" s="247" t="s">
        <v>4549</v>
      </c>
      <c r="BF98" s="246" t="s">
        <v>4550</v>
      </c>
      <c r="BG98" s="255"/>
      <c r="BH98" s="255"/>
      <c r="BI98" s="255"/>
      <c r="BJ98" s="246" t="s">
        <v>4551</v>
      </c>
      <c r="BK98" s="246" t="s">
        <v>4552</v>
      </c>
      <c r="BL98" s="255"/>
      <c r="BM98" s="255"/>
      <c r="BN98" s="255"/>
      <c r="BO98" s="255"/>
      <c r="BP98" s="255"/>
      <c r="BQ98" s="255"/>
      <c r="BR98" s="255"/>
      <c r="BS98" s="255"/>
      <c r="BT98" s="246" t="s">
        <v>4553</v>
      </c>
      <c r="BU98" s="246" t="s">
        <v>4554</v>
      </c>
      <c r="BV98" s="255"/>
      <c r="BW98" s="254"/>
      <c r="BX98" s="254"/>
      <c r="BY98" s="254"/>
      <c r="BZ98" s="256"/>
      <c r="CA98" s="256"/>
      <c r="CB98" s="256"/>
      <c r="CC98" s="256"/>
      <c r="CD98" s="256"/>
      <c r="CE98" s="256"/>
      <c r="CF98" s="248" t="s">
        <v>4555</v>
      </c>
      <c r="CG98" s="256"/>
      <c r="CH98" s="256"/>
      <c r="CI98" s="256"/>
      <c r="CJ98" s="256"/>
      <c r="CK98" s="256"/>
      <c r="CL98" s="256"/>
      <c r="CM98" s="248" t="s">
        <v>4556</v>
      </c>
      <c r="CN98" s="249" t="s">
        <v>4557</v>
      </c>
      <c r="CO98" s="248" t="s">
        <v>4558</v>
      </c>
      <c r="CP98" s="256"/>
      <c r="CQ98" s="256"/>
      <c r="CR98" s="256"/>
      <c r="CS98" s="248" t="s">
        <v>4559</v>
      </c>
      <c r="CT98" s="248" t="s">
        <v>4560</v>
      </c>
      <c r="CU98" s="256"/>
      <c r="CV98" s="256"/>
      <c r="CW98" s="256"/>
      <c r="CX98" s="256"/>
      <c r="CY98" s="256"/>
      <c r="CZ98" s="256"/>
      <c r="DA98" s="256"/>
      <c r="DB98" s="256"/>
      <c r="DC98" s="248" t="s">
        <v>4561</v>
      </c>
      <c r="DD98" s="248" t="s">
        <v>4562</v>
      </c>
      <c r="DE98" s="256"/>
    </row>
    <row r="99" spans="2:109" ht="36" customHeight="1">
      <c r="B99" s="25"/>
      <c r="C99" s="1"/>
      <c r="D99" s="1"/>
      <c r="E99" s="1"/>
      <c r="F99" s="560" t="s">
        <v>6515</v>
      </c>
      <c r="G99" s="561"/>
      <c r="H99" s="561"/>
      <c r="I99" s="561"/>
      <c r="J99" s="562"/>
      <c r="K99" s="563" t="s">
        <v>33</v>
      </c>
      <c r="L99" s="563"/>
      <c r="M99" s="563"/>
      <c r="N99" s="563"/>
      <c r="O99" s="563"/>
      <c r="P99" s="563"/>
      <c r="Q99" s="563"/>
      <c r="R99" s="563"/>
      <c r="S99" s="563"/>
      <c r="T99" s="563"/>
      <c r="U99" s="563"/>
      <c r="V99" s="563"/>
      <c r="W99" s="563"/>
      <c r="X99" s="563"/>
      <c r="Y99" s="563"/>
      <c r="Z99" s="563"/>
      <c r="AA99" s="1"/>
      <c r="AB99" s="1"/>
      <c r="AC99" s="1"/>
      <c r="AD99" s="26"/>
      <c r="AH99" s="254"/>
      <c r="AI99" s="254"/>
      <c r="AJ99" s="254"/>
      <c r="AK99" s="254"/>
      <c r="AL99" s="242" t="str">
        <f t="shared" si="3"/>
        <v>Landero y Coss</v>
      </c>
      <c r="AM99" s="242" t="str">
        <f t="shared" si="4"/>
        <v>30096</v>
      </c>
      <c r="AN99" s="243" t="str">
        <f t="shared" si="5"/>
        <v>096</v>
      </c>
      <c r="AO99" s="254"/>
      <c r="AP99" s="240">
        <v>97</v>
      </c>
      <c r="AQ99" s="255"/>
      <c r="AR99" s="255"/>
      <c r="AS99" s="255"/>
      <c r="AT99" s="255"/>
      <c r="AU99" s="255"/>
      <c r="AV99" s="255"/>
      <c r="AW99" s="246" t="s">
        <v>4563</v>
      </c>
      <c r="AX99" s="255"/>
      <c r="AY99" s="255"/>
      <c r="AZ99" s="255"/>
      <c r="BA99" s="255"/>
      <c r="BB99" s="255"/>
      <c r="BC99" s="255"/>
      <c r="BD99" s="246" t="s">
        <v>4564</v>
      </c>
      <c r="BE99" s="247" t="s">
        <v>4565</v>
      </c>
      <c r="BF99" s="246" t="s">
        <v>4566</v>
      </c>
      <c r="BG99" s="255"/>
      <c r="BH99" s="255"/>
      <c r="BI99" s="255"/>
      <c r="BJ99" s="246" t="s">
        <v>4567</v>
      </c>
      <c r="BK99" s="246" t="s">
        <v>4568</v>
      </c>
      <c r="BL99" s="255"/>
      <c r="BM99" s="255"/>
      <c r="BN99" s="255"/>
      <c r="BO99" s="255"/>
      <c r="BP99" s="255"/>
      <c r="BQ99" s="255"/>
      <c r="BR99" s="255"/>
      <c r="BS99" s="255"/>
      <c r="BT99" s="246" t="s">
        <v>4569</v>
      </c>
      <c r="BU99" s="246" t="s">
        <v>4570</v>
      </c>
      <c r="BV99" s="255"/>
      <c r="BW99" s="254"/>
      <c r="BX99" s="254"/>
      <c r="BY99" s="254"/>
      <c r="BZ99" s="256"/>
      <c r="CA99" s="256"/>
      <c r="CB99" s="256"/>
      <c r="CC99" s="256"/>
      <c r="CD99" s="256"/>
      <c r="CE99" s="256"/>
      <c r="CF99" s="248" t="s">
        <v>4571</v>
      </c>
      <c r="CG99" s="256"/>
      <c r="CH99" s="256"/>
      <c r="CI99" s="256"/>
      <c r="CJ99" s="256"/>
      <c r="CK99" s="256"/>
      <c r="CL99" s="256"/>
      <c r="CM99" s="248" t="s">
        <v>4572</v>
      </c>
      <c r="CN99" s="249" t="s">
        <v>4573</v>
      </c>
      <c r="CO99" s="248" t="s">
        <v>4574</v>
      </c>
      <c r="CP99" s="256"/>
      <c r="CQ99" s="256"/>
      <c r="CR99" s="256"/>
      <c r="CS99" s="248" t="s">
        <v>4575</v>
      </c>
      <c r="CT99" s="248" t="s">
        <v>4576</v>
      </c>
      <c r="CU99" s="256"/>
      <c r="CV99" s="256"/>
      <c r="CW99" s="256"/>
      <c r="CX99" s="256"/>
      <c r="CY99" s="256"/>
      <c r="CZ99" s="256"/>
      <c r="DA99" s="256"/>
      <c r="DB99" s="256"/>
      <c r="DC99" s="248" t="s">
        <v>4577</v>
      </c>
      <c r="DD99" s="248" t="s">
        <v>4578</v>
      </c>
      <c r="DE99" s="256"/>
    </row>
    <row r="100" spans="2:109" ht="36" customHeight="1">
      <c r="B100" s="25"/>
      <c r="C100" s="1"/>
      <c r="D100" s="1"/>
      <c r="E100" s="1"/>
      <c r="F100" s="560" t="s">
        <v>6516</v>
      </c>
      <c r="G100" s="561"/>
      <c r="H100" s="561"/>
      <c r="I100" s="561"/>
      <c r="J100" s="562"/>
      <c r="K100" s="563" t="s">
        <v>34</v>
      </c>
      <c r="L100" s="563"/>
      <c r="M100" s="563"/>
      <c r="N100" s="563"/>
      <c r="O100" s="563"/>
      <c r="P100" s="563"/>
      <c r="Q100" s="563"/>
      <c r="R100" s="563"/>
      <c r="S100" s="563"/>
      <c r="T100" s="563"/>
      <c r="U100" s="563"/>
      <c r="V100" s="563"/>
      <c r="W100" s="563"/>
      <c r="X100" s="563"/>
      <c r="Y100" s="563"/>
      <c r="Z100" s="563"/>
      <c r="AA100" s="1"/>
      <c r="AB100" s="1"/>
      <c r="AC100" s="1"/>
      <c r="AD100" s="26"/>
      <c r="AH100" s="254"/>
      <c r="AI100" s="254"/>
      <c r="AJ100" s="254"/>
      <c r="AK100" s="254"/>
      <c r="AL100" s="242" t="str">
        <f t="shared" si="3"/>
        <v>Lerdo de Tejada</v>
      </c>
      <c r="AM100" s="242" t="str">
        <f t="shared" si="4"/>
        <v>30097</v>
      </c>
      <c r="AN100" s="243" t="str">
        <f t="shared" si="5"/>
        <v>097</v>
      </c>
      <c r="AO100" s="254"/>
      <c r="AP100" s="240">
        <v>98</v>
      </c>
      <c r="AQ100" s="255"/>
      <c r="AR100" s="255"/>
      <c r="AS100" s="255"/>
      <c r="AT100" s="255"/>
      <c r="AU100" s="255"/>
      <c r="AV100" s="255"/>
      <c r="AW100" s="246" t="s">
        <v>4579</v>
      </c>
      <c r="AX100" s="255"/>
      <c r="AY100" s="255"/>
      <c r="AZ100" s="255"/>
      <c r="BA100" s="255"/>
      <c r="BB100" s="255"/>
      <c r="BC100" s="255"/>
      <c r="BD100" s="246" t="s">
        <v>4580</v>
      </c>
      <c r="BE100" s="247" t="s">
        <v>4581</v>
      </c>
      <c r="BF100" s="246" t="s">
        <v>4582</v>
      </c>
      <c r="BG100" s="255"/>
      <c r="BH100" s="255"/>
      <c r="BI100" s="255"/>
      <c r="BJ100" s="246" t="s">
        <v>4583</v>
      </c>
      <c r="BK100" s="246" t="s">
        <v>4584</v>
      </c>
      <c r="BL100" s="255"/>
      <c r="BM100" s="255"/>
      <c r="BN100" s="255"/>
      <c r="BO100" s="255"/>
      <c r="BP100" s="255"/>
      <c r="BQ100" s="255"/>
      <c r="BR100" s="255"/>
      <c r="BS100" s="255"/>
      <c r="BT100" s="246" t="s">
        <v>4585</v>
      </c>
      <c r="BU100" s="246" t="s">
        <v>4586</v>
      </c>
      <c r="BV100" s="255"/>
      <c r="BW100" s="254"/>
      <c r="BX100" s="254"/>
      <c r="BY100" s="254"/>
      <c r="BZ100" s="256"/>
      <c r="CA100" s="256"/>
      <c r="CB100" s="256"/>
      <c r="CC100" s="256"/>
      <c r="CD100" s="256"/>
      <c r="CE100" s="256"/>
      <c r="CF100" s="248" t="s">
        <v>4587</v>
      </c>
      <c r="CG100" s="256"/>
      <c r="CH100" s="256"/>
      <c r="CI100" s="256"/>
      <c r="CJ100" s="256"/>
      <c r="CK100" s="256"/>
      <c r="CL100" s="256"/>
      <c r="CM100" s="248" t="s">
        <v>4588</v>
      </c>
      <c r="CN100" s="249" t="s">
        <v>4589</v>
      </c>
      <c r="CO100" s="248" t="s">
        <v>4590</v>
      </c>
      <c r="CP100" s="256"/>
      <c r="CQ100" s="256"/>
      <c r="CR100" s="256"/>
      <c r="CS100" s="248" t="s">
        <v>4591</v>
      </c>
      <c r="CT100" s="248" t="s">
        <v>4592</v>
      </c>
      <c r="CU100" s="256"/>
      <c r="CV100" s="256"/>
      <c r="CW100" s="256"/>
      <c r="CX100" s="256"/>
      <c r="CY100" s="256"/>
      <c r="CZ100" s="256"/>
      <c r="DA100" s="256"/>
      <c r="DB100" s="256"/>
      <c r="DC100" s="248" t="s">
        <v>4593</v>
      </c>
      <c r="DD100" s="248" t="s">
        <v>4594</v>
      </c>
      <c r="DE100" s="256"/>
    </row>
    <row r="101" spans="2:109" ht="24" customHeight="1">
      <c r="B101" s="25"/>
      <c r="C101" s="1"/>
      <c r="D101" s="1"/>
      <c r="E101" s="1"/>
      <c r="F101" s="560" t="s">
        <v>6517</v>
      </c>
      <c r="G101" s="561"/>
      <c r="H101" s="561"/>
      <c r="I101" s="561"/>
      <c r="J101" s="562"/>
      <c r="K101" s="563" t="s">
        <v>35</v>
      </c>
      <c r="L101" s="563"/>
      <c r="M101" s="563"/>
      <c r="N101" s="563"/>
      <c r="O101" s="563"/>
      <c r="P101" s="563"/>
      <c r="Q101" s="563"/>
      <c r="R101" s="563"/>
      <c r="S101" s="563"/>
      <c r="T101" s="563"/>
      <c r="U101" s="563"/>
      <c r="V101" s="563"/>
      <c r="W101" s="563"/>
      <c r="X101" s="563"/>
      <c r="Y101" s="563"/>
      <c r="Z101" s="563"/>
      <c r="AA101" s="1"/>
      <c r="AB101" s="1"/>
      <c r="AC101" s="1"/>
      <c r="AD101" s="26"/>
      <c r="AH101" s="254"/>
      <c r="AI101" s="254"/>
      <c r="AJ101" s="254"/>
      <c r="AK101" s="254"/>
      <c r="AL101" s="242" t="str">
        <f t="shared" si="3"/>
        <v>Magdalena</v>
      </c>
      <c r="AM101" s="242" t="str">
        <f t="shared" si="4"/>
        <v>30098</v>
      </c>
      <c r="AN101" s="243" t="str">
        <f t="shared" si="5"/>
        <v>098</v>
      </c>
      <c r="AO101" s="254"/>
      <c r="AP101" s="240">
        <v>99</v>
      </c>
      <c r="AQ101" s="255"/>
      <c r="AR101" s="255"/>
      <c r="AS101" s="255"/>
      <c r="AT101" s="255"/>
      <c r="AU101" s="255"/>
      <c r="AV101" s="255"/>
      <c r="AW101" s="246" t="s">
        <v>4595</v>
      </c>
      <c r="AX101" s="255"/>
      <c r="AY101" s="255"/>
      <c r="AZ101" s="255"/>
      <c r="BA101" s="255"/>
      <c r="BB101" s="255"/>
      <c r="BC101" s="255"/>
      <c r="BD101" s="246" t="s">
        <v>4596</v>
      </c>
      <c r="BE101" s="247" t="s">
        <v>4597</v>
      </c>
      <c r="BF101" s="246" t="s">
        <v>4598</v>
      </c>
      <c r="BG101" s="255"/>
      <c r="BH101" s="255"/>
      <c r="BI101" s="255"/>
      <c r="BJ101" s="246" t="s">
        <v>4599</v>
      </c>
      <c r="BK101" s="246" t="s">
        <v>4600</v>
      </c>
      <c r="BL101" s="255"/>
      <c r="BM101" s="255"/>
      <c r="BN101" s="255"/>
      <c r="BO101" s="255"/>
      <c r="BP101" s="255"/>
      <c r="BQ101" s="255"/>
      <c r="BR101" s="255"/>
      <c r="BS101" s="255"/>
      <c r="BT101" s="246" t="s">
        <v>4601</v>
      </c>
      <c r="BU101" s="246" t="s">
        <v>4602</v>
      </c>
      <c r="BV101" s="255"/>
      <c r="BW101" s="254"/>
      <c r="BX101" s="254"/>
      <c r="BY101" s="254"/>
      <c r="BZ101" s="256"/>
      <c r="CA101" s="256"/>
      <c r="CB101" s="256"/>
      <c r="CC101" s="256"/>
      <c r="CD101" s="256"/>
      <c r="CE101" s="256"/>
      <c r="CF101" s="248" t="s">
        <v>4603</v>
      </c>
      <c r="CG101" s="256"/>
      <c r="CH101" s="256"/>
      <c r="CI101" s="256"/>
      <c r="CJ101" s="256"/>
      <c r="CK101" s="256"/>
      <c r="CL101" s="256"/>
      <c r="CM101" s="248" t="s">
        <v>4604</v>
      </c>
      <c r="CN101" s="249" t="s">
        <v>4605</v>
      </c>
      <c r="CO101" s="248" t="s">
        <v>2385</v>
      </c>
      <c r="CP101" s="256"/>
      <c r="CQ101" s="256"/>
      <c r="CR101" s="256"/>
      <c r="CS101" s="248" t="s">
        <v>4606</v>
      </c>
      <c r="CT101" s="248" t="s">
        <v>4607</v>
      </c>
      <c r="CU101" s="256"/>
      <c r="CV101" s="256"/>
      <c r="CW101" s="256"/>
      <c r="CX101" s="256"/>
      <c r="CY101" s="256"/>
      <c r="CZ101" s="256"/>
      <c r="DA101" s="256"/>
      <c r="DB101" s="256"/>
      <c r="DC101" s="248" t="s">
        <v>3131</v>
      </c>
      <c r="DD101" s="248" t="s">
        <v>4608</v>
      </c>
      <c r="DE101" s="256"/>
    </row>
    <row r="102" spans="2:109" ht="6.75" customHeight="1">
      <c r="B102" s="25"/>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26"/>
      <c r="AH102" s="254"/>
      <c r="AI102" s="254"/>
      <c r="AJ102" s="254"/>
      <c r="AK102" s="254"/>
      <c r="AL102" s="242" t="str">
        <f t="shared" si="3"/>
        <v>Maltrata</v>
      </c>
      <c r="AM102" s="242" t="str">
        <f t="shared" si="4"/>
        <v>30099</v>
      </c>
      <c r="AN102" s="243" t="str">
        <f t="shared" si="5"/>
        <v>099</v>
      </c>
      <c r="AO102" s="254"/>
      <c r="AP102" s="240">
        <v>100</v>
      </c>
      <c r="AQ102" s="255"/>
      <c r="AR102" s="255"/>
      <c r="AS102" s="255"/>
      <c r="AT102" s="255"/>
      <c r="AU102" s="255"/>
      <c r="AV102" s="255"/>
      <c r="AW102" s="246" t="s">
        <v>4609</v>
      </c>
      <c r="AX102" s="255"/>
      <c r="AY102" s="255"/>
      <c r="AZ102" s="255"/>
      <c r="BA102" s="255"/>
      <c r="BB102" s="255"/>
      <c r="BC102" s="255"/>
      <c r="BD102" s="246" t="s">
        <v>4610</v>
      </c>
      <c r="BE102" s="247" t="s">
        <v>4611</v>
      </c>
      <c r="BF102" s="246" t="s">
        <v>4612</v>
      </c>
      <c r="BG102" s="255"/>
      <c r="BH102" s="255"/>
      <c r="BI102" s="255"/>
      <c r="BJ102" s="246" t="s">
        <v>4613</v>
      </c>
      <c r="BK102" s="246" t="s">
        <v>4614</v>
      </c>
      <c r="BL102" s="255"/>
      <c r="BM102" s="255"/>
      <c r="BN102" s="255"/>
      <c r="BO102" s="255"/>
      <c r="BP102" s="255"/>
      <c r="BQ102" s="255"/>
      <c r="BR102" s="255"/>
      <c r="BS102" s="255"/>
      <c r="BT102" s="246" t="s">
        <v>4615</v>
      </c>
      <c r="BU102" s="246" t="s">
        <v>4616</v>
      </c>
      <c r="BV102" s="255"/>
      <c r="BW102" s="254"/>
      <c r="BX102" s="254"/>
      <c r="BY102" s="254"/>
      <c r="BZ102" s="256"/>
      <c r="CA102" s="256"/>
      <c r="CB102" s="256"/>
      <c r="CC102" s="256"/>
      <c r="CD102" s="256"/>
      <c r="CE102" s="256"/>
      <c r="CF102" s="248" t="s">
        <v>4617</v>
      </c>
      <c r="CG102" s="256"/>
      <c r="CH102" s="256"/>
      <c r="CI102" s="256"/>
      <c r="CJ102" s="256"/>
      <c r="CK102" s="256"/>
      <c r="CL102" s="256"/>
      <c r="CM102" s="248" t="s">
        <v>2388</v>
      </c>
      <c r="CN102" s="249" t="s">
        <v>4618</v>
      </c>
      <c r="CO102" s="248" t="s">
        <v>4619</v>
      </c>
      <c r="CP102" s="256"/>
      <c r="CQ102" s="256"/>
      <c r="CR102" s="256"/>
      <c r="CS102" s="248" t="s">
        <v>4620</v>
      </c>
      <c r="CT102" s="248" t="s">
        <v>4621</v>
      </c>
      <c r="CU102" s="256"/>
      <c r="CV102" s="256"/>
      <c r="CW102" s="256"/>
      <c r="CX102" s="256"/>
      <c r="CY102" s="256"/>
      <c r="CZ102" s="256"/>
      <c r="DA102" s="256"/>
      <c r="DB102" s="256"/>
      <c r="DC102" s="248" t="s">
        <v>4622</v>
      </c>
      <c r="DD102" s="248" t="s">
        <v>4623</v>
      </c>
      <c r="DE102" s="256"/>
    </row>
    <row r="103" spans="2:109" ht="36" customHeight="1">
      <c r="B103" s="25"/>
      <c r="C103" s="546" t="s">
        <v>838</v>
      </c>
      <c r="D103" s="546"/>
      <c r="E103" s="546"/>
      <c r="F103" s="546"/>
      <c r="G103" s="546"/>
      <c r="H103" s="546"/>
      <c r="I103" s="546"/>
      <c r="J103" s="546"/>
      <c r="K103" s="546"/>
      <c r="L103" s="546"/>
      <c r="M103" s="546"/>
      <c r="N103" s="546"/>
      <c r="O103" s="546"/>
      <c r="P103" s="546"/>
      <c r="Q103" s="546"/>
      <c r="R103" s="546"/>
      <c r="S103" s="546"/>
      <c r="T103" s="546"/>
      <c r="U103" s="546"/>
      <c r="V103" s="546"/>
      <c r="W103" s="546"/>
      <c r="X103" s="546"/>
      <c r="Y103" s="546"/>
      <c r="Z103" s="546"/>
      <c r="AA103" s="546"/>
      <c r="AB103" s="546"/>
      <c r="AC103" s="546"/>
      <c r="AD103" s="26"/>
      <c r="AH103" s="254"/>
      <c r="AI103" s="254"/>
      <c r="AJ103" s="254"/>
      <c r="AK103" s="254"/>
      <c r="AL103" s="242" t="str">
        <f t="shared" si="3"/>
        <v>Manlio Fabio Altamirano</v>
      </c>
      <c r="AM103" s="242" t="str">
        <f t="shared" si="4"/>
        <v>30100</v>
      </c>
      <c r="AN103" s="243" t="str">
        <f t="shared" si="5"/>
        <v>100</v>
      </c>
      <c r="AO103" s="254"/>
      <c r="AP103" s="240">
        <v>101</v>
      </c>
      <c r="AQ103" s="255"/>
      <c r="AR103" s="255"/>
      <c r="AS103" s="255"/>
      <c r="AT103" s="255"/>
      <c r="AU103" s="255"/>
      <c r="AV103" s="255"/>
      <c r="AW103" s="246" t="s">
        <v>4624</v>
      </c>
      <c r="AX103" s="255"/>
      <c r="AY103" s="255"/>
      <c r="AZ103" s="255"/>
      <c r="BA103" s="255"/>
      <c r="BB103" s="255"/>
      <c r="BC103" s="255"/>
      <c r="BD103" s="246" t="s">
        <v>4625</v>
      </c>
      <c r="BE103" s="247" t="s">
        <v>4626</v>
      </c>
      <c r="BF103" s="246" t="s">
        <v>4627</v>
      </c>
      <c r="BG103" s="255"/>
      <c r="BH103" s="255"/>
      <c r="BI103" s="255"/>
      <c r="BJ103" s="246" t="s">
        <v>4628</v>
      </c>
      <c r="BK103" s="246" t="s">
        <v>4629</v>
      </c>
      <c r="BL103" s="255"/>
      <c r="BM103" s="255"/>
      <c r="BN103" s="255"/>
      <c r="BO103" s="255"/>
      <c r="BP103" s="255"/>
      <c r="BQ103" s="255"/>
      <c r="BR103" s="255"/>
      <c r="BS103" s="255"/>
      <c r="BT103" s="246" t="s">
        <v>4630</v>
      </c>
      <c r="BU103" s="246" t="s">
        <v>4631</v>
      </c>
      <c r="BV103" s="255"/>
      <c r="BW103" s="254"/>
      <c r="BX103" s="254"/>
      <c r="BY103" s="254"/>
      <c r="BZ103" s="256"/>
      <c r="CA103" s="256"/>
      <c r="CB103" s="256"/>
      <c r="CC103" s="256"/>
      <c r="CD103" s="256"/>
      <c r="CE103" s="256"/>
      <c r="CF103" s="248" t="s">
        <v>4632</v>
      </c>
      <c r="CG103" s="256"/>
      <c r="CH103" s="256"/>
      <c r="CI103" s="256"/>
      <c r="CJ103" s="256"/>
      <c r="CK103" s="256"/>
      <c r="CL103" s="256"/>
      <c r="CM103" s="248" t="s">
        <v>4633</v>
      </c>
      <c r="CN103" s="249" t="s">
        <v>4634</v>
      </c>
      <c r="CO103" s="248" t="s">
        <v>4635</v>
      </c>
      <c r="CP103" s="256"/>
      <c r="CQ103" s="256"/>
      <c r="CR103" s="256"/>
      <c r="CS103" s="248" t="s">
        <v>4636</v>
      </c>
      <c r="CT103" s="248" t="s">
        <v>4637</v>
      </c>
      <c r="CU103" s="256"/>
      <c r="CV103" s="256"/>
      <c r="CW103" s="256"/>
      <c r="CX103" s="256"/>
      <c r="CY103" s="256"/>
      <c r="CZ103" s="256"/>
      <c r="DA103" s="256"/>
      <c r="DB103" s="256"/>
      <c r="DC103" s="248" t="s">
        <v>4638</v>
      </c>
      <c r="DD103" s="248" t="s">
        <v>4639</v>
      </c>
      <c r="DE103" s="256"/>
    </row>
    <row r="104" spans="2:109" ht="6.75" customHeight="1">
      <c r="B104" s="25"/>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6"/>
      <c r="AH104" s="254"/>
      <c r="AI104" s="254"/>
      <c r="AJ104" s="254"/>
      <c r="AK104" s="254"/>
      <c r="AL104" s="242" t="str">
        <f t="shared" si="3"/>
        <v>Mariano Escobedo</v>
      </c>
      <c r="AM104" s="242" t="str">
        <f t="shared" si="4"/>
        <v>30101</v>
      </c>
      <c r="AN104" s="243" t="str">
        <f t="shared" si="5"/>
        <v>101</v>
      </c>
      <c r="AO104" s="254"/>
      <c r="AP104" s="240">
        <v>102</v>
      </c>
      <c r="AQ104" s="255"/>
      <c r="AR104" s="255"/>
      <c r="AS104" s="255"/>
      <c r="AT104" s="255"/>
      <c r="AU104" s="255"/>
      <c r="AV104" s="255"/>
      <c r="AW104" s="246" t="s">
        <v>4640</v>
      </c>
      <c r="AX104" s="255"/>
      <c r="AY104" s="255"/>
      <c r="AZ104" s="255"/>
      <c r="BA104" s="255"/>
      <c r="BB104" s="255"/>
      <c r="BC104" s="255"/>
      <c r="BD104" s="246" t="s">
        <v>4641</v>
      </c>
      <c r="BE104" s="247" t="s">
        <v>4642</v>
      </c>
      <c r="BF104" s="246" t="s">
        <v>4643</v>
      </c>
      <c r="BG104" s="255"/>
      <c r="BH104" s="255"/>
      <c r="BI104" s="255"/>
      <c r="BJ104" s="246" t="s">
        <v>4644</v>
      </c>
      <c r="BK104" s="246" t="s">
        <v>4645</v>
      </c>
      <c r="BL104" s="255"/>
      <c r="BM104" s="255"/>
      <c r="BN104" s="255"/>
      <c r="BO104" s="255"/>
      <c r="BP104" s="255"/>
      <c r="BQ104" s="255"/>
      <c r="BR104" s="255"/>
      <c r="BS104" s="255"/>
      <c r="BT104" s="246" t="s">
        <v>4646</v>
      </c>
      <c r="BU104" s="246" t="s">
        <v>4647</v>
      </c>
      <c r="BV104" s="255"/>
      <c r="BW104" s="254"/>
      <c r="BX104" s="254"/>
      <c r="BY104" s="254"/>
      <c r="BZ104" s="256"/>
      <c r="CA104" s="256"/>
      <c r="CB104" s="256"/>
      <c r="CC104" s="256"/>
      <c r="CD104" s="256"/>
      <c r="CE104" s="256"/>
      <c r="CF104" s="248" t="s">
        <v>4648</v>
      </c>
      <c r="CG104" s="256"/>
      <c r="CH104" s="256"/>
      <c r="CI104" s="256"/>
      <c r="CJ104" s="256"/>
      <c r="CK104" s="256"/>
      <c r="CL104" s="256"/>
      <c r="CM104" s="248" t="s">
        <v>4571</v>
      </c>
      <c r="CN104" s="249" t="s">
        <v>4649</v>
      </c>
      <c r="CO104" s="248" t="s">
        <v>4650</v>
      </c>
      <c r="CP104" s="256"/>
      <c r="CQ104" s="256"/>
      <c r="CR104" s="256"/>
      <c r="CS104" s="248" t="s">
        <v>4651</v>
      </c>
      <c r="CT104" s="248" t="s">
        <v>4652</v>
      </c>
      <c r="CU104" s="256"/>
      <c r="CV104" s="256"/>
      <c r="CW104" s="256"/>
      <c r="CX104" s="256"/>
      <c r="CY104" s="256"/>
      <c r="CZ104" s="256"/>
      <c r="DA104" s="256"/>
      <c r="DB104" s="256"/>
      <c r="DC104" s="248" t="s">
        <v>4653</v>
      </c>
      <c r="DD104" s="248" t="s">
        <v>4654</v>
      </c>
      <c r="DE104" s="256"/>
    </row>
    <row r="105" spans="2:109" ht="15" customHeight="1">
      <c r="B105" s="25"/>
      <c r="C105" s="28"/>
      <c r="D105" s="35" t="s">
        <v>36</v>
      </c>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6"/>
      <c r="AH105" s="254"/>
      <c r="AI105" s="254"/>
      <c r="AJ105" s="254"/>
      <c r="AK105" s="254"/>
      <c r="AL105" s="242" t="str">
        <f t="shared" si="3"/>
        <v>Martínez de la Torre</v>
      </c>
      <c r="AM105" s="242" t="str">
        <f t="shared" si="4"/>
        <v>30102</v>
      </c>
      <c r="AN105" s="243" t="str">
        <f t="shared" si="5"/>
        <v>102</v>
      </c>
      <c r="AO105" s="254"/>
      <c r="AP105" s="240">
        <v>103</v>
      </c>
      <c r="AQ105" s="255"/>
      <c r="AR105" s="255"/>
      <c r="AS105" s="255"/>
      <c r="AT105" s="255"/>
      <c r="AU105" s="255"/>
      <c r="AV105" s="255"/>
      <c r="AW105" s="246" t="s">
        <v>4655</v>
      </c>
      <c r="AX105" s="255"/>
      <c r="AY105" s="255"/>
      <c r="AZ105" s="255"/>
      <c r="BA105" s="255"/>
      <c r="BB105" s="255"/>
      <c r="BC105" s="255"/>
      <c r="BD105" s="246" t="s">
        <v>4656</v>
      </c>
      <c r="BE105" s="247" t="s">
        <v>4657</v>
      </c>
      <c r="BF105" s="246" t="s">
        <v>4658</v>
      </c>
      <c r="BG105" s="255"/>
      <c r="BH105" s="255"/>
      <c r="BI105" s="255"/>
      <c r="BJ105" s="246" t="s">
        <v>4659</v>
      </c>
      <c r="BK105" s="246" t="s">
        <v>4660</v>
      </c>
      <c r="BL105" s="255"/>
      <c r="BM105" s="255"/>
      <c r="BN105" s="255"/>
      <c r="BO105" s="255"/>
      <c r="BP105" s="255"/>
      <c r="BQ105" s="255"/>
      <c r="BR105" s="255"/>
      <c r="BS105" s="255"/>
      <c r="BT105" s="246" t="s">
        <v>4661</v>
      </c>
      <c r="BU105" s="246" t="s">
        <v>4662</v>
      </c>
      <c r="BV105" s="255"/>
      <c r="BW105" s="254"/>
      <c r="BX105" s="254"/>
      <c r="BY105" s="254"/>
      <c r="BZ105" s="256"/>
      <c r="CA105" s="256"/>
      <c r="CB105" s="256"/>
      <c r="CC105" s="256"/>
      <c r="CD105" s="256"/>
      <c r="CE105" s="256"/>
      <c r="CF105" s="248" t="s">
        <v>4663</v>
      </c>
      <c r="CG105" s="256"/>
      <c r="CH105" s="256"/>
      <c r="CI105" s="256"/>
      <c r="CJ105" s="256"/>
      <c r="CK105" s="256"/>
      <c r="CL105" s="256"/>
      <c r="CM105" s="248" t="s">
        <v>4664</v>
      </c>
      <c r="CN105" s="249" t="s">
        <v>4665</v>
      </c>
      <c r="CO105" s="248" t="s">
        <v>4666</v>
      </c>
      <c r="CP105" s="256"/>
      <c r="CQ105" s="256"/>
      <c r="CR105" s="256"/>
      <c r="CS105" s="248" t="s">
        <v>4667</v>
      </c>
      <c r="CT105" s="248" t="s">
        <v>4668</v>
      </c>
      <c r="CU105" s="256"/>
      <c r="CV105" s="256"/>
      <c r="CW105" s="256"/>
      <c r="CX105" s="256"/>
      <c r="CY105" s="256"/>
      <c r="CZ105" s="256"/>
      <c r="DA105" s="256"/>
      <c r="DB105" s="256"/>
      <c r="DC105" s="248" t="s">
        <v>4669</v>
      </c>
      <c r="DD105" s="248" t="s">
        <v>4670</v>
      </c>
      <c r="DE105" s="256"/>
    </row>
    <row r="106" spans="2:109" ht="6.75" customHeight="1">
      <c r="B106" s="25"/>
      <c r="C106" s="28"/>
      <c r="D106" s="35"/>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6"/>
      <c r="AH106" s="254"/>
      <c r="AI106" s="254"/>
      <c r="AJ106" s="254"/>
      <c r="AK106" s="254"/>
      <c r="AL106" s="242" t="str">
        <f t="shared" si="3"/>
        <v>Mecatlán</v>
      </c>
      <c r="AM106" s="242" t="str">
        <f t="shared" si="4"/>
        <v>30103</v>
      </c>
      <c r="AN106" s="243" t="str">
        <f t="shared" si="5"/>
        <v>103</v>
      </c>
      <c r="AO106" s="254"/>
      <c r="AP106" s="240">
        <v>104</v>
      </c>
      <c r="AQ106" s="255"/>
      <c r="AR106" s="255"/>
      <c r="AS106" s="255"/>
      <c r="AT106" s="255"/>
      <c r="AU106" s="255"/>
      <c r="AV106" s="255"/>
      <c r="AW106" s="246" t="s">
        <v>4671</v>
      </c>
      <c r="AX106" s="255"/>
      <c r="AY106" s="255"/>
      <c r="AZ106" s="255"/>
      <c r="BA106" s="255"/>
      <c r="BB106" s="255"/>
      <c r="BC106" s="255"/>
      <c r="BD106" s="246" t="s">
        <v>4672</v>
      </c>
      <c r="BE106" s="247" t="s">
        <v>4673</v>
      </c>
      <c r="BF106" s="246" t="s">
        <v>4674</v>
      </c>
      <c r="BG106" s="255"/>
      <c r="BH106" s="255"/>
      <c r="BI106" s="255"/>
      <c r="BJ106" s="246" t="s">
        <v>4675</v>
      </c>
      <c r="BK106" s="246" t="s">
        <v>4676</v>
      </c>
      <c r="BL106" s="255"/>
      <c r="BM106" s="255"/>
      <c r="BN106" s="255"/>
      <c r="BO106" s="255"/>
      <c r="BP106" s="255"/>
      <c r="BQ106" s="255"/>
      <c r="BR106" s="255"/>
      <c r="BS106" s="255"/>
      <c r="BT106" s="246" t="s">
        <v>4677</v>
      </c>
      <c r="BU106" s="246" t="s">
        <v>4678</v>
      </c>
      <c r="BV106" s="255"/>
      <c r="BW106" s="254"/>
      <c r="BX106" s="254"/>
      <c r="BY106" s="254"/>
      <c r="BZ106" s="256"/>
      <c r="CA106" s="256"/>
      <c r="CB106" s="256"/>
      <c r="CC106" s="256"/>
      <c r="CD106" s="256"/>
      <c r="CE106" s="256"/>
      <c r="CF106" s="248" t="s">
        <v>4679</v>
      </c>
      <c r="CG106" s="256"/>
      <c r="CH106" s="256"/>
      <c r="CI106" s="256"/>
      <c r="CJ106" s="256"/>
      <c r="CK106" s="256"/>
      <c r="CL106" s="256"/>
      <c r="CM106" s="248" t="s">
        <v>4680</v>
      </c>
      <c r="CN106" s="249" t="s">
        <v>4681</v>
      </c>
      <c r="CO106" s="248" t="s">
        <v>2277</v>
      </c>
      <c r="CP106" s="256"/>
      <c r="CQ106" s="256"/>
      <c r="CR106" s="256"/>
      <c r="CS106" s="248" t="s">
        <v>4682</v>
      </c>
      <c r="CT106" s="248" t="s">
        <v>4683</v>
      </c>
      <c r="CU106" s="256"/>
      <c r="CV106" s="256"/>
      <c r="CW106" s="256"/>
      <c r="CX106" s="256"/>
      <c r="CY106" s="256"/>
      <c r="CZ106" s="256"/>
      <c r="DA106" s="256"/>
      <c r="DB106" s="256"/>
      <c r="DC106" s="248" t="s">
        <v>4684</v>
      </c>
      <c r="DD106" s="248" t="s">
        <v>4685</v>
      </c>
      <c r="DE106" s="256"/>
    </row>
    <row r="107" spans="2:109" ht="24" customHeight="1">
      <c r="B107" s="25"/>
      <c r="C107" s="28"/>
      <c r="D107" s="558" t="s">
        <v>6518</v>
      </c>
      <c r="E107" s="558"/>
      <c r="F107" s="558"/>
      <c r="G107" s="558"/>
      <c r="H107" s="558"/>
      <c r="I107" s="558"/>
      <c r="J107" s="558"/>
      <c r="K107" s="558"/>
      <c r="L107" s="558"/>
      <c r="M107" s="558"/>
      <c r="N107" s="558"/>
      <c r="O107" s="558"/>
      <c r="P107" s="558"/>
      <c r="Q107" s="558"/>
      <c r="R107" s="558"/>
      <c r="S107" s="558"/>
      <c r="T107" s="558"/>
      <c r="U107" s="558"/>
      <c r="V107" s="558"/>
      <c r="W107" s="558"/>
      <c r="X107" s="558"/>
      <c r="Y107" s="558"/>
      <c r="Z107" s="558"/>
      <c r="AA107" s="558"/>
      <c r="AB107" s="558"/>
      <c r="AC107" s="558"/>
      <c r="AD107" s="26"/>
      <c r="AH107" s="254"/>
      <c r="AI107" s="254"/>
      <c r="AJ107" s="254"/>
      <c r="AK107" s="254"/>
      <c r="AL107" s="242" t="str">
        <f t="shared" si="3"/>
        <v>Mecayapan</v>
      </c>
      <c r="AM107" s="242" t="str">
        <f t="shared" si="4"/>
        <v>30104</v>
      </c>
      <c r="AN107" s="243" t="str">
        <f t="shared" si="5"/>
        <v>104</v>
      </c>
      <c r="AO107" s="254"/>
      <c r="AP107" s="240">
        <v>105</v>
      </c>
      <c r="AQ107" s="255"/>
      <c r="AR107" s="255"/>
      <c r="AS107" s="255"/>
      <c r="AT107" s="255"/>
      <c r="AU107" s="255"/>
      <c r="AV107" s="255"/>
      <c r="AW107" s="246" t="s">
        <v>4686</v>
      </c>
      <c r="AX107" s="255"/>
      <c r="AY107" s="255"/>
      <c r="AZ107" s="255"/>
      <c r="BA107" s="255"/>
      <c r="BB107" s="255"/>
      <c r="BC107" s="255"/>
      <c r="BD107" s="246" t="s">
        <v>4687</v>
      </c>
      <c r="BE107" s="247" t="s">
        <v>4688</v>
      </c>
      <c r="BF107" s="246" t="s">
        <v>4689</v>
      </c>
      <c r="BG107" s="255"/>
      <c r="BH107" s="255"/>
      <c r="BI107" s="255"/>
      <c r="BJ107" s="246" t="s">
        <v>4690</v>
      </c>
      <c r="BK107" s="246" t="s">
        <v>4691</v>
      </c>
      <c r="BL107" s="255"/>
      <c r="BM107" s="255"/>
      <c r="BN107" s="255"/>
      <c r="BO107" s="255"/>
      <c r="BP107" s="255"/>
      <c r="BQ107" s="255"/>
      <c r="BR107" s="255"/>
      <c r="BS107" s="255"/>
      <c r="BT107" s="246" t="s">
        <v>4692</v>
      </c>
      <c r="BU107" s="246" t="s">
        <v>4693</v>
      </c>
      <c r="BV107" s="255"/>
      <c r="BW107" s="254"/>
      <c r="BX107" s="254"/>
      <c r="BY107" s="254"/>
      <c r="BZ107" s="256"/>
      <c r="CA107" s="256"/>
      <c r="CB107" s="256"/>
      <c r="CC107" s="256"/>
      <c r="CD107" s="256"/>
      <c r="CE107" s="256"/>
      <c r="CF107" s="248" t="s">
        <v>4694</v>
      </c>
      <c r="CG107" s="256"/>
      <c r="CH107" s="256"/>
      <c r="CI107" s="256"/>
      <c r="CJ107" s="256"/>
      <c r="CK107" s="256"/>
      <c r="CL107" s="256"/>
      <c r="CM107" s="248" t="s">
        <v>4695</v>
      </c>
      <c r="CN107" s="249" t="s">
        <v>4696</v>
      </c>
      <c r="CO107" s="248" t="s">
        <v>4697</v>
      </c>
      <c r="CP107" s="256"/>
      <c r="CQ107" s="256"/>
      <c r="CR107" s="256"/>
      <c r="CS107" s="248" t="s">
        <v>4698</v>
      </c>
      <c r="CT107" s="248" t="s">
        <v>4699</v>
      </c>
      <c r="CU107" s="256"/>
      <c r="CV107" s="256"/>
      <c r="CW107" s="256"/>
      <c r="CX107" s="256"/>
      <c r="CY107" s="256"/>
      <c r="CZ107" s="256"/>
      <c r="DA107" s="256"/>
      <c r="DB107" s="256"/>
      <c r="DC107" s="248" t="s">
        <v>4700</v>
      </c>
      <c r="DD107" s="248" t="s">
        <v>4701</v>
      </c>
      <c r="DE107" s="256"/>
    </row>
    <row r="108" spans="2:109" ht="6.75" customHeight="1">
      <c r="B108" s="25"/>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6"/>
      <c r="AH108" s="254"/>
      <c r="AI108" s="254"/>
      <c r="AJ108" s="254"/>
      <c r="AK108" s="254"/>
      <c r="AL108" s="242" t="str">
        <f t="shared" si="3"/>
        <v>Medellín de Bravo</v>
      </c>
      <c r="AM108" s="242" t="str">
        <f t="shared" si="4"/>
        <v>30105</v>
      </c>
      <c r="AN108" s="243" t="str">
        <f t="shared" si="5"/>
        <v>105</v>
      </c>
      <c r="AO108" s="254"/>
      <c r="AP108" s="240">
        <v>106</v>
      </c>
      <c r="AQ108" s="255"/>
      <c r="AR108" s="255"/>
      <c r="AS108" s="255"/>
      <c r="AT108" s="255"/>
      <c r="AU108" s="255"/>
      <c r="AV108" s="255"/>
      <c r="AW108" s="246" t="s">
        <v>4702</v>
      </c>
      <c r="AX108" s="255"/>
      <c r="AY108" s="255"/>
      <c r="AZ108" s="255"/>
      <c r="BA108" s="255"/>
      <c r="BB108" s="255"/>
      <c r="BC108" s="255"/>
      <c r="BD108" s="246" t="s">
        <v>4703</v>
      </c>
      <c r="BE108" s="247" t="s">
        <v>4704</v>
      </c>
      <c r="BF108" s="246" t="s">
        <v>4705</v>
      </c>
      <c r="BG108" s="255"/>
      <c r="BH108" s="255"/>
      <c r="BI108" s="255"/>
      <c r="BJ108" s="246" t="s">
        <v>4706</v>
      </c>
      <c r="BK108" s="246" t="s">
        <v>4707</v>
      </c>
      <c r="BL108" s="255"/>
      <c r="BM108" s="255"/>
      <c r="BN108" s="255"/>
      <c r="BO108" s="255"/>
      <c r="BP108" s="255"/>
      <c r="BQ108" s="255"/>
      <c r="BR108" s="255"/>
      <c r="BS108" s="255"/>
      <c r="BT108" s="246" t="s">
        <v>4708</v>
      </c>
      <c r="BU108" s="246" t="s">
        <v>4709</v>
      </c>
      <c r="BV108" s="255"/>
      <c r="BW108" s="254"/>
      <c r="BX108" s="254"/>
      <c r="BY108" s="254"/>
      <c r="BZ108" s="256"/>
      <c r="CA108" s="256"/>
      <c r="CB108" s="256"/>
      <c r="CC108" s="256"/>
      <c r="CD108" s="256"/>
      <c r="CE108" s="256"/>
      <c r="CF108" s="248" t="s">
        <v>2277</v>
      </c>
      <c r="CG108" s="256"/>
      <c r="CH108" s="256"/>
      <c r="CI108" s="256"/>
      <c r="CJ108" s="256"/>
      <c r="CK108" s="256"/>
      <c r="CL108" s="256"/>
      <c r="CM108" s="248" t="s">
        <v>4710</v>
      </c>
      <c r="CN108" s="249" t="s">
        <v>4711</v>
      </c>
      <c r="CO108" s="248" t="s">
        <v>4712</v>
      </c>
      <c r="CP108" s="256"/>
      <c r="CQ108" s="256"/>
      <c r="CR108" s="256"/>
      <c r="CS108" s="248" t="s">
        <v>4713</v>
      </c>
      <c r="CT108" s="248" t="s">
        <v>3874</v>
      </c>
      <c r="CU108" s="256"/>
      <c r="CV108" s="256"/>
      <c r="CW108" s="256"/>
      <c r="CX108" s="256"/>
      <c r="CY108" s="256"/>
      <c r="CZ108" s="256"/>
      <c r="DA108" s="256"/>
      <c r="DB108" s="256"/>
      <c r="DC108" s="248" t="s">
        <v>4714</v>
      </c>
      <c r="DD108" s="248" t="s">
        <v>4715</v>
      </c>
      <c r="DE108" s="256"/>
    </row>
    <row r="109" spans="2:109" ht="15" customHeight="1">
      <c r="B109" s="25"/>
      <c r="C109" s="28"/>
      <c r="D109" s="35" t="s">
        <v>37</v>
      </c>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6"/>
      <c r="AH109" s="254"/>
      <c r="AI109" s="254"/>
      <c r="AJ109" s="254"/>
      <c r="AK109" s="254"/>
      <c r="AL109" s="242" t="str">
        <f t="shared" si="3"/>
        <v>Miahuatlán</v>
      </c>
      <c r="AM109" s="242" t="str">
        <f t="shared" si="4"/>
        <v>30106</v>
      </c>
      <c r="AN109" s="243" t="str">
        <f t="shared" si="5"/>
        <v>106</v>
      </c>
      <c r="AO109" s="254"/>
      <c r="AP109" s="240">
        <v>107</v>
      </c>
      <c r="AQ109" s="255"/>
      <c r="AR109" s="255"/>
      <c r="AS109" s="255"/>
      <c r="AT109" s="255"/>
      <c r="AU109" s="255"/>
      <c r="AV109" s="255"/>
      <c r="AW109" s="246" t="s">
        <v>4716</v>
      </c>
      <c r="AX109" s="255"/>
      <c r="AY109" s="255"/>
      <c r="AZ109" s="255"/>
      <c r="BA109" s="255"/>
      <c r="BB109" s="255"/>
      <c r="BC109" s="255"/>
      <c r="BD109" s="246" t="s">
        <v>4717</v>
      </c>
      <c r="BE109" s="247" t="s">
        <v>4718</v>
      </c>
      <c r="BF109" s="246" t="s">
        <v>4719</v>
      </c>
      <c r="BG109" s="255"/>
      <c r="BH109" s="255"/>
      <c r="BI109" s="255"/>
      <c r="BJ109" s="246" t="s">
        <v>4720</v>
      </c>
      <c r="BK109" s="246" t="s">
        <v>4721</v>
      </c>
      <c r="BL109" s="255"/>
      <c r="BM109" s="255"/>
      <c r="BN109" s="255"/>
      <c r="BO109" s="255"/>
      <c r="BP109" s="255"/>
      <c r="BQ109" s="255"/>
      <c r="BR109" s="255"/>
      <c r="BS109" s="255"/>
      <c r="BT109" s="246" t="s">
        <v>4722</v>
      </c>
      <c r="BU109" s="246" t="s">
        <v>4723</v>
      </c>
      <c r="BV109" s="255"/>
      <c r="BW109" s="254"/>
      <c r="BX109" s="254"/>
      <c r="BY109" s="254"/>
      <c r="BZ109" s="256"/>
      <c r="CA109" s="256"/>
      <c r="CB109" s="256"/>
      <c r="CC109" s="256"/>
      <c r="CD109" s="256"/>
      <c r="CE109" s="256"/>
      <c r="CF109" s="248" t="s">
        <v>4724</v>
      </c>
      <c r="CG109" s="256"/>
      <c r="CH109" s="256"/>
      <c r="CI109" s="256"/>
      <c r="CJ109" s="256"/>
      <c r="CK109" s="256"/>
      <c r="CL109" s="256"/>
      <c r="CM109" s="248" t="s">
        <v>4725</v>
      </c>
      <c r="CN109" s="249" t="s">
        <v>4726</v>
      </c>
      <c r="CO109" s="248" t="s">
        <v>4727</v>
      </c>
      <c r="CP109" s="256"/>
      <c r="CQ109" s="256"/>
      <c r="CR109" s="256"/>
      <c r="CS109" s="248" t="s">
        <v>4728</v>
      </c>
      <c r="CT109" s="248" t="s">
        <v>4729</v>
      </c>
      <c r="CU109" s="256"/>
      <c r="CV109" s="256"/>
      <c r="CW109" s="256"/>
      <c r="CX109" s="256"/>
      <c r="CY109" s="256"/>
      <c r="CZ109" s="256"/>
      <c r="DA109" s="256"/>
      <c r="DB109" s="256"/>
      <c r="DC109" s="248" t="s">
        <v>4730</v>
      </c>
      <c r="DD109" s="248" t="s">
        <v>4731</v>
      </c>
      <c r="DE109" s="256"/>
    </row>
    <row r="110" spans="2:109" ht="6.75" customHeight="1">
      <c r="B110" s="25"/>
      <c r="C110" s="28"/>
      <c r="D110" s="35"/>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6"/>
      <c r="AH110" s="254"/>
      <c r="AI110" s="254"/>
      <c r="AJ110" s="254"/>
      <c r="AK110" s="254"/>
      <c r="AL110" s="242" t="str">
        <f t="shared" si="3"/>
        <v>Las Minas</v>
      </c>
      <c r="AM110" s="242" t="str">
        <f t="shared" si="4"/>
        <v>30107</v>
      </c>
      <c r="AN110" s="243" t="str">
        <f t="shared" si="5"/>
        <v>107</v>
      </c>
      <c r="AO110" s="254"/>
      <c r="AP110" s="240">
        <v>108</v>
      </c>
      <c r="AQ110" s="255"/>
      <c r="AR110" s="255"/>
      <c r="AS110" s="255"/>
      <c r="AT110" s="255"/>
      <c r="AU110" s="255"/>
      <c r="AV110" s="255"/>
      <c r="AW110" s="246" t="s">
        <v>4732</v>
      </c>
      <c r="AX110" s="255"/>
      <c r="AY110" s="255"/>
      <c r="AZ110" s="255"/>
      <c r="BA110" s="255"/>
      <c r="BB110" s="255"/>
      <c r="BC110" s="255"/>
      <c r="BD110" s="246" t="s">
        <v>4733</v>
      </c>
      <c r="BE110" s="247" t="s">
        <v>4734</v>
      </c>
      <c r="BF110" s="246" t="s">
        <v>4735</v>
      </c>
      <c r="BG110" s="255"/>
      <c r="BH110" s="255"/>
      <c r="BI110" s="255"/>
      <c r="BJ110" s="246" t="s">
        <v>4736</v>
      </c>
      <c r="BK110" s="246" t="s">
        <v>4737</v>
      </c>
      <c r="BL110" s="255"/>
      <c r="BM110" s="255"/>
      <c r="BN110" s="255"/>
      <c r="BO110" s="255"/>
      <c r="BP110" s="255"/>
      <c r="BQ110" s="255"/>
      <c r="BR110" s="255"/>
      <c r="BS110" s="255"/>
      <c r="BT110" s="246" t="s">
        <v>4738</v>
      </c>
      <c r="BU110" s="255">
        <v>31999</v>
      </c>
      <c r="BV110" s="255"/>
      <c r="BW110" s="254"/>
      <c r="BX110" s="254"/>
      <c r="BY110" s="254"/>
      <c r="BZ110" s="256"/>
      <c r="CA110" s="256"/>
      <c r="CB110" s="256"/>
      <c r="CC110" s="256"/>
      <c r="CD110" s="256"/>
      <c r="CE110" s="256"/>
      <c r="CF110" s="248" t="s">
        <v>4739</v>
      </c>
      <c r="CG110" s="256"/>
      <c r="CH110" s="256"/>
      <c r="CI110" s="256"/>
      <c r="CJ110" s="256"/>
      <c r="CK110" s="256"/>
      <c r="CL110" s="256"/>
      <c r="CM110" s="248" t="s">
        <v>4740</v>
      </c>
      <c r="CN110" s="249" t="s">
        <v>4741</v>
      </c>
      <c r="CO110" s="248" t="s">
        <v>4742</v>
      </c>
      <c r="CP110" s="256"/>
      <c r="CQ110" s="256"/>
      <c r="CR110" s="256"/>
      <c r="CS110" s="248" t="s">
        <v>4743</v>
      </c>
      <c r="CT110" s="248" t="s">
        <v>4744</v>
      </c>
      <c r="CU110" s="256"/>
      <c r="CV110" s="256"/>
      <c r="CW110" s="256"/>
      <c r="CX110" s="256"/>
      <c r="CY110" s="256"/>
      <c r="CZ110" s="256"/>
      <c r="DA110" s="256"/>
      <c r="DB110" s="256"/>
      <c r="DC110" s="248" t="s">
        <v>4745</v>
      </c>
      <c r="DD110" s="248" t="s">
        <v>311</v>
      </c>
      <c r="DE110" s="256"/>
    </row>
    <row r="111" spans="2:109" ht="24" customHeight="1">
      <c r="B111" s="25"/>
      <c r="C111" s="28"/>
      <c r="D111" s="546" t="s">
        <v>839</v>
      </c>
      <c r="E111" s="546"/>
      <c r="F111" s="546"/>
      <c r="G111" s="546"/>
      <c r="H111" s="546"/>
      <c r="I111" s="546"/>
      <c r="J111" s="546"/>
      <c r="K111" s="546"/>
      <c r="L111" s="546"/>
      <c r="M111" s="546"/>
      <c r="N111" s="546"/>
      <c r="O111" s="546"/>
      <c r="P111" s="546"/>
      <c r="Q111" s="546"/>
      <c r="R111" s="546"/>
      <c r="S111" s="546"/>
      <c r="T111" s="546"/>
      <c r="U111" s="546"/>
      <c r="V111" s="546"/>
      <c r="W111" s="546"/>
      <c r="X111" s="546"/>
      <c r="Y111" s="546"/>
      <c r="Z111" s="546"/>
      <c r="AA111" s="546"/>
      <c r="AB111" s="546"/>
      <c r="AC111" s="546"/>
      <c r="AD111" s="26"/>
      <c r="AH111" s="254"/>
      <c r="AI111" s="254"/>
      <c r="AJ111" s="254"/>
      <c r="AK111" s="254"/>
      <c r="AL111" s="242" t="str">
        <f t="shared" si="3"/>
        <v>Minatitlán</v>
      </c>
      <c r="AM111" s="242" t="str">
        <f t="shared" si="4"/>
        <v>30108</v>
      </c>
      <c r="AN111" s="243" t="str">
        <f t="shared" si="5"/>
        <v>108</v>
      </c>
      <c r="AO111" s="254"/>
      <c r="AP111" s="240">
        <v>109</v>
      </c>
      <c r="AQ111" s="255"/>
      <c r="AR111" s="255"/>
      <c r="AS111" s="255"/>
      <c r="AT111" s="255"/>
      <c r="AU111" s="255"/>
      <c r="AV111" s="255"/>
      <c r="AW111" s="246" t="s">
        <v>4746</v>
      </c>
      <c r="AX111" s="255"/>
      <c r="AY111" s="255"/>
      <c r="AZ111" s="255"/>
      <c r="BA111" s="255"/>
      <c r="BB111" s="255"/>
      <c r="BC111" s="255"/>
      <c r="BD111" s="246" t="s">
        <v>4747</v>
      </c>
      <c r="BE111" s="247" t="s">
        <v>4748</v>
      </c>
      <c r="BF111" s="246" t="s">
        <v>4749</v>
      </c>
      <c r="BG111" s="255"/>
      <c r="BH111" s="255"/>
      <c r="BI111" s="255"/>
      <c r="BJ111" s="246" t="s">
        <v>4750</v>
      </c>
      <c r="BK111" s="246" t="s">
        <v>4751</v>
      </c>
      <c r="BL111" s="255"/>
      <c r="BM111" s="255"/>
      <c r="BN111" s="255"/>
      <c r="BO111" s="255"/>
      <c r="BP111" s="255"/>
      <c r="BQ111" s="255"/>
      <c r="BR111" s="255"/>
      <c r="BS111" s="255"/>
      <c r="BT111" s="246" t="s">
        <v>4752</v>
      </c>
      <c r="BU111" s="255"/>
      <c r="BV111" s="255"/>
      <c r="BW111" s="254"/>
      <c r="BX111" s="254"/>
      <c r="BY111" s="254"/>
      <c r="BZ111" s="256"/>
      <c r="CA111" s="256"/>
      <c r="CB111" s="256"/>
      <c r="CC111" s="256"/>
      <c r="CD111" s="256"/>
      <c r="CE111" s="256"/>
      <c r="CF111" s="248" t="s">
        <v>4753</v>
      </c>
      <c r="CG111" s="256"/>
      <c r="CH111" s="256"/>
      <c r="CI111" s="256"/>
      <c r="CJ111" s="256"/>
      <c r="CK111" s="256"/>
      <c r="CL111" s="256"/>
      <c r="CM111" s="248" t="s">
        <v>2385</v>
      </c>
      <c r="CN111" s="249" t="s">
        <v>4754</v>
      </c>
      <c r="CO111" s="248" t="s">
        <v>4755</v>
      </c>
      <c r="CP111" s="256"/>
      <c r="CQ111" s="256"/>
      <c r="CR111" s="256"/>
      <c r="CS111" s="248" t="s">
        <v>4756</v>
      </c>
      <c r="CT111" s="248" t="s">
        <v>4757</v>
      </c>
      <c r="CU111" s="256"/>
      <c r="CV111" s="256"/>
      <c r="CW111" s="256"/>
      <c r="CX111" s="256"/>
      <c r="CY111" s="256"/>
      <c r="CZ111" s="256"/>
      <c r="DA111" s="256"/>
      <c r="DB111" s="256"/>
      <c r="DC111" s="248" t="s">
        <v>1836</v>
      </c>
      <c r="DD111" s="256"/>
      <c r="DE111" s="256"/>
    </row>
    <row r="112" spans="2:109" ht="6.75" customHeight="1">
      <c r="B112" s="25"/>
      <c r="C112" s="28"/>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26"/>
      <c r="AH112" s="254"/>
      <c r="AI112" s="254"/>
      <c r="AJ112" s="254"/>
      <c r="AK112" s="254"/>
      <c r="AL112" s="242" t="str">
        <f t="shared" si="3"/>
        <v>Misantla</v>
      </c>
      <c r="AM112" s="242" t="str">
        <f t="shared" si="4"/>
        <v>30109</v>
      </c>
      <c r="AN112" s="243" t="str">
        <f t="shared" si="5"/>
        <v>109</v>
      </c>
      <c r="AO112" s="254"/>
      <c r="AP112" s="240">
        <v>110</v>
      </c>
      <c r="AQ112" s="255"/>
      <c r="AR112" s="255"/>
      <c r="AS112" s="255"/>
      <c r="AT112" s="255"/>
      <c r="AU112" s="255"/>
      <c r="AV112" s="255"/>
      <c r="AW112" s="246" t="s">
        <v>4758</v>
      </c>
      <c r="AX112" s="255"/>
      <c r="AY112" s="255"/>
      <c r="AZ112" s="255"/>
      <c r="BA112" s="255"/>
      <c r="BB112" s="255"/>
      <c r="BC112" s="255"/>
      <c r="BD112" s="246" t="s">
        <v>4759</v>
      </c>
      <c r="BE112" s="247" t="s">
        <v>4760</v>
      </c>
      <c r="BF112" s="246" t="s">
        <v>4761</v>
      </c>
      <c r="BG112" s="255"/>
      <c r="BH112" s="255"/>
      <c r="BI112" s="255"/>
      <c r="BJ112" s="246" t="s">
        <v>4762</v>
      </c>
      <c r="BK112" s="246" t="s">
        <v>4763</v>
      </c>
      <c r="BL112" s="255"/>
      <c r="BM112" s="255"/>
      <c r="BN112" s="255"/>
      <c r="BO112" s="255"/>
      <c r="BP112" s="255"/>
      <c r="BQ112" s="255"/>
      <c r="BR112" s="255"/>
      <c r="BS112" s="255"/>
      <c r="BT112" s="246" t="s">
        <v>4764</v>
      </c>
      <c r="BU112" s="255"/>
      <c r="BV112" s="255"/>
      <c r="BW112" s="254"/>
      <c r="BX112" s="254"/>
      <c r="BY112" s="254"/>
      <c r="BZ112" s="256"/>
      <c r="CA112" s="256"/>
      <c r="CB112" s="256"/>
      <c r="CC112" s="256"/>
      <c r="CD112" s="256"/>
      <c r="CE112" s="256"/>
      <c r="CF112" s="248" t="s">
        <v>4245</v>
      </c>
      <c r="CG112" s="256"/>
      <c r="CH112" s="256"/>
      <c r="CI112" s="256"/>
      <c r="CJ112" s="256"/>
      <c r="CK112" s="256"/>
      <c r="CL112" s="256"/>
      <c r="CM112" s="248" t="s">
        <v>4765</v>
      </c>
      <c r="CN112" s="249" t="s">
        <v>4766</v>
      </c>
      <c r="CO112" s="248" t="s">
        <v>4767</v>
      </c>
      <c r="CP112" s="256"/>
      <c r="CQ112" s="256"/>
      <c r="CR112" s="256"/>
      <c r="CS112" s="248" t="s">
        <v>4768</v>
      </c>
      <c r="CT112" s="248" t="s">
        <v>4769</v>
      </c>
      <c r="CU112" s="256"/>
      <c r="CV112" s="256"/>
      <c r="CW112" s="256"/>
      <c r="CX112" s="256"/>
      <c r="CY112" s="256"/>
      <c r="CZ112" s="256"/>
      <c r="DA112" s="256"/>
      <c r="DB112" s="256"/>
      <c r="DC112" s="248" t="s">
        <v>4770</v>
      </c>
      <c r="DD112" s="256"/>
      <c r="DE112" s="256"/>
    </row>
    <row r="113" spans="2:109" ht="15" customHeight="1">
      <c r="B113" s="25"/>
      <c r="C113" s="28"/>
      <c r="D113" s="35" t="s">
        <v>807</v>
      </c>
      <c r="E113" s="37"/>
      <c r="F113" s="37"/>
      <c r="G113" s="38"/>
      <c r="H113" s="559" t="s">
        <v>6519</v>
      </c>
      <c r="I113" s="559"/>
      <c r="J113" s="559"/>
      <c r="K113" s="559"/>
      <c r="L113" s="559"/>
      <c r="M113" s="559"/>
      <c r="N113" s="559"/>
      <c r="O113" s="559"/>
      <c r="P113" s="559"/>
      <c r="Q113" s="559"/>
      <c r="R113" s="559"/>
      <c r="S113" s="559"/>
      <c r="T113" s="559"/>
      <c r="U113" s="559"/>
      <c r="V113" s="559"/>
      <c r="W113" s="559"/>
      <c r="X113" s="559"/>
      <c r="Y113" s="559"/>
      <c r="Z113" s="559"/>
      <c r="AA113" s="559"/>
      <c r="AB113" s="559"/>
      <c r="AC113" s="559"/>
      <c r="AD113" s="26"/>
      <c r="AH113" s="254"/>
      <c r="AI113" s="254"/>
      <c r="AJ113" s="254"/>
      <c r="AK113" s="254"/>
      <c r="AL113" s="242" t="str">
        <f t="shared" si="3"/>
        <v>Mixtla de Altamirano</v>
      </c>
      <c r="AM113" s="242" t="str">
        <f t="shared" si="4"/>
        <v>30110</v>
      </c>
      <c r="AN113" s="243" t="str">
        <f t="shared" si="5"/>
        <v>110</v>
      </c>
      <c r="AO113" s="254"/>
      <c r="AP113" s="240">
        <v>111</v>
      </c>
      <c r="AQ113" s="255"/>
      <c r="AR113" s="255"/>
      <c r="AS113" s="255"/>
      <c r="AT113" s="255"/>
      <c r="AU113" s="255"/>
      <c r="AV113" s="255"/>
      <c r="AW113" s="246" t="s">
        <v>4771</v>
      </c>
      <c r="AX113" s="255"/>
      <c r="AY113" s="255"/>
      <c r="AZ113" s="255"/>
      <c r="BA113" s="255"/>
      <c r="BB113" s="255"/>
      <c r="BC113" s="255"/>
      <c r="BD113" s="246" t="s">
        <v>4772</v>
      </c>
      <c r="BE113" s="247" t="s">
        <v>4773</v>
      </c>
      <c r="BF113" s="246" t="s">
        <v>4774</v>
      </c>
      <c r="BG113" s="255"/>
      <c r="BH113" s="255"/>
      <c r="BI113" s="255"/>
      <c r="BJ113" s="246" t="s">
        <v>4775</v>
      </c>
      <c r="BK113" s="246" t="s">
        <v>4776</v>
      </c>
      <c r="BL113" s="255"/>
      <c r="BM113" s="255"/>
      <c r="BN113" s="255"/>
      <c r="BO113" s="255"/>
      <c r="BP113" s="255"/>
      <c r="BQ113" s="255"/>
      <c r="BR113" s="255"/>
      <c r="BS113" s="255"/>
      <c r="BT113" s="246" t="s">
        <v>4777</v>
      </c>
      <c r="BU113" s="255"/>
      <c r="BV113" s="255"/>
      <c r="BW113" s="254"/>
      <c r="BX113" s="254"/>
      <c r="BY113" s="254"/>
      <c r="BZ113" s="256"/>
      <c r="CA113" s="256"/>
      <c r="CB113" s="256"/>
      <c r="CC113" s="256"/>
      <c r="CD113" s="256"/>
      <c r="CE113" s="256"/>
      <c r="CF113" s="248" t="s">
        <v>4778</v>
      </c>
      <c r="CG113" s="256"/>
      <c r="CH113" s="256"/>
      <c r="CI113" s="256"/>
      <c r="CJ113" s="256"/>
      <c r="CK113" s="256"/>
      <c r="CL113" s="256"/>
      <c r="CM113" s="248" t="s">
        <v>4779</v>
      </c>
      <c r="CN113" s="249" t="s">
        <v>4780</v>
      </c>
      <c r="CO113" s="248" t="s">
        <v>4781</v>
      </c>
      <c r="CP113" s="256"/>
      <c r="CQ113" s="256"/>
      <c r="CR113" s="256"/>
      <c r="CS113" s="248" t="s">
        <v>4782</v>
      </c>
      <c r="CT113" s="248" t="s">
        <v>4783</v>
      </c>
      <c r="CU113" s="256"/>
      <c r="CV113" s="256"/>
      <c r="CW113" s="256"/>
      <c r="CX113" s="256"/>
      <c r="CY113" s="256"/>
      <c r="CZ113" s="256"/>
      <c r="DA113" s="256"/>
      <c r="DB113" s="256"/>
      <c r="DC113" s="248" t="s">
        <v>4784</v>
      </c>
      <c r="DD113" s="256"/>
      <c r="DE113" s="256"/>
    </row>
    <row r="114" spans="2:109" ht="6.75" customHeight="1">
      <c r="B114" s="25"/>
      <c r="C114" s="28"/>
      <c r="D114" s="39"/>
      <c r="E114" s="39"/>
      <c r="F114" s="39"/>
      <c r="G114" s="40"/>
      <c r="H114" s="105"/>
      <c r="I114" s="40"/>
      <c r="J114" s="40"/>
      <c r="K114" s="40"/>
      <c r="L114" s="40"/>
      <c r="M114" s="40"/>
      <c r="N114" s="40"/>
      <c r="O114" s="40"/>
      <c r="P114" s="40"/>
      <c r="Q114" s="40"/>
      <c r="R114" s="40"/>
      <c r="S114" s="40"/>
      <c r="T114" s="40"/>
      <c r="U114" s="40"/>
      <c r="V114" s="40"/>
      <c r="W114" s="40"/>
      <c r="X114" s="40"/>
      <c r="Y114" s="40"/>
      <c r="Z114" s="40"/>
      <c r="AA114" s="40"/>
      <c r="AB114" s="40"/>
      <c r="AC114" s="40"/>
      <c r="AD114" s="26"/>
      <c r="AH114" s="254"/>
      <c r="AI114" s="254"/>
      <c r="AJ114" s="254"/>
      <c r="AK114" s="254"/>
      <c r="AL114" s="242" t="str">
        <f t="shared" si="3"/>
        <v>Moloacán</v>
      </c>
      <c r="AM114" s="242" t="str">
        <f t="shared" si="4"/>
        <v>30111</v>
      </c>
      <c r="AN114" s="243" t="str">
        <f t="shared" si="5"/>
        <v>111</v>
      </c>
      <c r="AO114" s="254"/>
      <c r="AP114" s="240">
        <v>112</v>
      </c>
      <c r="AQ114" s="255"/>
      <c r="AR114" s="255"/>
      <c r="AS114" s="255"/>
      <c r="AT114" s="255"/>
      <c r="AU114" s="255"/>
      <c r="AV114" s="255"/>
      <c r="AW114" s="246" t="s">
        <v>4785</v>
      </c>
      <c r="AX114" s="255"/>
      <c r="AY114" s="255"/>
      <c r="AZ114" s="255"/>
      <c r="BA114" s="255"/>
      <c r="BB114" s="255"/>
      <c r="BC114" s="255"/>
      <c r="BD114" s="246" t="s">
        <v>4786</v>
      </c>
      <c r="BE114" s="247" t="s">
        <v>4787</v>
      </c>
      <c r="BF114" s="246" t="s">
        <v>4788</v>
      </c>
      <c r="BG114" s="255"/>
      <c r="BH114" s="255"/>
      <c r="BI114" s="255"/>
      <c r="BJ114" s="246" t="s">
        <v>4789</v>
      </c>
      <c r="BK114" s="246" t="s">
        <v>4790</v>
      </c>
      <c r="BL114" s="255"/>
      <c r="BM114" s="255"/>
      <c r="BN114" s="255"/>
      <c r="BO114" s="255"/>
      <c r="BP114" s="255"/>
      <c r="BQ114" s="255"/>
      <c r="BR114" s="255"/>
      <c r="BS114" s="255"/>
      <c r="BT114" s="246" t="s">
        <v>4791</v>
      </c>
      <c r="BU114" s="255"/>
      <c r="BV114" s="255"/>
      <c r="BW114" s="254"/>
      <c r="BX114" s="254"/>
      <c r="BY114" s="254"/>
      <c r="BZ114" s="256"/>
      <c r="CA114" s="256"/>
      <c r="CB114" s="256"/>
      <c r="CC114" s="256"/>
      <c r="CD114" s="256"/>
      <c r="CE114" s="256"/>
      <c r="CF114" s="248" t="s">
        <v>4792</v>
      </c>
      <c r="CG114" s="256"/>
      <c r="CH114" s="256"/>
      <c r="CI114" s="256"/>
      <c r="CJ114" s="256"/>
      <c r="CK114" s="256"/>
      <c r="CL114" s="256"/>
      <c r="CM114" s="248" t="s">
        <v>4793</v>
      </c>
      <c r="CN114" s="249" t="s">
        <v>4794</v>
      </c>
      <c r="CO114" s="248" t="s">
        <v>4795</v>
      </c>
      <c r="CP114" s="256"/>
      <c r="CQ114" s="256"/>
      <c r="CR114" s="256"/>
      <c r="CS114" s="248" t="s">
        <v>4796</v>
      </c>
      <c r="CT114" s="248" t="s">
        <v>4036</v>
      </c>
      <c r="CU114" s="256"/>
      <c r="CV114" s="256"/>
      <c r="CW114" s="256"/>
      <c r="CX114" s="256"/>
      <c r="CY114" s="256"/>
      <c r="CZ114" s="256"/>
      <c r="DA114" s="256"/>
      <c r="DB114" s="256"/>
      <c r="DC114" s="248" t="s">
        <v>4797</v>
      </c>
      <c r="DD114" s="256"/>
      <c r="DE114" s="256"/>
    </row>
    <row r="115" spans="2:109" ht="15" customHeight="1">
      <c r="B115" s="25"/>
      <c r="C115" s="28"/>
      <c r="D115" s="35" t="s">
        <v>38</v>
      </c>
      <c r="E115" s="35"/>
      <c r="F115" s="35"/>
      <c r="G115" s="41"/>
      <c r="H115" s="559" t="s">
        <v>6520</v>
      </c>
      <c r="I115" s="559"/>
      <c r="J115" s="559"/>
      <c r="K115" s="559"/>
      <c r="L115" s="559"/>
      <c r="M115" s="559"/>
      <c r="N115" s="559"/>
      <c r="O115" s="559"/>
      <c r="P115" s="559"/>
      <c r="Q115" s="559"/>
      <c r="R115" s="559"/>
      <c r="S115" s="559"/>
      <c r="T115" s="559"/>
      <c r="U115" s="559"/>
      <c r="V115" s="559"/>
      <c r="W115" s="559"/>
      <c r="X115" s="559"/>
      <c r="Y115" s="559"/>
      <c r="Z115" s="559"/>
      <c r="AA115" s="559"/>
      <c r="AB115" s="559"/>
      <c r="AC115" s="559"/>
      <c r="AD115" s="26"/>
      <c r="AH115" s="254"/>
      <c r="AI115" s="254"/>
      <c r="AJ115" s="254"/>
      <c r="AK115" s="254"/>
      <c r="AL115" s="242" t="str">
        <f t="shared" si="3"/>
        <v>Naolinco</v>
      </c>
      <c r="AM115" s="242" t="str">
        <f t="shared" si="4"/>
        <v>30112</v>
      </c>
      <c r="AN115" s="243" t="str">
        <f t="shared" si="5"/>
        <v>112</v>
      </c>
      <c r="AO115" s="254"/>
      <c r="AP115" s="240">
        <v>113</v>
      </c>
      <c r="AQ115" s="255"/>
      <c r="AR115" s="255"/>
      <c r="AS115" s="255"/>
      <c r="AT115" s="255"/>
      <c r="AU115" s="255"/>
      <c r="AV115" s="255"/>
      <c r="AW115" s="246" t="s">
        <v>4798</v>
      </c>
      <c r="AX115" s="255"/>
      <c r="AY115" s="255"/>
      <c r="AZ115" s="255"/>
      <c r="BA115" s="255"/>
      <c r="BB115" s="255"/>
      <c r="BC115" s="255"/>
      <c r="BD115" s="246" t="s">
        <v>4799</v>
      </c>
      <c r="BE115" s="247" t="s">
        <v>4800</v>
      </c>
      <c r="BF115" s="246" t="s">
        <v>4801</v>
      </c>
      <c r="BG115" s="255"/>
      <c r="BH115" s="255"/>
      <c r="BI115" s="255"/>
      <c r="BJ115" s="246" t="s">
        <v>4802</v>
      </c>
      <c r="BK115" s="246" t="s">
        <v>4803</v>
      </c>
      <c r="BL115" s="255"/>
      <c r="BM115" s="255"/>
      <c r="BN115" s="255"/>
      <c r="BO115" s="255"/>
      <c r="BP115" s="255"/>
      <c r="BQ115" s="255"/>
      <c r="BR115" s="255"/>
      <c r="BS115" s="255"/>
      <c r="BT115" s="246" t="s">
        <v>4804</v>
      </c>
      <c r="BU115" s="255"/>
      <c r="BV115" s="255"/>
      <c r="BW115" s="254"/>
      <c r="BX115" s="254"/>
      <c r="BY115" s="254"/>
      <c r="BZ115" s="256"/>
      <c r="CA115" s="256"/>
      <c r="CB115" s="256"/>
      <c r="CC115" s="256"/>
      <c r="CD115" s="256"/>
      <c r="CE115" s="256"/>
      <c r="CF115" s="248" t="s">
        <v>1465</v>
      </c>
      <c r="CG115" s="256"/>
      <c r="CH115" s="256"/>
      <c r="CI115" s="256"/>
      <c r="CJ115" s="256"/>
      <c r="CK115" s="256"/>
      <c r="CL115" s="256"/>
      <c r="CM115" s="248" t="s">
        <v>4805</v>
      </c>
      <c r="CN115" s="249" t="s">
        <v>4806</v>
      </c>
      <c r="CO115" s="248" t="s">
        <v>4807</v>
      </c>
      <c r="CP115" s="256"/>
      <c r="CQ115" s="256"/>
      <c r="CR115" s="256"/>
      <c r="CS115" s="248" t="s">
        <v>4808</v>
      </c>
      <c r="CT115" s="248" t="s">
        <v>4809</v>
      </c>
      <c r="CU115" s="256"/>
      <c r="CV115" s="256"/>
      <c r="CW115" s="256"/>
      <c r="CX115" s="256"/>
      <c r="CY115" s="256"/>
      <c r="CZ115" s="256"/>
      <c r="DA115" s="256"/>
      <c r="DB115" s="256"/>
      <c r="DC115" s="248" t="s">
        <v>4810</v>
      </c>
      <c r="DD115" s="256"/>
      <c r="DE115" s="256"/>
    </row>
    <row r="116" spans="2:109" ht="15" customHeight="1" thickBot="1">
      <c r="B116" s="29"/>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1"/>
      <c r="AH116" s="254"/>
      <c r="AI116" s="254"/>
      <c r="AJ116" s="254"/>
      <c r="AK116" s="254"/>
      <c r="AL116" s="242" t="str">
        <f t="shared" si="3"/>
        <v>Naranjal</v>
      </c>
      <c r="AM116" s="242" t="str">
        <f t="shared" si="4"/>
        <v>30113</v>
      </c>
      <c r="AN116" s="243" t="str">
        <f t="shared" si="5"/>
        <v>113</v>
      </c>
      <c r="AO116" s="254"/>
      <c r="AP116" s="240">
        <v>114</v>
      </c>
      <c r="AQ116" s="255"/>
      <c r="AR116" s="255"/>
      <c r="AS116" s="255"/>
      <c r="AT116" s="255"/>
      <c r="AU116" s="255"/>
      <c r="AV116" s="255"/>
      <c r="AW116" s="246" t="s">
        <v>4811</v>
      </c>
      <c r="AX116" s="255"/>
      <c r="AY116" s="255"/>
      <c r="AZ116" s="255"/>
      <c r="BA116" s="255"/>
      <c r="BB116" s="255"/>
      <c r="BC116" s="255"/>
      <c r="BD116" s="246" t="s">
        <v>4812</v>
      </c>
      <c r="BE116" s="247" t="s">
        <v>4813</v>
      </c>
      <c r="BF116" s="246" t="s">
        <v>4814</v>
      </c>
      <c r="BG116" s="255"/>
      <c r="BH116" s="255"/>
      <c r="BI116" s="255"/>
      <c r="BJ116" s="246" t="s">
        <v>4815</v>
      </c>
      <c r="BK116" s="246" t="s">
        <v>4816</v>
      </c>
      <c r="BL116" s="255"/>
      <c r="BM116" s="255"/>
      <c r="BN116" s="255"/>
      <c r="BO116" s="255"/>
      <c r="BP116" s="255"/>
      <c r="BQ116" s="255"/>
      <c r="BR116" s="255"/>
      <c r="BS116" s="255"/>
      <c r="BT116" s="246" t="s">
        <v>4817</v>
      </c>
      <c r="BU116" s="255"/>
      <c r="BV116" s="255"/>
      <c r="BW116" s="254"/>
      <c r="BX116" s="254"/>
      <c r="BY116" s="254"/>
      <c r="BZ116" s="256"/>
      <c r="CA116" s="256"/>
      <c r="CB116" s="256"/>
      <c r="CC116" s="256"/>
      <c r="CD116" s="256"/>
      <c r="CE116" s="256"/>
      <c r="CF116" s="248" t="s">
        <v>4818</v>
      </c>
      <c r="CG116" s="256"/>
      <c r="CH116" s="256"/>
      <c r="CI116" s="256"/>
      <c r="CJ116" s="256"/>
      <c r="CK116" s="256"/>
      <c r="CL116" s="256"/>
      <c r="CM116" s="248" t="s">
        <v>4819</v>
      </c>
      <c r="CN116" s="249" t="s">
        <v>4820</v>
      </c>
      <c r="CO116" s="248" t="s">
        <v>4821</v>
      </c>
      <c r="CP116" s="256"/>
      <c r="CQ116" s="256"/>
      <c r="CR116" s="256"/>
      <c r="CS116" s="248" t="s">
        <v>4822</v>
      </c>
      <c r="CT116" s="248" t="s">
        <v>4823</v>
      </c>
      <c r="CU116" s="256"/>
      <c r="CV116" s="256"/>
      <c r="CW116" s="256"/>
      <c r="CX116" s="256"/>
      <c r="CY116" s="256"/>
      <c r="CZ116" s="256"/>
      <c r="DA116" s="256"/>
      <c r="DB116" s="256"/>
      <c r="DC116" s="248" t="s">
        <v>4824</v>
      </c>
      <c r="DD116" s="256"/>
      <c r="DE116" s="256"/>
    </row>
    <row r="117" spans="2:109" ht="15" customHeight="1" thickBot="1">
      <c r="AH117" s="254"/>
      <c r="AI117" s="254"/>
      <c r="AJ117" s="254"/>
      <c r="AK117" s="254"/>
      <c r="AL117" s="242" t="str">
        <f t="shared" si="3"/>
        <v>Nautla</v>
      </c>
      <c r="AM117" s="242" t="str">
        <f t="shared" si="4"/>
        <v>30114</v>
      </c>
      <c r="AN117" s="243" t="str">
        <f t="shared" si="5"/>
        <v>114</v>
      </c>
      <c r="AO117" s="254"/>
      <c r="AP117" s="240">
        <v>115</v>
      </c>
      <c r="AQ117" s="255"/>
      <c r="AR117" s="255"/>
      <c r="AS117" s="255"/>
      <c r="AT117" s="255"/>
      <c r="AU117" s="255"/>
      <c r="AV117" s="255"/>
      <c r="AW117" s="246" t="s">
        <v>4825</v>
      </c>
      <c r="AX117" s="255"/>
      <c r="AY117" s="255"/>
      <c r="AZ117" s="255"/>
      <c r="BA117" s="255"/>
      <c r="BB117" s="255"/>
      <c r="BC117" s="255"/>
      <c r="BD117" s="246" t="s">
        <v>4826</v>
      </c>
      <c r="BE117" s="247" t="s">
        <v>4827</v>
      </c>
      <c r="BF117" s="255">
        <v>16999</v>
      </c>
      <c r="BG117" s="255"/>
      <c r="BH117" s="255"/>
      <c r="BI117" s="255"/>
      <c r="BJ117" s="246" t="s">
        <v>4828</v>
      </c>
      <c r="BK117" s="246" t="s">
        <v>4829</v>
      </c>
      <c r="BL117" s="255"/>
      <c r="BM117" s="255"/>
      <c r="BN117" s="255"/>
      <c r="BO117" s="255"/>
      <c r="BP117" s="255"/>
      <c r="BQ117" s="255"/>
      <c r="BR117" s="255"/>
      <c r="BS117" s="255"/>
      <c r="BT117" s="246" t="s">
        <v>4830</v>
      </c>
      <c r="BU117" s="255"/>
      <c r="BV117" s="255"/>
      <c r="BW117" s="254"/>
      <c r="BX117" s="254"/>
      <c r="BY117" s="254"/>
      <c r="BZ117" s="256"/>
      <c r="CA117" s="256"/>
      <c r="CB117" s="256"/>
      <c r="CC117" s="256"/>
      <c r="CD117" s="256"/>
      <c r="CE117" s="256"/>
      <c r="CF117" s="248" t="s">
        <v>4831</v>
      </c>
      <c r="CG117" s="256"/>
      <c r="CH117" s="256"/>
      <c r="CI117" s="256"/>
      <c r="CJ117" s="256"/>
      <c r="CK117" s="256"/>
      <c r="CL117" s="256"/>
      <c r="CM117" s="248" t="s">
        <v>4832</v>
      </c>
      <c r="CN117" s="249" t="s">
        <v>4833</v>
      </c>
      <c r="CO117" s="248" t="s">
        <v>311</v>
      </c>
      <c r="CP117" s="256"/>
      <c r="CQ117" s="256"/>
      <c r="CR117" s="256"/>
      <c r="CS117" s="248" t="s">
        <v>4834</v>
      </c>
      <c r="CT117" s="248" t="s">
        <v>2483</v>
      </c>
      <c r="CU117" s="256"/>
      <c r="CV117" s="256"/>
      <c r="CW117" s="256"/>
      <c r="CX117" s="256"/>
      <c r="CY117" s="256"/>
      <c r="CZ117" s="256"/>
      <c r="DA117" s="256"/>
      <c r="DB117" s="256"/>
      <c r="DC117" s="248" t="s">
        <v>4835</v>
      </c>
      <c r="DD117" s="256"/>
      <c r="DE117" s="256"/>
    </row>
    <row r="118" spans="2:109" ht="15" customHeight="1">
      <c r="B118" s="22"/>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4"/>
      <c r="AH118" s="254"/>
      <c r="AI118" s="254"/>
      <c r="AJ118" s="254"/>
      <c r="AK118" s="254"/>
      <c r="AL118" s="242" t="str">
        <f t="shared" si="3"/>
        <v>Nogales</v>
      </c>
      <c r="AM118" s="242" t="str">
        <f t="shared" si="4"/>
        <v>30115</v>
      </c>
      <c r="AN118" s="243" t="str">
        <f t="shared" si="5"/>
        <v>115</v>
      </c>
      <c r="AO118" s="254"/>
      <c r="AP118" s="240">
        <v>116</v>
      </c>
      <c r="AQ118" s="255"/>
      <c r="AR118" s="255"/>
      <c r="AS118" s="255"/>
      <c r="AT118" s="255"/>
      <c r="AU118" s="255"/>
      <c r="AV118" s="255"/>
      <c r="AW118" s="246" t="s">
        <v>4836</v>
      </c>
      <c r="AX118" s="255"/>
      <c r="AY118" s="255"/>
      <c r="AZ118" s="255"/>
      <c r="BA118" s="255"/>
      <c r="BB118" s="255"/>
      <c r="BC118" s="255"/>
      <c r="BD118" s="246" t="s">
        <v>4837</v>
      </c>
      <c r="BE118" s="247" t="s">
        <v>4838</v>
      </c>
      <c r="BF118" s="255"/>
      <c r="BG118" s="255"/>
      <c r="BH118" s="255"/>
      <c r="BI118" s="255"/>
      <c r="BJ118" s="246" t="s">
        <v>4839</v>
      </c>
      <c r="BK118" s="246" t="s">
        <v>4840</v>
      </c>
      <c r="BL118" s="255"/>
      <c r="BM118" s="255"/>
      <c r="BN118" s="255"/>
      <c r="BO118" s="255"/>
      <c r="BP118" s="255"/>
      <c r="BQ118" s="255"/>
      <c r="BR118" s="255"/>
      <c r="BS118" s="255"/>
      <c r="BT118" s="246" t="s">
        <v>4841</v>
      </c>
      <c r="BU118" s="255"/>
      <c r="BV118" s="255"/>
      <c r="BW118" s="254"/>
      <c r="BX118" s="254"/>
      <c r="BY118" s="254"/>
      <c r="BZ118" s="256"/>
      <c r="CA118" s="256"/>
      <c r="CB118" s="256"/>
      <c r="CC118" s="256"/>
      <c r="CD118" s="256"/>
      <c r="CE118" s="256"/>
      <c r="CF118" s="248" t="s">
        <v>4842</v>
      </c>
      <c r="CG118" s="256"/>
      <c r="CH118" s="256"/>
      <c r="CI118" s="256"/>
      <c r="CJ118" s="256"/>
      <c r="CK118" s="256"/>
      <c r="CL118" s="256"/>
      <c r="CM118" s="248" t="s">
        <v>4820</v>
      </c>
      <c r="CN118" s="249" t="s">
        <v>4843</v>
      </c>
      <c r="CO118" s="256"/>
      <c r="CP118" s="256"/>
      <c r="CQ118" s="256"/>
      <c r="CR118" s="256"/>
      <c r="CS118" s="248" t="s">
        <v>4844</v>
      </c>
      <c r="CT118" s="248" t="s">
        <v>4845</v>
      </c>
      <c r="CU118" s="256"/>
      <c r="CV118" s="256"/>
      <c r="CW118" s="256"/>
      <c r="CX118" s="256"/>
      <c r="CY118" s="256"/>
      <c r="CZ118" s="256"/>
      <c r="DA118" s="256"/>
      <c r="DB118" s="256"/>
      <c r="DC118" s="248" t="s">
        <v>3389</v>
      </c>
      <c r="DD118" s="256"/>
      <c r="DE118" s="256"/>
    </row>
    <row r="119" spans="2:109" ht="24" customHeight="1">
      <c r="B119" s="25"/>
      <c r="C119" s="546" t="s">
        <v>808</v>
      </c>
      <c r="D119" s="546"/>
      <c r="E119" s="546"/>
      <c r="F119" s="546"/>
      <c r="G119" s="546"/>
      <c r="H119" s="546"/>
      <c r="I119" s="546"/>
      <c r="J119" s="546"/>
      <c r="K119" s="546"/>
      <c r="L119" s="546"/>
      <c r="M119" s="546"/>
      <c r="N119" s="546"/>
      <c r="O119" s="546"/>
      <c r="P119" s="546"/>
      <c r="Q119" s="546"/>
      <c r="R119" s="546"/>
      <c r="S119" s="546"/>
      <c r="T119" s="546"/>
      <c r="U119" s="546"/>
      <c r="V119" s="546"/>
      <c r="W119" s="546"/>
      <c r="X119" s="546"/>
      <c r="Y119" s="546"/>
      <c r="Z119" s="546"/>
      <c r="AA119" s="546"/>
      <c r="AB119" s="546"/>
      <c r="AC119" s="546"/>
      <c r="AD119" s="26"/>
      <c r="AH119" s="254"/>
      <c r="AI119" s="254"/>
      <c r="AJ119" s="254"/>
      <c r="AK119" s="254"/>
      <c r="AL119" s="242" t="str">
        <f t="shared" si="3"/>
        <v>Oluta</v>
      </c>
      <c r="AM119" s="242" t="str">
        <f t="shared" si="4"/>
        <v>30116</v>
      </c>
      <c r="AN119" s="243" t="str">
        <f t="shared" si="5"/>
        <v>116</v>
      </c>
      <c r="AO119" s="254"/>
      <c r="AP119" s="240">
        <v>117</v>
      </c>
      <c r="AQ119" s="255"/>
      <c r="AR119" s="255"/>
      <c r="AS119" s="255"/>
      <c r="AT119" s="255"/>
      <c r="AU119" s="255"/>
      <c r="AV119" s="255"/>
      <c r="AW119" s="246" t="s">
        <v>4846</v>
      </c>
      <c r="AX119" s="255"/>
      <c r="AY119" s="255"/>
      <c r="AZ119" s="255"/>
      <c r="BA119" s="255"/>
      <c r="BB119" s="255"/>
      <c r="BC119" s="255"/>
      <c r="BD119" s="246" t="s">
        <v>4847</v>
      </c>
      <c r="BE119" s="247" t="s">
        <v>4848</v>
      </c>
      <c r="BF119" s="255"/>
      <c r="BG119" s="255"/>
      <c r="BH119" s="255"/>
      <c r="BI119" s="255"/>
      <c r="BJ119" s="246" t="s">
        <v>4849</v>
      </c>
      <c r="BK119" s="246" t="s">
        <v>4850</v>
      </c>
      <c r="BL119" s="255"/>
      <c r="BM119" s="255"/>
      <c r="BN119" s="255"/>
      <c r="BO119" s="255"/>
      <c r="BP119" s="255"/>
      <c r="BQ119" s="255"/>
      <c r="BR119" s="255"/>
      <c r="BS119" s="255"/>
      <c r="BT119" s="246" t="s">
        <v>4851</v>
      </c>
      <c r="BU119" s="255"/>
      <c r="BV119" s="255"/>
      <c r="BW119" s="254"/>
      <c r="BX119" s="254"/>
      <c r="BY119" s="254"/>
      <c r="BZ119" s="256"/>
      <c r="CA119" s="256"/>
      <c r="CB119" s="256"/>
      <c r="CC119" s="256"/>
      <c r="CD119" s="256"/>
      <c r="CE119" s="256"/>
      <c r="CF119" s="248" t="s">
        <v>4852</v>
      </c>
      <c r="CG119" s="256"/>
      <c r="CH119" s="256"/>
      <c r="CI119" s="256"/>
      <c r="CJ119" s="256"/>
      <c r="CK119" s="256"/>
      <c r="CL119" s="256"/>
      <c r="CM119" s="248" t="s">
        <v>3206</v>
      </c>
      <c r="CN119" s="249" t="s">
        <v>4853</v>
      </c>
      <c r="CO119" s="256"/>
      <c r="CP119" s="256"/>
      <c r="CQ119" s="256"/>
      <c r="CR119" s="256"/>
      <c r="CS119" s="248" t="s">
        <v>4854</v>
      </c>
      <c r="CT119" s="248" t="s">
        <v>4855</v>
      </c>
      <c r="CU119" s="256"/>
      <c r="CV119" s="256"/>
      <c r="CW119" s="256"/>
      <c r="CX119" s="256"/>
      <c r="CY119" s="256"/>
      <c r="CZ119" s="256"/>
      <c r="DA119" s="256"/>
      <c r="DB119" s="256"/>
      <c r="DC119" s="248" t="s">
        <v>4856</v>
      </c>
      <c r="DD119" s="256"/>
      <c r="DE119" s="256"/>
    </row>
    <row r="120" spans="2:109" ht="6.75" customHeight="1">
      <c r="B120" s="25"/>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6"/>
      <c r="AH120" s="254"/>
      <c r="AI120" s="254"/>
      <c r="AJ120" s="254"/>
      <c r="AK120" s="254"/>
      <c r="AL120" s="242" t="str">
        <f t="shared" si="3"/>
        <v>Omealca</v>
      </c>
      <c r="AM120" s="242" t="str">
        <f t="shared" si="4"/>
        <v>30117</v>
      </c>
      <c r="AN120" s="243" t="str">
        <f t="shared" si="5"/>
        <v>117</v>
      </c>
      <c r="AO120" s="254"/>
      <c r="AP120" s="240">
        <v>118</v>
      </c>
      <c r="AQ120" s="255"/>
      <c r="AR120" s="255"/>
      <c r="AS120" s="255"/>
      <c r="AT120" s="255"/>
      <c r="AU120" s="255"/>
      <c r="AV120" s="255"/>
      <c r="AW120" s="246" t="s">
        <v>4857</v>
      </c>
      <c r="AX120" s="255"/>
      <c r="AY120" s="255"/>
      <c r="AZ120" s="255"/>
      <c r="BA120" s="255"/>
      <c r="BB120" s="255"/>
      <c r="BC120" s="255"/>
      <c r="BD120" s="246" t="s">
        <v>4858</v>
      </c>
      <c r="BE120" s="247" t="s">
        <v>4859</v>
      </c>
      <c r="BF120" s="255"/>
      <c r="BG120" s="255"/>
      <c r="BH120" s="255"/>
      <c r="BI120" s="255"/>
      <c r="BJ120" s="246" t="s">
        <v>4860</v>
      </c>
      <c r="BK120" s="246" t="s">
        <v>4861</v>
      </c>
      <c r="BL120" s="255"/>
      <c r="BM120" s="255"/>
      <c r="BN120" s="255"/>
      <c r="BO120" s="255"/>
      <c r="BP120" s="255"/>
      <c r="BQ120" s="255"/>
      <c r="BR120" s="255"/>
      <c r="BS120" s="255"/>
      <c r="BT120" s="246" t="s">
        <v>4862</v>
      </c>
      <c r="BU120" s="255"/>
      <c r="BV120" s="255"/>
      <c r="BW120" s="254"/>
      <c r="BX120" s="254"/>
      <c r="BY120" s="254"/>
      <c r="BZ120" s="256"/>
      <c r="CA120" s="256"/>
      <c r="CB120" s="256"/>
      <c r="CC120" s="256"/>
      <c r="CD120" s="256"/>
      <c r="CE120" s="256"/>
      <c r="CF120" s="248" t="s">
        <v>4863</v>
      </c>
      <c r="CG120" s="256"/>
      <c r="CH120" s="256"/>
      <c r="CI120" s="256"/>
      <c r="CJ120" s="256"/>
      <c r="CK120" s="256"/>
      <c r="CL120" s="256"/>
      <c r="CM120" s="248" t="s">
        <v>4864</v>
      </c>
      <c r="CN120" s="249" t="s">
        <v>4865</v>
      </c>
      <c r="CO120" s="256"/>
      <c r="CP120" s="256"/>
      <c r="CQ120" s="256"/>
      <c r="CR120" s="256"/>
      <c r="CS120" s="248" t="s">
        <v>4866</v>
      </c>
      <c r="CT120" s="248" t="s">
        <v>4867</v>
      </c>
      <c r="CU120" s="256"/>
      <c r="CV120" s="256"/>
      <c r="CW120" s="256"/>
      <c r="CX120" s="256"/>
      <c r="CY120" s="256"/>
      <c r="CZ120" s="256"/>
      <c r="DA120" s="256"/>
      <c r="DB120" s="256"/>
      <c r="DC120" s="248" t="s">
        <v>4868</v>
      </c>
      <c r="DD120" s="256"/>
      <c r="DE120" s="256"/>
    </row>
    <row r="121" spans="2:109" ht="15" customHeight="1">
      <c r="B121" s="25"/>
      <c r="C121" s="28"/>
      <c r="D121" s="42" t="s">
        <v>39</v>
      </c>
      <c r="E121" s="28"/>
      <c r="F121" s="28"/>
      <c r="G121" s="564" t="s">
        <v>6521</v>
      </c>
      <c r="H121" s="564"/>
      <c r="I121" s="564"/>
      <c r="J121" s="564"/>
      <c r="K121" s="564"/>
      <c r="L121" s="564"/>
      <c r="M121" s="564"/>
      <c r="N121" s="564"/>
      <c r="O121" s="564"/>
      <c r="P121" s="564"/>
      <c r="Q121" s="564"/>
      <c r="R121" s="564"/>
      <c r="S121" s="564"/>
      <c r="T121" s="564"/>
      <c r="U121" s="564"/>
      <c r="V121" s="564"/>
      <c r="W121" s="564"/>
      <c r="X121" s="564"/>
      <c r="Y121" s="564"/>
      <c r="Z121" s="564"/>
      <c r="AA121" s="564"/>
      <c r="AB121" s="564"/>
      <c r="AC121" s="564"/>
      <c r="AD121" s="26"/>
      <c r="AH121" s="254"/>
      <c r="AI121" s="254"/>
      <c r="AJ121" s="254"/>
      <c r="AK121" s="254"/>
      <c r="AL121" s="242" t="str">
        <f t="shared" si="3"/>
        <v>Orizaba</v>
      </c>
      <c r="AM121" s="242" t="str">
        <f t="shared" si="4"/>
        <v>30118</v>
      </c>
      <c r="AN121" s="243" t="str">
        <f t="shared" si="5"/>
        <v>118</v>
      </c>
      <c r="AO121" s="254"/>
      <c r="AP121" s="240">
        <v>119</v>
      </c>
      <c r="AQ121" s="255"/>
      <c r="AR121" s="255"/>
      <c r="AS121" s="255"/>
      <c r="AT121" s="255"/>
      <c r="AU121" s="255"/>
      <c r="AV121" s="255"/>
      <c r="AW121" s="246" t="s">
        <v>4869</v>
      </c>
      <c r="AX121" s="255"/>
      <c r="AY121" s="255"/>
      <c r="AZ121" s="255"/>
      <c r="BA121" s="255"/>
      <c r="BB121" s="255"/>
      <c r="BC121" s="255"/>
      <c r="BD121" s="246" t="s">
        <v>4870</v>
      </c>
      <c r="BE121" s="247" t="s">
        <v>4871</v>
      </c>
      <c r="BF121" s="255"/>
      <c r="BG121" s="255"/>
      <c r="BH121" s="255"/>
      <c r="BI121" s="255"/>
      <c r="BJ121" s="246" t="s">
        <v>4872</v>
      </c>
      <c r="BK121" s="246" t="s">
        <v>4873</v>
      </c>
      <c r="BL121" s="255"/>
      <c r="BM121" s="255"/>
      <c r="BN121" s="255"/>
      <c r="BO121" s="255"/>
      <c r="BP121" s="255"/>
      <c r="BQ121" s="255"/>
      <c r="BR121" s="255"/>
      <c r="BS121" s="255"/>
      <c r="BT121" s="246" t="s">
        <v>4874</v>
      </c>
      <c r="BU121" s="255"/>
      <c r="BV121" s="255"/>
      <c r="BW121" s="254"/>
      <c r="BX121" s="254"/>
      <c r="BY121" s="254"/>
      <c r="BZ121" s="256"/>
      <c r="CA121" s="256"/>
      <c r="CB121" s="256"/>
      <c r="CC121" s="256"/>
      <c r="CD121" s="256"/>
      <c r="CE121" s="256"/>
      <c r="CF121" s="248" t="s">
        <v>4875</v>
      </c>
      <c r="CG121" s="256"/>
      <c r="CH121" s="256"/>
      <c r="CI121" s="256"/>
      <c r="CJ121" s="256"/>
      <c r="CK121" s="256"/>
      <c r="CL121" s="256"/>
      <c r="CM121" s="248" t="s">
        <v>4876</v>
      </c>
      <c r="CN121" s="249" t="s">
        <v>4877</v>
      </c>
      <c r="CO121" s="256"/>
      <c r="CP121" s="256"/>
      <c r="CQ121" s="256"/>
      <c r="CR121" s="256"/>
      <c r="CS121" s="248" t="s">
        <v>4878</v>
      </c>
      <c r="CT121" s="248" t="s">
        <v>4879</v>
      </c>
      <c r="CU121" s="256"/>
      <c r="CV121" s="256"/>
      <c r="CW121" s="256"/>
      <c r="CX121" s="256"/>
      <c r="CY121" s="256"/>
      <c r="CZ121" s="256"/>
      <c r="DA121" s="256"/>
      <c r="DB121" s="256"/>
      <c r="DC121" s="248" t="s">
        <v>4880</v>
      </c>
      <c r="DD121" s="256"/>
      <c r="DE121" s="256"/>
    </row>
    <row r="122" spans="2:109" ht="15" customHeight="1">
      <c r="B122" s="25"/>
      <c r="C122" s="28"/>
      <c r="D122" s="42" t="s">
        <v>40</v>
      </c>
      <c r="E122" s="28"/>
      <c r="F122" s="28"/>
      <c r="G122" s="28"/>
      <c r="H122" s="28"/>
      <c r="I122" s="28"/>
      <c r="J122" s="28"/>
      <c r="K122" s="561" t="s">
        <v>6522</v>
      </c>
      <c r="L122" s="561"/>
      <c r="M122" s="561"/>
      <c r="N122" s="561"/>
      <c r="O122" s="561"/>
      <c r="P122" s="561"/>
      <c r="Q122" s="561"/>
      <c r="R122" s="561"/>
      <c r="S122" s="561"/>
      <c r="T122" s="561"/>
      <c r="U122" s="561"/>
      <c r="V122" s="561"/>
      <c r="W122" s="561"/>
      <c r="X122" s="561"/>
      <c r="Y122" s="561"/>
      <c r="Z122" s="561"/>
      <c r="AA122" s="561"/>
      <c r="AB122" s="561"/>
      <c r="AC122" s="561"/>
      <c r="AD122" s="26"/>
      <c r="AH122" s="254"/>
      <c r="AI122" s="254"/>
      <c r="AJ122" s="254"/>
      <c r="AK122" s="254"/>
      <c r="AL122" s="242" t="str">
        <f t="shared" si="3"/>
        <v>Otatitlán</v>
      </c>
      <c r="AM122" s="242" t="str">
        <f t="shared" si="4"/>
        <v>30119</v>
      </c>
      <c r="AN122" s="243" t="str">
        <f t="shared" si="5"/>
        <v>119</v>
      </c>
      <c r="AO122" s="254"/>
      <c r="AP122" s="240">
        <v>120</v>
      </c>
      <c r="AQ122" s="255"/>
      <c r="AR122" s="255"/>
      <c r="AS122" s="255"/>
      <c r="AT122" s="255"/>
      <c r="AU122" s="255"/>
      <c r="AV122" s="255"/>
      <c r="AW122" s="246" t="s">
        <v>4881</v>
      </c>
      <c r="AX122" s="255"/>
      <c r="AY122" s="255"/>
      <c r="AZ122" s="255"/>
      <c r="BA122" s="255"/>
      <c r="BB122" s="255"/>
      <c r="BC122" s="255"/>
      <c r="BD122" s="246" t="s">
        <v>4882</v>
      </c>
      <c r="BE122" s="247" t="s">
        <v>4883</v>
      </c>
      <c r="BF122" s="255"/>
      <c r="BG122" s="255"/>
      <c r="BH122" s="255"/>
      <c r="BI122" s="255"/>
      <c r="BJ122" s="246" t="s">
        <v>4884</v>
      </c>
      <c r="BK122" s="246" t="s">
        <v>4885</v>
      </c>
      <c r="BL122" s="255"/>
      <c r="BM122" s="255"/>
      <c r="BN122" s="255"/>
      <c r="BO122" s="255"/>
      <c r="BP122" s="255"/>
      <c r="BQ122" s="255"/>
      <c r="BR122" s="255"/>
      <c r="BS122" s="255"/>
      <c r="BT122" s="246" t="s">
        <v>4886</v>
      </c>
      <c r="BU122" s="255"/>
      <c r="BV122" s="255"/>
      <c r="BW122" s="254"/>
      <c r="BX122" s="254"/>
      <c r="BY122" s="254"/>
      <c r="BZ122" s="256"/>
      <c r="CA122" s="256"/>
      <c r="CB122" s="256"/>
      <c r="CC122" s="256"/>
      <c r="CD122" s="256"/>
      <c r="CE122" s="256"/>
      <c r="CF122" s="261" t="s">
        <v>4887</v>
      </c>
      <c r="CG122" s="256"/>
      <c r="CH122" s="256"/>
      <c r="CI122" s="256"/>
      <c r="CJ122" s="256"/>
      <c r="CK122" s="256"/>
      <c r="CL122" s="256"/>
      <c r="CM122" s="248" t="s">
        <v>4888</v>
      </c>
      <c r="CN122" s="249" t="s">
        <v>4889</v>
      </c>
      <c r="CO122" s="256"/>
      <c r="CP122" s="256"/>
      <c r="CQ122" s="256"/>
      <c r="CR122" s="256"/>
      <c r="CS122" s="248" t="s">
        <v>4890</v>
      </c>
      <c r="CT122" s="248" t="s">
        <v>4891</v>
      </c>
      <c r="CU122" s="256"/>
      <c r="CV122" s="256"/>
      <c r="CW122" s="256"/>
      <c r="CX122" s="256"/>
      <c r="CY122" s="256"/>
      <c r="CZ122" s="256"/>
      <c r="DA122" s="256"/>
      <c r="DB122" s="256"/>
      <c r="DC122" s="248" t="s">
        <v>4892</v>
      </c>
      <c r="DD122" s="256"/>
      <c r="DE122" s="256"/>
    </row>
    <row r="123" spans="2:109" ht="15" customHeight="1">
      <c r="B123" s="25"/>
      <c r="C123" s="28"/>
      <c r="D123" s="42" t="s">
        <v>41</v>
      </c>
      <c r="E123" s="28"/>
      <c r="F123" s="28"/>
      <c r="G123" s="564" t="s">
        <v>6523</v>
      </c>
      <c r="H123" s="564"/>
      <c r="I123" s="564"/>
      <c r="J123" s="564"/>
      <c r="K123" s="564"/>
      <c r="L123" s="564"/>
      <c r="M123" s="564"/>
      <c r="N123" s="564"/>
      <c r="O123" s="564"/>
      <c r="P123" s="564"/>
      <c r="Q123" s="564"/>
      <c r="R123" s="564"/>
      <c r="S123" s="564"/>
      <c r="T123" s="564"/>
      <c r="U123" s="564"/>
      <c r="V123" s="564"/>
      <c r="W123" s="564"/>
      <c r="X123" s="564"/>
      <c r="Y123" s="564"/>
      <c r="Z123" s="564"/>
      <c r="AA123" s="564"/>
      <c r="AB123" s="564"/>
      <c r="AC123" s="564"/>
      <c r="AD123" s="26"/>
      <c r="AH123" s="254"/>
      <c r="AI123" s="254"/>
      <c r="AJ123" s="254"/>
      <c r="AK123" s="254"/>
      <c r="AL123" s="242" t="str">
        <f t="shared" si="3"/>
        <v>Oteapan</v>
      </c>
      <c r="AM123" s="242" t="str">
        <f t="shared" si="4"/>
        <v>30120</v>
      </c>
      <c r="AN123" s="243" t="str">
        <f t="shared" si="5"/>
        <v>120</v>
      </c>
      <c r="AO123" s="254"/>
      <c r="AP123" s="240">
        <v>121</v>
      </c>
      <c r="AQ123" s="255"/>
      <c r="AR123" s="255"/>
      <c r="AS123" s="255"/>
      <c r="AT123" s="255"/>
      <c r="AU123" s="255"/>
      <c r="AV123" s="255"/>
      <c r="AW123" s="246" t="s">
        <v>4893</v>
      </c>
      <c r="AX123" s="255"/>
      <c r="AY123" s="255"/>
      <c r="AZ123" s="255"/>
      <c r="BA123" s="255"/>
      <c r="BB123" s="255"/>
      <c r="BC123" s="255"/>
      <c r="BD123" s="246" t="s">
        <v>4894</v>
      </c>
      <c r="BE123" s="247" t="s">
        <v>4895</v>
      </c>
      <c r="BF123" s="255"/>
      <c r="BG123" s="255"/>
      <c r="BH123" s="255"/>
      <c r="BI123" s="255"/>
      <c r="BJ123" s="246" t="s">
        <v>4896</v>
      </c>
      <c r="BK123" s="246" t="s">
        <v>4897</v>
      </c>
      <c r="BL123" s="255"/>
      <c r="BM123" s="255"/>
      <c r="BN123" s="255"/>
      <c r="BO123" s="255"/>
      <c r="BP123" s="255"/>
      <c r="BQ123" s="255"/>
      <c r="BR123" s="255"/>
      <c r="BS123" s="255"/>
      <c r="BT123" s="246" t="s">
        <v>4898</v>
      </c>
      <c r="BU123" s="255"/>
      <c r="BV123" s="255"/>
      <c r="BW123" s="254"/>
      <c r="BX123" s="254"/>
      <c r="BY123" s="254"/>
      <c r="BZ123" s="256"/>
      <c r="CA123" s="256"/>
      <c r="CB123" s="256"/>
      <c r="CC123" s="256"/>
      <c r="CD123" s="256"/>
      <c r="CE123" s="256"/>
      <c r="CF123" s="261" t="s">
        <v>4899</v>
      </c>
      <c r="CG123" s="256"/>
      <c r="CH123" s="256"/>
      <c r="CI123" s="256"/>
      <c r="CJ123" s="256"/>
      <c r="CK123" s="256"/>
      <c r="CL123" s="256"/>
      <c r="CM123" s="248" t="s">
        <v>4900</v>
      </c>
      <c r="CN123" s="249" t="s">
        <v>4901</v>
      </c>
      <c r="CO123" s="256"/>
      <c r="CP123" s="256"/>
      <c r="CQ123" s="256"/>
      <c r="CR123" s="256"/>
      <c r="CS123" s="248" t="s">
        <v>4902</v>
      </c>
      <c r="CT123" s="248" t="s">
        <v>4903</v>
      </c>
      <c r="CU123" s="256"/>
      <c r="CV123" s="256"/>
      <c r="CW123" s="256"/>
      <c r="CX123" s="256"/>
      <c r="CY123" s="256"/>
      <c r="CZ123" s="256"/>
      <c r="DA123" s="256"/>
      <c r="DB123" s="256"/>
      <c r="DC123" s="248" t="s">
        <v>4904</v>
      </c>
      <c r="DD123" s="256"/>
      <c r="DE123" s="256"/>
    </row>
    <row r="124" spans="2:109" ht="15" customHeight="1">
      <c r="B124" s="25"/>
      <c r="C124" s="28"/>
      <c r="D124" s="42" t="s">
        <v>42</v>
      </c>
      <c r="E124" s="28"/>
      <c r="F124" s="28"/>
      <c r="G124" s="28"/>
      <c r="H124" s="28"/>
      <c r="I124" s="565" t="s">
        <v>6524</v>
      </c>
      <c r="J124" s="565"/>
      <c r="K124" s="565"/>
      <c r="L124" s="565"/>
      <c r="M124" s="565"/>
      <c r="N124" s="565"/>
      <c r="O124" s="565"/>
      <c r="P124" s="565"/>
      <c r="Q124" s="565"/>
      <c r="R124" s="565"/>
      <c r="S124" s="565"/>
      <c r="T124" s="565"/>
      <c r="U124" s="565"/>
      <c r="V124" s="565"/>
      <c r="W124" s="565"/>
      <c r="X124" s="565"/>
      <c r="Y124" s="565"/>
      <c r="Z124" s="565"/>
      <c r="AA124" s="565"/>
      <c r="AB124" s="565"/>
      <c r="AC124" s="565"/>
      <c r="AD124" s="26"/>
      <c r="AH124" s="254"/>
      <c r="AI124" s="254"/>
      <c r="AJ124" s="254"/>
      <c r="AK124" s="254"/>
      <c r="AL124" s="242" t="str">
        <f t="shared" si="3"/>
        <v>Ozuluama de Mascareñas</v>
      </c>
      <c r="AM124" s="242" t="str">
        <f t="shared" si="4"/>
        <v>30121</v>
      </c>
      <c r="AN124" s="243" t="str">
        <f t="shared" si="5"/>
        <v>121</v>
      </c>
      <c r="AO124" s="254"/>
      <c r="AP124" s="240">
        <v>122</v>
      </c>
      <c r="AQ124" s="255"/>
      <c r="AR124" s="255"/>
      <c r="AS124" s="255"/>
      <c r="AT124" s="255"/>
      <c r="AU124" s="255"/>
      <c r="AV124" s="255"/>
      <c r="AW124" s="246" t="s">
        <v>4905</v>
      </c>
      <c r="AX124" s="255"/>
      <c r="AY124" s="255"/>
      <c r="AZ124" s="255"/>
      <c r="BA124" s="255"/>
      <c r="BB124" s="255"/>
      <c r="BC124" s="255"/>
      <c r="BD124" s="246" t="s">
        <v>4906</v>
      </c>
      <c r="BE124" s="247" t="s">
        <v>4907</v>
      </c>
      <c r="BF124" s="255"/>
      <c r="BG124" s="255"/>
      <c r="BH124" s="255"/>
      <c r="BI124" s="255"/>
      <c r="BJ124" s="246" t="s">
        <v>4908</v>
      </c>
      <c r="BK124" s="246" t="s">
        <v>4909</v>
      </c>
      <c r="BL124" s="255"/>
      <c r="BM124" s="255"/>
      <c r="BN124" s="255"/>
      <c r="BO124" s="255"/>
      <c r="BP124" s="255"/>
      <c r="BQ124" s="255"/>
      <c r="BR124" s="255"/>
      <c r="BS124" s="255"/>
      <c r="BT124" s="246" t="s">
        <v>4910</v>
      </c>
      <c r="BU124" s="255"/>
      <c r="BV124" s="255"/>
      <c r="BW124" s="254"/>
      <c r="BX124" s="254"/>
      <c r="BY124" s="254"/>
      <c r="BZ124" s="256"/>
      <c r="CA124" s="256"/>
      <c r="CB124" s="256"/>
      <c r="CC124" s="256"/>
      <c r="CD124" s="256"/>
      <c r="CE124" s="256"/>
      <c r="CF124" s="261" t="s">
        <v>4911</v>
      </c>
      <c r="CG124" s="256"/>
      <c r="CH124" s="256"/>
      <c r="CI124" s="256"/>
      <c r="CJ124" s="256"/>
      <c r="CK124" s="256"/>
      <c r="CL124" s="256"/>
      <c r="CM124" s="248" t="s">
        <v>4912</v>
      </c>
      <c r="CN124" s="249" t="s">
        <v>4913</v>
      </c>
      <c r="CO124" s="256"/>
      <c r="CP124" s="256"/>
      <c r="CQ124" s="256"/>
      <c r="CR124" s="256"/>
      <c r="CS124" s="248" t="s">
        <v>4914</v>
      </c>
      <c r="CT124" s="248" t="s">
        <v>4915</v>
      </c>
      <c r="CU124" s="256"/>
      <c r="CV124" s="256"/>
      <c r="CW124" s="256"/>
      <c r="CX124" s="256"/>
      <c r="CY124" s="256"/>
      <c r="CZ124" s="256"/>
      <c r="DA124" s="256"/>
      <c r="DB124" s="256"/>
      <c r="DC124" s="248" t="s">
        <v>4916</v>
      </c>
      <c r="DD124" s="256"/>
      <c r="DE124" s="256"/>
    </row>
    <row r="125" spans="2:109" ht="15" customHeight="1">
      <c r="B125" s="25"/>
      <c r="C125" s="28"/>
      <c r="D125" s="42" t="s">
        <v>43</v>
      </c>
      <c r="E125" s="28"/>
      <c r="F125" s="28"/>
      <c r="G125" s="564" t="s">
        <v>6525</v>
      </c>
      <c r="H125" s="564"/>
      <c r="I125" s="564"/>
      <c r="J125" s="564"/>
      <c r="K125" s="564"/>
      <c r="L125" s="564"/>
      <c r="M125" s="564"/>
      <c r="N125" s="564"/>
      <c r="O125" s="564"/>
      <c r="P125" s="564"/>
      <c r="Q125" s="564"/>
      <c r="R125" s="42" t="s">
        <v>44</v>
      </c>
      <c r="S125" s="42"/>
      <c r="T125" s="42"/>
      <c r="U125" s="561">
        <v>8496</v>
      </c>
      <c r="V125" s="561"/>
      <c r="W125" s="561"/>
      <c r="X125" s="561"/>
      <c r="Y125" s="561"/>
      <c r="Z125" s="561"/>
      <c r="AA125" s="561"/>
      <c r="AB125" s="561"/>
      <c r="AC125" s="561"/>
      <c r="AD125" s="26"/>
      <c r="AH125" s="254"/>
      <c r="AI125" s="254"/>
      <c r="AJ125" s="254"/>
      <c r="AK125" s="254"/>
      <c r="AL125" s="242" t="str">
        <f t="shared" si="3"/>
        <v>Pajapan</v>
      </c>
      <c r="AM125" s="242" t="str">
        <f t="shared" si="4"/>
        <v>30122</v>
      </c>
      <c r="AN125" s="243" t="str">
        <f t="shared" si="5"/>
        <v>122</v>
      </c>
      <c r="AO125" s="254"/>
      <c r="AP125" s="240">
        <v>123</v>
      </c>
      <c r="AQ125" s="255"/>
      <c r="AR125" s="255"/>
      <c r="AS125" s="255"/>
      <c r="AT125" s="255"/>
      <c r="AU125" s="255"/>
      <c r="AV125" s="255"/>
      <c r="AW125" s="246" t="s">
        <v>4917</v>
      </c>
      <c r="AX125" s="255"/>
      <c r="AY125" s="255"/>
      <c r="AZ125" s="255"/>
      <c r="BA125" s="255"/>
      <c r="BB125" s="255"/>
      <c r="BC125" s="255"/>
      <c r="BD125" s="246" t="s">
        <v>4918</v>
      </c>
      <c r="BE125" s="247" t="s">
        <v>4919</v>
      </c>
      <c r="BF125" s="255"/>
      <c r="BG125" s="255"/>
      <c r="BH125" s="255"/>
      <c r="BI125" s="255"/>
      <c r="BJ125" s="246" t="s">
        <v>4920</v>
      </c>
      <c r="BK125" s="246" t="s">
        <v>4921</v>
      </c>
      <c r="BL125" s="255"/>
      <c r="BM125" s="255"/>
      <c r="BN125" s="255"/>
      <c r="BO125" s="255"/>
      <c r="BP125" s="255"/>
      <c r="BQ125" s="255"/>
      <c r="BR125" s="255"/>
      <c r="BS125" s="255"/>
      <c r="BT125" s="246" t="s">
        <v>4922</v>
      </c>
      <c r="BU125" s="255"/>
      <c r="BV125" s="255"/>
      <c r="BW125" s="254"/>
      <c r="BX125" s="254"/>
      <c r="BY125" s="254"/>
      <c r="BZ125" s="256"/>
      <c r="CA125" s="256"/>
      <c r="CB125" s="256"/>
      <c r="CC125" s="256"/>
      <c r="CD125" s="256"/>
      <c r="CE125" s="256"/>
      <c r="CF125" s="261" t="s">
        <v>1795</v>
      </c>
      <c r="CG125" s="256"/>
      <c r="CH125" s="256"/>
      <c r="CI125" s="256"/>
      <c r="CJ125" s="256"/>
      <c r="CK125" s="256"/>
      <c r="CL125" s="256"/>
      <c r="CM125" s="248" t="s">
        <v>4923</v>
      </c>
      <c r="CN125" s="249" t="s">
        <v>4924</v>
      </c>
      <c r="CO125" s="256"/>
      <c r="CP125" s="256"/>
      <c r="CQ125" s="256"/>
      <c r="CR125" s="256"/>
      <c r="CS125" s="248" t="s">
        <v>4925</v>
      </c>
      <c r="CT125" s="248" t="s">
        <v>4926</v>
      </c>
      <c r="CU125" s="256"/>
      <c r="CV125" s="256"/>
      <c r="CW125" s="256"/>
      <c r="CX125" s="256"/>
      <c r="CY125" s="256"/>
      <c r="CZ125" s="256"/>
      <c r="DA125" s="256"/>
      <c r="DB125" s="256"/>
      <c r="DC125" s="248" t="s">
        <v>4927</v>
      </c>
      <c r="DD125" s="256"/>
      <c r="DE125" s="256"/>
    </row>
    <row r="126" spans="2:109" ht="15" customHeight="1" thickBot="1">
      <c r="B126" s="29"/>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31"/>
      <c r="AH126" s="254"/>
      <c r="AI126" s="254"/>
      <c r="AJ126" s="254"/>
      <c r="AK126" s="254"/>
      <c r="AL126" s="242" t="str">
        <f t="shared" si="3"/>
        <v>Pánuco</v>
      </c>
      <c r="AM126" s="242" t="str">
        <f t="shared" si="4"/>
        <v>30123</v>
      </c>
      <c r="AN126" s="243" t="str">
        <f t="shared" si="5"/>
        <v>123</v>
      </c>
      <c r="AO126" s="254"/>
      <c r="AP126" s="240">
        <v>124</v>
      </c>
      <c r="AQ126" s="255"/>
      <c r="AR126" s="255"/>
      <c r="AS126" s="255"/>
      <c r="AT126" s="255"/>
      <c r="AU126" s="255"/>
      <c r="AV126" s="255"/>
      <c r="AW126" s="246" t="s">
        <v>4928</v>
      </c>
      <c r="AX126" s="255"/>
      <c r="AY126" s="255"/>
      <c r="AZ126" s="255"/>
      <c r="BA126" s="255"/>
      <c r="BB126" s="255"/>
      <c r="BC126" s="255"/>
      <c r="BD126" s="246" t="s">
        <v>4929</v>
      </c>
      <c r="BE126" s="247" t="s">
        <v>4930</v>
      </c>
      <c r="BF126" s="255"/>
      <c r="BG126" s="255"/>
      <c r="BH126" s="255"/>
      <c r="BI126" s="255"/>
      <c r="BJ126" s="246" t="s">
        <v>4931</v>
      </c>
      <c r="BK126" s="246" t="s">
        <v>4932</v>
      </c>
      <c r="BL126" s="255"/>
      <c r="BM126" s="255"/>
      <c r="BN126" s="255"/>
      <c r="BO126" s="255"/>
      <c r="BP126" s="255"/>
      <c r="BQ126" s="255"/>
      <c r="BR126" s="255"/>
      <c r="BS126" s="255"/>
      <c r="BT126" s="246" t="s">
        <v>4933</v>
      </c>
      <c r="BU126" s="255"/>
      <c r="BV126" s="255"/>
      <c r="BW126" s="254"/>
      <c r="BX126" s="254"/>
      <c r="BY126" s="254"/>
      <c r="BZ126" s="256"/>
      <c r="CA126" s="256"/>
      <c r="CB126" s="256"/>
      <c r="CC126" s="256"/>
      <c r="CD126" s="256"/>
      <c r="CE126" s="256"/>
      <c r="CF126" s="261" t="s">
        <v>4934</v>
      </c>
      <c r="CG126" s="256"/>
      <c r="CH126" s="256"/>
      <c r="CI126" s="256"/>
      <c r="CJ126" s="256"/>
      <c r="CK126" s="256"/>
      <c r="CL126" s="256"/>
      <c r="CM126" s="248" t="s">
        <v>4935</v>
      </c>
      <c r="CN126" s="249" t="s">
        <v>4936</v>
      </c>
      <c r="CO126" s="256"/>
      <c r="CP126" s="256"/>
      <c r="CQ126" s="256"/>
      <c r="CR126" s="256"/>
      <c r="CS126" s="248" t="s">
        <v>4937</v>
      </c>
      <c r="CT126" s="248" t="s">
        <v>4938</v>
      </c>
      <c r="CU126" s="256"/>
      <c r="CV126" s="256"/>
      <c r="CW126" s="256"/>
      <c r="CX126" s="256"/>
      <c r="CY126" s="256"/>
      <c r="CZ126" s="256"/>
      <c r="DA126" s="256"/>
      <c r="DB126" s="256"/>
      <c r="DC126" s="248" t="s">
        <v>3174</v>
      </c>
      <c r="DD126" s="256"/>
      <c r="DE126" s="256"/>
    </row>
    <row r="127" spans="2:109" ht="15" customHeight="1">
      <c r="AH127" s="254"/>
      <c r="AI127" s="254"/>
      <c r="AJ127" s="254"/>
      <c r="AK127" s="254"/>
      <c r="AL127" s="242" t="str">
        <f t="shared" si="3"/>
        <v>Papantla</v>
      </c>
      <c r="AM127" s="242" t="str">
        <f t="shared" si="4"/>
        <v>30124</v>
      </c>
      <c r="AN127" s="243" t="str">
        <f t="shared" si="5"/>
        <v>124</v>
      </c>
      <c r="AO127" s="254"/>
      <c r="AP127" s="240">
        <v>125</v>
      </c>
      <c r="AQ127" s="255"/>
      <c r="AR127" s="255"/>
      <c r="AS127" s="255"/>
      <c r="AT127" s="255"/>
      <c r="AU127" s="255"/>
      <c r="AV127" s="255"/>
      <c r="AW127" s="246" t="s">
        <v>4939</v>
      </c>
      <c r="AX127" s="255"/>
      <c r="AY127" s="255"/>
      <c r="AZ127" s="255"/>
      <c r="BA127" s="255"/>
      <c r="BB127" s="255"/>
      <c r="BC127" s="255"/>
      <c r="BD127" s="246" t="s">
        <v>4940</v>
      </c>
      <c r="BE127" s="247" t="s">
        <v>4941</v>
      </c>
      <c r="BF127" s="255"/>
      <c r="BG127" s="255"/>
      <c r="BH127" s="255"/>
      <c r="BI127" s="255"/>
      <c r="BJ127" s="246" t="s">
        <v>4942</v>
      </c>
      <c r="BK127" s="246" t="s">
        <v>4943</v>
      </c>
      <c r="BL127" s="255"/>
      <c r="BM127" s="255"/>
      <c r="BN127" s="255"/>
      <c r="BO127" s="255"/>
      <c r="BP127" s="255"/>
      <c r="BQ127" s="255"/>
      <c r="BR127" s="255"/>
      <c r="BS127" s="255"/>
      <c r="BT127" s="246" t="s">
        <v>4944</v>
      </c>
      <c r="BU127" s="255"/>
      <c r="BV127" s="255"/>
      <c r="BW127" s="254"/>
      <c r="BX127" s="254"/>
      <c r="BY127" s="254"/>
      <c r="BZ127" s="256"/>
      <c r="CA127" s="256"/>
      <c r="CB127" s="256"/>
      <c r="CC127" s="256"/>
      <c r="CD127" s="256"/>
      <c r="CE127" s="256"/>
      <c r="CF127" s="261" t="s">
        <v>4945</v>
      </c>
      <c r="CG127" s="256"/>
      <c r="CH127" s="256"/>
      <c r="CI127" s="256"/>
      <c r="CJ127" s="256"/>
      <c r="CK127" s="256"/>
      <c r="CL127" s="256"/>
      <c r="CM127" s="248" t="s">
        <v>4946</v>
      </c>
      <c r="CN127" s="249" t="s">
        <v>4947</v>
      </c>
      <c r="CO127" s="256"/>
      <c r="CP127" s="256"/>
      <c r="CQ127" s="256"/>
      <c r="CR127" s="256"/>
      <c r="CS127" s="248" t="s">
        <v>4948</v>
      </c>
      <c r="CT127" s="248" t="s">
        <v>4949</v>
      </c>
      <c r="CU127" s="256"/>
      <c r="CV127" s="256"/>
      <c r="CW127" s="256"/>
      <c r="CX127" s="256"/>
      <c r="CY127" s="256"/>
      <c r="CZ127" s="256"/>
      <c r="DA127" s="256"/>
      <c r="DB127" s="256"/>
      <c r="DC127" s="248" t="s">
        <v>4950</v>
      </c>
      <c r="DD127" s="256"/>
      <c r="DE127" s="256"/>
    </row>
    <row r="128" spans="2:109" ht="15" customHeight="1">
      <c r="AH128" s="254"/>
      <c r="AI128" s="254"/>
      <c r="AJ128" s="254"/>
      <c r="AK128" s="254"/>
      <c r="AL128" s="242" t="str">
        <f t="shared" si="3"/>
        <v>Paso del Macho</v>
      </c>
      <c r="AM128" s="242" t="str">
        <f t="shared" si="4"/>
        <v>30125</v>
      </c>
      <c r="AN128" s="243" t="str">
        <f t="shared" si="5"/>
        <v>125</v>
      </c>
      <c r="AO128" s="254"/>
      <c r="AP128" s="240">
        <v>126</v>
      </c>
      <c r="AQ128" s="255"/>
      <c r="AR128" s="255"/>
      <c r="AS128" s="255"/>
      <c r="AT128" s="255"/>
      <c r="AU128" s="255"/>
      <c r="AV128" s="255"/>
      <c r="AW128" s="259" t="s">
        <v>4951</v>
      </c>
      <c r="AX128" s="255"/>
      <c r="AY128" s="255"/>
      <c r="AZ128" s="255"/>
      <c r="BA128" s="255"/>
      <c r="BB128" s="255"/>
      <c r="BC128" s="255"/>
      <c r="BD128" s="246" t="s">
        <v>4952</v>
      </c>
      <c r="BE128" s="247" t="s">
        <v>4953</v>
      </c>
      <c r="BF128" s="255"/>
      <c r="BG128" s="255"/>
      <c r="BH128" s="255"/>
      <c r="BI128" s="255"/>
      <c r="BJ128" s="246" t="s">
        <v>4954</v>
      </c>
      <c r="BK128" s="246" t="s">
        <v>4955</v>
      </c>
      <c r="BL128" s="255"/>
      <c r="BM128" s="255"/>
      <c r="BN128" s="255"/>
      <c r="BO128" s="255"/>
      <c r="BP128" s="255"/>
      <c r="BQ128" s="255"/>
      <c r="BR128" s="255"/>
      <c r="BS128" s="255"/>
      <c r="BT128" s="246" t="s">
        <v>4956</v>
      </c>
      <c r="BU128" s="255"/>
      <c r="BV128" s="255"/>
      <c r="BW128" s="254"/>
      <c r="BX128" s="254"/>
      <c r="BY128" s="254"/>
      <c r="BZ128" s="256"/>
      <c r="CA128" s="256"/>
      <c r="CB128" s="256"/>
      <c r="CC128" s="256"/>
      <c r="CD128" s="256"/>
      <c r="CE128" s="256"/>
      <c r="CF128" s="248" t="s">
        <v>311</v>
      </c>
      <c r="CG128" s="256"/>
      <c r="CH128" s="256"/>
      <c r="CI128" s="256"/>
      <c r="CJ128" s="256"/>
      <c r="CK128" s="256"/>
      <c r="CL128" s="256"/>
      <c r="CM128" s="248" t="s">
        <v>4957</v>
      </c>
      <c r="CN128" s="249" t="s">
        <v>4958</v>
      </c>
      <c r="CO128" s="256"/>
      <c r="CP128" s="256"/>
      <c r="CQ128" s="256"/>
      <c r="CR128" s="256"/>
      <c r="CS128" s="248" t="s">
        <v>4959</v>
      </c>
      <c r="CT128" s="248" t="s">
        <v>4960</v>
      </c>
      <c r="CU128" s="256"/>
      <c r="CV128" s="256"/>
      <c r="CW128" s="256"/>
      <c r="CX128" s="256"/>
      <c r="CY128" s="256"/>
      <c r="CZ128" s="256"/>
      <c r="DA128" s="256"/>
      <c r="DB128" s="256"/>
      <c r="DC128" s="248" t="s">
        <v>4961</v>
      </c>
      <c r="DD128" s="256"/>
      <c r="DE128" s="256"/>
    </row>
    <row r="129" spans="34:109" ht="15" customHeight="1">
      <c r="AH129" s="254"/>
      <c r="AI129" s="254"/>
      <c r="AJ129" s="254"/>
      <c r="AK129" s="254"/>
      <c r="AL129" s="242" t="str">
        <f t="shared" si="3"/>
        <v>Paso de Ovejas</v>
      </c>
      <c r="AM129" s="242" t="str">
        <f t="shared" si="4"/>
        <v>30126</v>
      </c>
      <c r="AN129" s="243" t="str">
        <f t="shared" si="5"/>
        <v>126</v>
      </c>
      <c r="AO129" s="254"/>
      <c r="AP129" s="240">
        <v>127</v>
      </c>
      <c r="AQ129" s="255"/>
      <c r="AR129" s="255"/>
      <c r="AS129" s="255"/>
      <c r="AT129" s="255"/>
      <c r="AU129" s="255"/>
      <c r="AV129" s="255"/>
      <c r="AW129" s="255"/>
      <c r="AX129" s="255"/>
      <c r="AY129" s="255"/>
      <c r="AZ129" s="255"/>
      <c r="BA129" s="255"/>
      <c r="BB129" s="255"/>
      <c r="BC129" s="255"/>
      <c r="BD129" s="255">
        <v>14999</v>
      </c>
      <c r="BE129" s="255">
        <v>15999</v>
      </c>
      <c r="BF129" s="255"/>
      <c r="BG129" s="255"/>
      <c r="BH129" s="255"/>
      <c r="BI129" s="255"/>
      <c r="BJ129" s="246" t="s">
        <v>4962</v>
      </c>
      <c r="BK129" s="246" t="s">
        <v>4963</v>
      </c>
      <c r="BL129" s="255"/>
      <c r="BM129" s="255"/>
      <c r="BN129" s="255"/>
      <c r="BO129" s="255"/>
      <c r="BP129" s="255"/>
      <c r="BQ129" s="255"/>
      <c r="BR129" s="255"/>
      <c r="BS129" s="255"/>
      <c r="BT129" s="246" t="s">
        <v>4964</v>
      </c>
      <c r="BU129" s="255"/>
      <c r="BV129" s="255"/>
      <c r="BW129" s="254"/>
      <c r="BX129" s="254"/>
      <c r="BY129" s="254"/>
      <c r="BZ129" s="256"/>
      <c r="CA129" s="256"/>
      <c r="CB129" s="256"/>
      <c r="CC129" s="256"/>
      <c r="CD129" s="256"/>
      <c r="CE129" s="256"/>
      <c r="CF129" s="256"/>
      <c r="CG129" s="256"/>
      <c r="CH129" s="256"/>
      <c r="CI129" s="256"/>
      <c r="CJ129" s="256"/>
      <c r="CK129" s="256"/>
      <c r="CL129" s="256"/>
      <c r="CM129" s="248" t="s">
        <v>311</v>
      </c>
      <c r="CN129" s="248" t="s">
        <v>311</v>
      </c>
      <c r="CO129" s="256"/>
      <c r="CP129" s="256"/>
      <c r="CQ129" s="256"/>
      <c r="CR129" s="256"/>
      <c r="CS129" s="248" t="s">
        <v>4965</v>
      </c>
      <c r="CT129" s="248" t="s">
        <v>4966</v>
      </c>
      <c r="CU129" s="256"/>
      <c r="CV129" s="256"/>
      <c r="CW129" s="256"/>
      <c r="CX129" s="256"/>
      <c r="CY129" s="256"/>
      <c r="CZ129" s="256"/>
      <c r="DA129" s="256"/>
      <c r="DB129" s="256"/>
      <c r="DC129" s="248" t="s">
        <v>4967</v>
      </c>
      <c r="DD129" s="256"/>
      <c r="DE129" s="256"/>
    </row>
    <row r="130" spans="34:109" ht="15" customHeight="1">
      <c r="AH130" s="254"/>
      <c r="AI130" s="254"/>
      <c r="AJ130" s="254"/>
      <c r="AK130" s="254"/>
      <c r="AL130" s="242" t="str">
        <f t="shared" si="3"/>
        <v>La Perla</v>
      </c>
      <c r="AM130" s="242" t="str">
        <f t="shared" si="4"/>
        <v>30127</v>
      </c>
      <c r="AN130" s="243" t="str">
        <f t="shared" si="5"/>
        <v>127</v>
      </c>
      <c r="AO130" s="254"/>
      <c r="AP130" s="240">
        <v>128</v>
      </c>
      <c r="AQ130" s="255"/>
      <c r="AR130" s="255"/>
      <c r="AS130" s="255"/>
      <c r="AT130" s="255"/>
      <c r="AU130" s="255"/>
      <c r="AV130" s="255"/>
      <c r="AW130" s="255"/>
      <c r="AX130" s="255"/>
      <c r="AY130" s="255"/>
      <c r="AZ130" s="255"/>
      <c r="BA130" s="255"/>
      <c r="BB130" s="255"/>
      <c r="BC130" s="255"/>
      <c r="BD130" s="255"/>
      <c r="BE130" s="255"/>
      <c r="BF130" s="255"/>
      <c r="BG130" s="255"/>
      <c r="BH130" s="255"/>
      <c r="BI130" s="255"/>
      <c r="BJ130" s="246" t="s">
        <v>4968</v>
      </c>
      <c r="BK130" s="246" t="s">
        <v>4969</v>
      </c>
      <c r="BL130" s="255"/>
      <c r="BM130" s="255"/>
      <c r="BN130" s="255"/>
      <c r="BO130" s="255"/>
      <c r="BP130" s="255"/>
      <c r="BQ130" s="255"/>
      <c r="BR130" s="255"/>
      <c r="BS130" s="255"/>
      <c r="BT130" s="246" t="s">
        <v>4970</v>
      </c>
      <c r="BU130" s="255"/>
      <c r="BV130" s="255"/>
      <c r="BW130" s="254"/>
      <c r="BX130" s="254"/>
      <c r="BY130" s="254"/>
      <c r="BZ130" s="256"/>
      <c r="CA130" s="256"/>
      <c r="CB130" s="256"/>
      <c r="CC130" s="256"/>
      <c r="CD130" s="256"/>
      <c r="CE130" s="256"/>
      <c r="CF130" s="256"/>
      <c r="CG130" s="256"/>
      <c r="CH130" s="256"/>
      <c r="CI130" s="256"/>
      <c r="CJ130" s="256"/>
      <c r="CK130" s="256"/>
      <c r="CL130" s="256"/>
      <c r="CM130" s="256"/>
      <c r="CN130" s="256"/>
      <c r="CO130" s="256"/>
      <c r="CP130" s="256"/>
      <c r="CQ130" s="256"/>
      <c r="CR130" s="256"/>
      <c r="CS130" s="248" t="s">
        <v>4971</v>
      </c>
      <c r="CT130" s="248" t="s">
        <v>4972</v>
      </c>
      <c r="CU130" s="256"/>
      <c r="CV130" s="256"/>
      <c r="CW130" s="256"/>
      <c r="CX130" s="256"/>
      <c r="CY130" s="256"/>
      <c r="CZ130" s="256"/>
      <c r="DA130" s="256"/>
      <c r="DB130" s="256"/>
      <c r="DC130" s="248" t="s">
        <v>4973</v>
      </c>
      <c r="DD130" s="256"/>
      <c r="DE130" s="256"/>
    </row>
    <row r="131" spans="34:109" ht="15" customHeight="1">
      <c r="AH131" s="254"/>
      <c r="AI131" s="254"/>
      <c r="AJ131" s="254"/>
      <c r="AK131" s="254"/>
      <c r="AL131" s="242" t="str">
        <f t="shared" si="3"/>
        <v>Perote</v>
      </c>
      <c r="AM131" s="242" t="str">
        <f t="shared" si="4"/>
        <v>30128</v>
      </c>
      <c r="AN131" s="243" t="str">
        <f t="shared" si="5"/>
        <v>128</v>
      </c>
      <c r="AO131" s="254"/>
      <c r="AP131" s="240">
        <v>129</v>
      </c>
      <c r="AQ131" s="255"/>
      <c r="AR131" s="255"/>
      <c r="AS131" s="255"/>
      <c r="AT131" s="255"/>
      <c r="AU131" s="255"/>
      <c r="AV131" s="255"/>
      <c r="AW131" s="255"/>
      <c r="AX131" s="255"/>
      <c r="AY131" s="255"/>
      <c r="AZ131" s="255"/>
      <c r="BA131" s="255"/>
      <c r="BB131" s="255"/>
      <c r="BC131" s="255"/>
      <c r="BD131" s="255"/>
      <c r="BE131" s="255"/>
      <c r="BF131" s="255"/>
      <c r="BG131" s="255"/>
      <c r="BH131" s="255"/>
      <c r="BI131" s="255"/>
      <c r="BJ131" s="246" t="s">
        <v>4974</v>
      </c>
      <c r="BK131" s="246" t="s">
        <v>4975</v>
      </c>
      <c r="BL131" s="255"/>
      <c r="BM131" s="255"/>
      <c r="BN131" s="255"/>
      <c r="BO131" s="255"/>
      <c r="BP131" s="255"/>
      <c r="BQ131" s="255"/>
      <c r="BR131" s="255"/>
      <c r="BS131" s="255"/>
      <c r="BT131" s="246" t="s">
        <v>4976</v>
      </c>
      <c r="BU131" s="255"/>
      <c r="BV131" s="255"/>
      <c r="BW131" s="254"/>
      <c r="BX131" s="254"/>
      <c r="BY131" s="254"/>
      <c r="BZ131" s="256"/>
      <c r="CA131" s="256"/>
      <c r="CB131" s="256"/>
      <c r="CC131" s="256"/>
      <c r="CD131" s="256"/>
      <c r="CE131" s="256"/>
      <c r="CF131" s="256"/>
      <c r="CG131" s="256"/>
      <c r="CH131" s="256"/>
      <c r="CI131" s="256"/>
      <c r="CJ131" s="256"/>
      <c r="CK131" s="256"/>
      <c r="CL131" s="256"/>
      <c r="CM131" s="256"/>
      <c r="CN131" s="256"/>
      <c r="CO131" s="256"/>
      <c r="CP131" s="256"/>
      <c r="CQ131" s="256"/>
      <c r="CR131" s="256"/>
      <c r="CS131" s="248" t="s">
        <v>4977</v>
      </c>
      <c r="CT131" s="248" t="s">
        <v>4978</v>
      </c>
      <c r="CU131" s="256"/>
      <c r="CV131" s="256"/>
      <c r="CW131" s="256"/>
      <c r="CX131" s="256"/>
      <c r="CY131" s="256"/>
      <c r="CZ131" s="256"/>
      <c r="DA131" s="256"/>
      <c r="DB131" s="256"/>
      <c r="DC131" s="248" t="s">
        <v>4979</v>
      </c>
      <c r="DD131" s="256"/>
      <c r="DE131" s="256"/>
    </row>
    <row r="132" spans="34:109" ht="15" customHeight="1">
      <c r="AH132" s="254"/>
      <c r="AI132" s="254"/>
      <c r="AJ132" s="254"/>
      <c r="AK132" s="254"/>
      <c r="AL132" s="242" t="str">
        <f t="shared" si="3"/>
        <v>Platón Sánchez</v>
      </c>
      <c r="AM132" s="242" t="str">
        <f t="shared" si="4"/>
        <v>30129</v>
      </c>
      <c r="AN132" s="243" t="str">
        <f t="shared" si="5"/>
        <v>129</v>
      </c>
      <c r="AO132" s="254"/>
      <c r="AP132" s="240">
        <v>130</v>
      </c>
      <c r="AQ132" s="255"/>
      <c r="AR132" s="255"/>
      <c r="AS132" s="255"/>
      <c r="AT132" s="255"/>
      <c r="AU132" s="255"/>
      <c r="AV132" s="255"/>
      <c r="AW132" s="255"/>
      <c r="AX132" s="255"/>
      <c r="AY132" s="255"/>
      <c r="AZ132" s="255"/>
      <c r="BA132" s="255"/>
      <c r="BB132" s="255"/>
      <c r="BC132" s="255"/>
      <c r="BD132" s="255"/>
      <c r="BE132" s="255"/>
      <c r="BF132" s="255"/>
      <c r="BG132" s="255"/>
      <c r="BH132" s="255"/>
      <c r="BI132" s="255"/>
      <c r="BJ132" s="246" t="s">
        <v>4980</v>
      </c>
      <c r="BK132" s="246" t="s">
        <v>4981</v>
      </c>
      <c r="BL132" s="255"/>
      <c r="BM132" s="255"/>
      <c r="BN132" s="255"/>
      <c r="BO132" s="255"/>
      <c r="BP132" s="255"/>
      <c r="BQ132" s="255"/>
      <c r="BR132" s="255"/>
      <c r="BS132" s="255"/>
      <c r="BT132" s="246" t="s">
        <v>4982</v>
      </c>
      <c r="BU132" s="255"/>
      <c r="BV132" s="255"/>
      <c r="BW132" s="254"/>
      <c r="BX132" s="254"/>
      <c r="BY132" s="254"/>
      <c r="BZ132" s="256"/>
      <c r="CA132" s="256"/>
      <c r="CB132" s="256"/>
      <c r="CC132" s="256"/>
      <c r="CD132" s="256"/>
      <c r="CE132" s="256"/>
      <c r="CF132" s="256"/>
      <c r="CG132" s="256"/>
      <c r="CH132" s="256"/>
      <c r="CI132" s="256"/>
      <c r="CJ132" s="256"/>
      <c r="CK132" s="256"/>
      <c r="CL132" s="256"/>
      <c r="CM132" s="256"/>
      <c r="CN132" s="256"/>
      <c r="CO132" s="256"/>
      <c r="CP132" s="256"/>
      <c r="CQ132" s="256"/>
      <c r="CR132" s="256"/>
      <c r="CS132" s="248" t="s">
        <v>4983</v>
      </c>
      <c r="CT132" s="248" t="s">
        <v>4984</v>
      </c>
      <c r="CU132" s="256"/>
      <c r="CV132" s="256"/>
      <c r="CW132" s="256"/>
      <c r="CX132" s="256"/>
      <c r="CY132" s="256"/>
      <c r="CZ132" s="256"/>
      <c r="DA132" s="256"/>
      <c r="DB132" s="256"/>
      <c r="DC132" s="248" t="s">
        <v>4985</v>
      </c>
      <c r="DD132" s="256"/>
      <c r="DE132" s="256"/>
    </row>
    <row r="133" spans="34:109" ht="15" hidden="1" customHeight="1">
      <c r="AH133" s="254"/>
      <c r="AI133" s="254"/>
      <c r="AJ133" s="254"/>
      <c r="AK133" s="254"/>
      <c r="AL133" s="242" t="str">
        <f t="shared" ref="AL133:AL196" si="6">IFERROR(IF(HLOOKUP($N$10, $BZ$3:$DE$574, $AP133, FALSE )="", "", HLOOKUP($N$10, $BZ$3:$DE$574, $AP133, FALSE)), "")</f>
        <v>Playa Vicente</v>
      </c>
      <c r="AM133" s="242" t="str">
        <f t="shared" ref="AM133:AM196" si="7">IFERROR(IF(AL133="", "", HLOOKUP($N$10, $AQ$3:$BV$574, AP133, FALSE)), "")</f>
        <v>30130</v>
      </c>
      <c r="AN133" s="243" t="str">
        <f t="shared" ref="AN133:AN196" si="8">MID(AM133, 3, 3)</f>
        <v>130</v>
      </c>
      <c r="AO133" s="254"/>
      <c r="AP133" s="240">
        <v>131</v>
      </c>
      <c r="AQ133" s="255"/>
      <c r="AR133" s="255"/>
      <c r="AS133" s="255"/>
      <c r="AT133" s="255"/>
      <c r="AU133" s="255"/>
      <c r="AV133" s="255"/>
      <c r="AW133" s="255"/>
      <c r="AX133" s="255"/>
      <c r="AY133" s="255"/>
      <c r="AZ133" s="255"/>
      <c r="BA133" s="255"/>
      <c r="BB133" s="255"/>
      <c r="BC133" s="255"/>
      <c r="BD133" s="255"/>
      <c r="BE133" s="255"/>
      <c r="BF133" s="255"/>
      <c r="BG133" s="255"/>
      <c r="BH133" s="255"/>
      <c r="BI133" s="255"/>
      <c r="BJ133" s="246" t="s">
        <v>4986</v>
      </c>
      <c r="BK133" s="246" t="s">
        <v>4987</v>
      </c>
      <c r="BL133" s="255"/>
      <c r="BM133" s="255"/>
      <c r="BN133" s="255"/>
      <c r="BO133" s="255"/>
      <c r="BP133" s="255"/>
      <c r="BQ133" s="255"/>
      <c r="BR133" s="255"/>
      <c r="BS133" s="255"/>
      <c r="BT133" s="246" t="s">
        <v>4988</v>
      </c>
      <c r="BU133" s="255"/>
      <c r="BV133" s="255"/>
      <c r="BW133" s="254"/>
      <c r="BX133" s="254"/>
      <c r="BY133" s="254"/>
      <c r="BZ133" s="256"/>
      <c r="CA133" s="256"/>
      <c r="CB133" s="256"/>
      <c r="CC133" s="256"/>
      <c r="CD133" s="256"/>
      <c r="CE133" s="256"/>
      <c r="CF133" s="256"/>
      <c r="CG133" s="256"/>
      <c r="CH133" s="256"/>
      <c r="CI133" s="256"/>
      <c r="CJ133" s="256"/>
      <c r="CK133" s="256"/>
      <c r="CL133" s="256"/>
      <c r="CM133" s="256"/>
      <c r="CN133" s="256"/>
      <c r="CO133" s="256"/>
      <c r="CP133" s="256"/>
      <c r="CQ133" s="256"/>
      <c r="CR133" s="256"/>
      <c r="CS133" s="248" t="s">
        <v>4989</v>
      </c>
      <c r="CT133" s="248" t="s">
        <v>4990</v>
      </c>
      <c r="CU133" s="256"/>
      <c r="CV133" s="256"/>
      <c r="CW133" s="256"/>
      <c r="CX133" s="256"/>
      <c r="CY133" s="256"/>
      <c r="CZ133" s="256"/>
      <c r="DA133" s="256"/>
      <c r="DB133" s="256"/>
      <c r="DC133" s="248" t="s">
        <v>4991</v>
      </c>
      <c r="DD133" s="256"/>
      <c r="DE133" s="256"/>
    </row>
    <row r="134" spans="34:109" ht="15" hidden="1" customHeight="1">
      <c r="AH134" s="254"/>
      <c r="AI134" s="254"/>
      <c r="AJ134" s="254"/>
      <c r="AK134" s="254"/>
      <c r="AL134" s="242" t="str">
        <f t="shared" si="6"/>
        <v>Poza Rica de Hidalgo</v>
      </c>
      <c r="AM134" s="242" t="str">
        <f t="shared" si="7"/>
        <v>30131</v>
      </c>
      <c r="AN134" s="243" t="str">
        <f t="shared" si="8"/>
        <v>131</v>
      </c>
      <c r="AO134" s="254"/>
      <c r="AP134" s="240">
        <v>132</v>
      </c>
      <c r="AQ134" s="255"/>
      <c r="AR134" s="255"/>
      <c r="AS134" s="255"/>
      <c r="AT134" s="255"/>
      <c r="AU134" s="255"/>
      <c r="AV134" s="255"/>
      <c r="AW134" s="255"/>
      <c r="AX134" s="255"/>
      <c r="AY134" s="255"/>
      <c r="AZ134" s="255"/>
      <c r="BA134" s="255"/>
      <c r="BB134" s="255"/>
      <c r="BC134" s="255"/>
      <c r="BD134" s="255"/>
      <c r="BE134" s="255"/>
      <c r="BF134" s="255"/>
      <c r="BG134" s="255"/>
      <c r="BH134" s="255"/>
      <c r="BI134" s="255"/>
      <c r="BJ134" s="246" t="s">
        <v>4992</v>
      </c>
      <c r="BK134" s="246" t="s">
        <v>4993</v>
      </c>
      <c r="BL134" s="255"/>
      <c r="BM134" s="255"/>
      <c r="BN134" s="255"/>
      <c r="BO134" s="255"/>
      <c r="BP134" s="255"/>
      <c r="BQ134" s="255"/>
      <c r="BR134" s="255"/>
      <c r="BS134" s="255"/>
      <c r="BT134" s="246" t="s">
        <v>4994</v>
      </c>
      <c r="BU134" s="255"/>
      <c r="BV134" s="255"/>
      <c r="BW134" s="254"/>
      <c r="BX134" s="254"/>
      <c r="BY134" s="254"/>
      <c r="BZ134" s="256"/>
      <c r="CA134" s="256"/>
      <c r="CB134" s="256"/>
      <c r="CC134" s="256"/>
      <c r="CD134" s="256"/>
      <c r="CE134" s="256"/>
      <c r="CF134" s="256"/>
      <c r="CG134" s="256"/>
      <c r="CH134" s="256"/>
      <c r="CI134" s="256"/>
      <c r="CJ134" s="256"/>
      <c r="CK134" s="256"/>
      <c r="CL134" s="256"/>
      <c r="CM134" s="256"/>
      <c r="CN134" s="256"/>
      <c r="CO134" s="256"/>
      <c r="CP134" s="256"/>
      <c r="CQ134" s="256"/>
      <c r="CR134" s="256"/>
      <c r="CS134" s="248" t="s">
        <v>4995</v>
      </c>
      <c r="CT134" s="248" t="s">
        <v>4996</v>
      </c>
      <c r="CU134" s="256"/>
      <c r="CV134" s="256"/>
      <c r="CW134" s="256"/>
      <c r="CX134" s="256"/>
      <c r="CY134" s="256"/>
      <c r="CZ134" s="256"/>
      <c r="DA134" s="256"/>
      <c r="DB134" s="256"/>
      <c r="DC134" s="248" t="s">
        <v>4997</v>
      </c>
      <c r="DD134" s="256"/>
      <c r="DE134" s="256"/>
    </row>
    <row r="135" spans="34:109" ht="15" hidden="1" customHeight="1">
      <c r="AH135" s="254"/>
      <c r="AI135" s="254"/>
      <c r="AJ135" s="254"/>
      <c r="AK135" s="254"/>
      <c r="AL135" s="242" t="str">
        <f t="shared" si="6"/>
        <v>Las Vigas de Ramírez</v>
      </c>
      <c r="AM135" s="242" t="str">
        <f t="shared" si="7"/>
        <v>30132</v>
      </c>
      <c r="AN135" s="243" t="str">
        <f t="shared" si="8"/>
        <v>132</v>
      </c>
      <c r="AO135" s="254"/>
      <c r="AP135" s="240">
        <v>133</v>
      </c>
      <c r="AQ135" s="255"/>
      <c r="AR135" s="255"/>
      <c r="AS135" s="255"/>
      <c r="AT135" s="255"/>
      <c r="AU135" s="255"/>
      <c r="AV135" s="255"/>
      <c r="AW135" s="255"/>
      <c r="AX135" s="255"/>
      <c r="AY135" s="255"/>
      <c r="AZ135" s="255"/>
      <c r="BA135" s="255"/>
      <c r="BB135" s="255"/>
      <c r="BC135" s="255"/>
      <c r="BD135" s="255"/>
      <c r="BE135" s="255"/>
      <c r="BF135" s="255"/>
      <c r="BG135" s="255"/>
      <c r="BH135" s="255"/>
      <c r="BI135" s="255"/>
      <c r="BJ135" s="246" t="s">
        <v>4998</v>
      </c>
      <c r="BK135" s="246" t="s">
        <v>4999</v>
      </c>
      <c r="BL135" s="255"/>
      <c r="BM135" s="255"/>
      <c r="BN135" s="255"/>
      <c r="BO135" s="255"/>
      <c r="BP135" s="255"/>
      <c r="BQ135" s="255"/>
      <c r="BR135" s="255"/>
      <c r="BS135" s="255"/>
      <c r="BT135" s="246" t="s">
        <v>5000</v>
      </c>
      <c r="BU135" s="255"/>
      <c r="BV135" s="255"/>
      <c r="BW135" s="254"/>
      <c r="BX135" s="254"/>
      <c r="BY135" s="254"/>
      <c r="BZ135" s="256"/>
      <c r="CA135" s="256"/>
      <c r="CB135" s="256"/>
      <c r="CC135" s="256"/>
      <c r="CD135" s="256"/>
      <c r="CE135" s="256"/>
      <c r="CF135" s="256"/>
      <c r="CG135" s="256"/>
      <c r="CH135" s="256"/>
      <c r="CI135" s="256"/>
      <c r="CJ135" s="256"/>
      <c r="CK135" s="256"/>
      <c r="CL135" s="256"/>
      <c r="CM135" s="256"/>
      <c r="CN135" s="256"/>
      <c r="CO135" s="256"/>
      <c r="CP135" s="256"/>
      <c r="CQ135" s="256"/>
      <c r="CR135" s="256"/>
      <c r="CS135" s="248" t="s">
        <v>5001</v>
      </c>
      <c r="CT135" s="248" t="s">
        <v>5002</v>
      </c>
      <c r="CU135" s="256"/>
      <c r="CV135" s="256"/>
      <c r="CW135" s="256"/>
      <c r="CX135" s="256"/>
      <c r="CY135" s="256"/>
      <c r="CZ135" s="256"/>
      <c r="DA135" s="256"/>
      <c r="DB135" s="256"/>
      <c r="DC135" s="248" t="s">
        <v>5003</v>
      </c>
      <c r="DD135" s="256"/>
      <c r="DE135" s="256"/>
    </row>
    <row r="136" spans="34:109" ht="15" hidden="1" customHeight="1">
      <c r="AH136" s="254"/>
      <c r="AI136" s="254"/>
      <c r="AJ136" s="254"/>
      <c r="AK136" s="254"/>
      <c r="AL136" s="242" t="str">
        <f t="shared" si="6"/>
        <v>Pueblo Viejo</v>
      </c>
      <c r="AM136" s="242" t="str">
        <f t="shared" si="7"/>
        <v>30133</v>
      </c>
      <c r="AN136" s="243" t="str">
        <f t="shared" si="8"/>
        <v>133</v>
      </c>
      <c r="AO136" s="254"/>
      <c r="AP136" s="240">
        <v>134</v>
      </c>
      <c r="AQ136" s="255"/>
      <c r="AR136" s="255"/>
      <c r="AS136" s="255"/>
      <c r="AT136" s="255"/>
      <c r="AU136" s="255"/>
      <c r="AV136" s="255"/>
      <c r="AW136" s="255"/>
      <c r="AX136" s="255"/>
      <c r="AY136" s="255"/>
      <c r="AZ136" s="255"/>
      <c r="BA136" s="255"/>
      <c r="BB136" s="255"/>
      <c r="BC136" s="255"/>
      <c r="BD136" s="255"/>
      <c r="BE136" s="255"/>
      <c r="BF136" s="255"/>
      <c r="BG136" s="255"/>
      <c r="BH136" s="255"/>
      <c r="BI136" s="255"/>
      <c r="BJ136" s="246" t="s">
        <v>5004</v>
      </c>
      <c r="BK136" s="246" t="s">
        <v>5005</v>
      </c>
      <c r="BL136" s="255"/>
      <c r="BM136" s="255"/>
      <c r="BN136" s="255"/>
      <c r="BO136" s="255"/>
      <c r="BP136" s="255"/>
      <c r="BQ136" s="255"/>
      <c r="BR136" s="255"/>
      <c r="BS136" s="255"/>
      <c r="BT136" s="246" t="s">
        <v>5006</v>
      </c>
      <c r="BU136" s="255"/>
      <c r="BV136" s="255"/>
      <c r="BW136" s="254"/>
      <c r="BX136" s="254"/>
      <c r="BY136" s="254"/>
      <c r="BZ136" s="256"/>
      <c r="CA136" s="256"/>
      <c r="CB136" s="256"/>
      <c r="CC136" s="256"/>
      <c r="CD136" s="256"/>
      <c r="CE136" s="256"/>
      <c r="CF136" s="256"/>
      <c r="CG136" s="256"/>
      <c r="CH136" s="256"/>
      <c r="CI136" s="256"/>
      <c r="CJ136" s="256"/>
      <c r="CK136" s="256"/>
      <c r="CL136" s="256"/>
      <c r="CM136" s="256"/>
      <c r="CN136" s="256"/>
      <c r="CO136" s="256"/>
      <c r="CP136" s="256"/>
      <c r="CQ136" s="256"/>
      <c r="CR136" s="256"/>
      <c r="CS136" s="248" t="s">
        <v>5007</v>
      </c>
      <c r="CT136" s="248" t="s">
        <v>5008</v>
      </c>
      <c r="CU136" s="256"/>
      <c r="CV136" s="256"/>
      <c r="CW136" s="256"/>
      <c r="CX136" s="256"/>
      <c r="CY136" s="256"/>
      <c r="CZ136" s="256"/>
      <c r="DA136" s="256"/>
      <c r="DB136" s="256"/>
      <c r="DC136" s="248" t="s">
        <v>5009</v>
      </c>
      <c r="DD136" s="256"/>
      <c r="DE136" s="256"/>
    </row>
    <row r="137" spans="34:109" ht="15" hidden="1" customHeight="1">
      <c r="AH137" s="254"/>
      <c r="AI137" s="254"/>
      <c r="AJ137" s="254"/>
      <c r="AK137" s="254"/>
      <c r="AL137" s="242" t="str">
        <f t="shared" si="6"/>
        <v>Puente Nacional</v>
      </c>
      <c r="AM137" s="242" t="str">
        <f t="shared" si="7"/>
        <v>30134</v>
      </c>
      <c r="AN137" s="243" t="str">
        <f t="shared" si="8"/>
        <v>134</v>
      </c>
      <c r="AO137" s="254"/>
      <c r="AP137" s="240">
        <v>135</v>
      </c>
      <c r="AQ137" s="255"/>
      <c r="AR137" s="255"/>
      <c r="AS137" s="255"/>
      <c r="AT137" s="255"/>
      <c r="AU137" s="255"/>
      <c r="AV137" s="255"/>
      <c r="AW137" s="255"/>
      <c r="AX137" s="255"/>
      <c r="AY137" s="255"/>
      <c r="AZ137" s="255"/>
      <c r="BA137" s="255"/>
      <c r="BB137" s="255"/>
      <c r="BC137" s="255"/>
      <c r="BD137" s="255"/>
      <c r="BE137" s="255"/>
      <c r="BF137" s="255"/>
      <c r="BG137" s="255"/>
      <c r="BH137" s="255"/>
      <c r="BI137" s="255"/>
      <c r="BJ137" s="246" t="s">
        <v>5010</v>
      </c>
      <c r="BK137" s="246" t="s">
        <v>5011</v>
      </c>
      <c r="BL137" s="255"/>
      <c r="BM137" s="255"/>
      <c r="BN137" s="255"/>
      <c r="BO137" s="255"/>
      <c r="BP137" s="255"/>
      <c r="BQ137" s="255"/>
      <c r="BR137" s="255"/>
      <c r="BS137" s="255"/>
      <c r="BT137" s="246" t="s">
        <v>5012</v>
      </c>
      <c r="BU137" s="255"/>
      <c r="BV137" s="255"/>
      <c r="BW137" s="254"/>
      <c r="BX137" s="254"/>
      <c r="BY137" s="254"/>
      <c r="BZ137" s="256"/>
      <c r="CA137" s="256"/>
      <c r="CB137" s="256"/>
      <c r="CC137" s="256"/>
      <c r="CD137" s="256"/>
      <c r="CE137" s="256"/>
      <c r="CF137" s="256"/>
      <c r="CG137" s="256"/>
      <c r="CH137" s="256"/>
      <c r="CI137" s="256"/>
      <c r="CJ137" s="256"/>
      <c r="CK137" s="256"/>
      <c r="CL137" s="256"/>
      <c r="CM137" s="256"/>
      <c r="CN137" s="256"/>
      <c r="CO137" s="256"/>
      <c r="CP137" s="256"/>
      <c r="CQ137" s="256"/>
      <c r="CR137" s="256"/>
      <c r="CS137" s="248" t="s">
        <v>5013</v>
      </c>
      <c r="CT137" s="248" t="s">
        <v>5014</v>
      </c>
      <c r="CU137" s="256"/>
      <c r="CV137" s="256"/>
      <c r="CW137" s="256"/>
      <c r="CX137" s="256"/>
      <c r="CY137" s="256"/>
      <c r="CZ137" s="256"/>
      <c r="DA137" s="256"/>
      <c r="DB137" s="256"/>
      <c r="DC137" s="248" t="s">
        <v>5015</v>
      </c>
      <c r="DD137" s="256"/>
      <c r="DE137" s="256"/>
    </row>
    <row r="138" spans="34:109" ht="15" hidden="1" customHeight="1">
      <c r="AH138" s="254"/>
      <c r="AI138" s="254"/>
      <c r="AJ138" s="254"/>
      <c r="AK138" s="254"/>
      <c r="AL138" s="242" t="str">
        <f t="shared" si="6"/>
        <v>Rafael Delgado</v>
      </c>
      <c r="AM138" s="242" t="str">
        <f t="shared" si="7"/>
        <v>30135</v>
      </c>
      <c r="AN138" s="243" t="str">
        <f t="shared" si="8"/>
        <v>135</v>
      </c>
      <c r="AO138" s="254"/>
      <c r="AP138" s="240">
        <v>136</v>
      </c>
      <c r="AQ138" s="255"/>
      <c r="AR138" s="255"/>
      <c r="AS138" s="255"/>
      <c r="AT138" s="255"/>
      <c r="AU138" s="255"/>
      <c r="AV138" s="255"/>
      <c r="AW138" s="255"/>
      <c r="AX138" s="255"/>
      <c r="AY138" s="255"/>
      <c r="AZ138" s="255"/>
      <c r="BA138" s="255"/>
      <c r="BB138" s="255"/>
      <c r="BC138" s="255"/>
      <c r="BD138" s="255"/>
      <c r="BE138" s="255"/>
      <c r="BF138" s="255"/>
      <c r="BG138" s="255"/>
      <c r="BH138" s="255"/>
      <c r="BI138" s="255"/>
      <c r="BJ138" s="246" t="s">
        <v>5016</v>
      </c>
      <c r="BK138" s="246" t="s">
        <v>5017</v>
      </c>
      <c r="BL138" s="255"/>
      <c r="BM138" s="255"/>
      <c r="BN138" s="255"/>
      <c r="BO138" s="255"/>
      <c r="BP138" s="255"/>
      <c r="BQ138" s="255"/>
      <c r="BR138" s="255"/>
      <c r="BS138" s="255"/>
      <c r="BT138" s="246" t="s">
        <v>5018</v>
      </c>
      <c r="BU138" s="255"/>
      <c r="BV138" s="255"/>
      <c r="BW138" s="254"/>
      <c r="BX138" s="254"/>
      <c r="BY138" s="254"/>
      <c r="BZ138" s="256"/>
      <c r="CA138" s="256"/>
      <c r="CB138" s="256"/>
      <c r="CC138" s="256"/>
      <c r="CD138" s="256"/>
      <c r="CE138" s="256"/>
      <c r="CF138" s="256"/>
      <c r="CG138" s="256"/>
      <c r="CH138" s="256"/>
      <c r="CI138" s="256"/>
      <c r="CJ138" s="256"/>
      <c r="CK138" s="256"/>
      <c r="CL138" s="256"/>
      <c r="CM138" s="256"/>
      <c r="CN138" s="256"/>
      <c r="CO138" s="256"/>
      <c r="CP138" s="256"/>
      <c r="CQ138" s="256"/>
      <c r="CR138" s="256"/>
      <c r="CS138" s="248" t="s">
        <v>5019</v>
      </c>
      <c r="CT138" s="248" t="s">
        <v>5020</v>
      </c>
      <c r="CU138" s="256"/>
      <c r="CV138" s="256"/>
      <c r="CW138" s="256"/>
      <c r="CX138" s="256"/>
      <c r="CY138" s="256"/>
      <c r="CZ138" s="256"/>
      <c r="DA138" s="256"/>
      <c r="DB138" s="256"/>
      <c r="DC138" s="248" t="s">
        <v>5021</v>
      </c>
      <c r="DD138" s="256"/>
      <c r="DE138" s="256"/>
    </row>
    <row r="139" spans="34:109" ht="15" hidden="1" customHeight="1">
      <c r="AH139" s="254"/>
      <c r="AI139" s="254"/>
      <c r="AJ139" s="254"/>
      <c r="AK139" s="254"/>
      <c r="AL139" s="242" t="str">
        <f t="shared" si="6"/>
        <v>Rafael Lucio</v>
      </c>
      <c r="AM139" s="242" t="str">
        <f t="shared" si="7"/>
        <v>30136</v>
      </c>
      <c r="AN139" s="243" t="str">
        <f t="shared" si="8"/>
        <v>136</v>
      </c>
      <c r="AO139" s="254"/>
      <c r="AP139" s="240">
        <v>137</v>
      </c>
      <c r="AQ139" s="255"/>
      <c r="AR139" s="255"/>
      <c r="AS139" s="255"/>
      <c r="AT139" s="255"/>
      <c r="AU139" s="255"/>
      <c r="AV139" s="255"/>
      <c r="AW139" s="255"/>
      <c r="AX139" s="255"/>
      <c r="AY139" s="255"/>
      <c r="AZ139" s="255"/>
      <c r="BA139" s="255"/>
      <c r="BB139" s="255"/>
      <c r="BC139" s="255"/>
      <c r="BD139" s="255"/>
      <c r="BE139" s="255"/>
      <c r="BF139" s="255"/>
      <c r="BG139" s="255"/>
      <c r="BH139" s="255"/>
      <c r="BI139" s="255"/>
      <c r="BJ139" s="246" t="s">
        <v>5022</v>
      </c>
      <c r="BK139" s="246" t="s">
        <v>5023</v>
      </c>
      <c r="BL139" s="255"/>
      <c r="BM139" s="255"/>
      <c r="BN139" s="255"/>
      <c r="BO139" s="255"/>
      <c r="BP139" s="255"/>
      <c r="BQ139" s="255"/>
      <c r="BR139" s="255"/>
      <c r="BS139" s="255"/>
      <c r="BT139" s="246" t="s">
        <v>5024</v>
      </c>
      <c r="BU139" s="255"/>
      <c r="BV139" s="255"/>
      <c r="BW139" s="254"/>
      <c r="BX139" s="254"/>
      <c r="BY139" s="254"/>
      <c r="BZ139" s="256"/>
      <c r="CA139" s="256"/>
      <c r="CB139" s="256"/>
      <c r="CC139" s="256"/>
      <c r="CD139" s="256"/>
      <c r="CE139" s="256"/>
      <c r="CF139" s="256"/>
      <c r="CG139" s="256"/>
      <c r="CH139" s="256"/>
      <c r="CI139" s="256"/>
      <c r="CJ139" s="256"/>
      <c r="CK139" s="256"/>
      <c r="CL139" s="256"/>
      <c r="CM139" s="256"/>
      <c r="CN139" s="256"/>
      <c r="CO139" s="256"/>
      <c r="CP139" s="256"/>
      <c r="CQ139" s="256"/>
      <c r="CR139" s="256"/>
      <c r="CS139" s="248" t="s">
        <v>5025</v>
      </c>
      <c r="CT139" s="248" t="s">
        <v>5026</v>
      </c>
      <c r="CU139" s="256"/>
      <c r="CV139" s="256"/>
      <c r="CW139" s="256"/>
      <c r="CX139" s="256"/>
      <c r="CY139" s="256"/>
      <c r="CZ139" s="256"/>
      <c r="DA139" s="256"/>
      <c r="DB139" s="256"/>
      <c r="DC139" s="248" t="s">
        <v>5027</v>
      </c>
      <c r="DD139" s="256"/>
      <c r="DE139" s="256"/>
    </row>
    <row r="140" spans="34:109" ht="15" hidden="1" customHeight="1">
      <c r="AH140" s="254"/>
      <c r="AI140" s="254"/>
      <c r="AJ140" s="254"/>
      <c r="AK140" s="254"/>
      <c r="AL140" s="242" t="str">
        <f t="shared" si="6"/>
        <v>Los Reyes</v>
      </c>
      <c r="AM140" s="242" t="str">
        <f t="shared" si="7"/>
        <v>30137</v>
      </c>
      <c r="AN140" s="243" t="str">
        <f t="shared" si="8"/>
        <v>137</v>
      </c>
      <c r="AO140" s="254"/>
      <c r="AP140" s="240">
        <v>138</v>
      </c>
      <c r="AQ140" s="255"/>
      <c r="AR140" s="255"/>
      <c r="AS140" s="255"/>
      <c r="AT140" s="255"/>
      <c r="AU140" s="255"/>
      <c r="AV140" s="255"/>
      <c r="AW140" s="255"/>
      <c r="AX140" s="255"/>
      <c r="AY140" s="255"/>
      <c r="AZ140" s="255"/>
      <c r="BA140" s="255"/>
      <c r="BB140" s="255"/>
      <c r="BC140" s="255"/>
      <c r="BD140" s="255"/>
      <c r="BE140" s="255"/>
      <c r="BF140" s="255"/>
      <c r="BG140" s="255"/>
      <c r="BH140" s="255"/>
      <c r="BI140" s="255"/>
      <c r="BJ140" s="246" t="s">
        <v>5028</v>
      </c>
      <c r="BK140" s="246" t="s">
        <v>5029</v>
      </c>
      <c r="BL140" s="255"/>
      <c r="BM140" s="255"/>
      <c r="BN140" s="255"/>
      <c r="BO140" s="255"/>
      <c r="BP140" s="255"/>
      <c r="BQ140" s="255"/>
      <c r="BR140" s="255"/>
      <c r="BS140" s="255"/>
      <c r="BT140" s="246" t="s">
        <v>5030</v>
      </c>
      <c r="BU140" s="255"/>
      <c r="BV140" s="255"/>
      <c r="BW140" s="254"/>
      <c r="BX140" s="254"/>
      <c r="BY140" s="254"/>
      <c r="BZ140" s="256"/>
      <c r="CA140" s="256"/>
      <c r="CB140" s="256"/>
      <c r="CC140" s="256"/>
      <c r="CD140" s="256"/>
      <c r="CE140" s="256"/>
      <c r="CF140" s="256"/>
      <c r="CG140" s="256"/>
      <c r="CH140" s="256"/>
      <c r="CI140" s="256"/>
      <c r="CJ140" s="256"/>
      <c r="CK140" s="256"/>
      <c r="CL140" s="256"/>
      <c r="CM140" s="256"/>
      <c r="CN140" s="256"/>
      <c r="CO140" s="256"/>
      <c r="CP140" s="256"/>
      <c r="CQ140" s="256"/>
      <c r="CR140" s="256"/>
      <c r="CS140" s="248" t="s">
        <v>5031</v>
      </c>
      <c r="CT140" s="248" t="s">
        <v>5032</v>
      </c>
      <c r="CU140" s="256"/>
      <c r="CV140" s="256"/>
      <c r="CW140" s="256"/>
      <c r="CX140" s="256"/>
      <c r="CY140" s="256"/>
      <c r="CZ140" s="256"/>
      <c r="DA140" s="256"/>
      <c r="DB140" s="256"/>
      <c r="DC140" s="248" t="s">
        <v>4206</v>
      </c>
      <c r="DD140" s="256"/>
      <c r="DE140" s="256"/>
    </row>
    <row r="141" spans="34:109" ht="15" hidden="1" customHeight="1">
      <c r="AH141" s="254"/>
      <c r="AI141" s="254"/>
      <c r="AJ141" s="254"/>
      <c r="AK141" s="254"/>
      <c r="AL141" s="242" t="str">
        <f t="shared" si="6"/>
        <v>Río Blanco</v>
      </c>
      <c r="AM141" s="242" t="str">
        <f t="shared" si="7"/>
        <v>30138</v>
      </c>
      <c r="AN141" s="243" t="str">
        <f t="shared" si="8"/>
        <v>138</v>
      </c>
      <c r="AO141" s="254"/>
      <c r="AP141" s="240">
        <v>139</v>
      </c>
      <c r="AQ141" s="255"/>
      <c r="AR141" s="255"/>
      <c r="AS141" s="255"/>
      <c r="AT141" s="255"/>
      <c r="AU141" s="255"/>
      <c r="AV141" s="255"/>
      <c r="AW141" s="255"/>
      <c r="AX141" s="255"/>
      <c r="AY141" s="255"/>
      <c r="AZ141" s="255"/>
      <c r="BA141" s="255"/>
      <c r="BB141" s="255"/>
      <c r="BC141" s="255"/>
      <c r="BD141" s="255"/>
      <c r="BE141" s="255"/>
      <c r="BF141" s="255"/>
      <c r="BG141" s="255"/>
      <c r="BH141" s="255"/>
      <c r="BI141" s="255"/>
      <c r="BJ141" s="246" t="s">
        <v>5033</v>
      </c>
      <c r="BK141" s="246" t="s">
        <v>5034</v>
      </c>
      <c r="BL141" s="255"/>
      <c r="BM141" s="255"/>
      <c r="BN141" s="255"/>
      <c r="BO141" s="255"/>
      <c r="BP141" s="255"/>
      <c r="BQ141" s="255"/>
      <c r="BR141" s="255"/>
      <c r="BS141" s="255"/>
      <c r="BT141" s="246" t="s">
        <v>5035</v>
      </c>
      <c r="BU141" s="255"/>
      <c r="BV141" s="255"/>
      <c r="BW141" s="254"/>
      <c r="BX141" s="254"/>
      <c r="BY141" s="254"/>
      <c r="BZ141" s="256"/>
      <c r="CA141" s="256"/>
      <c r="CB141" s="256"/>
      <c r="CC141" s="256"/>
      <c r="CD141" s="256"/>
      <c r="CE141" s="256"/>
      <c r="CF141" s="256"/>
      <c r="CG141" s="256"/>
      <c r="CH141" s="256"/>
      <c r="CI141" s="256"/>
      <c r="CJ141" s="256"/>
      <c r="CK141" s="256"/>
      <c r="CL141" s="256"/>
      <c r="CM141" s="256"/>
      <c r="CN141" s="256"/>
      <c r="CO141" s="256"/>
      <c r="CP141" s="256"/>
      <c r="CQ141" s="256"/>
      <c r="CR141" s="256"/>
      <c r="CS141" s="248" t="s">
        <v>5036</v>
      </c>
      <c r="CT141" s="248" t="s">
        <v>5037</v>
      </c>
      <c r="CU141" s="256"/>
      <c r="CV141" s="256"/>
      <c r="CW141" s="256"/>
      <c r="CX141" s="256"/>
      <c r="CY141" s="256"/>
      <c r="CZ141" s="256"/>
      <c r="DA141" s="256"/>
      <c r="DB141" s="256"/>
      <c r="DC141" s="248" t="s">
        <v>5038</v>
      </c>
      <c r="DD141" s="256"/>
      <c r="DE141" s="256"/>
    </row>
    <row r="142" spans="34:109" ht="15" hidden="1" customHeight="1">
      <c r="AH142" s="254"/>
      <c r="AI142" s="254"/>
      <c r="AJ142" s="254"/>
      <c r="AK142" s="254"/>
      <c r="AL142" s="242" t="str">
        <f t="shared" si="6"/>
        <v>Saltabarranca</v>
      </c>
      <c r="AM142" s="242" t="str">
        <f t="shared" si="7"/>
        <v>30139</v>
      </c>
      <c r="AN142" s="243" t="str">
        <f t="shared" si="8"/>
        <v>139</v>
      </c>
      <c r="AO142" s="254"/>
      <c r="AP142" s="240">
        <v>140</v>
      </c>
      <c r="AQ142" s="255"/>
      <c r="AR142" s="255"/>
      <c r="AS142" s="255"/>
      <c r="AT142" s="255"/>
      <c r="AU142" s="255"/>
      <c r="AV142" s="255"/>
      <c r="AW142" s="255"/>
      <c r="AX142" s="255"/>
      <c r="AY142" s="255"/>
      <c r="AZ142" s="255"/>
      <c r="BA142" s="255"/>
      <c r="BB142" s="255"/>
      <c r="BC142" s="255"/>
      <c r="BD142" s="255"/>
      <c r="BE142" s="255"/>
      <c r="BF142" s="255"/>
      <c r="BG142" s="255"/>
      <c r="BH142" s="255"/>
      <c r="BI142" s="255"/>
      <c r="BJ142" s="246" t="s">
        <v>5039</v>
      </c>
      <c r="BK142" s="246" t="s">
        <v>5040</v>
      </c>
      <c r="BL142" s="255"/>
      <c r="BM142" s="255"/>
      <c r="BN142" s="255"/>
      <c r="BO142" s="255"/>
      <c r="BP142" s="255"/>
      <c r="BQ142" s="255"/>
      <c r="BR142" s="255"/>
      <c r="BS142" s="255"/>
      <c r="BT142" s="246" t="s">
        <v>5041</v>
      </c>
      <c r="BU142" s="255"/>
      <c r="BV142" s="255"/>
      <c r="BW142" s="254"/>
      <c r="BX142" s="254"/>
      <c r="BY142" s="254"/>
      <c r="BZ142" s="256"/>
      <c r="CA142" s="256"/>
      <c r="CB142" s="256"/>
      <c r="CC142" s="256"/>
      <c r="CD142" s="256"/>
      <c r="CE142" s="256"/>
      <c r="CF142" s="256"/>
      <c r="CG142" s="256"/>
      <c r="CH142" s="256"/>
      <c r="CI142" s="256"/>
      <c r="CJ142" s="256"/>
      <c r="CK142" s="256"/>
      <c r="CL142" s="256"/>
      <c r="CM142" s="256"/>
      <c r="CN142" s="256"/>
      <c r="CO142" s="256"/>
      <c r="CP142" s="256"/>
      <c r="CQ142" s="256"/>
      <c r="CR142" s="256"/>
      <c r="CS142" s="248" t="s">
        <v>5042</v>
      </c>
      <c r="CT142" s="248" t="s">
        <v>5043</v>
      </c>
      <c r="CU142" s="256"/>
      <c r="CV142" s="256"/>
      <c r="CW142" s="256"/>
      <c r="CX142" s="256"/>
      <c r="CY142" s="256"/>
      <c r="CZ142" s="256"/>
      <c r="DA142" s="256"/>
      <c r="DB142" s="256"/>
      <c r="DC142" s="248" t="s">
        <v>5044</v>
      </c>
      <c r="DD142" s="256"/>
      <c r="DE142" s="256"/>
    </row>
    <row r="143" spans="34:109" ht="15" hidden="1" customHeight="1">
      <c r="AH143" s="254"/>
      <c r="AI143" s="254"/>
      <c r="AJ143" s="254"/>
      <c r="AK143" s="254"/>
      <c r="AL143" s="242" t="str">
        <f t="shared" si="6"/>
        <v>San Andrés Tenejapan</v>
      </c>
      <c r="AM143" s="242" t="str">
        <f t="shared" si="7"/>
        <v>30140</v>
      </c>
      <c r="AN143" s="243" t="str">
        <f t="shared" si="8"/>
        <v>140</v>
      </c>
      <c r="AO143" s="254"/>
      <c r="AP143" s="240">
        <v>141</v>
      </c>
      <c r="AQ143" s="255"/>
      <c r="AR143" s="255"/>
      <c r="AS143" s="255"/>
      <c r="AT143" s="255"/>
      <c r="AU143" s="255"/>
      <c r="AV143" s="255"/>
      <c r="AW143" s="255"/>
      <c r="AX143" s="255"/>
      <c r="AY143" s="255"/>
      <c r="AZ143" s="255"/>
      <c r="BA143" s="255"/>
      <c r="BB143" s="255"/>
      <c r="BC143" s="255"/>
      <c r="BD143" s="255"/>
      <c r="BE143" s="255"/>
      <c r="BF143" s="255"/>
      <c r="BG143" s="255"/>
      <c r="BH143" s="255"/>
      <c r="BI143" s="255"/>
      <c r="BJ143" s="246" t="s">
        <v>5045</v>
      </c>
      <c r="BK143" s="246" t="s">
        <v>5046</v>
      </c>
      <c r="BL143" s="255"/>
      <c r="BM143" s="255"/>
      <c r="BN143" s="255"/>
      <c r="BO143" s="255"/>
      <c r="BP143" s="255"/>
      <c r="BQ143" s="255"/>
      <c r="BR143" s="255"/>
      <c r="BS143" s="255"/>
      <c r="BT143" s="246" t="s">
        <v>5047</v>
      </c>
      <c r="BU143" s="255"/>
      <c r="BV143" s="255"/>
      <c r="BW143" s="254"/>
      <c r="BX143" s="254"/>
      <c r="BY143" s="254"/>
      <c r="BZ143" s="256"/>
      <c r="CA143" s="256"/>
      <c r="CB143" s="256"/>
      <c r="CC143" s="256"/>
      <c r="CD143" s="256"/>
      <c r="CE143" s="256"/>
      <c r="CF143" s="256"/>
      <c r="CG143" s="256"/>
      <c r="CH143" s="256"/>
      <c r="CI143" s="256"/>
      <c r="CJ143" s="256"/>
      <c r="CK143" s="256"/>
      <c r="CL143" s="256"/>
      <c r="CM143" s="256"/>
      <c r="CN143" s="256"/>
      <c r="CO143" s="256"/>
      <c r="CP143" s="256"/>
      <c r="CQ143" s="256"/>
      <c r="CR143" s="256"/>
      <c r="CS143" s="248" t="s">
        <v>5048</v>
      </c>
      <c r="CT143" s="248" t="s">
        <v>5049</v>
      </c>
      <c r="CU143" s="256"/>
      <c r="CV143" s="256"/>
      <c r="CW143" s="256"/>
      <c r="CX143" s="256"/>
      <c r="CY143" s="256"/>
      <c r="CZ143" s="256"/>
      <c r="DA143" s="256"/>
      <c r="DB143" s="256"/>
      <c r="DC143" s="248" t="s">
        <v>5050</v>
      </c>
      <c r="DD143" s="256"/>
      <c r="DE143" s="256"/>
    </row>
    <row r="144" spans="34:109" ht="15" hidden="1" customHeight="1">
      <c r="AH144" s="254"/>
      <c r="AI144" s="254"/>
      <c r="AJ144" s="254"/>
      <c r="AK144" s="254"/>
      <c r="AL144" s="242" t="str">
        <f t="shared" si="6"/>
        <v>San Andrés Tuxtla</v>
      </c>
      <c r="AM144" s="242" t="str">
        <f t="shared" si="7"/>
        <v>30141</v>
      </c>
      <c r="AN144" s="243" t="str">
        <f t="shared" si="8"/>
        <v>141</v>
      </c>
      <c r="AO144" s="254"/>
      <c r="AP144" s="240">
        <v>142</v>
      </c>
      <c r="AQ144" s="255"/>
      <c r="AR144" s="255"/>
      <c r="AS144" s="255"/>
      <c r="AT144" s="255"/>
      <c r="AU144" s="255"/>
      <c r="AV144" s="255"/>
      <c r="AW144" s="255"/>
      <c r="AX144" s="255"/>
      <c r="AY144" s="255"/>
      <c r="AZ144" s="255"/>
      <c r="BA144" s="255"/>
      <c r="BB144" s="255"/>
      <c r="BC144" s="255"/>
      <c r="BD144" s="255"/>
      <c r="BE144" s="255"/>
      <c r="BF144" s="255"/>
      <c r="BG144" s="255"/>
      <c r="BH144" s="255"/>
      <c r="BI144" s="255"/>
      <c r="BJ144" s="246" t="s">
        <v>5051</v>
      </c>
      <c r="BK144" s="246" t="s">
        <v>5052</v>
      </c>
      <c r="BL144" s="255"/>
      <c r="BM144" s="255"/>
      <c r="BN144" s="255"/>
      <c r="BO144" s="255"/>
      <c r="BP144" s="255"/>
      <c r="BQ144" s="255"/>
      <c r="BR144" s="255"/>
      <c r="BS144" s="255"/>
      <c r="BT144" s="246" t="s">
        <v>5053</v>
      </c>
      <c r="BU144" s="255"/>
      <c r="BV144" s="255"/>
      <c r="BW144" s="254"/>
      <c r="BX144" s="254"/>
      <c r="BY144" s="254"/>
      <c r="BZ144" s="256"/>
      <c r="CA144" s="256"/>
      <c r="CB144" s="256"/>
      <c r="CC144" s="256"/>
      <c r="CD144" s="256"/>
      <c r="CE144" s="256"/>
      <c r="CF144" s="256"/>
      <c r="CG144" s="256"/>
      <c r="CH144" s="256"/>
      <c r="CI144" s="256"/>
      <c r="CJ144" s="256"/>
      <c r="CK144" s="256"/>
      <c r="CL144" s="256"/>
      <c r="CM144" s="256"/>
      <c r="CN144" s="256"/>
      <c r="CO144" s="256"/>
      <c r="CP144" s="256"/>
      <c r="CQ144" s="256"/>
      <c r="CR144" s="256"/>
      <c r="CS144" s="248" t="s">
        <v>5054</v>
      </c>
      <c r="CT144" s="248" t="s">
        <v>5055</v>
      </c>
      <c r="CU144" s="256"/>
      <c r="CV144" s="256"/>
      <c r="CW144" s="256"/>
      <c r="CX144" s="256"/>
      <c r="CY144" s="256"/>
      <c r="CZ144" s="256"/>
      <c r="DA144" s="256"/>
      <c r="DB144" s="256"/>
      <c r="DC144" s="248" t="s">
        <v>5056</v>
      </c>
      <c r="DD144" s="256"/>
      <c r="DE144" s="256"/>
    </row>
    <row r="145" spans="34:109" ht="15" hidden="1" customHeight="1">
      <c r="AH145" s="254"/>
      <c r="AI145" s="254"/>
      <c r="AJ145" s="254"/>
      <c r="AK145" s="254"/>
      <c r="AL145" s="242" t="str">
        <f t="shared" si="6"/>
        <v>San Juan Evangelista</v>
      </c>
      <c r="AM145" s="242" t="str">
        <f t="shared" si="7"/>
        <v>30142</v>
      </c>
      <c r="AN145" s="243" t="str">
        <f t="shared" si="8"/>
        <v>142</v>
      </c>
      <c r="AO145" s="254"/>
      <c r="AP145" s="240">
        <v>143</v>
      </c>
      <c r="AQ145" s="255"/>
      <c r="AR145" s="255"/>
      <c r="AS145" s="255"/>
      <c r="AT145" s="255"/>
      <c r="AU145" s="255"/>
      <c r="AV145" s="255"/>
      <c r="AW145" s="255"/>
      <c r="AX145" s="255"/>
      <c r="AY145" s="255"/>
      <c r="AZ145" s="255"/>
      <c r="BA145" s="255"/>
      <c r="BB145" s="255"/>
      <c r="BC145" s="255"/>
      <c r="BD145" s="255"/>
      <c r="BE145" s="255"/>
      <c r="BF145" s="255"/>
      <c r="BG145" s="255"/>
      <c r="BH145" s="255"/>
      <c r="BI145" s="255"/>
      <c r="BJ145" s="246" t="s">
        <v>5057</v>
      </c>
      <c r="BK145" s="246" t="s">
        <v>5058</v>
      </c>
      <c r="BL145" s="255"/>
      <c r="BM145" s="255"/>
      <c r="BN145" s="255"/>
      <c r="BO145" s="255"/>
      <c r="BP145" s="255"/>
      <c r="BQ145" s="255"/>
      <c r="BR145" s="255"/>
      <c r="BS145" s="255"/>
      <c r="BT145" s="246" t="s">
        <v>5059</v>
      </c>
      <c r="BU145" s="255"/>
      <c r="BV145" s="255"/>
      <c r="BW145" s="254"/>
      <c r="BX145" s="254"/>
      <c r="BY145" s="254"/>
      <c r="BZ145" s="256"/>
      <c r="CA145" s="256"/>
      <c r="CB145" s="256"/>
      <c r="CC145" s="256"/>
      <c r="CD145" s="256"/>
      <c r="CE145" s="256"/>
      <c r="CF145" s="256"/>
      <c r="CG145" s="256"/>
      <c r="CH145" s="256"/>
      <c r="CI145" s="256"/>
      <c r="CJ145" s="256"/>
      <c r="CK145" s="256"/>
      <c r="CL145" s="256"/>
      <c r="CM145" s="256"/>
      <c r="CN145" s="256"/>
      <c r="CO145" s="256"/>
      <c r="CP145" s="256"/>
      <c r="CQ145" s="256"/>
      <c r="CR145" s="256"/>
      <c r="CS145" s="248" t="s">
        <v>5060</v>
      </c>
      <c r="CT145" s="248" t="s">
        <v>5061</v>
      </c>
      <c r="CU145" s="256"/>
      <c r="CV145" s="256"/>
      <c r="CW145" s="256"/>
      <c r="CX145" s="256"/>
      <c r="CY145" s="256"/>
      <c r="CZ145" s="256"/>
      <c r="DA145" s="256"/>
      <c r="DB145" s="256"/>
      <c r="DC145" s="248" t="s">
        <v>5062</v>
      </c>
      <c r="DD145" s="256"/>
      <c r="DE145" s="256"/>
    </row>
    <row r="146" spans="34:109" ht="15" hidden="1" customHeight="1">
      <c r="AH146" s="254"/>
      <c r="AI146" s="254"/>
      <c r="AJ146" s="254"/>
      <c r="AK146" s="254"/>
      <c r="AL146" s="242" t="str">
        <f t="shared" si="6"/>
        <v>Santiago Tuxtla</v>
      </c>
      <c r="AM146" s="242" t="str">
        <f t="shared" si="7"/>
        <v>30143</v>
      </c>
      <c r="AN146" s="243" t="str">
        <f t="shared" si="8"/>
        <v>143</v>
      </c>
      <c r="AO146" s="254"/>
      <c r="AP146" s="240">
        <v>144</v>
      </c>
      <c r="AQ146" s="255"/>
      <c r="AR146" s="255"/>
      <c r="AS146" s="255"/>
      <c r="AT146" s="255"/>
      <c r="AU146" s="255"/>
      <c r="AV146" s="255"/>
      <c r="AW146" s="255"/>
      <c r="AX146" s="255"/>
      <c r="AY146" s="255"/>
      <c r="AZ146" s="255"/>
      <c r="BA146" s="255"/>
      <c r="BB146" s="255"/>
      <c r="BC146" s="255"/>
      <c r="BD146" s="255"/>
      <c r="BE146" s="255"/>
      <c r="BF146" s="255"/>
      <c r="BG146" s="255"/>
      <c r="BH146" s="255"/>
      <c r="BI146" s="255"/>
      <c r="BJ146" s="246" t="s">
        <v>5063</v>
      </c>
      <c r="BK146" s="246" t="s">
        <v>5064</v>
      </c>
      <c r="BL146" s="255"/>
      <c r="BM146" s="255"/>
      <c r="BN146" s="255"/>
      <c r="BO146" s="255"/>
      <c r="BP146" s="255"/>
      <c r="BQ146" s="255"/>
      <c r="BR146" s="255"/>
      <c r="BS146" s="255"/>
      <c r="BT146" s="246" t="s">
        <v>5065</v>
      </c>
      <c r="BU146" s="255"/>
      <c r="BV146" s="255"/>
      <c r="BW146" s="254"/>
      <c r="BX146" s="254"/>
      <c r="BY146" s="254"/>
      <c r="BZ146" s="256"/>
      <c r="CA146" s="256"/>
      <c r="CB146" s="256"/>
      <c r="CC146" s="256"/>
      <c r="CD146" s="256"/>
      <c r="CE146" s="256"/>
      <c r="CF146" s="256"/>
      <c r="CG146" s="256"/>
      <c r="CH146" s="256"/>
      <c r="CI146" s="256"/>
      <c r="CJ146" s="256"/>
      <c r="CK146" s="256"/>
      <c r="CL146" s="256"/>
      <c r="CM146" s="256"/>
      <c r="CN146" s="256"/>
      <c r="CO146" s="256"/>
      <c r="CP146" s="256"/>
      <c r="CQ146" s="256"/>
      <c r="CR146" s="256"/>
      <c r="CS146" s="248" t="s">
        <v>5066</v>
      </c>
      <c r="CT146" s="248" t="s">
        <v>5067</v>
      </c>
      <c r="CU146" s="256"/>
      <c r="CV146" s="256"/>
      <c r="CW146" s="256"/>
      <c r="CX146" s="256"/>
      <c r="CY146" s="256"/>
      <c r="CZ146" s="256"/>
      <c r="DA146" s="256"/>
      <c r="DB146" s="256"/>
      <c r="DC146" s="248" t="s">
        <v>5068</v>
      </c>
      <c r="DD146" s="256"/>
      <c r="DE146" s="256"/>
    </row>
    <row r="147" spans="34:109" ht="15" hidden="1" customHeight="1">
      <c r="AH147" s="254"/>
      <c r="AI147" s="254"/>
      <c r="AJ147" s="254"/>
      <c r="AK147" s="254"/>
      <c r="AL147" s="242" t="str">
        <f t="shared" si="6"/>
        <v>Sayula de Alemán</v>
      </c>
      <c r="AM147" s="242" t="str">
        <f t="shared" si="7"/>
        <v>30144</v>
      </c>
      <c r="AN147" s="243" t="str">
        <f t="shared" si="8"/>
        <v>144</v>
      </c>
      <c r="AO147" s="254"/>
      <c r="AP147" s="240">
        <v>145</v>
      </c>
      <c r="AQ147" s="255"/>
      <c r="AR147" s="255"/>
      <c r="AS147" s="255"/>
      <c r="AT147" s="255"/>
      <c r="AU147" s="255"/>
      <c r="AV147" s="255"/>
      <c r="AW147" s="255"/>
      <c r="AX147" s="255"/>
      <c r="AY147" s="255"/>
      <c r="AZ147" s="255"/>
      <c r="BA147" s="255"/>
      <c r="BB147" s="255"/>
      <c r="BC147" s="255"/>
      <c r="BD147" s="255"/>
      <c r="BE147" s="255"/>
      <c r="BF147" s="255"/>
      <c r="BG147" s="255"/>
      <c r="BH147" s="255"/>
      <c r="BI147" s="255"/>
      <c r="BJ147" s="246" t="s">
        <v>5069</v>
      </c>
      <c r="BK147" s="246" t="s">
        <v>5070</v>
      </c>
      <c r="BL147" s="255"/>
      <c r="BM147" s="255"/>
      <c r="BN147" s="255"/>
      <c r="BO147" s="255"/>
      <c r="BP147" s="255"/>
      <c r="BQ147" s="255"/>
      <c r="BR147" s="255"/>
      <c r="BS147" s="255"/>
      <c r="BT147" s="246" t="s">
        <v>5071</v>
      </c>
      <c r="BU147" s="255"/>
      <c r="BV147" s="255"/>
      <c r="BW147" s="254"/>
      <c r="BX147" s="254"/>
      <c r="BY147" s="254"/>
      <c r="BZ147" s="256"/>
      <c r="CA147" s="256"/>
      <c r="CB147" s="256"/>
      <c r="CC147" s="256"/>
      <c r="CD147" s="256"/>
      <c r="CE147" s="256"/>
      <c r="CF147" s="256"/>
      <c r="CG147" s="256"/>
      <c r="CH147" s="256"/>
      <c r="CI147" s="256"/>
      <c r="CJ147" s="256"/>
      <c r="CK147" s="256"/>
      <c r="CL147" s="256"/>
      <c r="CM147" s="256"/>
      <c r="CN147" s="256"/>
      <c r="CO147" s="256"/>
      <c r="CP147" s="256"/>
      <c r="CQ147" s="256"/>
      <c r="CR147" s="256"/>
      <c r="CS147" s="248" t="s">
        <v>5072</v>
      </c>
      <c r="CT147" s="248" t="s">
        <v>5073</v>
      </c>
      <c r="CU147" s="256"/>
      <c r="CV147" s="256"/>
      <c r="CW147" s="256"/>
      <c r="CX147" s="256"/>
      <c r="CY147" s="256"/>
      <c r="CZ147" s="256"/>
      <c r="DA147" s="256"/>
      <c r="DB147" s="256"/>
      <c r="DC147" s="248" t="s">
        <v>5074</v>
      </c>
      <c r="DD147" s="256"/>
      <c r="DE147" s="256"/>
    </row>
    <row r="148" spans="34:109" ht="15" hidden="1" customHeight="1">
      <c r="AH148" s="254"/>
      <c r="AI148" s="254"/>
      <c r="AJ148" s="254"/>
      <c r="AK148" s="254"/>
      <c r="AL148" s="242" t="str">
        <f t="shared" si="6"/>
        <v>Soconusco</v>
      </c>
      <c r="AM148" s="242" t="str">
        <f t="shared" si="7"/>
        <v>30145</v>
      </c>
      <c r="AN148" s="243" t="str">
        <f t="shared" si="8"/>
        <v>145</v>
      </c>
      <c r="AO148" s="254"/>
      <c r="AP148" s="240">
        <v>146</v>
      </c>
      <c r="AQ148" s="255"/>
      <c r="AR148" s="255"/>
      <c r="AS148" s="255"/>
      <c r="AT148" s="255"/>
      <c r="AU148" s="255"/>
      <c r="AV148" s="255"/>
      <c r="AW148" s="255"/>
      <c r="AX148" s="255"/>
      <c r="AY148" s="255"/>
      <c r="AZ148" s="255"/>
      <c r="BA148" s="255"/>
      <c r="BB148" s="255"/>
      <c r="BC148" s="255"/>
      <c r="BD148" s="255"/>
      <c r="BE148" s="255"/>
      <c r="BF148" s="255"/>
      <c r="BG148" s="255"/>
      <c r="BH148" s="255"/>
      <c r="BI148" s="255"/>
      <c r="BJ148" s="246" t="s">
        <v>5075</v>
      </c>
      <c r="BK148" s="246" t="s">
        <v>5076</v>
      </c>
      <c r="BL148" s="255"/>
      <c r="BM148" s="255"/>
      <c r="BN148" s="255"/>
      <c r="BO148" s="255"/>
      <c r="BP148" s="255"/>
      <c r="BQ148" s="255"/>
      <c r="BR148" s="255"/>
      <c r="BS148" s="255"/>
      <c r="BT148" s="246" t="s">
        <v>5077</v>
      </c>
      <c r="BU148" s="255"/>
      <c r="BV148" s="255"/>
      <c r="BW148" s="254"/>
      <c r="BX148" s="254"/>
      <c r="BY148" s="254"/>
      <c r="BZ148" s="256"/>
      <c r="CA148" s="256"/>
      <c r="CB148" s="256"/>
      <c r="CC148" s="256"/>
      <c r="CD148" s="256"/>
      <c r="CE148" s="256"/>
      <c r="CF148" s="256"/>
      <c r="CG148" s="256"/>
      <c r="CH148" s="256"/>
      <c r="CI148" s="256"/>
      <c r="CJ148" s="256"/>
      <c r="CK148" s="256"/>
      <c r="CL148" s="256"/>
      <c r="CM148" s="256"/>
      <c r="CN148" s="256"/>
      <c r="CO148" s="256"/>
      <c r="CP148" s="256"/>
      <c r="CQ148" s="256"/>
      <c r="CR148" s="256"/>
      <c r="CS148" s="248" t="s">
        <v>5078</v>
      </c>
      <c r="CT148" s="248" t="s">
        <v>5079</v>
      </c>
      <c r="CU148" s="256"/>
      <c r="CV148" s="256"/>
      <c r="CW148" s="256"/>
      <c r="CX148" s="256"/>
      <c r="CY148" s="256"/>
      <c r="CZ148" s="256"/>
      <c r="DA148" s="256"/>
      <c r="DB148" s="256"/>
      <c r="DC148" s="248" t="s">
        <v>5080</v>
      </c>
      <c r="DD148" s="256"/>
      <c r="DE148" s="256"/>
    </row>
    <row r="149" spans="34:109" ht="15" hidden="1" customHeight="1">
      <c r="AH149" s="254"/>
      <c r="AI149" s="254"/>
      <c r="AJ149" s="254"/>
      <c r="AK149" s="254"/>
      <c r="AL149" s="242" t="str">
        <f t="shared" si="6"/>
        <v>Sochiapa</v>
      </c>
      <c r="AM149" s="242" t="str">
        <f t="shared" si="7"/>
        <v>30146</v>
      </c>
      <c r="AN149" s="243" t="str">
        <f t="shared" si="8"/>
        <v>146</v>
      </c>
      <c r="AO149" s="254"/>
      <c r="AP149" s="240">
        <v>147</v>
      </c>
      <c r="AQ149" s="255"/>
      <c r="AR149" s="255"/>
      <c r="AS149" s="255"/>
      <c r="AT149" s="255"/>
      <c r="AU149" s="255"/>
      <c r="AV149" s="255"/>
      <c r="AW149" s="255"/>
      <c r="AX149" s="255"/>
      <c r="AY149" s="255"/>
      <c r="AZ149" s="255"/>
      <c r="BA149" s="255"/>
      <c r="BB149" s="255"/>
      <c r="BC149" s="255"/>
      <c r="BD149" s="255"/>
      <c r="BE149" s="255"/>
      <c r="BF149" s="255"/>
      <c r="BG149" s="255"/>
      <c r="BH149" s="255"/>
      <c r="BI149" s="255"/>
      <c r="BJ149" s="246" t="s">
        <v>5081</v>
      </c>
      <c r="BK149" s="246" t="s">
        <v>5082</v>
      </c>
      <c r="BL149" s="255"/>
      <c r="BM149" s="255"/>
      <c r="BN149" s="255"/>
      <c r="BO149" s="255"/>
      <c r="BP149" s="255"/>
      <c r="BQ149" s="255"/>
      <c r="BR149" s="255"/>
      <c r="BS149" s="255"/>
      <c r="BT149" s="246" t="s">
        <v>5083</v>
      </c>
      <c r="BU149" s="255"/>
      <c r="BV149" s="255"/>
      <c r="BW149" s="254"/>
      <c r="BX149" s="254"/>
      <c r="BY149" s="254"/>
      <c r="BZ149" s="256"/>
      <c r="CA149" s="256"/>
      <c r="CB149" s="256"/>
      <c r="CC149" s="256"/>
      <c r="CD149" s="256"/>
      <c r="CE149" s="256"/>
      <c r="CF149" s="256"/>
      <c r="CG149" s="256"/>
      <c r="CH149" s="256"/>
      <c r="CI149" s="256"/>
      <c r="CJ149" s="256"/>
      <c r="CK149" s="256"/>
      <c r="CL149" s="256"/>
      <c r="CM149" s="256"/>
      <c r="CN149" s="256"/>
      <c r="CO149" s="256"/>
      <c r="CP149" s="256"/>
      <c r="CQ149" s="256"/>
      <c r="CR149" s="256"/>
      <c r="CS149" s="248" t="s">
        <v>5084</v>
      </c>
      <c r="CT149" s="248" t="s">
        <v>5085</v>
      </c>
      <c r="CU149" s="256"/>
      <c r="CV149" s="256"/>
      <c r="CW149" s="256"/>
      <c r="CX149" s="256"/>
      <c r="CY149" s="256"/>
      <c r="CZ149" s="256"/>
      <c r="DA149" s="256"/>
      <c r="DB149" s="256"/>
      <c r="DC149" s="248" t="s">
        <v>5086</v>
      </c>
      <c r="DD149" s="256"/>
      <c r="DE149" s="256"/>
    </row>
    <row r="150" spans="34:109" ht="15" hidden="1" customHeight="1">
      <c r="AH150" s="254"/>
      <c r="AI150" s="254"/>
      <c r="AJ150" s="254"/>
      <c r="AK150" s="254"/>
      <c r="AL150" s="242" t="str">
        <f t="shared" si="6"/>
        <v>Soledad Atzompa</v>
      </c>
      <c r="AM150" s="242" t="str">
        <f t="shared" si="7"/>
        <v>30147</v>
      </c>
      <c r="AN150" s="243" t="str">
        <f t="shared" si="8"/>
        <v>147</v>
      </c>
      <c r="AO150" s="254"/>
      <c r="AP150" s="240">
        <v>148</v>
      </c>
      <c r="AQ150" s="255"/>
      <c r="AR150" s="255"/>
      <c r="AS150" s="255"/>
      <c r="AT150" s="255"/>
      <c r="AU150" s="255"/>
      <c r="AV150" s="255"/>
      <c r="AW150" s="255"/>
      <c r="AX150" s="255"/>
      <c r="AY150" s="255"/>
      <c r="AZ150" s="255"/>
      <c r="BA150" s="255"/>
      <c r="BB150" s="255"/>
      <c r="BC150" s="255"/>
      <c r="BD150" s="255"/>
      <c r="BE150" s="255"/>
      <c r="BF150" s="255"/>
      <c r="BG150" s="255"/>
      <c r="BH150" s="255"/>
      <c r="BI150" s="255"/>
      <c r="BJ150" s="246" t="s">
        <v>5087</v>
      </c>
      <c r="BK150" s="246" t="s">
        <v>5088</v>
      </c>
      <c r="BL150" s="255"/>
      <c r="BM150" s="255"/>
      <c r="BN150" s="255"/>
      <c r="BO150" s="255"/>
      <c r="BP150" s="255"/>
      <c r="BQ150" s="255"/>
      <c r="BR150" s="255"/>
      <c r="BS150" s="255"/>
      <c r="BT150" s="246" t="s">
        <v>5089</v>
      </c>
      <c r="BU150" s="255"/>
      <c r="BV150" s="255"/>
      <c r="BW150" s="254"/>
      <c r="BX150" s="254"/>
      <c r="BY150" s="254"/>
      <c r="BZ150" s="256"/>
      <c r="CA150" s="256"/>
      <c r="CB150" s="256"/>
      <c r="CC150" s="256"/>
      <c r="CD150" s="256"/>
      <c r="CE150" s="256"/>
      <c r="CF150" s="256"/>
      <c r="CG150" s="256"/>
      <c r="CH150" s="256"/>
      <c r="CI150" s="256"/>
      <c r="CJ150" s="256"/>
      <c r="CK150" s="256"/>
      <c r="CL150" s="256"/>
      <c r="CM150" s="256"/>
      <c r="CN150" s="256"/>
      <c r="CO150" s="256"/>
      <c r="CP150" s="256"/>
      <c r="CQ150" s="256"/>
      <c r="CR150" s="256"/>
      <c r="CS150" s="248" t="s">
        <v>5090</v>
      </c>
      <c r="CT150" s="248" t="s">
        <v>5091</v>
      </c>
      <c r="CU150" s="256"/>
      <c r="CV150" s="256"/>
      <c r="CW150" s="256"/>
      <c r="CX150" s="256"/>
      <c r="CY150" s="256"/>
      <c r="CZ150" s="256"/>
      <c r="DA150" s="256"/>
      <c r="DB150" s="256"/>
      <c r="DC150" s="248" t="s">
        <v>5092</v>
      </c>
      <c r="DD150" s="256"/>
      <c r="DE150" s="256"/>
    </row>
    <row r="151" spans="34:109" ht="15" hidden="1" customHeight="1">
      <c r="AH151" s="254"/>
      <c r="AI151" s="254"/>
      <c r="AJ151" s="254"/>
      <c r="AK151" s="254"/>
      <c r="AL151" s="242" t="str">
        <f t="shared" si="6"/>
        <v>Soledad de Doblado</v>
      </c>
      <c r="AM151" s="242" t="str">
        <f t="shared" si="7"/>
        <v>30148</v>
      </c>
      <c r="AN151" s="243" t="str">
        <f t="shared" si="8"/>
        <v>148</v>
      </c>
      <c r="AO151" s="254"/>
      <c r="AP151" s="240">
        <v>149</v>
      </c>
      <c r="AQ151" s="255"/>
      <c r="AR151" s="255"/>
      <c r="AS151" s="255"/>
      <c r="AT151" s="255"/>
      <c r="AU151" s="255"/>
      <c r="AV151" s="255"/>
      <c r="AW151" s="255"/>
      <c r="AX151" s="255"/>
      <c r="AY151" s="255"/>
      <c r="AZ151" s="255"/>
      <c r="BA151" s="255"/>
      <c r="BB151" s="255"/>
      <c r="BC151" s="255"/>
      <c r="BD151" s="255"/>
      <c r="BE151" s="255"/>
      <c r="BF151" s="255"/>
      <c r="BG151" s="255"/>
      <c r="BH151" s="255"/>
      <c r="BI151" s="255"/>
      <c r="BJ151" s="246" t="s">
        <v>5093</v>
      </c>
      <c r="BK151" s="246" t="s">
        <v>5094</v>
      </c>
      <c r="BL151" s="255"/>
      <c r="BM151" s="255"/>
      <c r="BN151" s="255"/>
      <c r="BO151" s="255"/>
      <c r="BP151" s="255"/>
      <c r="BQ151" s="255"/>
      <c r="BR151" s="255"/>
      <c r="BS151" s="255"/>
      <c r="BT151" s="246" t="s">
        <v>5095</v>
      </c>
      <c r="BU151" s="255"/>
      <c r="BV151" s="255"/>
      <c r="BW151" s="254"/>
      <c r="BX151" s="254"/>
      <c r="BY151" s="254"/>
      <c r="BZ151" s="256"/>
      <c r="CA151" s="256"/>
      <c r="CB151" s="256"/>
      <c r="CC151" s="256"/>
      <c r="CD151" s="256"/>
      <c r="CE151" s="256"/>
      <c r="CF151" s="256"/>
      <c r="CG151" s="256"/>
      <c r="CH151" s="256"/>
      <c r="CI151" s="256"/>
      <c r="CJ151" s="256"/>
      <c r="CK151" s="256"/>
      <c r="CL151" s="256"/>
      <c r="CM151" s="256"/>
      <c r="CN151" s="256"/>
      <c r="CO151" s="256"/>
      <c r="CP151" s="256"/>
      <c r="CQ151" s="256"/>
      <c r="CR151" s="256"/>
      <c r="CS151" s="248" t="s">
        <v>5096</v>
      </c>
      <c r="CT151" s="248" t="s">
        <v>5097</v>
      </c>
      <c r="CU151" s="256"/>
      <c r="CV151" s="256"/>
      <c r="CW151" s="256"/>
      <c r="CX151" s="256"/>
      <c r="CY151" s="256"/>
      <c r="CZ151" s="256"/>
      <c r="DA151" s="256"/>
      <c r="DB151" s="256"/>
      <c r="DC151" s="248" t="s">
        <v>5098</v>
      </c>
      <c r="DD151" s="256"/>
      <c r="DE151" s="256"/>
    </row>
    <row r="152" spans="34:109" ht="15" hidden="1" customHeight="1">
      <c r="AH152" s="254"/>
      <c r="AI152" s="254"/>
      <c r="AJ152" s="254"/>
      <c r="AK152" s="254"/>
      <c r="AL152" s="242" t="str">
        <f t="shared" si="6"/>
        <v>Soteapan</v>
      </c>
      <c r="AM152" s="242" t="str">
        <f t="shared" si="7"/>
        <v>30149</v>
      </c>
      <c r="AN152" s="243" t="str">
        <f t="shared" si="8"/>
        <v>149</v>
      </c>
      <c r="AO152" s="254"/>
      <c r="AP152" s="240">
        <v>150</v>
      </c>
      <c r="AQ152" s="255"/>
      <c r="AR152" s="255"/>
      <c r="AS152" s="255"/>
      <c r="AT152" s="255"/>
      <c r="AU152" s="255"/>
      <c r="AV152" s="255"/>
      <c r="AW152" s="255"/>
      <c r="AX152" s="255"/>
      <c r="AY152" s="255"/>
      <c r="AZ152" s="255"/>
      <c r="BA152" s="255"/>
      <c r="BB152" s="255"/>
      <c r="BC152" s="255"/>
      <c r="BD152" s="255"/>
      <c r="BE152" s="255"/>
      <c r="BF152" s="255"/>
      <c r="BG152" s="255"/>
      <c r="BH152" s="255"/>
      <c r="BI152" s="255"/>
      <c r="BJ152" s="246" t="s">
        <v>5099</v>
      </c>
      <c r="BK152" s="246" t="s">
        <v>5100</v>
      </c>
      <c r="BL152" s="255"/>
      <c r="BM152" s="255"/>
      <c r="BN152" s="255"/>
      <c r="BO152" s="255"/>
      <c r="BP152" s="255"/>
      <c r="BQ152" s="255"/>
      <c r="BR152" s="255"/>
      <c r="BS152" s="255"/>
      <c r="BT152" s="246" t="s">
        <v>5101</v>
      </c>
      <c r="BU152" s="255"/>
      <c r="BV152" s="255"/>
      <c r="BW152" s="254"/>
      <c r="BX152" s="254"/>
      <c r="BY152" s="254"/>
      <c r="BZ152" s="256"/>
      <c r="CA152" s="256"/>
      <c r="CB152" s="256"/>
      <c r="CC152" s="256"/>
      <c r="CD152" s="256"/>
      <c r="CE152" s="256"/>
      <c r="CF152" s="256"/>
      <c r="CG152" s="256"/>
      <c r="CH152" s="256"/>
      <c r="CI152" s="256"/>
      <c r="CJ152" s="256"/>
      <c r="CK152" s="256"/>
      <c r="CL152" s="256"/>
      <c r="CM152" s="256"/>
      <c r="CN152" s="256"/>
      <c r="CO152" s="256"/>
      <c r="CP152" s="256"/>
      <c r="CQ152" s="256"/>
      <c r="CR152" s="256"/>
      <c r="CS152" s="248" t="s">
        <v>5102</v>
      </c>
      <c r="CT152" s="248" t="s">
        <v>5103</v>
      </c>
      <c r="CU152" s="256"/>
      <c r="CV152" s="256"/>
      <c r="CW152" s="256"/>
      <c r="CX152" s="256"/>
      <c r="CY152" s="256"/>
      <c r="CZ152" s="256"/>
      <c r="DA152" s="256"/>
      <c r="DB152" s="256"/>
      <c r="DC152" s="248" t="s">
        <v>5104</v>
      </c>
      <c r="DD152" s="256"/>
      <c r="DE152" s="256"/>
    </row>
    <row r="153" spans="34:109" ht="15" hidden="1" customHeight="1">
      <c r="AH153" s="254"/>
      <c r="AI153" s="254"/>
      <c r="AJ153" s="254"/>
      <c r="AK153" s="254"/>
      <c r="AL153" s="242" t="str">
        <f t="shared" si="6"/>
        <v>Tamalín</v>
      </c>
      <c r="AM153" s="242" t="str">
        <f t="shared" si="7"/>
        <v>30150</v>
      </c>
      <c r="AN153" s="243" t="str">
        <f t="shared" si="8"/>
        <v>150</v>
      </c>
      <c r="AO153" s="254"/>
      <c r="AP153" s="240">
        <v>151</v>
      </c>
      <c r="AQ153" s="255"/>
      <c r="AR153" s="255"/>
      <c r="AS153" s="255"/>
      <c r="AT153" s="255"/>
      <c r="AU153" s="255"/>
      <c r="AV153" s="255"/>
      <c r="AW153" s="255"/>
      <c r="AX153" s="255"/>
      <c r="AY153" s="255"/>
      <c r="AZ153" s="255"/>
      <c r="BA153" s="255"/>
      <c r="BB153" s="255"/>
      <c r="BC153" s="255"/>
      <c r="BD153" s="255"/>
      <c r="BE153" s="255"/>
      <c r="BF153" s="255"/>
      <c r="BG153" s="255"/>
      <c r="BH153" s="255"/>
      <c r="BI153" s="255"/>
      <c r="BJ153" s="246" t="s">
        <v>5105</v>
      </c>
      <c r="BK153" s="246" t="s">
        <v>5106</v>
      </c>
      <c r="BL153" s="255"/>
      <c r="BM153" s="255"/>
      <c r="BN153" s="255"/>
      <c r="BO153" s="255"/>
      <c r="BP153" s="255"/>
      <c r="BQ153" s="255"/>
      <c r="BR153" s="255"/>
      <c r="BS153" s="255"/>
      <c r="BT153" s="246" t="s">
        <v>5107</v>
      </c>
      <c r="BU153" s="255"/>
      <c r="BV153" s="255"/>
      <c r="BW153" s="254"/>
      <c r="BX153" s="254"/>
      <c r="BY153" s="254"/>
      <c r="BZ153" s="256"/>
      <c r="CA153" s="256"/>
      <c r="CB153" s="256"/>
      <c r="CC153" s="256"/>
      <c r="CD153" s="256"/>
      <c r="CE153" s="256"/>
      <c r="CF153" s="256"/>
      <c r="CG153" s="256"/>
      <c r="CH153" s="256"/>
      <c r="CI153" s="256"/>
      <c r="CJ153" s="256"/>
      <c r="CK153" s="256"/>
      <c r="CL153" s="256"/>
      <c r="CM153" s="256"/>
      <c r="CN153" s="256"/>
      <c r="CO153" s="256"/>
      <c r="CP153" s="256"/>
      <c r="CQ153" s="256"/>
      <c r="CR153" s="256"/>
      <c r="CS153" s="248" t="s">
        <v>5108</v>
      </c>
      <c r="CT153" s="248" t="s">
        <v>5109</v>
      </c>
      <c r="CU153" s="256"/>
      <c r="CV153" s="256"/>
      <c r="CW153" s="256"/>
      <c r="CX153" s="256"/>
      <c r="CY153" s="256"/>
      <c r="CZ153" s="256"/>
      <c r="DA153" s="256"/>
      <c r="DB153" s="256"/>
      <c r="DC153" s="248" t="s">
        <v>5110</v>
      </c>
      <c r="DD153" s="256"/>
      <c r="DE153" s="256"/>
    </row>
    <row r="154" spans="34:109" ht="15" hidden="1" customHeight="1">
      <c r="AH154" s="254"/>
      <c r="AI154" s="254"/>
      <c r="AJ154" s="254"/>
      <c r="AK154" s="254"/>
      <c r="AL154" s="242" t="str">
        <f t="shared" si="6"/>
        <v>Tamiahua</v>
      </c>
      <c r="AM154" s="242" t="str">
        <f t="shared" si="7"/>
        <v>30151</v>
      </c>
      <c r="AN154" s="243" t="str">
        <f t="shared" si="8"/>
        <v>151</v>
      </c>
      <c r="AO154" s="254"/>
      <c r="AP154" s="240">
        <v>152</v>
      </c>
      <c r="AQ154" s="255"/>
      <c r="AR154" s="255"/>
      <c r="AS154" s="255"/>
      <c r="AT154" s="255"/>
      <c r="AU154" s="255"/>
      <c r="AV154" s="255"/>
      <c r="AW154" s="255"/>
      <c r="AX154" s="255"/>
      <c r="AY154" s="255"/>
      <c r="AZ154" s="255"/>
      <c r="BA154" s="255"/>
      <c r="BB154" s="255"/>
      <c r="BC154" s="255"/>
      <c r="BD154" s="255"/>
      <c r="BE154" s="255"/>
      <c r="BF154" s="255"/>
      <c r="BG154" s="255"/>
      <c r="BH154" s="255"/>
      <c r="BI154" s="255"/>
      <c r="BJ154" s="246" t="s">
        <v>5111</v>
      </c>
      <c r="BK154" s="246" t="s">
        <v>5112</v>
      </c>
      <c r="BL154" s="255"/>
      <c r="BM154" s="255"/>
      <c r="BN154" s="255"/>
      <c r="BO154" s="255"/>
      <c r="BP154" s="255"/>
      <c r="BQ154" s="255"/>
      <c r="BR154" s="255"/>
      <c r="BS154" s="255"/>
      <c r="BT154" s="246" t="s">
        <v>5113</v>
      </c>
      <c r="BU154" s="255"/>
      <c r="BV154" s="255"/>
      <c r="BW154" s="254"/>
      <c r="BX154" s="254"/>
      <c r="BY154" s="254"/>
      <c r="BZ154" s="256"/>
      <c r="CA154" s="256"/>
      <c r="CB154" s="256"/>
      <c r="CC154" s="256"/>
      <c r="CD154" s="256"/>
      <c r="CE154" s="256"/>
      <c r="CF154" s="256"/>
      <c r="CG154" s="256"/>
      <c r="CH154" s="256"/>
      <c r="CI154" s="256"/>
      <c r="CJ154" s="256"/>
      <c r="CK154" s="256"/>
      <c r="CL154" s="256"/>
      <c r="CM154" s="256"/>
      <c r="CN154" s="256"/>
      <c r="CO154" s="256"/>
      <c r="CP154" s="256"/>
      <c r="CQ154" s="256"/>
      <c r="CR154" s="256"/>
      <c r="CS154" s="248" t="s">
        <v>5114</v>
      </c>
      <c r="CT154" s="248" t="s">
        <v>5115</v>
      </c>
      <c r="CU154" s="256"/>
      <c r="CV154" s="256"/>
      <c r="CW154" s="256"/>
      <c r="CX154" s="256"/>
      <c r="CY154" s="256"/>
      <c r="CZ154" s="256"/>
      <c r="DA154" s="256"/>
      <c r="DB154" s="256"/>
      <c r="DC154" s="248" t="s">
        <v>5116</v>
      </c>
      <c r="DD154" s="256"/>
      <c r="DE154" s="256"/>
    </row>
    <row r="155" spans="34:109" ht="15" hidden="1" customHeight="1">
      <c r="AH155" s="254"/>
      <c r="AI155" s="254"/>
      <c r="AJ155" s="254"/>
      <c r="AK155" s="254"/>
      <c r="AL155" s="242" t="str">
        <f t="shared" si="6"/>
        <v>Tampico Alto</v>
      </c>
      <c r="AM155" s="242" t="str">
        <f t="shared" si="7"/>
        <v>30152</v>
      </c>
      <c r="AN155" s="243" t="str">
        <f t="shared" si="8"/>
        <v>152</v>
      </c>
      <c r="AO155" s="254"/>
      <c r="AP155" s="240">
        <v>153</v>
      </c>
      <c r="AQ155" s="255"/>
      <c r="AR155" s="255"/>
      <c r="AS155" s="255"/>
      <c r="AT155" s="255"/>
      <c r="AU155" s="255"/>
      <c r="AV155" s="255"/>
      <c r="AW155" s="255"/>
      <c r="AX155" s="255"/>
      <c r="AY155" s="255"/>
      <c r="AZ155" s="255"/>
      <c r="BA155" s="255"/>
      <c r="BB155" s="255"/>
      <c r="BC155" s="255"/>
      <c r="BD155" s="255"/>
      <c r="BE155" s="255"/>
      <c r="BF155" s="255"/>
      <c r="BG155" s="255"/>
      <c r="BH155" s="255"/>
      <c r="BI155" s="255"/>
      <c r="BJ155" s="246" t="s">
        <v>5117</v>
      </c>
      <c r="BK155" s="246" t="s">
        <v>5118</v>
      </c>
      <c r="BL155" s="255"/>
      <c r="BM155" s="255"/>
      <c r="BN155" s="255"/>
      <c r="BO155" s="255"/>
      <c r="BP155" s="255"/>
      <c r="BQ155" s="255"/>
      <c r="BR155" s="255"/>
      <c r="BS155" s="255"/>
      <c r="BT155" s="246" t="s">
        <v>5119</v>
      </c>
      <c r="BU155" s="255"/>
      <c r="BV155" s="255"/>
      <c r="BW155" s="254"/>
      <c r="BX155" s="254"/>
      <c r="BY155" s="254"/>
      <c r="BZ155" s="256"/>
      <c r="CA155" s="256"/>
      <c r="CB155" s="256"/>
      <c r="CC155" s="256"/>
      <c r="CD155" s="256"/>
      <c r="CE155" s="256"/>
      <c r="CF155" s="256"/>
      <c r="CG155" s="256"/>
      <c r="CH155" s="256"/>
      <c r="CI155" s="256"/>
      <c r="CJ155" s="256"/>
      <c r="CK155" s="256"/>
      <c r="CL155" s="256"/>
      <c r="CM155" s="256"/>
      <c r="CN155" s="256"/>
      <c r="CO155" s="256"/>
      <c r="CP155" s="256"/>
      <c r="CQ155" s="256"/>
      <c r="CR155" s="256"/>
      <c r="CS155" s="248" t="s">
        <v>5120</v>
      </c>
      <c r="CT155" s="248" t="s">
        <v>5121</v>
      </c>
      <c r="CU155" s="256"/>
      <c r="CV155" s="256"/>
      <c r="CW155" s="256"/>
      <c r="CX155" s="256"/>
      <c r="CY155" s="256"/>
      <c r="CZ155" s="256"/>
      <c r="DA155" s="256"/>
      <c r="DB155" s="256"/>
      <c r="DC155" s="248" t="s">
        <v>5122</v>
      </c>
      <c r="DD155" s="256"/>
      <c r="DE155" s="256"/>
    </row>
    <row r="156" spans="34:109" ht="15" hidden="1" customHeight="1">
      <c r="AH156" s="254"/>
      <c r="AI156" s="254"/>
      <c r="AJ156" s="254"/>
      <c r="AK156" s="254"/>
      <c r="AL156" s="242" t="str">
        <f t="shared" si="6"/>
        <v>Tancoco</v>
      </c>
      <c r="AM156" s="242" t="str">
        <f t="shared" si="7"/>
        <v>30153</v>
      </c>
      <c r="AN156" s="243" t="str">
        <f t="shared" si="8"/>
        <v>153</v>
      </c>
      <c r="AO156" s="254"/>
      <c r="AP156" s="240">
        <v>154</v>
      </c>
      <c r="AQ156" s="255"/>
      <c r="AR156" s="255"/>
      <c r="AS156" s="255"/>
      <c r="AT156" s="255"/>
      <c r="AU156" s="255"/>
      <c r="AV156" s="255"/>
      <c r="AW156" s="255"/>
      <c r="AX156" s="255"/>
      <c r="AY156" s="255"/>
      <c r="AZ156" s="255"/>
      <c r="BA156" s="255"/>
      <c r="BB156" s="255"/>
      <c r="BC156" s="255"/>
      <c r="BD156" s="255"/>
      <c r="BE156" s="255"/>
      <c r="BF156" s="255"/>
      <c r="BG156" s="255"/>
      <c r="BH156" s="255"/>
      <c r="BI156" s="255"/>
      <c r="BJ156" s="246" t="s">
        <v>5123</v>
      </c>
      <c r="BK156" s="246" t="s">
        <v>5124</v>
      </c>
      <c r="BL156" s="255"/>
      <c r="BM156" s="255"/>
      <c r="BN156" s="255"/>
      <c r="BO156" s="255"/>
      <c r="BP156" s="255"/>
      <c r="BQ156" s="255"/>
      <c r="BR156" s="255"/>
      <c r="BS156" s="255"/>
      <c r="BT156" s="246" t="s">
        <v>5125</v>
      </c>
      <c r="BU156" s="255"/>
      <c r="BV156" s="255"/>
      <c r="BW156" s="254"/>
      <c r="BX156" s="254"/>
      <c r="BY156" s="254"/>
      <c r="BZ156" s="256"/>
      <c r="CA156" s="256"/>
      <c r="CB156" s="256"/>
      <c r="CC156" s="256"/>
      <c r="CD156" s="256"/>
      <c r="CE156" s="256"/>
      <c r="CF156" s="256"/>
      <c r="CG156" s="256"/>
      <c r="CH156" s="256"/>
      <c r="CI156" s="256"/>
      <c r="CJ156" s="256"/>
      <c r="CK156" s="256"/>
      <c r="CL156" s="256"/>
      <c r="CM156" s="256"/>
      <c r="CN156" s="256"/>
      <c r="CO156" s="256"/>
      <c r="CP156" s="256"/>
      <c r="CQ156" s="256"/>
      <c r="CR156" s="256"/>
      <c r="CS156" s="248" t="s">
        <v>5126</v>
      </c>
      <c r="CT156" s="248" t="s">
        <v>5127</v>
      </c>
      <c r="CU156" s="256"/>
      <c r="CV156" s="256"/>
      <c r="CW156" s="256"/>
      <c r="CX156" s="256"/>
      <c r="CY156" s="256"/>
      <c r="CZ156" s="256"/>
      <c r="DA156" s="256"/>
      <c r="DB156" s="256"/>
      <c r="DC156" s="248" t="s">
        <v>5128</v>
      </c>
      <c r="DD156" s="256"/>
      <c r="DE156" s="256"/>
    </row>
    <row r="157" spans="34:109" ht="15" hidden="1" customHeight="1">
      <c r="AH157" s="254"/>
      <c r="AI157" s="254"/>
      <c r="AJ157" s="254"/>
      <c r="AK157" s="254"/>
      <c r="AL157" s="242" t="str">
        <f t="shared" si="6"/>
        <v>Tantima</v>
      </c>
      <c r="AM157" s="242" t="str">
        <f t="shared" si="7"/>
        <v>30154</v>
      </c>
      <c r="AN157" s="243" t="str">
        <f t="shared" si="8"/>
        <v>154</v>
      </c>
      <c r="AO157" s="254"/>
      <c r="AP157" s="240">
        <v>155</v>
      </c>
      <c r="AQ157" s="255"/>
      <c r="AR157" s="255"/>
      <c r="AS157" s="255"/>
      <c r="AT157" s="255"/>
      <c r="AU157" s="255"/>
      <c r="AV157" s="255"/>
      <c r="AW157" s="255"/>
      <c r="AX157" s="255"/>
      <c r="AY157" s="255"/>
      <c r="AZ157" s="255"/>
      <c r="BA157" s="255"/>
      <c r="BB157" s="255"/>
      <c r="BC157" s="255"/>
      <c r="BD157" s="255"/>
      <c r="BE157" s="255"/>
      <c r="BF157" s="255"/>
      <c r="BG157" s="255"/>
      <c r="BH157" s="255"/>
      <c r="BI157" s="255"/>
      <c r="BJ157" s="246" t="s">
        <v>5129</v>
      </c>
      <c r="BK157" s="246" t="s">
        <v>5130</v>
      </c>
      <c r="BL157" s="255"/>
      <c r="BM157" s="255"/>
      <c r="BN157" s="255"/>
      <c r="BO157" s="255"/>
      <c r="BP157" s="255"/>
      <c r="BQ157" s="255"/>
      <c r="BR157" s="255"/>
      <c r="BS157" s="255"/>
      <c r="BT157" s="246" t="s">
        <v>5131</v>
      </c>
      <c r="BU157" s="255"/>
      <c r="BV157" s="255"/>
      <c r="BW157" s="254"/>
      <c r="BX157" s="254"/>
      <c r="BY157" s="254"/>
      <c r="BZ157" s="256"/>
      <c r="CA157" s="256"/>
      <c r="CB157" s="256"/>
      <c r="CC157" s="256"/>
      <c r="CD157" s="256"/>
      <c r="CE157" s="256"/>
      <c r="CF157" s="256"/>
      <c r="CG157" s="256"/>
      <c r="CH157" s="256"/>
      <c r="CI157" s="256"/>
      <c r="CJ157" s="256"/>
      <c r="CK157" s="256"/>
      <c r="CL157" s="256"/>
      <c r="CM157" s="256"/>
      <c r="CN157" s="256"/>
      <c r="CO157" s="256"/>
      <c r="CP157" s="256"/>
      <c r="CQ157" s="256"/>
      <c r="CR157" s="256"/>
      <c r="CS157" s="248" t="s">
        <v>5132</v>
      </c>
      <c r="CT157" s="248" t="s">
        <v>5133</v>
      </c>
      <c r="CU157" s="256"/>
      <c r="CV157" s="256"/>
      <c r="CW157" s="256"/>
      <c r="CX157" s="256"/>
      <c r="CY157" s="256"/>
      <c r="CZ157" s="256"/>
      <c r="DA157" s="256"/>
      <c r="DB157" s="256"/>
      <c r="DC157" s="248" t="s">
        <v>5134</v>
      </c>
      <c r="DD157" s="256"/>
      <c r="DE157" s="256"/>
    </row>
    <row r="158" spans="34:109" ht="15" hidden="1" customHeight="1">
      <c r="AH158" s="254"/>
      <c r="AI158" s="254"/>
      <c r="AJ158" s="254"/>
      <c r="AK158" s="254"/>
      <c r="AL158" s="242" t="str">
        <f t="shared" si="6"/>
        <v>Tantoyuca</v>
      </c>
      <c r="AM158" s="242" t="str">
        <f t="shared" si="7"/>
        <v>30155</v>
      </c>
      <c r="AN158" s="243" t="str">
        <f t="shared" si="8"/>
        <v>155</v>
      </c>
      <c r="AO158" s="254"/>
      <c r="AP158" s="240">
        <v>156</v>
      </c>
      <c r="AQ158" s="255"/>
      <c r="AR158" s="255"/>
      <c r="AS158" s="255"/>
      <c r="AT158" s="255"/>
      <c r="AU158" s="255"/>
      <c r="AV158" s="255"/>
      <c r="AW158" s="255"/>
      <c r="AX158" s="255"/>
      <c r="AY158" s="255"/>
      <c r="AZ158" s="255"/>
      <c r="BA158" s="255"/>
      <c r="BB158" s="255"/>
      <c r="BC158" s="255"/>
      <c r="BD158" s="255"/>
      <c r="BE158" s="255"/>
      <c r="BF158" s="255"/>
      <c r="BG158" s="255"/>
      <c r="BH158" s="255"/>
      <c r="BI158" s="255"/>
      <c r="BJ158" s="246" t="s">
        <v>5135</v>
      </c>
      <c r="BK158" s="246" t="s">
        <v>5136</v>
      </c>
      <c r="BL158" s="255"/>
      <c r="BM158" s="255"/>
      <c r="BN158" s="255"/>
      <c r="BO158" s="255"/>
      <c r="BP158" s="255"/>
      <c r="BQ158" s="255"/>
      <c r="BR158" s="255"/>
      <c r="BS158" s="255"/>
      <c r="BT158" s="246" t="s">
        <v>5137</v>
      </c>
      <c r="BU158" s="255"/>
      <c r="BV158" s="255"/>
      <c r="BW158" s="254"/>
      <c r="BX158" s="254"/>
      <c r="BY158" s="254"/>
      <c r="BZ158" s="256"/>
      <c r="CA158" s="256"/>
      <c r="CB158" s="256"/>
      <c r="CC158" s="256"/>
      <c r="CD158" s="256"/>
      <c r="CE158" s="256"/>
      <c r="CF158" s="256"/>
      <c r="CG158" s="256"/>
      <c r="CH158" s="256"/>
      <c r="CI158" s="256"/>
      <c r="CJ158" s="256"/>
      <c r="CK158" s="256"/>
      <c r="CL158" s="256"/>
      <c r="CM158" s="256"/>
      <c r="CN158" s="256"/>
      <c r="CO158" s="256"/>
      <c r="CP158" s="256"/>
      <c r="CQ158" s="256"/>
      <c r="CR158" s="256"/>
      <c r="CS158" s="248" t="s">
        <v>5138</v>
      </c>
      <c r="CT158" s="248" t="s">
        <v>5139</v>
      </c>
      <c r="CU158" s="256"/>
      <c r="CV158" s="256"/>
      <c r="CW158" s="256"/>
      <c r="CX158" s="256"/>
      <c r="CY158" s="256"/>
      <c r="CZ158" s="256"/>
      <c r="DA158" s="256"/>
      <c r="DB158" s="256"/>
      <c r="DC158" s="248" t="s">
        <v>5140</v>
      </c>
      <c r="DD158" s="256"/>
      <c r="DE158" s="256"/>
    </row>
    <row r="159" spans="34:109" ht="15" hidden="1" customHeight="1">
      <c r="AH159" s="254"/>
      <c r="AI159" s="254"/>
      <c r="AJ159" s="254"/>
      <c r="AK159" s="254"/>
      <c r="AL159" s="242" t="str">
        <f t="shared" si="6"/>
        <v>Tatatila</v>
      </c>
      <c r="AM159" s="242" t="str">
        <f t="shared" si="7"/>
        <v>30156</v>
      </c>
      <c r="AN159" s="243" t="str">
        <f t="shared" si="8"/>
        <v>156</v>
      </c>
      <c r="AO159" s="254"/>
      <c r="AP159" s="240">
        <v>157</v>
      </c>
      <c r="AQ159" s="255"/>
      <c r="AR159" s="255"/>
      <c r="AS159" s="255"/>
      <c r="AT159" s="255"/>
      <c r="AU159" s="255"/>
      <c r="AV159" s="255"/>
      <c r="AW159" s="255"/>
      <c r="AX159" s="255"/>
      <c r="AY159" s="255"/>
      <c r="AZ159" s="255"/>
      <c r="BA159" s="255"/>
      <c r="BB159" s="255"/>
      <c r="BC159" s="255"/>
      <c r="BD159" s="255"/>
      <c r="BE159" s="255"/>
      <c r="BF159" s="255"/>
      <c r="BG159" s="255"/>
      <c r="BH159" s="255"/>
      <c r="BI159" s="255"/>
      <c r="BJ159" s="246" t="s">
        <v>5141</v>
      </c>
      <c r="BK159" s="246" t="s">
        <v>5142</v>
      </c>
      <c r="BL159" s="255"/>
      <c r="BM159" s="255"/>
      <c r="BN159" s="255"/>
      <c r="BO159" s="255"/>
      <c r="BP159" s="255"/>
      <c r="BQ159" s="255"/>
      <c r="BR159" s="255"/>
      <c r="BS159" s="255"/>
      <c r="BT159" s="246" t="s">
        <v>5143</v>
      </c>
      <c r="BU159" s="255"/>
      <c r="BV159" s="255"/>
      <c r="BW159" s="254"/>
      <c r="BX159" s="254"/>
      <c r="BY159" s="254"/>
      <c r="BZ159" s="256"/>
      <c r="CA159" s="256"/>
      <c r="CB159" s="256"/>
      <c r="CC159" s="256"/>
      <c r="CD159" s="256"/>
      <c r="CE159" s="256"/>
      <c r="CF159" s="256"/>
      <c r="CG159" s="256"/>
      <c r="CH159" s="256"/>
      <c r="CI159" s="256"/>
      <c r="CJ159" s="256"/>
      <c r="CK159" s="256"/>
      <c r="CL159" s="256"/>
      <c r="CM159" s="256"/>
      <c r="CN159" s="256"/>
      <c r="CO159" s="256"/>
      <c r="CP159" s="256"/>
      <c r="CQ159" s="256"/>
      <c r="CR159" s="256"/>
      <c r="CS159" s="248" t="s">
        <v>5144</v>
      </c>
      <c r="CT159" s="248" t="s">
        <v>5145</v>
      </c>
      <c r="CU159" s="256"/>
      <c r="CV159" s="256"/>
      <c r="CW159" s="256"/>
      <c r="CX159" s="256"/>
      <c r="CY159" s="256"/>
      <c r="CZ159" s="256"/>
      <c r="DA159" s="256"/>
      <c r="DB159" s="256"/>
      <c r="DC159" s="248" t="s">
        <v>5146</v>
      </c>
      <c r="DD159" s="256"/>
      <c r="DE159" s="256"/>
    </row>
    <row r="160" spans="34:109" ht="15" hidden="1" customHeight="1">
      <c r="AH160" s="254"/>
      <c r="AI160" s="254"/>
      <c r="AJ160" s="254"/>
      <c r="AK160" s="254"/>
      <c r="AL160" s="242" t="str">
        <f t="shared" si="6"/>
        <v>Castillo de Teayo</v>
      </c>
      <c r="AM160" s="242" t="str">
        <f t="shared" si="7"/>
        <v>30157</v>
      </c>
      <c r="AN160" s="243" t="str">
        <f t="shared" si="8"/>
        <v>157</v>
      </c>
      <c r="AO160" s="254"/>
      <c r="AP160" s="240">
        <v>158</v>
      </c>
      <c r="AQ160" s="255"/>
      <c r="AR160" s="255"/>
      <c r="AS160" s="255"/>
      <c r="AT160" s="255"/>
      <c r="AU160" s="255"/>
      <c r="AV160" s="255"/>
      <c r="AW160" s="255"/>
      <c r="AX160" s="255"/>
      <c r="AY160" s="255"/>
      <c r="AZ160" s="255"/>
      <c r="BA160" s="255"/>
      <c r="BB160" s="255"/>
      <c r="BC160" s="255"/>
      <c r="BD160" s="255"/>
      <c r="BE160" s="255"/>
      <c r="BF160" s="255"/>
      <c r="BG160" s="255"/>
      <c r="BH160" s="255"/>
      <c r="BI160" s="255"/>
      <c r="BJ160" s="246" t="s">
        <v>5147</v>
      </c>
      <c r="BK160" s="246" t="s">
        <v>5148</v>
      </c>
      <c r="BL160" s="255"/>
      <c r="BM160" s="255"/>
      <c r="BN160" s="255"/>
      <c r="BO160" s="255"/>
      <c r="BP160" s="255"/>
      <c r="BQ160" s="255"/>
      <c r="BR160" s="255"/>
      <c r="BS160" s="255"/>
      <c r="BT160" s="246" t="s">
        <v>5149</v>
      </c>
      <c r="BU160" s="255"/>
      <c r="BV160" s="255"/>
      <c r="BW160" s="254"/>
      <c r="BX160" s="254"/>
      <c r="BY160" s="254"/>
      <c r="BZ160" s="256"/>
      <c r="CA160" s="256"/>
      <c r="CB160" s="256"/>
      <c r="CC160" s="256"/>
      <c r="CD160" s="256"/>
      <c r="CE160" s="256"/>
      <c r="CF160" s="256"/>
      <c r="CG160" s="256"/>
      <c r="CH160" s="256"/>
      <c r="CI160" s="256"/>
      <c r="CJ160" s="256"/>
      <c r="CK160" s="256"/>
      <c r="CL160" s="256"/>
      <c r="CM160" s="256"/>
      <c r="CN160" s="256"/>
      <c r="CO160" s="256"/>
      <c r="CP160" s="256"/>
      <c r="CQ160" s="256"/>
      <c r="CR160" s="256"/>
      <c r="CS160" s="248" t="s">
        <v>5150</v>
      </c>
      <c r="CT160" s="248" t="s">
        <v>5151</v>
      </c>
      <c r="CU160" s="256"/>
      <c r="CV160" s="256"/>
      <c r="CW160" s="256"/>
      <c r="CX160" s="256"/>
      <c r="CY160" s="256"/>
      <c r="CZ160" s="256"/>
      <c r="DA160" s="256"/>
      <c r="DB160" s="256"/>
      <c r="DC160" s="248" t="s">
        <v>5152</v>
      </c>
      <c r="DD160" s="256"/>
      <c r="DE160" s="256"/>
    </row>
    <row r="161" spans="34:109" ht="15" hidden="1" customHeight="1">
      <c r="AH161" s="254"/>
      <c r="AI161" s="254"/>
      <c r="AJ161" s="254"/>
      <c r="AK161" s="254"/>
      <c r="AL161" s="242" t="str">
        <f t="shared" si="6"/>
        <v>Tecolutla</v>
      </c>
      <c r="AM161" s="242" t="str">
        <f t="shared" si="7"/>
        <v>30158</v>
      </c>
      <c r="AN161" s="243" t="str">
        <f t="shared" si="8"/>
        <v>158</v>
      </c>
      <c r="AO161" s="254"/>
      <c r="AP161" s="240">
        <v>159</v>
      </c>
      <c r="AQ161" s="255"/>
      <c r="AR161" s="255"/>
      <c r="AS161" s="255"/>
      <c r="AT161" s="255"/>
      <c r="AU161" s="255"/>
      <c r="AV161" s="255"/>
      <c r="AW161" s="255"/>
      <c r="AX161" s="255"/>
      <c r="AY161" s="255"/>
      <c r="AZ161" s="255"/>
      <c r="BA161" s="255"/>
      <c r="BB161" s="255"/>
      <c r="BC161" s="255"/>
      <c r="BD161" s="255"/>
      <c r="BE161" s="255"/>
      <c r="BF161" s="255"/>
      <c r="BG161" s="255"/>
      <c r="BH161" s="255"/>
      <c r="BI161" s="255"/>
      <c r="BJ161" s="246" t="s">
        <v>5153</v>
      </c>
      <c r="BK161" s="246" t="s">
        <v>5154</v>
      </c>
      <c r="BL161" s="255"/>
      <c r="BM161" s="255"/>
      <c r="BN161" s="255"/>
      <c r="BO161" s="255"/>
      <c r="BP161" s="255"/>
      <c r="BQ161" s="255"/>
      <c r="BR161" s="255"/>
      <c r="BS161" s="255"/>
      <c r="BT161" s="246" t="s">
        <v>5155</v>
      </c>
      <c r="BU161" s="255"/>
      <c r="BV161" s="255"/>
      <c r="BW161" s="254"/>
      <c r="BX161" s="254"/>
      <c r="BY161" s="254"/>
      <c r="BZ161" s="256"/>
      <c r="CA161" s="256"/>
      <c r="CB161" s="256"/>
      <c r="CC161" s="256"/>
      <c r="CD161" s="256"/>
      <c r="CE161" s="256"/>
      <c r="CF161" s="256"/>
      <c r="CG161" s="256"/>
      <c r="CH161" s="256"/>
      <c r="CI161" s="256"/>
      <c r="CJ161" s="256"/>
      <c r="CK161" s="256"/>
      <c r="CL161" s="256"/>
      <c r="CM161" s="256"/>
      <c r="CN161" s="256"/>
      <c r="CO161" s="256"/>
      <c r="CP161" s="256"/>
      <c r="CQ161" s="256"/>
      <c r="CR161" s="256"/>
      <c r="CS161" s="248" t="s">
        <v>5156</v>
      </c>
      <c r="CT161" s="248" t="s">
        <v>5157</v>
      </c>
      <c r="CU161" s="256"/>
      <c r="CV161" s="256"/>
      <c r="CW161" s="256"/>
      <c r="CX161" s="256"/>
      <c r="CY161" s="256"/>
      <c r="CZ161" s="256"/>
      <c r="DA161" s="256"/>
      <c r="DB161" s="256"/>
      <c r="DC161" s="248" t="s">
        <v>5158</v>
      </c>
      <c r="DD161" s="256"/>
      <c r="DE161" s="256"/>
    </row>
    <row r="162" spans="34:109" ht="15" hidden="1" customHeight="1">
      <c r="AH162" s="254"/>
      <c r="AI162" s="254"/>
      <c r="AJ162" s="254"/>
      <c r="AK162" s="254"/>
      <c r="AL162" s="242" t="str">
        <f t="shared" si="6"/>
        <v>Tehuipango</v>
      </c>
      <c r="AM162" s="242" t="str">
        <f t="shared" si="7"/>
        <v>30159</v>
      </c>
      <c r="AN162" s="243" t="str">
        <f t="shared" si="8"/>
        <v>159</v>
      </c>
      <c r="AO162" s="254"/>
      <c r="AP162" s="240">
        <v>160</v>
      </c>
      <c r="AQ162" s="255"/>
      <c r="AR162" s="255"/>
      <c r="AS162" s="255"/>
      <c r="AT162" s="255"/>
      <c r="AU162" s="255"/>
      <c r="AV162" s="255"/>
      <c r="AW162" s="255"/>
      <c r="AX162" s="255"/>
      <c r="AY162" s="255"/>
      <c r="AZ162" s="255"/>
      <c r="BA162" s="255"/>
      <c r="BB162" s="255"/>
      <c r="BC162" s="255"/>
      <c r="BD162" s="255"/>
      <c r="BE162" s="255"/>
      <c r="BF162" s="255"/>
      <c r="BG162" s="255"/>
      <c r="BH162" s="255"/>
      <c r="BI162" s="255"/>
      <c r="BJ162" s="246" t="s">
        <v>5159</v>
      </c>
      <c r="BK162" s="246" t="s">
        <v>5160</v>
      </c>
      <c r="BL162" s="255"/>
      <c r="BM162" s="255"/>
      <c r="BN162" s="255"/>
      <c r="BO162" s="255"/>
      <c r="BP162" s="255"/>
      <c r="BQ162" s="255"/>
      <c r="BR162" s="255"/>
      <c r="BS162" s="255"/>
      <c r="BT162" s="246" t="s">
        <v>5161</v>
      </c>
      <c r="BU162" s="255"/>
      <c r="BV162" s="255"/>
      <c r="BW162" s="254"/>
      <c r="BX162" s="254"/>
      <c r="BY162" s="254"/>
      <c r="BZ162" s="256"/>
      <c r="CA162" s="256"/>
      <c r="CB162" s="256"/>
      <c r="CC162" s="256"/>
      <c r="CD162" s="256"/>
      <c r="CE162" s="256"/>
      <c r="CF162" s="256"/>
      <c r="CG162" s="256"/>
      <c r="CH162" s="256"/>
      <c r="CI162" s="256"/>
      <c r="CJ162" s="256"/>
      <c r="CK162" s="256"/>
      <c r="CL162" s="256"/>
      <c r="CM162" s="256"/>
      <c r="CN162" s="256"/>
      <c r="CO162" s="256"/>
      <c r="CP162" s="256"/>
      <c r="CQ162" s="256"/>
      <c r="CR162" s="256"/>
      <c r="CS162" s="248" t="s">
        <v>5162</v>
      </c>
      <c r="CT162" s="248" t="s">
        <v>5163</v>
      </c>
      <c r="CU162" s="256"/>
      <c r="CV162" s="256"/>
      <c r="CW162" s="256"/>
      <c r="CX162" s="256"/>
      <c r="CY162" s="256"/>
      <c r="CZ162" s="256"/>
      <c r="DA162" s="256"/>
      <c r="DB162" s="256"/>
      <c r="DC162" s="248" t="s">
        <v>5164</v>
      </c>
      <c r="DD162" s="256"/>
      <c r="DE162" s="256"/>
    </row>
    <row r="163" spans="34:109" ht="15" hidden="1" customHeight="1">
      <c r="AH163" s="254"/>
      <c r="AI163" s="254"/>
      <c r="AJ163" s="254"/>
      <c r="AK163" s="254"/>
      <c r="AL163" s="242" t="str">
        <f t="shared" si="6"/>
        <v>Álamo Temapache</v>
      </c>
      <c r="AM163" s="242" t="str">
        <f t="shared" si="7"/>
        <v>30160</v>
      </c>
      <c r="AN163" s="243" t="str">
        <f t="shared" si="8"/>
        <v>160</v>
      </c>
      <c r="AO163" s="254"/>
      <c r="AP163" s="240">
        <v>161</v>
      </c>
      <c r="AQ163" s="255"/>
      <c r="AR163" s="255"/>
      <c r="AS163" s="255"/>
      <c r="AT163" s="255"/>
      <c r="AU163" s="255"/>
      <c r="AV163" s="255"/>
      <c r="AW163" s="255"/>
      <c r="AX163" s="255"/>
      <c r="AY163" s="255"/>
      <c r="AZ163" s="255"/>
      <c r="BA163" s="255"/>
      <c r="BB163" s="255"/>
      <c r="BC163" s="255"/>
      <c r="BD163" s="255"/>
      <c r="BE163" s="255"/>
      <c r="BF163" s="255"/>
      <c r="BG163" s="255"/>
      <c r="BH163" s="255"/>
      <c r="BI163" s="255"/>
      <c r="BJ163" s="246" t="s">
        <v>5165</v>
      </c>
      <c r="BK163" s="246" t="s">
        <v>5166</v>
      </c>
      <c r="BL163" s="255"/>
      <c r="BM163" s="255"/>
      <c r="BN163" s="255"/>
      <c r="BO163" s="255"/>
      <c r="BP163" s="255"/>
      <c r="BQ163" s="255"/>
      <c r="BR163" s="255"/>
      <c r="BS163" s="255"/>
      <c r="BT163" s="246" t="s">
        <v>5167</v>
      </c>
      <c r="BU163" s="255"/>
      <c r="BV163" s="255"/>
      <c r="BW163" s="254"/>
      <c r="BX163" s="254"/>
      <c r="BY163" s="254"/>
      <c r="BZ163" s="256"/>
      <c r="CA163" s="256"/>
      <c r="CB163" s="256"/>
      <c r="CC163" s="256"/>
      <c r="CD163" s="256"/>
      <c r="CE163" s="256"/>
      <c r="CF163" s="256"/>
      <c r="CG163" s="256"/>
      <c r="CH163" s="256"/>
      <c r="CI163" s="256"/>
      <c r="CJ163" s="256"/>
      <c r="CK163" s="256"/>
      <c r="CL163" s="256"/>
      <c r="CM163" s="256"/>
      <c r="CN163" s="256"/>
      <c r="CO163" s="256"/>
      <c r="CP163" s="256"/>
      <c r="CQ163" s="256"/>
      <c r="CR163" s="256"/>
      <c r="CS163" s="248" t="s">
        <v>5168</v>
      </c>
      <c r="CT163" s="248" t="s">
        <v>5169</v>
      </c>
      <c r="CU163" s="256"/>
      <c r="CV163" s="256"/>
      <c r="CW163" s="256"/>
      <c r="CX163" s="256"/>
      <c r="CY163" s="256"/>
      <c r="CZ163" s="256"/>
      <c r="DA163" s="256"/>
      <c r="DB163" s="256"/>
      <c r="DC163" s="248" t="s">
        <v>5170</v>
      </c>
      <c r="DD163" s="256"/>
      <c r="DE163" s="256"/>
    </row>
    <row r="164" spans="34:109" ht="15" hidden="1" customHeight="1">
      <c r="AH164" s="254"/>
      <c r="AI164" s="254"/>
      <c r="AJ164" s="254"/>
      <c r="AK164" s="254"/>
      <c r="AL164" s="242" t="str">
        <f t="shared" si="6"/>
        <v>Tempoal</v>
      </c>
      <c r="AM164" s="242" t="str">
        <f t="shared" si="7"/>
        <v>30161</v>
      </c>
      <c r="AN164" s="243" t="str">
        <f t="shared" si="8"/>
        <v>161</v>
      </c>
      <c r="AO164" s="254"/>
      <c r="AP164" s="240">
        <v>162</v>
      </c>
      <c r="AQ164" s="255"/>
      <c r="AR164" s="255"/>
      <c r="AS164" s="255"/>
      <c r="AT164" s="255"/>
      <c r="AU164" s="255"/>
      <c r="AV164" s="255"/>
      <c r="AW164" s="255"/>
      <c r="AX164" s="255"/>
      <c r="AY164" s="255"/>
      <c r="AZ164" s="255"/>
      <c r="BA164" s="255"/>
      <c r="BB164" s="255"/>
      <c r="BC164" s="255"/>
      <c r="BD164" s="255"/>
      <c r="BE164" s="255"/>
      <c r="BF164" s="255"/>
      <c r="BG164" s="255"/>
      <c r="BH164" s="255"/>
      <c r="BI164" s="255"/>
      <c r="BJ164" s="246" t="s">
        <v>5171</v>
      </c>
      <c r="BK164" s="246" t="s">
        <v>5172</v>
      </c>
      <c r="BL164" s="255"/>
      <c r="BM164" s="255"/>
      <c r="BN164" s="255"/>
      <c r="BO164" s="255"/>
      <c r="BP164" s="255"/>
      <c r="BQ164" s="255"/>
      <c r="BR164" s="255"/>
      <c r="BS164" s="255"/>
      <c r="BT164" s="246" t="s">
        <v>5173</v>
      </c>
      <c r="BU164" s="255"/>
      <c r="BV164" s="255"/>
      <c r="BW164" s="254"/>
      <c r="BX164" s="254"/>
      <c r="BY164" s="254"/>
      <c r="BZ164" s="256"/>
      <c r="CA164" s="256"/>
      <c r="CB164" s="256"/>
      <c r="CC164" s="256"/>
      <c r="CD164" s="256"/>
      <c r="CE164" s="256"/>
      <c r="CF164" s="256"/>
      <c r="CG164" s="256"/>
      <c r="CH164" s="256"/>
      <c r="CI164" s="256"/>
      <c r="CJ164" s="256"/>
      <c r="CK164" s="256"/>
      <c r="CL164" s="256"/>
      <c r="CM164" s="256"/>
      <c r="CN164" s="256"/>
      <c r="CO164" s="256"/>
      <c r="CP164" s="256"/>
      <c r="CQ164" s="256"/>
      <c r="CR164" s="256"/>
      <c r="CS164" s="248" t="s">
        <v>5174</v>
      </c>
      <c r="CT164" s="248" t="s">
        <v>5175</v>
      </c>
      <c r="CU164" s="256"/>
      <c r="CV164" s="256"/>
      <c r="CW164" s="256"/>
      <c r="CX164" s="256"/>
      <c r="CY164" s="256"/>
      <c r="CZ164" s="256"/>
      <c r="DA164" s="256"/>
      <c r="DB164" s="256"/>
      <c r="DC164" s="248" t="s">
        <v>5176</v>
      </c>
      <c r="DD164" s="256"/>
      <c r="DE164" s="256"/>
    </row>
    <row r="165" spans="34:109" ht="15" hidden="1" customHeight="1">
      <c r="AH165" s="254"/>
      <c r="AI165" s="254"/>
      <c r="AJ165" s="254"/>
      <c r="AK165" s="254"/>
      <c r="AL165" s="242" t="str">
        <f t="shared" si="6"/>
        <v>Tenampa</v>
      </c>
      <c r="AM165" s="242" t="str">
        <f t="shared" si="7"/>
        <v>30162</v>
      </c>
      <c r="AN165" s="243" t="str">
        <f t="shared" si="8"/>
        <v>162</v>
      </c>
      <c r="AO165" s="254"/>
      <c r="AP165" s="240">
        <v>163</v>
      </c>
      <c r="AQ165" s="255"/>
      <c r="AR165" s="255"/>
      <c r="AS165" s="255"/>
      <c r="AT165" s="255"/>
      <c r="AU165" s="255"/>
      <c r="AV165" s="255"/>
      <c r="AW165" s="255"/>
      <c r="AX165" s="255"/>
      <c r="AY165" s="255"/>
      <c r="AZ165" s="255"/>
      <c r="BA165" s="255"/>
      <c r="BB165" s="255"/>
      <c r="BC165" s="255"/>
      <c r="BD165" s="255"/>
      <c r="BE165" s="255"/>
      <c r="BF165" s="255"/>
      <c r="BG165" s="255"/>
      <c r="BH165" s="255"/>
      <c r="BI165" s="255"/>
      <c r="BJ165" s="246" t="s">
        <v>5177</v>
      </c>
      <c r="BK165" s="246" t="s">
        <v>5178</v>
      </c>
      <c r="BL165" s="255"/>
      <c r="BM165" s="255"/>
      <c r="BN165" s="255"/>
      <c r="BO165" s="255"/>
      <c r="BP165" s="255"/>
      <c r="BQ165" s="255"/>
      <c r="BR165" s="255"/>
      <c r="BS165" s="255"/>
      <c r="BT165" s="246" t="s">
        <v>5179</v>
      </c>
      <c r="BU165" s="255"/>
      <c r="BV165" s="255"/>
      <c r="BW165" s="254"/>
      <c r="BX165" s="254"/>
      <c r="BY165" s="254"/>
      <c r="BZ165" s="256"/>
      <c r="CA165" s="256"/>
      <c r="CB165" s="256"/>
      <c r="CC165" s="256"/>
      <c r="CD165" s="256"/>
      <c r="CE165" s="256"/>
      <c r="CF165" s="256"/>
      <c r="CG165" s="256"/>
      <c r="CH165" s="256"/>
      <c r="CI165" s="256"/>
      <c r="CJ165" s="256"/>
      <c r="CK165" s="256"/>
      <c r="CL165" s="256"/>
      <c r="CM165" s="256"/>
      <c r="CN165" s="256"/>
      <c r="CO165" s="256"/>
      <c r="CP165" s="256"/>
      <c r="CQ165" s="256"/>
      <c r="CR165" s="256"/>
      <c r="CS165" s="248" t="s">
        <v>5180</v>
      </c>
      <c r="CT165" s="248" t="s">
        <v>5181</v>
      </c>
      <c r="CU165" s="256"/>
      <c r="CV165" s="256"/>
      <c r="CW165" s="256"/>
      <c r="CX165" s="256"/>
      <c r="CY165" s="256"/>
      <c r="CZ165" s="256"/>
      <c r="DA165" s="256"/>
      <c r="DB165" s="256"/>
      <c r="DC165" s="248" t="s">
        <v>5182</v>
      </c>
      <c r="DD165" s="256"/>
      <c r="DE165" s="256"/>
    </row>
    <row r="166" spans="34:109" ht="15" hidden="1" customHeight="1">
      <c r="AH166" s="254"/>
      <c r="AI166" s="254"/>
      <c r="AJ166" s="254"/>
      <c r="AK166" s="254"/>
      <c r="AL166" s="242" t="str">
        <f t="shared" si="6"/>
        <v>Tenochtitlán</v>
      </c>
      <c r="AM166" s="242" t="str">
        <f t="shared" si="7"/>
        <v>30163</v>
      </c>
      <c r="AN166" s="243" t="str">
        <f t="shared" si="8"/>
        <v>163</v>
      </c>
      <c r="AO166" s="254"/>
      <c r="AP166" s="240">
        <v>164</v>
      </c>
      <c r="AQ166" s="255"/>
      <c r="AR166" s="255"/>
      <c r="AS166" s="255"/>
      <c r="AT166" s="255"/>
      <c r="AU166" s="255"/>
      <c r="AV166" s="255"/>
      <c r="AW166" s="255"/>
      <c r="AX166" s="255"/>
      <c r="AY166" s="255"/>
      <c r="AZ166" s="255"/>
      <c r="BA166" s="255"/>
      <c r="BB166" s="255"/>
      <c r="BC166" s="255"/>
      <c r="BD166" s="255"/>
      <c r="BE166" s="255"/>
      <c r="BF166" s="255"/>
      <c r="BG166" s="255"/>
      <c r="BH166" s="255"/>
      <c r="BI166" s="255"/>
      <c r="BJ166" s="246" t="s">
        <v>5183</v>
      </c>
      <c r="BK166" s="246" t="s">
        <v>5184</v>
      </c>
      <c r="BL166" s="255"/>
      <c r="BM166" s="255"/>
      <c r="BN166" s="255"/>
      <c r="BO166" s="255"/>
      <c r="BP166" s="255"/>
      <c r="BQ166" s="255"/>
      <c r="BR166" s="255"/>
      <c r="BS166" s="255"/>
      <c r="BT166" s="246" t="s">
        <v>5185</v>
      </c>
      <c r="BU166" s="255"/>
      <c r="BV166" s="255"/>
      <c r="BW166" s="254"/>
      <c r="BX166" s="254"/>
      <c r="BY166" s="254"/>
      <c r="BZ166" s="256"/>
      <c r="CA166" s="256"/>
      <c r="CB166" s="256"/>
      <c r="CC166" s="256"/>
      <c r="CD166" s="256"/>
      <c r="CE166" s="256"/>
      <c r="CF166" s="256"/>
      <c r="CG166" s="256"/>
      <c r="CH166" s="256"/>
      <c r="CI166" s="256"/>
      <c r="CJ166" s="256"/>
      <c r="CK166" s="256"/>
      <c r="CL166" s="256"/>
      <c r="CM166" s="256"/>
      <c r="CN166" s="256"/>
      <c r="CO166" s="256"/>
      <c r="CP166" s="256"/>
      <c r="CQ166" s="256"/>
      <c r="CR166" s="256"/>
      <c r="CS166" s="248" t="s">
        <v>5186</v>
      </c>
      <c r="CT166" s="248" t="s">
        <v>5187</v>
      </c>
      <c r="CU166" s="256"/>
      <c r="CV166" s="256"/>
      <c r="CW166" s="256"/>
      <c r="CX166" s="256"/>
      <c r="CY166" s="256"/>
      <c r="CZ166" s="256"/>
      <c r="DA166" s="256"/>
      <c r="DB166" s="256"/>
      <c r="DC166" s="248" t="s">
        <v>5188</v>
      </c>
      <c r="DD166" s="256"/>
      <c r="DE166" s="256"/>
    </row>
    <row r="167" spans="34:109" ht="15" hidden="1" customHeight="1">
      <c r="AH167" s="254"/>
      <c r="AI167" s="254"/>
      <c r="AJ167" s="254"/>
      <c r="AK167" s="254"/>
      <c r="AL167" s="242" t="str">
        <f t="shared" si="6"/>
        <v>Teocelo</v>
      </c>
      <c r="AM167" s="242" t="str">
        <f t="shared" si="7"/>
        <v>30164</v>
      </c>
      <c r="AN167" s="243" t="str">
        <f t="shared" si="8"/>
        <v>164</v>
      </c>
      <c r="AO167" s="254"/>
      <c r="AP167" s="240">
        <v>165</v>
      </c>
      <c r="AQ167" s="255"/>
      <c r="AR167" s="255"/>
      <c r="AS167" s="255"/>
      <c r="AT167" s="255"/>
      <c r="AU167" s="255"/>
      <c r="AV167" s="255"/>
      <c r="AW167" s="255"/>
      <c r="AX167" s="255"/>
      <c r="AY167" s="255"/>
      <c r="AZ167" s="255"/>
      <c r="BA167" s="255"/>
      <c r="BB167" s="255"/>
      <c r="BC167" s="255"/>
      <c r="BD167" s="255"/>
      <c r="BE167" s="255"/>
      <c r="BF167" s="255"/>
      <c r="BG167" s="255"/>
      <c r="BH167" s="255"/>
      <c r="BI167" s="255"/>
      <c r="BJ167" s="246" t="s">
        <v>5189</v>
      </c>
      <c r="BK167" s="246" t="s">
        <v>5190</v>
      </c>
      <c r="BL167" s="255"/>
      <c r="BM167" s="255"/>
      <c r="BN167" s="255"/>
      <c r="BO167" s="255"/>
      <c r="BP167" s="255"/>
      <c r="BQ167" s="255"/>
      <c r="BR167" s="255"/>
      <c r="BS167" s="255"/>
      <c r="BT167" s="246" t="s">
        <v>5191</v>
      </c>
      <c r="BU167" s="255"/>
      <c r="BV167" s="255"/>
      <c r="BW167" s="254"/>
      <c r="BX167" s="254"/>
      <c r="BY167" s="254"/>
      <c r="BZ167" s="256"/>
      <c r="CA167" s="256"/>
      <c r="CB167" s="256"/>
      <c r="CC167" s="256"/>
      <c r="CD167" s="256"/>
      <c r="CE167" s="256"/>
      <c r="CF167" s="256"/>
      <c r="CG167" s="256"/>
      <c r="CH167" s="256"/>
      <c r="CI167" s="256"/>
      <c r="CJ167" s="256"/>
      <c r="CK167" s="256"/>
      <c r="CL167" s="256"/>
      <c r="CM167" s="256"/>
      <c r="CN167" s="256"/>
      <c r="CO167" s="256"/>
      <c r="CP167" s="256"/>
      <c r="CQ167" s="256"/>
      <c r="CR167" s="256"/>
      <c r="CS167" s="248" t="s">
        <v>5192</v>
      </c>
      <c r="CT167" s="248" t="s">
        <v>5193</v>
      </c>
      <c r="CU167" s="256"/>
      <c r="CV167" s="256"/>
      <c r="CW167" s="256"/>
      <c r="CX167" s="256"/>
      <c r="CY167" s="256"/>
      <c r="CZ167" s="256"/>
      <c r="DA167" s="256"/>
      <c r="DB167" s="256"/>
      <c r="DC167" s="248" t="s">
        <v>5194</v>
      </c>
      <c r="DD167" s="256"/>
      <c r="DE167" s="256"/>
    </row>
    <row r="168" spans="34:109" ht="15" hidden="1" customHeight="1">
      <c r="AH168" s="254"/>
      <c r="AI168" s="254"/>
      <c r="AJ168" s="254"/>
      <c r="AK168" s="254"/>
      <c r="AL168" s="242" t="str">
        <f t="shared" si="6"/>
        <v>Tepatlaxco</v>
      </c>
      <c r="AM168" s="242" t="str">
        <f t="shared" si="7"/>
        <v>30165</v>
      </c>
      <c r="AN168" s="243" t="str">
        <f t="shared" si="8"/>
        <v>165</v>
      </c>
      <c r="AO168" s="254"/>
      <c r="AP168" s="240">
        <v>166</v>
      </c>
      <c r="AQ168" s="255"/>
      <c r="AR168" s="255"/>
      <c r="AS168" s="255"/>
      <c r="AT168" s="255"/>
      <c r="AU168" s="255"/>
      <c r="AV168" s="255"/>
      <c r="AW168" s="255"/>
      <c r="AX168" s="255"/>
      <c r="AY168" s="255"/>
      <c r="AZ168" s="255"/>
      <c r="BA168" s="255"/>
      <c r="BB168" s="255"/>
      <c r="BC168" s="255"/>
      <c r="BD168" s="255"/>
      <c r="BE168" s="255"/>
      <c r="BF168" s="255"/>
      <c r="BG168" s="255"/>
      <c r="BH168" s="255"/>
      <c r="BI168" s="255"/>
      <c r="BJ168" s="246" t="s">
        <v>5195</v>
      </c>
      <c r="BK168" s="246" t="s">
        <v>5196</v>
      </c>
      <c r="BL168" s="255"/>
      <c r="BM168" s="255"/>
      <c r="BN168" s="255"/>
      <c r="BO168" s="255"/>
      <c r="BP168" s="255"/>
      <c r="BQ168" s="255"/>
      <c r="BR168" s="255"/>
      <c r="BS168" s="255"/>
      <c r="BT168" s="246" t="s">
        <v>5197</v>
      </c>
      <c r="BU168" s="255"/>
      <c r="BV168" s="255"/>
      <c r="BW168" s="254"/>
      <c r="BX168" s="254"/>
      <c r="BY168" s="254"/>
      <c r="BZ168" s="256"/>
      <c r="CA168" s="256"/>
      <c r="CB168" s="256"/>
      <c r="CC168" s="256"/>
      <c r="CD168" s="256"/>
      <c r="CE168" s="256"/>
      <c r="CF168" s="256"/>
      <c r="CG168" s="256"/>
      <c r="CH168" s="256"/>
      <c r="CI168" s="256"/>
      <c r="CJ168" s="256"/>
      <c r="CK168" s="256"/>
      <c r="CL168" s="256"/>
      <c r="CM168" s="256"/>
      <c r="CN168" s="256"/>
      <c r="CO168" s="256"/>
      <c r="CP168" s="256"/>
      <c r="CQ168" s="256"/>
      <c r="CR168" s="256"/>
      <c r="CS168" s="248" t="s">
        <v>5198</v>
      </c>
      <c r="CT168" s="248" t="s">
        <v>5199</v>
      </c>
      <c r="CU168" s="256"/>
      <c r="CV168" s="256"/>
      <c r="CW168" s="256"/>
      <c r="CX168" s="256"/>
      <c r="CY168" s="256"/>
      <c r="CZ168" s="256"/>
      <c r="DA168" s="256"/>
      <c r="DB168" s="256"/>
      <c r="DC168" s="248" t="s">
        <v>5200</v>
      </c>
      <c r="DD168" s="256"/>
      <c r="DE168" s="256"/>
    </row>
    <row r="169" spans="34:109" ht="15" hidden="1" customHeight="1">
      <c r="AH169" s="254"/>
      <c r="AI169" s="254"/>
      <c r="AJ169" s="254"/>
      <c r="AK169" s="254"/>
      <c r="AL169" s="242" t="str">
        <f t="shared" si="6"/>
        <v>Tepetlán</v>
      </c>
      <c r="AM169" s="242" t="str">
        <f t="shared" si="7"/>
        <v>30166</v>
      </c>
      <c r="AN169" s="243" t="str">
        <f t="shared" si="8"/>
        <v>166</v>
      </c>
      <c r="AO169" s="254"/>
      <c r="AP169" s="240">
        <v>167</v>
      </c>
      <c r="AQ169" s="255"/>
      <c r="AR169" s="255"/>
      <c r="AS169" s="255"/>
      <c r="AT169" s="255"/>
      <c r="AU169" s="255"/>
      <c r="AV169" s="255"/>
      <c r="AW169" s="255"/>
      <c r="AX169" s="255"/>
      <c r="AY169" s="255"/>
      <c r="AZ169" s="255"/>
      <c r="BA169" s="255"/>
      <c r="BB169" s="255"/>
      <c r="BC169" s="255"/>
      <c r="BD169" s="255"/>
      <c r="BE169" s="255"/>
      <c r="BF169" s="255"/>
      <c r="BG169" s="255"/>
      <c r="BH169" s="255"/>
      <c r="BI169" s="255"/>
      <c r="BJ169" s="246" t="s">
        <v>5201</v>
      </c>
      <c r="BK169" s="246" t="s">
        <v>5202</v>
      </c>
      <c r="BL169" s="255"/>
      <c r="BM169" s="255"/>
      <c r="BN169" s="255"/>
      <c r="BO169" s="255"/>
      <c r="BP169" s="255"/>
      <c r="BQ169" s="255"/>
      <c r="BR169" s="255"/>
      <c r="BS169" s="255"/>
      <c r="BT169" s="246" t="s">
        <v>5203</v>
      </c>
      <c r="BU169" s="255"/>
      <c r="BV169" s="255"/>
      <c r="BW169" s="254"/>
      <c r="BX169" s="254"/>
      <c r="BY169" s="254"/>
      <c r="BZ169" s="256"/>
      <c r="CA169" s="256"/>
      <c r="CB169" s="256"/>
      <c r="CC169" s="256"/>
      <c r="CD169" s="256"/>
      <c r="CE169" s="256"/>
      <c r="CF169" s="256"/>
      <c r="CG169" s="256"/>
      <c r="CH169" s="256"/>
      <c r="CI169" s="256"/>
      <c r="CJ169" s="256"/>
      <c r="CK169" s="256"/>
      <c r="CL169" s="256"/>
      <c r="CM169" s="256"/>
      <c r="CN169" s="256"/>
      <c r="CO169" s="256"/>
      <c r="CP169" s="256"/>
      <c r="CQ169" s="256"/>
      <c r="CR169" s="256"/>
      <c r="CS169" s="248" t="s">
        <v>5204</v>
      </c>
      <c r="CT169" s="248" t="s">
        <v>5205</v>
      </c>
      <c r="CU169" s="256"/>
      <c r="CV169" s="256"/>
      <c r="CW169" s="256"/>
      <c r="CX169" s="256"/>
      <c r="CY169" s="256"/>
      <c r="CZ169" s="256"/>
      <c r="DA169" s="256"/>
      <c r="DB169" s="256"/>
      <c r="DC169" s="248" t="s">
        <v>5206</v>
      </c>
      <c r="DD169" s="256"/>
      <c r="DE169" s="256"/>
    </row>
    <row r="170" spans="34:109" ht="15" hidden="1" customHeight="1">
      <c r="AH170" s="254"/>
      <c r="AI170" s="254"/>
      <c r="AJ170" s="254"/>
      <c r="AK170" s="254"/>
      <c r="AL170" s="242" t="str">
        <f t="shared" si="6"/>
        <v>Tepetzintla</v>
      </c>
      <c r="AM170" s="242" t="str">
        <f t="shared" si="7"/>
        <v>30167</v>
      </c>
      <c r="AN170" s="243" t="str">
        <f t="shared" si="8"/>
        <v>167</v>
      </c>
      <c r="AO170" s="254"/>
      <c r="AP170" s="240">
        <v>168</v>
      </c>
      <c r="AQ170" s="255"/>
      <c r="AR170" s="255"/>
      <c r="AS170" s="255"/>
      <c r="AT170" s="255"/>
      <c r="AU170" s="255"/>
      <c r="AV170" s="255"/>
      <c r="AW170" s="255"/>
      <c r="AX170" s="255"/>
      <c r="AY170" s="255"/>
      <c r="AZ170" s="255"/>
      <c r="BA170" s="255"/>
      <c r="BB170" s="255"/>
      <c r="BC170" s="255"/>
      <c r="BD170" s="255"/>
      <c r="BE170" s="255"/>
      <c r="BF170" s="255"/>
      <c r="BG170" s="255"/>
      <c r="BH170" s="255"/>
      <c r="BI170" s="255"/>
      <c r="BJ170" s="246" t="s">
        <v>5207</v>
      </c>
      <c r="BK170" s="246" t="s">
        <v>5208</v>
      </c>
      <c r="BL170" s="255"/>
      <c r="BM170" s="255"/>
      <c r="BN170" s="255"/>
      <c r="BO170" s="255"/>
      <c r="BP170" s="255"/>
      <c r="BQ170" s="255"/>
      <c r="BR170" s="255"/>
      <c r="BS170" s="255"/>
      <c r="BT170" s="246" t="s">
        <v>5209</v>
      </c>
      <c r="BU170" s="255"/>
      <c r="BV170" s="255"/>
      <c r="BW170" s="254"/>
      <c r="BX170" s="254"/>
      <c r="BY170" s="254"/>
      <c r="BZ170" s="256"/>
      <c r="CA170" s="256"/>
      <c r="CB170" s="256"/>
      <c r="CC170" s="256"/>
      <c r="CD170" s="256"/>
      <c r="CE170" s="256"/>
      <c r="CF170" s="256"/>
      <c r="CG170" s="256"/>
      <c r="CH170" s="256"/>
      <c r="CI170" s="256"/>
      <c r="CJ170" s="256"/>
      <c r="CK170" s="256"/>
      <c r="CL170" s="256"/>
      <c r="CM170" s="256"/>
      <c r="CN170" s="256"/>
      <c r="CO170" s="256"/>
      <c r="CP170" s="256"/>
      <c r="CQ170" s="256"/>
      <c r="CR170" s="256"/>
      <c r="CS170" s="248" t="s">
        <v>5210</v>
      </c>
      <c r="CT170" s="248" t="s">
        <v>5211</v>
      </c>
      <c r="CU170" s="256"/>
      <c r="CV170" s="256"/>
      <c r="CW170" s="256"/>
      <c r="CX170" s="256"/>
      <c r="CY170" s="256"/>
      <c r="CZ170" s="256"/>
      <c r="DA170" s="256"/>
      <c r="DB170" s="256"/>
      <c r="DC170" s="248" t="s">
        <v>5211</v>
      </c>
      <c r="DD170" s="256"/>
      <c r="DE170" s="256"/>
    </row>
    <row r="171" spans="34:109" ht="15" hidden="1" customHeight="1">
      <c r="AH171" s="254"/>
      <c r="AI171" s="254"/>
      <c r="AJ171" s="254"/>
      <c r="AK171" s="254"/>
      <c r="AL171" s="242" t="str">
        <f t="shared" si="6"/>
        <v>Tequila</v>
      </c>
      <c r="AM171" s="242" t="str">
        <f t="shared" si="7"/>
        <v>30168</v>
      </c>
      <c r="AN171" s="243" t="str">
        <f t="shared" si="8"/>
        <v>168</v>
      </c>
      <c r="AO171" s="254"/>
      <c r="AP171" s="240">
        <v>169</v>
      </c>
      <c r="AQ171" s="255"/>
      <c r="AR171" s="255"/>
      <c r="AS171" s="255"/>
      <c r="AT171" s="255"/>
      <c r="AU171" s="255"/>
      <c r="AV171" s="255"/>
      <c r="AW171" s="255"/>
      <c r="AX171" s="255"/>
      <c r="AY171" s="255"/>
      <c r="AZ171" s="255"/>
      <c r="BA171" s="255"/>
      <c r="BB171" s="255"/>
      <c r="BC171" s="255"/>
      <c r="BD171" s="255"/>
      <c r="BE171" s="255"/>
      <c r="BF171" s="255"/>
      <c r="BG171" s="255"/>
      <c r="BH171" s="255"/>
      <c r="BI171" s="255"/>
      <c r="BJ171" s="246" t="s">
        <v>5212</v>
      </c>
      <c r="BK171" s="246" t="s">
        <v>5213</v>
      </c>
      <c r="BL171" s="255"/>
      <c r="BM171" s="255"/>
      <c r="BN171" s="255"/>
      <c r="BO171" s="255"/>
      <c r="BP171" s="255"/>
      <c r="BQ171" s="255"/>
      <c r="BR171" s="255"/>
      <c r="BS171" s="255"/>
      <c r="BT171" s="246" t="s">
        <v>5214</v>
      </c>
      <c r="BU171" s="255"/>
      <c r="BV171" s="255"/>
      <c r="BW171" s="254"/>
      <c r="BX171" s="254"/>
      <c r="BY171" s="254"/>
      <c r="BZ171" s="256"/>
      <c r="CA171" s="256"/>
      <c r="CB171" s="256"/>
      <c r="CC171" s="256"/>
      <c r="CD171" s="256"/>
      <c r="CE171" s="256"/>
      <c r="CF171" s="256"/>
      <c r="CG171" s="256"/>
      <c r="CH171" s="256"/>
      <c r="CI171" s="256"/>
      <c r="CJ171" s="256"/>
      <c r="CK171" s="256"/>
      <c r="CL171" s="256"/>
      <c r="CM171" s="256"/>
      <c r="CN171" s="256"/>
      <c r="CO171" s="256"/>
      <c r="CP171" s="256"/>
      <c r="CQ171" s="256"/>
      <c r="CR171" s="256"/>
      <c r="CS171" s="248" t="s">
        <v>5215</v>
      </c>
      <c r="CT171" s="248" t="s">
        <v>5216</v>
      </c>
      <c r="CU171" s="256"/>
      <c r="CV171" s="256"/>
      <c r="CW171" s="256"/>
      <c r="CX171" s="256"/>
      <c r="CY171" s="256"/>
      <c r="CZ171" s="256"/>
      <c r="DA171" s="256"/>
      <c r="DB171" s="256"/>
      <c r="DC171" s="248" t="s">
        <v>4540</v>
      </c>
      <c r="DD171" s="256"/>
      <c r="DE171" s="256"/>
    </row>
    <row r="172" spans="34:109" ht="15" hidden="1" customHeight="1">
      <c r="AH172" s="254"/>
      <c r="AI172" s="254"/>
      <c r="AJ172" s="254"/>
      <c r="AK172" s="254"/>
      <c r="AL172" s="242" t="str">
        <f t="shared" si="6"/>
        <v>José Azueta</v>
      </c>
      <c r="AM172" s="242" t="str">
        <f t="shared" si="7"/>
        <v>30169</v>
      </c>
      <c r="AN172" s="243" t="str">
        <f t="shared" si="8"/>
        <v>169</v>
      </c>
      <c r="AO172" s="254"/>
      <c r="AP172" s="240">
        <v>170</v>
      </c>
      <c r="AQ172" s="255"/>
      <c r="AR172" s="255"/>
      <c r="AS172" s="255"/>
      <c r="AT172" s="255"/>
      <c r="AU172" s="255"/>
      <c r="AV172" s="255"/>
      <c r="AW172" s="255"/>
      <c r="AX172" s="255"/>
      <c r="AY172" s="255"/>
      <c r="AZ172" s="255"/>
      <c r="BA172" s="255"/>
      <c r="BB172" s="255"/>
      <c r="BC172" s="255"/>
      <c r="BD172" s="255"/>
      <c r="BE172" s="255"/>
      <c r="BF172" s="255"/>
      <c r="BG172" s="255"/>
      <c r="BH172" s="255"/>
      <c r="BI172" s="255"/>
      <c r="BJ172" s="246" t="s">
        <v>5217</v>
      </c>
      <c r="BK172" s="246" t="s">
        <v>5218</v>
      </c>
      <c r="BL172" s="255"/>
      <c r="BM172" s="255"/>
      <c r="BN172" s="255"/>
      <c r="BO172" s="255"/>
      <c r="BP172" s="255"/>
      <c r="BQ172" s="255"/>
      <c r="BR172" s="255"/>
      <c r="BS172" s="255"/>
      <c r="BT172" s="246" t="s">
        <v>5219</v>
      </c>
      <c r="BU172" s="255"/>
      <c r="BV172" s="255"/>
      <c r="BW172" s="254"/>
      <c r="BX172" s="254"/>
      <c r="BY172" s="254"/>
      <c r="BZ172" s="256"/>
      <c r="CA172" s="256"/>
      <c r="CB172" s="256"/>
      <c r="CC172" s="256"/>
      <c r="CD172" s="256"/>
      <c r="CE172" s="256"/>
      <c r="CF172" s="256"/>
      <c r="CG172" s="256"/>
      <c r="CH172" s="256"/>
      <c r="CI172" s="256"/>
      <c r="CJ172" s="256"/>
      <c r="CK172" s="256"/>
      <c r="CL172" s="256"/>
      <c r="CM172" s="256"/>
      <c r="CN172" s="256"/>
      <c r="CO172" s="256"/>
      <c r="CP172" s="256"/>
      <c r="CQ172" s="256"/>
      <c r="CR172" s="256"/>
      <c r="CS172" s="248" t="s">
        <v>5220</v>
      </c>
      <c r="CT172" s="248" t="s">
        <v>5221</v>
      </c>
      <c r="CU172" s="256"/>
      <c r="CV172" s="256"/>
      <c r="CW172" s="256"/>
      <c r="CX172" s="256"/>
      <c r="CY172" s="256"/>
      <c r="CZ172" s="256"/>
      <c r="DA172" s="256"/>
      <c r="DB172" s="256"/>
      <c r="DC172" s="248" t="s">
        <v>5222</v>
      </c>
      <c r="DD172" s="256"/>
      <c r="DE172" s="256"/>
    </row>
    <row r="173" spans="34:109" ht="15" hidden="1" customHeight="1">
      <c r="AH173" s="254"/>
      <c r="AI173" s="254"/>
      <c r="AJ173" s="254"/>
      <c r="AK173" s="254"/>
      <c r="AL173" s="242" t="str">
        <f t="shared" si="6"/>
        <v>Texcatepec</v>
      </c>
      <c r="AM173" s="242" t="str">
        <f t="shared" si="7"/>
        <v>30170</v>
      </c>
      <c r="AN173" s="243" t="str">
        <f t="shared" si="8"/>
        <v>170</v>
      </c>
      <c r="AO173" s="254"/>
      <c r="AP173" s="240">
        <v>171</v>
      </c>
      <c r="AQ173" s="255"/>
      <c r="AR173" s="255"/>
      <c r="AS173" s="255"/>
      <c r="AT173" s="255"/>
      <c r="AU173" s="255"/>
      <c r="AV173" s="255"/>
      <c r="AW173" s="255"/>
      <c r="AX173" s="255"/>
      <c r="AY173" s="255"/>
      <c r="AZ173" s="255"/>
      <c r="BA173" s="255"/>
      <c r="BB173" s="255"/>
      <c r="BC173" s="255"/>
      <c r="BD173" s="255"/>
      <c r="BE173" s="255"/>
      <c r="BF173" s="255"/>
      <c r="BG173" s="255"/>
      <c r="BH173" s="255"/>
      <c r="BI173" s="255"/>
      <c r="BJ173" s="246" t="s">
        <v>5223</v>
      </c>
      <c r="BK173" s="246" t="s">
        <v>5224</v>
      </c>
      <c r="BL173" s="255"/>
      <c r="BM173" s="255"/>
      <c r="BN173" s="255"/>
      <c r="BO173" s="255"/>
      <c r="BP173" s="255"/>
      <c r="BQ173" s="255"/>
      <c r="BR173" s="255"/>
      <c r="BS173" s="255"/>
      <c r="BT173" s="246" t="s">
        <v>5225</v>
      </c>
      <c r="BU173" s="255"/>
      <c r="BV173" s="255"/>
      <c r="BW173" s="254"/>
      <c r="BX173" s="254"/>
      <c r="BY173" s="254"/>
      <c r="BZ173" s="256"/>
      <c r="CA173" s="256"/>
      <c r="CB173" s="256"/>
      <c r="CC173" s="256"/>
      <c r="CD173" s="256"/>
      <c r="CE173" s="256"/>
      <c r="CF173" s="256"/>
      <c r="CG173" s="256"/>
      <c r="CH173" s="256"/>
      <c r="CI173" s="256"/>
      <c r="CJ173" s="256"/>
      <c r="CK173" s="256"/>
      <c r="CL173" s="256"/>
      <c r="CM173" s="256"/>
      <c r="CN173" s="256"/>
      <c r="CO173" s="256"/>
      <c r="CP173" s="256"/>
      <c r="CQ173" s="256"/>
      <c r="CR173" s="256"/>
      <c r="CS173" s="248" t="s">
        <v>5226</v>
      </c>
      <c r="CT173" s="248" t="s">
        <v>5227</v>
      </c>
      <c r="CU173" s="256"/>
      <c r="CV173" s="256"/>
      <c r="CW173" s="256"/>
      <c r="CX173" s="256"/>
      <c r="CY173" s="256"/>
      <c r="CZ173" s="256"/>
      <c r="DA173" s="256"/>
      <c r="DB173" s="256"/>
      <c r="DC173" s="248" t="s">
        <v>5228</v>
      </c>
      <c r="DD173" s="256"/>
      <c r="DE173" s="256"/>
    </row>
    <row r="174" spans="34:109" ht="15" hidden="1" customHeight="1">
      <c r="AH174" s="254"/>
      <c r="AI174" s="254"/>
      <c r="AJ174" s="254"/>
      <c r="AK174" s="254"/>
      <c r="AL174" s="242" t="str">
        <f t="shared" si="6"/>
        <v>Texhuacán</v>
      </c>
      <c r="AM174" s="242" t="str">
        <f t="shared" si="7"/>
        <v>30171</v>
      </c>
      <c r="AN174" s="243" t="str">
        <f t="shared" si="8"/>
        <v>171</v>
      </c>
      <c r="AO174" s="254"/>
      <c r="AP174" s="240">
        <v>172</v>
      </c>
      <c r="AQ174" s="255"/>
      <c r="AR174" s="255"/>
      <c r="AS174" s="255"/>
      <c r="AT174" s="255"/>
      <c r="AU174" s="255"/>
      <c r="AV174" s="255"/>
      <c r="AW174" s="255"/>
      <c r="AX174" s="255"/>
      <c r="AY174" s="255"/>
      <c r="AZ174" s="255"/>
      <c r="BA174" s="255"/>
      <c r="BB174" s="255"/>
      <c r="BC174" s="255"/>
      <c r="BD174" s="255"/>
      <c r="BE174" s="255"/>
      <c r="BF174" s="255"/>
      <c r="BG174" s="255"/>
      <c r="BH174" s="255"/>
      <c r="BI174" s="255"/>
      <c r="BJ174" s="246" t="s">
        <v>5229</v>
      </c>
      <c r="BK174" s="246" t="s">
        <v>5230</v>
      </c>
      <c r="BL174" s="255"/>
      <c r="BM174" s="255"/>
      <c r="BN174" s="255"/>
      <c r="BO174" s="255"/>
      <c r="BP174" s="255"/>
      <c r="BQ174" s="255"/>
      <c r="BR174" s="255"/>
      <c r="BS174" s="255"/>
      <c r="BT174" s="246" t="s">
        <v>5231</v>
      </c>
      <c r="BU174" s="255"/>
      <c r="BV174" s="255"/>
      <c r="BW174" s="254"/>
      <c r="BX174" s="254"/>
      <c r="BY174" s="254"/>
      <c r="BZ174" s="256"/>
      <c r="CA174" s="256"/>
      <c r="CB174" s="256"/>
      <c r="CC174" s="256"/>
      <c r="CD174" s="256"/>
      <c r="CE174" s="256"/>
      <c r="CF174" s="256"/>
      <c r="CG174" s="256"/>
      <c r="CH174" s="256"/>
      <c r="CI174" s="256"/>
      <c r="CJ174" s="256"/>
      <c r="CK174" s="256"/>
      <c r="CL174" s="256"/>
      <c r="CM174" s="256"/>
      <c r="CN174" s="256"/>
      <c r="CO174" s="256"/>
      <c r="CP174" s="256"/>
      <c r="CQ174" s="256"/>
      <c r="CR174" s="256"/>
      <c r="CS174" s="248" t="s">
        <v>5232</v>
      </c>
      <c r="CT174" s="248" t="s">
        <v>5233</v>
      </c>
      <c r="CU174" s="256"/>
      <c r="CV174" s="256"/>
      <c r="CW174" s="256"/>
      <c r="CX174" s="256"/>
      <c r="CY174" s="256"/>
      <c r="CZ174" s="256"/>
      <c r="DA174" s="256"/>
      <c r="DB174" s="256"/>
      <c r="DC174" s="248" t="s">
        <v>5234</v>
      </c>
      <c r="DD174" s="256"/>
      <c r="DE174" s="256"/>
    </row>
    <row r="175" spans="34:109" ht="15" hidden="1" customHeight="1">
      <c r="AH175" s="254"/>
      <c r="AI175" s="254"/>
      <c r="AJ175" s="254"/>
      <c r="AK175" s="254"/>
      <c r="AL175" s="242" t="str">
        <f t="shared" si="6"/>
        <v>Texistepec</v>
      </c>
      <c r="AM175" s="242" t="str">
        <f t="shared" si="7"/>
        <v>30172</v>
      </c>
      <c r="AN175" s="243" t="str">
        <f t="shared" si="8"/>
        <v>172</v>
      </c>
      <c r="AO175" s="254"/>
      <c r="AP175" s="240">
        <v>173</v>
      </c>
      <c r="AQ175" s="255"/>
      <c r="AR175" s="255"/>
      <c r="AS175" s="255"/>
      <c r="AT175" s="255"/>
      <c r="AU175" s="255"/>
      <c r="AV175" s="255"/>
      <c r="AW175" s="255"/>
      <c r="AX175" s="255"/>
      <c r="AY175" s="255"/>
      <c r="AZ175" s="255"/>
      <c r="BA175" s="255"/>
      <c r="BB175" s="255"/>
      <c r="BC175" s="255"/>
      <c r="BD175" s="255"/>
      <c r="BE175" s="255"/>
      <c r="BF175" s="255"/>
      <c r="BG175" s="255"/>
      <c r="BH175" s="255"/>
      <c r="BI175" s="255"/>
      <c r="BJ175" s="246" t="s">
        <v>5235</v>
      </c>
      <c r="BK175" s="246" t="s">
        <v>5236</v>
      </c>
      <c r="BL175" s="255"/>
      <c r="BM175" s="255"/>
      <c r="BN175" s="255"/>
      <c r="BO175" s="255"/>
      <c r="BP175" s="255"/>
      <c r="BQ175" s="255"/>
      <c r="BR175" s="255"/>
      <c r="BS175" s="255"/>
      <c r="BT175" s="246" t="s">
        <v>5237</v>
      </c>
      <c r="BU175" s="255"/>
      <c r="BV175" s="255"/>
      <c r="BW175" s="254"/>
      <c r="BX175" s="254"/>
      <c r="BY175" s="254"/>
      <c r="BZ175" s="256"/>
      <c r="CA175" s="256"/>
      <c r="CB175" s="256"/>
      <c r="CC175" s="256"/>
      <c r="CD175" s="256"/>
      <c r="CE175" s="256"/>
      <c r="CF175" s="256"/>
      <c r="CG175" s="256"/>
      <c r="CH175" s="256"/>
      <c r="CI175" s="256"/>
      <c r="CJ175" s="256"/>
      <c r="CK175" s="256"/>
      <c r="CL175" s="256"/>
      <c r="CM175" s="256"/>
      <c r="CN175" s="256"/>
      <c r="CO175" s="256"/>
      <c r="CP175" s="256"/>
      <c r="CQ175" s="256"/>
      <c r="CR175" s="256"/>
      <c r="CS175" s="248" t="s">
        <v>5238</v>
      </c>
      <c r="CT175" s="248" t="s">
        <v>5239</v>
      </c>
      <c r="CU175" s="256"/>
      <c r="CV175" s="256"/>
      <c r="CW175" s="256"/>
      <c r="CX175" s="256"/>
      <c r="CY175" s="256"/>
      <c r="CZ175" s="256"/>
      <c r="DA175" s="256"/>
      <c r="DB175" s="256"/>
      <c r="DC175" s="248" t="s">
        <v>5240</v>
      </c>
      <c r="DD175" s="256"/>
      <c r="DE175" s="256"/>
    </row>
    <row r="176" spans="34:109" ht="15" hidden="1" customHeight="1">
      <c r="AH176" s="254"/>
      <c r="AI176" s="254"/>
      <c r="AJ176" s="254"/>
      <c r="AK176" s="254"/>
      <c r="AL176" s="242" t="str">
        <f t="shared" si="6"/>
        <v>Tezonapa</v>
      </c>
      <c r="AM176" s="242" t="str">
        <f t="shared" si="7"/>
        <v>30173</v>
      </c>
      <c r="AN176" s="243" t="str">
        <f t="shared" si="8"/>
        <v>173</v>
      </c>
      <c r="AO176" s="254"/>
      <c r="AP176" s="240">
        <v>174</v>
      </c>
      <c r="AQ176" s="255"/>
      <c r="AR176" s="255"/>
      <c r="AS176" s="255"/>
      <c r="AT176" s="255"/>
      <c r="AU176" s="255"/>
      <c r="AV176" s="255"/>
      <c r="AW176" s="255"/>
      <c r="AX176" s="255"/>
      <c r="AY176" s="255"/>
      <c r="AZ176" s="255"/>
      <c r="BA176" s="255"/>
      <c r="BB176" s="255"/>
      <c r="BC176" s="255"/>
      <c r="BD176" s="255"/>
      <c r="BE176" s="255"/>
      <c r="BF176" s="255"/>
      <c r="BG176" s="255"/>
      <c r="BH176" s="255"/>
      <c r="BI176" s="255"/>
      <c r="BJ176" s="246" t="s">
        <v>5241</v>
      </c>
      <c r="BK176" s="246" t="s">
        <v>5242</v>
      </c>
      <c r="BL176" s="255"/>
      <c r="BM176" s="255"/>
      <c r="BN176" s="255"/>
      <c r="BO176" s="255"/>
      <c r="BP176" s="255"/>
      <c r="BQ176" s="255"/>
      <c r="BR176" s="255"/>
      <c r="BS176" s="255"/>
      <c r="BT176" s="246" t="s">
        <v>5243</v>
      </c>
      <c r="BU176" s="255"/>
      <c r="BV176" s="255"/>
      <c r="BW176" s="254"/>
      <c r="BX176" s="254"/>
      <c r="BY176" s="254"/>
      <c r="BZ176" s="256"/>
      <c r="CA176" s="256"/>
      <c r="CB176" s="256"/>
      <c r="CC176" s="256"/>
      <c r="CD176" s="256"/>
      <c r="CE176" s="256"/>
      <c r="CF176" s="256"/>
      <c r="CG176" s="256"/>
      <c r="CH176" s="256"/>
      <c r="CI176" s="256"/>
      <c r="CJ176" s="256"/>
      <c r="CK176" s="256"/>
      <c r="CL176" s="256"/>
      <c r="CM176" s="256"/>
      <c r="CN176" s="256"/>
      <c r="CO176" s="256"/>
      <c r="CP176" s="256"/>
      <c r="CQ176" s="256"/>
      <c r="CR176" s="256"/>
      <c r="CS176" s="248" t="s">
        <v>5244</v>
      </c>
      <c r="CT176" s="250" t="s">
        <v>5245</v>
      </c>
      <c r="CU176" s="256"/>
      <c r="CV176" s="256"/>
      <c r="CW176" s="256"/>
      <c r="CX176" s="256"/>
      <c r="CY176" s="256"/>
      <c r="CZ176" s="256"/>
      <c r="DA176" s="256"/>
      <c r="DB176" s="256"/>
      <c r="DC176" s="248" t="s">
        <v>5246</v>
      </c>
      <c r="DD176" s="256"/>
      <c r="DE176" s="256"/>
    </row>
    <row r="177" spans="34:109" ht="15" hidden="1" customHeight="1">
      <c r="AH177" s="254"/>
      <c r="AI177" s="254"/>
      <c r="AJ177" s="254"/>
      <c r="AK177" s="254"/>
      <c r="AL177" s="242" t="str">
        <f t="shared" si="6"/>
        <v>Tierra Blanca</v>
      </c>
      <c r="AM177" s="242" t="str">
        <f t="shared" si="7"/>
        <v>30174</v>
      </c>
      <c r="AN177" s="243" t="str">
        <f t="shared" si="8"/>
        <v>174</v>
      </c>
      <c r="AO177" s="254"/>
      <c r="AP177" s="240">
        <v>175</v>
      </c>
      <c r="AQ177" s="255"/>
      <c r="AR177" s="255"/>
      <c r="AS177" s="255"/>
      <c r="AT177" s="255"/>
      <c r="AU177" s="255"/>
      <c r="AV177" s="255"/>
      <c r="AW177" s="255"/>
      <c r="AX177" s="255"/>
      <c r="AY177" s="255"/>
      <c r="AZ177" s="255"/>
      <c r="BA177" s="255"/>
      <c r="BB177" s="255"/>
      <c r="BC177" s="255"/>
      <c r="BD177" s="255"/>
      <c r="BE177" s="255"/>
      <c r="BF177" s="255"/>
      <c r="BG177" s="255"/>
      <c r="BH177" s="255"/>
      <c r="BI177" s="255"/>
      <c r="BJ177" s="246" t="s">
        <v>5247</v>
      </c>
      <c r="BK177" s="246" t="s">
        <v>5248</v>
      </c>
      <c r="BL177" s="255"/>
      <c r="BM177" s="255"/>
      <c r="BN177" s="255"/>
      <c r="BO177" s="255"/>
      <c r="BP177" s="255"/>
      <c r="BQ177" s="255"/>
      <c r="BR177" s="255"/>
      <c r="BS177" s="255"/>
      <c r="BT177" s="246" t="s">
        <v>5249</v>
      </c>
      <c r="BU177" s="255"/>
      <c r="BV177" s="255"/>
      <c r="BW177" s="254"/>
      <c r="BX177" s="254"/>
      <c r="BY177" s="254"/>
      <c r="BZ177" s="256"/>
      <c r="CA177" s="256"/>
      <c r="CB177" s="256"/>
      <c r="CC177" s="256"/>
      <c r="CD177" s="256"/>
      <c r="CE177" s="256"/>
      <c r="CF177" s="256"/>
      <c r="CG177" s="256"/>
      <c r="CH177" s="256"/>
      <c r="CI177" s="256"/>
      <c r="CJ177" s="256"/>
      <c r="CK177" s="256"/>
      <c r="CL177" s="256"/>
      <c r="CM177" s="256"/>
      <c r="CN177" s="256"/>
      <c r="CO177" s="256"/>
      <c r="CP177" s="256"/>
      <c r="CQ177" s="256"/>
      <c r="CR177" s="256"/>
      <c r="CS177" s="248" t="s">
        <v>5250</v>
      </c>
      <c r="CT177" s="248" t="s">
        <v>5251</v>
      </c>
      <c r="CU177" s="256"/>
      <c r="CV177" s="256"/>
      <c r="CW177" s="256"/>
      <c r="CX177" s="256"/>
      <c r="CY177" s="256"/>
      <c r="CZ177" s="256"/>
      <c r="DA177" s="256"/>
      <c r="DB177" s="256"/>
      <c r="DC177" s="248" t="s">
        <v>3272</v>
      </c>
      <c r="DD177" s="256"/>
      <c r="DE177" s="256"/>
    </row>
    <row r="178" spans="34:109" ht="15" hidden="1" customHeight="1">
      <c r="AH178" s="254"/>
      <c r="AI178" s="254"/>
      <c r="AJ178" s="254"/>
      <c r="AK178" s="254"/>
      <c r="AL178" s="242" t="str">
        <f t="shared" si="6"/>
        <v>Tihuatlán</v>
      </c>
      <c r="AM178" s="242" t="str">
        <f t="shared" si="7"/>
        <v>30175</v>
      </c>
      <c r="AN178" s="243" t="str">
        <f t="shared" si="8"/>
        <v>175</v>
      </c>
      <c r="AO178" s="254"/>
      <c r="AP178" s="240">
        <v>176</v>
      </c>
      <c r="AQ178" s="255"/>
      <c r="AR178" s="255"/>
      <c r="AS178" s="255"/>
      <c r="AT178" s="255"/>
      <c r="AU178" s="255"/>
      <c r="AV178" s="255"/>
      <c r="AW178" s="255"/>
      <c r="AX178" s="255"/>
      <c r="AY178" s="255"/>
      <c r="AZ178" s="255"/>
      <c r="BA178" s="255"/>
      <c r="BB178" s="255"/>
      <c r="BC178" s="255"/>
      <c r="BD178" s="255"/>
      <c r="BE178" s="255"/>
      <c r="BF178" s="255"/>
      <c r="BG178" s="255"/>
      <c r="BH178" s="255"/>
      <c r="BI178" s="255"/>
      <c r="BJ178" s="246" t="s">
        <v>5252</v>
      </c>
      <c r="BK178" s="246" t="s">
        <v>5253</v>
      </c>
      <c r="BL178" s="255"/>
      <c r="BM178" s="255"/>
      <c r="BN178" s="255"/>
      <c r="BO178" s="255"/>
      <c r="BP178" s="255"/>
      <c r="BQ178" s="255"/>
      <c r="BR178" s="255"/>
      <c r="BS178" s="255"/>
      <c r="BT178" s="246" t="s">
        <v>5254</v>
      </c>
      <c r="BU178" s="255"/>
      <c r="BV178" s="255"/>
      <c r="BW178" s="254"/>
      <c r="BX178" s="254"/>
      <c r="BY178" s="254"/>
      <c r="BZ178" s="256"/>
      <c r="CA178" s="256"/>
      <c r="CB178" s="256"/>
      <c r="CC178" s="256"/>
      <c r="CD178" s="256"/>
      <c r="CE178" s="256"/>
      <c r="CF178" s="256"/>
      <c r="CG178" s="256"/>
      <c r="CH178" s="256"/>
      <c r="CI178" s="256"/>
      <c r="CJ178" s="256"/>
      <c r="CK178" s="256"/>
      <c r="CL178" s="256"/>
      <c r="CM178" s="256"/>
      <c r="CN178" s="256"/>
      <c r="CO178" s="256"/>
      <c r="CP178" s="256"/>
      <c r="CQ178" s="256"/>
      <c r="CR178" s="256"/>
      <c r="CS178" s="248" t="s">
        <v>5255</v>
      </c>
      <c r="CT178" s="248" t="s">
        <v>5256</v>
      </c>
      <c r="CU178" s="256"/>
      <c r="CV178" s="256"/>
      <c r="CW178" s="256"/>
      <c r="CX178" s="256"/>
      <c r="CY178" s="256"/>
      <c r="CZ178" s="256"/>
      <c r="DA178" s="256"/>
      <c r="DB178" s="256"/>
      <c r="DC178" s="248" t="s">
        <v>5257</v>
      </c>
      <c r="DD178" s="256"/>
      <c r="DE178" s="256"/>
    </row>
    <row r="179" spans="34:109" ht="15" hidden="1" customHeight="1">
      <c r="AH179" s="254"/>
      <c r="AI179" s="254"/>
      <c r="AJ179" s="254"/>
      <c r="AK179" s="254"/>
      <c r="AL179" s="242" t="str">
        <f t="shared" si="6"/>
        <v>Tlacojalpan</v>
      </c>
      <c r="AM179" s="242" t="str">
        <f t="shared" si="7"/>
        <v>30176</v>
      </c>
      <c r="AN179" s="243" t="str">
        <f t="shared" si="8"/>
        <v>176</v>
      </c>
      <c r="AO179" s="254"/>
      <c r="AP179" s="240">
        <v>177</v>
      </c>
      <c r="AQ179" s="255"/>
      <c r="AR179" s="255"/>
      <c r="AS179" s="255"/>
      <c r="AT179" s="255"/>
      <c r="AU179" s="255"/>
      <c r="AV179" s="255"/>
      <c r="AW179" s="255"/>
      <c r="AX179" s="255"/>
      <c r="AY179" s="255"/>
      <c r="AZ179" s="255"/>
      <c r="BA179" s="255"/>
      <c r="BB179" s="255"/>
      <c r="BC179" s="255"/>
      <c r="BD179" s="255"/>
      <c r="BE179" s="255"/>
      <c r="BF179" s="255"/>
      <c r="BG179" s="255"/>
      <c r="BH179" s="255"/>
      <c r="BI179" s="255"/>
      <c r="BJ179" s="246" t="s">
        <v>5258</v>
      </c>
      <c r="BK179" s="246" t="s">
        <v>5259</v>
      </c>
      <c r="BL179" s="255"/>
      <c r="BM179" s="255"/>
      <c r="BN179" s="255"/>
      <c r="BO179" s="255"/>
      <c r="BP179" s="255"/>
      <c r="BQ179" s="255"/>
      <c r="BR179" s="255"/>
      <c r="BS179" s="255"/>
      <c r="BT179" s="246" t="s">
        <v>5260</v>
      </c>
      <c r="BU179" s="255"/>
      <c r="BV179" s="255"/>
      <c r="BW179" s="254"/>
      <c r="BX179" s="254"/>
      <c r="BY179" s="254"/>
      <c r="BZ179" s="256"/>
      <c r="CA179" s="256"/>
      <c r="CB179" s="256"/>
      <c r="CC179" s="256"/>
      <c r="CD179" s="256"/>
      <c r="CE179" s="256"/>
      <c r="CF179" s="256"/>
      <c r="CG179" s="256"/>
      <c r="CH179" s="256"/>
      <c r="CI179" s="256"/>
      <c r="CJ179" s="256"/>
      <c r="CK179" s="256"/>
      <c r="CL179" s="256"/>
      <c r="CM179" s="256"/>
      <c r="CN179" s="256"/>
      <c r="CO179" s="256"/>
      <c r="CP179" s="256"/>
      <c r="CQ179" s="256"/>
      <c r="CR179" s="256"/>
      <c r="CS179" s="248" t="s">
        <v>5261</v>
      </c>
      <c r="CT179" s="248" t="s">
        <v>5262</v>
      </c>
      <c r="CU179" s="256"/>
      <c r="CV179" s="256"/>
      <c r="CW179" s="256"/>
      <c r="CX179" s="256"/>
      <c r="CY179" s="256"/>
      <c r="CZ179" s="256"/>
      <c r="DA179" s="256"/>
      <c r="DB179" s="256"/>
      <c r="DC179" s="248" t="s">
        <v>5263</v>
      </c>
      <c r="DD179" s="256"/>
      <c r="DE179" s="256"/>
    </row>
    <row r="180" spans="34:109" ht="15" hidden="1" customHeight="1">
      <c r="AH180" s="254"/>
      <c r="AI180" s="254"/>
      <c r="AJ180" s="254"/>
      <c r="AK180" s="254"/>
      <c r="AL180" s="242" t="str">
        <f t="shared" si="6"/>
        <v>Tlacolulan</v>
      </c>
      <c r="AM180" s="242" t="str">
        <f t="shared" si="7"/>
        <v>30177</v>
      </c>
      <c r="AN180" s="243" t="str">
        <f t="shared" si="8"/>
        <v>177</v>
      </c>
      <c r="AO180" s="254"/>
      <c r="AP180" s="240">
        <v>178</v>
      </c>
      <c r="AQ180" s="255"/>
      <c r="AR180" s="255"/>
      <c r="AS180" s="255"/>
      <c r="AT180" s="255"/>
      <c r="AU180" s="255"/>
      <c r="AV180" s="255"/>
      <c r="AW180" s="255"/>
      <c r="AX180" s="255"/>
      <c r="AY180" s="255"/>
      <c r="AZ180" s="255"/>
      <c r="BA180" s="255"/>
      <c r="BB180" s="255"/>
      <c r="BC180" s="255"/>
      <c r="BD180" s="255"/>
      <c r="BE180" s="255"/>
      <c r="BF180" s="255"/>
      <c r="BG180" s="255"/>
      <c r="BH180" s="255"/>
      <c r="BI180" s="255"/>
      <c r="BJ180" s="246" t="s">
        <v>5264</v>
      </c>
      <c r="BK180" s="246" t="s">
        <v>5265</v>
      </c>
      <c r="BL180" s="255"/>
      <c r="BM180" s="255"/>
      <c r="BN180" s="255"/>
      <c r="BO180" s="255"/>
      <c r="BP180" s="255"/>
      <c r="BQ180" s="255"/>
      <c r="BR180" s="255"/>
      <c r="BS180" s="255"/>
      <c r="BT180" s="246" t="s">
        <v>5266</v>
      </c>
      <c r="BU180" s="255"/>
      <c r="BV180" s="255"/>
      <c r="BW180" s="254"/>
      <c r="BX180" s="254"/>
      <c r="BY180" s="254"/>
      <c r="BZ180" s="256"/>
      <c r="CA180" s="256"/>
      <c r="CB180" s="256"/>
      <c r="CC180" s="256"/>
      <c r="CD180" s="256"/>
      <c r="CE180" s="256"/>
      <c r="CF180" s="256"/>
      <c r="CG180" s="256"/>
      <c r="CH180" s="256"/>
      <c r="CI180" s="256"/>
      <c r="CJ180" s="256"/>
      <c r="CK180" s="256"/>
      <c r="CL180" s="256"/>
      <c r="CM180" s="256"/>
      <c r="CN180" s="256"/>
      <c r="CO180" s="256"/>
      <c r="CP180" s="256"/>
      <c r="CQ180" s="256"/>
      <c r="CR180" s="256"/>
      <c r="CS180" s="248" t="s">
        <v>5267</v>
      </c>
      <c r="CT180" s="248" t="s">
        <v>5268</v>
      </c>
      <c r="CU180" s="256"/>
      <c r="CV180" s="256"/>
      <c r="CW180" s="256"/>
      <c r="CX180" s="256"/>
      <c r="CY180" s="256"/>
      <c r="CZ180" s="256"/>
      <c r="DA180" s="256"/>
      <c r="DB180" s="256"/>
      <c r="DC180" s="248" t="s">
        <v>5269</v>
      </c>
      <c r="DD180" s="256"/>
      <c r="DE180" s="256"/>
    </row>
    <row r="181" spans="34:109" ht="15" hidden="1" customHeight="1">
      <c r="AH181" s="254"/>
      <c r="AI181" s="254"/>
      <c r="AJ181" s="254"/>
      <c r="AK181" s="254"/>
      <c r="AL181" s="242" t="str">
        <f t="shared" si="6"/>
        <v>Tlacotalpan</v>
      </c>
      <c r="AM181" s="242" t="str">
        <f t="shared" si="7"/>
        <v>30178</v>
      </c>
      <c r="AN181" s="243" t="str">
        <f t="shared" si="8"/>
        <v>178</v>
      </c>
      <c r="AO181" s="254"/>
      <c r="AP181" s="240">
        <v>179</v>
      </c>
      <c r="AQ181" s="255"/>
      <c r="AR181" s="255"/>
      <c r="AS181" s="255"/>
      <c r="AT181" s="255"/>
      <c r="AU181" s="255"/>
      <c r="AV181" s="255"/>
      <c r="AW181" s="255"/>
      <c r="AX181" s="255"/>
      <c r="AY181" s="255"/>
      <c r="AZ181" s="255"/>
      <c r="BA181" s="255"/>
      <c r="BB181" s="255"/>
      <c r="BC181" s="255"/>
      <c r="BD181" s="255"/>
      <c r="BE181" s="255"/>
      <c r="BF181" s="255"/>
      <c r="BG181" s="255"/>
      <c r="BH181" s="255"/>
      <c r="BI181" s="255"/>
      <c r="BJ181" s="246" t="s">
        <v>5270</v>
      </c>
      <c r="BK181" s="246" t="s">
        <v>5271</v>
      </c>
      <c r="BL181" s="255"/>
      <c r="BM181" s="255"/>
      <c r="BN181" s="255"/>
      <c r="BO181" s="255"/>
      <c r="BP181" s="255"/>
      <c r="BQ181" s="255"/>
      <c r="BR181" s="255"/>
      <c r="BS181" s="255"/>
      <c r="BT181" s="246" t="s">
        <v>5272</v>
      </c>
      <c r="BU181" s="255"/>
      <c r="BV181" s="255"/>
      <c r="BW181" s="254"/>
      <c r="BX181" s="254"/>
      <c r="BY181" s="254"/>
      <c r="BZ181" s="256"/>
      <c r="CA181" s="256"/>
      <c r="CB181" s="256"/>
      <c r="CC181" s="256"/>
      <c r="CD181" s="256"/>
      <c r="CE181" s="256"/>
      <c r="CF181" s="256"/>
      <c r="CG181" s="256"/>
      <c r="CH181" s="256"/>
      <c r="CI181" s="256"/>
      <c r="CJ181" s="256"/>
      <c r="CK181" s="256"/>
      <c r="CL181" s="256"/>
      <c r="CM181" s="256"/>
      <c r="CN181" s="256"/>
      <c r="CO181" s="256"/>
      <c r="CP181" s="256"/>
      <c r="CQ181" s="256"/>
      <c r="CR181" s="256"/>
      <c r="CS181" s="248" t="s">
        <v>5273</v>
      </c>
      <c r="CT181" s="248" t="s">
        <v>5274</v>
      </c>
      <c r="CU181" s="256"/>
      <c r="CV181" s="256"/>
      <c r="CW181" s="256"/>
      <c r="CX181" s="256"/>
      <c r="CY181" s="256"/>
      <c r="CZ181" s="256"/>
      <c r="DA181" s="256"/>
      <c r="DB181" s="256"/>
      <c r="DC181" s="248" t="s">
        <v>5275</v>
      </c>
      <c r="DD181" s="256"/>
      <c r="DE181" s="256"/>
    </row>
    <row r="182" spans="34:109" ht="15" hidden="1" customHeight="1">
      <c r="AH182" s="254"/>
      <c r="AI182" s="254"/>
      <c r="AJ182" s="254"/>
      <c r="AK182" s="254"/>
      <c r="AL182" s="242" t="str">
        <f t="shared" si="6"/>
        <v>Tlacotepec de Mejía</v>
      </c>
      <c r="AM182" s="242" t="str">
        <f t="shared" si="7"/>
        <v>30179</v>
      </c>
      <c r="AN182" s="243" t="str">
        <f t="shared" si="8"/>
        <v>179</v>
      </c>
      <c r="AO182" s="254"/>
      <c r="AP182" s="240">
        <v>180</v>
      </c>
      <c r="AQ182" s="255"/>
      <c r="AR182" s="255"/>
      <c r="AS182" s="255"/>
      <c r="AT182" s="255"/>
      <c r="AU182" s="255"/>
      <c r="AV182" s="255"/>
      <c r="AW182" s="255"/>
      <c r="AX182" s="255"/>
      <c r="AY182" s="255"/>
      <c r="AZ182" s="255"/>
      <c r="BA182" s="255"/>
      <c r="BB182" s="255"/>
      <c r="BC182" s="255"/>
      <c r="BD182" s="255"/>
      <c r="BE182" s="255"/>
      <c r="BF182" s="255"/>
      <c r="BG182" s="255"/>
      <c r="BH182" s="255"/>
      <c r="BI182" s="255"/>
      <c r="BJ182" s="246" t="s">
        <v>5276</v>
      </c>
      <c r="BK182" s="246" t="s">
        <v>5277</v>
      </c>
      <c r="BL182" s="255"/>
      <c r="BM182" s="255"/>
      <c r="BN182" s="255"/>
      <c r="BO182" s="255"/>
      <c r="BP182" s="255"/>
      <c r="BQ182" s="255"/>
      <c r="BR182" s="255"/>
      <c r="BS182" s="255"/>
      <c r="BT182" s="246" t="s">
        <v>5278</v>
      </c>
      <c r="BU182" s="255"/>
      <c r="BV182" s="255"/>
      <c r="BW182" s="254"/>
      <c r="BX182" s="254"/>
      <c r="BY182" s="254"/>
      <c r="BZ182" s="256"/>
      <c r="CA182" s="256"/>
      <c r="CB182" s="256"/>
      <c r="CC182" s="256"/>
      <c r="CD182" s="256"/>
      <c r="CE182" s="256"/>
      <c r="CF182" s="256"/>
      <c r="CG182" s="256"/>
      <c r="CH182" s="256"/>
      <c r="CI182" s="256"/>
      <c r="CJ182" s="256"/>
      <c r="CK182" s="256"/>
      <c r="CL182" s="256"/>
      <c r="CM182" s="256"/>
      <c r="CN182" s="256"/>
      <c r="CO182" s="256"/>
      <c r="CP182" s="256"/>
      <c r="CQ182" s="256"/>
      <c r="CR182" s="256"/>
      <c r="CS182" s="248" t="s">
        <v>5279</v>
      </c>
      <c r="CT182" s="248" t="s">
        <v>5280</v>
      </c>
      <c r="CU182" s="256"/>
      <c r="CV182" s="256"/>
      <c r="CW182" s="256"/>
      <c r="CX182" s="256"/>
      <c r="CY182" s="256"/>
      <c r="CZ182" s="256"/>
      <c r="DA182" s="256"/>
      <c r="DB182" s="256"/>
      <c r="DC182" s="248" t="s">
        <v>5281</v>
      </c>
      <c r="DD182" s="256"/>
      <c r="DE182" s="256"/>
    </row>
    <row r="183" spans="34:109" ht="15" hidden="1" customHeight="1">
      <c r="AH183" s="254"/>
      <c r="AI183" s="254"/>
      <c r="AJ183" s="254"/>
      <c r="AK183" s="254"/>
      <c r="AL183" s="242" t="str">
        <f t="shared" si="6"/>
        <v>Tlachichilco</v>
      </c>
      <c r="AM183" s="242" t="str">
        <f t="shared" si="7"/>
        <v>30180</v>
      </c>
      <c r="AN183" s="243" t="str">
        <f t="shared" si="8"/>
        <v>180</v>
      </c>
      <c r="AO183" s="254"/>
      <c r="AP183" s="240">
        <v>181</v>
      </c>
      <c r="AQ183" s="255"/>
      <c r="AR183" s="255"/>
      <c r="AS183" s="255"/>
      <c r="AT183" s="255"/>
      <c r="AU183" s="255"/>
      <c r="AV183" s="255"/>
      <c r="AW183" s="255"/>
      <c r="AX183" s="255"/>
      <c r="AY183" s="255"/>
      <c r="AZ183" s="255"/>
      <c r="BA183" s="255"/>
      <c r="BB183" s="255"/>
      <c r="BC183" s="255"/>
      <c r="BD183" s="255"/>
      <c r="BE183" s="255"/>
      <c r="BF183" s="255"/>
      <c r="BG183" s="255"/>
      <c r="BH183" s="255"/>
      <c r="BI183" s="255"/>
      <c r="BJ183" s="246" t="s">
        <v>5282</v>
      </c>
      <c r="BK183" s="246" t="s">
        <v>5283</v>
      </c>
      <c r="BL183" s="255"/>
      <c r="BM183" s="255"/>
      <c r="BN183" s="255"/>
      <c r="BO183" s="255"/>
      <c r="BP183" s="255"/>
      <c r="BQ183" s="255"/>
      <c r="BR183" s="255"/>
      <c r="BS183" s="255"/>
      <c r="BT183" s="246" t="s">
        <v>5284</v>
      </c>
      <c r="BU183" s="255"/>
      <c r="BV183" s="255"/>
      <c r="BW183" s="254"/>
      <c r="BX183" s="254"/>
      <c r="BY183" s="254"/>
      <c r="BZ183" s="256"/>
      <c r="CA183" s="256"/>
      <c r="CB183" s="256"/>
      <c r="CC183" s="256"/>
      <c r="CD183" s="256"/>
      <c r="CE183" s="256"/>
      <c r="CF183" s="256"/>
      <c r="CG183" s="256"/>
      <c r="CH183" s="256"/>
      <c r="CI183" s="256"/>
      <c r="CJ183" s="256"/>
      <c r="CK183" s="256"/>
      <c r="CL183" s="256"/>
      <c r="CM183" s="256"/>
      <c r="CN183" s="256"/>
      <c r="CO183" s="256"/>
      <c r="CP183" s="256"/>
      <c r="CQ183" s="256"/>
      <c r="CR183" s="256"/>
      <c r="CS183" s="248" t="s">
        <v>5285</v>
      </c>
      <c r="CT183" s="248" t="s">
        <v>5286</v>
      </c>
      <c r="CU183" s="256"/>
      <c r="CV183" s="256"/>
      <c r="CW183" s="256"/>
      <c r="CX183" s="256"/>
      <c r="CY183" s="256"/>
      <c r="CZ183" s="256"/>
      <c r="DA183" s="256"/>
      <c r="DB183" s="256"/>
      <c r="DC183" s="248" t="s">
        <v>5287</v>
      </c>
      <c r="DD183" s="256"/>
      <c r="DE183" s="256"/>
    </row>
    <row r="184" spans="34:109" ht="15" hidden="1" customHeight="1">
      <c r="AH184" s="254"/>
      <c r="AI184" s="254"/>
      <c r="AJ184" s="254"/>
      <c r="AK184" s="254"/>
      <c r="AL184" s="242" t="str">
        <f t="shared" si="6"/>
        <v>Tlalixcoyan</v>
      </c>
      <c r="AM184" s="242" t="str">
        <f t="shared" si="7"/>
        <v>30181</v>
      </c>
      <c r="AN184" s="243" t="str">
        <f t="shared" si="8"/>
        <v>181</v>
      </c>
      <c r="AO184" s="254"/>
      <c r="AP184" s="240">
        <v>182</v>
      </c>
      <c r="AQ184" s="255"/>
      <c r="AR184" s="255"/>
      <c r="AS184" s="255"/>
      <c r="AT184" s="255"/>
      <c r="AU184" s="255"/>
      <c r="AV184" s="255"/>
      <c r="AW184" s="255"/>
      <c r="AX184" s="255"/>
      <c r="AY184" s="255"/>
      <c r="AZ184" s="255"/>
      <c r="BA184" s="255"/>
      <c r="BB184" s="255"/>
      <c r="BC184" s="255"/>
      <c r="BD184" s="255"/>
      <c r="BE184" s="255"/>
      <c r="BF184" s="255"/>
      <c r="BG184" s="255"/>
      <c r="BH184" s="255"/>
      <c r="BI184" s="255"/>
      <c r="BJ184" s="246" t="s">
        <v>5288</v>
      </c>
      <c r="BK184" s="246" t="s">
        <v>5289</v>
      </c>
      <c r="BL184" s="255"/>
      <c r="BM184" s="255"/>
      <c r="BN184" s="255"/>
      <c r="BO184" s="255"/>
      <c r="BP184" s="255"/>
      <c r="BQ184" s="255"/>
      <c r="BR184" s="255"/>
      <c r="BS184" s="255"/>
      <c r="BT184" s="246" t="s">
        <v>5290</v>
      </c>
      <c r="BU184" s="255"/>
      <c r="BV184" s="255"/>
      <c r="BW184" s="254"/>
      <c r="BX184" s="254"/>
      <c r="BY184" s="254"/>
      <c r="BZ184" s="256"/>
      <c r="CA184" s="256"/>
      <c r="CB184" s="256"/>
      <c r="CC184" s="256"/>
      <c r="CD184" s="256"/>
      <c r="CE184" s="256"/>
      <c r="CF184" s="256"/>
      <c r="CG184" s="256"/>
      <c r="CH184" s="256"/>
      <c r="CI184" s="256"/>
      <c r="CJ184" s="256"/>
      <c r="CK184" s="256"/>
      <c r="CL184" s="256"/>
      <c r="CM184" s="256"/>
      <c r="CN184" s="256"/>
      <c r="CO184" s="256"/>
      <c r="CP184" s="256"/>
      <c r="CQ184" s="256"/>
      <c r="CR184" s="256"/>
      <c r="CS184" s="248" t="s">
        <v>5291</v>
      </c>
      <c r="CT184" s="248" t="s">
        <v>5292</v>
      </c>
      <c r="CU184" s="256"/>
      <c r="CV184" s="256"/>
      <c r="CW184" s="256"/>
      <c r="CX184" s="256"/>
      <c r="CY184" s="256"/>
      <c r="CZ184" s="256"/>
      <c r="DA184" s="256"/>
      <c r="DB184" s="256"/>
      <c r="DC184" s="248" t="s">
        <v>5293</v>
      </c>
      <c r="DD184" s="256"/>
      <c r="DE184" s="256"/>
    </row>
    <row r="185" spans="34:109" ht="15" hidden="1" customHeight="1">
      <c r="AH185" s="254"/>
      <c r="AI185" s="254"/>
      <c r="AJ185" s="254"/>
      <c r="AK185" s="254"/>
      <c r="AL185" s="242" t="str">
        <f t="shared" si="6"/>
        <v>Tlalnelhuayocan</v>
      </c>
      <c r="AM185" s="242" t="str">
        <f t="shared" si="7"/>
        <v>30182</v>
      </c>
      <c r="AN185" s="243" t="str">
        <f t="shared" si="8"/>
        <v>182</v>
      </c>
      <c r="AO185" s="254"/>
      <c r="AP185" s="240">
        <v>183</v>
      </c>
      <c r="AQ185" s="255"/>
      <c r="AR185" s="255"/>
      <c r="AS185" s="255"/>
      <c r="AT185" s="255"/>
      <c r="AU185" s="255"/>
      <c r="AV185" s="255"/>
      <c r="AW185" s="255"/>
      <c r="AX185" s="255"/>
      <c r="AY185" s="255"/>
      <c r="AZ185" s="255"/>
      <c r="BA185" s="255"/>
      <c r="BB185" s="255"/>
      <c r="BC185" s="255"/>
      <c r="BD185" s="255"/>
      <c r="BE185" s="255"/>
      <c r="BF185" s="255"/>
      <c r="BG185" s="255"/>
      <c r="BH185" s="255"/>
      <c r="BI185" s="255"/>
      <c r="BJ185" s="246" t="s">
        <v>5294</v>
      </c>
      <c r="BK185" s="246" t="s">
        <v>5295</v>
      </c>
      <c r="BL185" s="255"/>
      <c r="BM185" s="255"/>
      <c r="BN185" s="255"/>
      <c r="BO185" s="255"/>
      <c r="BP185" s="255"/>
      <c r="BQ185" s="255"/>
      <c r="BR185" s="255"/>
      <c r="BS185" s="255"/>
      <c r="BT185" s="246" t="s">
        <v>5296</v>
      </c>
      <c r="BU185" s="255"/>
      <c r="BV185" s="255"/>
      <c r="BW185" s="254"/>
      <c r="BX185" s="254"/>
      <c r="BY185" s="254"/>
      <c r="BZ185" s="256"/>
      <c r="CA185" s="256"/>
      <c r="CB185" s="256"/>
      <c r="CC185" s="256"/>
      <c r="CD185" s="256"/>
      <c r="CE185" s="256"/>
      <c r="CF185" s="256"/>
      <c r="CG185" s="256"/>
      <c r="CH185" s="256"/>
      <c r="CI185" s="256"/>
      <c r="CJ185" s="256"/>
      <c r="CK185" s="256"/>
      <c r="CL185" s="256"/>
      <c r="CM185" s="256"/>
      <c r="CN185" s="256"/>
      <c r="CO185" s="256"/>
      <c r="CP185" s="256"/>
      <c r="CQ185" s="256"/>
      <c r="CR185" s="256"/>
      <c r="CS185" s="248" t="s">
        <v>5297</v>
      </c>
      <c r="CT185" s="248" t="s">
        <v>5298</v>
      </c>
      <c r="CU185" s="256"/>
      <c r="CV185" s="256"/>
      <c r="CW185" s="256"/>
      <c r="CX185" s="256"/>
      <c r="CY185" s="256"/>
      <c r="CZ185" s="256"/>
      <c r="DA185" s="256"/>
      <c r="DB185" s="256"/>
      <c r="DC185" s="248" t="s">
        <v>5299</v>
      </c>
      <c r="DD185" s="256"/>
      <c r="DE185" s="256"/>
    </row>
    <row r="186" spans="34:109" ht="15" hidden="1" customHeight="1">
      <c r="AH186" s="254"/>
      <c r="AI186" s="254"/>
      <c r="AJ186" s="254"/>
      <c r="AK186" s="254"/>
      <c r="AL186" s="242" t="str">
        <f t="shared" si="6"/>
        <v>Tlapacoyan</v>
      </c>
      <c r="AM186" s="242" t="str">
        <f t="shared" si="7"/>
        <v>30183</v>
      </c>
      <c r="AN186" s="243" t="str">
        <f t="shared" si="8"/>
        <v>183</v>
      </c>
      <c r="AO186" s="254"/>
      <c r="AP186" s="240">
        <v>184</v>
      </c>
      <c r="AQ186" s="255"/>
      <c r="AR186" s="255"/>
      <c r="AS186" s="255"/>
      <c r="AT186" s="255"/>
      <c r="AU186" s="255"/>
      <c r="AV186" s="255"/>
      <c r="AW186" s="255"/>
      <c r="AX186" s="255"/>
      <c r="AY186" s="255"/>
      <c r="AZ186" s="255"/>
      <c r="BA186" s="255"/>
      <c r="BB186" s="255"/>
      <c r="BC186" s="255"/>
      <c r="BD186" s="255"/>
      <c r="BE186" s="255"/>
      <c r="BF186" s="255"/>
      <c r="BG186" s="255"/>
      <c r="BH186" s="255"/>
      <c r="BI186" s="255"/>
      <c r="BJ186" s="246" t="s">
        <v>5300</v>
      </c>
      <c r="BK186" s="246" t="s">
        <v>5301</v>
      </c>
      <c r="BL186" s="255"/>
      <c r="BM186" s="255"/>
      <c r="BN186" s="255"/>
      <c r="BO186" s="255"/>
      <c r="BP186" s="255"/>
      <c r="BQ186" s="255"/>
      <c r="BR186" s="255"/>
      <c r="BS186" s="255"/>
      <c r="BT186" s="246" t="s">
        <v>5302</v>
      </c>
      <c r="BU186" s="255"/>
      <c r="BV186" s="255"/>
      <c r="BW186" s="254"/>
      <c r="BX186" s="254"/>
      <c r="BY186" s="254"/>
      <c r="BZ186" s="256"/>
      <c r="CA186" s="256"/>
      <c r="CB186" s="256"/>
      <c r="CC186" s="256"/>
      <c r="CD186" s="256"/>
      <c r="CE186" s="256"/>
      <c r="CF186" s="256"/>
      <c r="CG186" s="256"/>
      <c r="CH186" s="256"/>
      <c r="CI186" s="256"/>
      <c r="CJ186" s="256"/>
      <c r="CK186" s="256"/>
      <c r="CL186" s="256"/>
      <c r="CM186" s="256"/>
      <c r="CN186" s="256"/>
      <c r="CO186" s="256"/>
      <c r="CP186" s="256"/>
      <c r="CQ186" s="256"/>
      <c r="CR186" s="256"/>
      <c r="CS186" s="248" t="s">
        <v>5303</v>
      </c>
      <c r="CT186" s="248" t="s">
        <v>5304</v>
      </c>
      <c r="CU186" s="256"/>
      <c r="CV186" s="256"/>
      <c r="CW186" s="256"/>
      <c r="CX186" s="256"/>
      <c r="CY186" s="256"/>
      <c r="CZ186" s="256"/>
      <c r="DA186" s="256"/>
      <c r="DB186" s="256"/>
      <c r="DC186" s="248" t="s">
        <v>5305</v>
      </c>
      <c r="DD186" s="256"/>
      <c r="DE186" s="256"/>
    </row>
    <row r="187" spans="34:109" ht="15" hidden="1" customHeight="1">
      <c r="AH187" s="254"/>
      <c r="AI187" s="254"/>
      <c r="AJ187" s="254"/>
      <c r="AK187" s="254"/>
      <c r="AL187" s="242" t="str">
        <f t="shared" si="6"/>
        <v>Tlaquilpa</v>
      </c>
      <c r="AM187" s="242" t="str">
        <f t="shared" si="7"/>
        <v>30184</v>
      </c>
      <c r="AN187" s="243" t="str">
        <f t="shared" si="8"/>
        <v>184</v>
      </c>
      <c r="AO187" s="254"/>
      <c r="AP187" s="240">
        <v>185</v>
      </c>
      <c r="AQ187" s="255"/>
      <c r="AR187" s="255"/>
      <c r="AS187" s="255"/>
      <c r="AT187" s="255"/>
      <c r="AU187" s="255"/>
      <c r="AV187" s="255"/>
      <c r="AW187" s="255"/>
      <c r="AX187" s="255"/>
      <c r="AY187" s="255"/>
      <c r="AZ187" s="255"/>
      <c r="BA187" s="255"/>
      <c r="BB187" s="255"/>
      <c r="BC187" s="255"/>
      <c r="BD187" s="255"/>
      <c r="BE187" s="255"/>
      <c r="BF187" s="255"/>
      <c r="BG187" s="255"/>
      <c r="BH187" s="255"/>
      <c r="BI187" s="255"/>
      <c r="BJ187" s="246" t="s">
        <v>5306</v>
      </c>
      <c r="BK187" s="246" t="s">
        <v>5307</v>
      </c>
      <c r="BL187" s="255"/>
      <c r="BM187" s="255"/>
      <c r="BN187" s="255"/>
      <c r="BO187" s="255"/>
      <c r="BP187" s="255"/>
      <c r="BQ187" s="255"/>
      <c r="BR187" s="255"/>
      <c r="BS187" s="255"/>
      <c r="BT187" s="246" t="s">
        <v>5308</v>
      </c>
      <c r="BU187" s="255"/>
      <c r="BV187" s="255"/>
      <c r="BW187" s="254"/>
      <c r="BX187" s="254"/>
      <c r="BY187" s="254"/>
      <c r="BZ187" s="256"/>
      <c r="CA187" s="256"/>
      <c r="CB187" s="256"/>
      <c r="CC187" s="256"/>
      <c r="CD187" s="256"/>
      <c r="CE187" s="256"/>
      <c r="CF187" s="256"/>
      <c r="CG187" s="256"/>
      <c r="CH187" s="256"/>
      <c r="CI187" s="256"/>
      <c r="CJ187" s="256"/>
      <c r="CK187" s="256"/>
      <c r="CL187" s="256"/>
      <c r="CM187" s="256"/>
      <c r="CN187" s="256"/>
      <c r="CO187" s="256"/>
      <c r="CP187" s="256"/>
      <c r="CQ187" s="256"/>
      <c r="CR187" s="256"/>
      <c r="CS187" s="248" t="s">
        <v>5309</v>
      </c>
      <c r="CT187" s="248" t="s">
        <v>5310</v>
      </c>
      <c r="CU187" s="256"/>
      <c r="CV187" s="256"/>
      <c r="CW187" s="256"/>
      <c r="CX187" s="256"/>
      <c r="CY187" s="256"/>
      <c r="CZ187" s="256"/>
      <c r="DA187" s="256"/>
      <c r="DB187" s="256"/>
      <c r="DC187" s="248" t="s">
        <v>5311</v>
      </c>
      <c r="DD187" s="256"/>
      <c r="DE187" s="256"/>
    </row>
    <row r="188" spans="34:109" ht="15" hidden="1" customHeight="1">
      <c r="AH188" s="254"/>
      <c r="AI188" s="254"/>
      <c r="AJ188" s="254"/>
      <c r="AK188" s="254"/>
      <c r="AL188" s="242" t="str">
        <f t="shared" si="6"/>
        <v>Tlilapan</v>
      </c>
      <c r="AM188" s="242" t="str">
        <f t="shared" si="7"/>
        <v>30185</v>
      </c>
      <c r="AN188" s="243" t="str">
        <f t="shared" si="8"/>
        <v>185</v>
      </c>
      <c r="AO188" s="254"/>
      <c r="AP188" s="240">
        <v>186</v>
      </c>
      <c r="AQ188" s="255"/>
      <c r="AR188" s="255"/>
      <c r="AS188" s="255"/>
      <c r="AT188" s="255"/>
      <c r="AU188" s="255"/>
      <c r="AV188" s="255"/>
      <c r="AW188" s="255"/>
      <c r="AX188" s="255"/>
      <c r="AY188" s="255"/>
      <c r="AZ188" s="255"/>
      <c r="BA188" s="255"/>
      <c r="BB188" s="255"/>
      <c r="BC188" s="255"/>
      <c r="BD188" s="255"/>
      <c r="BE188" s="255"/>
      <c r="BF188" s="255"/>
      <c r="BG188" s="255"/>
      <c r="BH188" s="255"/>
      <c r="BI188" s="255"/>
      <c r="BJ188" s="246" t="s">
        <v>5312</v>
      </c>
      <c r="BK188" s="246" t="s">
        <v>5313</v>
      </c>
      <c r="BL188" s="255"/>
      <c r="BM188" s="255"/>
      <c r="BN188" s="255"/>
      <c r="BO188" s="255"/>
      <c r="BP188" s="255"/>
      <c r="BQ188" s="255"/>
      <c r="BR188" s="255"/>
      <c r="BS188" s="255"/>
      <c r="BT188" s="246" t="s">
        <v>5314</v>
      </c>
      <c r="BU188" s="255"/>
      <c r="BV188" s="255"/>
      <c r="BW188" s="254"/>
      <c r="BX188" s="254"/>
      <c r="BY188" s="254"/>
      <c r="BZ188" s="256"/>
      <c r="CA188" s="256"/>
      <c r="CB188" s="256"/>
      <c r="CC188" s="256"/>
      <c r="CD188" s="256"/>
      <c r="CE188" s="256"/>
      <c r="CF188" s="256"/>
      <c r="CG188" s="256"/>
      <c r="CH188" s="256"/>
      <c r="CI188" s="256"/>
      <c r="CJ188" s="256"/>
      <c r="CK188" s="256"/>
      <c r="CL188" s="256"/>
      <c r="CM188" s="256"/>
      <c r="CN188" s="256"/>
      <c r="CO188" s="256"/>
      <c r="CP188" s="256"/>
      <c r="CQ188" s="256"/>
      <c r="CR188" s="256"/>
      <c r="CS188" s="248" t="s">
        <v>5315</v>
      </c>
      <c r="CT188" s="248" t="s">
        <v>5316</v>
      </c>
      <c r="CU188" s="256"/>
      <c r="CV188" s="256"/>
      <c r="CW188" s="256"/>
      <c r="CX188" s="256"/>
      <c r="CY188" s="256"/>
      <c r="CZ188" s="256"/>
      <c r="DA188" s="256"/>
      <c r="DB188" s="256"/>
      <c r="DC188" s="248" t="s">
        <v>5317</v>
      </c>
      <c r="DD188" s="256"/>
      <c r="DE188" s="256"/>
    </row>
    <row r="189" spans="34:109" ht="15" hidden="1" customHeight="1">
      <c r="AH189" s="254"/>
      <c r="AI189" s="254"/>
      <c r="AJ189" s="254"/>
      <c r="AK189" s="254"/>
      <c r="AL189" s="242" t="str">
        <f t="shared" si="6"/>
        <v>Tomatlán</v>
      </c>
      <c r="AM189" s="242" t="str">
        <f t="shared" si="7"/>
        <v>30186</v>
      </c>
      <c r="AN189" s="243" t="str">
        <f t="shared" si="8"/>
        <v>186</v>
      </c>
      <c r="AO189" s="254"/>
      <c r="AP189" s="240">
        <v>187</v>
      </c>
      <c r="AQ189" s="255"/>
      <c r="AR189" s="255"/>
      <c r="AS189" s="255"/>
      <c r="AT189" s="255"/>
      <c r="AU189" s="255"/>
      <c r="AV189" s="255"/>
      <c r="AW189" s="255"/>
      <c r="AX189" s="255"/>
      <c r="AY189" s="255"/>
      <c r="AZ189" s="255"/>
      <c r="BA189" s="255"/>
      <c r="BB189" s="255"/>
      <c r="BC189" s="255"/>
      <c r="BD189" s="255"/>
      <c r="BE189" s="255"/>
      <c r="BF189" s="255"/>
      <c r="BG189" s="255"/>
      <c r="BH189" s="255"/>
      <c r="BI189" s="255"/>
      <c r="BJ189" s="246" t="s">
        <v>5318</v>
      </c>
      <c r="BK189" s="246" t="s">
        <v>5319</v>
      </c>
      <c r="BL189" s="255"/>
      <c r="BM189" s="255"/>
      <c r="BN189" s="255"/>
      <c r="BO189" s="255"/>
      <c r="BP189" s="255"/>
      <c r="BQ189" s="255"/>
      <c r="BR189" s="255"/>
      <c r="BS189" s="255"/>
      <c r="BT189" s="246" t="s">
        <v>5320</v>
      </c>
      <c r="BU189" s="255"/>
      <c r="BV189" s="255"/>
      <c r="BW189" s="254"/>
      <c r="BX189" s="254"/>
      <c r="BY189" s="254"/>
      <c r="BZ189" s="256"/>
      <c r="CA189" s="256"/>
      <c r="CB189" s="256"/>
      <c r="CC189" s="256"/>
      <c r="CD189" s="256"/>
      <c r="CE189" s="256"/>
      <c r="CF189" s="256"/>
      <c r="CG189" s="256"/>
      <c r="CH189" s="256"/>
      <c r="CI189" s="256"/>
      <c r="CJ189" s="256"/>
      <c r="CK189" s="256"/>
      <c r="CL189" s="256"/>
      <c r="CM189" s="256"/>
      <c r="CN189" s="256"/>
      <c r="CO189" s="256"/>
      <c r="CP189" s="256"/>
      <c r="CQ189" s="256"/>
      <c r="CR189" s="256"/>
      <c r="CS189" s="248" t="s">
        <v>5321</v>
      </c>
      <c r="CT189" s="248" t="s">
        <v>5322</v>
      </c>
      <c r="CU189" s="256"/>
      <c r="CV189" s="256"/>
      <c r="CW189" s="256"/>
      <c r="CX189" s="256"/>
      <c r="CY189" s="256"/>
      <c r="CZ189" s="256"/>
      <c r="DA189" s="256"/>
      <c r="DB189" s="256"/>
      <c r="DC189" s="248" t="s">
        <v>4633</v>
      </c>
      <c r="DD189" s="256"/>
      <c r="DE189" s="256"/>
    </row>
    <row r="190" spans="34:109" ht="15" hidden="1" customHeight="1">
      <c r="AH190" s="254"/>
      <c r="AI190" s="254"/>
      <c r="AJ190" s="254"/>
      <c r="AK190" s="254"/>
      <c r="AL190" s="242" t="str">
        <f t="shared" si="6"/>
        <v>Tonayán</v>
      </c>
      <c r="AM190" s="242" t="str">
        <f t="shared" si="7"/>
        <v>30187</v>
      </c>
      <c r="AN190" s="243" t="str">
        <f t="shared" si="8"/>
        <v>187</v>
      </c>
      <c r="AO190" s="254"/>
      <c r="AP190" s="240">
        <v>188</v>
      </c>
      <c r="AQ190" s="255"/>
      <c r="AR190" s="255"/>
      <c r="AS190" s="255"/>
      <c r="AT190" s="255"/>
      <c r="AU190" s="255"/>
      <c r="AV190" s="255"/>
      <c r="AW190" s="255"/>
      <c r="AX190" s="255"/>
      <c r="AY190" s="255"/>
      <c r="AZ190" s="255"/>
      <c r="BA190" s="255"/>
      <c r="BB190" s="255"/>
      <c r="BC190" s="255"/>
      <c r="BD190" s="255"/>
      <c r="BE190" s="255"/>
      <c r="BF190" s="255"/>
      <c r="BG190" s="255"/>
      <c r="BH190" s="255"/>
      <c r="BI190" s="255"/>
      <c r="BJ190" s="246" t="s">
        <v>5323</v>
      </c>
      <c r="BK190" s="246" t="s">
        <v>5324</v>
      </c>
      <c r="BL190" s="255"/>
      <c r="BM190" s="255"/>
      <c r="BN190" s="255"/>
      <c r="BO190" s="255"/>
      <c r="BP190" s="255"/>
      <c r="BQ190" s="255"/>
      <c r="BR190" s="255"/>
      <c r="BS190" s="255"/>
      <c r="BT190" s="246" t="s">
        <v>5325</v>
      </c>
      <c r="BU190" s="255"/>
      <c r="BV190" s="255"/>
      <c r="BW190" s="254"/>
      <c r="BX190" s="254"/>
      <c r="BY190" s="254"/>
      <c r="BZ190" s="256"/>
      <c r="CA190" s="256"/>
      <c r="CB190" s="256"/>
      <c r="CC190" s="256"/>
      <c r="CD190" s="256"/>
      <c r="CE190" s="256"/>
      <c r="CF190" s="256"/>
      <c r="CG190" s="256"/>
      <c r="CH190" s="256"/>
      <c r="CI190" s="256"/>
      <c r="CJ190" s="256"/>
      <c r="CK190" s="256"/>
      <c r="CL190" s="256"/>
      <c r="CM190" s="256"/>
      <c r="CN190" s="256"/>
      <c r="CO190" s="256"/>
      <c r="CP190" s="256"/>
      <c r="CQ190" s="256"/>
      <c r="CR190" s="256"/>
      <c r="CS190" s="248" t="s">
        <v>5326</v>
      </c>
      <c r="CT190" s="248" t="s">
        <v>3052</v>
      </c>
      <c r="CU190" s="256"/>
      <c r="CV190" s="256"/>
      <c r="CW190" s="256"/>
      <c r="CX190" s="256"/>
      <c r="CY190" s="256"/>
      <c r="CZ190" s="256"/>
      <c r="DA190" s="256"/>
      <c r="DB190" s="256"/>
      <c r="DC190" s="248" t="s">
        <v>5327</v>
      </c>
      <c r="DD190" s="256"/>
      <c r="DE190" s="256"/>
    </row>
    <row r="191" spans="34:109" ht="15" hidden="1" customHeight="1">
      <c r="AH191" s="254"/>
      <c r="AI191" s="254"/>
      <c r="AJ191" s="254"/>
      <c r="AK191" s="254"/>
      <c r="AL191" s="242" t="str">
        <f t="shared" si="6"/>
        <v>Totutla</v>
      </c>
      <c r="AM191" s="242" t="str">
        <f t="shared" si="7"/>
        <v>30188</v>
      </c>
      <c r="AN191" s="243" t="str">
        <f t="shared" si="8"/>
        <v>188</v>
      </c>
      <c r="AO191" s="254"/>
      <c r="AP191" s="240">
        <v>189</v>
      </c>
      <c r="AQ191" s="255"/>
      <c r="AR191" s="255"/>
      <c r="AS191" s="255"/>
      <c r="AT191" s="255"/>
      <c r="AU191" s="255"/>
      <c r="AV191" s="255"/>
      <c r="AW191" s="255"/>
      <c r="AX191" s="255"/>
      <c r="AY191" s="255"/>
      <c r="AZ191" s="255"/>
      <c r="BA191" s="255"/>
      <c r="BB191" s="255"/>
      <c r="BC191" s="255"/>
      <c r="BD191" s="255"/>
      <c r="BE191" s="255"/>
      <c r="BF191" s="255"/>
      <c r="BG191" s="255"/>
      <c r="BH191" s="255"/>
      <c r="BI191" s="255"/>
      <c r="BJ191" s="246" t="s">
        <v>5328</v>
      </c>
      <c r="BK191" s="246" t="s">
        <v>5329</v>
      </c>
      <c r="BL191" s="255"/>
      <c r="BM191" s="255"/>
      <c r="BN191" s="255"/>
      <c r="BO191" s="255"/>
      <c r="BP191" s="255"/>
      <c r="BQ191" s="255"/>
      <c r="BR191" s="255"/>
      <c r="BS191" s="255"/>
      <c r="BT191" s="246" t="s">
        <v>5330</v>
      </c>
      <c r="BU191" s="255"/>
      <c r="BV191" s="255"/>
      <c r="BW191" s="254"/>
      <c r="BX191" s="254"/>
      <c r="BY191" s="254"/>
      <c r="BZ191" s="256"/>
      <c r="CA191" s="256"/>
      <c r="CB191" s="256"/>
      <c r="CC191" s="256"/>
      <c r="CD191" s="256"/>
      <c r="CE191" s="256"/>
      <c r="CF191" s="256"/>
      <c r="CG191" s="256"/>
      <c r="CH191" s="256"/>
      <c r="CI191" s="256"/>
      <c r="CJ191" s="256"/>
      <c r="CK191" s="256"/>
      <c r="CL191" s="256"/>
      <c r="CM191" s="256"/>
      <c r="CN191" s="256"/>
      <c r="CO191" s="256"/>
      <c r="CP191" s="256"/>
      <c r="CQ191" s="256"/>
      <c r="CR191" s="256"/>
      <c r="CS191" s="248" t="s">
        <v>5331</v>
      </c>
      <c r="CT191" s="248" t="s">
        <v>5332</v>
      </c>
      <c r="CU191" s="256"/>
      <c r="CV191" s="256"/>
      <c r="CW191" s="256"/>
      <c r="CX191" s="256"/>
      <c r="CY191" s="256"/>
      <c r="CZ191" s="256"/>
      <c r="DA191" s="256"/>
      <c r="DB191" s="256"/>
      <c r="DC191" s="248" t="s">
        <v>5333</v>
      </c>
      <c r="DD191" s="256"/>
      <c r="DE191" s="256"/>
    </row>
    <row r="192" spans="34:109" ht="15" hidden="1" customHeight="1">
      <c r="AH192" s="254"/>
      <c r="AI192" s="254"/>
      <c r="AJ192" s="254"/>
      <c r="AK192" s="254"/>
      <c r="AL192" s="242" t="str">
        <f t="shared" si="6"/>
        <v>Tuxpan</v>
      </c>
      <c r="AM192" s="242" t="str">
        <f t="shared" si="7"/>
        <v>30189</v>
      </c>
      <c r="AN192" s="243" t="str">
        <f t="shared" si="8"/>
        <v>189</v>
      </c>
      <c r="AO192" s="254"/>
      <c r="AP192" s="240">
        <v>190</v>
      </c>
      <c r="AQ192" s="255"/>
      <c r="AR192" s="255"/>
      <c r="AS192" s="255"/>
      <c r="AT192" s="255"/>
      <c r="AU192" s="255"/>
      <c r="AV192" s="255"/>
      <c r="AW192" s="255"/>
      <c r="AX192" s="255"/>
      <c r="AY192" s="255"/>
      <c r="AZ192" s="255"/>
      <c r="BA192" s="255"/>
      <c r="BB192" s="255"/>
      <c r="BC192" s="255"/>
      <c r="BD192" s="255"/>
      <c r="BE192" s="255"/>
      <c r="BF192" s="255"/>
      <c r="BG192" s="255"/>
      <c r="BH192" s="255"/>
      <c r="BI192" s="255"/>
      <c r="BJ192" s="246" t="s">
        <v>5334</v>
      </c>
      <c r="BK192" s="246" t="s">
        <v>5335</v>
      </c>
      <c r="BL192" s="255"/>
      <c r="BM192" s="255"/>
      <c r="BN192" s="255"/>
      <c r="BO192" s="255"/>
      <c r="BP192" s="255"/>
      <c r="BQ192" s="255"/>
      <c r="BR192" s="255"/>
      <c r="BS192" s="255"/>
      <c r="BT192" s="246" t="s">
        <v>5336</v>
      </c>
      <c r="BU192" s="255"/>
      <c r="BV192" s="255"/>
      <c r="BW192" s="254"/>
      <c r="BX192" s="254"/>
      <c r="BY192" s="254"/>
      <c r="BZ192" s="256"/>
      <c r="CA192" s="256"/>
      <c r="CB192" s="256"/>
      <c r="CC192" s="256"/>
      <c r="CD192" s="256"/>
      <c r="CE192" s="256"/>
      <c r="CF192" s="256"/>
      <c r="CG192" s="256"/>
      <c r="CH192" s="256"/>
      <c r="CI192" s="256"/>
      <c r="CJ192" s="256"/>
      <c r="CK192" s="256"/>
      <c r="CL192" s="256"/>
      <c r="CM192" s="256"/>
      <c r="CN192" s="256"/>
      <c r="CO192" s="256"/>
      <c r="CP192" s="256"/>
      <c r="CQ192" s="256"/>
      <c r="CR192" s="256"/>
      <c r="CS192" s="248" t="s">
        <v>5337</v>
      </c>
      <c r="CT192" s="248" t="s">
        <v>5338</v>
      </c>
      <c r="CU192" s="256"/>
      <c r="CV192" s="256"/>
      <c r="CW192" s="256"/>
      <c r="CX192" s="256"/>
      <c r="CY192" s="256"/>
      <c r="CZ192" s="256"/>
      <c r="DA192" s="256"/>
      <c r="DB192" s="256"/>
      <c r="DC192" s="248" t="s">
        <v>2385</v>
      </c>
      <c r="DD192" s="256"/>
      <c r="DE192" s="256"/>
    </row>
    <row r="193" spans="34:109" ht="15" hidden="1" customHeight="1">
      <c r="AH193" s="254"/>
      <c r="AI193" s="254"/>
      <c r="AJ193" s="254"/>
      <c r="AK193" s="254"/>
      <c r="AL193" s="242" t="str">
        <f t="shared" si="6"/>
        <v>Tuxtilla</v>
      </c>
      <c r="AM193" s="242" t="str">
        <f t="shared" si="7"/>
        <v>30190</v>
      </c>
      <c r="AN193" s="243" t="str">
        <f t="shared" si="8"/>
        <v>190</v>
      </c>
      <c r="AO193" s="254"/>
      <c r="AP193" s="240">
        <v>191</v>
      </c>
      <c r="AQ193" s="255"/>
      <c r="AR193" s="255"/>
      <c r="AS193" s="255"/>
      <c r="AT193" s="255"/>
      <c r="AU193" s="255"/>
      <c r="AV193" s="255"/>
      <c r="AW193" s="255"/>
      <c r="AX193" s="255"/>
      <c r="AY193" s="255"/>
      <c r="AZ193" s="255"/>
      <c r="BA193" s="255"/>
      <c r="BB193" s="255"/>
      <c r="BC193" s="255"/>
      <c r="BD193" s="255"/>
      <c r="BE193" s="255"/>
      <c r="BF193" s="255"/>
      <c r="BG193" s="255"/>
      <c r="BH193" s="255"/>
      <c r="BI193" s="255"/>
      <c r="BJ193" s="246" t="s">
        <v>5339</v>
      </c>
      <c r="BK193" s="246" t="s">
        <v>5340</v>
      </c>
      <c r="BL193" s="255"/>
      <c r="BM193" s="255"/>
      <c r="BN193" s="255"/>
      <c r="BO193" s="255"/>
      <c r="BP193" s="255"/>
      <c r="BQ193" s="255"/>
      <c r="BR193" s="255"/>
      <c r="BS193" s="255"/>
      <c r="BT193" s="246" t="s">
        <v>5341</v>
      </c>
      <c r="BU193" s="255"/>
      <c r="BV193" s="255"/>
      <c r="BW193" s="254"/>
      <c r="BX193" s="254"/>
      <c r="BY193" s="254"/>
      <c r="BZ193" s="256"/>
      <c r="CA193" s="256"/>
      <c r="CB193" s="256"/>
      <c r="CC193" s="256"/>
      <c r="CD193" s="256"/>
      <c r="CE193" s="256"/>
      <c r="CF193" s="256"/>
      <c r="CG193" s="256"/>
      <c r="CH193" s="256"/>
      <c r="CI193" s="256"/>
      <c r="CJ193" s="256"/>
      <c r="CK193" s="256"/>
      <c r="CL193" s="256"/>
      <c r="CM193" s="256"/>
      <c r="CN193" s="256"/>
      <c r="CO193" s="256"/>
      <c r="CP193" s="256"/>
      <c r="CQ193" s="256"/>
      <c r="CR193" s="256"/>
      <c r="CS193" s="248" t="s">
        <v>5342</v>
      </c>
      <c r="CT193" s="248" t="s">
        <v>5343</v>
      </c>
      <c r="CU193" s="256"/>
      <c r="CV193" s="256"/>
      <c r="CW193" s="256"/>
      <c r="CX193" s="256"/>
      <c r="CY193" s="256"/>
      <c r="CZ193" s="256"/>
      <c r="DA193" s="256"/>
      <c r="DB193" s="256"/>
      <c r="DC193" s="248" t="s">
        <v>5344</v>
      </c>
      <c r="DD193" s="256"/>
      <c r="DE193" s="256"/>
    </row>
    <row r="194" spans="34:109" ht="15" hidden="1" customHeight="1">
      <c r="AH194" s="254"/>
      <c r="AI194" s="254"/>
      <c r="AJ194" s="254"/>
      <c r="AK194" s="254"/>
      <c r="AL194" s="242" t="str">
        <f t="shared" si="6"/>
        <v>Ursulo Galván</v>
      </c>
      <c r="AM194" s="242" t="str">
        <f t="shared" si="7"/>
        <v>30191</v>
      </c>
      <c r="AN194" s="243" t="str">
        <f t="shared" si="8"/>
        <v>191</v>
      </c>
      <c r="AO194" s="254"/>
      <c r="AP194" s="240">
        <v>192</v>
      </c>
      <c r="AQ194" s="255"/>
      <c r="AR194" s="255"/>
      <c r="AS194" s="255"/>
      <c r="AT194" s="255"/>
      <c r="AU194" s="255"/>
      <c r="AV194" s="255"/>
      <c r="AW194" s="255"/>
      <c r="AX194" s="255"/>
      <c r="AY194" s="255"/>
      <c r="AZ194" s="255"/>
      <c r="BA194" s="255"/>
      <c r="BB194" s="255"/>
      <c r="BC194" s="255"/>
      <c r="BD194" s="255"/>
      <c r="BE194" s="255"/>
      <c r="BF194" s="255"/>
      <c r="BG194" s="255"/>
      <c r="BH194" s="255"/>
      <c r="BI194" s="255"/>
      <c r="BJ194" s="246" t="s">
        <v>5345</v>
      </c>
      <c r="BK194" s="246" t="s">
        <v>5346</v>
      </c>
      <c r="BL194" s="255"/>
      <c r="BM194" s="255"/>
      <c r="BN194" s="255"/>
      <c r="BO194" s="255"/>
      <c r="BP194" s="255"/>
      <c r="BQ194" s="255"/>
      <c r="BR194" s="255"/>
      <c r="BS194" s="255"/>
      <c r="BT194" s="246" t="s">
        <v>5347</v>
      </c>
      <c r="BU194" s="255"/>
      <c r="BV194" s="255"/>
      <c r="BW194" s="254"/>
      <c r="BX194" s="254"/>
      <c r="BY194" s="254"/>
      <c r="BZ194" s="256"/>
      <c r="CA194" s="256"/>
      <c r="CB194" s="256"/>
      <c r="CC194" s="256"/>
      <c r="CD194" s="256"/>
      <c r="CE194" s="256"/>
      <c r="CF194" s="256"/>
      <c r="CG194" s="256"/>
      <c r="CH194" s="256"/>
      <c r="CI194" s="256"/>
      <c r="CJ194" s="256"/>
      <c r="CK194" s="256"/>
      <c r="CL194" s="256"/>
      <c r="CM194" s="256"/>
      <c r="CN194" s="256"/>
      <c r="CO194" s="256"/>
      <c r="CP194" s="256"/>
      <c r="CQ194" s="256"/>
      <c r="CR194" s="256"/>
      <c r="CS194" s="248" t="s">
        <v>5348</v>
      </c>
      <c r="CT194" s="248" t="s">
        <v>5349</v>
      </c>
      <c r="CU194" s="256"/>
      <c r="CV194" s="256"/>
      <c r="CW194" s="256"/>
      <c r="CX194" s="256"/>
      <c r="CY194" s="256"/>
      <c r="CZ194" s="256"/>
      <c r="DA194" s="256"/>
      <c r="DB194" s="256"/>
      <c r="DC194" s="248" t="s">
        <v>5350</v>
      </c>
      <c r="DD194" s="256"/>
      <c r="DE194" s="256"/>
    </row>
    <row r="195" spans="34:109" ht="15" hidden="1" customHeight="1">
      <c r="AH195" s="254"/>
      <c r="AI195" s="254"/>
      <c r="AJ195" s="254"/>
      <c r="AK195" s="254"/>
      <c r="AL195" s="242" t="str">
        <f t="shared" si="6"/>
        <v>Vega de Alatorre</v>
      </c>
      <c r="AM195" s="242" t="str">
        <f t="shared" si="7"/>
        <v>30192</v>
      </c>
      <c r="AN195" s="243" t="str">
        <f t="shared" si="8"/>
        <v>192</v>
      </c>
      <c r="AO195" s="254"/>
      <c r="AP195" s="240">
        <v>193</v>
      </c>
      <c r="AQ195" s="255"/>
      <c r="AR195" s="255"/>
      <c r="AS195" s="255"/>
      <c r="AT195" s="255"/>
      <c r="AU195" s="255"/>
      <c r="AV195" s="255"/>
      <c r="AW195" s="255"/>
      <c r="AX195" s="255"/>
      <c r="AY195" s="255"/>
      <c r="AZ195" s="255"/>
      <c r="BA195" s="255"/>
      <c r="BB195" s="255"/>
      <c r="BC195" s="255"/>
      <c r="BD195" s="255"/>
      <c r="BE195" s="255"/>
      <c r="BF195" s="255"/>
      <c r="BG195" s="255"/>
      <c r="BH195" s="255"/>
      <c r="BI195" s="255"/>
      <c r="BJ195" s="246" t="s">
        <v>5351</v>
      </c>
      <c r="BK195" s="246" t="s">
        <v>5352</v>
      </c>
      <c r="BL195" s="255"/>
      <c r="BM195" s="255"/>
      <c r="BN195" s="255"/>
      <c r="BO195" s="255"/>
      <c r="BP195" s="255"/>
      <c r="BQ195" s="255"/>
      <c r="BR195" s="255"/>
      <c r="BS195" s="255"/>
      <c r="BT195" s="246" t="s">
        <v>5353</v>
      </c>
      <c r="BU195" s="255"/>
      <c r="BV195" s="255"/>
      <c r="BW195" s="254"/>
      <c r="BX195" s="254"/>
      <c r="BY195" s="254"/>
      <c r="BZ195" s="256"/>
      <c r="CA195" s="256"/>
      <c r="CB195" s="256"/>
      <c r="CC195" s="256"/>
      <c r="CD195" s="256"/>
      <c r="CE195" s="256"/>
      <c r="CF195" s="256"/>
      <c r="CG195" s="256"/>
      <c r="CH195" s="256"/>
      <c r="CI195" s="256"/>
      <c r="CJ195" s="256"/>
      <c r="CK195" s="256"/>
      <c r="CL195" s="256"/>
      <c r="CM195" s="256"/>
      <c r="CN195" s="256"/>
      <c r="CO195" s="256"/>
      <c r="CP195" s="256"/>
      <c r="CQ195" s="256"/>
      <c r="CR195" s="256"/>
      <c r="CS195" s="248" t="s">
        <v>5354</v>
      </c>
      <c r="CT195" s="248" t="s">
        <v>5355</v>
      </c>
      <c r="CU195" s="256"/>
      <c r="CV195" s="256"/>
      <c r="CW195" s="256"/>
      <c r="CX195" s="256"/>
      <c r="CY195" s="256"/>
      <c r="CZ195" s="256"/>
      <c r="DA195" s="256"/>
      <c r="DB195" s="256"/>
      <c r="DC195" s="248" t="s">
        <v>5356</v>
      </c>
      <c r="DD195" s="256"/>
      <c r="DE195" s="256"/>
    </row>
    <row r="196" spans="34:109" ht="15" hidden="1" customHeight="1">
      <c r="AH196" s="254"/>
      <c r="AI196" s="254"/>
      <c r="AJ196" s="254"/>
      <c r="AK196" s="254"/>
      <c r="AL196" s="242" t="str">
        <f t="shared" si="6"/>
        <v>Veracruz</v>
      </c>
      <c r="AM196" s="242" t="str">
        <f t="shared" si="7"/>
        <v>30193</v>
      </c>
      <c r="AN196" s="243" t="str">
        <f t="shared" si="8"/>
        <v>193</v>
      </c>
      <c r="AO196" s="254"/>
      <c r="AP196" s="240">
        <v>194</v>
      </c>
      <c r="AQ196" s="255"/>
      <c r="AR196" s="255"/>
      <c r="AS196" s="255"/>
      <c r="AT196" s="255"/>
      <c r="AU196" s="255"/>
      <c r="AV196" s="255"/>
      <c r="AW196" s="255"/>
      <c r="AX196" s="255"/>
      <c r="AY196" s="255"/>
      <c r="AZ196" s="255"/>
      <c r="BA196" s="255"/>
      <c r="BB196" s="255"/>
      <c r="BC196" s="255"/>
      <c r="BD196" s="255"/>
      <c r="BE196" s="255"/>
      <c r="BF196" s="255"/>
      <c r="BG196" s="255"/>
      <c r="BH196" s="255"/>
      <c r="BI196" s="255"/>
      <c r="BJ196" s="246" t="s">
        <v>5357</v>
      </c>
      <c r="BK196" s="246" t="s">
        <v>5358</v>
      </c>
      <c r="BL196" s="255"/>
      <c r="BM196" s="255"/>
      <c r="BN196" s="255"/>
      <c r="BO196" s="255"/>
      <c r="BP196" s="255"/>
      <c r="BQ196" s="255"/>
      <c r="BR196" s="255"/>
      <c r="BS196" s="255"/>
      <c r="BT196" s="246" t="s">
        <v>5359</v>
      </c>
      <c r="BU196" s="255"/>
      <c r="BV196" s="255"/>
      <c r="BW196" s="254"/>
      <c r="BX196" s="254"/>
      <c r="BY196" s="254"/>
      <c r="BZ196" s="256"/>
      <c r="CA196" s="256"/>
      <c r="CB196" s="256"/>
      <c r="CC196" s="256"/>
      <c r="CD196" s="256"/>
      <c r="CE196" s="256"/>
      <c r="CF196" s="256"/>
      <c r="CG196" s="256"/>
      <c r="CH196" s="256"/>
      <c r="CI196" s="256"/>
      <c r="CJ196" s="256"/>
      <c r="CK196" s="256"/>
      <c r="CL196" s="256"/>
      <c r="CM196" s="256"/>
      <c r="CN196" s="256"/>
      <c r="CO196" s="256"/>
      <c r="CP196" s="256"/>
      <c r="CQ196" s="256"/>
      <c r="CR196" s="256"/>
      <c r="CS196" s="248" t="s">
        <v>5360</v>
      </c>
      <c r="CT196" s="248" t="s">
        <v>5361</v>
      </c>
      <c r="CU196" s="256"/>
      <c r="CV196" s="256"/>
      <c r="CW196" s="256"/>
      <c r="CX196" s="256"/>
      <c r="CY196" s="256"/>
      <c r="CZ196" s="256"/>
      <c r="DA196" s="256"/>
      <c r="DB196" s="256"/>
      <c r="DC196" s="248" t="s">
        <v>5362</v>
      </c>
      <c r="DD196" s="256"/>
      <c r="DE196" s="256"/>
    </row>
    <row r="197" spans="34:109" ht="15" hidden="1" customHeight="1">
      <c r="AH197" s="254"/>
      <c r="AI197" s="254"/>
      <c r="AJ197" s="254"/>
      <c r="AK197" s="254"/>
      <c r="AL197" s="242" t="str">
        <f t="shared" ref="AL197:AL260" si="9">IFERROR(IF(HLOOKUP($N$10, $BZ$3:$DE$574, $AP197, FALSE )="", "", HLOOKUP($N$10, $BZ$3:$DE$574, $AP197, FALSE)), "")</f>
        <v>Villa Aldama</v>
      </c>
      <c r="AM197" s="242" t="str">
        <f t="shared" ref="AM197:AM260" si="10">IFERROR(IF(AL197="", "", HLOOKUP($N$10, $AQ$3:$BV$574, AP197, FALSE)), "")</f>
        <v>30194</v>
      </c>
      <c r="AN197" s="243" t="str">
        <f t="shared" ref="AN197:AN260" si="11">MID(AM197, 3, 3)</f>
        <v>194</v>
      </c>
      <c r="AO197" s="254"/>
      <c r="AP197" s="240">
        <v>195</v>
      </c>
      <c r="AQ197" s="255"/>
      <c r="AR197" s="255"/>
      <c r="AS197" s="255"/>
      <c r="AT197" s="255"/>
      <c r="AU197" s="255"/>
      <c r="AV197" s="255"/>
      <c r="AW197" s="255"/>
      <c r="AX197" s="255"/>
      <c r="AY197" s="255"/>
      <c r="AZ197" s="255"/>
      <c r="BA197" s="255"/>
      <c r="BB197" s="255"/>
      <c r="BC197" s="255"/>
      <c r="BD197" s="255"/>
      <c r="BE197" s="255"/>
      <c r="BF197" s="255"/>
      <c r="BG197" s="255"/>
      <c r="BH197" s="255"/>
      <c r="BI197" s="255"/>
      <c r="BJ197" s="246" t="s">
        <v>5363</v>
      </c>
      <c r="BK197" s="246" t="s">
        <v>5364</v>
      </c>
      <c r="BL197" s="255"/>
      <c r="BM197" s="255"/>
      <c r="BN197" s="255"/>
      <c r="BO197" s="255"/>
      <c r="BP197" s="255"/>
      <c r="BQ197" s="255"/>
      <c r="BR197" s="255"/>
      <c r="BS197" s="255"/>
      <c r="BT197" s="246" t="s">
        <v>5365</v>
      </c>
      <c r="BU197" s="255"/>
      <c r="BV197" s="255"/>
      <c r="BW197" s="254"/>
      <c r="BX197" s="254"/>
      <c r="BY197" s="254"/>
      <c r="BZ197" s="256"/>
      <c r="CA197" s="256"/>
      <c r="CB197" s="256"/>
      <c r="CC197" s="256"/>
      <c r="CD197" s="256"/>
      <c r="CE197" s="256"/>
      <c r="CF197" s="256"/>
      <c r="CG197" s="256"/>
      <c r="CH197" s="256"/>
      <c r="CI197" s="256"/>
      <c r="CJ197" s="256"/>
      <c r="CK197" s="256"/>
      <c r="CL197" s="256"/>
      <c r="CM197" s="256"/>
      <c r="CN197" s="256"/>
      <c r="CO197" s="256"/>
      <c r="CP197" s="256"/>
      <c r="CQ197" s="256"/>
      <c r="CR197" s="256"/>
      <c r="CS197" s="248" t="s">
        <v>2290</v>
      </c>
      <c r="CT197" s="248" t="s">
        <v>2277</v>
      </c>
      <c r="CU197" s="256"/>
      <c r="CV197" s="256"/>
      <c r="CW197" s="256"/>
      <c r="CX197" s="256"/>
      <c r="CY197" s="256"/>
      <c r="CZ197" s="256"/>
      <c r="DA197" s="256"/>
      <c r="DB197" s="256"/>
      <c r="DC197" s="248" t="s">
        <v>5366</v>
      </c>
      <c r="DD197" s="256"/>
      <c r="DE197" s="256"/>
    </row>
    <row r="198" spans="34:109" ht="15" hidden="1" customHeight="1">
      <c r="AH198" s="254"/>
      <c r="AI198" s="254"/>
      <c r="AJ198" s="254"/>
      <c r="AK198" s="254"/>
      <c r="AL198" s="242" t="str">
        <f t="shared" si="9"/>
        <v>Xoxocotla</v>
      </c>
      <c r="AM198" s="242" t="str">
        <f t="shared" si="10"/>
        <v>30195</v>
      </c>
      <c r="AN198" s="243" t="str">
        <f t="shared" si="11"/>
        <v>195</v>
      </c>
      <c r="AO198" s="254"/>
      <c r="AP198" s="240">
        <v>196</v>
      </c>
      <c r="AQ198" s="255"/>
      <c r="AR198" s="255"/>
      <c r="AS198" s="255"/>
      <c r="AT198" s="255"/>
      <c r="AU198" s="255"/>
      <c r="AV198" s="255"/>
      <c r="AW198" s="255"/>
      <c r="AX198" s="255"/>
      <c r="AY198" s="255"/>
      <c r="AZ198" s="255"/>
      <c r="BA198" s="255"/>
      <c r="BB198" s="255"/>
      <c r="BC198" s="255"/>
      <c r="BD198" s="255"/>
      <c r="BE198" s="255"/>
      <c r="BF198" s="255"/>
      <c r="BG198" s="255"/>
      <c r="BH198" s="255"/>
      <c r="BI198" s="255"/>
      <c r="BJ198" s="246" t="s">
        <v>5367</v>
      </c>
      <c r="BK198" s="246" t="s">
        <v>5368</v>
      </c>
      <c r="BL198" s="255"/>
      <c r="BM198" s="255"/>
      <c r="BN198" s="255"/>
      <c r="BO198" s="255"/>
      <c r="BP198" s="255"/>
      <c r="BQ198" s="255"/>
      <c r="BR198" s="255"/>
      <c r="BS198" s="255"/>
      <c r="BT198" s="246" t="s">
        <v>5369</v>
      </c>
      <c r="BU198" s="255"/>
      <c r="BV198" s="255"/>
      <c r="BW198" s="254"/>
      <c r="BX198" s="254"/>
      <c r="BY198" s="254"/>
      <c r="BZ198" s="256"/>
      <c r="CA198" s="256"/>
      <c r="CB198" s="256"/>
      <c r="CC198" s="256"/>
      <c r="CD198" s="256"/>
      <c r="CE198" s="256"/>
      <c r="CF198" s="256"/>
      <c r="CG198" s="256"/>
      <c r="CH198" s="256"/>
      <c r="CI198" s="256"/>
      <c r="CJ198" s="256"/>
      <c r="CK198" s="256"/>
      <c r="CL198" s="256"/>
      <c r="CM198" s="256"/>
      <c r="CN198" s="256"/>
      <c r="CO198" s="256"/>
      <c r="CP198" s="256"/>
      <c r="CQ198" s="256"/>
      <c r="CR198" s="256"/>
      <c r="CS198" s="248" t="s">
        <v>5370</v>
      </c>
      <c r="CT198" s="248" t="s">
        <v>3198</v>
      </c>
      <c r="CU198" s="256"/>
      <c r="CV198" s="256"/>
      <c r="CW198" s="256"/>
      <c r="CX198" s="256"/>
      <c r="CY198" s="256"/>
      <c r="CZ198" s="256"/>
      <c r="DA198" s="256"/>
      <c r="DB198" s="256"/>
      <c r="DC198" s="248" t="s">
        <v>3087</v>
      </c>
      <c r="DD198" s="256"/>
      <c r="DE198" s="256"/>
    </row>
    <row r="199" spans="34:109" ht="15" hidden="1" customHeight="1">
      <c r="AH199" s="254"/>
      <c r="AI199" s="254"/>
      <c r="AJ199" s="254"/>
      <c r="AK199" s="254"/>
      <c r="AL199" s="242" t="str">
        <f t="shared" si="9"/>
        <v>Yanga</v>
      </c>
      <c r="AM199" s="242" t="str">
        <f t="shared" si="10"/>
        <v>30196</v>
      </c>
      <c r="AN199" s="243" t="str">
        <f t="shared" si="11"/>
        <v>196</v>
      </c>
      <c r="AO199" s="254"/>
      <c r="AP199" s="240">
        <v>197</v>
      </c>
      <c r="AQ199" s="255"/>
      <c r="AR199" s="255"/>
      <c r="AS199" s="255"/>
      <c r="AT199" s="255"/>
      <c r="AU199" s="255"/>
      <c r="AV199" s="255"/>
      <c r="AW199" s="255"/>
      <c r="AX199" s="255"/>
      <c r="AY199" s="255"/>
      <c r="AZ199" s="255"/>
      <c r="BA199" s="255"/>
      <c r="BB199" s="255"/>
      <c r="BC199" s="255"/>
      <c r="BD199" s="255"/>
      <c r="BE199" s="255"/>
      <c r="BF199" s="255"/>
      <c r="BG199" s="255"/>
      <c r="BH199" s="255"/>
      <c r="BI199" s="255"/>
      <c r="BJ199" s="246" t="s">
        <v>5371</v>
      </c>
      <c r="BK199" s="246" t="s">
        <v>5372</v>
      </c>
      <c r="BL199" s="255"/>
      <c r="BM199" s="255"/>
      <c r="BN199" s="255"/>
      <c r="BO199" s="255"/>
      <c r="BP199" s="255"/>
      <c r="BQ199" s="255"/>
      <c r="BR199" s="255"/>
      <c r="BS199" s="255"/>
      <c r="BT199" s="246" t="s">
        <v>5373</v>
      </c>
      <c r="BU199" s="255"/>
      <c r="BV199" s="255"/>
      <c r="BW199" s="254"/>
      <c r="BX199" s="254"/>
      <c r="BY199" s="254"/>
      <c r="BZ199" s="256"/>
      <c r="CA199" s="256"/>
      <c r="CB199" s="256"/>
      <c r="CC199" s="256"/>
      <c r="CD199" s="256"/>
      <c r="CE199" s="256"/>
      <c r="CF199" s="256"/>
      <c r="CG199" s="256"/>
      <c r="CH199" s="256"/>
      <c r="CI199" s="256"/>
      <c r="CJ199" s="256"/>
      <c r="CK199" s="256"/>
      <c r="CL199" s="256"/>
      <c r="CM199" s="256"/>
      <c r="CN199" s="256"/>
      <c r="CO199" s="256"/>
      <c r="CP199" s="256"/>
      <c r="CQ199" s="256"/>
      <c r="CR199" s="256"/>
      <c r="CS199" s="248" t="s">
        <v>5374</v>
      </c>
      <c r="CT199" s="248" t="s">
        <v>5375</v>
      </c>
      <c r="CU199" s="256"/>
      <c r="CV199" s="256"/>
      <c r="CW199" s="256"/>
      <c r="CX199" s="256"/>
      <c r="CY199" s="256"/>
      <c r="CZ199" s="256"/>
      <c r="DA199" s="256"/>
      <c r="DB199" s="256"/>
      <c r="DC199" s="248" t="s">
        <v>5376</v>
      </c>
      <c r="DD199" s="256"/>
      <c r="DE199" s="256"/>
    </row>
    <row r="200" spans="34:109" ht="15" hidden="1" customHeight="1">
      <c r="AH200" s="254"/>
      <c r="AI200" s="254"/>
      <c r="AJ200" s="254"/>
      <c r="AK200" s="254"/>
      <c r="AL200" s="242" t="str">
        <f t="shared" si="9"/>
        <v>Yecuatla</v>
      </c>
      <c r="AM200" s="242" t="str">
        <f t="shared" si="10"/>
        <v>30197</v>
      </c>
      <c r="AN200" s="243" t="str">
        <f t="shared" si="11"/>
        <v>197</v>
      </c>
      <c r="AO200" s="254"/>
      <c r="AP200" s="240">
        <v>198</v>
      </c>
      <c r="AQ200" s="255"/>
      <c r="AR200" s="255"/>
      <c r="AS200" s="255"/>
      <c r="AT200" s="255"/>
      <c r="AU200" s="255"/>
      <c r="AV200" s="255"/>
      <c r="AW200" s="255"/>
      <c r="AX200" s="255"/>
      <c r="AY200" s="255"/>
      <c r="AZ200" s="255"/>
      <c r="BA200" s="255"/>
      <c r="BB200" s="255"/>
      <c r="BC200" s="255"/>
      <c r="BD200" s="255"/>
      <c r="BE200" s="255"/>
      <c r="BF200" s="255"/>
      <c r="BG200" s="255"/>
      <c r="BH200" s="255"/>
      <c r="BI200" s="255"/>
      <c r="BJ200" s="246" t="s">
        <v>5377</v>
      </c>
      <c r="BK200" s="246" t="s">
        <v>5378</v>
      </c>
      <c r="BL200" s="255"/>
      <c r="BM200" s="255"/>
      <c r="BN200" s="255"/>
      <c r="BO200" s="255"/>
      <c r="BP200" s="255"/>
      <c r="BQ200" s="255"/>
      <c r="BR200" s="255"/>
      <c r="BS200" s="255"/>
      <c r="BT200" s="246" t="s">
        <v>5379</v>
      </c>
      <c r="BU200" s="255"/>
      <c r="BV200" s="255"/>
      <c r="BW200" s="254"/>
      <c r="BX200" s="254"/>
      <c r="BY200" s="254"/>
      <c r="BZ200" s="256"/>
      <c r="CA200" s="256"/>
      <c r="CB200" s="256"/>
      <c r="CC200" s="256"/>
      <c r="CD200" s="256"/>
      <c r="CE200" s="256"/>
      <c r="CF200" s="256"/>
      <c r="CG200" s="256"/>
      <c r="CH200" s="256"/>
      <c r="CI200" s="256"/>
      <c r="CJ200" s="256"/>
      <c r="CK200" s="256"/>
      <c r="CL200" s="256"/>
      <c r="CM200" s="256"/>
      <c r="CN200" s="256"/>
      <c r="CO200" s="256"/>
      <c r="CP200" s="256"/>
      <c r="CQ200" s="256"/>
      <c r="CR200" s="256"/>
      <c r="CS200" s="248" t="s">
        <v>5380</v>
      </c>
      <c r="CT200" s="248" t="s">
        <v>5381</v>
      </c>
      <c r="CU200" s="256"/>
      <c r="CV200" s="256"/>
      <c r="CW200" s="256"/>
      <c r="CX200" s="256"/>
      <c r="CY200" s="256"/>
      <c r="CZ200" s="256"/>
      <c r="DA200" s="256"/>
      <c r="DB200" s="256"/>
      <c r="DC200" s="248" t="s">
        <v>5382</v>
      </c>
      <c r="DD200" s="256"/>
      <c r="DE200" s="256"/>
    </row>
    <row r="201" spans="34:109" ht="15" hidden="1" customHeight="1">
      <c r="AH201" s="254"/>
      <c r="AI201" s="254"/>
      <c r="AJ201" s="254"/>
      <c r="AK201" s="254"/>
      <c r="AL201" s="242" t="str">
        <f t="shared" si="9"/>
        <v>Zacualpan</v>
      </c>
      <c r="AM201" s="242" t="str">
        <f t="shared" si="10"/>
        <v>30198</v>
      </c>
      <c r="AN201" s="243" t="str">
        <f t="shared" si="11"/>
        <v>198</v>
      </c>
      <c r="AO201" s="254"/>
      <c r="AP201" s="240">
        <v>199</v>
      </c>
      <c r="AQ201" s="255"/>
      <c r="AR201" s="255"/>
      <c r="AS201" s="255"/>
      <c r="AT201" s="255"/>
      <c r="AU201" s="255"/>
      <c r="AV201" s="255"/>
      <c r="AW201" s="255"/>
      <c r="AX201" s="255"/>
      <c r="AY201" s="255"/>
      <c r="AZ201" s="255"/>
      <c r="BA201" s="255"/>
      <c r="BB201" s="255"/>
      <c r="BC201" s="255"/>
      <c r="BD201" s="255"/>
      <c r="BE201" s="255"/>
      <c r="BF201" s="255"/>
      <c r="BG201" s="255"/>
      <c r="BH201" s="255"/>
      <c r="BI201" s="255"/>
      <c r="BJ201" s="246" t="s">
        <v>5383</v>
      </c>
      <c r="BK201" s="246" t="s">
        <v>5384</v>
      </c>
      <c r="BL201" s="255"/>
      <c r="BM201" s="255"/>
      <c r="BN201" s="255"/>
      <c r="BO201" s="255"/>
      <c r="BP201" s="255"/>
      <c r="BQ201" s="255"/>
      <c r="BR201" s="255"/>
      <c r="BS201" s="255"/>
      <c r="BT201" s="246" t="s">
        <v>5385</v>
      </c>
      <c r="BU201" s="255"/>
      <c r="BV201" s="255"/>
      <c r="BW201" s="254"/>
      <c r="BX201" s="254"/>
      <c r="BY201" s="254"/>
      <c r="BZ201" s="256"/>
      <c r="CA201" s="256"/>
      <c r="CB201" s="256"/>
      <c r="CC201" s="256"/>
      <c r="CD201" s="256"/>
      <c r="CE201" s="256"/>
      <c r="CF201" s="256"/>
      <c r="CG201" s="256"/>
      <c r="CH201" s="256"/>
      <c r="CI201" s="256"/>
      <c r="CJ201" s="256"/>
      <c r="CK201" s="256"/>
      <c r="CL201" s="256"/>
      <c r="CM201" s="256"/>
      <c r="CN201" s="256"/>
      <c r="CO201" s="256"/>
      <c r="CP201" s="256"/>
      <c r="CQ201" s="256"/>
      <c r="CR201" s="256"/>
      <c r="CS201" s="248" t="s">
        <v>5386</v>
      </c>
      <c r="CT201" s="248" t="s">
        <v>5387</v>
      </c>
      <c r="CU201" s="256"/>
      <c r="CV201" s="256"/>
      <c r="CW201" s="256"/>
      <c r="CX201" s="256"/>
      <c r="CY201" s="256"/>
      <c r="CZ201" s="256"/>
      <c r="DA201" s="256"/>
      <c r="DB201" s="256"/>
      <c r="DC201" s="248" t="s">
        <v>4865</v>
      </c>
      <c r="DD201" s="256"/>
      <c r="DE201" s="256"/>
    </row>
    <row r="202" spans="34:109" ht="15" hidden="1" customHeight="1">
      <c r="AH202" s="254"/>
      <c r="AI202" s="254"/>
      <c r="AJ202" s="254"/>
      <c r="AK202" s="254"/>
      <c r="AL202" s="242" t="str">
        <f t="shared" si="9"/>
        <v>Zaragoza</v>
      </c>
      <c r="AM202" s="242" t="str">
        <f t="shared" si="10"/>
        <v>30199</v>
      </c>
      <c r="AN202" s="243" t="str">
        <f t="shared" si="11"/>
        <v>199</v>
      </c>
      <c r="AO202" s="254"/>
      <c r="AP202" s="240">
        <v>200</v>
      </c>
      <c r="AQ202" s="255"/>
      <c r="AR202" s="255"/>
      <c r="AS202" s="255"/>
      <c r="AT202" s="255"/>
      <c r="AU202" s="255"/>
      <c r="AV202" s="255"/>
      <c r="AW202" s="255"/>
      <c r="AX202" s="255"/>
      <c r="AY202" s="255"/>
      <c r="AZ202" s="255"/>
      <c r="BA202" s="255"/>
      <c r="BB202" s="255"/>
      <c r="BC202" s="255"/>
      <c r="BD202" s="255"/>
      <c r="BE202" s="255"/>
      <c r="BF202" s="255"/>
      <c r="BG202" s="255"/>
      <c r="BH202" s="255"/>
      <c r="BI202" s="255"/>
      <c r="BJ202" s="246" t="s">
        <v>5388</v>
      </c>
      <c r="BK202" s="246" t="s">
        <v>5389</v>
      </c>
      <c r="BL202" s="255"/>
      <c r="BM202" s="255"/>
      <c r="BN202" s="255"/>
      <c r="BO202" s="255"/>
      <c r="BP202" s="255"/>
      <c r="BQ202" s="255"/>
      <c r="BR202" s="255"/>
      <c r="BS202" s="255"/>
      <c r="BT202" s="246" t="s">
        <v>5390</v>
      </c>
      <c r="BU202" s="255"/>
      <c r="BV202" s="255"/>
      <c r="BW202" s="254"/>
      <c r="BX202" s="254"/>
      <c r="BY202" s="254"/>
      <c r="BZ202" s="256"/>
      <c r="CA202" s="256"/>
      <c r="CB202" s="256"/>
      <c r="CC202" s="256"/>
      <c r="CD202" s="256"/>
      <c r="CE202" s="256"/>
      <c r="CF202" s="256"/>
      <c r="CG202" s="256"/>
      <c r="CH202" s="256"/>
      <c r="CI202" s="256"/>
      <c r="CJ202" s="256"/>
      <c r="CK202" s="256"/>
      <c r="CL202" s="256"/>
      <c r="CM202" s="256"/>
      <c r="CN202" s="256"/>
      <c r="CO202" s="256"/>
      <c r="CP202" s="256"/>
      <c r="CQ202" s="256"/>
      <c r="CR202" s="256"/>
      <c r="CS202" s="248" t="s">
        <v>5391</v>
      </c>
      <c r="CT202" s="248" t="s">
        <v>5392</v>
      </c>
      <c r="CU202" s="256"/>
      <c r="CV202" s="256"/>
      <c r="CW202" s="256"/>
      <c r="CX202" s="256"/>
      <c r="CY202" s="256"/>
      <c r="CZ202" s="256"/>
      <c r="DA202" s="256"/>
      <c r="DB202" s="256"/>
      <c r="DC202" s="248" t="s">
        <v>3195</v>
      </c>
      <c r="DD202" s="256"/>
      <c r="DE202" s="256"/>
    </row>
    <row r="203" spans="34:109" ht="15" hidden="1" customHeight="1">
      <c r="AH203" s="254"/>
      <c r="AI203" s="254"/>
      <c r="AJ203" s="254"/>
      <c r="AK203" s="254"/>
      <c r="AL203" s="242" t="str">
        <f t="shared" si="9"/>
        <v>Zentla</v>
      </c>
      <c r="AM203" s="242" t="str">
        <f t="shared" si="10"/>
        <v>30200</v>
      </c>
      <c r="AN203" s="243" t="str">
        <f t="shared" si="11"/>
        <v>200</v>
      </c>
      <c r="AO203" s="254"/>
      <c r="AP203" s="240">
        <v>201</v>
      </c>
      <c r="AQ203" s="255"/>
      <c r="AR203" s="255"/>
      <c r="AS203" s="255"/>
      <c r="AT203" s="255"/>
      <c r="AU203" s="255"/>
      <c r="AV203" s="255"/>
      <c r="AW203" s="255"/>
      <c r="AX203" s="255"/>
      <c r="AY203" s="255"/>
      <c r="AZ203" s="255"/>
      <c r="BA203" s="255"/>
      <c r="BB203" s="255"/>
      <c r="BC203" s="255"/>
      <c r="BD203" s="255"/>
      <c r="BE203" s="255"/>
      <c r="BF203" s="255"/>
      <c r="BG203" s="255"/>
      <c r="BH203" s="255"/>
      <c r="BI203" s="255"/>
      <c r="BJ203" s="246" t="s">
        <v>5393</v>
      </c>
      <c r="BK203" s="246" t="s">
        <v>5394</v>
      </c>
      <c r="BL203" s="255"/>
      <c r="BM203" s="255"/>
      <c r="BN203" s="255"/>
      <c r="BO203" s="255"/>
      <c r="BP203" s="255"/>
      <c r="BQ203" s="255"/>
      <c r="BR203" s="255"/>
      <c r="BS203" s="255"/>
      <c r="BT203" s="246" t="s">
        <v>5395</v>
      </c>
      <c r="BU203" s="255"/>
      <c r="BV203" s="255"/>
      <c r="BW203" s="254"/>
      <c r="BX203" s="254"/>
      <c r="BY203" s="254"/>
      <c r="BZ203" s="256"/>
      <c r="CA203" s="256"/>
      <c r="CB203" s="256"/>
      <c r="CC203" s="256"/>
      <c r="CD203" s="256"/>
      <c r="CE203" s="256"/>
      <c r="CF203" s="256"/>
      <c r="CG203" s="256"/>
      <c r="CH203" s="256"/>
      <c r="CI203" s="256"/>
      <c r="CJ203" s="256"/>
      <c r="CK203" s="256"/>
      <c r="CL203" s="256"/>
      <c r="CM203" s="256"/>
      <c r="CN203" s="256"/>
      <c r="CO203" s="256"/>
      <c r="CP203" s="256"/>
      <c r="CQ203" s="256"/>
      <c r="CR203" s="256"/>
      <c r="CS203" s="248" t="s">
        <v>5396</v>
      </c>
      <c r="CT203" s="248" t="s">
        <v>5397</v>
      </c>
      <c r="CU203" s="256"/>
      <c r="CV203" s="256"/>
      <c r="CW203" s="256"/>
      <c r="CX203" s="256"/>
      <c r="CY203" s="256"/>
      <c r="CZ203" s="256"/>
      <c r="DA203" s="256"/>
      <c r="DB203" s="256"/>
      <c r="DC203" s="248" t="s">
        <v>5398</v>
      </c>
      <c r="DD203" s="256"/>
      <c r="DE203" s="256"/>
    </row>
    <row r="204" spans="34:109" ht="15" hidden="1" customHeight="1">
      <c r="AH204" s="254"/>
      <c r="AI204" s="254"/>
      <c r="AJ204" s="254"/>
      <c r="AK204" s="254"/>
      <c r="AL204" s="242" t="str">
        <f t="shared" si="9"/>
        <v>Zongolica</v>
      </c>
      <c r="AM204" s="242" t="str">
        <f t="shared" si="10"/>
        <v>30201</v>
      </c>
      <c r="AN204" s="243" t="str">
        <f t="shared" si="11"/>
        <v>201</v>
      </c>
      <c r="AO204" s="254"/>
      <c r="AP204" s="240">
        <v>202</v>
      </c>
      <c r="AQ204" s="255"/>
      <c r="AR204" s="255"/>
      <c r="AS204" s="255"/>
      <c r="AT204" s="255"/>
      <c r="AU204" s="255"/>
      <c r="AV204" s="255"/>
      <c r="AW204" s="255"/>
      <c r="AX204" s="255"/>
      <c r="AY204" s="255"/>
      <c r="AZ204" s="255"/>
      <c r="BA204" s="255"/>
      <c r="BB204" s="255"/>
      <c r="BC204" s="255"/>
      <c r="BD204" s="255"/>
      <c r="BE204" s="255"/>
      <c r="BF204" s="255"/>
      <c r="BG204" s="255"/>
      <c r="BH204" s="255"/>
      <c r="BI204" s="255"/>
      <c r="BJ204" s="246" t="s">
        <v>5399</v>
      </c>
      <c r="BK204" s="246" t="s">
        <v>5400</v>
      </c>
      <c r="BL204" s="255"/>
      <c r="BM204" s="255"/>
      <c r="BN204" s="255"/>
      <c r="BO204" s="255"/>
      <c r="BP204" s="255"/>
      <c r="BQ204" s="255"/>
      <c r="BR204" s="255"/>
      <c r="BS204" s="255"/>
      <c r="BT204" s="246" t="s">
        <v>5401</v>
      </c>
      <c r="BU204" s="255"/>
      <c r="BV204" s="255"/>
      <c r="BW204" s="254"/>
      <c r="BX204" s="254"/>
      <c r="BY204" s="254"/>
      <c r="BZ204" s="256"/>
      <c r="CA204" s="256"/>
      <c r="CB204" s="256"/>
      <c r="CC204" s="256"/>
      <c r="CD204" s="256"/>
      <c r="CE204" s="256"/>
      <c r="CF204" s="256"/>
      <c r="CG204" s="256"/>
      <c r="CH204" s="256"/>
      <c r="CI204" s="256"/>
      <c r="CJ204" s="256"/>
      <c r="CK204" s="256"/>
      <c r="CL204" s="256"/>
      <c r="CM204" s="256"/>
      <c r="CN204" s="256"/>
      <c r="CO204" s="256"/>
      <c r="CP204" s="256"/>
      <c r="CQ204" s="256"/>
      <c r="CR204" s="256"/>
      <c r="CS204" s="248" t="s">
        <v>5402</v>
      </c>
      <c r="CT204" s="248" t="s">
        <v>5403</v>
      </c>
      <c r="CU204" s="256"/>
      <c r="CV204" s="256"/>
      <c r="CW204" s="256"/>
      <c r="CX204" s="256"/>
      <c r="CY204" s="256"/>
      <c r="CZ204" s="256"/>
      <c r="DA204" s="256"/>
      <c r="DB204" s="256"/>
      <c r="DC204" s="248" t="s">
        <v>5404</v>
      </c>
      <c r="DD204" s="256"/>
      <c r="DE204" s="256"/>
    </row>
    <row r="205" spans="34:109" ht="15" hidden="1" customHeight="1">
      <c r="AH205" s="254"/>
      <c r="AI205" s="254"/>
      <c r="AJ205" s="254"/>
      <c r="AK205" s="254"/>
      <c r="AL205" s="242" t="str">
        <f t="shared" si="9"/>
        <v>Zontecomatlán de López y Fuentes</v>
      </c>
      <c r="AM205" s="242" t="str">
        <f t="shared" si="10"/>
        <v>30202</v>
      </c>
      <c r="AN205" s="243" t="str">
        <f t="shared" si="11"/>
        <v>202</v>
      </c>
      <c r="AO205" s="254"/>
      <c r="AP205" s="240">
        <v>203</v>
      </c>
      <c r="AQ205" s="255"/>
      <c r="AR205" s="255"/>
      <c r="AS205" s="255"/>
      <c r="AT205" s="255"/>
      <c r="AU205" s="255"/>
      <c r="AV205" s="255"/>
      <c r="AW205" s="255"/>
      <c r="AX205" s="255"/>
      <c r="AY205" s="255"/>
      <c r="AZ205" s="255"/>
      <c r="BA205" s="255"/>
      <c r="BB205" s="255"/>
      <c r="BC205" s="255"/>
      <c r="BD205" s="255"/>
      <c r="BE205" s="255"/>
      <c r="BF205" s="255"/>
      <c r="BG205" s="255"/>
      <c r="BH205" s="255"/>
      <c r="BI205" s="255"/>
      <c r="BJ205" s="246" t="s">
        <v>5405</v>
      </c>
      <c r="BK205" s="246" t="s">
        <v>5406</v>
      </c>
      <c r="BL205" s="255"/>
      <c r="BM205" s="255"/>
      <c r="BN205" s="255"/>
      <c r="BO205" s="255"/>
      <c r="BP205" s="255"/>
      <c r="BQ205" s="255"/>
      <c r="BR205" s="255"/>
      <c r="BS205" s="255"/>
      <c r="BT205" s="246" t="s">
        <v>5407</v>
      </c>
      <c r="BU205" s="255"/>
      <c r="BV205" s="255"/>
      <c r="BW205" s="254"/>
      <c r="BX205" s="254"/>
      <c r="BY205" s="254"/>
      <c r="BZ205" s="256"/>
      <c r="CA205" s="256"/>
      <c r="CB205" s="256"/>
      <c r="CC205" s="256"/>
      <c r="CD205" s="256"/>
      <c r="CE205" s="256"/>
      <c r="CF205" s="256"/>
      <c r="CG205" s="256"/>
      <c r="CH205" s="256"/>
      <c r="CI205" s="256"/>
      <c r="CJ205" s="256"/>
      <c r="CK205" s="256"/>
      <c r="CL205" s="256"/>
      <c r="CM205" s="256"/>
      <c r="CN205" s="256"/>
      <c r="CO205" s="256"/>
      <c r="CP205" s="256"/>
      <c r="CQ205" s="256"/>
      <c r="CR205" s="256"/>
      <c r="CS205" s="248" t="s">
        <v>5408</v>
      </c>
      <c r="CT205" s="248" t="s">
        <v>5409</v>
      </c>
      <c r="CU205" s="256"/>
      <c r="CV205" s="256"/>
      <c r="CW205" s="256"/>
      <c r="CX205" s="256"/>
      <c r="CY205" s="256"/>
      <c r="CZ205" s="256"/>
      <c r="DA205" s="256"/>
      <c r="DB205" s="256"/>
      <c r="DC205" s="248" t="s">
        <v>5410</v>
      </c>
      <c r="DD205" s="256"/>
      <c r="DE205" s="256"/>
    </row>
    <row r="206" spans="34:109" ht="15" hidden="1" customHeight="1">
      <c r="AH206" s="254"/>
      <c r="AI206" s="254"/>
      <c r="AJ206" s="254"/>
      <c r="AK206" s="254"/>
      <c r="AL206" s="242" t="str">
        <f t="shared" si="9"/>
        <v>Zozocolco de Hidalgo</v>
      </c>
      <c r="AM206" s="242" t="str">
        <f t="shared" si="10"/>
        <v>30203</v>
      </c>
      <c r="AN206" s="243" t="str">
        <f t="shared" si="11"/>
        <v>203</v>
      </c>
      <c r="AO206" s="254"/>
      <c r="AP206" s="240">
        <v>204</v>
      </c>
      <c r="AQ206" s="255"/>
      <c r="AR206" s="255"/>
      <c r="AS206" s="255"/>
      <c r="AT206" s="255"/>
      <c r="AU206" s="255"/>
      <c r="AV206" s="255"/>
      <c r="AW206" s="255"/>
      <c r="AX206" s="255"/>
      <c r="AY206" s="255"/>
      <c r="AZ206" s="255"/>
      <c r="BA206" s="255"/>
      <c r="BB206" s="255"/>
      <c r="BC206" s="255"/>
      <c r="BD206" s="255"/>
      <c r="BE206" s="255"/>
      <c r="BF206" s="255"/>
      <c r="BG206" s="255"/>
      <c r="BH206" s="255"/>
      <c r="BI206" s="255"/>
      <c r="BJ206" s="246" t="s">
        <v>5411</v>
      </c>
      <c r="BK206" s="246" t="s">
        <v>5412</v>
      </c>
      <c r="BL206" s="255"/>
      <c r="BM206" s="255"/>
      <c r="BN206" s="255"/>
      <c r="BO206" s="255"/>
      <c r="BP206" s="255"/>
      <c r="BQ206" s="255"/>
      <c r="BR206" s="255"/>
      <c r="BS206" s="255"/>
      <c r="BT206" s="246" t="s">
        <v>5413</v>
      </c>
      <c r="BU206" s="255"/>
      <c r="BV206" s="255"/>
      <c r="BW206" s="254"/>
      <c r="BX206" s="254"/>
      <c r="BY206" s="254"/>
      <c r="BZ206" s="256"/>
      <c r="CA206" s="256"/>
      <c r="CB206" s="256"/>
      <c r="CC206" s="256"/>
      <c r="CD206" s="256"/>
      <c r="CE206" s="256"/>
      <c r="CF206" s="256"/>
      <c r="CG206" s="256"/>
      <c r="CH206" s="256"/>
      <c r="CI206" s="256"/>
      <c r="CJ206" s="256"/>
      <c r="CK206" s="256"/>
      <c r="CL206" s="256"/>
      <c r="CM206" s="256"/>
      <c r="CN206" s="256"/>
      <c r="CO206" s="256"/>
      <c r="CP206" s="256"/>
      <c r="CQ206" s="256"/>
      <c r="CR206" s="256"/>
      <c r="CS206" s="248" t="s">
        <v>5414</v>
      </c>
      <c r="CT206" s="248" t="s">
        <v>5415</v>
      </c>
      <c r="CU206" s="256"/>
      <c r="CV206" s="256"/>
      <c r="CW206" s="256"/>
      <c r="CX206" s="256"/>
      <c r="CY206" s="256"/>
      <c r="CZ206" s="256"/>
      <c r="DA206" s="256"/>
      <c r="DB206" s="256"/>
      <c r="DC206" s="248" t="s">
        <v>5416</v>
      </c>
      <c r="DD206" s="256"/>
      <c r="DE206" s="256"/>
    </row>
    <row r="207" spans="34:109" ht="15" hidden="1" customHeight="1">
      <c r="AH207" s="254"/>
      <c r="AI207" s="254"/>
      <c r="AJ207" s="254"/>
      <c r="AK207" s="254"/>
      <c r="AL207" s="242" t="str">
        <f t="shared" si="9"/>
        <v>Agua Dulce</v>
      </c>
      <c r="AM207" s="242" t="str">
        <f t="shared" si="10"/>
        <v>30204</v>
      </c>
      <c r="AN207" s="243" t="str">
        <f t="shared" si="11"/>
        <v>204</v>
      </c>
      <c r="AO207" s="254"/>
      <c r="AP207" s="240">
        <v>205</v>
      </c>
      <c r="AQ207" s="255"/>
      <c r="AR207" s="255"/>
      <c r="AS207" s="255"/>
      <c r="AT207" s="255"/>
      <c r="AU207" s="255"/>
      <c r="AV207" s="255"/>
      <c r="AW207" s="255"/>
      <c r="AX207" s="255"/>
      <c r="AY207" s="255"/>
      <c r="AZ207" s="255"/>
      <c r="BA207" s="255"/>
      <c r="BB207" s="255"/>
      <c r="BC207" s="255"/>
      <c r="BD207" s="255"/>
      <c r="BE207" s="255"/>
      <c r="BF207" s="255"/>
      <c r="BG207" s="255"/>
      <c r="BH207" s="255"/>
      <c r="BI207" s="255"/>
      <c r="BJ207" s="246" t="s">
        <v>5417</v>
      </c>
      <c r="BK207" s="246" t="s">
        <v>5418</v>
      </c>
      <c r="BL207" s="255"/>
      <c r="BM207" s="255"/>
      <c r="BN207" s="255"/>
      <c r="BO207" s="255"/>
      <c r="BP207" s="255"/>
      <c r="BQ207" s="255"/>
      <c r="BR207" s="255"/>
      <c r="BS207" s="255"/>
      <c r="BT207" s="246" t="s">
        <v>5419</v>
      </c>
      <c r="BU207" s="255"/>
      <c r="BV207" s="255"/>
      <c r="BW207" s="254"/>
      <c r="BX207" s="254"/>
      <c r="BY207" s="254"/>
      <c r="BZ207" s="256"/>
      <c r="CA207" s="256"/>
      <c r="CB207" s="256"/>
      <c r="CC207" s="256"/>
      <c r="CD207" s="256"/>
      <c r="CE207" s="256"/>
      <c r="CF207" s="256"/>
      <c r="CG207" s="256"/>
      <c r="CH207" s="256"/>
      <c r="CI207" s="256"/>
      <c r="CJ207" s="256"/>
      <c r="CK207" s="256"/>
      <c r="CL207" s="256"/>
      <c r="CM207" s="256"/>
      <c r="CN207" s="256"/>
      <c r="CO207" s="256"/>
      <c r="CP207" s="256"/>
      <c r="CQ207" s="256"/>
      <c r="CR207" s="256"/>
      <c r="CS207" s="248" t="s">
        <v>5420</v>
      </c>
      <c r="CT207" s="248" t="s">
        <v>5421</v>
      </c>
      <c r="CU207" s="256"/>
      <c r="CV207" s="256"/>
      <c r="CW207" s="256"/>
      <c r="CX207" s="256"/>
      <c r="CY207" s="256"/>
      <c r="CZ207" s="256"/>
      <c r="DA207" s="256"/>
      <c r="DB207" s="256"/>
      <c r="DC207" s="248" t="s">
        <v>5422</v>
      </c>
      <c r="DD207" s="256"/>
      <c r="DE207" s="256"/>
    </row>
    <row r="208" spans="34:109" ht="15" hidden="1" customHeight="1">
      <c r="AH208" s="254"/>
      <c r="AI208" s="254"/>
      <c r="AJ208" s="254"/>
      <c r="AK208" s="254"/>
      <c r="AL208" s="242" t="str">
        <f t="shared" si="9"/>
        <v>El Higo</v>
      </c>
      <c r="AM208" s="242" t="str">
        <f t="shared" si="10"/>
        <v>30205</v>
      </c>
      <c r="AN208" s="243" t="str">
        <f t="shared" si="11"/>
        <v>205</v>
      </c>
      <c r="AO208" s="254"/>
      <c r="AP208" s="240">
        <v>206</v>
      </c>
      <c r="AQ208" s="255"/>
      <c r="AR208" s="255"/>
      <c r="AS208" s="255"/>
      <c r="AT208" s="255"/>
      <c r="AU208" s="255"/>
      <c r="AV208" s="255"/>
      <c r="AW208" s="255"/>
      <c r="AX208" s="255"/>
      <c r="AY208" s="255"/>
      <c r="AZ208" s="255"/>
      <c r="BA208" s="255"/>
      <c r="BB208" s="255"/>
      <c r="BC208" s="255"/>
      <c r="BD208" s="255"/>
      <c r="BE208" s="255"/>
      <c r="BF208" s="255"/>
      <c r="BG208" s="255"/>
      <c r="BH208" s="255"/>
      <c r="BI208" s="255"/>
      <c r="BJ208" s="246" t="s">
        <v>5423</v>
      </c>
      <c r="BK208" s="246" t="s">
        <v>5424</v>
      </c>
      <c r="BL208" s="255"/>
      <c r="BM208" s="255"/>
      <c r="BN208" s="255"/>
      <c r="BO208" s="255"/>
      <c r="BP208" s="255"/>
      <c r="BQ208" s="255"/>
      <c r="BR208" s="255"/>
      <c r="BS208" s="255"/>
      <c r="BT208" s="246" t="s">
        <v>5425</v>
      </c>
      <c r="BU208" s="255"/>
      <c r="BV208" s="255"/>
      <c r="BW208" s="254"/>
      <c r="BX208" s="254"/>
      <c r="BY208" s="254"/>
      <c r="BZ208" s="256"/>
      <c r="CA208" s="256"/>
      <c r="CB208" s="256"/>
      <c r="CC208" s="256"/>
      <c r="CD208" s="256"/>
      <c r="CE208" s="256"/>
      <c r="CF208" s="256"/>
      <c r="CG208" s="256"/>
      <c r="CH208" s="256"/>
      <c r="CI208" s="256"/>
      <c r="CJ208" s="256"/>
      <c r="CK208" s="256"/>
      <c r="CL208" s="256"/>
      <c r="CM208" s="256"/>
      <c r="CN208" s="256"/>
      <c r="CO208" s="256"/>
      <c r="CP208" s="256"/>
      <c r="CQ208" s="256"/>
      <c r="CR208" s="256"/>
      <c r="CS208" s="248" t="s">
        <v>5426</v>
      </c>
      <c r="CT208" s="248" t="s">
        <v>5427</v>
      </c>
      <c r="CU208" s="256"/>
      <c r="CV208" s="256"/>
      <c r="CW208" s="256"/>
      <c r="CX208" s="256"/>
      <c r="CY208" s="256"/>
      <c r="CZ208" s="256"/>
      <c r="DA208" s="256"/>
      <c r="DB208" s="256"/>
      <c r="DC208" s="248" t="s">
        <v>5428</v>
      </c>
      <c r="DD208" s="256"/>
      <c r="DE208" s="256"/>
    </row>
    <row r="209" spans="34:109" ht="15" hidden="1" customHeight="1">
      <c r="AH209" s="254"/>
      <c r="AI209" s="254"/>
      <c r="AJ209" s="254"/>
      <c r="AK209" s="254"/>
      <c r="AL209" s="242" t="str">
        <f t="shared" si="9"/>
        <v>Nanchital de Lázaro Cárdenas del Río</v>
      </c>
      <c r="AM209" s="242" t="str">
        <f t="shared" si="10"/>
        <v>30206</v>
      </c>
      <c r="AN209" s="243" t="str">
        <f t="shared" si="11"/>
        <v>206</v>
      </c>
      <c r="AO209" s="254"/>
      <c r="AP209" s="240">
        <v>207</v>
      </c>
      <c r="AQ209" s="255"/>
      <c r="AR209" s="255"/>
      <c r="AS209" s="255"/>
      <c r="AT209" s="255"/>
      <c r="AU209" s="255"/>
      <c r="AV209" s="255"/>
      <c r="AW209" s="255"/>
      <c r="AX209" s="255"/>
      <c r="AY209" s="255"/>
      <c r="AZ209" s="255"/>
      <c r="BA209" s="255"/>
      <c r="BB209" s="255"/>
      <c r="BC209" s="255"/>
      <c r="BD209" s="255"/>
      <c r="BE209" s="255"/>
      <c r="BF209" s="255"/>
      <c r="BG209" s="255"/>
      <c r="BH209" s="255"/>
      <c r="BI209" s="255"/>
      <c r="BJ209" s="246" t="s">
        <v>5429</v>
      </c>
      <c r="BK209" s="246" t="s">
        <v>5430</v>
      </c>
      <c r="BL209" s="255"/>
      <c r="BM209" s="255"/>
      <c r="BN209" s="255"/>
      <c r="BO209" s="255"/>
      <c r="BP209" s="255"/>
      <c r="BQ209" s="255"/>
      <c r="BR209" s="255"/>
      <c r="BS209" s="255"/>
      <c r="BT209" s="246" t="s">
        <v>5431</v>
      </c>
      <c r="BU209" s="255"/>
      <c r="BV209" s="255"/>
      <c r="BW209" s="254"/>
      <c r="BX209" s="254"/>
      <c r="BY209" s="254"/>
      <c r="BZ209" s="256"/>
      <c r="CA209" s="256"/>
      <c r="CB209" s="256"/>
      <c r="CC209" s="256"/>
      <c r="CD209" s="256"/>
      <c r="CE209" s="256"/>
      <c r="CF209" s="256"/>
      <c r="CG209" s="256"/>
      <c r="CH209" s="256"/>
      <c r="CI209" s="256"/>
      <c r="CJ209" s="256"/>
      <c r="CK209" s="256"/>
      <c r="CL209" s="256"/>
      <c r="CM209" s="256"/>
      <c r="CN209" s="256"/>
      <c r="CO209" s="256"/>
      <c r="CP209" s="256"/>
      <c r="CQ209" s="256"/>
      <c r="CR209" s="256"/>
      <c r="CS209" s="248" t="s">
        <v>5432</v>
      </c>
      <c r="CT209" s="248" t="s">
        <v>5433</v>
      </c>
      <c r="CU209" s="256"/>
      <c r="CV209" s="256"/>
      <c r="CW209" s="256"/>
      <c r="CX209" s="256"/>
      <c r="CY209" s="256"/>
      <c r="CZ209" s="256"/>
      <c r="DA209" s="256"/>
      <c r="DB209" s="256"/>
      <c r="DC209" s="248" t="s">
        <v>5434</v>
      </c>
      <c r="DD209" s="256"/>
      <c r="DE209" s="256"/>
    </row>
    <row r="210" spans="34:109" ht="15" hidden="1" customHeight="1">
      <c r="AH210" s="254"/>
      <c r="AI210" s="254"/>
      <c r="AJ210" s="254"/>
      <c r="AK210" s="254"/>
      <c r="AL210" s="242" t="str">
        <f t="shared" si="9"/>
        <v>Tres Valles</v>
      </c>
      <c r="AM210" s="242" t="str">
        <f t="shared" si="10"/>
        <v>30207</v>
      </c>
      <c r="AN210" s="243" t="str">
        <f t="shared" si="11"/>
        <v>207</v>
      </c>
      <c r="AO210" s="254"/>
      <c r="AP210" s="240">
        <v>208</v>
      </c>
      <c r="AQ210" s="255"/>
      <c r="AR210" s="255"/>
      <c r="AS210" s="255"/>
      <c r="AT210" s="255"/>
      <c r="AU210" s="255"/>
      <c r="AV210" s="255"/>
      <c r="AW210" s="255"/>
      <c r="AX210" s="255"/>
      <c r="AY210" s="255"/>
      <c r="AZ210" s="255"/>
      <c r="BA210" s="255"/>
      <c r="BB210" s="255"/>
      <c r="BC210" s="255"/>
      <c r="BD210" s="255"/>
      <c r="BE210" s="255"/>
      <c r="BF210" s="255"/>
      <c r="BG210" s="255"/>
      <c r="BH210" s="255"/>
      <c r="BI210" s="255"/>
      <c r="BJ210" s="246" t="s">
        <v>5435</v>
      </c>
      <c r="BK210" s="246" t="s">
        <v>5436</v>
      </c>
      <c r="BL210" s="255"/>
      <c r="BM210" s="255"/>
      <c r="BN210" s="255"/>
      <c r="BO210" s="255"/>
      <c r="BP210" s="255"/>
      <c r="BQ210" s="255"/>
      <c r="BR210" s="255"/>
      <c r="BS210" s="255"/>
      <c r="BT210" s="246" t="s">
        <v>5437</v>
      </c>
      <c r="BU210" s="255"/>
      <c r="BV210" s="255"/>
      <c r="BW210" s="254"/>
      <c r="BX210" s="254"/>
      <c r="BY210" s="254"/>
      <c r="BZ210" s="256"/>
      <c r="CA210" s="256"/>
      <c r="CB210" s="256"/>
      <c r="CC210" s="256"/>
      <c r="CD210" s="256"/>
      <c r="CE210" s="256"/>
      <c r="CF210" s="256"/>
      <c r="CG210" s="256"/>
      <c r="CH210" s="256"/>
      <c r="CI210" s="256"/>
      <c r="CJ210" s="256"/>
      <c r="CK210" s="256"/>
      <c r="CL210" s="256"/>
      <c r="CM210" s="256"/>
      <c r="CN210" s="256"/>
      <c r="CO210" s="256"/>
      <c r="CP210" s="256"/>
      <c r="CQ210" s="256"/>
      <c r="CR210" s="256"/>
      <c r="CS210" s="248" t="s">
        <v>5438</v>
      </c>
      <c r="CT210" s="248" t="s">
        <v>5439</v>
      </c>
      <c r="CU210" s="256"/>
      <c r="CV210" s="256"/>
      <c r="CW210" s="256"/>
      <c r="CX210" s="256"/>
      <c r="CY210" s="256"/>
      <c r="CZ210" s="256"/>
      <c r="DA210" s="256"/>
      <c r="DB210" s="256"/>
      <c r="DC210" s="248" t="s">
        <v>5440</v>
      </c>
      <c r="DD210" s="256"/>
      <c r="DE210" s="256"/>
    </row>
    <row r="211" spans="34:109" ht="15" hidden="1" customHeight="1">
      <c r="AH211" s="254"/>
      <c r="AI211" s="254"/>
      <c r="AJ211" s="254"/>
      <c r="AK211" s="254"/>
      <c r="AL211" s="242" t="str">
        <f t="shared" si="9"/>
        <v>Carlos A. Carrillo</v>
      </c>
      <c r="AM211" s="242" t="str">
        <f t="shared" si="10"/>
        <v>30208</v>
      </c>
      <c r="AN211" s="243" t="str">
        <f t="shared" si="11"/>
        <v>208</v>
      </c>
      <c r="AO211" s="254"/>
      <c r="AP211" s="240">
        <v>209</v>
      </c>
      <c r="AQ211" s="255"/>
      <c r="AR211" s="255"/>
      <c r="AS211" s="255"/>
      <c r="AT211" s="255"/>
      <c r="AU211" s="255"/>
      <c r="AV211" s="255"/>
      <c r="AW211" s="255"/>
      <c r="AX211" s="255"/>
      <c r="AY211" s="255"/>
      <c r="AZ211" s="255"/>
      <c r="BA211" s="255"/>
      <c r="BB211" s="255"/>
      <c r="BC211" s="255"/>
      <c r="BD211" s="255"/>
      <c r="BE211" s="255"/>
      <c r="BF211" s="255"/>
      <c r="BG211" s="255"/>
      <c r="BH211" s="255"/>
      <c r="BI211" s="255"/>
      <c r="BJ211" s="246" t="s">
        <v>5441</v>
      </c>
      <c r="BK211" s="246" t="s">
        <v>5442</v>
      </c>
      <c r="BL211" s="255"/>
      <c r="BM211" s="255"/>
      <c r="BN211" s="255"/>
      <c r="BO211" s="255"/>
      <c r="BP211" s="255"/>
      <c r="BQ211" s="255"/>
      <c r="BR211" s="255"/>
      <c r="BS211" s="255"/>
      <c r="BT211" s="246" t="s">
        <v>5443</v>
      </c>
      <c r="BU211" s="255"/>
      <c r="BV211" s="255"/>
      <c r="BW211" s="254"/>
      <c r="BX211" s="254"/>
      <c r="BY211" s="254"/>
      <c r="BZ211" s="256"/>
      <c r="CA211" s="256"/>
      <c r="CB211" s="256"/>
      <c r="CC211" s="256"/>
      <c r="CD211" s="256"/>
      <c r="CE211" s="256"/>
      <c r="CF211" s="256"/>
      <c r="CG211" s="256"/>
      <c r="CH211" s="256"/>
      <c r="CI211" s="256"/>
      <c r="CJ211" s="256"/>
      <c r="CK211" s="256"/>
      <c r="CL211" s="256"/>
      <c r="CM211" s="256"/>
      <c r="CN211" s="256"/>
      <c r="CO211" s="256"/>
      <c r="CP211" s="256"/>
      <c r="CQ211" s="256"/>
      <c r="CR211" s="256"/>
      <c r="CS211" s="262" t="s">
        <v>5444</v>
      </c>
      <c r="CT211" s="248" t="s">
        <v>5445</v>
      </c>
      <c r="CU211" s="256"/>
      <c r="CV211" s="256"/>
      <c r="CW211" s="256"/>
      <c r="CX211" s="256"/>
      <c r="CY211" s="256"/>
      <c r="CZ211" s="256"/>
      <c r="DA211" s="256"/>
      <c r="DB211" s="256"/>
      <c r="DC211" s="248" t="s">
        <v>5446</v>
      </c>
      <c r="DD211" s="256"/>
      <c r="DE211" s="256"/>
    </row>
    <row r="212" spans="34:109" ht="15" hidden="1" customHeight="1">
      <c r="AH212" s="254"/>
      <c r="AI212" s="254"/>
      <c r="AJ212" s="254"/>
      <c r="AK212" s="254"/>
      <c r="AL212" s="242" t="str">
        <f t="shared" si="9"/>
        <v>Tatahuicapan de Juárez</v>
      </c>
      <c r="AM212" s="242" t="str">
        <f t="shared" si="10"/>
        <v>30209</v>
      </c>
      <c r="AN212" s="243" t="str">
        <f t="shared" si="11"/>
        <v>209</v>
      </c>
      <c r="AO212" s="254"/>
      <c r="AP212" s="240">
        <v>210</v>
      </c>
      <c r="AQ212" s="255"/>
      <c r="AR212" s="255"/>
      <c r="AS212" s="255"/>
      <c r="AT212" s="255"/>
      <c r="AU212" s="255"/>
      <c r="AV212" s="255"/>
      <c r="AW212" s="255"/>
      <c r="AX212" s="255"/>
      <c r="AY212" s="255"/>
      <c r="AZ212" s="255"/>
      <c r="BA212" s="255"/>
      <c r="BB212" s="255"/>
      <c r="BC212" s="255"/>
      <c r="BD212" s="255"/>
      <c r="BE212" s="255"/>
      <c r="BF212" s="255"/>
      <c r="BG212" s="255"/>
      <c r="BH212" s="255"/>
      <c r="BI212" s="255"/>
      <c r="BJ212" s="246" t="s">
        <v>5447</v>
      </c>
      <c r="BK212" s="246" t="s">
        <v>5448</v>
      </c>
      <c r="BL212" s="255"/>
      <c r="BM212" s="255"/>
      <c r="BN212" s="255"/>
      <c r="BO212" s="255"/>
      <c r="BP212" s="255"/>
      <c r="BQ212" s="255"/>
      <c r="BR212" s="255"/>
      <c r="BS212" s="255"/>
      <c r="BT212" s="246" t="s">
        <v>5449</v>
      </c>
      <c r="BU212" s="255"/>
      <c r="BV212" s="255"/>
      <c r="BW212" s="254"/>
      <c r="BX212" s="254"/>
      <c r="BY212" s="254"/>
      <c r="BZ212" s="256"/>
      <c r="CA212" s="256"/>
      <c r="CB212" s="256"/>
      <c r="CC212" s="256"/>
      <c r="CD212" s="256"/>
      <c r="CE212" s="256"/>
      <c r="CF212" s="256"/>
      <c r="CG212" s="256"/>
      <c r="CH212" s="256"/>
      <c r="CI212" s="256"/>
      <c r="CJ212" s="256"/>
      <c r="CK212" s="256"/>
      <c r="CL212" s="256"/>
      <c r="CM212" s="256"/>
      <c r="CN212" s="256"/>
      <c r="CO212" s="256"/>
      <c r="CP212" s="256"/>
      <c r="CQ212" s="256"/>
      <c r="CR212" s="256"/>
      <c r="CS212" s="262" t="s">
        <v>5450</v>
      </c>
      <c r="CT212" s="248" t="s">
        <v>5451</v>
      </c>
      <c r="CU212" s="256"/>
      <c r="CV212" s="256"/>
      <c r="CW212" s="256"/>
      <c r="CX212" s="256"/>
      <c r="CY212" s="256"/>
      <c r="CZ212" s="256"/>
      <c r="DA212" s="256"/>
      <c r="DB212" s="256"/>
      <c r="DC212" s="248" t="s">
        <v>5452</v>
      </c>
      <c r="DD212" s="256"/>
      <c r="DE212" s="256"/>
    </row>
    <row r="213" spans="34:109" ht="15" hidden="1" customHeight="1">
      <c r="AH213" s="254"/>
      <c r="AI213" s="254"/>
      <c r="AJ213" s="254"/>
      <c r="AK213" s="254"/>
      <c r="AL213" s="242" t="str">
        <f t="shared" si="9"/>
        <v>Uxpanapa</v>
      </c>
      <c r="AM213" s="242" t="str">
        <f t="shared" si="10"/>
        <v>30210</v>
      </c>
      <c r="AN213" s="243" t="str">
        <f t="shared" si="11"/>
        <v>210</v>
      </c>
      <c r="AO213" s="254"/>
      <c r="AP213" s="240">
        <v>211</v>
      </c>
      <c r="AQ213" s="255"/>
      <c r="AR213" s="255"/>
      <c r="AS213" s="255"/>
      <c r="AT213" s="255"/>
      <c r="AU213" s="255"/>
      <c r="AV213" s="255"/>
      <c r="AW213" s="255"/>
      <c r="AX213" s="255"/>
      <c r="AY213" s="255"/>
      <c r="AZ213" s="255"/>
      <c r="BA213" s="255"/>
      <c r="BB213" s="255"/>
      <c r="BC213" s="255"/>
      <c r="BD213" s="255"/>
      <c r="BE213" s="255"/>
      <c r="BF213" s="255"/>
      <c r="BG213" s="255"/>
      <c r="BH213" s="255"/>
      <c r="BI213" s="255"/>
      <c r="BJ213" s="246" t="s">
        <v>5453</v>
      </c>
      <c r="BK213" s="246" t="s">
        <v>5454</v>
      </c>
      <c r="BL213" s="255"/>
      <c r="BM213" s="255"/>
      <c r="BN213" s="255"/>
      <c r="BO213" s="255"/>
      <c r="BP213" s="255"/>
      <c r="BQ213" s="255"/>
      <c r="BR213" s="255"/>
      <c r="BS213" s="255"/>
      <c r="BT213" s="246" t="s">
        <v>5455</v>
      </c>
      <c r="BU213" s="255"/>
      <c r="BV213" s="255"/>
      <c r="BW213" s="254"/>
      <c r="BX213" s="254"/>
      <c r="BY213" s="254"/>
      <c r="BZ213" s="256"/>
      <c r="CA213" s="256"/>
      <c r="CB213" s="256"/>
      <c r="CC213" s="256"/>
      <c r="CD213" s="256"/>
      <c r="CE213" s="256"/>
      <c r="CF213" s="256"/>
      <c r="CG213" s="256"/>
      <c r="CH213" s="256"/>
      <c r="CI213" s="256"/>
      <c r="CJ213" s="256"/>
      <c r="CK213" s="256"/>
      <c r="CL213" s="256"/>
      <c r="CM213" s="256"/>
      <c r="CN213" s="256"/>
      <c r="CO213" s="256"/>
      <c r="CP213" s="256"/>
      <c r="CQ213" s="256"/>
      <c r="CR213" s="256"/>
      <c r="CS213" s="248" t="s">
        <v>5456</v>
      </c>
      <c r="CT213" s="248" t="s">
        <v>5457</v>
      </c>
      <c r="CU213" s="256"/>
      <c r="CV213" s="256"/>
      <c r="CW213" s="256"/>
      <c r="CX213" s="256"/>
      <c r="CY213" s="256"/>
      <c r="CZ213" s="256"/>
      <c r="DA213" s="256"/>
      <c r="DB213" s="256"/>
      <c r="DC213" s="248" t="s">
        <v>5458</v>
      </c>
      <c r="DD213" s="256"/>
      <c r="DE213" s="256"/>
    </row>
    <row r="214" spans="34:109" ht="15" hidden="1" customHeight="1">
      <c r="AH214" s="254"/>
      <c r="AI214" s="254"/>
      <c r="AJ214" s="254"/>
      <c r="AK214" s="254"/>
      <c r="AL214" s="242" t="str">
        <f t="shared" si="9"/>
        <v>San Rafael</v>
      </c>
      <c r="AM214" s="242" t="str">
        <f t="shared" si="10"/>
        <v>30211</v>
      </c>
      <c r="AN214" s="243" t="str">
        <f t="shared" si="11"/>
        <v>211</v>
      </c>
      <c r="AO214" s="254"/>
      <c r="AP214" s="240">
        <v>212</v>
      </c>
      <c r="AQ214" s="255"/>
      <c r="AR214" s="255"/>
      <c r="AS214" s="255"/>
      <c r="AT214" s="255"/>
      <c r="AU214" s="255"/>
      <c r="AV214" s="255"/>
      <c r="AW214" s="255"/>
      <c r="AX214" s="255"/>
      <c r="AY214" s="255"/>
      <c r="AZ214" s="255"/>
      <c r="BA214" s="255"/>
      <c r="BB214" s="255"/>
      <c r="BC214" s="255"/>
      <c r="BD214" s="255"/>
      <c r="BE214" s="255"/>
      <c r="BF214" s="255"/>
      <c r="BG214" s="255"/>
      <c r="BH214" s="255"/>
      <c r="BI214" s="255"/>
      <c r="BJ214" s="246" t="s">
        <v>5459</v>
      </c>
      <c r="BK214" s="246" t="s">
        <v>5460</v>
      </c>
      <c r="BL214" s="255"/>
      <c r="BM214" s="255"/>
      <c r="BN214" s="255"/>
      <c r="BO214" s="255"/>
      <c r="BP214" s="255"/>
      <c r="BQ214" s="255"/>
      <c r="BR214" s="255"/>
      <c r="BS214" s="255"/>
      <c r="BT214" s="246" t="s">
        <v>5461</v>
      </c>
      <c r="BU214" s="255"/>
      <c r="BV214" s="255"/>
      <c r="BW214" s="254"/>
      <c r="BX214" s="254"/>
      <c r="BY214" s="254"/>
      <c r="BZ214" s="256"/>
      <c r="CA214" s="256"/>
      <c r="CB214" s="256"/>
      <c r="CC214" s="256"/>
      <c r="CD214" s="256"/>
      <c r="CE214" s="256"/>
      <c r="CF214" s="256"/>
      <c r="CG214" s="256"/>
      <c r="CH214" s="256"/>
      <c r="CI214" s="256"/>
      <c r="CJ214" s="256"/>
      <c r="CK214" s="256"/>
      <c r="CL214" s="256"/>
      <c r="CM214" s="256"/>
      <c r="CN214" s="256"/>
      <c r="CO214" s="256"/>
      <c r="CP214" s="256"/>
      <c r="CQ214" s="256"/>
      <c r="CR214" s="256"/>
      <c r="CS214" s="248" t="s">
        <v>5462</v>
      </c>
      <c r="CT214" s="248" t="s">
        <v>3195</v>
      </c>
      <c r="CU214" s="256"/>
      <c r="CV214" s="256"/>
      <c r="CW214" s="256"/>
      <c r="CX214" s="256"/>
      <c r="CY214" s="256"/>
      <c r="CZ214" s="256"/>
      <c r="DA214" s="256"/>
      <c r="DB214" s="256"/>
      <c r="DC214" s="248" t="s">
        <v>5463</v>
      </c>
      <c r="DD214" s="256"/>
      <c r="DE214" s="256"/>
    </row>
    <row r="215" spans="34:109" ht="15" hidden="1" customHeight="1">
      <c r="AH215" s="254"/>
      <c r="AI215" s="254"/>
      <c r="AJ215" s="254"/>
      <c r="AK215" s="254"/>
      <c r="AL215" s="242" t="str">
        <f t="shared" si="9"/>
        <v>Santiago Sochiapan</v>
      </c>
      <c r="AM215" s="242" t="str">
        <f t="shared" si="10"/>
        <v>30212</v>
      </c>
      <c r="AN215" s="243" t="str">
        <f t="shared" si="11"/>
        <v>212</v>
      </c>
      <c r="AO215" s="254"/>
      <c r="AP215" s="240">
        <v>213</v>
      </c>
      <c r="AQ215" s="255"/>
      <c r="AR215" s="255"/>
      <c r="AS215" s="255"/>
      <c r="AT215" s="255"/>
      <c r="AU215" s="255"/>
      <c r="AV215" s="255"/>
      <c r="AW215" s="255"/>
      <c r="AX215" s="255"/>
      <c r="AY215" s="255"/>
      <c r="AZ215" s="255"/>
      <c r="BA215" s="255"/>
      <c r="BB215" s="255"/>
      <c r="BC215" s="255"/>
      <c r="BD215" s="255"/>
      <c r="BE215" s="255"/>
      <c r="BF215" s="255"/>
      <c r="BG215" s="255"/>
      <c r="BH215" s="255"/>
      <c r="BI215" s="255"/>
      <c r="BJ215" s="246" t="s">
        <v>5464</v>
      </c>
      <c r="BK215" s="246" t="s">
        <v>5465</v>
      </c>
      <c r="BL215" s="255"/>
      <c r="BM215" s="255"/>
      <c r="BN215" s="255"/>
      <c r="BO215" s="255"/>
      <c r="BP215" s="255"/>
      <c r="BQ215" s="255"/>
      <c r="BR215" s="255"/>
      <c r="BS215" s="255"/>
      <c r="BT215" s="246" t="s">
        <v>5466</v>
      </c>
      <c r="BU215" s="255"/>
      <c r="BV215" s="255"/>
      <c r="BW215" s="254"/>
      <c r="BX215" s="254"/>
      <c r="BY215" s="254"/>
      <c r="BZ215" s="256"/>
      <c r="CA215" s="256"/>
      <c r="CB215" s="256"/>
      <c r="CC215" s="256"/>
      <c r="CD215" s="256"/>
      <c r="CE215" s="256"/>
      <c r="CF215" s="256"/>
      <c r="CG215" s="256"/>
      <c r="CH215" s="256"/>
      <c r="CI215" s="256"/>
      <c r="CJ215" s="256"/>
      <c r="CK215" s="256"/>
      <c r="CL215" s="256"/>
      <c r="CM215" s="256"/>
      <c r="CN215" s="256"/>
      <c r="CO215" s="256"/>
      <c r="CP215" s="256"/>
      <c r="CQ215" s="256"/>
      <c r="CR215" s="256"/>
      <c r="CS215" s="248" t="s">
        <v>5467</v>
      </c>
      <c r="CT215" s="248" t="s">
        <v>5468</v>
      </c>
      <c r="CU215" s="256"/>
      <c r="CV215" s="256"/>
      <c r="CW215" s="256"/>
      <c r="CX215" s="256"/>
      <c r="CY215" s="256"/>
      <c r="CZ215" s="256"/>
      <c r="DA215" s="256"/>
      <c r="DB215" s="256"/>
      <c r="DC215" s="248" t="s">
        <v>5469</v>
      </c>
      <c r="DD215" s="256"/>
      <c r="DE215" s="256"/>
    </row>
    <row r="216" spans="34:109" ht="15" hidden="1" customHeight="1">
      <c r="AH216" s="254"/>
      <c r="AI216" s="254"/>
      <c r="AJ216" s="254"/>
      <c r="AK216" s="254"/>
      <c r="AL216" s="242" t="str">
        <f t="shared" si="9"/>
        <v>No identificado</v>
      </c>
      <c r="AM216" s="242">
        <f t="shared" si="10"/>
        <v>30999</v>
      </c>
      <c r="AN216" s="243" t="str">
        <f t="shared" si="11"/>
        <v>999</v>
      </c>
      <c r="AO216" s="254"/>
      <c r="AP216" s="240">
        <v>214</v>
      </c>
      <c r="AQ216" s="255"/>
      <c r="AR216" s="255"/>
      <c r="AS216" s="255"/>
      <c r="AT216" s="255"/>
      <c r="AU216" s="255"/>
      <c r="AV216" s="255"/>
      <c r="AW216" s="255"/>
      <c r="AX216" s="255"/>
      <c r="AY216" s="255"/>
      <c r="AZ216" s="255"/>
      <c r="BA216" s="255"/>
      <c r="BB216" s="255"/>
      <c r="BC216" s="255"/>
      <c r="BD216" s="255"/>
      <c r="BE216" s="255"/>
      <c r="BF216" s="255"/>
      <c r="BG216" s="255"/>
      <c r="BH216" s="255"/>
      <c r="BI216" s="255"/>
      <c r="BJ216" s="246" t="s">
        <v>5470</v>
      </c>
      <c r="BK216" s="246" t="s">
        <v>5471</v>
      </c>
      <c r="BL216" s="255"/>
      <c r="BM216" s="255"/>
      <c r="BN216" s="255"/>
      <c r="BO216" s="255"/>
      <c r="BP216" s="255"/>
      <c r="BQ216" s="255"/>
      <c r="BR216" s="255"/>
      <c r="BS216" s="255"/>
      <c r="BT216" s="255">
        <v>30999</v>
      </c>
      <c r="BU216" s="255"/>
      <c r="BV216" s="255"/>
      <c r="BW216" s="254"/>
      <c r="BX216" s="254"/>
      <c r="BY216" s="254"/>
      <c r="BZ216" s="256"/>
      <c r="CA216" s="256"/>
      <c r="CB216" s="256"/>
      <c r="CC216" s="256"/>
      <c r="CD216" s="256"/>
      <c r="CE216" s="256"/>
      <c r="CF216" s="256"/>
      <c r="CG216" s="256"/>
      <c r="CH216" s="256"/>
      <c r="CI216" s="256"/>
      <c r="CJ216" s="256"/>
      <c r="CK216" s="256"/>
      <c r="CL216" s="256"/>
      <c r="CM216" s="256"/>
      <c r="CN216" s="256"/>
      <c r="CO216" s="256"/>
      <c r="CP216" s="256"/>
      <c r="CQ216" s="256"/>
      <c r="CR216" s="256"/>
      <c r="CS216" s="248" t="s">
        <v>5472</v>
      </c>
      <c r="CT216" s="248" t="s">
        <v>5473</v>
      </c>
      <c r="CU216" s="256"/>
      <c r="CV216" s="256"/>
      <c r="CW216" s="256"/>
      <c r="CX216" s="256"/>
      <c r="CY216" s="256"/>
      <c r="CZ216" s="256"/>
      <c r="DA216" s="256"/>
      <c r="DB216" s="256"/>
      <c r="DC216" s="248" t="s">
        <v>311</v>
      </c>
      <c r="DD216" s="256"/>
      <c r="DE216" s="256"/>
    </row>
    <row r="217" spans="34:109" ht="15" hidden="1" customHeight="1">
      <c r="AH217" s="254"/>
      <c r="AI217" s="254"/>
      <c r="AJ217" s="254"/>
      <c r="AK217" s="254"/>
      <c r="AL217" s="242" t="str">
        <f t="shared" si="9"/>
        <v/>
      </c>
      <c r="AM217" s="242" t="str">
        <f t="shared" si="10"/>
        <v/>
      </c>
      <c r="AN217" s="243" t="str">
        <f t="shared" si="11"/>
        <v/>
      </c>
      <c r="AO217" s="254"/>
      <c r="AP217" s="240">
        <v>215</v>
      </c>
      <c r="AQ217" s="255"/>
      <c r="AR217" s="255"/>
      <c r="AS217" s="255"/>
      <c r="AT217" s="255"/>
      <c r="AU217" s="255"/>
      <c r="AV217" s="255"/>
      <c r="AW217" s="255"/>
      <c r="AX217" s="255"/>
      <c r="AY217" s="255"/>
      <c r="AZ217" s="255"/>
      <c r="BA217" s="255"/>
      <c r="BB217" s="255"/>
      <c r="BC217" s="255"/>
      <c r="BD217" s="255"/>
      <c r="BE217" s="255"/>
      <c r="BF217" s="255"/>
      <c r="BG217" s="255"/>
      <c r="BH217" s="255"/>
      <c r="BI217" s="255"/>
      <c r="BJ217" s="246" t="s">
        <v>5474</v>
      </c>
      <c r="BK217" s="246" t="s">
        <v>5475</v>
      </c>
      <c r="BL217" s="255"/>
      <c r="BM217" s="255"/>
      <c r="BN217" s="255"/>
      <c r="BO217" s="255"/>
      <c r="BP217" s="255"/>
      <c r="BQ217" s="255"/>
      <c r="BR217" s="255"/>
      <c r="BS217" s="255"/>
      <c r="BT217" s="255"/>
      <c r="BU217" s="255"/>
      <c r="BV217" s="255"/>
      <c r="BW217" s="254"/>
      <c r="BX217" s="254"/>
      <c r="BY217" s="254"/>
      <c r="BZ217" s="256"/>
      <c r="CA217" s="256"/>
      <c r="CB217" s="256"/>
      <c r="CC217" s="256"/>
      <c r="CD217" s="256"/>
      <c r="CE217" s="256"/>
      <c r="CF217" s="256"/>
      <c r="CG217" s="256"/>
      <c r="CH217" s="256"/>
      <c r="CI217" s="256"/>
      <c r="CJ217" s="256"/>
      <c r="CK217" s="256"/>
      <c r="CL217" s="256"/>
      <c r="CM217" s="256"/>
      <c r="CN217" s="256"/>
      <c r="CO217" s="256"/>
      <c r="CP217" s="256"/>
      <c r="CQ217" s="256"/>
      <c r="CR217" s="256"/>
      <c r="CS217" s="248" t="s">
        <v>5476</v>
      </c>
      <c r="CT217" s="248" t="s">
        <v>5477</v>
      </c>
      <c r="CU217" s="256"/>
      <c r="CV217" s="256"/>
      <c r="CW217" s="256"/>
      <c r="CX217" s="256"/>
      <c r="CY217" s="256"/>
      <c r="CZ217" s="256"/>
      <c r="DA217" s="256"/>
      <c r="DB217" s="256"/>
      <c r="DC217" s="256"/>
      <c r="DD217" s="256"/>
      <c r="DE217" s="256"/>
    </row>
    <row r="218" spans="34:109" ht="15" hidden="1" customHeight="1">
      <c r="AH218" s="254"/>
      <c r="AI218" s="254"/>
      <c r="AJ218" s="254"/>
      <c r="AK218" s="254"/>
      <c r="AL218" s="242" t="str">
        <f t="shared" si="9"/>
        <v/>
      </c>
      <c r="AM218" s="242" t="str">
        <f t="shared" si="10"/>
        <v/>
      </c>
      <c r="AN218" s="243" t="str">
        <f t="shared" si="11"/>
        <v/>
      </c>
      <c r="AO218" s="254"/>
      <c r="AP218" s="240">
        <v>216</v>
      </c>
      <c r="AQ218" s="255"/>
      <c r="AR218" s="255"/>
      <c r="AS218" s="255"/>
      <c r="AT218" s="255"/>
      <c r="AU218" s="255"/>
      <c r="AV218" s="255"/>
      <c r="AW218" s="255"/>
      <c r="AX218" s="255"/>
      <c r="AY218" s="255"/>
      <c r="AZ218" s="255"/>
      <c r="BA218" s="255"/>
      <c r="BB218" s="255"/>
      <c r="BC218" s="255"/>
      <c r="BD218" s="255"/>
      <c r="BE218" s="255"/>
      <c r="BF218" s="255"/>
      <c r="BG218" s="255"/>
      <c r="BH218" s="255"/>
      <c r="BI218" s="255"/>
      <c r="BJ218" s="246" t="s">
        <v>5478</v>
      </c>
      <c r="BK218" s="246" t="s">
        <v>5479</v>
      </c>
      <c r="BL218" s="255"/>
      <c r="BM218" s="255"/>
      <c r="BN218" s="255"/>
      <c r="BO218" s="255"/>
      <c r="BP218" s="255"/>
      <c r="BQ218" s="255"/>
      <c r="BR218" s="255"/>
      <c r="BS218" s="255"/>
      <c r="BT218" s="255"/>
      <c r="BU218" s="255"/>
      <c r="BV218" s="255"/>
      <c r="BW218" s="254"/>
      <c r="BX218" s="254"/>
      <c r="BY218" s="254"/>
      <c r="BZ218" s="256"/>
      <c r="CA218" s="256"/>
      <c r="CB218" s="256"/>
      <c r="CC218" s="256"/>
      <c r="CD218" s="256"/>
      <c r="CE218" s="256"/>
      <c r="CF218" s="256"/>
      <c r="CG218" s="256"/>
      <c r="CH218" s="256"/>
      <c r="CI218" s="256"/>
      <c r="CJ218" s="256"/>
      <c r="CK218" s="256"/>
      <c r="CL218" s="256"/>
      <c r="CM218" s="256"/>
      <c r="CN218" s="256"/>
      <c r="CO218" s="256"/>
      <c r="CP218" s="256"/>
      <c r="CQ218" s="256"/>
      <c r="CR218" s="256"/>
      <c r="CS218" s="248" t="s">
        <v>5480</v>
      </c>
      <c r="CT218" s="248" t="s">
        <v>5481</v>
      </c>
      <c r="CU218" s="256"/>
      <c r="CV218" s="256"/>
      <c r="CW218" s="256"/>
      <c r="CX218" s="256"/>
      <c r="CY218" s="256"/>
      <c r="CZ218" s="256"/>
      <c r="DA218" s="256"/>
      <c r="DB218" s="256"/>
      <c r="DC218" s="256"/>
      <c r="DD218" s="256"/>
      <c r="DE218" s="256"/>
    </row>
    <row r="219" spans="34:109" ht="15" hidden="1" customHeight="1">
      <c r="AH219" s="254"/>
      <c r="AI219" s="254"/>
      <c r="AJ219" s="254"/>
      <c r="AK219" s="254"/>
      <c r="AL219" s="242" t="str">
        <f t="shared" si="9"/>
        <v/>
      </c>
      <c r="AM219" s="242" t="str">
        <f t="shared" si="10"/>
        <v/>
      </c>
      <c r="AN219" s="243" t="str">
        <f t="shared" si="11"/>
        <v/>
      </c>
      <c r="AO219" s="254"/>
      <c r="AP219" s="240">
        <v>217</v>
      </c>
      <c r="AQ219" s="255"/>
      <c r="AR219" s="255"/>
      <c r="AS219" s="255"/>
      <c r="AT219" s="255"/>
      <c r="AU219" s="255"/>
      <c r="AV219" s="255"/>
      <c r="AW219" s="255"/>
      <c r="AX219" s="255"/>
      <c r="AY219" s="255"/>
      <c r="AZ219" s="255"/>
      <c r="BA219" s="255"/>
      <c r="BB219" s="255"/>
      <c r="BC219" s="255"/>
      <c r="BD219" s="255"/>
      <c r="BE219" s="255"/>
      <c r="BF219" s="255"/>
      <c r="BG219" s="255"/>
      <c r="BH219" s="255"/>
      <c r="BI219" s="255"/>
      <c r="BJ219" s="246" t="s">
        <v>5482</v>
      </c>
      <c r="BK219" s="246" t="s">
        <v>5483</v>
      </c>
      <c r="BL219" s="255"/>
      <c r="BM219" s="255"/>
      <c r="BN219" s="255"/>
      <c r="BO219" s="255"/>
      <c r="BP219" s="255"/>
      <c r="BQ219" s="255"/>
      <c r="BR219" s="255"/>
      <c r="BS219" s="255"/>
      <c r="BT219" s="255"/>
      <c r="BU219" s="255"/>
      <c r="BV219" s="255"/>
      <c r="BW219" s="254"/>
      <c r="BX219" s="254"/>
      <c r="BY219" s="254"/>
      <c r="BZ219" s="256"/>
      <c r="CA219" s="256"/>
      <c r="CB219" s="256"/>
      <c r="CC219" s="256"/>
      <c r="CD219" s="256"/>
      <c r="CE219" s="256"/>
      <c r="CF219" s="256"/>
      <c r="CG219" s="256"/>
      <c r="CH219" s="256"/>
      <c r="CI219" s="256"/>
      <c r="CJ219" s="256"/>
      <c r="CK219" s="256"/>
      <c r="CL219" s="256"/>
      <c r="CM219" s="256"/>
      <c r="CN219" s="256"/>
      <c r="CO219" s="256"/>
      <c r="CP219" s="256"/>
      <c r="CQ219" s="256"/>
      <c r="CR219" s="256"/>
      <c r="CS219" s="248" t="s">
        <v>5484</v>
      </c>
      <c r="CT219" s="248" t="s">
        <v>5485</v>
      </c>
      <c r="CU219" s="256"/>
      <c r="CV219" s="256"/>
      <c r="CW219" s="256"/>
      <c r="CX219" s="256"/>
      <c r="CY219" s="256"/>
      <c r="CZ219" s="256"/>
      <c r="DA219" s="256"/>
      <c r="DB219" s="256"/>
      <c r="DC219" s="256"/>
      <c r="DD219" s="256"/>
      <c r="DE219" s="256"/>
    </row>
    <row r="220" spans="34:109" ht="15" hidden="1" customHeight="1">
      <c r="AH220" s="254"/>
      <c r="AI220" s="254"/>
      <c r="AJ220" s="254"/>
      <c r="AK220" s="254"/>
      <c r="AL220" s="242" t="str">
        <f t="shared" si="9"/>
        <v/>
      </c>
      <c r="AM220" s="242" t="str">
        <f t="shared" si="10"/>
        <v/>
      </c>
      <c r="AN220" s="243" t="str">
        <f t="shared" si="11"/>
        <v/>
      </c>
      <c r="AO220" s="254"/>
      <c r="AP220" s="240">
        <v>218</v>
      </c>
      <c r="AQ220" s="255"/>
      <c r="AR220" s="255"/>
      <c r="AS220" s="255"/>
      <c r="AT220" s="255"/>
      <c r="AU220" s="255"/>
      <c r="AV220" s="255"/>
      <c r="AW220" s="255"/>
      <c r="AX220" s="255"/>
      <c r="AY220" s="255"/>
      <c r="AZ220" s="255"/>
      <c r="BA220" s="255"/>
      <c r="BB220" s="255"/>
      <c r="BC220" s="255"/>
      <c r="BD220" s="255"/>
      <c r="BE220" s="255"/>
      <c r="BF220" s="255"/>
      <c r="BG220" s="255"/>
      <c r="BH220" s="255"/>
      <c r="BI220" s="255"/>
      <c r="BJ220" s="246" t="s">
        <v>5486</v>
      </c>
      <c r="BK220" s="246" t="s">
        <v>5487</v>
      </c>
      <c r="BL220" s="255"/>
      <c r="BM220" s="255"/>
      <c r="BN220" s="255"/>
      <c r="BO220" s="255"/>
      <c r="BP220" s="255"/>
      <c r="BQ220" s="255"/>
      <c r="BR220" s="255"/>
      <c r="BS220" s="255"/>
      <c r="BT220" s="255"/>
      <c r="BU220" s="255"/>
      <c r="BV220" s="255"/>
      <c r="BW220" s="254"/>
      <c r="BX220" s="254"/>
      <c r="BY220" s="254"/>
      <c r="BZ220" s="256"/>
      <c r="CA220" s="256"/>
      <c r="CB220" s="256"/>
      <c r="CC220" s="256"/>
      <c r="CD220" s="256"/>
      <c r="CE220" s="256"/>
      <c r="CF220" s="256"/>
      <c r="CG220" s="256"/>
      <c r="CH220" s="256"/>
      <c r="CI220" s="256"/>
      <c r="CJ220" s="256"/>
      <c r="CK220" s="256"/>
      <c r="CL220" s="256"/>
      <c r="CM220" s="256"/>
      <c r="CN220" s="256"/>
      <c r="CO220" s="256"/>
      <c r="CP220" s="256"/>
      <c r="CQ220" s="256"/>
      <c r="CR220" s="256"/>
      <c r="CS220" s="248" t="s">
        <v>5488</v>
      </c>
      <c r="CT220" s="248" t="s">
        <v>5489</v>
      </c>
      <c r="CU220" s="256"/>
      <c r="CV220" s="256"/>
      <c r="CW220" s="256"/>
      <c r="CX220" s="256"/>
      <c r="CY220" s="256"/>
      <c r="CZ220" s="256"/>
      <c r="DA220" s="256"/>
      <c r="DB220" s="256"/>
      <c r="DC220" s="256"/>
      <c r="DD220" s="256"/>
      <c r="DE220" s="256"/>
    </row>
    <row r="221" spans="34:109" ht="15" hidden="1" customHeight="1">
      <c r="AH221" s="254"/>
      <c r="AI221" s="254"/>
      <c r="AJ221" s="254"/>
      <c r="AK221" s="254"/>
      <c r="AL221" s="242" t="str">
        <f t="shared" si="9"/>
        <v/>
      </c>
      <c r="AM221" s="242" t="str">
        <f t="shared" si="10"/>
        <v/>
      </c>
      <c r="AN221" s="243" t="str">
        <f t="shared" si="11"/>
        <v/>
      </c>
      <c r="AO221" s="254"/>
      <c r="AP221" s="240">
        <v>219</v>
      </c>
      <c r="AQ221" s="255"/>
      <c r="AR221" s="255"/>
      <c r="AS221" s="255"/>
      <c r="AT221" s="255"/>
      <c r="AU221" s="255"/>
      <c r="AV221" s="255"/>
      <c r="AW221" s="255"/>
      <c r="AX221" s="255"/>
      <c r="AY221" s="255"/>
      <c r="AZ221" s="255"/>
      <c r="BA221" s="255"/>
      <c r="BB221" s="255"/>
      <c r="BC221" s="255"/>
      <c r="BD221" s="255"/>
      <c r="BE221" s="255"/>
      <c r="BF221" s="255"/>
      <c r="BG221" s="255"/>
      <c r="BH221" s="255"/>
      <c r="BI221" s="255"/>
      <c r="BJ221" s="246" t="s">
        <v>5490</v>
      </c>
      <c r="BK221" s="255">
        <v>21999</v>
      </c>
      <c r="BL221" s="255"/>
      <c r="BM221" s="255"/>
      <c r="BN221" s="255"/>
      <c r="BO221" s="255"/>
      <c r="BP221" s="255"/>
      <c r="BQ221" s="255"/>
      <c r="BR221" s="255"/>
      <c r="BS221" s="255"/>
      <c r="BT221" s="255"/>
      <c r="BU221" s="255"/>
      <c r="BV221" s="255"/>
      <c r="BW221" s="254"/>
      <c r="BX221" s="254"/>
      <c r="BY221" s="254"/>
      <c r="BZ221" s="256"/>
      <c r="CA221" s="256"/>
      <c r="CB221" s="256"/>
      <c r="CC221" s="256"/>
      <c r="CD221" s="256"/>
      <c r="CE221" s="256"/>
      <c r="CF221" s="256"/>
      <c r="CG221" s="256"/>
      <c r="CH221" s="256"/>
      <c r="CI221" s="256"/>
      <c r="CJ221" s="256"/>
      <c r="CK221" s="256"/>
      <c r="CL221" s="256"/>
      <c r="CM221" s="256"/>
      <c r="CN221" s="256"/>
      <c r="CO221" s="256"/>
      <c r="CP221" s="256"/>
      <c r="CQ221" s="256"/>
      <c r="CR221" s="256"/>
      <c r="CS221" s="248" t="s">
        <v>5491</v>
      </c>
      <c r="CT221" s="248" t="s">
        <v>311</v>
      </c>
      <c r="CU221" s="256"/>
      <c r="CV221" s="256"/>
      <c r="CW221" s="256"/>
      <c r="CX221" s="256"/>
      <c r="CY221" s="256"/>
      <c r="CZ221" s="256"/>
      <c r="DA221" s="256"/>
      <c r="DB221" s="256"/>
      <c r="DC221" s="256"/>
      <c r="DD221" s="256"/>
      <c r="DE221" s="256"/>
    </row>
    <row r="222" spans="34:109" ht="15" hidden="1" customHeight="1">
      <c r="AH222" s="254"/>
      <c r="AI222" s="254"/>
      <c r="AJ222" s="254"/>
      <c r="AK222" s="254"/>
      <c r="AL222" s="242" t="str">
        <f t="shared" si="9"/>
        <v/>
      </c>
      <c r="AM222" s="242" t="str">
        <f t="shared" si="10"/>
        <v/>
      </c>
      <c r="AN222" s="243" t="str">
        <f t="shared" si="11"/>
        <v/>
      </c>
      <c r="AO222" s="254"/>
      <c r="AP222" s="240">
        <v>220</v>
      </c>
      <c r="AQ222" s="255"/>
      <c r="AR222" s="255"/>
      <c r="AS222" s="255"/>
      <c r="AT222" s="255"/>
      <c r="AU222" s="255"/>
      <c r="AV222" s="255"/>
      <c r="AW222" s="255"/>
      <c r="AX222" s="255"/>
      <c r="AY222" s="255"/>
      <c r="AZ222" s="255"/>
      <c r="BA222" s="255"/>
      <c r="BB222" s="255"/>
      <c r="BC222" s="255"/>
      <c r="BD222" s="255"/>
      <c r="BE222" s="255"/>
      <c r="BF222" s="255"/>
      <c r="BG222" s="255"/>
      <c r="BH222" s="255"/>
      <c r="BI222" s="255"/>
      <c r="BJ222" s="246" t="s">
        <v>5492</v>
      </c>
      <c r="BK222" s="255"/>
      <c r="BL222" s="255"/>
      <c r="BM222" s="255"/>
      <c r="BN222" s="255"/>
      <c r="BO222" s="255"/>
      <c r="BP222" s="255"/>
      <c r="BQ222" s="255"/>
      <c r="BR222" s="255"/>
      <c r="BS222" s="255"/>
      <c r="BT222" s="255"/>
      <c r="BU222" s="255"/>
      <c r="BV222" s="255"/>
      <c r="BW222" s="254"/>
      <c r="BX222" s="254"/>
      <c r="BY222" s="254"/>
      <c r="BZ222" s="256"/>
      <c r="CA222" s="256"/>
      <c r="CB222" s="256"/>
      <c r="CC222" s="256"/>
      <c r="CD222" s="256"/>
      <c r="CE222" s="256"/>
      <c r="CF222" s="256"/>
      <c r="CG222" s="256"/>
      <c r="CH222" s="256"/>
      <c r="CI222" s="256"/>
      <c r="CJ222" s="256"/>
      <c r="CK222" s="256"/>
      <c r="CL222" s="256"/>
      <c r="CM222" s="256"/>
      <c r="CN222" s="256"/>
      <c r="CO222" s="256"/>
      <c r="CP222" s="256"/>
      <c r="CQ222" s="256"/>
      <c r="CR222" s="256"/>
      <c r="CS222" s="248" t="s">
        <v>5493</v>
      </c>
      <c r="CT222" s="256"/>
      <c r="CU222" s="256"/>
      <c r="CV222" s="256"/>
      <c r="CW222" s="256"/>
      <c r="CX222" s="256"/>
      <c r="CY222" s="256"/>
      <c r="CZ222" s="256"/>
      <c r="DA222" s="256"/>
      <c r="DB222" s="256"/>
      <c r="DC222" s="256"/>
      <c r="DD222" s="256"/>
      <c r="DE222" s="256"/>
    </row>
    <row r="223" spans="34:109" ht="15" hidden="1" customHeight="1">
      <c r="AH223" s="254"/>
      <c r="AI223" s="254"/>
      <c r="AJ223" s="254"/>
      <c r="AK223" s="254"/>
      <c r="AL223" s="242" t="str">
        <f t="shared" si="9"/>
        <v/>
      </c>
      <c r="AM223" s="242" t="str">
        <f t="shared" si="10"/>
        <v/>
      </c>
      <c r="AN223" s="243" t="str">
        <f t="shared" si="11"/>
        <v/>
      </c>
      <c r="AO223" s="254"/>
      <c r="AP223" s="240">
        <v>221</v>
      </c>
      <c r="AQ223" s="255"/>
      <c r="AR223" s="255"/>
      <c r="AS223" s="255"/>
      <c r="AT223" s="255"/>
      <c r="AU223" s="255"/>
      <c r="AV223" s="255"/>
      <c r="AW223" s="255"/>
      <c r="AX223" s="255"/>
      <c r="AY223" s="255"/>
      <c r="AZ223" s="255"/>
      <c r="BA223" s="255"/>
      <c r="BB223" s="255"/>
      <c r="BC223" s="255"/>
      <c r="BD223" s="255"/>
      <c r="BE223" s="255"/>
      <c r="BF223" s="255"/>
      <c r="BG223" s="255"/>
      <c r="BH223" s="255"/>
      <c r="BI223" s="255"/>
      <c r="BJ223" s="246" t="s">
        <v>5494</v>
      </c>
      <c r="BK223" s="255"/>
      <c r="BL223" s="255"/>
      <c r="BM223" s="255"/>
      <c r="BN223" s="255"/>
      <c r="BO223" s="255"/>
      <c r="BP223" s="255"/>
      <c r="BQ223" s="255"/>
      <c r="BR223" s="255"/>
      <c r="BS223" s="255"/>
      <c r="BT223" s="255"/>
      <c r="BU223" s="255"/>
      <c r="BV223" s="255"/>
      <c r="BW223" s="254"/>
      <c r="BX223" s="254"/>
      <c r="BY223" s="254"/>
      <c r="BZ223" s="256"/>
      <c r="CA223" s="256"/>
      <c r="CB223" s="256"/>
      <c r="CC223" s="256"/>
      <c r="CD223" s="256"/>
      <c r="CE223" s="256"/>
      <c r="CF223" s="256"/>
      <c r="CG223" s="256"/>
      <c r="CH223" s="256"/>
      <c r="CI223" s="256"/>
      <c r="CJ223" s="256"/>
      <c r="CK223" s="256"/>
      <c r="CL223" s="256"/>
      <c r="CM223" s="256"/>
      <c r="CN223" s="256"/>
      <c r="CO223" s="256"/>
      <c r="CP223" s="256"/>
      <c r="CQ223" s="256"/>
      <c r="CR223" s="256"/>
      <c r="CS223" s="248" t="s">
        <v>5495</v>
      </c>
      <c r="CT223" s="256"/>
      <c r="CU223" s="256"/>
      <c r="CV223" s="256"/>
      <c r="CW223" s="256"/>
      <c r="CX223" s="256"/>
      <c r="CY223" s="256"/>
      <c r="CZ223" s="256"/>
      <c r="DA223" s="256"/>
      <c r="DB223" s="256"/>
      <c r="DC223" s="256"/>
      <c r="DD223" s="256"/>
      <c r="DE223" s="256"/>
    </row>
    <row r="224" spans="34:109" ht="15" hidden="1" customHeight="1">
      <c r="AH224" s="254"/>
      <c r="AI224" s="254"/>
      <c r="AJ224" s="254"/>
      <c r="AK224" s="254"/>
      <c r="AL224" s="242" t="str">
        <f t="shared" si="9"/>
        <v/>
      </c>
      <c r="AM224" s="242" t="str">
        <f t="shared" si="10"/>
        <v/>
      </c>
      <c r="AN224" s="243" t="str">
        <f t="shared" si="11"/>
        <v/>
      </c>
      <c r="AO224" s="254"/>
      <c r="AP224" s="240">
        <v>222</v>
      </c>
      <c r="AQ224" s="255"/>
      <c r="AR224" s="255"/>
      <c r="AS224" s="255"/>
      <c r="AT224" s="255"/>
      <c r="AU224" s="255"/>
      <c r="AV224" s="255"/>
      <c r="AW224" s="255"/>
      <c r="AX224" s="255"/>
      <c r="AY224" s="255"/>
      <c r="AZ224" s="255"/>
      <c r="BA224" s="255"/>
      <c r="BB224" s="255"/>
      <c r="BC224" s="255"/>
      <c r="BD224" s="255"/>
      <c r="BE224" s="255"/>
      <c r="BF224" s="255"/>
      <c r="BG224" s="255"/>
      <c r="BH224" s="255"/>
      <c r="BI224" s="255"/>
      <c r="BJ224" s="246" t="s">
        <v>5496</v>
      </c>
      <c r="BK224" s="255"/>
      <c r="BL224" s="255"/>
      <c r="BM224" s="255"/>
      <c r="BN224" s="255"/>
      <c r="BO224" s="255"/>
      <c r="BP224" s="255"/>
      <c r="BQ224" s="255"/>
      <c r="BR224" s="255"/>
      <c r="BS224" s="255"/>
      <c r="BT224" s="255"/>
      <c r="BU224" s="255"/>
      <c r="BV224" s="255"/>
      <c r="BW224" s="254"/>
      <c r="BX224" s="254"/>
      <c r="BY224" s="254"/>
      <c r="BZ224" s="256"/>
      <c r="CA224" s="256"/>
      <c r="CB224" s="256"/>
      <c r="CC224" s="256"/>
      <c r="CD224" s="256"/>
      <c r="CE224" s="256"/>
      <c r="CF224" s="256"/>
      <c r="CG224" s="256"/>
      <c r="CH224" s="256"/>
      <c r="CI224" s="256"/>
      <c r="CJ224" s="256"/>
      <c r="CK224" s="256"/>
      <c r="CL224" s="256"/>
      <c r="CM224" s="256"/>
      <c r="CN224" s="256"/>
      <c r="CO224" s="256"/>
      <c r="CP224" s="256"/>
      <c r="CQ224" s="256"/>
      <c r="CR224" s="256"/>
      <c r="CS224" s="248" t="s">
        <v>5497</v>
      </c>
      <c r="CT224" s="256"/>
      <c r="CU224" s="256"/>
      <c r="CV224" s="256"/>
      <c r="CW224" s="256"/>
      <c r="CX224" s="256"/>
      <c r="CY224" s="256"/>
      <c r="CZ224" s="256"/>
      <c r="DA224" s="256"/>
      <c r="DB224" s="256"/>
      <c r="DC224" s="256"/>
      <c r="DD224" s="256"/>
      <c r="DE224" s="256"/>
    </row>
    <row r="225" spans="34:109" ht="15" hidden="1" customHeight="1">
      <c r="AH225" s="254"/>
      <c r="AI225" s="254"/>
      <c r="AJ225" s="254"/>
      <c r="AK225" s="254"/>
      <c r="AL225" s="242" t="str">
        <f t="shared" si="9"/>
        <v/>
      </c>
      <c r="AM225" s="242" t="str">
        <f t="shared" si="10"/>
        <v/>
      </c>
      <c r="AN225" s="243" t="str">
        <f t="shared" si="11"/>
        <v/>
      </c>
      <c r="AO225" s="254"/>
      <c r="AP225" s="240">
        <v>223</v>
      </c>
      <c r="AQ225" s="255"/>
      <c r="AR225" s="255"/>
      <c r="AS225" s="255"/>
      <c r="AT225" s="255"/>
      <c r="AU225" s="255"/>
      <c r="AV225" s="255"/>
      <c r="AW225" s="255"/>
      <c r="AX225" s="255"/>
      <c r="AY225" s="255"/>
      <c r="AZ225" s="255"/>
      <c r="BA225" s="255"/>
      <c r="BB225" s="255"/>
      <c r="BC225" s="255"/>
      <c r="BD225" s="255"/>
      <c r="BE225" s="255"/>
      <c r="BF225" s="255"/>
      <c r="BG225" s="255"/>
      <c r="BH225" s="255"/>
      <c r="BI225" s="255"/>
      <c r="BJ225" s="246" t="s">
        <v>5498</v>
      </c>
      <c r="BK225" s="255"/>
      <c r="BL225" s="255"/>
      <c r="BM225" s="255"/>
      <c r="BN225" s="255"/>
      <c r="BO225" s="255"/>
      <c r="BP225" s="255"/>
      <c r="BQ225" s="255"/>
      <c r="BR225" s="255"/>
      <c r="BS225" s="255"/>
      <c r="BT225" s="255"/>
      <c r="BU225" s="255"/>
      <c r="BV225" s="255"/>
      <c r="BW225" s="254"/>
      <c r="BX225" s="254"/>
      <c r="BY225" s="254"/>
      <c r="BZ225" s="256"/>
      <c r="CA225" s="256"/>
      <c r="CB225" s="256"/>
      <c r="CC225" s="256"/>
      <c r="CD225" s="256"/>
      <c r="CE225" s="256"/>
      <c r="CF225" s="256"/>
      <c r="CG225" s="256"/>
      <c r="CH225" s="256"/>
      <c r="CI225" s="256"/>
      <c r="CJ225" s="256"/>
      <c r="CK225" s="256"/>
      <c r="CL225" s="256"/>
      <c r="CM225" s="256"/>
      <c r="CN225" s="256"/>
      <c r="CO225" s="256"/>
      <c r="CP225" s="256"/>
      <c r="CQ225" s="256"/>
      <c r="CR225" s="256"/>
      <c r="CS225" s="248" t="s">
        <v>5499</v>
      </c>
      <c r="CT225" s="256"/>
      <c r="CU225" s="256"/>
      <c r="CV225" s="256"/>
      <c r="CW225" s="256"/>
      <c r="CX225" s="256"/>
      <c r="CY225" s="256"/>
      <c r="CZ225" s="256"/>
      <c r="DA225" s="256"/>
      <c r="DB225" s="256"/>
      <c r="DC225" s="256"/>
      <c r="DD225" s="256"/>
      <c r="DE225" s="256"/>
    </row>
    <row r="226" spans="34:109" ht="15" hidden="1" customHeight="1">
      <c r="AH226" s="254"/>
      <c r="AI226" s="254"/>
      <c r="AJ226" s="254"/>
      <c r="AK226" s="254"/>
      <c r="AL226" s="242" t="str">
        <f t="shared" si="9"/>
        <v/>
      </c>
      <c r="AM226" s="242" t="str">
        <f t="shared" si="10"/>
        <v/>
      </c>
      <c r="AN226" s="243" t="str">
        <f t="shared" si="11"/>
        <v/>
      </c>
      <c r="AO226" s="254"/>
      <c r="AP226" s="240">
        <v>224</v>
      </c>
      <c r="AQ226" s="255"/>
      <c r="AR226" s="255"/>
      <c r="AS226" s="255"/>
      <c r="AT226" s="255"/>
      <c r="AU226" s="255"/>
      <c r="AV226" s="255"/>
      <c r="AW226" s="255"/>
      <c r="AX226" s="255"/>
      <c r="AY226" s="255"/>
      <c r="AZ226" s="255"/>
      <c r="BA226" s="255"/>
      <c r="BB226" s="255"/>
      <c r="BC226" s="255"/>
      <c r="BD226" s="255"/>
      <c r="BE226" s="255"/>
      <c r="BF226" s="255"/>
      <c r="BG226" s="255"/>
      <c r="BH226" s="255"/>
      <c r="BI226" s="255"/>
      <c r="BJ226" s="246" t="s">
        <v>5500</v>
      </c>
      <c r="BK226" s="255"/>
      <c r="BL226" s="255"/>
      <c r="BM226" s="255"/>
      <c r="BN226" s="255"/>
      <c r="BO226" s="255"/>
      <c r="BP226" s="255"/>
      <c r="BQ226" s="255"/>
      <c r="BR226" s="255"/>
      <c r="BS226" s="255"/>
      <c r="BT226" s="255"/>
      <c r="BU226" s="255"/>
      <c r="BV226" s="255"/>
      <c r="BW226" s="254"/>
      <c r="BX226" s="254"/>
      <c r="BY226" s="254"/>
      <c r="BZ226" s="256"/>
      <c r="CA226" s="256"/>
      <c r="CB226" s="256"/>
      <c r="CC226" s="256"/>
      <c r="CD226" s="256"/>
      <c r="CE226" s="256"/>
      <c r="CF226" s="256"/>
      <c r="CG226" s="256"/>
      <c r="CH226" s="256"/>
      <c r="CI226" s="256"/>
      <c r="CJ226" s="256"/>
      <c r="CK226" s="256"/>
      <c r="CL226" s="256"/>
      <c r="CM226" s="256"/>
      <c r="CN226" s="256"/>
      <c r="CO226" s="256"/>
      <c r="CP226" s="256"/>
      <c r="CQ226" s="256"/>
      <c r="CR226" s="256"/>
      <c r="CS226" s="248" t="s">
        <v>5501</v>
      </c>
      <c r="CT226" s="256"/>
      <c r="CU226" s="256"/>
      <c r="CV226" s="256"/>
      <c r="CW226" s="256"/>
      <c r="CX226" s="256"/>
      <c r="CY226" s="256"/>
      <c r="CZ226" s="256"/>
      <c r="DA226" s="256"/>
      <c r="DB226" s="256"/>
      <c r="DC226" s="256"/>
      <c r="DD226" s="256"/>
      <c r="DE226" s="256"/>
    </row>
    <row r="227" spans="34:109" ht="15" hidden="1" customHeight="1">
      <c r="AH227" s="254"/>
      <c r="AI227" s="254"/>
      <c r="AJ227" s="254"/>
      <c r="AK227" s="254"/>
      <c r="AL227" s="242" t="str">
        <f t="shared" si="9"/>
        <v/>
      </c>
      <c r="AM227" s="242" t="str">
        <f t="shared" si="10"/>
        <v/>
      </c>
      <c r="AN227" s="243" t="str">
        <f t="shared" si="11"/>
        <v/>
      </c>
      <c r="AO227" s="254"/>
      <c r="AP227" s="240">
        <v>225</v>
      </c>
      <c r="AQ227" s="255"/>
      <c r="AR227" s="255"/>
      <c r="AS227" s="255"/>
      <c r="AT227" s="255"/>
      <c r="AU227" s="255"/>
      <c r="AV227" s="255"/>
      <c r="AW227" s="255"/>
      <c r="AX227" s="255"/>
      <c r="AY227" s="255"/>
      <c r="AZ227" s="255"/>
      <c r="BA227" s="255"/>
      <c r="BB227" s="255"/>
      <c r="BC227" s="255"/>
      <c r="BD227" s="255"/>
      <c r="BE227" s="255"/>
      <c r="BF227" s="255"/>
      <c r="BG227" s="255"/>
      <c r="BH227" s="255"/>
      <c r="BI227" s="255"/>
      <c r="BJ227" s="246" t="s">
        <v>5502</v>
      </c>
      <c r="BK227" s="255"/>
      <c r="BL227" s="255"/>
      <c r="BM227" s="255"/>
      <c r="BN227" s="255"/>
      <c r="BO227" s="255"/>
      <c r="BP227" s="255"/>
      <c r="BQ227" s="255"/>
      <c r="BR227" s="255"/>
      <c r="BS227" s="255"/>
      <c r="BT227" s="255"/>
      <c r="BU227" s="255"/>
      <c r="BV227" s="255"/>
      <c r="BW227" s="254"/>
      <c r="BX227" s="254"/>
      <c r="BY227" s="254"/>
      <c r="BZ227" s="256"/>
      <c r="CA227" s="256"/>
      <c r="CB227" s="256"/>
      <c r="CC227" s="256"/>
      <c r="CD227" s="256"/>
      <c r="CE227" s="256"/>
      <c r="CF227" s="256"/>
      <c r="CG227" s="256"/>
      <c r="CH227" s="256"/>
      <c r="CI227" s="256"/>
      <c r="CJ227" s="256"/>
      <c r="CK227" s="256"/>
      <c r="CL227" s="256"/>
      <c r="CM227" s="256"/>
      <c r="CN227" s="256"/>
      <c r="CO227" s="256"/>
      <c r="CP227" s="256"/>
      <c r="CQ227" s="256"/>
      <c r="CR227" s="256"/>
      <c r="CS227" s="248" t="s">
        <v>5503</v>
      </c>
      <c r="CT227" s="256"/>
      <c r="CU227" s="256"/>
      <c r="CV227" s="256"/>
      <c r="CW227" s="256"/>
      <c r="CX227" s="256"/>
      <c r="CY227" s="256"/>
      <c r="CZ227" s="256"/>
      <c r="DA227" s="256"/>
      <c r="DB227" s="256"/>
      <c r="DC227" s="256"/>
      <c r="DD227" s="256"/>
      <c r="DE227" s="256"/>
    </row>
    <row r="228" spans="34:109" ht="15" hidden="1" customHeight="1">
      <c r="AH228" s="254"/>
      <c r="AI228" s="254"/>
      <c r="AJ228" s="254"/>
      <c r="AK228" s="254"/>
      <c r="AL228" s="242" t="str">
        <f t="shared" si="9"/>
        <v/>
      </c>
      <c r="AM228" s="242" t="str">
        <f t="shared" si="10"/>
        <v/>
      </c>
      <c r="AN228" s="243" t="str">
        <f t="shared" si="11"/>
        <v/>
      </c>
      <c r="AO228" s="254"/>
      <c r="AP228" s="240">
        <v>226</v>
      </c>
      <c r="AQ228" s="255"/>
      <c r="AR228" s="255"/>
      <c r="AS228" s="255"/>
      <c r="AT228" s="255"/>
      <c r="AU228" s="255"/>
      <c r="AV228" s="255"/>
      <c r="AW228" s="255"/>
      <c r="AX228" s="255"/>
      <c r="AY228" s="255"/>
      <c r="AZ228" s="255"/>
      <c r="BA228" s="255"/>
      <c r="BB228" s="255"/>
      <c r="BC228" s="255"/>
      <c r="BD228" s="255"/>
      <c r="BE228" s="255"/>
      <c r="BF228" s="255"/>
      <c r="BG228" s="255"/>
      <c r="BH228" s="255"/>
      <c r="BI228" s="255"/>
      <c r="BJ228" s="246" t="s">
        <v>5504</v>
      </c>
      <c r="BK228" s="255"/>
      <c r="BL228" s="255"/>
      <c r="BM228" s="255"/>
      <c r="BN228" s="255"/>
      <c r="BO228" s="255"/>
      <c r="BP228" s="255"/>
      <c r="BQ228" s="255"/>
      <c r="BR228" s="255"/>
      <c r="BS228" s="255"/>
      <c r="BT228" s="255"/>
      <c r="BU228" s="255"/>
      <c r="BV228" s="255"/>
      <c r="BW228" s="254"/>
      <c r="BX228" s="254"/>
      <c r="BY228" s="254"/>
      <c r="BZ228" s="256"/>
      <c r="CA228" s="256"/>
      <c r="CB228" s="256"/>
      <c r="CC228" s="256"/>
      <c r="CD228" s="256"/>
      <c r="CE228" s="256"/>
      <c r="CF228" s="256"/>
      <c r="CG228" s="256"/>
      <c r="CH228" s="256"/>
      <c r="CI228" s="256"/>
      <c r="CJ228" s="256"/>
      <c r="CK228" s="256"/>
      <c r="CL228" s="256"/>
      <c r="CM228" s="256"/>
      <c r="CN228" s="256"/>
      <c r="CO228" s="256"/>
      <c r="CP228" s="256"/>
      <c r="CQ228" s="256"/>
      <c r="CR228" s="256"/>
      <c r="CS228" s="248" t="s">
        <v>5505</v>
      </c>
      <c r="CT228" s="256"/>
      <c r="CU228" s="256"/>
      <c r="CV228" s="256"/>
      <c r="CW228" s="256"/>
      <c r="CX228" s="256"/>
      <c r="CY228" s="256"/>
      <c r="CZ228" s="256"/>
      <c r="DA228" s="256"/>
      <c r="DB228" s="256"/>
      <c r="DC228" s="256"/>
      <c r="DD228" s="256"/>
      <c r="DE228" s="256"/>
    </row>
    <row r="229" spans="34:109" ht="15" hidden="1" customHeight="1">
      <c r="AH229" s="254"/>
      <c r="AI229" s="254"/>
      <c r="AJ229" s="254"/>
      <c r="AK229" s="254"/>
      <c r="AL229" s="242" t="str">
        <f t="shared" si="9"/>
        <v/>
      </c>
      <c r="AM229" s="242" t="str">
        <f t="shared" si="10"/>
        <v/>
      </c>
      <c r="AN229" s="243" t="str">
        <f t="shared" si="11"/>
        <v/>
      </c>
      <c r="AO229" s="254"/>
      <c r="AP229" s="240">
        <v>227</v>
      </c>
      <c r="AQ229" s="255"/>
      <c r="AR229" s="255"/>
      <c r="AS229" s="255"/>
      <c r="AT229" s="255"/>
      <c r="AU229" s="255"/>
      <c r="AV229" s="255"/>
      <c r="AW229" s="255"/>
      <c r="AX229" s="255"/>
      <c r="AY229" s="255"/>
      <c r="AZ229" s="255"/>
      <c r="BA229" s="255"/>
      <c r="BB229" s="255"/>
      <c r="BC229" s="255"/>
      <c r="BD229" s="255"/>
      <c r="BE229" s="255"/>
      <c r="BF229" s="255"/>
      <c r="BG229" s="255"/>
      <c r="BH229" s="255"/>
      <c r="BI229" s="255"/>
      <c r="BJ229" s="246" t="s">
        <v>5506</v>
      </c>
      <c r="BK229" s="255"/>
      <c r="BL229" s="255"/>
      <c r="BM229" s="255"/>
      <c r="BN229" s="255"/>
      <c r="BO229" s="255"/>
      <c r="BP229" s="255"/>
      <c r="BQ229" s="255"/>
      <c r="BR229" s="255"/>
      <c r="BS229" s="255"/>
      <c r="BT229" s="255"/>
      <c r="BU229" s="255"/>
      <c r="BV229" s="255"/>
      <c r="BW229" s="254"/>
      <c r="BX229" s="254"/>
      <c r="BY229" s="254"/>
      <c r="BZ229" s="256"/>
      <c r="CA229" s="256"/>
      <c r="CB229" s="256"/>
      <c r="CC229" s="256"/>
      <c r="CD229" s="256"/>
      <c r="CE229" s="256"/>
      <c r="CF229" s="256"/>
      <c r="CG229" s="256"/>
      <c r="CH229" s="256"/>
      <c r="CI229" s="256"/>
      <c r="CJ229" s="256"/>
      <c r="CK229" s="256"/>
      <c r="CL229" s="256"/>
      <c r="CM229" s="256"/>
      <c r="CN229" s="256"/>
      <c r="CO229" s="256"/>
      <c r="CP229" s="256"/>
      <c r="CQ229" s="256"/>
      <c r="CR229" s="256"/>
      <c r="CS229" s="248" t="s">
        <v>5507</v>
      </c>
      <c r="CT229" s="256"/>
      <c r="CU229" s="256"/>
      <c r="CV229" s="256"/>
      <c r="CW229" s="256"/>
      <c r="CX229" s="256"/>
      <c r="CY229" s="256"/>
      <c r="CZ229" s="256"/>
      <c r="DA229" s="256"/>
      <c r="DB229" s="256"/>
      <c r="DC229" s="256"/>
      <c r="DD229" s="256"/>
      <c r="DE229" s="256"/>
    </row>
    <row r="230" spans="34:109" ht="15" hidden="1" customHeight="1">
      <c r="AH230" s="254"/>
      <c r="AI230" s="254"/>
      <c r="AJ230" s="254"/>
      <c r="AK230" s="254"/>
      <c r="AL230" s="242" t="str">
        <f t="shared" si="9"/>
        <v/>
      </c>
      <c r="AM230" s="242" t="str">
        <f t="shared" si="10"/>
        <v/>
      </c>
      <c r="AN230" s="243" t="str">
        <f t="shared" si="11"/>
        <v/>
      </c>
      <c r="AO230" s="254"/>
      <c r="AP230" s="240">
        <v>228</v>
      </c>
      <c r="AQ230" s="255"/>
      <c r="AR230" s="255"/>
      <c r="AS230" s="255"/>
      <c r="AT230" s="255"/>
      <c r="AU230" s="255"/>
      <c r="AV230" s="255"/>
      <c r="AW230" s="255"/>
      <c r="AX230" s="255"/>
      <c r="AY230" s="255"/>
      <c r="AZ230" s="255"/>
      <c r="BA230" s="255"/>
      <c r="BB230" s="255"/>
      <c r="BC230" s="255"/>
      <c r="BD230" s="255"/>
      <c r="BE230" s="255"/>
      <c r="BF230" s="255"/>
      <c r="BG230" s="255"/>
      <c r="BH230" s="255"/>
      <c r="BI230" s="255"/>
      <c r="BJ230" s="246" t="s">
        <v>5508</v>
      </c>
      <c r="BK230" s="255"/>
      <c r="BL230" s="255"/>
      <c r="BM230" s="255"/>
      <c r="BN230" s="255"/>
      <c r="BO230" s="255"/>
      <c r="BP230" s="255"/>
      <c r="BQ230" s="255"/>
      <c r="BR230" s="255"/>
      <c r="BS230" s="255"/>
      <c r="BT230" s="255"/>
      <c r="BU230" s="255"/>
      <c r="BV230" s="255"/>
      <c r="BW230" s="254"/>
      <c r="BX230" s="254"/>
      <c r="BY230" s="254"/>
      <c r="BZ230" s="256"/>
      <c r="CA230" s="256"/>
      <c r="CB230" s="256"/>
      <c r="CC230" s="256"/>
      <c r="CD230" s="256"/>
      <c r="CE230" s="256"/>
      <c r="CF230" s="256"/>
      <c r="CG230" s="256"/>
      <c r="CH230" s="256"/>
      <c r="CI230" s="256"/>
      <c r="CJ230" s="256"/>
      <c r="CK230" s="256"/>
      <c r="CL230" s="256"/>
      <c r="CM230" s="256"/>
      <c r="CN230" s="256"/>
      <c r="CO230" s="256"/>
      <c r="CP230" s="256"/>
      <c r="CQ230" s="256"/>
      <c r="CR230" s="256"/>
      <c r="CS230" s="248" t="s">
        <v>5509</v>
      </c>
      <c r="CT230" s="256"/>
      <c r="CU230" s="256"/>
      <c r="CV230" s="256"/>
      <c r="CW230" s="256"/>
      <c r="CX230" s="256"/>
      <c r="CY230" s="256"/>
      <c r="CZ230" s="256"/>
      <c r="DA230" s="256"/>
      <c r="DB230" s="256"/>
      <c r="DC230" s="256"/>
      <c r="DD230" s="256"/>
      <c r="DE230" s="256"/>
    </row>
    <row r="231" spans="34:109" ht="15" hidden="1" customHeight="1">
      <c r="AH231" s="254"/>
      <c r="AI231" s="254"/>
      <c r="AJ231" s="254"/>
      <c r="AK231" s="254"/>
      <c r="AL231" s="242" t="str">
        <f t="shared" si="9"/>
        <v/>
      </c>
      <c r="AM231" s="242" t="str">
        <f t="shared" si="10"/>
        <v/>
      </c>
      <c r="AN231" s="243" t="str">
        <f t="shared" si="11"/>
        <v/>
      </c>
      <c r="AO231" s="254"/>
      <c r="AP231" s="240">
        <v>229</v>
      </c>
      <c r="AQ231" s="255"/>
      <c r="AR231" s="255"/>
      <c r="AS231" s="255"/>
      <c r="AT231" s="255"/>
      <c r="AU231" s="255"/>
      <c r="AV231" s="255"/>
      <c r="AW231" s="255"/>
      <c r="AX231" s="255"/>
      <c r="AY231" s="255"/>
      <c r="AZ231" s="255"/>
      <c r="BA231" s="255"/>
      <c r="BB231" s="255"/>
      <c r="BC231" s="255"/>
      <c r="BD231" s="255"/>
      <c r="BE231" s="255"/>
      <c r="BF231" s="255"/>
      <c r="BG231" s="255"/>
      <c r="BH231" s="255"/>
      <c r="BI231" s="255"/>
      <c r="BJ231" s="246" t="s">
        <v>5510</v>
      </c>
      <c r="BK231" s="255"/>
      <c r="BL231" s="255"/>
      <c r="BM231" s="255"/>
      <c r="BN231" s="255"/>
      <c r="BO231" s="255"/>
      <c r="BP231" s="255"/>
      <c r="BQ231" s="255"/>
      <c r="BR231" s="255"/>
      <c r="BS231" s="255"/>
      <c r="BT231" s="255"/>
      <c r="BU231" s="255"/>
      <c r="BV231" s="255"/>
      <c r="BW231" s="254"/>
      <c r="BX231" s="254"/>
      <c r="BY231" s="254"/>
      <c r="BZ231" s="256"/>
      <c r="CA231" s="256"/>
      <c r="CB231" s="256"/>
      <c r="CC231" s="256"/>
      <c r="CD231" s="256"/>
      <c r="CE231" s="256"/>
      <c r="CF231" s="256"/>
      <c r="CG231" s="256"/>
      <c r="CH231" s="256"/>
      <c r="CI231" s="256"/>
      <c r="CJ231" s="256"/>
      <c r="CK231" s="256"/>
      <c r="CL231" s="256"/>
      <c r="CM231" s="256"/>
      <c r="CN231" s="256"/>
      <c r="CO231" s="256"/>
      <c r="CP231" s="256"/>
      <c r="CQ231" s="256"/>
      <c r="CR231" s="256"/>
      <c r="CS231" s="248" t="s">
        <v>5511</v>
      </c>
      <c r="CT231" s="256"/>
      <c r="CU231" s="256"/>
      <c r="CV231" s="256"/>
      <c r="CW231" s="256"/>
      <c r="CX231" s="256"/>
      <c r="CY231" s="256"/>
      <c r="CZ231" s="256"/>
      <c r="DA231" s="256"/>
      <c r="DB231" s="256"/>
      <c r="DC231" s="256"/>
      <c r="DD231" s="256"/>
      <c r="DE231" s="256"/>
    </row>
    <row r="232" spans="34:109" ht="15" hidden="1" customHeight="1">
      <c r="AH232" s="254"/>
      <c r="AI232" s="254"/>
      <c r="AJ232" s="254"/>
      <c r="AK232" s="254"/>
      <c r="AL232" s="242" t="str">
        <f t="shared" si="9"/>
        <v/>
      </c>
      <c r="AM232" s="242" t="str">
        <f t="shared" si="10"/>
        <v/>
      </c>
      <c r="AN232" s="243" t="str">
        <f t="shared" si="11"/>
        <v/>
      </c>
      <c r="AO232" s="254"/>
      <c r="AP232" s="240">
        <v>230</v>
      </c>
      <c r="AQ232" s="255"/>
      <c r="AR232" s="255"/>
      <c r="AS232" s="255"/>
      <c r="AT232" s="255"/>
      <c r="AU232" s="255"/>
      <c r="AV232" s="255"/>
      <c r="AW232" s="255"/>
      <c r="AX232" s="255"/>
      <c r="AY232" s="255"/>
      <c r="AZ232" s="255"/>
      <c r="BA232" s="255"/>
      <c r="BB232" s="255"/>
      <c r="BC232" s="255"/>
      <c r="BD232" s="255"/>
      <c r="BE232" s="255"/>
      <c r="BF232" s="255"/>
      <c r="BG232" s="255"/>
      <c r="BH232" s="255"/>
      <c r="BI232" s="255"/>
      <c r="BJ232" s="246" t="s">
        <v>5512</v>
      </c>
      <c r="BK232" s="255"/>
      <c r="BL232" s="255"/>
      <c r="BM232" s="255"/>
      <c r="BN232" s="255"/>
      <c r="BO232" s="255"/>
      <c r="BP232" s="255"/>
      <c r="BQ232" s="255"/>
      <c r="BR232" s="255"/>
      <c r="BS232" s="255"/>
      <c r="BT232" s="255"/>
      <c r="BU232" s="255"/>
      <c r="BV232" s="255"/>
      <c r="BW232" s="254"/>
      <c r="BX232" s="254"/>
      <c r="BY232" s="254"/>
      <c r="BZ232" s="256"/>
      <c r="CA232" s="256"/>
      <c r="CB232" s="256"/>
      <c r="CC232" s="256"/>
      <c r="CD232" s="256"/>
      <c r="CE232" s="256"/>
      <c r="CF232" s="256"/>
      <c r="CG232" s="256"/>
      <c r="CH232" s="256"/>
      <c r="CI232" s="256"/>
      <c r="CJ232" s="256"/>
      <c r="CK232" s="256"/>
      <c r="CL232" s="256"/>
      <c r="CM232" s="256"/>
      <c r="CN232" s="256"/>
      <c r="CO232" s="256"/>
      <c r="CP232" s="256"/>
      <c r="CQ232" s="256"/>
      <c r="CR232" s="256"/>
      <c r="CS232" s="248" t="s">
        <v>5513</v>
      </c>
      <c r="CT232" s="256"/>
      <c r="CU232" s="256"/>
      <c r="CV232" s="256"/>
      <c r="CW232" s="256"/>
      <c r="CX232" s="256"/>
      <c r="CY232" s="256"/>
      <c r="CZ232" s="256"/>
      <c r="DA232" s="256"/>
      <c r="DB232" s="256"/>
      <c r="DC232" s="256"/>
      <c r="DD232" s="256"/>
      <c r="DE232" s="256"/>
    </row>
    <row r="233" spans="34:109" ht="15" hidden="1" customHeight="1">
      <c r="AH233" s="254"/>
      <c r="AI233" s="254"/>
      <c r="AJ233" s="254"/>
      <c r="AK233" s="254"/>
      <c r="AL233" s="242" t="str">
        <f t="shared" si="9"/>
        <v/>
      </c>
      <c r="AM233" s="242" t="str">
        <f t="shared" si="10"/>
        <v/>
      </c>
      <c r="AN233" s="243" t="str">
        <f t="shared" si="11"/>
        <v/>
      </c>
      <c r="AO233" s="254"/>
      <c r="AP233" s="240">
        <v>231</v>
      </c>
      <c r="AQ233" s="255"/>
      <c r="AR233" s="255"/>
      <c r="AS233" s="255"/>
      <c r="AT233" s="255"/>
      <c r="AU233" s="255"/>
      <c r="AV233" s="255"/>
      <c r="AW233" s="255"/>
      <c r="AX233" s="255"/>
      <c r="AY233" s="255"/>
      <c r="AZ233" s="255"/>
      <c r="BA233" s="255"/>
      <c r="BB233" s="255"/>
      <c r="BC233" s="255"/>
      <c r="BD233" s="255"/>
      <c r="BE233" s="255"/>
      <c r="BF233" s="255"/>
      <c r="BG233" s="255"/>
      <c r="BH233" s="255"/>
      <c r="BI233" s="255"/>
      <c r="BJ233" s="246" t="s">
        <v>5514</v>
      </c>
      <c r="BK233" s="255"/>
      <c r="BL233" s="255"/>
      <c r="BM233" s="255"/>
      <c r="BN233" s="255"/>
      <c r="BO233" s="255"/>
      <c r="BP233" s="255"/>
      <c r="BQ233" s="255"/>
      <c r="BR233" s="255"/>
      <c r="BS233" s="255"/>
      <c r="BT233" s="255"/>
      <c r="BU233" s="255"/>
      <c r="BV233" s="255"/>
      <c r="BW233" s="254"/>
      <c r="BX233" s="254"/>
      <c r="BY233" s="254"/>
      <c r="BZ233" s="256"/>
      <c r="CA233" s="256"/>
      <c r="CB233" s="256"/>
      <c r="CC233" s="256"/>
      <c r="CD233" s="256"/>
      <c r="CE233" s="256"/>
      <c r="CF233" s="256"/>
      <c r="CG233" s="256"/>
      <c r="CH233" s="256"/>
      <c r="CI233" s="256"/>
      <c r="CJ233" s="256"/>
      <c r="CK233" s="256"/>
      <c r="CL233" s="256"/>
      <c r="CM233" s="256"/>
      <c r="CN233" s="256"/>
      <c r="CO233" s="256"/>
      <c r="CP233" s="256"/>
      <c r="CQ233" s="256"/>
      <c r="CR233" s="256"/>
      <c r="CS233" s="248" t="s">
        <v>5515</v>
      </c>
      <c r="CT233" s="256"/>
      <c r="CU233" s="256"/>
      <c r="CV233" s="256"/>
      <c r="CW233" s="256"/>
      <c r="CX233" s="256"/>
      <c r="CY233" s="256"/>
      <c r="CZ233" s="256"/>
      <c r="DA233" s="256"/>
      <c r="DB233" s="256"/>
      <c r="DC233" s="256"/>
      <c r="DD233" s="256"/>
      <c r="DE233" s="256"/>
    </row>
    <row r="234" spans="34:109" ht="15" hidden="1" customHeight="1">
      <c r="AH234" s="254"/>
      <c r="AI234" s="254"/>
      <c r="AJ234" s="254"/>
      <c r="AK234" s="254"/>
      <c r="AL234" s="242" t="str">
        <f t="shared" si="9"/>
        <v/>
      </c>
      <c r="AM234" s="242" t="str">
        <f t="shared" si="10"/>
        <v/>
      </c>
      <c r="AN234" s="243" t="str">
        <f t="shared" si="11"/>
        <v/>
      </c>
      <c r="AO234" s="254"/>
      <c r="AP234" s="240">
        <v>232</v>
      </c>
      <c r="AQ234" s="255"/>
      <c r="AR234" s="255"/>
      <c r="AS234" s="255"/>
      <c r="AT234" s="255"/>
      <c r="AU234" s="255"/>
      <c r="AV234" s="255"/>
      <c r="AW234" s="255"/>
      <c r="AX234" s="255"/>
      <c r="AY234" s="255"/>
      <c r="AZ234" s="255"/>
      <c r="BA234" s="255"/>
      <c r="BB234" s="255"/>
      <c r="BC234" s="255"/>
      <c r="BD234" s="255"/>
      <c r="BE234" s="255"/>
      <c r="BF234" s="255"/>
      <c r="BG234" s="255"/>
      <c r="BH234" s="255"/>
      <c r="BI234" s="255"/>
      <c r="BJ234" s="246" t="s">
        <v>5516</v>
      </c>
      <c r="BK234" s="255"/>
      <c r="BL234" s="255"/>
      <c r="BM234" s="255"/>
      <c r="BN234" s="255"/>
      <c r="BO234" s="255"/>
      <c r="BP234" s="255"/>
      <c r="BQ234" s="255"/>
      <c r="BR234" s="255"/>
      <c r="BS234" s="255"/>
      <c r="BT234" s="255"/>
      <c r="BU234" s="255"/>
      <c r="BV234" s="255"/>
      <c r="BW234" s="254"/>
      <c r="BX234" s="254"/>
      <c r="BY234" s="254"/>
      <c r="BZ234" s="256"/>
      <c r="CA234" s="256"/>
      <c r="CB234" s="256"/>
      <c r="CC234" s="256"/>
      <c r="CD234" s="256"/>
      <c r="CE234" s="256"/>
      <c r="CF234" s="256"/>
      <c r="CG234" s="256"/>
      <c r="CH234" s="256"/>
      <c r="CI234" s="256"/>
      <c r="CJ234" s="256"/>
      <c r="CK234" s="256"/>
      <c r="CL234" s="256"/>
      <c r="CM234" s="256"/>
      <c r="CN234" s="256"/>
      <c r="CO234" s="256"/>
      <c r="CP234" s="256"/>
      <c r="CQ234" s="256"/>
      <c r="CR234" s="256"/>
      <c r="CS234" s="248" t="s">
        <v>5517</v>
      </c>
      <c r="CT234" s="256"/>
      <c r="CU234" s="256"/>
      <c r="CV234" s="256"/>
      <c r="CW234" s="256"/>
      <c r="CX234" s="256"/>
      <c r="CY234" s="256"/>
      <c r="CZ234" s="256"/>
      <c r="DA234" s="256"/>
      <c r="DB234" s="256"/>
      <c r="DC234" s="256"/>
      <c r="DD234" s="256"/>
      <c r="DE234" s="256"/>
    </row>
    <row r="235" spans="34:109" ht="15" hidden="1" customHeight="1">
      <c r="AH235" s="254"/>
      <c r="AI235" s="254"/>
      <c r="AJ235" s="254"/>
      <c r="AK235" s="254"/>
      <c r="AL235" s="242" t="str">
        <f t="shared" si="9"/>
        <v/>
      </c>
      <c r="AM235" s="242" t="str">
        <f t="shared" si="10"/>
        <v/>
      </c>
      <c r="AN235" s="243" t="str">
        <f t="shared" si="11"/>
        <v/>
      </c>
      <c r="AO235" s="254"/>
      <c r="AP235" s="240">
        <v>233</v>
      </c>
      <c r="AQ235" s="255"/>
      <c r="AR235" s="255"/>
      <c r="AS235" s="255"/>
      <c r="AT235" s="255"/>
      <c r="AU235" s="255"/>
      <c r="AV235" s="255"/>
      <c r="AW235" s="255"/>
      <c r="AX235" s="255"/>
      <c r="AY235" s="255"/>
      <c r="AZ235" s="255"/>
      <c r="BA235" s="255"/>
      <c r="BB235" s="255"/>
      <c r="BC235" s="255"/>
      <c r="BD235" s="255"/>
      <c r="BE235" s="255"/>
      <c r="BF235" s="255"/>
      <c r="BG235" s="255"/>
      <c r="BH235" s="255"/>
      <c r="BI235" s="255"/>
      <c r="BJ235" s="246" t="s">
        <v>5518</v>
      </c>
      <c r="BK235" s="255"/>
      <c r="BL235" s="255"/>
      <c r="BM235" s="255"/>
      <c r="BN235" s="255"/>
      <c r="BO235" s="255"/>
      <c r="BP235" s="255"/>
      <c r="BQ235" s="255"/>
      <c r="BR235" s="255"/>
      <c r="BS235" s="255"/>
      <c r="BT235" s="255"/>
      <c r="BU235" s="255"/>
      <c r="BV235" s="255"/>
      <c r="BW235" s="254"/>
      <c r="BX235" s="254"/>
      <c r="BY235" s="254"/>
      <c r="BZ235" s="256"/>
      <c r="CA235" s="256"/>
      <c r="CB235" s="256"/>
      <c r="CC235" s="256"/>
      <c r="CD235" s="256"/>
      <c r="CE235" s="256"/>
      <c r="CF235" s="256"/>
      <c r="CG235" s="256"/>
      <c r="CH235" s="256"/>
      <c r="CI235" s="256"/>
      <c r="CJ235" s="256"/>
      <c r="CK235" s="256"/>
      <c r="CL235" s="256"/>
      <c r="CM235" s="256"/>
      <c r="CN235" s="256"/>
      <c r="CO235" s="256"/>
      <c r="CP235" s="256"/>
      <c r="CQ235" s="256"/>
      <c r="CR235" s="256"/>
      <c r="CS235" s="248" t="s">
        <v>5519</v>
      </c>
      <c r="CT235" s="256"/>
      <c r="CU235" s="256"/>
      <c r="CV235" s="256"/>
      <c r="CW235" s="256"/>
      <c r="CX235" s="256"/>
      <c r="CY235" s="256"/>
      <c r="CZ235" s="256"/>
      <c r="DA235" s="256"/>
      <c r="DB235" s="256"/>
      <c r="DC235" s="256"/>
      <c r="DD235" s="256"/>
      <c r="DE235" s="256"/>
    </row>
    <row r="236" spans="34:109" ht="15" hidden="1" customHeight="1">
      <c r="AH236" s="254"/>
      <c r="AI236" s="254"/>
      <c r="AJ236" s="254"/>
      <c r="AK236" s="254"/>
      <c r="AL236" s="242" t="str">
        <f t="shared" si="9"/>
        <v/>
      </c>
      <c r="AM236" s="242" t="str">
        <f t="shared" si="10"/>
        <v/>
      </c>
      <c r="AN236" s="243" t="str">
        <f t="shared" si="11"/>
        <v/>
      </c>
      <c r="AO236" s="254"/>
      <c r="AP236" s="240">
        <v>234</v>
      </c>
      <c r="AQ236" s="255"/>
      <c r="AR236" s="255"/>
      <c r="AS236" s="255"/>
      <c r="AT236" s="255"/>
      <c r="AU236" s="255"/>
      <c r="AV236" s="255"/>
      <c r="AW236" s="255"/>
      <c r="AX236" s="255"/>
      <c r="AY236" s="255"/>
      <c r="AZ236" s="255"/>
      <c r="BA236" s="255"/>
      <c r="BB236" s="255"/>
      <c r="BC236" s="255"/>
      <c r="BD236" s="255"/>
      <c r="BE236" s="255"/>
      <c r="BF236" s="255"/>
      <c r="BG236" s="255"/>
      <c r="BH236" s="255"/>
      <c r="BI236" s="255"/>
      <c r="BJ236" s="246" t="s">
        <v>5520</v>
      </c>
      <c r="BK236" s="255"/>
      <c r="BL236" s="255"/>
      <c r="BM236" s="255"/>
      <c r="BN236" s="255"/>
      <c r="BO236" s="255"/>
      <c r="BP236" s="255"/>
      <c r="BQ236" s="255"/>
      <c r="BR236" s="255"/>
      <c r="BS236" s="255"/>
      <c r="BT236" s="255"/>
      <c r="BU236" s="255"/>
      <c r="BV236" s="255"/>
      <c r="BW236" s="254"/>
      <c r="BX236" s="254"/>
      <c r="BY236" s="254"/>
      <c r="BZ236" s="256"/>
      <c r="CA236" s="256"/>
      <c r="CB236" s="256"/>
      <c r="CC236" s="256"/>
      <c r="CD236" s="256"/>
      <c r="CE236" s="256"/>
      <c r="CF236" s="256"/>
      <c r="CG236" s="256"/>
      <c r="CH236" s="256"/>
      <c r="CI236" s="256"/>
      <c r="CJ236" s="256"/>
      <c r="CK236" s="256"/>
      <c r="CL236" s="256"/>
      <c r="CM236" s="256"/>
      <c r="CN236" s="256"/>
      <c r="CO236" s="256"/>
      <c r="CP236" s="256"/>
      <c r="CQ236" s="256"/>
      <c r="CR236" s="256"/>
      <c r="CS236" s="248" t="s">
        <v>5521</v>
      </c>
      <c r="CT236" s="256"/>
      <c r="CU236" s="256"/>
      <c r="CV236" s="256"/>
      <c r="CW236" s="256"/>
      <c r="CX236" s="256"/>
      <c r="CY236" s="256"/>
      <c r="CZ236" s="256"/>
      <c r="DA236" s="256"/>
      <c r="DB236" s="256"/>
      <c r="DC236" s="256"/>
      <c r="DD236" s="256"/>
      <c r="DE236" s="256"/>
    </row>
    <row r="237" spans="34:109" ht="15" hidden="1" customHeight="1">
      <c r="AH237" s="254"/>
      <c r="AI237" s="254"/>
      <c r="AJ237" s="254"/>
      <c r="AK237" s="254"/>
      <c r="AL237" s="242" t="str">
        <f t="shared" si="9"/>
        <v/>
      </c>
      <c r="AM237" s="242" t="str">
        <f t="shared" si="10"/>
        <v/>
      </c>
      <c r="AN237" s="243" t="str">
        <f t="shared" si="11"/>
        <v/>
      </c>
      <c r="AO237" s="254"/>
      <c r="AP237" s="240">
        <v>235</v>
      </c>
      <c r="AQ237" s="255"/>
      <c r="AR237" s="255"/>
      <c r="AS237" s="255"/>
      <c r="AT237" s="255"/>
      <c r="AU237" s="255"/>
      <c r="AV237" s="255"/>
      <c r="AW237" s="255"/>
      <c r="AX237" s="255"/>
      <c r="AY237" s="255"/>
      <c r="AZ237" s="255"/>
      <c r="BA237" s="255"/>
      <c r="BB237" s="255"/>
      <c r="BC237" s="255"/>
      <c r="BD237" s="255"/>
      <c r="BE237" s="255"/>
      <c r="BF237" s="255"/>
      <c r="BG237" s="255"/>
      <c r="BH237" s="255"/>
      <c r="BI237" s="255"/>
      <c r="BJ237" s="246" t="s">
        <v>5522</v>
      </c>
      <c r="BK237" s="255"/>
      <c r="BL237" s="255"/>
      <c r="BM237" s="255"/>
      <c r="BN237" s="255"/>
      <c r="BO237" s="255"/>
      <c r="BP237" s="255"/>
      <c r="BQ237" s="255"/>
      <c r="BR237" s="255"/>
      <c r="BS237" s="255"/>
      <c r="BT237" s="255"/>
      <c r="BU237" s="255"/>
      <c r="BV237" s="255"/>
      <c r="BW237" s="254"/>
      <c r="BX237" s="254"/>
      <c r="BY237" s="254"/>
      <c r="BZ237" s="256"/>
      <c r="CA237" s="256"/>
      <c r="CB237" s="256"/>
      <c r="CC237" s="256"/>
      <c r="CD237" s="256"/>
      <c r="CE237" s="256"/>
      <c r="CF237" s="256"/>
      <c r="CG237" s="256"/>
      <c r="CH237" s="256"/>
      <c r="CI237" s="256"/>
      <c r="CJ237" s="256"/>
      <c r="CK237" s="256"/>
      <c r="CL237" s="256"/>
      <c r="CM237" s="256"/>
      <c r="CN237" s="256"/>
      <c r="CO237" s="256"/>
      <c r="CP237" s="256"/>
      <c r="CQ237" s="256"/>
      <c r="CR237" s="256"/>
      <c r="CS237" s="248" t="s">
        <v>5523</v>
      </c>
      <c r="CT237" s="256"/>
      <c r="CU237" s="256"/>
      <c r="CV237" s="256"/>
      <c r="CW237" s="256"/>
      <c r="CX237" s="256"/>
      <c r="CY237" s="256"/>
      <c r="CZ237" s="256"/>
      <c r="DA237" s="256"/>
      <c r="DB237" s="256"/>
      <c r="DC237" s="256"/>
      <c r="DD237" s="256"/>
      <c r="DE237" s="256"/>
    </row>
    <row r="238" spans="34:109" ht="15" hidden="1" customHeight="1">
      <c r="AH238" s="254"/>
      <c r="AI238" s="254"/>
      <c r="AJ238" s="254"/>
      <c r="AK238" s="254"/>
      <c r="AL238" s="242" t="str">
        <f t="shared" si="9"/>
        <v/>
      </c>
      <c r="AM238" s="242" t="str">
        <f t="shared" si="10"/>
        <v/>
      </c>
      <c r="AN238" s="243" t="str">
        <f t="shared" si="11"/>
        <v/>
      </c>
      <c r="AO238" s="254"/>
      <c r="AP238" s="240">
        <v>236</v>
      </c>
      <c r="AQ238" s="255"/>
      <c r="AR238" s="255"/>
      <c r="AS238" s="255"/>
      <c r="AT238" s="255"/>
      <c r="AU238" s="255"/>
      <c r="AV238" s="255"/>
      <c r="AW238" s="255"/>
      <c r="AX238" s="255"/>
      <c r="AY238" s="255"/>
      <c r="AZ238" s="255"/>
      <c r="BA238" s="255"/>
      <c r="BB238" s="255"/>
      <c r="BC238" s="255"/>
      <c r="BD238" s="255"/>
      <c r="BE238" s="255"/>
      <c r="BF238" s="255"/>
      <c r="BG238" s="255"/>
      <c r="BH238" s="255"/>
      <c r="BI238" s="255"/>
      <c r="BJ238" s="246" t="s">
        <v>5524</v>
      </c>
      <c r="BK238" s="255"/>
      <c r="BL238" s="255"/>
      <c r="BM238" s="255"/>
      <c r="BN238" s="255"/>
      <c r="BO238" s="255"/>
      <c r="BP238" s="255"/>
      <c r="BQ238" s="255"/>
      <c r="BR238" s="255"/>
      <c r="BS238" s="255"/>
      <c r="BT238" s="255"/>
      <c r="BU238" s="255"/>
      <c r="BV238" s="255"/>
      <c r="BW238" s="254"/>
      <c r="BX238" s="254"/>
      <c r="BY238" s="254"/>
      <c r="BZ238" s="256"/>
      <c r="CA238" s="256"/>
      <c r="CB238" s="256"/>
      <c r="CC238" s="256"/>
      <c r="CD238" s="256"/>
      <c r="CE238" s="256"/>
      <c r="CF238" s="256"/>
      <c r="CG238" s="256"/>
      <c r="CH238" s="256"/>
      <c r="CI238" s="256"/>
      <c r="CJ238" s="256"/>
      <c r="CK238" s="256"/>
      <c r="CL238" s="256"/>
      <c r="CM238" s="256"/>
      <c r="CN238" s="256"/>
      <c r="CO238" s="256"/>
      <c r="CP238" s="256"/>
      <c r="CQ238" s="256"/>
      <c r="CR238" s="256"/>
      <c r="CS238" s="248" t="s">
        <v>5525</v>
      </c>
      <c r="CT238" s="256"/>
      <c r="CU238" s="256"/>
      <c r="CV238" s="256"/>
      <c r="CW238" s="256"/>
      <c r="CX238" s="256"/>
      <c r="CY238" s="256"/>
      <c r="CZ238" s="256"/>
      <c r="DA238" s="256"/>
      <c r="DB238" s="256"/>
      <c r="DC238" s="256"/>
      <c r="DD238" s="256"/>
      <c r="DE238" s="256"/>
    </row>
    <row r="239" spans="34:109" ht="15" hidden="1" customHeight="1">
      <c r="AH239" s="254"/>
      <c r="AI239" s="254"/>
      <c r="AJ239" s="254"/>
      <c r="AK239" s="254"/>
      <c r="AL239" s="242" t="str">
        <f t="shared" si="9"/>
        <v/>
      </c>
      <c r="AM239" s="242" t="str">
        <f t="shared" si="10"/>
        <v/>
      </c>
      <c r="AN239" s="243" t="str">
        <f t="shared" si="11"/>
        <v/>
      </c>
      <c r="AO239" s="254"/>
      <c r="AP239" s="240">
        <v>237</v>
      </c>
      <c r="AQ239" s="255"/>
      <c r="AR239" s="255"/>
      <c r="AS239" s="255"/>
      <c r="AT239" s="255"/>
      <c r="AU239" s="255"/>
      <c r="AV239" s="255"/>
      <c r="AW239" s="255"/>
      <c r="AX239" s="255"/>
      <c r="AY239" s="255"/>
      <c r="AZ239" s="255"/>
      <c r="BA239" s="255"/>
      <c r="BB239" s="255"/>
      <c r="BC239" s="255"/>
      <c r="BD239" s="255"/>
      <c r="BE239" s="255"/>
      <c r="BF239" s="255"/>
      <c r="BG239" s="255"/>
      <c r="BH239" s="255"/>
      <c r="BI239" s="255"/>
      <c r="BJ239" s="246" t="s">
        <v>5526</v>
      </c>
      <c r="BK239" s="255"/>
      <c r="BL239" s="255"/>
      <c r="BM239" s="255"/>
      <c r="BN239" s="255"/>
      <c r="BO239" s="255"/>
      <c r="BP239" s="255"/>
      <c r="BQ239" s="255"/>
      <c r="BR239" s="255"/>
      <c r="BS239" s="255"/>
      <c r="BT239" s="255"/>
      <c r="BU239" s="255"/>
      <c r="BV239" s="255"/>
      <c r="BW239" s="254"/>
      <c r="BX239" s="254"/>
      <c r="BY239" s="254"/>
      <c r="BZ239" s="256"/>
      <c r="CA239" s="256"/>
      <c r="CB239" s="256"/>
      <c r="CC239" s="256"/>
      <c r="CD239" s="256"/>
      <c r="CE239" s="256"/>
      <c r="CF239" s="256"/>
      <c r="CG239" s="256"/>
      <c r="CH239" s="256"/>
      <c r="CI239" s="256"/>
      <c r="CJ239" s="256"/>
      <c r="CK239" s="256"/>
      <c r="CL239" s="256"/>
      <c r="CM239" s="256"/>
      <c r="CN239" s="256"/>
      <c r="CO239" s="256"/>
      <c r="CP239" s="256"/>
      <c r="CQ239" s="256"/>
      <c r="CR239" s="256"/>
      <c r="CS239" s="248" t="s">
        <v>5527</v>
      </c>
      <c r="CT239" s="256"/>
      <c r="CU239" s="256"/>
      <c r="CV239" s="256"/>
      <c r="CW239" s="256"/>
      <c r="CX239" s="256"/>
      <c r="CY239" s="256"/>
      <c r="CZ239" s="256"/>
      <c r="DA239" s="256"/>
      <c r="DB239" s="256"/>
      <c r="DC239" s="256"/>
      <c r="DD239" s="256"/>
      <c r="DE239" s="256"/>
    </row>
    <row r="240" spans="34:109" ht="15" hidden="1" customHeight="1">
      <c r="AH240" s="254"/>
      <c r="AI240" s="254"/>
      <c r="AJ240" s="254"/>
      <c r="AK240" s="254"/>
      <c r="AL240" s="242" t="str">
        <f t="shared" si="9"/>
        <v/>
      </c>
      <c r="AM240" s="242" t="str">
        <f t="shared" si="10"/>
        <v/>
      </c>
      <c r="AN240" s="243" t="str">
        <f t="shared" si="11"/>
        <v/>
      </c>
      <c r="AO240" s="254"/>
      <c r="AP240" s="240">
        <v>238</v>
      </c>
      <c r="AQ240" s="255"/>
      <c r="AR240" s="255"/>
      <c r="AS240" s="255"/>
      <c r="AT240" s="255"/>
      <c r="AU240" s="255"/>
      <c r="AV240" s="255"/>
      <c r="AW240" s="255"/>
      <c r="AX240" s="255"/>
      <c r="AY240" s="255"/>
      <c r="AZ240" s="255"/>
      <c r="BA240" s="255"/>
      <c r="BB240" s="255"/>
      <c r="BC240" s="255"/>
      <c r="BD240" s="255"/>
      <c r="BE240" s="255"/>
      <c r="BF240" s="255"/>
      <c r="BG240" s="255"/>
      <c r="BH240" s="255"/>
      <c r="BI240" s="255"/>
      <c r="BJ240" s="246" t="s">
        <v>5528</v>
      </c>
      <c r="BK240" s="255"/>
      <c r="BL240" s="255"/>
      <c r="BM240" s="255"/>
      <c r="BN240" s="255"/>
      <c r="BO240" s="255"/>
      <c r="BP240" s="255"/>
      <c r="BQ240" s="255"/>
      <c r="BR240" s="255"/>
      <c r="BS240" s="255"/>
      <c r="BT240" s="255"/>
      <c r="BU240" s="255"/>
      <c r="BV240" s="255"/>
      <c r="BW240" s="254"/>
      <c r="BX240" s="254"/>
      <c r="BY240" s="254"/>
      <c r="BZ240" s="256"/>
      <c r="CA240" s="256"/>
      <c r="CB240" s="256"/>
      <c r="CC240" s="256"/>
      <c r="CD240" s="256"/>
      <c r="CE240" s="256"/>
      <c r="CF240" s="256"/>
      <c r="CG240" s="256"/>
      <c r="CH240" s="256"/>
      <c r="CI240" s="256"/>
      <c r="CJ240" s="256"/>
      <c r="CK240" s="256"/>
      <c r="CL240" s="256"/>
      <c r="CM240" s="256"/>
      <c r="CN240" s="256"/>
      <c r="CO240" s="256"/>
      <c r="CP240" s="256"/>
      <c r="CQ240" s="256"/>
      <c r="CR240" s="256"/>
      <c r="CS240" s="248" t="s">
        <v>5529</v>
      </c>
      <c r="CT240" s="256"/>
      <c r="CU240" s="256"/>
      <c r="CV240" s="256"/>
      <c r="CW240" s="256"/>
      <c r="CX240" s="256"/>
      <c r="CY240" s="256"/>
      <c r="CZ240" s="256"/>
      <c r="DA240" s="256"/>
      <c r="DB240" s="256"/>
      <c r="DC240" s="256"/>
      <c r="DD240" s="256"/>
      <c r="DE240" s="256"/>
    </row>
    <row r="241" spans="34:109" ht="15" hidden="1" customHeight="1">
      <c r="AH241" s="254"/>
      <c r="AI241" s="254"/>
      <c r="AJ241" s="254"/>
      <c r="AK241" s="254"/>
      <c r="AL241" s="242" t="str">
        <f t="shared" si="9"/>
        <v/>
      </c>
      <c r="AM241" s="242" t="str">
        <f t="shared" si="10"/>
        <v/>
      </c>
      <c r="AN241" s="243" t="str">
        <f t="shared" si="11"/>
        <v/>
      </c>
      <c r="AO241" s="254"/>
      <c r="AP241" s="240">
        <v>239</v>
      </c>
      <c r="AQ241" s="255"/>
      <c r="AR241" s="255"/>
      <c r="AS241" s="255"/>
      <c r="AT241" s="255"/>
      <c r="AU241" s="255"/>
      <c r="AV241" s="255"/>
      <c r="AW241" s="255"/>
      <c r="AX241" s="255"/>
      <c r="AY241" s="255"/>
      <c r="AZ241" s="255"/>
      <c r="BA241" s="255"/>
      <c r="BB241" s="255"/>
      <c r="BC241" s="255"/>
      <c r="BD241" s="255"/>
      <c r="BE241" s="255"/>
      <c r="BF241" s="255"/>
      <c r="BG241" s="255"/>
      <c r="BH241" s="255"/>
      <c r="BI241" s="255"/>
      <c r="BJ241" s="246" t="s">
        <v>5530</v>
      </c>
      <c r="BK241" s="255"/>
      <c r="BL241" s="255"/>
      <c r="BM241" s="255"/>
      <c r="BN241" s="255"/>
      <c r="BO241" s="255"/>
      <c r="BP241" s="255"/>
      <c r="BQ241" s="255"/>
      <c r="BR241" s="255"/>
      <c r="BS241" s="255"/>
      <c r="BT241" s="255"/>
      <c r="BU241" s="255"/>
      <c r="BV241" s="255"/>
      <c r="BW241" s="254"/>
      <c r="BX241" s="254"/>
      <c r="BY241" s="254"/>
      <c r="BZ241" s="256"/>
      <c r="CA241" s="256"/>
      <c r="CB241" s="256"/>
      <c r="CC241" s="256"/>
      <c r="CD241" s="256"/>
      <c r="CE241" s="256"/>
      <c r="CF241" s="256"/>
      <c r="CG241" s="256"/>
      <c r="CH241" s="256"/>
      <c r="CI241" s="256"/>
      <c r="CJ241" s="256"/>
      <c r="CK241" s="256"/>
      <c r="CL241" s="256"/>
      <c r="CM241" s="256"/>
      <c r="CN241" s="256"/>
      <c r="CO241" s="256"/>
      <c r="CP241" s="256"/>
      <c r="CQ241" s="256"/>
      <c r="CR241" s="256"/>
      <c r="CS241" s="248" t="s">
        <v>5531</v>
      </c>
      <c r="CT241" s="256"/>
      <c r="CU241" s="256"/>
      <c r="CV241" s="256"/>
      <c r="CW241" s="256"/>
      <c r="CX241" s="256"/>
      <c r="CY241" s="256"/>
      <c r="CZ241" s="256"/>
      <c r="DA241" s="256"/>
      <c r="DB241" s="256"/>
      <c r="DC241" s="256"/>
      <c r="DD241" s="256"/>
      <c r="DE241" s="256"/>
    </row>
    <row r="242" spans="34:109" ht="15" hidden="1" customHeight="1">
      <c r="AH242" s="254"/>
      <c r="AI242" s="254"/>
      <c r="AJ242" s="254"/>
      <c r="AK242" s="254"/>
      <c r="AL242" s="242" t="str">
        <f t="shared" si="9"/>
        <v/>
      </c>
      <c r="AM242" s="242" t="str">
        <f t="shared" si="10"/>
        <v/>
      </c>
      <c r="AN242" s="243" t="str">
        <f t="shared" si="11"/>
        <v/>
      </c>
      <c r="AO242" s="254"/>
      <c r="AP242" s="240">
        <v>240</v>
      </c>
      <c r="AQ242" s="255"/>
      <c r="AR242" s="255"/>
      <c r="AS242" s="255"/>
      <c r="AT242" s="255"/>
      <c r="AU242" s="255"/>
      <c r="AV242" s="255"/>
      <c r="AW242" s="255"/>
      <c r="AX242" s="255"/>
      <c r="AY242" s="255"/>
      <c r="AZ242" s="255"/>
      <c r="BA242" s="255"/>
      <c r="BB242" s="255"/>
      <c r="BC242" s="255"/>
      <c r="BD242" s="255"/>
      <c r="BE242" s="255"/>
      <c r="BF242" s="255"/>
      <c r="BG242" s="255"/>
      <c r="BH242" s="255"/>
      <c r="BI242" s="255"/>
      <c r="BJ242" s="246" t="s">
        <v>5532</v>
      </c>
      <c r="BK242" s="255"/>
      <c r="BL242" s="255"/>
      <c r="BM242" s="255"/>
      <c r="BN242" s="255"/>
      <c r="BO242" s="255"/>
      <c r="BP242" s="255"/>
      <c r="BQ242" s="255"/>
      <c r="BR242" s="255"/>
      <c r="BS242" s="255"/>
      <c r="BT242" s="255"/>
      <c r="BU242" s="255"/>
      <c r="BV242" s="255"/>
      <c r="BW242" s="254"/>
      <c r="BX242" s="254"/>
      <c r="BY242" s="254"/>
      <c r="BZ242" s="256"/>
      <c r="CA242" s="256"/>
      <c r="CB242" s="256"/>
      <c r="CC242" s="256"/>
      <c r="CD242" s="256"/>
      <c r="CE242" s="256"/>
      <c r="CF242" s="256"/>
      <c r="CG242" s="256"/>
      <c r="CH242" s="256"/>
      <c r="CI242" s="256"/>
      <c r="CJ242" s="256"/>
      <c r="CK242" s="256"/>
      <c r="CL242" s="256"/>
      <c r="CM242" s="256"/>
      <c r="CN242" s="256"/>
      <c r="CO242" s="256"/>
      <c r="CP242" s="256"/>
      <c r="CQ242" s="256"/>
      <c r="CR242" s="256"/>
      <c r="CS242" s="248" t="s">
        <v>5533</v>
      </c>
      <c r="CT242" s="256"/>
      <c r="CU242" s="256"/>
      <c r="CV242" s="256"/>
      <c r="CW242" s="256"/>
      <c r="CX242" s="256"/>
      <c r="CY242" s="256"/>
      <c r="CZ242" s="256"/>
      <c r="DA242" s="256"/>
      <c r="DB242" s="256"/>
      <c r="DC242" s="256"/>
      <c r="DD242" s="256"/>
      <c r="DE242" s="256"/>
    </row>
    <row r="243" spans="34:109" ht="15" hidden="1" customHeight="1">
      <c r="AH243" s="254"/>
      <c r="AI243" s="254"/>
      <c r="AJ243" s="254"/>
      <c r="AK243" s="254"/>
      <c r="AL243" s="242" t="str">
        <f t="shared" si="9"/>
        <v/>
      </c>
      <c r="AM243" s="242" t="str">
        <f t="shared" si="10"/>
        <v/>
      </c>
      <c r="AN243" s="243" t="str">
        <f t="shared" si="11"/>
        <v/>
      </c>
      <c r="AO243" s="254"/>
      <c r="AP243" s="240">
        <v>241</v>
      </c>
      <c r="AQ243" s="255"/>
      <c r="AR243" s="255"/>
      <c r="AS243" s="255"/>
      <c r="AT243" s="255"/>
      <c r="AU243" s="255"/>
      <c r="AV243" s="255"/>
      <c r="AW243" s="255"/>
      <c r="AX243" s="255"/>
      <c r="AY243" s="255"/>
      <c r="AZ243" s="255"/>
      <c r="BA243" s="255"/>
      <c r="BB243" s="255"/>
      <c r="BC243" s="255"/>
      <c r="BD243" s="255"/>
      <c r="BE243" s="255"/>
      <c r="BF243" s="255"/>
      <c r="BG243" s="255"/>
      <c r="BH243" s="255"/>
      <c r="BI243" s="255"/>
      <c r="BJ243" s="246" t="s">
        <v>5534</v>
      </c>
      <c r="BK243" s="255"/>
      <c r="BL243" s="255"/>
      <c r="BM243" s="255"/>
      <c r="BN243" s="255"/>
      <c r="BO243" s="255"/>
      <c r="BP243" s="255"/>
      <c r="BQ243" s="255"/>
      <c r="BR243" s="255"/>
      <c r="BS243" s="255"/>
      <c r="BT243" s="255"/>
      <c r="BU243" s="255"/>
      <c r="BV243" s="255"/>
      <c r="BW243" s="254"/>
      <c r="BX243" s="254"/>
      <c r="BY243" s="254"/>
      <c r="BZ243" s="256"/>
      <c r="CA243" s="256"/>
      <c r="CB243" s="256"/>
      <c r="CC243" s="256"/>
      <c r="CD243" s="256"/>
      <c r="CE243" s="256"/>
      <c r="CF243" s="256"/>
      <c r="CG243" s="256"/>
      <c r="CH243" s="256"/>
      <c r="CI243" s="256"/>
      <c r="CJ243" s="256"/>
      <c r="CK243" s="256"/>
      <c r="CL243" s="256"/>
      <c r="CM243" s="256"/>
      <c r="CN243" s="256"/>
      <c r="CO243" s="256"/>
      <c r="CP243" s="256"/>
      <c r="CQ243" s="256"/>
      <c r="CR243" s="256"/>
      <c r="CS243" s="248" t="s">
        <v>5535</v>
      </c>
      <c r="CT243" s="256"/>
      <c r="CU243" s="256"/>
      <c r="CV243" s="256"/>
      <c r="CW243" s="256"/>
      <c r="CX243" s="256"/>
      <c r="CY243" s="256"/>
      <c r="CZ243" s="256"/>
      <c r="DA243" s="256"/>
      <c r="DB243" s="256"/>
      <c r="DC243" s="256"/>
      <c r="DD243" s="256"/>
      <c r="DE243" s="256"/>
    </row>
    <row r="244" spans="34:109" ht="15" hidden="1" customHeight="1">
      <c r="AH244" s="254"/>
      <c r="AI244" s="254"/>
      <c r="AJ244" s="254"/>
      <c r="AK244" s="254"/>
      <c r="AL244" s="242" t="str">
        <f t="shared" si="9"/>
        <v/>
      </c>
      <c r="AM244" s="242" t="str">
        <f t="shared" si="10"/>
        <v/>
      </c>
      <c r="AN244" s="243" t="str">
        <f t="shared" si="11"/>
        <v/>
      </c>
      <c r="AO244" s="254"/>
      <c r="AP244" s="240">
        <v>242</v>
      </c>
      <c r="AQ244" s="255"/>
      <c r="AR244" s="255"/>
      <c r="AS244" s="255"/>
      <c r="AT244" s="255"/>
      <c r="AU244" s="255"/>
      <c r="AV244" s="255"/>
      <c r="AW244" s="255"/>
      <c r="AX244" s="255"/>
      <c r="AY244" s="255"/>
      <c r="AZ244" s="255"/>
      <c r="BA244" s="255"/>
      <c r="BB244" s="255"/>
      <c r="BC244" s="255"/>
      <c r="BD244" s="255"/>
      <c r="BE244" s="255"/>
      <c r="BF244" s="255"/>
      <c r="BG244" s="255"/>
      <c r="BH244" s="255"/>
      <c r="BI244" s="255"/>
      <c r="BJ244" s="246" t="s">
        <v>5536</v>
      </c>
      <c r="BK244" s="255"/>
      <c r="BL244" s="255"/>
      <c r="BM244" s="255"/>
      <c r="BN244" s="255"/>
      <c r="BO244" s="255"/>
      <c r="BP244" s="255"/>
      <c r="BQ244" s="255"/>
      <c r="BR244" s="255"/>
      <c r="BS244" s="255"/>
      <c r="BT244" s="255"/>
      <c r="BU244" s="255"/>
      <c r="BV244" s="255"/>
      <c r="BW244" s="254"/>
      <c r="BX244" s="254"/>
      <c r="BY244" s="254"/>
      <c r="BZ244" s="256"/>
      <c r="CA244" s="256"/>
      <c r="CB244" s="256"/>
      <c r="CC244" s="256"/>
      <c r="CD244" s="256"/>
      <c r="CE244" s="256"/>
      <c r="CF244" s="256"/>
      <c r="CG244" s="256"/>
      <c r="CH244" s="256"/>
      <c r="CI244" s="256"/>
      <c r="CJ244" s="256"/>
      <c r="CK244" s="256"/>
      <c r="CL244" s="256"/>
      <c r="CM244" s="256"/>
      <c r="CN244" s="256"/>
      <c r="CO244" s="256"/>
      <c r="CP244" s="256"/>
      <c r="CQ244" s="256"/>
      <c r="CR244" s="256"/>
      <c r="CS244" s="248" t="s">
        <v>5537</v>
      </c>
      <c r="CT244" s="256"/>
      <c r="CU244" s="256"/>
      <c r="CV244" s="256"/>
      <c r="CW244" s="256"/>
      <c r="CX244" s="256"/>
      <c r="CY244" s="256"/>
      <c r="CZ244" s="256"/>
      <c r="DA244" s="256"/>
      <c r="DB244" s="256"/>
      <c r="DC244" s="256"/>
      <c r="DD244" s="256"/>
      <c r="DE244" s="256"/>
    </row>
    <row r="245" spans="34:109" ht="15" hidden="1" customHeight="1">
      <c r="AH245" s="254"/>
      <c r="AI245" s="254"/>
      <c r="AJ245" s="254"/>
      <c r="AK245" s="254"/>
      <c r="AL245" s="242" t="str">
        <f t="shared" si="9"/>
        <v/>
      </c>
      <c r="AM245" s="242" t="str">
        <f t="shared" si="10"/>
        <v/>
      </c>
      <c r="AN245" s="243" t="str">
        <f t="shared" si="11"/>
        <v/>
      </c>
      <c r="AO245" s="254"/>
      <c r="AP245" s="240">
        <v>243</v>
      </c>
      <c r="AQ245" s="255"/>
      <c r="AR245" s="255"/>
      <c r="AS245" s="255"/>
      <c r="AT245" s="255"/>
      <c r="AU245" s="255"/>
      <c r="AV245" s="255"/>
      <c r="AW245" s="255"/>
      <c r="AX245" s="255"/>
      <c r="AY245" s="255"/>
      <c r="AZ245" s="255"/>
      <c r="BA245" s="255"/>
      <c r="BB245" s="255"/>
      <c r="BC245" s="255"/>
      <c r="BD245" s="255"/>
      <c r="BE245" s="255"/>
      <c r="BF245" s="255"/>
      <c r="BG245" s="255"/>
      <c r="BH245" s="255"/>
      <c r="BI245" s="255"/>
      <c r="BJ245" s="246" t="s">
        <v>5538</v>
      </c>
      <c r="BK245" s="255"/>
      <c r="BL245" s="255"/>
      <c r="BM245" s="255"/>
      <c r="BN245" s="255"/>
      <c r="BO245" s="255"/>
      <c r="BP245" s="255"/>
      <c r="BQ245" s="255"/>
      <c r="BR245" s="255"/>
      <c r="BS245" s="255"/>
      <c r="BT245" s="255"/>
      <c r="BU245" s="255"/>
      <c r="BV245" s="255"/>
      <c r="BW245" s="254"/>
      <c r="BX245" s="254"/>
      <c r="BY245" s="254"/>
      <c r="BZ245" s="256"/>
      <c r="CA245" s="256"/>
      <c r="CB245" s="256"/>
      <c r="CC245" s="256"/>
      <c r="CD245" s="256"/>
      <c r="CE245" s="256"/>
      <c r="CF245" s="256"/>
      <c r="CG245" s="256"/>
      <c r="CH245" s="256"/>
      <c r="CI245" s="256"/>
      <c r="CJ245" s="256"/>
      <c r="CK245" s="256"/>
      <c r="CL245" s="256"/>
      <c r="CM245" s="256"/>
      <c r="CN245" s="256"/>
      <c r="CO245" s="256"/>
      <c r="CP245" s="256"/>
      <c r="CQ245" s="256"/>
      <c r="CR245" s="256"/>
      <c r="CS245" s="248" t="s">
        <v>5539</v>
      </c>
      <c r="CT245" s="256"/>
      <c r="CU245" s="256"/>
      <c r="CV245" s="256"/>
      <c r="CW245" s="256"/>
      <c r="CX245" s="256"/>
      <c r="CY245" s="256"/>
      <c r="CZ245" s="256"/>
      <c r="DA245" s="256"/>
      <c r="DB245" s="256"/>
      <c r="DC245" s="256"/>
      <c r="DD245" s="256"/>
      <c r="DE245" s="256"/>
    </row>
    <row r="246" spans="34:109" ht="15" hidden="1" customHeight="1">
      <c r="AH246" s="254"/>
      <c r="AI246" s="254"/>
      <c r="AJ246" s="254"/>
      <c r="AK246" s="254"/>
      <c r="AL246" s="242" t="str">
        <f t="shared" si="9"/>
        <v/>
      </c>
      <c r="AM246" s="242" t="str">
        <f t="shared" si="10"/>
        <v/>
      </c>
      <c r="AN246" s="243" t="str">
        <f t="shared" si="11"/>
        <v/>
      </c>
      <c r="AO246" s="254"/>
      <c r="AP246" s="240">
        <v>244</v>
      </c>
      <c r="AQ246" s="255"/>
      <c r="AR246" s="255"/>
      <c r="AS246" s="255"/>
      <c r="AT246" s="255"/>
      <c r="AU246" s="255"/>
      <c r="AV246" s="255"/>
      <c r="AW246" s="255"/>
      <c r="AX246" s="255"/>
      <c r="AY246" s="255"/>
      <c r="AZ246" s="255"/>
      <c r="BA246" s="255"/>
      <c r="BB246" s="255"/>
      <c r="BC246" s="255"/>
      <c r="BD246" s="255"/>
      <c r="BE246" s="255"/>
      <c r="BF246" s="255"/>
      <c r="BG246" s="255"/>
      <c r="BH246" s="255"/>
      <c r="BI246" s="255"/>
      <c r="BJ246" s="246" t="s">
        <v>5540</v>
      </c>
      <c r="BK246" s="255"/>
      <c r="BL246" s="255"/>
      <c r="BM246" s="255"/>
      <c r="BN246" s="255"/>
      <c r="BO246" s="255"/>
      <c r="BP246" s="255"/>
      <c r="BQ246" s="255"/>
      <c r="BR246" s="255"/>
      <c r="BS246" s="255"/>
      <c r="BT246" s="255"/>
      <c r="BU246" s="255"/>
      <c r="BV246" s="255"/>
      <c r="BW246" s="254"/>
      <c r="BX246" s="254"/>
      <c r="BY246" s="254"/>
      <c r="BZ246" s="256"/>
      <c r="CA246" s="256"/>
      <c r="CB246" s="256"/>
      <c r="CC246" s="256"/>
      <c r="CD246" s="256"/>
      <c r="CE246" s="256"/>
      <c r="CF246" s="256"/>
      <c r="CG246" s="256"/>
      <c r="CH246" s="256"/>
      <c r="CI246" s="256"/>
      <c r="CJ246" s="256"/>
      <c r="CK246" s="256"/>
      <c r="CL246" s="256"/>
      <c r="CM246" s="256"/>
      <c r="CN246" s="256"/>
      <c r="CO246" s="256"/>
      <c r="CP246" s="256"/>
      <c r="CQ246" s="256"/>
      <c r="CR246" s="256"/>
      <c r="CS246" s="248" t="s">
        <v>5541</v>
      </c>
      <c r="CT246" s="256"/>
      <c r="CU246" s="256"/>
      <c r="CV246" s="256"/>
      <c r="CW246" s="256"/>
      <c r="CX246" s="256"/>
      <c r="CY246" s="256"/>
      <c r="CZ246" s="256"/>
      <c r="DA246" s="256"/>
      <c r="DB246" s="256"/>
      <c r="DC246" s="256"/>
      <c r="DD246" s="256"/>
      <c r="DE246" s="256"/>
    </row>
    <row r="247" spans="34:109" ht="15" hidden="1" customHeight="1">
      <c r="AH247" s="254"/>
      <c r="AI247" s="254"/>
      <c r="AJ247" s="254"/>
      <c r="AK247" s="254"/>
      <c r="AL247" s="242" t="str">
        <f t="shared" si="9"/>
        <v/>
      </c>
      <c r="AM247" s="242" t="str">
        <f t="shared" si="10"/>
        <v/>
      </c>
      <c r="AN247" s="243" t="str">
        <f t="shared" si="11"/>
        <v/>
      </c>
      <c r="AO247" s="254"/>
      <c r="AP247" s="240">
        <v>245</v>
      </c>
      <c r="AQ247" s="255"/>
      <c r="AR247" s="255"/>
      <c r="AS247" s="255"/>
      <c r="AT247" s="255"/>
      <c r="AU247" s="255"/>
      <c r="AV247" s="255"/>
      <c r="AW247" s="255"/>
      <c r="AX247" s="255"/>
      <c r="AY247" s="255"/>
      <c r="AZ247" s="255"/>
      <c r="BA247" s="255"/>
      <c r="BB247" s="255"/>
      <c r="BC247" s="255"/>
      <c r="BD247" s="255"/>
      <c r="BE247" s="255"/>
      <c r="BF247" s="255"/>
      <c r="BG247" s="255"/>
      <c r="BH247" s="255"/>
      <c r="BI247" s="255"/>
      <c r="BJ247" s="246" t="s">
        <v>5542</v>
      </c>
      <c r="BK247" s="255"/>
      <c r="BL247" s="255"/>
      <c r="BM247" s="255"/>
      <c r="BN247" s="255"/>
      <c r="BO247" s="255"/>
      <c r="BP247" s="255"/>
      <c r="BQ247" s="255"/>
      <c r="BR247" s="255"/>
      <c r="BS247" s="255"/>
      <c r="BT247" s="255"/>
      <c r="BU247" s="255"/>
      <c r="BV247" s="255"/>
      <c r="BW247" s="254"/>
      <c r="BX247" s="254"/>
      <c r="BY247" s="254"/>
      <c r="BZ247" s="256"/>
      <c r="CA247" s="256"/>
      <c r="CB247" s="256"/>
      <c r="CC247" s="256"/>
      <c r="CD247" s="256"/>
      <c r="CE247" s="256"/>
      <c r="CF247" s="256"/>
      <c r="CG247" s="256"/>
      <c r="CH247" s="256"/>
      <c r="CI247" s="256"/>
      <c r="CJ247" s="256"/>
      <c r="CK247" s="256"/>
      <c r="CL247" s="256"/>
      <c r="CM247" s="256"/>
      <c r="CN247" s="256"/>
      <c r="CO247" s="256"/>
      <c r="CP247" s="256"/>
      <c r="CQ247" s="256"/>
      <c r="CR247" s="256"/>
      <c r="CS247" s="248" t="s">
        <v>5543</v>
      </c>
      <c r="CT247" s="256"/>
      <c r="CU247" s="256"/>
      <c r="CV247" s="256"/>
      <c r="CW247" s="256"/>
      <c r="CX247" s="256"/>
      <c r="CY247" s="256"/>
      <c r="CZ247" s="256"/>
      <c r="DA247" s="256"/>
      <c r="DB247" s="256"/>
      <c r="DC247" s="256"/>
      <c r="DD247" s="256"/>
      <c r="DE247" s="256"/>
    </row>
    <row r="248" spans="34:109" ht="15" hidden="1" customHeight="1">
      <c r="AH248" s="254"/>
      <c r="AI248" s="254"/>
      <c r="AJ248" s="254"/>
      <c r="AK248" s="254"/>
      <c r="AL248" s="242" t="str">
        <f t="shared" si="9"/>
        <v/>
      </c>
      <c r="AM248" s="242" t="str">
        <f t="shared" si="10"/>
        <v/>
      </c>
      <c r="AN248" s="243" t="str">
        <f t="shared" si="11"/>
        <v/>
      </c>
      <c r="AO248" s="254"/>
      <c r="AP248" s="240">
        <v>246</v>
      </c>
      <c r="AQ248" s="255"/>
      <c r="AR248" s="255"/>
      <c r="AS248" s="255"/>
      <c r="AT248" s="255"/>
      <c r="AU248" s="255"/>
      <c r="AV248" s="255"/>
      <c r="AW248" s="255"/>
      <c r="AX248" s="255"/>
      <c r="AY248" s="255"/>
      <c r="AZ248" s="255"/>
      <c r="BA248" s="255"/>
      <c r="BB248" s="255"/>
      <c r="BC248" s="255"/>
      <c r="BD248" s="255"/>
      <c r="BE248" s="255"/>
      <c r="BF248" s="255"/>
      <c r="BG248" s="255"/>
      <c r="BH248" s="255"/>
      <c r="BI248" s="255"/>
      <c r="BJ248" s="246" t="s">
        <v>5544</v>
      </c>
      <c r="BK248" s="255"/>
      <c r="BL248" s="255"/>
      <c r="BM248" s="255"/>
      <c r="BN248" s="255"/>
      <c r="BO248" s="255"/>
      <c r="BP248" s="255"/>
      <c r="BQ248" s="255"/>
      <c r="BR248" s="255"/>
      <c r="BS248" s="255"/>
      <c r="BT248" s="255"/>
      <c r="BU248" s="255"/>
      <c r="BV248" s="255"/>
      <c r="BW248" s="254"/>
      <c r="BX248" s="254"/>
      <c r="BY248" s="254"/>
      <c r="BZ248" s="256"/>
      <c r="CA248" s="256"/>
      <c r="CB248" s="256"/>
      <c r="CC248" s="256"/>
      <c r="CD248" s="256"/>
      <c r="CE248" s="256"/>
      <c r="CF248" s="256"/>
      <c r="CG248" s="256"/>
      <c r="CH248" s="256"/>
      <c r="CI248" s="256"/>
      <c r="CJ248" s="256"/>
      <c r="CK248" s="256"/>
      <c r="CL248" s="256"/>
      <c r="CM248" s="256"/>
      <c r="CN248" s="256"/>
      <c r="CO248" s="256"/>
      <c r="CP248" s="256"/>
      <c r="CQ248" s="256"/>
      <c r="CR248" s="256"/>
      <c r="CS248" s="248" t="s">
        <v>5545</v>
      </c>
      <c r="CT248" s="256"/>
      <c r="CU248" s="256"/>
      <c r="CV248" s="256"/>
      <c r="CW248" s="256"/>
      <c r="CX248" s="256"/>
      <c r="CY248" s="256"/>
      <c r="CZ248" s="256"/>
      <c r="DA248" s="256"/>
      <c r="DB248" s="256"/>
      <c r="DC248" s="256"/>
      <c r="DD248" s="256"/>
      <c r="DE248" s="256"/>
    </row>
    <row r="249" spans="34:109" ht="15" hidden="1" customHeight="1">
      <c r="AH249" s="254"/>
      <c r="AI249" s="254"/>
      <c r="AJ249" s="254"/>
      <c r="AK249" s="254"/>
      <c r="AL249" s="242" t="str">
        <f t="shared" si="9"/>
        <v/>
      </c>
      <c r="AM249" s="242" t="str">
        <f t="shared" si="10"/>
        <v/>
      </c>
      <c r="AN249" s="243" t="str">
        <f t="shared" si="11"/>
        <v/>
      </c>
      <c r="AO249" s="254"/>
      <c r="AP249" s="240">
        <v>247</v>
      </c>
      <c r="AQ249" s="255"/>
      <c r="AR249" s="255"/>
      <c r="AS249" s="255"/>
      <c r="AT249" s="255"/>
      <c r="AU249" s="255"/>
      <c r="AV249" s="255"/>
      <c r="AW249" s="255"/>
      <c r="AX249" s="255"/>
      <c r="AY249" s="255"/>
      <c r="AZ249" s="255"/>
      <c r="BA249" s="255"/>
      <c r="BB249" s="255"/>
      <c r="BC249" s="255"/>
      <c r="BD249" s="255"/>
      <c r="BE249" s="255"/>
      <c r="BF249" s="255"/>
      <c r="BG249" s="255"/>
      <c r="BH249" s="255"/>
      <c r="BI249" s="255"/>
      <c r="BJ249" s="246" t="s">
        <v>5546</v>
      </c>
      <c r="BK249" s="255"/>
      <c r="BL249" s="255"/>
      <c r="BM249" s="255"/>
      <c r="BN249" s="255"/>
      <c r="BO249" s="255"/>
      <c r="BP249" s="255"/>
      <c r="BQ249" s="255"/>
      <c r="BR249" s="255"/>
      <c r="BS249" s="255"/>
      <c r="BT249" s="255"/>
      <c r="BU249" s="255"/>
      <c r="BV249" s="255"/>
      <c r="BW249" s="254"/>
      <c r="BX249" s="254"/>
      <c r="BY249" s="254"/>
      <c r="BZ249" s="256"/>
      <c r="CA249" s="256"/>
      <c r="CB249" s="256"/>
      <c r="CC249" s="256"/>
      <c r="CD249" s="256"/>
      <c r="CE249" s="256"/>
      <c r="CF249" s="256"/>
      <c r="CG249" s="256"/>
      <c r="CH249" s="256"/>
      <c r="CI249" s="256"/>
      <c r="CJ249" s="256"/>
      <c r="CK249" s="256"/>
      <c r="CL249" s="256"/>
      <c r="CM249" s="256"/>
      <c r="CN249" s="256"/>
      <c r="CO249" s="256"/>
      <c r="CP249" s="256"/>
      <c r="CQ249" s="256"/>
      <c r="CR249" s="256"/>
      <c r="CS249" s="248" t="s">
        <v>5547</v>
      </c>
      <c r="CT249" s="256"/>
      <c r="CU249" s="256"/>
      <c r="CV249" s="256"/>
      <c r="CW249" s="256"/>
      <c r="CX249" s="256"/>
      <c r="CY249" s="256"/>
      <c r="CZ249" s="256"/>
      <c r="DA249" s="256"/>
      <c r="DB249" s="256"/>
      <c r="DC249" s="256"/>
      <c r="DD249" s="256"/>
      <c r="DE249" s="256"/>
    </row>
    <row r="250" spans="34:109" ht="15" hidden="1" customHeight="1">
      <c r="AH250" s="254"/>
      <c r="AI250" s="254"/>
      <c r="AJ250" s="254"/>
      <c r="AK250" s="254"/>
      <c r="AL250" s="242" t="str">
        <f t="shared" si="9"/>
        <v/>
      </c>
      <c r="AM250" s="242" t="str">
        <f t="shared" si="10"/>
        <v/>
      </c>
      <c r="AN250" s="243" t="str">
        <f t="shared" si="11"/>
        <v/>
      </c>
      <c r="AO250" s="254"/>
      <c r="AP250" s="240">
        <v>248</v>
      </c>
      <c r="AQ250" s="255"/>
      <c r="AR250" s="255"/>
      <c r="AS250" s="255"/>
      <c r="AT250" s="255"/>
      <c r="AU250" s="255"/>
      <c r="AV250" s="255"/>
      <c r="AW250" s="255"/>
      <c r="AX250" s="255"/>
      <c r="AY250" s="255"/>
      <c r="AZ250" s="255"/>
      <c r="BA250" s="255"/>
      <c r="BB250" s="255"/>
      <c r="BC250" s="255"/>
      <c r="BD250" s="255"/>
      <c r="BE250" s="255"/>
      <c r="BF250" s="255"/>
      <c r="BG250" s="255"/>
      <c r="BH250" s="255"/>
      <c r="BI250" s="255"/>
      <c r="BJ250" s="246" t="s">
        <v>5548</v>
      </c>
      <c r="BK250" s="255"/>
      <c r="BL250" s="255"/>
      <c r="BM250" s="255"/>
      <c r="BN250" s="255"/>
      <c r="BO250" s="255"/>
      <c r="BP250" s="255"/>
      <c r="BQ250" s="255"/>
      <c r="BR250" s="255"/>
      <c r="BS250" s="255"/>
      <c r="BT250" s="255"/>
      <c r="BU250" s="255"/>
      <c r="BV250" s="255"/>
      <c r="BW250" s="254"/>
      <c r="BX250" s="254"/>
      <c r="BY250" s="254"/>
      <c r="BZ250" s="256"/>
      <c r="CA250" s="256"/>
      <c r="CB250" s="256"/>
      <c r="CC250" s="256"/>
      <c r="CD250" s="256"/>
      <c r="CE250" s="256"/>
      <c r="CF250" s="256"/>
      <c r="CG250" s="256"/>
      <c r="CH250" s="256"/>
      <c r="CI250" s="256"/>
      <c r="CJ250" s="256"/>
      <c r="CK250" s="256"/>
      <c r="CL250" s="256"/>
      <c r="CM250" s="256"/>
      <c r="CN250" s="256"/>
      <c r="CO250" s="256"/>
      <c r="CP250" s="256"/>
      <c r="CQ250" s="256"/>
      <c r="CR250" s="256"/>
      <c r="CS250" s="248" t="s">
        <v>5549</v>
      </c>
      <c r="CT250" s="256"/>
      <c r="CU250" s="256"/>
      <c r="CV250" s="256"/>
      <c r="CW250" s="256"/>
      <c r="CX250" s="256"/>
      <c r="CY250" s="256"/>
      <c r="CZ250" s="256"/>
      <c r="DA250" s="256"/>
      <c r="DB250" s="256"/>
      <c r="DC250" s="256"/>
      <c r="DD250" s="256"/>
      <c r="DE250" s="256"/>
    </row>
    <row r="251" spans="34:109" ht="15" hidden="1" customHeight="1">
      <c r="AH251" s="254"/>
      <c r="AI251" s="254"/>
      <c r="AJ251" s="254"/>
      <c r="AK251" s="254"/>
      <c r="AL251" s="242" t="str">
        <f t="shared" si="9"/>
        <v/>
      </c>
      <c r="AM251" s="242" t="str">
        <f t="shared" si="10"/>
        <v/>
      </c>
      <c r="AN251" s="243" t="str">
        <f t="shared" si="11"/>
        <v/>
      </c>
      <c r="AO251" s="254"/>
      <c r="AP251" s="240">
        <v>249</v>
      </c>
      <c r="AQ251" s="255"/>
      <c r="AR251" s="255"/>
      <c r="AS251" s="255"/>
      <c r="AT251" s="255"/>
      <c r="AU251" s="255"/>
      <c r="AV251" s="255"/>
      <c r="AW251" s="255"/>
      <c r="AX251" s="255"/>
      <c r="AY251" s="255"/>
      <c r="AZ251" s="255"/>
      <c r="BA251" s="255"/>
      <c r="BB251" s="255"/>
      <c r="BC251" s="255"/>
      <c r="BD251" s="255"/>
      <c r="BE251" s="255"/>
      <c r="BF251" s="255"/>
      <c r="BG251" s="255"/>
      <c r="BH251" s="255"/>
      <c r="BI251" s="255"/>
      <c r="BJ251" s="246" t="s">
        <v>5550</v>
      </c>
      <c r="BK251" s="255"/>
      <c r="BL251" s="255"/>
      <c r="BM251" s="255"/>
      <c r="BN251" s="255"/>
      <c r="BO251" s="255"/>
      <c r="BP251" s="255"/>
      <c r="BQ251" s="255"/>
      <c r="BR251" s="255"/>
      <c r="BS251" s="255"/>
      <c r="BT251" s="255"/>
      <c r="BU251" s="255"/>
      <c r="BV251" s="255"/>
      <c r="BW251" s="254"/>
      <c r="BX251" s="254"/>
      <c r="BY251" s="254"/>
      <c r="BZ251" s="256"/>
      <c r="CA251" s="256"/>
      <c r="CB251" s="256"/>
      <c r="CC251" s="256"/>
      <c r="CD251" s="256"/>
      <c r="CE251" s="256"/>
      <c r="CF251" s="256"/>
      <c r="CG251" s="256"/>
      <c r="CH251" s="256"/>
      <c r="CI251" s="256"/>
      <c r="CJ251" s="256"/>
      <c r="CK251" s="256"/>
      <c r="CL251" s="256"/>
      <c r="CM251" s="256"/>
      <c r="CN251" s="256"/>
      <c r="CO251" s="256"/>
      <c r="CP251" s="256"/>
      <c r="CQ251" s="256"/>
      <c r="CR251" s="256"/>
      <c r="CS251" s="248" t="s">
        <v>5551</v>
      </c>
      <c r="CT251" s="256"/>
      <c r="CU251" s="256"/>
      <c r="CV251" s="256"/>
      <c r="CW251" s="256"/>
      <c r="CX251" s="256"/>
      <c r="CY251" s="256"/>
      <c r="CZ251" s="256"/>
      <c r="DA251" s="256"/>
      <c r="DB251" s="256"/>
      <c r="DC251" s="256"/>
      <c r="DD251" s="256"/>
      <c r="DE251" s="256"/>
    </row>
    <row r="252" spans="34:109" ht="15" hidden="1" customHeight="1">
      <c r="AH252" s="254"/>
      <c r="AI252" s="254"/>
      <c r="AJ252" s="254"/>
      <c r="AK252" s="254"/>
      <c r="AL252" s="242" t="str">
        <f t="shared" si="9"/>
        <v/>
      </c>
      <c r="AM252" s="242" t="str">
        <f t="shared" si="10"/>
        <v/>
      </c>
      <c r="AN252" s="243" t="str">
        <f t="shared" si="11"/>
        <v/>
      </c>
      <c r="AO252" s="254"/>
      <c r="AP252" s="240">
        <v>250</v>
      </c>
      <c r="AQ252" s="255"/>
      <c r="AR252" s="255"/>
      <c r="AS252" s="255"/>
      <c r="AT252" s="255"/>
      <c r="AU252" s="255"/>
      <c r="AV252" s="255"/>
      <c r="AW252" s="255"/>
      <c r="AX252" s="255"/>
      <c r="AY252" s="255"/>
      <c r="AZ252" s="255"/>
      <c r="BA252" s="255"/>
      <c r="BB252" s="255"/>
      <c r="BC252" s="255"/>
      <c r="BD252" s="255"/>
      <c r="BE252" s="255"/>
      <c r="BF252" s="255"/>
      <c r="BG252" s="255"/>
      <c r="BH252" s="255"/>
      <c r="BI252" s="255"/>
      <c r="BJ252" s="246" t="s">
        <v>5552</v>
      </c>
      <c r="BK252" s="255"/>
      <c r="BL252" s="255"/>
      <c r="BM252" s="255"/>
      <c r="BN252" s="255"/>
      <c r="BO252" s="255"/>
      <c r="BP252" s="255"/>
      <c r="BQ252" s="255"/>
      <c r="BR252" s="255"/>
      <c r="BS252" s="255"/>
      <c r="BT252" s="255"/>
      <c r="BU252" s="255"/>
      <c r="BV252" s="255"/>
      <c r="BW252" s="254"/>
      <c r="BX252" s="254"/>
      <c r="BY252" s="254"/>
      <c r="BZ252" s="256"/>
      <c r="CA252" s="256"/>
      <c r="CB252" s="256"/>
      <c r="CC252" s="256"/>
      <c r="CD252" s="256"/>
      <c r="CE252" s="256"/>
      <c r="CF252" s="256"/>
      <c r="CG252" s="256"/>
      <c r="CH252" s="256"/>
      <c r="CI252" s="256"/>
      <c r="CJ252" s="256"/>
      <c r="CK252" s="256"/>
      <c r="CL252" s="256"/>
      <c r="CM252" s="256"/>
      <c r="CN252" s="256"/>
      <c r="CO252" s="256"/>
      <c r="CP252" s="256"/>
      <c r="CQ252" s="256"/>
      <c r="CR252" s="256"/>
      <c r="CS252" s="248" t="s">
        <v>5553</v>
      </c>
      <c r="CT252" s="256"/>
      <c r="CU252" s="256"/>
      <c r="CV252" s="256"/>
      <c r="CW252" s="256"/>
      <c r="CX252" s="256"/>
      <c r="CY252" s="256"/>
      <c r="CZ252" s="256"/>
      <c r="DA252" s="256"/>
      <c r="DB252" s="256"/>
      <c r="DC252" s="256"/>
      <c r="DD252" s="256"/>
      <c r="DE252" s="256"/>
    </row>
    <row r="253" spans="34:109" ht="15" hidden="1" customHeight="1">
      <c r="AH253" s="254"/>
      <c r="AI253" s="254"/>
      <c r="AJ253" s="254"/>
      <c r="AK253" s="254"/>
      <c r="AL253" s="242" t="str">
        <f t="shared" si="9"/>
        <v/>
      </c>
      <c r="AM253" s="242" t="str">
        <f t="shared" si="10"/>
        <v/>
      </c>
      <c r="AN253" s="243" t="str">
        <f t="shared" si="11"/>
        <v/>
      </c>
      <c r="AO253" s="254"/>
      <c r="AP253" s="240">
        <v>251</v>
      </c>
      <c r="AQ253" s="255"/>
      <c r="AR253" s="255"/>
      <c r="AS253" s="255"/>
      <c r="AT253" s="255"/>
      <c r="AU253" s="255"/>
      <c r="AV253" s="255"/>
      <c r="AW253" s="255"/>
      <c r="AX253" s="255"/>
      <c r="AY253" s="255"/>
      <c r="AZ253" s="255"/>
      <c r="BA253" s="255"/>
      <c r="BB253" s="255"/>
      <c r="BC253" s="255"/>
      <c r="BD253" s="255"/>
      <c r="BE253" s="255"/>
      <c r="BF253" s="255"/>
      <c r="BG253" s="255"/>
      <c r="BH253" s="255"/>
      <c r="BI253" s="255"/>
      <c r="BJ253" s="246" t="s">
        <v>5554</v>
      </c>
      <c r="BK253" s="255"/>
      <c r="BL253" s="255"/>
      <c r="BM253" s="255"/>
      <c r="BN253" s="255"/>
      <c r="BO253" s="255"/>
      <c r="BP253" s="255"/>
      <c r="BQ253" s="255"/>
      <c r="BR253" s="255"/>
      <c r="BS253" s="255"/>
      <c r="BT253" s="255"/>
      <c r="BU253" s="255"/>
      <c r="BV253" s="255"/>
      <c r="BW253" s="254"/>
      <c r="BX253" s="254"/>
      <c r="BY253" s="254"/>
      <c r="BZ253" s="256"/>
      <c r="CA253" s="256"/>
      <c r="CB253" s="256"/>
      <c r="CC253" s="256"/>
      <c r="CD253" s="256"/>
      <c r="CE253" s="256"/>
      <c r="CF253" s="256"/>
      <c r="CG253" s="256"/>
      <c r="CH253" s="256"/>
      <c r="CI253" s="256"/>
      <c r="CJ253" s="256"/>
      <c r="CK253" s="256"/>
      <c r="CL253" s="256"/>
      <c r="CM253" s="256"/>
      <c r="CN253" s="256"/>
      <c r="CO253" s="256"/>
      <c r="CP253" s="256"/>
      <c r="CQ253" s="256"/>
      <c r="CR253" s="256"/>
      <c r="CS253" s="248" t="s">
        <v>5555</v>
      </c>
      <c r="CT253" s="256"/>
      <c r="CU253" s="256"/>
      <c r="CV253" s="256"/>
      <c r="CW253" s="256"/>
      <c r="CX253" s="256"/>
      <c r="CY253" s="256"/>
      <c r="CZ253" s="256"/>
      <c r="DA253" s="256"/>
      <c r="DB253" s="256"/>
      <c r="DC253" s="256"/>
      <c r="DD253" s="256"/>
      <c r="DE253" s="256"/>
    </row>
    <row r="254" spans="34:109" ht="15" hidden="1" customHeight="1">
      <c r="AH254" s="254"/>
      <c r="AI254" s="254"/>
      <c r="AJ254" s="254"/>
      <c r="AK254" s="254"/>
      <c r="AL254" s="242" t="str">
        <f t="shared" si="9"/>
        <v/>
      </c>
      <c r="AM254" s="242" t="str">
        <f t="shared" si="10"/>
        <v/>
      </c>
      <c r="AN254" s="243" t="str">
        <f t="shared" si="11"/>
        <v/>
      </c>
      <c r="AO254" s="254"/>
      <c r="AP254" s="240">
        <v>252</v>
      </c>
      <c r="AQ254" s="255"/>
      <c r="AR254" s="255"/>
      <c r="AS254" s="255"/>
      <c r="AT254" s="255"/>
      <c r="AU254" s="255"/>
      <c r="AV254" s="255"/>
      <c r="AW254" s="255"/>
      <c r="AX254" s="255"/>
      <c r="AY254" s="255"/>
      <c r="AZ254" s="255"/>
      <c r="BA254" s="255"/>
      <c r="BB254" s="255"/>
      <c r="BC254" s="255"/>
      <c r="BD254" s="255"/>
      <c r="BE254" s="255"/>
      <c r="BF254" s="255"/>
      <c r="BG254" s="255"/>
      <c r="BH254" s="255"/>
      <c r="BI254" s="255"/>
      <c r="BJ254" s="246" t="s">
        <v>5556</v>
      </c>
      <c r="BK254" s="255"/>
      <c r="BL254" s="255"/>
      <c r="BM254" s="255"/>
      <c r="BN254" s="255"/>
      <c r="BO254" s="255"/>
      <c r="BP254" s="255"/>
      <c r="BQ254" s="255"/>
      <c r="BR254" s="255"/>
      <c r="BS254" s="255"/>
      <c r="BT254" s="255"/>
      <c r="BU254" s="255"/>
      <c r="BV254" s="255"/>
      <c r="BW254" s="254"/>
      <c r="BX254" s="254"/>
      <c r="BY254" s="254"/>
      <c r="BZ254" s="256"/>
      <c r="CA254" s="256"/>
      <c r="CB254" s="256"/>
      <c r="CC254" s="256"/>
      <c r="CD254" s="256"/>
      <c r="CE254" s="256"/>
      <c r="CF254" s="256"/>
      <c r="CG254" s="256"/>
      <c r="CH254" s="256"/>
      <c r="CI254" s="256"/>
      <c r="CJ254" s="256"/>
      <c r="CK254" s="256"/>
      <c r="CL254" s="256"/>
      <c r="CM254" s="256"/>
      <c r="CN254" s="256"/>
      <c r="CO254" s="256"/>
      <c r="CP254" s="256"/>
      <c r="CQ254" s="256"/>
      <c r="CR254" s="256"/>
      <c r="CS254" s="248" t="s">
        <v>5557</v>
      </c>
      <c r="CT254" s="256"/>
      <c r="CU254" s="256"/>
      <c r="CV254" s="256"/>
      <c r="CW254" s="256"/>
      <c r="CX254" s="256"/>
      <c r="CY254" s="256"/>
      <c r="CZ254" s="256"/>
      <c r="DA254" s="256"/>
      <c r="DB254" s="256"/>
      <c r="DC254" s="256"/>
      <c r="DD254" s="256"/>
      <c r="DE254" s="256"/>
    </row>
    <row r="255" spans="34:109" ht="15" hidden="1" customHeight="1">
      <c r="AH255" s="254"/>
      <c r="AI255" s="254"/>
      <c r="AJ255" s="254"/>
      <c r="AK255" s="254"/>
      <c r="AL255" s="242" t="str">
        <f t="shared" si="9"/>
        <v/>
      </c>
      <c r="AM255" s="242" t="str">
        <f t="shared" si="10"/>
        <v/>
      </c>
      <c r="AN255" s="243" t="str">
        <f t="shared" si="11"/>
        <v/>
      </c>
      <c r="AO255" s="254"/>
      <c r="AP255" s="240">
        <v>253</v>
      </c>
      <c r="AQ255" s="255"/>
      <c r="AR255" s="255"/>
      <c r="AS255" s="255"/>
      <c r="AT255" s="255"/>
      <c r="AU255" s="255"/>
      <c r="AV255" s="255"/>
      <c r="AW255" s="255"/>
      <c r="AX255" s="255"/>
      <c r="AY255" s="255"/>
      <c r="AZ255" s="255"/>
      <c r="BA255" s="255"/>
      <c r="BB255" s="255"/>
      <c r="BC255" s="255"/>
      <c r="BD255" s="255"/>
      <c r="BE255" s="255"/>
      <c r="BF255" s="255"/>
      <c r="BG255" s="255"/>
      <c r="BH255" s="255"/>
      <c r="BI255" s="255"/>
      <c r="BJ255" s="246" t="s">
        <v>5558</v>
      </c>
      <c r="BK255" s="255"/>
      <c r="BL255" s="255"/>
      <c r="BM255" s="255"/>
      <c r="BN255" s="255"/>
      <c r="BO255" s="255"/>
      <c r="BP255" s="255"/>
      <c r="BQ255" s="255"/>
      <c r="BR255" s="255"/>
      <c r="BS255" s="255"/>
      <c r="BT255" s="255"/>
      <c r="BU255" s="255"/>
      <c r="BV255" s="255"/>
      <c r="BW255" s="254"/>
      <c r="BX255" s="254"/>
      <c r="BY255" s="254"/>
      <c r="BZ255" s="256"/>
      <c r="CA255" s="256"/>
      <c r="CB255" s="256"/>
      <c r="CC255" s="256"/>
      <c r="CD255" s="256"/>
      <c r="CE255" s="256"/>
      <c r="CF255" s="256"/>
      <c r="CG255" s="256"/>
      <c r="CH255" s="256"/>
      <c r="CI255" s="256"/>
      <c r="CJ255" s="256"/>
      <c r="CK255" s="256"/>
      <c r="CL255" s="256"/>
      <c r="CM255" s="256"/>
      <c r="CN255" s="256"/>
      <c r="CO255" s="256"/>
      <c r="CP255" s="256"/>
      <c r="CQ255" s="256"/>
      <c r="CR255" s="256"/>
      <c r="CS255" s="248" t="s">
        <v>5559</v>
      </c>
      <c r="CT255" s="256"/>
      <c r="CU255" s="256"/>
      <c r="CV255" s="256"/>
      <c r="CW255" s="256"/>
      <c r="CX255" s="256"/>
      <c r="CY255" s="256"/>
      <c r="CZ255" s="256"/>
      <c r="DA255" s="256"/>
      <c r="DB255" s="256"/>
      <c r="DC255" s="256"/>
      <c r="DD255" s="256"/>
      <c r="DE255" s="256"/>
    </row>
    <row r="256" spans="34:109" ht="15" hidden="1" customHeight="1">
      <c r="AH256" s="254"/>
      <c r="AI256" s="254"/>
      <c r="AJ256" s="254"/>
      <c r="AK256" s="254"/>
      <c r="AL256" s="242" t="str">
        <f t="shared" si="9"/>
        <v/>
      </c>
      <c r="AM256" s="242" t="str">
        <f t="shared" si="10"/>
        <v/>
      </c>
      <c r="AN256" s="243" t="str">
        <f t="shared" si="11"/>
        <v/>
      </c>
      <c r="AO256" s="254"/>
      <c r="AP256" s="240">
        <v>254</v>
      </c>
      <c r="AQ256" s="255"/>
      <c r="AR256" s="255"/>
      <c r="AS256" s="255"/>
      <c r="AT256" s="255"/>
      <c r="AU256" s="255"/>
      <c r="AV256" s="255"/>
      <c r="AW256" s="255"/>
      <c r="AX256" s="255"/>
      <c r="AY256" s="255"/>
      <c r="AZ256" s="255"/>
      <c r="BA256" s="255"/>
      <c r="BB256" s="255"/>
      <c r="BC256" s="255"/>
      <c r="BD256" s="255"/>
      <c r="BE256" s="255"/>
      <c r="BF256" s="255"/>
      <c r="BG256" s="255"/>
      <c r="BH256" s="255"/>
      <c r="BI256" s="255"/>
      <c r="BJ256" s="246" t="s">
        <v>5560</v>
      </c>
      <c r="BK256" s="255"/>
      <c r="BL256" s="255"/>
      <c r="BM256" s="255"/>
      <c r="BN256" s="255"/>
      <c r="BO256" s="255"/>
      <c r="BP256" s="255"/>
      <c r="BQ256" s="255"/>
      <c r="BR256" s="255"/>
      <c r="BS256" s="255"/>
      <c r="BT256" s="255"/>
      <c r="BU256" s="255"/>
      <c r="BV256" s="255"/>
      <c r="BW256" s="254"/>
      <c r="BX256" s="254"/>
      <c r="BY256" s="254"/>
      <c r="BZ256" s="256"/>
      <c r="CA256" s="256"/>
      <c r="CB256" s="256"/>
      <c r="CC256" s="256"/>
      <c r="CD256" s="256"/>
      <c r="CE256" s="256"/>
      <c r="CF256" s="256"/>
      <c r="CG256" s="256"/>
      <c r="CH256" s="256"/>
      <c r="CI256" s="256"/>
      <c r="CJ256" s="256"/>
      <c r="CK256" s="256"/>
      <c r="CL256" s="256"/>
      <c r="CM256" s="256"/>
      <c r="CN256" s="256"/>
      <c r="CO256" s="256"/>
      <c r="CP256" s="256"/>
      <c r="CQ256" s="256"/>
      <c r="CR256" s="256"/>
      <c r="CS256" s="248" t="s">
        <v>5561</v>
      </c>
      <c r="CT256" s="256"/>
      <c r="CU256" s="256"/>
      <c r="CV256" s="256"/>
      <c r="CW256" s="256"/>
      <c r="CX256" s="256"/>
      <c r="CY256" s="256"/>
      <c r="CZ256" s="256"/>
      <c r="DA256" s="256"/>
      <c r="DB256" s="256"/>
      <c r="DC256" s="256"/>
      <c r="DD256" s="256"/>
      <c r="DE256" s="256"/>
    </row>
    <row r="257" spans="34:109" ht="15" hidden="1" customHeight="1">
      <c r="AH257" s="254"/>
      <c r="AI257" s="254"/>
      <c r="AJ257" s="254"/>
      <c r="AK257" s="254"/>
      <c r="AL257" s="242" t="str">
        <f t="shared" si="9"/>
        <v/>
      </c>
      <c r="AM257" s="242" t="str">
        <f t="shared" si="10"/>
        <v/>
      </c>
      <c r="AN257" s="243" t="str">
        <f t="shared" si="11"/>
        <v/>
      </c>
      <c r="AO257" s="254"/>
      <c r="AP257" s="240">
        <v>255</v>
      </c>
      <c r="AQ257" s="255"/>
      <c r="AR257" s="255"/>
      <c r="AS257" s="255"/>
      <c r="AT257" s="255"/>
      <c r="AU257" s="255"/>
      <c r="AV257" s="255"/>
      <c r="AW257" s="255"/>
      <c r="AX257" s="255"/>
      <c r="AY257" s="255"/>
      <c r="AZ257" s="255"/>
      <c r="BA257" s="255"/>
      <c r="BB257" s="255"/>
      <c r="BC257" s="255"/>
      <c r="BD257" s="255"/>
      <c r="BE257" s="255"/>
      <c r="BF257" s="255"/>
      <c r="BG257" s="255"/>
      <c r="BH257" s="255"/>
      <c r="BI257" s="255"/>
      <c r="BJ257" s="246" t="s">
        <v>5562</v>
      </c>
      <c r="BK257" s="255"/>
      <c r="BL257" s="255"/>
      <c r="BM257" s="255"/>
      <c r="BN257" s="255"/>
      <c r="BO257" s="255"/>
      <c r="BP257" s="255"/>
      <c r="BQ257" s="255"/>
      <c r="BR257" s="255"/>
      <c r="BS257" s="255"/>
      <c r="BT257" s="255"/>
      <c r="BU257" s="255"/>
      <c r="BV257" s="255"/>
      <c r="BW257" s="254"/>
      <c r="BX257" s="254"/>
      <c r="BY257" s="254"/>
      <c r="BZ257" s="256"/>
      <c r="CA257" s="256"/>
      <c r="CB257" s="256"/>
      <c r="CC257" s="256"/>
      <c r="CD257" s="256"/>
      <c r="CE257" s="256"/>
      <c r="CF257" s="256"/>
      <c r="CG257" s="256"/>
      <c r="CH257" s="256"/>
      <c r="CI257" s="256"/>
      <c r="CJ257" s="256"/>
      <c r="CK257" s="256"/>
      <c r="CL257" s="256"/>
      <c r="CM257" s="256"/>
      <c r="CN257" s="256"/>
      <c r="CO257" s="256"/>
      <c r="CP257" s="256"/>
      <c r="CQ257" s="256"/>
      <c r="CR257" s="256"/>
      <c r="CS257" s="248" t="s">
        <v>5563</v>
      </c>
      <c r="CT257" s="256"/>
      <c r="CU257" s="256"/>
      <c r="CV257" s="256"/>
      <c r="CW257" s="256"/>
      <c r="CX257" s="256"/>
      <c r="CY257" s="256"/>
      <c r="CZ257" s="256"/>
      <c r="DA257" s="256"/>
      <c r="DB257" s="256"/>
      <c r="DC257" s="256"/>
      <c r="DD257" s="256"/>
      <c r="DE257" s="256"/>
    </row>
    <row r="258" spans="34:109" ht="15" hidden="1" customHeight="1">
      <c r="AH258" s="254"/>
      <c r="AI258" s="254"/>
      <c r="AJ258" s="254"/>
      <c r="AK258" s="254"/>
      <c r="AL258" s="242" t="str">
        <f t="shared" si="9"/>
        <v/>
      </c>
      <c r="AM258" s="242" t="str">
        <f t="shared" si="10"/>
        <v/>
      </c>
      <c r="AN258" s="243" t="str">
        <f t="shared" si="11"/>
        <v/>
      </c>
      <c r="AO258" s="254"/>
      <c r="AP258" s="240">
        <v>256</v>
      </c>
      <c r="AQ258" s="255"/>
      <c r="AR258" s="255"/>
      <c r="AS258" s="255"/>
      <c r="AT258" s="255"/>
      <c r="AU258" s="255"/>
      <c r="AV258" s="255"/>
      <c r="AW258" s="255"/>
      <c r="AX258" s="255"/>
      <c r="AY258" s="255"/>
      <c r="AZ258" s="255"/>
      <c r="BA258" s="255"/>
      <c r="BB258" s="255"/>
      <c r="BC258" s="255"/>
      <c r="BD258" s="255"/>
      <c r="BE258" s="255"/>
      <c r="BF258" s="255"/>
      <c r="BG258" s="255"/>
      <c r="BH258" s="255"/>
      <c r="BI258" s="255"/>
      <c r="BJ258" s="246" t="s">
        <v>5564</v>
      </c>
      <c r="BK258" s="255"/>
      <c r="BL258" s="255"/>
      <c r="BM258" s="255"/>
      <c r="BN258" s="255"/>
      <c r="BO258" s="255"/>
      <c r="BP258" s="255"/>
      <c r="BQ258" s="255"/>
      <c r="BR258" s="255"/>
      <c r="BS258" s="255"/>
      <c r="BT258" s="255"/>
      <c r="BU258" s="255"/>
      <c r="BV258" s="255"/>
      <c r="BW258" s="254"/>
      <c r="BX258" s="254"/>
      <c r="BY258" s="254"/>
      <c r="BZ258" s="256"/>
      <c r="CA258" s="256"/>
      <c r="CB258" s="256"/>
      <c r="CC258" s="256"/>
      <c r="CD258" s="256"/>
      <c r="CE258" s="256"/>
      <c r="CF258" s="256"/>
      <c r="CG258" s="256"/>
      <c r="CH258" s="256"/>
      <c r="CI258" s="256"/>
      <c r="CJ258" s="256"/>
      <c r="CK258" s="256"/>
      <c r="CL258" s="256"/>
      <c r="CM258" s="256"/>
      <c r="CN258" s="256"/>
      <c r="CO258" s="256"/>
      <c r="CP258" s="256"/>
      <c r="CQ258" s="256"/>
      <c r="CR258" s="256"/>
      <c r="CS258" s="248" t="s">
        <v>5565</v>
      </c>
      <c r="CT258" s="256"/>
      <c r="CU258" s="256"/>
      <c r="CV258" s="256"/>
      <c r="CW258" s="256"/>
      <c r="CX258" s="256"/>
      <c r="CY258" s="256"/>
      <c r="CZ258" s="256"/>
      <c r="DA258" s="256"/>
      <c r="DB258" s="256"/>
      <c r="DC258" s="256"/>
      <c r="DD258" s="256"/>
      <c r="DE258" s="256"/>
    </row>
    <row r="259" spans="34:109" ht="15" hidden="1" customHeight="1">
      <c r="AH259" s="254"/>
      <c r="AI259" s="254"/>
      <c r="AJ259" s="254"/>
      <c r="AK259" s="254"/>
      <c r="AL259" s="242" t="str">
        <f t="shared" si="9"/>
        <v/>
      </c>
      <c r="AM259" s="242" t="str">
        <f t="shared" si="10"/>
        <v/>
      </c>
      <c r="AN259" s="243" t="str">
        <f t="shared" si="11"/>
        <v/>
      </c>
      <c r="AO259" s="254"/>
      <c r="AP259" s="240">
        <v>257</v>
      </c>
      <c r="AQ259" s="255"/>
      <c r="AR259" s="255"/>
      <c r="AS259" s="255"/>
      <c r="AT259" s="255"/>
      <c r="AU259" s="255"/>
      <c r="AV259" s="255"/>
      <c r="AW259" s="255"/>
      <c r="AX259" s="255"/>
      <c r="AY259" s="255"/>
      <c r="AZ259" s="255"/>
      <c r="BA259" s="255"/>
      <c r="BB259" s="255"/>
      <c r="BC259" s="255"/>
      <c r="BD259" s="255"/>
      <c r="BE259" s="255"/>
      <c r="BF259" s="255"/>
      <c r="BG259" s="255"/>
      <c r="BH259" s="255"/>
      <c r="BI259" s="255"/>
      <c r="BJ259" s="246" t="s">
        <v>5566</v>
      </c>
      <c r="BK259" s="255"/>
      <c r="BL259" s="255"/>
      <c r="BM259" s="255"/>
      <c r="BN259" s="255"/>
      <c r="BO259" s="255"/>
      <c r="BP259" s="255"/>
      <c r="BQ259" s="255"/>
      <c r="BR259" s="255"/>
      <c r="BS259" s="255"/>
      <c r="BT259" s="255"/>
      <c r="BU259" s="255"/>
      <c r="BV259" s="255"/>
      <c r="BW259" s="254"/>
      <c r="BX259" s="254"/>
      <c r="BY259" s="254"/>
      <c r="BZ259" s="256"/>
      <c r="CA259" s="256"/>
      <c r="CB259" s="256"/>
      <c r="CC259" s="256"/>
      <c r="CD259" s="256"/>
      <c r="CE259" s="256"/>
      <c r="CF259" s="256"/>
      <c r="CG259" s="256"/>
      <c r="CH259" s="256"/>
      <c r="CI259" s="256"/>
      <c r="CJ259" s="256"/>
      <c r="CK259" s="256"/>
      <c r="CL259" s="256"/>
      <c r="CM259" s="256"/>
      <c r="CN259" s="256"/>
      <c r="CO259" s="256"/>
      <c r="CP259" s="256"/>
      <c r="CQ259" s="256"/>
      <c r="CR259" s="256"/>
      <c r="CS259" s="248" t="s">
        <v>5567</v>
      </c>
      <c r="CT259" s="256"/>
      <c r="CU259" s="256"/>
      <c r="CV259" s="256"/>
      <c r="CW259" s="256"/>
      <c r="CX259" s="256"/>
      <c r="CY259" s="256"/>
      <c r="CZ259" s="256"/>
      <c r="DA259" s="256"/>
      <c r="DB259" s="256"/>
      <c r="DC259" s="256"/>
      <c r="DD259" s="256"/>
      <c r="DE259" s="256"/>
    </row>
    <row r="260" spans="34:109" ht="15" hidden="1" customHeight="1">
      <c r="AH260" s="254"/>
      <c r="AI260" s="254"/>
      <c r="AJ260" s="254"/>
      <c r="AK260" s="254"/>
      <c r="AL260" s="242" t="str">
        <f t="shared" si="9"/>
        <v/>
      </c>
      <c r="AM260" s="242" t="str">
        <f t="shared" si="10"/>
        <v/>
      </c>
      <c r="AN260" s="243" t="str">
        <f t="shared" si="11"/>
        <v/>
      </c>
      <c r="AO260" s="254"/>
      <c r="AP260" s="240">
        <v>258</v>
      </c>
      <c r="AQ260" s="255"/>
      <c r="AR260" s="255"/>
      <c r="AS260" s="255"/>
      <c r="AT260" s="255"/>
      <c r="AU260" s="255"/>
      <c r="AV260" s="255"/>
      <c r="AW260" s="255"/>
      <c r="AX260" s="255"/>
      <c r="AY260" s="255"/>
      <c r="AZ260" s="255"/>
      <c r="BA260" s="255"/>
      <c r="BB260" s="255"/>
      <c r="BC260" s="255"/>
      <c r="BD260" s="255"/>
      <c r="BE260" s="255"/>
      <c r="BF260" s="255"/>
      <c r="BG260" s="255"/>
      <c r="BH260" s="255"/>
      <c r="BI260" s="255"/>
      <c r="BJ260" s="246" t="s">
        <v>5568</v>
      </c>
      <c r="BK260" s="255"/>
      <c r="BL260" s="255"/>
      <c r="BM260" s="255"/>
      <c r="BN260" s="255"/>
      <c r="BO260" s="255"/>
      <c r="BP260" s="255"/>
      <c r="BQ260" s="255"/>
      <c r="BR260" s="255"/>
      <c r="BS260" s="255"/>
      <c r="BT260" s="255"/>
      <c r="BU260" s="255"/>
      <c r="BV260" s="255"/>
      <c r="BW260" s="254"/>
      <c r="BX260" s="254"/>
      <c r="BY260" s="254"/>
      <c r="BZ260" s="256"/>
      <c r="CA260" s="256"/>
      <c r="CB260" s="256"/>
      <c r="CC260" s="256"/>
      <c r="CD260" s="256"/>
      <c r="CE260" s="256"/>
      <c r="CF260" s="256"/>
      <c r="CG260" s="256"/>
      <c r="CH260" s="256"/>
      <c r="CI260" s="256"/>
      <c r="CJ260" s="256"/>
      <c r="CK260" s="256"/>
      <c r="CL260" s="256"/>
      <c r="CM260" s="256"/>
      <c r="CN260" s="256"/>
      <c r="CO260" s="256"/>
      <c r="CP260" s="256"/>
      <c r="CQ260" s="256"/>
      <c r="CR260" s="256"/>
      <c r="CS260" s="248" t="s">
        <v>5569</v>
      </c>
      <c r="CT260" s="256"/>
      <c r="CU260" s="256"/>
      <c r="CV260" s="256"/>
      <c r="CW260" s="256"/>
      <c r="CX260" s="256"/>
      <c r="CY260" s="256"/>
      <c r="CZ260" s="256"/>
      <c r="DA260" s="256"/>
      <c r="DB260" s="256"/>
      <c r="DC260" s="256"/>
      <c r="DD260" s="256"/>
      <c r="DE260" s="256"/>
    </row>
    <row r="261" spans="34:109" ht="15" hidden="1" customHeight="1">
      <c r="AH261" s="254"/>
      <c r="AI261" s="254"/>
      <c r="AJ261" s="254"/>
      <c r="AK261" s="254"/>
      <c r="AL261" s="242" t="str">
        <f t="shared" ref="AL261:AL324" si="12">IFERROR(IF(HLOOKUP($N$10, $BZ$3:$DE$574, $AP261, FALSE )="", "", HLOOKUP($N$10, $BZ$3:$DE$574, $AP261, FALSE)), "")</f>
        <v/>
      </c>
      <c r="AM261" s="242" t="str">
        <f t="shared" ref="AM261:AM324" si="13">IFERROR(IF(AL261="", "", HLOOKUP($N$10, $AQ$3:$BV$574, AP261, FALSE)), "")</f>
        <v/>
      </c>
      <c r="AN261" s="243" t="str">
        <f t="shared" ref="AN261:AN324" si="14">MID(AM261, 3, 3)</f>
        <v/>
      </c>
      <c r="AO261" s="254"/>
      <c r="AP261" s="240">
        <v>259</v>
      </c>
      <c r="AQ261" s="255"/>
      <c r="AR261" s="255"/>
      <c r="AS261" s="255"/>
      <c r="AT261" s="255"/>
      <c r="AU261" s="255"/>
      <c r="AV261" s="255"/>
      <c r="AW261" s="255"/>
      <c r="AX261" s="255"/>
      <c r="AY261" s="255"/>
      <c r="AZ261" s="255"/>
      <c r="BA261" s="255"/>
      <c r="BB261" s="255"/>
      <c r="BC261" s="255"/>
      <c r="BD261" s="255"/>
      <c r="BE261" s="255"/>
      <c r="BF261" s="255"/>
      <c r="BG261" s="255"/>
      <c r="BH261" s="255"/>
      <c r="BI261" s="255"/>
      <c r="BJ261" s="246" t="s">
        <v>5570</v>
      </c>
      <c r="BK261" s="255"/>
      <c r="BL261" s="255"/>
      <c r="BM261" s="255"/>
      <c r="BN261" s="255"/>
      <c r="BO261" s="255"/>
      <c r="BP261" s="255"/>
      <c r="BQ261" s="255"/>
      <c r="BR261" s="255"/>
      <c r="BS261" s="255"/>
      <c r="BT261" s="255"/>
      <c r="BU261" s="255"/>
      <c r="BV261" s="255"/>
      <c r="BW261" s="254"/>
      <c r="BX261" s="254"/>
      <c r="BY261" s="254"/>
      <c r="BZ261" s="256"/>
      <c r="CA261" s="256"/>
      <c r="CB261" s="256"/>
      <c r="CC261" s="256"/>
      <c r="CD261" s="256"/>
      <c r="CE261" s="256"/>
      <c r="CF261" s="256"/>
      <c r="CG261" s="256"/>
      <c r="CH261" s="256"/>
      <c r="CI261" s="256"/>
      <c r="CJ261" s="256"/>
      <c r="CK261" s="256"/>
      <c r="CL261" s="256"/>
      <c r="CM261" s="256"/>
      <c r="CN261" s="256"/>
      <c r="CO261" s="256"/>
      <c r="CP261" s="256"/>
      <c r="CQ261" s="256"/>
      <c r="CR261" s="256"/>
      <c r="CS261" s="248" t="s">
        <v>5571</v>
      </c>
      <c r="CT261" s="256"/>
      <c r="CU261" s="256"/>
      <c r="CV261" s="256"/>
      <c r="CW261" s="256"/>
      <c r="CX261" s="256"/>
      <c r="CY261" s="256"/>
      <c r="CZ261" s="256"/>
      <c r="DA261" s="256"/>
      <c r="DB261" s="256"/>
      <c r="DC261" s="256"/>
      <c r="DD261" s="256"/>
      <c r="DE261" s="256"/>
    </row>
    <row r="262" spans="34:109" ht="15" hidden="1" customHeight="1">
      <c r="AH262" s="254"/>
      <c r="AI262" s="254"/>
      <c r="AJ262" s="254"/>
      <c r="AK262" s="254"/>
      <c r="AL262" s="242" t="str">
        <f t="shared" si="12"/>
        <v/>
      </c>
      <c r="AM262" s="242" t="str">
        <f t="shared" si="13"/>
        <v/>
      </c>
      <c r="AN262" s="243" t="str">
        <f t="shared" si="14"/>
        <v/>
      </c>
      <c r="AO262" s="254"/>
      <c r="AP262" s="240">
        <v>260</v>
      </c>
      <c r="AQ262" s="255"/>
      <c r="AR262" s="255"/>
      <c r="AS262" s="255"/>
      <c r="AT262" s="255"/>
      <c r="AU262" s="255"/>
      <c r="AV262" s="255"/>
      <c r="AW262" s="255"/>
      <c r="AX262" s="255"/>
      <c r="AY262" s="255"/>
      <c r="AZ262" s="255"/>
      <c r="BA262" s="255"/>
      <c r="BB262" s="255"/>
      <c r="BC262" s="255"/>
      <c r="BD262" s="255"/>
      <c r="BE262" s="255"/>
      <c r="BF262" s="255"/>
      <c r="BG262" s="255"/>
      <c r="BH262" s="255"/>
      <c r="BI262" s="255"/>
      <c r="BJ262" s="246" t="s">
        <v>5572</v>
      </c>
      <c r="BK262" s="255"/>
      <c r="BL262" s="255"/>
      <c r="BM262" s="255"/>
      <c r="BN262" s="255"/>
      <c r="BO262" s="255"/>
      <c r="BP262" s="255"/>
      <c r="BQ262" s="255"/>
      <c r="BR262" s="255"/>
      <c r="BS262" s="255"/>
      <c r="BT262" s="255"/>
      <c r="BU262" s="255"/>
      <c r="BV262" s="255"/>
      <c r="BW262" s="254"/>
      <c r="BX262" s="254"/>
      <c r="BY262" s="254"/>
      <c r="BZ262" s="256"/>
      <c r="CA262" s="256"/>
      <c r="CB262" s="256"/>
      <c r="CC262" s="256"/>
      <c r="CD262" s="256"/>
      <c r="CE262" s="256"/>
      <c r="CF262" s="256"/>
      <c r="CG262" s="256"/>
      <c r="CH262" s="256"/>
      <c r="CI262" s="256"/>
      <c r="CJ262" s="256"/>
      <c r="CK262" s="256"/>
      <c r="CL262" s="256"/>
      <c r="CM262" s="256"/>
      <c r="CN262" s="256"/>
      <c r="CO262" s="256"/>
      <c r="CP262" s="256"/>
      <c r="CQ262" s="256"/>
      <c r="CR262" s="256"/>
      <c r="CS262" s="248" t="s">
        <v>5573</v>
      </c>
      <c r="CT262" s="256"/>
      <c r="CU262" s="256"/>
      <c r="CV262" s="256"/>
      <c r="CW262" s="256"/>
      <c r="CX262" s="256"/>
      <c r="CY262" s="256"/>
      <c r="CZ262" s="256"/>
      <c r="DA262" s="256"/>
      <c r="DB262" s="256"/>
      <c r="DC262" s="256"/>
      <c r="DD262" s="256"/>
      <c r="DE262" s="256"/>
    </row>
    <row r="263" spans="34:109" ht="15" hidden="1" customHeight="1">
      <c r="AH263" s="254"/>
      <c r="AI263" s="254"/>
      <c r="AJ263" s="254"/>
      <c r="AK263" s="254"/>
      <c r="AL263" s="242" t="str">
        <f t="shared" si="12"/>
        <v/>
      </c>
      <c r="AM263" s="242" t="str">
        <f t="shared" si="13"/>
        <v/>
      </c>
      <c r="AN263" s="243" t="str">
        <f t="shared" si="14"/>
        <v/>
      </c>
      <c r="AO263" s="254"/>
      <c r="AP263" s="240">
        <v>261</v>
      </c>
      <c r="AQ263" s="255"/>
      <c r="AR263" s="255"/>
      <c r="AS263" s="255"/>
      <c r="AT263" s="255"/>
      <c r="AU263" s="255"/>
      <c r="AV263" s="255"/>
      <c r="AW263" s="255"/>
      <c r="AX263" s="255"/>
      <c r="AY263" s="255"/>
      <c r="AZ263" s="255"/>
      <c r="BA263" s="255"/>
      <c r="BB263" s="255"/>
      <c r="BC263" s="255"/>
      <c r="BD263" s="255"/>
      <c r="BE263" s="255"/>
      <c r="BF263" s="255"/>
      <c r="BG263" s="255"/>
      <c r="BH263" s="255"/>
      <c r="BI263" s="255"/>
      <c r="BJ263" s="246" t="s">
        <v>5574</v>
      </c>
      <c r="BK263" s="255"/>
      <c r="BL263" s="255"/>
      <c r="BM263" s="255"/>
      <c r="BN263" s="255"/>
      <c r="BO263" s="255"/>
      <c r="BP263" s="255"/>
      <c r="BQ263" s="255"/>
      <c r="BR263" s="255"/>
      <c r="BS263" s="255"/>
      <c r="BT263" s="255"/>
      <c r="BU263" s="255"/>
      <c r="BV263" s="255"/>
      <c r="BW263" s="254"/>
      <c r="BX263" s="254"/>
      <c r="BY263" s="254"/>
      <c r="BZ263" s="256"/>
      <c r="CA263" s="256"/>
      <c r="CB263" s="256"/>
      <c r="CC263" s="256"/>
      <c r="CD263" s="256"/>
      <c r="CE263" s="256"/>
      <c r="CF263" s="256"/>
      <c r="CG263" s="256"/>
      <c r="CH263" s="256"/>
      <c r="CI263" s="256"/>
      <c r="CJ263" s="256"/>
      <c r="CK263" s="256"/>
      <c r="CL263" s="256"/>
      <c r="CM263" s="256"/>
      <c r="CN263" s="256"/>
      <c r="CO263" s="256"/>
      <c r="CP263" s="256"/>
      <c r="CQ263" s="256"/>
      <c r="CR263" s="256"/>
      <c r="CS263" s="248" t="s">
        <v>5575</v>
      </c>
      <c r="CT263" s="256"/>
      <c r="CU263" s="256"/>
      <c r="CV263" s="256"/>
      <c r="CW263" s="256"/>
      <c r="CX263" s="256"/>
      <c r="CY263" s="256"/>
      <c r="CZ263" s="256"/>
      <c r="DA263" s="256"/>
      <c r="DB263" s="256"/>
      <c r="DC263" s="256"/>
      <c r="DD263" s="256"/>
      <c r="DE263" s="256"/>
    </row>
    <row r="264" spans="34:109" ht="15" hidden="1" customHeight="1">
      <c r="AH264" s="254"/>
      <c r="AI264" s="254"/>
      <c r="AJ264" s="254"/>
      <c r="AK264" s="254"/>
      <c r="AL264" s="242" t="str">
        <f t="shared" si="12"/>
        <v/>
      </c>
      <c r="AM264" s="242" t="str">
        <f t="shared" si="13"/>
        <v/>
      </c>
      <c r="AN264" s="243" t="str">
        <f t="shared" si="14"/>
        <v/>
      </c>
      <c r="AO264" s="254"/>
      <c r="AP264" s="240">
        <v>262</v>
      </c>
      <c r="AQ264" s="255"/>
      <c r="AR264" s="255"/>
      <c r="AS264" s="255"/>
      <c r="AT264" s="255"/>
      <c r="AU264" s="255"/>
      <c r="AV264" s="255"/>
      <c r="AW264" s="255"/>
      <c r="AX264" s="255"/>
      <c r="AY264" s="255"/>
      <c r="AZ264" s="255"/>
      <c r="BA264" s="255"/>
      <c r="BB264" s="255"/>
      <c r="BC264" s="255"/>
      <c r="BD264" s="255"/>
      <c r="BE264" s="255"/>
      <c r="BF264" s="255"/>
      <c r="BG264" s="255"/>
      <c r="BH264" s="255"/>
      <c r="BI264" s="255"/>
      <c r="BJ264" s="246" t="s">
        <v>5576</v>
      </c>
      <c r="BK264" s="255"/>
      <c r="BL264" s="255"/>
      <c r="BM264" s="255"/>
      <c r="BN264" s="255"/>
      <c r="BO264" s="255"/>
      <c r="BP264" s="255"/>
      <c r="BQ264" s="255"/>
      <c r="BR264" s="255"/>
      <c r="BS264" s="255"/>
      <c r="BT264" s="255"/>
      <c r="BU264" s="255"/>
      <c r="BV264" s="255"/>
      <c r="BW264" s="254"/>
      <c r="BX264" s="254"/>
      <c r="BY264" s="254"/>
      <c r="BZ264" s="256"/>
      <c r="CA264" s="256"/>
      <c r="CB264" s="256"/>
      <c r="CC264" s="256"/>
      <c r="CD264" s="256"/>
      <c r="CE264" s="256"/>
      <c r="CF264" s="256"/>
      <c r="CG264" s="256"/>
      <c r="CH264" s="256"/>
      <c r="CI264" s="256"/>
      <c r="CJ264" s="256"/>
      <c r="CK264" s="256"/>
      <c r="CL264" s="256"/>
      <c r="CM264" s="256"/>
      <c r="CN264" s="256"/>
      <c r="CO264" s="256"/>
      <c r="CP264" s="256"/>
      <c r="CQ264" s="256"/>
      <c r="CR264" s="256"/>
      <c r="CS264" s="248" t="s">
        <v>5577</v>
      </c>
      <c r="CT264" s="256"/>
      <c r="CU264" s="256"/>
      <c r="CV264" s="256"/>
      <c r="CW264" s="256"/>
      <c r="CX264" s="256"/>
      <c r="CY264" s="256"/>
      <c r="CZ264" s="256"/>
      <c r="DA264" s="256"/>
      <c r="DB264" s="256"/>
      <c r="DC264" s="256"/>
      <c r="DD264" s="256"/>
      <c r="DE264" s="256"/>
    </row>
    <row r="265" spans="34:109" ht="15" hidden="1" customHeight="1">
      <c r="AH265" s="254"/>
      <c r="AI265" s="254"/>
      <c r="AJ265" s="254"/>
      <c r="AK265" s="254"/>
      <c r="AL265" s="242" t="str">
        <f t="shared" si="12"/>
        <v/>
      </c>
      <c r="AM265" s="242" t="str">
        <f t="shared" si="13"/>
        <v/>
      </c>
      <c r="AN265" s="243" t="str">
        <f t="shared" si="14"/>
        <v/>
      </c>
      <c r="AO265" s="254"/>
      <c r="AP265" s="240">
        <v>263</v>
      </c>
      <c r="AQ265" s="255"/>
      <c r="AR265" s="255"/>
      <c r="AS265" s="255"/>
      <c r="AT265" s="255"/>
      <c r="AU265" s="255"/>
      <c r="AV265" s="255"/>
      <c r="AW265" s="255"/>
      <c r="AX265" s="255"/>
      <c r="AY265" s="255"/>
      <c r="AZ265" s="255"/>
      <c r="BA265" s="255"/>
      <c r="BB265" s="255"/>
      <c r="BC265" s="255"/>
      <c r="BD265" s="255"/>
      <c r="BE265" s="255"/>
      <c r="BF265" s="255"/>
      <c r="BG265" s="255"/>
      <c r="BH265" s="255"/>
      <c r="BI265" s="255"/>
      <c r="BJ265" s="246" t="s">
        <v>5578</v>
      </c>
      <c r="BK265" s="255"/>
      <c r="BL265" s="255"/>
      <c r="BM265" s="255"/>
      <c r="BN265" s="255"/>
      <c r="BO265" s="255"/>
      <c r="BP265" s="255"/>
      <c r="BQ265" s="255"/>
      <c r="BR265" s="255"/>
      <c r="BS265" s="255"/>
      <c r="BT265" s="255"/>
      <c r="BU265" s="255"/>
      <c r="BV265" s="255"/>
      <c r="BW265" s="254"/>
      <c r="BX265" s="254"/>
      <c r="BY265" s="254"/>
      <c r="BZ265" s="256"/>
      <c r="CA265" s="256"/>
      <c r="CB265" s="256"/>
      <c r="CC265" s="256"/>
      <c r="CD265" s="256"/>
      <c r="CE265" s="256"/>
      <c r="CF265" s="256"/>
      <c r="CG265" s="256"/>
      <c r="CH265" s="256"/>
      <c r="CI265" s="256"/>
      <c r="CJ265" s="256"/>
      <c r="CK265" s="256"/>
      <c r="CL265" s="256"/>
      <c r="CM265" s="256"/>
      <c r="CN265" s="256"/>
      <c r="CO265" s="256"/>
      <c r="CP265" s="256"/>
      <c r="CQ265" s="256"/>
      <c r="CR265" s="256"/>
      <c r="CS265" s="248" t="s">
        <v>5579</v>
      </c>
      <c r="CT265" s="256"/>
      <c r="CU265" s="256"/>
      <c r="CV265" s="256"/>
      <c r="CW265" s="256"/>
      <c r="CX265" s="256"/>
      <c r="CY265" s="256"/>
      <c r="CZ265" s="256"/>
      <c r="DA265" s="256"/>
      <c r="DB265" s="256"/>
      <c r="DC265" s="256"/>
      <c r="DD265" s="256"/>
      <c r="DE265" s="256"/>
    </row>
    <row r="266" spans="34:109" ht="15" hidden="1" customHeight="1">
      <c r="AH266" s="254"/>
      <c r="AI266" s="254"/>
      <c r="AJ266" s="254"/>
      <c r="AK266" s="254"/>
      <c r="AL266" s="242" t="str">
        <f t="shared" si="12"/>
        <v/>
      </c>
      <c r="AM266" s="242" t="str">
        <f t="shared" si="13"/>
        <v/>
      </c>
      <c r="AN266" s="243" t="str">
        <f t="shared" si="14"/>
        <v/>
      </c>
      <c r="AO266" s="254"/>
      <c r="AP266" s="240">
        <v>264</v>
      </c>
      <c r="AQ266" s="255"/>
      <c r="AR266" s="255"/>
      <c r="AS266" s="255"/>
      <c r="AT266" s="255"/>
      <c r="AU266" s="255"/>
      <c r="AV266" s="255"/>
      <c r="AW266" s="255"/>
      <c r="AX266" s="255"/>
      <c r="AY266" s="255"/>
      <c r="AZ266" s="255"/>
      <c r="BA266" s="255"/>
      <c r="BB266" s="255"/>
      <c r="BC266" s="255"/>
      <c r="BD266" s="255"/>
      <c r="BE266" s="255"/>
      <c r="BF266" s="255"/>
      <c r="BG266" s="255"/>
      <c r="BH266" s="255"/>
      <c r="BI266" s="255"/>
      <c r="BJ266" s="246" t="s">
        <v>5580</v>
      </c>
      <c r="BK266" s="255"/>
      <c r="BL266" s="255"/>
      <c r="BM266" s="255"/>
      <c r="BN266" s="255"/>
      <c r="BO266" s="255"/>
      <c r="BP266" s="255"/>
      <c r="BQ266" s="255"/>
      <c r="BR266" s="255"/>
      <c r="BS266" s="255"/>
      <c r="BT266" s="255"/>
      <c r="BU266" s="255"/>
      <c r="BV266" s="255"/>
      <c r="BW266" s="254"/>
      <c r="BX266" s="254"/>
      <c r="BY266" s="254"/>
      <c r="BZ266" s="256"/>
      <c r="CA266" s="256"/>
      <c r="CB266" s="256"/>
      <c r="CC266" s="256"/>
      <c r="CD266" s="256"/>
      <c r="CE266" s="256"/>
      <c r="CF266" s="256"/>
      <c r="CG266" s="256"/>
      <c r="CH266" s="256"/>
      <c r="CI266" s="256"/>
      <c r="CJ266" s="256"/>
      <c r="CK266" s="256"/>
      <c r="CL266" s="256"/>
      <c r="CM266" s="256"/>
      <c r="CN266" s="256"/>
      <c r="CO266" s="256"/>
      <c r="CP266" s="256"/>
      <c r="CQ266" s="256"/>
      <c r="CR266" s="256"/>
      <c r="CS266" s="248" t="s">
        <v>5581</v>
      </c>
      <c r="CT266" s="256"/>
      <c r="CU266" s="256"/>
      <c r="CV266" s="256"/>
      <c r="CW266" s="256"/>
      <c r="CX266" s="256"/>
      <c r="CY266" s="256"/>
      <c r="CZ266" s="256"/>
      <c r="DA266" s="256"/>
      <c r="DB266" s="256"/>
      <c r="DC266" s="256"/>
      <c r="DD266" s="256"/>
      <c r="DE266" s="256"/>
    </row>
    <row r="267" spans="34:109" ht="15" hidden="1" customHeight="1">
      <c r="AH267" s="254"/>
      <c r="AI267" s="254"/>
      <c r="AJ267" s="254"/>
      <c r="AK267" s="254"/>
      <c r="AL267" s="242" t="str">
        <f t="shared" si="12"/>
        <v/>
      </c>
      <c r="AM267" s="242" t="str">
        <f t="shared" si="13"/>
        <v/>
      </c>
      <c r="AN267" s="243" t="str">
        <f t="shared" si="14"/>
        <v/>
      </c>
      <c r="AO267" s="254"/>
      <c r="AP267" s="240">
        <v>265</v>
      </c>
      <c r="AQ267" s="255"/>
      <c r="AR267" s="255"/>
      <c r="AS267" s="255"/>
      <c r="AT267" s="255"/>
      <c r="AU267" s="255"/>
      <c r="AV267" s="255"/>
      <c r="AW267" s="255"/>
      <c r="AX267" s="255"/>
      <c r="AY267" s="255"/>
      <c r="AZ267" s="255"/>
      <c r="BA267" s="255"/>
      <c r="BB267" s="255"/>
      <c r="BC267" s="255"/>
      <c r="BD267" s="255"/>
      <c r="BE267" s="255"/>
      <c r="BF267" s="255"/>
      <c r="BG267" s="255"/>
      <c r="BH267" s="255"/>
      <c r="BI267" s="255"/>
      <c r="BJ267" s="246" t="s">
        <v>5582</v>
      </c>
      <c r="BK267" s="255"/>
      <c r="BL267" s="255"/>
      <c r="BM267" s="255"/>
      <c r="BN267" s="255"/>
      <c r="BO267" s="255"/>
      <c r="BP267" s="255"/>
      <c r="BQ267" s="255"/>
      <c r="BR267" s="255"/>
      <c r="BS267" s="255"/>
      <c r="BT267" s="255"/>
      <c r="BU267" s="255"/>
      <c r="BV267" s="255"/>
      <c r="BW267" s="254"/>
      <c r="BX267" s="254"/>
      <c r="BY267" s="254"/>
      <c r="BZ267" s="256"/>
      <c r="CA267" s="256"/>
      <c r="CB267" s="256"/>
      <c r="CC267" s="256"/>
      <c r="CD267" s="256"/>
      <c r="CE267" s="256"/>
      <c r="CF267" s="256"/>
      <c r="CG267" s="256"/>
      <c r="CH267" s="256"/>
      <c r="CI267" s="256"/>
      <c r="CJ267" s="256"/>
      <c r="CK267" s="256"/>
      <c r="CL267" s="256"/>
      <c r="CM267" s="256"/>
      <c r="CN267" s="256"/>
      <c r="CO267" s="256"/>
      <c r="CP267" s="256"/>
      <c r="CQ267" s="256"/>
      <c r="CR267" s="256"/>
      <c r="CS267" s="248" t="s">
        <v>5583</v>
      </c>
      <c r="CT267" s="256"/>
      <c r="CU267" s="256"/>
      <c r="CV267" s="256"/>
      <c r="CW267" s="256"/>
      <c r="CX267" s="256"/>
      <c r="CY267" s="256"/>
      <c r="CZ267" s="256"/>
      <c r="DA267" s="256"/>
      <c r="DB267" s="256"/>
      <c r="DC267" s="256"/>
      <c r="DD267" s="256"/>
      <c r="DE267" s="256"/>
    </row>
    <row r="268" spans="34:109" ht="15" hidden="1" customHeight="1">
      <c r="AH268" s="254"/>
      <c r="AI268" s="254"/>
      <c r="AJ268" s="254"/>
      <c r="AK268" s="254"/>
      <c r="AL268" s="242" t="str">
        <f t="shared" si="12"/>
        <v/>
      </c>
      <c r="AM268" s="242" t="str">
        <f t="shared" si="13"/>
        <v/>
      </c>
      <c r="AN268" s="243" t="str">
        <f t="shared" si="14"/>
        <v/>
      </c>
      <c r="AO268" s="254"/>
      <c r="AP268" s="240">
        <v>266</v>
      </c>
      <c r="AQ268" s="255"/>
      <c r="AR268" s="255"/>
      <c r="AS268" s="255"/>
      <c r="AT268" s="255"/>
      <c r="AU268" s="255"/>
      <c r="AV268" s="255"/>
      <c r="AW268" s="255"/>
      <c r="AX268" s="255"/>
      <c r="AY268" s="255"/>
      <c r="AZ268" s="255"/>
      <c r="BA268" s="255"/>
      <c r="BB268" s="255"/>
      <c r="BC268" s="255"/>
      <c r="BD268" s="255"/>
      <c r="BE268" s="255"/>
      <c r="BF268" s="255"/>
      <c r="BG268" s="255"/>
      <c r="BH268" s="255"/>
      <c r="BI268" s="255"/>
      <c r="BJ268" s="246" t="s">
        <v>5584</v>
      </c>
      <c r="BK268" s="255"/>
      <c r="BL268" s="255"/>
      <c r="BM268" s="255"/>
      <c r="BN268" s="255"/>
      <c r="BO268" s="255"/>
      <c r="BP268" s="255"/>
      <c r="BQ268" s="255"/>
      <c r="BR268" s="255"/>
      <c r="BS268" s="255"/>
      <c r="BT268" s="255"/>
      <c r="BU268" s="255"/>
      <c r="BV268" s="255"/>
      <c r="BW268" s="254"/>
      <c r="BX268" s="254"/>
      <c r="BY268" s="254"/>
      <c r="BZ268" s="256"/>
      <c r="CA268" s="256"/>
      <c r="CB268" s="256"/>
      <c r="CC268" s="256"/>
      <c r="CD268" s="256"/>
      <c r="CE268" s="256"/>
      <c r="CF268" s="256"/>
      <c r="CG268" s="256"/>
      <c r="CH268" s="256"/>
      <c r="CI268" s="256"/>
      <c r="CJ268" s="256"/>
      <c r="CK268" s="256"/>
      <c r="CL268" s="256"/>
      <c r="CM268" s="256"/>
      <c r="CN268" s="256"/>
      <c r="CO268" s="256"/>
      <c r="CP268" s="256"/>
      <c r="CQ268" s="256"/>
      <c r="CR268" s="256"/>
      <c r="CS268" s="248" t="s">
        <v>5585</v>
      </c>
      <c r="CT268" s="256"/>
      <c r="CU268" s="256"/>
      <c r="CV268" s="256"/>
      <c r="CW268" s="256"/>
      <c r="CX268" s="256"/>
      <c r="CY268" s="256"/>
      <c r="CZ268" s="256"/>
      <c r="DA268" s="256"/>
      <c r="DB268" s="256"/>
      <c r="DC268" s="256"/>
      <c r="DD268" s="256"/>
      <c r="DE268" s="256"/>
    </row>
    <row r="269" spans="34:109" ht="15" hidden="1" customHeight="1">
      <c r="AH269" s="254"/>
      <c r="AI269" s="254"/>
      <c r="AJ269" s="254"/>
      <c r="AK269" s="254"/>
      <c r="AL269" s="242" t="str">
        <f t="shared" si="12"/>
        <v/>
      </c>
      <c r="AM269" s="242" t="str">
        <f t="shared" si="13"/>
        <v/>
      </c>
      <c r="AN269" s="243" t="str">
        <f t="shared" si="14"/>
        <v/>
      </c>
      <c r="AO269" s="254"/>
      <c r="AP269" s="240">
        <v>267</v>
      </c>
      <c r="AQ269" s="255"/>
      <c r="AR269" s="255"/>
      <c r="AS269" s="255"/>
      <c r="AT269" s="255"/>
      <c r="AU269" s="255"/>
      <c r="AV269" s="255"/>
      <c r="AW269" s="255"/>
      <c r="AX269" s="255"/>
      <c r="AY269" s="255"/>
      <c r="AZ269" s="255"/>
      <c r="BA269" s="255"/>
      <c r="BB269" s="255"/>
      <c r="BC269" s="255"/>
      <c r="BD269" s="255"/>
      <c r="BE269" s="255"/>
      <c r="BF269" s="255"/>
      <c r="BG269" s="255"/>
      <c r="BH269" s="255"/>
      <c r="BI269" s="255"/>
      <c r="BJ269" s="246" t="s">
        <v>5586</v>
      </c>
      <c r="BK269" s="255"/>
      <c r="BL269" s="255"/>
      <c r="BM269" s="255"/>
      <c r="BN269" s="255"/>
      <c r="BO269" s="255"/>
      <c r="BP269" s="255"/>
      <c r="BQ269" s="255"/>
      <c r="BR269" s="255"/>
      <c r="BS269" s="255"/>
      <c r="BT269" s="255"/>
      <c r="BU269" s="255"/>
      <c r="BV269" s="255"/>
      <c r="BW269" s="254"/>
      <c r="BX269" s="254"/>
      <c r="BY269" s="254"/>
      <c r="BZ269" s="256"/>
      <c r="CA269" s="256"/>
      <c r="CB269" s="256"/>
      <c r="CC269" s="256"/>
      <c r="CD269" s="256"/>
      <c r="CE269" s="256"/>
      <c r="CF269" s="256"/>
      <c r="CG269" s="256"/>
      <c r="CH269" s="256"/>
      <c r="CI269" s="256"/>
      <c r="CJ269" s="256"/>
      <c r="CK269" s="256"/>
      <c r="CL269" s="256"/>
      <c r="CM269" s="256"/>
      <c r="CN269" s="256"/>
      <c r="CO269" s="256"/>
      <c r="CP269" s="256"/>
      <c r="CQ269" s="256"/>
      <c r="CR269" s="256"/>
      <c r="CS269" s="248" t="s">
        <v>5587</v>
      </c>
      <c r="CT269" s="256"/>
      <c r="CU269" s="256"/>
      <c r="CV269" s="256"/>
      <c r="CW269" s="256"/>
      <c r="CX269" s="256"/>
      <c r="CY269" s="256"/>
      <c r="CZ269" s="256"/>
      <c r="DA269" s="256"/>
      <c r="DB269" s="256"/>
      <c r="DC269" s="256"/>
      <c r="DD269" s="256"/>
      <c r="DE269" s="256"/>
    </row>
    <row r="270" spans="34:109" ht="15" hidden="1" customHeight="1">
      <c r="AH270" s="254"/>
      <c r="AI270" s="254"/>
      <c r="AJ270" s="254"/>
      <c r="AK270" s="254"/>
      <c r="AL270" s="242" t="str">
        <f t="shared" si="12"/>
        <v/>
      </c>
      <c r="AM270" s="242" t="str">
        <f t="shared" si="13"/>
        <v/>
      </c>
      <c r="AN270" s="243" t="str">
        <f t="shared" si="14"/>
        <v/>
      </c>
      <c r="AO270" s="254"/>
      <c r="AP270" s="240">
        <v>268</v>
      </c>
      <c r="AQ270" s="255"/>
      <c r="AR270" s="255"/>
      <c r="AS270" s="255"/>
      <c r="AT270" s="255"/>
      <c r="AU270" s="255"/>
      <c r="AV270" s="255"/>
      <c r="AW270" s="255"/>
      <c r="AX270" s="255"/>
      <c r="AY270" s="255"/>
      <c r="AZ270" s="255"/>
      <c r="BA270" s="255"/>
      <c r="BB270" s="255"/>
      <c r="BC270" s="255"/>
      <c r="BD270" s="255"/>
      <c r="BE270" s="255"/>
      <c r="BF270" s="255"/>
      <c r="BG270" s="255"/>
      <c r="BH270" s="255"/>
      <c r="BI270" s="255"/>
      <c r="BJ270" s="246" t="s">
        <v>5588</v>
      </c>
      <c r="BK270" s="255"/>
      <c r="BL270" s="255"/>
      <c r="BM270" s="255"/>
      <c r="BN270" s="255"/>
      <c r="BO270" s="255"/>
      <c r="BP270" s="255"/>
      <c r="BQ270" s="255"/>
      <c r="BR270" s="255"/>
      <c r="BS270" s="255"/>
      <c r="BT270" s="255"/>
      <c r="BU270" s="255"/>
      <c r="BV270" s="255"/>
      <c r="BW270" s="254"/>
      <c r="BX270" s="254"/>
      <c r="BY270" s="254"/>
      <c r="BZ270" s="256"/>
      <c r="CA270" s="256"/>
      <c r="CB270" s="256"/>
      <c r="CC270" s="256"/>
      <c r="CD270" s="256"/>
      <c r="CE270" s="256"/>
      <c r="CF270" s="256"/>
      <c r="CG270" s="256"/>
      <c r="CH270" s="256"/>
      <c r="CI270" s="256"/>
      <c r="CJ270" s="256"/>
      <c r="CK270" s="256"/>
      <c r="CL270" s="256"/>
      <c r="CM270" s="256"/>
      <c r="CN270" s="256"/>
      <c r="CO270" s="256"/>
      <c r="CP270" s="256"/>
      <c r="CQ270" s="256"/>
      <c r="CR270" s="256"/>
      <c r="CS270" s="248" t="s">
        <v>5589</v>
      </c>
      <c r="CT270" s="256"/>
      <c r="CU270" s="256"/>
      <c r="CV270" s="256"/>
      <c r="CW270" s="256"/>
      <c r="CX270" s="256"/>
      <c r="CY270" s="256"/>
      <c r="CZ270" s="256"/>
      <c r="DA270" s="256"/>
      <c r="DB270" s="256"/>
      <c r="DC270" s="256"/>
      <c r="DD270" s="256"/>
      <c r="DE270" s="256"/>
    </row>
    <row r="271" spans="34:109" ht="15" hidden="1" customHeight="1">
      <c r="AH271" s="254"/>
      <c r="AI271" s="254"/>
      <c r="AJ271" s="254"/>
      <c r="AK271" s="254"/>
      <c r="AL271" s="242" t="str">
        <f t="shared" si="12"/>
        <v/>
      </c>
      <c r="AM271" s="242" t="str">
        <f t="shared" si="13"/>
        <v/>
      </c>
      <c r="AN271" s="243" t="str">
        <f t="shared" si="14"/>
        <v/>
      </c>
      <c r="AO271" s="254"/>
      <c r="AP271" s="240">
        <v>269</v>
      </c>
      <c r="AQ271" s="255"/>
      <c r="AR271" s="255"/>
      <c r="AS271" s="255"/>
      <c r="AT271" s="255"/>
      <c r="AU271" s="255"/>
      <c r="AV271" s="255"/>
      <c r="AW271" s="255"/>
      <c r="AX271" s="255"/>
      <c r="AY271" s="255"/>
      <c r="AZ271" s="255"/>
      <c r="BA271" s="255"/>
      <c r="BB271" s="255"/>
      <c r="BC271" s="255"/>
      <c r="BD271" s="255"/>
      <c r="BE271" s="255"/>
      <c r="BF271" s="255"/>
      <c r="BG271" s="255"/>
      <c r="BH271" s="255"/>
      <c r="BI271" s="255"/>
      <c r="BJ271" s="246" t="s">
        <v>5590</v>
      </c>
      <c r="BK271" s="255"/>
      <c r="BL271" s="255"/>
      <c r="BM271" s="255"/>
      <c r="BN271" s="255"/>
      <c r="BO271" s="255"/>
      <c r="BP271" s="255"/>
      <c r="BQ271" s="255"/>
      <c r="BR271" s="255"/>
      <c r="BS271" s="255"/>
      <c r="BT271" s="255"/>
      <c r="BU271" s="255"/>
      <c r="BV271" s="255"/>
      <c r="BW271" s="254"/>
      <c r="BX271" s="254"/>
      <c r="BY271" s="254"/>
      <c r="BZ271" s="256"/>
      <c r="CA271" s="256"/>
      <c r="CB271" s="256"/>
      <c r="CC271" s="256"/>
      <c r="CD271" s="256"/>
      <c r="CE271" s="256"/>
      <c r="CF271" s="256"/>
      <c r="CG271" s="256"/>
      <c r="CH271" s="256"/>
      <c r="CI271" s="256"/>
      <c r="CJ271" s="256"/>
      <c r="CK271" s="256"/>
      <c r="CL271" s="256"/>
      <c r="CM271" s="256"/>
      <c r="CN271" s="256"/>
      <c r="CO271" s="256"/>
      <c r="CP271" s="256"/>
      <c r="CQ271" s="256"/>
      <c r="CR271" s="256"/>
      <c r="CS271" s="248" t="s">
        <v>5591</v>
      </c>
      <c r="CT271" s="256"/>
      <c r="CU271" s="256"/>
      <c r="CV271" s="256"/>
      <c r="CW271" s="256"/>
      <c r="CX271" s="256"/>
      <c r="CY271" s="256"/>
      <c r="CZ271" s="256"/>
      <c r="DA271" s="256"/>
      <c r="DB271" s="256"/>
      <c r="DC271" s="256"/>
      <c r="DD271" s="256"/>
      <c r="DE271" s="256"/>
    </row>
    <row r="272" spans="34:109" ht="15" hidden="1" customHeight="1">
      <c r="AH272" s="254"/>
      <c r="AI272" s="254"/>
      <c r="AJ272" s="254"/>
      <c r="AK272" s="254"/>
      <c r="AL272" s="242" t="str">
        <f t="shared" si="12"/>
        <v/>
      </c>
      <c r="AM272" s="242" t="str">
        <f t="shared" si="13"/>
        <v/>
      </c>
      <c r="AN272" s="243" t="str">
        <f t="shared" si="14"/>
        <v/>
      </c>
      <c r="AO272" s="254"/>
      <c r="AP272" s="240">
        <v>270</v>
      </c>
      <c r="AQ272" s="255"/>
      <c r="AR272" s="255"/>
      <c r="AS272" s="255"/>
      <c r="AT272" s="255"/>
      <c r="AU272" s="255"/>
      <c r="AV272" s="255"/>
      <c r="AW272" s="255"/>
      <c r="AX272" s="255"/>
      <c r="AY272" s="255"/>
      <c r="AZ272" s="255"/>
      <c r="BA272" s="255"/>
      <c r="BB272" s="255"/>
      <c r="BC272" s="255"/>
      <c r="BD272" s="255"/>
      <c r="BE272" s="255"/>
      <c r="BF272" s="255"/>
      <c r="BG272" s="255"/>
      <c r="BH272" s="255"/>
      <c r="BI272" s="255"/>
      <c r="BJ272" s="246" t="s">
        <v>5592</v>
      </c>
      <c r="BK272" s="255"/>
      <c r="BL272" s="255"/>
      <c r="BM272" s="255"/>
      <c r="BN272" s="255"/>
      <c r="BO272" s="255"/>
      <c r="BP272" s="255"/>
      <c r="BQ272" s="255"/>
      <c r="BR272" s="255"/>
      <c r="BS272" s="255"/>
      <c r="BT272" s="255"/>
      <c r="BU272" s="255"/>
      <c r="BV272" s="255"/>
      <c r="BW272" s="254"/>
      <c r="BX272" s="254"/>
      <c r="BY272" s="254"/>
      <c r="BZ272" s="256"/>
      <c r="CA272" s="256"/>
      <c r="CB272" s="256"/>
      <c r="CC272" s="256"/>
      <c r="CD272" s="256"/>
      <c r="CE272" s="256"/>
      <c r="CF272" s="256"/>
      <c r="CG272" s="256"/>
      <c r="CH272" s="256"/>
      <c r="CI272" s="256"/>
      <c r="CJ272" s="256"/>
      <c r="CK272" s="256"/>
      <c r="CL272" s="256"/>
      <c r="CM272" s="256"/>
      <c r="CN272" s="256"/>
      <c r="CO272" s="256"/>
      <c r="CP272" s="256"/>
      <c r="CQ272" s="256"/>
      <c r="CR272" s="256"/>
      <c r="CS272" s="248" t="s">
        <v>5593</v>
      </c>
      <c r="CT272" s="256"/>
      <c r="CU272" s="256"/>
      <c r="CV272" s="256"/>
      <c r="CW272" s="256"/>
      <c r="CX272" s="256"/>
      <c r="CY272" s="256"/>
      <c r="CZ272" s="256"/>
      <c r="DA272" s="256"/>
      <c r="DB272" s="256"/>
      <c r="DC272" s="256"/>
      <c r="DD272" s="256"/>
      <c r="DE272" s="256"/>
    </row>
    <row r="273" spans="34:109" ht="15" hidden="1" customHeight="1">
      <c r="AH273" s="254"/>
      <c r="AI273" s="254"/>
      <c r="AJ273" s="254"/>
      <c r="AK273" s="254"/>
      <c r="AL273" s="242" t="str">
        <f t="shared" si="12"/>
        <v/>
      </c>
      <c r="AM273" s="242" t="str">
        <f t="shared" si="13"/>
        <v/>
      </c>
      <c r="AN273" s="243" t="str">
        <f t="shared" si="14"/>
        <v/>
      </c>
      <c r="AO273" s="254"/>
      <c r="AP273" s="240">
        <v>271</v>
      </c>
      <c r="AQ273" s="255"/>
      <c r="AR273" s="255"/>
      <c r="AS273" s="255"/>
      <c r="AT273" s="255"/>
      <c r="AU273" s="255"/>
      <c r="AV273" s="255"/>
      <c r="AW273" s="255"/>
      <c r="AX273" s="255"/>
      <c r="AY273" s="255"/>
      <c r="AZ273" s="255"/>
      <c r="BA273" s="255"/>
      <c r="BB273" s="255"/>
      <c r="BC273" s="255"/>
      <c r="BD273" s="255"/>
      <c r="BE273" s="255"/>
      <c r="BF273" s="255"/>
      <c r="BG273" s="255"/>
      <c r="BH273" s="255"/>
      <c r="BI273" s="255"/>
      <c r="BJ273" s="246" t="s">
        <v>5594</v>
      </c>
      <c r="BK273" s="255"/>
      <c r="BL273" s="255"/>
      <c r="BM273" s="255"/>
      <c r="BN273" s="255"/>
      <c r="BO273" s="255"/>
      <c r="BP273" s="255"/>
      <c r="BQ273" s="255"/>
      <c r="BR273" s="255"/>
      <c r="BS273" s="255"/>
      <c r="BT273" s="255"/>
      <c r="BU273" s="255"/>
      <c r="BV273" s="255"/>
      <c r="BW273" s="254"/>
      <c r="BX273" s="254"/>
      <c r="BY273" s="254"/>
      <c r="BZ273" s="256"/>
      <c r="CA273" s="256"/>
      <c r="CB273" s="256"/>
      <c r="CC273" s="256"/>
      <c r="CD273" s="256"/>
      <c r="CE273" s="256"/>
      <c r="CF273" s="256"/>
      <c r="CG273" s="256"/>
      <c r="CH273" s="256"/>
      <c r="CI273" s="256"/>
      <c r="CJ273" s="256"/>
      <c r="CK273" s="256"/>
      <c r="CL273" s="256"/>
      <c r="CM273" s="256"/>
      <c r="CN273" s="256"/>
      <c r="CO273" s="256"/>
      <c r="CP273" s="256"/>
      <c r="CQ273" s="256"/>
      <c r="CR273" s="256"/>
      <c r="CS273" s="248" t="s">
        <v>5595</v>
      </c>
      <c r="CT273" s="256"/>
      <c r="CU273" s="256"/>
      <c r="CV273" s="256"/>
      <c r="CW273" s="256"/>
      <c r="CX273" s="256"/>
      <c r="CY273" s="256"/>
      <c r="CZ273" s="256"/>
      <c r="DA273" s="256"/>
      <c r="DB273" s="256"/>
      <c r="DC273" s="256"/>
      <c r="DD273" s="256"/>
      <c r="DE273" s="256"/>
    </row>
    <row r="274" spans="34:109" ht="15" hidden="1" customHeight="1">
      <c r="AH274" s="254"/>
      <c r="AI274" s="254"/>
      <c r="AJ274" s="254"/>
      <c r="AK274" s="254"/>
      <c r="AL274" s="242" t="str">
        <f t="shared" si="12"/>
        <v/>
      </c>
      <c r="AM274" s="242" t="str">
        <f t="shared" si="13"/>
        <v/>
      </c>
      <c r="AN274" s="243" t="str">
        <f t="shared" si="14"/>
        <v/>
      </c>
      <c r="AO274" s="254"/>
      <c r="AP274" s="240">
        <v>272</v>
      </c>
      <c r="AQ274" s="255"/>
      <c r="AR274" s="255"/>
      <c r="AS274" s="255"/>
      <c r="AT274" s="255"/>
      <c r="AU274" s="255"/>
      <c r="AV274" s="255"/>
      <c r="AW274" s="255"/>
      <c r="AX274" s="255"/>
      <c r="AY274" s="255"/>
      <c r="AZ274" s="255"/>
      <c r="BA274" s="255"/>
      <c r="BB274" s="255"/>
      <c r="BC274" s="255"/>
      <c r="BD274" s="255"/>
      <c r="BE274" s="255"/>
      <c r="BF274" s="255"/>
      <c r="BG274" s="255"/>
      <c r="BH274" s="255"/>
      <c r="BI274" s="255"/>
      <c r="BJ274" s="246" t="s">
        <v>5596</v>
      </c>
      <c r="BK274" s="255"/>
      <c r="BL274" s="255"/>
      <c r="BM274" s="255"/>
      <c r="BN274" s="255"/>
      <c r="BO274" s="255"/>
      <c r="BP274" s="255"/>
      <c r="BQ274" s="255"/>
      <c r="BR274" s="255"/>
      <c r="BS274" s="255"/>
      <c r="BT274" s="255"/>
      <c r="BU274" s="255"/>
      <c r="BV274" s="255"/>
      <c r="BW274" s="254"/>
      <c r="BX274" s="254"/>
      <c r="BY274" s="254"/>
      <c r="BZ274" s="256"/>
      <c r="CA274" s="256"/>
      <c r="CB274" s="256"/>
      <c r="CC274" s="256"/>
      <c r="CD274" s="256"/>
      <c r="CE274" s="256"/>
      <c r="CF274" s="256"/>
      <c r="CG274" s="256"/>
      <c r="CH274" s="256"/>
      <c r="CI274" s="256"/>
      <c r="CJ274" s="256"/>
      <c r="CK274" s="256"/>
      <c r="CL274" s="256"/>
      <c r="CM274" s="256"/>
      <c r="CN274" s="256"/>
      <c r="CO274" s="256"/>
      <c r="CP274" s="256"/>
      <c r="CQ274" s="256"/>
      <c r="CR274" s="256"/>
      <c r="CS274" s="248" t="s">
        <v>5597</v>
      </c>
      <c r="CT274" s="256"/>
      <c r="CU274" s="256"/>
      <c r="CV274" s="256"/>
      <c r="CW274" s="256"/>
      <c r="CX274" s="256"/>
      <c r="CY274" s="256"/>
      <c r="CZ274" s="256"/>
      <c r="DA274" s="256"/>
      <c r="DB274" s="256"/>
      <c r="DC274" s="256"/>
      <c r="DD274" s="256"/>
      <c r="DE274" s="256"/>
    </row>
    <row r="275" spans="34:109" ht="15" hidden="1" customHeight="1">
      <c r="AH275" s="254"/>
      <c r="AI275" s="254"/>
      <c r="AJ275" s="254"/>
      <c r="AK275" s="254"/>
      <c r="AL275" s="242" t="str">
        <f t="shared" si="12"/>
        <v/>
      </c>
      <c r="AM275" s="242" t="str">
        <f t="shared" si="13"/>
        <v/>
      </c>
      <c r="AN275" s="243" t="str">
        <f t="shared" si="14"/>
        <v/>
      </c>
      <c r="AO275" s="254"/>
      <c r="AP275" s="240">
        <v>273</v>
      </c>
      <c r="AQ275" s="255"/>
      <c r="AR275" s="255"/>
      <c r="AS275" s="255"/>
      <c r="AT275" s="255"/>
      <c r="AU275" s="255"/>
      <c r="AV275" s="255"/>
      <c r="AW275" s="255"/>
      <c r="AX275" s="255"/>
      <c r="AY275" s="255"/>
      <c r="AZ275" s="255"/>
      <c r="BA275" s="255"/>
      <c r="BB275" s="255"/>
      <c r="BC275" s="255"/>
      <c r="BD275" s="255"/>
      <c r="BE275" s="255"/>
      <c r="BF275" s="255"/>
      <c r="BG275" s="255"/>
      <c r="BH275" s="255"/>
      <c r="BI275" s="255"/>
      <c r="BJ275" s="246" t="s">
        <v>5598</v>
      </c>
      <c r="BK275" s="255"/>
      <c r="BL275" s="255"/>
      <c r="BM275" s="255"/>
      <c r="BN275" s="255"/>
      <c r="BO275" s="255"/>
      <c r="BP275" s="255"/>
      <c r="BQ275" s="255"/>
      <c r="BR275" s="255"/>
      <c r="BS275" s="255"/>
      <c r="BT275" s="255"/>
      <c r="BU275" s="255"/>
      <c r="BV275" s="255"/>
      <c r="BW275" s="254"/>
      <c r="BX275" s="254"/>
      <c r="BY275" s="254"/>
      <c r="BZ275" s="256"/>
      <c r="CA275" s="256"/>
      <c r="CB275" s="256"/>
      <c r="CC275" s="256"/>
      <c r="CD275" s="256"/>
      <c r="CE275" s="256"/>
      <c r="CF275" s="256"/>
      <c r="CG275" s="256"/>
      <c r="CH275" s="256"/>
      <c r="CI275" s="256"/>
      <c r="CJ275" s="256"/>
      <c r="CK275" s="256"/>
      <c r="CL275" s="256"/>
      <c r="CM275" s="256"/>
      <c r="CN275" s="256"/>
      <c r="CO275" s="256"/>
      <c r="CP275" s="256"/>
      <c r="CQ275" s="256"/>
      <c r="CR275" s="256"/>
      <c r="CS275" s="248" t="s">
        <v>5599</v>
      </c>
      <c r="CT275" s="256"/>
      <c r="CU275" s="256"/>
      <c r="CV275" s="256"/>
      <c r="CW275" s="256"/>
      <c r="CX275" s="256"/>
      <c r="CY275" s="256"/>
      <c r="CZ275" s="256"/>
      <c r="DA275" s="256"/>
      <c r="DB275" s="256"/>
      <c r="DC275" s="256"/>
      <c r="DD275" s="256"/>
      <c r="DE275" s="256"/>
    </row>
    <row r="276" spans="34:109" ht="15" hidden="1" customHeight="1">
      <c r="AH276" s="254"/>
      <c r="AI276" s="254"/>
      <c r="AJ276" s="254"/>
      <c r="AK276" s="254"/>
      <c r="AL276" s="242" t="str">
        <f t="shared" si="12"/>
        <v/>
      </c>
      <c r="AM276" s="242" t="str">
        <f t="shared" si="13"/>
        <v/>
      </c>
      <c r="AN276" s="243" t="str">
        <f t="shared" si="14"/>
        <v/>
      </c>
      <c r="AO276" s="254"/>
      <c r="AP276" s="240">
        <v>274</v>
      </c>
      <c r="AQ276" s="255"/>
      <c r="AR276" s="255"/>
      <c r="AS276" s="255"/>
      <c r="AT276" s="255"/>
      <c r="AU276" s="255"/>
      <c r="AV276" s="255"/>
      <c r="AW276" s="255"/>
      <c r="AX276" s="255"/>
      <c r="AY276" s="255"/>
      <c r="AZ276" s="255"/>
      <c r="BA276" s="255"/>
      <c r="BB276" s="255"/>
      <c r="BC276" s="255"/>
      <c r="BD276" s="255"/>
      <c r="BE276" s="255"/>
      <c r="BF276" s="255"/>
      <c r="BG276" s="255"/>
      <c r="BH276" s="255"/>
      <c r="BI276" s="255"/>
      <c r="BJ276" s="246" t="s">
        <v>5600</v>
      </c>
      <c r="BK276" s="255"/>
      <c r="BL276" s="255"/>
      <c r="BM276" s="255"/>
      <c r="BN276" s="255"/>
      <c r="BO276" s="255"/>
      <c r="BP276" s="255"/>
      <c r="BQ276" s="255"/>
      <c r="BR276" s="255"/>
      <c r="BS276" s="255"/>
      <c r="BT276" s="255"/>
      <c r="BU276" s="255"/>
      <c r="BV276" s="255"/>
      <c r="BW276" s="254"/>
      <c r="BX276" s="254"/>
      <c r="BY276" s="254"/>
      <c r="BZ276" s="256"/>
      <c r="CA276" s="256"/>
      <c r="CB276" s="256"/>
      <c r="CC276" s="256"/>
      <c r="CD276" s="256"/>
      <c r="CE276" s="256"/>
      <c r="CF276" s="256"/>
      <c r="CG276" s="256"/>
      <c r="CH276" s="256"/>
      <c r="CI276" s="256"/>
      <c r="CJ276" s="256"/>
      <c r="CK276" s="256"/>
      <c r="CL276" s="256"/>
      <c r="CM276" s="256"/>
      <c r="CN276" s="256"/>
      <c r="CO276" s="256"/>
      <c r="CP276" s="256"/>
      <c r="CQ276" s="256"/>
      <c r="CR276" s="256"/>
      <c r="CS276" s="248" t="s">
        <v>5601</v>
      </c>
      <c r="CT276" s="256"/>
      <c r="CU276" s="256"/>
      <c r="CV276" s="256"/>
      <c r="CW276" s="256"/>
      <c r="CX276" s="256"/>
      <c r="CY276" s="256"/>
      <c r="CZ276" s="256"/>
      <c r="DA276" s="256"/>
      <c r="DB276" s="256"/>
      <c r="DC276" s="256"/>
      <c r="DD276" s="256"/>
      <c r="DE276" s="256"/>
    </row>
    <row r="277" spans="34:109" ht="15" hidden="1" customHeight="1">
      <c r="AH277" s="254"/>
      <c r="AI277" s="254"/>
      <c r="AJ277" s="254"/>
      <c r="AK277" s="254"/>
      <c r="AL277" s="242" t="str">
        <f t="shared" si="12"/>
        <v/>
      </c>
      <c r="AM277" s="242" t="str">
        <f t="shared" si="13"/>
        <v/>
      </c>
      <c r="AN277" s="243" t="str">
        <f t="shared" si="14"/>
        <v/>
      </c>
      <c r="AO277" s="254"/>
      <c r="AP277" s="240">
        <v>275</v>
      </c>
      <c r="AQ277" s="255"/>
      <c r="AR277" s="255"/>
      <c r="AS277" s="255"/>
      <c r="AT277" s="255"/>
      <c r="AU277" s="255"/>
      <c r="AV277" s="255"/>
      <c r="AW277" s="255"/>
      <c r="AX277" s="255"/>
      <c r="AY277" s="255"/>
      <c r="AZ277" s="255"/>
      <c r="BA277" s="255"/>
      <c r="BB277" s="255"/>
      <c r="BC277" s="255"/>
      <c r="BD277" s="255"/>
      <c r="BE277" s="255"/>
      <c r="BF277" s="255"/>
      <c r="BG277" s="255"/>
      <c r="BH277" s="255"/>
      <c r="BI277" s="255"/>
      <c r="BJ277" s="246" t="s">
        <v>5602</v>
      </c>
      <c r="BK277" s="255"/>
      <c r="BL277" s="255"/>
      <c r="BM277" s="255"/>
      <c r="BN277" s="255"/>
      <c r="BO277" s="255"/>
      <c r="BP277" s="255"/>
      <c r="BQ277" s="255"/>
      <c r="BR277" s="255"/>
      <c r="BS277" s="255"/>
      <c r="BT277" s="255"/>
      <c r="BU277" s="255"/>
      <c r="BV277" s="255"/>
      <c r="BW277" s="254"/>
      <c r="BX277" s="254"/>
      <c r="BY277" s="254"/>
      <c r="BZ277" s="256"/>
      <c r="CA277" s="256"/>
      <c r="CB277" s="256"/>
      <c r="CC277" s="256"/>
      <c r="CD277" s="256"/>
      <c r="CE277" s="256"/>
      <c r="CF277" s="256"/>
      <c r="CG277" s="256"/>
      <c r="CH277" s="256"/>
      <c r="CI277" s="256"/>
      <c r="CJ277" s="256"/>
      <c r="CK277" s="256"/>
      <c r="CL277" s="256"/>
      <c r="CM277" s="256"/>
      <c r="CN277" s="256"/>
      <c r="CO277" s="256"/>
      <c r="CP277" s="256"/>
      <c r="CQ277" s="256"/>
      <c r="CR277" s="256"/>
      <c r="CS277" s="248" t="s">
        <v>5603</v>
      </c>
      <c r="CT277" s="256"/>
      <c r="CU277" s="256"/>
      <c r="CV277" s="256"/>
      <c r="CW277" s="256"/>
      <c r="CX277" s="256"/>
      <c r="CY277" s="256"/>
      <c r="CZ277" s="256"/>
      <c r="DA277" s="256"/>
      <c r="DB277" s="256"/>
      <c r="DC277" s="256"/>
      <c r="DD277" s="256"/>
      <c r="DE277" s="256"/>
    </row>
    <row r="278" spans="34:109" ht="15" hidden="1" customHeight="1">
      <c r="AH278" s="254"/>
      <c r="AI278" s="254"/>
      <c r="AJ278" s="254"/>
      <c r="AK278" s="254"/>
      <c r="AL278" s="242" t="str">
        <f t="shared" si="12"/>
        <v/>
      </c>
      <c r="AM278" s="242" t="str">
        <f t="shared" si="13"/>
        <v/>
      </c>
      <c r="AN278" s="243" t="str">
        <f t="shared" si="14"/>
        <v/>
      </c>
      <c r="AO278" s="254"/>
      <c r="AP278" s="240">
        <v>276</v>
      </c>
      <c r="AQ278" s="255"/>
      <c r="AR278" s="255"/>
      <c r="AS278" s="255"/>
      <c r="AT278" s="255"/>
      <c r="AU278" s="255"/>
      <c r="AV278" s="255"/>
      <c r="AW278" s="255"/>
      <c r="AX278" s="255"/>
      <c r="AY278" s="255"/>
      <c r="AZ278" s="255"/>
      <c r="BA278" s="255"/>
      <c r="BB278" s="255"/>
      <c r="BC278" s="255"/>
      <c r="BD278" s="255"/>
      <c r="BE278" s="255"/>
      <c r="BF278" s="255"/>
      <c r="BG278" s="255"/>
      <c r="BH278" s="255"/>
      <c r="BI278" s="255"/>
      <c r="BJ278" s="246" t="s">
        <v>5604</v>
      </c>
      <c r="BK278" s="255"/>
      <c r="BL278" s="255"/>
      <c r="BM278" s="255"/>
      <c r="BN278" s="255"/>
      <c r="BO278" s="255"/>
      <c r="BP278" s="255"/>
      <c r="BQ278" s="255"/>
      <c r="BR278" s="255"/>
      <c r="BS278" s="255"/>
      <c r="BT278" s="255"/>
      <c r="BU278" s="255"/>
      <c r="BV278" s="255"/>
      <c r="BW278" s="254"/>
      <c r="BX278" s="254"/>
      <c r="BY278" s="254"/>
      <c r="BZ278" s="256"/>
      <c r="CA278" s="256"/>
      <c r="CB278" s="256"/>
      <c r="CC278" s="256"/>
      <c r="CD278" s="256"/>
      <c r="CE278" s="256"/>
      <c r="CF278" s="256"/>
      <c r="CG278" s="256"/>
      <c r="CH278" s="256"/>
      <c r="CI278" s="256"/>
      <c r="CJ278" s="256"/>
      <c r="CK278" s="256"/>
      <c r="CL278" s="256"/>
      <c r="CM278" s="256"/>
      <c r="CN278" s="256"/>
      <c r="CO278" s="256"/>
      <c r="CP278" s="256"/>
      <c r="CQ278" s="256"/>
      <c r="CR278" s="256"/>
      <c r="CS278" s="248" t="s">
        <v>5605</v>
      </c>
      <c r="CT278" s="256"/>
      <c r="CU278" s="256"/>
      <c r="CV278" s="256"/>
      <c r="CW278" s="256"/>
      <c r="CX278" s="256"/>
      <c r="CY278" s="256"/>
      <c r="CZ278" s="256"/>
      <c r="DA278" s="256"/>
      <c r="DB278" s="256"/>
      <c r="DC278" s="256"/>
      <c r="DD278" s="256"/>
      <c r="DE278" s="256"/>
    </row>
    <row r="279" spans="34:109" ht="15" hidden="1" customHeight="1">
      <c r="AH279" s="254"/>
      <c r="AI279" s="254"/>
      <c r="AJ279" s="254"/>
      <c r="AK279" s="254"/>
      <c r="AL279" s="242" t="str">
        <f t="shared" si="12"/>
        <v/>
      </c>
      <c r="AM279" s="242" t="str">
        <f t="shared" si="13"/>
        <v/>
      </c>
      <c r="AN279" s="243" t="str">
        <f t="shared" si="14"/>
        <v/>
      </c>
      <c r="AO279" s="254"/>
      <c r="AP279" s="240">
        <v>277</v>
      </c>
      <c r="AQ279" s="255"/>
      <c r="AR279" s="255"/>
      <c r="AS279" s="255"/>
      <c r="AT279" s="255"/>
      <c r="AU279" s="255"/>
      <c r="AV279" s="255"/>
      <c r="AW279" s="255"/>
      <c r="AX279" s="255"/>
      <c r="AY279" s="255"/>
      <c r="AZ279" s="255"/>
      <c r="BA279" s="255"/>
      <c r="BB279" s="255"/>
      <c r="BC279" s="255"/>
      <c r="BD279" s="255"/>
      <c r="BE279" s="255"/>
      <c r="BF279" s="255"/>
      <c r="BG279" s="255"/>
      <c r="BH279" s="255"/>
      <c r="BI279" s="255"/>
      <c r="BJ279" s="246" t="s">
        <v>5606</v>
      </c>
      <c r="BK279" s="255"/>
      <c r="BL279" s="255"/>
      <c r="BM279" s="255"/>
      <c r="BN279" s="255"/>
      <c r="BO279" s="255"/>
      <c r="BP279" s="255"/>
      <c r="BQ279" s="255"/>
      <c r="BR279" s="255"/>
      <c r="BS279" s="255"/>
      <c r="BT279" s="255"/>
      <c r="BU279" s="255"/>
      <c r="BV279" s="255"/>
      <c r="BW279" s="254"/>
      <c r="BX279" s="254"/>
      <c r="BY279" s="254"/>
      <c r="BZ279" s="256"/>
      <c r="CA279" s="256"/>
      <c r="CB279" s="256"/>
      <c r="CC279" s="256"/>
      <c r="CD279" s="256"/>
      <c r="CE279" s="256"/>
      <c r="CF279" s="256"/>
      <c r="CG279" s="256"/>
      <c r="CH279" s="256"/>
      <c r="CI279" s="256"/>
      <c r="CJ279" s="256"/>
      <c r="CK279" s="256"/>
      <c r="CL279" s="256"/>
      <c r="CM279" s="256"/>
      <c r="CN279" s="256"/>
      <c r="CO279" s="256"/>
      <c r="CP279" s="256"/>
      <c r="CQ279" s="256"/>
      <c r="CR279" s="256"/>
      <c r="CS279" s="248" t="s">
        <v>5607</v>
      </c>
      <c r="CT279" s="256"/>
      <c r="CU279" s="256"/>
      <c r="CV279" s="256"/>
      <c r="CW279" s="256"/>
      <c r="CX279" s="256"/>
      <c r="CY279" s="256"/>
      <c r="CZ279" s="256"/>
      <c r="DA279" s="256"/>
      <c r="DB279" s="256"/>
      <c r="DC279" s="256"/>
      <c r="DD279" s="256"/>
      <c r="DE279" s="256"/>
    </row>
    <row r="280" spans="34:109" ht="15" hidden="1" customHeight="1">
      <c r="AH280" s="254"/>
      <c r="AI280" s="254"/>
      <c r="AJ280" s="254"/>
      <c r="AK280" s="254"/>
      <c r="AL280" s="242" t="str">
        <f t="shared" si="12"/>
        <v/>
      </c>
      <c r="AM280" s="242" t="str">
        <f t="shared" si="13"/>
        <v/>
      </c>
      <c r="AN280" s="243" t="str">
        <f t="shared" si="14"/>
        <v/>
      </c>
      <c r="AO280" s="254"/>
      <c r="AP280" s="240">
        <v>278</v>
      </c>
      <c r="AQ280" s="255"/>
      <c r="AR280" s="255"/>
      <c r="AS280" s="255"/>
      <c r="AT280" s="255"/>
      <c r="AU280" s="255"/>
      <c r="AV280" s="255"/>
      <c r="AW280" s="255"/>
      <c r="AX280" s="255"/>
      <c r="AY280" s="255"/>
      <c r="AZ280" s="255"/>
      <c r="BA280" s="255"/>
      <c r="BB280" s="255"/>
      <c r="BC280" s="255"/>
      <c r="BD280" s="255"/>
      <c r="BE280" s="255"/>
      <c r="BF280" s="255"/>
      <c r="BG280" s="255"/>
      <c r="BH280" s="255"/>
      <c r="BI280" s="255"/>
      <c r="BJ280" s="246" t="s">
        <v>5608</v>
      </c>
      <c r="BK280" s="255"/>
      <c r="BL280" s="255"/>
      <c r="BM280" s="255"/>
      <c r="BN280" s="255"/>
      <c r="BO280" s="255"/>
      <c r="BP280" s="255"/>
      <c r="BQ280" s="255"/>
      <c r="BR280" s="255"/>
      <c r="BS280" s="255"/>
      <c r="BT280" s="255"/>
      <c r="BU280" s="255"/>
      <c r="BV280" s="255"/>
      <c r="BW280" s="254"/>
      <c r="BX280" s="254"/>
      <c r="BY280" s="254"/>
      <c r="BZ280" s="256"/>
      <c r="CA280" s="256"/>
      <c r="CB280" s="256"/>
      <c r="CC280" s="256"/>
      <c r="CD280" s="256"/>
      <c r="CE280" s="256"/>
      <c r="CF280" s="256"/>
      <c r="CG280" s="256"/>
      <c r="CH280" s="256"/>
      <c r="CI280" s="256"/>
      <c r="CJ280" s="256"/>
      <c r="CK280" s="256"/>
      <c r="CL280" s="256"/>
      <c r="CM280" s="256"/>
      <c r="CN280" s="256"/>
      <c r="CO280" s="256"/>
      <c r="CP280" s="256"/>
      <c r="CQ280" s="256"/>
      <c r="CR280" s="256"/>
      <c r="CS280" s="248" t="s">
        <v>5609</v>
      </c>
      <c r="CT280" s="256"/>
      <c r="CU280" s="256"/>
      <c r="CV280" s="256"/>
      <c r="CW280" s="256"/>
      <c r="CX280" s="256"/>
      <c r="CY280" s="256"/>
      <c r="CZ280" s="256"/>
      <c r="DA280" s="256"/>
      <c r="DB280" s="256"/>
      <c r="DC280" s="256"/>
      <c r="DD280" s="256"/>
      <c r="DE280" s="256"/>
    </row>
    <row r="281" spans="34:109" ht="15" hidden="1" customHeight="1">
      <c r="AH281" s="254"/>
      <c r="AI281" s="254"/>
      <c r="AJ281" s="254"/>
      <c r="AK281" s="254"/>
      <c r="AL281" s="242" t="str">
        <f t="shared" si="12"/>
        <v/>
      </c>
      <c r="AM281" s="242" t="str">
        <f t="shared" si="13"/>
        <v/>
      </c>
      <c r="AN281" s="243" t="str">
        <f t="shared" si="14"/>
        <v/>
      </c>
      <c r="AO281" s="254"/>
      <c r="AP281" s="240">
        <v>279</v>
      </c>
      <c r="AQ281" s="255"/>
      <c r="AR281" s="255"/>
      <c r="AS281" s="255"/>
      <c r="AT281" s="255"/>
      <c r="AU281" s="255"/>
      <c r="AV281" s="255"/>
      <c r="AW281" s="255"/>
      <c r="AX281" s="255"/>
      <c r="AY281" s="255"/>
      <c r="AZ281" s="255"/>
      <c r="BA281" s="255"/>
      <c r="BB281" s="255"/>
      <c r="BC281" s="255"/>
      <c r="BD281" s="255"/>
      <c r="BE281" s="255"/>
      <c r="BF281" s="255"/>
      <c r="BG281" s="255"/>
      <c r="BH281" s="255"/>
      <c r="BI281" s="255"/>
      <c r="BJ281" s="246" t="s">
        <v>5610</v>
      </c>
      <c r="BK281" s="255"/>
      <c r="BL281" s="255"/>
      <c r="BM281" s="255"/>
      <c r="BN281" s="255"/>
      <c r="BO281" s="255"/>
      <c r="BP281" s="255"/>
      <c r="BQ281" s="255"/>
      <c r="BR281" s="255"/>
      <c r="BS281" s="255"/>
      <c r="BT281" s="255"/>
      <c r="BU281" s="255"/>
      <c r="BV281" s="255"/>
      <c r="BW281" s="254"/>
      <c r="BX281" s="254"/>
      <c r="BY281" s="254"/>
      <c r="BZ281" s="256"/>
      <c r="CA281" s="256"/>
      <c r="CB281" s="256"/>
      <c r="CC281" s="256"/>
      <c r="CD281" s="256"/>
      <c r="CE281" s="256"/>
      <c r="CF281" s="256"/>
      <c r="CG281" s="256"/>
      <c r="CH281" s="256"/>
      <c r="CI281" s="256"/>
      <c r="CJ281" s="256"/>
      <c r="CK281" s="256"/>
      <c r="CL281" s="256"/>
      <c r="CM281" s="256"/>
      <c r="CN281" s="256"/>
      <c r="CO281" s="256"/>
      <c r="CP281" s="256"/>
      <c r="CQ281" s="256"/>
      <c r="CR281" s="256"/>
      <c r="CS281" s="248" t="s">
        <v>5611</v>
      </c>
      <c r="CT281" s="256"/>
      <c r="CU281" s="256"/>
      <c r="CV281" s="256"/>
      <c r="CW281" s="256"/>
      <c r="CX281" s="256"/>
      <c r="CY281" s="256"/>
      <c r="CZ281" s="256"/>
      <c r="DA281" s="256"/>
      <c r="DB281" s="256"/>
      <c r="DC281" s="256"/>
      <c r="DD281" s="256"/>
      <c r="DE281" s="256"/>
    </row>
    <row r="282" spans="34:109" ht="15" hidden="1" customHeight="1">
      <c r="AH282" s="254"/>
      <c r="AI282" s="254"/>
      <c r="AJ282" s="254"/>
      <c r="AK282" s="254"/>
      <c r="AL282" s="242" t="str">
        <f t="shared" si="12"/>
        <v/>
      </c>
      <c r="AM282" s="242" t="str">
        <f t="shared" si="13"/>
        <v/>
      </c>
      <c r="AN282" s="243" t="str">
        <f t="shared" si="14"/>
        <v/>
      </c>
      <c r="AO282" s="254"/>
      <c r="AP282" s="240">
        <v>280</v>
      </c>
      <c r="AQ282" s="255"/>
      <c r="AR282" s="255"/>
      <c r="AS282" s="255"/>
      <c r="AT282" s="255"/>
      <c r="AU282" s="255"/>
      <c r="AV282" s="255"/>
      <c r="AW282" s="255"/>
      <c r="AX282" s="255"/>
      <c r="AY282" s="255"/>
      <c r="AZ282" s="255"/>
      <c r="BA282" s="255"/>
      <c r="BB282" s="255"/>
      <c r="BC282" s="255"/>
      <c r="BD282" s="255"/>
      <c r="BE282" s="255"/>
      <c r="BF282" s="255"/>
      <c r="BG282" s="255"/>
      <c r="BH282" s="255"/>
      <c r="BI282" s="255"/>
      <c r="BJ282" s="246" t="s">
        <v>5612</v>
      </c>
      <c r="BK282" s="255"/>
      <c r="BL282" s="255"/>
      <c r="BM282" s="255"/>
      <c r="BN282" s="255"/>
      <c r="BO282" s="255"/>
      <c r="BP282" s="255"/>
      <c r="BQ282" s="255"/>
      <c r="BR282" s="255"/>
      <c r="BS282" s="255"/>
      <c r="BT282" s="255"/>
      <c r="BU282" s="255"/>
      <c r="BV282" s="255"/>
      <c r="BW282" s="254"/>
      <c r="BX282" s="254"/>
      <c r="BY282" s="254"/>
      <c r="BZ282" s="256"/>
      <c r="CA282" s="256"/>
      <c r="CB282" s="256"/>
      <c r="CC282" s="256"/>
      <c r="CD282" s="256"/>
      <c r="CE282" s="256"/>
      <c r="CF282" s="256"/>
      <c r="CG282" s="256"/>
      <c r="CH282" s="256"/>
      <c r="CI282" s="256"/>
      <c r="CJ282" s="256"/>
      <c r="CK282" s="256"/>
      <c r="CL282" s="256"/>
      <c r="CM282" s="256"/>
      <c r="CN282" s="256"/>
      <c r="CO282" s="256"/>
      <c r="CP282" s="256"/>
      <c r="CQ282" s="256"/>
      <c r="CR282" s="256"/>
      <c r="CS282" s="248" t="s">
        <v>5613</v>
      </c>
      <c r="CT282" s="256"/>
      <c r="CU282" s="256"/>
      <c r="CV282" s="256"/>
      <c r="CW282" s="256"/>
      <c r="CX282" s="256"/>
      <c r="CY282" s="256"/>
      <c r="CZ282" s="256"/>
      <c r="DA282" s="256"/>
      <c r="DB282" s="256"/>
      <c r="DC282" s="256"/>
      <c r="DD282" s="256"/>
      <c r="DE282" s="256"/>
    </row>
    <row r="283" spans="34:109" ht="15" hidden="1" customHeight="1">
      <c r="AH283" s="254"/>
      <c r="AI283" s="254"/>
      <c r="AJ283" s="254"/>
      <c r="AK283" s="254"/>
      <c r="AL283" s="242" t="str">
        <f t="shared" si="12"/>
        <v/>
      </c>
      <c r="AM283" s="242" t="str">
        <f t="shared" si="13"/>
        <v/>
      </c>
      <c r="AN283" s="243" t="str">
        <f t="shared" si="14"/>
        <v/>
      </c>
      <c r="AO283" s="254"/>
      <c r="AP283" s="240">
        <v>281</v>
      </c>
      <c r="AQ283" s="255"/>
      <c r="AR283" s="255"/>
      <c r="AS283" s="255"/>
      <c r="AT283" s="255"/>
      <c r="AU283" s="255"/>
      <c r="AV283" s="255"/>
      <c r="AW283" s="255"/>
      <c r="AX283" s="255"/>
      <c r="AY283" s="255"/>
      <c r="AZ283" s="255"/>
      <c r="BA283" s="255"/>
      <c r="BB283" s="255"/>
      <c r="BC283" s="255"/>
      <c r="BD283" s="255"/>
      <c r="BE283" s="255"/>
      <c r="BF283" s="255"/>
      <c r="BG283" s="255"/>
      <c r="BH283" s="255"/>
      <c r="BI283" s="255"/>
      <c r="BJ283" s="246" t="s">
        <v>5614</v>
      </c>
      <c r="BK283" s="255"/>
      <c r="BL283" s="255"/>
      <c r="BM283" s="255"/>
      <c r="BN283" s="255"/>
      <c r="BO283" s="255"/>
      <c r="BP283" s="255"/>
      <c r="BQ283" s="255"/>
      <c r="BR283" s="255"/>
      <c r="BS283" s="255"/>
      <c r="BT283" s="255"/>
      <c r="BU283" s="255"/>
      <c r="BV283" s="255"/>
      <c r="BW283" s="254"/>
      <c r="BX283" s="254"/>
      <c r="BY283" s="254"/>
      <c r="BZ283" s="256"/>
      <c r="CA283" s="256"/>
      <c r="CB283" s="256"/>
      <c r="CC283" s="256"/>
      <c r="CD283" s="256"/>
      <c r="CE283" s="256"/>
      <c r="CF283" s="256"/>
      <c r="CG283" s="256"/>
      <c r="CH283" s="256"/>
      <c r="CI283" s="256"/>
      <c r="CJ283" s="256"/>
      <c r="CK283" s="256"/>
      <c r="CL283" s="256"/>
      <c r="CM283" s="256"/>
      <c r="CN283" s="256"/>
      <c r="CO283" s="256"/>
      <c r="CP283" s="256"/>
      <c r="CQ283" s="256"/>
      <c r="CR283" s="256"/>
      <c r="CS283" s="248" t="s">
        <v>5615</v>
      </c>
      <c r="CT283" s="256"/>
      <c r="CU283" s="256"/>
      <c r="CV283" s="256"/>
      <c r="CW283" s="256"/>
      <c r="CX283" s="256"/>
      <c r="CY283" s="256"/>
      <c r="CZ283" s="256"/>
      <c r="DA283" s="256"/>
      <c r="DB283" s="256"/>
      <c r="DC283" s="256"/>
      <c r="DD283" s="256"/>
      <c r="DE283" s="256"/>
    </row>
    <row r="284" spans="34:109" ht="15" hidden="1" customHeight="1">
      <c r="AH284" s="254"/>
      <c r="AI284" s="254"/>
      <c r="AJ284" s="254"/>
      <c r="AK284" s="254"/>
      <c r="AL284" s="242" t="str">
        <f t="shared" si="12"/>
        <v/>
      </c>
      <c r="AM284" s="242" t="str">
        <f t="shared" si="13"/>
        <v/>
      </c>
      <c r="AN284" s="243" t="str">
        <f t="shared" si="14"/>
        <v/>
      </c>
      <c r="AO284" s="254"/>
      <c r="AP284" s="240">
        <v>282</v>
      </c>
      <c r="AQ284" s="255"/>
      <c r="AR284" s="255"/>
      <c r="AS284" s="255"/>
      <c r="AT284" s="255"/>
      <c r="AU284" s="255"/>
      <c r="AV284" s="255"/>
      <c r="AW284" s="255"/>
      <c r="AX284" s="255"/>
      <c r="AY284" s="255"/>
      <c r="AZ284" s="255"/>
      <c r="BA284" s="255"/>
      <c r="BB284" s="255"/>
      <c r="BC284" s="255"/>
      <c r="BD284" s="255"/>
      <c r="BE284" s="255"/>
      <c r="BF284" s="255"/>
      <c r="BG284" s="255"/>
      <c r="BH284" s="255"/>
      <c r="BI284" s="255"/>
      <c r="BJ284" s="246" t="s">
        <v>5616</v>
      </c>
      <c r="BK284" s="255"/>
      <c r="BL284" s="255"/>
      <c r="BM284" s="255"/>
      <c r="BN284" s="255"/>
      <c r="BO284" s="255"/>
      <c r="BP284" s="255"/>
      <c r="BQ284" s="255"/>
      <c r="BR284" s="255"/>
      <c r="BS284" s="255"/>
      <c r="BT284" s="255"/>
      <c r="BU284" s="255"/>
      <c r="BV284" s="255"/>
      <c r="BW284" s="254"/>
      <c r="BX284" s="254"/>
      <c r="BY284" s="254"/>
      <c r="BZ284" s="256"/>
      <c r="CA284" s="256"/>
      <c r="CB284" s="256"/>
      <c r="CC284" s="256"/>
      <c r="CD284" s="256"/>
      <c r="CE284" s="256"/>
      <c r="CF284" s="256"/>
      <c r="CG284" s="256"/>
      <c r="CH284" s="256"/>
      <c r="CI284" s="256"/>
      <c r="CJ284" s="256"/>
      <c r="CK284" s="256"/>
      <c r="CL284" s="256"/>
      <c r="CM284" s="256"/>
      <c r="CN284" s="256"/>
      <c r="CO284" s="256"/>
      <c r="CP284" s="256"/>
      <c r="CQ284" s="256"/>
      <c r="CR284" s="256"/>
      <c r="CS284" s="248" t="s">
        <v>5617</v>
      </c>
      <c r="CT284" s="256"/>
      <c r="CU284" s="256"/>
      <c r="CV284" s="256"/>
      <c r="CW284" s="256"/>
      <c r="CX284" s="256"/>
      <c r="CY284" s="256"/>
      <c r="CZ284" s="256"/>
      <c r="DA284" s="256"/>
      <c r="DB284" s="256"/>
      <c r="DC284" s="256"/>
      <c r="DD284" s="256"/>
      <c r="DE284" s="256"/>
    </row>
    <row r="285" spans="34:109" ht="15" hidden="1" customHeight="1">
      <c r="AH285" s="254"/>
      <c r="AI285" s="254"/>
      <c r="AJ285" s="254"/>
      <c r="AK285" s="254"/>
      <c r="AL285" s="242" t="str">
        <f t="shared" si="12"/>
        <v/>
      </c>
      <c r="AM285" s="242" t="str">
        <f t="shared" si="13"/>
        <v/>
      </c>
      <c r="AN285" s="243" t="str">
        <f t="shared" si="14"/>
        <v/>
      </c>
      <c r="AO285" s="254"/>
      <c r="AP285" s="240">
        <v>283</v>
      </c>
      <c r="AQ285" s="255"/>
      <c r="AR285" s="255"/>
      <c r="AS285" s="255"/>
      <c r="AT285" s="255"/>
      <c r="AU285" s="255"/>
      <c r="AV285" s="255"/>
      <c r="AW285" s="255"/>
      <c r="AX285" s="255"/>
      <c r="AY285" s="255"/>
      <c r="AZ285" s="255"/>
      <c r="BA285" s="255"/>
      <c r="BB285" s="255"/>
      <c r="BC285" s="255"/>
      <c r="BD285" s="255"/>
      <c r="BE285" s="255"/>
      <c r="BF285" s="255"/>
      <c r="BG285" s="255"/>
      <c r="BH285" s="255"/>
      <c r="BI285" s="255"/>
      <c r="BJ285" s="246" t="s">
        <v>5618</v>
      </c>
      <c r="BK285" s="255"/>
      <c r="BL285" s="255"/>
      <c r="BM285" s="255"/>
      <c r="BN285" s="255"/>
      <c r="BO285" s="255"/>
      <c r="BP285" s="255"/>
      <c r="BQ285" s="255"/>
      <c r="BR285" s="255"/>
      <c r="BS285" s="255"/>
      <c r="BT285" s="255"/>
      <c r="BU285" s="255"/>
      <c r="BV285" s="255"/>
      <c r="BW285" s="254"/>
      <c r="BX285" s="254"/>
      <c r="BY285" s="254"/>
      <c r="BZ285" s="256"/>
      <c r="CA285" s="256"/>
      <c r="CB285" s="256"/>
      <c r="CC285" s="256"/>
      <c r="CD285" s="256"/>
      <c r="CE285" s="256"/>
      <c r="CF285" s="256"/>
      <c r="CG285" s="256"/>
      <c r="CH285" s="256"/>
      <c r="CI285" s="256"/>
      <c r="CJ285" s="256"/>
      <c r="CK285" s="256"/>
      <c r="CL285" s="256"/>
      <c r="CM285" s="256"/>
      <c r="CN285" s="256"/>
      <c r="CO285" s="256"/>
      <c r="CP285" s="256"/>
      <c r="CQ285" s="256"/>
      <c r="CR285" s="256"/>
      <c r="CS285" s="248" t="s">
        <v>5619</v>
      </c>
      <c r="CT285" s="256"/>
      <c r="CU285" s="256"/>
      <c r="CV285" s="256"/>
      <c r="CW285" s="256"/>
      <c r="CX285" s="256"/>
      <c r="CY285" s="256"/>
      <c r="CZ285" s="256"/>
      <c r="DA285" s="256"/>
      <c r="DB285" s="256"/>
      <c r="DC285" s="256"/>
      <c r="DD285" s="256"/>
      <c r="DE285" s="256"/>
    </row>
    <row r="286" spans="34:109" ht="15" hidden="1" customHeight="1">
      <c r="AH286" s="254"/>
      <c r="AI286" s="254"/>
      <c r="AJ286" s="254"/>
      <c r="AK286" s="254"/>
      <c r="AL286" s="242" t="str">
        <f t="shared" si="12"/>
        <v/>
      </c>
      <c r="AM286" s="242" t="str">
        <f t="shared" si="13"/>
        <v/>
      </c>
      <c r="AN286" s="243" t="str">
        <f t="shared" si="14"/>
        <v/>
      </c>
      <c r="AO286" s="254"/>
      <c r="AP286" s="240">
        <v>284</v>
      </c>
      <c r="AQ286" s="255"/>
      <c r="AR286" s="255"/>
      <c r="AS286" s="255"/>
      <c r="AT286" s="255"/>
      <c r="AU286" s="255"/>
      <c r="AV286" s="255"/>
      <c r="AW286" s="255"/>
      <c r="AX286" s="255"/>
      <c r="AY286" s="255"/>
      <c r="AZ286" s="255"/>
      <c r="BA286" s="255"/>
      <c r="BB286" s="255"/>
      <c r="BC286" s="255"/>
      <c r="BD286" s="255"/>
      <c r="BE286" s="255"/>
      <c r="BF286" s="255"/>
      <c r="BG286" s="255"/>
      <c r="BH286" s="255"/>
      <c r="BI286" s="255"/>
      <c r="BJ286" s="246" t="s">
        <v>5620</v>
      </c>
      <c r="BK286" s="255"/>
      <c r="BL286" s="255"/>
      <c r="BM286" s="255"/>
      <c r="BN286" s="255"/>
      <c r="BO286" s="255"/>
      <c r="BP286" s="255"/>
      <c r="BQ286" s="255"/>
      <c r="BR286" s="255"/>
      <c r="BS286" s="255"/>
      <c r="BT286" s="255"/>
      <c r="BU286" s="255"/>
      <c r="BV286" s="255"/>
      <c r="BW286" s="254"/>
      <c r="BX286" s="254"/>
      <c r="BY286" s="254"/>
      <c r="BZ286" s="256"/>
      <c r="CA286" s="256"/>
      <c r="CB286" s="256"/>
      <c r="CC286" s="256"/>
      <c r="CD286" s="256"/>
      <c r="CE286" s="256"/>
      <c r="CF286" s="256"/>
      <c r="CG286" s="256"/>
      <c r="CH286" s="256"/>
      <c r="CI286" s="256"/>
      <c r="CJ286" s="256"/>
      <c r="CK286" s="256"/>
      <c r="CL286" s="256"/>
      <c r="CM286" s="256"/>
      <c r="CN286" s="256"/>
      <c r="CO286" s="256"/>
      <c r="CP286" s="256"/>
      <c r="CQ286" s="256"/>
      <c r="CR286" s="256"/>
      <c r="CS286" s="248" t="s">
        <v>5621</v>
      </c>
      <c r="CT286" s="256"/>
      <c r="CU286" s="256"/>
      <c r="CV286" s="256"/>
      <c r="CW286" s="256"/>
      <c r="CX286" s="256"/>
      <c r="CY286" s="256"/>
      <c r="CZ286" s="256"/>
      <c r="DA286" s="256"/>
      <c r="DB286" s="256"/>
      <c r="DC286" s="256"/>
      <c r="DD286" s="256"/>
      <c r="DE286" s="256"/>
    </row>
    <row r="287" spans="34:109" ht="15" hidden="1" customHeight="1">
      <c r="AH287" s="254"/>
      <c r="AI287" s="254"/>
      <c r="AJ287" s="254"/>
      <c r="AK287" s="254"/>
      <c r="AL287" s="242" t="str">
        <f t="shared" si="12"/>
        <v/>
      </c>
      <c r="AM287" s="242" t="str">
        <f t="shared" si="13"/>
        <v/>
      </c>
      <c r="AN287" s="243" t="str">
        <f t="shared" si="14"/>
        <v/>
      </c>
      <c r="AO287" s="254"/>
      <c r="AP287" s="240">
        <v>285</v>
      </c>
      <c r="AQ287" s="255"/>
      <c r="AR287" s="255"/>
      <c r="AS287" s="255"/>
      <c r="AT287" s="255"/>
      <c r="AU287" s="255"/>
      <c r="AV287" s="255"/>
      <c r="AW287" s="255"/>
      <c r="AX287" s="255"/>
      <c r="AY287" s="255"/>
      <c r="AZ287" s="255"/>
      <c r="BA287" s="255"/>
      <c r="BB287" s="255"/>
      <c r="BC287" s="255"/>
      <c r="BD287" s="255"/>
      <c r="BE287" s="255"/>
      <c r="BF287" s="255"/>
      <c r="BG287" s="255"/>
      <c r="BH287" s="255"/>
      <c r="BI287" s="255"/>
      <c r="BJ287" s="246" t="s">
        <v>5622</v>
      </c>
      <c r="BK287" s="255"/>
      <c r="BL287" s="255"/>
      <c r="BM287" s="255"/>
      <c r="BN287" s="255"/>
      <c r="BO287" s="255"/>
      <c r="BP287" s="255"/>
      <c r="BQ287" s="255"/>
      <c r="BR287" s="255"/>
      <c r="BS287" s="255"/>
      <c r="BT287" s="255"/>
      <c r="BU287" s="255"/>
      <c r="BV287" s="255"/>
      <c r="BW287" s="254"/>
      <c r="BX287" s="254"/>
      <c r="BY287" s="254"/>
      <c r="BZ287" s="256"/>
      <c r="CA287" s="256"/>
      <c r="CB287" s="256"/>
      <c r="CC287" s="256"/>
      <c r="CD287" s="256"/>
      <c r="CE287" s="256"/>
      <c r="CF287" s="256"/>
      <c r="CG287" s="256"/>
      <c r="CH287" s="256"/>
      <c r="CI287" s="256"/>
      <c r="CJ287" s="256"/>
      <c r="CK287" s="256"/>
      <c r="CL287" s="256"/>
      <c r="CM287" s="256"/>
      <c r="CN287" s="256"/>
      <c r="CO287" s="256"/>
      <c r="CP287" s="256"/>
      <c r="CQ287" s="256"/>
      <c r="CR287" s="256"/>
      <c r="CS287" s="248" t="s">
        <v>5623</v>
      </c>
      <c r="CT287" s="256"/>
      <c r="CU287" s="256"/>
      <c r="CV287" s="256"/>
      <c r="CW287" s="256"/>
      <c r="CX287" s="256"/>
      <c r="CY287" s="256"/>
      <c r="CZ287" s="256"/>
      <c r="DA287" s="256"/>
      <c r="DB287" s="256"/>
      <c r="DC287" s="256"/>
      <c r="DD287" s="256"/>
      <c r="DE287" s="256"/>
    </row>
    <row r="288" spans="34:109" ht="15" hidden="1" customHeight="1">
      <c r="AH288" s="254"/>
      <c r="AI288" s="254"/>
      <c r="AJ288" s="254"/>
      <c r="AK288" s="254"/>
      <c r="AL288" s="242" t="str">
        <f t="shared" si="12"/>
        <v/>
      </c>
      <c r="AM288" s="242" t="str">
        <f t="shared" si="13"/>
        <v/>
      </c>
      <c r="AN288" s="243" t="str">
        <f t="shared" si="14"/>
        <v/>
      </c>
      <c r="AO288" s="254"/>
      <c r="AP288" s="240">
        <v>286</v>
      </c>
      <c r="AQ288" s="255"/>
      <c r="AR288" s="255"/>
      <c r="AS288" s="255"/>
      <c r="AT288" s="255"/>
      <c r="AU288" s="255"/>
      <c r="AV288" s="255"/>
      <c r="AW288" s="255"/>
      <c r="AX288" s="255"/>
      <c r="AY288" s="255"/>
      <c r="AZ288" s="255"/>
      <c r="BA288" s="255"/>
      <c r="BB288" s="255"/>
      <c r="BC288" s="255"/>
      <c r="BD288" s="255"/>
      <c r="BE288" s="255"/>
      <c r="BF288" s="255"/>
      <c r="BG288" s="255"/>
      <c r="BH288" s="255"/>
      <c r="BI288" s="255"/>
      <c r="BJ288" s="246" t="s">
        <v>5624</v>
      </c>
      <c r="BK288" s="255"/>
      <c r="BL288" s="255"/>
      <c r="BM288" s="255"/>
      <c r="BN288" s="255"/>
      <c r="BO288" s="255"/>
      <c r="BP288" s="255"/>
      <c r="BQ288" s="255"/>
      <c r="BR288" s="255"/>
      <c r="BS288" s="255"/>
      <c r="BT288" s="255"/>
      <c r="BU288" s="255"/>
      <c r="BV288" s="255"/>
      <c r="BW288" s="254"/>
      <c r="BX288" s="254"/>
      <c r="BY288" s="254"/>
      <c r="BZ288" s="256"/>
      <c r="CA288" s="256"/>
      <c r="CB288" s="256"/>
      <c r="CC288" s="256"/>
      <c r="CD288" s="256"/>
      <c r="CE288" s="256"/>
      <c r="CF288" s="256"/>
      <c r="CG288" s="256"/>
      <c r="CH288" s="256"/>
      <c r="CI288" s="256"/>
      <c r="CJ288" s="256"/>
      <c r="CK288" s="256"/>
      <c r="CL288" s="256"/>
      <c r="CM288" s="256"/>
      <c r="CN288" s="256"/>
      <c r="CO288" s="256"/>
      <c r="CP288" s="256"/>
      <c r="CQ288" s="256"/>
      <c r="CR288" s="256"/>
      <c r="CS288" s="248" t="s">
        <v>5625</v>
      </c>
      <c r="CT288" s="256"/>
      <c r="CU288" s="256"/>
      <c r="CV288" s="256"/>
      <c r="CW288" s="256"/>
      <c r="CX288" s="256"/>
      <c r="CY288" s="256"/>
      <c r="CZ288" s="256"/>
      <c r="DA288" s="256"/>
      <c r="DB288" s="256"/>
      <c r="DC288" s="256"/>
      <c r="DD288" s="256"/>
      <c r="DE288" s="256"/>
    </row>
    <row r="289" spans="34:109" ht="15" hidden="1" customHeight="1">
      <c r="AH289" s="254"/>
      <c r="AI289" s="254"/>
      <c r="AJ289" s="254"/>
      <c r="AK289" s="254"/>
      <c r="AL289" s="242" t="str">
        <f t="shared" si="12"/>
        <v/>
      </c>
      <c r="AM289" s="242" t="str">
        <f t="shared" si="13"/>
        <v/>
      </c>
      <c r="AN289" s="243" t="str">
        <f t="shared" si="14"/>
        <v/>
      </c>
      <c r="AO289" s="254"/>
      <c r="AP289" s="240">
        <v>287</v>
      </c>
      <c r="AQ289" s="255"/>
      <c r="AR289" s="255"/>
      <c r="AS289" s="255"/>
      <c r="AT289" s="255"/>
      <c r="AU289" s="255"/>
      <c r="AV289" s="255"/>
      <c r="AW289" s="255"/>
      <c r="AX289" s="255"/>
      <c r="AY289" s="255"/>
      <c r="AZ289" s="255"/>
      <c r="BA289" s="255"/>
      <c r="BB289" s="255"/>
      <c r="BC289" s="255"/>
      <c r="BD289" s="255"/>
      <c r="BE289" s="255"/>
      <c r="BF289" s="255"/>
      <c r="BG289" s="255"/>
      <c r="BH289" s="255"/>
      <c r="BI289" s="255"/>
      <c r="BJ289" s="246" t="s">
        <v>5626</v>
      </c>
      <c r="BK289" s="255"/>
      <c r="BL289" s="255"/>
      <c r="BM289" s="255"/>
      <c r="BN289" s="255"/>
      <c r="BO289" s="255"/>
      <c r="BP289" s="255"/>
      <c r="BQ289" s="255"/>
      <c r="BR289" s="255"/>
      <c r="BS289" s="255"/>
      <c r="BT289" s="255"/>
      <c r="BU289" s="255"/>
      <c r="BV289" s="255"/>
      <c r="BW289" s="254"/>
      <c r="BX289" s="254"/>
      <c r="BY289" s="254"/>
      <c r="BZ289" s="256"/>
      <c r="CA289" s="256"/>
      <c r="CB289" s="256"/>
      <c r="CC289" s="256"/>
      <c r="CD289" s="256"/>
      <c r="CE289" s="256"/>
      <c r="CF289" s="256"/>
      <c r="CG289" s="256"/>
      <c r="CH289" s="256"/>
      <c r="CI289" s="256"/>
      <c r="CJ289" s="256"/>
      <c r="CK289" s="256"/>
      <c r="CL289" s="256"/>
      <c r="CM289" s="256"/>
      <c r="CN289" s="256"/>
      <c r="CO289" s="256"/>
      <c r="CP289" s="256"/>
      <c r="CQ289" s="256"/>
      <c r="CR289" s="256"/>
      <c r="CS289" s="248" t="s">
        <v>5627</v>
      </c>
      <c r="CT289" s="256"/>
      <c r="CU289" s="256"/>
      <c r="CV289" s="256"/>
      <c r="CW289" s="256"/>
      <c r="CX289" s="256"/>
      <c r="CY289" s="256"/>
      <c r="CZ289" s="256"/>
      <c r="DA289" s="256"/>
      <c r="DB289" s="256"/>
      <c r="DC289" s="256"/>
      <c r="DD289" s="256"/>
      <c r="DE289" s="256"/>
    </row>
    <row r="290" spans="34:109" ht="15" hidden="1" customHeight="1">
      <c r="AH290" s="254"/>
      <c r="AI290" s="254"/>
      <c r="AJ290" s="254"/>
      <c r="AK290" s="254"/>
      <c r="AL290" s="242" t="str">
        <f t="shared" si="12"/>
        <v/>
      </c>
      <c r="AM290" s="242" t="str">
        <f t="shared" si="13"/>
        <v/>
      </c>
      <c r="AN290" s="243" t="str">
        <f t="shared" si="14"/>
        <v/>
      </c>
      <c r="AO290" s="254"/>
      <c r="AP290" s="240">
        <v>288</v>
      </c>
      <c r="AQ290" s="255"/>
      <c r="AR290" s="255"/>
      <c r="AS290" s="255"/>
      <c r="AT290" s="255"/>
      <c r="AU290" s="255"/>
      <c r="AV290" s="255"/>
      <c r="AW290" s="255"/>
      <c r="AX290" s="255"/>
      <c r="AY290" s="255"/>
      <c r="AZ290" s="255"/>
      <c r="BA290" s="255"/>
      <c r="BB290" s="255"/>
      <c r="BC290" s="255"/>
      <c r="BD290" s="255"/>
      <c r="BE290" s="255"/>
      <c r="BF290" s="255"/>
      <c r="BG290" s="255"/>
      <c r="BH290" s="255"/>
      <c r="BI290" s="255"/>
      <c r="BJ290" s="246" t="s">
        <v>5628</v>
      </c>
      <c r="BK290" s="255"/>
      <c r="BL290" s="255"/>
      <c r="BM290" s="255"/>
      <c r="BN290" s="255"/>
      <c r="BO290" s="255"/>
      <c r="BP290" s="255"/>
      <c r="BQ290" s="255"/>
      <c r="BR290" s="255"/>
      <c r="BS290" s="255"/>
      <c r="BT290" s="255"/>
      <c r="BU290" s="255"/>
      <c r="BV290" s="255"/>
      <c r="BW290" s="254"/>
      <c r="BX290" s="254"/>
      <c r="BY290" s="254"/>
      <c r="BZ290" s="256"/>
      <c r="CA290" s="256"/>
      <c r="CB290" s="256"/>
      <c r="CC290" s="256"/>
      <c r="CD290" s="256"/>
      <c r="CE290" s="256"/>
      <c r="CF290" s="256"/>
      <c r="CG290" s="256"/>
      <c r="CH290" s="256"/>
      <c r="CI290" s="256"/>
      <c r="CJ290" s="256"/>
      <c r="CK290" s="256"/>
      <c r="CL290" s="256"/>
      <c r="CM290" s="256"/>
      <c r="CN290" s="256"/>
      <c r="CO290" s="256"/>
      <c r="CP290" s="256"/>
      <c r="CQ290" s="256"/>
      <c r="CR290" s="256"/>
      <c r="CS290" s="248" t="s">
        <v>5629</v>
      </c>
      <c r="CT290" s="256"/>
      <c r="CU290" s="256"/>
      <c r="CV290" s="256"/>
      <c r="CW290" s="256"/>
      <c r="CX290" s="256"/>
      <c r="CY290" s="256"/>
      <c r="CZ290" s="256"/>
      <c r="DA290" s="256"/>
      <c r="DB290" s="256"/>
      <c r="DC290" s="256"/>
      <c r="DD290" s="256"/>
      <c r="DE290" s="256"/>
    </row>
    <row r="291" spans="34:109" ht="15" hidden="1" customHeight="1">
      <c r="AH291" s="254"/>
      <c r="AI291" s="254"/>
      <c r="AJ291" s="254"/>
      <c r="AK291" s="254"/>
      <c r="AL291" s="242" t="str">
        <f t="shared" si="12"/>
        <v/>
      </c>
      <c r="AM291" s="242" t="str">
        <f t="shared" si="13"/>
        <v/>
      </c>
      <c r="AN291" s="243" t="str">
        <f t="shared" si="14"/>
        <v/>
      </c>
      <c r="AO291" s="254"/>
      <c r="AP291" s="240">
        <v>289</v>
      </c>
      <c r="AQ291" s="255"/>
      <c r="AR291" s="255"/>
      <c r="AS291" s="255"/>
      <c r="AT291" s="255"/>
      <c r="AU291" s="255"/>
      <c r="AV291" s="255"/>
      <c r="AW291" s="255"/>
      <c r="AX291" s="255"/>
      <c r="AY291" s="255"/>
      <c r="AZ291" s="255"/>
      <c r="BA291" s="255"/>
      <c r="BB291" s="255"/>
      <c r="BC291" s="255"/>
      <c r="BD291" s="255"/>
      <c r="BE291" s="255"/>
      <c r="BF291" s="255"/>
      <c r="BG291" s="255"/>
      <c r="BH291" s="255"/>
      <c r="BI291" s="255"/>
      <c r="BJ291" s="246" t="s">
        <v>5630</v>
      </c>
      <c r="BK291" s="255"/>
      <c r="BL291" s="255"/>
      <c r="BM291" s="255"/>
      <c r="BN291" s="255"/>
      <c r="BO291" s="255"/>
      <c r="BP291" s="255"/>
      <c r="BQ291" s="255"/>
      <c r="BR291" s="255"/>
      <c r="BS291" s="255"/>
      <c r="BT291" s="255"/>
      <c r="BU291" s="255"/>
      <c r="BV291" s="255"/>
      <c r="BW291" s="254"/>
      <c r="BX291" s="254"/>
      <c r="BY291" s="254"/>
      <c r="BZ291" s="256"/>
      <c r="CA291" s="256"/>
      <c r="CB291" s="256"/>
      <c r="CC291" s="256"/>
      <c r="CD291" s="256"/>
      <c r="CE291" s="256"/>
      <c r="CF291" s="256"/>
      <c r="CG291" s="256"/>
      <c r="CH291" s="256"/>
      <c r="CI291" s="256"/>
      <c r="CJ291" s="256"/>
      <c r="CK291" s="256"/>
      <c r="CL291" s="256"/>
      <c r="CM291" s="256"/>
      <c r="CN291" s="256"/>
      <c r="CO291" s="256"/>
      <c r="CP291" s="256"/>
      <c r="CQ291" s="256"/>
      <c r="CR291" s="256"/>
      <c r="CS291" s="248" t="s">
        <v>5631</v>
      </c>
      <c r="CT291" s="256"/>
      <c r="CU291" s="256"/>
      <c r="CV291" s="256"/>
      <c r="CW291" s="256"/>
      <c r="CX291" s="256"/>
      <c r="CY291" s="256"/>
      <c r="CZ291" s="256"/>
      <c r="DA291" s="256"/>
      <c r="DB291" s="256"/>
      <c r="DC291" s="256"/>
      <c r="DD291" s="256"/>
      <c r="DE291" s="256"/>
    </row>
    <row r="292" spans="34:109" ht="15" hidden="1" customHeight="1">
      <c r="AH292" s="254"/>
      <c r="AI292" s="254"/>
      <c r="AJ292" s="254"/>
      <c r="AK292" s="254"/>
      <c r="AL292" s="242" t="str">
        <f t="shared" si="12"/>
        <v/>
      </c>
      <c r="AM292" s="242" t="str">
        <f t="shared" si="13"/>
        <v/>
      </c>
      <c r="AN292" s="243" t="str">
        <f t="shared" si="14"/>
        <v/>
      </c>
      <c r="AO292" s="254"/>
      <c r="AP292" s="240">
        <v>290</v>
      </c>
      <c r="AQ292" s="255"/>
      <c r="AR292" s="255"/>
      <c r="AS292" s="255"/>
      <c r="AT292" s="255"/>
      <c r="AU292" s="255"/>
      <c r="AV292" s="255"/>
      <c r="AW292" s="255"/>
      <c r="AX292" s="255"/>
      <c r="AY292" s="255"/>
      <c r="AZ292" s="255"/>
      <c r="BA292" s="255"/>
      <c r="BB292" s="255"/>
      <c r="BC292" s="255"/>
      <c r="BD292" s="255"/>
      <c r="BE292" s="255"/>
      <c r="BF292" s="255"/>
      <c r="BG292" s="255"/>
      <c r="BH292" s="255"/>
      <c r="BI292" s="255"/>
      <c r="BJ292" s="246" t="s">
        <v>5632</v>
      </c>
      <c r="BK292" s="255"/>
      <c r="BL292" s="255"/>
      <c r="BM292" s="255"/>
      <c r="BN292" s="255"/>
      <c r="BO292" s="255"/>
      <c r="BP292" s="255"/>
      <c r="BQ292" s="255"/>
      <c r="BR292" s="255"/>
      <c r="BS292" s="255"/>
      <c r="BT292" s="255"/>
      <c r="BU292" s="255"/>
      <c r="BV292" s="255"/>
      <c r="BW292" s="254"/>
      <c r="BX292" s="254"/>
      <c r="BY292" s="254"/>
      <c r="BZ292" s="256"/>
      <c r="CA292" s="256"/>
      <c r="CB292" s="256"/>
      <c r="CC292" s="256"/>
      <c r="CD292" s="256"/>
      <c r="CE292" s="256"/>
      <c r="CF292" s="256"/>
      <c r="CG292" s="256"/>
      <c r="CH292" s="256"/>
      <c r="CI292" s="256"/>
      <c r="CJ292" s="256"/>
      <c r="CK292" s="256"/>
      <c r="CL292" s="256"/>
      <c r="CM292" s="256"/>
      <c r="CN292" s="256"/>
      <c r="CO292" s="256"/>
      <c r="CP292" s="256"/>
      <c r="CQ292" s="256"/>
      <c r="CR292" s="256"/>
      <c r="CS292" s="248" t="s">
        <v>3132</v>
      </c>
      <c r="CT292" s="256"/>
      <c r="CU292" s="256"/>
      <c r="CV292" s="256"/>
      <c r="CW292" s="256"/>
      <c r="CX292" s="256"/>
      <c r="CY292" s="256"/>
      <c r="CZ292" s="256"/>
      <c r="DA292" s="256"/>
      <c r="DB292" s="256"/>
      <c r="DC292" s="256"/>
      <c r="DD292" s="256"/>
      <c r="DE292" s="256"/>
    </row>
    <row r="293" spans="34:109" ht="15" hidden="1" customHeight="1">
      <c r="AH293" s="254"/>
      <c r="AI293" s="254"/>
      <c r="AJ293" s="254"/>
      <c r="AK293" s="254"/>
      <c r="AL293" s="242" t="str">
        <f t="shared" si="12"/>
        <v/>
      </c>
      <c r="AM293" s="242" t="str">
        <f t="shared" si="13"/>
        <v/>
      </c>
      <c r="AN293" s="243" t="str">
        <f t="shared" si="14"/>
        <v/>
      </c>
      <c r="AO293" s="254"/>
      <c r="AP293" s="240">
        <v>291</v>
      </c>
      <c r="AQ293" s="255"/>
      <c r="AR293" s="255"/>
      <c r="AS293" s="255"/>
      <c r="AT293" s="255"/>
      <c r="AU293" s="255"/>
      <c r="AV293" s="255"/>
      <c r="AW293" s="255"/>
      <c r="AX293" s="255"/>
      <c r="AY293" s="255"/>
      <c r="AZ293" s="255"/>
      <c r="BA293" s="255"/>
      <c r="BB293" s="255"/>
      <c r="BC293" s="255"/>
      <c r="BD293" s="255"/>
      <c r="BE293" s="255"/>
      <c r="BF293" s="255"/>
      <c r="BG293" s="255"/>
      <c r="BH293" s="255"/>
      <c r="BI293" s="255"/>
      <c r="BJ293" s="246" t="s">
        <v>5633</v>
      </c>
      <c r="BK293" s="255"/>
      <c r="BL293" s="255"/>
      <c r="BM293" s="255"/>
      <c r="BN293" s="255"/>
      <c r="BO293" s="255"/>
      <c r="BP293" s="255"/>
      <c r="BQ293" s="255"/>
      <c r="BR293" s="255"/>
      <c r="BS293" s="255"/>
      <c r="BT293" s="255"/>
      <c r="BU293" s="255"/>
      <c r="BV293" s="255"/>
      <c r="BW293" s="254"/>
      <c r="BX293" s="254"/>
      <c r="BY293" s="254"/>
      <c r="BZ293" s="256"/>
      <c r="CA293" s="256"/>
      <c r="CB293" s="256"/>
      <c r="CC293" s="256"/>
      <c r="CD293" s="256"/>
      <c r="CE293" s="256"/>
      <c r="CF293" s="256"/>
      <c r="CG293" s="256"/>
      <c r="CH293" s="256"/>
      <c r="CI293" s="256"/>
      <c r="CJ293" s="256"/>
      <c r="CK293" s="256"/>
      <c r="CL293" s="256"/>
      <c r="CM293" s="256"/>
      <c r="CN293" s="256"/>
      <c r="CO293" s="256"/>
      <c r="CP293" s="256"/>
      <c r="CQ293" s="256"/>
      <c r="CR293" s="256"/>
      <c r="CS293" s="248" t="s">
        <v>5634</v>
      </c>
      <c r="CT293" s="256"/>
      <c r="CU293" s="256"/>
      <c r="CV293" s="256"/>
      <c r="CW293" s="256"/>
      <c r="CX293" s="256"/>
      <c r="CY293" s="256"/>
      <c r="CZ293" s="256"/>
      <c r="DA293" s="256"/>
      <c r="DB293" s="256"/>
      <c r="DC293" s="256"/>
      <c r="DD293" s="256"/>
      <c r="DE293" s="256"/>
    </row>
    <row r="294" spans="34:109" ht="15" hidden="1" customHeight="1">
      <c r="AH294" s="254"/>
      <c r="AI294" s="254"/>
      <c r="AJ294" s="254"/>
      <c r="AK294" s="254"/>
      <c r="AL294" s="242" t="str">
        <f t="shared" si="12"/>
        <v/>
      </c>
      <c r="AM294" s="242" t="str">
        <f t="shared" si="13"/>
        <v/>
      </c>
      <c r="AN294" s="243" t="str">
        <f t="shared" si="14"/>
        <v/>
      </c>
      <c r="AO294" s="254"/>
      <c r="AP294" s="240">
        <v>292</v>
      </c>
      <c r="AQ294" s="255"/>
      <c r="AR294" s="255"/>
      <c r="AS294" s="255"/>
      <c r="AT294" s="255"/>
      <c r="AU294" s="255"/>
      <c r="AV294" s="255"/>
      <c r="AW294" s="255"/>
      <c r="AX294" s="255"/>
      <c r="AY294" s="255"/>
      <c r="AZ294" s="255"/>
      <c r="BA294" s="255"/>
      <c r="BB294" s="255"/>
      <c r="BC294" s="255"/>
      <c r="BD294" s="255"/>
      <c r="BE294" s="255"/>
      <c r="BF294" s="255"/>
      <c r="BG294" s="255"/>
      <c r="BH294" s="255"/>
      <c r="BI294" s="255"/>
      <c r="BJ294" s="246" t="s">
        <v>5635</v>
      </c>
      <c r="BK294" s="255"/>
      <c r="BL294" s="255"/>
      <c r="BM294" s="255"/>
      <c r="BN294" s="255"/>
      <c r="BO294" s="255"/>
      <c r="BP294" s="255"/>
      <c r="BQ294" s="255"/>
      <c r="BR294" s="255"/>
      <c r="BS294" s="255"/>
      <c r="BT294" s="255"/>
      <c r="BU294" s="255"/>
      <c r="BV294" s="255"/>
      <c r="BW294" s="254"/>
      <c r="BX294" s="254"/>
      <c r="BY294" s="254"/>
      <c r="BZ294" s="256"/>
      <c r="CA294" s="256"/>
      <c r="CB294" s="256"/>
      <c r="CC294" s="256"/>
      <c r="CD294" s="256"/>
      <c r="CE294" s="256"/>
      <c r="CF294" s="256"/>
      <c r="CG294" s="256"/>
      <c r="CH294" s="256"/>
      <c r="CI294" s="256"/>
      <c r="CJ294" s="256"/>
      <c r="CK294" s="256"/>
      <c r="CL294" s="256"/>
      <c r="CM294" s="256"/>
      <c r="CN294" s="256"/>
      <c r="CO294" s="256"/>
      <c r="CP294" s="256"/>
      <c r="CQ294" s="256"/>
      <c r="CR294" s="256"/>
      <c r="CS294" s="248" t="s">
        <v>5636</v>
      </c>
      <c r="CT294" s="256"/>
      <c r="CU294" s="256"/>
      <c r="CV294" s="256"/>
      <c r="CW294" s="256"/>
      <c r="CX294" s="256"/>
      <c r="CY294" s="256"/>
      <c r="CZ294" s="256"/>
      <c r="DA294" s="256"/>
      <c r="DB294" s="256"/>
      <c r="DC294" s="256"/>
      <c r="DD294" s="256"/>
      <c r="DE294" s="256"/>
    </row>
    <row r="295" spans="34:109" ht="15" hidden="1" customHeight="1">
      <c r="AH295" s="254"/>
      <c r="AI295" s="254"/>
      <c r="AJ295" s="254"/>
      <c r="AK295" s="254"/>
      <c r="AL295" s="242" t="str">
        <f t="shared" si="12"/>
        <v/>
      </c>
      <c r="AM295" s="242" t="str">
        <f t="shared" si="13"/>
        <v/>
      </c>
      <c r="AN295" s="243" t="str">
        <f t="shared" si="14"/>
        <v/>
      </c>
      <c r="AO295" s="254"/>
      <c r="AP295" s="240">
        <v>293</v>
      </c>
      <c r="AQ295" s="255"/>
      <c r="AR295" s="255"/>
      <c r="AS295" s="255"/>
      <c r="AT295" s="255"/>
      <c r="AU295" s="255"/>
      <c r="AV295" s="255"/>
      <c r="AW295" s="255"/>
      <c r="AX295" s="255"/>
      <c r="AY295" s="255"/>
      <c r="AZ295" s="255"/>
      <c r="BA295" s="255"/>
      <c r="BB295" s="255"/>
      <c r="BC295" s="255"/>
      <c r="BD295" s="255"/>
      <c r="BE295" s="255"/>
      <c r="BF295" s="255"/>
      <c r="BG295" s="255"/>
      <c r="BH295" s="255"/>
      <c r="BI295" s="255"/>
      <c r="BJ295" s="246" t="s">
        <v>5637</v>
      </c>
      <c r="BK295" s="255"/>
      <c r="BL295" s="255"/>
      <c r="BM295" s="255"/>
      <c r="BN295" s="255"/>
      <c r="BO295" s="255"/>
      <c r="BP295" s="255"/>
      <c r="BQ295" s="255"/>
      <c r="BR295" s="255"/>
      <c r="BS295" s="255"/>
      <c r="BT295" s="255"/>
      <c r="BU295" s="255"/>
      <c r="BV295" s="255"/>
      <c r="BW295" s="254"/>
      <c r="BX295" s="254"/>
      <c r="BY295" s="254"/>
      <c r="BZ295" s="256"/>
      <c r="CA295" s="256"/>
      <c r="CB295" s="256"/>
      <c r="CC295" s="256"/>
      <c r="CD295" s="256"/>
      <c r="CE295" s="256"/>
      <c r="CF295" s="256"/>
      <c r="CG295" s="256"/>
      <c r="CH295" s="256"/>
      <c r="CI295" s="256"/>
      <c r="CJ295" s="256"/>
      <c r="CK295" s="256"/>
      <c r="CL295" s="256"/>
      <c r="CM295" s="256"/>
      <c r="CN295" s="256"/>
      <c r="CO295" s="256"/>
      <c r="CP295" s="256"/>
      <c r="CQ295" s="256"/>
      <c r="CR295" s="256"/>
      <c r="CS295" s="248" t="s">
        <v>5638</v>
      </c>
      <c r="CT295" s="256"/>
      <c r="CU295" s="256"/>
      <c r="CV295" s="256"/>
      <c r="CW295" s="256"/>
      <c r="CX295" s="256"/>
      <c r="CY295" s="256"/>
      <c r="CZ295" s="256"/>
      <c r="DA295" s="256"/>
      <c r="DB295" s="256"/>
      <c r="DC295" s="256"/>
      <c r="DD295" s="256"/>
      <c r="DE295" s="256"/>
    </row>
    <row r="296" spans="34:109" ht="15" hidden="1" customHeight="1">
      <c r="AH296" s="254"/>
      <c r="AI296" s="254"/>
      <c r="AJ296" s="254"/>
      <c r="AK296" s="254"/>
      <c r="AL296" s="242" t="str">
        <f t="shared" si="12"/>
        <v/>
      </c>
      <c r="AM296" s="242" t="str">
        <f t="shared" si="13"/>
        <v/>
      </c>
      <c r="AN296" s="243" t="str">
        <f t="shared" si="14"/>
        <v/>
      </c>
      <c r="AO296" s="254"/>
      <c r="AP296" s="240">
        <v>294</v>
      </c>
      <c r="AQ296" s="255"/>
      <c r="AR296" s="255"/>
      <c r="AS296" s="255"/>
      <c r="AT296" s="255"/>
      <c r="AU296" s="255"/>
      <c r="AV296" s="255"/>
      <c r="AW296" s="255"/>
      <c r="AX296" s="255"/>
      <c r="AY296" s="255"/>
      <c r="AZ296" s="255"/>
      <c r="BA296" s="255"/>
      <c r="BB296" s="255"/>
      <c r="BC296" s="255"/>
      <c r="BD296" s="255"/>
      <c r="BE296" s="255"/>
      <c r="BF296" s="255"/>
      <c r="BG296" s="255"/>
      <c r="BH296" s="255"/>
      <c r="BI296" s="255"/>
      <c r="BJ296" s="246" t="s">
        <v>5639</v>
      </c>
      <c r="BK296" s="255"/>
      <c r="BL296" s="255"/>
      <c r="BM296" s="255"/>
      <c r="BN296" s="255"/>
      <c r="BO296" s="255"/>
      <c r="BP296" s="255"/>
      <c r="BQ296" s="255"/>
      <c r="BR296" s="255"/>
      <c r="BS296" s="255"/>
      <c r="BT296" s="255"/>
      <c r="BU296" s="255"/>
      <c r="BV296" s="255"/>
      <c r="BW296" s="254"/>
      <c r="BX296" s="254"/>
      <c r="BY296" s="254"/>
      <c r="BZ296" s="256"/>
      <c r="CA296" s="256"/>
      <c r="CB296" s="256"/>
      <c r="CC296" s="256"/>
      <c r="CD296" s="256"/>
      <c r="CE296" s="256"/>
      <c r="CF296" s="256"/>
      <c r="CG296" s="256"/>
      <c r="CH296" s="256"/>
      <c r="CI296" s="256"/>
      <c r="CJ296" s="256"/>
      <c r="CK296" s="256"/>
      <c r="CL296" s="256"/>
      <c r="CM296" s="256"/>
      <c r="CN296" s="256"/>
      <c r="CO296" s="256"/>
      <c r="CP296" s="256"/>
      <c r="CQ296" s="256"/>
      <c r="CR296" s="256"/>
      <c r="CS296" s="248" t="s">
        <v>5640</v>
      </c>
      <c r="CT296" s="256"/>
      <c r="CU296" s="256"/>
      <c r="CV296" s="256"/>
      <c r="CW296" s="256"/>
      <c r="CX296" s="256"/>
      <c r="CY296" s="256"/>
      <c r="CZ296" s="256"/>
      <c r="DA296" s="256"/>
      <c r="DB296" s="256"/>
      <c r="DC296" s="256"/>
      <c r="DD296" s="256"/>
      <c r="DE296" s="256"/>
    </row>
    <row r="297" spans="34:109" ht="15" hidden="1" customHeight="1">
      <c r="AH297" s="254"/>
      <c r="AI297" s="254"/>
      <c r="AJ297" s="254"/>
      <c r="AK297" s="254"/>
      <c r="AL297" s="242" t="str">
        <f t="shared" si="12"/>
        <v/>
      </c>
      <c r="AM297" s="242" t="str">
        <f t="shared" si="13"/>
        <v/>
      </c>
      <c r="AN297" s="243" t="str">
        <f t="shared" si="14"/>
        <v/>
      </c>
      <c r="AO297" s="254"/>
      <c r="AP297" s="240">
        <v>295</v>
      </c>
      <c r="AQ297" s="255"/>
      <c r="AR297" s="255"/>
      <c r="AS297" s="255"/>
      <c r="AT297" s="255"/>
      <c r="AU297" s="255"/>
      <c r="AV297" s="255"/>
      <c r="AW297" s="255"/>
      <c r="AX297" s="255"/>
      <c r="AY297" s="255"/>
      <c r="AZ297" s="255"/>
      <c r="BA297" s="255"/>
      <c r="BB297" s="255"/>
      <c r="BC297" s="255"/>
      <c r="BD297" s="255"/>
      <c r="BE297" s="255"/>
      <c r="BF297" s="255"/>
      <c r="BG297" s="255"/>
      <c r="BH297" s="255"/>
      <c r="BI297" s="255"/>
      <c r="BJ297" s="246" t="s">
        <v>5641</v>
      </c>
      <c r="BK297" s="255"/>
      <c r="BL297" s="255"/>
      <c r="BM297" s="255"/>
      <c r="BN297" s="255"/>
      <c r="BO297" s="255"/>
      <c r="BP297" s="255"/>
      <c r="BQ297" s="255"/>
      <c r="BR297" s="255"/>
      <c r="BS297" s="255"/>
      <c r="BT297" s="255"/>
      <c r="BU297" s="255"/>
      <c r="BV297" s="255"/>
      <c r="BW297" s="254"/>
      <c r="BX297" s="254"/>
      <c r="BY297" s="254"/>
      <c r="BZ297" s="256"/>
      <c r="CA297" s="256"/>
      <c r="CB297" s="256"/>
      <c r="CC297" s="256"/>
      <c r="CD297" s="256"/>
      <c r="CE297" s="256"/>
      <c r="CF297" s="256"/>
      <c r="CG297" s="256"/>
      <c r="CH297" s="256"/>
      <c r="CI297" s="256"/>
      <c r="CJ297" s="256"/>
      <c r="CK297" s="256"/>
      <c r="CL297" s="256"/>
      <c r="CM297" s="256"/>
      <c r="CN297" s="256"/>
      <c r="CO297" s="256"/>
      <c r="CP297" s="256"/>
      <c r="CQ297" s="256"/>
      <c r="CR297" s="256"/>
      <c r="CS297" s="248" t="s">
        <v>5642</v>
      </c>
      <c r="CT297" s="256"/>
      <c r="CU297" s="256"/>
      <c r="CV297" s="256"/>
      <c r="CW297" s="256"/>
      <c r="CX297" s="256"/>
      <c r="CY297" s="256"/>
      <c r="CZ297" s="256"/>
      <c r="DA297" s="256"/>
      <c r="DB297" s="256"/>
      <c r="DC297" s="256"/>
      <c r="DD297" s="256"/>
      <c r="DE297" s="256"/>
    </row>
    <row r="298" spans="34:109" ht="15" hidden="1" customHeight="1">
      <c r="AH298" s="254"/>
      <c r="AI298" s="254"/>
      <c r="AJ298" s="254"/>
      <c r="AK298" s="254"/>
      <c r="AL298" s="242" t="str">
        <f t="shared" si="12"/>
        <v/>
      </c>
      <c r="AM298" s="242" t="str">
        <f t="shared" si="13"/>
        <v/>
      </c>
      <c r="AN298" s="243" t="str">
        <f t="shared" si="14"/>
        <v/>
      </c>
      <c r="AO298" s="254"/>
      <c r="AP298" s="240">
        <v>296</v>
      </c>
      <c r="AQ298" s="255"/>
      <c r="AR298" s="255"/>
      <c r="AS298" s="255"/>
      <c r="AT298" s="255"/>
      <c r="AU298" s="255"/>
      <c r="AV298" s="255"/>
      <c r="AW298" s="255"/>
      <c r="AX298" s="255"/>
      <c r="AY298" s="255"/>
      <c r="AZ298" s="255"/>
      <c r="BA298" s="255"/>
      <c r="BB298" s="255"/>
      <c r="BC298" s="255"/>
      <c r="BD298" s="255"/>
      <c r="BE298" s="255"/>
      <c r="BF298" s="255"/>
      <c r="BG298" s="255"/>
      <c r="BH298" s="255"/>
      <c r="BI298" s="255"/>
      <c r="BJ298" s="246" t="s">
        <v>5643</v>
      </c>
      <c r="BK298" s="255"/>
      <c r="BL298" s="255"/>
      <c r="BM298" s="255"/>
      <c r="BN298" s="255"/>
      <c r="BO298" s="255"/>
      <c r="BP298" s="255"/>
      <c r="BQ298" s="255"/>
      <c r="BR298" s="255"/>
      <c r="BS298" s="255"/>
      <c r="BT298" s="255"/>
      <c r="BU298" s="255"/>
      <c r="BV298" s="255"/>
      <c r="BW298" s="254"/>
      <c r="BX298" s="254"/>
      <c r="BY298" s="254"/>
      <c r="BZ298" s="256"/>
      <c r="CA298" s="256"/>
      <c r="CB298" s="256"/>
      <c r="CC298" s="256"/>
      <c r="CD298" s="256"/>
      <c r="CE298" s="256"/>
      <c r="CF298" s="256"/>
      <c r="CG298" s="256"/>
      <c r="CH298" s="256"/>
      <c r="CI298" s="256"/>
      <c r="CJ298" s="256"/>
      <c r="CK298" s="256"/>
      <c r="CL298" s="256"/>
      <c r="CM298" s="256"/>
      <c r="CN298" s="256"/>
      <c r="CO298" s="256"/>
      <c r="CP298" s="256"/>
      <c r="CQ298" s="256"/>
      <c r="CR298" s="256"/>
      <c r="CS298" s="248" t="s">
        <v>5644</v>
      </c>
      <c r="CT298" s="256"/>
      <c r="CU298" s="256"/>
      <c r="CV298" s="256"/>
      <c r="CW298" s="256"/>
      <c r="CX298" s="256"/>
      <c r="CY298" s="256"/>
      <c r="CZ298" s="256"/>
      <c r="DA298" s="256"/>
      <c r="DB298" s="256"/>
      <c r="DC298" s="256"/>
      <c r="DD298" s="256"/>
      <c r="DE298" s="256"/>
    </row>
    <row r="299" spans="34:109" ht="15" hidden="1" customHeight="1">
      <c r="AH299" s="254"/>
      <c r="AI299" s="254"/>
      <c r="AJ299" s="254"/>
      <c r="AK299" s="254"/>
      <c r="AL299" s="242" t="str">
        <f t="shared" si="12"/>
        <v/>
      </c>
      <c r="AM299" s="242" t="str">
        <f t="shared" si="13"/>
        <v/>
      </c>
      <c r="AN299" s="243" t="str">
        <f t="shared" si="14"/>
        <v/>
      </c>
      <c r="AO299" s="254"/>
      <c r="AP299" s="240">
        <v>297</v>
      </c>
      <c r="AQ299" s="255"/>
      <c r="AR299" s="255"/>
      <c r="AS299" s="255"/>
      <c r="AT299" s="255"/>
      <c r="AU299" s="255"/>
      <c r="AV299" s="255"/>
      <c r="AW299" s="255"/>
      <c r="AX299" s="255"/>
      <c r="AY299" s="255"/>
      <c r="AZ299" s="255"/>
      <c r="BA299" s="255"/>
      <c r="BB299" s="255"/>
      <c r="BC299" s="255"/>
      <c r="BD299" s="255"/>
      <c r="BE299" s="255"/>
      <c r="BF299" s="255"/>
      <c r="BG299" s="255"/>
      <c r="BH299" s="255"/>
      <c r="BI299" s="255"/>
      <c r="BJ299" s="246" t="s">
        <v>5645</v>
      </c>
      <c r="BK299" s="255"/>
      <c r="BL299" s="255"/>
      <c r="BM299" s="255"/>
      <c r="BN299" s="255"/>
      <c r="BO299" s="255"/>
      <c r="BP299" s="255"/>
      <c r="BQ299" s="255"/>
      <c r="BR299" s="255"/>
      <c r="BS299" s="255"/>
      <c r="BT299" s="255"/>
      <c r="BU299" s="255"/>
      <c r="BV299" s="255"/>
      <c r="BW299" s="254"/>
      <c r="BX299" s="254"/>
      <c r="BY299" s="254"/>
      <c r="BZ299" s="256"/>
      <c r="CA299" s="256"/>
      <c r="CB299" s="256"/>
      <c r="CC299" s="256"/>
      <c r="CD299" s="256"/>
      <c r="CE299" s="256"/>
      <c r="CF299" s="256"/>
      <c r="CG299" s="256"/>
      <c r="CH299" s="256"/>
      <c r="CI299" s="256"/>
      <c r="CJ299" s="256"/>
      <c r="CK299" s="256"/>
      <c r="CL299" s="256"/>
      <c r="CM299" s="256"/>
      <c r="CN299" s="256"/>
      <c r="CO299" s="256"/>
      <c r="CP299" s="256"/>
      <c r="CQ299" s="256"/>
      <c r="CR299" s="256"/>
      <c r="CS299" s="248" t="s">
        <v>5646</v>
      </c>
      <c r="CT299" s="256"/>
      <c r="CU299" s="256"/>
      <c r="CV299" s="256"/>
      <c r="CW299" s="256"/>
      <c r="CX299" s="256"/>
      <c r="CY299" s="256"/>
      <c r="CZ299" s="256"/>
      <c r="DA299" s="256"/>
      <c r="DB299" s="256"/>
      <c r="DC299" s="256"/>
      <c r="DD299" s="256"/>
      <c r="DE299" s="256"/>
    </row>
    <row r="300" spans="34:109" ht="15" hidden="1" customHeight="1">
      <c r="AH300" s="254"/>
      <c r="AI300" s="254"/>
      <c r="AJ300" s="254"/>
      <c r="AK300" s="254"/>
      <c r="AL300" s="242" t="str">
        <f t="shared" si="12"/>
        <v/>
      </c>
      <c r="AM300" s="242" t="str">
        <f t="shared" si="13"/>
        <v/>
      </c>
      <c r="AN300" s="243" t="str">
        <f t="shared" si="14"/>
        <v/>
      </c>
      <c r="AO300" s="254"/>
      <c r="AP300" s="240">
        <v>298</v>
      </c>
      <c r="AQ300" s="255"/>
      <c r="AR300" s="255"/>
      <c r="AS300" s="255"/>
      <c r="AT300" s="255"/>
      <c r="AU300" s="255"/>
      <c r="AV300" s="255"/>
      <c r="AW300" s="255"/>
      <c r="AX300" s="255"/>
      <c r="AY300" s="255"/>
      <c r="AZ300" s="255"/>
      <c r="BA300" s="255"/>
      <c r="BB300" s="255"/>
      <c r="BC300" s="255"/>
      <c r="BD300" s="255"/>
      <c r="BE300" s="255"/>
      <c r="BF300" s="255"/>
      <c r="BG300" s="255"/>
      <c r="BH300" s="255"/>
      <c r="BI300" s="255"/>
      <c r="BJ300" s="246" t="s">
        <v>5647</v>
      </c>
      <c r="BK300" s="255"/>
      <c r="BL300" s="255"/>
      <c r="BM300" s="255"/>
      <c r="BN300" s="255"/>
      <c r="BO300" s="255"/>
      <c r="BP300" s="255"/>
      <c r="BQ300" s="255"/>
      <c r="BR300" s="255"/>
      <c r="BS300" s="255"/>
      <c r="BT300" s="255"/>
      <c r="BU300" s="255"/>
      <c r="BV300" s="255"/>
      <c r="BW300" s="254"/>
      <c r="BX300" s="254"/>
      <c r="BY300" s="254"/>
      <c r="BZ300" s="256"/>
      <c r="CA300" s="256"/>
      <c r="CB300" s="256"/>
      <c r="CC300" s="256"/>
      <c r="CD300" s="256"/>
      <c r="CE300" s="256"/>
      <c r="CF300" s="256"/>
      <c r="CG300" s="256"/>
      <c r="CH300" s="256"/>
      <c r="CI300" s="256"/>
      <c r="CJ300" s="256"/>
      <c r="CK300" s="256"/>
      <c r="CL300" s="256"/>
      <c r="CM300" s="256"/>
      <c r="CN300" s="256"/>
      <c r="CO300" s="256"/>
      <c r="CP300" s="256"/>
      <c r="CQ300" s="256"/>
      <c r="CR300" s="256"/>
      <c r="CS300" s="248" t="s">
        <v>5648</v>
      </c>
      <c r="CT300" s="256"/>
      <c r="CU300" s="256"/>
      <c r="CV300" s="256"/>
      <c r="CW300" s="256"/>
      <c r="CX300" s="256"/>
      <c r="CY300" s="256"/>
      <c r="CZ300" s="256"/>
      <c r="DA300" s="256"/>
      <c r="DB300" s="256"/>
      <c r="DC300" s="256"/>
      <c r="DD300" s="256"/>
      <c r="DE300" s="256"/>
    </row>
    <row r="301" spans="34:109" ht="15" hidden="1" customHeight="1">
      <c r="AH301" s="254"/>
      <c r="AI301" s="254"/>
      <c r="AJ301" s="254"/>
      <c r="AK301" s="254"/>
      <c r="AL301" s="242" t="str">
        <f t="shared" si="12"/>
        <v/>
      </c>
      <c r="AM301" s="242" t="str">
        <f t="shared" si="13"/>
        <v/>
      </c>
      <c r="AN301" s="243" t="str">
        <f t="shared" si="14"/>
        <v/>
      </c>
      <c r="AO301" s="254"/>
      <c r="AP301" s="240">
        <v>299</v>
      </c>
      <c r="AQ301" s="255"/>
      <c r="AR301" s="255"/>
      <c r="AS301" s="255"/>
      <c r="AT301" s="255"/>
      <c r="AU301" s="255"/>
      <c r="AV301" s="255"/>
      <c r="AW301" s="255"/>
      <c r="AX301" s="255"/>
      <c r="AY301" s="255"/>
      <c r="AZ301" s="255"/>
      <c r="BA301" s="255"/>
      <c r="BB301" s="255"/>
      <c r="BC301" s="255"/>
      <c r="BD301" s="255"/>
      <c r="BE301" s="255"/>
      <c r="BF301" s="255"/>
      <c r="BG301" s="255"/>
      <c r="BH301" s="255"/>
      <c r="BI301" s="255"/>
      <c r="BJ301" s="246" t="s">
        <v>5649</v>
      </c>
      <c r="BK301" s="255"/>
      <c r="BL301" s="255"/>
      <c r="BM301" s="255"/>
      <c r="BN301" s="255"/>
      <c r="BO301" s="255"/>
      <c r="BP301" s="255"/>
      <c r="BQ301" s="255"/>
      <c r="BR301" s="255"/>
      <c r="BS301" s="255"/>
      <c r="BT301" s="255"/>
      <c r="BU301" s="255"/>
      <c r="BV301" s="255"/>
      <c r="BW301" s="254"/>
      <c r="BX301" s="254"/>
      <c r="BY301" s="254"/>
      <c r="BZ301" s="256"/>
      <c r="CA301" s="256"/>
      <c r="CB301" s="256"/>
      <c r="CC301" s="256"/>
      <c r="CD301" s="256"/>
      <c r="CE301" s="256"/>
      <c r="CF301" s="256"/>
      <c r="CG301" s="256"/>
      <c r="CH301" s="256"/>
      <c r="CI301" s="256"/>
      <c r="CJ301" s="256"/>
      <c r="CK301" s="256"/>
      <c r="CL301" s="256"/>
      <c r="CM301" s="256"/>
      <c r="CN301" s="256"/>
      <c r="CO301" s="256"/>
      <c r="CP301" s="256"/>
      <c r="CQ301" s="256"/>
      <c r="CR301" s="256"/>
      <c r="CS301" s="248" t="s">
        <v>5650</v>
      </c>
      <c r="CT301" s="256"/>
      <c r="CU301" s="256"/>
      <c r="CV301" s="256"/>
      <c r="CW301" s="256"/>
      <c r="CX301" s="256"/>
      <c r="CY301" s="256"/>
      <c r="CZ301" s="256"/>
      <c r="DA301" s="256"/>
      <c r="DB301" s="256"/>
      <c r="DC301" s="256"/>
      <c r="DD301" s="256"/>
      <c r="DE301" s="256"/>
    </row>
    <row r="302" spans="34:109" ht="15" hidden="1" customHeight="1">
      <c r="AH302" s="254"/>
      <c r="AI302" s="254"/>
      <c r="AJ302" s="254"/>
      <c r="AK302" s="254"/>
      <c r="AL302" s="242" t="str">
        <f t="shared" si="12"/>
        <v/>
      </c>
      <c r="AM302" s="242" t="str">
        <f t="shared" si="13"/>
        <v/>
      </c>
      <c r="AN302" s="243" t="str">
        <f t="shared" si="14"/>
        <v/>
      </c>
      <c r="AO302" s="254"/>
      <c r="AP302" s="240">
        <v>300</v>
      </c>
      <c r="AQ302" s="255"/>
      <c r="AR302" s="255"/>
      <c r="AS302" s="255"/>
      <c r="AT302" s="255"/>
      <c r="AU302" s="255"/>
      <c r="AV302" s="255"/>
      <c r="AW302" s="255"/>
      <c r="AX302" s="255"/>
      <c r="AY302" s="255"/>
      <c r="AZ302" s="255"/>
      <c r="BA302" s="255"/>
      <c r="BB302" s="255"/>
      <c r="BC302" s="255"/>
      <c r="BD302" s="255"/>
      <c r="BE302" s="255"/>
      <c r="BF302" s="255"/>
      <c r="BG302" s="255"/>
      <c r="BH302" s="255"/>
      <c r="BI302" s="255"/>
      <c r="BJ302" s="246" t="s">
        <v>5651</v>
      </c>
      <c r="BK302" s="255"/>
      <c r="BL302" s="255"/>
      <c r="BM302" s="255"/>
      <c r="BN302" s="255"/>
      <c r="BO302" s="255"/>
      <c r="BP302" s="255"/>
      <c r="BQ302" s="255"/>
      <c r="BR302" s="255"/>
      <c r="BS302" s="255"/>
      <c r="BT302" s="255"/>
      <c r="BU302" s="255"/>
      <c r="BV302" s="255"/>
      <c r="BW302" s="254"/>
      <c r="BX302" s="254"/>
      <c r="BY302" s="254"/>
      <c r="BZ302" s="256"/>
      <c r="CA302" s="256"/>
      <c r="CB302" s="256"/>
      <c r="CC302" s="256"/>
      <c r="CD302" s="256"/>
      <c r="CE302" s="256"/>
      <c r="CF302" s="256"/>
      <c r="CG302" s="256"/>
      <c r="CH302" s="256"/>
      <c r="CI302" s="256"/>
      <c r="CJ302" s="256"/>
      <c r="CK302" s="256"/>
      <c r="CL302" s="256"/>
      <c r="CM302" s="256"/>
      <c r="CN302" s="256"/>
      <c r="CO302" s="256"/>
      <c r="CP302" s="256"/>
      <c r="CQ302" s="256"/>
      <c r="CR302" s="256"/>
      <c r="CS302" s="248" t="s">
        <v>5652</v>
      </c>
      <c r="CT302" s="256"/>
      <c r="CU302" s="256"/>
      <c r="CV302" s="256"/>
      <c r="CW302" s="256"/>
      <c r="CX302" s="256"/>
      <c r="CY302" s="256"/>
      <c r="CZ302" s="256"/>
      <c r="DA302" s="256"/>
      <c r="DB302" s="256"/>
      <c r="DC302" s="256"/>
      <c r="DD302" s="256"/>
      <c r="DE302" s="256"/>
    </row>
    <row r="303" spans="34:109" ht="15" hidden="1" customHeight="1">
      <c r="AH303" s="254"/>
      <c r="AI303" s="254"/>
      <c r="AJ303" s="254"/>
      <c r="AK303" s="254"/>
      <c r="AL303" s="242" t="str">
        <f t="shared" si="12"/>
        <v/>
      </c>
      <c r="AM303" s="242" t="str">
        <f t="shared" si="13"/>
        <v/>
      </c>
      <c r="AN303" s="243" t="str">
        <f t="shared" si="14"/>
        <v/>
      </c>
      <c r="AO303" s="254"/>
      <c r="AP303" s="240">
        <v>301</v>
      </c>
      <c r="AQ303" s="255"/>
      <c r="AR303" s="255"/>
      <c r="AS303" s="255"/>
      <c r="AT303" s="255"/>
      <c r="AU303" s="255"/>
      <c r="AV303" s="255"/>
      <c r="AW303" s="255"/>
      <c r="AX303" s="255"/>
      <c r="AY303" s="255"/>
      <c r="AZ303" s="255"/>
      <c r="BA303" s="255"/>
      <c r="BB303" s="255"/>
      <c r="BC303" s="255"/>
      <c r="BD303" s="255"/>
      <c r="BE303" s="255"/>
      <c r="BF303" s="255"/>
      <c r="BG303" s="255"/>
      <c r="BH303" s="255"/>
      <c r="BI303" s="255"/>
      <c r="BJ303" s="246" t="s">
        <v>5653</v>
      </c>
      <c r="BK303" s="255"/>
      <c r="BL303" s="255"/>
      <c r="BM303" s="255"/>
      <c r="BN303" s="255"/>
      <c r="BO303" s="255"/>
      <c r="BP303" s="255"/>
      <c r="BQ303" s="255"/>
      <c r="BR303" s="255"/>
      <c r="BS303" s="255"/>
      <c r="BT303" s="255"/>
      <c r="BU303" s="255"/>
      <c r="BV303" s="255"/>
      <c r="BW303" s="254"/>
      <c r="BX303" s="254"/>
      <c r="BY303" s="254"/>
      <c r="BZ303" s="256"/>
      <c r="CA303" s="256"/>
      <c r="CB303" s="256"/>
      <c r="CC303" s="256"/>
      <c r="CD303" s="256"/>
      <c r="CE303" s="256"/>
      <c r="CF303" s="256"/>
      <c r="CG303" s="256"/>
      <c r="CH303" s="256"/>
      <c r="CI303" s="256"/>
      <c r="CJ303" s="256"/>
      <c r="CK303" s="256"/>
      <c r="CL303" s="256"/>
      <c r="CM303" s="256"/>
      <c r="CN303" s="256"/>
      <c r="CO303" s="256"/>
      <c r="CP303" s="256"/>
      <c r="CQ303" s="256"/>
      <c r="CR303" s="256"/>
      <c r="CS303" s="248" t="s">
        <v>5654</v>
      </c>
      <c r="CT303" s="256"/>
      <c r="CU303" s="256"/>
      <c r="CV303" s="256"/>
      <c r="CW303" s="256"/>
      <c r="CX303" s="256"/>
      <c r="CY303" s="256"/>
      <c r="CZ303" s="256"/>
      <c r="DA303" s="256"/>
      <c r="DB303" s="256"/>
      <c r="DC303" s="256"/>
      <c r="DD303" s="256"/>
      <c r="DE303" s="256"/>
    </row>
    <row r="304" spans="34:109" ht="15" hidden="1" customHeight="1">
      <c r="AH304" s="254"/>
      <c r="AI304" s="254"/>
      <c r="AJ304" s="254"/>
      <c r="AK304" s="254"/>
      <c r="AL304" s="242" t="str">
        <f t="shared" si="12"/>
        <v/>
      </c>
      <c r="AM304" s="242" t="str">
        <f t="shared" si="13"/>
        <v/>
      </c>
      <c r="AN304" s="243" t="str">
        <f t="shared" si="14"/>
        <v/>
      </c>
      <c r="AO304" s="254"/>
      <c r="AP304" s="240">
        <v>302</v>
      </c>
      <c r="AQ304" s="255"/>
      <c r="AR304" s="255"/>
      <c r="AS304" s="255"/>
      <c r="AT304" s="255"/>
      <c r="AU304" s="255"/>
      <c r="AV304" s="255"/>
      <c r="AW304" s="255"/>
      <c r="AX304" s="255"/>
      <c r="AY304" s="255"/>
      <c r="AZ304" s="255"/>
      <c r="BA304" s="255"/>
      <c r="BB304" s="255"/>
      <c r="BC304" s="255"/>
      <c r="BD304" s="255"/>
      <c r="BE304" s="255"/>
      <c r="BF304" s="255"/>
      <c r="BG304" s="255"/>
      <c r="BH304" s="255"/>
      <c r="BI304" s="255"/>
      <c r="BJ304" s="246" t="s">
        <v>5655</v>
      </c>
      <c r="BK304" s="255"/>
      <c r="BL304" s="255"/>
      <c r="BM304" s="255"/>
      <c r="BN304" s="255"/>
      <c r="BO304" s="255"/>
      <c r="BP304" s="255"/>
      <c r="BQ304" s="255"/>
      <c r="BR304" s="255"/>
      <c r="BS304" s="255"/>
      <c r="BT304" s="255"/>
      <c r="BU304" s="255"/>
      <c r="BV304" s="255"/>
      <c r="BW304" s="254"/>
      <c r="BX304" s="254"/>
      <c r="BY304" s="254"/>
      <c r="BZ304" s="256"/>
      <c r="CA304" s="256"/>
      <c r="CB304" s="256"/>
      <c r="CC304" s="256"/>
      <c r="CD304" s="256"/>
      <c r="CE304" s="256"/>
      <c r="CF304" s="256"/>
      <c r="CG304" s="256"/>
      <c r="CH304" s="256"/>
      <c r="CI304" s="256"/>
      <c r="CJ304" s="256"/>
      <c r="CK304" s="256"/>
      <c r="CL304" s="256"/>
      <c r="CM304" s="256"/>
      <c r="CN304" s="256"/>
      <c r="CO304" s="256"/>
      <c r="CP304" s="256"/>
      <c r="CQ304" s="256"/>
      <c r="CR304" s="256"/>
      <c r="CS304" s="248" t="s">
        <v>5656</v>
      </c>
      <c r="CT304" s="256"/>
      <c r="CU304" s="256"/>
      <c r="CV304" s="256"/>
      <c r="CW304" s="256"/>
      <c r="CX304" s="256"/>
      <c r="CY304" s="256"/>
      <c r="CZ304" s="256"/>
      <c r="DA304" s="256"/>
      <c r="DB304" s="256"/>
      <c r="DC304" s="256"/>
      <c r="DD304" s="256"/>
      <c r="DE304" s="256"/>
    </row>
    <row r="305" spans="34:109" ht="15" hidden="1" customHeight="1">
      <c r="AH305" s="254"/>
      <c r="AI305" s="254"/>
      <c r="AJ305" s="254"/>
      <c r="AK305" s="254"/>
      <c r="AL305" s="242" t="str">
        <f t="shared" si="12"/>
        <v/>
      </c>
      <c r="AM305" s="242" t="str">
        <f t="shared" si="13"/>
        <v/>
      </c>
      <c r="AN305" s="243" t="str">
        <f t="shared" si="14"/>
        <v/>
      </c>
      <c r="AO305" s="254"/>
      <c r="AP305" s="240">
        <v>303</v>
      </c>
      <c r="AQ305" s="255"/>
      <c r="AR305" s="255"/>
      <c r="AS305" s="255"/>
      <c r="AT305" s="255"/>
      <c r="AU305" s="255"/>
      <c r="AV305" s="255"/>
      <c r="AW305" s="255"/>
      <c r="AX305" s="255"/>
      <c r="AY305" s="255"/>
      <c r="AZ305" s="255"/>
      <c r="BA305" s="255"/>
      <c r="BB305" s="255"/>
      <c r="BC305" s="255"/>
      <c r="BD305" s="255"/>
      <c r="BE305" s="255"/>
      <c r="BF305" s="255"/>
      <c r="BG305" s="255"/>
      <c r="BH305" s="255"/>
      <c r="BI305" s="255"/>
      <c r="BJ305" s="246" t="s">
        <v>5657</v>
      </c>
      <c r="BK305" s="255"/>
      <c r="BL305" s="255"/>
      <c r="BM305" s="255"/>
      <c r="BN305" s="255"/>
      <c r="BO305" s="255"/>
      <c r="BP305" s="255"/>
      <c r="BQ305" s="255"/>
      <c r="BR305" s="255"/>
      <c r="BS305" s="255"/>
      <c r="BT305" s="255"/>
      <c r="BU305" s="255"/>
      <c r="BV305" s="255"/>
      <c r="BW305" s="254"/>
      <c r="BX305" s="254"/>
      <c r="BY305" s="254"/>
      <c r="BZ305" s="256"/>
      <c r="CA305" s="256"/>
      <c r="CB305" s="256"/>
      <c r="CC305" s="256"/>
      <c r="CD305" s="256"/>
      <c r="CE305" s="256"/>
      <c r="CF305" s="256"/>
      <c r="CG305" s="256"/>
      <c r="CH305" s="256"/>
      <c r="CI305" s="256"/>
      <c r="CJ305" s="256"/>
      <c r="CK305" s="256"/>
      <c r="CL305" s="256"/>
      <c r="CM305" s="256"/>
      <c r="CN305" s="256"/>
      <c r="CO305" s="256"/>
      <c r="CP305" s="256"/>
      <c r="CQ305" s="256"/>
      <c r="CR305" s="256"/>
      <c r="CS305" s="248" t="s">
        <v>5658</v>
      </c>
      <c r="CT305" s="256"/>
      <c r="CU305" s="256"/>
      <c r="CV305" s="256"/>
      <c r="CW305" s="256"/>
      <c r="CX305" s="256"/>
      <c r="CY305" s="256"/>
      <c r="CZ305" s="256"/>
      <c r="DA305" s="256"/>
      <c r="DB305" s="256"/>
      <c r="DC305" s="256"/>
      <c r="DD305" s="256"/>
      <c r="DE305" s="256"/>
    </row>
    <row r="306" spans="34:109" ht="15" hidden="1" customHeight="1">
      <c r="AH306" s="254"/>
      <c r="AI306" s="254"/>
      <c r="AJ306" s="254"/>
      <c r="AK306" s="254"/>
      <c r="AL306" s="242" t="str">
        <f t="shared" si="12"/>
        <v/>
      </c>
      <c r="AM306" s="242" t="str">
        <f t="shared" si="13"/>
        <v/>
      </c>
      <c r="AN306" s="243" t="str">
        <f t="shared" si="14"/>
        <v/>
      </c>
      <c r="AO306" s="254"/>
      <c r="AP306" s="240">
        <v>304</v>
      </c>
      <c r="AQ306" s="255"/>
      <c r="AR306" s="255"/>
      <c r="AS306" s="255"/>
      <c r="AT306" s="255"/>
      <c r="AU306" s="255"/>
      <c r="AV306" s="255"/>
      <c r="AW306" s="255"/>
      <c r="AX306" s="255"/>
      <c r="AY306" s="255"/>
      <c r="AZ306" s="255"/>
      <c r="BA306" s="255"/>
      <c r="BB306" s="255"/>
      <c r="BC306" s="255"/>
      <c r="BD306" s="255"/>
      <c r="BE306" s="255"/>
      <c r="BF306" s="255"/>
      <c r="BG306" s="255"/>
      <c r="BH306" s="255"/>
      <c r="BI306" s="255"/>
      <c r="BJ306" s="246" t="s">
        <v>5659</v>
      </c>
      <c r="BK306" s="255"/>
      <c r="BL306" s="255"/>
      <c r="BM306" s="255"/>
      <c r="BN306" s="255"/>
      <c r="BO306" s="255"/>
      <c r="BP306" s="255"/>
      <c r="BQ306" s="255"/>
      <c r="BR306" s="255"/>
      <c r="BS306" s="255"/>
      <c r="BT306" s="255"/>
      <c r="BU306" s="255"/>
      <c r="BV306" s="255"/>
      <c r="BW306" s="254"/>
      <c r="BX306" s="254"/>
      <c r="BY306" s="254"/>
      <c r="BZ306" s="256"/>
      <c r="CA306" s="256"/>
      <c r="CB306" s="256"/>
      <c r="CC306" s="256"/>
      <c r="CD306" s="256"/>
      <c r="CE306" s="256"/>
      <c r="CF306" s="256"/>
      <c r="CG306" s="256"/>
      <c r="CH306" s="256"/>
      <c r="CI306" s="256"/>
      <c r="CJ306" s="256"/>
      <c r="CK306" s="256"/>
      <c r="CL306" s="256"/>
      <c r="CM306" s="256"/>
      <c r="CN306" s="256"/>
      <c r="CO306" s="256"/>
      <c r="CP306" s="256"/>
      <c r="CQ306" s="256"/>
      <c r="CR306" s="256"/>
      <c r="CS306" s="248" t="s">
        <v>5660</v>
      </c>
      <c r="CT306" s="256"/>
      <c r="CU306" s="256"/>
      <c r="CV306" s="256"/>
      <c r="CW306" s="256"/>
      <c r="CX306" s="256"/>
      <c r="CY306" s="256"/>
      <c r="CZ306" s="256"/>
      <c r="DA306" s="256"/>
      <c r="DB306" s="256"/>
      <c r="DC306" s="256"/>
      <c r="DD306" s="256"/>
      <c r="DE306" s="256"/>
    </row>
    <row r="307" spans="34:109" ht="15" hidden="1" customHeight="1">
      <c r="AH307" s="254"/>
      <c r="AI307" s="254"/>
      <c r="AJ307" s="254"/>
      <c r="AK307" s="254"/>
      <c r="AL307" s="242" t="str">
        <f t="shared" si="12"/>
        <v/>
      </c>
      <c r="AM307" s="242" t="str">
        <f t="shared" si="13"/>
        <v/>
      </c>
      <c r="AN307" s="243" t="str">
        <f t="shared" si="14"/>
        <v/>
      </c>
      <c r="AO307" s="254"/>
      <c r="AP307" s="240">
        <v>305</v>
      </c>
      <c r="AQ307" s="255"/>
      <c r="AR307" s="255"/>
      <c r="AS307" s="255"/>
      <c r="AT307" s="255"/>
      <c r="AU307" s="255"/>
      <c r="AV307" s="255"/>
      <c r="AW307" s="255"/>
      <c r="AX307" s="255"/>
      <c r="AY307" s="255"/>
      <c r="AZ307" s="255"/>
      <c r="BA307" s="255"/>
      <c r="BB307" s="255"/>
      <c r="BC307" s="255"/>
      <c r="BD307" s="255"/>
      <c r="BE307" s="255"/>
      <c r="BF307" s="255"/>
      <c r="BG307" s="255"/>
      <c r="BH307" s="255"/>
      <c r="BI307" s="255"/>
      <c r="BJ307" s="246" t="s">
        <v>5661</v>
      </c>
      <c r="BK307" s="255"/>
      <c r="BL307" s="255"/>
      <c r="BM307" s="255"/>
      <c r="BN307" s="255"/>
      <c r="BO307" s="255"/>
      <c r="BP307" s="255"/>
      <c r="BQ307" s="255"/>
      <c r="BR307" s="255"/>
      <c r="BS307" s="255"/>
      <c r="BT307" s="255"/>
      <c r="BU307" s="255"/>
      <c r="BV307" s="255"/>
      <c r="BW307" s="254"/>
      <c r="BX307" s="254"/>
      <c r="BY307" s="254"/>
      <c r="BZ307" s="256"/>
      <c r="CA307" s="256"/>
      <c r="CB307" s="256"/>
      <c r="CC307" s="256"/>
      <c r="CD307" s="256"/>
      <c r="CE307" s="256"/>
      <c r="CF307" s="256"/>
      <c r="CG307" s="256"/>
      <c r="CH307" s="256"/>
      <c r="CI307" s="256"/>
      <c r="CJ307" s="256"/>
      <c r="CK307" s="256"/>
      <c r="CL307" s="256"/>
      <c r="CM307" s="256"/>
      <c r="CN307" s="256"/>
      <c r="CO307" s="256"/>
      <c r="CP307" s="256"/>
      <c r="CQ307" s="256"/>
      <c r="CR307" s="256"/>
      <c r="CS307" s="248" t="s">
        <v>5662</v>
      </c>
      <c r="CT307" s="256"/>
      <c r="CU307" s="256"/>
      <c r="CV307" s="256"/>
      <c r="CW307" s="256"/>
      <c r="CX307" s="256"/>
      <c r="CY307" s="256"/>
      <c r="CZ307" s="256"/>
      <c r="DA307" s="256"/>
      <c r="DB307" s="256"/>
      <c r="DC307" s="256"/>
      <c r="DD307" s="256"/>
      <c r="DE307" s="256"/>
    </row>
    <row r="308" spans="34:109" ht="15" hidden="1" customHeight="1">
      <c r="AH308" s="254"/>
      <c r="AI308" s="254"/>
      <c r="AJ308" s="254"/>
      <c r="AK308" s="254"/>
      <c r="AL308" s="242" t="str">
        <f t="shared" si="12"/>
        <v/>
      </c>
      <c r="AM308" s="242" t="str">
        <f t="shared" si="13"/>
        <v/>
      </c>
      <c r="AN308" s="243" t="str">
        <f t="shared" si="14"/>
        <v/>
      </c>
      <c r="AO308" s="254"/>
      <c r="AP308" s="240">
        <v>306</v>
      </c>
      <c r="AQ308" s="255"/>
      <c r="AR308" s="255"/>
      <c r="AS308" s="255"/>
      <c r="AT308" s="255"/>
      <c r="AU308" s="255"/>
      <c r="AV308" s="255"/>
      <c r="AW308" s="255"/>
      <c r="AX308" s="255"/>
      <c r="AY308" s="255"/>
      <c r="AZ308" s="255"/>
      <c r="BA308" s="255"/>
      <c r="BB308" s="255"/>
      <c r="BC308" s="255"/>
      <c r="BD308" s="255"/>
      <c r="BE308" s="255"/>
      <c r="BF308" s="255"/>
      <c r="BG308" s="255"/>
      <c r="BH308" s="255"/>
      <c r="BI308" s="255"/>
      <c r="BJ308" s="246" t="s">
        <v>5663</v>
      </c>
      <c r="BK308" s="255"/>
      <c r="BL308" s="255"/>
      <c r="BM308" s="255"/>
      <c r="BN308" s="255"/>
      <c r="BO308" s="255"/>
      <c r="BP308" s="255"/>
      <c r="BQ308" s="255"/>
      <c r="BR308" s="255"/>
      <c r="BS308" s="255"/>
      <c r="BT308" s="255"/>
      <c r="BU308" s="255"/>
      <c r="BV308" s="255"/>
      <c r="BW308" s="254"/>
      <c r="BX308" s="254"/>
      <c r="BY308" s="254"/>
      <c r="BZ308" s="256"/>
      <c r="CA308" s="256"/>
      <c r="CB308" s="256"/>
      <c r="CC308" s="256"/>
      <c r="CD308" s="256"/>
      <c r="CE308" s="256"/>
      <c r="CF308" s="256"/>
      <c r="CG308" s="256"/>
      <c r="CH308" s="256"/>
      <c r="CI308" s="256"/>
      <c r="CJ308" s="256"/>
      <c r="CK308" s="256"/>
      <c r="CL308" s="256"/>
      <c r="CM308" s="256"/>
      <c r="CN308" s="256"/>
      <c r="CO308" s="256"/>
      <c r="CP308" s="256"/>
      <c r="CQ308" s="256"/>
      <c r="CR308" s="256"/>
      <c r="CS308" s="248" t="s">
        <v>5664</v>
      </c>
      <c r="CT308" s="256"/>
      <c r="CU308" s="256"/>
      <c r="CV308" s="256"/>
      <c r="CW308" s="256"/>
      <c r="CX308" s="256"/>
      <c r="CY308" s="256"/>
      <c r="CZ308" s="256"/>
      <c r="DA308" s="256"/>
      <c r="DB308" s="256"/>
      <c r="DC308" s="256"/>
      <c r="DD308" s="256"/>
      <c r="DE308" s="256"/>
    </row>
    <row r="309" spans="34:109" ht="15" hidden="1" customHeight="1">
      <c r="AH309" s="254"/>
      <c r="AI309" s="254"/>
      <c r="AJ309" s="254"/>
      <c r="AK309" s="254"/>
      <c r="AL309" s="242" t="str">
        <f t="shared" si="12"/>
        <v/>
      </c>
      <c r="AM309" s="242" t="str">
        <f t="shared" si="13"/>
        <v/>
      </c>
      <c r="AN309" s="243" t="str">
        <f t="shared" si="14"/>
        <v/>
      </c>
      <c r="AO309" s="254"/>
      <c r="AP309" s="240">
        <v>307</v>
      </c>
      <c r="AQ309" s="255"/>
      <c r="AR309" s="255"/>
      <c r="AS309" s="255"/>
      <c r="AT309" s="255"/>
      <c r="AU309" s="255"/>
      <c r="AV309" s="255"/>
      <c r="AW309" s="255"/>
      <c r="AX309" s="255"/>
      <c r="AY309" s="255"/>
      <c r="AZ309" s="255"/>
      <c r="BA309" s="255"/>
      <c r="BB309" s="255"/>
      <c r="BC309" s="255"/>
      <c r="BD309" s="255"/>
      <c r="BE309" s="255"/>
      <c r="BF309" s="255"/>
      <c r="BG309" s="255"/>
      <c r="BH309" s="255"/>
      <c r="BI309" s="255"/>
      <c r="BJ309" s="246" t="s">
        <v>5665</v>
      </c>
      <c r="BK309" s="255"/>
      <c r="BL309" s="255"/>
      <c r="BM309" s="255"/>
      <c r="BN309" s="255"/>
      <c r="BO309" s="255"/>
      <c r="BP309" s="255"/>
      <c r="BQ309" s="255"/>
      <c r="BR309" s="255"/>
      <c r="BS309" s="255"/>
      <c r="BT309" s="255"/>
      <c r="BU309" s="255"/>
      <c r="BV309" s="255"/>
      <c r="BW309" s="254"/>
      <c r="BX309" s="254"/>
      <c r="BY309" s="254"/>
      <c r="BZ309" s="256"/>
      <c r="CA309" s="256"/>
      <c r="CB309" s="256"/>
      <c r="CC309" s="256"/>
      <c r="CD309" s="256"/>
      <c r="CE309" s="256"/>
      <c r="CF309" s="256"/>
      <c r="CG309" s="256"/>
      <c r="CH309" s="256"/>
      <c r="CI309" s="256"/>
      <c r="CJ309" s="256"/>
      <c r="CK309" s="256"/>
      <c r="CL309" s="256"/>
      <c r="CM309" s="256"/>
      <c r="CN309" s="256"/>
      <c r="CO309" s="256"/>
      <c r="CP309" s="256"/>
      <c r="CQ309" s="256"/>
      <c r="CR309" s="256"/>
      <c r="CS309" s="248" t="s">
        <v>5666</v>
      </c>
      <c r="CT309" s="256"/>
      <c r="CU309" s="256"/>
      <c r="CV309" s="256"/>
      <c r="CW309" s="256"/>
      <c r="CX309" s="256"/>
      <c r="CY309" s="256"/>
      <c r="CZ309" s="256"/>
      <c r="DA309" s="256"/>
      <c r="DB309" s="256"/>
      <c r="DC309" s="256"/>
      <c r="DD309" s="256"/>
      <c r="DE309" s="256"/>
    </row>
    <row r="310" spans="34:109" ht="15" hidden="1" customHeight="1">
      <c r="AH310" s="254"/>
      <c r="AI310" s="254"/>
      <c r="AJ310" s="254"/>
      <c r="AK310" s="254"/>
      <c r="AL310" s="242" t="str">
        <f t="shared" si="12"/>
        <v/>
      </c>
      <c r="AM310" s="242" t="str">
        <f t="shared" si="13"/>
        <v/>
      </c>
      <c r="AN310" s="243" t="str">
        <f t="shared" si="14"/>
        <v/>
      </c>
      <c r="AO310" s="254"/>
      <c r="AP310" s="240">
        <v>308</v>
      </c>
      <c r="AQ310" s="255"/>
      <c r="AR310" s="255"/>
      <c r="AS310" s="255"/>
      <c r="AT310" s="255"/>
      <c r="AU310" s="255"/>
      <c r="AV310" s="255"/>
      <c r="AW310" s="255"/>
      <c r="AX310" s="255"/>
      <c r="AY310" s="255"/>
      <c r="AZ310" s="255"/>
      <c r="BA310" s="255"/>
      <c r="BB310" s="255"/>
      <c r="BC310" s="255"/>
      <c r="BD310" s="255"/>
      <c r="BE310" s="255"/>
      <c r="BF310" s="255"/>
      <c r="BG310" s="255"/>
      <c r="BH310" s="255"/>
      <c r="BI310" s="255"/>
      <c r="BJ310" s="246" t="s">
        <v>5667</v>
      </c>
      <c r="BK310" s="255"/>
      <c r="BL310" s="255"/>
      <c r="BM310" s="255"/>
      <c r="BN310" s="255"/>
      <c r="BO310" s="255"/>
      <c r="BP310" s="255"/>
      <c r="BQ310" s="255"/>
      <c r="BR310" s="255"/>
      <c r="BS310" s="255"/>
      <c r="BT310" s="255"/>
      <c r="BU310" s="255"/>
      <c r="BV310" s="255"/>
      <c r="BW310" s="254"/>
      <c r="BX310" s="254"/>
      <c r="BY310" s="254"/>
      <c r="BZ310" s="256"/>
      <c r="CA310" s="256"/>
      <c r="CB310" s="256"/>
      <c r="CC310" s="256"/>
      <c r="CD310" s="256"/>
      <c r="CE310" s="256"/>
      <c r="CF310" s="256"/>
      <c r="CG310" s="256"/>
      <c r="CH310" s="256"/>
      <c r="CI310" s="256"/>
      <c r="CJ310" s="256"/>
      <c r="CK310" s="256"/>
      <c r="CL310" s="256"/>
      <c r="CM310" s="256"/>
      <c r="CN310" s="256"/>
      <c r="CO310" s="256"/>
      <c r="CP310" s="256"/>
      <c r="CQ310" s="256"/>
      <c r="CR310" s="256"/>
      <c r="CS310" s="248" t="s">
        <v>5668</v>
      </c>
      <c r="CT310" s="256"/>
      <c r="CU310" s="256"/>
      <c r="CV310" s="256"/>
      <c r="CW310" s="256"/>
      <c r="CX310" s="256"/>
      <c r="CY310" s="256"/>
      <c r="CZ310" s="256"/>
      <c r="DA310" s="256"/>
      <c r="DB310" s="256"/>
      <c r="DC310" s="256"/>
      <c r="DD310" s="256"/>
      <c r="DE310" s="256"/>
    </row>
    <row r="311" spans="34:109" ht="15" hidden="1" customHeight="1">
      <c r="AH311" s="254"/>
      <c r="AI311" s="254"/>
      <c r="AJ311" s="254"/>
      <c r="AK311" s="254"/>
      <c r="AL311" s="242" t="str">
        <f t="shared" si="12"/>
        <v/>
      </c>
      <c r="AM311" s="242" t="str">
        <f t="shared" si="13"/>
        <v/>
      </c>
      <c r="AN311" s="243" t="str">
        <f t="shared" si="14"/>
        <v/>
      </c>
      <c r="AO311" s="254"/>
      <c r="AP311" s="240">
        <v>309</v>
      </c>
      <c r="AQ311" s="255"/>
      <c r="AR311" s="255"/>
      <c r="AS311" s="255"/>
      <c r="AT311" s="255"/>
      <c r="AU311" s="255"/>
      <c r="AV311" s="255"/>
      <c r="AW311" s="255"/>
      <c r="AX311" s="255"/>
      <c r="AY311" s="255"/>
      <c r="AZ311" s="255"/>
      <c r="BA311" s="255"/>
      <c r="BB311" s="255"/>
      <c r="BC311" s="255"/>
      <c r="BD311" s="255"/>
      <c r="BE311" s="255"/>
      <c r="BF311" s="255"/>
      <c r="BG311" s="255"/>
      <c r="BH311" s="255"/>
      <c r="BI311" s="255"/>
      <c r="BJ311" s="246" t="s">
        <v>5669</v>
      </c>
      <c r="BK311" s="255"/>
      <c r="BL311" s="255"/>
      <c r="BM311" s="255"/>
      <c r="BN311" s="255"/>
      <c r="BO311" s="255"/>
      <c r="BP311" s="255"/>
      <c r="BQ311" s="255"/>
      <c r="BR311" s="255"/>
      <c r="BS311" s="255"/>
      <c r="BT311" s="255"/>
      <c r="BU311" s="255"/>
      <c r="BV311" s="255"/>
      <c r="BW311" s="254"/>
      <c r="BX311" s="254"/>
      <c r="BY311" s="254"/>
      <c r="BZ311" s="256"/>
      <c r="CA311" s="256"/>
      <c r="CB311" s="256"/>
      <c r="CC311" s="256"/>
      <c r="CD311" s="256"/>
      <c r="CE311" s="256"/>
      <c r="CF311" s="256"/>
      <c r="CG311" s="256"/>
      <c r="CH311" s="256"/>
      <c r="CI311" s="256"/>
      <c r="CJ311" s="256"/>
      <c r="CK311" s="256"/>
      <c r="CL311" s="256"/>
      <c r="CM311" s="256"/>
      <c r="CN311" s="256"/>
      <c r="CO311" s="256"/>
      <c r="CP311" s="256"/>
      <c r="CQ311" s="256"/>
      <c r="CR311" s="256"/>
      <c r="CS311" s="248" t="s">
        <v>5670</v>
      </c>
      <c r="CT311" s="256"/>
      <c r="CU311" s="256"/>
      <c r="CV311" s="256"/>
      <c r="CW311" s="256"/>
      <c r="CX311" s="256"/>
      <c r="CY311" s="256"/>
      <c r="CZ311" s="256"/>
      <c r="DA311" s="256"/>
      <c r="DB311" s="256"/>
      <c r="DC311" s="256"/>
      <c r="DD311" s="256"/>
      <c r="DE311" s="256"/>
    </row>
    <row r="312" spans="34:109" ht="15" hidden="1" customHeight="1">
      <c r="AH312" s="254"/>
      <c r="AI312" s="254"/>
      <c r="AJ312" s="254"/>
      <c r="AK312" s="254"/>
      <c r="AL312" s="242" t="str">
        <f t="shared" si="12"/>
        <v/>
      </c>
      <c r="AM312" s="242" t="str">
        <f t="shared" si="13"/>
        <v/>
      </c>
      <c r="AN312" s="243" t="str">
        <f t="shared" si="14"/>
        <v/>
      </c>
      <c r="AO312" s="254"/>
      <c r="AP312" s="240">
        <v>310</v>
      </c>
      <c r="AQ312" s="255"/>
      <c r="AR312" s="255"/>
      <c r="AS312" s="255"/>
      <c r="AT312" s="255"/>
      <c r="AU312" s="255"/>
      <c r="AV312" s="255"/>
      <c r="AW312" s="255"/>
      <c r="AX312" s="255"/>
      <c r="AY312" s="255"/>
      <c r="AZ312" s="255"/>
      <c r="BA312" s="255"/>
      <c r="BB312" s="255"/>
      <c r="BC312" s="255"/>
      <c r="BD312" s="255"/>
      <c r="BE312" s="255"/>
      <c r="BF312" s="255"/>
      <c r="BG312" s="255"/>
      <c r="BH312" s="255"/>
      <c r="BI312" s="255"/>
      <c r="BJ312" s="246" t="s">
        <v>5671</v>
      </c>
      <c r="BK312" s="255"/>
      <c r="BL312" s="255"/>
      <c r="BM312" s="255"/>
      <c r="BN312" s="255"/>
      <c r="BO312" s="255"/>
      <c r="BP312" s="255"/>
      <c r="BQ312" s="255"/>
      <c r="BR312" s="255"/>
      <c r="BS312" s="255"/>
      <c r="BT312" s="255"/>
      <c r="BU312" s="255"/>
      <c r="BV312" s="255"/>
      <c r="BW312" s="254"/>
      <c r="BX312" s="254"/>
      <c r="BY312" s="254"/>
      <c r="BZ312" s="256"/>
      <c r="CA312" s="256"/>
      <c r="CB312" s="256"/>
      <c r="CC312" s="256"/>
      <c r="CD312" s="256"/>
      <c r="CE312" s="256"/>
      <c r="CF312" s="256"/>
      <c r="CG312" s="256"/>
      <c r="CH312" s="256"/>
      <c r="CI312" s="256"/>
      <c r="CJ312" s="256"/>
      <c r="CK312" s="256"/>
      <c r="CL312" s="256"/>
      <c r="CM312" s="256"/>
      <c r="CN312" s="256"/>
      <c r="CO312" s="256"/>
      <c r="CP312" s="256"/>
      <c r="CQ312" s="256"/>
      <c r="CR312" s="256"/>
      <c r="CS312" s="248" t="s">
        <v>5672</v>
      </c>
      <c r="CT312" s="256"/>
      <c r="CU312" s="256"/>
      <c r="CV312" s="256"/>
      <c r="CW312" s="256"/>
      <c r="CX312" s="256"/>
      <c r="CY312" s="256"/>
      <c r="CZ312" s="256"/>
      <c r="DA312" s="256"/>
      <c r="DB312" s="256"/>
      <c r="DC312" s="256"/>
      <c r="DD312" s="256"/>
      <c r="DE312" s="256"/>
    </row>
    <row r="313" spans="34:109" ht="15" hidden="1" customHeight="1">
      <c r="AH313" s="254"/>
      <c r="AI313" s="254"/>
      <c r="AJ313" s="254"/>
      <c r="AK313" s="254"/>
      <c r="AL313" s="242" t="str">
        <f t="shared" si="12"/>
        <v/>
      </c>
      <c r="AM313" s="242" t="str">
        <f t="shared" si="13"/>
        <v/>
      </c>
      <c r="AN313" s="243" t="str">
        <f t="shared" si="14"/>
        <v/>
      </c>
      <c r="AO313" s="254"/>
      <c r="AP313" s="240">
        <v>311</v>
      </c>
      <c r="AQ313" s="255"/>
      <c r="AR313" s="255"/>
      <c r="AS313" s="255"/>
      <c r="AT313" s="255"/>
      <c r="AU313" s="255"/>
      <c r="AV313" s="255"/>
      <c r="AW313" s="255"/>
      <c r="AX313" s="255"/>
      <c r="AY313" s="255"/>
      <c r="AZ313" s="255"/>
      <c r="BA313" s="255"/>
      <c r="BB313" s="255"/>
      <c r="BC313" s="255"/>
      <c r="BD313" s="255"/>
      <c r="BE313" s="255"/>
      <c r="BF313" s="255"/>
      <c r="BG313" s="255"/>
      <c r="BH313" s="255"/>
      <c r="BI313" s="255"/>
      <c r="BJ313" s="246" t="s">
        <v>5673</v>
      </c>
      <c r="BK313" s="255"/>
      <c r="BL313" s="255"/>
      <c r="BM313" s="255"/>
      <c r="BN313" s="255"/>
      <c r="BO313" s="255"/>
      <c r="BP313" s="255"/>
      <c r="BQ313" s="255"/>
      <c r="BR313" s="255"/>
      <c r="BS313" s="255"/>
      <c r="BT313" s="255"/>
      <c r="BU313" s="255"/>
      <c r="BV313" s="255"/>
      <c r="BW313" s="254"/>
      <c r="BX313" s="254"/>
      <c r="BY313" s="254"/>
      <c r="BZ313" s="256"/>
      <c r="CA313" s="256"/>
      <c r="CB313" s="256"/>
      <c r="CC313" s="256"/>
      <c r="CD313" s="256"/>
      <c r="CE313" s="256"/>
      <c r="CF313" s="256"/>
      <c r="CG313" s="256"/>
      <c r="CH313" s="256"/>
      <c r="CI313" s="256"/>
      <c r="CJ313" s="256"/>
      <c r="CK313" s="256"/>
      <c r="CL313" s="256"/>
      <c r="CM313" s="256"/>
      <c r="CN313" s="256"/>
      <c r="CO313" s="256"/>
      <c r="CP313" s="256"/>
      <c r="CQ313" s="256"/>
      <c r="CR313" s="256"/>
      <c r="CS313" s="248" t="s">
        <v>5674</v>
      </c>
      <c r="CT313" s="256"/>
      <c r="CU313" s="256"/>
      <c r="CV313" s="256"/>
      <c r="CW313" s="256"/>
      <c r="CX313" s="256"/>
      <c r="CY313" s="256"/>
      <c r="CZ313" s="256"/>
      <c r="DA313" s="256"/>
      <c r="DB313" s="256"/>
      <c r="DC313" s="256"/>
      <c r="DD313" s="256"/>
      <c r="DE313" s="256"/>
    </row>
    <row r="314" spans="34:109" ht="15" hidden="1" customHeight="1">
      <c r="AH314" s="254"/>
      <c r="AI314" s="254"/>
      <c r="AJ314" s="254"/>
      <c r="AK314" s="254"/>
      <c r="AL314" s="242" t="str">
        <f t="shared" si="12"/>
        <v/>
      </c>
      <c r="AM314" s="242" t="str">
        <f t="shared" si="13"/>
        <v/>
      </c>
      <c r="AN314" s="243" t="str">
        <f t="shared" si="14"/>
        <v/>
      </c>
      <c r="AO314" s="254"/>
      <c r="AP314" s="240">
        <v>312</v>
      </c>
      <c r="AQ314" s="255"/>
      <c r="AR314" s="255"/>
      <c r="AS314" s="255"/>
      <c r="AT314" s="255"/>
      <c r="AU314" s="255"/>
      <c r="AV314" s="255"/>
      <c r="AW314" s="255"/>
      <c r="AX314" s="255"/>
      <c r="AY314" s="255"/>
      <c r="AZ314" s="255"/>
      <c r="BA314" s="255"/>
      <c r="BB314" s="255"/>
      <c r="BC314" s="255"/>
      <c r="BD314" s="255"/>
      <c r="BE314" s="255"/>
      <c r="BF314" s="255"/>
      <c r="BG314" s="255"/>
      <c r="BH314" s="255"/>
      <c r="BI314" s="255"/>
      <c r="BJ314" s="246" t="s">
        <v>5675</v>
      </c>
      <c r="BK314" s="255"/>
      <c r="BL314" s="255"/>
      <c r="BM314" s="255"/>
      <c r="BN314" s="255"/>
      <c r="BO314" s="255"/>
      <c r="BP314" s="255"/>
      <c r="BQ314" s="255"/>
      <c r="BR314" s="255"/>
      <c r="BS314" s="255"/>
      <c r="BT314" s="255"/>
      <c r="BU314" s="255"/>
      <c r="BV314" s="255"/>
      <c r="BW314" s="254"/>
      <c r="BX314" s="254"/>
      <c r="BY314" s="254"/>
      <c r="BZ314" s="256"/>
      <c r="CA314" s="256"/>
      <c r="CB314" s="256"/>
      <c r="CC314" s="256"/>
      <c r="CD314" s="256"/>
      <c r="CE314" s="256"/>
      <c r="CF314" s="256"/>
      <c r="CG314" s="256"/>
      <c r="CH314" s="256"/>
      <c r="CI314" s="256"/>
      <c r="CJ314" s="256"/>
      <c r="CK314" s="256"/>
      <c r="CL314" s="256"/>
      <c r="CM314" s="256"/>
      <c r="CN314" s="256"/>
      <c r="CO314" s="256"/>
      <c r="CP314" s="256"/>
      <c r="CQ314" s="256"/>
      <c r="CR314" s="256"/>
      <c r="CS314" s="248" t="s">
        <v>5676</v>
      </c>
      <c r="CT314" s="256"/>
      <c r="CU314" s="256"/>
      <c r="CV314" s="256"/>
      <c r="CW314" s="256"/>
      <c r="CX314" s="256"/>
      <c r="CY314" s="256"/>
      <c r="CZ314" s="256"/>
      <c r="DA314" s="256"/>
      <c r="DB314" s="256"/>
      <c r="DC314" s="256"/>
      <c r="DD314" s="256"/>
      <c r="DE314" s="256"/>
    </row>
    <row r="315" spans="34:109" ht="15" hidden="1" customHeight="1">
      <c r="AH315" s="254"/>
      <c r="AI315" s="254"/>
      <c r="AJ315" s="254"/>
      <c r="AK315" s="254"/>
      <c r="AL315" s="242" t="str">
        <f t="shared" si="12"/>
        <v/>
      </c>
      <c r="AM315" s="242" t="str">
        <f t="shared" si="13"/>
        <v/>
      </c>
      <c r="AN315" s="243" t="str">
        <f t="shared" si="14"/>
        <v/>
      </c>
      <c r="AO315" s="254"/>
      <c r="AP315" s="240">
        <v>313</v>
      </c>
      <c r="AQ315" s="255"/>
      <c r="AR315" s="255"/>
      <c r="AS315" s="255"/>
      <c r="AT315" s="255"/>
      <c r="AU315" s="255"/>
      <c r="AV315" s="255"/>
      <c r="AW315" s="255"/>
      <c r="AX315" s="255"/>
      <c r="AY315" s="255"/>
      <c r="AZ315" s="255"/>
      <c r="BA315" s="255"/>
      <c r="BB315" s="255"/>
      <c r="BC315" s="255"/>
      <c r="BD315" s="255"/>
      <c r="BE315" s="255"/>
      <c r="BF315" s="255"/>
      <c r="BG315" s="255"/>
      <c r="BH315" s="255"/>
      <c r="BI315" s="255"/>
      <c r="BJ315" s="246" t="s">
        <v>5677</v>
      </c>
      <c r="BK315" s="255"/>
      <c r="BL315" s="255"/>
      <c r="BM315" s="255"/>
      <c r="BN315" s="255"/>
      <c r="BO315" s="255"/>
      <c r="BP315" s="255"/>
      <c r="BQ315" s="255"/>
      <c r="BR315" s="255"/>
      <c r="BS315" s="255"/>
      <c r="BT315" s="255"/>
      <c r="BU315" s="255"/>
      <c r="BV315" s="255"/>
      <c r="BW315" s="254"/>
      <c r="BX315" s="254"/>
      <c r="BY315" s="254"/>
      <c r="BZ315" s="256"/>
      <c r="CA315" s="256"/>
      <c r="CB315" s="256"/>
      <c r="CC315" s="256"/>
      <c r="CD315" s="256"/>
      <c r="CE315" s="256"/>
      <c r="CF315" s="256"/>
      <c r="CG315" s="256"/>
      <c r="CH315" s="256"/>
      <c r="CI315" s="256"/>
      <c r="CJ315" s="256"/>
      <c r="CK315" s="256"/>
      <c r="CL315" s="256"/>
      <c r="CM315" s="256"/>
      <c r="CN315" s="256"/>
      <c r="CO315" s="256"/>
      <c r="CP315" s="256"/>
      <c r="CQ315" s="256"/>
      <c r="CR315" s="256"/>
      <c r="CS315" s="248" t="s">
        <v>5678</v>
      </c>
      <c r="CT315" s="256"/>
      <c r="CU315" s="256"/>
      <c r="CV315" s="256"/>
      <c r="CW315" s="256"/>
      <c r="CX315" s="256"/>
      <c r="CY315" s="256"/>
      <c r="CZ315" s="256"/>
      <c r="DA315" s="256"/>
      <c r="DB315" s="256"/>
      <c r="DC315" s="256"/>
      <c r="DD315" s="256"/>
      <c r="DE315" s="256"/>
    </row>
    <row r="316" spans="34:109" ht="15" hidden="1" customHeight="1">
      <c r="AH316" s="254"/>
      <c r="AI316" s="254"/>
      <c r="AJ316" s="254"/>
      <c r="AK316" s="254"/>
      <c r="AL316" s="242" t="str">
        <f t="shared" si="12"/>
        <v/>
      </c>
      <c r="AM316" s="242" t="str">
        <f t="shared" si="13"/>
        <v/>
      </c>
      <c r="AN316" s="243" t="str">
        <f t="shared" si="14"/>
        <v/>
      </c>
      <c r="AO316" s="254"/>
      <c r="AP316" s="240">
        <v>314</v>
      </c>
      <c r="AQ316" s="255"/>
      <c r="AR316" s="255"/>
      <c r="AS316" s="255"/>
      <c r="AT316" s="255"/>
      <c r="AU316" s="255"/>
      <c r="AV316" s="255"/>
      <c r="AW316" s="255"/>
      <c r="AX316" s="255"/>
      <c r="AY316" s="255"/>
      <c r="AZ316" s="255"/>
      <c r="BA316" s="255"/>
      <c r="BB316" s="255"/>
      <c r="BC316" s="255"/>
      <c r="BD316" s="255"/>
      <c r="BE316" s="255"/>
      <c r="BF316" s="255"/>
      <c r="BG316" s="255"/>
      <c r="BH316" s="255"/>
      <c r="BI316" s="255"/>
      <c r="BJ316" s="246" t="s">
        <v>5679</v>
      </c>
      <c r="BK316" s="255"/>
      <c r="BL316" s="255"/>
      <c r="BM316" s="255"/>
      <c r="BN316" s="255"/>
      <c r="BO316" s="255"/>
      <c r="BP316" s="255"/>
      <c r="BQ316" s="255"/>
      <c r="BR316" s="255"/>
      <c r="BS316" s="255"/>
      <c r="BT316" s="255"/>
      <c r="BU316" s="255"/>
      <c r="BV316" s="255"/>
      <c r="BW316" s="254"/>
      <c r="BX316" s="254"/>
      <c r="BY316" s="254"/>
      <c r="BZ316" s="256"/>
      <c r="CA316" s="256"/>
      <c r="CB316" s="256"/>
      <c r="CC316" s="256"/>
      <c r="CD316" s="256"/>
      <c r="CE316" s="256"/>
      <c r="CF316" s="256"/>
      <c r="CG316" s="256"/>
      <c r="CH316" s="256"/>
      <c r="CI316" s="256"/>
      <c r="CJ316" s="256"/>
      <c r="CK316" s="256"/>
      <c r="CL316" s="256"/>
      <c r="CM316" s="256"/>
      <c r="CN316" s="256"/>
      <c r="CO316" s="256"/>
      <c r="CP316" s="256"/>
      <c r="CQ316" s="256"/>
      <c r="CR316" s="256"/>
      <c r="CS316" s="248" t="s">
        <v>5680</v>
      </c>
      <c r="CT316" s="256"/>
      <c r="CU316" s="256"/>
      <c r="CV316" s="256"/>
      <c r="CW316" s="256"/>
      <c r="CX316" s="256"/>
      <c r="CY316" s="256"/>
      <c r="CZ316" s="256"/>
      <c r="DA316" s="256"/>
      <c r="DB316" s="256"/>
      <c r="DC316" s="256"/>
      <c r="DD316" s="256"/>
      <c r="DE316" s="256"/>
    </row>
    <row r="317" spans="34:109" ht="15" hidden="1" customHeight="1">
      <c r="AH317" s="254"/>
      <c r="AI317" s="254"/>
      <c r="AJ317" s="254"/>
      <c r="AK317" s="254"/>
      <c r="AL317" s="242" t="str">
        <f t="shared" si="12"/>
        <v/>
      </c>
      <c r="AM317" s="242" t="str">
        <f t="shared" si="13"/>
        <v/>
      </c>
      <c r="AN317" s="243" t="str">
        <f t="shared" si="14"/>
        <v/>
      </c>
      <c r="AO317" s="254"/>
      <c r="AP317" s="240">
        <v>315</v>
      </c>
      <c r="AQ317" s="255"/>
      <c r="AR317" s="255"/>
      <c r="AS317" s="255"/>
      <c r="AT317" s="255"/>
      <c r="AU317" s="255"/>
      <c r="AV317" s="255"/>
      <c r="AW317" s="255"/>
      <c r="AX317" s="255"/>
      <c r="AY317" s="255"/>
      <c r="AZ317" s="255"/>
      <c r="BA317" s="255"/>
      <c r="BB317" s="255"/>
      <c r="BC317" s="255"/>
      <c r="BD317" s="255"/>
      <c r="BE317" s="255"/>
      <c r="BF317" s="255"/>
      <c r="BG317" s="255"/>
      <c r="BH317" s="255"/>
      <c r="BI317" s="255"/>
      <c r="BJ317" s="246" t="s">
        <v>5681</v>
      </c>
      <c r="BK317" s="255"/>
      <c r="BL317" s="255"/>
      <c r="BM317" s="255"/>
      <c r="BN317" s="255"/>
      <c r="BO317" s="255"/>
      <c r="BP317" s="255"/>
      <c r="BQ317" s="255"/>
      <c r="BR317" s="255"/>
      <c r="BS317" s="255"/>
      <c r="BT317" s="255"/>
      <c r="BU317" s="255"/>
      <c r="BV317" s="255"/>
      <c r="BW317" s="254"/>
      <c r="BX317" s="254"/>
      <c r="BY317" s="254"/>
      <c r="BZ317" s="256"/>
      <c r="CA317" s="256"/>
      <c r="CB317" s="256"/>
      <c r="CC317" s="256"/>
      <c r="CD317" s="256"/>
      <c r="CE317" s="256"/>
      <c r="CF317" s="256"/>
      <c r="CG317" s="256"/>
      <c r="CH317" s="256"/>
      <c r="CI317" s="256"/>
      <c r="CJ317" s="256"/>
      <c r="CK317" s="256"/>
      <c r="CL317" s="256"/>
      <c r="CM317" s="256"/>
      <c r="CN317" s="256"/>
      <c r="CO317" s="256"/>
      <c r="CP317" s="256"/>
      <c r="CQ317" s="256"/>
      <c r="CR317" s="256"/>
      <c r="CS317" s="248" t="s">
        <v>5682</v>
      </c>
      <c r="CT317" s="256"/>
      <c r="CU317" s="256"/>
      <c r="CV317" s="256"/>
      <c r="CW317" s="256"/>
      <c r="CX317" s="256"/>
      <c r="CY317" s="256"/>
      <c r="CZ317" s="256"/>
      <c r="DA317" s="256"/>
      <c r="DB317" s="256"/>
      <c r="DC317" s="256"/>
      <c r="DD317" s="256"/>
      <c r="DE317" s="256"/>
    </row>
    <row r="318" spans="34:109" ht="15" hidden="1" customHeight="1">
      <c r="AH318" s="254"/>
      <c r="AI318" s="254"/>
      <c r="AJ318" s="254"/>
      <c r="AK318" s="254"/>
      <c r="AL318" s="242" t="str">
        <f t="shared" si="12"/>
        <v/>
      </c>
      <c r="AM318" s="242" t="str">
        <f t="shared" si="13"/>
        <v/>
      </c>
      <c r="AN318" s="243" t="str">
        <f t="shared" si="14"/>
        <v/>
      </c>
      <c r="AO318" s="254"/>
      <c r="AP318" s="240">
        <v>316</v>
      </c>
      <c r="AQ318" s="255"/>
      <c r="AR318" s="255"/>
      <c r="AS318" s="255"/>
      <c r="AT318" s="255"/>
      <c r="AU318" s="255"/>
      <c r="AV318" s="255"/>
      <c r="AW318" s="255"/>
      <c r="AX318" s="255"/>
      <c r="AY318" s="255"/>
      <c r="AZ318" s="255"/>
      <c r="BA318" s="255"/>
      <c r="BB318" s="255"/>
      <c r="BC318" s="255"/>
      <c r="BD318" s="255"/>
      <c r="BE318" s="255"/>
      <c r="BF318" s="255"/>
      <c r="BG318" s="255"/>
      <c r="BH318" s="255"/>
      <c r="BI318" s="255"/>
      <c r="BJ318" s="246" t="s">
        <v>5683</v>
      </c>
      <c r="BK318" s="255"/>
      <c r="BL318" s="255"/>
      <c r="BM318" s="255"/>
      <c r="BN318" s="255"/>
      <c r="BO318" s="255"/>
      <c r="BP318" s="255"/>
      <c r="BQ318" s="255"/>
      <c r="BR318" s="255"/>
      <c r="BS318" s="255"/>
      <c r="BT318" s="255"/>
      <c r="BU318" s="255"/>
      <c r="BV318" s="255"/>
      <c r="BW318" s="254"/>
      <c r="BX318" s="254"/>
      <c r="BY318" s="254"/>
      <c r="BZ318" s="256"/>
      <c r="CA318" s="256"/>
      <c r="CB318" s="256"/>
      <c r="CC318" s="256"/>
      <c r="CD318" s="256"/>
      <c r="CE318" s="256"/>
      <c r="CF318" s="256"/>
      <c r="CG318" s="256"/>
      <c r="CH318" s="256"/>
      <c r="CI318" s="256"/>
      <c r="CJ318" s="256"/>
      <c r="CK318" s="256"/>
      <c r="CL318" s="256"/>
      <c r="CM318" s="256"/>
      <c r="CN318" s="256"/>
      <c r="CO318" s="256"/>
      <c r="CP318" s="256"/>
      <c r="CQ318" s="256"/>
      <c r="CR318" s="256"/>
      <c r="CS318" s="248" t="s">
        <v>5684</v>
      </c>
      <c r="CT318" s="256"/>
      <c r="CU318" s="256"/>
      <c r="CV318" s="256"/>
      <c r="CW318" s="256"/>
      <c r="CX318" s="256"/>
      <c r="CY318" s="256"/>
      <c r="CZ318" s="256"/>
      <c r="DA318" s="256"/>
      <c r="DB318" s="256"/>
      <c r="DC318" s="256"/>
      <c r="DD318" s="256"/>
      <c r="DE318" s="256"/>
    </row>
    <row r="319" spans="34:109" ht="15" hidden="1" customHeight="1">
      <c r="AH319" s="254"/>
      <c r="AI319" s="254"/>
      <c r="AJ319" s="254"/>
      <c r="AK319" s="254"/>
      <c r="AL319" s="242" t="str">
        <f t="shared" si="12"/>
        <v/>
      </c>
      <c r="AM319" s="242" t="str">
        <f t="shared" si="13"/>
        <v/>
      </c>
      <c r="AN319" s="243" t="str">
        <f t="shared" si="14"/>
        <v/>
      </c>
      <c r="AO319" s="254"/>
      <c r="AP319" s="240">
        <v>317</v>
      </c>
      <c r="AQ319" s="255"/>
      <c r="AR319" s="255"/>
      <c r="AS319" s="255"/>
      <c r="AT319" s="255"/>
      <c r="AU319" s="255"/>
      <c r="AV319" s="255"/>
      <c r="AW319" s="255"/>
      <c r="AX319" s="255"/>
      <c r="AY319" s="255"/>
      <c r="AZ319" s="255"/>
      <c r="BA319" s="255"/>
      <c r="BB319" s="255"/>
      <c r="BC319" s="255"/>
      <c r="BD319" s="255"/>
      <c r="BE319" s="255"/>
      <c r="BF319" s="255"/>
      <c r="BG319" s="255"/>
      <c r="BH319" s="255"/>
      <c r="BI319" s="255"/>
      <c r="BJ319" s="246" t="s">
        <v>5685</v>
      </c>
      <c r="BK319" s="255"/>
      <c r="BL319" s="255"/>
      <c r="BM319" s="255"/>
      <c r="BN319" s="255"/>
      <c r="BO319" s="255"/>
      <c r="BP319" s="255"/>
      <c r="BQ319" s="255"/>
      <c r="BR319" s="255"/>
      <c r="BS319" s="255"/>
      <c r="BT319" s="255"/>
      <c r="BU319" s="255"/>
      <c r="BV319" s="255"/>
      <c r="BW319" s="254"/>
      <c r="BX319" s="254"/>
      <c r="BY319" s="254"/>
      <c r="BZ319" s="256"/>
      <c r="CA319" s="256"/>
      <c r="CB319" s="256"/>
      <c r="CC319" s="256"/>
      <c r="CD319" s="256"/>
      <c r="CE319" s="256"/>
      <c r="CF319" s="256"/>
      <c r="CG319" s="256"/>
      <c r="CH319" s="256"/>
      <c r="CI319" s="256"/>
      <c r="CJ319" s="256"/>
      <c r="CK319" s="256"/>
      <c r="CL319" s="256"/>
      <c r="CM319" s="256"/>
      <c r="CN319" s="256"/>
      <c r="CO319" s="256"/>
      <c r="CP319" s="256"/>
      <c r="CQ319" s="256"/>
      <c r="CR319" s="256"/>
      <c r="CS319" s="248" t="s">
        <v>5686</v>
      </c>
      <c r="CT319" s="256"/>
      <c r="CU319" s="256"/>
      <c r="CV319" s="256"/>
      <c r="CW319" s="256"/>
      <c r="CX319" s="256"/>
      <c r="CY319" s="256"/>
      <c r="CZ319" s="256"/>
      <c r="DA319" s="256"/>
      <c r="DB319" s="256"/>
      <c r="DC319" s="256"/>
      <c r="DD319" s="256"/>
      <c r="DE319" s="256"/>
    </row>
    <row r="320" spans="34:109" ht="15" hidden="1" customHeight="1">
      <c r="AH320" s="254"/>
      <c r="AI320" s="254"/>
      <c r="AJ320" s="254"/>
      <c r="AK320" s="254"/>
      <c r="AL320" s="242" t="str">
        <f t="shared" si="12"/>
        <v/>
      </c>
      <c r="AM320" s="242" t="str">
        <f t="shared" si="13"/>
        <v/>
      </c>
      <c r="AN320" s="243" t="str">
        <f t="shared" si="14"/>
        <v/>
      </c>
      <c r="AO320" s="254"/>
      <c r="AP320" s="240">
        <v>318</v>
      </c>
      <c r="AQ320" s="255"/>
      <c r="AR320" s="255"/>
      <c r="AS320" s="255"/>
      <c r="AT320" s="255"/>
      <c r="AU320" s="255"/>
      <c r="AV320" s="255"/>
      <c r="AW320" s="255"/>
      <c r="AX320" s="255"/>
      <c r="AY320" s="255"/>
      <c r="AZ320" s="255"/>
      <c r="BA320" s="255"/>
      <c r="BB320" s="255"/>
      <c r="BC320" s="255"/>
      <c r="BD320" s="255"/>
      <c r="BE320" s="255"/>
      <c r="BF320" s="255"/>
      <c r="BG320" s="255"/>
      <c r="BH320" s="255"/>
      <c r="BI320" s="255"/>
      <c r="BJ320" s="246" t="s">
        <v>5687</v>
      </c>
      <c r="BK320" s="255"/>
      <c r="BL320" s="255"/>
      <c r="BM320" s="255"/>
      <c r="BN320" s="255"/>
      <c r="BO320" s="255"/>
      <c r="BP320" s="255"/>
      <c r="BQ320" s="255"/>
      <c r="BR320" s="255"/>
      <c r="BS320" s="255"/>
      <c r="BT320" s="255"/>
      <c r="BU320" s="255"/>
      <c r="BV320" s="255"/>
      <c r="BW320" s="254"/>
      <c r="BX320" s="254"/>
      <c r="BY320" s="254"/>
      <c r="BZ320" s="256"/>
      <c r="CA320" s="256"/>
      <c r="CB320" s="256"/>
      <c r="CC320" s="256"/>
      <c r="CD320" s="256"/>
      <c r="CE320" s="256"/>
      <c r="CF320" s="256"/>
      <c r="CG320" s="256"/>
      <c r="CH320" s="256"/>
      <c r="CI320" s="256"/>
      <c r="CJ320" s="256"/>
      <c r="CK320" s="256"/>
      <c r="CL320" s="256"/>
      <c r="CM320" s="256"/>
      <c r="CN320" s="256"/>
      <c r="CO320" s="256"/>
      <c r="CP320" s="256"/>
      <c r="CQ320" s="256"/>
      <c r="CR320" s="256"/>
      <c r="CS320" s="248" t="s">
        <v>5688</v>
      </c>
      <c r="CT320" s="256"/>
      <c r="CU320" s="256"/>
      <c r="CV320" s="256"/>
      <c r="CW320" s="256"/>
      <c r="CX320" s="256"/>
      <c r="CY320" s="256"/>
      <c r="CZ320" s="256"/>
      <c r="DA320" s="256"/>
      <c r="DB320" s="256"/>
      <c r="DC320" s="256"/>
      <c r="DD320" s="256"/>
      <c r="DE320" s="256"/>
    </row>
    <row r="321" spans="34:109" ht="15" hidden="1" customHeight="1">
      <c r="AH321" s="254"/>
      <c r="AI321" s="254"/>
      <c r="AJ321" s="254"/>
      <c r="AK321" s="254"/>
      <c r="AL321" s="242" t="str">
        <f t="shared" si="12"/>
        <v/>
      </c>
      <c r="AM321" s="242" t="str">
        <f t="shared" si="13"/>
        <v/>
      </c>
      <c r="AN321" s="243" t="str">
        <f t="shared" si="14"/>
        <v/>
      </c>
      <c r="AO321" s="254"/>
      <c r="AP321" s="240">
        <v>319</v>
      </c>
      <c r="AQ321" s="255"/>
      <c r="AR321" s="255"/>
      <c r="AS321" s="255"/>
      <c r="AT321" s="255"/>
      <c r="AU321" s="255"/>
      <c r="AV321" s="255"/>
      <c r="AW321" s="255"/>
      <c r="AX321" s="255"/>
      <c r="AY321" s="255"/>
      <c r="AZ321" s="255"/>
      <c r="BA321" s="255"/>
      <c r="BB321" s="255"/>
      <c r="BC321" s="255"/>
      <c r="BD321" s="255"/>
      <c r="BE321" s="255"/>
      <c r="BF321" s="255"/>
      <c r="BG321" s="255"/>
      <c r="BH321" s="255"/>
      <c r="BI321" s="255"/>
      <c r="BJ321" s="246" t="s">
        <v>5689</v>
      </c>
      <c r="BK321" s="255"/>
      <c r="BL321" s="255"/>
      <c r="BM321" s="255"/>
      <c r="BN321" s="255"/>
      <c r="BO321" s="255"/>
      <c r="BP321" s="255"/>
      <c r="BQ321" s="255"/>
      <c r="BR321" s="255"/>
      <c r="BS321" s="255"/>
      <c r="BT321" s="255"/>
      <c r="BU321" s="255"/>
      <c r="BV321" s="255"/>
      <c r="BW321" s="254"/>
      <c r="BX321" s="254"/>
      <c r="BY321" s="254"/>
      <c r="BZ321" s="256"/>
      <c r="CA321" s="256"/>
      <c r="CB321" s="256"/>
      <c r="CC321" s="256"/>
      <c r="CD321" s="256"/>
      <c r="CE321" s="256"/>
      <c r="CF321" s="256"/>
      <c r="CG321" s="256"/>
      <c r="CH321" s="256"/>
      <c r="CI321" s="256"/>
      <c r="CJ321" s="256"/>
      <c r="CK321" s="256"/>
      <c r="CL321" s="256"/>
      <c r="CM321" s="256"/>
      <c r="CN321" s="256"/>
      <c r="CO321" s="256"/>
      <c r="CP321" s="256"/>
      <c r="CQ321" s="256"/>
      <c r="CR321" s="256"/>
      <c r="CS321" s="262" t="s">
        <v>5690</v>
      </c>
      <c r="CT321" s="256"/>
      <c r="CU321" s="256"/>
      <c r="CV321" s="256"/>
      <c r="CW321" s="256"/>
      <c r="CX321" s="256"/>
      <c r="CY321" s="256"/>
      <c r="CZ321" s="256"/>
      <c r="DA321" s="256"/>
      <c r="DB321" s="256"/>
      <c r="DC321" s="256"/>
      <c r="DD321" s="256"/>
      <c r="DE321" s="256"/>
    </row>
    <row r="322" spans="34:109" ht="15" hidden="1" customHeight="1">
      <c r="AH322" s="254"/>
      <c r="AI322" s="254"/>
      <c r="AJ322" s="254"/>
      <c r="AK322" s="254"/>
      <c r="AL322" s="242" t="str">
        <f t="shared" si="12"/>
        <v/>
      </c>
      <c r="AM322" s="242" t="str">
        <f t="shared" si="13"/>
        <v/>
      </c>
      <c r="AN322" s="243" t="str">
        <f t="shared" si="14"/>
        <v/>
      </c>
      <c r="AO322" s="254"/>
      <c r="AP322" s="240">
        <v>320</v>
      </c>
      <c r="AQ322" s="255"/>
      <c r="AR322" s="255"/>
      <c r="AS322" s="255"/>
      <c r="AT322" s="255"/>
      <c r="AU322" s="255"/>
      <c r="AV322" s="255"/>
      <c r="AW322" s="255"/>
      <c r="AX322" s="255"/>
      <c r="AY322" s="255"/>
      <c r="AZ322" s="255"/>
      <c r="BA322" s="255"/>
      <c r="BB322" s="255"/>
      <c r="BC322" s="255"/>
      <c r="BD322" s="255"/>
      <c r="BE322" s="255"/>
      <c r="BF322" s="255"/>
      <c r="BG322" s="255"/>
      <c r="BH322" s="255"/>
      <c r="BI322" s="255"/>
      <c r="BJ322" s="246" t="s">
        <v>5691</v>
      </c>
      <c r="BK322" s="255"/>
      <c r="BL322" s="255"/>
      <c r="BM322" s="255"/>
      <c r="BN322" s="255"/>
      <c r="BO322" s="255"/>
      <c r="BP322" s="255"/>
      <c r="BQ322" s="255"/>
      <c r="BR322" s="255"/>
      <c r="BS322" s="255"/>
      <c r="BT322" s="255"/>
      <c r="BU322" s="255"/>
      <c r="BV322" s="255"/>
      <c r="BW322" s="254"/>
      <c r="BX322" s="254"/>
      <c r="BY322" s="254"/>
      <c r="BZ322" s="256"/>
      <c r="CA322" s="256"/>
      <c r="CB322" s="256"/>
      <c r="CC322" s="256"/>
      <c r="CD322" s="256"/>
      <c r="CE322" s="256"/>
      <c r="CF322" s="256"/>
      <c r="CG322" s="256"/>
      <c r="CH322" s="256"/>
      <c r="CI322" s="256"/>
      <c r="CJ322" s="256"/>
      <c r="CK322" s="256"/>
      <c r="CL322" s="256"/>
      <c r="CM322" s="256"/>
      <c r="CN322" s="256"/>
      <c r="CO322" s="256"/>
      <c r="CP322" s="256"/>
      <c r="CQ322" s="256"/>
      <c r="CR322" s="256"/>
      <c r="CS322" s="262" t="s">
        <v>5692</v>
      </c>
      <c r="CT322" s="256"/>
      <c r="CU322" s="256"/>
      <c r="CV322" s="256"/>
      <c r="CW322" s="256"/>
      <c r="CX322" s="256"/>
      <c r="CY322" s="256"/>
      <c r="CZ322" s="256"/>
      <c r="DA322" s="256"/>
      <c r="DB322" s="256"/>
      <c r="DC322" s="256"/>
      <c r="DD322" s="256"/>
      <c r="DE322" s="256"/>
    </row>
    <row r="323" spans="34:109" ht="15" hidden="1" customHeight="1">
      <c r="AH323" s="254"/>
      <c r="AI323" s="254"/>
      <c r="AJ323" s="254"/>
      <c r="AK323" s="254"/>
      <c r="AL323" s="242" t="str">
        <f t="shared" si="12"/>
        <v/>
      </c>
      <c r="AM323" s="242" t="str">
        <f t="shared" si="13"/>
        <v/>
      </c>
      <c r="AN323" s="243" t="str">
        <f t="shared" si="14"/>
        <v/>
      </c>
      <c r="AO323" s="254"/>
      <c r="AP323" s="240">
        <v>321</v>
      </c>
      <c r="AQ323" s="255"/>
      <c r="AR323" s="255"/>
      <c r="AS323" s="255"/>
      <c r="AT323" s="255"/>
      <c r="AU323" s="255"/>
      <c r="AV323" s="255"/>
      <c r="AW323" s="255"/>
      <c r="AX323" s="255"/>
      <c r="AY323" s="255"/>
      <c r="AZ323" s="255"/>
      <c r="BA323" s="255"/>
      <c r="BB323" s="255"/>
      <c r="BC323" s="255"/>
      <c r="BD323" s="255"/>
      <c r="BE323" s="255"/>
      <c r="BF323" s="255"/>
      <c r="BG323" s="255"/>
      <c r="BH323" s="255"/>
      <c r="BI323" s="255"/>
      <c r="BJ323" s="246" t="s">
        <v>5693</v>
      </c>
      <c r="BK323" s="255"/>
      <c r="BL323" s="255"/>
      <c r="BM323" s="255"/>
      <c r="BN323" s="255"/>
      <c r="BO323" s="255"/>
      <c r="BP323" s="255"/>
      <c r="BQ323" s="255"/>
      <c r="BR323" s="255"/>
      <c r="BS323" s="255"/>
      <c r="BT323" s="255"/>
      <c r="BU323" s="255"/>
      <c r="BV323" s="255"/>
      <c r="BW323" s="254"/>
      <c r="BX323" s="254"/>
      <c r="BY323" s="254"/>
      <c r="BZ323" s="256"/>
      <c r="CA323" s="256"/>
      <c r="CB323" s="256"/>
      <c r="CC323" s="256"/>
      <c r="CD323" s="256"/>
      <c r="CE323" s="256"/>
      <c r="CF323" s="256"/>
      <c r="CG323" s="256"/>
      <c r="CH323" s="256"/>
      <c r="CI323" s="256"/>
      <c r="CJ323" s="256"/>
      <c r="CK323" s="256"/>
      <c r="CL323" s="256"/>
      <c r="CM323" s="256"/>
      <c r="CN323" s="256"/>
      <c r="CO323" s="256"/>
      <c r="CP323" s="256"/>
      <c r="CQ323" s="256"/>
      <c r="CR323" s="256"/>
      <c r="CS323" s="248" t="s">
        <v>5694</v>
      </c>
      <c r="CT323" s="256"/>
      <c r="CU323" s="256"/>
      <c r="CV323" s="256"/>
      <c r="CW323" s="256"/>
      <c r="CX323" s="256"/>
      <c r="CY323" s="256"/>
      <c r="CZ323" s="256"/>
      <c r="DA323" s="256"/>
      <c r="DB323" s="256"/>
      <c r="DC323" s="256"/>
      <c r="DD323" s="256"/>
      <c r="DE323" s="256"/>
    </row>
    <row r="324" spans="34:109" ht="15" hidden="1" customHeight="1">
      <c r="AH324" s="254"/>
      <c r="AI324" s="254"/>
      <c r="AJ324" s="254"/>
      <c r="AK324" s="254"/>
      <c r="AL324" s="242" t="str">
        <f t="shared" si="12"/>
        <v/>
      </c>
      <c r="AM324" s="242" t="str">
        <f t="shared" si="13"/>
        <v/>
      </c>
      <c r="AN324" s="243" t="str">
        <f t="shared" si="14"/>
        <v/>
      </c>
      <c r="AO324" s="254"/>
      <c r="AP324" s="240">
        <v>322</v>
      </c>
      <c r="AQ324" s="255"/>
      <c r="AR324" s="255"/>
      <c r="AS324" s="255"/>
      <c r="AT324" s="255"/>
      <c r="AU324" s="255"/>
      <c r="AV324" s="255"/>
      <c r="AW324" s="255"/>
      <c r="AX324" s="255"/>
      <c r="AY324" s="255"/>
      <c r="AZ324" s="255"/>
      <c r="BA324" s="255"/>
      <c r="BB324" s="255"/>
      <c r="BC324" s="255"/>
      <c r="BD324" s="255"/>
      <c r="BE324" s="255"/>
      <c r="BF324" s="255"/>
      <c r="BG324" s="255"/>
      <c r="BH324" s="255"/>
      <c r="BI324" s="255"/>
      <c r="BJ324" s="246" t="s">
        <v>5695</v>
      </c>
      <c r="BK324" s="255"/>
      <c r="BL324" s="255"/>
      <c r="BM324" s="255"/>
      <c r="BN324" s="255"/>
      <c r="BO324" s="255"/>
      <c r="BP324" s="255"/>
      <c r="BQ324" s="255"/>
      <c r="BR324" s="255"/>
      <c r="BS324" s="255"/>
      <c r="BT324" s="255"/>
      <c r="BU324" s="255"/>
      <c r="BV324" s="255"/>
      <c r="BW324" s="254"/>
      <c r="BX324" s="254"/>
      <c r="BY324" s="254"/>
      <c r="BZ324" s="256"/>
      <c r="CA324" s="256"/>
      <c r="CB324" s="256"/>
      <c r="CC324" s="256"/>
      <c r="CD324" s="256"/>
      <c r="CE324" s="256"/>
      <c r="CF324" s="256"/>
      <c r="CG324" s="256"/>
      <c r="CH324" s="256"/>
      <c r="CI324" s="256"/>
      <c r="CJ324" s="256"/>
      <c r="CK324" s="256"/>
      <c r="CL324" s="256"/>
      <c r="CM324" s="256"/>
      <c r="CN324" s="256"/>
      <c r="CO324" s="256"/>
      <c r="CP324" s="256"/>
      <c r="CQ324" s="256"/>
      <c r="CR324" s="256"/>
      <c r="CS324" s="248" t="s">
        <v>5696</v>
      </c>
      <c r="CT324" s="256"/>
      <c r="CU324" s="256"/>
      <c r="CV324" s="256"/>
      <c r="CW324" s="256"/>
      <c r="CX324" s="256"/>
      <c r="CY324" s="256"/>
      <c r="CZ324" s="256"/>
      <c r="DA324" s="256"/>
      <c r="DB324" s="256"/>
      <c r="DC324" s="256"/>
      <c r="DD324" s="256"/>
      <c r="DE324" s="256"/>
    </row>
    <row r="325" spans="34:109" ht="15" hidden="1" customHeight="1">
      <c r="AH325" s="263"/>
      <c r="AI325" s="263"/>
      <c r="AJ325" s="263"/>
      <c r="AK325" s="263"/>
      <c r="AL325" s="242" t="str">
        <f t="shared" ref="AL325:AL388" si="15">IFERROR(IF(HLOOKUP($N$10, $BZ$3:$DE$574, $AP325, FALSE )="", "", HLOOKUP($N$10, $BZ$3:$DE$574, $AP325, FALSE)), "")</f>
        <v/>
      </c>
      <c r="AM325" s="242" t="str">
        <f t="shared" ref="AM325:AM388" si="16">IFERROR(IF(AL325="", "", HLOOKUP($N$10, $AQ$3:$BV$574, AP325, FALSE)), "")</f>
        <v/>
      </c>
      <c r="AN325" s="243" t="str">
        <f t="shared" ref="AN325:AN388" si="17">MID(AM325, 3, 3)</f>
        <v/>
      </c>
      <c r="AO325" s="263"/>
      <c r="AP325" s="240">
        <v>323</v>
      </c>
      <c r="AQ325" s="264"/>
      <c r="AR325" s="264"/>
      <c r="AS325" s="264"/>
      <c r="AT325" s="264"/>
      <c r="AU325" s="264"/>
      <c r="AV325" s="264"/>
      <c r="AW325" s="264"/>
      <c r="AX325" s="264"/>
      <c r="AY325" s="264"/>
      <c r="AZ325" s="264"/>
      <c r="BA325" s="264"/>
      <c r="BB325" s="264"/>
      <c r="BC325" s="264"/>
      <c r="BD325" s="264"/>
      <c r="BE325" s="264"/>
      <c r="BF325" s="264"/>
      <c r="BG325" s="264"/>
      <c r="BH325" s="264"/>
      <c r="BI325" s="264"/>
      <c r="BJ325" s="246" t="s">
        <v>5697</v>
      </c>
      <c r="BK325" s="264"/>
      <c r="BL325" s="264"/>
      <c r="BM325" s="264"/>
      <c r="BN325" s="264"/>
      <c r="BO325" s="264"/>
      <c r="BP325" s="264"/>
      <c r="BQ325" s="264"/>
      <c r="BR325" s="264"/>
      <c r="BS325" s="264"/>
      <c r="BT325" s="264"/>
      <c r="BU325" s="264"/>
      <c r="BV325" s="264"/>
      <c r="BW325" s="263"/>
      <c r="BX325" s="263"/>
      <c r="BY325" s="263"/>
      <c r="BZ325" s="265"/>
      <c r="CA325" s="265"/>
      <c r="CB325" s="265"/>
      <c r="CC325" s="265"/>
      <c r="CD325" s="265"/>
      <c r="CE325" s="265"/>
      <c r="CF325" s="265"/>
      <c r="CG325" s="265"/>
      <c r="CH325" s="265"/>
      <c r="CI325" s="265"/>
      <c r="CJ325" s="265"/>
      <c r="CK325" s="265"/>
      <c r="CL325" s="265"/>
      <c r="CM325" s="265"/>
      <c r="CN325" s="265"/>
      <c r="CO325" s="265"/>
      <c r="CP325" s="265"/>
      <c r="CQ325" s="265"/>
      <c r="CR325" s="265"/>
      <c r="CS325" s="248" t="s">
        <v>5698</v>
      </c>
      <c r="CT325" s="265"/>
      <c r="CU325" s="265"/>
      <c r="CV325" s="265"/>
      <c r="CW325" s="265"/>
      <c r="CX325" s="265"/>
      <c r="CY325" s="265"/>
      <c r="CZ325" s="265"/>
      <c r="DA325" s="265"/>
      <c r="DB325" s="265"/>
      <c r="DC325" s="265"/>
      <c r="DD325" s="265"/>
      <c r="DE325" s="265"/>
    </row>
    <row r="326" spans="34:109" ht="15" hidden="1" customHeight="1">
      <c r="AH326" s="263"/>
      <c r="AI326" s="263"/>
      <c r="AJ326" s="263"/>
      <c r="AK326" s="263"/>
      <c r="AL326" s="242" t="str">
        <f t="shared" si="15"/>
        <v/>
      </c>
      <c r="AM326" s="242" t="str">
        <f t="shared" si="16"/>
        <v/>
      </c>
      <c r="AN326" s="243" t="str">
        <f t="shared" si="17"/>
        <v/>
      </c>
      <c r="AO326" s="263"/>
      <c r="AP326" s="240">
        <v>324</v>
      </c>
      <c r="AQ326" s="264"/>
      <c r="AR326" s="264"/>
      <c r="AS326" s="264"/>
      <c r="AT326" s="264"/>
      <c r="AU326" s="264"/>
      <c r="AV326" s="264"/>
      <c r="AW326" s="264"/>
      <c r="AX326" s="264"/>
      <c r="AY326" s="264"/>
      <c r="AZ326" s="264"/>
      <c r="BA326" s="264"/>
      <c r="BB326" s="264"/>
      <c r="BC326" s="264"/>
      <c r="BD326" s="264"/>
      <c r="BE326" s="264"/>
      <c r="BF326" s="264"/>
      <c r="BG326" s="264"/>
      <c r="BH326" s="264"/>
      <c r="BI326" s="264"/>
      <c r="BJ326" s="246" t="s">
        <v>5699</v>
      </c>
      <c r="BK326" s="264"/>
      <c r="BL326" s="264"/>
      <c r="BM326" s="264"/>
      <c r="BN326" s="264"/>
      <c r="BO326" s="264"/>
      <c r="BP326" s="264"/>
      <c r="BQ326" s="264"/>
      <c r="BR326" s="264"/>
      <c r="BS326" s="264"/>
      <c r="BT326" s="264"/>
      <c r="BU326" s="264"/>
      <c r="BV326" s="264"/>
      <c r="BW326" s="263"/>
      <c r="BX326" s="263"/>
      <c r="BY326" s="263"/>
      <c r="BZ326" s="265"/>
      <c r="CA326" s="265"/>
      <c r="CB326" s="265"/>
      <c r="CC326" s="265"/>
      <c r="CD326" s="265"/>
      <c r="CE326" s="265"/>
      <c r="CF326" s="265"/>
      <c r="CG326" s="265"/>
      <c r="CH326" s="265"/>
      <c r="CI326" s="265"/>
      <c r="CJ326" s="265"/>
      <c r="CK326" s="265"/>
      <c r="CL326" s="265"/>
      <c r="CM326" s="265"/>
      <c r="CN326" s="265"/>
      <c r="CO326" s="265"/>
      <c r="CP326" s="265"/>
      <c r="CQ326" s="265"/>
      <c r="CR326" s="265"/>
      <c r="CS326" s="248" t="s">
        <v>5700</v>
      </c>
      <c r="CT326" s="265"/>
      <c r="CU326" s="265"/>
      <c r="CV326" s="265"/>
      <c r="CW326" s="265"/>
      <c r="CX326" s="265"/>
      <c r="CY326" s="265"/>
      <c r="CZ326" s="265"/>
      <c r="DA326" s="265"/>
      <c r="DB326" s="265"/>
      <c r="DC326" s="265"/>
      <c r="DD326" s="265"/>
      <c r="DE326" s="265"/>
    </row>
    <row r="327" spans="34:109" ht="15" hidden="1" customHeight="1">
      <c r="AH327" s="254"/>
      <c r="AI327" s="254"/>
      <c r="AJ327" s="254"/>
      <c r="AK327" s="254"/>
      <c r="AL327" s="242" t="str">
        <f t="shared" si="15"/>
        <v/>
      </c>
      <c r="AM327" s="242" t="str">
        <f t="shared" si="16"/>
        <v/>
      </c>
      <c r="AN327" s="243" t="str">
        <f t="shared" si="17"/>
        <v/>
      </c>
      <c r="AO327" s="254"/>
      <c r="AP327" s="240">
        <v>325</v>
      </c>
      <c r="AQ327" s="255"/>
      <c r="AR327" s="255"/>
      <c r="AS327" s="255"/>
      <c r="AT327" s="255"/>
      <c r="AU327" s="255"/>
      <c r="AV327" s="255"/>
      <c r="AW327" s="255"/>
      <c r="AX327" s="255"/>
      <c r="AY327" s="255"/>
      <c r="AZ327" s="255"/>
      <c r="BA327" s="255"/>
      <c r="BB327" s="255"/>
      <c r="BC327" s="255"/>
      <c r="BD327" s="255"/>
      <c r="BE327" s="255"/>
      <c r="BF327" s="255"/>
      <c r="BG327" s="255"/>
      <c r="BH327" s="255"/>
      <c r="BI327" s="255"/>
      <c r="BJ327" s="246" t="s">
        <v>5701</v>
      </c>
      <c r="BK327" s="255"/>
      <c r="BL327" s="255"/>
      <c r="BM327" s="255"/>
      <c r="BN327" s="255"/>
      <c r="BO327" s="255"/>
      <c r="BP327" s="255"/>
      <c r="BQ327" s="255"/>
      <c r="BR327" s="255"/>
      <c r="BS327" s="255"/>
      <c r="BT327" s="255"/>
      <c r="BU327" s="255"/>
      <c r="BV327" s="255"/>
      <c r="BW327" s="254"/>
      <c r="BX327" s="254"/>
      <c r="BY327" s="254"/>
      <c r="BZ327" s="256"/>
      <c r="CA327" s="256"/>
      <c r="CB327" s="256"/>
      <c r="CC327" s="256"/>
      <c r="CD327" s="256"/>
      <c r="CE327" s="256"/>
      <c r="CF327" s="256"/>
      <c r="CG327" s="256"/>
      <c r="CH327" s="256"/>
      <c r="CI327" s="256"/>
      <c r="CJ327" s="256"/>
      <c r="CK327" s="256"/>
      <c r="CL327" s="256"/>
      <c r="CM327" s="256"/>
      <c r="CN327" s="256"/>
      <c r="CO327" s="256"/>
      <c r="CP327" s="256"/>
      <c r="CQ327" s="256"/>
      <c r="CR327" s="256"/>
      <c r="CS327" s="248" t="s">
        <v>5702</v>
      </c>
      <c r="CT327" s="256"/>
      <c r="CU327" s="256"/>
      <c r="CV327" s="256"/>
      <c r="CW327" s="256"/>
      <c r="CX327" s="256"/>
      <c r="CY327" s="256"/>
      <c r="CZ327" s="256"/>
      <c r="DA327" s="256"/>
      <c r="DB327" s="256"/>
      <c r="DC327" s="256"/>
      <c r="DD327" s="256"/>
      <c r="DE327" s="256"/>
    </row>
    <row r="328" spans="34:109" ht="15" hidden="1" customHeight="1">
      <c r="AH328" s="254"/>
      <c r="AI328" s="254"/>
      <c r="AJ328" s="254"/>
      <c r="AK328" s="254"/>
      <c r="AL328" s="242" t="str">
        <f t="shared" si="15"/>
        <v/>
      </c>
      <c r="AM328" s="242" t="str">
        <f t="shared" si="16"/>
        <v/>
      </c>
      <c r="AN328" s="243" t="str">
        <f t="shared" si="17"/>
        <v/>
      </c>
      <c r="AO328" s="254"/>
      <c r="AP328" s="240">
        <v>326</v>
      </c>
      <c r="AQ328" s="255"/>
      <c r="AR328" s="255"/>
      <c r="AS328" s="255"/>
      <c r="AT328" s="255"/>
      <c r="AU328" s="255"/>
      <c r="AV328" s="255"/>
      <c r="AW328" s="255"/>
      <c r="AX328" s="255"/>
      <c r="AY328" s="255"/>
      <c r="AZ328" s="255"/>
      <c r="BA328" s="255"/>
      <c r="BB328" s="255"/>
      <c r="BC328" s="255"/>
      <c r="BD328" s="255"/>
      <c r="BE328" s="255"/>
      <c r="BF328" s="255"/>
      <c r="BG328" s="255"/>
      <c r="BH328" s="255"/>
      <c r="BI328" s="255"/>
      <c r="BJ328" s="246" t="s">
        <v>5703</v>
      </c>
      <c r="BK328" s="255"/>
      <c r="BL328" s="255"/>
      <c r="BM328" s="255"/>
      <c r="BN328" s="255"/>
      <c r="BO328" s="255"/>
      <c r="BP328" s="255"/>
      <c r="BQ328" s="255"/>
      <c r="BR328" s="255"/>
      <c r="BS328" s="255"/>
      <c r="BT328" s="255"/>
      <c r="BU328" s="255"/>
      <c r="BV328" s="255"/>
      <c r="BW328" s="254"/>
      <c r="BX328" s="254"/>
      <c r="BY328" s="254"/>
      <c r="BZ328" s="256"/>
      <c r="CA328" s="256"/>
      <c r="CB328" s="256"/>
      <c r="CC328" s="256"/>
      <c r="CD328" s="256"/>
      <c r="CE328" s="256"/>
      <c r="CF328" s="256"/>
      <c r="CG328" s="256"/>
      <c r="CH328" s="256"/>
      <c r="CI328" s="256"/>
      <c r="CJ328" s="256"/>
      <c r="CK328" s="256"/>
      <c r="CL328" s="256"/>
      <c r="CM328" s="256"/>
      <c r="CN328" s="256"/>
      <c r="CO328" s="256"/>
      <c r="CP328" s="256"/>
      <c r="CQ328" s="256"/>
      <c r="CR328" s="256"/>
      <c r="CS328" s="248" t="s">
        <v>5704</v>
      </c>
      <c r="CT328" s="256"/>
      <c r="CU328" s="256"/>
      <c r="CV328" s="256"/>
      <c r="CW328" s="256"/>
      <c r="CX328" s="256"/>
      <c r="CY328" s="256"/>
      <c r="CZ328" s="256"/>
      <c r="DA328" s="256"/>
      <c r="DB328" s="256"/>
      <c r="DC328" s="256"/>
      <c r="DD328" s="256"/>
      <c r="DE328" s="256"/>
    </row>
    <row r="329" spans="34:109" ht="15" hidden="1" customHeight="1">
      <c r="AH329" s="254"/>
      <c r="AI329" s="254"/>
      <c r="AJ329" s="254"/>
      <c r="AK329" s="254"/>
      <c r="AL329" s="242" t="str">
        <f t="shared" si="15"/>
        <v/>
      </c>
      <c r="AM329" s="242" t="str">
        <f t="shared" si="16"/>
        <v/>
      </c>
      <c r="AN329" s="243" t="str">
        <f t="shared" si="17"/>
        <v/>
      </c>
      <c r="AO329" s="254"/>
      <c r="AP329" s="240">
        <v>327</v>
      </c>
      <c r="AQ329" s="255"/>
      <c r="AR329" s="255"/>
      <c r="AS329" s="255"/>
      <c r="AT329" s="255"/>
      <c r="AU329" s="255"/>
      <c r="AV329" s="255"/>
      <c r="AW329" s="255"/>
      <c r="AX329" s="255"/>
      <c r="AY329" s="255"/>
      <c r="AZ329" s="255"/>
      <c r="BA329" s="255"/>
      <c r="BB329" s="255"/>
      <c r="BC329" s="255"/>
      <c r="BD329" s="255"/>
      <c r="BE329" s="255"/>
      <c r="BF329" s="255"/>
      <c r="BG329" s="255"/>
      <c r="BH329" s="255"/>
      <c r="BI329" s="255"/>
      <c r="BJ329" s="246" t="s">
        <v>5705</v>
      </c>
      <c r="BK329" s="255"/>
      <c r="BL329" s="255"/>
      <c r="BM329" s="255"/>
      <c r="BN329" s="255"/>
      <c r="BO329" s="255"/>
      <c r="BP329" s="255"/>
      <c r="BQ329" s="255"/>
      <c r="BR329" s="255"/>
      <c r="BS329" s="255"/>
      <c r="BT329" s="255"/>
      <c r="BU329" s="255"/>
      <c r="BV329" s="255"/>
      <c r="BW329" s="254"/>
      <c r="BX329" s="254"/>
      <c r="BY329" s="254"/>
      <c r="BZ329" s="256"/>
      <c r="CA329" s="256"/>
      <c r="CB329" s="256"/>
      <c r="CC329" s="256"/>
      <c r="CD329" s="256"/>
      <c r="CE329" s="256"/>
      <c r="CF329" s="256"/>
      <c r="CG329" s="256"/>
      <c r="CH329" s="256"/>
      <c r="CI329" s="256"/>
      <c r="CJ329" s="256"/>
      <c r="CK329" s="256"/>
      <c r="CL329" s="256"/>
      <c r="CM329" s="256"/>
      <c r="CN329" s="256"/>
      <c r="CO329" s="256"/>
      <c r="CP329" s="256"/>
      <c r="CQ329" s="256"/>
      <c r="CR329" s="256"/>
      <c r="CS329" s="248" t="s">
        <v>5706</v>
      </c>
      <c r="CT329" s="256"/>
      <c r="CU329" s="256"/>
      <c r="CV329" s="256"/>
      <c r="CW329" s="256"/>
      <c r="CX329" s="256"/>
      <c r="CY329" s="256"/>
      <c r="CZ329" s="256"/>
      <c r="DA329" s="256"/>
      <c r="DB329" s="256"/>
      <c r="DC329" s="256"/>
      <c r="DD329" s="256"/>
      <c r="DE329" s="256"/>
    </row>
    <row r="330" spans="34:109" ht="15" hidden="1" customHeight="1">
      <c r="AH330" s="254"/>
      <c r="AI330" s="254"/>
      <c r="AJ330" s="254"/>
      <c r="AK330" s="254"/>
      <c r="AL330" s="242" t="str">
        <f t="shared" si="15"/>
        <v/>
      </c>
      <c r="AM330" s="242" t="str">
        <f t="shared" si="16"/>
        <v/>
      </c>
      <c r="AN330" s="243" t="str">
        <f t="shared" si="17"/>
        <v/>
      </c>
      <c r="AO330" s="254"/>
      <c r="AP330" s="240">
        <v>328</v>
      </c>
      <c r="AQ330" s="255"/>
      <c r="AR330" s="255"/>
      <c r="AS330" s="255"/>
      <c r="AT330" s="255"/>
      <c r="AU330" s="255"/>
      <c r="AV330" s="255"/>
      <c r="AW330" s="255"/>
      <c r="AX330" s="255"/>
      <c r="AY330" s="255"/>
      <c r="AZ330" s="255"/>
      <c r="BA330" s="255"/>
      <c r="BB330" s="255"/>
      <c r="BC330" s="255"/>
      <c r="BD330" s="255"/>
      <c r="BE330" s="255"/>
      <c r="BF330" s="255"/>
      <c r="BG330" s="255"/>
      <c r="BH330" s="255"/>
      <c r="BI330" s="255"/>
      <c r="BJ330" s="246" t="s">
        <v>5707</v>
      </c>
      <c r="BK330" s="255"/>
      <c r="BL330" s="255"/>
      <c r="BM330" s="255"/>
      <c r="BN330" s="255"/>
      <c r="BO330" s="255"/>
      <c r="BP330" s="255"/>
      <c r="BQ330" s="255"/>
      <c r="BR330" s="255"/>
      <c r="BS330" s="255"/>
      <c r="BT330" s="255"/>
      <c r="BU330" s="255"/>
      <c r="BV330" s="255"/>
      <c r="BW330" s="254"/>
      <c r="BX330" s="254"/>
      <c r="BY330" s="254"/>
      <c r="BZ330" s="256"/>
      <c r="CA330" s="256"/>
      <c r="CB330" s="256"/>
      <c r="CC330" s="256"/>
      <c r="CD330" s="256"/>
      <c r="CE330" s="256"/>
      <c r="CF330" s="256"/>
      <c r="CG330" s="256"/>
      <c r="CH330" s="256"/>
      <c r="CI330" s="256"/>
      <c r="CJ330" s="256"/>
      <c r="CK330" s="256"/>
      <c r="CL330" s="256"/>
      <c r="CM330" s="256"/>
      <c r="CN330" s="256"/>
      <c r="CO330" s="256"/>
      <c r="CP330" s="256"/>
      <c r="CQ330" s="256"/>
      <c r="CR330" s="256"/>
      <c r="CS330" s="248" t="s">
        <v>5708</v>
      </c>
      <c r="CT330" s="256"/>
      <c r="CU330" s="256"/>
      <c r="CV330" s="256"/>
      <c r="CW330" s="256"/>
      <c r="CX330" s="256"/>
      <c r="CY330" s="256"/>
      <c r="CZ330" s="256"/>
      <c r="DA330" s="256"/>
      <c r="DB330" s="256"/>
      <c r="DC330" s="256"/>
      <c r="DD330" s="256"/>
      <c r="DE330" s="256"/>
    </row>
    <row r="331" spans="34:109" ht="15" hidden="1" customHeight="1">
      <c r="AH331" s="254"/>
      <c r="AI331" s="254"/>
      <c r="AJ331" s="254"/>
      <c r="AK331" s="254"/>
      <c r="AL331" s="242" t="str">
        <f t="shared" si="15"/>
        <v/>
      </c>
      <c r="AM331" s="242" t="str">
        <f t="shared" si="16"/>
        <v/>
      </c>
      <c r="AN331" s="243" t="str">
        <f t="shared" si="17"/>
        <v/>
      </c>
      <c r="AO331" s="254"/>
      <c r="AP331" s="240">
        <v>329</v>
      </c>
      <c r="AQ331" s="255"/>
      <c r="AR331" s="255"/>
      <c r="AS331" s="255"/>
      <c r="AT331" s="255"/>
      <c r="AU331" s="255"/>
      <c r="AV331" s="255"/>
      <c r="AW331" s="255"/>
      <c r="AX331" s="255"/>
      <c r="AY331" s="255"/>
      <c r="AZ331" s="255"/>
      <c r="BA331" s="255"/>
      <c r="BB331" s="255"/>
      <c r="BC331" s="255"/>
      <c r="BD331" s="255"/>
      <c r="BE331" s="255"/>
      <c r="BF331" s="255"/>
      <c r="BG331" s="255"/>
      <c r="BH331" s="255"/>
      <c r="BI331" s="255"/>
      <c r="BJ331" s="246" t="s">
        <v>5709</v>
      </c>
      <c r="BK331" s="255"/>
      <c r="BL331" s="255"/>
      <c r="BM331" s="255"/>
      <c r="BN331" s="255"/>
      <c r="BO331" s="255"/>
      <c r="BP331" s="255"/>
      <c r="BQ331" s="255"/>
      <c r="BR331" s="255"/>
      <c r="BS331" s="255"/>
      <c r="BT331" s="255"/>
      <c r="BU331" s="255"/>
      <c r="BV331" s="255"/>
      <c r="BW331" s="254"/>
      <c r="BX331" s="254"/>
      <c r="BY331" s="254"/>
      <c r="BZ331" s="256"/>
      <c r="CA331" s="256"/>
      <c r="CB331" s="256"/>
      <c r="CC331" s="256"/>
      <c r="CD331" s="256"/>
      <c r="CE331" s="256"/>
      <c r="CF331" s="256"/>
      <c r="CG331" s="256"/>
      <c r="CH331" s="256"/>
      <c r="CI331" s="256"/>
      <c r="CJ331" s="256"/>
      <c r="CK331" s="256"/>
      <c r="CL331" s="256"/>
      <c r="CM331" s="256"/>
      <c r="CN331" s="256"/>
      <c r="CO331" s="256"/>
      <c r="CP331" s="256"/>
      <c r="CQ331" s="256"/>
      <c r="CR331" s="256"/>
      <c r="CS331" s="248" t="s">
        <v>5710</v>
      </c>
      <c r="CT331" s="256"/>
      <c r="CU331" s="256"/>
      <c r="CV331" s="256"/>
      <c r="CW331" s="256"/>
      <c r="CX331" s="256"/>
      <c r="CY331" s="256"/>
      <c r="CZ331" s="256"/>
      <c r="DA331" s="256"/>
      <c r="DB331" s="256"/>
      <c r="DC331" s="256"/>
      <c r="DD331" s="256"/>
      <c r="DE331" s="256"/>
    </row>
    <row r="332" spans="34:109" ht="15" hidden="1" customHeight="1">
      <c r="AH332" s="254"/>
      <c r="AI332" s="254"/>
      <c r="AJ332" s="254"/>
      <c r="AK332" s="254"/>
      <c r="AL332" s="242" t="str">
        <f t="shared" si="15"/>
        <v/>
      </c>
      <c r="AM332" s="242" t="str">
        <f t="shared" si="16"/>
        <v/>
      </c>
      <c r="AN332" s="243" t="str">
        <f t="shared" si="17"/>
        <v/>
      </c>
      <c r="AO332" s="254"/>
      <c r="AP332" s="240">
        <v>330</v>
      </c>
      <c r="AQ332" s="255"/>
      <c r="AR332" s="255"/>
      <c r="AS332" s="255"/>
      <c r="AT332" s="255"/>
      <c r="AU332" s="255"/>
      <c r="AV332" s="255"/>
      <c r="AW332" s="255"/>
      <c r="AX332" s="255"/>
      <c r="AY332" s="255"/>
      <c r="AZ332" s="255"/>
      <c r="BA332" s="255"/>
      <c r="BB332" s="255"/>
      <c r="BC332" s="255"/>
      <c r="BD332" s="255"/>
      <c r="BE332" s="255"/>
      <c r="BF332" s="255"/>
      <c r="BG332" s="255"/>
      <c r="BH332" s="255"/>
      <c r="BI332" s="255"/>
      <c r="BJ332" s="246" t="s">
        <v>5711</v>
      </c>
      <c r="BK332" s="255"/>
      <c r="BL332" s="255"/>
      <c r="BM332" s="255"/>
      <c r="BN332" s="255"/>
      <c r="BO332" s="255"/>
      <c r="BP332" s="255"/>
      <c r="BQ332" s="255"/>
      <c r="BR332" s="255"/>
      <c r="BS332" s="255"/>
      <c r="BT332" s="255"/>
      <c r="BU332" s="255"/>
      <c r="BV332" s="255"/>
      <c r="BW332" s="254"/>
      <c r="BX332" s="254"/>
      <c r="BY332" s="254"/>
      <c r="BZ332" s="256"/>
      <c r="CA332" s="256"/>
      <c r="CB332" s="256"/>
      <c r="CC332" s="256"/>
      <c r="CD332" s="256"/>
      <c r="CE332" s="256"/>
      <c r="CF332" s="256"/>
      <c r="CG332" s="256"/>
      <c r="CH332" s="256"/>
      <c r="CI332" s="256"/>
      <c r="CJ332" s="256"/>
      <c r="CK332" s="256"/>
      <c r="CL332" s="256"/>
      <c r="CM332" s="256"/>
      <c r="CN332" s="256"/>
      <c r="CO332" s="256"/>
      <c r="CP332" s="256"/>
      <c r="CQ332" s="256"/>
      <c r="CR332" s="256"/>
      <c r="CS332" s="248" t="s">
        <v>5712</v>
      </c>
      <c r="CT332" s="256"/>
      <c r="CU332" s="256"/>
      <c r="CV332" s="256"/>
      <c r="CW332" s="256"/>
      <c r="CX332" s="256"/>
      <c r="CY332" s="256"/>
      <c r="CZ332" s="256"/>
      <c r="DA332" s="256"/>
      <c r="DB332" s="256"/>
      <c r="DC332" s="256"/>
      <c r="DD332" s="256"/>
      <c r="DE332" s="256"/>
    </row>
    <row r="333" spans="34:109" ht="15" hidden="1" customHeight="1">
      <c r="AH333" s="254"/>
      <c r="AI333" s="254"/>
      <c r="AJ333" s="254"/>
      <c r="AK333" s="254"/>
      <c r="AL333" s="242" t="str">
        <f t="shared" si="15"/>
        <v/>
      </c>
      <c r="AM333" s="242" t="str">
        <f t="shared" si="16"/>
        <v/>
      </c>
      <c r="AN333" s="243" t="str">
        <f t="shared" si="17"/>
        <v/>
      </c>
      <c r="AO333" s="254"/>
      <c r="AP333" s="240">
        <v>331</v>
      </c>
      <c r="AQ333" s="255"/>
      <c r="AR333" s="255"/>
      <c r="AS333" s="255"/>
      <c r="AT333" s="255"/>
      <c r="AU333" s="255"/>
      <c r="AV333" s="255"/>
      <c r="AW333" s="255"/>
      <c r="AX333" s="255"/>
      <c r="AY333" s="255"/>
      <c r="AZ333" s="255"/>
      <c r="BA333" s="255"/>
      <c r="BB333" s="255"/>
      <c r="BC333" s="255"/>
      <c r="BD333" s="255"/>
      <c r="BE333" s="255"/>
      <c r="BF333" s="255"/>
      <c r="BG333" s="255"/>
      <c r="BH333" s="255"/>
      <c r="BI333" s="255"/>
      <c r="BJ333" s="246" t="s">
        <v>5713</v>
      </c>
      <c r="BK333" s="255"/>
      <c r="BL333" s="255"/>
      <c r="BM333" s="255"/>
      <c r="BN333" s="255"/>
      <c r="BO333" s="255"/>
      <c r="BP333" s="255"/>
      <c r="BQ333" s="255"/>
      <c r="BR333" s="255"/>
      <c r="BS333" s="255"/>
      <c r="BT333" s="255"/>
      <c r="BU333" s="255"/>
      <c r="BV333" s="255"/>
      <c r="BW333" s="254"/>
      <c r="BX333" s="254"/>
      <c r="BY333" s="254"/>
      <c r="BZ333" s="256"/>
      <c r="CA333" s="256"/>
      <c r="CB333" s="256"/>
      <c r="CC333" s="256"/>
      <c r="CD333" s="256"/>
      <c r="CE333" s="256"/>
      <c r="CF333" s="256"/>
      <c r="CG333" s="256"/>
      <c r="CH333" s="256"/>
      <c r="CI333" s="256"/>
      <c r="CJ333" s="256"/>
      <c r="CK333" s="256"/>
      <c r="CL333" s="256"/>
      <c r="CM333" s="256"/>
      <c r="CN333" s="256"/>
      <c r="CO333" s="256"/>
      <c r="CP333" s="256"/>
      <c r="CQ333" s="256"/>
      <c r="CR333" s="256"/>
      <c r="CS333" s="248" t="s">
        <v>5714</v>
      </c>
      <c r="CT333" s="256"/>
      <c r="CU333" s="256"/>
      <c r="CV333" s="256"/>
      <c r="CW333" s="256"/>
      <c r="CX333" s="256"/>
      <c r="CY333" s="256"/>
      <c r="CZ333" s="256"/>
      <c r="DA333" s="256"/>
      <c r="DB333" s="256"/>
      <c r="DC333" s="256"/>
      <c r="DD333" s="256"/>
      <c r="DE333" s="256"/>
    </row>
    <row r="334" spans="34:109" ht="15" hidden="1" customHeight="1">
      <c r="AH334" s="254"/>
      <c r="AI334" s="254"/>
      <c r="AJ334" s="254"/>
      <c r="AK334" s="254"/>
      <c r="AL334" s="242" t="str">
        <f t="shared" si="15"/>
        <v/>
      </c>
      <c r="AM334" s="242" t="str">
        <f t="shared" si="16"/>
        <v/>
      </c>
      <c r="AN334" s="243" t="str">
        <f t="shared" si="17"/>
        <v/>
      </c>
      <c r="AO334" s="254"/>
      <c r="AP334" s="240">
        <v>332</v>
      </c>
      <c r="AQ334" s="255"/>
      <c r="AR334" s="255"/>
      <c r="AS334" s="255"/>
      <c r="AT334" s="255"/>
      <c r="AU334" s="255"/>
      <c r="AV334" s="255"/>
      <c r="AW334" s="255"/>
      <c r="AX334" s="255"/>
      <c r="AY334" s="255"/>
      <c r="AZ334" s="255"/>
      <c r="BA334" s="255"/>
      <c r="BB334" s="255"/>
      <c r="BC334" s="255"/>
      <c r="BD334" s="255"/>
      <c r="BE334" s="255"/>
      <c r="BF334" s="255"/>
      <c r="BG334" s="255"/>
      <c r="BH334" s="255"/>
      <c r="BI334" s="255"/>
      <c r="BJ334" s="246" t="s">
        <v>5715</v>
      </c>
      <c r="BK334" s="255"/>
      <c r="BL334" s="255"/>
      <c r="BM334" s="255"/>
      <c r="BN334" s="255"/>
      <c r="BO334" s="255"/>
      <c r="BP334" s="255"/>
      <c r="BQ334" s="255"/>
      <c r="BR334" s="255"/>
      <c r="BS334" s="255"/>
      <c r="BT334" s="255"/>
      <c r="BU334" s="255"/>
      <c r="BV334" s="255"/>
      <c r="BW334" s="254"/>
      <c r="BX334" s="254"/>
      <c r="BY334" s="254"/>
      <c r="BZ334" s="256"/>
      <c r="CA334" s="256"/>
      <c r="CB334" s="256"/>
      <c r="CC334" s="256"/>
      <c r="CD334" s="256"/>
      <c r="CE334" s="256"/>
      <c r="CF334" s="256"/>
      <c r="CG334" s="256"/>
      <c r="CH334" s="256"/>
      <c r="CI334" s="256"/>
      <c r="CJ334" s="256"/>
      <c r="CK334" s="256"/>
      <c r="CL334" s="256"/>
      <c r="CM334" s="256"/>
      <c r="CN334" s="256"/>
      <c r="CO334" s="256"/>
      <c r="CP334" s="256"/>
      <c r="CQ334" s="256"/>
      <c r="CR334" s="256"/>
      <c r="CS334" s="248" t="s">
        <v>5716</v>
      </c>
      <c r="CT334" s="256"/>
      <c r="CU334" s="256"/>
      <c r="CV334" s="256"/>
      <c r="CW334" s="256"/>
      <c r="CX334" s="256"/>
      <c r="CY334" s="256"/>
      <c r="CZ334" s="256"/>
      <c r="DA334" s="256"/>
      <c r="DB334" s="256"/>
      <c r="DC334" s="256"/>
      <c r="DD334" s="256"/>
      <c r="DE334" s="256"/>
    </row>
    <row r="335" spans="34:109" ht="15" hidden="1" customHeight="1">
      <c r="AH335" s="254"/>
      <c r="AI335" s="254"/>
      <c r="AJ335" s="254"/>
      <c r="AK335" s="254"/>
      <c r="AL335" s="242" t="str">
        <f t="shared" si="15"/>
        <v/>
      </c>
      <c r="AM335" s="242" t="str">
        <f t="shared" si="16"/>
        <v/>
      </c>
      <c r="AN335" s="243" t="str">
        <f t="shared" si="17"/>
        <v/>
      </c>
      <c r="AO335" s="254"/>
      <c r="AP335" s="240">
        <v>333</v>
      </c>
      <c r="AQ335" s="255"/>
      <c r="AR335" s="255"/>
      <c r="AS335" s="255"/>
      <c r="AT335" s="255"/>
      <c r="AU335" s="255"/>
      <c r="AV335" s="255"/>
      <c r="AW335" s="255"/>
      <c r="AX335" s="255"/>
      <c r="AY335" s="255"/>
      <c r="AZ335" s="255"/>
      <c r="BA335" s="255"/>
      <c r="BB335" s="255"/>
      <c r="BC335" s="255"/>
      <c r="BD335" s="255"/>
      <c r="BE335" s="255"/>
      <c r="BF335" s="255"/>
      <c r="BG335" s="255"/>
      <c r="BH335" s="255"/>
      <c r="BI335" s="255"/>
      <c r="BJ335" s="246" t="s">
        <v>5717</v>
      </c>
      <c r="BK335" s="255"/>
      <c r="BL335" s="255"/>
      <c r="BM335" s="255"/>
      <c r="BN335" s="255"/>
      <c r="BO335" s="255"/>
      <c r="BP335" s="255"/>
      <c r="BQ335" s="255"/>
      <c r="BR335" s="255"/>
      <c r="BS335" s="255"/>
      <c r="BT335" s="255"/>
      <c r="BU335" s="255"/>
      <c r="BV335" s="255"/>
      <c r="BW335" s="254"/>
      <c r="BX335" s="254"/>
      <c r="BY335" s="254"/>
      <c r="BZ335" s="256"/>
      <c r="CA335" s="256"/>
      <c r="CB335" s="256"/>
      <c r="CC335" s="256"/>
      <c r="CD335" s="256"/>
      <c r="CE335" s="256"/>
      <c r="CF335" s="256"/>
      <c r="CG335" s="256"/>
      <c r="CH335" s="256"/>
      <c r="CI335" s="256"/>
      <c r="CJ335" s="256"/>
      <c r="CK335" s="256"/>
      <c r="CL335" s="256"/>
      <c r="CM335" s="256"/>
      <c r="CN335" s="256"/>
      <c r="CO335" s="256"/>
      <c r="CP335" s="256"/>
      <c r="CQ335" s="256"/>
      <c r="CR335" s="256"/>
      <c r="CS335" s="248" t="s">
        <v>5718</v>
      </c>
      <c r="CT335" s="256"/>
      <c r="CU335" s="256"/>
      <c r="CV335" s="256"/>
      <c r="CW335" s="256"/>
      <c r="CX335" s="256"/>
      <c r="CY335" s="256"/>
      <c r="CZ335" s="256"/>
      <c r="DA335" s="256"/>
      <c r="DB335" s="256"/>
      <c r="DC335" s="256"/>
      <c r="DD335" s="256"/>
      <c r="DE335" s="256"/>
    </row>
    <row r="336" spans="34:109" ht="15" hidden="1" customHeight="1">
      <c r="AH336" s="254"/>
      <c r="AI336" s="254"/>
      <c r="AJ336" s="254"/>
      <c r="AK336" s="254"/>
      <c r="AL336" s="242" t="str">
        <f t="shared" si="15"/>
        <v/>
      </c>
      <c r="AM336" s="242" t="str">
        <f t="shared" si="16"/>
        <v/>
      </c>
      <c r="AN336" s="243" t="str">
        <f t="shared" si="17"/>
        <v/>
      </c>
      <c r="AO336" s="254"/>
      <c r="AP336" s="240">
        <v>334</v>
      </c>
      <c r="AQ336" s="255"/>
      <c r="AR336" s="255"/>
      <c r="AS336" s="255"/>
      <c r="AT336" s="255"/>
      <c r="AU336" s="255"/>
      <c r="AV336" s="255"/>
      <c r="AW336" s="255"/>
      <c r="AX336" s="255"/>
      <c r="AY336" s="255"/>
      <c r="AZ336" s="255"/>
      <c r="BA336" s="255"/>
      <c r="BB336" s="255"/>
      <c r="BC336" s="255"/>
      <c r="BD336" s="255"/>
      <c r="BE336" s="255"/>
      <c r="BF336" s="255"/>
      <c r="BG336" s="255"/>
      <c r="BH336" s="255"/>
      <c r="BI336" s="255"/>
      <c r="BJ336" s="246" t="s">
        <v>5719</v>
      </c>
      <c r="BK336" s="255"/>
      <c r="BL336" s="255"/>
      <c r="BM336" s="255"/>
      <c r="BN336" s="255"/>
      <c r="BO336" s="255"/>
      <c r="BP336" s="255"/>
      <c r="BQ336" s="255"/>
      <c r="BR336" s="255"/>
      <c r="BS336" s="255"/>
      <c r="BT336" s="255"/>
      <c r="BU336" s="255"/>
      <c r="BV336" s="255"/>
      <c r="BW336" s="254"/>
      <c r="BX336" s="254"/>
      <c r="BY336" s="254"/>
      <c r="BZ336" s="256"/>
      <c r="CA336" s="256"/>
      <c r="CB336" s="256"/>
      <c r="CC336" s="256"/>
      <c r="CD336" s="256"/>
      <c r="CE336" s="256"/>
      <c r="CF336" s="256"/>
      <c r="CG336" s="256"/>
      <c r="CH336" s="256"/>
      <c r="CI336" s="256"/>
      <c r="CJ336" s="256"/>
      <c r="CK336" s="256"/>
      <c r="CL336" s="256"/>
      <c r="CM336" s="256"/>
      <c r="CN336" s="256"/>
      <c r="CO336" s="256"/>
      <c r="CP336" s="256"/>
      <c r="CQ336" s="256"/>
      <c r="CR336" s="256"/>
      <c r="CS336" s="248" t="s">
        <v>5720</v>
      </c>
      <c r="CT336" s="256"/>
      <c r="CU336" s="256"/>
      <c r="CV336" s="256"/>
      <c r="CW336" s="256"/>
      <c r="CX336" s="256"/>
      <c r="CY336" s="256"/>
      <c r="CZ336" s="256"/>
      <c r="DA336" s="256"/>
      <c r="DB336" s="256"/>
      <c r="DC336" s="256"/>
      <c r="DD336" s="256"/>
      <c r="DE336" s="256"/>
    </row>
    <row r="337" spans="34:109" ht="15" hidden="1" customHeight="1">
      <c r="AH337" s="254"/>
      <c r="AI337" s="254"/>
      <c r="AJ337" s="254"/>
      <c r="AK337" s="254"/>
      <c r="AL337" s="242" t="str">
        <f t="shared" si="15"/>
        <v/>
      </c>
      <c r="AM337" s="242" t="str">
        <f t="shared" si="16"/>
        <v/>
      </c>
      <c r="AN337" s="243" t="str">
        <f t="shared" si="17"/>
        <v/>
      </c>
      <c r="AO337" s="254"/>
      <c r="AP337" s="240">
        <v>335</v>
      </c>
      <c r="AQ337" s="255"/>
      <c r="AR337" s="255"/>
      <c r="AS337" s="255"/>
      <c r="AT337" s="255"/>
      <c r="AU337" s="255"/>
      <c r="AV337" s="255"/>
      <c r="AW337" s="255"/>
      <c r="AX337" s="255"/>
      <c r="AY337" s="255"/>
      <c r="AZ337" s="255"/>
      <c r="BA337" s="255"/>
      <c r="BB337" s="255"/>
      <c r="BC337" s="255"/>
      <c r="BD337" s="255"/>
      <c r="BE337" s="255"/>
      <c r="BF337" s="255"/>
      <c r="BG337" s="255"/>
      <c r="BH337" s="255"/>
      <c r="BI337" s="255"/>
      <c r="BJ337" s="246" t="s">
        <v>5721</v>
      </c>
      <c r="BK337" s="255"/>
      <c r="BL337" s="255"/>
      <c r="BM337" s="255"/>
      <c r="BN337" s="255"/>
      <c r="BO337" s="255"/>
      <c r="BP337" s="255"/>
      <c r="BQ337" s="255"/>
      <c r="BR337" s="255"/>
      <c r="BS337" s="255"/>
      <c r="BT337" s="255"/>
      <c r="BU337" s="255"/>
      <c r="BV337" s="255"/>
      <c r="BW337" s="254"/>
      <c r="BX337" s="254"/>
      <c r="BY337" s="254"/>
      <c r="BZ337" s="256"/>
      <c r="CA337" s="256"/>
      <c r="CB337" s="256"/>
      <c r="CC337" s="256"/>
      <c r="CD337" s="256"/>
      <c r="CE337" s="256"/>
      <c r="CF337" s="256"/>
      <c r="CG337" s="256"/>
      <c r="CH337" s="256"/>
      <c r="CI337" s="256"/>
      <c r="CJ337" s="256"/>
      <c r="CK337" s="256"/>
      <c r="CL337" s="256"/>
      <c r="CM337" s="256"/>
      <c r="CN337" s="256"/>
      <c r="CO337" s="256"/>
      <c r="CP337" s="256"/>
      <c r="CQ337" s="256"/>
      <c r="CR337" s="256"/>
      <c r="CS337" s="250" t="s">
        <v>5722</v>
      </c>
      <c r="CT337" s="256"/>
      <c r="CU337" s="256"/>
      <c r="CV337" s="256"/>
      <c r="CW337" s="256"/>
      <c r="CX337" s="256"/>
      <c r="CY337" s="256"/>
      <c r="CZ337" s="256"/>
      <c r="DA337" s="256"/>
      <c r="DB337" s="256"/>
      <c r="DC337" s="256"/>
      <c r="DD337" s="256"/>
      <c r="DE337" s="256"/>
    </row>
    <row r="338" spans="34:109" ht="15" hidden="1" customHeight="1">
      <c r="AH338" s="254"/>
      <c r="AI338" s="254"/>
      <c r="AJ338" s="254"/>
      <c r="AK338" s="254"/>
      <c r="AL338" s="242" t="str">
        <f t="shared" si="15"/>
        <v/>
      </c>
      <c r="AM338" s="242" t="str">
        <f t="shared" si="16"/>
        <v/>
      </c>
      <c r="AN338" s="243" t="str">
        <f t="shared" si="17"/>
        <v/>
      </c>
      <c r="AO338" s="254"/>
      <c r="AP338" s="240">
        <v>336</v>
      </c>
      <c r="AQ338" s="255"/>
      <c r="AR338" s="255"/>
      <c r="AS338" s="255"/>
      <c r="AT338" s="255"/>
      <c r="AU338" s="255"/>
      <c r="AV338" s="255"/>
      <c r="AW338" s="255"/>
      <c r="AX338" s="255"/>
      <c r="AY338" s="255"/>
      <c r="AZ338" s="255"/>
      <c r="BA338" s="255"/>
      <c r="BB338" s="255"/>
      <c r="BC338" s="255"/>
      <c r="BD338" s="255"/>
      <c r="BE338" s="255"/>
      <c r="BF338" s="255"/>
      <c r="BG338" s="255"/>
      <c r="BH338" s="255"/>
      <c r="BI338" s="255"/>
      <c r="BJ338" s="246" t="s">
        <v>5723</v>
      </c>
      <c r="BK338" s="255"/>
      <c r="BL338" s="255"/>
      <c r="BM338" s="255"/>
      <c r="BN338" s="255"/>
      <c r="BO338" s="255"/>
      <c r="BP338" s="255"/>
      <c r="BQ338" s="255"/>
      <c r="BR338" s="255"/>
      <c r="BS338" s="255"/>
      <c r="BT338" s="255"/>
      <c r="BU338" s="255"/>
      <c r="BV338" s="255"/>
      <c r="BW338" s="254"/>
      <c r="BX338" s="254"/>
      <c r="BY338" s="254"/>
      <c r="BZ338" s="256"/>
      <c r="CA338" s="256"/>
      <c r="CB338" s="256"/>
      <c r="CC338" s="256"/>
      <c r="CD338" s="256"/>
      <c r="CE338" s="256"/>
      <c r="CF338" s="256"/>
      <c r="CG338" s="256"/>
      <c r="CH338" s="256"/>
      <c r="CI338" s="256"/>
      <c r="CJ338" s="256"/>
      <c r="CK338" s="256"/>
      <c r="CL338" s="256"/>
      <c r="CM338" s="256"/>
      <c r="CN338" s="256"/>
      <c r="CO338" s="256"/>
      <c r="CP338" s="256"/>
      <c r="CQ338" s="256"/>
      <c r="CR338" s="256"/>
      <c r="CS338" s="248" t="s">
        <v>5724</v>
      </c>
      <c r="CT338" s="256"/>
      <c r="CU338" s="256"/>
      <c r="CV338" s="256"/>
      <c r="CW338" s="256"/>
      <c r="CX338" s="256"/>
      <c r="CY338" s="256"/>
      <c r="CZ338" s="256"/>
      <c r="DA338" s="256"/>
      <c r="DB338" s="256"/>
      <c r="DC338" s="256"/>
      <c r="DD338" s="256"/>
      <c r="DE338" s="256"/>
    </row>
    <row r="339" spans="34:109" ht="15" hidden="1" customHeight="1">
      <c r="AH339" s="254"/>
      <c r="AI339" s="254"/>
      <c r="AJ339" s="254"/>
      <c r="AK339" s="254"/>
      <c r="AL339" s="242" t="str">
        <f t="shared" si="15"/>
        <v/>
      </c>
      <c r="AM339" s="242" t="str">
        <f t="shared" si="16"/>
        <v/>
      </c>
      <c r="AN339" s="243" t="str">
        <f t="shared" si="17"/>
        <v/>
      </c>
      <c r="AO339" s="254"/>
      <c r="AP339" s="240">
        <v>337</v>
      </c>
      <c r="AQ339" s="255"/>
      <c r="AR339" s="255"/>
      <c r="AS339" s="255"/>
      <c r="AT339" s="255"/>
      <c r="AU339" s="255"/>
      <c r="AV339" s="255"/>
      <c r="AW339" s="255"/>
      <c r="AX339" s="255"/>
      <c r="AY339" s="255"/>
      <c r="AZ339" s="255"/>
      <c r="BA339" s="255"/>
      <c r="BB339" s="255"/>
      <c r="BC339" s="255"/>
      <c r="BD339" s="255"/>
      <c r="BE339" s="255"/>
      <c r="BF339" s="255"/>
      <c r="BG339" s="255"/>
      <c r="BH339" s="255"/>
      <c r="BI339" s="255"/>
      <c r="BJ339" s="246" t="s">
        <v>5725</v>
      </c>
      <c r="BK339" s="255"/>
      <c r="BL339" s="255"/>
      <c r="BM339" s="255"/>
      <c r="BN339" s="255"/>
      <c r="BO339" s="255"/>
      <c r="BP339" s="255"/>
      <c r="BQ339" s="255"/>
      <c r="BR339" s="255"/>
      <c r="BS339" s="255"/>
      <c r="BT339" s="255"/>
      <c r="BU339" s="255"/>
      <c r="BV339" s="255"/>
      <c r="BW339" s="254"/>
      <c r="BX339" s="254"/>
      <c r="BY339" s="254"/>
      <c r="BZ339" s="256"/>
      <c r="CA339" s="256"/>
      <c r="CB339" s="256"/>
      <c r="CC339" s="256"/>
      <c r="CD339" s="256"/>
      <c r="CE339" s="256"/>
      <c r="CF339" s="256"/>
      <c r="CG339" s="256"/>
      <c r="CH339" s="256"/>
      <c r="CI339" s="256"/>
      <c r="CJ339" s="256"/>
      <c r="CK339" s="256"/>
      <c r="CL339" s="256"/>
      <c r="CM339" s="256"/>
      <c r="CN339" s="256"/>
      <c r="CO339" s="256"/>
      <c r="CP339" s="256"/>
      <c r="CQ339" s="256"/>
      <c r="CR339" s="256"/>
      <c r="CS339" s="248" t="s">
        <v>5726</v>
      </c>
      <c r="CT339" s="256"/>
      <c r="CU339" s="256"/>
      <c r="CV339" s="256"/>
      <c r="CW339" s="256"/>
      <c r="CX339" s="256"/>
      <c r="CY339" s="256"/>
      <c r="CZ339" s="256"/>
      <c r="DA339" s="256"/>
      <c r="DB339" s="256"/>
      <c r="DC339" s="256"/>
      <c r="DD339" s="256"/>
      <c r="DE339" s="256"/>
    </row>
    <row r="340" spans="34:109" ht="15" hidden="1" customHeight="1">
      <c r="AH340" s="254"/>
      <c r="AI340" s="254"/>
      <c r="AJ340" s="254"/>
      <c r="AK340" s="254"/>
      <c r="AL340" s="242" t="str">
        <f t="shared" si="15"/>
        <v/>
      </c>
      <c r="AM340" s="242" t="str">
        <f t="shared" si="16"/>
        <v/>
      </c>
      <c r="AN340" s="243" t="str">
        <f t="shared" si="17"/>
        <v/>
      </c>
      <c r="AO340" s="254"/>
      <c r="AP340" s="240">
        <v>338</v>
      </c>
      <c r="AQ340" s="255"/>
      <c r="AR340" s="255"/>
      <c r="AS340" s="255"/>
      <c r="AT340" s="255"/>
      <c r="AU340" s="255"/>
      <c r="AV340" s="255"/>
      <c r="AW340" s="255"/>
      <c r="AX340" s="255"/>
      <c r="AY340" s="255"/>
      <c r="AZ340" s="255"/>
      <c r="BA340" s="255"/>
      <c r="BB340" s="255"/>
      <c r="BC340" s="255"/>
      <c r="BD340" s="255"/>
      <c r="BE340" s="255"/>
      <c r="BF340" s="255"/>
      <c r="BG340" s="255"/>
      <c r="BH340" s="255"/>
      <c r="BI340" s="255"/>
      <c r="BJ340" s="246" t="s">
        <v>5727</v>
      </c>
      <c r="BK340" s="255"/>
      <c r="BL340" s="255"/>
      <c r="BM340" s="255"/>
      <c r="BN340" s="255"/>
      <c r="BO340" s="255"/>
      <c r="BP340" s="255"/>
      <c r="BQ340" s="255"/>
      <c r="BR340" s="255"/>
      <c r="BS340" s="255"/>
      <c r="BT340" s="255"/>
      <c r="BU340" s="255"/>
      <c r="BV340" s="255"/>
      <c r="BW340" s="254"/>
      <c r="BX340" s="254"/>
      <c r="BY340" s="254"/>
      <c r="BZ340" s="256"/>
      <c r="CA340" s="256"/>
      <c r="CB340" s="256"/>
      <c r="CC340" s="256"/>
      <c r="CD340" s="256"/>
      <c r="CE340" s="256"/>
      <c r="CF340" s="256"/>
      <c r="CG340" s="256"/>
      <c r="CH340" s="256"/>
      <c r="CI340" s="256"/>
      <c r="CJ340" s="256"/>
      <c r="CK340" s="256"/>
      <c r="CL340" s="256"/>
      <c r="CM340" s="256"/>
      <c r="CN340" s="256"/>
      <c r="CO340" s="256"/>
      <c r="CP340" s="256"/>
      <c r="CQ340" s="256"/>
      <c r="CR340" s="256"/>
      <c r="CS340" s="248" t="s">
        <v>5728</v>
      </c>
      <c r="CT340" s="256"/>
      <c r="CU340" s="256"/>
      <c r="CV340" s="256"/>
      <c r="CW340" s="256"/>
      <c r="CX340" s="256"/>
      <c r="CY340" s="256"/>
      <c r="CZ340" s="256"/>
      <c r="DA340" s="256"/>
      <c r="DB340" s="256"/>
      <c r="DC340" s="256"/>
      <c r="DD340" s="256"/>
      <c r="DE340" s="256"/>
    </row>
    <row r="341" spans="34:109" ht="15" hidden="1" customHeight="1">
      <c r="AH341" s="254"/>
      <c r="AI341" s="254"/>
      <c r="AJ341" s="254"/>
      <c r="AK341" s="254"/>
      <c r="AL341" s="242" t="str">
        <f t="shared" si="15"/>
        <v/>
      </c>
      <c r="AM341" s="242" t="str">
        <f t="shared" si="16"/>
        <v/>
      </c>
      <c r="AN341" s="243" t="str">
        <f t="shared" si="17"/>
        <v/>
      </c>
      <c r="AO341" s="254"/>
      <c r="AP341" s="240">
        <v>339</v>
      </c>
      <c r="AQ341" s="255"/>
      <c r="AR341" s="255"/>
      <c r="AS341" s="255"/>
      <c r="AT341" s="255"/>
      <c r="AU341" s="255"/>
      <c r="AV341" s="255"/>
      <c r="AW341" s="255"/>
      <c r="AX341" s="255"/>
      <c r="AY341" s="255"/>
      <c r="AZ341" s="255"/>
      <c r="BA341" s="255"/>
      <c r="BB341" s="255"/>
      <c r="BC341" s="255"/>
      <c r="BD341" s="255"/>
      <c r="BE341" s="255"/>
      <c r="BF341" s="255"/>
      <c r="BG341" s="255"/>
      <c r="BH341" s="255"/>
      <c r="BI341" s="255"/>
      <c r="BJ341" s="246" t="s">
        <v>5729</v>
      </c>
      <c r="BK341" s="255"/>
      <c r="BL341" s="255"/>
      <c r="BM341" s="255"/>
      <c r="BN341" s="255"/>
      <c r="BO341" s="255"/>
      <c r="BP341" s="255"/>
      <c r="BQ341" s="255"/>
      <c r="BR341" s="255"/>
      <c r="BS341" s="255"/>
      <c r="BT341" s="255"/>
      <c r="BU341" s="255"/>
      <c r="BV341" s="255"/>
      <c r="BW341" s="254"/>
      <c r="BX341" s="254"/>
      <c r="BY341" s="254"/>
      <c r="BZ341" s="256"/>
      <c r="CA341" s="256"/>
      <c r="CB341" s="256"/>
      <c r="CC341" s="256"/>
      <c r="CD341" s="256"/>
      <c r="CE341" s="256"/>
      <c r="CF341" s="256"/>
      <c r="CG341" s="256"/>
      <c r="CH341" s="256"/>
      <c r="CI341" s="256"/>
      <c r="CJ341" s="256"/>
      <c r="CK341" s="256"/>
      <c r="CL341" s="256"/>
      <c r="CM341" s="256"/>
      <c r="CN341" s="256"/>
      <c r="CO341" s="256"/>
      <c r="CP341" s="256"/>
      <c r="CQ341" s="256"/>
      <c r="CR341" s="256"/>
      <c r="CS341" s="248" t="s">
        <v>5730</v>
      </c>
      <c r="CT341" s="256"/>
      <c r="CU341" s="256"/>
      <c r="CV341" s="256"/>
      <c r="CW341" s="256"/>
      <c r="CX341" s="256"/>
      <c r="CY341" s="256"/>
      <c r="CZ341" s="256"/>
      <c r="DA341" s="256"/>
      <c r="DB341" s="256"/>
      <c r="DC341" s="256"/>
      <c r="DD341" s="256"/>
      <c r="DE341" s="256"/>
    </row>
    <row r="342" spans="34:109" ht="15" hidden="1" customHeight="1">
      <c r="AH342" s="254"/>
      <c r="AI342" s="254"/>
      <c r="AJ342" s="254"/>
      <c r="AK342" s="254"/>
      <c r="AL342" s="242" t="str">
        <f t="shared" si="15"/>
        <v/>
      </c>
      <c r="AM342" s="242" t="str">
        <f t="shared" si="16"/>
        <v/>
      </c>
      <c r="AN342" s="243" t="str">
        <f t="shared" si="17"/>
        <v/>
      </c>
      <c r="AO342" s="254"/>
      <c r="AP342" s="240">
        <v>340</v>
      </c>
      <c r="AQ342" s="255"/>
      <c r="AR342" s="255"/>
      <c r="AS342" s="255"/>
      <c r="AT342" s="255"/>
      <c r="AU342" s="255"/>
      <c r="AV342" s="255"/>
      <c r="AW342" s="255"/>
      <c r="AX342" s="255"/>
      <c r="AY342" s="255"/>
      <c r="AZ342" s="255"/>
      <c r="BA342" s="255"/>
      <c r="BB342" s="255"/>
      <c r="BC342" s="255"/>
      <c r="BD342" s="255"/>
      <c r="BE342" s="255"/>
      <c r="BF342" s="255"/>
      <c r="BG342" s="255"/>
      <c r="BH342" s="255"/>
      <c r="BI342" s="255"/>
      <c r="BJ342" s="246" t="s">
        <v>5731</v>
      </c>
      <c r="BK342" s="255"/>
      <c r="BL342" s="255"/>
      <c r="BM342" s="255"/>
      <c r="BN342" s="255"/>
      <c r="BO342" s="255"/>
      <c r="BP342" s="255"/>
      <c r="BQ342" s="255"/>
      <c r="BR342" s="255"/>
      <c r="BS342" s="255"/>
      <c r="BT342" s="255"/>
      <c r="BU342" s="255"/>
      <c r="BV342" s="255"/>
      <c r="BW342" s="254"/>
      <c r="BX342" s="254"/>
      <c r="BY342" s="254"/>
      <c r="BZ342" s="256"/>
      <c r="CA342" s="256"/>
      <c r="CB342" s="256"/>
      <c r="CC342" s="256"/>
      <c r="CD342" s="256"/>
      <c r="CE342" s="256"/>
      <c r="CF342" s="256"/>
      <c r="CG342" s="256"/>
      <c r="CH342" s="256"/>
      <c r="CI342" s="256"/>
      <c r="CJ342" s="256"/>
      <c r="CK342" s="256"/>
      <c r="CL342" s="256"/>
      <c r="CM342" s="256"/>
      <c r="CN342" s="256"/>
      <c r="CO342" s="256"/>
      <c r="CP342" s="256"/>
      <c r="CQ342" s="256"/>
      <c r="CR342" s="256"/>
      <c r="CS342" s="248" t="s">
        <v>5732</v>
      </c>
      <c r="CT342" s="256"/>
      <c r="CU342" s="256"/>
      <c r="CV342" s="256"/>
      <c r="CW342" s="256"/>
      <c r="CX342" s="256"/>
      <c r="CY342" s="256"/>
      <c r="CZ342" s="256"/>
      <c r="DA342" s="256"/>
      <c r="DB342" s="256"/>
      <c r="DC342" s="256"/>
      <c r="DD342" s="256"/>
      <c r="DE342" s="256"/>
    </row>
    <row r="343" spans="34:109" ht="15" hidden="1" customHeight="1">
      <c r="AH343" s="254"/>
      <c r="AI343" s="254"/>
      <c r="AJ343" s="254"/>
      <c r="AK343" s="254"/>
      <c r="AL343" s="242" t="str">
        <f t="shared" si="15"/>
        <v/>
      </c>
      <c r="AM343" s="242" t="str">
        <f t="shared" si="16"/>
        <v/>
      </c>
      <c r="AN343" s="243" t="str">
        <f t="shared" si="17"/>
        <v/>
      </c>
      <c r="AO343" s="254"/>
      <c r="AP343" s="240">
        <v>341</v>
      </c>
      <c r="AQ343" s="255"/>
      <c r="AR343" s="255"/>
      <c r="AS343" s="255"/>
      <c r="AT343" s="255"/>
      <c r="AU343" s="255"/>
      <c r="AV343" s="255"/>
      <c r="AW343" s="255"/>
      <c r="AX343" s="255"/>
      <c r="AY343" s="255"/>
      <c r="AZ343" s="255"/>
      <c r="BA343" s="255"/>
      <c r="BB343" s="255"/>
      <c r="BC343" s="255"/>
      <c r="BD343" s="255"/>
      <c r="BE343" s="255"/>
      <c r="BF343" s="255"/>
      <c r="BG343" s="255"/>
      <c r="BH343" s="255"/>
      <c r="BI343" s="255"/>
      <c r="BJ343" s="246" t="s">
        <v>5733</v>
      </c>
      <c r="BK343" s="255"/>
      <c r="BL343" s="255"/>
      <c r="BM343" s="255"/>
      <c r="BN343" s="255"/>
      <c r="BO343" s="255"/>
      <c r="BP343" s="255"/>
      <c r="BQ343" s="255"/>
      <c r="BR343" s="255"/>
      <c r="BS343" s="255"/>
      <c r="BT343" s="255"/>
      <c r="BU343" s="255"/>
      <c r="BV343" s="255"/>
      <c r="BW343" s="254"/>
      <c r="BX343" s="254"/>
      <c r="BY343" s="254"/>
      <c r="BZ343" s="256"/>
      <c r="CA343" s="256"/>
      <c r="CB343" s="256"/>
      <c r="CC343" s="256"/>
      <c r="CD343" s="256"/>
      <c r="CE343" s="256"/>
      <c r="CF343" s="256"/>
      <c r="CG343" s="256"/>
      <c r="CH343" s="256"/>
      <c r="CI343" s="256"/>
      <c r="CJ343" s="256"/>
      <c r="CK343" s="256"/>
      <c r="CL343" s="256"/>
      <c r="CM343" s="256"/>
      <c r="CN343" s="256"/>
      <c r="CO343" s="256"/>
      <c r="CP343" s="256"/>
      <c r="CQ343" s="256"/>
      <c r="CR343" s="256"/>
      <c r="CS343" s="248" t="s">
        <v>5734</v>
      </c>
      <c r="CT343" s="256"/>
      <c r="CU343" s="256"/>
      <c r="CV343" s="256"/>
      <c r="CW343" s="256"/>
      <c r="CX343" s="256"/>
      <c r="CY343" s="256"/>
      <c r="CZ343" s="256"/>
      <c r="DA343" s="256"/>
      <c r="DB343" s="256"/>
      <c r="DC343" s="256"/>
      <c r="DD343" s="256"/>
      <c r="DE343" s="256"/>
    </row>
    <row r="344" spans="34:109" ht="15" hidden="1" customHeight="1">
      <c r="AH344" s="254"/>
      <c r="AI344" s="254"/>
      <c r="AJ344" s="254"/>
      <c r="AK344" s="254"/>
      <c r="AL344" s="242" t="str">
        <f t="shared" si="15"/>
        <v/>
      </c>
      <c r="AM344" s="242" t="str">
        <f t="shared" si="16"/>
        <v/>
      </c>
      <c r="AN344" s="243" t="str">
        <f t="shared" si="17"/>
        <v/>
      </c>
      <c r="AO344" s="254"/>
      <c r="AP344" s="240">
        <v>342</v>
      </c>
      <c r="AQ344" s="255"/>
      <c r="AR344" s="255"/>
      <c r="AS344" s="255"/>
      <c r="AT344" s="255"/>
      <c r="AU344" s="255"/>
      <c r="AV344" s="255"/>
      <c r="AW344" s="255"/>
      <c r="AX344" s="255"/>
      <c r="AY344" s="255"/>
      <c r="AZ344" s="255"/>
      <c r="BA344" s="255"/>
      <c r="BB344" s="255"/>
      <c r="BC344" s="255"/>
      <c r="BD344" s="255"/>
      <c r="BE344" s="255"/>
      <c r="BF344" s="255"/>
      <c r="BG344" s="255"/>
      <c r="BH344" s="255"/>
      <c r="BI344" s="255"/>
      <c r="BJ344" s="246" t="s">
        <v>5735</v>
      </c>
      <c r="BK344" s="255"/>
      <c r="BL344" s="255"/>
      <c r="BM344" s="255"/>
      <c r="BN344" s="255"/>
      <c r="BO344" s="255"/>
      <c r="BP344" s="255"/>
      <c r="BQ344" s="255"/>
      <c r="BR344" s="255"/>
      <c r="BS344" s="255"/>
      <c r="BT344" s="255"/>
      <c r="BU344" s="255"/>
      <c r="BV344" s="255"/>
      <c r="BW344" s="254"/>
      <c r="BX344" s="254"/>
      <c r="BY344" s="254"/>
      <c r="BZ344" s="256"/>
      <c r="CA344" s="256"/>
      <c r="CB344" s="256"/>
      <c r="CC344" s="256"/>
      <c r="CD344" s="256"/>
      <c r="CE344" s="256"/>
      <c r="CF344" s="256"/>
      <c r="CG344" s="256"/>
      <c r="CH344" s="256"/>
      <c r="CI344" s="256"/>
      <c r="CJ344" s="256"/>
      <c r="CK344" s="256"/>
      <c r="CL344" s="256"/>
      <c r="CM344" s="256"/>
      <c r="CN344" s="256"/>
      <c r="CO344" s="256"/>
      <c r="CP344" s="256"/>
      <c r="CQ344" s="256"/>
      <c r="CR344" s="256"/>
      <c r="CS344" s="248" t="s">
        <v>5736</v>
      </c>
      <c r="CT344" s="256"/>
      <c r="CU344" s="256"/>
      <c r="CV344" s="256"/>
      <c r="CW344" s="256"/>
      <c r="CX344" s="256"/>
      <c r="CY344" s="256"/>
      <c r="CZ344" s="256"/>
      <c r="DA344" s="256"/>
      <c r="DB344" s="256"/>
      <c r="DC344" s="256"/>
      <c r="DD344" s="256"/>
      <c r="DE344" s="256"/>
    </row>
    <row r="345" spans="34:109" ht="15" hidden="1" customHeight="1">
      <c r="AH345" s="254"/>
      <c r="AI345" s="254"/>
      <c r="AJ345" s="254"/>
      <c r="AK345" s="254"/>
      <c r="AL345" s="242" t="str">
        <f t="shared" si="15"/>
        <v/>
      </c>
      <c r="AM345" s="242" t="str">
        <f t="shared" si="16"/>
        <v/>
      </c>
      <c r="AN345" s="243" t="str">
        <f t="shared" si="17"/>
        <v/>
      </c>
      <c r="AO345" s="254"/>
      <c r="AP345" s="240">
        <v>343</v>
      </c>
      <c r="AQ345" s="255"/>
      <c r="AR345" s="255"/>
      <c r="AS345" s="255"/>
      <c r="AT345" s="255"/>
      <c r="AU345" s="255"/>
      <c r="AV345" s="255"/>
      <c r="AW345" s="255"/>
      <c r="AX345" s="255"/>
      <c r="AY345" s="255"/>
      <c r="AZ345" s="255"/>
      <c r="BA345" s="255"/>
      <c r="BB345" s="255"/>
      <c r="BC345" s="255"/>
      <c r="BD345" s="255"/>
      <c r="BE345" s="255"/>
      <c r="BF345" s="255"/>
      <c r="BG345" s="255"/>
      <c r="BH345" s="255"/>
      <c r="BI345" s="255"/>
      <c r="BJ345" s="246" t="s">
        <v>5737</v>
      </c>
      <c r="BK345" s="255"/>
      <c r="BL345" s="255"/>
      <c r="BM345" s="255"/>
      <c r="BN345" s="255"/>
      <c r="BO345" s="255"/>
      <c r="BP345" s="255"/>
      <c r="BQ345" s="255"/>
      <c r="BR345" s="255"/>
      <c r="BS345" s="255"/>
      <c r="BT345" s="255"/>
      <c r="BU345" s="255"/>
      <c r="BV345" s="255"/>
      <c r="BW345" s="254"/>
      <c r="BX345" s="254"/>
      <c r="BY345" s="254"/>
      <c r="BZ345" s="256"/>
      <c r="CA345" s="256"/>
      <c r="CB345" s="256"/>
      <c r="CC345" s="256"/>
      <c r="CD345" s="256"/>
      <c r="CE345" s="256"/>
      <c r="CF345" s="256"/>
      <c r="CG345" s="256"/>
      <c r="CH345" s="256"/>
      <c r="CI345" s="256"/>
      <c r="CJ345" s="256"/>
      <c r="CK345" s="256"/>
      <c r="CL345" s="256"/>
      <c r="CM345" s="256"/>
      <c r="CN345" s="256"/>
      <c r="CO345" s="256"/>
      <c r="CP345" s="256"/>
      <c r="CQ345" s="256"/>
      <c r="CR345" s="256"/>
      <c r="CS345" s="248" t="s">
        <v>5738</v>
      </c>
      <c r="CT345" s="256"/>
      <c r="CU345" s="256"/>
      <c r="CV345" s="256"/>
      <c r="CW345" s="256"/>
      <c r="CX345" s="256"/>
      <c r="CY345" s="256"/>
      <c r="CZ345" s="256"/>
      <c r="DA345" s="256"/>
      <c r="DB345" s="256"/>
      <c r="DC345" s="256"/>
      <c r="DD345" s="256"/>
      <c r="DE345" s="256"/>
    </row>
    <row r="346" spans="34:109" ht="15" hidden="1" customHeight="1">
      <c r="AH346" s="254"/>
      <c r="AI346" s="254"/>
      <c r="AJ346" s="254"/>
      <c r="AK346" s="254"/>
      <c r="AL346" s="242" t="str">
        <f t="shared" si="15"/>
        <v/>
      </c>
      <c r="AM346" s="242" t="str">
        <f t="shared" si="16"/>
        <v/>
      </c>
      <c r="AN346" s="243" t="str">
        <f t="shared" si="17"/>
        <v/>
      </c>
      <c r="AO346" s="254"/>
      <c r="AP346" s="240">
        <v>344</v>
      </c>
      <c r="AQ346" s="255"/>
      <c r="AR346" s="255"/>
      <c r="AS346" s="255"/>
      <c r="AT346" s="255"/>
      <c r="AU346" s="255"/>
      <c r="AV346" s="255"/>
      <c r="AW346" s="255"/>
      <c r="AX346" s="255"/>
      <c r="AY346" s="255"/>
      <c r="AZ346" s="255"/>
      <c r="BA346" s="255"/>
      <c r="BB346" s="255"/>
      <c r="BC346" s="255"/>
      <c r="BD346" s="255"/>
      <c r="BE346" s="255"/>
      <c r="BF346" s="255"/>
      <c r="BG346" s="255"/>
      <c r="BH346" s="255"/>
      <c r="BI346" s="255"/>
      <c r="BJ346" s="246" t="s">
        <v>5739</v>
      </c>
      <c r="BK346" s="255"/>
      <c r="BL346" s="255"/>
      <c r="BM346" s="255"/>
      <c r="BN346" s="255"/>
      <c r="BO346" s="255"/>
      <c r="BP346" s="255"/>
      <c r="BQ346" s="255"/>
      <c r="BR346" s="255"/>
      <c r="BS346" s="255"/>
      <c r="BT346" s="255"/>
      <c r="BU346" s="255"/>
      <c r="BV346" s="255"/>
      <c r="BW346" s="254"/>
      <c r="BX346" s="254"/>
      <c r="BY346" s="254"/>
      <c r="BZ346" s="256"/>
      <c r="CA346" s="256"/>
      <c r="CB346" s="256"/>
      <c r="CC346" s="256"/>
      <c r="CD346" s="256"/>
      <c r="CE346" s="256"/>
      <c r="CF346" s="256"/>
      <c r="CG346" s="256"/>
      <c r="CH346" s="256"/>
      <c r="CI346" s="256"/>
      <c r="CJ346" s="256"/>
      <c r="CK346" s="256"/>
      <c r="CL346" s="256"/>
      <c r="CM346" s="256"/>
      <c r="CN346" s="256"/>
      <c r="CO346" s="256"/>
      <c r="CP346" s="256"/>
      <c r="CQ346" s="256"/>
      <c r="CR346" s="256"/>
      <c r="CS346" s="248" t="s">
        <v>5740</v>
      </c>
      <c r="CT346" s="256"/>
      <c r="CU346" s="256"/>
      <c r="CV346" s="256"/>
      <c r="CW346" s="256"/>
      <c r="CX346" s="256"/>
      <c r="CY346" s="256"/>
      <c r="CZ346" s="256"/>
      <c r="DA346" s="256"/>
      <c r="DB346" s="256"/>
      <c r="DC346" s="256"/>
      <c r="DD346" s="256"/>
      <c r="DE346" s="256"/>
    </row>
    <row r="347" spans="34:109" ht="15" hidden="1" customHeight="1">
      <c r="AH347" s="254"/>
      <c r="AI347" s="254"/>
      <c r="AJ347" s="254"/>
      <c r="AK347" s="254"/>
      <c r="AL347" s="242" t="str">
        <f t="shared" si="15"/>
        <v/>
      </c>
      <c r="AM347" s="242" t="str">
        <f t="shared" si="16"/>
        <v/>
      </c>
      <c r="AN347" s="243" t="str">
        <f t="shared" si="17"/>
        <v/>
      </c>
      <c r="AO347" s="254"/>
      <c r="AP347" s="240">
        <v>345</v>
      </c>
      <c r="AQ347" s="255"/>
      <c r="AR347" s="255"/>
      <c r="AS347" s="255"/>
      <c r="AT347" s="255"/>
      <c r="AU347" s="255"/>
      <c r="AV347" s="255"/>
      <c r="AW347" s="255"/>
      <c r="AX347" s="255"/>
      <c r="AY347" s="255"/>
      <c r="AZ347" s="255"/>
      <c r="BA347" s="255"/>
      <c r="BB347" s="255"/>
      <c r="BC347" s="255"/>
      <c r="BD347" s="255"/>
      <c r="BE347" s="255"/>
      <c r="BF347" s="255"/>
      <c r="BG347" s="255"/>
      <c r="BH347" s="255"/>
      <c r="BI347" s="255"/>
      <c r="BJ347" s="246" t="s">
        <v>5741</v>
      </c>
      <c r="BK347" s="255"/>
      <c r="BL347" s="255"/>
      <c r="BM347" s="255"/>
      <c r="BN347" s="255"/>
      <c r="BO347" s="255"/>
      <c r="BP347" s="255"/>
      <c r="BQ347" s="255"/>
      <c r="BR347" s="255"/>
      <c r="BS347" s="255"/>
      <c r="BT347" s="255"/>
      <c r="BU347" s="255"/>
      <c r="BV347" s="255"/>
      <c r="BW347" s="254"/>
      <c r="BX347" s="254"/>
      <c r="BY347" s="254"/>
      <c r="BZ347" s="256"/>
      <c r="CA347" s="256"/>
      <c r="CB347" s="256"/>
      <c r="CC347" s="256"/>
      <c r="CD347" s="256"/>
      <c r="CE347" s="256"/>
      <c r="CF347" s="256"/>
      <c r="CG347" s="256"/>
      <c r="CH347" s="256"/>
      <c r="CI347" s="256"/>
      <c r="CJ347" s="256"/>
      <c r="CK347" s="256"/>
      <c r="CL347" s="256"/>
      <c r="CM347" s="256"/>
      <c r="CN347" s="256"/>
      <c r="CO347" s="256"/>
      <c r="CP347" s="256"/>
      <c r="CQ347" s="256"/>
      <c r="CR347" s="256"/>
      <c r="CS347" s="248" t="s">
        <v>5742</v>
      </c>
      <c r="CT347" s="256"/>
      <c r="CU347" s="256"/>
      <c r="CV347" s="256"/>
      <c r="CW347" s="256"/>
      <c r="CX347" s="256"/>
      <c r="CY347" s="256"/>
      <c r="CZ347" s="256"/>
      <c r="DA347" s="256"/>
      <c r="DB347" s="256"/>
      <c r="DC347" s="256"/>
      <c r="DD347" s="256"/>
      <c r="DE347" s="256"/>
    </row>
    <row r="348" spans="34:109" ht="15" hidden="1" customHeight="1">
      <c r="AH348" s="254"/>
      <c r="AI348" s="254"/>
      <c r="AJ348" s="254"/>
      <c r="AK348" s="254"/>
      <c r="AL348" s="242" t="str">
        <f t="shared" si="15"/>
        <v/>
      </c>
      <c r="AM348" s="242" t="str">
        <f t="shared" si="16"/>
        <v/>
      </c>
      <c r="AN348" s="243" t="str">
        <f t="shared" si="17"/>
        <v/>
      </c>
      <c r="AO348" s="254"/>
      <c r="AP348" s="240">
        <v>346</v>
      </c>
      <c r="AQ348" s="255"/>
      <c r="AR348" s="255"/>
      <c r="AS348" s="255"/>
      <c r="AT348" s="255"/>
      <c r="AU348" s="255"/>
      <c r="AV348" s="255"/>
      <c r="AW348" s="255"/>
      <c r="AX348" s="255"/>
      <c r="AY348" s="255"/>
      <c r="AZ348" s="255"/>
      <c r="BA348" s="255"/>
      <c r="BB348" s="255"/>
      <c r="BC348" s="255"/>
      <c r="BD348" s="255"/>
      <c r="BE348" s="255"/>
      <c r="BF348" s="255"/>
      <c r="BG348" s="255"/>
      <c r="BH348" s="255"/>
      <c r="BI348" s="255"/>
      <c r="BJ348" s="246" t="s">
        <v>5743</v>
      </c>
      <c r="BK348" s="255"/>
      <c r="BL348" s="255"/>
      <c r="BM348" s="255"/>
      <c r="BN348" s="255"/>
      <c r="BO348" s="255"/>
      <c r="BP348" s="255"/>
      <c r="BQ348" s="255"/>
      <c r="BR348" s="255"/>
      <c r="BS348" s="255"/>
      <c r="BT348" s="255"/>
      <c r="BU348" s="255"/>
      <c r="BV348" s="255"/>
      <c r="BW348" s="254"/>
      <c r="BX348" s="254"/>
      <c r="BY348" s="254"/>
      <c r="BZ348" s="256"/>
      <c r="CA348" s="256"/>
      <c r="CB348" s="256"/>
      <c r="CC348" s="256"/>
      <c r="CD348" s="256"/>
      <c r="CE348" s="256"/>
      <c r="CF348" s="256"/>
      <c r="CG348" s="256"/>
      <c r="CH348" s="256"/>
      <c r="CI348" s="256"/>
      <c r="CJ348" s="256"/>
      <c r="CK348" s="256"/>
      <c r="CL348" s="256"/>
      <c r="CM348" s="256"/>
      <c r="CN348" s="256"/>
      <c r="CO348" s="256"/>
      <c r="CP348" s="256"/>
      <c r="CQ348" s="256"/>
      <c r="CR348" s="256"/>
      <c r="CS348" s="248" t="s">
        <v>5744</v>
      </c>
      <c r="CT348" s="256"/>
      <c r="CU348" s="256"/>
      <c r="CV348" s="256"/>
      <c r="CW348" s="256"/>
      <c r="CX348" s="256"/>
      <c r="CY348" s="256"/>
      <c r="CZ348" s="256"/>
      <c r="DA348" s="256"/>
      <c r="DB348" s="256"/>
      <c r="DC348" s="256"/>
      <c r="DD348" s="256"/>
      <c r="DE348" s="256"/>
    </row>
    <row r="349" spans="34:109" ht="15" hidden="1" customHeight="1">
      <c r="AH349" s="254"/>
      <c r="AI349" s="254"/>
      <c r="AJ349" s="254"/>
      <c r="AK349" s="254"/>
      <c r="AL349" s="242" t="str">
        <f t="shared" si="15"/>
        <v/>
      </c>
      <c r="AM349" s="242" t="str">
        <f t="shared" si="16"/>
        <v/>
      </c>
      <c r="AN349" s="243" t="str">
        <f t="shared" si="17"/>
        <v/>
      </c>
      <c r="AO349" s="254"/>
      <c r="AP349" s="240">
        <v>347</v>
      </c>
      <c r="AQ349" s="255"/>
      <c r="AR349" s="255"/>
      <c r="AS349" s="255"/>
      <c r="AT349" s="255"/>
      <c r="AU349" s="255"/>
      <c r="AV349" s="255"/>
      <c r="AW349" s="255"/>
      <c r="AX349" s="255"/>
      <c r="AY349" s="255"/>
      <c r="AZ349" s="255"/>
      <c r="BA349" s="255"/>
      <c r="BB349" s="255"/>
      <c r="BC349" s="255"/>
      <c r="BD349" s="255"/>
      <c r="BE349" s="255"/>
      <c r="BF349" s="255"/>
      <c r="BG349" s="255"/>
      <c r="BH349" s="255"/>
      <c r="BI349" s="255"/>
      <c r="BJ349" s="246" t="s">
        <v>5745</v>
      </c>
      <c r="BK349" s="255"/>
      <c r="BL349" s="255"/>
      <c r="BM349" s="255"/>
      <c r="BN349" s="255"/>
      <c r="BO349" s="255"/>
      <c r="BP349" s="255"/>
      <c r="BQ349" s="255"/>
      <c r="BR349" s="255"/>
      <c r="BS349" s="255"/>
      <c r="BT349" s="255"/>
      <c r="BU349" s="255"/>
      <c r="BV349" s="255"/>
      <c r="BW349" s="254"/>
      <c r="BX349" s="254"/>
      <c r="BY349" s="254"/>
      <c r="BZ349" s="256"/>
      <c r="CA349" s="256"/>
      <c r="CB349" s="256"/>
      <c r="CC349" s="256"/>
      <c r="CD349" s="256"/>
      <c r="CE349" s="256"/>
      <c r="CF349" s="256"/>
      <c r="CG349" s="256"/>
      <c r="CH349" s="256"/>
      <c r="CI349" s="256"/>
      <c r="CJ349" s="256"/>
      <c r="CK349" s="256"/>
      <c r="CL349" s="256"/>
      <c r="CM349" s="256"/>
      <c r="CN349" s="256"/>
      <c r="CO349" s="256"/>
      <c r="CP349" s="256"/>
      <c r="CQ349" s="256"/>
      <c r="CR349" s="256"/>
      <c r="CS349" s="248" t="s">
        <v>5746</v>
      </c>
      <c r="CT349" s="256"/>
      <c r="CU349" s="256"/>
      <c r="CV349" s="256"/>
      <c r="CW349" s="256"/>
      <c r="CX349" s="256"/>
      <c r="CY349" s="256"/>
      <c r="CZ349" s="256"/>
      <c r="DA349" s="256"/>
      <c r="DB349" s="256"/>
      <c r="DC349" s="256"/>
      <c r="DD349" s="256"/>
      <c r="DE349" s="256"/>
    </row>
    <row r="350" spans="34:109" ht="15" hidden="1" customHeight="1">
      <c r="AH350" s="254"/>
      <c r="AI350" s="254"/>
      <c r="AJ350" s="254"/>
      <c r="AK350" s="254"/>
      <c r="AL350" s="242" t="str">
        <f t="shared" si="15"/>
        <v/>
      </c>
      <c r="AM350" s="242" t="str">
        <f t="shared" si="16"/>
        <v/>
      </c>
      <c r="AN350" s="243" t="str">
        <f t="shared" si="17"/>
        <v/>
      </c>
      <c r="AO350" s="254"/>
      <c r="AP350" s="240">
        <v>348</v>
      </c>
      <c r="AQ350" s="255"/>
      <c r="AR350" s="255"/>
      <c r="AS350" s="255"/>
      <c r="AT350" s="255"/>
      <c r="AU350" s="255"/>
      <c r="AV350" s="255"/>
      <c r="AW350" s="255"/>
      <c r="AX350" s="255"/>
      <c r="AY350" s="255"/>
      <c r="AZ350" s="255"/>
      <c r="BA350" s="255"/>
      <c r="BB350" s="255"/>
      <c r="BC350" s="255"/>
      <c r="BD350" s="255"/>
      <c r="BE350" s="255"/>
      <c r="BF350" s="255"/>
      <c r="BG350" s="255"/>
      <c r="BH350" s="255"/>
      <c r="BI350" s="255"/>
      <c r="BJ350" s="246" t="s">
        <v>5747</v>
      </c>
      <c r="BK350" s="255"/>
      <c r="BL350" s="255"/>
      <c r="BM350" s="255"/>
      <c r="BN350" s="255"/>
      <c r="BO350" s="255"/>
      <c r="BP350" s="255"/>
      <c r="BQ350" s="255"/>
      <c r="BR350" s="255"/>
      <c r="BS350" s="255"/>
      <c r="BT350" s="255"/>
      <c r="BU350" s="255"/>
      <c r="BV350" s="255"/>
      <c r="BW350" s="254"/>
      <c r="BX350" s="254"/>
      <c r="BY350" s="254"/>
      <c r="BZ350" s="256"/>
      <c r="CA350" s="256"/>
      <c r="CB350" s="256"/>
      <c r="CC350" s="256"/>
      <c r="CD350" s="256"/>
      <c r="CE350" s="256"/>
      <c r="CF350" s="256"/>
      <c r="CG350" s="256"/>
      <c r="CH350" s="256"/>
      <c r="CI350" s="256"/>
      <c r="CJ350" s="256"/>
      <c r="CK350" s="256"/>
      <c r="CL350" s="256"/>
      <c r="CM350" s="256"/>
      <c r="CN350" s="256"/>
      <c r="CO350" s="256"/>
      <c r="CP350" s="256"/>
      <c r="CQ350" s="256"/>
      <c r="CR350" s="256"/>
      <c r="CS350" s="248" t="s">
        <v>5748</v>
      </c>
      <c r="CT350" s="256"/>
      <c r="CU350" s="256"/>
      <c r="CV350" s="256"/>
      <c r="CW350" s="256"/>
      <c r="CX350" s="256"/>
      <c r="CY350" s="256"/>
      <c r="CZ350" s="256"/>
      <c r="DA350" s="256"/>
      <c r="DB350" s="256"/>
      <c r="DC350" s="256"/>
      <c r="DD350" s="256"/>
      <c r="DE350" s="256"/>
    </row>
    <row r="351" spans="34:109" ht="15" hidden="1" customHeight="1">
      <c r="AH351" s="254"/>
      <c r="AI351" s="254"/>
      <c r="AJ351" s="254"/>
      <c r="AK351" s="254"/>
      <c r="AL351" s="242" t="str">
        <f t="shared" si="15"/>
        <v/>
      </c>
      <c r="AM351" s="242" t="str">
        <f t="shared" si="16"/>
        <v/>
      </c>
      <c r="AN351" s="243" t="str">
        <f t="shared" si="17"/>
        <v/>
      </c>
      <c r="AO351" s="254"/>
      <c r="AP351" s="240">
        <v>349</v>
      </c>
      <c r="AQ351" s="255"/>
      <c r="AR351" s="255"/>
      <c r="AS351" s="255"/>
      <c r="AT351" s="255"/>
      <c r="AU351" s="255"/>
      <c r="AV351" s="255"/>
      <c r="AW351" s="255"/>
      <c r="AX351" s="255"/>
      <c r="AY351" s="255"/>
      <c r="AZ351" s="255"/>
      <c r="BA351" s="255"/>
      <c r="BB351" s="255"/>
      <c r="BC351" s="255"/>
      <c r="BD351" s="255"/>
      <c r="BE351" s="255"/>
      <c r="BF351" s="255"/>
      <c r="BG351" s="255"/>
      <c r="BH351" s="255"/>
      <c r="BI351" s="255"/>
      <c r="BJ351" s="246" t="s">
        <v>5749</v>
      </c>
      <c r="BK351" s="255"/>
      <c r="BL351" s="255"/>
      <c r="BM351" s="255"/>
      <c r="BN351" s="255"/>
      <c r="BO351" s="255"/>
      <c r="BP351" s="255"/>
      <c r="BQ351" s="255"/>
      <c r="BR351" s="255"/>
      <c r="BS351" s="255"/>
      <c r="BT351" s="255"/>
      <c r="BU351" s="255"/>
      <c r="BV351" s="255"/>
      <c r="BW351" s="254"/>
      <c r="BX351" s="254"/>
      <c r="BY351" s="254"/>
      <c r="BZ351" s="256"/>
      <c r="CA351" s="256"/>
      <c r="CB351" s="256"/>
      <c r="CC351" s="256"/>
      <c r="CD351" s="256"/>
      <c r="CE351" s="256"/>
      <c r="CF351" s="256"/>
      <c r="CG351" s="256"/>
      <c r="CH351" s="256"/>
      <c r="CI351" s="256"/>
      <c r="CJ351" s="256"/>
      <c r="CK351" s="256"/>
      <c r="CL351" s="256"/>
      <c r="CM351" s="256"/>
      <c r="CN351" s="256"/>
      <c r="CO351" s="256"/>
      <c r="CP351" s="256"/>
      <c r="CQ351" s="256"/>
      <c r="CR351" s="256"/>
      <c r="CS351" s="248" t="s">
        <v>5750</v>
      </c>
      <c r="CT351" s="256"/>
      <c r="CU351" s="256"/>
      <c r="CV351" s="256"/>
      <c r="CW351" s="256"/>
      <c r="CX351" s="256"/>
      <c r="CY351" s="256"/>
      <c r="CZ351" s="256"/>
      <c r="DA351" s="256"/>
      <c r="DB351" s="256"/>
      <c r="DC351" s="256"/>
      <c r="DD351" s="256"/>
      <c r="DE351" s="256"/>
    </row>
    <row r="352" spans="34:109" ht="15" hidden="1" customHeight="1">
      <c r="AH352" s="254"/>
      <c r="AI352" s="254"/>
      <c r="AJ352" s="254"/>
      <c r="AK352" s="254"/>
      <c r="AL352" s="242" t="str">
        <f t="shared" si="15"/>
        <v/>
      </c>
      <c r="AM352" s="242" t="str">
        <f t="shared" si="16"/>
        <v/>
      </c>
      <c r="AN352" s="243" t="str">
        <f t="shared" si="17"/>
        <v/>
      </c>
      <c r="AO352" s="254"/>
      <c r="AP352" s="240">
        <v>350</v>
      </c>
      <c r="AQ352" s="255"/>
      <c r="AR352" s="255"/>
      <c r="AS352" s="255"/>
      <c r="AT352" s="255"/>
      <c r="AU352" s="255"/>
      <c r="AV352" s="255"/>
      <c r="AW352" s="255"/>
      <c r="AX352" s="255"/>
      <c r="AY352" s="255"/>
      <c r="AZ352" s="255"/>
      <c r="BA352" s="255"/>
      <c r="BB352" s="255"/>
      <c r="BC352" s="255"/>
      <c r="BD352" s="255"/>
      <c r="BE352" s="255"/>
      <c r="BF352" s="255"/>
      <c r="BG352" s="255"/>
      <c r="BH352" s="255"/>
      <c r="BI352" s="255"/>
      <c r="BJ352" s="246" t="s">
        <v>5751</v>
      </c>
      <c r="BK352" s="255"/>
      <c r="BL352" s="255"/>
      <c r="BM352" s="255"/>
      <c r="BN352" s="255"/>
      <c r="BO352" s="255"/>
      <c r="BP352" s="255"/>
      <c r="BQ352" s="255"/>
      <c r="BR352" s="255"/>
      <c r="BS352" s="255"/>
      <c r="BT352" s="255"/>
      <c r="BU352" s="255"/>
      <c r="BV352" s="255"/>
      <c r="BW352" s="254"/>
      <c r="BX352" s="254"/>
      <c r="BY352" s="254"/>
      <c r="BZ352" s="256"/>
      <c r="CA352" s="256"/>
      <c r="CB352" s="256"/>
      <c r="CC352" s="256"/>
      <c r="CD352" s="256"/>
      <c r="CE352" s="256"/>
      <c r="CF352" s="256"/>
      <c r="CG352" s="256"/>
      <c r="CH352" s="256"/>
      <c r="CI352" s="256"/>
      <c r="CJ352" s="256"/>
      <c r="CK352" s="256"/>
      <c r="CL352" s="256"/>
      <c r="CM352" s="256"/>
      <c r="CN352" s="256"/>
      <c r="CO352" s="256"/>
      <c r="CP352" s="256"/>
      <c r="CQ352" s="256"/>
      <c r="CR352" s="256"/>
      <c r="CS352" s="248" t="s">
        <v>5752</v>
      </c>
      <c r="CT352" s="256"/>
      <c r="CU352" s="256"/>
      <c r="CV352" s="256"/>
      <c r="CW352" s="256"/>
      <c r="CX352" s="256"/>
      <c r="CY352" s="256"/>
      <c r="CZ352" s="256"/>
      <c r="DA352" s="256"/>
      <c r="DB352" s="256"/>
      <c r="DC352" s="256"/>
      <c r="DD352" s="256"/>
      <c r="DE352" s="256"/>
    </row>
    <row r="353" spans="34:109" ht="15" hidden="1" customHeight="1">
      <c r="AH353" s="240"/>
      <c r="AI353" s="240"/>
      <c r="AJ353" s="240"/>
      <c r="AK353" s="240"/>
      <c r="AL353" s="242" t="str">
        <f t="shared" si="15"/>
        <v/>
      </c>
      <c r="AM353" s="242" t="str">
        <f t="shared" si="16"/>
        <v/>
      </c>
      <c r="AN353" s="243" t="str">
        <f t="shared" si="17"/>
        <v/>
      </c>
      <c r="AO353" s="240"/>
      <c r="AP353" s="240">
        <v>351</v>
      </c>
      <c r="AQ353" s="246"/>
      <c r="AR353" s="246"/>
      <c r="AS353" s="246"/>
      <c r="AT353" s="246"/>
      <c r="AU353" s="246"/>
      <c r="AV353" s="246"/>
      <c r="AW353" s="246"/>
      <c r="AX353" s="246"/>
      <c r="AY353" s="246"/>
      <c r="AZ353" s="246"/>
      <c r="BA353" s="246"/>
      <c r="BB353" s="246"/>
      <c r="BC353" s="246"/>
      <c r="BD353" s="246"/>
      <c r="BE353" s="246"/>
      <c r="BF353" s="246"/>
      <c r="BG353" s="246"/>
      <c r="BH353" s="246"/>
      <c r="BI353" s="246"/>
      <c r="BJ353" s="246" t="s">
        <v>5753</v>
      </c>
      <c r="BK353" s="246"/>
      <c r="BL353" s="246"/>
      <c r="BM353" s="246"/>
      <c r="BN353" s="246"/>
      <c r="BO353" s="246"/>
      <c r="BP353" s="246"/>
      <c r="BQ353" s="246"/>
      <c r="BR353" s="246"/>
      <c r="BS353" s="246"/>
      <c r="BT353" s="246"/>
      <c r="BU353" s="246"/>
      <c r="BV353" s="246"/>
      <c r="BW353" s="240"/>
      <c r="BX353" s="240"/>
      <c r="BY353" s="240"/>
      <c r="BZ353" s="248"/>
      <c r="CA353" s="248"/>
      <c r="CB353" s="248"/>
      <c r="CC353" s="248"/>
      <c r="CD353" s="248"/>
      <c r="CE353" s="248"/>
      <c r="CF353" s="248"/>
      <c r="CG353" s="248"/>
      <c r="CH353" s="248"/>
      <c r="CI353" s="248"/>
      <c r="CJ353" s="248"/>
      <c r="CK353" s="248"/>
      <c r="CL353" s="248"/>
      <c r="CM353" s="248"/>
      <c r="CN353" s="248"/>
      <c r="CO353" s="248"/>
      <c r="CP353" s="248"/>
      <c r="CQ353" s="248"/>
      <c r="CR353" s="248"/>
      <c r="CS353" s="248" t="s">
        <v>5754</v>
      </c>
      <c r="CT353" s="248"/>
      <c r="CU353" s="248"/>
      <c r="CV353" s="248"/>
      <c r="CW353" s="248"/>
      <c r="CX353" s="248"/>
      <c r="CY353" s="248"/>
      <c r="CZ353" s="248"/>
      <c r="DA353" s="248"/>
      <c r="DB353" s="248"/>
      <c r="DC353" s="248"/>
      <c r="DD353" s="248"/>
      <c r="DE353" s="248"/>
    </row>
    <row r="354" spans="34:109" ht="15" hidden="1" customHeight="1">
      <c r="AH354" s="240"/>
      <c r="AI354" s="240"/>
      <c r="AJ354" s="240"/>
      <c r="AK354" s="240"/>
      <c r="AL354" s="242" t="str">
        <f t="shared" si="15"/>
        <v/>
      </c>
      <c r="AM354" s="242" t="str">
        <f t="shared" si="16"/>
        <v/>
      </c>
      <c r="AN354" s="243" t="str">
        <f t="shared" si="17"/>
        <v/>
      </c>
      <c r="AO354" s="240"/>
      <c r="AP354" s="240">
        <v>352</v>
      </c>
      <c r="AQ354" s="246"/>
      <c r="AR354" s="246"/>
      <c r="AS354" s="246"/>
      <c r="AT354" s="246"/>
      <c r="AU354" s="246"/>
      <c r="AV354" s="246"/>
      <c r="AW354" s="246"/>
      <c r="AX354" s="246"/>
      <c r="AY354" s="246"/>
      <c r="AZ354" s="246"/>
      <c r="BA354" s="246"/>
      <c r="BB354" s="246"/>
      <c r="BC354" s="246"/>
      <c r="BD354" s="246"/>
      <c r="BE354" s="246"/>
      <c r="BF354" s="246"/>
      <c r="BG354" s="246"/>
      <c r="BH354" s="246"/>
      <c r="BI354" s="246"/>
      <c r="BJ354" s="246" t="s">
        <v>5755</v>
      </c>
      <c r="BK354" s="246"/>
      <c r="BL354" s="246"/>
      <c r="BM354" s="246"/>
      <c r="BN354" s="246"/>
      <c r="BO354" s="246"/>
      <c r="BP354" s="246"/>
      <c r="BQ354" s="246"/>
      <c r="BR354" s="246"/>
      <c r="BS354" s="246"/>
      <c r="BT354" s="246"/>
      <c r="BU354" s="246"/>
      <c r="BV354" s="246"/>
      <c r="BW354" s="240"/>
      <c r="BX354" s="240"/>
      <c r="BY354" s="240"/>
      <c r="BZ354" s="248"/>
      <c r="CA354" s="248"/>
      <c r="CB354" s="248"/>
      <c r="CC354" s="248"/>
      <c r="CD354" s="248"/>
      <c r="CE354" s="248"/>
      <c r="CF354" s="248"/>
      <c r="CG354" s="248"/>
      <c r="CH354" s="248"/>
      <c r="CI354" s="248"/>
      <c r="CJ354" s="248"/>
      <c r="CK354" s="248"/>
      <c r="CL354" s="248"/>
      <c r="CM354" s="248"/>
      <c r="CN354" s="248"/>
      <c r="CO354" s="248"/>
      <c r="CP354" s="248"/>
      <c r="CQ354" s="248"/>
      <c r="CR354" s="248"/>
      <c r="CS354" s="248" t="s">
        <v>5756</v>
      </c>
      <c r="CT354" s="248"/>
      <c r="CU354" s="248"/>
      <c r="CV354" s="248"/>
      <c r="CW354" s="248"/>
      <c r="CX354" s="248"/>
      <c r="CY354" s="248"/>
      <c r="CZ354" s="248"/>
      <c r="DA354" s="248"/>
      <c r="DB354" s="248"/>
      <c r="DC354" s="248"/>
      <c r="DD354" s="248"/>
      <c r="DE354" s="248"/>
    </row>
    <row r="355" spans="34:109" ht="15" hidden="1" customHeight="1">
      <c r="AH355" s="240"/>
      <c r="AI355" s="240"/>
      <c r="AJ355" s="240"/>
      <c r="AK355" s="240"/>
      <c r="AL355" s="242" t="str">
        <f t="shared" si="15"/>
        <v/>
      </c>
      <c r="AM355" s="242" t="str">
        <f t="shared" si="16"/>
        <v/>
      </c>
      <c r="AN355" s="243" t="str">
        <f t="shared" si="17"/>
        <v/>
      </c>
      <c r="AO355" s="240"/>
      <c r="AP355" s="240">
        <v>353</v>
      </c>
      <c r="AQ355" s="246"/>
      <c r="AR355" s="246"/>
      <c r="AS355" s="246"/>
      <c r="AT355" s="246"/>
      <c r="AU355" s="246"/>
      <c r="AV355" s="246"/>
      <c r="AW355" s="246"/>
      <c r="AX355" s="246"/>
      <c r="AY355" s="246"/>
      <c r="AZ355" s="246"/>
      <c r="BA355" s="246"/>
      <c r="BB355" s="246"/>
      <c r="BC355" s="246"/>
      <c r="BD355" s="246"/>
      <c r="BE355" s="246"/>
      <c r="BF355" s="246"/>
      <c r="BG355" s="246"/>
      <c r="BH355" s="246"/>
      <c r="BI355" s="246"/>
      <c r="BJ355" s="246" t="s">
        <v>5757</v>
      </c>
      <c r="BK355" s="246"/>
      <c r="BL355" s="246"/>
      <c r="BM355" s="246"/>
      <c r="BN355" s="246"/>
      <c r="BO355" s="246"/>
      <c r="BP355" s="246"/>
      <c r="BQ355" s="246"/>
      <c r="BR355" s="246"/>
      <c r="BS355" s="246"/>
      <c r="BT355" s="246"/>
      <c r="BU355" s="246"/>
      <c r="BV355" s="246"/>
      <c r="BW355" s="240"/>
      <c r="BX355" s="240"/>
      <c r="BY355" s="240"/>
      <c r="BZ355" s="248"/>
      <c r="CA355" s="248"/>
      <c r="CB355" s="248"/>
      <c r="CC355" s="248"/>
      <c r="CD355" s="248"/>
      <c r="CE355" s="248"/>
      <c r="CF355" s="248"/>
      <c r="CG355" s="248"/>
      <c r="CH355" s="248"/>
      <c r="CI355" s="248"/>
      <c r="CJ355" s="248"/>
      <c r="CK355" s="248"/>
      <c r="CL355" s="248"/>
      <c r="CM355" s="248"/>
      <c r="CN355" s="248"/>
      <c r="CO355" s="248"/>
      <c r="CP355" s="248"/>
      <c r="CQ355" s="248"/>
      <c r="CR355" s="248"/>
      <c r="CS355" s="248" t="s">
        <v>5758</v>
      </c>
      <c r="CT355" s="248"/>
      <c r="CU355" s="248"/>
      <c r="CV355" s="248"/>
      <c r="CW355" s="248"/>
      <c r="CX355" s="248"/>
      <c r="CY355" s="248"/>
      <c r="CZ355" s="248"/>
      <c r="DA355" s="248"/>
      <c r="DB355" s="248"/>
      <c r="DC355" s="248"/>
      <c r="DD355" s="248"/>
      <c r="DE355" s="248"/>
    </row>
    <row r="356" spans="34:109" ht="15" hidden="1" customHeight="1">
      <c r="AH356" s="254"/>
      <c r="AI356" s="254"/>
      <c r="AJ356" s="254"/>
      <c r="AK356" s="254"/>
      <c r="AL356" s="242" t="str">
        <f t="shared" si="15"/>
        <v/>
      </c>
      <c r="AM356" s="242" t="str">
        <f t="shared" si="16"/>
        <v/>
      </c>
      <c r="AN356" s="243" t="str">
        <f t="shared" si="17"/>
        <v/>
      </c>
      <c r="AO356" s="254"/>
      <c r="AP356" s="240">
        <v>354</v>
      </c>
      <c r="AQ356" s="255"/>
      <c r="AR356" s="255"/>
      <c r="AS356" s="255"/>
      <c r="AT356" s="255"/>
      <c r="AU356" s="255"/>
      <c r="AV356" s="255"/>
      <c r="AW356" s="255"/>
      <c r="AX356" s="255"/>
      <c r="AY356" s="255"/>
      <c r="AZ356" s="255"/>
      <c r="BA356" s="255"/>
      <c r="BB356" s="255"/>
      <c r="BC356" s="255"/>
      <c r="BD356" s="255"/>
      <c r="BE356" s="255"/>
      <c r="BF356" s="255"/>
      <c r="BG356" s="255"/>
      <c r="BH356" s="255"/>
      <c r="BI356" s="255"/>
      <c r="BJ356" s="246" t="s">
        <v>5759</v>
      </c>
      <c r="BK356" s="255"/>
      <c r="BL356" s="255"/>
      <c r="BM356" s="255"/>
      <c r="BN356" s="255"/>
      <c r="BO356" s="255"/>
      <c r="BP356" s="255"/>
      <c r="BQ356" s="255"/>
      <c r="BR356" s="255"/>
      <c r="BS356" s="255"/>
      <c r="BT356" s="255"/>
      <c r="BU356" s="255"/>
      <c r="BV356" s="255"/>
      <c r="BW356" s="254"/>
      <c r="BX356" s="254"/>
      <c r="BY356" s="254"/>
      <c r="BZ356" s="256"/>
      <c r="CA356" s="256"/>
      <c r="CB356" s="256"/>
      <c r="CC356" s="256"/>
      <c r="CD356" s="256"/>
      <c r="CE356" s="256"/>
      <c r="CF356" s="256"/>
      <c r="CG356" s="256"/>
      <c r="CH356" s="256"/>
      <c r="CI356" s="256"/>
      <c r="CJ356" s="256"/>
      <c r="CK356" s="256"/>
      <c r="CL356" s="256"/>
      <c r="CM356" s="256"/>
      <c r="CN356" s="256"/>
      <c r="CO356" s="256"/>
      <c r="CP356" s="256"/>
      <c r="CQ356" s="256"/>
      <c r="CR356" s="256"/>
      <c r="CS356" s="248" t="s">
        <v>3831</v>
      </c>
      <c r="CT356" s="256"/>
      <c r="CU356" s="256"/>
      <c r="CV356" s="256"/>
      <c r="CW356" s="256"/>
      <c r="CX356" s="256"/>
      <c r="CY356" s="256"/>
      <c r="CZ356" s="256"/>
      <c r="DA356" s="256"/>
      <c r="DB356" s="256"/>
      <c r="DC356" s="256"/>
      <c r="DD356" s="256"/>
      <c r="DE356" s="256"/>
    </row>
    <row r="357" spans="34:109" ht="15" hidden="1" customHeight="1">
      <c r="AH357" s="254"/>
      <c r="AI357" s="254"/>
      <c r="AJ357" s="254"/>
      <c r="AK357" s="254"/>
      <c r="AL357" s="242" t="str">
        <f t="shared" si="15"/>
        <v/>
      </c>
      <c r="AM357" s="242" t="str">
        <f t="shared" si="16"/>
        <v/>
      </c>
      <c r="AN357" s="243" t="str">
        <f t="shared" si="17"/>
        <v/>
      </c>
      <c r="AO357" s="254"/>
      <c r="AP357" s="240">
        <v>355</v>
      </c>
      <c r="AQ357" s="255"/>
      <c r="AR357" s="255"/>
      <c r="AS357" s="255"/>
      <c r="AT357" s="255"/>
      <c r="AU357" s="255"/>
      <c r="AV357" s="255"/>
      <c r="AW357" s="255"/>
      <c r="AX357" s="255"/>
      <c r="AY357" s="255"/>
      <c r="AZ357" s="255"/>
      <c r="BA357" s="255"/>
      <c r="BB357" s="255"/>
      <c r="BC357" s="255"/>
      <c r="BD357" s="255"/>
      <c r="BE357" s="255"/>
      <c r="BF357" s="255"/>
      <c r="BG357" s="255"/>
      <c r="BH357" s="255"/>
      <c r="BI357" s="255"/>
      <c r="BJ357" s="246" t="s">
        <v>5760</v>
      </c>
      <c r="BK357" s="255"/>
      <c r="BL357" s="255"/>
      <c r="BM357" s="255"/>
      <c r="BN357" s="255"/>
      <c r="BO357" s="255"/>
      <c r="BP357" s="255"/>
      <c r="BQ357" s="255"/>
      <c r="BR357" s="255"/>
      <c r="BS357" s="255"/>
      <c r="BT357" s="255"/>
      <c r="BU357" s="255"/>
      <c r="BV357" s="255"/>
      <c r="BW357" s="254"/>
      <c r="BX357" s="254"/>
      <c r="BY357" s="254"/>
      <c r="BZ357" s="256"/>
      <c r="CA357" s="256"/>
      <c r="CB357" s="256"/>
      <c r="CC357" s="256"/>
      <c r="CD357" s="256"/>
      <c r="CE357" s="256"/>
      <c r="CF357" s="256"/>
      <c r="CG357" s="256"/>
      <c r="CH357" s="256"/>
      <c r="CI357" s="256"/>
      <c r="CJ357" s="256"/>
      <c r="CK357" s="256"/>
      <c r="CL357" s="256"/>
      <c r="CM357" s="256"/>
      <c r="CN357" s="256"/>
      <c r="CO357" s="256"/>
      <c r="CP357" s="256"/>
      <c r="CQ357" s="256"/>
      <c r="CR357" s="256"/>
      <c r="CS357" s="248" t="s">
        <v>5761</v>
      </c>
      <c r="CT357" s="256"/>
      <c r="CU357" s="256"/>
      <c r="CV357" s="256"/>
      <c r="CW357" s="256"/>
      <c r="CX357" s="256"/>
      <c r="CY357" s="256"/>
      <c r="CZ357" s="256"/>
      <c r="DA357" s="256"/>
      <c r="DB357" s="256"/>
      <c r="DC357" s="256"/>
      <c r="DD357" s="256"/>
      <c r="DE357" s="256"/>
    </row>
    <row r="358" spans="34:109" ht="15" hidden="1" customHeight="1">
      <c r="AH358" s="254"/>
      <c r="AI358" s="254"/>
      <c r="AJ358" s="254"/>
      <c r="AK358" s="254"/>
      <c r="AL358" s="242" t="str">
        <f t="shared" si="15"/>
        <v/>
      </c>
      <c r="AM358" s="242" t="str">
        <f t="shared" si="16"/>
        <v/>
      </c>
      <c r="AN358" s="243" t="str">
        <f t="shared" si="17"/>
        <v/>
      </c>
      <c r="AO358" s="254"/>
      <c r="AP358" s="240">
        <v>356</v>
      </c>
      <c r="AQ358" s="255"/>
      <c r="AR358" s="255"/>
      <c r="AS358" s="255"/>
      <c r="AT358" s="255"/>
      <c r="AU358" s="255"/>
      <c r="AV358" s="255"/>
      <c r="AW358" s="255"/>
      <c r="AX358" s="255"/>
      <c r="AY358" s="255"/>
      <c r="AZ358" s="255"/>
      <c r="BA358" s="255"/>
      <c r="BB358" s="255"/>
      <c r="BC358" s="255"/>
      <c r="BD358" s="255"/>
      <c r="BE358" s="255"/>
      <c r="BF358" s="255"/>
      <c r="BG358" s="255"/>
      <c r="BH358" s="255"/>
      <c r="BI358" s="255"/>
      <c r="BJ358" s="246" t="s">
        <v>5762</v>
      </c>
      <c r="BK358" s="255"/>
      <c r="BL358" s="255"/>
      <c r="BM358" s="255"/>
      <c r="BN358" s="255"/>
      <c r="BO358" s="255"/>
      <c r="BP358" s="255"/>
      <c r="BQ358" s="255"/>
      <c r="BR358" s="255"/>
      <c r="BS358" s="255"/>
      <c r="BT358" s="255"/>
      <c r="BU358" s="255"/>
      <c r="BV358" s="255"/>
      <c r="BW358" s="254"/>
      <c r="BX358" s="254"/>
      <c r="BY358" s="254"/>
      <c r="BZ358" s="256"/>
      <c r="CA358" s="256"/>
      <c r="CB358" s="256"/>
      <c r="CC358" s="256"/>
      <c r="CD358" s="256"/>
      <c r="CE358" s="256"/>
      <c r="CF358" s="256"/>
      <c r="CG358" s="256"/>
      <c r="CH358" s="256"/>
      <c r="CI358" s="256"/>
      <c r="CJ358" s="256"/>
      <c r="CK358" s="256"/>
      <c r="CL358" s="256"/>
      <c r="CM358" s="256"/>
      <c r="CN358" s="256"/>
      <c r="CO358" s="256"/>
      <c r="CP358" s="256"/>
      <c r="CQ358" s="256"/>
      <c r="CR358" s="256"/>
      <c r="CS358" s="248" t="s">
        <v>5763</v>
      </c>
      <c r="CT358" s="256"/>
      <c r="CU358" s="256"/>
      <c r="CV358" s="256"/>
      <c r="CW358" s="256"/>
      <c r="CX358" s="256"/>
      <c r="CY358" s="256"/>
      <c r="CZ358" s="256"/>
      <c r="DA358" s="256"/>
      <c r="DB358" s="256"/>
      <c r="DC358" s="256"/>
      <c r="DD358" s="256"/>
      <c r="DE358" s="256"/>
    </row>
    <row r="359" spans="34:109" ht="15" hidden="1" customHeight="1">
      <c r="AH359" s="254"/>
      <c r="AI359" s="254"/>
      <c r="AJ359" s="254"/>
      <c r="AK359" s="254"/>
      <c r="AL359" s="242" t="str">
        <f t="shared" si="15"/>
        <v/>
      </c>
      <c r="AM359" s="242" t="str">
        <f t="shared" si="16"/>
        <v/>
      </c>
      <c r="AN359" s="243" t="str">
        <f t="shared" si="17"/>
        <v/>
      </c>
      <c r="AO359" s="254"/>
      <c r="AP359" s="240">
        <v>357</v>
      </c>
      <c r="AQ359" s="255"/>
      <c r="AR359" s="255"/>
      <c r="AS359" s="255"/>
      <c r="AT359" s="255"/>
      <c r="AU359" s="255"/>
      <c r="AV359" s="255"/>
      <c r="AW359" s="255"/>
      <c r="AX359" s="255"/>
      <c r="AY359" s="255"/>
      <c r="AZ359" s="255"/>
      <c r="BA359" s="255"/>
      <c r="BB359" s="255"/>
      <c r="BC359" s="255"/>
      <c r="BD359" s="255"/>
      <c r="BE359" s="255"/>
      <c r="BF359" s="255"/>
      <c r="BG359" s="255"/>
      <c r="BH359" s="255"/>
      <c r="BI359" s="255"/>
      <c r="BJ359" s="246" t="s">
        <v>5764</v>
      </c>
      <c r="BK359" s="255"/>
      <c r="BL359" s="255"/>
      <c r="BM359" s="255"/>
      <c r="BN359" s="255"/>
      <c r="BO359" s="255"/>
      <c r="BP359" s="255"/>
      <c r="BQ359" s="255"/>
      <c r="BR359" s="255"/>
      <c r="BS359" s="255"/>
      <c r="BT359" s="255"/>
      <c r="BU359" s="255"/>
      <c r="BV359" s="255"/>
      <c r="BW359" s="254"/>
      <c r="BX359" s="254"/>
      <c r="BY359" s="254"/>
      <c r="BZ359" s="256"/>
      <c r="CA359" s="256"/>
      <c r="CB359" s="256"/>
      <c r="CC359" s="256"/>
      <c r="CD359" s="256"/>
      <c r="CE359" s="256"/>
      <c r="CF359" s="256"/>
      <c r="CG359" s="256"/>
      <c r="CH359" s="256"/>
      <c r="CI359" s="256"/>
      <c r="CJ359" s="256"/>
      <c r="CK359" s="256"/>
      <c r="CL359" s="256"/>
      <c r="CM359" s="256"/>
      <c r="CN359" s="256"/>
      <c r="CO359" s="256"/>
      <c r="CP359" s="256"/>
      <c r="CQ359" s="256"/>
      <c r="CR359" s="256"/>
      <c r="CS359" s="248" t="s">
        <v>5765</v>
      </c>
      <c r="CT359" s="256"/>
      <c r="CU359" s="256"/>
      <c r="CV359" s="256"/>
      <c r="CW359" s="256"/>
      <c r="CX359" s="256"/>
      <c r="CY359" s="256"/>
      <c r="CZ359" s="256"/>
      <c r="DA359" s="256"/>
      <c r="DB359" s="256"/>
      <c r="DC359" s="256"/>
      <c r="DD359" s="256"/>
      <c r="DE359" s="256"/>
    </row>
    <row r="360" spans="34:109" ht="15" hidden="1" customHeight="1">
      <c r="AH360" s="254"/>
      <c r="AI360" s="254"/>
      <c r="AJ360" s="254"/>
      <c r="AK360" s="254"/>
      <c r="AL360" s="242" t="str">
        <f t="shared" si="15"/>
        <v/>
      </c>
      <c r="AM360" s="242" t="str">
        <f t="shared" si="16"/>
        <v/>
      </c>
      <c r="AN360" s="243" t="str">
        <f t="shared" si="17"/>
        <v/>
      </c>
      <c r="AO360" s="254"/>
      <c r="AP360" s="240">
        <v>358</v>
      </c>
      <c r="AQ360" s="255"/>
      <c r="AR360" s="255"/>
      <c r="AS360" s="255"/>
      <c r="AT360" s="255"/>
      <c r="AU360" s="255"/>
      <c r="AV360" s="255"/>
      <c r="AW360" s="255"/>
      <c r="AX360" s="255"/>
      <c r="AY360" s="255"/>
      <c r="AZ360" s="255"/>
      <c r="BA360" s="255"/>
      <c r="BB360" s="255"/>
      <c r="BC360" s="255"/>
      <c r="BD360" s="255"/>
      <c r="BE360" s="255"/>
      <c r="BF360" s="255"/>
      <c r="BG360" s="255"/>
      <c r="BH360" s="255"/>
      <c r="BI360" s="255"/>
      <c r="BJ360" s="246" t="s">
        <v>5766</v>
      </c>
      <c r="BK360" s="255"/>
      <c r="BL360" s="255"/>
      <c r="BM360" s="255"/>
      <c r="BN360" s="255"/>
      <c r="BO360" s="255"/>
      <c r="BP360" s="255"/>
      <c r="BQ360" s="255"/>
      <c r="BR360" s="255"/>
      <c r="BS360" s="255"/>
      <c r="BT360" s="255"/>
      <c r="BU360" s="255"/>
      <c r="BV360" s="255"/>
      <c r="BW360" s="254"/>
      <c r="BX360" s="254"/>
      <c r="BY360" s="254"/>
      <c r="BZ360" s="256"/>
      <c r="CA360" s="256"/>
      <c r="CB360" s="256"/>
      <c r="CC360" s="256"/>
      <c r="CD360" s="256"/>
      <c r="CE360" s="256"/>
      <c r="CF360" s="256"/>
      <c r="CG360" s="256"/>
      <c r="CH360" s="256"/>
      <c r="CI360" s="256"/>
      <c r="CJ360" s="256"/>
      <c r="CK360" s="256"/>
      <c r="CL360" s="256"/>
      <c r="CM360" s="256"/>
      <c r="CN360" s="256"/>
      <c r="CO360" s="256"/>
      <c r="CP360" s="256"/>
      <c r="CQ360" s="256"/>
      <c r="CR360" s="256"/>
      <c r="CS360" s="248" t="s">
        <v>5767</v>
      </c>
      <c r="CT360" s="256"/>
      <c r="CU360" s="256"/>
      <c r="CV360" s="256"/>
      <c r="CW360" s="256"/>
      <c r="CX360" s="256"/>
      <c r="CY360" s="256"/>
      <c r="CZ360" s="256"/>
      <c r="DA360" s="256"/>
      <c r="DB360" s="256"/>
      <c r="DC360" s="256"/>
      <c r="DD360" s="256"/>
      <c r="DE360" s="256"/>
    </row>
    <row r="361" spans="34:109" ht="15" hidden="1" customHeight="1">
      <c r="AH361" s="254"/>
      <c r="AI361" s="254"/>
      <c r="AJ361" s="254"/>
      <c r="AK361" s="254"/>
      <c r="AL361" s="242" t="str">
        <f t="shared" si="15"/>
        <v/>
      </c>
      <c r="AM361" s="242" t="str">
        <f t="shared" si="16"/>
        <v/>
      </c>
      <c r="AN361" s="243" t="str">
        <f t="shared" si="17"/>
        <v/>
      </c>
      <c r="AO361" s="254"/>
      <c r="AP361" s="240">
        <v>359</v>
      </c>
      <c r="AQ361" s="255"/>
      <c r="AR361" s="255"/>
      <c r="AS361" s="255"/>
      <c r="AT361" s="255"/>
      <c r="AU361" s="255"/>
      <c r="AV361" s="255"/>
      <c r="AW361" s="255"/>
      <c r="AX361" s="255"/>
      <c r="AY361" s="255"/>
      <c r="AZ361" s="255"/>
      <c r="BA361" s="255"/>
      <c r="BB361" s="255"/>
      <c r="BC361" s="255"/>
      <c r="BD361" s="255"/>
      <c r="BE361" s="255"/>
      <c r="BF361" s="255"/>
      <c r="BG361" s="255"/>
      <c r="BH361" s="255"/>
      <c r="BI361" s="255"/>
      <c r="BJ361" s="246" t="s">
        <v>5768</v>
      </c>
      <c r="BK361" s="255"/>
      <c r="BL361" s="255"/>
      <c r="BM361" s="255"/>
      <c r="BN361" s="255"/>
      <c r="BO361" s="255"/>
      <c r="BP361" s="255"/>
      <c r="BQ361" s="255"/>
      <c r="BR361" s="255"/>
      <c r="BS361" s="255"/>
      <c r="BT361" s="255"/>
      <c r="BU361" s="255"/>
      <c r="BV361" s="255"/>
      <c r="BW361" s="254"/>
      <c r="BX361" s="254"/>
      <c r="BY361" s="254"/>
      <c r="BZ361" s="256"/>
      <c r="CA361" s="256"/>
      <c r="CB361" s="256"/>
      <c r="CC361" s="256"/>
      <c r="CD361" s="256"/>
      <c r="CE361" s="256"/>
      <c r="CF361" s="256"/>
      <c r="CG361" s="256"/>
      <c r="CH361" s="256"/>
      <c r="CI361" s="256"/>
      <c r="CJ361" s="256"/>
      <c r="CK361" s="256"/>
      <c r="CL361" s="256"/>
      <c r="CM361" s="256"/>
      <c r="CN361" s="256"/>
      <c r="CO361" s="256"/>
      <c r="CP361" s="256"/>
      <c r="CQ361" s="256"/>
      <c r="CR361" s="256"/>
      <c r="CS361" s="248" t="s">
        <v>5769</v>
      </c>
      <c r="CT361" s="256"/>
      <c r="CU361" s="256"/>
      <c r="CV361" s="256"/>
      <c r="CW361" s="256"/>
      <c r="CX361" s="256"/>
      <c r="CY361" s="256"/>
      <c r="CZ361" s="256"/>
      <c r="DA361" s="256"/>
      <c r="DB361" s="256"/>
      <c r="DC361" s="256"/>
      <c r="DD361" s="256"/>
      <c r="DE361" s="256"/>
    </row>
    <row r="362" spans="34:109" ht="15" hidden="1" customHeight="1">
      <c r="AH362" s="254"/>
      <c r="AI362" s="254"/>
      <c r="AJ362" s="254"/>
      <c r="AK362" s="254"/>
      <c r="AL362" s="242" t="str">
        <f t="shared" si="15"/>
        <v/>
      </c>
      <c r="AM362" s="242" t="str">
        <f t="shared" si="16"/>
        <v/>
      </c>
      <c r="AN362" s="243" t="str">
        <f t="shared" si="17"/>
        <v/>
      </c>
      <c r="AO362" s="254"/>
      <c r="AP362" s="240">
        <v>360</v>
      </c>
      <c r="AQ362" s="255"/>
      <c r="AR362" s="255"/>
      <c r="AS362" s="255"/>
      <c r="AT362" s="255"/>
      <c r="AU362" s="255"/>
      <c r="AV362" s="255"/>
      <c r="AW362" s="255"/>
      <c r="AX362" s="255"/>
      <c r="AY362" s="255"/>
      <c r="AZ362" s="255"/>
      <c r="BA362" s="255"/>
      <c r="BB362" s="255"/>
      <c r="BC362" s="255"/>
      <c r="BD362" s="255"/>
      <c r="BE362" s="255"/>
      <c r="BF362" s="255"/>
      <c r="BG362" s="255"/>
      <c r="BH362" s="255"/>
      <c r="BI362" s="255"/>
      <c r="BJ362" s="246" t="s">
        <v>5770</v>
      </c>
      <c r="BK362" s="255"/>
      <c r="BL362" s="255"/>
      <c r="BM362" s="255"/>
      <c r="BN362" s="255"/>
      <c r="BO362" s="255"/>
      <c r="BP362" s="255"/>
      <c r="BQ362" s="255"/>
      <c r="BR362" s="255"/>
      <c r="BS362" s="255"/>
      <c r="BT362" s="255"/>
      <c r="BU362" s="255"/>
      <c r="BV362" s="255"/>
      <c r="BW362" s="254"/>
      <c r="BX362" s="254"/>
      <c r="BY362" s="254"/>
      <c r="BZ362" s="256"/>
      <c r="CA362" s="256"/>
      <c r="CB362" s="256"/>
      <c r="CC362" s="256"/>
      <c r="CD362" s="256"/>
      <c r="CE362" s="256"/>
      <c r="CF362" s="256"/>
      <c r="CG362" s="256"/>
      <c r="CH362" s="256"/>
      <c r="CI362" s="256"/>
      <c r="CJ362" s="256"/>
      <c r="CK362" s="256"/>
      <c r="CL362" s="256"/>
      <c r="CM362" s="256"/>
      <c r="CN362" s="256"/>
      <c r="CO362" s="256"/>
      <c r="CP362" s="256"/>
      <c r="CQ362" s="256"/>
      <c r="CR362" s="256"/>
      <c r="CS362" s="248" t="s">
        <v>5771</v>
      </c>
      <c r="CT362" s="256"/>
      <c r="CU362" s="256"/>
      <c r="CV362" s="256"/>
      <c r="CW362" s="256"/>
      <c r="CX362" s="256"/>
      <c r="CY362" s="256"/>
      <c r="CZ362" s="256"/>
      <c r="DA362" s="256"/>
      <c r="DB362" s="256"/>
      <c r="DC362" s="256"/>
      <c r="DD362" s="256"/>
      <c r="DE362" s="256"/>
    </row>
    <row r="363" spans="34:109" ht="15" hidden="1" customHeight="1">
      <c r="AH363" s="254"/>
      <c r="AI363" s="254"/>
      <c r="AJ363" s="254"/>
      <c r="AK363" s="254"/>
      <c r="AL363" s="242" t="str">
        <f t="shared" si="15"/>
        <v/>
      </c>
      <c r="AM363" s="242" t="str">
        <f t="shared" si="16"/>
        <v/>
      </c>
      <c r="AN363" s="243" t="str">
        <f t="shared" si="17"/>
        <v/>
      </c>
      <c r="AO363" s="254"/>
      <c r="AP363" s="240">
        <v>361</v>
      </c>
      <c r="AQ363" s="255"/>
      <c r="AR363" s="255"/>
      <c r="AS363" s="255"/>
      <c r="AT363" s="255"/>
      <c r="AU363" s="255"/>
      <c r="AV363" s="255"/>
      <c r="AW363" s="255"/>
      <c r="AX363" s="255"/>
      <c r="AY363" s="255"/>
      <c r="AZ363" s="255"/>
      <c r="BA363" s="255"/>
      <c r="BB363" s="255"/>
      <c r="BC363" s="255"/>
      <c r="BD363" s="255"/>
      <c r="BE363" s="255"/>
      <c r="BF363" s="255"/>
      <c r="BG363" s="255"/>
      <c r="BH363" s="255"/>
      <c r="BI363" s="255"/>
      <c r="BJ363" s="246" t="s">
        <v>5772</v>
      </c>
      <c r="BK363" s="255"/>
      <c r="BL363" s="255"/>
      <c r="BM363" s="255"/>
      <c r="BN363" s="255"/>
      <c r="BO363" s="255"/>
      <c r="BP363" s="255"/>
      <c r="BQ363" s="255"/>
      <c r="BR363" s="255"/>
      <c r="BS363" s="255"/>
      <c r="BT363" s="255"/>
      <c r="BU363" s="255"/>
      <c r="BV363" s="255"/>
      <c r="BW363" s="254"/>
      <c r="BX363" s="254"/>
      <c r="BY363" s="254"/>
      <c r="BZ363" s="256"/>
      <c r="CA363" s="256"/>
      <c r="CB363" s="256"/>
      <c r="CC363" s="256"/>
      <c r="CD363" s="256"/>
      <c r="CE363" s="256"/>
      <c r="CF363" s="256"/>
      <c r="CG363" s="256"/>
      <c r="CH363" s="256"/>
      <c r="CI363" s="256"/>
      <c r="CJ363" s="256"/>
      <c r="CK363" s="256"/>
      <c r="CL363" s="256"/>
      <c r="CM363" s="256"/>
      <c r="CN363" s="256"/>
      <c r="CO363" s="256"/>
      <c r="CP363" s="256"/>
      <c r="CQ363" s="256"/>
      <c r="CR363" s="256"/>
      <c r="CS363" s="248" t="s">
        <v>5773</v>
      </c>
      <c r="CT363" s="256"/>
      <c r="CU363" s="256"/>
      <c r="CV363" s="256"/>
      <c r="CW363" s="256"/>
      <c r="CX363" s="256"/>
      <c r="CY363" s="256"/>
      <c r="CZ363" s="256"/>
      <c r="DA363" s="256"/>
      <c r="DB363" s="256"/>
      <c r="DC363" s="256"/>
      <c r="DD363" s="256"/>
      <c r="DE363" s="256"/>
    </row>
    <row r="364" spans="34:109" ht="15" hidden="1" customHeight="1">
      <c r="AH364" s="254"/>
      <c r="AI364" s="254"/>
      <c r="AJ364" s="254"/>
      <c r="AK364" s="254"/>
      <c r="AL364" s="242" t="str">
        <f t="shared" si="15"/>
        <v/>
      </c>
      <c r="AM364" s="242" t="str">
        <f t="shared" si="16"/>
        <v/>
      </c>
      <c r="AN364" s="243" t="str">
        <f t="shared" si="17"/>
        <v/>
      </c>
      <c r="AO364" s="254"/>
      <c r="AP364" s="240">
        <v>362</v>
      </c>
      <c r="AQ364" s="255"/>
      <c r="AR364" s="255"/>
      <c r="AS364" s="255"/>
      <c r="AT364" s="255"/>
      <c r="AU364" s="255"/>
      <c r="AV364" s="255"/>
      <c r="AW364" s="255"/>
      <c r="AX364" s="255"/>
      <c r="AY364" s="255"/>
      <c r="AZ364" s="255"/>
      <c r="BA364" s="255"/>
      <c r="BB364" s="255"/>
      <c r="BC364" s="255"/>
      <c r="BD364" s="255"/>
      <c r="BE364" s="255"/>
      <c r="BF364" s="255"/>
      <c r="BG364" s="255"/>
      <c r="BH364" s="255"/>
      <c r="BI364" s="255"/>
      <c r="BJ364" s="246" t="s">
        <v>5774</v>
      </c>
      <c r="BK364" s="255"/>
      <c r="BL364" s="255"/>
      <c r="BM364" s="255"/>
      <c r="BN364" s="255"/>
      <c r="BO364" s="255"/>
      <c r="BP364" s="255"/>
      <c r="BQ364" s="255"/>
      <c r="BR364" s="255"/>
      <c r="BS364" s="255"/>
      <c r="BT364" s="255"/>
      <c r="BU364" s="255"/>
      <c r="BV364" s="255"/>
      <c r="BW364" s="254"/>
      <c r="BX364" s="254"/>
      <c r="BY364" s="254"/>
      <c r="BZ364" s="256"/>
      <c r="CA364" s="256"/>
      <c r="CB364" s="256"/>
      <c r="CC364" s="256"/>
      <c r="CD364" s="256"/>
      <c r="CE364" s="256"/>
      <c r="CF364" s="256"/>
      <c r="CG364" s="256"/>
      <c r="CH364" s="256"/>
      <c r="CI364" s="256"/>
      <c r="CJ364" s="256"/>
      <c r="CK364" s="256"/>
      <c r="CL364" s="256"/>
      <c r="CM364" s="256"/>
      <c r="CN364" s="256"/>
      <c r="CO364" s="256"/>
      <c r="CP364" s="256"/>
      <c r="CQ364" s="256"/>
      <c r="CR364" s="256"/>
      <c r="CS364" s="248" t="s">
        <v>5775</v>
      </c>
      <c r="CT364" s="256"/>
      <c r="CU364" s="256"/>
      <c r="CV364" s="256"/>
      <c r="CW364" s="256"/>
      <c r="CX364" s="256"/>
      <c r="CY364" s="256"/>
      <c r="CZ364" s="256"/>
      <c r="DA364" s="256"/>
      <c r="DB364" s="256"/>
      <c r="DC364" s="256"/>
      <c r="DD364" s="256"/>
      <c r="DE364" s="256"/>
    </row>
    <row r="365" spans="34:109" ht="15" hidden="1" customHeight="1">
      <c r="AH365" s="254"/>
      <c r="AI365" s="254"/>
      <c r="AJ365" s="254"/>
      <c r="AK365" s="254"/>
      <c r="AL365" s="242" t="str">
        <f t="shared" si="15"/>
        <v/>
      </c>
      <c r="AM365" s="242" t="str">
        <f t="shared" si="16"/>
        <v/>
      </c>
      <c r="AN365" s="243" t="str">
        <f t="shared" si="17"/>
        <v/>
      </c>
      <c r="AO365" s="254"/>
      <c r="AP365" s="240">
        <v>363</v>
      </c>
      <c r="AQ365" s="255"/>
      <c r="AR365" s="255"/>
      <c r="AS365" s="255"/>
      <c r="AT365" s="255"/>
      <c r="AU365" s="255"/>
      <c r="AV365" s="255"/>
      <c r="AW365" s="255"/>
      <c r="AX365" s="255"/>
      <c r="AY365" s="255"/>
      <c r="AZ365" s="255"/>
      <c r="BA365" s="255"/>
      <c r="BB365" s="255"/>
      <c r="BC365" s="255"/>
      <c r="BD365" s="255"/>
      <c r="BE365" s="255"/>
      <c r="BF365" s="255"/>
      <c r="BG365" s="255"/>
      <c r="BH365" s="255"/>
      <c r="BI365" s="255"/>
      <c r="BJ365" s="246" t="s">
        <v>5776</v>
      </c>
      <c r="BK365" s="255"/>
      <c r="BL365" s="255"/>
      <c r="BM365" s="255"/>
      <c r="BN365" s="255"/>
      <c r="BO365" s="255"/>
      <c r="BP365" s="255"/>
      <c r="BQ365" s="255"/>
      <c r="BR365" s="255"/>
      <c r="BS365" s="255"/>
      <c r="BT365" s="255"/>
      <c r="BU365" s="255"/>
      <c r="BV365" s="255"/>
      <c r="BW365" s="254"/>
      <c r="BX365" s="254"/>
      <c r="BY365" s="254"/>
      <c r="BZ365" s="256"/>
      <c r="CA365" s="256"/>
      <c r="CB365" s="256"/>
      <c r="CC365" s="256"/>
      <c r="CD365" s="256"/>
      <c r="CE365" s="256"/>
      <c r="CF365" s="256"/>
      <c r="CG365" s="256"/>
      <c r="CH365" s="256"/>
      <c r="CI365" s="256"/>
      <c r="CJ365" s="256"/>
      <c r="CK365" s="256"/>
      <c r="CL365" s="256"/>
      <c r="CM365" s="256"/>
      <c r="CN365" s="256"/>
      <c r="CO365" s="256"/>
      <c r="CP365" s="256"/>
      <c r="CQ365" s="256"/>
      <c r="CR365" s="256"/>
      <c r="CS365" s="248" t="s">
        <v>5777</v>
      </c>
      <c r="CT365" s="256"/>
      <c r="CU365" s="256"/>
      <c r="CV365" s="256"/>
      <c r="CW365" s="256"/>
      <c r="CX365" s="256"/>
      <c r="CY365" s="256"/>
      <c r="CZ365" s="256"/>
      <c r="DA365" s="256"/>
      <c r="DB365" s="256"/>
      <c r="DC365" s="256"/>
      <c r="DD365" s="256"/>
      <c r="DE365" s="256"/>
    </row>
    <row r="366" spans="34:109" ht="15" hidden="1" customHeight="1">
      <c r="AH366" s="254"/>
      <c r="AI366" s="254"/>
      <c r="AJ366" s="254"/>
      <c r="AK366" s="254"/>
      <c r="AL366" s="242" t="str">
        <f t="shared" si="15"/>
        <v/>
      </c>
      <c r="AM366" s="242" t="str">
        <f t="shared" si="16"/>
        <v/>
      </c>
      <c r="AN366" s="243" t="str">
        <f t="shared" si="17"/>
        <v/>
      </c>
      <c r="AO366" s="254"/>
      <c r="AP366" s="240">
        <v>364</v>
      </c>
      <c r="AQ366" s="255"/>
      <c r="AR366" s="255"/>
      <c r="AS366" s="255"/>
      <c r="AT366" s="255"/>
      <c r="AU366" s="255"/>
      <c r="AV366" s="255"/>
      <c r="AW366" s="255"/>
      <c r="AX366" s="255"/>
      <c r="AY366" s="255"/>
      <c r="AZ366" s="255"/>
      <c r="BA366" s="255"/>
      <c r="BB366" s="255"/>
      <c r="BC366" s="255"/>
      <c r="BD366" s="255"/>
      <c r="BE366" s="255"/>
      <c r="BF366" s="255"/>
      <c r="BG366" s="255"/>
      <c r="BH366" s="255"/>
      <c r="BI366" s="255"/>
      <c r="BJ366" s="246" t="s">
        <v>5778</v>
      </c>
      <c r="BK366" s="255"/>
      <c r="BL366" s="255"/>
      <c r="BM366" s="255"/>
      <c r="BN366" s="255"/>
      <c r="BO366" s="255"/>
      <c r="BP366" s="255"/>
      <c r="BQ366" s="255"/>
      <c r="BR366" s="255"/>
      <c r="BS366" s="255"/>
      <c r="BT366" s="255"/>
      <c r="BU366" s="255"/>
      <c r="BV366" s="255"/>
      <c r="BW366" s="254"/>
      <c r="BX366" s="254"/>
      <c r="BY366" s="254"/>
      <c r="BZ366" s="256"/>
      <c r="CA366" s="256"/>
      <c r="CB366" s="256"/>
      <c r="CC366" s="256"/>
      <c r="CD366" s="256"/>
      <c r="CE366" s="256"/>
      <c r="CF366" s="256"/>
      <c r="CG366" s="256"/>
      <c r="CH366" s="256"/>
      <c r="CI366" s="256"/>
      <c r="CJ366" s="256"/>
      <c r="CK366" s="256"/>
      <c r="CL366" s="256"/>
      <c r="CM366" s="256"/>
      <c r="CN366" s="256"/>
      <c r="CO366" s="256"/>
      <c r="CP366" s="256"/>
      <c r="CQ366" s="256"/>
      <c r="CR366" s="256"/>
      <c r="CS366" s="248" t="s">
        <v>5779</v>
      </c>
      <c r="CT366" s="256"/>
      <c r="CU366" s="256"/>
      <c r="CV366" s="256"/>
      <c r="CW366" s="256"/>
      <c r="CX366" s="256"/>
      <c r="CY366" s="256"/>
      <c r="CZ366" s="256"/>
      <c r="DA366" s="256"/>
      <c r="DB366" s="256"/>
      <c r="DC366" s="256"/>
      <c r="DD366" s="256"/>
      <c r="DE366" s="256"/>
    </row>
    <row r="367" spans="34:109" ht="15" hidden="1" customHeight="1">
      <c r="AH367" s="254"/>
      <c r="AI367" s="254"/>
      <c r="AJ367" s="254"/>
      <c r="AK367" s="254"/>
      <c r="AL367" s="242" t="str">
        <f t="shared" si="15"/>
        <v/>
      </c>
      <c r="AM367" s="242" t="str">
        <f t="shared" si="16"/>
        <v/>
      </c>
      <c r="AN367" s="243" t="str">
        <f t="shared" si="17"/>
        <v/>
      </c>
      <c r="AO367" s="254"/>
      <c r="AP367" s="240">
        <v>365</v>
      </c>
      <c r="AQ367" s="255"/>
      <c r="AR367" s="255"/>
      <c r="AS367" s="255"/>
      <c r="AT367" s="255"/>
      <c r="AU367" s="255"/>
      <c r="AV367" s="255"/>
      <c r="AW367" s="255"/>
      <c r="AX367" s="255"/>
      <c r="AY367" s="255"/>
      <c r="AZ367" s="255"/>
      <c r="BA367" s="255"/>
      <c r="BB367" s="255"/>
      <c r="BC367" s="255"/>
      <c r="BD367" s="255"/>
      <c r="BE367" s="255"/>
      <c r="BF367" s="255"/>
      <c r="BG367" s="255"/>
      <c r="BH367" s="255"/>
      <c r="BI367" s="255"/>
      <c r="BJ367" s="246" t="s">
        <v>5780</v>
      </c>
      <c r="BK367" s="255"/>
      <c r="BL367" s="255"/>
      <c r="BM367" s="255"/>
      <c r="BN367" s="255"/>
      <c r="BO367" s="255"/>
      <c r="BP367" s="255"/>
      <c r="BQ367" s="255"/>
      <c r="BR367" s="255"/>
      <c r="BS367" s="255"/>
      <c r="BT367" s="255"/>
      <c r="BU367" s="255"/>
      <c r="BV367" s="255"/>
      <c r="BW367" s="254"/>
      <c r="BX367" s="254"/>
      <c r="BY367" s="254"/>
      <c r="BZ367" s="256"/>
      <c r="CA367" s="256"/>
      <c r="CB367" s="256"/>
      <c r="CC367" s="256"/>
      <c r="CD367" s="256"/>
      <c r="CE367" s="256"/>
      <c r="CF367" s="256"/>
      <c r="CG367" s="256"/>
      <c r="CH367" s="256"/>
      <c r="CI367" s="256"/>
      <c r="CJ367" s="256"/>
      <c r="CK367" s="256"/>
      <c r="CL367" s="256"/>
      <c r="CM367" s="256"/>
      <c r="CN367" s="256"/>
      <c r="CO367" s="256"/>
      <c r="CP367" s="256"/>
      <c r="CQ367" s="256"/>
      <c r="CR367" s="256"/>
      <c r="CS367" s="248" t="s">
        <v>5781</v>
      </c>
      <c r="CT367" s="256"/>
      <c r="CU367" s="256"/>
      <c r="CV367" s="256"/>
      <c r="CW367" s="256"/>
      <c r="CX367" s="256"/>
      <c r="CY367" s="256"/>
      <c r="CZ367" s="256"/>
      <c r="DA367" s="256"/>
      <c r="DB367" s="256"/>
      <c r="DC367" s="256"/>
      <c r="DD367" s="256"/>
      <c r="DE367" s="256"/>
    </row>
    <row r="368" spans="34:109" ht="15" hidden="1" customHeight="1">
      <c r="AH368" s="254"/>
      <c r="AI368" s="254"/>
      <c r="AJ368" s="254"/>
      <c r="AK368" s="254"/>
      <c r="AL368" s="242" t="str">
        <f t="shared" si="15"/>
        <v/>
      </c>
      <c r="AM368" s="242" t="str">
        <f t="shared" si="16"/>
        <v/>
      </c>
      <c r="AN368" s="243" t="str">
        <f t="shared" si="17"/>
        <v/>
      </c>
      <c r="AO368" s="254"/>
      <c r="AP368" s="240">
        <v>366</v>
      </c>
      <c r="AQ368" s="255"/>
      <c r="AR368" s="255"/>
      <c r="AS368" s="255"/>
      <c r="AT368" s="255"/>
      <c r="AU368" s="255"/>
      <c r="AV368" s="255"/>
      <c r="AW368" s="255"/>
      <c r="AX368" s="255"/>
      <c r="AY368" s="255"/>
      <c r="AZ368" s="255"/>
      <c r="BA368" s="255"/>
      <c r="BB368" s="255"/>
      <c r="BC368" s="255"/>
      <c r="BD368" s="255"/>
      <c r="BE368" s="255"/>
      <c r="BF368" s="255"/>
      <c r="BG368" s="255"/>
      <c r="BH368" s="255"/>
      <c r="BI368" s="255"/>
      <c r="BJ368" s="246" t="s">
        <v>5782</v>
      </c>
      <c r="BK368" s="255"/>
      <c r="BL368" s="255"/>
      <c r="BM368" s="255"/>
      <c r="BN368" s="255"/>
      <c r="BO368" s="255"/>
      <c r="BP368" s="255"/>
      <c r="BQ368" s="255"/>
      <c r="BR368" s="255"/>
      <c r="BS368" s="255"/>
      <c r="BT368" s="255"/>
      <c r="BU368" s="255"/>
      <c r="BV368" s="255"/>
      <c r="BW368" s="254"/>
      <c r="BX368" s="254"/>
      <c r="BY368" s="254"/>
      <c r="BZ368" s="256"/>
      <c r="CA368" s="256"/>
      <c r="CB368" s="256"/>
      <c r="CC368" s="256"/>
      <c r="CD368" s="256"/>
      <c r="CE368" s="256"/>
      <c r="CF368" s="256"/>
      <c r="CG368" s="256"/>
      <c r="CH368" s="256"/>
      <c r="CI368" s="256"/>
      <c r="CJ368" s="256"/>
      <c r="CK368" s="256"/>
      <c r="CL368" s="256"/>
      <c r="CM368" s="256"/>
      <c r="CN368" s="256"/>
      <c r="CO368" s="256"/>
      <c r="CP368" s="256"/>
      <c r="CQ368" s="256"/>
      <c r="CR368" s="256"/>
      <c r="CS368" s="248" t="s">
        <v>5783</v>
      </c>
      <c r="CT368" s="256"/>
      <c r="CU368" s="256"/>
      <c r="CV368" s="256"/>
      <c r="CW368" s="256"/>
      <c r="CX368" s="256"/>
      <c r="CY368" s="256"/>
      <c r="CZ368" s="256"/>
      <c r="DA368" s="256"/>
      <c r="DB368" s="256"/>
      <c r="DC368" s="256"/>
      <c r="DD368" s="256"/>
      <c r="DE368" s="256"/>
    </row>
    <row r="369" spans="34:109" ht="15" hidden="1" customHeight="1">
      <c r="AH369" s="254"/>
      <c r="AI369" s="254"/>
      <c r="AJ369" s="254"/>
      <c r="AK369" s="254"/>
      <c r="AL369" s="242" t="str">
        <f t="shared" si="15"/>
        <v/>
      </c>
      <c r="AM369" s="242" t="str">
        <f t="shared" si="16"/>
        <v/>
      </c>
      <c r="AN369" s="243" t="str">
        <f t="shared" si="17"/>
        <v/>
      </c>
      <c r="AO369" s="254"/>
      <c r="AP369" s="240">
        <v>367</v>
      </c>
      <c r="AQ369" s="255"/>
      <c r="AR369" s="255"/>
      <c r="AS369" s="255"/>
      <c r="AT369" s="255"/>
      <c r="AU369" s="255"/>
      <c r="AV369" s="255"/>
      <c r="AW369" s="255"/>
      <c r="AX369" s="255"/>
      <c r="AY369" s="255"/>
      <c r="AZ369" s="255"/>
      <c r="BA369" s="255"/>
      <c r="BB369" s="255"/>
      <c r="BC369" s="255"/>
      <c r="BD369" s="255"/>
      <c r="BE369" s="255"/>
      <c r="BF369" s="255"/>
      <c r="BG369" s="255"/>
      <c r="BH369" s="255"/>
      <c r="BI369" s="255"/>
      <c r="BJ369" s="246" t="s">
        <v>5784</v>
      </c>
      <c r="BK369" s="255"/>
      <c r="BL369" s="255"/>
      <c r="BM369" s="255"/>
      <c r="BN369" s="255"/>
      <c r="BO369" s="255"/>
      <c r="BP369" s="255"/>
      <c r="BQ369" s="255"/>
      <c r="BR369" s="255"/>
      <c r="BS369" s="255"/>
      <c r="BT369" s="255"/>
      <c r="BU369" s="255"/>
      <c r="BV369" s="255"/>
      <c r="BW369" s="254"/>
      <c r="BX369" s="254"/>
      <c r="BY369" s="254"/>
      <c r="BZ369" s="256"/>
      <c r="CA369" s="256"/>
      <c r="CB369" s="256"/>
      <c r="CC369" s="256"/>
      <c r="CD369" s="256"/>
      <c r="CE369" s="256"/>
      <c r="CF369" s="256"/>
      <c r="CG369" s="256"/>
      <c r="CH369" s="256"/>
      <c r="CI369" s="256"/>
      <c r="CJ369" s="256"/>
      <c r="CK369" s="256"/>
      <c r="CL369" s="256"/>
      <c r="CM369" s="256"/>
      <c r="CN369" s="256"/>
      <c r="CO369" s="256"/>
      <c r="CP369" s="256"/>
      <c r="CQ369" s="256"/>
      <c r="CR369" s="256"/>
      <c r="CS369" s="248" t="s">
        <v>5785</v>
      </c>
      <c r="CT369" s="256"/>
      <c r="CU369" s="256"/>
      <c r="CV369" s="256"/>
      <c r="CW369" s="256"/>
      <c r="CX369" s="256"/>
      <c r="CY369" s="256"/>
      <c r="CZ369" s="256"/>
      <c r="DA369" s="256"/>
      <c r="DB369" s="256"/>
      <c r="DC369" s="256"/>
      <c r="DD369" s="256"/>
      <c r="DE369" s="256"/>
    </row>
    <row r="370" spans="34:109" ht="15" hidden="1" customHeight="1">
      <c r="AH370" s="254"/>
      <c r="AI370" s="254"/>
      <c r="AJ370" s="254"/>
      <c r="AK370" s="254"/>
      <c r="AL370" s="242" t="str">
        <f t="shared" si="15"/>
        <v/>
      </c>
      <c r="AM370" s="242" t="str">
        <f t="shared" si="16"/>
        <v/>
      </c>
      <c r="AN370" s="243" t="str">
        <f t="shared" si="17"/>
        <v/>
      </c>
      <c r="AO370" s="254"/>
      <c r="AP370" s="240">
        <v>368</v>
      </c>
      <c r="AQ370" s="255"/>
      <c r="AR370" s="255"/>
      <c r="AS370" s="255"/>
      <c r="AT370" s="255"/>
      <c r="AU370" s="255"/>
      <c r="AV370" s="255"/>
      <c r="AW370" s="255"/>
      <c r="AX370" s="255"/>
      <c r="AY370" s="255"/>
      <c r="AZ370" s="255"/>
      <c r="BA370" s="255"/>
      <c r="BB370" s="255"/>
      <c r="BC370" s="255"/>
      <c r="BD370" s="255"/>
      <c r="BE370" s="255"/>
      <c r="BF370" s="255"/>
      <c r="BG370" s="255"/>
      <c r="BH370" s="255"/>
      <c r="BI370" s="255"/>
      <c r="BJ370" s="246" t="s">
        <v>5786</v>
      </c>
      <c r="BK370" s="255"/>
      <c r="BL370" s="255"/>
      <c r="BM370" s="255"/>
      <c r="BN370" s="255"/>
      <c r="BO370" s="255"/>
      <c r="BP370" s="255"/>
      <c r="BQ370" s="255"/>
      <c r="BR370" s="255"/>
      <c r="BS370" s="255"/>
      <c r="BT370" s="255"/>
      <c r="BU370" s="255"/>
      <c r="BV370" s="255"/>
      <c r="BW370" s="254"/>
      <c r="BX370" s="254"/>
      <c r="BY370" s="254"/>
      <c r="BZ370" s="256"/>
      <c r="CA370" s="256"/>
      <c r="CB370" s="256"/>
      <c r="CC370" s="256"/>
      <c r="CD370" s="256"/>
      <c r="CE370" s="256"/>
      <c r="CF370" s="256"/>
      <c r="CG370" s="256"/>
      <c r="CH370" s="256"/>
      <c r="CI370" s="256"/>
      <c r="CJ370" s="256"/>
      <c r="CK370" s="256"/>
      <c r="CL370" s="256"/>
      <c r="CM370" s="256"/>
      <c r="CN370" s="256"/>
      <c r="CO370" s="256"/>
      <c r="CP370" s="256"/>
      <c r="CQ370" s="256"/>
      <c r="CR370" s="256"/>
      <c r="CS370" s="248" t="s">
        <v>5787</v>
      </c>
      <c r="CT370" s="256"/>
      <c r="CU370" s="256"/>
      <c r="CV370" s="256"/>
      <c r="CW370" s="256"/>
      <c r="CX370" s="256"/>
      <c r="CY370" s="256"/>
      <c r="CZ370" s="256"/>
      <c r="DA370" s="256"/>
      <c r="DB370" s="256"/>
      <c r="DC370" s="256"/>
      <c r="DD370" s="256"/>
      <c r="DE370" s="256"/>
    </row>
    <row r="371" spans="34:109" ht="15" hidden="1" customHeight="1">
      <c r="AH371" s="254"/>
      <c r="AI371" s="254"/>
      <c r="AJ371" s="254"/>
      <c r="AK371" s="254"/>
      <c r="AL371" s="242" t="str">
        <f t="shared" si="15"/>
        <v/>
      </c>
      <c r="AM371" s="242" t="str">
        <f t="shared" si="16"/>
        <v/>
      </c>
      <c r="AN371" s="243" t="str">
        <f t="shared" si="17"/>
        <v/>
      </c>
      <c r="AO371" s="254"/>
      <c r="AP371" s="240">
        <v>369</v>
      </c>
      <c r="AQ371" s="255"/>
      <c r="AR371" s="255"/>
      <c r="AS371" s="255"/>
      <c r="AT371" s="255"/>
      <c r="AU371" s="255"/>
      <c r="AV371" s="255"/>
      <c r="AW371" s="255"/>
      <c r="AX371" s="255"/>
      <c r="AY371" s="255"/>
      <c r="AZ371" s="255"/>
      <c r="BA371" s="255"/>
      <c r="BB371" s="255"/>
      <c r="BC371" s="255"/>
      <c r="BD371" s="255"/>
      <c r="BE371" s="255"/>
      <c r="BF371" s="255"/>
      <c r="BG371" s="255"/>
      <c r="BH371" s="255"/>
      <c r="BI371" s="255"/>
      <c r="BJ371" s="246" t="s">
        <v>5788</v>
      </c>
      <c r="BK371" s="255"/>
      <c r="BL371" s="255"/>
      <c r="BM371" s="255"/>
      <c r="BN371" s="255"/>
      <c r="BO371" s="255"/>
      <c r="BP371" s="255"/>
      <c r="BQ371" s="255"/>
      <c r="BR371" s="255"/>
      <c r="BS371" s="255"/>
      <c r="BT371" s="255"/>
      <c r="BU371" s="255"/>
      <c r="BV371" s="255"/>
      <c r="BW371" s="254"/>
      <c r="BX371" s="254"/>
      <c r="BY371" s="254"/>
      <c r="BZ371" s="256"/>
      <c r="CA371" s="256"/>
      <c r="CB371" s="256"/>
      <c r="CC371" s="256"/>
      <c r="CD371" s="256"/>
      <c r="CE371" s="256"/>
      <c r="CF371" s="256"/>
      <c r="CG371" s="256"/>
      <c r="CH371" s="256"/>
      <c r="CI371" s="256"/>
      <c r="CJ371" s="256"/>
      <c r="CK371" s="256"/>
      <c r="CL371" s="256"/>
      <c r="CM371" s="256"/>
      <c r="CN371" s="256"/>
      <c r="CO371" s="256"/>
      <c r="CP371" s="256"/>
      <c r="CQ371" s="256"/>
      <c r="CR371" s="256"/>
      <c r="CS371" s="248" t="s">
        <v>5789</v>
      </c>
      <c r="CT371" s="256"/>
      <c r="CU371" s="256"/>
      <c r="CV371" s="256"/>
      <c r="CW371" s="256"/>
      <c r="CX371" s="256"/>
      <c r="CY371" s="256"/>
      <c r="CZ371" s="256"/>
      <c r="DA371" s="256"/>
      <c r="DB371" s="256"/>
      <c r="DC371" s="256"/>
      <c r="DD371" s="256"/>
      <c r="DE371" s="256"/>
    </row>
    <row r="372" spans="34:109" ht="15" hidden="1" customHeight="1">
      <c r="AH372" s="254"/>
      <c r="AI372" s="254"/>
      <c r="AJ372" s="254"/>
      <c r="AK372" s="254"/>
      <c r="AL372" s="242" t="str">
        <f t="shared" si="15"/>
        <v/>
      </c>
      <c r="AM372" s="242" t="str">
        <f t="shared" si="16"/>
        <v/>
      </c>
      <c r="AN372" s="243" t="str">
        <f t="shared" si="17"/>
        <v/>
      </c>
      <c r="AO372" s="254"/>
      <c r="AP372" s="240">
        <v>370</v>
      </c>
      <c r="AQ372" s="255"/>
      <c r="AR372" s="255"/>
      <c r="AS372" s="255"/>
      <c r="AT372" s="255"/>
      <c r="AU372" s="255"/>
      <c r="AV372" s="255"/>
      <c r="AW372" s="255"/>
      <c r="AX372" s="255"/>
      <c r="AY372" s="255"/>
      <c r="AZ372" s="255"/>
      <c r="BA372" s="255"/>
      <c r="BB372" s="255"/>
      <c r="BC372" s="255"/>
      <c r="BD372" s="255"/>
      <c r="BE372" s="255"/>
      <c r="BF372" s="255"/>
      <c r="BG372" s="255"/>
      <c r="BH372" s="255"/>
      <c r="BI372" s="255"/>
      <c r="BJ372" s="246" t="s">
        <v>5790</v>
      </c>
      <c r="BK372" s="255"/>
      <c r="BL372" s="255"/>
      <c r="BM372" s="255"/>
      <c r="BN372" s="255"/>
      <c r="BO372" s="255"/>
      <c r="BP372" s="255"/>
      <c r="BQ372" s="255"/>
      <c r="BR372" s="255"/>
      <c r="BS372" s="255"/>
      <c r="BT372" s="255"/>
      <c r="BU372" s="255"/>
      <c r="BV372" s="255"/>
      <c r="BW372" s="254"/>
      <c r="BX372" s="254"/>
      <c r="BY372" s="254"/>
      <c r="BZ372" s="256"/>
      <c r="CA372" s="256"/>
      <c r="CB372" s="256"/>
      <c r="CC372" s="256"/>
      <c r="CD372" s="256"/>
      <c r="CE372" s="256"/>
      <c r="CF372" s="256"/>
      <c r="CG372" s="256"/>
      <c r="CH372" s="256"/>
      <c r="CI372" s="256"/>
      <c r="CJ372" s="256"/>
      <c r="CK372" s="256"/>
      <c r="CL372" s="256"/>
      <c r="CM372" s="256"/>
      <c r="CN372" s="256"/>
      <c r="CO372" s="256"/>
      <c r="CP372" s="256"/>
      <c r="CQ372" s="256"/>
      <c r="CR372" s="256"/>
      <c r="CS372" s="248" t="s">
        <v>5791</v>
      </c>
      <c r="CT372" s="256"/>
      <c r="CU372" s="256"/>
      <c r="CV372" s="256"/>
      <c r="CW372" s="256"/>
      <c r="CX372" s="256"/>
      <c r="CY372" s="256"/>
      <c r="CZ372" s="256"/>
      <c r="DA372" s="256"/>
      <c r="DB372" s="256"/>
      <c r="DC372" s="256"/>
      <c r="DD372" s="256"/>
      <c r="DE372" s="256"/>
    </row>
    <row r="373" spans="34:109" ht="15" hidden="1" customHeight="1">
      <c r="AH373" s="254"/>
      <c r="AI373" s="254"/>
      <c r="AJ373" s="254"/>
      <c r="AK373" s="254"/>
      <c r="AL373" s="242" t="str">
        <f t="shared" si="15"/>
        <v/>
      </c>
      <c r="AM373" s="242" t="str">
        <f t="shared" si="16"/>
        <v/>
      </c>
      <c r="AN373" s="243" t="str">
        <f t="shared" si="17"/>
        <v/>
      </c>
      <c r="AO373" s="254"/>
      <c r="AP373" s="240">
        <v>371</v>
      </c>
      <c r="AQ373" s="255"/>
      <c r="AR373" s="255"/>
      <c r="AS373" s="255"/>
      <c r="AT373" s="255"/>
      <c r="AU373" s="255"/>
      <c r="AV373" s="255"/>
      <c r="AW373" s="255"/>
      <c r="AX373" s="255"/>
      <c r="AY373" s="255"/>
      <c r="AZ373" s="255"/>
      <c r="BA373" s="255"/>
      <c r="BB373" s="255"/>
      <c r="BC373" s="255"/>
      <c r="BD373" s="255"/>
      <c r="BE373" s="255"/>
      <c r="BF373" s="255"/>
      <c r="BG373" s="255"/>
      <c r="BH373" s="255"/>
      <c r="BI373" s="255"/>
      <c r="BJ373" s="246" t="s">
        <v>5792</v>
      </c>
      <c r="BK373" s="255"/>
      <c r="BL373" s="255"/>
      <c r="BM373" s="255"/>
      <c r="BN373" s="255"/>
      <c r="BO373" s="255"/>
      <c r="BP373" s="255"/>
      <c r="BQ373" s="255"/>
      <c r="BR373" s="255"/>
      <c r="BS373" s="255"/>
      <c r="BT373" s="255"/>
      <c r="BU373" s="255"/>
      <c r="BV373" s="255"/>
      <c r="BW373" s="254"/>
      <c r="BX373" s="254"/>
      <c r="BY373" s="254"/>
      <c r="BZ373" s="256"/>
      <c r="CA373" s="256"/>
      <c r="CB373" s="256"/>
      <c r="CC373" s="256"/>
      <c r="CD373" s="256"/>
      <c r="CE373" s="256"/>
      <c r="CF373" s="256"/>
      <c r="CG373" s="256"/>
      <c r="CH373" s="256"/>
      <c r="CI373" s="256"/>
      <c r="CJ373" s="256"/>
      <c r="CK373" s="256"/>
      <c r="CL373" s="256"/>
      <c r="CM373" s="256"/>
      <c r="CN373" s="256"/>
      <c r="CO373" s="256"/>
      <c r="CP373" s="256"/>
      <c r="CQ373" s="256"/>
      <c r="CR373" s="256"/>
      <c r="CS373" s="248" t="s">
        <v>5793</v>
      </c>
      <c r="CT373" s="256"/>
      <c r="CU373" s="256"/>
      <c r="CV373" s="256"/>
      <c r="CW373" s="256"/>
      <c r="CX373" s="256"/>
      <c r="CY373" s="256"/>
      <c r="CZ373" s="256"/>
      <c r="DA373" s="256"/>
      <c r="DB373" s="256"/>
      <c r="DC373" s="256"/>
      <c r="DD373" s="256"/>
      <c r="DE373" s="256"/>
    </row>
    <row r="374" spans="34:109" ht="15" hidden="1" customHeight="1">
      <c r="AH374" s="254"/>
      <c r="AI374" s="254"/>
      <c r="AJ374" s="254"/>
      <c r="AK374" s="254"/>
      <c r="AL374" s="242" t="str">
        <f t="shared" si="15"/>
        <v/>
      </c>
      <c r="AM374" s="242" t="str">
        <f t="shared" si="16"/>
        <v/>
      </c>
      <c r="AN374" s="243" t="str">
        <f t="shared" si="17"/>
        <v/>
      </c>
      <c r="AO374" s="254"/>
      <c r="AP374" s="240">
        <v>372</v>
      </c>
      <c r="AQ374" s="255"/>
      <c r="AR374" s="255"/>
      <c r="AS374" s="255"/>
      <c r="AT374" s="255"/>
      <c r="AU374" s="255"/>
      <c r="AV374" s="255"/>
      <c r="AW374" s="255"/>
      <c r="AX374" s="255"/>
      <c r="AY374" s="255"/>
      <c r="AZ374" s="255"/>
      <c r="BA374" s="255"/>
      <c r="BB374" s="255"/>
      <c r="BC374" s="255"/>
      <c r="BD374" s="255"/>
      <c r="BE374" s="255"/>
      <c r="BF374" s="255"/>
      <c r="BG374" s="255"/>
      <c r="BH374" s="255"/>
      <c r="BI374" s="255"/>
      <c r="BJ374" s="246" t="s">
        <v>5794</v>
      </c>
      <c r="BK374" s="255"/>
      <c r="BL374" s="255"/>
      <c r="BM374" s="255"/>
      <c r="BN374" s="255"/>
      <c r="BO374" s="255"/>
      <c r="BP374" s="255"/>
      <c r="BQ374" s="255"/>
      <c r="BR374" s="255"/>
      <c r="BS374" s="255"/>
      <c r="BT374" s="255"/>
      <c r="BU374" s="255"/>
      <c r="BV374" s="255"/>
      <c r="BW374" s="254"/>
      <c r="BX374" s="254"/>
      <c r="BY374" s="254"/>
      <c r="BZ374" s="256"/>
      <c r="CA374" s="256"/>
      <c r="CB374" s="256"/>
      <c r="CC374" s="256"/>
      <c r="CD374" s="256"/>
      <c r="CE374" s="256"/>
      <c r="CF374" s="256"/>
      <c r="CG374" s="256"/>
      <c r="CH374" s="256"/>
      <c r="CI374" s="256"/>
      <c r="CJ374" s="256"/>
      <c r="CK374" s="256"/>
      <c r="CL374" s="256"/>
      <c r="CM374" s="256"/>
      <c r="CN374" s="256"/>
      <c r="CO374" s="256"/>
      <c r="CP374" s="256"/>
      <c r="CQ374" s="256"/>
      <c r="CR374" s="256"/>
      <c r="CS374" s="248" t="s">
        <v>5795</v>
      </c>
      <c r="CT374" s="256"/>
      <c r="CU374" s="256"/>
      <c r="CV374" s="256"/>
      <c r="CW374" s="256"/>
      <c r="CX374" s="256"/>
      <c r="CY374" s="256"/>
      <c r="CZ374" s="256"/>
      <c r="DA374" s="256"/>
      <c r="DB374" s="256"/>
      <c r="DC374" s="256"/>
      <c r="DD374" s="256"/>
      <c r="DE374" s="256"/>
    </row>
    <row r="375" spans="34:109" ht="15" hidden="1" customHeight="1">
      <c r="AH375" s="240"/>
      <c r="AI375" s="240"/>
      <c r="AJ375" s="240"/>
      <c r="AK375" s="240"/>
      <c r="AL375" s="242" t="str">
        <f t="shared" si="15"/>
        <v/>
      </c>
      <c r="AM375" s="242" t="str">
        <f t="shared" si="16"/>
        <v/>
      </c>
      <c r="AN375" s="243" t="str">
        <f t="shared" si="17"/>
        <v/>
      </c>
      <c r="AO375" s="240"/>
      <c r="AP375" s="240">
        <v>373</v>
      </c>
      <c r="AQ375" s="246"/>
      <c r="AR375" s="246"/>
      <c r="AS375" s="246"/>
      <c r="AT375" s="246"/>
      <c r="AU375" s="246"/>
      <c r="AV375" s="246"/>
      <c r="AW375" s="246"/>
      <c r="AX375" s="246"/>
      <c r="AY375" s="246"/>
      <c r="AZ375" s="246"/>
      <c r="BA375" s="246"/>
      <c r="BB375" s="246"/>
      <c r="BC375" s="246"/>
      <c r="BD375" s="246"/>
      <c r="BE375" s="246"/>
      <c r="BF375" s="246"/>
      <c r="BG375" s="246"/>
      <c r="BH375" s="246"/>
      <c r="BI375" s="246"/>
      <c r="BJ375" s="246" t="s">
        <v>5796</v>
      </c>
      <c r="BK375" s="246"/>
      <c r="BL375" s="246"/>
      <c r="BM375" s="246"/>
      <c r="BN375" s="246"/>
      <c r="BO375" s="246"/>
      <c r="BP375" s="246"/>
      <c r="BQ375" s="246"/>
      <c r="BR375" s="246"/>
      <c r="BS375" s="246"/>
      <c r="BT375" s="246"/>
      <c r="BU375" s="246"/>
      <c r="BV375" s="246"/>
      <c r="BW375" s="240"/>
      <c r="BX375" s="240"/>
      <c r="BY375" s="240"/>
      <c r="BZ375" s="248"/>
      <c r="CA375" s="248"/>
      <c r="CB375" s="248"/>
      <c r="CC375" s="248"/>
      <c r="CD375" s="248"/>
      <c r="CE375" s="248"/>
      <c r="CF375" s="248"/>
      <c r="CG375" s="248"/>
      <c r="CH375" s="248"/>
      <c r="CI375" s="248"/>
      <c r="CJ375" s="248"/>
      <c r="CK375" s="248"/>
      <c r="CL375" s="248"/>
      <c r="CM375" s="248"/>
      <c r="CN375" s="248"/>
      <c r="CO375" s="248"/>
      <c r="CP375" s="248"/>
      <c r="CQ375" s="248"/>
      <c r="CR375" s="248"/>
      <c r="CS375" s="248" t="s">
        <v>5797</v>
      </c>
      <c r="CT375" s="248"/>
      <c r="CU375" s="248"/>
      <c r="CV375" s="248"/>
      <c r="CW375" s="248"/>
      <c r="CX375" s="248"/>
      <c r="CY375" s="248"/>
      <c r="CZ375" s="248"/>
      <c r="DA375" s="248"/>
      <c r="DB375" s="248"/>
      <c r="DC375" s="248"/>
      <c r="DD375" s="248"/>
      <c r="DE375" s="248"/>
    </row>
    <row r="376" spans="34:109" ht="15" hidden="1" customHeight="1">
      <c r="AH376" s="240"/>
      <c r="AI376" s="240"/>
      <c r="AJ376" s="240"/>
      <c r="AK376" s="240"/>
      <c r="AL376" s="242" t="str">
        <f t="shared" si="15"/>
        <v/>
      </c>
      <c r="AM376" s="242" t="str">
        <f t="shared" si="16"/>
        <v/>
      </c>
      <c r="AN376" s="243" t="str">
        <f t="shared" si="17"/>
        <v/>
      </c>
      <c r="AO376" s="240"/>
      <c r="AP376" s="240">
        <v>374</v>
      </c>
      <c r="AQ376" s="246"/>
      <c r="AR376" s="246"/>
      <c r="AS376" s="246"/>
      <c r="AT376" s="246"/>
      <c r="AU376" s="246"/>
      <c r="AV376" s="246"/>
      <c r="AW376" s="246"/>
      <c r="AX376" s="246"/>
      <c r="AY376" s="246"/>
      <c r="AZ376" s="246"/>
      <c r="BA376" s="246"/>
      <c r="BB376" s="246"/>
      <c r="BC376" s="246"/>
      <c r="BD376" s="246"/>
      <c r="BE376" s="246"/>
      <c r="BF376" s="246"/>
      <c r="BG376" s="246"/>
      <c r="BH376" s="246"/>
      <c r="BI376" s="246"/>
      <c r="BJ376" s="246" t="s">
        <v>5798</v>
      </c>
      <c r="BK376" s="246"/>
      <c r="BL376" s="246"/>
      <c r="BM376" s="246"/>
      <c r="BN376" s="246"/>
      <c r="BO376" s="246"/>
      <c r="BP376" s="246"/>
      <c r="BQ376" s="246"/>
      <c r="BR376" s="246"/>
      <c r="BS376" s="246"/>
      <c r="BT376" s="246"/>
      <c r="BU376" s="246"/>
      <c r="BV376" s="246"/>
      <c r="BW376" s="240"/>
      <c r="BX376" s="240"/>
      <c r="BY376" s="240"/>
      <c r="BZ376" s="248"/>
      <c r="CA376" s="248"/>
      <c r="CB376" s="248"/>
      <c r="CC376" s="248"/>
      <c r="CD376" s="248"/>
      <c r="CE376" s="248"/>
      <c r="CF376" s="248"/>
      <c r="CG376" s="248"/>
      <c r="CH376" s="248"/>
      <c r="CI376" s="248"/>
      <c r="CJ376" s="248"/>
      <c r="CK376" s="248"/>
      <c r="CL376" s="248"/>
      <c r="CM376" s="248"/>
      <c r="CN376" s="248"/>
      <c r="CO376" s="248"/>
      <c r="CP376" s="248"/>
      <c r="CQ376" s="248"/>
      <c r="CR376" s="248"/>
      <c r="CS376" s="248" t="s">
        <v>5799</v>
      </c>
      <c r="CT376" s="248"/>
      <c r="CU376" s="248"/>
      <c r="CV376" s="248"/>
      <c r="CW376" s="248"/>
      <c r="CX376" s="248"/>
      <c r="CY376" s="248"/>
      <c r="CZ376" s="248"/>
      <c r="DA376" s="248"/>
      <c r="DB376" s="248"/>
      <c r="DC376" s="248"/>
      <c r="DD376" s="248"/>
      <c r="DE376" s="248"/>
    </row>
    <row r="377" spans="34:109" ht="15" hidden="1" customHeight="1">
      <c r="AH377" s="254"/>
      <c r="AI377" s="254"/>
      <c r="AJ377" s="254"/>
      <c r="AK377" s="254"/>
      <c r="AL377" s="242" t="str">
        <f t="shared" si="15"/>
        <v/>
      </c>
      <c r="AM377" s="242" t="str">
        <f t="shared" si="16"/>
        <v/>
      </c>
      <c r="AN377" s="243" t="str">
        <f t="shared" si="17"/>
        <v/>
      </c>
      <c r="AO377" s="254"/>
      <c r="AP377" s="240">
        <v>375</v>
      </c>
      <c r="AQ377" s="255"/>
      <c r="AR377" s="255"/>
      <c r="AS377" s="255"/>
      <c r="AT377" s="255"/>
      <c r="AU377" s="255"/>
      <c r="AV377" s="255"/>
      <c r="AW377" s="255"/>
      <c r="AX377" s="255"/>
      <c r="AY377" s="255"/>
      <c r="AZ377" s="255"/>
      <c r="BA377" s="255"/>
      <c r="BB377" s="255"/>
      <c r="BC377" s="255"/>
      <c r="BD377" s="255"/>
      <c r="BE377" s="255"/>
      <c r="BF377" s="255"/>
      <c r="BG377" s="255"/>
      <c r="BH377" s="255"/>
      <c r="BI377" s="255"/>
      <c r="BJ377" s="246" t="s">
        <v>5800</v>
      </c>
      <c r="BK377" s="255"/>
      <c r="BL377" s="255"/>
      <c r="BM377" s="255"/>
      <c r="BN377" s="255"/>
      <c r="BO377" s="255"/>
      <c r="BP377" s="255"/>
      <c r="BQ377" s="255"/>
      <c r="BR377" s="255"/>
      <c r="BS377" s="255"/>
      <c r="BT377" s="255"/>
      <c r="BU377" s="255"/>
      <c r="BV377" s="255"/>
      <c r="BW377" s="254"/>
      <c r="BX377" s="254"/>
      <c r="BY377" s="254"/>
      <c r="BZ377" s="256"/>
      <c r="CA377" s="256"/>
      <c r="CB377" s="256"/>
      <c r="CC377" s="256"/>
      <c r="CD377" s="256"/>
      <c r="CE377" s="256"/>
      <c r="CF377" s="256"/>
      <c r="CG377" s="256"/>
      <c r="CH377" s="256"/>
      <c r="CI377" s="256"/>
      <c r="CJ377" s="256"/>
      <c r="CK377" s="256"/>
      <c r="CL377" s="256"/>
      <c r="CM377" s="256"/>
      <c r="CN377" s="256"/>
      <c r="CO377" s="256"/>
      <c r="CP377" s="256"/>
      <c r="CQ377" s="256"/>
      <c r="CR377" s="256"/>
      <c r="CS377" s="248" t="s">
        <v>5801</v>
      </c>
      <c r="CT377" s="256"/>
      <c r="CU377" s="256"/>
      <c r="CV377" s="256"/>
      <c r="CW377" s="256"/>
      <c r="CX377" s="256"/>
      <c r="CY377" s="256"/>
      <c r="CZ377" s="256"/>
      <c r="DA377" s="256"/>
      <c r="DB377" s="256"/>
      <c r="DC377" s="256"/>
      <c r="DD377" s="256"/>
      <c r="DE377" s="256"/>
    </row>
    <row r="378" spans="34:109" ht="15" hidden="1" customHeight="1">
      <c r="AH378" s="254"/>
      <c r="AI378" s="254"/>
      <c r="AJ378" s="254"/>
      <c r="AK378" s="254"/>
      <c r="AL378" s="242" t="str">
        <f t="shared" si="15"/>
        <v/>
      </c>
      <c r="AM378" s="242" t="str">
        <f t="shared" si="16"/>
        <v/>
      </c>
      <c r="AN378" s="243" t="str">
        <f t="shared" si="17"/>
        <v/>
      </c>
      <c r="AO378" s="254"/>
      <c r="AP378" s="240">
        <v>376</v>
      </c>
      <c r="AQ378" s="255"/>
      <c r="AR378" s="255"/>
      <c r="AS378" s="255"/>
      <c r="AT378" s="255"/>
      <c r="AU378" s="255"/>
      <c r="AV378" s="255"/>
      <c r="AW378" s="255"/>
      <c r="AX378" s="255"/>
      <c r="AY378" s="255"/>
      <c r="AZ378" s="255"/>
      <c r="BA378" s="255"/>
      <c r="BB378" s="255"/>
      <c r="BC378" s="255"/>
      <c r="BD378" s="255"/>
      <c r="BE378" s="255"/>
      <c r="BF378" s="255"/>
      <c r="BG378" s="255"/>
      <c r="BH378" s="255"/>
      <c r="BI378" s="255"/>
      <c r="BJ378" s="246" t="s">
        <v>5802</v>
      </c>
      <c r="BK378" s="255"/>
      <c r="BL378" s="255"/>
      <c r="BM378" s="255"/>
      <c r="BN378" s="255"/>
      <c r="BO378" s="255"/>
      <c r="BP378" s="255"/>
      <c r="BQ378" s="255"/>
      <c r="BR378" s="255"/>
      <c r="BS378" s="255"/>
      <c r="BT378" s="255"/>
      <c r="BU378" s="255"/>
      <c r="BV378" s="255"/>
      <c r="BW378" s="254"/>
      <c r="BX378" s="254"/>
      <c r="BY378" s="254"/>
      <c r="BZ378" s="256"/>
      <c r="CA378" s="256"/>
      <c r="CB378" s="256"/>
      <c r="CC378" s="256"/>
      <c r="CD378" s="256"/>
      <c r="CE378" s="256"/>
      <c r="CF378" s="256"/>
      <c r="CG378" s="256"/>
      <c r="CH378" s="256"/>
      <c r="CI378" s="256"/>
      <c r="CJ378" s="256"/>
      <c r="CK378" s="256"/>
      <c r="CL378" s="256"/>
      <c r="CM378" s="256"/>
      <c r="CN378" s="256"/>
      <c r="CO378" s="256"/>
      <c r="CP378" s="256"/>
      <c r="CQ378" s="256"/>
      <c r="CR378" s="256"/>
      <c r="CS378" s="248" t="s">
        <v>5803</v>
      </c>
      <c r="CT378" s="256"/>
      <c r="CU378" s="256"/>
      <c r="CV378" s="256"/>
      <c r="CW378" s="256"/>
      <c r="CX378" s="256"/>
      <c r="CY378" s="256"/>
      <c r="CZ378" s="256"/>
      <c r="DA378" s="256"/>
      <c r="DB378" s="256"/>
      <c r="DC378" s="256"/>
      <c r="DD378" s="256"/>
      <c r="DE378" s="256"/>
    </row>
    <row r="379" spans="34:109" ht="15" hidden="1" customHeight="1">
      <c r="AH379" s="254"/>
      <c r="AI379" s="254"/>
      <c r="AJ379" s="254"/>
      <c r="AK379" s="254"/>
      <c r="AL379" s="242" t="str">
        <f t="shared" si="15"/>
        <v/>
      </c>
      <c r="AM379" s="242" t="str">
        <f t="shared" si="16"/>
        <v/>
      </c>
      <c r="AN379" s="243" t="str">
        <f t="shared" si="17"/>
        <v/>
      </c>
      <c r="AO379" s="254"/>
      <c r="AP379" s="240">
        <v>377</v>
      </c>
      <c r="AQ379" s="255"/>
      <c r="AR379" s="255"/>
      <c r="AS379" s="255"/>
      <c r="AT379" s="255"/>
      <c r="AU379" s="255"/>
      <c r="AV379" s="255"/>
      <c r="AW379" s="255"/>
      <c r="AX379" s="255"/>
      <c r="AY379" s="255"/>
      <c r="AZ379" s="255"/>
      <c r="BA379" s="255"/>
      <c r="BB379" s="255"/>
      <c r="BC379" s="255"/>
      <c r="BD379" s="255"/>
      <c r="BE379" s="255"/>
      <c r="BF379" s="255"/>
      <c r="BG379" s="255"/>
      <c r="BH379" s="255"/>
      <c r="BI379" s="255"/>
      <c r="BJ379" s="246" t="s">
        <v>5804</v>
      </c>
      <c r="BK379" s="255"/>
      <c r="BL379" s="255"/>
      <c r="BM379" s="255"/>
      <c r="BN379" s="255"/>
      <c r="BO379" s="255"/>
      <c r="BP379" s="255"/>
      <c r="BQ379" s="255"/>
      <c r="BR379" s="255"/>
      <c r="BS379" s="255"/>
      <c r="BT379" s="255"/>
      <c r="BU379" s="255"/>
      <c r="BV379" s="255"/>
      <c r="BW379" s="254"/>
      <c r="BX379" s="254"/>
      <c r="BY379" s="254"/>
      <c r="BZ379" s="256"/>
      <c r="CA379" s="256"/>
      <c r="CB379" s="256"/>
      <c r="CC379" s="256"/>
      <c r="CD379" s="256"/>
      <c r="CE379" s="256"/>
      <c r="CF379" s="256"/>
      <c r="CG379" s="256"/>
      <c r="CH379" s="256"/>
      <c r="CI379" s="256"/>
      <c r="CJ379" s="256"/>
      <c r="CK379" s="256"/>
      <c r="CL379" s="256"/>
      <c r="CM379" s="256"/>
      <c r="CN379" s="256"/>
      <c r="CO379" s="256"/>
      <c r="CP379" s="256"/>
      <c r="CQ379" s="256"/>
      <c r="CR379" s="256"/>
      <c r="CS379" s="248" t="s">
        <v>5805</v>
      </c>
      <c r="CT379" s="256"/>
      <c r="CU379" s="256"/>
      <c r="CV379" s="256"/>
      <c r="CW379" s="256"/>
      <c r="CX379" s="256"/>
      <c r="CY379" s="256"/>
      <c r="CZ379" s="256"/>
      <c r="DA379" s="256"/>
      <c r="DB379" s="256"/>
      <c r="DC379" s="256"/>
      <c r="DD379" s="256"/>
      <c r="DE379" s="256"/>
    </row>
    <row r="380" spans="34:109" ht="15" hidden="1" customHeight="1">
      <c r="AH380" s="254"/>
      <c r="AI380" s="254"/>
      <c r="AJ380" s="254"/>
      <c r="AK380" s="254"/>
      <c r="AL380" s="242" t="str">
        <f t="shared" si="15"/>
        <v/>
      </c>
      <c r="AM380" s="242" t="str">
        <f t="shared" si="16"/>
        <v/>
      </c>
      <c r="AN380" s="243" t="str">
        <f t="shared" si="17"/>
        <v/>
      </c>
      <c r="AO380" s="254"/>
      <c r="AP380" s="240">
        <v>378</v>
      </c>
      <c r="AQ380" s="255"/>
      <c r="AR380" s="255"/>
      <c r="AS380" s="255"/>
      <c r="AT380" s="255"/>
      <c r="AU380" s="255"/>
      <c r="AV380" s="255"/>
      <c r="AW380" s="255"/>
      <c r="AX380" s="255"/>
      <c r="AY380" s="255"/>
      <c r="AZ380" s="255"/>
      <c r="BA380" s="255"/>
      <c r="BB380" s="255"/>
      <c r="BC380" s="255"/>
      <c r="BD380" s="255"/>
      <c r="BE380" s="255"/>
      <c r="BF380" s="255"/>
      <c r="BG380" s="255"/>
      <c r="BH380" s="255"/>
      <c r="BI380" s="255"/>
      <c r="BJ380" s="246" t="s">
        <v>5806</v>
      </c>
      <c r="BK380" s="255"/>
      <c r="BL380" s="255"/>
      <c r="BM380" s="255"/>
      <c r="BN380" s="255"/>
      <c r="BO380" s="255"/>
      <c r="BP380" s="255"/>
      <c r="BQ380" s="255"/>
      <c r="BR380" s="255"/>
      <c r="BS380" s="255"/>
      <c r="BT380" s="255"/>
      <c r="BU380" s="255"/>
      <c r="BV380" s="255"/>
      <c r="BW380" s="254"/>
      <c r="BX380" s="254"/>
      <c r="BY380" s="254"/>
      <c r="BZ380" s="256"/>
      <c r="CA380" s="256"/>
      <c r="CB380" s="256"/>
      <c r="CC380" s="256"/>
      <c r="CD380" s="256"/>
      <c r="CE380" s="256"/>
      <c r="CF380" s="256"/>
      <c r="CG380" s="256"/>
      <c r="CH380" s="256"/>
      <c r="CI380" s="256"/>
      <c r="CJ380" s="256"/>
      <c r="CK380" s="256"/>
      <c r="CL380" s="256"/>
      <c r="CM380" s="256"/>
      <c r="CN380" s="256"/>
      <c r="CO380" s="256"/>
      <c r="CP380" s="256"/>
      <c r="CQ380" s="256"/>
      <c r="CR380" s="256"/>
      <c r="CS380" s="248" t="s">
        <v>5807</v>
      </c>
      <c r="CT380" s="256"/>
      <c r="CU380" s="256"/>
      <c r="CV380" s="256"/>
      <c r="CW380" s="256"/>
      <c r="CX380" s="256"/>
      <c r="CY380" s="256"/>
      <c r="CZ380" s="256"/>
      <c r="DA380" s="256"/>
      <c r="DB380" s="256"/>
      <c r="DC380" s="256"/>
      <c r="DD380" s="256"/>
      <c r="DE380" s="256"/>
    </row>
    <row r="381" spans="34:109" ht="15" hidden="1" customHeight="1">
      <c r="AH381" s="254"/>
      <c r="AI381" s="254"/>
      <c r="AJ381" s="254"/>
      <c r="AK381" s="254"/>
      <c r="AL381" s="242" t="str">
        <f t="shared" si="15"/>
        <v/>
      </c>
      <c r="AM381" s="242" t="str">
        <f t="shared" si="16"/>
        <v/>
      </c>
      <c r="AN381" s="243" t="str">
        <f t="shared" si="17"/>
        <v/>
      </c>
      <c r="AO381" s="254"/>
      <c r="AP381" s="240">
        <v>379</v>
      </c>
      <c r="AQ381" s="255"/>
      <c r="AR381" s="255"/>
      <c r="AS381" s="255"/>
      <c r="AT381" s="255"/>
      <c r="AU381" s="255"/>
      <c r="AV381" s="255"/>
      <c r="AW381" s="255"/>
      <c r="AX381" s="255"/>
      <c r="AY381" s="255"/>
      <c r="AZ381" s="255"/>
      <c r="BA381" s="255"/>
      <c r="BB381" s="255"/>
      <c r="BC381" s="255"/>
      <c r="BD381" s="255"/>
      <c r="BE381" s="255"/>
      <c r="BF381" s="255"/>
      <c r="BG381" s="255"/>
      <c r="BH381" s="255"/>
      <c r="BI381" s="255"/>
      <c r="BJ381" s="246" t="s">
        <v>5808</v>
      </c>
      <c r="BK381" s="255"/>
      <c r="BL381" s="255"/>
      <c r="BM381" s="255"/>
      <c r="BN381" s="255"/>
      <c r="BO381" s="255"/>
      <c r="BP381" s="255"/>
      <c r="BQ381" s="255"/>
      <c r="BR381" s="255"/>
      <c r="BS381" s="255"/>
      <c r="BT381" s="255"/>
      <c r="BU381" s="255"/>
      <c r="BV381" s="255"/>
      <c r="BW381" s="254"/>
      <c r="BX381" s="254"/>
      <c r="BY381" s="254"/>
      <c r="BZ381" s="256"/>
      <c r="CA381" s="256"/>
      <c r="CB381" s="256"/>
      <c r="CC381" s="256"/>
      <c r="CD381" s="256"/>
      <c r="CE381" s="256"/>
      <c r="CF381" s="256"/>
      <c r="CG381" s="256"/>
      <c r="CH381" s="256"/>
      <c r="CI381" s="256"/>
      <c r="CJ381" s="256"/>
      <c r="CK381" s="256"/>
      <c r="CL381" s="256"/>
      <c r="CM381" s="256"/>
      <c r="CN381" s="256"/>
      <c r="CO381" s="256"/>
      <c r="CP381" s="256"/>
      <c r="CQ381" s="256"/>
      <c r="CR381" s="256"/>
      <c r="CS381" s="248" t="s">
        <v>5809</v>
      </c>
      <c r="CT381" s="256"/>
      <c r="CU381" s="256"/>
      <c r="CV381" s="256"/>
      <c r="CW381" s="256"/>
      <c r="CX381" s="256"/>
      <c r="CY381" s="256"/>
      <c r="CZ381" s="256"/>
      <c r="DA381" s="256"/>
      <c r="DB381" s="256"/>
      <c r="DC381" s="256"/>
      <c r="DD381" s="256"/>
      <c r="DE381" s="256"/>
    </row>
    <row r="382" spans="34:109" ht="15" hidden="1" customHeight="1">
      <c r="AH382" s="254"/>
      <c r="AI382" s="254"/>
      <c r="AJ382" s="254"/>
      <c r="AK382" s="254"/>
      <c r="AL382" s="242" t="str">
        <f t="shared" si="15"/>
        <v/>
      </c>
      <c r="AM382" s="242" t="str">
        <f t="shared" si="16"/>
        <v/>
      </c>
      <c r="AN382" s="243" t="str">
        <f t="shared" si="17"/>
        <v/>
      </c>
      <c r="AO382" s="254"/>
      <c r="AP382" s="240">
        <v>380</v>
      </c>
      <c r="AQ382" s="255"/>
      <c r="AR382" s="255"/>
      <c r="AS382" s="255"/>
      <c r="AT382" s="255"/>
      <c r="AU382" s="255"/>
      <c r="AV382" s="255"/>
      <c r="AW382" s="255"/>
      <c r="AX382" s="255"/>
      <c r="AY382" s="255"/>
      <c r="AZ382" s="255"/>
      <c r="BA382" s="255"/>
      <c r="BB382" s="255"/>
      <c r="BC382" s="255"/>
      <c r="BD382" s="255"/>
      <c r="BE382" s="255"/>
      <c r="BF382" s="255"/>
      <c r="BG382" s="255"/>
      <c r="BH382" s="255"/>
      <c r="BI382" s="255"/>
      <c r="BJ382" s="246" t="s">
        <v>5810</v>
      </c>
      <c r="BK382" s="255"/>
      <c r="BL382" s="255"/>
      <c r="BM382" s="255"/>
      <c r="BN382" s="255"/>
      <c r="BO382" s="255"/>
      <c r="BP382" s="255"/>
      <c r="BQ382" s="255"/>
      <c r="BR382" s="255"/>
      <c r="BS382" s="255"/>
      <c r="BT382" s="255"/>
      <c r="BU382" s="255"/>
      <c r="BV382" s="255"/>
      <c r="BW382" s="254"/>
      <c r="BX382" s="254"/>
      <c r="BY382" s="254"/>
      <c r="BZ382" s="256"/>
      <c r="CA382" s="256"/>
      <c r="CB382" s="256"/>
      <c r="CC382" s="256"/>
      <c r="CD382" s="256"/>
      <c r="CE382" s="256"/>
      <c r="CF382" s="256"/>
      <c r="CG382" s="256"/>
      <c r="CH382" s="256"/>
      <c r="CI382" s="256"/>
      <c r="CJ382" s="256"/>
      <c r="CK382" s="256"/>
      <c r="CL382" s="256"/>
      <c r="CM382" s="256"/>
      <c r="CN382" s="256"/>
      <c r="CO382" s="256"/>
      <c r="CP382" s="256"/>
      <c r="CQ382" s="256"/>
      <c r="CR382" s="256"/>
      <c r="CS382" s="248" t="s">
        <v>5811</v>
      </c>
      <c r="CT382" s="256"/>
      <c r="CU382" s="256"/>
      <c r="CV382" s="256"/>
      <c r="CW382" s="256"/>
      <c r="CX382" s="256"/>
      <c r="CY382" s="256"/>
      <c r="CZ382" s="256"/>
      <c r="DA382" s="256"/>
      <c r="DB382" s="256"/>
      <c r="DC382" s="256"/>
      <c r="DD382" s="256"/>
      <c r="DE382" s="256"/>
    </row>
    <row r="383" spans="34:109" ht="15" hidden="1" customHeight="1">
      <c r="AH383" s="254"/>
      <c r="AI383" s="254"/>
      <c r="AJ383" s="254"/>
      <c r="AK383" s="254"/>
      <c r="AL383" s="242" t="str">
        <f t="shared" si="15"/>
        <v/>
      </c>
      <c r="AM383" s="242" t="str">
        <f t="shared" si="16"/>
        <v/>
      </c>
      <c r="AN383" s="243" t="str">
        <f t="shared" si="17"/>
        <v/>
      </c>
      <c r="AO383" s="254"/>
      <c r="AP383" s="240">
        <v>381</v>
      </c>
      <c r="AQ383" s="255"/>
      <c r="AR383" s="255"/>
      <c r="AS383" s="255"/>
      <c r="AT383" s="255"/>
      <c r="AU383" s="255"/>
      <c r="AV383" s="255"/>
      <c r="AW383" s="255"/>
      <c r="AX383" s="255"/>
      <c r="AY383" s="255"/>
      <c r="AZ383" s="255"/>
      <c r="BA383" s="255"/>
      <c r="BB383" s="255"/>
      <c r="BC383" s="255"/>
      <c r="BD383" s="255"/>
      <c r="BE383" s="255"/>
      <c r="BF383" s="255"/>
      <c r="BG383" s="255"/>
      <c r="BH383" s="255"/>
      <c r="BI383" s="255"/>
      <c r="BJ383" s="246" t="s">
        <v>5812</v>
      </c>
      <c r="BK383" s="255"/>
      <c r="BL383" s="255"/>
      <c r="BM383" s="255"/>
      <c r="BN383" s="255"/>
      <c r="BO383" s="255"/>
      <c r="BP383" s="255"/>
      <c r="BQ383" s="255"/>
      <c r="BR383" s="255"/>
      <c r="BS383" s="255"/>
      <c r="BT383" s="255"/>
      <c r="BU383" s="255"/>
      <c r="BV383" s="255"/>
      <c r="BW383" s="254"/>
      <c r="BX383" s="254"/>
      <c r="BY383" s="254"/>
      <c r="BZ383" s="256"/>
      <c r="CA383" s="256"/>
      <c r="CB383" s="256"/>
      <c r="CC383" s="256"/>
      <c r="CD383" s="256"/>
      <c r="CE383" s="256"/>
      <c r="CF383" s="256"/>
      <c r="CG383" s="256"/>
      <c r="CH383" s="256"/>
      <c r="CI383" s="256"/>
      <c r="CJ383" s="256"/>
      <c r="CK383" s="256"/>
      <c r="CL383" s="256"/>
      <c r="CM383" s="256"/>
      <c r="CN383" s="256"/>
      <c r="CO383" s="256"/>
      <c r="CP383" s="256"/>
      <c r="CQ383" s="256"/>
      <c r="CR383" s="256"/>
      <c r="CS383" s="248" t="s">
        <v>5813</v>
      </c>
      <c r="CT383" s="256"/>
      <c r="CU383" s="256"/>
      <c r="CV383" s="256"/>
      <c r="CW383" s="256"/>
      <c r="CX383" s="256"/>
      <c r="CY383" s="256"/>
      <c r="CZ383" s="256"/>
      <c r="DA383" s="256"/>
      <c r="DB383" s="256"/>
      <c r="DC383" s="256"/>
      <c r="DD383" s="256"/>
      <c r="DE383" s="256"/>
    </row>
    <row r="384" spans="34:109" ht="15" hidden="1" customHeight="1">
      <c r="AH384" s="254"/>
      <c r="AI384" s="254"/>
      <c r="AJ384" s="254"/>
      <c r="AK384" s="254"/>
      <c r="AL384" s="242" t="str">
        <f t="shared" si="15"/>
        <v/>
      </c>
      <c r="AM384" s="242" t="str">
        <f t="shared" si="16"/>
        <v/>
      </c>
      <c r="AN384" s="243" t="str">
        <f t="shared" si="17"/>
        <v/>
      </c>
      <c r="AO384" s="254"/>
      <c r="AP384" s="240">
        <v>382</v>
      </c>
      <c r="AQ384" s="255"/>
      <c r="AR384" s="255"/>
      <c r="AS384" s="255"/>
      <c r="AT384" s="255"/>
      <c r="AU384" s="255"/>
      <c r="AV384" s="255"/>
      <c r="AW384" s="255"/>
      <c r="AX384" s="255"/>
      <c r="AY384" s="255"/>
      <c r="AZ384" s="255"/>
      <c r="BA384" s="255"/>
      <c r="BB384" s="255"/>
      <c r="BC384" s="255"/>
      <c r="BD384" s="255"/>
      <c r="BE384" s="255"/>
      <c r="BF384" s="255"/>
      <c r="BG384" s="255"/>
      <c r="BH384" s="255"/>
      <c r="BI384" s="255"/>
      <c r="BJ384" s="246" t="s">
        <v>5814</v>
      </c>
      <c r="BK384" s="255"/>
      <c r="BL384" s="255"/>
      <c r="BM384" s="255"/>
      <c r="BN384" s="255"/>
      <c r="BO384" s="255"/>
      <c r="BP384" s="255"/>
      <c r="BQ384" s="255"/>
      <c r="BR384" s="255"/>
      <c r="BS384" s="255"/>
      <c r="BT384" s="255"/>
      <c r="BU384" s="255"/>
      <c r="BV384" s="255"/>
      <c r="BW384" s="254"/>
      <c r="BX384" s="254"/>
      <c r="BY384" s="254"/>
      <c r="BZ384" s="256"/>
      <c r="CA384" s="256"/>
      <c r="CB384" s="256"/>
      <c r="CC384" s="256"/>
      <c r="CD384" s="256"/>
      <c r="CE384" s="256"/>
      <c r="CF384" s="256"/>
      <c r="CG384" s="256"/>
      <c r="CH384" s="256"/>
      <c r="CI384" s="256"/>
      <c r="CJ384" s="256"/>
      <c r="CK384" s="256"/>
      <c r="CL384" s="256"/>
      <c r="CM384" s="256"/>
      <c r="CN384" s="256"/>
      <c r="CO384" s="256"/>
      <c r="CP384" s="256"/>
      <c r="CQ384" s="256"/>
      <c r="CR384" s="256"/>
      <c r="CS384" s="248" t="s">
        <v>5815</v>
      </c>
      <c r="CT384" s="256"/>
      <c r="CU384" s="256"/>
      <c r="CV384" s="256"/>
      <c r="CW384" s="256"/>
      <c r="CX384" s="256"/>
      <c r="CY384" s="256"/>
      <c r="CZ384" s="256"/>
      <c r="DA384" s="256"/>
      <c r="DB384" s="256"/>
      <c r="DC384" s="256"/>
      <c r="DD384" s="256"/>
      <c r="DE384" s="256"/>
    </row>
    <row r="385" spans="34:109" ht="15" hidden="1" customHeight="1">
      <c r="AH385" s="254"/>
      <c r="AI385" s="254"/>
      <c r="AJ385" s="254"/>
      <c r="AK385" s="254"/>
      <c r="AL385" s="242" t="str">
        <f t="shared" si="15"/>
        <v/>
      </c>
      <c r="AM385" s="242" t="str">
        <f t="shared" si="16"/>
        <v/>
      </c>
      <c r="AN385" s="243" t="str">
        <f t="shared" si="17"/>
        <v/>
      </c>
      <c r="AO385" s="254"/>
      <c r="AP385" s="240">
        <v>383</v>
      </c>
      <c r="AQ385" s="255"/>
      <c r="AR385" s="255"/>
      <c r="AS385" s="255"/>
      <c r="AT385" s="255"/>
      <c r="AU385" s="255"/>
      <c r="AV385" s="255"/>
      <c r="AW385" s="255"/>
      <c r="AX385" s="255"/>
      <c r="AY385" s="255"/>
      <c r="AZ385" s="255"/>
      <c r="BA385" s="255"/>
      <c r="BB385" s="255"/>
      <c r="BC385" s="255"/>
      <c r="BD385" s="255"/>
      <c r="BE385" s="255"/>
      <c r="BF385" s="255"/>
      <c r="BG385" s="255"/>
      <c r="BH385" s="255"/>
      <c r="BI385" s="255"/>
      <c r="BJ385" s="246" t="s">
        <v>5816</v>
      </c>
      <c r="BK385" s="255"/>
      <c r="BL385" s="255"/>
      <c r="BM385" s="255"/>
      <c r="BN385" s="255"/>
      <c r="BO385" s="255"/>
      <c r="BP385" s="255"/>
      <c r="BQ385" s="255"/>
      <c r="BR385" s="255"/>
      <c r="BS385" s="255"/>
      <c r="BT385" s="255"/>
      <c r="BU385" s="255"/>
      <c r="BV385" s="255"/>
      <c r="BW385" s="254"/>
      <c r="BX385" s="254"/>
      <c r="BY385" s="254"/>
      <c r="BZ385" s="256"/>
      <c r="CA385" s="256"/>
      <c r="CB385" s="256"/>
      <c r="CC385" s="256"/>
      <c r="CD385" s="256"/>
      <c r="CE385" s="256"/>
      <c r="CF385" s="256"/>
      <c r="CG385" s="256"/>
      <c r="CH385" s="256"/>
      <c r="CI385" s="256"/>
      <c r="CJ385" s="256"/>
      <c r="CK385" s="256"/>
      <c r="CL385" s="256"/>
      <c r="CM385" s="256"/>
      <c r="CN385" s="256"/>
      <c r="CO385" s="256"/>
      <c r="CP385" s="256"/>
      <c r="CQ385" s="256"/>
      <c r="CR385" s="256"/>
      <c r="CS385" s="248" t="s">
        <v>5817</v>
      </c>
      <c r="CT385" s="256"/>
      <c r="CU385" s="256"/>
      <c r="CV385" s="256"/>
      <c r="CW385" s="256"/>
      <c r="CX385" s="256"/>
      <c r="CY385" s="256"/>
      <c r="CZ385" s="256"/>
      <c r="DA385" s="256"/>
      <c r="DB385" s="256"/>
      <c r="DC385" s="256"/>
      <c r="DD385" s="256"/>
      <c r="DE385" s="256"/>
    </row>
    <row r="386" spans="34:109" ht="15" hidden="1" customHeight="1">
      <c r="AH386" s="254"/>
      <c r="AI386" s="254"/>
      <c r="AJ386" s="254"/>
      <c r="AK386" s="254"/>
      <c r="AL386" s="242" t="str">
        <f t="shared" si="15"/>
        <v/>
      </c>
      <c r="AM386" s="242" t="str">
        <f t="shared" si="16"/>
        <v/>
      </c>
      <c r="AN386" s="243" t="str">
        <f t="shared" si="17"/>
        <v/>
      </c>
      <c r="AO386" s="254"/>
      <c r="AP386" s="240">
        <v>384</v>
      </c>
      <c r="AQ386" s="255"/>
      <c r="AR386" s="255"/>
      <c r="AS386" s="255"/>
      <c r="AT386" s="255"/>
      <c r="AU386" s="255"/>
      <c r="AV386" s="255"/>
      <c r="AW386" s="255"/>
      <c r="AX386" s="255"/>
      <c r="AY386" s="255"/>
      <c r="AZ386" s="255"/>
      <c r="BA386" s="255"/>
      <c r="BB386" s="255"/>
      <c r="BC386" s="255"/>
      <c r="BD386" s="255"/>
      <c r="BE386" s="255"/>
      <c r="BF386" s="255"/>
      <c r="BG386" s="255"/>
      <c r="BH386" s="255"/>
      <c r="BI386" s="255"/>
      <c r="BJ386" s="246" t="s">
        <v>5818</v>
      </c>
      <c r="BK386" s="255"/>
      <c r="BL386" s="255"/>
      <c r="BM386" s="255"/>
      <c r="BN386" s="255"/>
      <c r="BO386" s="255"/>
      <c r="BP386" s="255"/>
      <c r="BQ386" s="255"/>
      <c r="BR386" s="255"/>
      <c r="BS386" s="255"/>
      <c r="BT386" s="255"/>
      <c r="BU386" s="255"/>
      <c r="BV386" s="255"/>
      <c r="BW386" s="254"/>
      <c r="BX386" s="254"/>
      <c r="BY386" s="254"/>
      <c r="BZ386" s="256"/>
      <c r="CA386" s="256"/>
      <c r="CB386" s="256"/>
      <c r="CC386" s="256"/>
      <c r="CD386" s="256"/>
      <c r="CE386" s="256"/>
      <c r="CF386" s="256"/>
      <c r="CG386" s="256"/>
      <c r="CH386" s="256"/>
      <c r="CI386" s="256"/>
      <c r="CJ386" s="256"/>
      <c r="CK386" s="256"/>
      <c r="CL386" s="256"/>
      <c r="CM386" s="256"/>
      <c r="CN386" s="256"/>
      <c r="CO386" s="256"/>
      <c r="CP386" s="256"/>
      <c r="CQ386" s="256"/>
      <c r="CR386" s="256"/>
      <c r="CS386" s="248" t="s">
        <v>5819</v>
      </c>
      <c r="CT386" s="256"/>
      <c r="CU386" s="256"/>
      <c r="CV386" s="256"/>
      <c r="CW386" s="256"/>
      <c r="CX386" s="256"/>
      <c r="CY386" s="256"/>
      <c r="CZ386" s="256"/>
      <c r="DA386" s="256"/>
      <c r="DB386" s="256"/>
      <c r="DC386" s="256"/>
      <c r="DD386" s="256"/>
      <c r="DE386" s="256"/>
    </row>
    <row r="387" spans="34:109" ht="15" hidden="1" customHeight="1">
      <c r="AH387" s="254"/>
      <c r="AI387" s="254"/>
      <c r="AJ387" s="254"/>
      <c r="AK387" s="254"/>
      <c r="AL387" s="242" t="str">
        <f t="shared" si="15"/>
        <v/>
      </c>
      <c r="AM387" s="242" t="str">
        <f t="shared" si="16"/>
        <v/>
      </c>
      <c r="AN387" s="243" t="str">
        <f t="shared" si="17"/>
        <v/>
      </c>
      <c r="AO387" s="254"/>
      <c r="AP387" s="240">
        <v>385</v>
      </c>
      <c r="AQ387" s="255"/>
      <c r="AR387" s="255"/>
      <c r="AS387" s="255"/>
      <c r="AT387" s="255"/>
      <c r="AU387" s="255"/>
      <c r="AV387" s="255"/>
      <c r="AW387" s="255"/>
      <c r="AX387" s="255"/>
      <c r="AY387" s="255"/>
      <c r="AZ387" s="255"/>
      <c r="BA387" s="255"/>
      <c r="BB387" s="255"/>
      <c r="BC387" s="255"/>
      <c r="BD387" s="255"/>
      <c r="BE387" s="255"/>
      <c r="BF387" s="255"/>
      <c r="BG387" s="255"/>
      <c r="BH387" s="255"/>
      <c r="BI387" s="255"/>
      <c r="BJ387" s="246" t="s">
        <v>5820</v>
      </c>
      <c r="BK387" s="255"/>
      <c r="BL387" s="255"/>
      <c r="BM387" s="255"/>
      <c r="BN387" s="255"/>
      <c r="BO387" s="255"/>
      <c r="BP387" s="255"/>
      <c r="BQ387" s="255"/>
      <c r="BR387" s="255"/>
      <c r="BS387" s="255"/>
      <c r="BT387" s="255"/>
      <c r="BU387" s="255"/>
      <c r="BV387" s="255"/>
      <c r="BW387" s="254"/>
      <c r="BX387" s="254"/>
      <c r="BY387" s="254"/>
      <c r="BZ387" s="256"/>
      <c r="CA387" s="256"/>
      <c r="CB387" s="256"/>
      <c r="CC387" s="256"/>
      <c r="CD387" s="256"/>
      <c r="CE387" s="256"/>
      <c r="CF387" s="256"/>
      <c r="CG387" s="256"/>
      <c r="CH387" s="256"/>
      <c r="CI387" s="256"/>
      <c r="CJ387" s="256"/>
      <c r="CK387" s="256"/>
      <c r="CL387" s="256"/>
      <c r="CM387" s="256"/>
      <c r="CN387" s="256"/>
      <c r="CO387" s="256"/>
      <c r="CP387" s="256"/>
      <c r="CQ387" s="256"/>
      <c r="CR387" s="256"/>
      <c r="CS387" s="248" t="s">
        <v>5821</v>
      </c>
      <c r="CT387" s="256"/>
      <c r="CU387" s="256"/>
      <c r="CV387" s="256"/>
      <c r="CW387" s="256"/>
      <c r="CX387" s="256"/>
      <c r="CY387" s="256"/>
      <c r="CZ387" s="256"/>
      <c r="DA387" s="256"/>
      <c r="DB387" s="256"/>
      <c r="DC387" s="256"/>
      <c r="DD387" s="256"/>
      <c r="DE387" s="256"/>
    </row>
    <row r="388" spans="34:109" ht="15" hidden="1" customHeight="1">
      <c r="AH388" s="254"/>
      <c r="AI388" s="254"/>
      <c r="AJ388" s="254"/>
      <c r="AK388" s="254"/>
      <c r="AL388" s="242" t="str">
        <f t="shared" si="15"/>
        <v/>
      </c>
      <c r="AM388" s="242" t="str">
        <f t="shared" si="16"/>
        <v/>
      </c>
      <c r="AN388" s="243" t="str">
        <f t="shared" si="17"/>
        <v/>
      </c>
      <c r="AO388" s="254"/>
      <c r="AP388" s="240">
        <v>386</v>
      </c>
      <c r="AQ388" s="255"/>
      <c r="AR388" s="255"/>
      <c r="AS388" s="255"/>
      <c r="AT388" s="255"/>
      <c r="AU388" s="255"/>
      <c r="AV388" s="255"/>
      <c r="AW388" s="255"/>
      <c r="AX388" s="255"/>
      <c r="AY388" s="255"/>
      <c r="AZ388" s="255"/>
      <c r="BA388" s="255"/>
      <c r="BB388" s="255"/>
      <c r="BC388" s="255"/>
      <c r="BD388" s="255"/>
      <c r="BE388" s="255"/>
      <c r="BF388" s="255"/>
      <c r="BG388" s="255"/>
      <c r="BH388" s="255"/>
      <c r="BI388" s="255"/>
      <c r="BJ388" s="246" t="s">
        <v>5822</v>
      </c>
      <c r="BK388" s="255"/>
      <c r="BL388" s="255"/>
      <c r="BM388" s="255"/>
      <c r="BN388" s="255"/>
      <c r="BO388" s="255"/>
      <c r="BP388" s="255"/>
      <c r="BQ388" s="255"/>
      <c r="BR388" s="255"/>
      <c r="BS388" s="255"/>
      <c r="BT388" s="255"/>
      <c r="BU388" s="255"/>
      <c r="BV388" s="255"/>
      <c r="BW388" s="254"/>
      <c r="BX388" s="254"/>
      <c r="BY388" s="254"/>
      <c r="BZ388" s="256"/>
      <c r="CA388" s="256"/>
      <c r="CB388" s="256"/>
      <c r="CC388" s="256"/>
      <c r="CD388" s="256"/>
      <c r="CE388" s="256"/>
      <c r="CF388" s="256"/>
      <c r="CG388" s="256"/>
      <c r="CH388" s="256"/>
      <c r="CI388" s="256"/>
      <c r="CJ388" s="256"/>
      <c r="CK388" s="256"/>
      <c r="CL388" s="256"/>
      <c r="CM388" s="256"/>
      <c r="CN388" s="256"/>
      <c r="CO388" s="256"/>
      <c r="CP388" s="256"/>
      <c r="CQ388" s="256"/>
      <c r="CR388" s="256"/>
      <c r="CS388" s="248" t="s">
        <v>5823</v>
      </c>
      <c r="CT388" s="256"/>
      <c r="CU388" s="256"/>
      <c r="CV388" s="256"/>
      <c r="CW388" s="256"/>
      <c r="CX388" s="256"/>
      <c r="CY388" s="256"/>
      <c r="CZ388" s="256"/>
      <c r="DA388" s="256"/>
      <c r="DB388" s="256"/>
      <c r="DC388" s="256"/>
      <c r="DD388" s="256"/>
      <c r="DE388" s="256"/>
    </row>
    <row r="389" spans="34:109" ht="15" hidden="1" customHeight="1">
      <c r="AH389" s="254"/>
      <c r="AI389" s="254"/>
      <c r="AJ389" s="254"/>
      <c r="AK389" s="254"/>
      <c r="AL389" s="242" t="str">
        <f t="shared" ref="AL389:AL452" si="18">IFERROR(IF(HLOOKUP($N$10, $BZ$3:$DE$574, $AP389, FALSE )="", "", HLOOKUP($N$10, $BZ$3:$DE$574, $AP389, FALSE)), "")</f>
        <v/>
      </c>
      <c r="AM389" s="242" t="str">
        <f t="shared" ref="AM389:AM452" si="19">IFERROR(IF(AL389="", "", HLOOKUP($N$10, $AQ$3:$BV$574, AP389, FALSE)), "")</f>
        <v/>
      </c>
      <c r="AN389" s="243" t="str">
        <f t="shared" ref="AN389:AN452" si="20">MID(AM389, 3, 3)</f>
        <v/>
      </c>
      <c r="AO389" s="254"/>
      <c r="AP389" s="240">
        <v>387</v>
      </c>
      <c r="AQ389" s="255"/>
      <c r="AR389" s="255"/>
      <c r="AS389" s="255"/>
      <c r="AT389" s="255"/>
      <c r="AU389" s="255"/>
      <c r="AV389" s="255"/>
      <c r="AW389" s="255"/>
      <c r="AX389" s="255"/>
      <c r="AY389" s="255"/>
      <c r="AZ389" s="255"/>
      <c r="BA389" s="255"/>
      <c r="BB389" s="255"/>
      <c r="BC389" s="255"/>
      <c r="BD389" s="255"/>
      <c r="BE389" s="255"/>
      <c r="BF389" s="255"/>
      <c r="BG389" s="255"/>
      <c r="BH389" s="255"/>
      <c r="BI389" s="255"/>
      <c r="BJ389" s="246" t="s">
        <v>5824</v>
      </c>
      <c r="BK389" s="255"/>
      <c r="BL389" s="255"/>
      <c r="BM389" s="255"/>
      <c r="BN389" s="255"/>
      <c r="BO389" s="255"/>
      <c r="BP389" s="255"/>
      <c r="BQ389" s="255"/>
      <c r="BR389" s="255"/>
      <c r="BS389" s="255"/>
      <c r="BT389" s="255"/>
      <c r="BU389" s="255"/>
      <c r="BV389" s="255"/>
      <c r="BW389" s="254"/>
      <c r="BX389" s="254"/>
      <c r="BY389" s="254"/>
      <c r="BZ389" s="256"/>
      <c r="CA389" s="256"/>
      <c r="CB389" s="256"/>
      <c r="CC389" s="256"/>
      <c r="CD389" s="256"/>
      <c r="CE389" s="256"/>
      <c r="CF389" s="256"/>
      <c r="CG389" s="256"/>
      <c r="CH389" s="256"/>
      <c r="CI389" s="256"/>
      <c r="CJ389" s="256"/>
      <c r="CK389" s="256"/>
      <c r="CL389" s="256"/>
      <c r="CM389" s="256"/>
      <c r="CN389" s="256"/>
      <c r="CO389" s="256"/>
      <c r="CP389" s="256"/>
      <c r="CQ389" s="256"/>
      <c r="CR389" s="256"/>
      <c r="CS389" s="248" t="s">
        <v>5825</v>
      </c>
      <c r="CT389" s="256"/>
      <c r="CU389" s="256"/>
      <c r="CV389" s="256"/>
      <c r="CW389" s="256"/>
      <c r="CX389" s="256"/>
      <c r="CY389" s="256"/>
      <c r="CZ389" s="256"/>
      <c r="DA389" s="256"/>
      <c r="DB389" s="256"/>
      <c r="DC389" s="256"/>
      <c r="DD389" s="256"/>
      <c r="DE389" s="256"/>
    </row>
    <row r="390" spans="34:109" ht="15" hidden="1" customHeight="1">
      <c r="AH390" s="254"/>
      <c r="AI390" s="254"/>
      <c r="AJ390" s="254"/>
      <c r="AK390" s="254"/>
      <c r="AL390" s="242" t="str">
        <f t="shared" si="18"/>
        <v/>
      </c>
      <c r="AM390" s="242" t="str">
        <f t="shared" si="19"/>
        <v/>
      </c>
      <c r="AN390" s="243" t="str">
        <f t="shared" si="20"/>
        <v/>
      </c>
      <c r="AO390" s="254"/>
      <c r="AP390" s="240">
        <v>388</v>
      </c>
      <c r="AQ390" s="255"/>
      <c r="AR390" s="255"/>
      <c r="AS390" s="255"/>
      <c r="AT390" s="255"/>
      <c r="AU390" s="255"/>
      <c r="AV390" s="255"/>
      <c r="AW390" s="255"/>
      <c r="AX390" s="255"/>
      <c r="AY390" s="255"/>
      <c r="AZ390" s="255"/>
      <c r="BA390" s="255"/>
      <c r="BB390" s="255"/>
      <c r="BC390" s="255"/>
      <c r="BD390" s="255"/>
      <c r="BE390" s="255"/>
      <c r="BF390" s="255"/>
      <c r="BG390" s="255"/>
      <c r="BH390" s="255"/>
      <c r="BI390" s="255"/>
      <c r="BJ390" s="246" t="s">
        <v>5826</v>
      </c>
      <c r="BK390" s="255"/>
      <c r="BL390" s="255"/>
      <c r="BM390" s="255"/>
      <c r="BN390" s="255"/>
      <c r="BO390" s="255"/>
      <c r="BP390" s="255"/>
      <c r="BQ390" s="255"/>
      <c r="BR390" s="255"/>
      <c r="BS390" s="255"/>
      <c r="BT390" s="255"/>
      <c r="BU390" s="255"/>
      <c r="BV390" s="255"/>
      <c r="BW390" s="254"/>
      <c r="BX390" s="254"/>
      <c r="BY390" s="254"/>
      <c r="BZ390" s="256"/>
      <c r="CA390" s="256"/>
      <c r="CB390" s="256"/>
      <c r="CC390" s="256"/>
      <c r="CD390" s="256"/>
      <c r="CE390" s="256"/>
      <c r="CF390" s="256"/>
      <c r="CG390" s="256"/>
      <c r="CH390" s="256"/>
      <c r="CI390" s="256"/>
      <c r="CJ390" s="256"/>
      <c r="CK390" s="256"/>
      <c r="CL390" s="256"/>
      <c r="CM390" s="256"/>
      <c r="CN390" s="256"/>
      <c r="CO390" s="256"/>
      <c r="CP390" s="256"/>
      <c r="CQ390" s="256"/>
      <c r="CR390" s="256"/>
      <c r="CS390" s="248" t="s">
        <v>5827</v>
      </c>
      <c r="CT390" s="256"/>
      <c r="CU390" s="256"/>
      <c r="CV390" s="256"/>
      <c r="CW390" s="256"/>
      <c r="CX390" s="256"/>
      <c r="CY390" s="256"/>
      <c r="CZ390" s="256"/>
      <c r="DA390" s="256"/>
      <c r="DB390" s="256"/>
      <c r="DC390" s="256"/>
      <c r="DD390" s="256"/>
      <c r="DE390" s="256"/>
    </row>
    <row r="391" spans="34:109" ht="15" hidden="1" customHeight="1">
      <c r="AH391" s="254"/>
      <c r="AI391" s="254"/>
      <c r="AJ391" s="254"/>
      <c r="AK391" s="254"/>
      <c r="AL391" s="242" t="str">
        <f t="shared" si="18"/>
        <v/>
      </c>
      <c r="AM391" s="242" t="str">
        <f t="shared" si="19"/>
        <v/>
      </c>
      <c r="AN391" s="243" t="str">
        <f t="shared" si="20"/>
        <v/>
      </c>
      <c r="AO391" s="254"/>
      <c r="AP391" s="240">
        <v>389</v>
      </c>
      <c r="AQ391" s="255"/>
      <c r="AR391" s="255"/>
      <c r="AS391" s="255"/>
      <c r="AT391" s="255"/>
      <c r="AU391" s="255"/>
      <c r="AV391" s="255"/>
      <c r="AW391" s="255"/>
      <c r="AX391" s="255"/>
      <c r="AY391" s="255"/>
      <c r="AZ391" s="255"/>
      <c r="BA391" s="255"/>
      <c r="BB391" s="255"/>
      <c r="BC391" s="255"/>
      <c r="BD391" s="255"/>
      <c r="BE391" s="255"/>
      <c r="BF391" s="255"/>
      <c r="BG391" s="255"/>
      <c r="BH391" s="255"/>
      <c r="BI391" s="255"/>
      <c r="BJ391" s="246" t="s">
        <v>5828</v>
      </c>
      <c r="BK391" s="255"/>
      <c r="BL391" s="255"/>
      <c r="BM391" s="255"/>
      <c r="BN391" s="255"/>
      <c r="BO391" s="255"/>
      <c r="BP391" s="255"/>
      <c r="BQ391" s="255"/>
      <c r="BR391" s="255"/>
      <c r="BS391" s="255"/>
      <c r="BT391" s="255"/>
      <c r="BU391" s="255"/>
      <c r="BV391" s="255"/>
      <c r="BW391" s="254"/>
      <c r="BX391" s="254"/>
      <c r="BY391" s="254"/>
      <c r="BZ391" s="256"/>
      <c r="CA391" s="256"/>
      <c r="CB391" s="256"/>
      <c r="CC391" s="256"/>
      <c r="CD391" s="256"/>
      <c r="CE391" s="256"/>
      <c r="CF391" s="256"/>
      <c r="CG391" s="256"/>
      <c r="CH391" s="256"/>
      <c r="CI391" s="256"/>
      <c r="CJ391" s="256"/>
      <c r="CK391" s="256"/>
      <c r="CL391" s="256"/>
      <c r="CM391" s="256"/>
      <c r="CN391" s="256"/>
      <c r="CO391" s="256"/>
      <c r="CP391" s="256"/>
      <c r="CQ391" s="256"/>
      <c r="CR391" s="256"/>
      <c r="CS391" s="248" t="s">
        <v>5829</v>
      </c>
      <c r="CT391" s="256"/>
      <c r="CU391" s="256"/>
      <c r="CV391" s="256"/>
      <c r="CW391" s="256"/>
      <c r="CX391" s="256"/>
      <c r="CY391" s="256"/>
      <c r="CZ391" s="256"/>
      <c r="DA391" s="256"/>
      <c r="DB391" s="256"/>
      <c r="DC391" s="256"/>
      <c r="DD391" s="256"/>
      <c r="DE391" s="256"/>
    </row>
    <row r="392" spans="34:109" ht="15" hidden="1" customHeight="1">
      <c r="AH392" s="254"/>
      <c r="AI392" s="254"/>
      <c r="AJ392" s="254"/>
      <c r="AK392" s="254"/>
      <c r="AL392" s="242" t="str">
        <f t="shared" si="18"/>
        <v/>
      </c>
      <c r="AM392" s="242" t="str">
        <f t="shared" si="19"/>
        <v/>
      </c>
      <c r="AN392" s="243" t="str">
        <f t="shared" si="20"/>
        <v/>
      </c>
      <c r="AO392" s="254"/>
      <c r="AP392" s="240">
        <v>390</v>
      </c>
      <c r="AQ392" s="255"/>
      <c r="AR392" s="255"/>
      <c r="AS392" s="255"/>
      <c r="AT392" s="255"/>
      <c r="AU392" s="255"/>
      <c r="AV392" s="255"/>
      <c r="AW392" s="255"/>
      <c r="AX392" s="255"/>
      <c r="AY392" s="255"/>
      <c r="AZ392" s="255"/>
      <c r="BA392" s="255"/>
      <c r="BB392" s="255"/>
      <c r="BC392" s="255"/>
      <c r="BD392" s="255"/>
      <c r="BE392" s="255"/>
      <c r="BF392" s="255"/>
      <c r="BG392" s="255"/>
      <c r="BH392" s="255"/>
      <c r="BI392" s="255"/>
      <c r="BJ392" s="246" t="s">
        <v>5830</v>
      </c>
      <c r="BK392" s="255"/>
      <c r="BL392" s="255"/>
      <c r="BM392" s="255"/>
      <c r="BN392" s="255"/>
      <c r="BO392" s="255"/>
      <c r="BP392" s="255"/>
      <c r="BQ392" s="255"/>
      <c r="BR392" s="255"/>
      <c r="BS392" s="255"/>
      <c r="BT392" s="255"/>
      <c r="BU392" s="255"/>
      <c r="BV392" s="255"/>
      <c r="BW392" s="254"/>
      <c r="BX392" s="254"/>
      <c r="BY392" s="254"/>
      <c r="BZ392" s="256"/>
      <c r="CA392" s="256"/>
      <c r="CB392" s="256"/>
      <c r="CC392" s="256"/>
      <c r="CD392" s="256"/>
      <c r="CE392" s="256"/>
      <c r="CF392" s="256"/>
      <c r="CG392" s="256"/>
      <c r="CH392" s="256"/>
      <c r="CI392" s="256"/>
      <c r="CJ392" s="256"/>
      <c r="CK392" s="256"/>
      <c r="CL392" s="256"/>
      <c r="CM392" s="256"/>
      <c r="CN392" s="256"/>
      <c r="CO392" s="256"/>
      <c r="CP392" s="256"/>
      <c r="CQ392" s="256"/>
      <c r="CR392" s="256"/>
      <c r="CS392" s="248" t="s">
        <v>5831</v>
      </c>
      <c r="CT392" s="256"/>
      <c r="CU392" s="256"/>
      <c r="CV392" s="256"/>
      <c r="CW392" s="256"/>
      <c r="CX392" s="256"/>
      <c r="CY392" s="256"/>
      <c r="CZ392" s="256"/>
      <c r="DA392" s="256"/>
      <c r="DB392" s="256"/>
      <c r="DC392" s="256"/>
      <c r="DD392" s="256"/>
      <c r="DE392" s="256"/>
    </row>
    <row r="393" spans="34:109" ht="15" hidden="1" customHeight="1">
      <c r="AH393" s="254"/>
      <c r="AI393" s="254"/>
      <c r="AJ393" s="254"/>
      <c r="AK393" s="254"/>
      <c r="AL393" s="242" t="str">
        <f t="shared" si="18"/>
        <v/>
      </c>
      <c r="AM393" s="242" t="str">
        <f t="shared" si="19"/>
        <v/>
      </c>
      <c r="AN393" s="243" t="str">
        <f t="shared" si="20"/>
        <v/>
      </c>
      <c r="AO393" s="254"/>
      <c r="AP393" s="240">
        <v>391</v>
      </c>
      <c r="AQ393" s="255"/>
      <c r="AR393" s="255"/>
      <c r="AS393" s="255"/>
      <c r="AT393" s="255"/>
      <c r="AU393" s="255"/>
      <c r="AV393" s="255"/>
      <c r="AW393" s="255"/>
      <c r="AX393" s="255"/>
      <c r="AY393" s="255"/>
      <c r="AZ393" s="255"/>
      <c r="BA393" s="255"/>
      <c r="BB393" s="255"/>
      <c r="BC393" s="255"/>
      <c r="BD393" s="255"/>
      <c r="BE393" s="255"/>
      <c r="BF393" s="255"/>
      <c r="BG393" s="255"/>
      <c r="BH393" s="255"/>
      <c r="BI393" s="255"/>
      <c r="BJ393" s="246" t="s">
        <v>5832</v>
      </c>
      <c r="BK393" s="255"/>
      <c r="BL393" s="255"/>
      <c r="BM393" s="255"/>
      <c r="BN393" s="255"/>
      <c r="BO393" s="255"/>
      <c r="BP393" s="255"/>
      <c r="BQ393" s="255"/>
      <c r="BR393" s="255"/>
      <c r="BS393" s="255"/>
      <c r="BT393" s="255"/>
      <c r="BU393" s="255"/>
      <c r="BV393" s="255"/>
      <c r="BW393" s="254"/>
      <c r="BX393" s="254"/>
      <c r="BY393" s="254"/>
      <c r="BZ393" s="256"/>
      <c r="CA393" s="256"/>
      <c r="CB393" s="256"/>
      <c r="CC393" s="256"/>
      <c r="CD393" s="256"/>
      <c r="CE393" s="256"/>
      <c r="CF393" s="256"/>
      <c r="CG393" s="256"/>
      <c r="CH393" s="256"/>
      <c r="CI393" s="256"/>
      <c r="CJ393" s="256"/>
      <c r="CK393" s="256"/>
      <c r="CL393" s="256"/>
      <c r="CM393" s="256"/>
      <c r="CN393" s="256"/>
      <c r="CO393" s="256"/>
      <c r="CP393" s="256"/>
      <c r="CQ393" s="256"/>
      <c r="CR393" s="256"/>
      <c r="CS393" s="248" t="s">
        <v>5833</v>
      </c>
      <c r="CT393" s="256"/>
      <c r="CU393" s="256"/>
      <c r="CV393" s="256"/>
      <c r="CW393" s="256"/>
      <c r="CX393" s="256"/>
      <c r="CY393" s="256"/>
      <c r="CZ393" s="256"/>
      <c r="DA393" s="256"/>
      <c r="DB393" s="256"/>
      <c r="DC393" s="256"/>
      <c r="DD393" s="256"/>
      <c r="DE393" s="256"/>
    </row>
    <row r="394" spans="34:109" ht="15" hidden="1" customHeight="1">
      <c r="AH394" s="254"/>
      <c r="AI394" s="254"/>
      <c r="AJ394" s="254"/>
      <c r="AK394" s="254"/>
      <c r="AL394" s="242" t="str">
        <f t="shared" si="18"/>
        <v/>
      </c>
      <c r="AM394" s="242" t="str">
        <f t="shared" si="19"/>
        <v/>
      </c>
      <c r="AN394" s="243" t="str">
        <f t="shared" si="20"/>
        <v/>
      </c>
      <c r="AO394" s="254"/>
      <c r="AP394" s="240">
        <v>392</v>
      </c>
      <c r="AQ394" s="255"/>
      <c r="AR394" s="255"/>
      <c r="AS394" s="255"/>
      <c r="AT394" s="255"/>
      <c r="AU394" s="255"/>
      <c r="AV394" s="255"/>
      <c r="AW394" s="255"/>
      <c r="AX394" s="255"/>
      <c r="AY394" s="255"/>
      <c r="AZ394" s="255"/>
      <c r="BA394" s="255"/>
      <c r="BB394" s="255"/>
      <c r="BC394" s="255"/>
      <c r="BD394" s="255"/>
      <c r="BE394" s="255"/>
      <c r="BF394" s="255"/>
      <c r="BG394" s="255"/>
      <c r="BH394" s="255"/>
      <c r="BI394" s="255"/>
      <c r="BJ394" s="246" t="s">
        <v>5834</v>
      </c>
      <c r="BK394" s="255"/>
      <c r="BL394" s="255"/>
      <c r="BM394" s="255"/>
      <c r="BN394" s="255"/>
      <c r="BO394" s="255"/>
      <c r="BP394" s="255"/>
      <c r="BQ394" s="255"/>
      <c r="BR394" s="255"/>
      <c r="BS394" s="255"/>
      <c r="BT394" s="255"/>
      <c r="BU394" s="255"/>
      <c r="BV394" s="255"/>
      <c r="BW394" s="254"/>
      <c r="BX394" s="254"/>
      <c r="BY394" s="254"/>
      <c r="BZ394" s="256"/>
      <c r="CA394" s="256"/>
      <c r="CB394" s="256"/>
      <c r="CC394" s="256"/>
      <c r="CD394" s="256"/>
      <c r="CE394" s="256"/>
      <c r="CF394" s="256"/>
      <c r="CG394" s="256"/>
      <c r="CH394" s="256"/>
      <c r="CI394" s="256"/>
      <c r="CJ394" s="256"/>
      <c r="CK394" s="256"/>
      <c r="CL394" s="256"/>
      <c r="CM394" s="256"/>
      <c r="CN394" s="256"/>
      <c r="CO394" s="256"/>
      <c r="CP394" s="256"/>
      <c r="CQ394" s="256"/>
      <c r="CR394" s="256"/>
      <c r="CS394" s="248" t="s">
        <v>5835</v>
      </c>
      <c r="CT394" s="256"/>
      <c r="CU394" s="256"/>
      <c r="CV394" s="256"/>
      <c r="CW394" s="256"/>
      <c r="CX394" s="256"/>
      <c r="CY394" s="256"/>
      <c r="CZ394" s="256"/>
      <c r="DA394" s="256"/>
      <c r="DB394" s="256"/>
      <c r="DC394" s="256"/>
      <c r="DD394" s="256"/>
      <c r="DE394" s="256"/>
    </row>
    <row r="395" spans="34:109" ht="15" hidden="1" customHeight="1">
      <c r="AH395" s="254"/>
      <c r="AI395" s="254"/>
      <c r="AJ395" s="254"/>
      <c r="AK395" s="254"/>
      <c r="AL395" s="242" t="str">
        <f t="shared" si="18"/>
        <v/>
      </c>
      <c r="AM395" s="242" t="str">
        <f t="shared" si="19"/>
        <v/>
      </c>
      <c r="AN395" s="243" t="str">
        <f t="shared" si="20"/>
        <v/>
      </c>
      <c r="AO395" s="254"/>
      <c r="AP395" s="240">
        <v>393</v>
      </c>
      <c r="AQ395" s="255"/>
      <c r="AR395" s="255"/>
      <c r="AS395" s="255"/>
      <c r="AT395" s="255"/>
      <c r="AU395" s="255"/>
      <c r="AV395" s="255"/>
      <c r="AW395" s="255"/>
      <c r="AX395" s="255"/>
      <c r="AY395" s="255"/>
      <c r="AZ395" s="255"/>
      <c r="BA395" s="255"/>
      <c r="BB395" s="255"/>
      <c r="BC395" s="255"/>
      <c r="BD395" s="255"/>
      <c r="BE395" s="255"/>
      <c r="BF395" s="255"/>
      <c r="BG395" s="255"/>
      <c r="BH395" s="255"/>
      <c r="BI395" s="255"/>
      <c r="BJ395" s="246" t="s">
        <v>5836</v>
      </c>
      <c r="BK395" s="255"/>
      <c r="BL395" s="255"/>
      <c r="BM395" s="255"/>
      <c r="BN395" s="255"/>
      <c r="BO395" s="255"/>
      <c r="BP395" s="255"/>
      <c r="BQ395" s="255"/>
      <c r="BR395" s="255"/>
      <c r="BS395" s="255"/>
      <c r="BT395" s="255"/>
      <c r="BU395" s="255"/>
      <c r="BV395" s="255"/>
      <c r="BW395" s="254"/>
      <c r="BX395" s="254"/>
      <c r="BY395" s="254"/>
      <c r="BZ395" s="256"/>
      <c r="CA395" s="256"/>
      <c r="CB395" s="256"/>
      <c r="CC395" s="256"/>
      <c r="CD395" s="256"/>
      <c r="CE395" s="256"/>
      <c r="CF395" s="256"/>
      <c r="CG395" s="256"/>
      <c r="CH395" s="256"/>
      <c r="CI395" s="256"/>
      <c r="CJ395" s="256"/>
      <c r="CK395" s="256"/>
      <c r="CL395" s="256"/>
      <c r="CM395" s="256"/>
      <c r="CN395" s="256"/>
      <c r="CO395" s="256"/>
      <c r="CP395" s="256"/>
      <c r="CQ395" s="256"/>
      <c r="CR395" s="256"/>
      <c r="CS395" s="248" t="s">
        <v>5837</v>
      </c>
      <c r="CT395" s="256"/>
      <c r="CU395" s="256"/>
      <c r="CV395" s="256"/>
      <c r="CW395" s="256"/>
      <c r="CX395" s="256"/>
      <c r="CY395" s="256"/>
      <c r="CZ395" s="256"/>
      <c r="DA395" s="256"/>
      <c r="DB395" s="256"/>
      <c r="DC395" s="256"/>
      <c r="DD395" s="256"/>
      <c r="DE395" s="256"/>
    </row>
    <row r="396" spans="34:109" ht="15" hidden="1" customHeight="1">
      <c r="AH396" s="254"/>
      <c r="AI396" s="254"/>
      <c r="AJ396" s="254"/>
      <c r="AK396" s="254"/>
      <c r="AL396" s="242" t="str">
        <f t="shared" si="18"/>
        <v/>
      </c>
      <c r="AM396" s="242" t="str">
        <f t="shared" si="19"/>
        <v/>
      </c>
      <c r="AN396" s="243" t="str">
        <f t="shared" si="20"/>
        <v/>
      </c>
      <c r="AO396" s="254"/>
      <c r="AP396" s="240">
        <v>394</v>
      </c>
      <c r="AQ396" s="255"/>
      <c r="AR396" s="255"/>
      <c r="AS396" s="255"/>
      <c r="AT396" s="255"/>
      <c r="AU396" s="255"/>
      <c r="AV396" s="255"/>
      <c r="AW396" s="255"/>
      <c r="AX396" s="255"/>
      <c r="AY396" s="255"/>
      <c r="AZ396" s="255"/>
      <c r="BA396" s="255"/>
      <c r="BB396" s="255"/>
      <c r="BC396" s="255"/>
      <c r="BD396" s="255"/>
      <c r="BE396" s="255"/>
      <c r="BF396" s="255"/>
      <c r="BG396" s="255"/>
      <c r="BH396" s="255"/>
      <c r="BI396" s="255"/>
      <c r="BJ396" s="246" t="s">
        <v>5838</v>
      </c>
      <c r="BK396" s="255"/>
      <c r="BL396" s="255"/>
      <c r="BM396" s="255"/>
      <c r="BN396" s="255"/>
      <c r="BO396" s="255"/>
      <c r="BP396" s="255"/>
      <c r="BQ396" s="255"/>
      <c r="BR396" s="255"/>
      <c r="BS396" s="255"/>
      <c r="BT396" s="255"/>
      <c r="BU396" s="255"/>
      <c r="BV396" s="255"/>
      <c r="BW396" s="254"/>
      <c r="BX396" s="254"/>
      <c r="BY396" s="254"/>
      <c r="BZ396" s="256"/>
      <c r="CA396" s="256"/>
      <c r="CB396" s="256"/>
      <c r="CC396" s="256"/>
      <c r="CD396" s="256"/>
      <c r="CE396" s="256"/>
      <c r="CF396" s="256"/>
      <c r="CG396" s="256"/>
      <c r="CH396" s="256"/>
      <c r="CI396" s="256"/>
      <c r="CJ396" s="256"/>
      <c r="CK396" s="256"/>
      <c r="CL396" s="256"/>
      <c r="CM396" s="256"/>
      <c r="CN396" s="256"/>
      <c r="CO396" s="256"/>
      <c r="CP396" s="256"/>
      <c r="CQ396" s="256"/>
      <c r="CR396" s="256"/>
      <c r="CS396" s="248" t="s">
        <v>5839</v>
      </c>
      <c r="CT396" s="256"/>
      <c r="CU396" s="256"/>
      <c r="CV396" s="256"/>
      <c r="CW396" s="256"/>
      <c r="CX396" s="256"/>
      <c r="CY396" s="256"/>
      <c r="CZ396" s="256"/>
      <c r="DA396" s="256"/>
      <c r="DB396" s="256"/>
      <c r="DC396" s="256"/>
      <c r="DD396" s="256"/>
      <c r="DE396" s="256"/>
    </row>
    <row r="397" spans="34:109" ht="15" hidden="1" customHeight="1">
      <c r="AH397" s="254"/>
      <c r="AI397" s="254"/>
      <c r="AJ397" s="254"/>
      <c r="AK397" s="254"/>
      <c r="AL397" s="242" t="str">
        <f t="shared" si="18"/>
        <v/>
      </c>
      <c r="AM397" s="242" t="str">
        <f t="shared" si="19"/>
        <v/>
      </c>
      <c r="AN397" s="243" t="str">
        <f t="shared" si="20"/>
        <v/>
      </c>
      <c r="AO397" s="254"/>
      <c r="AP397" s="240">
        <v>395</v>
      </c>
      <c r="AQ397" s="255"/>
      <c r="AR397" s="255"/>
      <c r="AS397" s="255"/>
      <c r="AT397" s="255"/>
      <c r="AU397" s="255"/>
      <c r="AV397" s="255"/>
      <c r="AW397" s="255"/>
      <c r="AX397" s="255"/>
      <c r="AY397" s="255"/>
      <c r="AZ397" s="255"/>
      <c r="BA397" s="255"/>
      <c r="BB397" s="255"/>
      <c r="BC397" s="255"/>
      <c r="BD397" s="255"/>
      <c r="BE397" s="255"/>
      <c r="BF397" s="255"/>
      <c r="BG397" s="255"/>
      <c r="BH397" s="255"/>
      <c r="BI397" s="255"/>
      <c r="BJ397" s="246" t="s">
        <v>5840</v>
      </c>
      <c r="BK397" s="255"/>
      <c r="BL397" s="255"/>
      <c r="BM397" s="255"/>
      <c r="BN397" s="255"/>
      <c r="BO397" s="255"/>
      <c r="BP397" s="255"/>
      <c r="BQ397" s="255"/>
      <c r="BR397" s="255"/>
      <c r="BS397" s="255"/>
      <c r="BT397" s="255"/>
      <c r="BU397" s="255"/>
      <c r="BV397" s="255"/>
      <c r="BW397" s="254"/>
      <c r="BX397" s="254"/>
      <c r="BY397" s="254"/>
      <c r="BZ397" s="256"/>
      <c r="CA397" s="256"/>
      <c r="CB397" s="256"/>
      <c r="CC397" s="256"/>
      <c r="CD397" s="256"/>
      <c r="CE397" s="256"/>
      <c r="CF397" s="256"/>
      <c r="CG397" s="256"/>
      <c r="CH397" s="256"/>
      <c r="CI397" s="256"/>
      <c r="CJ397" s="256"/>
      <c r="CK397" s="256"/>
      <c r="CL397" s="256"/>
      <c r="CM397" s="256"/>
      <c r="CN397" s="256"/>
      <c r="CO397" s="256"/>
      <c r="CP397" s="256"/>
      <c r="CQ397" s="256"/>
      <c r="CR397" s="256"/>
      <c r="CS397" s="248" t="s">
        <v>5841</v>
      </c>
      <c r="CT397" s="256"/>
      <c r="CU397" s="256"/>
      <c r="CV397" s="256"/>
      <c r="CW397" s="256"/>
      <c r="CX397" s="256"/>
      <c r="CY397" s="256"/>
      <c r="CZ397" s="256"/>
      <c r="DA397" s="256"/>
      <c r="DB397" s="256"/>
      <c r="DC397" s="256"/>
      <c r="DD397" s="256"/>
      <c r="DE397" s="256"/>
    </row>
    <row r="398" spans="34:109" ht="15" hidden="1" customHeight="1">
      <c r="AH398" s="254"/>
      <c r="AI398" s="254"/>
      <c r="AJ398" s="254"/>
      <c r="AK398" s="254"/>
      <c r="AL398" s="242" t="str">
        <f t="shared" si="18"/>
        <v/>
      </c>
      <c r="AM398" s="242" t="str">
        <f t="shared" si="19"/>
        <v/>
      </c>
      <c r="AN398" s="243" t="str">
        <f t="shared" si="20"/>
        <v/>
      </c>
      <c r="AO398" s="254"/>
      <c r="AP398" s="240">
        <v>396</v>
      </c>
      <c r="AQ398" s="255"/>
      <c r="AR398" s="255"/>
      <c r="AS398" s="255"/>
      <c r="AT398" s="255"/>
      <c r="AU398" s="255"/>
      <c r="AV398" s="255"/>
      <c r="AW398" s="255"/>
      <c r="AX398" s="255"/>
      <c r="AY398" s="255"/>
      <c r="AZ398" s="255"/>
      <c r="BA398" s="255"/>
      <c r="BB398" s="255"/>
      <c r="BC398" s="255"/>
      <c r="BD398" s="255"/>
      <c r="BE398" s="255"/>
      <c r="BF398" s="255"/>
      <c r="BG398" s="255"/>
      <c r="BH398" s="255"/>
      <c r="BI398" s="255"/>
      <c r="BJ398" s="246" t="s">
        <v>5842</v>
      </c>
      <c r="BK398" s="255"/>
      <c r="BL398" s="255"/>
      <c r="BM398" s="255"/>
      <c r="BN398" s="255"/>
      <c r="BO398" s="255"/>
      <c r="BP398" s="255"/>
      <c r="BQ398" s="255"/>
      <c r="BR398" s="255"/>
      <c r="BS398" s="255"/>
      <c r="BT398" s="255"/>
      <c r="BU398" s="255"/>
      <c r="BV398" s="255"/>
      <c r="BW398" s="254"/>
      <c r="BX398" s="254"/>
      <c r="BY398" s="254"/>
      <c r="BZ398" s="256"/>
      <c r="CA398" s="256"/>
      <c r="CB398" s="256"/>
      <c r="CC398" s="256"/>
      <c r="CD398" s="256"/>
      <c r="CE398" s="256"/>
      <c r="CF398" s="256"/>
      <c r="CG398" s="256"/>
      <c r="CH398" s="256"/>
      <c r="CI398" s="256"/>
      <c r="CJ398" s="256"/>
      <c r="CK398" s="256"/>
      <c r="CL398" s="256"/>
      <c r="CM398" s="256"/>
      <c r="CN398" s="256"/>
      <c r="CO398" s="256"/>
      <c r="CP398" s="256"/>
      <c r="CQ398" s="256"/>
      <c r="CR398" s="256"/>
      <c r="CS398" s="248" t="s">
        <v>5843</v>
      </c>
      <c r="CT398" s="256"/>
      <c r="CU398" s="256"/>
      <c r="CV398" s="256"/>
      <c r="CW398" s="256"/>
      <c r="CX398" s="256"/>
      <c r="CY398" s="256"/>
      <c r="CZ398" s="256"/>
      <c r="DA398" s="256"/>
      <c r="DB398" s="256"/>
      <c r="DC398" s="256"/>
      <c r="DD398" s="256"/>
      <c r="DE398" s="256"/>
    </row>
    <row r="399" spans="34:109" ht="15" hidden="1" customHeight="1">
      <c r="AH399" s="254"/>
      <c r="AI399" s="254"/>
      <c r="AJ399" s="254"/>
      <c r="AK399" s="254"/>
      <c r="AL399" s="242" t="str">
        <f t="shared" si="18"/>
        <v/>
      </c>
      <c r="AM399" s="242" t="str">
        <f t="shared" si="19"/>
        <v/>
      </c>
      <c r="AN399" s="243" t="str">
        <f t="shared" si="20"/>
        <v/>
      </c>
      <c r="AO399" s="254"/>
      <c r="AP399" s="240">
        <v>397</v>
      </c>
      <c r="AQ399" s="255"/>
      <c r="AR399" s="255"/>
      <c r="AS399" s="255"/>
      <c r="AT399" s="255"/>
      <c r="AU399" s="255"/>
      <c r="AV399" s="255"/>
      <c r="AW399" s="255"/>
      <c r="AX399" s="255"/>
      <c r="AY399" s="255"/>
      <c r="AZ399" s="255"/>
      <c r="BA399" s="255"/>
      <c r="BB399" s="255"/>
      <c r="BC399" s="255"/>
      <c r="BD399" s="255"/>
      <c r="BE399" s="255"/>
      <c r="BF399" s="255"/>
      <c r="BG399" s="255"/>
      <c r="BH399" s="255"/>
      <c r="BI399" s="255"/>
      <c r="BJ399" s="246" t="s">
        <v>5844</v>
      </c>
      <c r="BK399" s="255"/>
      <c r="BL399" s="255"/>
      <c r="BM399" s="255"/>
      <c r="BN399" s="255"/>
      <c r="BO399" s="255"/>
      <c r="BP399" s="255"/>
      <c r="BQ399" s="255"/>
      <c r="BR399" s="255"/>
      <c r="BS399" s="255"/>
      <c r="BT399" s="255"/>
      <c r="BU399" s="255"/>
      <c r="BV399" s="255"/>
      <c r="BW399" s="254"/>
      <c r="BX399" s="254"/>
      <c r="BY399" s="254"/>
      <c r="BZ399" s="256"/>
      <c r="CA399" s="256"/>
      <c r="CB399" s="256"/>
      <c r="CC399" s="256"/>
      <c r="CD399" s="256"/>
      <c r="CE399" s="256"/>
      <c r="CF399" s="256"/>
      <c r="CG399" s="256"/>
      <c r="CH399" s="256"/>
      <c r="CI399" s="256"/>
      <c r="CJ399" s="256"/>
      <c r="CK399" s="256"/>
      <c r="CL399" s="256"/>
      <c r="CM399" s="256"/>
      <c r="CN399" s="256"/>
      <c r="CO399" s="256"/>
      <c r="CP399" s="256"/>
      <c r="CQ399" s="256"/>
      <c r="CR399" s="256"/>
      <c r="CS399" s="248" t="s">
        <v>5845</v>
      </c>
      <c r="CT399" s="256"/>
      <c r="CU399" s="256"/>
      <c r="CV399" s="256"/>
      <c r="CW399" s="256"/>
      <c r="CX399" s="256"/>
      <c r="CY399" s="256"/>
      <c r="CZ399" s="256"/>
      <c r="DA399" s="256"/>
      <c r="DB399" s="256"/>
      <c r="DC399" s="256"/>
      <c r="DD399" s="256"/>
      <c r="DE399" s="256"/>
    </row>
    <row r="400" spans="34:109" ht="15" hidden="1" customHeight="1">
      <c r="AH400" s="254"/>
      <c r="AI400" s="254"/>
      <c r="AJ400" s="254"/>
      <c r="AK400" s="254"/>
      <c r="AL400" s="242" t="str">
        <f t="shared" si="18"/>
        <v/>
      </c>
      <c r="AM400" s="242" t="str">
        <f t="shared" si="19"/>
        <v/>
      </c>
      <c r="AN400" s="243" t="str">
        <f t="shared" si="20"/>
        <v/>
      </c>
      <c r="AO400" s="254"/>
      <c r="AP400" s="240">
        <v>398</v>
      </c>
      <c r="AQ400" s="255"/>
      <c r="AR400" s="255"/>
      <c r="AS400" s="255"/>
      <c r="AT400" s="255"/>
      <c r="AU400" s="255"/>
      <c r="AV400" s="255"/>
      <c r="AW400" s="255"/>
      <c r="AX400" s="255"/>
      <c r="AY400" s="255"/>
      <c r="AZ400" s="255"/>
      <c r="BA400" s="255"/>
      <c r="BB400" s="255"/>
      <c r="BC400" s="255"/>
      <c r="BD400" s="255"/>
      <c r="BE400" s="255"/>
      <c r="BF400" s="255"/>
      <c r="BG400" s="255"/>
      <c r="BH400" s="255"/>
      <c r="BI400" s="255"/>
      <c r="BJ400" s="246" t="s">
        <v>5846</v>
      </c>
      <c r="BK400" s="255"/>
      <c r="BL400" s="255"/>
      <c r="BM400" s="255"/>
      <c r="BN400" s="255"/>
      <c r="BO400" s="255"/>
      <c r="BP400" s="255"/>
      <c r="BQ400" s="255"/>
      <c r="BR400" s="255"/>
      <c r="BS400" s="255"/>
      <c r="BT400" s="255"/>
      <c r="BU400" s="255"/>
      <c r="BV400" s="255"/>
      <c r="BW400" s="254"/>
      <c r="BX400" s="254"/>
      <c r="BY400" s="254"/>
      <c r="BZ400" s="256"/>
      <c r="CA400" s="256"/>
      <c r="CB400" s="256"/>
      <c r="CC400" s="256"/>
      <c r="CD400" s="256"/>
      <c r="CE400" s="256"/>
      <c r="CF400" s="256"/>
      <c r="CG400" s="256"/>
      <c r="CH400" s="256"/>
      <c r="CI400" s="256"/>
      <c r="CJ400" s="256"/>
      <c r="CK400" s="256"/>
      <c r="CL400" s="256"/>
      <c r="CM400" s="256"/>
      <c r="CN400" s="256"/>
      <c r="CO400" s="256"/>
      <c r="CP400" s="256"/>
      <c r="CQ400" s="256"/>
      <c r="CR400" s="256"/>
      <c r="CS400" s="248" t="s">
        <v>5847</v>
      </c>
      <c r="CT400" s="256"/>
      <c r="CU400" s="256"/>
      <c r="CV400" s="256"/>
      <c r="CW400" s="256"/>
      <c r="CX400" s="256"/>
      <c r="CY400" s="256"/>
      <c r="CZ400" s="256"/>
      <c r="DA400" s="256"/>
      <c r="DB400" s="256"/>
      <c r="DC400" s="256"/>
      <c r="DD400" s="256"/>
      <c r="DE400" s="256"/>
    </row>
    <row r="401" spans="34:109" ht="15" hidden="1" customHeight="1">
      <c r="AH401" s="254"/>
      <c r="AI401" s="254"/>
      <c r="AJ401" s="254"/>
      <c r="AK401" s="254"/>
      <c r="AL401" s="242" t="str">
        <f t="shared" si="18"/>
        <v/>
      </c>
      <c r="AM401" s="242" t="str">
        <f t="shared" si="19"/>
        <v/>
      </c>
      <c r="AN401" s="243" t="str">
        <f t="shared" si="20"/>
        <v/>
      </c>
      <c r="AO401" s="254"/>
      <c r="AP401" s="240">
        <v>399</v>
      </c>
      <c r="AQ401" s="255"/>
      <c r="AR401" s="255"/>
      <c r="AS401" s="255"/>
      <c r="AT401" s="255"/>
      <c r="AU401" s="255"/>
      <c r="AV401" s="255"/>
      <c r="AW401" s="255"/>
      <c r="AX401" s="255"/>
      <c r="AY401" s="255"/>
      <c r="AZ401" s="255"/>
      <c r="BA401" s="255"/>
      <c r="BB401" s="255"/>
      <c r="BC401" s="255"/>
      <c r="BD401" s="255"/>
      <c r="BE401" s="255"/>
      <c r="BF401" s="255"/>
      <c r="BG401" s="255"/>
      <c r="BH401" s="255"/>
      <c r="BI401" s="255"/>
      <c r="BJ401" s="246" t="s">
        <v>5848</v>
      </c>
      <c r="BK401" s="255"/>
      <c r="BL401" s="255"/>
      <c r="BM401" s="255"/>
      <c r="BN401" s="255"/>
      <c r="BO401" s="255"/>
      <c r="BP401" s="255"/>
      <c r="BQ401" s="255"/>
      <c r="BR401" s="255"/>
      <c r="BS401" s="255"/>
      <c r="BT401" s="255"/>
      <c r="BU401" s="255"/>
      <c r="BV401" s="255"/>
      <c r="BW401" s="254"/>
      <c r="BX401" s="254"/>
      <c r="BY401" s="254"/>
      <c r="BZ401" s="256"/>
      <c r="CA401" s="256"/>
      <c r="CB401" s="256"/>
      <c r="CC401" s="256"/>
      <c r="CD401" s="256"/>
      <c r="CE401" s="256"/>
      <c r="CF401" s="256"/>
      <c r="CG401" s="256"/>
      <c r="CH401" s="256"/>
      <c r="CI401" s="256"/>
      <c r="CJ401" s="256"/>
      <c r="CK401" s="256"/>
      <c r="CL401" s="256"/>
      <c r="CM401" s="256"/>
      <c r="CN401" s="256"/>
      <c r="CO401" s="256"/>
      <c r="CP401" s="256"/>
      <c r="CQ401" s="256"/>
      <c r="CR401" s="256"/>
      <c r="CS401" s="248" t="s">
        <v>5849</v>
      </c>
      <c r="CT401" s="256"/>
      <c r="CU401" s="256"/>
      <c r="CV401" s="256"/>
      <c r="CW401" s="256"/>
      <c r="CX401" s="256"/>
      <c r="CY401" s="256"/>
      <c r="CZ401" s="256"/>
      <c r="DA401" s="256"/>
      <c r="DB401" s="256"/>
      <c r="DC401" s="256"/>
      <c r="DD401" s="256"/>
      <c r="DE401" s="256"/>
    </row>
    <row r="402" spans="34:109" ht="15" hidden="1" customHeight="1">
      <c r="AH402" s="254"/>
      <c r="AI402" s="254"/>
      <c r="AJ402" s="254"/>
      <c r="AK402" s="254"/>
      <c r="AL402" s="242" t="str">
        <f t="shared" si="18"/>
        <v/>
      </c>
      <c r="AM402" s="242" t="str">
        <f t="shared" si="19"/>
        <v/>
      </c>
      <c r="AN402" s="243" t="str">
        <f t="shared" si="20"/>
        <v/>
      </c>
      <c r="AO402" s="254"/>
      <c r="AP402" s="240">
        <v>400</v>
      </c>
      <c r="AQ402" s="255"/>
      <c r="AR402" s="255"/>
      <c r="AS402" s="255"/>
      <c r="AT402" s="255"/>
      <c r="AU402" s="255"/>
      <c r="AV402" s="255"/>
      <c r="AW402" s="255"/>
      <c r="AX402" s="255"/>
      <c r="AY402" s="255"/>
      <c r="AZ402" s="255"/>
      <c r="BA402" s="255"/>
      <c r="BB402" s="255"/>
      <c r="BC402" s="255"/>
      <c r="BD402" s="255"/>
      <c r="BE402" s="255"/>
      <c r="BF402" s="255"/>
      <c r="BG402" s="255"/>
      <c r="BH402" s="255"/>
      <c r="BI402" s="255"/>
      <c r="BJ402" s="246" t="s">
        <v>5850</v>
      </c>
      <c r="BK402" s="255"/>
      <c r="BL402" s="255"/>
      <c r="BM402" s="255"/>
      <c r="BN402" s="255"/>
      <c r="BO402" s="255"/>
      <c r="BP402" s="255"/>
      <c r="BQ402" s="255"/>
      <c r="BR402" s="255"/>
      <c r="BS402" s="255"/>
      <c r="BT402" s="255"/>
      <c r="BU402" s="255"/>
      <c r="BV402" s="255"/>
      <c r="BW402" s="254"/>
      <c r="BX402" s="254"/>
      <c r="BY402" s="254"/>
      <c r="BZ402" s="256"/>
      <c r="CA402" s="256"/>
      <c r="CB402" s="256"/>
      <c r="CC402" s="256"/>
      <c r="CD402" s="256"/>
      <c r="CE402" s="256"/>
      <c r="CF402" s="256"/>
      <c r="CG402" s="256"/>
      <c r="CH402" s="256"/>
      <c r="CI402" s="256"/>
      <c r="CJ402" s="256"/>
      <c r="CK402" s="256"/>
      <c r="CL402" s="256"/>
      <c r="CM402" s="256"/>
      <c r="CN402" s="256"/>
      <c r="CO402" s="256"/>
      <c r="CP402" s="256"/>
      <c r="CQ402" s="256"/>
      <c r="CR402" s="256"/>
      <c r="CS402" s="248" t="s">
        <v>5851</v>
      </c>
      <c r="CT402" s="256"/>
      <c r="CU402" s="256"/>
      <c r="CV402" s="256"/>
      <c r="CW402" s="256"/>
      <c r="CX402" s="256"/>
      <c r="CY402" s="256"/>
      <c r="CZ402" s="256"/>
      <c r="DA402" s="256"/>
      <c r="DB402" s="256"/>
      <c r="DC402" s="256"/>
      <c r="DD402" s="256"/>
      <c r="DE402" s="256"/>
    </row>
    <row r="403" spans="34:109" ht="15" hidden="1" customHeight="1">
      <c r="AH403" s="254"/>
      <c r="AI403" s="254"/>
      <c r="AJ403" s="254"/>
      <c r="AK403" s="254"/>
      <c r="AL403" s="242" t="str">
        <f t="shared" si="18"/>
        <v/>
      </c>
      <c r="AM403" s="242" t="str">
        <f t="shared" si="19"/>
        <v/>
      </c>
      <c r="AN403" s="243" t="str">
        <f t="shared" si="20"/>
        <v/>
      </c>
      <c r="AO403" s="254"/>
      <c r="AP403" s="240">
        <v>401</v>
      </c>
      <c r="AQ403" s="255"/>
      <c r="AR403" s="255"/>
      <c r="AS403" s="255"/>
      <c r="AT403" s="255"/>
      <c r="AU403" s="255"/>
      <c r="AV403" s="255"/>
      <c r="AW403" s="255"/>
      <c r="AX403" s="255"/>
      <c r="AY403" s="255"/>
      <c r="AZ403" s="255"/>
      <c r="BA403" s="255"/>
      <c r="BB403" s="255"/>
      <c r="BC403" s="255"/>
      <c r="BD403" s="255"/>
      <c r="BE403" s="255"/>
      <c r="BF403" s="255"/>
      <c r="BG403" s="255"/>
      <c r="BH403" s="255"/>
      <c r="BI403" s="255"/>
      <c r="BJ403" s="246" t="s">
        <v>5852</v>
      </c>
      <c r="BK403" s="255"/>
      <c r="BL403" s="255"/>
      <c r="BM403" s="255"/>
      <c r="BN403" s="255"/>
      <c r="BO403" s="255"/>
      <c r="BP403" s="255"/>
      <c r="BQ403" s="255"/>
      <c r="BR403" s="255"/>
      <c r="BS403" s="255"/>
      <c r="BT403" s="255"/>
      <c r="BU403" s="255"/>
      <c r="BV403" s="255"/>
      <c r="BW403" s="254"/>
      <c r="BX403" s="254"/>
      <c r="BY403" s="254"/>
      <c r="BZ403" s="256"/>
      <c r="CA403" s="256"/>
      <c r="CB403" s="256"/>
      <c r="CC403" s="256"/>
      <c r="CD403" s="256"/>
      <c r="CE403" s="256"/>
      <c r="CF403" s="256"/>
      <c r="CG403" s="256"/>
      <c r="CH403" s="256"/>
      <c r="CI403" s="256"/>
      <c r="CJ403" s="256"/>
      <c r="CK403" s="256"/>
      <c r="CL403" s="256"/>
      <c r="CM403" s="256"/>
      <c r="CN403" s="256"/>
      <c r="CO403" s="256"/>
      <c r="CP403" s="256"/>
      <c r="CQ403" s="256"/>
      <c r="CR403" s="256"/>
      <c r="CS403" s="248" t="s">
        <v>5853</v>
      </c>
      <c r="CT403" s="256"/>
      <c r="CU403" s="256"/>
      <c r="CV403" s="256"/>
      <c r="CW403" s="256"/>
      <c r="CX403" s="256"/>
      <c r="CY403" s="256"/>
      <c r="CZ403" s="256"/>
      <c r="DA403" s="256"/>
      <c r="DB403" s="256"/>
      <c r="DC403" s="256"/>
      <c r="DD403" s="256"/>
      <c r="DE403" s="256"/>
    </row>
    <row r="404" spans="34:109" ht="15" hidden="1" customHeight="1">
      <c r="AH404" s="254"/>
      <c r="AI404" s="254"/>
      <c r="AJ404" s="254"/>
      <c r="AK404" s="254"/>
      <c r="AL404" s="242" t="str">
        <f t="shared" si="18"/>
        <v/>
      </c>
      <c r="AM404" s="242" t="str">
        <f t="shared" si="19"/>
        <v/>
      </c>
      <c r="AN404" s="243" t="str">
        <f t="shared" si="20"/>
        <v/>
      </c>
      <c r="AO404" s="254"/>
      <c r="AP404" s="240">
        <v>402</v>
      </c>
      <c r="AQ404" s="255"/>
      <c r="AR404" s="255"/>
      <c r="AS404" s="255"/>
      <c r="AT404" s="255"/>
      <c r="AU404" s="255"/>
      <c r="AV404" s="255"/>
      <c r="AW404" s="255"/>
      <c r="AX404" s="255"/>
      <c r="AY404" s="255"/>
      <c r="AZ404" s="255"/>
      <c r="BA404" s="255"/>
      <c r="BB404" s="255"/>
      <c r="BC404" s="255"/>
      <c r="BD404" s="255"/>
      <c r="BE404" s="255"/>
      <c r="BF404" s="255"/>
      <c r="BG404" s="255"/>
      <c r="BH404" s="255"/>
      <c r="BI404" s="255"/>
      <c r="BJ404" s="246" t="s">
        <v>5854</v>
      </c>
      <c r="BK404" s="255"/>
      <c r="BL404" s="255"/>
      <c r="BM404" s="255"/>
      <c r="BN404" s="255"/>
      <c r="BO404" s="255"/>
      <c r="BP404" s="255"/>
      <c r="BQ404" s="255"/>
      <c r="BR404" s="255"/>
      <c r="BS404" s="255"/>
      <c r="BT404" s="255"/>
      <c r="BU404" s="255"/>
      <c r="BV404" s="255"/>
      <c r="BW404" s="254"/>
      <c r="BX404" s="254"/>
      <c r="BY404" s="254"/>
      <c r="BZ404" s="256"/>
      <c r="CA404" s="256"/>
      <c r="CB404" s="256"/>
      <c r="CC404" s="256"/>
      <c r="CD404" s="256"/>
      <c r="CE404" s="256"/>
      <c r="CF404" s="256"/>
      <c r="CG404" s="256"/>
      <c r="CH404" s="256"/>
      <c r="CI404" s="256"/>
      <c r="CJ404" s="256"/>
      <c r="CK404" s="256"/>
      <c r="CL404" s="256"/>
      <c r="CM404" s="256"/>
      <c r="CN404" s="256"/>
      <c r="CO404" s="256"/>
      <c r="CP404" s="256"/>
      <c r="CQ404" s="256"/>
      <c r="CR404" s="256"/>
      <c r="CS404" s="248" t="s">
        <v>5855</v>
      </c>
      <c r="CT404" s="256"/>
      <c r="CU404" s="256"/>
      <c r="CV404" s="256"/>
      <c r="CW404" s="256"/>
      <c r="CX404" s="256"/>
      <c r="CY404" s="256"/>
      <c r="CZ404" s="256"/>
      <c r="DA404" s="256"/>
      <c r="DB404" s="256"/>
      <c r="DC404" s="256"/>
      <c r="DD404" s="256"/>
      <c r="DE404" s="256"/>
    </row>
    <row r="405" spans="34:109" ht="15" hidden="1" customHeight="1">
      <c r="AH405" s="254"/>
      <c r="AI405" s="254"/>
      <c r="AJ405" s="254"/>
      <c r="AK405" s="254"/>
      <c r="AL405" s="242" t="str">
        <f t="shared" si="18"/>
        <v/>
      </c>
      <c r="AM405" s="242" t="str">
        <f t="shared" si="19"/>
        <v/>
      </c>
      <c r="AN405" s="243" t="str">
        <f t="shared" si="20"/>
        <v/>
      </c>
      <c r="AO405" s="254"/>
      <c r="AP405" s="240">
        <v>403</v>
      </c>
      <c r="AQ405" s="255"/>
      <c r="AR405" s="255"/>
      <c r="AS405" s="255"/>
      <c r="AT405" s="255"/>
      <c r="AU405" s="255"/>
      <c r="AV405" s="255"/>
      <c r="AW405" s="255"/>
      <c r="AX405" s="255"/>
      <c r="AY405" s="255"/>
      <c r="AZ405" s="255"/>
      <c r="BA405" s="255"/>
      <c r="BB405" s="255"/>
      <c r="BC405" s="255"/>
      <c r="BD405" s="255"/>
      <c r="BE405" s="255"/>
      <c r="BF405" s="255"/>
      <c r="BG405" s="255"/>
      <c r="BH405" s="255"/>
      <c r="BI405" s="255"/>
      <c r="BJ405" s="246" t="s">
        <v>5856</v>
      </c>
      <c r="BK405" s="255"/>
      <c r="BL405" s="255"/>
      <c r="BM405" s="255"/>
      <c r="BN405" s="255"/>
      <c r="BO405" s="255"/>
      <c r="BP405" s="255"/>
      <c r="BQ405" s="255"/>
      <c r="BR405" s="255"/>
      <c r="BS405" s="255"/>
      <c r="BT405" s="255"/>
      <c r="BU405" s="255"/>
      <c r="BV405" s="255"/>
      <c r="BW405" s="254"/>
      <c r="BX405" s="254"/>
      <c r="BY405" s="254"/>
      <c r="BZ405" s="256"/>
      <c r="CA405" s="256"/>
      <c r="CB405" s="256"/>
      <c r="CC405" s="256"/>
      <c r="CD405" s="256"/>
      <c r="CE405" s="256"/>
      <c r="CF405" s="256"/>
      <c r="CG405" s="256"/>
      <c r="CH405" s="256"/>
      <c r="CI405" s="256"/>
      <c r="CJ405" s="256"/>
      <c r="CK405" s="256"/>
      <c r="CL405" s="256"/>
      <c r="CM405" s="256"/>
      <c r="CN405" s="256"/>
      <c r="CO405" s="256"/>
      <c r="CP405" s="256"/>
      <c r="CQ405" s="256"/>
      <c r="CR405" s="256"/>
      <c r="CS405" s="248" t="s">
        <v>5857</v>
      </c>
      <c r="CT405" s="256"/>
      <c r="CU405" s="256"/>
      <c r="CV405" s="256"/>
      <c r="CW405" s="256"/>
      <c r="CX405" s="256"/>
      <c r="CY405" s="256"/>
      <c r="CZ405" s="256"/>
      <c r="DA405" s="256"/>
      <c r="DB405" s="256"/>
      <c r="DC405" s="256"/>
      <c r="DD405" s="256"/>
      <c r="DE405" s="256"/>
    </row>
    <row r="406" spans="34:109" ht="15" hidden="1" customHeight="1">
      <c r="AH406" s="254"/>
      <c r="AI406" s="254"/>
      <c r="AJ406" s="254"/>
      <c r="AK406" s="254"/>
      <c r="AL406" s="242" t="str">
        <f t="shared" si="18"/>
        <v/>
      </c>
      <c r="AM406" s="242" t="str">
        <f t="shared" si="19"/>
        <v/>
      </c>
      <c r="AN406" s="243" t="str">
        <f t="shared" si="20"/>
        <v/>
      </c>
      <c r="AO406" s="254"/>
      <c r="AP406" s="240">
        <v>404</v>
      </c>
      <c r="AQ406" s="255"/>
      <c r="AR406" s="255"/>
      <c r="AS406" s="255"/>
      <c r="AT406" s="255"/>
      <c r="AU406" s="255"/>
      <c r="AV406" s="255"/>
      <c r="AW406" s="255"/>
      <c r="AX406" s="255"/>
      <c r="AY406" s="255"/>
      <c r="AZ406" s="255"/>
      <c r="BA406" s="255"/>
      <c r="BB406" s="255"/>
      <c r="BC406" s="255"/>
      <c r="BD406" s="255"/>
      <c r="BE406" s="255"/>
      <c r="BF406" s="255"/>
      <c r="BG406" s="255"/>
      <c r="BH406" s="255"/>
      <c r="BI406" s="255"/>
      <c r="BJ406" s="246" t="s">
        <v>5858</v>
      </c>
      <c r="BK406" s="255"/>
      <c r="BL406" s="255"/>
      <c r="BM406" s="255"/>
      <c r="BN406" s="255"/>
      <c r="BO406" s="255"/>
      <c r="BP406" s="255"/>
      <c r="BQ406" s="255"/>
      <c r="BR406" s="255"/>
      <c r="BS406" s="255"/>
      <c r="BT406" s="255"/>
      <c r="BU406" s="255"/>
      <c r="BV406" s="255"/>
      <c r="BW406" s="254"/>
      <c r="BX406" s="254"/>
      <c r="BY406" s="254"/>
      <c r="BZ406" s="256"/>
      <c r="CA406" s="256"/>
      <c r="CB406" s="256"/>
      <c r="CC406" s="256"/>
      <c r="CD406" s="256"/>
      <c r="CE406" s="256"/>
      <c r="CF406" s="256"/>
      <c r="CG406" s="256"/>
      <c r="CH406" s="256"/>
      <c r="CI406" s="256"/>
      <c r="CJ406" s="256"/>
      <c r="CK406" s="256"/>
      <c r="CL406" s="256"/>
      <c r="CM406" s="256"/>
      <c r="CN406" s="256"/>
      <c r="CO406" s="256"/>
      <c r="CP406" s="256"/>
      <c r="CQ406" s="256"/>
      <c r="CR406" s="256"/>
      <c r="CS406" s="248" t="s">
        <v>5859</v>
      </c>
      <c r="CT406" s="256"/>
      <c r="CU406" s="256"/>
      <c r="CV406" s="256"/>
      <c r="CW406" s="256"/>
      <c r="CX406" s="256"/>
      <c r="CY406" s="256"/>
      <c r="CZ406" s="256"/>
      <c r="DA406" s="256"/>
      <c r="DB406" s="256"/>
      <c r="DC406" s="256"/>
      <c r="DD406" s="256"/>
      <c r="DE406" s="256"/>
    </row>
    <row r="407" spans="34:109" ht="15" hidden="1" customHeight="1">
      <c r="AH407" s="254"/>
      <c r="AI407" s="254"/>
      <c r="AJ407" s="254"/>
      <c r="AK407" s="254"/>
      <c r="AL407" s="242" t="str">
        <f t="shared" si="18"/>
        <v/>
      </c>
      <c r="AM407" s="242" t="str">
        <f t="shared" si="19"/>
        <v/>
      </c>
      <c r="AN407" s="243" t="str">
        <f t="shared" si="20"/>
        <v/>
      </c>
      <c r="AO407" s="254"/>
      <c r="AP407" s="240">
        <v>405</v>
      </c>
      <c r="AQ407" s="255"/>
      <c r="AR407" s="255"/>
      <c r="AS407" s="255"/>
      <c r="AT407" s="255"/>
      <c r="AU407" s="255"/>
      <c r="AV407" s="255"/>
      <c r="AW407" s="255"/>
      <c r="AX407" s="255"/>
      <c r="AY407" s="255"/>
      <c r="AZ407" s="255"/>
      <c r="BA407" s="255"/>
      <c r="BB407" s="255"/>
      <c r="BC407" s="255"/>
      <c r="BD407" s="255"/>
      <c r="BE407" s="255"/>
      <c r="BF407" s="255"/>
      <c r="BG407" s="255"/>
      <c r="BH407" s="255"/>
      <c r="BI407" s="255"/>
      <c r="BJ407" s="246" t="s">
        <v>5860</v>
      </c>
      <c r="BK407" s="255"/>
      <c r="BL407" s="255"/>
      <c r="BM407" s="255"/>
      <c r="BN407" s="255"/>
      <c r="BO407" s="255"/>
      <c r="BP407" s="255"/>
      <c r="BQ407" s="255"/>
      <c r="BR407" s="255"/>
      <c r="BS407" s="255"/>
      <c r="BT407" s="255"/>
      <c r="BU407" s="255"/>
      <c r="BV407" s="255"/>
      <c r="BW407" s="254"/>
      <c r="BX407" s="254"/>
      <c r="BY407" s="254"/>
      <c r="BZ407" s="256"/>
      <c r="CA407" s="256"/>
      <c r="CB407" s="256"/>
      <c r="CC407" s="256"/>
      <c r="CD407" s="256"/>
      <c r="CE407" s="256"/>
      <c r="CF407" s="256"/>
      <c r="CG407" s="256"/>
      <c r="CH407" s="256"/>
      <c r="CI407" s="256"/>
      <c r="CJ407" s="256"/>
      <c r="CK407" s="256"/>
      <c r="CL407" s="256"/>
      <c r="CM407" s="256"/>
      <c r="CN407" s="256"/>
      <c r="CO407" s="256"/>
      <c r="CP407" s="256"/>
      <c r="CQ407" s="256"/>
      <c r="CR407" s="256"/>
      <c r="CS407" s="248" t="s">
        <v>5861</v>
      </c>
      <c r="CT407" s="256"/>
      <c r="CU407" s="256"/>
      <c r="CV407" s="256"/>
      <c r="CW407" s="256"/>
      <c r="CX407" s="256"/>
      <c r="CY407" s="256"/>
      <c r="CZ407" s="256"/>
      <c r="DA407" s="256"/>
      <c r="DB407" s="256"/>
      <c r="DC407" s="256"/>
      <c r="DD407" s="256"/>
      <c r="DE407" s="256"/>
    </row>
    <row r="408" spans="34:109" ht="15" hidden="1" customHeight="1">
      <c r="AH408" s="254"/>
      <c r="AI408" s="254"/>
      <c r="AJ408" s="254"/>
      <c r="AK408" s="254"/>
      <c r="AL408" s="242" t="str">
        <f t="shared" si="18"/>
        <v/>
      </c>
      <c r="AM408" s="242" t="str">
        <f t="shared" si="19"/>
        <v/>
      </c>
      <c r="AN408" s="243" t="str">
        <f t="shared" si="20"/>
        <v/>
      </c>
      <c r="AO408" s="254"/>
      <c r="AP408" s="240">
        <v>406</v>
      </c>
      <c r="AQ408" s="255"/>
      <c r="AR408" s="255"/>
      <c r="AS408" s="255"/>
      <c r="AT408" s="255"/>
      <c r="AU408" s="255"/>
      <c r="AV408" s="255"/>
      <c r="AW408" s="255"/>
      <c r="AX408" s="255"/>
      <c r="AY408" s="255"/>
      <c r="AZ408" s="255"/>
      <c r="BA408" s="255"/>
      <c r="BB408" s="255"/>
      <c r="BC408" s="255"/>
      <c r="BD408" s="255"/>
      <c r="BE408" s="255"/>
      <c r="BF408" s="255"/>
      <c r="BG408" s="255"/>
      <c r="BH408" s="255"/>
      <c r="BI408" s="255"/>
      <c r="BJ408" s="246" t="s">
        <v>5862</v>
      </c>
      <c r="BK408" s="255"/>
      <c r="BL408" s="255"/>
      <c r="BM408" s="255"/>
      <c r="BN408" s="255"/>
      <c r="BO408" s="255"/>
      <c r="BP408" s="255"/>
      <c r="BQ408" s="255"/>
      <c r="BR408" s="255"/>
      <c r="BS408" s="255"/>
      <c r="BT408" s="255"/>
      <c r="BU408" s="255"/>
      <c r="BV408" s="255"/>
      <c r="BW408" s="254"/>
      <c r="BX408" s="254"/>
      <c r="BY408" s="254"/>
      <c r="BZ408" s="256"/>
      <c r="CA408" s="256"/>
      <c r="CB408" s="256"/>
      <c r="CC408" s="256"/>
      <c r="CD408" s="256"/>
      <c r="CE408" s="256"/>
      <c r="CF408" s="256"/>
      <c r="CG408" s="256"/>
      <c r="CH408" s="256"/>
      <c r="CI408" s="256"/>
      <c r="CJ408" s="256"/>
      <c r="CK408" s="256"/>
      <c r="CL408" s="256"/>
      <c r="CM408" s="256"/>
      <c r="CN408" s="256"/>
      <c r="CO408" s="256"/>
      <c r="CP408" s="256"/>
      <c r="CQ408" s="256"/>
      <c r="CR408" s="256"/>
      <c r="CS408" s="248" t="s">
        <v>5863</v>
      </c>
      <c r="CT408" s="256"/>
      <c r="CU408" s="256"/>
      <c r="CV408" s="256"/>
      <c r="CW408" s="256"/>
      <c r="CX408" s="256"/>
      <c r="CY408" s="256"/>
      <c r="CZ408" s="256"/>
      <c r="DA408" s="256"/>
      <c r="DB408" s="256"/>
      <c r="DC408" s="256"/>
      <c r="DD408" s="256"/>
      <c r="DE408" s="256"/>
    </row>
    <row r="409" spans="34:109" ht="15" hidden="1" customHeight="1">
      <c r="AH409" s="254"/>
      <c r="AI409" s="254"/>
      <c r="AJ409" s="254"/>
      <c r="AK409" s="254"/>
      <c r="AL409" s="242" t="str">
        <f t="shared" si="18"/>
        <v/>
      </c>
      <c r="AM409" s="242" t="str">
        <f t="shared" si="19"/>
        <v/>
      </c>
      <c r="AN409" s="243" t="str">
        <f t="shared" si="20"/>
        <v/>
      </c>
      <c r="AO409" s="254"/>
      <c r="AP409" s="240">
        <v>407</v>
      </c>
      <c r="AQ409" s="255"/>
      <c r="AR409" s="255"/>
      <c r="AS409" s="255"/>
      <c r="AT409" s="255"/>
      <c r="AU409" s="255"/>
      <c r="AV409" s="255"/>
      <c r="AW409" s="255"/>
      <c r="AX409" s="255"/>
      <c r="AY409" s="255"/>
      <c r="AZ409" s="255"/>
      <c r="BA409" s="255"/>
      <c r="BB409" s="255"/>
      <c r="BC409" s="255"/>
      <c r="BD409" s="255"/>
      <c r="BE409" s="255"/>
      <c r="BF409" s="255"/>
      <c r="BG409" s="255"/>
      <c r="BH409" s="255"/>
      <c r="BI409" s="255"/>
      <c r="BJ409" s="246" t="s">
        <v>5864</v>
      </c>
      <c r="BK409" s="255"/>
      <c r="BL409" s="255"/>
      <c r="BM409" s="255"/>
      <c r="BN409" s="255"/>
      <c r="BO409" s="255"/>
      <c r="BP409" s="255"/>
      <c r="BQ409" s="255"/>
      <c r="BR409" s="255"/>
      <c r="BS409" s="255"/>
      <c r="BT409" s="255"/>
      <c r="BU409" s="255"/>
      <c r="BV409" s="255"/>
      <c r="BW409" s="254"/>
      <c r="BX409" s="254"/>
      <c r="BY409" s="254"/>
      <c r="BZ409" s="256"/>
      <c r="CA409" s="256"/>
      <c r="CB409" s="256"/>
      <c r="CC409" s="256"/>
      <c r="CD409" s="256"/>
      <c r="CE409" s="256"/>
      <c r="CF409" s="256"/>
      <c r="CG409" s="256"/>
      <c r="CH409" s="256"/>
      <c r="CI409" s="256"/>
      <c r="CJ409" s="256"/>
      <c r="CK409" s="256"/>
      <c r="CL409" s="256"/>
      <c r="CM409" s="256"/>
      <c r="CN409" s="256"/>
      <c r="CO409" s="256"/>
      <c r="CP409" s="256"/>
      <c r="CQ409" s="256"/>
      <c r="CR409" s="256"/>
      <c r="CS409" s="248" t="s">
        <v>5865</v>
      </c>
      <c r="CT409" s="256"/>
      <c r="CU409" s="256"/>
      <c r="CV409" s="256"/>
      <c r="CW409" s="256"/>
      <c r="CX409" s="256"/>
      <c r="CY409" s="256"/>
      <c r="CZ409" s="256"/>
      <c r="DA409" s="256"/>
      <c r="DB409" s="256"/>
      <c r="DC409" s="256"/>
      <c r="DD409" s="256"/>
      <c r="DE409" s="256"/>
    </row>
    <row r="410" spans="34:109" ht="15" hidden="1" customHeight="1">
      <c r="AH410" s="254"/>
      <c r="AI410" s="254"/>
      <c r="AJ410" s="254"/>
      <c r="AK410" s="254"/>
      <c r="AL410" s="242" t="str">
        <f t="shared" si="18"/>
        <v/>
      </c>
      <c r="AM410" s="242" t="str">
        <f t="shared" si="19"/>
        <v/>
      </c>
      <c r="AN410" s="243" t="str">
        <f t="shared" si="20"/>
        <v/>
      </c>
      <c r="AO410" s="254"/>
      <c r="AP410" s="240">
        <v>408</v>
      </c>
      <c r="AQ410" s="255"/>
      <c r="AR410" s="255"/>
      <c r="AS410" s="255"/>
      <c r="AT410" s="255"/>
      <c r="AU410" s="255"/>
      <c r="AV410" s="255"/>
      <c r="AW410" s="255"/>
      <c r="AX410" s="255"/>
      <c r="AY410" s="255"/>
      <c r="AZ410" s="255"/>
      <c r="BA410" s="255"/>
      <c r="BB410" s="255"/>
      <c r="BC410" s="255"/>
      <c r="BD410" s="255"/>
      <c r="BE410" s="255"/>
      <c r="BF410" s="255"/>
      <c r="BG410" s="255"/>
      <c r="BH410" s="255"/>
      <c r="BI410" s="255"/>
      <c r="BJ410" s="246" t="s">
        <v>5866</v>
      </c>
      <c r="BK410" s="255"/>
      <c r="BL410" s="255"/>
      <c r="BM410" s="255"/>
      <c r="BN410" s="255"/>
      <c r="BO410" s="255"/>
      <c r="BP410" s="255"/>
      <c r="BQ410" s="255"/>
      <c r="BR410" s="255"/>
      <c r="BS410" s="255"/>
      <c r="BT410" s="255"/>
      <c r="BU410" s="255"/>
      <c r="BV410" s="255"/>
      <c r="BW410" s="254"/>
      <c r="BX410" s="254"/>
      <c r="BY410" s="254"/>
      <c r="BZ410" s="256"/>
      <c r="CA410" s="256"/>
      <c r="CB410" s="256"/>
      <c r="CC410" s="256"/>
      <c r="CD410" s="256"/>
      <c r="CE410" s="256"/>
      <c r="CF410" s="256"/>
      <c r="CG410" s="256"/>
      <c r="CH410" s="256"/>
      <c r="CI410" s="256"/>
      <c r="CJ410" s="256"/>
      <c r="CK410" s="256"/>
      <c r="CL410" s="256"/>
      <c r="CM410" s="256"/>
      <c r="CN410" s="256"/>
      <c r="CO410" s="256"/>
      <c r="CP410" s="256"/>
      <c r="CQ410" s="256"/>
      <c r="CR410" s="256"/>
      <c r="CS410" s="248" t="s">
        <v>5867</v>
      </c>
      <c r="CT410" s="256"/>
      <c r="CU410" s="256"/>
      <c r="CV410" s="256"/>
      <c r="CW410" s="256"/>
      <c r="CX410" s="256"/>
      <c r="CY410" s="256"/>
      <c r="CZ410" s="256"/>
      <c r="DA410" s="256"/>
      <c r="DB410" s="256"/>
      <c r="DC410" s="256"/>
      <c r="DD410" s="256"/>
      <c r="DE410" s="256"/>
    </row>
    <row r="411" spans="34:109" ht="15" hidden="1" customHeight="1">
      <c r="AH411" s="254"/>
      <c r="AI411" s="254"/>
      <c r="AJ411" s="254"/>
      <c r="AK411" s="254"/>
      <c r="AL411" s="242" t="str">
        <f t="shared" si="18"/>
        <v/>
      </c>
      <c r="AM411" s="242" t="str">
        <f t="shared" si="19"/>
        <v/>
      </c>
      <c r="AN411" s="243" t="str">
        <f t="shared" si="20"/>
        <v/>
      </c>
      <c r="AO411" s="254"/>
      <c r="AP411" s="240">
        <v>409</v>
      </c>
      <c r="AQ411" s="255"/>
      <c r="AR411" s="255"/>
      <c r="AS411" s="255"/>
      <c r="AT411" s="255"/>
      <c r="AU411" s="255"/>
      <c r="AV411" s="255"/>
      <c r="AW411" s="255"/>
      <c r="AX411" s="255"/>
      <c r="AY411" s="255"/>
      <c r="AZ411" s="255"/>
      <c r="BA411" s="255"/>
      <c r="BB411" s="255"/>
      <c r="BC411" s="255"/>
      <c r="BD411" s="255"/>
      <c r="BE411" s="255"/>
      <c r="BF411" s="255"/>
      <c r="BG411" s="255"/>
      <c r="BH411" s="255"/>
      <c r="BI411" s="255"/>
      <c r="BJ411" s="246" t="s">
        <v>5868</v>
      </c>
      <c r="BK411" s="255"/>
      <c r="BL411" s="255"/>
      <c r="BM411" s="255"/>
      <c r="BN411" s="255"/>
      <c r="BO411" s="255"/>
      <c r="BP411" s="255"/>
      <c r="BQ411" s="255"/>
      <c r="BR411" s="255"/>
      <c r="BS411" s="255"/>
      <c r="BT411" s="255"/>
      <c r="BU411" s="255"/>
      <c r="BV411" s="255"/>
      <c r="BW411" s="254"/>
      <c r="BX411" s="254"/>
      <c r="BY411" s="254"/>
      <c r="BZ411" s="256"/>
      <c r="CA411" s="256"/>
      <c r="CB411" s="256"/>
      <c r="CC411" s="256"/>
      <c r="CD411" s="256"/>
      <c r="CE411" s="256"/>
      <c r="CF411" s="256"/>
      <c r="CG411" s="256"/>
      <c r="CH411" s="256"/>
      <c r="CI411" s="256"/>
      <c r="CJ411" s="256"/>
      <c r="CK411" s="256"/>
      <c r="CL411" s="256"/>
      <c r="CM411" s="256"/>
      <c r="CN411" s="256"/>
      <c r="CO411" s="256"/>
      <c r="CP411" s="256"/>
      <c r="CQ411" s="256"/>
      <c r="CR411" s="256"/>
      <c r="CS411" s="248" t="s">
        <v>5869</v>
      </c>
      <c r="CT411" s="256"/>
      <c r="CU411" s="256"/>
      <c r="CV411" s="256"/>
      <c r="CW411" s="256"/>
      <c r="CX411" s="256"/>
      <c r="CY411" s="256"/>
      <c r="CZ411" s="256"/>
      <c r="DA411" s="256"/>
      <c r="DB411" s="256"/>
      <c r="DC411" s="256"/>
      <c r="DD411" s="256"/>
      <c r="DE411" s="256"/>
    </row>
    <row r="412" spans="34:109" ht="15" hidden="1" customHeight="1">
      <c r="AH412" s="254"/>
      <c r="AI412" s="254"/>
      <c r="AJ412" s="254"/>
      <c r="AK412" s="254"/>
      <c r="AL412" s="242" t="str">
        <f t="shared" si="18"/>
        <v/>
      </c>
      <c r="AM412" s="242" t="str">
        <f t="shared" si="19"/>
        <v/>
      </c>
      <c r="AN412" s="243" t="str">
        <f t="shared" si="20"/>
        <v/>
      </c>
      <c r="AO412" s="254"/>
      <c r="AP412" s="240">
        <v>410</v>
      </c>
      <c r="AQ412" s="255"/>
      <c r="AR412" s="255"/>
      <c r="AS412" s="255"/>
      <c r="AT412" s="255"/>
      <c r="AU412" s="255"/>
      <c r="AV412" s="255"/>
      <c r="AW412" s="255"/>
      <c r="AX412" s="255"/>
      <c r="AY412" s="255"/>
      <c r="AZ412" s="255"/>
      <c r="BA412" s="255"/>
      <c r="BB412" s="255"/>
      <c r="BC412" s="255"/>
      <c r="BD412" s="255"/>
      <c r="BE412" s="255"/>
      <c r="BF412" s="255"/>
      <c r="BG412" s="255"/>
      <c r="BH412" s="255"/>
      <c r="BI412" s="255"/>
      <c r="BJ412" s="246" t="s">
        <v>5870</v>
      </c>
      <c r="BK412" s="255"/>
      <c r="BL412" s="255"/>
      <c r="BM412" s="255"/>
      <c r="BN412" s="255"/>
      <c r="BO412" s="255"/>
      <c r="BP412" s="255"/>
      <c r="BQ412" s="255"/>
      <c r="BR412" s="255"/>
      <c r="BS412" s="255"/>
      <c r="BT412" s="255"/>
      <c r="BU412" s="255"/>
      <c r="BV412" s="255"/>
      <c r="BW412" s="254"/>
      <c r="BX412" s="254"/>
      <c r="BY412" s="254"/>
      <c r="BZ412" s="256"/>
      <c r="CA412" s="256"/>
      <c r="CB412" s="256"/>
      <c r="CC412" s="256"/>
      <c r="CD412" s="256"/>
      <c r="CE412" s="256"/>
      <c r="CF412" s="256"/>
      <c r="CG412" s="256"/>
      <c r="CH412" s="256"/>
      <c r="CI412" s="256"/>
      <c r="CJ412" s="256"/>
      <c r="CK412" s="256"/>
      <c r="CL412" s="256"/>
      <c r="CM412" s="256"/>
      <c r="CN412" s="256"/>
      <c r="CO412" s="256"/>
      <c r="CP412" s="256"/>
      <c r="CQ412" s="256"/>
      <c r="CR412" s="256"/>
      <c r="CS412" s="248" t="s">
        <v>5871</v>
      </c>
      <c r="CT412" s="256"/>
      <c r="CU412" s="256"/>
      <c r="CV412" s="256"/>
      <c r="CW412" s="256"/>
      <c r="CX412" s="256"/>
      <c r="CY412" s="256"/>
      <c r="CZ412" s="256"/>
      <c r="DA412" s="256"/>
      <c r="DB412" s="256"/>
      <c r="DC412" s="256"/>
      <c r="DD412" s="256"/>
      <c r="DE412" s="256"/>
    </row>
    <row r="413" spans="34:109" ht="15" hidden="1" customHeight="1">
      <c r="AH413" s="254"/>
      <c r="AI413" s="254"/>
      <c r="AJ413" s="254"/>
      <c r="AK413" s="254"/>
      <c r="AL413" s="242" t="str">
        <f t="shared" si="18"/>
        <v/>
      </c>
      <c r="AM413" s="242" t="str">
        <f t="shared" si="19"/>
        <v/>
      </c>
      <c r="AN413" s="243" t="str">
        <f t="shared" si="20"/>
        <v/>
      </c>
      <c r="AO413" s="254"/>
      <c r="AP413" s="240">
        <v>411</v>
      </c>
      <c r="AQ413" s="255"/>
      <c r="AR413" s="255"/>
      <c r="AS413" s="255"/>
      <c r="AT413" s="255"/>
      <c r="AU413" s="255"/>
      <c r="AV413" s="255"/>
      <c r="AW413" s="255"/>
      <c r="AX413" s="255"/>
      <c r="AY413" s="255"/>
      <c r="AZ413" s="255"/>
      <c r="BA413" s="255"/>
      <c r="BB413" s="255"/>
      <c r="BC413" s="255"/>
      <c r="BD413" s="255"/>
      <c r="BE413" s="255"/>
      <c r="BF413" s="255"/>
      <c r="BG413" s="255"/>
      <c r="BH413" s="255"/>
      <c r="BI413" s="255"/>
      <c r="BJ413" s="246" t="s">
        <v>5872</v>
      </c>
      <c r="BK413" s="255"/>
      <c r="BL413" s="255"/>
      <c r="BM413" s="255"/>
      <c r="BN413" s="255"/>
      <c r="BO413" s="255"/>
      <c r="BP413" s="255"/>
      <c r="BQ413" s="255"/>
      <c r="BR413" s="255"/>
      <c r="BS413" s="255"/>
      <c r="BT413" s="255"/>
      <c r="BU413" s="255"/>
      <c r="BV413" s="255"/>
      <c r="BW413" s="254"/>
      <c r="BX413" s="254"/>
      <c r="BY413" s="254"/>
      <c r="BZ413" s="256"/>
      <c r="CA413" s="256"/>
      <c r="CB413" s="256"/>
      <c r="CC413" s="256"/>
      <c r="CD413" s="256"/>
      <c r="CE413" s="256"/>
      <c r="CF413" s="256"/>
      <c r="CG413" s="256"/>
      <c r="CH413" s="256"/>
      <c r="CI413" s="256"/>
      <c r="CJ413" s="256"/>
      <c r="CK413" s="256"/>
      <c r="CL413" s="256"/>
      <c r="CM413" s="256"/>
      <c r="CN413" s="256"/>
      <c r="CO413" s="256"/>
      <c r="CP413" s="256"/>
      <c r="CQ413" s="256"/>
      <c r="CR413" s="256"/>
      <c r="CS413" s="248" t="s">
        <v>5873</v>
      </c>
      <c r="CT413" s="256"/>
      <c r="CU413" s="256"/>
      <c r="CV413" s="256"/>
      <c r="CW413" s="256"/>
      <c r="CX413" s="256"/>
      <c r="CY413" s="256"/>
      <c r="CZ413" s="256"/>
      <c r="DA413" s="256"/>
      <c r="DB413" s="256"/>
      <c r="DC413" s="256"/>
      <c r="DD413" s="256"/>
      <c r="DE413" s="256"/>
    </row>
    <row r="414" spans="34:109" ht="15" hidden="1" customHeight="1">
      <c r="AH414" s="254"/>
      <c r="AI414" s="254"/>
      <c r="AJ414" s="254"/>
      <c r="AK414" s="254"/>
      <c r="AL414" s="242" t="str">
        <f t="shared" si="18"/>
        <v/>
      </c>
      <c r="AM414" s="242" t="str">
        <f t="shared" si="19"/>
        <v/>
      </c>
      <c r="AN414" s="243" t="str">
        <f t="shared" si="20"/>
        <v/>
      </c>
      <c r="AO414" s="254"/>
      <c r="AP414" s="240">
        <v>412</v>
      </c>
      <c r="AQ414" s="255"/>
      <c r="AR414" s="255"/>
      <c r="AS414" s="255"/>
      <c r="AT414" s="255"/>
      <c r="AU414" s="255"/>
      <c r="AV414" s="255"/>
      <c r="AW414" s="255"/>
      <c r="AX414" s="255"/>
      <c r="AY414" s="255"/>
      <c r="AZ414" s="255"/>
      <c r="BA414" s="255"/>
      <c r="BB414" s="255"/>
      <c r="BC414" s="255"/>
      <c r="BD414" s="255"/>
      <c r="BE414" s="255"/>
      <c r="BF414" s="255"/>
      <c r="BG414" s="255"/>
      <c r="BH414" s="255"/>
      <c r="BI414" s="255"/>
      <c r="BJ414" s="246" t="s">
        <v>5874</v>
      </c>
      <c r="BK414" s="255"/>
      <c r="BL414" s="255"/>
      <c r="BM414" s="255"/>
      <c r="BN414" s="255"/>
      <c r="BO414" s="255"/>
      <c r="BP414" s="255"/>
      <c r="BQ414" s="255"/>
      <c r="BR414" s="255"/>
      <c r="BS414" s="255"/>
      <c r="BT414" s="255"/>
      <c r="BU414" s="255"/>
      <c r="BV414" s="255"/>
      <c r="BW414" s="254"/>
      <c r="BX414" s="254"/>
      <c r="BY414" s="254"/>
      <c r="BZ414" s="256"/>
      <c r="CA414" s="256"/>
      <c r="CB414" s="256"/>
      <c r="CC414" s="256"/>
      <c r="CD414" s="256"/>
      <c r="CE414" s="256"/>
      <c r="CF414" s="256"/>
      <c r="CG414" s="256"/>
      <c r="CH414" s="256"/>
      <c r="CI414" s="256"/>
      <c r="CJ414" s="256"/>
      <c r="CK414" s="256"/>
      <c r="CL414" s="256"/>
      <c r="CM414" s="256"/>
      <c r="CN414" s="256"/>
      <c r="CO414" s="256"/>
      <c r="CP414" s="256"/>
      <c r="CQ414" s="256"/>
      <c r="CR414" s="256"/>
      <c r="CS414" s="248" t="s">
        <v>5875</v>
      </c>
      <c r="CT414" s="256"/>
      <c r="CU414" s="256"/>
      <c r="CV414" s="256"/>
      <c r="CW414" s="256"/>
      <c r="CX414" s="256"/>
      <c r="CY414" s="256"/>
      <c r="CZ414" s="256"/>
      <c r="DA414" s="256"/>
      <c r="DB414" s="256"/>
      <c r="DC414" s="256"/>
      <c r="DD414" s="256"/>
      <c r="DE414" s="256"/>
    </row>
    <row r="415" spans="34:109" ht="15" hidden="1" customHeight="1">
      <c r="AH415" s="254"/>
      <c r="AI415" s="254"/>
      <c r="AJ415" s="254"/>
      <c r="AK415" s="254"/>
      <c r="AL415" s="242" t="str">
        <f t="shared" si="18"/>
        <v/>
      </c>
      <c r="AM415" s="242" t="str">
        <f t="shared" si="19"/>
        <v/>
      </c>
      <c r="AN415" s="243" t="str">
        <f t="shared" si="20"/>
        <v/>
      </c>
      <c r="AO415" s="254"/>
      <c r="AP415" s="240">
        <v>413</v>
      </c>
      <c r="AQ415" s="255"/>
      <c r="AR415" s="255"/>
      <c r="AS415" s="255"/>
      <c r="AT415" s="255"/>
      <c r="AU415" s="255"/>
      <c r="AV415" s="255"/>
      <c r="AW415" s="255"/>
      <c r="AX415" s="255"/>
      <c r="AY415" s="255"/>
      <c r="AZ415" s="255"/>
      <c r="BA415" s="255"/>
      <c r="BB415" s="255"/>
      <c r="BC415" s="255"/>
      <c r="BD415" s="255"/>
      <c r="BE415" s="255"/>
      <c r="BF415" s="255"/>
      <c r="BG415" s="255"/>
      <c r="BH415" s="255"/>
      <c r="BI415" s="255"/>
      <c r="BJ415" s="246" t="s">
        <v>5876</v>
      </c>
      <c r="BK415" s="255"/>
      <c r="BL415" s="255"/>
      <c r="BM415" s="255"/>
      <c r="BN415" s="255"/>
      <c r="BO415" s="255"/>
      <c r="BP415" s="255"/>
      <c r="BQ415" s="255"/>
      <c r="BR415" s="255"/>
      <c r="BS415" s="255"/>
      <c r="BT415" s="255"/>
      <c r="BU415" s="255"/>
      <c r="BV415" s="255"/>
      <c r="BW415" s="254"/>
      <c r="BX415" s="254"/>
      <c r="BY415" s="254"/>
      <c r="BZ415" s="256"/>
      <c r="CA415" s="256"/>
      <c r="CB415" s="256"/>
      <c r="CC415" s="256"/>
      <c r="CD415" s="256"/>
      <c r="CE415" s="256"/>
      <c r="CF415" s="256"/>
      <c r="CG415" s="256"/>
      <c r="CH415" s="256"/>
      <c r="CI415" s="256"/>
      <c r="CJ415" s="256"/>
      <c r="CK415" s="256"/>
      <c r="CL415" s="256"/>
      <c r="CM415" s="256"/>
      <c r="CN415" s="256"/>
      <c r="CO415" s="256"/>
      <c r="CP415" s="256"/>
      <c r="CQ415" s="256"/>
      <c r="CR415" s="256"/>
      <c r="CS415" s="248" t="s">
        <v>5877</v>
      </c>
      <c r="CT415" s="256"/>
      <c r="CU415" s="256"/>
      <c r="CV415" s="256"/>
      <c r="CW415" s="256"/>
      <c r="CX415" s="256"/>
      <c r="CY415" s="256"/>
      <c r="CZ415" s="256"/>
      <c r="DA415" s="256"/>
      <c r="DB415" s="256"/>
      <c r="DC415" s="256"/>
      <c r="DD415" s="256"/>
      <c r="DE415" s="256"/>
    </row>
    <row r="416" spans="34:109" ht="15" hidden="1" customHeight="1">
      <c r="AH416" s="254"/>
      <c r="AI416" s="254"/>
      <c r="AJ416" s="254"/>
      <c r="AK416" s="254"/>
      <c r="AL416" s="242" t="str">
        <f t="shared" si="18"/>
        <v/>
      </c>
      <c r="AM416" s="242" t="str">
        <f t="shared" si="19"/>
        <v/>
      </c>
      <c r="AN416" s="243" t="str">
        <f t="shared" si="20"/>
        <v/>
      </c>
      <c r="AO416" s="254"/>
      <c r="AP416" s="240">
        <v>414</v>
      </c>
      <c r="AQ416" s="255"/>
      <c r="AR416" s="255"/>
      <c r="AS416" s="255"/>
      <c r="AT416" s="255"/>
      <c r="AU416" s="255"/>
      <c r="AV416" s="255"/>
      <c r="AW416" s="255"/>
      <c r="AX416" s="255"/>
      <c r="AY416" s="255"/>
      <c r="AZ416" s="255"/>
      <c r="BA416" s="255"/>
      <c r="BB416" s="255"/>
      <c r="BC416" s="255"/>
      <c r="BD416" s="255"/>
      <c r="BE416" s="255"/>
      <c r="BF416" s="255"/>
      <c r="BG416" s="255"/>
      <c r="BH416" s="255"/>
      <c r="BI416" s="255"/>
      <c r="BJ416" s="246" t="s">
        <v>5878</v>
      </c>
      <c r="BK416" s="255"/>
      <c r="BL416" s="255"/>
      <c r="BM416" s="255"/>
      <c r="BN416" s="255"/>
      <c r="BO416" s="255"/>
      <c r="BP416" s="255"/>
      <c r="BQ416" s="255"/>
      <c r="BR416" s="255"/>
      <c r="BS416" s="255"/>
      <c r="BT416" s="255"/>
      <c r="BU416" s="255"/>
      <c r="BV416" s="255"/>
      <c r="BW416" s="254"/>
      <c r="BX416" s="254"/>
      <c r="BY416" s="254"/>
      <c r="BZ416" s="256"/>
      <c r="CA416" s="256"/>
      <c r="CB416" s="256"/>
      <c r="CC416" s="256"/>
      <c r="CD416" s="256"/>
      <c r="CE416" s="256"/>
      <c r="CF416" s="256"/>
      <c r="CG416" s="256"/>
      <c r="CH416" s="256"/>
      <c r="CI416" s="256"/>
      <c r="CJ416" s="256"/>
      <c r="CK416" s="256"/>
      <c r="CL416" s="256"/>
      <c r="CM416" s="256"/>
      <c r="CN416" s="256"/>
      <c r="CO416" s="256"/>
      <c r="CP416" s="256"/>
      <c r="CQ416" s="256"/>
      <c r="CR416" s="256"/>
      <c r="CS416" s="248" t="s">
        <v>5879</v>
      </c>
      <c r="CT416" s="256"/>
      <c r="CU416" s="256"/>
      <c r="CV416" s="256"/>
      <c r="CW416" s="256"/>
      <c r="CX416" s="256"/>
      <c r="CY416" s="256"/>
      <c r="CZ416" s="256"/>
      <c r="DA416" s="256"/>
      <c r="DB416" s="256"/>
      <c r="DC416" s="256"/>
      <c r="DD416" s="256"/>
      <c r="DE416" s="256"/>
    </row>
    <row r="417" spans="34:109" ht="15" hidden="1" customHeight="1">
      <c r="AH417" s="254"/>
      <c r="AI417" s="254"/>
      <c r="AJ417" s="254"/>
      <c r="AK417" s="254"/>
      <c r="AL417" s="242" t="str">
        <f t="shared" si="18"/>
        <v/>
      </c>
      <c r="AM417" s="242" t="str">
        <f t="shared" si="19"/>
        <v/>
      </c>
      <c r="AN417" s="243" t="str">
        <f t="shared" si="20"/>
        <v/>
      </c>
      <c r="AO417" s="254"/>
      <c r="AP417" s="240">
        <v>415</v>
      </c>
      <c r="AQ417" s="255"/>
      <c r="AR417" s="255"/>
      <c r="AS417" s="255"/>
      <c r="AT417" s="255"/>
      <c r="AU417" s="255"/>
      <c r="AV417" s="255"/>
      <c r="AW417" s="255"/>
      <c r="AX417" s="255"/>
      <c r="AY417" s="255"/>
      <c r="AZ417" s="255"/>
      <c r="BA417" s="255"/>
      <c r="BB417" s="255"/>
      <c r="BC417" s="255"/>
      <c r="BD417" s="255"/>
      <c r="BE417" s="255"/>
      <c r="BF417" s="255"/>
      <c r="BG417" s="255"/>
      <c r="BH417" s="255"/>
      <c r="BI417" s="255"/>
      <c r="BJ417" s="246" t="s">
        <v>5880</v>
      </c>
      <c r="BK417" s="255"/>
      <c r="BL417" s="255"/>
      <c r="BM417" s="255"/>
      <c r="BN417" s="255"/>
      <c r="BO417" s="255"/>
      <c r="BP417" s="255"/>
      <c r="BQ417" s="255"/>
      <c r="BR417" s="255"/>
      <c r="BS417" s="255"/>
      <c r="BT417" s="255"/>
      <c r="BU417" s="255"/>
      <c r="BV417" s="255"/>
      <c r="BW417" s="254"/>
      <c r="BX417" s="254"/>
      <c r="BY417" s="254"/>
      <c r="BZ417" s="256"/>
      <c r="CA417" s="256"/>
      <c r="CB417" s="256"/>
      <c r="CC417" s="256"/>
      <c r="CD417" s="256"/>
      <c r="CE417" s="256"/>
      <c r="CF417" s="256"/>
      <c r="CG417" s="256"/>
      <c r="CH417" s="256"/>
      <c r="CI417" s="256"/>
      <c r="CJ417" s="256"/>
      <c r="CK417" s="256"/>
      <c r="CL417" s="256"/>
      <c r="CM417" s="256"/>
      <c r="CN417" s="256"/>
      <c r="CO417" s="256"/>
      <c r="CP417" s="256"/>
      <c r="CQ417" s="256"/>
      <c r="CR417" s="256"/>
      <c r="CS417" s="248" t="s">
        <v>5881</v>
      </c>
      <c r="CT417" s="256"/>
      <c r="CU417" s="256"/>
      <c r="CV417" s="256"/>
      <c r="CW417" s="256"/>
      <c r="CX417" s="256"/>
      <c r="CY417" s="256"/>
      <c r="CZ417" s="256"/>
      <c r="DA417" s="256"/>
      <c r="DB417" s="256"/>
      <c r="DC417" s="256"/>
      <c r="DD417" s="256"/>
      <c r="DE417" s="256"/>
    </row>
    <row r="418" spans="34:109" ht="15" hidden="1" customHeight="1">
      <c r="AH418" s="254"/>
      <c r="AI418" s="254"/>
      <c r="AJ418" s="254"/>
      <c r="AK418" s="254"/>
      <c r="AL418" s="242" t="str">
        <f t="shared" si="18"/>
        <v/>
      </c>
      <c r="AM418" s="242" t="str">
        <f t="shared" si="19"/>
        <v/>
      </c>
      <c r="AN418" s="243" t="str">
        <f t="shared" si="20"/>
        <v/>
      </c>
      <c r="AO418" s="254"/>
      <c r="AP418" s="240">
        <v>416</v>
      </c>
      <c r="AQ418" s="255"/>
      <c r="AR418" s="255"/>
      <c r="AS418" s="255"/>
      <c r="AT418" s="255"/>
      <c r="AU418" s="255"/>
      <c r="AV418" s="255"/>
      <c r="AW418" s="255"/>
      <c r="AX418" s="255"/>
      <c r="AY418" s="255"/>
      <c r="AZ418" s="255"/>
      <c r="BA418" s="255"/>
      <c r="BB418" s="255"/>
      <c r="BC418" s="255"/>
      <c r="BD418" s="255"/>
      <c r="BE418" s="255"/>
      <c r="BF418" s="255"/>
      <c r="BG418" s="255"/>
      <c r="BH418" s="255"/>
      <c r="BI418" s="255"/>
      <c r="BJ418" s="246" t="s">
        <v>5882</v>
      </c>
      <c r="BK418" s="255"/>
      <c r="BL418" s="255"/>
      <c r="BM418" s="255"/>
      <c r="BN418" s="255"/>
      <c r="BO418" s="255"/>
      <c r="BP418" s="255"/>
      <c r="BQ418" s="255"/>
      <c r="BR418" s="255"/>
      <c r="BS418" s="255"/>
      <c r="BT418" s="255"/>
      <c r="BU418" s="255"/>
      <c r="BV418" s="255"/>
      <c r="BW418" s="254"/>
      <c r="BX418" s="254"/>
      <c r="BY418" s="254"/>
      <c r="BZ418" s="256"/>
      <c r="CA418" s="256"/>
      <c r="CB418" s="256"/>
      <c r="CC418" s="256"/>
      <c r="CD418" s="256"/>
      <c r="CE418" s="256"/>
      <c r="CF418" s="256"/>
      <c r="CG418" s="256"/>
      <c r="CH418" s="256"/>
      <c r="CI418" s="256"/>
      <c r="CJ418" s="256"/>
      <c r="CK418" s="256"/>
      <c r="CL418" s="256"/>
      <c r="CM418" s="256"/>
      <c r="CN418" s="256"/>
      <c r="CO418" s="256"/>
      <c r="CP418" s="256"/>
      <c r="CQ418" s="256"/>
      <c r="CR418" s="256"/>
      <c r="CS418" s="248" t="s">
        <v>5883</v>
      </c>
      <c r="CT418" s="256"/>
      <c r="CU418" s="256"/>
      <c r="CV418" s="256"/>
      <c r="CW418" s="256"/>
      <c r="CX418" s="256"/>
      <c r="CY418" s="256"/>
      <c r="CZ418" s="256"/>
      <c r="DA418" s="256"/>
      <c r="DB418" s="256"/>
      <c r="DC418" s="256"/>
      <c r="DD418" s="256"/>
      <c r="DE418" s="256"/>
    </row>
    <row r="419" spans="34:109" ht="15" hidden="1" customHeight="1">
      <c r="AH419" s="254"/>
      <c r="AI419" s="254"/>
      <c r="AJ419" s="254"/>
      <c r="AK419" s="254"/>
      <c r="AL419" s="242" t="str">
        <f t="shared" si="18"/>
        <v/>
      </c>
      <c r="AM419" s="242" t="str">
        <f t="shared" si="19"/>
        <v/>
      </c>
      <c r="AN419" s="243" t="str">
        <f t="shared" si="20"/>
        <v/>
      </c>
      <c r="AO419" s="254"/>
      <c r="AP419" s="240">
        <v>417</v>
      </c>
      <c r="AQ419" s="255"/>
      <c r="AR419" s="255"/>
      <c r="AS419" s="255"/>
      <c r="AT419" s="255"/>
      <c r="AU419" s="255"/>
      <c r="AV419" s="255"/>
      <c r="AW419" s="255"/>
      <c r="AX419" s="255"/>
      <c r="AY419" s="255"/>
      <c r="AZ419" s="255"/>
      <c r="BA419" s="255"/>
      <c r="BB419" s="255"/>
      <c r="BC419" s="255"/>
      <c r="BD419" s="255"/>
      <c r="BE419" s="255"/>
      <c r="BF419" s="255"/>
      <c r="BG419" s="255"/>
      <c r="BH419" s="255"/>
      <c r="BI419" s="255"/>
      <c r="BJ419" s="246" t="s">
        <v>5884</v>
      </c>
      <c r="BK419" s="255"/>
      <c r="BL419" s="255"/>
      <c r="BM419" s="255"/>
      <c r="BN419" s="255"/>
      <c r="BO419" s="255"/>
      <c r="BP419" s="255"/>
      <c r="BQ419" s="255"/>
      <c r="BR419" s="255"/>
      <c r="BS419" s="255"/>
      <c r="BT419" s="255"/>
      <c r="BU419" s="255"/>
      <c r="BV419" s="255"/>
      <c r="BW419" s="254"/>
      <c r="BX419" s="254"/>
      <c r="BY419" s="254"/>
      <c r="BZ419" s="256"/>
      <c r="CA419" s="256"/>
      <c r="CB419" s="256"/>
      <c r="CC419" s="256"/>
      <c r="CD419" s="256"/>
      <c r="CE419" s="256"/>
      <c r="CF419" s="256"/>
      <c r="CG419" s="256"/>
      <c r="CH419" s="256"/>
      <c r="CI419" s="256"/>
      <c r="CJ419" s="256"/>
      <c r="CK419" s="256"/>
      <c r="CL419" s="256"/>
      <c r="CM419" s="256"/>
      <c r="CN419" s="256"/>
      <c r="CO419" s="256"/>
      <c r="CP419" s="256"/>
      <c r="CQ419" s="256"/>
      <c r="CR419" s="256"/>
      <c r="CS419" s="248" t="s">
        <v>5885</v>
      </c>
      <c r="CT419" s="256"/>
      <c r="CU419" s="256"/>
      <c r="CV419" s="256"/>
      <c r="CW419" s="256"/>
      <c r="CX419" s="256"/>
      <c r="CY419" s="256"/>
      <c r="CZ419" s="256"/>
      <c r="DA419" s="256"/>
      <c r="DB419" s="256"/>
      <c r="DC419" s="256"/>
      <c r="DD419" s="256"/>
      <c r="DE419" s="256"/>
    </row>
    <row r="420" spans="34:109" ht="15" hidden="1" customHeight="1">
      <c r="AH420" s="254"/>
      <c r="AI420" s="254"/>
      <c r="AJ420" s="254"/>
      <c r="AK420" s="254"/>
      <c r="AL420" s="242" t="str">
        <f t="shared" si="18"/>
        <v/>
      </c>
      <c r="AM420" s="242" t="str">
        <f t="shared" si="19"/>
        <v/>
      </c>
      <c r="AN420" s="243" t="str">
        <f t="shared" si="20"/>
        <v/>
      </c>
      <c r="AO420" s="254"/>
      <c r="AP420" s="240">
        <v>418</v>
      </c>
      <c r="AQ420" s="255"/>
      <c r="AR420" s="255"/>
      <c r="AS420" s="255"/>
      <c r="AT420" s="255"/>
      <c r="AU420" s="255"/>
      <c r="AV420" s="255"/>
      <c r="AW420" s="255"/>
      <c r="AX420" s="255"/>
      <c r="AY420" s="255"/>
      <c r="AZ420" s="255"/>
      <c r="BA420" s="255"/>
      <c r="BB420" s="255"/>
      <c r="BC420" s="255"/>
      <c r="BD420" s="255"/>
      <c r="BE420" s="255"/>
      <c r="BF420" s="255"/>
      <c r="BG420" s="255"/>
      <c r="BH420" s="255"/>
      <c r="BI420" s="255"/>
      <c r="BJ420" s="246" t="s">
        <v>5886</v>
      </c>
      <c r="BK420" s="255"/>
      <c r="BL420" s="255"/>
      <c r="BM420" s="255"/>
      <c r="BN420" s="255"/>
      <c r="BO420" s="255"/>
      <c r="BP420" s="255"/>
      <c r="BQ420" s="255"/>
      <c r="BR420" s="255"/>
      <c r="BS420" s="255"/>
      <c r="BT420" s="255"/>
      <c r="BU420" s="255"/>
      <c r="BV420" s="255"/>
      <c r="BW420" s="254"/>
      <c r="BX420" s="254"/>
      <c r="BY420" s="254"/>
      <c r="BZ420" s="256"/>
      <c r="CA420" s="256"/>
      <c r="CB420" s="256"/>
      <c r="CC420" s="256"/>
      <c r="CD420" s="256"/>
      <c r="CE420" s="256"/>
      <c r="CF420" s="256"/>
      <c r="CG420" s="256"/>
      <c r="CH420" s="256"/>
      <c r="CI420" s="256"/>
      <c r="CJ420" s="256"/>
      <c r="CK420" s="256"/>
      <c r="CL420" s="256"/>
      <c r="CM420" s="256"/>
      <c r="CN420" s="256"/>
      <c r="CO420" s="256"/>
      <c r="CP420" s="256"/>
      <c r="CQ420" s="256"/>
      <c r="CR420" s="256"/>
      <c r="CS420" s="248" t="s">
        <v>5887</v>
      </c>
      <c r="CT420" s="256"/>
      <c r="CU420" s="256"/>
      <c r="CV420" s="256"/>
      <c r="CW420" s="256"/>
      <c r="CX420" s="256"/>
      <c r="CY420" s="256"/>
      <c r="CZ420" s="256"/>
      <c r="DA420" s="256"/>
      <c r="DB420" s="256"/>
      <c r="DC420" s="256"/>
      <c r="DD420" s="256"/>
      <c r="DE420" s="256"/>
    </row>
    <row r="421" spans="34:109" ht="15" hidden="1" customHeight="1">
      <c r="AH421" s="254"/>
      <c r="AI421" s="254"/>
      <c r="AJ421" s="254"/>
      <c r="AK421" s="254"/>
      <c r="AL421" s="242" t="str">
        <f t="shared" si="18"/>
        <v/>
      </c>
      <c r="AM421" s="242" t="str">
        <f t="shared" si="19"/>
        <v/>
      </c>
      <c r="AN421" s="243" t="str">
        <f t="shared" si="20"/>
        <v/>
      </c>
      <c r="AO421" s="254"/>
      <c r="AP421" s="240">
        <v>419</v>
      </c>
      <c r="AQ421" s="255"/>
      <c r="AR421" s="255"/>
      <c r="AS421" s="255"/>
      <c r="AT421" s="255"/>
      <c r="AU421" s="255"/>
      <c r="AV421" s="255"/>
      <c r="AW421" s="255"/>
      <c r="AX421" s="255"/>
      <c r="AY421" s="255"/>
      <c r="AZ421" s="255"/>
      <c r="BA421" s="255"/>
      <c r="BB421" s="255"/>
      <c r="BC421" s="255"/>
      <c r="BD421" s="255"/>
      <c r="BE421" s="255"/>
      <c r="BF421" s="255"/>
      <c r="BG421" s="255"/>
      <c r="BH421" s="255"/>
      <c r="BI421" s="255"/>
      <c r="BJ421" s="246" t="s">
        <v>5888</v>
      </c>
      <c r="BK421" s="255"/>
      <c r="BL421" s="255"/>
      <c r="BM421" s="255"/>
      <c r="BN421" s="255"/>
      <c r="BO421" s="255"/>
      <c r="BP421" s="255"/>
      <c r="BQ421" s="255"/>
      <c r="BR421" s="255"/>
      <c r="BS421" s="255"/>
      <c r="BT421" s="255"/>
      <c r="BU421" s="255"/>
      <c r="BV421" s="255"/>
      <c r="BW421" s="254"/>
      <c r="BX421" s="254"/>
      <c r="BY421" s="254"/>
      <c r="BZ421" s="256"/>
      <c r="CA421" s="256"/>
      <c r="CB421" s="256"/>
      <c r="CC421" s="256"/>
      <c r="CD421" s="256"/>
      <c r="CE421" s="256"/>
      <c r="CF421" s="256"/>
      <c r="CG421" s="256"/>
      <c r="CH421" s="256"/>
      <c r="CI421" s="256"/>
      <c r="CJ421" s="256"/>
      <c r="CK421" s="256"/>
      <c r="CL421" s="256"/>
      <c r="CM421" s="256"/>
      <c r="CN421" s="256"/>
      <c r="CO421" s="256"/>
      <c r="CP421" s="256"/>
      <c r="CQ421" s="256"/>
      <c r="CR421" s="256"/>
      <c r="CS421" s="248" t="s">
        <v>5889</v>
      </c>
      <c r="CT421" s="256"/>
      <c r="CU421" s="256"/>
      <c r="CV421" s="256"/>
      <c r="CW421" s="256"/>
      <c r="CX421" s="256"/>
      <c r="CY421" s="256"/>
      <c r="CZ421" s="256"/>
      <c r="DA421" s="256"/>
      <c r="DB421" s="256"/>
      <c r="DC421" s="256"/>
      <c r="DD421" s="256"/>
      <c r="DE421" s="256"/>
    </row>
    <row r="422" spans="34:109" ht="15" hidden="1" customHeight="1">
      <c r="AH422" s="254"/>
      <c r="AI422" s="254"/>
      <c r="AJ422" s="254"/>
      <c r="AK422" s="254"/>
      <c r="AL422" s="242" t="str">
        <f t="shared" si="18"/>
        <v/>
      </c>
      <c r="AM422" s="242" t="str">
        <f t="shared" si="19"/>
        <v/>
      </c>
      <c r="AN422" s="243" t="str">
        <f t="shared" si="20"/>
        <v/>
      </c>
      <c r="AO422" s="254"/>
      <c r="AP422" s="240">
        <v>420</v>
      </c>
      <c r="AQ422" s="255"/>
      <c r="AR422" s="255"/>
      <c r="AS422" s="255"/>
      <c r="AT422" s="255"/>
      <c r="AU422" s="255"/>
      <c r="AV422" s="255"/>
      <c r="AW422" s="255"/>
      <c r="AX422" s="255"/>
      <c r="AY422" s="255"/>
      <c r="AZ422" s="255"/>
      <c r="BA422" s="255"/>
      <c r="BB422" s="255"/>
      <c r="BC422" s="255"/>
      <c r="BD422" s="255"/>
      <c r="BE422" s="255"/>
      <c r="BF422" s="255"/>
      <c r="BG422" s="255"/>
      <c r="BH422" s="255"/>
      <c r="BI422" s="255"/>
      <c r="BJ422" s="246" t="s">
        <v>5890</v>
      </c>
      <c r="BK422" s="255"/>
      <c r="BL422" s="255"/>
      <c r="BM422" s="255"/>
      <c r="BN422" s="255"/>
      <c r="BO422" s="255"/>
      <c r="BP422" s="255"/>
      <c r="BQ422" s="255"/>
      <c r="BR422" s="255"/>
      <c r="BS422" s="255"/>
      <c r="BT422" s="255"/>
      <c r="BU422" s="255"/>
      <c r="BV422" s="255"/>
      <c r="BW422" s="254"/>
      <c r="BX422" s="254"/>
      <c r="BY422" s="254"/>
      <c r="BZ422" s="256"/>
      <c r="CA422" s="256"/>
      <c r="CB422" s="256"/>
      <c r="CC422" s="256"/>
      <c r="CD422" s="256"/>
      <c r="CE422" s="256"/>
      <c r="CF422" s="256"/>
      <c r="CG422" s="256"/>
      <c r="CH422" s="256"/>
      <c r="CI422" s="256"/>
      <c r="CJ422" s="256"/>
      <c r="CK422" s="256"/>
      <c r="CL422" s="256"/>
      <c r="CM422" s="256"/>
      <c r="CN422" s="256"/>
      <c r="CO422" s="256"/>
      <c r="CP422" s="256"/>
      <c r="CQ422" s="256"/>
      <c r="CR422" s="256"/>
      <c r="CS422" s="248" t="s">
        <v>5891</v>
      </c>
      <c r="CT422" s="256"/>
      <c r="CU422" s="256"/>
      <c r="CV422" s="256"/>
      <c r="CW422" s="256"/>
      <c r="CX422" s="256"/>
      <c r="CY422" s="256"/>
      <c r="CZ422" s="256"/>
      <c r="DA422" s="256"/>
      <c r="DB422" s="256"/>
      <c r="DC422" s="256"/>
      <c r="DD422" s="256"/>
      <c r="DE422" s="256"/>
    </row>
    <row r="423" spans="34:109" ht="15" hidden="1" customHeight="1">
      <c r="AH423" s="254"/>
      <c r="AI423" s="254"/>
      <c r="AJ423" s="254"/>
      <c r="AK423" s="254"/>
      <c r="AL423" s="242" t="str">
        <f t="shared" si="18"/>
        <v/>
      </c>
      <c r="AM423" s="242" t="str">
        <f t="shared" si="19"/>
        <v/>
      </c>
      <c r="AN423" s="243" t="str">
        <f t="shared" si="20"/>
        <v/>
      </c>
      <c r="AO423" s="254"/>
      <c r="AP423" s="240">
        <v>421</v>
      </c>
      <c r="AQ423" s="255"/>
      <c r="AR423" s="255"/>
      <c r="AS423" s="255"/>
      <c r="AT423" s="255"/>
      <c r="AU423" s="255"/>
      <c r="AV423" s="255"/>
      <c r="AW423" s="255"/>
      <c r="AX423" s="255"/>
      <c r="AY423" s="255"/>
      <c r="AZ423" s="255"/>
      <c r="BA423" s="255"/>
      <c r="BB423" s="255"/>
      <c r="BC423" s="255"/>
      <c r="BD423" s="255"/>
      <c r="BE423" s="255"/>
      <c r="BF423" s="255"/>
      <c r="BG423" s="255"/>
      <c r="BH423" s="255"/>
      <c r="BI423" s="255"/>
      <c r="BJ423" s="246" t="s">
        <v>5892</v>
      </c>
      <c r="BK423" s="255"/>
      <c r="BL423" s="255"/>
      <c r="BM423" s="255"/>
      <c r="BN423" s="255"/>
      <c r="BO423" s="255"/>
      <c r="BP423" s="255"/>
      <c r="BQ423" s="255"/>
      <c r="BR423" s="255"/>
      <c r="BS423" s="255"/>
      <c r="BT423" s="255"/>
      <c r="BU423" s="255"/>
      <c r="BV423" s="255"/>
      <c r="BW423" s="254"/>
      <c r="BX423" s="254"/>
      <c r="BY423" s="254"/>
      <c r="BZ423" s="256"/>
      <c r="CA423" s="256"/>
      <c r="CB423" s="256"/>
      <c r="CC423" s="256"/>
      <c r="CD423" s="256"/>
      <c r="CE423" s="256"/>
      <c r="CF423" s="256"/>
      <c r="CG423" s="256"/>
      <c r="CH423" s="256"/>
      <c r="CI423" s="256"/>
      <c r="CJ423" s="256"/>
      <c r="CK423" s="256"/>
      <c r="CL423" s="256"/>
      <c r="CM423" s="256"/>
      <c r="CN423" s="256"/>
      <c r="CO423" s="256"/>
      <c r="CP423" s="256"/>
      <c r="CQ423" s="256"/>
      <c r="CR423" s="256"/>
      <c r="CS423" s="248" t="s">
        <v>5893</v>
      </c>
      <c r="CT423" s="256"/>
      <c r="CU423" s="256"/>
      <c r="CV423" s="256"/>
      <c r="CW423" s="256"/>
      <c r="CX423" s="256"/>
      <c r="CY423" s="256"/>
      <c r="CZ423" s="256"/>
      <c r="DA423" s="256"/>
      <c r="DB423" s="256"/>
      <c r="DC423" s="256"/>
      <c r="DD423" s="256"/>
      <c r="DE423" s="256"/>
    </row>
    <row r="424" spans="34:109" ht="15" hidden="1" customHeight="1">
      <c r="AH424" s="254"/>
      <c r="AI424" s="254"/>
      <c r="AJ424" s="254"/>
      <c r="AK424" s="254"/>
      <c r="AL424" s="242" t="str">
        <f t="shared" si="18"/>
        <v/>
      </c>
      <c r="AM424" s="242" t="str">
        <f t="shared" si="19"/>
        <v/>
      </c>
      <c r="AN424" s="243" t="str">
        <f t="shared" si="20"/>
        <v/>
      </c>
      <c r="AO424" s="254"/>
      <c r="AP424" s="240">
        <v>422</v>
      </c>
      <c r="AQ424" s="255"/>
      <c r="AR424" s="255"/>
      <c r="AS424" s="255"/>
      <c r="AT424" s="255"/>
      <c r="AU424" s="255"/>
      <c r="AV424" s="255"/>
      <c r="AW424" s="255"/>
      <c r="AX424" s="255"/>
      <c r="AY424" s="255"/>
      <c r="AZ424" s="255"/>
      <c r="BA424" s="255"/>
      <c r="BB424" s="255"/>
      <c r="BC424" s="255"/>
      <c r="BD424" s="255"/>
      <c r="BE424" s="255"/>
      <c r="BF424" s="255"/>
      <c r="BG424" s="255"/>
      <c r="BH424" s="255"/>
      <c r="BI424" s="255"/>
      <c r="BJ424" s="246" t="s">
        <v>5894</v>
      </c>
      <c r="BK424" s="255"/>
      <c r="BL424" s="255"/>
      <c r="BM424" s="255"/>
      <c r="BN424" s="255"/>
      <c r="BO424" s="255"/>
      <c r="BP424" s="255"/>
      <c r="BQ424" s="255"/>
      <c r="BR424" s="255"/>
      <c r="BS424" s="255"/>
      <c r="BT424" s="255"/>
      <c r="BU424" s="255"/>
      <c r="BV424" s="255"/>
      <c r="BW424" s="254"/>
      <c r="BX424" s="254"/>
      <c r="BY424" s="254"/>
      <c r="BZ424" s="256"/>
      <c r="CA424" s="256"/>
      <c r="CB424" s="256"/>
      <c r="CC424" s="256"/>
      <c r="CD424" s="256"/>
      <c r="CE424" s="256"/>
      <c r="CF424" s="256"/>
      <c r="CG424" s="256"/>
      <c r="CH424" s="256"/>
      <c r="CI424" s="256"/>
      <c r="CJ424" s="256"/>
      <c r="CK424" s="256"/>
      <c r="CL424" s="256"/>
      <c r="CM424" s="256"/>
      <c r="CN424" s="256"/>
      <c r="CO424" s="256"/>
      <c r="CP424" s="256"/>
      <c r="CQ424" s="256"/>
      <c r="CR424" s="256"/>
      <c r="CS424" s="248" t="s">
        <v>5895</v>
      </c>
      <c r="CT424" s="256"/>
      <c r="CU424" s="256"/>
      <c r="CV424" s="256"/>
      <c r="CW424" s="256"/>
      <c r="CX424" s="256"/>
      <c r="CY424" s="256"/>
      <c r="CZ424" s="256"/>
      <c r="DA424" s="256"/>
      <c r="DB424" s="256"/>
      <c r="DC424" s="256"/>
      <c r="DD424" s="256"/>
      <c r="DE424" s="256"/>
    </row>
    <row r="425" spans="34:109" ht="15" hidden="1" customHeight="1">
      <c r="AH425" s="254"/>
      <c r="AI425" s="254"/>
      <c r="AJ425" s="254"/>
      <c r="AK425" s="254"/>
      <c r="AL425" s="242" t="str">
        <f t="shared" si="18"/>
        <v/>
      </c>
      <c r="AM425" s="242" t="str">
        <f t="shared" si="19"/>
        <v/>
      </c>
      <c r="AN425" s="243" t="str">
        <f t="shared" si="20"/>
        <v/>
      </c>
      <c r="AO425" s="254"/>
      <c r="AP425" s="240">
        <v>423</v>
      </c>
      <c r="AQ425" s="255"/>
      <c r="AR425" s="255"/>
      <c r="AS425" s="255"/>
      <c r="AT425" s="255"/>
      <c r="AU425" s="255"/>
      <c r="AV425" s="255"/>
      <c r="AW425" s="255"/>
      <c r="AX425" s="255"/>
      <c r="AY425" s="255"/>
      <c r="AZ425" s="255"/>
      <c r="BA425" s="255"/>
      <c r="BB425" s="255"/>
      <c r="BC425" s="255"/>
      <c r="BD425" s="255"/>
      <c r="BE425" s="255"/>
      <c r="BF425" s="255"/>
      <c r="BG425" s="255"/>
      <c r="BH425" s="255"/>
      <c r="BI425" s="255"/>
      <c r="BJ425" s="246" t="s">
        <v>5896</v>
      </c>
      <c r="BK425" s="255"/>
      <c r="BL425" s="255"/>
      <c r="BM425" s="255"/>
      <c r="BN425" s="255"/>
      <c r="BO425" s="255"/>
      <c r="BP425" s="255"/>
      <c r="BQ425" s="255"/>
      <c r="BR425" s="255"/>
      <c r="BS425" s="255"/>
      <c r="BT425" s="255"/>
      <c r="BU425" s="255"/>
      <c r="BV425" s="255"/>
      <c r="BW425" s="254"/>
      <c r="BX425" s="254"/>
      <c r="BY425" s="254"/>
      <c r="BZ425" s="256"/>
      <c r="CA425" s="256"/>
      <c r="CB425" s="256"/>
      <c r="CC425" s="256"/>
      <c r="CD425" s="256"/>
      <c r="CE425" s="256"/>
      <c r="CF425" s="256"/>
      <c r="CG425" s="256"/>
      <c r="CH425" s="256"/>
      <c r="CI425" s="256"/>
      <c r="CJ425" s="256"/>
      <c r="CK425" s="256"/>
      <c r="CL425" s="256"/>
      <c r="CM425" s="256"/>
      <c r="CN425" s="256"/>
      <c r="CO425" s="256"/>
      <c r="CP425" s="256"/>
      <c r="CQ425" s="256"/>
      <c r="CR425" s="256"/>
      <c r="CS425" s="248" t="s">
        <v>5897</v>
      </c>
      <c r="CT425" s="256"/>
      <c r="CU425" s="256"/>
      <c r="CV425" s="256"/>
      <c r="CW425" s="256"/>
      <c r="CX425" s="256"/>
      <c r="CY425" s="256"/>
      <c r="CZ425" s="256"/>
      <c r="DA425" s="256"/>
      <c r="DB425" s="256"/>
      <c r="DC425" s="256"/>
      <c r="DD425" s="256"/>
      <c r="DE425" s="256"/>
    </row>
    <row r="426" spans="34:109" ht="15" hidden="1" customHeight="1">
      <c r="AH426" s="254"/>
      <c r="AI426" s="254"/>
      <c r="AJ426" s="254"/>
      <c r="AK426" s="254"/>
      <c r="AL426" s="242" t="str">
        <f t="shared" si="18"/>
        <v/>
      </c>
      <c r="AM426" s="242" t="str">
        <f t="shared" si="19"/>
        <v/>
      </c>
      <c r="AN426" s="243" t="str">
        <f t="shared" si="20"/>
        <v/>
      </c>
      <c r="AO426" s="254"/>
      <c r="AP426" s="240">
        <v>424</v>
      </c>
      <c r="AQ426" s="255"/>
      <c r="AR426" s="255"/>
      <c r="AS426" s="255"/>
      <c r="AT426" s="255"/>
      <c r="AU426" s="255"/>
      <c r="AV426" s="255"/>
      <c r="AW426" s="255"/>
      <c r="AX426" s="255"/>
      <c r="AY426" s="255"/>
      <c r="AZ426" s="255"/>
      <c r="BA426" s="255"/>
      <c r="BB426" s="255"/>
      <c r="BC426" s="255"/>
      <c r="BD426" s="255"/>
      <c r="BE426" s="255"/>
      <c r="BF426" s="255"/>
      <c r="BG426" s="255"/>
      <c r="BH426" s="255"/>
      <c r="BI426" s="255"/>
      <c r="BJ426" s="246" t="s">
        <v>5898</v>
      </c>
      <c r="BK426" s="255"/>
      <c r="BL426" s="255"/>
      <c r="BM426" s="255"/>
      <c r="BN426" s="255"/>
      <c r="BO426" s="255"/>
      <c r="BP426" s="255"/>
      <c r="BQ426" s="255"/>
      <c r="BR426" s="255"/>
      <c r="BS426" s="255"/>
      <c r="BT426" s="255"/>
      <c r="BU426" s="255"/>
      <c r="BV426" s="255"/>
      <c r="BW426" s="254"/>
      <c r="BX426" s="254"/>
      <c r="BY426" s="254"/>
      <c r="BZ426" s="256"/>
      <c r="CA426" s="256"/>
      <c r="CB426" s="256"/>
      <c r="CC426" s="256"/>
      <c r="CD426" s="256"/>
      <c r="CE426" s="256"/>
      <c r="CF426" s="256"/>
      <c r="CG426" s="256"/>
      <c r="CH426" s="256"/>
      <c r="CI426" s="256"/>
      <c r="CJ426" s="256"/>
      <c r="CK426" s="256"/>
      <c r="CL426" s="256"/>
      <c r="CM426" s="256"/>
      <c r="CN426" s="256"/>
      <c r="CO426" s="256"/>
      <c r="CP426" s="256"/>
      <c r="CQ426" s="256"/>
      <c r="CR426" s="256"/>
      <c r="CS426" s="248" t="s">
        <v>5899</v>
      </c>
      <c r="CT426" s="256"/>
      <c r="CU426" s="256"/>
      <c r="CV426" s="256"/>
      <c r="CW426" s="256"/>
      <c r="CX426" s="256"/>
      <c r="CY426" s="256"/>
      <c r="CZ426" s="256"/>
      <c r="DA426" s="256"/>
      <c r="DB426" s="256"/>
      <c r="DC426" s="256"/>
      <c r="DD426" s="256"/>
      <c r="DE426" s="256"/>
    </row>
    <row r="427" spans="34:109" ht="15" hidden="1" customHeight="1">
      <c r="AH427" s="254"/>
      <c r="AI427" s="254"/>
      <c r="AJ427" s="254"/>
      <c r="AK427" s="254"/>
      <c r="AL427" s="242" t="str">
        <f t="shared" si="18"/>
        <v/>
      </c>
      <c r="AM427" s="242" t="str">
        <f t="shared" si="19"/>
        <v/>
      </c>
      <c r="AN427" s="243" t="str">
        <f t="shared" si="20"/>
        <v/>
      </c>
      <c r="AO427" s="254"/>
      <c r="AP427" s="240">
        <v>425</v>
      </c>
      <c r="AQ427" s="255"/>
      <c r="AR427" s="255"/>
      <c r="AS427" s="255"/>
      <c r="AT427" s="255"/>
      <c r="AU427" s="255"/>
      <c r="AV427" s="255"/>
      <c r="AW427" s="255"/>
      <c r="AX427" s="255"/>
      <c r="AY427" s="255"/>
      <c r="AZ427" s="255"/>
      <c r="BA427" s="255"/>
      <c r="BB427" s="255"/>
      <c r="BC427" s="255"/>
      <c r="BD427" s="255"/>
      <c r="BE427" s="255"/>
      <c r="BF427" s="255"/>
      <c r="BG427" s="255"/>
      <c r="BH427" s="255"/>
      <c r="BI427" s="255"/>
      <c r="BJ427" s="246" t="s">
        <v>5900</v>
      </c>
      <c r="BK427" s="255"/>
      <c r="BL427" s="255"/>
      <c r="BM427" s="255"/>
      <c r="BN427" s="255"/>
      <c r="BO427" s="255"/>
      <c r="BP427" s="255"/>
      <c r="BQ427" s="255"/>
      <c r="BR427" s="255"/>
      <c r="BS427" s="255"/>
      <c r="BT427" s="255"/>
      <c r="BU427" s="255"/>
      <c r="BV427" s="255"/>
      <c r="BW427" s="254"/>
      <c r="BX427" s="254"/>
      <c r="BY427" s="254"/>
      <c r="BZ427" s="256"/>
      <c r="CA427" s="256"/>
      <c r="CB427" s="256"/>
      <c r="CC427" s="256"/>
      <c r="CD427" s="256"/>
      <c r="CE427" s="256"/>
      <c r="CF427" s="256"/>
      <c r="CG427" s="256"/>
      <c r="CH427" s="256"/>
      <c r="CI427" s="256"/>
      <c r="CJ427" s="256"/>
      <c r="CK427" s="256"/>
      <c r="CL427" s="256"/>
      <c r="CM427" s="256"/>
      <c r="CN427" s="256"/>
      <c r="CO427" s="256"/>
      <c r="CP427" s="256"/>
      <c r="CQ427" s="256"/>
      <c r="CR427" s="256"/>
      <c r="CS427" s="248" t="s">
        <v>5901</v>
      </c>
      <c r="CT427" s="256"/>
      <c r="CU427" s="256"/>
      <c r="CV427" s="256"/>
      <c r="CW427" s="256"/>
      <c r="CX427" s="256"/>
      <c r="CY427" s="256"/>
      <c r="CZ427" s="256"/>
      <c r="DA427" s="256"/>
      <c r="DB427" s="256"/>
      <c r="DC427" s="256"/>
      <c r="DD427" s="256"/>
      <c r="DE427" s="256"/>
    </row>
    <row r="428" spans="34:109" ht="15" hidden="1" customHeight="1">
      <c r="AH428" s="254"/>
      <c r="AI428" s="254"/>
      <c r="AJ428" s="254"/>
      <c r="AK428" s="254"/>
      <c r="AL428" s="242" t="str">
        <f t="shared" si="18"/>
        <v/>
      </c>
      <c r="AM428" s="242" t="str">
        <f t="shared" si="19"/>
        <v/>
      </c>
      <c r="AN428" s="243" t="str">
        <f t="shared" si="20"/>
        <v/>
      </c>
      <c r="AO428" s="254"/>
      <c r="AP428" s="240">
        <v>426</v>
      </c>
      <c r="AQ428" s="255"/>
      <c r="AR428" s="255"/>
      <c r="AS428" s="255"/>
      <c r="AT428" s="255"/>
      <c r="AU428" s="255"/>
      <c r="AV428" s="255"/>
      <c r="AW428" s="255"/>
      <c r="AX428" s="255"/>
      <c r="AY428" s="255"/>
      <c r="AZ428" s="255"/>
      <c r="BA428" s="255"/>
      <c r="BB428" s="255"/>
      <c r="BC428" s="255"/>
      <c r="BD428" s="255"/>
      <c r="BE428" s="255"/>
      <c r="BF428" s="255"/>
      <c r="BG428" s="255"/>
      <c r="BH428" s="255"/>
      <c r="BI428" s="255"/>
      <c r="BJ428" s="246" t="s">
        <v>5902</v>
      </c>
      <c r="BK428" s="255"/>
      <c r="BL428" s="255"/>
      <c r="BM428" s="255"/>
      <c r="BN428" s="255"/>
      <c r="BO428" s="255"/>
      <c r="BP428" s="255"/>
      <c r="BQ428" s="255"/>
      <c r="BR428" s="255"/>
      <c r="BS428" s="255"/>
      <c r="BT428" s="255"/>
      <c r="BU428" s="255"/>
      <c r="BV428" s="255"/>
      <c r="BW428" s="254"/>
      <c r="BX428" s="254"/>
      <c r="BY428" s="254"/>
      <c r="BZ428" s="256"/>
      <c r="CA428" s="256"/>
      <c r="CB428" s="256"/>
      <c r="CC428" s="256"/>
      <c r="CD428" s="256"/>
      <c r="CE428" s="256"/>
      <c r="CF428" s="256"/>
      <c r="CG428" s="256"/>
      <c r="CH428" s="256"/>
      <c r="CI428" s="256"/>
      <c r="CJ428" s="256"/>
      <c r="CK428" s="256"/>
      <c r="CL428" s="256"/>
      <c r="CM428" s="256"/>
      <c r="CN428" s="256"/>
      <c r="CO428" s="256"/>
      <c r="CP428" s="256"/>
      <c r="CQ428" s="256"/>
      <c r="CR428" s="256"/>
      <c r="CS428" s="248" t="s">
        <v>5903</v>
      </c>
      <c r="CT428" s="256"/>
      <c r="CU428" s="256"/>
      <c r="CV428" s="256"/>
      <c r="CW428" s="256"/>
      <c r="CX428" s="256"/>
      <c r="CY428" s="256"/>
      <c r="CZ428" s="256"/>
      <c r="DA428" s="256"/>
      <c r="DB428" s="256"/>
      <c r="DC428" s="256"/>
      <c r="DD428" s="256"/>
      <c r="DE428" s="256"/>
    </row>
    <row r="429" spans="34:109" ht="15" hidden="1" customHeight="1">
      <c r="AH429" s="254"/>
      <c r="AI429" s="254"/>
      <c r="AJ429" s="254"/>
      <c r="AK429" s="254"/>
      <c r="AL429" s="242" t="str">
        <f t="shared" si="18"/>
        <v/>
      </c>
      <c r="AM429" s="242" t="str">
        <f t="shared" si="19"/>
        <v/>
      </c>
      <c r="AN429" s="243" t="str">
        <f t="shared" si="20"/>
        <v/>
      </c>
      <c r="AO429" s="254"/>
      <c r="AP429" s="240">
        <v>427</v>
      </c>
      <c r="AQ429" s="255"/>
      <c r="AR429" s="255"/>
      <c r="AS429" s="255"/>
      <c r="AT429" s="255"/>
      <c r="AU429" s="255"/>
      <c r="AV429" s="255"/>
      <c r="AW429" s="255"/>
      <c r="AX429" s="255"/>
      <c r="AY429" s="255"/>
      <c r="AZ429" s="255"/>
      <c r="BA429" s="255"/>
      <c r="BB429" s="255"/>
      <c r="BC429" s="255"/>
      <c r="BD429" s="255"/>
      <c r="BE429" s="255"/>
      <c r="BF429" s="255"/>
      <c r="BG429" s="255"/>
      <c r="BH429" s="255"/>
      <c r="BI429" s="255"/>
      <c r="BJ429" s="246" t="s">
        <v>5904</v>
      </c>
      <c r="BK429" s="255"/>
      <c r="BL429" s="255"/>
      <c r="BM429" s="255"/>
      <c r="BN429" s="255"/>
      <c r="BO429" s="255"/>
      <c r="BP429" s="255"/>
      <c r="BQ429" s="255"/>
      <c r="BR429" s="255"/>
      <c r="BS429" s="255"/>
      <c r="BT429" s="255"/>
      <c r="BU429" s="255"/>
      <c r="BV429" s="255"/>
      <c r="BW429" s="254"/>
      <c r="BX429" s="254"/>
      <c r="BY429" s="254"/>
      <c r="BZ429" s="256"/>
      <c r="CA429" s="256"/>
      <c r="CB429" s="256"/>
      <c r="CC429" s="256"/>
      <c r="CD429" s="256"/>
      <c r="CE429" s="256"/>
      <c r="CF429" s="256"/>
      <c r="CG429" s="256"/>
      <c r="CH429" s="256"/>
      <c r="CI429" s="256"/>
      <c r="CJ429" s="256"/>
      <c r="CK429" s="256"/>
      <c r="CL429" s="256"/>
      <c r="CM429" s="256"/>
      <c r="CN429" s="256"/>
      <c r="CO429" s="256"/>
      <c r="CP429" s="256"/>
      <c r="CQ429" s="256"/>
      <c r="CR429" s="256"/>
      <c r="CS429" s="248" t="s">
        <v>5905</v>
      </c>
      <c r="CT429" s="256"/>
      <c r="CU429" s="256"/>
      <c r="CV429" s="256"/>
      <c r="CW429" s="256"/>
      <c r="CX429" s="256"/>
      <c r="CY429" s="256"/>
      <c r="CZ429" s="256"/>
      <c r="DA429" s="256"/>
      <c r="DB429" s="256"/>
      <c r="DC429" s="256"/>
      <c r="DD429" s="256"/>
      <c r="DE429" s="256"/>
    </row>
    <row r="430" spans="34:109" ht="15" hidden="1" customHeight="1">
      <c r="AH430" s="254"/>
      <c r="AI430" s="254"/>
      <c r="AJ430" s="254"/>
      <c r="AK430" s="254"/>
      <c r="AL430" s="242" t="str">
        <f t="shared" si="18"/>
        <v/>
      </c>
      <c r="AM430" s="242" t="str">
        <f t="shared" si="19"/>
        <v/>
      </c>
      <c r="AN430" s="243" t="str">
        <f t="shared" si="20"/>
        <v/>
      </c>
      <c r="AO430" s="254"/>
      <c r="AP430" s="240">
        <v>428</v>
      </c>
      <c r="AQ430" s="255"/>
      <c r="AR430" s="255"/>
      <c r="AS430" s="255"/>
      <c r="AT430" s="255"/>
      <c r="AU430" s="255"/>
      <c r="AV430" s="255"/>
      <c r="AW430" s="255"/>
      <c r="AX430" s="255"/>
      <c r="AY430" s="255"/>
      <c r="AZ430" s="255"/>
      <c r="BA430" s="255"/>
      <c r="BB430" s="255"/>
      <c r="BC430" s="255"/>
      <c r="BD430" s="255"/>
      <c r="BE430" s="255"/>
      <c r="BF430" s="255"/>
      <c r="BG430" s="255"/>
      <c r="BH430" s="255"/>
      <c r="BI430" s="255"/>
      <c r="BJ430" s="246" t="s">
        <v>5906</v>
      </c>
      <c r="BK430" s="255"/>
      <c r="BL430" s="255"/>
      <c r="BM430" s="255"/>
      <c r="BN430" s="255"/>
      <c r="BO430" s="255"/>
      <c r="BP430" s="255"/>
      <c r="BQ430" s="255"/>
      <c r="BR430" s="255"/>
      <c r="BS430" s="255"/>
      <c r="BT430" s="255"/>
      <c r="BU430" s="255"/>
      <c r="BV430" s="255"/>
      <c r="BW430" s="254"/>
      <c r="BX430" s="254"/>
      <c r="BY430" s="254"/>
      <c r="BZ430" s="256"/>
      <c r="CA430" s="256"/>
      <c r="CB430" s="256"/>
      <c r="CC430" s="256"/>
      <c r="CD430" s="256"/>
      <c r="CE430" s="256"/>
      <c r="CF430" s="256"/>
      <c r="CG430" s="256"/>
      <c r="CH430" s="256"/>
      <c r="CI430" s="256"/>
      <c r="CJ430" s="256"/>
      <c r="CK430" s="256"/>
      <c r="CL430" s="256"/>
      <c r="CM430" s="256"/>
      <c r="CN430" s="256"/>
      <c r="CO430" s="256"/>
      <c r="CP430" s="256"/>
      <c r="CQ430" s="256"/>
      <c r="CR430" s="256"/>
      <c r="CS430" s="248" t="s">
        <v>5907</v>
      </c>
      <c r="CT430" s="256"/>
      <c r="CU430" s="256"/>
      <c r="CV430" s="256"/>
      <c r="CW430" s="256"/>
      <c r="CX430" s="256"/>
      <c r="CY430" s="256"/>
      <c r="CZ430" s="256"/>
      <c r="DA430" s="256"/>
      <c r="DB430" s="256"/>
      <c r="DC430" s="256"/>
      <c r="DD430" s="256"/>
      <c r="DE430" s="256"/>
    </row>
    <row r="431" spans="34:109" ht="15" hidden="1" customHeight="1">
      <c r="AH431" s="254"/>
      <c r="AI431" s="254"/>
      <c r="AJ431" s="254"/>
      <c r="AK431" s="254"/>
      <c r="AL431" s="242" t="str">
        <f t="shared" si="18"/>
        <v/>
      </c>
      <c r="AM431" s="242" t="str">
        <f t="shared" si="19"/>
        <v/>
      </c>
      <c r="AN431" s="243" t="str">
        <f t="shared" si="20"/>
        <v/>
      </c>
      <c r="AO431" s="254"/>
      <c r="AP431" s="240">
        <v>429</v>
      </c>
      <c r="AQ431" s="255"/>
      <c r="AR431" s="255"/>
      <c r="AS431" s="255"/>
      <c r="AT431" s="255"/>
      <c r="AU431" s="255"/>
      <c r="AV431" s="255"/>
      <c r="AW431" s="255"/>
      <c r="AX431" s="255"/>
      <c r="AY431" s="255"/>
      <c r="AZ431" s="255"/>
      <c r="BA431" s="255"/>
      <c r="BB431" s="255"/>
      <c r="BC431" s="255"/>
      <c r="BD431" s="255"/>
      <c r="BE431" s="255"/>
      <c r="BF431" s="255"/>
      <c r="BG431" s="255"/>
      <c r="BH431" s="255"/>
      <c r="BI431" s="255"/>
      <c r="BJ431" s="246" t="s">
        <v>5908</v>
      </c>
      <c r="BK431" s="255"/>
      <c r="BL431" s="255"/>
      <c r="BM431" s="255"/>
      <c r="BN431" s="255"/>
      <c r="BO431" s="255"/>
      <c r="BP431" s="255"/>
      <c r="BQ431" s="255"/>
      <c r="BR431" s="255"/>
      <c r="BS431" s="255"/>
      <c r="BT431" s="255"/>
      <c r="BU431" s="255"/>
      <c r="BV431" s="255"/>
      <c r="BW431" s="254"/>
      <c r="BX431" s="254"/>
      <c r="BY431" s="254"/>
      <c r="BZ431" s="256"/>
      <c r="CA431" s="256"/>
      <c r="CB431" s="256"/>
      <c r="CC431" s="256"/>
      <c r="CD431" s="256"/>
      <c r="CE431" s="256"/>
      <c r="CF431" s="256"/>
      <c r="CG431" s="256"/>
      <c r="CH431" s="256"/>
      <c r="CI431" s="256"/>
      <c r="CJ431" s="256"/>
      <c r="CK431" s="256"/>
      <c r="CL431" s="256"/>
      <c r="CM431" s="256"/>
      <c r="CN431" s="256"/>
      <c r="CO431" s="256"/>
      <c r="CP431" s="256"/>
      <c r="CQ431" s="256"/>
      <c r="CR431" s="256"/>
      <c r="CS431" s="248" t="s">
        <v>5909</v>
      </c>
      <c r="CT431" s="256"/>
      <c r="CU431" s="256"/>
      <c r="CV431" s="256"/>
      <c r="CW431" s="256"/>
      <c r="CX431" s="256"/>
      <c r="CY431" s="256"/>
      <c r="CZ431" s="256"/>
      <c r="DA431" s="256"/>
      <c r="DB431" s="256"/>
      <c r="DC431" s="256"/>
      <c r="DD431" s="256"/>
      <c r="DE431" s="256"/>
    </row>
    <row r="432" spans="34:109" ht="15" hidden="1" customHeight="1">
      <c r="AH432" s="254"/>
      <c r="AI432" s="254"/>
      <c r="AJ432" s="254"/>
      <c r="AK432" s="254"/>
      <c r="AL432" s="242" t="str">
        <f t="shared" si="18"/>
        <v/>
      </c>
      <c r="AM432" s="242" t="str">
        <f t="shared" si="19"/>
        <v/>
      </c>
      <c r="AN432" s="243" t="str">
        <f t="shared" si="20"/>
        <v/>
      </c>
      <c r="AO432" s="254"/>
      <c r="AP432" s="240">
        <v>430</v>
      </c>
      <c r="AQ432" s="255"/>
      <c r="AR432" s="255"/>
      <c r="AS432" s="255"/>
      <c r="AT432" s="255"/>
      <c r="AU432" s="255"/>
      <c r="AV432" s="255"/>
      <c r="AW432" s="255"/>
      <c r="AX432" s="255"/>
      <c r="AY432" s="255"/>
      <c r="AZ432" s="255"/>
      <c r="BA432" s="255"/>
      <c r="BB432" s="255"/>
      <c r="BC432" s="255"/>
      <c r="BD432" s="255"/>
      <c r="BE432" s="255"/>
      <c r="BF432" s="255"/>
      <c r="BG432" s="255"/>
      <c r="BH432" s="255"/>
      <c r="BI432" s="255"/>
      <c r="BJ432" s="246" t="s">
        <v>5910</v>
      </c>
      <c r="BK432" s="255"/>
      <c r="BL432" s="255"/>
      <c r="BM432" s="255"/>
      <c r="BN432" s="255"/>
      <c r="BO432" s="255"/>
      <c r="BP432" s="255"/>
      <c r="BQ432" s="255"/>
      <c r="BR432" s="255"/>
      <c r="BS432" s="255"/>
      <c r="BT432" s="255"/>
      <c r="BU432" s="255"/>
      <c r="BV432" s="255"/>
      <c r="BW432" s="254"/>
      <c r="BX432" s="254"/>
      <c r="BY432" s="254"/>
      <c r="BZ432" s="256"/>
      <c r="CA432" s="256"/>
      <c r="CB432" s="256"/>
      <c r="CC432" s="256"/>
      <c r="CD432" s="256"/>
      <c r="CE432" s="256"/>
      <c r="CF432" s="256"/>
      <c r="CG432" s="256"/>
      <c r="CH432" s="256"/>
      <c r="CI432" s="256"/>
      <c r="CJ432" s="256"/>
      <c r="CK432" s="256"/>
      <c r="CL432" s="256"/>
      <c r="CM432" s="256"/>
      <c r="CN432" s="256"/>
      <c r="CO432" s="256"/>
      <c r="CP432" s="256"/>
      <c r="CQ432" s="256"/>
      <c r="CR432" s="256"/>
      <c r="CS432" s="248" t="s">
        <v>5911</v>
      </c>
      <c r="CT432" s="256"/>
      <c r="CU432" s="256"/>
      <c r="CV432" s="256"/>
      <c r="CW432" s="256"/>
      <c r="CX432" s="256"/>
      <c r="CY432" s="256"/>
      <c r="CZ432" s="256"/>
      <c r="DA432" s="256"/>
      <c r="DB432" s="256"/>
      <c r="DC432" s="256"/>
      <c r="DD432" s="256"/>
      <c r="DE432" s="256"/>
    </row>
    <row r="433" spans="34:109" ht="15" hidden="1" customHeight="1">
      <c r="AH433" s="254"/>
      <c r="AI433" s="254"/>
      <c r="AJ433" s="254"/>
      <c r="AK433" s="254"/>
      <c r="AL433" s="242" t="str">
        <f t="shared" si="18"/>
        <v/>
      </c>
      <c r="AM433" s="242" t="str">
        <f t="shared" si="19"/>
        <v/>
      </c>
      <c r="AN433" s="243" t="str">
        <f t="shared" si="20"/>
        <v/>
      </c>
      <c r="AO433" s="254"/>
      <c r="AP433" s="240">
        <v>431</v>
      </c>
      <c r="AQ433" s="255"/>
      <c r="AR433" s="255"/>
      <c r="AS433" s="255"/>
      <c r="AT433" s="255"/>
      <c r="AU433" s="255"/>
      <c r="AV433" s="255"/>
      <c r="AW433" s="255"/>
      <c r="AX433" s="255"/>
      <c r="AY433" s="255"/>
      <c r="AZ433" s="255"/>
      <c r="BA433" s="255"/>
      <c r="BB433" s="255"/>
      <c r="BC433" s="255"/>
      <c r="BD433" s="255"/>
      <c r="BE433" s="255"/>
      <c r="BF433" s="255"/>
      <c r="BG433" s="255"/>
      <c r="BH433" s="255"/>
      <c r="BI433" s="255"/>
      <c r="BJ433" s="246" t="s">
        <v>5912</v>
      </c>
      <c r="BK433" s="255"/>
      <c r="BL433" s="255"/>
      <c r="BM433" s="255"/>
      <c r="BN433" s="255"/>
      <c r="BO433" s="255"/>
      <c r="BP433" s="255"/>
      <c r="BQ433" s="255"/>
      <c r="BR433" s="255"/>
      <c r="BS433" s="255"/>
      <c r="BT433" s="255"/>
      <c r="BU433" s="255"/>
      <c r="BV433" s="255"/>
      <c r="BW433" s="254"/>
      <c r="BX433" s="254"/>
      <c r="BY433" s="254"/>
      <c r="BZ433" s="256"/>
      <c r="CA433" s="256"/>
      <c r="CB433" s="256"/>
      <c r="CC433" s="256"/>
      <c r="CD433" s="256"/>
      <c r="CE433" s="256"/>
      <c r="CF433" s="256"/>
      <c r="CG433" s="256"/>
      <c r="CH433" s="256"/>
      <c r="CI433" s="256"/>
      <c r="CJ433" s="256"/>
      <c r="CK433" s="256"/>
      <c r="CL433" s="256"/>
      <c r="CM433" s="256"/>
      <c r="CN433" s="256"/>
      <c r="CO433" s="256"/>
      <c r="CP433" s="256"/>
      <c r="CQ433" s="256"/>
      <c r="CR433" s="256"/>
      <c r="CS433" s="248" t="s">
        <v>5913</v>
      </c>
      <c r="CT433" s="256"/>
      <c r="CU433" s="256"/>
      <c r="CV433" s="256"/>
      <c r="CW433" s="256"/>
      <c r="CX433" s="256"/>
      <c r="CY433" s="256"/>
      <c r="CZ433" s="256"/>
      <c r="DA433" s="256"/>
      <c r="DB433" s="256"/>
      <c r="DC433" s="256"/>
      <c r="DD433" s="256"/>
      <c r="DE433" s="256"/>
    </row>
    <row r="434" spans="34:109" ht="15" hidden="1" customHeight="1">
      <c r="AH434" s="254"/>
      <c r="AI434" s="254"/>
      <c r="AJ434" s="254"/>
      <c r="AK434" s="254"/>
      <c r="AL434" s="242" t="str">
        <f t="shared" si="18"/>
        <v/>
      </c>
      <c r="AM434" s="242" t="str">
        <f t="shared" si="19"/>
        <v/>
      </c>
      <c r="AN434" s="243" t="str">
        <f t="shared" si="20"/>
        <v/>
      </c>
      <c r="AO434" s="254"/>
      <c r="AP434" s="240">
        <v>432</v>
      </c>
      <c r="AQ434" s="255"/>
      <c r="AR434" s="255"/>
      <c r="AS434" s="255"/>
      <c r="AT434" s="255"/>
      <c r="AU434" s="255"/>
      <c r="AV434" s="255"/>
      <c r="AW434" s="255"/>
      <c r="AX434" s="255"/>
      <c r="AY434" s="255"/>
      <c r="AZ434" s="255"/>
      <c r="BA434" s="255"/>
      <c r="BB434" s="255"/>
      <c r="BC434" s="255"/>
      <c r="BD434" s="255"/>
      <c r="BE434" s="255"/>
      <c r="BF434" s="255"/>
      <c r="BG434" s="255"/>
      <c r="BH434" s="255"/>
      <c r="BI434" s="255"/>
      <c r="BJ434" s="246" t="s">
        <v>5914</v>
      </c>
      <c r="BK434" s="255"/>
      <c r="BL434" s="255"/>
      <c r="BM434" s="255"/>
      <c r="BN434" s="255"/>
      <c r="BO434" s="255"/>
      <c r="BP434" s="255"/>
      <c r="BQ434" s="255"/>
      <c r="BR434" s="255"/>
      <c r="BS434" s="255"/>
      <c r="BT434" s="255"/>
      <c r="BU434" s="255"/>
      <c r="BV434" s="255"/>
      <c r="BW434" s="254"/>
      <c r="BX434" s="254"/>
      <c r="BY434" s="254"/>
      <c r="BZ434" s="256"/>
      <c r="CA434" s="256"/>
      <c r="CB434" s="256"/>
      <c r="CC434" s="256"/>
      <c r="CD434" s="256"/>
      <c r="CE434" s="256"/>
      <c r="CF434" s="256"/>
      <c r="CG434" s="256"/>
      <c r="CH434" s="256"/>
      <c r="CI434" s="256"/>
      <c r="CJ434" s="256"/>
      <c r="CK434" s="256"/>
      <c r="CL434" s="256"/>
      <c r="CM434" s="256"/>
      <c r="CN434" s="256"/>
      <c r="CO434" s="256"/>
      <c r="CP434" s="256"/>
      <c r="CQ434" s="256"/>
      <c r="CR434" s="256"/>
      <c r="CS434" s="248" t="s">
        <v>5915</v>
      </c>
      <c r="CT434" s="256"/>
      <c r="CU434" s="256"/>
      <c r="CV434" s="256"/>
      <c r="CW434" s="256"/>
      <c r="CX434" s="256"/>
      <c r="CY434" s="256"/>
      <c r="CZ434" s="256"/>
      <c r="DA434" s="256"/>
      <c r="DB434" s="256"/>
      <c r="DC434" s="256"/>
      <c r="DD434" s="256"/>
      <c r="DE434" s="256"/>
    </row>
    <row r="435" spans="34:109" ht="15" hidden="1" customHeight="1">
      <c r="AH435" s="254"/>
      <c r="AI435" s="254"/>
      <c r="AJ435" s="254"/>
      <c r="AK435" s="254"/>
      <c r="AL435" s="242" t="str">
        <f t="shared" si="18"/>
        <v/>
      </c>
      <c r="AM435" s="242" t="str">
        <f t="shared" si="19"/>
        <v/>
      </c>
      <c r="AN435" s="243" t="str">
        <f t="shared" si="20"/>
        <v/>
      </c>
      <c r="AO435" s="254"/>
      <c r="AP435" s="240">
        <v>433</v>
      </c>
      <c r="AQ435" s="255"/>
      <c r="AR435" s="255"/>
      <c r="AS435" s="255"/>
      <c r="AT435" s="255"/>
      <c r="AU435" s="255"/>
      <c r="AV435" s="255"/>
      <c r="AW435" s="255"/>
      <c r="AX435" s="255"/>
      <c r="AY435" s="255"/>
      <c r="AZ435" s="255"/>
      <c r="BA435" s="255"/>
      <c r="BB435" s="255"/>
      <c r="BC435" s="255"/>
      <c r="BD435" s="255"/>
      <c r="BE435" s="255"/>
      <c r="BF435" s="255"/>
      <c r="BG435" s="255"/>
      <c r="BH435" s="255"/>
      <c r="BI435" s="255"/>
      <c r="BJ435" s="246" t="s">
        <v>5916</v>
      </c>
      <c r="BK435" s="255"/>
      <c r="BL435" s="255"/>
      <c r="BM435" s="255"/>
      <c r="BN435" s="255"/>
      <c r="BO435" s="255"/>
      <c r="BP435" s="255"/>
      <c r="BQ435" s="255"/>
      <c r="BR435" s="255"/>
      <c r="BS435" s="255"/>
      <c r="BT435" s="255"/>
      <c r="BU435" s="255"/>
      <c r="BV435" s="255"/>
      <c r="BW435" s="254"/>
      <c r="BX435" s="254"/>
      <c r="BY435" s="254"/>
      <c r="BZ435" s="256"/>
      <c r="CA435" s="256"/>
      <c r="CB435" s="256"/>
      <c r="CC435" s="256"/>
      <c r="CD435" s="256"/>
      <c r="CE435" s="256"/>
      <c r="CF435" s="256"/>
      <c r="CG435" s="256"/>
      <c r="CH435" s="256"/>
      <c r="CI435" s="256"/>
      <c r="CJ435" s="256"/>
      <c r="CK435" s="256"/>
      <c r="CL435" s="256"/>
      <c r="CM435" s="256"/>
      <c r="CN435" s="256"/>
      <c r="CO435" s="256"/>
      <c r="CP435" s="256"/>
      <c r="CQ435" s="256"/>
      <c r="CR435" s="256"/>
      <c r="CS435" s="248" t="s">
        <v>5917</v>
      </c>
      <c r="CT435" s="256"/>
      <c r="CU435" s="256"/>
      <c r="CV435" s="256"/>
      <c r="CW435" s="256"/>
      <c r="CX435" s="256"/>
      <c r="CY435" s="256"/>
      <c r="CZ435" s="256"/>
      <c r="DA435" s="256"/>
      <c r="DB435" s="256"/>
      <c r="DC435" s="256"/>
      <c r="DD435" s="256"/>
      <c r="DE435" s="256"/>
    </row>
    <row r="436" spans="34:109" ht="15" hidden="1" customHeight="1">
      <c r="AH436" s="254"/>
      <c r="AI436" s="254"/>
      <c r="AJ436" s="254"/>
      <c r="AK436" s="254"/>
      <c r="AL436" s="242" t="str">
        <f t="shared" si="18"/>
        <v/>
      </c>
      <c r="AM436" s="242" t="str">
        <f t="shared" si="19"/>
        <v/>
      </c>
      <c r="AN436" s="243" t="str">
        <f t="shared" si="20"/>
        <v/>
      </c>
      <c r="AO436" s="254"/>
      <c r="AP436" s="240">
        <v>434</v>
      </c>
      <c r="AQ436" s="255"/>
      <c r="AR436" s="255"/>
      <c r="AS436" s="255"/>
      <c r="AT436" s="255"/>
      <c r="AU436" s="255"/>
      <c r="AV436" s="255"/>
      <c r="AW436" s="255"/>
      <c r="AX436" s="255"/>
      <c r="AY436" s="255"/>
      <c r="AZ436" s="255"/>
      <c r="BA436" s="255"/>
      <c r="BB436" s="255"/>
      <c r="BC436" s="255"/>
      <c r="BD436" s="255"/>
      <c r="BE436" s="255"/>
      <c r="BF436" s="255"/>
      <c r="BG436" s="255"/>
      <c r="BH436" s="255"/>
      <c r="BI436" s="255"/>
      <c r="BJ436" s="246" t="s">
        <v>5918</v>
      </c>
      <c r="BK436" s="255"/>
      <c r="BL436" s="255"/>
      <c r="BM436" s="255"/>
      <c r="BN436" s="255"/>
      <c r="BO436" s="255"/>
      <c r="BP436" s="255"/>
      <c r="BQ436" s="255"/>
      <c r="BR436" s="255"/>
      <c r="BS436" s="255"/>
      <c r="BT436" s="255"/>
      <c r="BU436" s="255"/>
      <c r="BV436" s="255"/>
      <c r="BW436" s="254"/>
      <c r="BX436" s="254"/>
      <c r="BY436" s="254"/>
      <c r="BZ436" s="256"/>
      <c r="CA436" s="256"/>
      <c r="CB436" s="256"/>
      <c r="CC436" s="256"/>
      <c r="CD436" s="256"/>
      <c r="CE436" s="256"/>
      <c r="CF436" s="256"/>
      <c r="CG436" s="256"/>
      <c r="CH436" s="256"/>
      <c r="CI436" s="256"/>
      <c r="CJ436" s="256"/>
      <c r="CK436" s="256"/>
      <c r="CL436" s="256"/>
      <c r="CM436" s="256"/>
      <c r="CN436" s="256"/>
      <c r="CO436" s="256"/>
      <c r="CP436" s="256"/>
      <c r="CQ436" s="256"/>
      <c r="CR436" s="256"/>
      <c r="CS436" s="248" t="s">
        <v>5919</v>
      </c>
      <c r="CT436" s="256"/>
      <c r="CU436" s="256"/>
      <c r="CV436" s="256"/>
      <c r="CW436" s="256"/>
      <c r="CX436" s="256"/>
      <c r="CY436" s="256"/>
      <c r="CZ436" s="256"/>
      <c r="DA436" s="256"/>
      <c r="DB436" s="256"/>
      <c r="DC436" s="256"/>
      <c r="DD436" s="256"/>
      <c r="DE436" s="256"/>
    </row>
    <row r="437" spans="34:109" ht="15" hidden="1" customHeight="1">
      <c r="AH437" s="254"/>
      <c r="AI437" s="254"/>
      <c r="AJ437" s="254"/>
      <c r="AK437" s="254"/>
      <c r="AL437" s="242" t="str">
        <f t="shared" si="18"/>
        <v/>
      </c>
      <c r="AM437" s="242" t="str">
        <f t="shared" si="19"/>
        <v/>
      </c>
      <c r="AN437" s="243" t="str">
        <f t="shared" si="20"/>
        <v/>
      </c>
      <c r="AO437" s="254"/>
      <c r="AP437" s="240">
        <v>435</v>
      </c>
      <c r="AQ437" s="255"/>
      <c r="AR437" s="255"/>
      <c r="AS437" s="255"/>
      <c r="AT437" s="255"/>
      <c r="AU437" s="255"/>
      <c r="AV437" s="255"/>
      <c r="AW437" s="255"/>
      <c r="AX437" s="255"/>
      <c r="AY437" s="255"/>
      <c r="AZ437" s="255"/>
      <c r="BA437" s="255"/>
      <c r="BB437" s="255"/>
      <c r="BC437" s="255"/>
      <c r="BD437" s="255"/>
      <c r="BE437" s="255"/>
      <c r="BF437" s="255"/>
      <c r="BG437" s="255"/>
      <c r="BH437" s="255"/>
      <c r="BI437" s="255"/>
      <c r="BJ437" s="246" t="s">
        <v>5920</v>
      </c>
      <c r="BK437" s="255"/>
      <c r="BL437" s="255"/>
      <c r="BM437" s="255"/>
      <c r="BN437" s="255"/>
      <c r="BO437" s="255"/>
      <c r="BP437" s="255"/>
      <c r="BQ437" s="255"/>
      <c r="BR437" s="255"/>
      <c r="BS437" s="255"/>
      <c r="BT437" s="255"/>
      <c r="BU437" s="255"/>
      <c r="BV437" s="255"/>
      <c r="BW437" s="254"/>
      <c r="BX437" s="254"/>
      <c r="BY437" s="254"/>
      <c r="BZ437" s="256"/>
      <c r="CA437" s="256"/>
      <c r="CB437" s="256"/>
      <c r="CC437" s="256"/>
      <c r="CD437" s="256"/>
      <c r="CE437" s="256"/>
      <c r="CF437" s="256"/>
      <c r="CG437" s="256"/>
      <c r="CH437" s="256"/>
      <c r="CI437" s="256"/>
      <c r="CJ437" s="256"/>
      <c r="CK437" s="256"/>
      <c r="CL437" s="256"/>
      <c r="CM437" s="256"/>
      <c r="CN437" s="256"/>
      <c r="CO437" s="256"/>
      <c r="CP437" s="256"/>
      <c r="CQ437" s="256"/>
      <c r="CR437" s="256"/>
      <c r="CS437" s="248" t="s">
        <v>5921</v>
      </c>
      <c r="CT437" s="256"/>
      <c r="CU437" s="256"/>
      <c r="CV437" s="256"/>
      <c r="CW437" s="256"/>
      <c r="CX437" s="256"/>
      <c r="CY437" s="256"/>
      <c r="CZ437" s="256"/>
      <c r="DA437" s="256"/>
      <c r="DB437" s="256"/>
      <c r="DC437" s="256"/>
      <c r="DD437" s="256"/>
      <c r="DE437" s="256"/>
    </row>
    <row r="438" spans="34:109" ht="15" hidden="1" customHeight="1">
      <c r="AH438" s="254"/>
      <c r="AI438" s="254"/>
      <c r="AJ438" s="254"/>
      <c r="AK438" s="254"/>
      <c r="AL438" s="242" t="str">
        <f t="shared" si="18"/>
        <v/>
      </c>
      <c r="AM438" s="242" t="str">
        <f t="shared" si="19"/>
        <v/>
      </c>
      <c r="AN438" s="243" t="str">
        <f t="shared" si="20"/>
        <v/>
      </c>
      <c r="AO438" s="254"/>
      <c r="AP438" s="240">
        <v>436</v>
      </c>
      <c r="AQ438" s="255"/>
      <c r="AR438" s="255"/>
      <c r="AS438" s="255"/>
      <c r="AT438" s="255"/>
      <c r="AU438" s="255"/>
      <c r="AV438" s="255"/>
      <c r="AW438" s="255"/>
      <c r="AX438" s="255"/>
      <c r="AY438" s="255"/>
      <c r="AZ438" s="255"/>
      <c r="BA438" s="255"/>
      <c r="BB438" s="255"/>
      <c r="BC438" s="255"/>
      <c r="BD438" s="255"/>
      <c r="BE438" s="255"/>
      <c r="BF438" s="255"/>
      <c r="BG438" s="255"/>
      <c r="BH438" s="255"/>
      <c r="BI438" s="255"/>
      <c r="BJ438" s="246" t="s">
        <v>5922</v>
      </c>
      <c r="BK438" s="255"/>
      <c r="BL438" s="255"/>
      <c r="BM438" s="255"/>
      <c r="BN438" s="255"/>
      <c r="BO438" s="255"/>
      <c r="BP438" s="255"/>
      <c r="BQ438" s="255"/>
      <c r="BR438" s="255"/>
      <c r="BS438" s="255"/>
      <c r="BT438" s="255"/>
      <c r="BU438" s="255"/>
      <c r="BV438" s="255"/>
      <c r="BW438" s="254"/>
      <c r="BX438" s="254"/>
      <c r="BY438" s="254"/>
      <c r="BZ438" s="256"/>
      <c r="CA438" s="256"/>
      <c r="CB438" s="256"/>
      <c r="CC438" s="256"/>
      <c r="CD438" s="256"/>
      <c r="CE438" s="256"/>
      <c r="CF438" s="256"/>
      <c r="CG438" s="256"/>
      <c r="CH438" s="256"/>
      <c r="CI438" s="256"/>
      <c r="CJ438" s="256"/>
      <c r="CK438" s="256"/>
      <c r="CL438" s="256"/>
      <c r="CM438" s="256"/>
      <c r="CN438" s="256"/>
      <c r="CO438" s="256"/>
      <c r="CP438" s="256"/>
      <c r="CQ438" s="256"/>
      <c r="CR438" s="256"/>
      <c r="CS438" s="248" t="s">
        <v>5923</v>
      </c>
      <c r="CT438" s="256"/>
      <c r="CU438" s="256"/>
      <c r="CV438" s="256"/>
      <c r="CW438" s="256"/>
      <c r="CX438" s="256"/>
      <c r="CY438" s="256"/>
      <c r="CZ438" s="256"/>
      <c r="DA438" s="256"/>
      <c r="DB438" s="256"/>
      <c r="DC438" s="256"/>
      <c r="DD438" s="256"/>
      <c r="DE438" s="256"/>
    </row>
    <row r="439" spans="34:109" ht="15" hidden="1" customHeight="1">
      <c r="AH439" s="240"/>
      <c r="AI439" s="240"/>
      <c r="AJ439" s="240"/>
      <c r="AK439" s="240"/>
      <c r="AL439" s="242" t="str">
        <f t="shared" si="18"/>
        <v/>
      </c>
      <c r="AM439" s="242" t="str">
        <f t="shared" si="19"/>
        <v/>
      </c>
      <c r="AN439" s="243" t="str">
        <f t="shared" si="20"/>
        <v/>
      </c>
      <c r="AO439" s="240"/>
      <c r="AP439" s="240">
        <v>437</v>
      </c>
      <c r="AQ439" s="246"/>
      <c r="AR439" s="246"/>
      <c r="AS439" s="246"/>
      <c r="AT439" s="246"/>
      <c r="AU439" s="246"/>
      <c r="AV439" s="246"/>
      <c r="AW439" s="246"/>
      <c r="AX439" s="246"/>
      <c r="AY439" s="246"/>
      <c r="AZ439" s="246"/>
      <c r="BA439" s="246"/>
      <c r="BB439" s="246"/>
      <c r="BC439" s="246"/>
      <c r="BD439" s="246"/>
      <c r="BE439" s="246"/>
      <c r="BF439" s="246"/>
      <c r="BG439" s="246"/>
      <c r="BH439" s="246"/>
      <c r="BI439" s="246"/>
      <c r="BJ439" s="246" t="s">
        <v>5924</v>
      </c>
      <c r="BK439" s="246"/>
      <c r="BL439" s="246"/>
      <c r="BM439" s="246"/>
      <c r="BN439" s="246"/>
      <c r="BO439" s="246"/>
      <c r="BP439" s="246"/>
      <c r="BQ439" s="246"/>
      <c r="BR439" s="246"/>
      <c r="BS439" s="246"/>
      <c r="BT439" s="246"/>
      <c r="BU439" s="246"/>
      <c r="BV439" s="246"/>
      <c r="BW439" s="240"/>
      <c r="BX439" s="240"/>
      <c r="BY439" s="240"/>
      <c r="BZ439" s="248"/>
      <c r="CA439" s="248"/>
      <c r="CB439" s="248"/>
      <c r="CC439" s="248"/>
      <c r="CD439" s="248"/>
      <c r="CE439" s="248"/>
      <c r="CF439" s="248"/>
      <c r="CG439" s="248"/>
      <c r="CH439" s="248"/>
      <c r="CI439" s="248"/>
      <c r="CJ439" s="248"/>
      <c r="CK439" s="248"/>
      <c r="CL439" s="248"/>
      <c r="CM439" s="248"/>
      <c r="CN439" s="248"/>
      <c r="CO439" s="248"/>
      <c r="CP439" s="248"/>
      <c r="CQ439" s="248"/>
      <c r="CR439" s="248"/>
      <c r="CS439" s="248" t="s">
        <v>5925</v>
      </c>
      <c r="CT439" s="248"/>
      <c r="CU439" s="248"/>
      <c r="CV439" s="248"/>
      <c r="CW439" s="248"/>
      <c r="CX439" s="248"/>
      <c r="CY439" s="248"/>
      <c r="CZ439" s="248"/>
      <c r="DA439" s="248"/>
      <c r="DB439" s="248"/>
      <c r="DC439" s="248"/>
      <c r="DD439" s="248"/>
      <c r="DE439" s="248"/>
    </row>
    <row r="440" spans="34:109" ht="15" hidden="1" customHeight="1">
      <c r="AH440" s="254"/>
      <c r="AI440" s="254"/>
      <c r="AJ440" s="254"/>
      <c r="AK440" s="254"/>
      <c r="AL440" s="242" t="str">
        <f t="shared" si="18"/>
        <v/>
      </c>
      <c r="AM440" s="242" t="str">
        <f t="shared" si="19"/>
        <v/>
      </c>
      <c r="AN440" s="243" t="str">
        <f t="shared" si="20"/>
        <v/>
      </c>
      <c r="AO440" s="254"/>
      <c r="AP440" s="240">
        <v>438</v>
      </c>
      <c r="AQ440" s="255"/>
      <c r="AR440" s="255"/>
      <c r="AS440" s="255"/>
      <c r="AT440" s="255"/>
      <c r="AU440" s="255"/>
      <c r="AV440" s="255"/>
      <c r="AW440" s="255"/>
      <c r="AX440" s="255"/>
      <c r="AY440" s="255"/>
      <c r="AZ440" s="255"/>
      <c r="BA440" s="255"/>
      <c r="BB440" s="255"/>
      <c r="BC440" s="255"/>
      <c r="BD440" s="255"/>
      <c r="BE440" s="255"/>
      <c r="BF440" s="255"/>
      <c r="BG440" s="255"/>
      <c r="BH440" s="255"/>
      <c r="BI440" s="255"/>
      <c r="BJ440" s="246" t="s">
        <v>5926</v>
      </c>
      <c r="BK440" s="255"/>
      <c r="BL440" s="255"/>
      <c r="BM440" s="255"/>
      <c r="BN440" s="255"/>
      <c r="BO440" s="255"/>
      <c r="BP440" s="255"/>
      <c r="BQ440" s="255"/>
      <c r="BR440" s="255"/>
      <c r="BS440" s="255"/>
      <c r="BT440" s="255"/>
      <c r="BU440" s="255"/>
      <c r="BV440" s="255"/>
      <c r="BW440" s="254"/>
      <c r="BX440" s="254"/>
      <c r="BY440" s="254"/>
      <c r="BZ440" s="256"/>
      <c r="CA440" s="256"/>
      <c r="CB440" s="256"/>
      <c r="CC440" s="256"/>
      <c r="CD440" s="256"/>
      <c r="CE440" s="256"/>
      <c r="CF440" s="256"/>
      <c r="CG440" s="256"/>
      <c r="CH440" s="256"/>
      <c r="CI440" s="256"/>
      <c r="CJ440" s="256"/>
      <c r="CK440" s="256"/>
      <c r="CL440" s="256"/>
      <c r="CM440" s="256"/>
      <c r="CN440" s="256"/>
      <c r="CO440" s="256"/>
      <c r="CP440" s="256"/>
      <c r="CQ440" s="256"/>
      <c r="CR440" s="256"/>
      <c r="CS440" s="248" t="s">
        <v>5927</v>
      </c>
      <c r="CT440" s="256"/>
      <c r="CU440" s="256"/>
      <c r="CV440" s="256"/>
      <c r="CW440" s="256"/>
      <c r="CX440" s="256"/>
      <c r="CY440" s="256"/>
      <c r="CZ440" s="256"/>
      <c r="DA440" s="256"/>
      <c r="DB440" s="256"/>
      <c r="DC440" s="256"/>
      <c r="DD440" s="256"/>
      <c r="DE440" s="256"/>
    </row>
    <row r="441" spans="34:109" ht="15" hidden="1" customHeight="1">
      <c r="AH441" s="254"/>
      <c r="AI441" s="254"/>
      <c r="AJ441" s="254"/>
      <c r="AK441" s="254"/>
      <c r="AL441" s="242" t="str">
        <f t="shared" si="18"/>
        <v/>
      </c>
      <c r="AM441" s="242" t="str">
        <f t="shared" si="19"/>
        <v/>
      </c>
      <c r="AN441" s="243" t="str">
        <f t="shared" si="20"/>
        <v/>
      </c>
      <c r="AO441" s="254"/>
      <c r="AP441" s="240">
        <v>439</v>
      </c>
      <c r="AQ441" s="255"/>
      <c r="AR441" s="255"/>
      <c r="AS441" s="255"/>
      <c r="AT441" s="255"/>
      <c r="AU441" s="255"/>
      <c r="AV441" s="255"/>
      <c r="AW441" s="255"/>
      <c r="AX441" s="255"/>
      <c r="AY441" s="255"/>
      <c r="AZ441" s="255"/>
      <c r="BA441" s="255"/>
      <c r="BB441" s="255"/>
      <c r="BC441" s="255"/>
      <c r="BD441" s="255"/>
      <c r="BE441" s="255"/>
      <c r="BF441" s="255"/>
      <c r="BG441" s="255"/>
      <c r="BH441" s="255"/>
      <c r="BI441" s="255"/>
      <c r="BJ441" s="246" t="s">
        <v>5928</v>
      </c>
      <c r="BK441" s="255"/>
      <c r="BL441" s="255"/>
      <c r="BM441" s="255"/>
      <c r="BN441" s="255"/>
      <c r="BO441" s="255"/>
      <c r="BP441" s="255"/>
      <c r="BQ441" s="255"/>
      <c r="BR441" s="255"/>
      <c r="BS441" s="255"/>
      <c r="BT441" s="255"/>
      <c r="BU441" s="255"/>
      <c r="BV441" s="255"/>
      <c r="BW441" s="254"/>
      <c r="BX441" s="254"/>
      <c r="BY441" s="254"/>
      <c r="BZ441" s="256"/>
      <c r="CA441" s="256"/>
      <c r="CB441" s="256"/>
      <c r="CC441" s="256"/>
      <c r="CD441" s="256"/>
      <c r="CE441" s="256"/>
      <c r="CF441" s="256"/>
      <c r="CG441" s="256"/>
      <c r="CH441" s="256"/>
      <c r="CI441" s="256"/>
      <c r="CJ441" s="256"/>
      <c r="CK441" s="256"/>
      <c r="CL441" s="256"/>
      <c r="CM441" s="256"/>
      <c r="CN441" s="256"/>
      <c r="CO441" s="256"/>
      <c r="CP441" s="256"/>
      <c r="CQ441" s="256"/>
      <c r="CR441" s="256"/>
      <c r="CS441" s="248" t="s">
        <v>5929</v>
      </c>
      <c r="CT441" s="256"/>
      <c r="CU441" s="256"/>
      <c r="CV441" s="256"/>
      <c r="CW441" s="256"/>
      <c r="CX441" s="256"/>
      <c r="CY441" s="256"/>
      <c r="CZ441" s="256"/>
      <c r="DA441" s="256"/>
      <c r="DB441" s="256"/>
      <c r="DC441" s="256"/>
      <c r="DD441" s="256"/>
      <c r="DE441" s="256"/>
    </row>
    <row r="442" spans="34:109" ht="15" hidden="1" customHeight="1">
      <c r="AH442" s="254"/>
      <c r="AI442" s="254"/>
      <c r="AJ442" s="254"/>
      <c r="AK442" s="254"/>
      <c r="AL442" s="242" t="str">
        <f t="shared" si="18"/>
        <v/>
      </c>
      <c r="AM442" s="242" t="str">
        <f t="shared" si="19"/>
        <v/>
      </c>
      <c r="AN442" s="243" t="str">
        <f t="shared" si="20"/>
        <v/>
      </c>
      <c r="AO442" s="254"/>
      <c r="AP442" s="240">
        <v>440</v>
      </c>
      <c r="AQ442" s="255"/>
      <c r="AR442" s="255"/>
      <c r="AS442" s="255"/>
      <c r="AT442" s="255"/>
      <c r="AU442" s="255"/>
      <c r="AV442" s="255"/>
      <c r="AW442" s="255"/>
      <c r="AX442" s="255"/>
      <c r="AY442" s="255"/>
      <c r="AZ442" s="255"/>
      <c r="BA442" s="255"/>
      <c r="BB442" s="255"/>
      <c r="BC442" s="255"/>
      <c r="BD442" s="255"/>
      <c r="BE442" s="255"/>
      <c r="BF442" s="255"/>
      <c r="BG442" s="255"/>
      <c r="BH442" s="255"/>
      <c r="BI442" s="255"/>
      <c r="BJ442" s="246" t="s">
        <v>5930</v>
      </c>
      <c r="BK442" s="255"/>
      <c r="BL442" s="255"/>
      <c r="BM442" s="255"/>
      <c r="BN442" s="255"/>
      <c r="BO442" s="255"/>
      <c r="BP442" s="255"/>
      <c r="BQ442" s="255"/>
      <c r="BR442" s="255"/>
      <c r="BS442" s="255"/>
      <c r="BT442" s="255"/>
      <c r="BU442" s="255"/>
      <c r="BV442" s="255"/>
      <c r="BW442" s="254"/>
      <c r="BX442" s="254"/>
      <c r="BY442" s="254"/>
      <c r="BZ442" s="256"/>
      <c r="CA442" s="256"/>
      <c r="CB442" s="256"/>
      <c r="CC442" s="256"/>
      <c r="CD442" s="256"/>
      <c r="CE442" s="256"/>
      <c r="CF442" s="256"/>
      <c r="CG442" s="256"/>
      <c r="CH442" s="256"/>
      <c r="CI442" s="256"/>
      <c r="CJ442" s="256"/>
      <c r="CK442" s="256"/>
      <c r="CL442" s="256"/>
      <c r="CM442" s="256"/>
      <c r="CN442" s="256"/>
      <c r="CO442" s="256"/>
      <c r="CP442" s="256"/>
      <c r="CQ442" s="256"/>
      <c r="CR442" s="256"/>
      <c r="CS442" s="248" t="s">
        <v>5931</v>
      </c>
      <c r="CT442" s="256"/>
      <c r="CU442" s="256"/>
      <c r="CV442" s="256"/>
      <c r="CW442" s="256"/>
      <c r="CX442" s="256"/>
      <c r="CY442" s="256"/>
      <c r="CZ442" s="256"/>
      <c r="DA442" s="256"/>
      <c r="DB442" s="256"/>
      <c r="DC442" s="256"/>
      <c r="DD442" s="256"/>
      <c r="DE442" s="256"/>
    </row>
    <row r="443" spans="34:109" ht="15" hidden="1" customHeight="1">
      <c r="AH443" s="254"/>
      <c r="AI443" s="254"/>
      <c r="AJ443" s="254"/>
      <c r="AK443" s="254"/>
      <c r="AL443" s="242" t="str">
        <f t="shared" si="18"/>
        <v/>
      </c>
      <c r="AM443" s="242" t="str">
        <f t="shared" si="19"/>
        <v/>
      </c>
      <c r="AN443" s="243" t="str">
        <f t="shared" si="20"/>
        <v/>
      </c>
      <c r="AO443" s="254"/>
      <c r="AP443" s="240">
        <v>441</v>
      </c>
      <c r="AQ443" s="255"/>
      <c r="AR443" s="255"/>
      <c r="AS443" s="255"/>
      <c r="AT443" s="255"/>
      <c r="AU443" s="255"/>
      <c r="AV443" s="255"/>
      <c r="AW443" s="255"/>
      <c r="AX443" s="255"/>
      <c r="AY443" s="255"/>
      <c r="AZ443" s="255"/>
      <c r="BA443" s="255"/>
      <c r="BB443" s="255"/>
      <c r="BC443" s="255"/>
      <c r="BD443" s="255"/>
      <c r="BE443" s="255"/>
      <c r="BF443" s="255"/>
      <c r="BG443" s="255"/>
      <c r="BH443" s="255"/>
      <c r="BI443" s="255"/>
      <c r="BJ443" s="246" t="s">
        <v>5932</v>
      </c>
      <c r="BK443" s="255"/>
      <c r="BL443" s="255"/>
      <c r="BM443" s="255"/>
      <c r="BN443" s="255"/>
      <c r="BO443" s="255"/>
      <c r="BP443" s="255"/>
      <c r="BQ443" s="255"/>
      <c r="BR443" s="255"/>
      <c r="BS443" s="255"/>
      <c r="BT443" s="255"/>
      <c r="BU443" s="255"/>
      <c r="BV443" s="255"/>
      <c r="BW443" s="254"/>
      <c r="BX443" s="254"/>
      <c r="BY443" s="254"/>
      <c r="BZ443" s="256"/>
      <c r="CA443" s="256"/>
      <c r="CB443" s="256"/>
      <c r="CC443" s="256"/>
      <c r="CD443" s="256"/>
      <c r="CE443" s="256"/>
      <c r="CF443" s="256"/>
      <c r="CG443" s="256"/>
      <c r="CH443" s="256"/>
      <c r="CI443" s="256"/>
      <c r="CJ443" s="256"/>
      <c r="CK443" s="256"/>
      <c r="CL443" s="256"/>
      <c r="CM443" s="256"/>
      <c r="CN443" s="256"/>
      <c r="CO443" s="256"/>
      <c r="CP443" s="256"/>
      <c r="CQ443" s="256"/>
      <c r="CR443" s="256"/>
      <c r="CS443" s="248" t="s">
        <v>5933</v>
      </c>
      <c r="CT443" s="256"/>
      <c r="CU443" s="256"/>
      <c r="CV443" s="256"/>
      <c r="CW443" s="256"/>
      <c r="CX443" s="256"/>
      <c r="CY443" s="256"/>
      <c r="CZ443" s="256"/>
      <c r="DA443" s="256"/>
      <c r="DB443" s="256"/>
      <c r="DC443" s="256"/>
      <c r="DD443" s="256"/>
      <c r="DE443" s="256"/>
    </row>
    <row r="444" spans="34:109" ht="15" hidden="1" customHeight="1">
      <c r="AH444" s="254"/>
      <c r="AI444" s="254"/>
      <c r="AJ444" s="254"/>
      <c r="AK444" s="254"/>
      <c r="AL444" s="242" t="str">
        <f t="shared" si="18"/>
        <v/>
      </c>
      <c r="AM444" s="242" t="str">
        <f t="shared" si="19"/>
        <v/>
      </c>
      <c r="AN444" s="243" t="str">
        <f t="shared" si="20"/>
        <v/>
      </c>
      <c r="AO444" s="254"/>
      <c r="AP444" s="240">
        <v>442</v>
      </c>
      <c r="AQ444" s="255"/>
      <c r="AR444" s="255"/>
      <c r="AS444" s="255"/>
      <c r="AT444" s="255"/>
      <c r="AU444" s="255"/>
      <c r="AV444" s="255"/>
      <c r="AW444" s="255"/>
      <c r="AX444" s="255"/>
      <c r="AY444" s="255"/>
      <c r="AZ444" s="255"/>
      <c r="BA444" s="255"/>
      <c r="BB444" s="255"/>
      <c r="BC444" s="255"/>
      <c r="BD444" s="255"/>
      <c r="BE444" s="255"/>
      <c r="BF444" s="255"/>
      <c r="BG444" s="255"/>
      <c r="BH444" s="255"/>
      <c r="BI444" s="255"/>
      <c r="BJ444" s="246" t="s">
        <v>5934</v>
      </c>
      <c r="BK444" s="255"/>
      <c r="BL444" s="255"/>
      <c r="BM444" s="255"/>
      <c r="BN444" s="255"/>
      <c r="BO444" s="255"/>
      <c r="BP444" s="255"/>
      <c r="BQ444" s="255"/>
      <c r="BR444" s="255"/>
      <c r="BS444" s="255"/>
      <c r="BT444" s="255"/>
      <c r="BU444" s="255"/>
      <c r="BV444" s="255"/>
      <c r="BW444" s="254"/>
      <c r="BX444" s="254"/>
      <c r="BY444" s="254"/>
      <c r="BZ444" s="256"/>
      <c r="CA444" s="256"/>
      <c r="CB444" s="256"/>
      <c r="CC444" s="256"/>
      <c r="CD444" s="256"/>
      <c r="CE444" s="256"/>
      <c r="CF444" s="256"/>
      <c r="CG444" s="256"/>
      <c r="CH444" s="256"/>
      <c r="CI444" s="256"/>
      <c r="CJ444" s="256"/>
      <c r="CK444" s="256"/>
      <c r="CL444" s="256"/>
      <c r="CM444" s="256"/>
      <c r="CN444" s="256"/>
      <c r="CO444" s="256"/>
      <c r="CP444" s="256"/>
      <c r="CQ444" s="256"/>
      <c r="CR444" s="256"/>
      <c r="CS444" s="248" t="s">
        <v>5935</v>
      </c>
      <c r="CT444" s="256"/>
      <c r="CU444" s="256"/>
      <c r="CV444" s="256"/>
      <c r="CW444" s="256"/>
      <c r="CX444" s="256"/>
      <c r="CY444" s="256"/>
      <c r="CZ444" s="256"/>
      <c r="DA444" s="256"/>
      <c r="DB444" s="256"/>
      <c r="DC444" s="256"/>
      <c r="DD444" s="256"/>
      <c r="DE444" s="256"/>
    </row>
    <row r="445" spans="34:109" ht="15" hidden="1" customHeight="1">
      <c r="AH445" s="254"/>
      <c r="AI445" s="254"/>
      <c r="AJ445" s="254"/>
      <c r="AK445" s="254"/>
      <c r="AL445" s="242" t="str">
        <f t="shared" si="18"/>
        <v/>
      </c>
      <c r="AM445" s="242" t="str">
        <f t="shared" si="19"/>
        <v/>
      </c>
      <c r="AN445" s="243" t="str">
        <f t="shared" si="20"/>
        <v/>
      </c>
      <c r="AO445" s="254"/>
      <c r="AP445" s="240">
        <v>443</v>
      </c>
      <c r="AQ445" s="255"/>
      <c r="AR445" s="255"/>
      <c r="AS445" s="255"/>
      <c r="AT445" s="255"/>
      <c r="AU445" s="255"/>
      <c r="AV445" s="255"/>
      <c r="AW445" s="255"/>
      <c r="AX445" s="255"/>
      <c r="AY445" s="255"/>
      <c r="AZ445" s="255"/>
      <c r="BA445" s="255"/>
      <c r="BB445" s="255"/>
      <c r="BC445" s="255"/>
      <c r="BD445" s="255"/>
      <c r="BE445" s="255"/>
      <c r="BF445" s="255"/>
      <c r="BG445" s="255"/>
      <c r="BH445" s="255"/>
      <c r="BI445" s="255"/>
      <c r="BJ445" s="246" t="s">
        <v>5936</v>
      </c>
      <c r="BK445" s="255"/>
      <c r="BL445" s="255"/>
      <c r="BM445" s="255"/>
      <c r="BN445" s="255"/>
      <c r="BO445" s="255"/>
      <c r="BP445" s="255"/>
      <c r="BQ445" s="255"/>
      <c r="BR445" s="255"/>
      <c r="BS445" s="255"/>
      <c r="BT445" s="255"/>
      <c r="BU445" s="255"/>
      <c r="BV445" s="255"/>
      <c r="BW445" s="254"/>
      <c r="BX445" s="254"/>
      <c r="BY445" s="254"/>
      <c r="BZ445" s="256"/>
      <c r="CA445" s="256"/>
      <c r="CB445" s="256"/>
      <c r="CC445" s="256"/>
      <c r="CD445" s="256"/>
      <c r="CE445" s="256"/>
      <c r="CF445" s="256"/>
      <c r="CG445" s="256"/>
      <c r="CH445" s="256"/>
      <c r="CI445" s="256"/>
      <c r="CJ445" s="256"/>
      <c r="CK445" s="256"/>
      <c r="CL445" s="256"/>
      <c r="CM445" s="256"/>
      <c r="CN445" s="256"/>
      <c r="CO445" s="256"/>
      <c r="CP445" s="256"/>
      <c r="CQ445" s="256"/>
      <c r="CR445" s="256"/>
      <c r="CS445" s="248" t="s">
        <v>5937</v>
      </c>
      <c r="CT445" s="256"/>
      <c r="CU445" s="256"/>
      <c r="CV445" s="256"/>
      <c r="CW445" s="256"/>
      <c r="CX445" s="256"/>
      <c r="CY445" s="256"/>
      <c r="CZ445" s="256"/>
      <c r="DA445" s="256"/>
      <c r="DB445" s="256"/>
      <c r="DC445" s="256"/>
      <c r="DD445" s="256"/>
      <c r="DE445" s="256"/>
    </row>
    <row r="446" spans="34:109" ht="15" hidden="1" customHeight="1">
      <c r="AH446" s="254"/>
      <c r="AI446" s="254"/>
      <c r="AJ446" s="254"/>
      <c r="AK446" s="254"/>
      <c r="AL446" s="242" t="str">
        <f t="shared" si="18"/>
        <v/>
      </c>
      <c r="AM446" s="242" t="str">
        <f t="shared" si="19"/>
        <v/>
      </c>
      <c r="AN446" s="243" t="str">
        <f t="shared" si="20"/>
        <v/>
      </c>
      <c r="AO446" s="254"/>
      <c r="AP446" s="240">
        <v>444</v>
      </c>
      <c r="AQ446" s="255"/>
      <c r="AR446" s="255"/>
      <c r="AS446" s="255"/>
      <c r="AT446" s="255"/>
      <c r="AU446" s="255"/>
      <c r="AV446" s="255"/>
      <c r="AW446" s="255"/>
      <c r="AX446" s="255"/>
      <c r="AY446" s="255"/>
      <c r="AZ446" s="255"/>
      <c r="BA446" s="255"/>
      <c r="BB446" s="255"/>
      <c r="BC446" s="255"/>
      <c r="BD446" s="255"/>
      <c r="BE446" s="255"/>
      <c r="BF446" s="255"/>
      <c r="BG446" s="255"/>
      <c r="BH446" s="255"/>
      <c r="BI446" s="255"/>
      <c r="BJ446" s="246" t="s">
        <v>5938</v>
      </c>
      <c r="BK446" s="255"/>
      <c r="BL446" s="255"/>
      <c r="BM446" s="255"/>
      <c r="BN446" s="255"/>
      <c r="BO446" s="255"/>
      <c r="BP446" s="255"/>
      <c r="BQ446" s="255"/>
      <c r="BR446" s="255"/>
      <c r="BS446" s="255"/>
      <c r="BT446" s="255"/>
      <c r="BU446" s="255"/>
      <c r="BV446" s="255"/>
      <c r="BW446" s="254"/>
      <c r="BX446" s="254"/>
      <c r="BY446" s="254"/>
      <c r="BZ446" s="256"/>
      <c r="CA446" s="256"/>
      <c r="CB446" s="256"/>
      <c r="CC446" s="256"/>
      <c r="CD446" s="256"/>
      <c r="CE446" s="256"/>
      <c r="CF446" s="256"/>
      <c r="CG446" s="256"/>
      <c r="CH446" s="256"/>
      <c r="CI446" s="256"/>
      <c r="CJ446" s="256"/>
      <c r="CK446" s="256"/>
      <c r="CL446" s="256"/>
      <c r="CM446" s="256"/>
      <c r="CN446" s="256"/>
      <c r="CO446" s="256"/>
      <c r="CP446" s="256"/>
      <c r="CQ446" s="256"/>
      <c r="CR446" s="256"/>
      <c r="CS446" s="248" t="s">
        <v>5939</v>
      </c>
      <c r="CT446" s="256"/>
      <c r="CU446" s="256"/>
      <c r="CV446" s="256"/>
      <c r="CW446" s="256"/>
      <c r="CX446" s="256"/>
      <c r="CY446" s="256"/>
      <c r="CZ446" s="256"/>
      <c r="DA446" s="256"/>
      <c r="DB446" s="256"/>
      <c r="DC446" s="256"/>
      <c r="DD446" s="256"/>
      <c r="DE446" s="256"/>
    </row>
    <row r="447" spans="34:109" ht="15" hidden="1" customHeight="1">
      <c r="AH447" s="254"/>
      <c r="AI447" s="254"/>
      <c r="AJ447" s="254"/>
      <c r="AK447" s="254"/>
      <c r="AL447" s="242" t="str">
        <f t="shared" si="18"/>
        <v/>
      </c>
      <c r="AM447" s="242" t="str">
        <f t="shared" si="19"/>
        <v/>
      </c>
      <c r="AN447" s="243" t="str">
        <f t="shared" si="20"/>
        <v/>
      </c>
      <c r="AO447" s="254"/>
      <c r="AP447" s="240">
        <v>445</v>
      </c>
      <c r="AQ447" s="255"/>
      <c r="AR447" s="255"/>
      <c r="AS447" s="255"/>
      <c r="AT447" s="255"/>
      <c r="AU447" s="255"/>
      <c r="AV447" s="255"/>
      <c r="AW447" s="255"/>
      <c r="AX447" s="255"/>
      <c r="AY447" s="255"/>
      <c r="AZ447" s="255"/>
      <c r="BA447" s="255"/>
      <c r="BB447" s="255"/>
      <c r="BC447" s="255"/>
      <c r="BD447" s="255"/>
      <c r="BE447" s="255"/>
      <c r="BF447" s="255"/>
      <c r="BG447" s="255"/>
      <c r="BH447" s="255"/>
      <c r="BI447" s="255"/>
      <c r="BJ447" s="246" t="s">
        <v>5940</v>
      </c>
      <c r="BK447" s="255"/>
      <c r="BL447" s="255"/>
      <c r="BM447" s="255"/>
      <c r="BN447" s="255"/>
      <c r="BO447" s="255"/>
      <c r="BP447" s="255"/>
      <c r="BQ447" s="255"/>
      <c r="BR447" s="255"/>
      <c r="BS447" s="255"/>
      <c r="BT447" s="255"/>
      <c r="BU447" s="255"/>
      <c r="BV447" s="255"/>
      <c r="BW447" s="254"/>
      <c r="BX447" s="254"/>
      <c r="BY447" s="254"/>
      <c r="BZ447" s="256"/>
      <c r="CA447" s="256"/>
      <c r="CB447" s="256"/>
      <c r="CC447" s="256"/>
      <c r="CD447" s="256"/>
      <c r="CE447" s="256"/>
      <c r="CF447" s="256"/>
      <c r="CG447" s="256"/>
      <c r="CH447" s="256"/>
      <c r="CI447" s="256"/>
      <c r="CJ447" s="256"/>
      <c r="CK447" s="256"/>
      <c r="CL447" s="256"/>
      <c r="CM447" s="256"/>
      <c r="CN447" s="256"/>
      <c r="CO447" s="256"/>
      <c r="CP447" s="256"/>
      <c r="CQ447" s="256"/>
      <c r="CR447" s="256"/>
      <c r="CS447" s="248" t="s">
        <v>5941</v>
      </c>
      <c r="CT447" s="256"/>
      <c r="CU447" s="256"/>
      <c r="CV447" s="256"/>
      <c r="CW447" s="256"/>
      <c r="CX447" s="256"/>
      <c r="CY447" s="256"/>
      <c r="CZ447" s="256"/>
      <c r="DA447" s="256"/>
      <c r="DB447" s="256"/>
      <c r="DC447" s="256"/>
      <c r="DD447" s="256"/>
      <c r="DE447" s="256"/>
    </row>
    <row r="448" spans="34:109" ht="15" hidden="1" customHeight="1">
      <c r="AH448" s="254"/>
      <c r="AI448" s="254"/>
      <c r="AJ448" s="254"/>
      <c r="AK448" s="254"/>
      <c r="AL448" s="242" t="str">
        <f t="shared" si="18"/>
        <v/>
      </c>
      <c r="AM448" s="242" t="str">
        <f t="shared" si="19"/>
        <v/>
      </c>
      <c r="AN448" s="243" t="str">
        <f t="shared" si="20"/>
        <v/>
      </c>
      <c r="AO448" s="254"/>
      <c r="AP448" s="240">
        <v>446</v>
      </c>
      <c r="AQ448" s="255"/>
      <c r="AR448" s="255"/>
      <c r="AS448" s="255"/>
      <c r="AT448" s="255"/>
      <c r="AU448" s="255"/>
      <c r="AV448" s="255"/>
      <c r="AW448" s="255"/>
      <c r="AX448" s="255"/>
      <c r="AY448" s="255"/>
      <c r="AZ448" s="255"/>
      <c r="BA448" s="255"/>
      <c r="BB448" s="255"/>
      <c r="BC448" s="255"/>
      <c r="BD448" s="255"/>
      <c r="BE448" s="255"/>
      <c r="BF448" s="255"/>
      <c r="BG448" s="255"/>
      <c r="BH448" s="255"/>
      <c r="BI448" s="255"/>
      <c r="BJ448" s="246" t="s">
        <v>5942</v>
      </c>
      <c r="BK448" s="255"/>
      <c r="BL448" s="255"/>
      <c r="BM448" s="255"/>
      <c r="BN448" s="255"/>
      <c r="BO448" s="255"/>
      <c r="BP448" s="255"/>
      <c r="BQ448" s="255"/>
      <c r="BR448" s="255"/>
      <c r="BS448" s="255"/>
      <c r="BT448" s="255"/>
      <c r="BU448" s="255"/>
      <c r="BV448" s="255"/>
      <c r="BW448" s="254"/>
      <c r="BX448" s="254"/>
      <c r="BY448" s="254"/>
      <c r="BZ448" s="256"/>
      <c r="CA448" s="256"/>
      <c r="CB448" s="256"/>
      <c r="CC448" s="256"/>
      <c r="CD448" s="256"/>
      <c r="CE448" s="256"/>
      <c r="CF448" s="256"/>
      <c r="CG448" s="256"/>
      <c r="CH448" s="256"/>
      <c r="CI448" s="256"/>
      <c r="CJ448" s="256"/>
      <c r="CK448" s="256"/>
      <c r="CL448" s="256"/>
      <c r="CM448" s="256"/>
      <c r="CN448" s="256"/>
      <c r="CO448" s="256"/>
      <c r="CP448" s="256"/>
      <c r="CQ448" s="256"/>
      <c r="CR448" s="256"/>
      <c r="CS448" s="248" t="s">
        <v>5943</v>
      </c>
      <c r="CT448" s="256"/>
      <c r="CU448" s="256"/>
      <c r="CV448" s="256"/>
      <c r="CW448" s="256"/>
      <c r="CX448" s="256"/>
      <c r="CY448" s="256"/>
      <c r="CZ448" s="256"/>
      <c r="DA448" s="256"/>
      <c r="DB448" s="256"/>
      <c r="DC448" s="256"/>
      <c r="DD448" s="256"/>
      <c r="DE448" s="256"/>
    </row>
    <row r="449" spans="34:109" ht="15" hidden="1" customHeight="1">
      <c r="AH449" s="254"/>
      <c r="AI449" s="254"/>
      <c r="AJ449" s="254"/>
      <c r="AK449" s="254"/>
      <c r="AL449" s="242" t="str">
        <f t="shared" si="18"/>
        <v/>
      </c>
      <c r="AM449" s="242" t="str">
        <f t="shared" si="19"/>
        <v/>
      </c>
      <c r="AN449" s="243" t="str">
        <f t="shared" si="20"/>
        <v/>
      </c>
      <c r="AO449" s="254"/>
      <c r="AP449" s="240">
        <v>447</v>
      </c>
      <c r="AQ449" s="255"/>
      <c r="AR449" s="255"/>
      <c r="AS449" s="255"/>
      <c r="AT449" s="255"/>
      <c r="AU449" s="255"/>
      <c r="AV449" s="255"/>
      <c r="AW449" s="255"/>
      <c r="AX449" s="255"/>
      <c r="AY449" s="255"/>
      <c r="AZ449" s="255"/>
      <c r="BA449" s="255"/>
      <c r="BB449" s="255"/>
      <c r="BC449" s="255"/>
      <c r="BD449" s="255"/>
      <c r="BE449" s="255"/>
      <c r="BF449" s="255"/>
      <c r="BG449" s="255"/>
      <c r="BH449" s="255"/>
      <c r="BI449" s="255"/>
      <c r="BJ449" s="246" t="s">
        <v>5944</v>
      </c>
      <c r="BK449" s="255"/>
      <c r="BL449" s="255"/>
      <c r="BM449" s="255"/>
      <c r="BN449" s="255"/>
      <c r="BO449" s="255"/>
      <c r="BP449" s="255"/>
      <c r="BQ449" s="255"/>
      <c r="BR449" s="255"/>
      <c r="BS449" s="255"/>
      <c r="BT449" s="255"/>
      <c r="BU449" s="255"/>
      <c r="BV449" s="255"/>
      <c r="BW449" s="254"/>
      <c r="BX449" s="254"/>
      <c r="BY449" s="254"/>
      <c r="BZ449" s="256"/>
      <c r="CA449" s="256"/>
      <c r="CB449" s="256"/>
      <c r="CC449" s="256"/>
      <c r="CD449" s="256"/>
      <c r="CE449" s="256"/>
      <c r="CF449" s="256"/>
      <c r="CG449" s="256"/>
      <c r="CH449" s="256"/>
      <c r="CI449" s="256"/>
      <c r="CJ449" s="256"/>
      <c r="CK449" s="256"/>
      <c r="CL449" s="256"/>
      <c r="CM449" s="256"/>
      <c r="CN449" s="256"/>
      <c r="CO449" s="256"/>
      <c r="CP449" s="256"/>
      <c r="CQ449" s="256"/>
      <c r="CR449" s="256"/>
      <c r="CS449" s="248" t="s">
        <v>5945</v>
      </c>
      <c r="CT449" s="256"/>
      <c r="CU449" s="256"/>
      <c r="CV449" s="256"/>
      <c r="CW449" s="256"/>
      <c r="CX449" s="256"/>
      <c r="CY449" s="256"/>
      <c r="CZ449" s="256"/>
      <c r="DA449" s="256"/>
      <c r="DB449" s="256"/>
      <c r="DC449" s="256"/>
      <c r="DD449" s="256"/>
      <c r="DE449" s="256"/>
    </row>
    <row r="450" spans="34:109" ht="15" hidden="1" customHeight="1">
      <c r="AH450" s="254"/>
      <c r="AI450" s="254"/>
      <c r="AJ450" s="254"/>
      <c r="AK450" s="254"/>
      <c r="AL450" s="242" t="str">
        <f t="shared" si="18"/>
        <v/>
      </c>
      <c r="AM450" s="242" t="str">
        <f t="shared" si="19"/>
        <v/>
      </c>
      <c r="AN450" s="243" t="str">
        <f t="shared" si="20"/>
        <v/>
      </c>
      <c r="AO450" s="254"/>
      <c r="AP450" s="240">
        <v>448</v>
      </c>
      <c r="AQ450" s="255"/>
      <c r="AR450" s="255"/>
      <c r="AS450" s="255"/>
      <c r="AT450" s="255"/>
      <c r="AU450" s="255"/>
      <c r="AV450" s="255"/>
      <c r="AW450" s="255"/>
      <c r="AX450" s="255"/>
      <c r="AY450" s="255"/>
      <c r="AZ450" s="255"/>
      <c r="BA450" s="255"/>
      <c r="BB450" s="255"/>
      <c r="BC450" s="255"/>
      <c r="BD450" s="255"/>
      <c r="BE450" s="255"/>
      <c r="BF450" s="255"/>
      <c r="BG450" s="255"/>
      <c r="BH450" s="255"/>
      <c r="BI450" s="255"/>
      <c r="BJ450" s="246" t="s">
        <v>5946</v>
      </c>
      <c r="BK450" s="255"/>
      <c r="BL450" s="255"/>
      <c r="BM450" s="255"/>
      <c r="BN450" s="255"/>
      <c r="BO450" s="255"/>
      <c r="BP450" s="255"/>
      <c r="BQ450" s="255"/>
      <c r="BR450" s="255"/>
      <c r="BS450" s="255"/>
      <c r="BT450" s="255"/>
      <c r="BU450" s="255"/>
      <c r="BV450" s="255"/>
      <c r="BW450" s="254"/>
      <c r="BX450" s="254"/>
      <c r="BY450" s="254"/>
      <c r="BZ450" s="256"/>
      <c r="CA450" s="256"/>
      <c r="CB450" s="256"/>
      <c r="CC450" s="256"/>
      <c r="CD450" s="256"/>
      <c r="CE450" s="256"/>
      <c r="CF450" s="256"/>
      <c r="CG450" s="256"/>
      <c r="CH450" s="256"/>
      <c r="CI450" s="256"/>
      <c r="CJ450" s="256"/>
      <c r="CK450" s="256"/>
      <c r="CL450" s="256"/>
      <c r="CM450" s="256"/>
      <c r="CN450" s="256"/>
      <c r="CO450" s="256"/>
      <c r="CP450" s="256"/>
      <c r="CQ450" s="256"/>
      <c r="CR450" s="256"/>
      <c r="CS450" s="248" t="s">
        <v>5947</v>
      </c>
      <c r="CT450" s="256"/>
      <c r="CU450" s="256"/>
      <c r="CV450" s="256"/>
      <c r="CW450" s="256"/>
      <c r="CX450" s="256"/>
      <c r="CY450" s="256"/>
      <c r="CZ450" s="256"/>
      <c r="DA450" s="256"/>
      <c r="DB450" s="256"/>
      <c r="DC450" s="256"/>
      <c r="DD450" s="256"/>
      <c r="DE450" s="256"/>
    </row>
    <row r="451" spans="34:109" ht="15" hidden="1" customHeight="1">
      <c r="AH451" s="254"/>
      <c r="AI451" s="254"/>
      <c r="AJ451" s="254"/>
      <c r="AK451" s="254"/>
      <c r="AL451" s="242" t="str">
        <f t="shared" si="18"/>
        <v/>
      </c>
      <c r="AM451" s="242" t="str">
        <f t="shared" si="19"/>
        <v/>
      </c>
      <c r="AN451" s="243" t="str">
        <f t="shared" si="20"/>
        <v/>
      </c>
      <c r="AO451" s="254"/>
      <c r="AP451" s="240">
        <v>449</v>
      </c>
      <c r="AQ451" s="255"/>
      <c r="AR451" s="255"/>
      <c r="AS451" s="255"/>
      <c r="AT451" s="255"/>
      <c r="AU451" s="255"/>
      <c r="AV451" s="255"/>
      <c r="AW451" s="255"/>
      <c r="AX451" s="255"/>
      <c r="AY451" s="255"/>
      <c r="AZ451" s="255"/>
      <c r="BA451" s="255"/>
      <c r="BB451" s="255"/>
      <c r="BC451" s="255"/>
      <c r="BD451" s="255"/>
      <c r="BE451" s="255"/>
      <c r="BF451" s="255"/>
      <c r="BG451" s="255"/>
      <c r="BH451" s="255"/>
      <c r="BI451" s="255"/>
      <c r="BJ451" s="246" t="s">
        <v>5948</v>
      </c>
      <c r="BK451" s="255"/>
      <c r="BL451" s="255"/>
      <c r="BM451" s="255"/>
      <c r="BN451" s="255"/>
      <c r="BO451" s="255"/>
      <c r="BP451" s="255"/>
      <c r="BQ451" s="255"/>
      <c r="BR451" s="255"/>
      <c r="BS451" s="255"/>
      <c r="BT451" s="255"/>
      <c r="BU451" s="255"/>
      <c r="BV451" s="255"/>
      <c r="BW451" s="254"/>
      <c r="BX451" s="254"/>
      <c r="BY451" s="254"/>
      <c r="BZ451" s="256"/>
      <c r="CA451" s="256"/>
      <c r="CB451" s="256"/>
      <c r="CC451" s="256"/>
      <c r="CD451" s="256"/>
      <c r="CE451" s="256"/>
      <c r="CF451" s="256"/>
      <c r="CG451" s="256"/>
      <c r="CH451" s="256"/>
      <c r="CI451" s="256"/>
      <c r="CJ451" s="256"/>
      <c r="CK451" s="256"/>
      <c r="CL451" s="256"/>
      <c r="CM451" s="256"/>
      <c r="CN451" s="256"/>
      <c r="CO451" s="256"/>
      <c r="CP451" s="256"/>
      <c r="CQ451" s="256"/>
      <c r="CR451" s="256"/>
      <c r="CS451" s="248" t="s">
        <v>5949</v>
      </c>
      <c r="CT451" s="256"/>
      <c r="CU451" s="256"/>
      <c r="CV451" s="256"/>
      <c r="CW451" s="256"/>
      <c r="CX451" s="256"/>
      <c r="CY451" s="256"/>
      <c r="CZ451" s="256"/>
      <c r="DA451" s="256"/>
      <c r="DB451" s="256"/>
      <c r="DC451" s="256"/>
      <c r="DD451" s="256"/>
      <c r="DE451" s="256"/>
    </row>
    <row r="452" spans="34:109" ht="15" hidden="1" customHeight="1">
      <c r="AH452" s="254"/>
      <c r="AI452" s="254"/>
      <c r="AJ452" s="254"/>
      <c r="AK452" s="254"/>
      <c r="AL452" s="242" t="str">
        <f t="shared" si="18"/>
        <v/>
      </c>
      <c r="AM452" s="242" t="str">
        <f t="shared" si="19"/>
        <v/>
      </c>
      <c r="AN452" s="243" t="str">
        <f t="shared" si="20"/>
        <v/>
      </c>
      <c r="AO452" s="254"/>
      <c r="AP452" s="240">
        <v>450</v>
      </c>
      <c r="AQ452" s="255"/>
      <c r="AR452" s="255"/>
      <c r="AS452" s="255"/>
      <c r="AT452" s="255"/>
      <c r="AU452" s="255"/>
      <c r="AV452" s="255"/>
      <c r="AW452" s="255"/>
      <c r="AX452" s="255"/>
      <c r="AY452" s="255"/>
      <c r="AZ452" s="255"/>
      <c r="BA452" s="255"/>
      <c r="BB452" s="255"/>
      <c r="BC452" s="255"/>
      <c r="BD452" s="255"/>
      <c r="BE452" s="255"/>
      <c r="BF452" s="255"/>
      <c r="BG452" s="255"/>
      <c r="BH452" s="255"/>
      <c r="BI452" s="255"/>
      <c r="BJ452" s="246" t="s">
        <v>5950</v>
      </c>
      <c r="BK452" s="255"/>
      <c r="BL452" s="255"/>
      <c r="BM452" s="255"/>
      <c r="BN452" s="255"/>
      <c r="BO452" s="255"/>
      <c r="BP452" s="255"/>
      <c r="BQ452" s="255"/>
      <c r="BR452" s="255"/>
      <c r="BS452" s="255"/>
      <c r="BT452" s="255"/>
      <c r="BU452" s="255"/>
      <c r="BV452" s="255"/>
      <c r="BW452" s="254"/>
      <c r="BX452" s="254"/>
      <c r="BY452" s="254"/>
      <c r="BZ452" s="256"/>
      <c r="CA452" s="256"/>
      <c r="CB452" s="256"/>
      <c r="CC452" s="256"/>
      <c r="CD452" s="256"/>
      <c r="CE452" s="256"/>
      <c r="CF452" s="256"/>
      <c r="CG452" s="256"/>
      <c r="CH452" s="256"/>
      <c r="CI452" s="256"/>
      <c r="CJ452" s="256"/>
      <c r="CK452" s="256"/>
      <c r="CL452" s="256"/>
      <c r="CM452" s="256"/>
      <c r="CN452" s="256"/>
      <c r="CO452" s="256"/>
      <c r="CP452" s="256"/>
      <c r="CQ452" s="256"/>
      <c r="CR452" s="256"/>
      <c r="CS452" s="248" t="s">
        <v>5951</v>
      </c>
      <c r="CT452" s="256"/>
      <c r="CU452" s="256"/>
      <c r="CV452" s="256"/>
      <c r="CW452" s="256"/>
      <c r="CX452" s="256"/>
      <c r="CY452" s="256"/>
      <c r="CZ452" s="256"/>
      <c r="DA452" s="256"/>
      <c r="DB452" s="256"/>
      <c r="DC452" s="256"/>
      <c r="DD452" s="256"/>
      <c r="DE452" s="256"/>
    </row>
    <row r="453" spans="34:109" ht="15" hidden="1" customHeight="1">
      <c r="AH453" s="254"/>
      <c r="AI453" s="254"/>
      <c r="AJ453" s="254"/>
      <c r="AK453" s="254"/>
      <c r="AL453" s="242" t="str">
        <f t="shared" ref="AL453:AL516" si="21">IFERROR(IF(HLOOKUP($N$10, $BZ$3:$DE$574, $AP453, FALSE )="", "", HLOOKUP($N$10, $BZ$3:$DE$574, $AP453, FALSE)), "")</f>
        <v/>
      </c>
      <c r="AM453" s="242" t="str">
        <f t="shared" ref="AM453:AM516" si="22">IFERROR(IF(AL453="", "", HLOOKUP($N$10, $AQ$3:$BV$574, AP453, FALSE)), "")</f>
        <v/>
      </c>
      <c r="AN453" s="243" t="str">
        <f t="shared" ref="AN453:AN516" si="23">MID(AM453, 3, 3)</f>
        <v/>
      </c>
      <c r="AO453" s="254"/>
      <c r="AP453" s="240">
        <v>451</v>
      </c>
      <c r="AQ453" s="255"/>
      <c r="AR453" s="255"/>
      <c r="AS453" s="255"/>
      <c r="AT453" s="255"/>
      <c r="AU453" s="255"/>
      <c r="AV453" s="255"/>
      <c r="AW453" s="255"/>
      <c r="AX453" s="255"/>
      <c r="AY453" s="255"/>
      <c r="AZ453" s="255"/>
      <c r="BA453" s="255"/>
      <c r="BB453" s="255"/>
      <c r="BC453" s="255"/>
      <c r="BD453" s="255"/>
      <c r="BE453" s="255"/>
      <c r="BF453" s="255"/>
      <c r="BG453" s="255"/>
      <c r="BH453" s="255"/>
      <c r="BI453" s="255"/>
      <c r="BJ453" s="246" t="s">
        <v>5952</v>
      </c>
      <c r="BK453" s="255"/>
      <c r="BL453" s="255"/>
      <c r="BM453" s="255"/>
      <c r="BN453" s="255"/>
      <c r="BO453" s="255"/>
      <c r="BP453" s="255"/>
      <c r="BQ453" s="255"/>
      <c r="BR453" s="255"/>
      <c r="BS453" s="255"/>
      <c r="BT453" s="255"/>
      <c r="BU453" s="255"/>
      <c r="BV453" s="255"/>
      <c r="BW453" s="254"/>
      <c r="BX453" s="254"/>
      <c r="BY453" s="254"/>
      <c r="BZ453" s="256"/>
      <c r="CA453" s="256"/>
      <c r="CB453" s="256"/>
      <c r="CC453" s="256"/>
      <c r="CD453" s="256"/>
      <c r="CE453" s="256"/>
      <c r="CF453" s="256"/>
      <c r="CG453" s="256"/>
      <c r="CH453" s="256"/>
      <c r="CI453" s="256"/>
      <c r="CJ453" s="256"/>
      <c r="CK453" s="256"/>
      <c r="CL453" s="256"/>
      <c r="CM453" s="256"/>
      <c r="CN453" s="256"/>
      <c r="CO453" s="256"/>
      <c r="CP453" s="256"/>
      <c r="CQ453" s="256"/>
      <c r="CR453" s="256"/>
      <c r="CS453" s="248" t="s">
        <v>5953</v>
      </c>
      <c r="CT453" s="256"/>
      <c r="CU453" s="256"/>
      <c r="CV453" s="256"/>
      <c r="CW453" s="256"/>
      <c r="CX453" s="256"/>
      <c r="CY453" s="256"/>
      <c r="CZ453" s="256"/>
      <c r="DA453" s="256"/>
      <c r="DB453" s="256"/>
      <c r="DC453" s="256"/>
      <c r="DD453" s="256"/>
      <c r="DE453" s="256"/>
    </row>
    <row r="454" spans="34:109" ht="15" hidden="1" customHeight="1">
      <c r="AH454" s="254"/>
      <c r="AI454" s="254"/>
      <c r="AJ454" s="254"/>
      <c r="AK454" s="254"/>
      <c r="AL454" s="242" t="str">
        <f t="shared" si="21"/>
        <v/>
      </c>
      <c r="AM454" s="242" t="str">
        <f t="shared" si="22"/>
        <v/>
      </c>
      <c r="AN454" s="243" t="str">
        <f t="shared" si="23"/>
        <v/>
      </c>
      <c r="AO454" s="254"/>
      <c r="AP454" s="240">
        <v>452</v>
      </c>
      <c r="AQ454" s="255"/>
      <c r="AR454" s="255"/>
      <c r="AS454" s="255"/>
      <c r="AT454" s="255"/>
      <c r="AU454" s="255"/>
      <c r="AV454" s="255"/>
      <c r="AW454" s="255"/>
      <c r="AX454" s="255"/>
      <c r="AY454" s="255"/>
      <c r="AZ454" s="255"/>
      <c r="BA454" s="255"/>
      <c r="BB454" s="255"/>
      <c r="BC454" s="255"/>
      <c r="BD454" s="255"/>
      <c r="BE454" s="255"/>
      <c r="BF454" s="255"/>
      <c r="BG454" s="255"/>
      <c r="BH454" s="255"/>
      <c r="BI454" s="255"/>
      <c r="BJ454" s="246" t="s">
        <v>5954</v>
      </c>
      <c r="BK454" s="255"/>
      <c r="BL454" s="255"/>
      <c r="BM454" s="255"/>
      <c r="BN454" s="255"/>
      <c r="BO454" s="255"/>
      <c r="BP454" s="255"/>
      <c r="BQ454" s="255"/>
      <c r="BR454" s="255"/>
      <c r="BS454" s="255"/>
      <c r="BT454" s="255"/>
      <c r="BU454" s="255"/>
      <c r="BV454" s="255"/>
      <c r="BW454" s="254"/>
      <c r="BX454" s="254"/>
      <c r="BY454" s="254"/>
      <c r="BZ454" s="256"/>
      <c r="CA454" s="256"/>
      <c r="CB454" s="256"/>
      <c r="CC454" s="256"/>
      <c r="CD454" s="256"/>
      <c r="CE454" s="256"/>
      <c r="CF454" s="256"/>
      <c r="CG454" s="256"/>
      <c r="CH454" s="256"/>
      <c r="CI454" s="256"/>
      <c r="CJ454" s="256"/>
      <c r="CK454" s="256"/>
      <c r="CL454" s="256"/>
      <c r="CM454" s="256"/>
      <c r="CN454" s="256"/>
      <c r="CO454" s="256"/>
      <c r="CP454" s="256"/>
      <c r="CQ454" s="256"/>
      <c r="CR454" s="256"/>
      <c r="CS454" s="248" t="s">
        <v>5955</v>
      </c>
      <c r="CT454" s="256"/>
      <c r="CU454" s="256"/>
      <c r="CV454" s="256"/>
      <c r="CW454" s="256"/>
      <c r="CX454" s="256"/>
      <c r="CY454" s="256"/>
      <c r="CZ454" s="256"/>
      <c r="DA454" s="256"/>
      <c r="DB454" s="256"/>
      <c r="DC454" s="256"/>
      <c r="DD454" s="256"/>
      <c r="DE454" s="256"/>
    </row>
    <row r="455" spans="34:109" ht="15" hidden="1" customHeight="1">
      <c r="AH455" s="254"/>
      <c r="AI455" s="254"/>
      <c r="AJ455" s="254"/>
      <c r="AK455" s="254"/>
      <c r="AL455" s="242" t="str">
        <f t="shared" si="21"/>
        <v/>
      </c>
      <c r="AM455" s="242" t="str">
        <f t="shared" si="22"/>
        <v/>
      </c>
      <c r="AN455" s="243" t="str">
        <f t="shared" si="23"/>
        <v/>
      </c>
      <c r="AO455" s="254"/>
      <c r="AP455" s="240">
        <v>453</v>
      </c>
      <c r="AQ455" s="255"/>
      <c r="AR455" s="255"/>
      <c r="AS455" s="255"/>
      <c r="AT455" s="255"/>
      <c r="AU455" s="255"/>
      <c r="AV455" s="255"/>
      <c r="AW455" s="255"/>
      <c r="AX455" s="255"/>
      <c r="AY455" s="255"/>
      <c r="AZ455" s="255"/>
      <c r="BA455" s="255"/>
      <c r="BB455" s="255"/>
      <c r="BC455" s="255"/>
      <c r="BD455" s="255"/>
      <c r="BE455" s="255"/>
      <c r="BF455" s="255"/>
      <c r="BG455" s="255"/>
      <c r="BH455" s="255"/>
      <c r="BI455" s="255"/>
      <c r="BJ455" s="246" t="s">
        <v>5956</v>
      </c>
      <c r="BK455" s="255"/>
      <c r="BL455" s="255"/>
      <c r="BM455" s="255"/>
      <c r="BN455" s="255"/>
      <c r="BO455" s="255"/>
      <c r="BP455" s="255"/>
      <c r="BQ455" s="255"/>
      <c r="BR455" s="255"/>
      <c r="BS455" s="255"/>
      <c r="BT455" s="255"/>
      <c r="BU455" s="255"/>
      <c r="BV455" s="255"/>
      <c r="BW455" s="254"/>
      <c r="BX455" s="254"/>
      <c r="BY455" s="254"/>
      <c r="BZ455" s="256"/>
      <c r="CA455" s="256"/>
      <c r="CB455" s="256"/>
      <c r="CC455" s="256"/>
      <c r="CD455" s="256"/>
      <c r="CE455" s="256"/>
      <c r="CF455" s="256"/>
      <c r="CG455" s="256"/>
      <c r="CH455" s="256"/>
      <c r="CI455" s="256"/>
      <c r="CJ455" s="256"/>
      <c r="CK455" s="256"/>
      <c r="CL455" s="256"/>
      <c r="CM455" s="256"/>
      <c r="CN455" s="256"/>
      <c r="CO455" s="256"/>
      <c r="CP455" s="256"/>
      <c r="CQ455" s="256"/>
      <c r="CR455" s="256"/>
      <c r="CS455" s="248" t="s">
        <v>5957</v>
      </c>
      <c r="CT455" s="256"/>
      <c r="CU455" s="256"/>
      <c r="CV455" s="256"/>
      <c r="CW455" s="256"/>
      <c r="CX455" s="256"/>
      <c r="CY455" s="256"/>
      <c r="CZ455" s="256"/>
      <c r="DA455" s="256"/>
      <c r="DB455" s="256"/>
      <c r="DC455" s="256"/>
      <c r="DD455" s="256"/>
      <c r="DE455" s="256"/>
    </row>
    <row r="456" spans="34:109" ht="15" hidden="1" customHeight="1">
      <c r="AH456" s="254"/>
      <c r="AI456" s="254"/>
      <c r="AJ456" s="254"/>
      <c r="AK456" s="254"/>
      <c r="AL456" s="242" t="str">
        <f t="shared" si="21"/>
        <v/>
      </c>
      <c r="AM456" s="242" t="str">
        <f t="shared" si="22"/>
        <v/>
      </c>
      <c r="AN456" s="243" t="str">
        <f t="shared" si="23"/>
        <v/>
      </c>
      <c r="AO456" s="254"/>
      <c r="AP456" s="240">
        <v>454</v>
      </c>
      <c r="AQ456" s="255"/>
      <c r="AR456" s="255"/>
      <c r="AS456" s="255"/>
      <c r="AT456" s="255"/>
      <c r="AU456" s="255"/>
      <c r="AV456" s="255"/>
      <c r="AW456" s="255"/>
      <c r="AX456" s="255"/>
      <c r="AY456" s="255"/>
      <c r="AZ456" s="255"/>
      <c r="BA456" s="255"/>
      <c r="BB456" s="255"/>
      <c r="BC456" s="255"/>
      <c r="BD456" s="255"/>
      <c r="BE456" s="255"/>
      <c r="BF456" s="255"/>
      <c r="BG456" s="255"/>
      <c r="BH456" s="255"/>
      <c r="BI456" s="255"/>
      <c r="BJ456" s="246" t="s">
        <v>5958</v>
      </c>
      <c r="BK456" s="255"/>
      <c r="BL456" s="255"/>
      <c r="BM456" s="255"/>
      <c r="BN456" s="255"/>
      <c r="BO456" s="255"/>
      <c r="BP456" s="255"/>
      <c r="BQ456" s="255"/>
      <c r="BR456" s="255"/>
      <c r="BS456" s="255"/>
      <c r="BT456" s="255"/>
      <c r="BU456" s="255"/>
      <c r="BV456" s="255"/>
      <c r="BW456" s="254"/>
      <c r="BX456" s="254"/>
      <c r="BY456" s="254"/>
      <c r="BZ456" s="256"/>
      <c r="CA456" s="256"/>
      <c r="CB456" s="256"/>
      <c r="CC456" s="256"/>
      <c r="CD456" s="256"/>
      <c r="CE456" s="256"/>
      <c r="CF456" s="256"/>
      <c r="CG456" s="256"/>
      <c r="CH456" s="256"/>
      <c r="CI456" s="256"/>
      <c r="CJ456" s="256"/>
      <c r="CK456" s="256"/>
      <c r="CL456" s="256"/>
      <c r="CM456" s="256"/>
      <c r="CN456" s="256"/>
      <c r="CO456" s="256"/>
      <c r="CP456" s="256"/>
      <c r="CQ456" s="256"/>
      <c r="CR456" s="256"/>
      <c r="CS456" s="248" t="s">
        <v>5959</v>
      </c>
      <c r="CT456" s="256"/>
      <c r="CU456" s="256"/>
      <c r="CV456" s="256"/>
      <c r="CW456" s="256"/>
      <c r="CX456" s="256"/>
      <c r="CY456" s="256"/>
      <c r="CZ456" s="256"/>
      <c r="DA456" s="256"/>
      <c r="DB456" s="256"/>
      <c r="DC456" s="256"/>
      <c r="DD456" s="256"/>
      <c r="DE456" s="256"/>
    </row>
    <row r="457" spans="34:109" ht="15" hidden="1" customHeight="1">
      <c r="AH457" s="254"/>
      <c r="AI457" s="254"/>
      <c r="AJ457" s="254"/>
      <c r="AK457" s="254"/>
      <c r="AL457" s="242" t="str">
        <f t="shared" si="21"/>
        <v/>
      </c>
      <c r="AM457" s="242" t="str">
        <f t="shared" si="22"/>
        <v/>
      </c>
      <c r="AN457" s="243" t="str">
        <f t="shared" si="23"/>
        <v/>
      </c>
      <c r="AO457" s="254"/>
      <c r="AP457" s="240">
        <v>455</v>
      </c>
      <c r="AQ457" s="255"/>
      <c r="AR457" s="255"/>
      <c r="AS457" s="255"/>
      <c r="AT457" s="255"/>
      <c r="AU457" s="255"/>
      <c r="AV457" s="255"/>
      <c r="AW457" s="255"/>
      <c r="AX457" s="255"/>
      <c r="AY457" s="255"/>
      <c r="AZ457" s="255"/>
      <c r="BA457" s="255"/>
      <c r="BB457" s="255"/>
      <c r="BC457" s="255"/>
      <c r="BD457" s="255"/>
      <c r="BE457" s="255"/>
      <c r="BF457" s="255"/>
      <c r="BG457" s="255"/>
      <c r="BH457" s="255"/>
      <c r="BI457" s="255"/>
      <c r="BJ457" s="246" t="s">
        <v>5960</v>
      </c>
      <c r="BK457" s="255"/>
      <c r="BL457" s="255"/>
      <c r="BM457" s="255"/>
      <c r="BN457" s="255"/>
      <c r="BO457" s="255"/>
      <c r="BP457" s="255"/>
      <c r="BQ457" s="255"/>
      <c r="BR457" s="255"/>
      <c r="BS457" s="255"/>
      <c r="BT457" s="255"/>
      <c r="BU457" s="255"/>
      <c r="BV457" s="255"/>
      <c r="BW457" s="254"/>
      <c r="BX457" s="254"/>
      <c r="BY457" s="254"/>
      <c r="BZ457" s="256"/>
      <c r="CA457" s="256"/>
      <c r="CB457" s="256"/>
      <c r="CC457" s="256"/>
      <c r="CD457" s="256"/>
      <c r="CE457" s="256"/>
      <c r="CF457" s="256"/>
      <c r="CG457" s="256"/>
      <c r="CH457" s="256"/>
      <c r="CI457" s="256"/>
      <c r="CJ457" s="256"/>
      <c r="CK457" s="256"/>
      <c r="CL457" s="256"/>
      <c r="CM457" s="256"/>
      <c r="CN457" s="256"/>
      <c r="CO457" s="256"/>
      <c r="CP457" s="256"/>
      <c r="CQ457" s="256"/>
      <c r="CR457" s="256"/>
      <c r="CS457" s="248" t="s">
        <v>5961</v>
      </c>
      <c r="CT457" s="256"/>
      <c r="CU457" s="256"/>
      <c r="CV457" s="256"/>
      <c r="CW457" s="256"/>
      <c r="CX457" s="256"/>
      <c r="CY457" s="256"/>
      <c r="CZ457" s="256"/>
      <c r="DA457" s="256"/>
      <c r="DB457" s="256"/>
      <c r="DC457" s="256"/>
      <c r="DD457" s="256"/>
      <c r="DE457" s="256"/>
    </row>
    <row r="458" spans="34:109" ht="15" hidden="1" customHeight="1">
      <c r="AH458" s="254"/>
      <c r="AI458" s="254"/>
      <c r="AJ458" s="254"/>
      <c r="AK458" s="254"/>
      <c r="AL458" s="242" t="str">
        <f t="shared" si="21"/>
        <v/>
      </c>
      <c r="AM458" s="242" t="str">
        <f t="shared" si="22"/>
        <v/>
      </c>
      <c r="AN458" s="243" t="str">
        <f t="shared" si="23"/>
        <v/>
      </c>
      <c r="AO458" s="254"/>
      <c r="AP458" s="240">
        <v>456</v>
      </c>
      <c r="AQ458" s="255"/>
      <c r="AR458" s="255"/>
      <c r="AS458" s="255"/>
      <c r="AT458" s="255"/>
      <c r="AU458" s="255"/>
      <c r="AV458" s="255"/>
      <c r="AW458" s="255"/>
      <c r="AX458" s="255"/>
      <c r="AY458" s="255"/>
      <c r="AZ458" s="255"/>
      <c r="BA458" s="255"/>
      <c r="BB458" s="255"/>
      <c r="BC458" s="255"/>
      <c r="BD458" s="255"/>
      <c r="BE458" s="255"/>
      <c r="BF458" s="255"/>
      <c r="BG458" s="255"/>
      <c r="BH458" s="255"/>
      <c r="BI458" s="255"/>
      <c r="BJ458" s="246" t="s">
        <v>5962</v>
      </c>
      <c r="BK458" s="255"/>
      <c r="BL458" s="255"/>
      <c r="BM458" s="255"/>
      <c r="BN458" s="255"/>
      <c r="BO458" s="255"/>
      <c r="BP458" s="255"/>
      <c r="BQ458" s="255"/>
      <c r="BR458" s="255"/>
      <c r="BS458" s="255"/>
      <c r="BT458" s="255"/>
      <c r="BU458" s="255"/>
      <c r="BV458" s="255"/>
      <c r="BW458" s="254"/>
      <c r="BX458" s="254"/>
      <c r="BY458" s="254"/>
      <c r="BZ458" s="256"/>
      <c r="CA458" s="256"/>
      <c r="CB458" s="256"/>
      <c r="CC458" s="256"/>
      <c r="CD458" s="256"/>
      <c r="CE458" s="256"/>
      <c r="CF458" s="256"/>
      <c r="CG458" s="256"/>
      <c r="CH458" s="256"/>
      <c r="CI458" s="256"/>
      <c r="CJ458" s="256"/>
      <c r="CK458" s="256"/>
      <c r="CL458" s="256"/>
      <c r="CM458" s="256"/>
      <c r="CN458" s="256"/>
      <c r="CO458" s="256"/>
      <c r="CP458" s="256"/>
      <c r="CQ458" s="256"/>
      <c r="CR458" s="256"/>
      <c r="CS458" s="248" t="s">
        <v>5963</v>
      </c>
      <c r="CT458" s="256"/>
      <c r="CU458" s="256"/>
      <c r="CV458" s="256"/>
      <c r="CW458" s="256"/>
      <c r="CX458" s="256"/>
      <c r="CY458" s="256"/>
      <c r="CZ458" s="256"/>
      <c r="DA458" s="256"/>
      <c r="DB458" s="256"/>
      <c r="DC458" s="256"/>
      <c r="DD458" s="256"/>
      <c r="DE458" s="256"/>
    </row>
    <row r="459" spans="34:109" ht="15" hidden="1" customHeight="1">
      <c r="AH459" s="254"/>
      <c r="AI459" s="254"/>
      <c r="AJ459" s="254"/>
      <c r="AK459" s="254"/>
      <c r="AL459" s="242" t="str">
        <f t="shared" si="21"/>
        <v/>
      </c>
      <c r="AM459" s="242" t="str">
        <f t="shared" si="22"/>
        <v/>
      </c>
      <c r="AN459" s="243" t="str">
        <f t="shared" si="23"/>
        <v/>
      </c>
      <c r="AO459" s="254"/>
      <c r="AP459" s="240">
        <v>457</v>
      </c>
      <c r="AQ459" s="255"/>
      <c r="AR459" s="255"/>
      <c r="AS459" s="255"/>
      <c r="AT459" s="255"/>
      <c r="AU459" s="255"/>
      <c r="AV459" s="255"/>
      <c r="AW459" s="255"/>
      <c r="AX459" s="255"/>
      <c r="AY459" s="255"/>
      <c r="AZ459" s="255"/>
      <c r="BA459" s="255"/>
      <c r="BB459" s="255"/>
      <c r="BC459" s="255"/>
      <c r="BD459" s="255"/>
      <c r="BE459" s="255"/>
      <c r="BF459" s="255"/>
      <c r="BG459" s="255"/>
      <c r="BH459" s="255"/>
      <c r="BI459" s="255"/>
      <c r="BJ459" s="246" t="s">
        <v>5964</v>
      </c>
      <c r="BK459" s="255"/>
      <c r="BL459" s="255"/>
      <c r="BM459" s="255"/>
      <c r="BN459" s="255"/>
      <c r="BO459" s="255"/>
      <c r="BP459" s="255"/>
      <c r="BQ459" s="255"/>
      <c r="BR459" s="255"/>
      <c r="BS459" s="255"/>
      <c r="BT459" s="255"/>
      <c r="BU459" s="255"/>
      <c r="BV459" s="255"/>
      <c r="BW459" s="254"/>
      <c r="BX459" s="254"/>
      <c r="BY459" s="254"/>
      <c r="BZ459" s="256"/>
      <c r="CA459" s="256"/>
      <c r="CB459" s="256"/>
      <c r="CC459" s="256"/>
      <c r="CD459" s="256"/>
      <c r="CE459" s="256"/>
      <c r="CF459" s="256"/>
      <c r="CG459" s="256"/>
      <c r="CH459" s="256"/>
      <c r="CI459" s="256"/>
      <c r="CJ459" s="256"/>
      <c r="CK459" s="256"/>
      <c r="CL459" s="256"/>
      <c r="CM459" s="256"/>
      <c r="CN459" s="256"/>
      <c r="CO459" s="256"/>
      <c r="CP459" s="256"/>
      <c r="CQ459" s="256"/>
      <c r="CR459" s="256"/>
      <c r="CS459" s="248" t="s">
        <v>5965</v>
      </c>
      <c r="CT459" s="256"/>
      <c r="CU459" s="256"/>
      <c r="CV459" s="256"/>
      <c r="CW459" s="256"/>
      <c r="CX459" s="256"/>
      <c r="CY459" s="256"/>
      <c r="CZ459" s="256"/>
      <c r="DA459" s="256"/>
      <c r="DB459" s="256"/>
      <c r="DC459" s="256"/>
      <c r="DD459" s="256"/>
      <c r="DE459" s="256"/>
    </row>
    <row r="460" spans="34:109" ht="15" hidden="1" customHeight="1">
      <c r="AH460" s="254"/>
      <c r="AI460" s="254"/>
      <c r="AJ460" s="254"/>
      <c r="AK460" s="254"/>
      <c r="AL460" s="242" t="str">
        <f t="shared" si="21"/>
        <v/>
      </c>
      <c r="AM460" s="242" t="str">
        <f t="shared" si="22"/>
        <v/>
      </c>
      <c r="AN460" s="243" t="str">
        <f t="shared" si="23"/>
        <v/>
      </c>
      <c r="AO460" s="254"/>
      <c r="AP460" s="240">
        <v>458</v>
      </c>
      <c r="AQ460" s="255"/>
      <c r="AR460" s="255"/>
      <c r="AS460" s="255"/>
      <c r="AT460" s="255"/>
      <c r="AU460" s="255"/>
      <c r="AV460" s="255"/>
      <c r="AW460" s="255"/>
      <c r="AX460" s="255"/>
      <c r="AY460" s="255"/>
      <c r="AZ460" s="255"/>
      <c r="BA460" s="255"/>
      <c r="BB460" s="255"/>
      <c r="BC460" s="255"/>
      <c r="BD460" s="255"/>
      <c r="BE460" s="255"/>
      <c r="BF460" s="255"/>
      <c r="BG460" s="255"/>
      <c r="BH460" s="255"/>
      <c r="BI460" s="255"/>
      <c r="BJ460" s="246" t="s">
        <v>5966</v>
      </c>
      <c r="BK460" s="255"/>
      <c r="BL460" s="255"/>
      <c r="BM460" s="255"/>
      <c r="BN460" s="255"/>
      <c r="BO460" s="255"/>
      <c r="BP460" s="255"/>
      <c r="BQ460" s="255"/>
      <c r="BR460" s="255"/>
      <c r="BS460" s="255"/>
      <c r="BT460" s="255"/>
      <c r="BU460" s="255"/>
      <c r="BV460" s="255"/>
      <c r="BW460" s="254"/>
      <c r="BX460" s="254"/>
      <c r="BY460" s="254"/>
      <c r="BZ460" s="256"/>
      <c r="CA460" s="256"/>
      <c r="CB460" s="256"/>
      <c r="CC460" s="256"/>
      <c r="CD460" s="256"/>
      <c r="CE460" s="256"/>
      <c r="CF460" s="256"/>
      <c r="CG460" s="256"/>
      <c r="CH460" s="256"/>
      <c r="CI460" s="256"/>
      <c r="CJ460" s="256"/>
      <c r="CK460" s="256"/>
      <c r="CL460" s="256"/>
      <c r="CM460" s="256"/>
      <c r="CN460" s="256"/>
      <c r="CO460" s="256"/>
      <c r="CP460" s="256"/>
      <c r="CQ460" s="256"/>
      <c r="CR460" s="256"/>
      <c r="CS460" s="248" t="s">
        <v>5967</v>
      </c>
      <c r="CT460" s="256"/>
      <c r="CU460" s="256"/>
      <c r="CV460" s="256"/>
      <c r="CW460" s="256"/>
      <c r="CX460" s="256"/>
      <c r="CY460" s="256"/>
      <c r="CZ460" s="256"/>
      <c r="DA460" s="256"/>
      <c r="DB460" s="256"/>
      <c r="DC460" s="256"/>
      <c r="DD460" s="256"/>
      <c r="DE460" s="256"/>
    </row>
    <row r="461" spans="34:109" ht="15" hidden="1" customHeight="1">
      <c r="AH461" s="254"/>
      <c r="AI461" s="254"/>
      <c r="AJ461" s="254"/>
      <c r="AK461" s="254"/>
      <c r="AL461" s="242" t="str">
        <f t="shared" si="21"/>
        <v/>
      </c>
      <c r="AM461" s="242" t="str">
        <f t="shared" si="22"/>
        <v/>
      </c>
      <c r="AN461" s="243" t="str">
        <f t="shared" si="23"/>
        <v/>
      </c>
      <c r="AO461" s="254"/>
      <c r="AP461" s="240">
        <v>459</v>
      </c>
      <c r="AQ461" s="255"/>
      <c r="AR461" s="255"/>
      <c r="AS461" s="255"/>
      <c r="AT461" s="255"/>
      <c r="AU461" s="255"/>
      <c r="AV461" s="255"/>
      <c r="AW461" s="255"/>
      <c r="AX461" s="255"/>
      <c r="AY461" s="255"/>
      <c r="AZ461" s="255"/>
      <c r="BA461" s="255"/>
      <c r="BB461" s="255"/>
      <c r="BC461" s="255"/>
      <c r="BD461" s="255"/>
      <c r="BE461" s="255"/>
      <c r="BF461" s="255"/>
      <c r="BG461" s="255"/>
      <c r="BH461" s="255"/>
      <c r="BI461" s="255"/>
      <c r="BJ461" s="246" t="s">
        <v>5968</v>
      </c>
      <c r="BK461" s="255"/>
      <c r="BL461" s="255"/>
      <c r="BM461" s="255"/>
      <c r="BN461" s="255"/>
      <c r="BO461" s="255"/>
      <c r="BP461" s="255"/>
      <c r="BQ461" s="255"/>
      <c r="BR461" s="255"/>
      <c r="BS461" s="255"/>
      <c r="BT461" s="255"/>
      <c r="BU461" s="255"/>
      <c r="BV461" s="255"/>
      <c r="BW461" s="254"/>
      <c r="BX461" s="254"/>
      <c r="BY461" s="254"/>
      <c r="BZ461" s="256"/>
      <c r="CA461" s="256"/>
      <c r="CB461" s="256"/>
      <c r="CC461" s="256"/>
      <c r="CD461" s="256"/>
      <c r="CE461" s="256"/>
      <c r="CF461" s="256"/>
      <c r="CG461" s="256"/>
      <c r="CH461" s="256"/>
      <c r="CI461" s="256"/>
      <c r="CJ461" s="256"/>
      <c r="CK461" s="256"/>
      <c r="CL461" s="256"/>
      <c r="CM461" s="256"/>
      <c r="CN461" s="256"/>
      <c r="CO461" s="256"/>
      <c r="CP461" s="256"/>
      <c r="CQ461" s="256"/>
      <c r="CR461" s="256"/>
      <c r="CS461" s="248" t="s">
        <v>5969</v>
      </c>
      <c r="CT461" s="256"/>
      <c r="CU461" s="256"/>
      <c r="CV461" s="256"/>
      <c r="CW461" s="256"/>
      <c r="CX461" s="256"/>
      <c r="CY461" s="256"/>
      <c r="CZ461" s="256"/>
      <c r="DA461" s="256"/>
      <c r="DB461" s="256"/>
      <c r="DC461" s="256"/>
      <c r="DD461" s="256"/>
      <c r="DE461" s="256"/>
    </row>
    <row r="462" spans="34:109" ht="15" hidden="1" customHeight="1">
      <c r="AH462" s="254"/>
      <c r="AI462" s="254"/>
      <c r="AJ462" s="254"/>
      <c r="AK462" s="254"/>
      <c r="AL462" s="242" t="str">
        <f t="shared" si="21"/>
        <v/>
      </c>
      <c r="AM462" s="242" t="str">
        <f t="shared" si="22"/>
        <v/>
      </c>
      <c r="AN462" s="243" t="str">
        <f t="shared" si="23"/>
        <v/>
      </c>
      <c r="AO462" s="254"/>
      <c r="AP462" s="240">
        <v>460</v>
      </c>
      <c r="AQ462" s="255"/>
      <c r="AR462" s="255"/>
      <c r="AS462" s="255"/>
      <c r="AT462" s="255"/>
      <c r="AU462" s="255"/>
      <c r="AV462" s="255"/>
      <c r="AW462" s="255"/>
      <c r="AX462" s="255"/>
      <c r="AY462" s="255"/>
      <c r="AZ462" s="255"/>
      <c r="BA462" s="255"/>
      <c r="BB462" s="255"/>
      <c r="BC462" s="255"/>
      <c r="BD462" s="255"/>
      <c r="BE462" s="255"/>
      <c r="BF462" s="255"/>
      <c r="BG462" s="255"/>
      <c r="BH462" s="255"/>
      <c r="BI462" s="255"/>
      <c r="BJ462" s="246" t="s">
        <v>5970</v>
      </c>
      <c r="BK462" s="255"/>
      <c r="BL462" s="255"/>
      <c r="BM462" s="255"/>
      <c r="BN462" s="255"/>
      <c r="BO462" s="255"/>
      <c r="BP462" s="255"/>
      <c r="BQ462" s="255"/>
      <c r="BR462" s="255"/>
      <c r="BS462" s="255"/>
      <c r="BT462" s="255"/>
      <c r="BU462" s="255"/>
      <c r="BV462" s="255"/>
      <c r="BW462" s="254"/>
      <c r="BX462" s="254"/>
      <c r="BY462" s="254"/>
      <c r="BZ462" s="256"/>
      <c r="CA462" s="256"/>
      <c r="CB462" s="256"/>
      <c r="CC462" s="256"/>
      <c r="CD462" s="256"/>
      <c r="CE462" s="256"/>
      <c r="CF462" s="256"/>
      <c r="CG462" s="256"/>
      <c r="CH462" s="256"/>
      <c r="CI462" s="256"/>
      <c r="CJ462" s="256"/>
      <c r="CK462" s="256"/>
      <c r="CL462" s="256"/>
      <c r="CM462" s="256"/>
      <c r="CN462" s="256"/>
      <c r="CO462" s="256"/>
      <c r="CP462" s="256"/>
      <c r="CQ462" s="256"/>
      <c r="CR462" s="256"/>
      <c r="CS462" s="250" t="s">
        <v>5971</v>
      </c>
      <c r="CT462" s="256"/>
      <c r="CU462" s="256"/>
      <c r="CV462" s="256"/>
      <c r="CW462" s="256"/>
      <c r="CX462" s="256"/>
      <c r="CY462" s="256"/>
      <c r="CZ462" s="256"/>
      <c r="DA462" s="256"/>
      <c r="DB462" s="256"/>
      <c r="DC462" s="256"/>
      <c r="DD462" s="256"/>
      <c r="DE462" s="256"/>
    </row>
    <row r="463" spans="34:109" ht="15" hidden="1" customHeight="1">
      <c r="AH463" s="254"/>
      <c r="AI463" s="254"/>
      <c r="AJ463" s="254"/>
      <c r="AK463" s="254"/>
      <c r="AL463" s="242" t="str">
        <f t="shared" si="21"/>
        <v/>
      </c>
      <c r="AM463" s="242" t="str">
        <f t="shared" si="22"/>
        <v/>
      </c>
      <c r="AN463" s="243" t="str">
        <f t="shared" si="23"/>
        <v/>
      </c>
      <c r="AO463" s="254"/>
      <c r="AP463" s="240">
        <v>461</v>
      </c>
      <c r="AQ463" s="255"/>
      <c r="AR463" s="255"/>
      <c r="AS463" s="255"/>
      <c r="AT463" s="255"/>
      <c r="AU463" s="255"/>
      <c r="AV463" s="255"/>
      <c r="AW463" s="255"/>
      <c r="AX463" s="255"/>
      <c r="AY463" s="255"/>
      <c r="AZ463" s="255"/>
      <c r="BA463" s="255"/>
      <c r="BB463" s="255"/>
      <c r="BC463" s="255"/>
      <c r="BD463" s="255"/>
      <c r="BE463" s="255"/>
      <c r="BF463" s="255"/>
      <c r="BG463" s="255"/>
      <c r="BH463" s="255"/>
      <c r="BI463" s="255"/>
      <c r="BJ463" s="246" t="s">
        <v>5972</v>
      </c>
      <c r="BK463" s="255"/>
      <c r="BL463" s="255"/>
      <c r="BM463" s="255"/>
      <c r="BN463" s="255"/>
      <c r="BO463" s="255"/>
      <c r="BP463" s="255"/>
      <c r="BQ463" s="255"/>
      <c r="BR463" s="255"/>
      <c r="BS463" s="255"/>
      <c r="BT463" s="255"/>
      <c r="BU463" s="255"/>
      <c r="BV463" s="255"/>
      <c r="BW463" s="254"/>
      <c r="BX463" s="254"/>
      <c r="BY463" s="254"/>
      <c r="BZ463" s="256"/>
      <c r="CA463" s="256"/>
      <c r="CB463" s="256"/>
      <c r="CC463" s="256"/>
      <c r="CD463" s="256"/>
      <c r="CE463" s="256"/>
      <c r="CF463" s="256"/>
      <c r="CG463" s="256"/>
      <c r="CH463" s="256"/>
      <c r="CI463" s="256"/>
      <c r="CJ463" s="256"/>
      <c r="CK463" s="256"/>
      <c r="CL463" s="256"/>
      <c r="CM463" s="256"/>
      <c r="CN463" s="256"/>
      <c r="CO463" s="256"/>
      <c r="CP463" s="256"/>
      <c r="CQ463" s="256"/>
      <c r="CR463" s="256"/>
      <c r="CS463" s="248" t="s">
        <v>5973</v>
      </c>
      <c r="CT463" s="256"/>
      <c r="CU463" s="256"/>
      <c r="CV463" s="256"/>
      <c r="CW463" s="256"/>
      <c r="CX463" s="256"/>
      <c r="CY463" s="256"/>
      <c r="CZ463" s="256"/>
      <c r="DA463" s="256"/>
      <c r="DB463" s="256"/>
      <c r="DC463" s="256"/>
      <c r="DD463" s="256"/>
      <c r="DE463" s="256"/>
    </row>
    <row r="464" spans="34:109" ht="15" hidden="1" customHeight="1">
      <c r="AH464" s="254"/>
      <c r="AI464" s="254"/>
      <c r="AJ464" s="254"/>
      <c r="AK464" s="254"/>
      <c r="AL464" s="242" t="str">
        <f t="shared" si="21"/>
        <v/>
      </c>
      <c r="AM464" s="242" t="str">
        <f t="shared" si="22"/>
        <v/>
      </c>
      <c r="AN464" s="243" t="str">
        <f t="shared" si="23"/>
        <v/>
      </c>
      <c r="AO464" s="254"/>
      <c r="AP464" s="240">
        <v>462</v>
      </c>
      <c r="AQ464" s="255"/>
      <c r="AR464" s="255"/>
      <c r="AS464" s="255"/>
      <c r="AT464" s="255"/>
      <c r="AU464" s="255"/>
      <c r="AV464" s="255"/>
      <c r="AW464" s="255"/>
      <c r="AX464" s="255"/>
      <c r="AY464" s="255"/>
      <c r="AZ464" s="255"/>
      <c r="BA464" s="255"/>
      <c r="BB464" s="255"/>
      <c r="BC464" s="255"/>
      <c r="BD464" s="255"/>
      <c r="BE464" s="255"/>
      <c r="BF464" s="255"/>
      <c r="BG464" s="255"/>
      <c r="BH464" s="255"/>
      <c r="BI464" s="255"/>
      <c r="BJ464" s="246" t="s">
        <v>5974</v>
      </c>
      <c r="BK464" s="255"/>
      <c r="BL464" s="255"/>
      <c r="BM464" s="255"/>
      <c r="BN464" s="255"/>
      <c r="BO464" s="255"/>
      <c r="BP464" s="255"/>
      <c r="BQ464" s="255"/>
      <c r="BR464" s="255"/>
      <c r="BS464" s="255"/>
      <c r="BT464" s="255"/>
      <c r="BU464" s="255"/>
      <c r="BV464" s="255"/>
      <c r="BW464" s="254"/>
      <c r="BX464" s="254"/>
      <c r="BY464" s="254"/>
      <c r="BZ464" s="256"/>
      <c r="CA464" s="256"/>
      <c r="CB464" s="256"/>
      <c r="CC464" s="256"/>
      <c r="CD464" s="256"/>
      <c r="CE464" s="256"/>
      <c r="CF464" s="256"/>
      <c r="CG464" s="256"/>
      <c r="CH464" s="256"/>
      <c r="CI464" s="256"/>
      <c r="CJ464" s="256"/>
      <c r="CK464" s="256"/>
      <c r="CL464" s="256"/>
      <c r="CM464" s="256"/>
      <c r="CN464" s="256"/>
      <c r="CO464" s="256"/>
      <c r="CP464" s="256"/>
      <c r="CQ464" s="256"/>
      <c r="CR464" s="256"/>
      <c r="CS464" s="248" t="s">
        <v>5975</v>
      </c>
      <c r="CT464" s="256"/>
      <c r="CU464" s="256"/>
      <c r="CV464" s="256"/>
      <c r="CW464" s="256"/>
      <c r="CX464" s="256"/>
      <c r="CY464" s="256"/>
      <c r="CZ464" s="256"/>
      <c r="DA464" s="256"/>
      <c r="DB464" s="256"/>
      <c r="DC464" s="256"/>
      <c r="DD464" s="256"/>
      <c r="DE464" s="256"/>
    </row>
    <row r="465" spans="34:109" ht="15" hidden="1" customHeight="1">
      <c r="AH465" s="254"/>
      <c r="AI465" s="254"/>
      <c r="AJ465" s="254"/>
      <c r="AK465" s="254"/>
      <c r="AL465" s="242" t="str">
        <f t="shared" si="21"/>
        <v/>
      </c>
      <c r="AM465" s="242" t="str">
        <f t="shared" si="22"/>
        <v/>
      </c>
      <c r="AN465" s="243" t="str">
        <f t="shared" si="23"/>
        <v/>
      </c>
      <c r="AO465" s="254"/>
      <c r="AP465" s="240">
        <v>463</v>
      </c>
      <c r="AQ465" s="255"/>
      <c r="AR465" s="255"/>
      <c r="AS465" s="255"/>
      <c r="AT465" s="255"/>
      <c r="AU465" s="255"/>
      <c r="AV465" s="255"/>
      <c r="AW465" s="255"/>
      <c r="AX465" s="255"/>
      <c r="AY465" s="255"/>
      <c r="AZ465" s="255"/>
      <c r="BA465" s="255"/>
      <c r="BB465" s="255"/>
      <c r="BC465" s="255"/>
      <c r="BD465" s="255"/>
      <c r="BE465" s="255"/>
      <c r="BF465" s="255"/>
      <c r="BG465" s="255"/>
      <c r="BH465" s="255"/>
      <c r="BI465" s="255"/>
      <c r="BJ465" s="246" t="s">
        <v>5976</v>
      </c>
      <c r="BK465" s="255"/>
      <c r="BL465" s="255"/>
      <c r="BM465" s="255"/>
      <c r="BN465" s="255"/>
      <c r="BO465" s="255"/>
      <c r="BP465" s="255"/>
      <c r="BQ465" s="255"/>
      <c r="BR465" s="255"/>
      <c r="BS465" s="255"/>
      <c r="BT465" s="255"/>
      <c r="BU465" s="255"/>
      <c r="BV465" s="255"/>
      <c r="BW465" s="254"/>
      <c r="BX465" s="254"/>
      <c r="BY465" s="254"/>
      <c r="BZ465" s="256"/>
      <c r="CA465" s="256"/>
      <c r="CB465" s="256"/>
      <c r="CC465" s="256"/>
      <c r="CD465" s="256"/>
      <c r="CE465" s="256"/>
      <c r="CF465" s="256"/>
      <c r="CG465" s="256"/>
      <c r="CH465" s="256"/>
      <c r="CI465" s="256"/>
      <c r="CJ465" s="256"/>
      <c r="CK465" s="256"/>
      <c r="CL465" s="256"/>
      <c r="CM465" s="256"/>
      <c r="CN465" s="256"/>
      <c r="CO465" s="256"/>
      <c r="CP465" s="256"/>
      <c r="CQ465" s="256"/>
      <c r="CR465" s="256"/>
      <c r="CS465" s="248" t="s">
        <v>5977</v>
      </c>
      <c r="CT465" s="256"/>
      <c r="CU465" s="256"/>
      <c r="CV465" s="256"/>
      <c r="CW465" s="256"/>
      <c r="CX465" s="256"/>
      <c r="CY465" s="256"/>
      <c r="CZ465" s="256"/>
      <c r="DA465" s="256"/>
      <c r="DB465" s="256"/>
      <c r="DC465" s="256"/>
      <c r="DD465" s="256"/>
      <c r="DE465" s="256"/>
    </row>
    <row r="466" spans="34:109" ht="15" hidden="1" customHeight="1">
      <c r="AH466" s="254"/>
      <c r="AI466" s="254"/>
      <c r="AJ466" s="254"/>
      <c r="AK466" s="254"/>
      <c r="AL466" s="242" t="str">
        <f t="shared" si="21"/>
        <v/>
      </c>
      <c r="AM466" s="242" t="str">
        <f t="shared" si="22"/>
        <v/>
      </c>
      <c r="AN466" s="243" t="str">
        <f t="shared" si="23"/>
        <v/>
      </c>
      <c r="AO466" s="254"/>
      <c r="AP466" s="240">
        <v>464</v>
      </c>
      <c r="AQ466" s="255"/>
      <c r="AR466" s="255"/>
      <c r="AS466" s="255"/>
      <c r="AT466" s="255"/>
      <c r="AU466" s="255"/>
      <c r="AV466" s="255"/>
      <c r="AW466" s="255"/>
      <c r="AX466" s="255"/>
      <c r="AY466" s="255"/>
      <c r="AZ466" s="255"/>
      <c r="BA466" s="255"/>
      <c r="BB466" s="255"/>
      <c r="BC466" s="255"/>
      <c r="BD466" s="255"/>
      <c r="BE466" s="255"/>
      <c r="BF466" s="255"/>
      <c r="BG466" s="255"/>
      <c r="BH466" s="255"/>
      <c r="BI466" s="255"/>
      <c r="BJ466" s="246" t="s">
        <v>5978</v>
      </c>
      <c r="BK466" s="255"/>
      <c r="BL466" s="255"/>
      <c r="BM466" s="255"/>
      <c r="BN466" s="255"/>
      <c r="BO466" s="255"/>
      <c r="BP466" s="255"/>
      <c r="BQ466" s="255"/>
      <c r="BR466" s="255"/>
      <c r="BS466" s="255"/>
      <c r="BT466" s="255"/>
      <c r="BU466" s="255"/>
      <c r="BV466" s="255"/>
      <c r="BW466" s="254"/>
      <c r="BX466" s="254"/>
      <c r="BY466" s="254"/>
      <c r="BZ466" s="256"/>
      <c r="CA466" s="256"/>
      <c r="CB466" s="256"/>
      <c r="CC466" s="256"/>
      <c r="CD466" s="256"/>
      <c r="CE466" s="256"/>
      <c r="CF466" s="256"/>
      <c r="CG466" s="256"/>
      <c r="CH466" s="256"/>
      <c r="CI466" s="256"/>
      <c r="CJ466" s="256"/>
      <c r="CK466" s="256"/>
      <c r="CL466" s="256"/>
      <c r="CM466" s="256"/>
      <c r="CN466" s="256"/>
      <c r="CO466" s="256"/>
      <c r="CP466" s="256"/>
      <c r="CQ466" s="256"/>
      <c r="CR466" s="256"/>
      <c r="CS466" s="248" t="s">
        <v>5979</v>
      </c>
      <c r="CT466" s="256"/>
      <c r="CU466" s="256"/>
      <c r="CV466" s="256"/>
      <c r="CW466" s="256"/>
      <c r="CX466" s="256"/>
      <c r="CY466" s="256"/>
      <c r="CZ466" s="256"/>
      <c r="DA466" s="256"/>
      <c r="DB466" s="256"/>
      <c r="DC466" s="256"/>
      <c r="DD466" s="256"/>
      <c r="DE466" s="256"/>
    </row>
    <row r="467" spans="34:109" ht="15" hidden="1" customHeight="1">
      <c r="AH467" s="254"/>
      <c r="AI467" s="254"/>
      <c r="AJ467" s="254"/>
      <c r="AK467" s="254"/>
      <c r="AL467" s="242" t="str">
        <f t="shared" si="21"/>
        <v/>
      </c>
      <c r="AM467" s="242" t="str">
        <f t="shared" si="22"/>
        <v/>
      </c>
      <c r="AN467" s="243" t="str">
        <f t="shared" si="23"/>
        <v/>
      </c>
      <c r="AO467" s="254"/>
      <c r="AP467" s="240">
        <v>465</v>
      </c>
      <c r="AQ467" s="255"/>
      <c r="AR467" s="255"/>
      <c r="AS467" s="255"/>
      <c r="AT467" s="255"/>
      <c r="AU467" s="255"/>
      <c r="AV467" s="255"/>
      <c r="AW467" s="255"/>
      <c r="AX467" s="255"/>
      <c r="AY467" s="255"/>
      <c r="AZ467" s="255"/>
      <c r="BA467" s="255"/>
      <c r="BB467" s="255"/>
      <c r="BC467" s="255"/>
      <c r="BD467" s="255"/>
      <c r="BE467" s="255"/>
      <c r="BF467" s="255"/>
      <c r="BG467" s="255"/>
      <c r="BH467" s="255"/>
      <c r="BI467" s="255"/>
      <c r="BJ467" s="246" t="s">
        <v>5980</v>
      </c>
      <c r="BK467" s="255"/>
      <c r="BL467" s="255"/>
      <c r="BM467" s="255"/>
      <c r="BN467" s="255"/>
      <c r="BO467" s="255"/>
      <c r="BP467" s="255"/>
      <c r="BQ467" s="255"/>
      <c r="BR467" s="255"/>
      <c r="BS467" s="255"/>
      <c r="BT467" s="255"/>
      <c r="BU467" s="255"/>
      <c r="BV467" s="255"/>
      <c r="BW467" s="254"/>
      <c r="BX467" s="254"/>
      <c r="BY467" s="254"/>
      <c r="BZ467" s="256"/>
      <c r="CA467" s="256"/>
      <c r="CB467" s="256"/>
      <c r="CC467" s="256"/>
      <c r="CD467" s="256"/>
      <c r="CE467" s="256"/>
      <c r="CF467" s="256"/>
      <c r="CG467" s="256"/>
      <c r="CH467" s="256"/>
      <c r="CI467" s="256"/>
      <c r="CJ467" s="256"/>
      <c r="CK467" s="256"/>
      <c r="CL467" s="256"/>
      <c r="CM467" s="256"/>
      <c r="CN467" s="256"/>
      <c r="CO467" s="256"/>
      <c r="CP467" s="256"/>
      <c r="CQ467" s="256"/>
      <c r="CR467" s="256"/>
      <c r="CS467" s="248" t="s">
        <v>5981</v>
      </c>
      <c r="CT467" s="256"/>
      <c r="CU467" s="256"/>
      <c r="CV467" s="256"/>
      <c r="CW467" s="256"/>
      <c r="CX467" s="256"/>
      <c r="CY467" s="256"/>
      <c r="CZ467" s="256"/>
      <c r="DA467" s="256"/>
      <c r="DB467" s="256"/>
      <c r="DC467" s="256"/>
      <c r="DD467" s="256"/>
      <c r="DE467" s="256"/>
    </row>
    <row r="468" spans="34:109" ht="15" hidden="1" customHeight="1">
      <c r="AH468" s="254"/>
      <c r="AI468" s="254"/>
      <c r="AJ468" s="254"/>
      <c r="AK468" s="254"/>
      <c r="AL468" s="242" t="str">
        <f t="shared" si="21"/>
        <v/>
      </c>
      <c r="AM468" s="242" t="str">
        <f t="shared" si="22"/>
        <v/>
      </c>
      <c r="AN468" s="243" t="str">
        <f t="shared" si="23"/>
        <v/>
      </c>
      <c r="AO468" s="254"/>
      <c r="AP468" s="240">
        <v>466</v>
      </c>
      <c r="AQ468" s="255"/>
      <c r="AR468" s="255"/>
      <c r="AS468" s="255"/>
      <c r="AT468" s="255"/>
      <c r="AU468" s="255"/>
      <c r="AV468" s="255"/>
      <c r="AW468" s="255"/>
      <c r="AX468" s="255"/>
      <c r="AY468" s="255"/>
      <c r="AZ468" s="255"/>
      <c r="BA468" s="255"/>
      <c r="BB468" s="255"/>
      <c r="BC468" s="255"/>
      <c r="BD468" s="255"/>
      <c r="BE468" s="255"/>
      <c r="BF468" s="255"/>
      <c r="BG468" s="255"/>
      <c r="BH468" s="255"/>
      <c r="BI468" s="255"/>
      <c r="BJ468" s="246" t="s">
        <v>5982</v>
      </c>
      <c r="BK468" s="255"/>
      <c r="BL468" s="255"/>
      <c r="BM468" s="255"/>
      <c r="BN468" s="255"/>
      <c r="BO468" s="255"/>
      <c r="BP468" s="255"/>
      <c r="BQ468" s="255"/>
      <c r="BR468" s="255"/>
      <c r="BS468" s="255"/>
      <c r="BT468" s="255"/>
      <c r="BU468" s="255"/>
      <c r="BV468" s="255"/>
      <c r="BW468" s="254"/>
      <c r="BX468" s="254"/>
      <c r="BY468" s="254"/>
      <c r="BZ468" s="256"/>
      <c r="CA468" s="256"/>
      <c r="CB468" s="256"/>
      <c r="CC468" s="256"/>
      <c r="CD468" s="256"/>
      <c r="CE468" s="256"/>
      <c r="CF468" s="256"/>
      <c r="CG468" s="256"/>
      <c r="CH468" s="256"/>
      <c r="CI468" s="256"/>
      <c r="CJ468" s="256"/>
      <c r="CK468" s="256"/>
      <c r="CL468" s="256"/>
      <c r="CM468" s="256"/>
      <c r="CN468" s="256"/>
      <c r="CO468" s="256"/>
      <c r="CP468" s="256"/>
      <c r="CQ468" s="256"/>
      <c r="CR468" s="256"/>
      <c r="CS468" s="248" t="s">
        <v>5983</v>
      </c>
      <c r="CT468" s="256"/>
      <c r="CU468" s="256"/>
      <c r="CV468" s="256"/>
      <c r="CW468" s="256"/>
      <c r="CX468" s="256"/>
      <c r="CY468" s="256"/>
      <c r="CZ468" s="256"/>
      <c r="DA468" s="256"/>
      <c r="DB468" s="256"/>
      <c r="DC468" s="256"/>
      <c r="DD468" s="256"/>
      <c r="DE468" s="256"/>
    </row>
    <row r="469" spans="34:109" ht="15" hidden="1" customHeight="1">
      <c r="AH469" s="240"/>
      <c r="AI469" s="240"/>
      <c r="AJ469" s="240"/>
      <c r="AK469" s="240"/>
      <c r="AL469" s="242" t="str">
        <f t="shared" si="21"/>
        <v/>
      </c>
      <c r="AM469" s="242" t="str">
        <f t="shared" si="22"/>
        <v/>
      </c>
      <c r="AN469" s="243" t="str">
        <f t="shared" si="23"/>
        <v/>
      </c>
      <c r="AO469" s="240"/>
      <c r="AP469" s="240">
        <v>467</v>
      </c>
      <c r="AQ469" s="246"/>
      <c r="AR469" s="246"/>
      <c r="AS469" s="246"/>
      <c r="AT469" s="246"/>
      <c r="AU469" s="246"/>
      <c r="AV469" s="246"/>
      <c r="AW469" s="246"/>
      <c r="AX469" s="246"/>
      <c r="AY469" s="246"/>
      <c r="AZ469" s="246"/>
      <c r="BA469" s="246"/>
      <c r="BB469" s="246"/>
      <c r="BC469" s="246"/>
      <c r="BD469" s="246"/>
      <c r="BE469" s="246"/>
      <c r="BF469" s="246"/>
      <c r="BG469" s="246"/>
      <c r="BH469" s="246"/>
      <c r="BI469" s="246"/>
      <c r="BJ469" s="246" t="s">
        <v>5984</v>
      </c>
      <c r="BK469" s="246"/>
      <c r="BL469" s="246"/>
      <c r="BM469" s="246"/>
      <c r="BN469" s="246"/>
      <c r="BO469" s="246"/>
      <c r="BP469" s="246"/>
      <c r="BQ469" s="246"/>
      <c r="BR469" s="246"/>
      <c r="BS469" s="246"/>
      <c r="BT469" s="246"/>
      <c r="BU469" s="246"/>
      <c r="BV469" s="246"/>
      <c r="BW469" s="240"/>
      <c r="BX469" s="240"/>
      <c r="BY469" s="240"/>
      <c r="BZ469" s="248"/>
      <c r="CA469" s="248"/>
      <c r="CB469" s="248"/>
      <c r="CC469" s="248"/>
      <c r="CD469" s="248"/>
      <c r="CE469" s="248"/>
      <c r="CF469" s="248"/>
      <c r="CG469" s="248"/>
      <c r="CH469" s="248"/>
      <c r="CI469" s="248"/>
      <c r="CJ469" s="248"/>
      <c r="CK469" s="248"/>
      <c r="CL469" s="248"/>
      <c r="CM469" s="248"/>
      <c r="CN469" s="248"/>
      <c r="CO469" s="248"/>
      <c r="CP469" s="248"/>
      <c r="CQ469" s="248"/>
      <c r="CR469" s="248"/>
      <c r="CS469" s="248" t="s">
        <v>5985</v>
      </c>
      <c r="CT469" s="248"/>
      <c r="CU469" s="248"/>
      <c r="CV469" s="248"/>
      <c r="CW469" s="248"/>
      <c r="CX469" s="248"/>
      <c r="CY469" s="248"/>
      <c r="CZ469" s="248"/>
      <c r="DA469" s="248"/>
      <c r="DB469" s="248"/>
      <c r="DC469" s="248"/>
      <c r="DD469" s="248"/>
      <c r="DE469" s="248"/>
    </row>
    <row r="470" spans="34:109" ht="15" hidden="1" customHeight="1">
      <c r="AH470" s="254"/>
      <c r="AI470" s="254"/>
      <c r="AJ470" s="254"/>
      <c r="AK470" s="254"/>
      <c r="AL470" s="242" t="str">
        <f t="shared" si="21"/>
        <v/>
      </c>
      <c r="AM470" s="242" t="str">
        <f t="shared" si="22"/>
        <v/>
      </c>
      <c r="AN470" s="243" t="str">
        <f t="shared" si="23"/>
        <v/>
      </c>
      <c r="AO470" s="254"/>
      <c r="AP470" s="240">
        <v>468</v>
      </c>
      <c r="AQ470" s="255"/>
      <c r="AR470" s="255"/>
      <c r="AS470" s="255"/>
      <c r="AT470" s="255"/>
      <c r="AU470" s="255"/>
      <c r="AV470" s="255"/>
      <c r="AW470" s="255"/>
      <c r="AX470" s="255"/>
      <c r="AY470" s="255"/>
      <c r="AZ470" s="255"/>
      <c r="BA470" s="255"/>
      <c r="BB470" s="255"/>
      <c r="BC470" s="255"/>
      <c r="BD470" s="255"/>
      <c r="BE470" s="255"/>
      <c r="BF470" s="255"/>
      <c r="BG470" s="255"/>
      <c r="BH470" s="255"/>
      <c r="BI470" s="255"/>
      <c r="BJ470" s="246" t="s">
        <v>5986</v>
      </c>
      <c r="BK470" s="255"/>
      <c r="BL470" s="255"/>
      <c r="BM470" s="255"/>
      <c r="BN470" s="255"/>
      <c r="BO470" s="255"/>
      <c r="BP470" s="255"/>
      <c r="BQ470" s="255"/>
      <c r="BR470" s="255"/>
      <c r="BS470" s="255"/>
      <c r="BT470" s="255"/>
      <c r="BU470" s="255"/>
      <c r="BV470" s="255"/>
      <c r="BW470" s="254"/>
      <c r="BX470" s="254"/>
      <c r="BY470" s="254"/>
      <c r="BZ470" s="256"/>
      <c r="CA470" s="256"/>
      <c r="CB470" s="256"/>
      <c r="CC470" s="256"/>
      <c r="CD470" s="256"/>
      <c r="CE470" s="256"/>
      <c r="CF470" s="256"/>
      <c r="CG470" s="256"/>
      <c r="CH470" s="256"/>
      <c r="CI470" s="256"/>
      <c r="CJ470" s="256"/>
      <c r="CK470" s="256"/>
      <c r="CL470" s="256"/>
      <c r="CM470" s="256"/>
      <c r="CN470" s="256"/>
      <c r="CO470" s="256"/>
      <c r="CP470" s="256"/>
      <c r="CQ470" s="256"/>
      <c r="CR470" s="256"/>
      <c r="CS470" s="248" t="s">
        <v>5987</v>
      </c>
      <c r="CT470" s="256"/>
      <c r="CU470" s="256"/>
      <c r="CV470" s="256"/>
      <c r="CW470" s="256"/>
      <c r="CX470" s="256"/>
      <c r="CY470" s="256"/>
      <c r="CZ470" s="256"/>
      <c r="DA470" s="256"/>
      <c r="DB470" s="256"/>
      <c r="DC470" s="256"/>
      <c r="DD470" s="256"/>
      <c r="DE470" s="256"/>
    </row>
    <row r="471" spans="34:109" ht="15" hidden="1" customHeight="1">
      <c r="AH471" s="254"/>
      <c r="AI471" s="254"/>
      <c r="AJ471" s="254"/>
      <c r="AK471" s="254"/>
      <c r="AL471" s="242" t="str">
        <f t="shared" si="21"/>
        <v/>
      </c>
      <c r="AM471" s="242" t="str">
        <f t="shared" si="22"/>
        <v/>
      </c>
      <c r="AN471" s="243" t="str">
        <f t="shared" si="23"/>
        <v/>
      </c>
      <c r="AO471" s="254"/>
      <c r="AP471" s="240">
        <v>469</v>
      </c>
      <c r="AQ471" s="255"/>
      <c r="AR471" s="255"/>
      <c r="AS471" s="255"/>
      <c r="AT471" s="255"/>
      <c r="AU471" s="255"/>
      <c r="AV471" s="255"/>
      <c r="AW471" s="255"/>
      <c r="AX471" s="255"/>
      <c r="AY471" s="255"/>
      <c r="AZ471" s="255"/>
      <c r="BA471" s="255"/>
      <c r="BB471" s="255"/>
      <c r="BC471" s="255"/>
      <c r="BD471" s="255"/>
      <c r="BE471" s="255"/>
      <c r="BF471" s="255"/>
      <c r="BG471" s="255"/>
      <c r="BH471" s="255"/>
      <c r="BI471" s="255"/>
      <c r="BJ471" s="246" t="s">
        <v>5988</v>
      </c>
      <c r="BK471" s="255"/>
      <c r="BL471" s="255"/>
      <c r="BM471" s="255"/>
      <c r="BN471" s="255"/>
      <c r="BO471" s="255"/>
      <c r="BP471" s="255"/>
      <c r="BQ471" s="255"/>
      <c r="BR471" s="255"/>
      <c r="BS471" s="255"/>
      <c r="BT471" s="255"/>
      <c r="BU471" s="255"/>
      <c r="BV471" s="255"/>
      <c r="BW471" s="254"/>
      <c r="BX471" s="254"/>
      <c r="BY471" s="254"/>
      <c r="BZ471" s="256"/>
      <c r="CA471" s="256"/>
      <c r="CB471" s="256"/>
      <c r="CC471" s="256"/>
      <c r="CD471" s="256"/>
      <c r="CE471" s="256"/>
      <c r="CF471" s="256"/>
      <c r="CG471" s="256"/>
      <c r="CH471" s="256"/>
      <c r="CI471" s="256"/>
      <c r="CJ471" s="256"/>
      <c r="CK471" s="256"/>
      <c r="CL471" s="256"/>
      <c r="CM471" s="256"/>
      <c r="CN471" s="256"/>
      <c r="CO471" s="256"/>
      <c r="CP471" s="256"/>
      <c r="CQ471" s="256"/>
      <c r="CR471" s="256"/>
      <c r="CS471" s="248" t="s">
        <v>5989</v>
      </c>
      <c r="CT471" s="256"/>
      <c r="CU471" s="256"/>
      <c r="CV471" s="256"/>
      <c r="CW471" s="256"/>
      <c r="CX471" s="256"/>
      <c r="CY471" s="256"/>
      <c r="CZ471" s="256"/>
      <c r="DA471" s="256"/>
      <c r="DB471" s="256"/>
      <c r="DC471" s="256"/>
      <c r="DD471" s="256"/>
      <c r="DE471" s="256"/>
    </row>
    <row r="472" spans="34:109" ht="15" hidden="1" customHeight="1">
      <c r="AH472" s="254"/>
      <c r="AI472" s="254"/>
      <c r="AJ472" s="254"/>
      <c r="AK472" s="254"/>
      <c r="AL472" s="242" t="str">
        <f t="shared" si="21"/>
        <v/>
      </c>
      <c r="AM472" s="242" t="str">
        <f t="shared" si="22"/>
        <v/>
      </c>
      <c r="AN472" s="243" t="str">
        <f t="shared" si="23"/>
        <v/>
      </c>
      <c r="AO472" s="254"/>
      <c r="AP472" s="240">
        <v>470</v>
      </c>
      <c r="AQ472" s="255"/>
      <c r="AR472" s="255"/>
      <c r="AS472" s="255"/>
      <c r="AT472" s="255"/>
      <c r="AU472" s="255"/>
      <c r="AV472" s="255"/>
      <c r="AW472" s="255"/>
      <c r="AX472" s="255"/>
      <c r="AY472" s="255"/>
      <c r="AZ472" s="255"/>
      <c r="BA472" s="255"/>
      <c r="BB472" s="255"/>
      <c r="BC472" s="255"/>
      <c r="BD472" s="255"/>
      <c r="BE472" s="255"/>
      <c r="BF472" s="255"/>
      <c r="BG472" s="255"/>
      <c r="BH472" s="255"/>
      <c r="BI472" s="255"/>
      <c r="BJ472" s="246" t="s">
        <v>5990</v>
      </c>
      <c r="BK472" s="255"/>
      <c r="BL472" s="255"/>
      <c r="BM472" s="255"/>
      <c r="BN472" s="255"/>
      <c r="BO472" s="255"/>
      <c r="BP472" s="255"/>
      <c r="BQ472" s="255"/>
      <c r="BR472" s="255"/>
      <c r="BS472" s="255"/>
      <c r="BT472" s="255"/>
      <c r="BU472" s="255"/>
      <c r="BV472" s="255"/>
      <c r="BW472" s="254"/>
      <c r="BX472" s="254"/>
      <c r="BY472" s="254"/>
      <c r="BZ472" s="256"/>
      <c r="CA472" s="256"/>
      <c r="CB472" s="256"/>
      <c r="CC472" s="256"/>
      <c r="CD472" s="256"/>
      <c r="CE472" s="256"/>
      <c r="CF472" s="256"/>
      <c r="CG472" s="256"/>
      <c r="CH472" s="256"/>
      <c r="CI472" s="256"/>
      <c r="CJ472" s="256"/>
      <c r="CK472" s="256"/>
      <c r="CL472" s="256"/>
      <c r="CM472" s="256"/>
      <c r="CN472" s="256"/>
      <c r="CO472" s="256"/>
      <c r="CP472" s="256"/>
      <c r="CQ472" s="256"/>
      <c r="CR472" s="256"/>
      <c r="CS472" s="248" t="s">
        <v>5991</v>
      </c>
      <c r="CT472" s="256"/>
      <c r="CU472" s="256"/>
      <c r="CV472" s="256"/>
      <c r="CW472" s="256"/>
      <c r="CX472" s="256"/>
      <c r="CY472" s="256"/>
      <c r="CZ472" s="256"/>
      <c r="DA472" s="256"/>
      <c r="DB472" s="256"/>
      <c r="DC472" s="256"/>
      <c r="DD472" s="256"/>
      <c r="DE472" s="256"/>
    </row>
    <row r="473" spans="34:109" ht="15" hidden="1" customHeight="1">
      <c r="AH473" s="254"/>
      <c r="AI473" s="254"/>
      <c r="AJ473" s="254"/>
      <c r="AK473" s="254"/>
      <c r="AL473" s="242" t="str">
        <f t="shared" si="21"/>
        <v/>
      </c>
      <c r="AM473" s="242" t="str">
        <f t="shared" si="22"/>
        <v/>
      </c>
      <c r="AN473" s="243" t="str">
        <f t="shared" si="23"/>
        <v/>
      </c>
      <c r="AO473" s="254"/>
      <c r="AP473" s="240">
        <v>471</v>
      </c>
      <c r="AQ473" s="255"/>
      <c r="AR473" s="255"/>
      <c r="AS473" s="255"/>
      <c r="AT473" s="255"/>
      <c r="AU473" s="255"/>
      <c r="AV473" s="255"/>
      <c r="AW473" s="255"/>
      <c r="AX473" s="255"/>
      <c r="AY473" s="255"/>
      <c r="AZ473" s="255"/>
      <c r="BA473" s="255"/>
      <c r="BB473" s="255"/>
      <c r="BC473" s="255"/>
      <c r="BD473" s="255"/>
      <c r="BE473" s="255"/>
      <c r="BF473" s="255"/>
      <c r="BG473" s="255"/>
      <c r="BH473" s="255"/>
      <c r="BI473" s="255"/>
      <c r="BJ473" s="246" t="s">
        <v>5992</v>
      </c>
      <c r="BK473" s="255"/>
      <c r="BL473" s="255"/>
      <c r="BM473" s="255"/>
      <c r="BN473" s="255"/>
      <c r="BO473" s="255"/>
      <c r="BP473" s="255"/>
      <c r="BQ473" s="255"/>
      <c r="BR473" s="255"/>
      <c r="BS473" s="255"/>
      <c r="BT473" s="255"/>
      <c r="BU473" s="255"/>
      <c r="BV473" s="255"/>
      <c r="BW473" s="254"/>
      <c r="BX473" s="254"/>
      <c r="BY473" s="254"/>
      <c r="BZ473" s="256"/>
      <c r="CA473" s="256"/>
      <c r="CB473" s="256"/>
      <c r="CC473" s="256"/>
      <c r="CD473" s="256"/>
      <c r="CE473" s="256"/>
      <c r="CF473" s="256"/>
      <c r="CG473" s="256"/>
      <c r="CH473" s="256"/>
      <c r="CI473" s="256"/>
      <c r="CJ473" s="256"/>
      <c r="CK473" s="256"/>
      <c r="CL473" s="256"/>
      <c r="CM473" s="256"/>
      <c r="CN473" s="256"/>
      <c r="CO473" s="256"/>
      <c r="CP473" s="256"/>
      <c r="CQ473" s="256"/>
      <c r="CR473" s="256"/>
      <c r="CS473" s="248" t="s">
        <v>5993</v>
      </c>
      <c r="CT473" s="256"/>
      <c r="CU473" s="256"/>
      <c r="CV473" s="256"/>
      <c r="CW473" s="256"/>
      <c r="CX473" s="256"/>
      <c r="CY473" s="256"/>
      <c r="CZ473" s="256"/>
      <c r="DA473" s="256"/>
      <c r="DB473" s="256"/>
      <c r="DC473" s="256"/>
      <c r="DD473" s="256"/>
      <c r="DE473" s="256"/>
    </row>
    <row r="474" spans="34:109" ht="15" hidden="1" customHeight="1">
      <c r="AH474" s="254"/>
      <c r="AI474" s="254"/>
      <c r="AJ474" s="254"/>
      <c r="AK474" s="254"/>
      <c r="AL474" s="242" t="str">
        <f t="shared" si="21"/>
        <v/>
      </c>
      <c r="AM474" s="242" t="str">
        <f t="shared" si="22"/>
        <v/>
      </c>
      <c r="AN474" s="243" t="str">
        <f t="shared" si="23"/>
        <v/>
      </c>
      <c r="AO474" s="254"/>
      <c r="AP474" s="240">
        <v>472</v>
      </c>
      <c r="AQ474" s="255"/>
      <c r="AR474" s="255"/>
      <c r="AS474" s="255"/>
      <c r="AT474" s="255"/>
      <c r="AU474" s="255"/>
      <c r="AV474" s="255"/>
      <c r="AW474" s="255"/>
      <c r="AX474" s="255"/>
      <c r="AY474" s="255"/>
      <c r="AZ474" s="255"/>
      <c r="BA474" s="255"/>
      <c r="BB474" s="255"/>
      <c r="BC474" s="255"/>
      <c r="BD474" s="255"/>
      <c r="BE474" s="255"/>
      <c r="BF474" s="255"/>
      <c r="BG474" s="255"/>
      <c r="BH474" s="255"/>
      <c r="BI474" s="255"/>
      <c r="BJ474" s="246" t="s">
        <v>5994</v>
      </c>
      <c r="BK474" s="255"/>
      <c r="BL474" s="255"/>
      <c r="BM474" s="255"/>
      <c r="BN474" s="255"/>
      <c r="BO474" s="255"/>
      <c r="BP474" s="255"/>
      <c r="BQ474" s="255"/>
      <c r="BR474" s="255"/>
      <c r="BS474" s="255"/>
      <c r="BT474" s="255"/>
      <c r="BU474" s="255"/>
      <c r="BV474" s="255"/>
      <c r="BW474" s="254"/>
      <c r="BX474" s="254"/>
      <c r="BY474" s="254"/>
      <c r="BZ474" s="256"/>
      <c r="CA474" s="256"/>
      <c r="CB474" s="256"/>
      <c r="CC474" s="256"/>
      <c r="CD474" s="256"/>
      <c r="CE474" s="256"/>
      <c r="CF474" s="256"/>
      <c r="CG474" s="256"/>
      <c r="CH474" s="256"/>
      <c r="CI474" s="256"/>
      <c r="CJ474" s="256"/>
      <c r="CK474" s="256"/>
      <c r="CL474" s="256"/>
      <c r="CM474" s="256"/>
      <c r="CN474" s="256"/>
      <c r="CO474" s="256"/>
      <c r="CP474" s="256"/>
      <c r="CQ474" s="256"/>
      <c r="CR474" s="256"/>
      <c r="CS474" s="248" t="s">
        <v>5995</v>
      </c>
      <c r="CT474" s="256"/>
      <c r="CU474" s="256"/>
      <c r="CV474" s="256"/>
      <c r="CW474" s="256"/>
      <c r="CX474" s="256"/>
      <c r="CY474" s="256"/>
      <c r="CZ474" s="256"/>
      <c r="DA474" s="256"/>
      <c r="DB474" s="256"/>
      <c r="DC474" s="256"/>
      <c r="DD474" s="256"/>
      <c r="DE474" s="256"/>
    </row>
    <row r="475" spans="34:109" ht="15" hidden="1" customHeight="1">
      <c r="AH475" s="254"/>
      <c r="AI475" s="254"/>
      <c r="AJ475" s="254"/>
      <c r="AK475" s="254"/>
      <c r="AL475" s="242" t="str">
        <f t="shared" si="21"/>
        <v/>
      </c>
      <c r="AM475" s="242" t="str">
        <f t="shared" si="22"/>
        <v/>
      </c>
      <c r="AN475" s="243" t="str">
        <f t="shared" si="23"/>
        <v/>
      </c>
      <c r="AO475" s="254"/>
      <c r="AP475" s="240">
        <v>473</v>
      </c>
      <c r="AQ475" s="255"/>
      <c r="AR475" s="255"/>
      <c r="AS475" s="255"/>
      <c r="AT475" s="255"/>
      <c r="AU475" s="255"/>
      <c r="AV475" s="255"/>
      <c r="AW475" s="255"/>
      <c r="AX475" s="255"/>
      <c r="AY475" s="255"/>
      <c r="AZ475" s="255"/>
      <c r="BA475" s="255"/>
      <c r="BB475" s="255"/>
      <c r="BC475" s="255"/>
      <c r="BD475" s="255"/>
      <c r="BE475" s="255"/>
      <c r="BF475" s="255"/>
      <c r="BG475" s="255"/>
      <c r="BH475" s="255"/>
      <c r="BI475" s="255"/>
      <c r="BJ475" s="246" t="s">
        <v>5996</v>
      </c>
      <c r="BK475" s="255"/>
      <c r="BL475" s="255"/>
      <c r="BM475" s="255"/>
      <c r="BN475" s="255"/>
      <c r="BO475" s="255"/>
      <c r="BP475" s="255"/>
      <c r="BQ475" s="255"/>
      <c r="BR475" s="255"/>
      <c r="BS475" s="255"/>
      <c r="BT475" s="255"/>
      <c r="BU475" s="255"/>
      <c r="BV475" s="255"/>
      <c r="BW475" s="254"/>
      <c r="BX475" s="254"/>
      <c r="BY475" s="254"/>
      <c r="BZ475" s="256"/>
      <c r="CA475" s="256"/>
      <c r="CB475" s="256"/>
      <c r="CC475" s="256"/>
      <c r="CD475" s="256"/>
      <c r="CE475" s="256"/>
      <c r="CF475" s="256"/>
      <c r="CG475" s="256"/>
      <c r="CH475" s="256"/>
      <c r="CI475" s="256"/>
      <c r="CJ475" s="256"/>
      <c r="CK475" s="256"/>
      <c r="CL475" s="256"/>
      <c r="CM475" s="256"/>
      <c r="CN475" s="256"/>
      <c r="CO475" s="256"/>
      <c r="CP475" s="256"/>
      <c r="CQ475" s="256"/>
      <c r="CR475" s="256"/>
      <c r="CS475" s="248" t="s">
        <v>5997</v>
      </c>
      <c r="CT475" s="256"/>
      <c r="CU475" s="256"/>
      <c r="CV475" s="256"/>
      <c r="CW475" s="256"/>
      <c r="CX475" s="256"/>
      <c r="CY475" s="256"/>
      <c r="CZ475" s="256"/>
      <c r="DA475" s="256"/>
      <c r="DB475" s="256"/>
      <c r="DC475" s="256"/>
      <c r="DD475" s="256"/>
      <c r="DE475" s="256"/>
    </row>
    <row r="476" spans="34:109" ht="15" hidden="1" customHeight="1">
      <c r="AH476" s="254"/>
      <c r="AI476" s="254"/>
      <c r="AJ476" s="254"/>
      <c r="AK476" s="254"/>
      <c r="AL476" s="242" t="str">
        <f t="shared" si="21"/>
        <v/>
      </c>
      <c r="AM476" s="242" t="str">
        <f t="shared" si="22"/>
        <v/>
      </c>
      <c r="AN476" s="243" t="str">
        <f t="shared" si="23"/>
        <v/>
      </c>
      <c r="AO476" s="254"/>
      <c r="AP476" s="240">
        <v>474</v>
      </c>
      <c r="AQ476" s="255"/>
      <c r="AR476" s="255"/>
      <c r="AS476" s="255"/>
      <c r="AT476" s="255"/>
      <c r="AU476" s="255"/>
      <c r="AV476" s="255"/>
      <c r="AW476" s="255"/>
      <c r="AX476" s="255"/>
      <c r="AY476" s="255"/>
      <c r="AZ476" s="255"/>
      <c r="BA476" s="255"/>
      <c r="BB476" s="255"/>
      <c r="BC476" s="255"/>
      <c r="BD476" s="255"/>
      <c r="BE476" s="255"/>
      <c r="BF476" s="255"/>
      <c r="BG476" s="255"/>
      <c r="BH476" s="255"/>
      <c r="BI476" s="255"/>
      <c r="BJ476" s="246" t="s">
        <v>5998</v>
      </c>
      <c r="BK476" s="255"/>
      <c r="BL476" s="255"/>
      <c r="BM476" s="255"/>
      <c r="BN476" s="255"/>
      <c r="BO476" s="255"/>
      <c r="BP476" s="255"/>
      <c r="BQ476" s="255"/>
      <c r="BR476" s="255"/>
      <c r="BS476" s="255"/>
      <c r="BT476" s="255"/>
      <c r="BU476" s="255"/>
      <c r="BV476" s="255"/>
      <c r="BW476" s="254"/>
      <c r="BX476" s="254"/>
      <c r="BY476" s="254"/>
      <c r="BZ476" s="256"/>
      <c r="CA476" s="256"/>
      <c r="CB476" s="256"/>
      <c r="CC476" s="256"/>
      <c r="CD476" s="256"/>
      <c r="CE476" s="256"/>
      <c r="CF476" s="256"/>
      <c r="CG476" s="256"/>
      <c r="CH476" s="256"/>
      <c r="CI476" s="256"/>
      <c r="CJ476" s="256"/>
      <c r="CK476" s="256"/>
      <c r="CL476" s="256"/>
      <c r="CM476" s="256"/>
      <c r="CN476" s="256"/>
      <c r="CO476" s="256"/>
      <c r="CP476" s="256"/>
      <c r="CQ476" s="256"/>
      <c r="CR476" s="256"/>
      <c r="CS476" s="248" t="s">
        <v>5999</v>
      </c>
      <c r="CT476" s="256"/>
      <c r="CU476" s="256"/>
      <c r="CV476" s="256"/>
      <c r="CW476" s="256"/>
      <c r="CX476" s="256"/>
      <c r="CY476" s="256"/>
      <c r="CZ476" s="256"/>
      <c r="DA476" s="256"/>
      <c r="DB476" s="256"/>
      <c r="DC476" s="256"/>
      <c r="DD476" s="256"/>
      <c r="DE476" s="256"/>
    </row>
    <row r="477" spans="34:109" ht="15" hidden="1" customHeight="1">
      <c r="AH477" s="254"/>
      <c r="AI477" s="254"/>
      <c r="AJ477" s="254"/>
      <c r="AK477" s="254"/>
      <c r="AL477" s="242" t="str">
        <f t="shared" si="21"/>
        <v/>
      </c>
      <c r="AM477" s="242" t="str">
        <f t="shared" si="22"/>
        <v/>
      </c>
      <c r="AN477" s="243" t="str">
        <f t="shared" si="23"/>
        <v/>
      </c>
      <c r="AO477" s="254"/>
      <c r="AP477" s="240">
        <v>475</v>
      </c>
      <c r="AQ477" s="255"/>
      <c r="AR477" s="255"/>
      <c r="AS477" s="255"/>
      <c r="AT477" s="255"/>
      <c r="AU477" s="255"/>
      <c r="AV477" s="255"/>
      <c r="AW477" s="255"/>
      <c r="AX477" s="255"/>
      <c r="AY477" s="255"/>
      <c r="AZ477" s="255"/>
      <c r="BA477" s="255"/>
      <c r="BB477" s="255"/>
      <c r="BC477" s="255"/>
      <c r="BD477" s="255"/>
      <c r="BE477" s="255"/>
      <c r="BF477" s="255"/>
      <c r="BG477" s="255"/>
      <c r="BH477" s="255"/>
      <c r="BI477" s="255"/>
      <c r="BJ477" s="246" t="s">
        <v>6000</v>
      </c>
      <c r="BK477" s="255"/>
      <c r="BL477" s="255"/>
      <c r="BM477" s="255"/>
      <c r="BN477" s="255"/>
      <c r="BO477" s="255"/>
      <c r="BP477" s="255"/>
      <c r="BQ477" s="255"/>
      <c r="BR477" s="255"/>
      <c r="BS477" s="255"/>
      <c r="BT477" s="255"/>
      <c r="BU477" s="255"/>
      <c r="BV477" s="255"/>
      <c r="BW477" s="254"/>
      <c r="BX477" s="254"/>
      <c r="BY477" s="254"/>
      <c r="BZ477" s="256"/>
      <c r="CA477" s="256"/>
      <c r="CB477" s="256"/>
      <c r="CC477" s="256"/>
      <c r="CD477" s="256"/>
      <c r="CE477" s="256"/>
      <c r="CF477" s="256"/>
      <c r="CG477" s="256"/>
      <c r="CH477" s="256"/>
      <c r="CI477" s="256"/>
      <c r="CJ477" s="256"/>
      <c r="CK477" s="256"/>
      <c r="CL477" s="256"/>
      <c r="CM477" s="256"/>
      <c r="CN477" s="256"/>
      <c r="CO477" s="256"/>
      <c r="CP477" s="256"/>
      <c r="CQ477" s="256"/>
      <c r="CR477" s="256"/>
      <c r="CS477" s="248" t="s">
        <v>6001</v>
      </c>
      <c r="CT477" s="256"/>
      <c r="CU477" s="256"/>
      <c r="CV477" s="256"/>
      <c r="CW477" s="256"/>
      <c r="CX477" s="256"/>
      <c r="CY477" s="256"/>
      <c r="CZ477" s="256"/>
      <c r="DA477" s="256"/>
      <c r="DB477" s="256"/>
      <c r="DC477" s="256"/>
      <c r="DD477" s="256"/>
      <c r="DE477" s="256"/>
    </row>
    <row r="478" spans="34:109" ht="15" hidden="1" customHeight="1">
      <c r="AH478" s="254"/>
      <c r="AI478" s="254"/>
      <c r="AJ478" s="254"/>
      <c r="AK478" s="254"/>
      <c r="AL478" s="242" t="str">
        <f t="shared" si="21"/>
        <v/>
      </c>
      <c r="AM478" s="242" t="str">
        <f t="shared" si="22"/>
        <v/>
      </c>
      <c r="AN478" s="243" t="str">
        <f t="shared" si="23"/>
        <v/>
      </c>
      <c r="AO478" s="254"/>
      <c r="AP478" s="240">
        <v>476</v>
      </c>
      <c r="AQ478" s="255"/>
      <c r="AR478" s="255"/>
      <c r="AS478" s="255"/>
      <c r="AT478" s="255"/>
      <c r="AU478" s="255"/>
      <c r="AV478" s="255"/>
      <c r="AW478" s="255"/>
      <c r="AX478" s="255"/>
      <c r="AY478" s="255"/>
      <c r="AZ478" s="255"/>
      <c r="BA478" s="255"/>
      <c r="BB478" s="255"/>
      <c r="BC478" s="255"/>
      <c r="BD478" s="255"/>
      <c r="BE478" s="255"/>
      <c r="BF478" s="255"/>
      <c r="BG478" s="255"/>
      <c r="BH478" s="255"/>
      <c r="BI478" s="255"/>
      <c r="BJ478" s="246" t="s">
        <v>6002</v>
      </c>
      <c r="BK478" s="255"/>
      <c r="BL478" s="255"/>
      <c r="BM478" s="255"/>
      <c r="BN478" s="255"/>
      <c r="BO478" s="255"/>
      <c r="BP478" s="255"/>
      <c r="BQ478" s="255"/>
      <c r="BR478" s="255"/>
      <c r="BS478" s="255"/>
      <c r="BT478" s="255"/>
      <c r="BU478" s="255"/>
      <c r="BV478" s="255"/>
      <c r="BW478" s="254"/>
      <c r="BX478" s="254"/>
      <c r="BY478" s="254"/>
      <c r="BZ478" s="256"/>
      <c r="CA478" s="256"/>
      <c r="CB478" s="256"/>
      <c r="CC478" s="256"/>
      <c r="CD478" s="256"/>
      <c r="CE478" s="256"/>
      <c r="CF478" s="256"/>
      <c r="CG478" s="256"/>
      <c r="CH478" s="256"/>
      <c r="CI478" s="256"/>
      <c r="CJ478" s="256"/>
      <c r="CK478" s="256"/>
      <c r="CL478" s="256"/>
      <c r="CM478" s="256"/>
      <c r="CN478" s="256"/>
      <c r="CO478" s="256"/>
      <c r="CP478" s="256"/>
      <c r="CQ478" s="256"/>
      <c r="CR478" s="256"/>
      <c r="CS478" s="248" t="s">
        <v>6003</v>
      </c>
      <c r="CT478" s="256"/>
      <c r="CU478" s="256"/>
      <c r="CV478" s="256"/>
      <c r="CW478" s="256"/>
      <c r="CX478" s="256"/>
      <c r="CY478" s="256"/>
      <c r="CZ478" s="256"/>
      <c r="DA478" s="256"/>
      <c r="DB478" s="256"/>
      <c r="DC478" s="256"/>
      <c r="DD478" s="256"/>
      <c r="DE478" s="256"/>
    </row>
    <row r="479" spans="34:109" ht="15" hidden="1" customHeight="1">
      <c r="AH479" s="254"/>
      <c r="AI479" s="254"/>
      <c r="AJ479" s="254"/>
      <c r="AK479" s="254"/>
      <c r="AL479" s="242" t="str">
        <f t="shared" si="21"/>
        <v/>
      </c>
      <c r="AM479" s="242" t="str">
        <f t="shared" si="22"/>
        <v/>
      </c>
      <c r="AN479" s="243" t="str">
        <f t="shared" si="23"/>
        <v/>
      </c>
      <c r="AO479" s="254"/>
      <c r="AP479" s="240">
        <v>477</v>
      </c>
      <c r="AQ479" s="255"/>
      <c r="AR479" s="255"/>
      <c r="AS479" s="255"/>
      <c r="AT479" s="255"/>
      <c r="AU479" s="255"/>
      <c r="AV479" s="255"/>
      <c r="AW479" s="255"/>
      <c r="AX479" s="255"/>
      <c r="AY479" s="255"/>
      <c r="AZ479" s="255"/>
      <c r="BA479" s="255"/>
      <c r="BB479" s="255"/>
      <c r="BC479" s="255"/>
      <c r="BD479" s="255"/>
      <c r="BE479" s="255"/>
      <c r="BF479" s="255"/>
      <c r="BG479" s="255"/>
      <c r="BH479" s="255"/>
      <c r="BI479" s="255"/>
      <c r="BJ479" s="246" t="s">
        <v>6004</v>
      </c>
      <c r="BK479" s="255"/>
      <c r="BL479" s="255"/>
      <c r="BM479" s="255"/>
      <c r="BN479" s="255"/>
      <c r="BO479" s="255"/>
      <c r="BP479" s="255"/>
      <c r="BQ479" s="255"/>
      <c r="BR479" s="255"/>
      <c r="BS479" s="255"/>
      <c r="BT479" s="255"/>
      <c r="BU479" s="255"/>
      <c r="BV479" s="255"/>
      <c r="BW479" s="254"/>
      <c r="BX479" s="254"/>
      <c r="BY479" s="254"/>
      <c r="BZ479" s="256"/>
      <c r="CA479" s="256"/>
      <c r="CB479" s="256"/>
      <c r="CC479" s="256"/>
      <c r="CD479" s="256"/>
      <c r="CE479" s="256"/>
      <c r="CF479" s="256"/>
      <c r="CG479" s="256"/>
      <c r="CH479" s="256"/>
      <c r="CI479" s="256"/>
      <c r="CJ479" s="256"/>
      <c r="CK479" s="256"/>
      <c r="CL479" s="256"/>
      <c r="CM479" s="256"/>
      <c r="CN479" s="256"/>
      <c r="CO479" s="256"/>
      <c r="CP479" s="256"/>
      <c r="CQ479" s="256"/>
      <c r="CR479" s="256"/>
      <c r="CS479" s="248" t="s">
        <v>6005</v>
      </c>
      <c r="CT479" s="256"/>
      <c r="CU479" s="256"/>
      <c r="CV479" s="256"/>
      <c r="CW479" s="256"/>
      <c r="CX479" s="256"/>
      <c r="CY479" s="256"/>
      <c r="CZ479" s="256"/>
      <c r="DA479" s="256"/>
      <c r="DB479" s="256"/>
      <c r="DC479" s="256"/>
      <c r="DD479" s="256"/>
      <c r="DE479" s="256"/>
    </row>
    <row r="480" spans="34:109" ht="15" hidden="1" customHeight="1">
      <c r="AH480" s="254"/>
      <c r="AI480" s="254"/>
      <c r="AJ480" s="254"/>
      <c r="AK480" s="254"/>
      <c r="AL480" s="242" t="str">
        <f t="shared" si="21"/>
        <v/>
      </c>
      <c r="AM480" s="242" t="str">
        <f t="shared" si="22"/>
        <v/>
      </c>
      <c r="AN480" s="243" t="str">
        <f t="shared" si="23"/>
        <v/>
      </c>
      <c r="AO480" s="254"/>
      <c r="AP480" s="240">
        <v>478</v>
      </c>
      <c r="AQ480" s="255"/>
      <c r="AR480" s="255"/>
      <c r="AS480" s="255"/>
      <c r="AT480" s="255"/>
      <c r="AU480" s="255"/>
      <c r="AV480" s="255"/>
      <c r="AW480" s="255"/>
      <c r="AX480" s="255"/>
      <c r="AY480" s="255"/>
      <c r="AZ480" s="255"/>
      <c r="BA480" s="255"/>
      <c r="BB480" s="255"/>
      <c r="BC480" s="255"/>
      <c r="BD480" s="255"/>
      <c r="BE480" s="255"/>
      <c r="BF480" s="255"/>
      <c r="BG480" s="255"/>
      <c r="BH480" s="255"/>
      <c r="BI480" s="255"/>
      <c r="BJ480" s="246" t="s">
        <v>6006</v>
      </c>
      <c r="BK480" s="255"/>
      <c r="BL480" s="255"/>
      <c r="BM480" s="255"/>
      <c r="BN480" s="255"/>
      <c r="BO480" s="255"/>
      <c r="BP480" s="255"/>
      <c r="BQ480" s="255"/>
      <c r="BR480" s="255"/>
      <c r="BS480" s="255"/>
      <c r="BT480" s="255"/>
      <c r="BU480" s="255"/>
      <c r="BV480" s="255"/>
      <c r="BW480" s="254"/>
      <c r="BX480" s="254"/>
      <c r="BY480" s="254"/>
      <c r="BZ480" s="256"/>
      <c r="CA480" s="256"/>
      <c r="CB480" s="256"/>
      <c r="CC480" s="256"/>
      <c r="CD480" s="256"/>
      <c r="CE480" s="256"/>
      <c r="CF480" s="256"/>
      <c r="CG480" s="256"/>
      <c r="CH480" s="256"/>
      <c r="CI480" s="256"/>
      <c r="CJ480" s="256"/>
      <c r="CK480" s="256"/>
      <c r="CL480" s="256"/>
      <c r="CM480" s="256"/>
      <c r="CN480" s="256"/>
      <c r="CO480" s="256"/>
      <c r="CP480" s="256"/>
      <c r="CQ480" s="256"/>
      <c r="CR480" s="256"/>
      <c r="CS480" s="248" t="s">
        <v>6007</v>
      </c>
      <c r="CT480" s="256"/>
      <c r="CU480" s="256"/>
      <c r="CV480" s="256"/>
      <c r="CW480" s="256"/>
      <c r="CX480" s="256"/>
      <c r="CY480" s="256"/>
      <c r="CZ480" s="256"/>
      <c r="DA480" s="256"/>
      <c r="DB480" s="256"/>
      <c r="DC480" s="256"/>
      <c r="DD480" s="256"/>
      <c r="DE480" s="256"/>
    </row>
    <row r="481" spans="34:109" ht="15" hidden="1" customHeight="1">
      <c r="AH481" s="254"/>
      <c r="AI481" s="254"/>
      <c r="AJ481" s="254"/>
      <c r="AK481" s="254"/>
      <c r="AL481" s="242" t="str">
        <f t="shared" si="21"/>
        <v/>
      </c>
      <c r="AM481" s="242" t="str">
        <f t="shared" si="22"/>
        <v/>
      </c>
      <c r="AN481" s="243" t="str">
        <f t="shared" si="23"/>
        <v/>
      </c>
      <c r="AO481" s="254"/>
      <c r="AP481" s="240">
        <v>479</v>
      </c>
      <c r="AQ481" s="255"/>
      <c r="AR481" s="255"/>
      <c r="AS481" s="255"/>
      <c r="AT481" s="255"/>
      <c r="AU481" s="255"/>
      <c r="AV481" s="255"/>
      <c r="AW481" s="255"/>
      <c r="AX481" s="255"/>
      <c r="AY481" s="255"/>
      <c r="AZ481" s="255"/>
      <c r="BA481" s="255"/>
      <c r="BB481" s="255"/>
      <c r="BC481" s="255"/>
      <c r="BD481" s="255"/>
      <c r="BE481" s="255"/>
      <c r="BF481" s="255"/>
      <c r="BG481" s="255"/>
      <c r="BH481" s="255"/>
      <c r="BI481" s="255"/>
      <c r="BJ481" s="246" t="s">
        <v>6008</v>
      </c>
      <c r="BK481" s="255"/>
      <c r="BL481" s="255"/>
      <c r="BM481" s="255"/>
      <c r="BN481" s="255"/>
      <c r="BO481" s="255"/>
      <c r="BP481" s="255"/>
      <c r="BQ481" s="255"/>
      <c r="BR481" s="255"/>
      <c r="BS481" s="255"/>
      <c r="BT481" s="255"/>
      <c r="BU481" s="255"/>
      <c r="BV481" s="255"/>
      <c r="BW481" s="254"/>
      <c r="BX481" s="254"/>
      <c r="BY481" s="254"/>
      <c r="BZ481" s="256"/>
      <c r="CA481" s="256"/>
      <c r="CB481" s="256"/>
      <c r="CC481" s="256"/>
      <c r="CD481" s="256"/>
      <c r="CE481" s="256"/>
      <c r="CF481" s="256"/>
      <c r="CG481" s="256"/>
      <c r="CH481" s="256"/>
      <c r="CI481" s="256"/>
      <c r="CJ481" s="256"/>
      <c r="CK481" s="256"/>
      <c r="CL481" s="256"/>
      <c r="CM481" s="256"/>
      <c r="CN481" s="256"/>
      <c r="CO481" s="256"/>
      <c r="CP481" s="256"/>
      <c r="CQ481" s="256"/>
      <c r="CR481" s="256"/>
      <c r="CS481" s="248" t="s">
        <v>6009</v>
      </c>
      <c r="CT481" s="256"/>
      <c r="CU481" s="256"/>
      <c r="CV481" s="256"/>
      <c r="CW481" s="256"/>
      <c r="CX481" s="256"/>
      <c r="CY481" s="256"/>
      <c r="CZ481" s="256"/>
      <c r="DA481" s="256"/>
      <c r="DB481" s="256"/>
      <c r="DC481" s="256"/>
      <c r="DD481" s="256"/>
      <c r="DE481" s="256"/>
    </row>
    <row r="482" spans="34:109" ht="15" hidden="1" customHeight="1">
      <c r="AH482" s="254"/>
      <c r="AI482" s="254"/>
      <c r="AJ482" s="254"/>
      <c r="AK482" s="254"/>
      <c r="AL482" s="242" t="str">
        <f t="shared" si="21"/>
        <v/>
      </c>
      <c r="AM482" s="242" t="str">
        <f t="shared" si="22"/>
        <v/>
      </c>
      <c r="AN482" s="243" t="str">
        <f t="shared" si="23"/>
        <v/>
      </c>
      <c r="AO482" s="254"/>
      <c r="AP482" s="240">
        <v>480</v>
      </c>
      <c r="AQ482" s="255"/>
      <c r="AR482" s="255"/>
      <c r="AS482" s="255"/>
      <c r="AT482" s="255"/>
      <c r="AU482" s="255"/>
      <c r="AV482" s="255"/>
      <c r="AW482" s="255"/>
      <c r="AX482" s="255"/>
      <c r="AY482" s="255"/>
      <c r="AZ482" s="255"/>
      <c r="BA482" s="255"/>
      <c r="BB482" s="255"/>
      <c r="BC482" s="255"/>
      <c r="BD482" s="255"/>
      <c r="BE482" s="255"/>
      <c r="BF482" s="255"/>
      <c r="BG482" s="255"/>
      <c r="BH482" s="255"/>
      <c r="BI482" s="255"/>
      <c r="BJ482" s="246" t="s">
        <v>6010</v>
      </c>
      <c r="BK482" s="255"/>
      <c r="BL482" s="255"/>
      <c r="BM482" s="255"/>
      <c r="BN482" s="255"/>
      <c r="BO482" s="255"/>
      <c r="BP482" s="255"/>
      <c r="BQ482" s="255"/>
      <c r="BR482" s="255"/>
      <c r="BS482" s="255"/>
      <c r="BT482" s="255"/>
      <c r="BU482" s="255"/>
      <c r="BV482" s="255"/>
      <c r="BW482" s="254"/>
      <c r="BX482" s="254"/>
      <c r="BY482" s="254"/>
      <c r="BZ482" s="256"/>
      <c r="CA482" s="256"/>
      <c r="CB482" s="256"/>
      <c r="CC482" s="256"/>
      <c r="CD482" s="256"/>
      <c r="CE482" s="256"/>
      <c r="CF482" s="256"/>
      <c r="CG482" s="256"/>
      <c r="CH482" s="256"/>
      <c r="CI482" s="256"/>
      <c r="CJ482" s="256"/>
      <c r="CK482" s="256"/>
      <c r="CL482" s="256"/>
      <c r="CM482" s="256"/>
      <c r="CN482" s="256"/>
      <c r="CO482" s="256"/>
      <c r="CP482" s="256"/>
      <c r="CQ482" s="256"/>
      <c r="CR482" s="256"/>
      <c r="CS482" s="248" t="s">
        <v>6011</v>
      </c>
      <c r="CT482" s="256"/>
      <c r="CU482" s="256"/>
      <c r="CV482" s="256"/>
      <c r="CW482" s="256"/>
      <c r="CX482" s="256"/>
      <c r="CY482" s="256"/>
      <c r="CZ482" s="256"/>
      <c r="DA482" s="256"/>
      <c r="DB482" s="256"/>
      <c r="DC482" s="256"/>
      <c r="DD482" s="256"/>
      <c r="DE482" s="256"/>
    </row>
    <row r="483" spans="34:109" ht="15" hidden="1" customHeight="1">
      <c r="AH483" s="254"/>
      <c r="AI483" s="254"/>
      <c r="AJ483" s="254"/>
      <c r="AK483" s="254"/>
      <c r="AL483" s="242" t="str">
        <f t="shared" si="21"/>
        <v/>
      </c>
      <c r="AM483" s="242" t="str">
        <f t="shared" si="22"/>
        <v/>
      </c>
      <c r="AN483" s="243" t="str">
        <f t="shared" si="23"/>
        <v/>
      </c>
      <c r="AO483" s="254"/>
      <c r="AP483" s="240">
        <v>481</v>
      </c>
      <c r="AQ483" s="255"/>
      <c r="AR483" s="255"/>
      <c r="AS483" s="255"/>
      <c r="AT483" s="255"/>
      <c r="AU483" s="255"/>
      <c r="AV483" s="255"/>
      <c r="AW483" s="255"/>
      <c r="AX483" s="255"/>
      <c r="AY483" s="255"/>
      <c r="AZ483" s="255"/>
      <c r="BA483" s="255"/>
      <c r="BB483" s="255"/>
      <c r="BC483" s="255"/>
      <c r="BD483" s="255"/>
      <c r="BE483" s="255"/>
      <c r="BF483" s="255"/>
      <c r="BG483" s="255"/>
      <c r="BH483" s="255"/>
      <c r="BI483" s="255"/>
      <c r="BJ483" s="246" t="s">
        <v>6012</v>
      </c>
      <c r="BK483" s="255"/>
      <c r="BL483" s="255"/>
      <c r="BM483" s="255"/>
      <c r="BN483" s="255"/>
      <c r="BO483" s="255"/>
      <c r="BP483" s="255"/>
      <c r="BQ483" s="255"/>
      <c r="BR483" s="255"/>
      <c r="BS483" s="255"/>
      <c r="BT483" s="255"/>
      <c r="BU483" s="255"/>
      <c r="BV483" s="255"/>
      <c r="BW483" s="254"/>
      <c r="BX483" s="254"/>
      <c r="BY483" s="254"/>
      <c r="BZ483" s="256"/>
      <c r="CA483" s="256"/>
      <c r="CB483" s="256"/>
      <c r="CC483" s="256"/>
      <c r="CD483" s="256"/>
      <c r="CE483" s="256"/>
      <c r="CF483" s="256"/>
      <c r="CG483" s="256"/>
      <c r="CH483" s="256"/>
      <c r="CI483" s="256"/>
      <c r="CJ483" s="256"/>
      <c r="CK483" s="256"/>
      <c r="CL483" s="256"/>
      <c r="CM483" s="256"/>
      <c r="CN483" s="256"/>
      <c r="CO483" s="256"/>
      <c r="CP483" s="256"/>
      <c r="CQ483" s="256"/>
      <c r="CR483" s="256"/>
      <c r="CS483" s="248" t="s">
        <v>6013</v>
      </c>
      <c r="CT483" s="256"/>
      <c r="CU483" s="256"/>
      <c r="CV483" s="256"/>
      <c r="CW483" s="256"/>
      <c r="CX483" s="256"/>
      <c r="CY483" s="256"/>
      <c r="CZ483" s="256"/>
      <c r="DA483" s="256"/>
      <c r="DB483" s="256"/>
      <c r="DC483" s="256"/>
      <c r="DD483" s="256"/>
      <c r="DE483" s="256"/>
    </row>
    <row r="484" spans="34:109" ht="15" hidden="1" customHeight="1">
      <c r="AH484" s="254"/>
      <c r="AI484" s="254"/>
      <c r="AJ484" s="254"/>
      <c r="AK484" s="254"/>
      <c r="AL484" s="242" t="str">
        <f t="shared" si="21"/>
        <v/>
      </c>
      <c r="AM484" s="242" t="str">
        <f t="shared" si="22"/>
        <v/>
      </c>
      <c r="AN484" s="243" t="str">
        <f t="shared" si="23"/>
        <v/>
      </c>
      <c r="AO484" s="254"/>
      <c r="AP484" s="240">
        <v>482</v>
      </c>
      <c r="AQ484" s="255"/>
      <c r="AR484" s="255"/>
      <c r="AS484" s="255"/>
      <c r="AT484" s="255"/>
      <c r="AU484" s="255"/>
      <c r="AV484" s="255"/>
      <c r="AW484" s="255"/>
      <c r="AX484" s="255"/>
      <c r="AY484" s="255"/>
      <c r="AZ484" s="255"/>
      <c r="BA484" s="255"/>
      <c r="BB484" s="255"/>
      <c r="BC484" s="255"/>
      <c r="BD484" s="255"/>
      <c r="BE484" s="255"/>
      <c r="BF484" s="255"/>
      <c r="BG484" s="255"/>
      <c r="BH484" s="255"/>
      <c r="BI484" s="255"/>
      <c r="BJ484" s="246" t="s">
        <v>6014</v>
      </c>
      <c r="BK484" s="255"/>
      <c r="BL484" s="255"/>
      <c r="BM484" s="255"/>
      <c r="BN484" s="255"/>
      <c r="BO484" s="255"/>
      <c r="BP484" s="255"/>
      <c r="BQ484" s="255"/>
      <c r="BR484" s="255"/>
      <c r="BS484" s="255"/>
      <c r="BT484" s="255"/>
      <c r="BU484" s="255"/>
      <c r="BV484" s="255"/>
      <c r="BW484" s="254"/>
      <c r="BX484" s="254"/>
      <c r="BY484" s="254"/>
      <c r="BZ484" s="256"/>
      <c r="CA484" s="256"/>
      <c r="CB484" s="256"/>
      <c r="CC484" s="256"/>
      <c r="CD484" s="256"/>
      <c r="CE484" s="256"/>
      <c r="CF484" s="256"/>
      <c r="CG484" s="256"/>
      <c r="CH484" s="256"/>
      <c r="CI484" s="256"/>
      <c r="CJ484" s="256"/>
      <c r="CK484" s="256"/>
      <c r="CL484" s="256"/>
      <c r="CM484" s="256"/>
      <c r="CN484" s="256"/>
      <c r="CO484" s="256"/>
      <c r="CP484" s="256"/>
      <c r="CQ484" s="256"/>
      <c r="CR484" s="256"/>
      <c r="CS484" s="248" t="s">
        <v>6015</v>
      </c>
      <c r="CT484" s="256"/>
      <c r="CU484" s="256"/>
      <c r="CV484" s="256"/>
      <c r="CW484" s="256"/>
      <c r="CX484" s="256"/>
      <c r="CY484" s="256"/>
      <c r="CZ484" s="256"/>
      <c r="DA484" s="256"/>
      <c r="DB484" s="256"/>
      <c r="DC484" s="256"/>
      <c r="DD484" s="256"/>
      <c r="DE484" s="256"/>
    </row>
    <row r="485" spans="34:109" ht="15" hidden="1" customHeight="1">
      <c r="AH485" s="254"/>
      <c r="AI485" s="254"/>
      <c r="AJ485" s="254"/>
      <c r="AK485" s="254"/>
      <c r="AL485" s="242" t="str">
        <f t="shared" si="21"/>
        <v/>
      </c>
      <c r="AM485" s="242" t="str">
        <f t="shared" si="22"/>
        <v/>
      </c>
      <c r="AN485" s="243" t="str">
        <f t="shared" si="23"/>
        <v/>
      </c>
      <c r="AO485" s="254"/>
      <c r="AP485" s="240">
        <v>483</v>
      </c>
      <c r="AQ485" s="255"/>
      <c r="AR485" s="255"/>
      <c r="AS485" s="255"/>
      <c r="AT485" s="255"/>
      <c r="AU485" s="255"/>
      <c r="AV485" s="255"/>
      <c r="AW485" s="255"/>
      <c r="AX485" s="255"/>
      <c r="AY485" s="255"/>
      <c r="AZ485" s="255"/>
      <c r="BA485" s="255"/>
      <c r="BB485" s="255"/>
      <c r="BC485" s="255"/>
      <c r="BD485" s="255"/>
      <c r="BE485" s="255"/>
      <c r="BF485" s="255"/>
      <c r="BG485" s="255"/>
      <c r="BH485" s="255"/>
      <c r="BI485" s="255"/>
      <c r="BJ485" s="246" t="s">
        <v>6016</v>
      </c>
      <c r="BK485" s="255"/>
      <c r="BL485" s="255"/>
      <c r="BM485" s="255"/>
      <c r="BN485" s="255"/>
      <c r="BO485" s="255"/>
      <c r="BP485" s="255"/>
      <c r="BQ485" s="255"/>
      <c r="BR485" s="255"/>
      <c r="BS485" s="255"/>
      <c r="BT485" s="255"/>
      <c r="BU485" s="255"/>
      <c r="BV485" s="255"/>
      <c r="BW485" s="254"/>
      <c r="BX485" s="254"/>
      <c r="BY485" s="254"/>
      <c r="BZ485" s="256"/>
      <c r="CA485" s="256"/>
      <c r="CB485" s="256"/>
      <c r="CC485" s="256"/>
      <c r="CD485" s="256"/>
      <c r="CE485" s="256"/>
      <c r="CF485" s="256"/>
      <c r="CG485" s="256"/>
      <c r="CH485" s="256"/>
      <c r="CI485" s="256"/>
      <c r="CJ485" s="256"/>
      <c r="CK485" s="256"/>
      <c r="CL485" s="256"/>
      <c r="CM485" s="256"/>
      <c r="CN485" s="256"/>
      <c r="CO485" s="256"/>
      <c r="CP485" s="256"/>
      <c r="CQ485" s="256"/>
      <c r="CR485" s="256"/>
      <c r="CS485" s="248" t="s">
        <v>6017</v>
      </c>
      <c r="CT485" s="256"/>
      <c r="CU485" s="256"/>
      <c r="CV485" s="256"/>
      <c r="CW485" s="256"/>
      <c r="CX485" s="256"/>
      <c r="CY485" s="256"/>
      <c r="CZ485" s="256"/>
      <c r="DA485" s="256"/>
      <c r="DB485" s="256"/>
      <c r="DC485" s="256"/>
      <c r="DD485" s="256"/>
      <c r="DE485" s="256"/>
    </row>
    <row r="486" spans="34:109" ht="15" hidden="1" customHeight="1">
      <c r="AH486" s="254"/>
      <c r="AI486" s="254"/>
      <c r="AJ486" s="254"/>
      <c r="AK486" s="254"/>
      <c r="AL486" s="242" t="str">
        <f t="shared" si="21"/>
        <v/>
      </c>
      <c r="AM486" s="242" t="str">
        <f t="shared" si="22"/>
        <v/>
      </c>
      <c r="AN486" s="243" t="str">
        <f t="shared" si="23"/>
        <v/>
      </c>
      <c r="AO486" s="254"/>
      <c r="AP486" s="240">
        <v>484</v>
      </c>
      <c r="AQ486" s="255"/>
      <c r="AR486" s="255"/>
      <c r="AS486" s="255"/>
      <c r="AT486" s="255"/>
      <c r="AU486" s="255"/>
      <c r="AV486" s="255"/>
      <c r="AW486" s="255"/>
      <c r="AX486" s="255"/>
      <c r="AY486" s="255"/>
      <c r="AZ486" s="255"/>
      <c r="BA486" s="255"/>
      <c r="BB486" s="255"/>
      <c r="BC486" s="255"/>
      <c r="BD486" s="255"/>
      <c r="BE486" s="255"/>
      <c r="BF486" s="255"/>
      <c r="BG486" s="255"/>
      <c r="BH486" s="255"/>
      <c r="BI486" s="255"/>
      <c r="BJ486" s="246" t="s">
        <v>6018</v>
      </c>
      <c r="BK486" s="255"/>
      <c r="BL486" s="255"/>
      <c r="BM486" s="255"/>
      <c r="BN486" s="255"/>
      <c r="BO486" s="255"/>
      <c r="BP486" s="255"/>
      <c r="BQ486" s="255"/>
      <c r="BR486" s="255"/>
      <c r="BS486" s="255"/>
      <c r="BT486" s="255"/>
      <c r="BU486" s="255"/>
      <c r="BV486" s="255"/>
      <c r="BW486" s="254"/>
      <c r="BX486" s="254"/>
      <c r="BY486" s="254"/>
      <c r="BZ486" s="256"/>
      <c r="CA486" s="256"/>
      <c r="CB486" s="256"/>
      <c r="CC486" s="256"/>
      <c r="CD486" s="256"/>
      <c r="CE486" s="256"/>
      <c r="CF486" s="256"/>
      <c r="CG486" s="256"/>
      <c r="CH486" s="256"/>
      <c r="CI486" s="256"/>
      <c r="CJ486" s="256"/>
      <c r="CK486" s="256"/>
      <c r="CL486" s="256"/>
      <c r="CM486" s="256"/>
      <c r="CN486" s="256"/>
      <c r="CO486" s="256"/>
      <c r="CP486" s="256"/>
      <c r="CQ486" s="256"/>
      <c r="CR486" s="256"/>
      <c r="CS486" s="248" t="s">
        <v>6019</v>
      </c>
      <c r="CT486" s="256"/>
      <c r="CU486" s="256"/>
      <c r="CV486" s="256"/>
      <c r="CW486" s="256"/>
      <c r="CX486" s="256"/>
      <c r="CY486" s="256"/>
      <c r="CZ486" s="256"/>
      <c r="DA486" s="256"/>
      <c r="DB486" s="256"/>
      <c r="DC486" s="256"/>
      <c r="DD486" s="256"/>
      <c r="DE486" s="256"/>
    </row>
    <row r="487" spans="34:109" ht="15" hidden="1" customHeight="1">
      <c r="AH487" s="254"/>
      <c r="AI487" s="254"/>
      <c r="AJ487" s="254"/>
      <c r="AK487" s="254"/>
      <c r="AL487" s="242" t="str">
        <f t="shared" si="21"/>
        <v/>
      </c>
      <c r="AM487" s="242" t="str">
        <f t="shared" si="22"/>
        <v/>
      </c>
      <c r="AN487" s="243" t="str">
        <f t="shared" si="23"/>
        <v/>
      </c>
      <c r="AO487" s="254"/>
      <c r="AP487" s="240">
        <v>485</v>
      </c>
      <c r="AQ487" s="255"/>
      <c r="AR487" s="255"/>
      <c r="AS487" s="255"/>
      <c r="AT487" s="255"/>
      <c r="AU487" s="255"/>
      <c r="AV487" s="255"/>
      <c r="AW487" s="255"/>
      <c r="AX487" s="255"/>
      <c r="AY487" s="255"/>
      <c r="AZ487" s="255"/>
      <c r="BA487" s="255"/>
      <c r="BB487" s="255"/>
      <c r="BC487" s="255"/>
      <c r="BD487" s="255"/>
      <c r="BE487" s="255"/>
      <c r="BF487" s="255"/>
      <c r="BG487" s="255"/>
      <c r="BH487" s="255"/>
      <c r="BI487" s="255"/>
      <c r="BJ487" s="246" t="s">
        <v>6020</v>
      </c>
      <c r="BK487" s="255"/>
      <c r="BL487" s="255"/>
      <c r="BM487" s="255"/>
      <c r="BN487" s="255"/>
      <c r="BO487" s="255"/>
      <c r="BP487" s="255"/>
      <c r="BQ487" s="255"/>
      <c r="BR487" s="255"/>
      <c r="BS487" s="255"/>
      <c r="BT487" s="255"/>
      <c r="BU487" s="255"/>
      <c r="BV487" s="255"/>
      <c r="BW487" s="254"/>
      <c r="BX487" s="254"/>
      <c r="BY487" s="254"/>
      <c r="BZ487" s="256"/>
      <c r="CA487" s="256"/>
      <c r="CB487" s="256"/>
      <c r="CC487" s="256"/>
      <c r="CD487" s="256"/>
      <c r="CE487" s="256"/>
      <c r="CF487" s="256"/>
      <c r="CG487" s="256"/>
      <c r="CH487" s="256"/>
      <c r="CI487" s="256"/>
      <c r="CJ487" s="256"/>
      <c r="CK487" s="256"/>
      <c r="CL487" s="256"/>
      <c r="CM487" s="256"/>
      <c r="CN487" s="256"/>
      <c r="CO487" s="256"/>
      <c r="CP487" s="256"/>
      <c r="CQ487" s="256"/>
      <c r="CR487" s="256"/>
      <c r="CS487" s="248" t="s">
        <v>6021</v>
      </c>
      <c r="CT487" s="256"/>
      <c r="CU487" s="256"/>
      <c r="CV487" s="256"/>
      <c r="CW487" s="256"/>
      <c r="CX487" s="256"/>
      <c r="CY487" s="256"/>
      <c r="CZ487" s="256"/>
      <c r="DA487" s="256"/>
      <c r="DB487" s="256"/>
      <c r="DC487" s="256"/>
      <c r="DD487" s="256"/>
      <c r="DE487" s="256"/>
    </row>
    <row r="488" spans="34:109" ht="15" hidden="1" customHeight="1">
      <c r="AH488" s="254"/>
      <c r="AI488" s="254"/>
      <c r="AJ488" s="254"/>
      <c r="AK488" s="254"/>
      <c r="AL488" s="242" t="str">
        <f t="shared" si="21"/>
        <v/>
      </c>
      <c r="AM488" s="242" t="str">
        <f t="shared" si="22"/>
        <v/>
      </c>
      <c r="AN488" s="243" t="str">
        <f t="shared" si="23"/>
        <v/>
      </c>
      <c r="AO488" s="254"/>
      <c r="AP488" s="240">
        <v>486</v>
      </c>
      <c r="AQ488" s="255"/>
      <c r="AR488" s="255"/>
      <c r="AS488" s="255"/>
      <c r="AT488" s="255"/>
      <c r="AU488" s="255"/>
      <c r="AV488" s="255"/>
      <c r="AW488" s="255"/>
      <c r="AX488" s="255"/>
      <c r="AY488" s="255"/>
      <c r="AZ488" s="255"/>
      <c r="BA488" s="255"/>
      <c r="BB488" s="255"/>
      <c r="BC488" s="255"/>
      <c r="BD488" s="255"/>
      <c r="BE488" s="255"/>
      <c r="BF488" s="255"/>
      <c r="BG488" s="255"/>
      <c r="BH488" s="255"/>
      <c r="BI488" s="255"/>
      <c r="BJ488" s="246" t="s">
        <v>6022</v>
      </c>
      <c r="BK488" s="255"/>
      <c r="BL488" s="255"/>
      <c r="BM488" s="255"/>
      <c r="BN488" s="255"/>
      <c r="BO488" s="255"/>
      <c r="BP488" s="255"/>
      <c r="BQ488" s="255"/>
      <c r="BR488" s="255"/>
      <c r="BS488" s="255"/>
      <c r="BT488" s="255"/>
      <c r="BU488" s="255"/>
      <c r="BV488" s="255"/>
      <c r="BW488" s="254"/>
      <c r="BX488" s="254"/>
      <c r="BY488" s="254"/>
      <c r="BZ488" s="256"/>
      <c r="CA488" s="256"/>
      <c r="CB488" s="256"/>
      <c r="CC488" s="256"/>
      <c r="CD488" s="256"/>
      <c r="CE488" s="256"/>
      <c r="CF488" s="256"/>
      <c r="CG488" s="256"/>
      <c r="CH488" s="256"/>
      <c r="CI488" s="256"/>
      <c r="CJ488" s="256"/>
      <c r="CK488" s="256"/>
      <c r="CL488" s="256"/>
      <c r="CM488" s="256"/>
      <c r="CN488" s="256"/>
      <c r="CO488" s="256"/>
      <c r="CP488" s="256"/>
      <c r="CQ488" s="256"/>
      <c r="CR488" s="256"/>
      <c r="CS488" s="248" t="s">
        <v>6023</v>
      </c>
      <c r="CT488" s="256"/>
      <c r="CU488" s="256"/>
      <c r="CV488" s="256"/>
      <c r="CW488" s="256"/>
      <c r="CX488" s="256"/>
      <c r="CY488" s="256"/>
      <c r="CZ488" s="256"/>
      <c r="DA488" s="256"/>
      <c r="DB488" s="256"/>
      <c r="DC488" s="256"/>
      <c r="DD488" s="256"/>
      <c r="DE488" s="256"/>
    </row>
    <row r="489" spans="34:109" ht="15" hidden="1" customHeight="1">
      <c r="AH489" s="254"/>
      <c r="AI489" s="254"/>
      <c r="AJ489" s="254"/>
      <c r="AK489" s="254"/>
      <c r="AL489" s="242" t="str">
        <f t="shared" si="21"/>
        <v/>
      </c>
      <c r="AM489" s="242" t="str">
        <f t="shared" si="22"/>
        <v/>
      </c>
      <c r="AN489" s="243" t="str">
        <f t="shared" si="23"/>
        <v/>
      </c>
      <c r="AO489" s="254"/>
      <c r="AP489" s="240">
        <v>487</v>
      </c>
      <c r="AQ489" s="255"/>
      <c r="AR489" s="255"/>
      <c r="AS489" s="255"/>
      <c r="AT489" s="255"/>
      <c r="AU489" s="255"/>
      <c r="AV489" s="255"/>
      <c r="AW489" s="255"/>
      <c r="AX489" s="255"/>
      <c r="AY489" s="255"/>
      <c r="AZ489" s="255"/>
      <c r="BA489" s="255"/>
      <c r="BB489" s="255"/>
      <c r="BC489" s="255"/>
      <c r="BD489" s="255"/>
      <c r="BE489" s="255"/>
      <c r="BF489" s="255"/>
      <c r="BG489" s="255"/>
      <c r="BH489" s="255"/>
      <c r="BI489" s="255"/>
      <c r="BJ489" s="246" t="s">
        <v>6024</v>
      </c>
      <c r="BK489" s="255"/>
      <c r="BL489" s="255"/>
      <c r="BM489" s="255"/>
      <c r="BN489" s="255"/>
      <c r="BO489" s="255"/>
      <c r="BP489" s="255"/>
      <c r="BQ489" s="255"/>
      <c r="BR489" s="255"/>
      <c r="BS489" s="255"/>
      <c r="BT489" s="255"/>
      <c r="BU489" s="255"/>
      <c r="BV489" s="255"/>
      <c r="BW489" s="254"/>
      <c r="BX489" s="254"/>
      <c r="BY489" s="254"/>
      <c r="BZ489" s="256"/>
      <c r="CA489" s="256"/>
      <c r="CB489" s="256"/>
      <c r="CC489" s="256"/>
      <c r="CD489" s="256"/>
      <c r="CE489" s="256"/>
      <c r="CF489" s="256"/>
      <c r="CG489" s="256"/>
      <c r="CH489" s="256"/>
      <c r="CI489" s="256"/>
      <c r="CJ489" s="256"/>
      <c r="CK489" s="256"/>
      <c r="CL489" s="256"/>
      <c r="CM489" s="256"/>
      <c r="CN489" s="256"/>
      <c r="CO489" s="256"/>
      <c r="CP489" s="256"/>
      <c r="CQ489" s="256"/>
      <c r="CR489" s="256"/>
      <c r="CS489" s="248" t="s">
        <v>6025</v>
      </c>
      <c r="CT489" s="256"/>
      <c r="CU489" s="256"/>
      <c r="CV489" s="256"/>
      <c r="CW489" s="256"/>
      <c r="CX489" s="256"/>
      <c r="CY489" s="256"/>
      <c r="CZ489" s="256"/>
      <c r="DA489" s="256"/>
      <c r="DB489" s="256"/>
      <c r="DC489" s="256"/>
      <c r="DD489" s="256"/>
      <c r="DE489" s="256"/>
    </row>
    <row r="490" spans="34:109" ht="15" hidden="1" customHeight="1">
      <c r="AH490" s="254"/>
      <c r="AI490" s="254"/>
      <c r="AJ490" s="254"/>
      <c r="AK490" s="254"/>
      <c r="AL490" s="242" t="str">
        <f t="shared" si="21"/>
        <v/>
      </c>
      <c r="AM490" s="242" t="str">
        <f t="shared" si="22"/>
        <v/>
      </c>
      <c r="AN490" s="243" t="str">
        <f t="shared" si="23"/>
        <v/>
      </c>
      <c r="AO490" s="254"/>
      <c r="AP490" s="240">
        <v>488</v>
      </c>
      <c r="AQ490" s="255"/>
      <c r="AR490" s="255"/>
      <c r="AS490" s="255"/>
      <c r="AT490" s="255"/>
      <c r="AU490" s="255"/>
      <c r="AV490" s="255"/>
      <c r="AW490" s="255"/>
      <c r="AX490" s="255"/>
      <c r="AY490" s="255"/>
      <c r="AZ490" s="255"/>
      <c r="BA490" s="255"/>
      <c r="BB490" s="255"/>
      <c r="BC490" s="255"/>
      <c r="BD490" s="255"/>
      <c r="BE490" s="255"/>
      <c r="BF490" s="255"/>
      <c r="BG490" s="255"/>
      <c r="BH490" s="255"/>
      <c r="BI490" s="255"/>
      <c r="BJ490" s="246" t="s">
        <v>6026</v>
      </c>
      <c r="BK490" s="255"/>
      <c r="BL490" s="255"/>
      <c r="BM490" s="255"/>
      <c r="BN490" s="255"/>
      <c r="BO490" s="255"/>
      <c r="BP490" s="255"/>
      <c r="BQ490" s="255"/>
      <c r="BR490" s="255"/>
      <c r="BS490" s="255"/>
      <c r="BT490" s="255"/>
      <c r="BU490" s="255"/>
      <c r="BV490" s="255"/>
      <c r="BW490" s="254"/>
      <c r="BX490" s="254"/>
      <c r="BY490" s="254"/>
      <c r="BZ490" s="256"/>
      <c r="CA490" s="256"/>
      <c r="CB490" s="256"/>
      <c r="CC490" s="256"/>
      <c r="CD490" s="256"/>
      <c r="CE490" s="256"/>
      <c r="CF490" s="256"/>
      <c r="CG490" s="256"/>
      <c r="CH490" s="256"/>
      <c r="CI490" s="256"/>
      <c r="CJ490" s="256"/>
      <c r="CK490" s="256"/>
      <c r="CL490" s="256"/>
      <c r="CM490" s="256"/>
      <c r="CN490" s="256"/>
      <c r="CO490" s="256"/>
      <c r="CP490" s="256"/>
      <c r="CQ490" s="256"/>
      <c r="CR490" s="256"/>
      <c r="CS490" s="248" t="s">
        <v>6027</v>
      </c>
      <c r="CT490" s="256"/>
      <c r="CU490" s="256"/>
      <c r="CV490" s="256"/>
      <c r="CW490" s="256"/>
      <c r="CX490" s="256"/>
      <c r="CY490" s="256"/>
      <c r="CZ490" s="256"/>
      <c r="DA490" s="256"/>
      <c r="DB490" s="256"/>
      <c r="DC490" s="256"/>
      <c r="DD490" s="256"/>
      <c r="DE490" s="256"/>
    </row>
    <row r="491" spans="34:109" ht="15" hidden="1" customHeight="1">
      <c r="AH491" s="254"/>
      <c r="AI491" s="254"/>
      <c r="AJ491" s="254"/>
      <c r="AK491" s="254"/>
      <c r="AL491" s="242" t="str">
        <f t="shared" si="21"/>
        <v/>
      </c>
      <c r="AM491" s="242" t="str">
        <f t="shared" si="22"/>
        <v/>
      </c>
      <c r="AN491" s="243" t="str">
        <f t="shared" si="23"/>
        <v/>
      </c>
      <c r="AO491" s="254"/>
      <c r="AP491" s="240">
        <v>489</v>
      </c>
      <c r="AQ491" s="255"/>
      <c r="AR491" s="255"/>
      <c r="AS491" s="255"/>
      <c r="AT491" s="255"/>
      <c r="AU491" s="255"/>
      <c r="AV491" s="255"/>
      <c r="AW491" s="255"/>
      <c r="AX491" s="255"/>
      <c r="AY491" s="255"/>
      <c r="AZ491" s="255"/>
      <c r="BA491" s="255"/>
      <c r="BB491" s="255"/>
      <c r="BC491" s="255"/>
      <c r="BD491" s="255"/>
      <c r="BE491" s="255"/>
      <c r="BF491" s="255"/>
      <c r="BG491" s="255"/>
      <c r="BH491" s="255"/>
      <c r="BI491" s="255"/>
      <c r="BJ491" s="246" t="s">
        <v>6028</v>
      </c>
      <c r="BK491" s="255"/>
      <c r="BL491" s="255"/>
      <c r="BM491" s="255"/>
      <c r="BN491" s="255"/>
      <c r="BO491" s="255"/>
      <c r="BP491" s="255"/>
      <c r="BQ491" s="255"/>
      <c r="BR491" s="255"/>
      <c r="BS491" s="255"/>
      <c r="BT491" s="255"/>
      <c r="BU491" s="255"/>
      <c r="BV491" s="255"/>
      <c r="BW491" s="254"/>
      <c r="BX491" s="254"/>
      <c r="BY491" s="254"/>
      <c r="BZ491" s="256"/>
      <c r="CA491" s="256"/>
      <c r="CB491" s="256"/>
      <c r="CC491" s="256"/>
      <c r="CD491" s="256"/>
      <c r="CE491" s="256"/>
      <c r="CF491" s="256"/>
      <c r="CG491" s="256"/>
      <c r="CH491" s="256"/>
      <c r="CI491" s="256"/>
      <c r="CJ491" s="256"/>
      <c r="CK491" s="256"/>
      <c r="CL491" s="256"/>
      <c r="CM491" s="256"/>
      <c r="CN491" s="256"/>
      <c r="CO491" s="256"/>
      <c r="CP491" s="256"/>
      <c r="CQ491" s="256"/>
      <c r="CR491" s="256"/>
      <c r="CS491" s="248" t="s">
        <v>6029</v>
      </c>
      <c r="CT491" s="256"/>
      <c r="CU491" s="256"/>
      <c r="CV491" s="256"/>
      <c r="CW491" s="256"/>
      <c r="CX491" s="256"/>
      <c r="CY491" s="256"/>
      <c r="CZ491" s="256"/>
      <c r="DA491" s="256"/>
      <c r="DB491" s="256"/>
      <c r="DC491" s="256"/>
      <c r="DD491" s="256"/>
      <c r="DE491" s="256"/>
    </row>
    <row r="492" spans="34:109" ht="15" hidden="1" customHeight="1">
      <c r="AH492" s="254"/>
      <c r="AI492" s="254"/>
      <c r="AJ492" s="254"/>
      <c r="AK492" s="254"/>
      <c r="AL492" s="242" t="str">
        <f t="shared" si="21"/>
        <v/>
      </c>
      <c r="AM492" s="242" t="str">
        <f t="shared" si="22"/>
        <v/>
      </c>
      <c r="AN492" s="243" t="str">
        <f t="shared" si="23"/>
        <v/>
      </c>
      <c r="AO492" s="254"/>
      <c r="AP492" s="240">
        <v>490</v>
      </c>
      <c r="AQ492" s="255"/>
      <c r="AR492" s="255"/>
      <c r="AS492" s="255"/>
      <c r="AT492" s="255"/>
      <c r="AU492" s="255"/>
      <c r="AV492" s="255"/>
      <c r="AW492" s="255"/>
      <c r="AX492" s="255"/>
      <c r="AY492" s="255"/>
      <c r="AZ492" s="255"/>
      <c r="BA492" s="255"/>
      <c r="BB492" s="255"/>
      <c r="BC492" s="255"/>
      <c r="BD492" s="255"/>
      <c r="BE492" s="255"/>
      <c r="BF492" s="255"/>
      <c r="BG492" s="255"/>
      <c r="BH492" s="255"/>
      <c r="BI492" s="255"/>
      <c r="BJ492" s="246" t="s">
        <v>6030</v>
      </c>
      <c r="BK492" s="255"/>
      <c r="BL492" s="255"/>
      <c r="BM492" s="255"/>
      <c r="BN492" s="255"/>
      <c r="BO492" s="255"/>
      <c r="BP492" s="255"/>
      <c r="BQ492" s="255"/>
      <c r="BR492" s="255"/>
      <c r="BS492" s="255"/>
      <c r="BT492" s="255"/>
      <c r="BU492" s="255"/>
      <c r="BV492" s="255"/>
      <c r="BW492" s="254"/>
      <c r="BX492" s="254"/>
      <c r="BY492" s="254"/>
      <c r="BZ492" s="256"/>
      <c r="CA492" s="256"/>
      <c r="CB492" s="256"/>
      <c r="CC492" s="256"/>
      <c r="CD492" s="256"/>
      <c r="CE492" s="256"/>
      <c r="CF492" s="256"/>
      <c r="CG492" s="256"/>
      <c r="CH492" s="256"/>
      <c r="CI492" s="256"/>
      <c r="CJ492" s="256"/>
      <c r="CK492" s="256"/>
      <c r="CL492" s="256"/>
      <c r="CM492" s="256"/>
      <c r="CN492" s="256"/>
      <c r="CO492" s="256"/>
      <c r="CP492" s="256"/>
      <c r="CQ492" s="256"/>
      <c r="CR492" s="256"/>
      <c r="CS492" s="248" t="s">
        <v>6031</v>
      </c>
      <c r="CT492" s="256"/>
      <c r="CU492" s="256"/>
      <c r="CV492" s="256"/>
      <c r="CW492" s="256"/>
      <c r="CX492" s="256"/>
      <c r="CY492" s="256"/>
      <c r="CZ492" s="256"/>
      <c r="DA492" s="256"/>
      <c r="DB492" s="256"/>
      <c r="DC492" s="256"/>
      <c r="DD492" s="256"/>
      <c r="DE492" s="256"/>
    </row>
    <row r="493" spans="34:109" ht="15" hidden="1" customHeight="1">
      <c r="AH493" s="240"/>
      <c r="AI493" s="240"/>
      <c r="AJ493" s="240"/>
      <c r="AK493" s="240"/>
      <c r="AL493" s="242" t="str">
        <f t="shared" si="21"/>
        <v/>
      </c>
      <c r="AM493" s="242" t="str">
        <f t="shared" si="22"/>
        <v/>
      </c>
      <c r="AN493" s="243" t="str">
        <f t="shared" si="23"/>
        <v/>
      </c>
      <c r="AO493" s="240"/>
      <c r="AP493" s="240">
        <v>491</v>
      </c>
      <c r="AQ493" s="246"/>
      <c r="AR493" s="246"/>
      <c r="AS493" s="246"/>
      <c r="AT493" s="246"/>
      <c r="AU493" s="246"/>
      <c r="AV493" s="246"/>
      <c r="AW493" s="246"/>
      <c r="AX493" s="246"/>
      <c r="AY493" s="246"/>
      <c r="AZ493" s="246"/>
      <c r="BA493" s="246"/>
      <c r="BB493" s="246"/>
      <c r="BC493" s="246"/>
      <c r="BD493" s="246"/>
      <c r="BE493" s="246"/>
      <c r="BF493" s="246"/>
      <c r="BG493" s="246"/>
      <c r="BH493" s="246"/>
      <c r="BI493" s="246"/>
      <c r="BJ493" s="246" t="s">
        <v>6032</v>
      </c>
      <c r="BK493" s="246"/>
      <c r="BL493" s="246"/>
      <c r="BM493" s="246"/>
      <c r="BN493" s="246"/>
      <c r="BO493" s="246"/>
      <c r="BP493" s="246"/>
      <c r="BQ493" s="246"/>
      <c r="BR493" s="246"/>
      <c r="BS493" s="246"/>
      <c r="BT493" s="246"/>
      <c r="BU493" s="246"/>
      <c r="BV493" s="246"/>
      <c r="BW493" s="240"/>
      <c r="BX493" s="240"/>
      <c r="BY493" s="240"/>
      <c r="BZ493" s="248"/>
      <c r="CA493" s="248"/>
      <c r="CB493" s="248"/>
      <c r="CC493" s="248"/>
      <c r="CD493" s="248"/>
      <c r="CE493" s="248"/>
      <c r="CF493" s="248"/>
      <c r="CG493" s="248"/>
      <c r="CH493" s="248"/>
      <c r="CI493" s="248"/>
      <c r="CJ493" s="248"/>
      <c r="CK493" s="248"/>
      <c r="CL493" s="248"/>
      <c r="CM493" s="248"/>
      <c r="CN493" s="248"/>
      <c r="CO493" s="248"/>
      <c r="CP493" s="248"/>
      <c r="CQ493" s="248"/>
      <c r="CR493" s="248"/>
      <c r="CS493" s="248" t="s">
        <v>6033</v>
      </c>
      <c r="CT493" s="248"/>
      <c r="CU493" s="248"/>
      <c r="CV493" s="248"/>
      <c r="CW493" s="248"/>
      <c r="CX493" s="248"/>
      <c r="CY493" s="248"/>
      <c r="CZ493" s="248"/>
      <c r="DA493" s="248"/>
      <c r="DB493" s="248"/>
      <c r="DC493" s="248"/>
      <c r="DD493" s="248"/>
      <c r="DE493" s="248"/>
    </row>
    <row r="494" spans="34:109" ht="15" hidden="1" customHeight="1">
      <c r="AH494" s="254"/>
      <c r="AI494" s="254"/>
      <c r="AJ494" s="254"/>
      <c r="AK494" s="254"/>
      <c r="AL494" s="242" t="str">
        <f t="shared" si="21"/>
        <v/>
      </c>
      <c r="AM494" s="242" t="str">
        <f t="shared" si="22"/>
        <v/>
      </c>
      <c r="AN494" s="243" t="str">
        <f t="shared" si="23"/>
        <v/>
      </c>
      <c r="AO494" s="254"/>
      <c r="AP494" s="240">
        <v>492</v>
      </c>
      <c r="AQ494" s="255"/>
      <c r="AR494" s="255"/>
      <c r="AS494" s="255"/>
      <c r="AT494" s="255"/>
      <c r="AU494" s="255"/>
      <c r="AV494" s="255"/>
      <c r="AW494" s="255"/>
      <c r="AX494" s="255"/>
      <c r="AY494" s="255"/>
      <c r="AZ494" s="255"/>
      <c r="BA494" s="255"/>
      <c r="BB494" s="255"/>
      <c r="BC494" s="255"/>
      <c r="BD494" s="255"/>
      <c r="BE494" s="255"/>
      <c r="BF494" s="255"/>
      <c r="BG494" s="255"/>
      <c r="BH494" s="255"/>
      <c r="BI494" s="255"/>
      <c r="BJ494" s="246" t="s">
        <v>6034</v>
      </c>
      <c r="BK494" s="255"/>
      <c r="BL494" s="255"/>
      <c r="BM494" s="255"/>
      <c r="BN494" s="255"/>
      <c r="BO494" s="255"/>
      <c r="BP494" s="255"/>
      <c r="BQ494" s="255"/>
      <c r="BR494" s="255"/>
      <c r="BS494" s="255"/>
      <c r="BT494" s="255"/>
      <c r="BU494" s="255"/>
      <c r="BV494" s="255"/>
      <c r="BW494" s="254"/>
      <c r="BX494" s="254"/>
      <c r="BY494" s="254"/>
      <c r="BZ494" s="256"/>
      <c r="CA494" s="256"/>
      <c r="CB494" s="256"/>
      <c r="CC494" s="256"/>
      <c r="CD494" s="256"/>
      <c r="CE494" s="256"/>
      <c r="CF494" s="256"/>
      <c r="CG494" s="256"/>
      <c r="CH494" s="256"/>
      <c r="CI494" s="256"/>
      <c r="CJ494" s="256"/>
      <c r="CK494" s="256"/>
      <c r="CL494" s="256"/>
      <c r="CM494" s="256"/>
      <c r="CN494" s="256"/>
      <c r="CO494" s="256"/>
      <c r="CP494" s="256"/>
      <c r="CQ494" s="256"/>
      <c r="CR494" s="256"/>
      <c r="CS494" s="248" t="s">
        <v>6035</v>
      </c>
      <c r="CT494" s="256"/>
      <c r="CU494" s="256"/>
      <c r="CV494" s="256"/>
      <c r="CW494" s="256"/>
      <c r="CX494" s="256"/>
      <c r="CY494" s="256"/>
      <c r="CZ494" s="256"/>
      <c r="DA494" s="256"/>
      <c r="DB494" s="256"/>
      <c r="DC494" s="256"/>
      <c r="DD494" s="256"/>
      <c r="DE494" s="256"/>
    </row>
    <row r="495" spans="34:109" ht="15" hidden="1" customHeight="1">
      <c r="AH495" s="254"/>
      <c r="AI495" s="254"/>
      <c r="AJ495" s="254"/>
      <c r="AK495" s="254"/>
      <c r="AL495" s="242" t="str">
        <f t="shared" si="21"/>
        <v/>
      </c>
      <c r="AM495" s="242" t="str">
        <f t="shared" si="22"/>
        <v/>
      </c>
      <c r="AN495" s="243" t="str">
        <f t="shared" si="23"/>
        <v/>
      </c>
      <c r="AO495" s="254"/>
      <c r="AP495" s="240">
        <v>493</v>
      </c>
      <c r="AQ495" s="255"/>
      <c r="AR495" s="255"/>
      <c r="AS495" s="255"/>
      <c r="AT495" s="255"/>
      <c r="AU495" s="255"/>
      <c r="AV495" s="255"/>
      <c r="AW495" s="255"/>
      <c r="AX495" s="255"/>
      <c r="AY495" s="255"/>
      <c r="AZ495" s="255"/>
      <c r="BA495" s="255"/>
      <c r="BB495" s="255"/>
      <c r="BC495" s="255"/>
      <c r="BD495" s="255"/>
      <c r="BE495" s="255"/>
      <c r="BF495" s="255"/>
      <c r="BG495" s="255"/>
      <c r="BH495" s="255"/>
      <c r="BI495" s="255"/>
      <c r="BJ495" s="246" t="s">
        <v>6036</v>
      </c>
      <c r="BK495" s="255"/>
      <c r="BL495" s="255"/>
      <c r="BM495" s="255"/>
      <c r="BN495" s="255"/>
      <c r="BO495" s="255"/>
      <c r="BP495" s="255"/>
      <c r="BQ495" s="255"/>
      <c r="BR495" s="255"/>
      <c r="BS495" s="255"/>
      <c r="BT495" s="255"/>
      <c r="BU495" s="255"/>
      <c r="BV495" s="255"/>
      <c r="BW495" s="254"/>
      <c r="BX495" s="254"/>
      <c r="BY495" s="254"/>
      <c r="BZ495" s="256"/>
      <c r="CA495" s="256"/>
      <c r="CB495" s="256"/>
      <c r="CC495" s="256"/>
      <c r="CD495" s="256"/>
      <c r="CE495" s="256"/>
      <c r="CF495" s="256"/>
      <c r="CG495" s="256"/>
      <c r="CH495" s="256"/>
      <c r="CI495" s="256"/>
      <c r="CJ495" s="256"/>
      <c r="CK495" s="256"/>
      <c r="CL495" s="256"/>
      <c r="CM495" s="256"/>
      <c r="CN495" s="256"/>
      <c r="CO495" s="256"/>
      <c r="CP495" s="256"/>
      <c r="CQ495" s="256"/>
      <c r="CR495" s="256"/>
      <c r="CS495" s="248" t="s">
        <v>6037</v>
      </c>
      <c r="CT495" s="256"/>
      <c r="CU495" s="256"/>
      <c r="CV495" s="256"/>
      <c r="CW495" s="256"/>
      <c r="CX495" s="256"/>
      <c r="CY495" s="256"/>
      <c r="CZ495" s="256"/>
      <c r="DA495" s="256"/>
      <c r="DB495" s="256"/>
      <c r="DC495" s="256"/>
      <c r="DD495" s="256"/>
      <c r="DE495" s="256"/>
    </row>
    <row r="496" spans="34:109" ht="15" hidden="1" customHeight="1">
      <c r="AH496" s="254"/>
      <c r="AI496" s="254"/>
      <c r="AJ496" s="254"/>
      <c r="AK496" s="254"/>
      <c r="AL496" s="242" t="str">
        <f t="shared" si="21"/>
        <v/>
      </c>
      <c r="AM496" s="242" t="str">
        <f t="shared" si="22"/>
        <v/>
      </c>
      <c r="AN496" s="243" t="str">
        <f t="shared" si="23"/>
        <v/>
      </c>
      <c r="AO496" s="254"/>
      <c r="AP496" s="240">
        <v>494</v>
      </c>
      <c r="AQ496" s="255"/>
      <c r="AR496" s="255"/>
      <c r="AS496" s="255"/>
      <c r="AT496" s="255"/>
      <c r="AU496" s="255"/>
      <c r="AV496" s="255"/>
      <c r="AW496" s="255"/>
      <c r="AX496" s="255"/>
      <c r="AY496" s="255"/>
      <c r="AZ496" s="255"/>
      <c r="BA496" s="255"/>
      <c r="BB496" s="255"/>
      <c r="BC496" s="255"/>
      <c r="BD496" s="255"/>
      <c r="BE496" s="255"/>
      <c r="BF496" s="255"/>
      <c r="BG496" s="255"/>
      <c r="BH496" s="255"/>
      <c r="BI496" s="255"/>
      <c r="BJ496" s="246" t="s">
        <v>6038</v>
      </c>
      <c r="BK496" s="255"/>
      <c r="BL496" s="255"/>
      <c r="BM496" s="255"/>
      <c r="BN496" s="255"/>
      <c r="BO496" s="255"/>
      <c r="BP496" s="255"/>
      <c r="BQ496" s="255"/>
      <c r="BR496" s="255"/>
      <c r="BS496" s="255"/>
      <c r="BT496" s="255"/>
      <c r="BU496" s="255"/>
      <c r="BV496" s="255"/>
      <c r="BW496" s="254"/>
      <c r="BX496" s="254"/>
      <c r="BY496" s="254"/>
      <c r="BZ496" s="256"/>
      <c r="CA496" s="256"/>
      <c r="CB496" s="256"/>
      <c r="CC496" s="256"/>
      <c r="CD496" s="256"/>
      <c r="CE496" s="256"/>
      <c r="CF496" s="256"/>
      <c r="CG496" s="256"/>
      <c r="CH496" s="256"/>
      <c r="CI496" s="256"/>
      <c r="CJ496" s="256"/>
      <c r="CK496" s="256"/>
      <c r="CL496" s="256"/>
      <c r="CM496" s="256"/>
      <c r="CN496" s="256"/>
      <c r="CO496" s="256"/>
      <c r="CP496" s="256"/>
      <c r="CQ496" s="256"/>
      <c r="CR496" s="256"/>
      <c r="CS496" s="248" t="s">
        <v>6039</v>
      </c>
      <c r="CT496" s="256"/>
      <c r="CU496" s="256"/>
      <c r="CV496" s="256"/>
      <c r="CW496" s="256"/>
      <c r="CX496" s="256"/>
      <c r="CY496" s="256"/>
      <c r="CZ496" s="256"/>
      <c r="DA496" s="256"/>
      <c r="DB496" s="256"/>
      <c r="DC496" s="256"/>
      <c r="DD496" s="256"/>
      <c r="DE496" s="256"/>
    </row>
    <row r="497" spans="34:109" ht="15" hidden="1" customHeight="1">
      <c r="AH497" s="254"/>
      <c r="AI497" s="254"/>
      <c r="AJ497" s="254"/>
      <c r="AK497" s="254"/>
      <c r="AL497" s="242" t="str">
        <f t="shared" si="21"/>
        <v/>
      </c>
      <c r="AM497" s="242" t="str">
        <f t="shared" si="22"/>
        <v/>
      </c>
      <c r="AN497" s="243" t="str">
        <f t="shared" si="23"/>
        <v/>
      </c>
      <c r="AO497" s="254"/>
      <c r="AP497" s="240">
        <v>495</v>
      </c>
      <c r="AQ497" s="255"/>
      <c r="AR497" s="255"/>
      <c r="AS497" s="255"/>
      <c r="AT497" s="255"/>
      <c r="AU497" s="255"/>
      <c r="AV497" s="255"/>
      <c r="AW497" s="255"/>
      <c r="AX497" s="255"/>
      <c r="AY497" s="255"/>
      <c r="AZ497" s="255"/>
      <c r="BA497" s="255"/>
      <c r="BB497" s="255"/>
      <c r="BC497" s="255"/>
      <c r="BD497" s="255"/>
      <c r="BE497" s="255"/>
      <c r="BF497" s="255"/>
      <c r="BG497" s="255"/>
      <c r="BH497" s="255"/>
      <c r="BI497" s="255"/>
      <c r="BJ497" s="246" t="s">
        <v>6040</v>
      </c>
      <c r="BK497" s="255"/>
      <c r="BL497" s="255"/>
      <c r="BM497" s="255"/>
      <c r="BN497" s="255"/>
      <c r="BO497" s="255"/>
      <c r="BP497" s="255"/>
      <c r="BQ497" s="255"/>
      <c r="BR497" s="255"/>
      <c r="BS497" s="255"/>
      <c r="BT497" s="255"/>
      <c r="BU497" s="255"/>
      <c r="BV497" s="255"/>
      <c r="BW497" s="254"/>
      <c r="BX497" s="254"/>
      <c r="BY497" s="254"/>
      <c r="BZ497" s="256"/>
      <c r="CA497" s="256"/>
      <c r="CB497" s="256"/>
      <c r="CC497" s="256"/>
      <c r="CD497" s="256"/>
      <c r="CE497" s="256"/>
      <c r="CF497" s="256"/>
      <c r="CG497" s="256"/>
      <c r="CH497" s="256"/>
      <c r="CI497" s="256"/>
      <c r="CJ497" s="256"/>
      <c r="CK497" s="256"/>
      <c r="CL497" s="256"/>
      <c r="CM497" s="256"/>
      <c r="CN497" s="256"/>
      <c r="CO497" s="256"/>
      <c r="CP497" s="256"/>
      <c r="CQ497" s="256"/>
      <c r="CR497" s="256"/>
      <c r="CS497" s="248" t="s">
        <v>6041</v>
      </c>
      <c r="CT497" s="256"/>
      <c r="CU497" s="256"/>
      <c r="CV497" s="256"/>
      <c r="CW497" s="256"/>
      <c r="CX497" s="256"/>
      <c r="CY497" s="256"/>
      <c r="CZ497" s="256"/>
      <c r="DA497" s="256"/>
      <c r="DB497" s="256"/>
      <c r="DC497" s="256"/>
      <c r="DD497" s="256"/>
      <c r="DE497" s="256"/>
    </row>
    <row r="498" spans="34:109" ht="15" hidden="1" customHeight="1">
      <c r="AH498" s="254"/>
      <c r="AI498" s="254"/>
      <c r="AJ498" s="254"/>
      <c r="AK498" s="254"/>
      <c r="AL498" s="242" t="str">
        <f t="shared" si="21"/>
        <v/>
      </c>
      <c r="AM498" s="242" t="str">
        <f t="shared" si="22"/>
        <v/>
      </c>
      <c r="AN498" s="243" t="str">
        <f t="shared" si="23"/>
        <v/>
      </c>
      <c r="AO498" s="254"/>
      <c r="AP498" s="240">
        <v>496</v>
      </c>
      <c r="AQ498" s="255"/>
      <c r="AR498" s="255"/>
      <c r="AS498" s="255"/>
      <c r="AT498" s="255"/>
      <c r="AU498" s="255"/>
      <c r="AV498" s="255"/>
      <c r="AW498" s="255"/>
      <c r="AX498" s="255"/>
      <c r="AY498" s="255"/>
      <c r="AZ498" s="255"/>
      <c r="BA498" s="255"/>
      <c r="BB498" s="255"/>
      <c r="BC498" s="255"/>
      <c r="BD498" s="255"/>
      <c r="BE498" s="255"/>
      <c r="BF498" s="255"/>
      <c r="BG498" s="255"/>
      <c r="BH498" s="255"/>
      <c r="BI498" s="255"/>
      <c r="BJ498" s="246" t="s">
        <v>6042</v>
      </c>
      <c r="BK498" s="255"/>
      <c r="BL498" s="255"/>
      <c r="BM498" s="255"/>
      <c r="BN498" s="255"/>
      <c r="BO498" s="255"/>
      <c r="BP498" s="255"/>
      <c r="BQ498" s="255"/>
      <c r="BR498" s="255"/>
      <c r="BS498" s="255"/>
      <c r="BT498" s="255"/>
      <c r="BU498" s="255"/>
      <c r="BV498" s="255"/>
      <c r="BW498" s="254"/>
      <c r="BX498" s="254"/>
      <c r="BY498" s="254"/>
      <c r="BZ498" s="256"/>
      <c r="CA498" s="256"/>
      <c r="CB498" s="256"/>
      <c r="CC498" s="256"/>
      <c r="CD498" s="256"/>
      <c r="CE498" s="256"/>
      <c r="CF498" s="256"/>
      <c r="CG498" s="256"/>
      <c r="CH498" s="256"/>
      <c r="CI498" s="256"/>
      <c r="CJ498" s="256"/>
      <c r="CK498" s="256"/>
      <c r="CL498" s="256"/>
      <c r="CM498" s="256"/>
      <c r="CN498" s="256"/>
      <c r="CO498" s="256"/>
      <c r="CP498" s="256"/>
      <c r="CQ498" s="256"/>
      <c r="CR498" s="256"/>
      <c r="CS498" s="248" t="s">
        <v>6043</v>
      </c>
      <c r="CT498" s="256"/>
      <c r="CU498" s="256"/>
      <c r="CV498" s="256"/>
      <c r="CW498" s="256"/>
      <c r="CX498" s="256"/>
      <c r="CY498" s="256"/>
      <c r="CZ498" s="256"/>
      <c r="DA498" s="256"/>
      <c r="DB498" s="256"/>
      <c r="DC498" s="256"/>
      <c r="DD498" s="256"/>
      <c r="DE498" s="256"/>
    </row>
    <row r="499" spans="34:109" ht="15" hidden="1" customHeight="1">
      <c r="AH499" s="254"/>
      <c r="AI499" s="254"/>
      <c r="AJ499" s="254"/>
      <c r="AK499" s="254"/>
      <c r="AL499" s="242" t="str">
        <f t="shared" si="21"/>
        <v/>
      </c>
      <c r="AM499" s="242" t="str">
        <f t="shared" si="22"/>
        <v/>
      </c>
      <c r="AN499" s="243" t="str">
        <f t="shared" si="23"/>
        <v/>
      </c>
      <c r="AO499" s="254"/>
      <c r="AP499" s="240">
        <v>497</v>
      </c>
      <c r="AQ499" s="255"/>
      <c r="AR499" s="255"/>
      <c r="AS499" s="255"/>
      <c r="AT499" s="255"/>
      <c r="AU499" s="255"/>
      <c r="AV499" s="255"/>
      <c r="AW499" s="255"/>
      <c r="AX499" s="255"/>
      <c r="AY499" s="255"/>
      <c r="AZ499" s="255"/>
      <c r="BA499" s="255"/>
      <c r="BB499" s="255"/>
      <c r="BC499" s="255"/>
      <c r="BD499" s="255"/>
      <c r="BE499" s="255"/>
      <c r="BF499" s="255"/>
      <c r="BG499" s="255"/>
      <c r="BH499" s="255"/>
      <c r="BI499" s="255"/>
      <c r="BJ499" s="246" t="s">
        <v>6044</v>
      </c>
      <c r="BK499" s="255"/>
      <c r="BL499" s="255"/>
      <c r="BM499" s="255"/>
      <c r="BN499" s="255"/>
      <c r="BO499" s="255"/>
      <c r="BP499" s="255"/>
      <c r="BQ499" s="255"/>
      <c r="BR499" s="255"/>
      <c r="BS499" s="255"/>
      <c r="BT499" s="255"/>
      <c r="BU499" s="255"/>
      <c r="BV499" s="255"/>
      <c r="BW499" s="254"/>
      <c r="BX499" s="254"/>
      <c r="BY499" s="254"/>
      <c r="BZ499" s="256"/>
      <c r="CA499" s="256"/>
      <c r="CB499" s="256"/>
      <c r="CC499" s="256"/>
      <c r="CD499" s="256"/>
      <c r="CE499" s="256"/>
      <c r="CF499" s="256"/>
      <c r="CG499" s="256"/>
      <c r="CH499" s="256"/>
      <c r="CI499" s="256"/>
      <c r="CJ499" s="256"/>
      <c r="CK499" s="256"/>
      <c r="CL499" s="256"/>
      <c r="CM499" s="256"/>
      <c r="CN499" s="256"/>
      <c r="CO499" s="256"/>
      <c r="CP499" s="256"/>
      <c r="CQ499" s="256"/>
      <c r="CR499" s="256"/>
      <c r="CS499" s="248" t="s">
        <v>6045</v>
      </c>
      <c r="CT499" s="256"/>
      <c r="CU499" s="256"/>
      <c r="CV499" s="256"/>
      <c r="CW499" s="256"/>
      <c r="CX499" s="256"/>
      <c r="CY499" s="256"/>
      <c r="CZ499" s="256"/>
      <c r="DA499" s="256"/>
      <c r="DB499" s="256"/>
      <c r="DC499" s="256"/>
      <c r="DD499" s="256"/>
      <c r="DE499" s="256"/>
    </row>
    <row r="500" spans="34:109" ht="15" hidden="1" customHeight="1">
      <c r="AH500" s="254"/>
      <c r="AI500" s="254"/>
      <c r="AJ500" s="254"/>
      <c r="AK500" s="254"/>
      <c r="AL500" s="242" t="str">
        <f t="shared" si="21"/>
        <v/>
      </c>
      <c r="AM500" s="242" t="str">
        <f t="shared" si="22"/>
        <v/>
      </c>
      <c r="AN500" s="243" t="str">
        <f t="shared" si="23"/>
        <v/>
      </c>
      <c r="AO500" s="254"/>
      <c r="AP500" s="240">
        <v>498</v>
      </c>
      <c r="AQ500" s="255"/>
      <c r="AR500" s="255"/>
      <c r="AS500" s="255"/>
      <c r="AT500" s="255"/>
      <c r="AU500" s="255"/>
      <c r="AV500" s="255"/>
      <c r="AW500" s="255"/>
      <c r="AX500" s="255"/>
      <c r="AY500" s="255"/>
      <c r="AZ500" s="255"/>
      <c r="BA500" s="255"/>
      <c r="BB500" s="255"/>
      <c r="BC500" s="255"/>
      <c r="BD500" s="255"/>
      <c r="BE500" s="255"/>
      <c r="BF500" s="255"/>
      <c r="BG500" s="255"/>
      <c r="BH500" s="255"/>
      <c r="BI500" s="255"/>
      <c r="BJ500" s="246" t="s">
        <v>6046</v>
      </c>
      <c r="BK500" s="255"/>
      <c r="BL500" s="255"/>
      <c r="BM500" s="255"/>
      <c r="BN500" s="255"/>
      <c r="BO500" s="255"/>
      <c r="BP500" s="255"/>
      <c r="BQ500" s="255"/>
      <c r="BR500" s="255"/>
      <c r="BS500" s="255"/>
      <c r="BT500" s="255"/>
      <c r="BU500" s="255"/>
      <c r="BV500" s="255"/>
      <c r="BW500" s="254"/>
      <c r="BX500" s="254"/>
      <c r="BY500" s="254"/>
      <c r="BZ500" s="256"/>
      <c r="CA500" s="256"/>
      <c r="CB500" s="256"/>
      <c r="CC500" s="256"/>
      <c r="CD500" s="256"/>
      <c r="CE500" s="256"/>
      <c r="CF500" s="256"/>
      <c r="CG500" s="256"/>
      <c r="CH500" s="256"/>
      <c r="CI500" s="256"/>
      <c r="CJ500" s="256"/>
      <c r="CK500" s="256"/>
      <c r="CL500" s="256"/>
      <c r="CM500" s="256"/>
      <c r="CN500" s="256"/>
      <c r="CO500" s="256"/>
      <c r="CP500" s="256"/>
      <c r="CQ500" s="256"/>
      <c r="CR500" s="256"/>
      <c r="CS500" s="248" t="s">
        <v>6047</v>
      </c>
      <c r="CT500" s="256"/>
      <c r="CU500" s="256"/>
      <c r="CV500" s="256"/>
      <c r="CW500" s="256"/>
      <c r="CX500" s="256"/>
      <c r="CY500" s="256"/>
      <c r="CZ500" s="256"/>
      <c r="DA500" s="256"/>
      <c r="DB500" s="256"/>
      <c r="DC500" s="256"/>
      <c r="DD500" s="256"/>
      <c r="DE500" s="256"/>
    </row>
    <row r="501" spans="34:109" ht="15" hidden="1" customHeight="1">
      <c r="AH501" s="254"/>
      <c r="AI501" s="254"/>
      <c r="AJ501" s="254"/>
      <c r="AK501" s="254"/>
      <c r="AL501" s="242" t="str">
        <f t="shared" si="21"/>
        <v/>
      </c>
      <c r="AM501" s="242" t="str">
        <f t="shared" si="22"/>
        <v/>
      </c>
      <c r="AN501" s="243" t="str">
        <f t="shared" si="23"/>
        <v/>
      </c>
      <c r="AO501" s="254"/>
      <c r="AP501" s="240">
        <v>499</v>
      </c>
      <c r="AQ501" s="255"/>
      <c r="AR501" s="255"/>
      <c r="AS501" s="255"/>
      <c r="AT501" s="255"/>
      <c r="AU501" s="255"/>
      <c r="AV501" s="255"/>
      <c r="AW501" s="255"/>
      <c r="AX501" s="255"/>
      <c r="AY501" s="255"/>
      <c r="AZ501" s="255"/>
      <c r="BA501" s="255"/>
      <c r="BB501" s="255"/>
      <c r="BC501" s="255"/>
      <c r="BD501" s="255"/>
      <c r="BE501" s="255"/>
      <c r="BF501" s="255"/>
      <c r="BG501" s="255"/>
      <c r="BH501" s="255"/>
      <c r="BI501" s="255"/>
      <c r="BJ501" s="246" t="s">
        <v>6048</v>
      </c>
      <c r="BK501" s="255"/>
      <c r="BL501" s="255"/>
      <c r="BM501" s="255"/>
      <c r="BN501" s="255"/>
      <c r="BO501" s="255"/>
      <c r="BP501" s="255"/>
      <c r="BQ501" s="255"/>
      <c r="BR501" s="255"/>
      <c r="BS501" s="255"/>
      <c r="BT501" s="255"/>
      <c r="BU501" s="255"/>
      <c r="BV501" s="255"/>
      <c r="BW501" s="254"/>
      <c r="BX501" s="254"/>
      <c r="BY501" s="254"/>
      <c r="BZ501" s="256"/>
      <c r="CA501" s="256"/>
      <c r="CB501" s="256"/>
      <c r="CC501" s="256"/>
      <c r="CD501" s="256"/>
      <c r="CE501" s="256"/>
      <c r="CF501" s="256"/>
      <c r="CG501" s="256"/>
      <c r="CH501" s="256"/>
      <c r="CI501" s="256"/>
      <c r="CJ501" s="256"/>
      <c r="CK501" s="256"/>
      <c r="CL501" s="256"/>
      <c r="CM501" s="256"/>
      <c r="CN501" s="256"/>
      <c r="CO501" s="256"/>
      <c r="CP501" s="256"/>
      <c r="CQ501" s="256"/>
      <c r="CR501" s="256"/>
      <c r="CS501" s="248" t="s">
        <v>6049</v>
      </c>
      <c r="CT501" s="256"/>
      <c r="CU501" s="256"/>
      <c r="CV501" s="256"/>
      <c r="CW501" s="256"/>
      <c r="CX501" s="256"/>
      <c r="CY501" s="256"/>
      <c r="CZ501" s="256"/>
      <c r="DA501" s="256"/>
      <c r="DB501" s="256"/>
      <c r="DC501" s="256"/>
      <c r="DD501" s="256"/>
      <c r="DE501" s="256"/>
    </row>
    <row r="502" spans="34:109" ht="15" hidden="1" customHeight="1">
      <c r="AH502" s="254"/>
      <c r="AI502" s="254"/>
      <c r="AJ502" s="254"/>
      <c r="AK502" s="254"/>
      <c r="AL502" s="242" t="str">
        <f t="shared" si="21"/>
        <v/>
      </c>
      <c r="AM502" s="242" t="str">
        <f t="shared" si="22"/>
        <v/>
      </c>
      <c r="AN502" s="243" t="str">
        <f t="shared" si="23"/>
        <v/>
      </c>
      <c r="AO502" s="254"/>
      <c r="AP502" s="240">
        <v>500</v>
      </c>
      <c r="AQ502" s="255"/>
      <c r="AR502" s="255"/>
      <c r="AS502" s="255"/>
      <c r="AT502" s="255"/>
      <c r="AU502" s="255"/>
      <c r="AV502" s="255"/>
      <c r="AW502" s="255"/>
      <c r="AX502" s="255"/>
      <c r="AY502" s="255"/>
      <c r="AZ502" s="255"/>
      <c r="BA502" s="255"/>
      <c r="BB502" s="255"/>
      <c r="BC502" s="255"/>
      <c r="BD502" s="255"/>
      <c r="BE502" s="255"/>
      <c r="BF502" s="255"/>
      <c r="BG502" s="255"/>
      <c r="BH502" s="255"/>
      <c r="BI502" s="255"/>
      <c r="BJ502" s="246" t="s">
        <v>6050</v>
      </c>
      <c r="BK502" s="255"/>
      <c r="BL502" s="255"/>
      <c r="BM502" s="255"/>
      <c r="BN502" s="255"/>
      <c r="BO502" s="255"/>
      <c r="BP502" s="255"/>
      <c r="BQ502" s="255"/>
      <c r="BR502" s="255"/>
      <c r="BS502" s="255"/>
      <c r="BT502" s="255"/>
      <c r="BU502" s="255"/>
      <c r="BV502" s="255"/>
      <c r="BW502" s="254"/>
      <c r="BX502" s="254"/>
      <c r="BY502" s="254"/>
      <c r="BZ502" s="256"/>
      <c r="CA502" s="256"/>
      <c r="CB502" s="256"/>
      <c r="CC502" s="256"/>
      <c r="CD502" s="256"/>
      <c r="CE502" s="256"/>
      <c r="CF502" s="256"/>
      <c r="CG502" s="256"/>
      <c r="CH502" s="256"/>
      <c r="CI502" s="256"/>
      <c r="CJ502" s="256"/>
      <c r="CK502" s="256"/>
      <c r="CL502" s="256"/>
      <c r="CM502" s="256"/>
      <c r="CN502" s="256"/>
      <c r="CO502" s="256"/>
      <c r="CP502" s="256"/>
      <c r="CQ502" s="256"/>
      <c r="CR502" s="256"/>
      <c r="CS502" s="248" t="s">
        <v>6051</v>
      </c>
      <c r="CT502" s="256"/>
      <c r="CU502" s="256"/>
      <c r="CV502" s="256"/>
      <c r="CW502" s="256"/>
      <c r="CX502" s="256"/>
      <c r="CY502" s="256"/>
      <c r="CZ502" s="256"/>
      <c r="DA502" s="256"/>
      <c r="DB502" s="256"/>
      <c r="DC502" s="256"/>
      <c r="DD502" s="256"/>
      <c r="DE502" s="256"/>
    </row>
    <row r="503" spans="34:109" ht="15" hidden="1" customHeight="1">
      <c r="AH503" s="254"/>
      <c r="AI503" s="254"/>
      <c r="AJ503" s="254"/>
      <c r="AK503" s="254"/>
      <c r="AL503" s="242" t="str">
        <f t="shared" si="21"/>
        <v/>
      </c>
      <c r="AM503" s="242" t="str">
        <f t="shared" si="22"/>
        <v/>
      </c>
      <c r="AN503" s="243" t="str">
        <f t="shared" si="23"/>
        <v/>
      </c>
      <c r="AO503" s="254"/>
      <c r="AP503" s="240">
        <v>501</v>
      </c>
      <c r="AQ503" s="255"/>
      <c r="AR503" s="255"/>
      <c r="AS503" s="255"/>
      <c r="AT503" s="255"/>
      <c r="AU503" s="255"/>
      <c r="AV503" s="255"/>
      <c r="AW503" s="255"/>
      <c r="AX503" s="255"/>
      <c r="AY503" s="255"/>
      <c r="AZ503" s="255"/>
      <c r="BA503" s="255"/>
      <c r="BB503" s="255"/>
      <c r="BC503" s="255"/>
      <c r="BD503" s="255"/>
      <c r="BE503" s="255"/>
      <c r="BF503" s="255"/>
      <c r="BG503" s="255"/>
      <c r="BH503" s="255"/>
      <c r="BI503" s="255"/>
      <c r="BJ503" s="246" t="s">
        <v>6052</v>
      </c>
      <c r="BK503" s="255"/>
      <c r="BL503" s="255"/>
      <c r="BM503" s="255"/>
      <c r="BN503" s="255"/>
      <c r="BO503" s="255"/>
      <c r="BP503" s="255"/>
      <c r="BQ503" s="255"/>
      <c r="BR503" s="255"/>
      <c r="BS503" s="255"/>
      <c r="BT503" s="255"/>
      <c r="BU503" s="255"/>
      <c r="BV503" s="255"/>
      <c r="BW503" s="254"/>
      <c r="BX503" s="254"/>
      <c r="BY503" s="254"/>
      <c r="BZ503" s="256"/>
      <c r="CA503" s="256"/>
      <c r="CB503" s="256"/>
      <c r="CC503" s="256"/>
      <c r="CD503" s="256"/>
      <c r="CE503" s="256"/>
      <c r="CF503" s="256"/>
      <c r="CG503" s="256"/>
      <c r="CH503" s="256"/>
      <c r="CI503" s="256"/>
      <c r="CJ503" s="256"/>
      <c r="CK503" s="256"/>
      <c r="CL503" s="256"/>
      <c r="CM503" s="256"/>
      <c r="CN503" s="256"/>
      <c r="CO503" s="256"/>
      <c r="CP503" s="256"/>
      <c r="CQ503" s="256"/>
      <c r="CR503" s="256"/>
      <c r="CS503" s="248" t="s">
        <v>6053</v>
      </c>
      <c r="CT503" s="256"/>
      <c r="CU503" s="256"/>
      <c r="CV503" s="256"/>
      <c r="CW503" s="256"/>
      <c r="CX503" s="256"/>
      <c r="CY503" s="256"/>
      <c r="CZ503" s="256"/>
      <c r="DA503" s="256"/>
      <c r="DB503" s="256"/>
      <c r="DC503" s="256"/>
      <c r="DD503" s="256"/>
      <c r="DE503" s="256"/>
    </row>
    <row r="504" spans="34:109" ht="15" hidden="1" customHeight="1">
      <c r="AH504" s="254"/>
      <c r="AI504" s="254"/>
      <c r="AJ504" s="254"/>
      <c r="AK504" s="254"/>
      <c r="AL504" s="242" t="str">
        <f t="shared" si="21"/>
        <v/>
      </c>
      <c r="AM504" s="242" t="str">
        <f t="shared" si="22"/>
        <v/>
      </c>
      <c r="AN504" s="243" t="str">
        <f t="shared" si="23"/>
        <v/>
      </c>
      <c r="AO504" s="254"/>
      <c r="AP504" s="240">
        <v>502</v>
      </c>
      <c r="AQ504" s="255"/>
      <c r="AR504" s="255"/>
      <c r="AS504" s="255"/>
      <c r="AT504" s="255"/>
      <c r="AU504" s="255"/>
      <c r="AV504" s="255"/>
      <c r="AW504" s="255"/>
      <c r="AX504" s="255"/>
      <c r="AY504" s="255"/>
      <c r="AZ504" s="255"/>
      <c r="BA504" s="255"/>
      <c r="BB504" s="255"/>
      <c r="BC504" s="255"/>
      <c r="BD504" s="255"/>
      <c r="BE504" s="255"/>
      <c r="BF504" s="255"/>
      <c r="BG504" s="255"/>
      <c r="BH504" s="255"/>
      <c r="BI504" s="255"/>
      <c r="BJ504" s="246" t="s">
        <v>6054</v>
      </c>
      <c r="BK504" s="255"/>
      <c r="BL504" s="255"/>
      <c r="BM504" s="255"/>
      <c r="BN504" s="255"/>
      <c r="BO504" s="255"/>
      <c r="BP504" s="255"/>
      <c r="BQ504" s="255"/>
      <c r="BR504" s="255"/>
      <c r="BS504" s="255"/>
      <c r="BT504" s="255"/>
      <c r="BU504" s="255"/>
      <c r="BV504" s="255"/>
      <c r="BW504" s="254"/>
      <c r="BX504" s="254"/>
      <c r="BY504" s="254"/>
      <c r="BZ504" s="256"/>
      <c r="CA504" s="256"/>
      <c r="CB504" s="256"/>
      <c r="CC504" s="256"/>
      <c r="CD504" s="256"/>
      <c r="CE504" s="256"/>
      <c r="CF504" s="256"/>
      <c r="CG504" s="256"/>
      <c r="CH504" s="256"/>
      <c r="CI504" s="256"/>
      <c r="CJ504" s="256"/>
      <c r="CK504" s="256"/>
      <c r="CL504" s="256"/>
      <c r="CM504" s="256"/>
      <c r="CN504" s="256"/>
      <c r="CO504" s="256"/>
      <c r="CP504" s="256"/>
      <c r="CQ504" s="256"/>
      <c r="CR504" s="256"/>
      <c r="CS504" s="248" t="s">
        <v>6055</v>
      </c>
      <c r="CT504" s="256"/>
      <c r="CU504" s="256"/>
      <c r="CV504" s="256"/>
      <c r="CW504" s="256"/>
      <c r="CX504" s="256"/>
      <c r="CY504" s="256"/>
      <c r="CZ504" s="256"/>
      <c r="DA504" s="256"/>
      <c r="DB504" s="256"/>
      <c r="DC504" s="256"/>
      <c r="DD504" s="256"/>
      <c r="DE504" s="256"/>
    </row>
    <row r="505" spans="34:109" ht="15" hidden="1" customHeight="1">
      <c r="AH505" s="254"/>
      <c r="AI505" s="254"/>
      <c r="AJ505" s="254"/>
      <c r="AK505" s="254"/>
      <c r="AL505" s="242" t="str">
        <f t="shared" si="21"/>
        <v/>
      </c>
      <c r="AM505" s="242" t="str">
        <f t="shared" si="22"/>
        <v/>
      </c>
      <c r="AN505" s="243" t="str">
        <f t="shared" si="23"/>
        <v/>
      </c>
      <c r="AO505" s="254"/>
      <c r="AP505" s="240">
        <v>503</v>
      </c>
      <c r="AQ505" s="255"/>
      <c r="AR505" s="255"/>
      <c r="AS505" s="255"/>
      <c r="AT505" s="255"/>
      <c r="AU505" s="255"/>
      <c r="AV505" s="255"/>
      <c r="AW505" s="255"/>
      <c r="AX505" s="255"/>
      <c r="AY505" s="255"/>
      <c r="AZ505" s="255"/>
      <c r="BA505" s="255"/>
      <c r="BB505" s="255"/>
      <c r="BC505" s="255"/>
      <c r="BD505" s="255"/>
      <c r="BE505" s="255"/>
      <c r="BF505" s="255"/>
      <c r="BG505" s="255"/>
      <c r="BH505" s="255"/>
      <c r="BI505" s="255"/>
      <c r="BJ505" s="246" t="s">
        <v>6056</v>
      </c>
      <c r="BK505" s="255"/>
      <c r="BL505" s="255"/>
      <c r="BM505" s="255"/>
      <c r="BN505" s="255"/>
      <c r="BO505" s="255"/>
      <c r="BP505" s="255"/>
      <c r="BQ505" s="255"/>
      <c r="BR505" s="255"/>
      <c r="BS505" s="255"/>
      <c r="BT505" s="255"/>
      <c r="BU505" s="255"/>
      <c r="BV505" s="255"/>
      <c r="BW505" s="254"/>
      <c r="BX505" s="254"/>
      <c r="BY505" s="254"/>
      <c r="BZ505" s="256"/>
      <c r="CA505" s="256"/>
      <c r="CB505" s="256"/>
      <c r="CC505" s="256"/>
      <c r="CD505" s="256"/>
      <c r="CE505" s="256"/>
      <c r="CF505" s="256"/>
      <c r="CG505" s="256"/>
      <c r="CH505" s="256"/>
      <c r="CI505" s="256"/>
      <c r="CJ505" s="256"/>
      <c r="CK505" s="256"/>
      <c r="CL505" s="256"/>
      <c r="CM505" s="256"/>
      <c r="CN505" s="256"/>
      <c r="CO505" s="256"/>
      <c r="CP505" s="256"/>
      <c r="CQ505" s="256"/>
      <c r="CR505" s="256"/>
      <c r="CS505" s="248" t="s">
        <v>6057</v>
      </c>
      <c r="CT505" s="256"/>
      <c r="CU505" s="256"/>
      <c r="CV505" s="256"/>
      <c r="CW505" s="256"/>
      <c r="CX505" s="256"/>
      <c r="CY505" s="256"/>
      <c r="CZ505" s="256"/>
      <c r="DA505" s="256"/>
      <c r="DB505" s="256"/>
      <c r="DC505" s="256"/>
      <c r="DD505" s="256"/>
      <c r="DE505" s="256"/>
    </row>
    <row r="506" spans="34:109" ht="15" hidden="1" customHeight="1">
      <c r="AH506" s="254"/>
      <c r="AI506" s="254"/>
      <c r="AJ506" s="254"/>
      <c r="AK506" s="254"/>
      <c r="AL506" s="242" t="str">
        <f t="shared" si="21"/>
        <v/>
      </c>
      <c r="AM506" s="242" t="str">
        <f t="shared" si="22"/>
        <v/>
      </c>
      <c r="AN506" s="243" t="str">
        <f t="shared" si="23"/>
        <v/>
      </c>
      <c r="AO506" s="254"/>
      <c r="AP506" s="240">
        <v>504</v>
      </c>
      <c r="AQ506" s="255"/>
      <c r="AR506" s="255"/>
      <c r="AS506" s="255"/>
      <c r="AT506" s="255"/>
      <c r="AU506" s="255"/>
      <c r="AV506" s="255"/>
      <c r="AW506" s="255"/>
      <c r="AX506" s="255"/>
      <c r="AY506" s="255"/>
      <c r="AZ506" s="255"/>
      <c r="BA506" s="255"/>
      <c r="BB506" s="255"/>
      <c r="BC506" s="255"/>
      <c r="BD506" s="255"/>
      <c r="BE506" s="255"/>
      <c r="BF506" s="255"/>
      <c r="BG506" s="255"/>
      <c r="BH506" s="255"/>
      <c r="BI506" s="255"/>
      <c r="BJ506" s="246" t="s">
        <v>6058</v>
      </c>
      <c r="BK506" s="255"/>
      <c r="BL506" s="255"/>
      <c r="BM506" s="255"/>
      <c r="BN506" s="255"/>
      <c r="BO506" s="255"/>
      <c r="BP506" s="255"/>
      <c r="BQ506" s="255"/>
      <c r="BR506" s="255"/>
      <c r="BS506" s="255"/>
      <c r="BT506" s="255"/>
      <c r="BU506" s="255"/>
      <c r="BV506" s="255"/>
      <c r="BW506" s="254"/>
      <c r="BX506" s="254"/>
      <c r="BY506" s="254"/>
      <c r="BZ506" s="256"/>
      <c r="CA506" s="256"/>
      <c r="CB506" s="256"/>
      <c r="CC506" s="256"/>
      <c r="CD506" s="256"/>
      <c r="CE506" s="256"/>
      <c r="CF506" s="256"/>
      <c r="CG506" s="256"/>
      <c r="CH506" s="256"/>
      <c r="CI506" s="256"/>
      <c r="CJ506" s="256"/>
      <c r="CK506" s="256"/>
      <c r="CL506" s="256"/>
      <c r="CM506" s="256"/>
      <c r="CN506" s="256"/>
      <c r="CO506" s="256"/>
      <c r="CP506" s="256"/>
      <c r="CQ506" s="256"/>
      <c r="CR506" s="256"/>
      <c r="CS506" s="248" t="s">
        <v>6059</v>
      </c>
      <c r="CT506" s="256"/>
      <c r="CU506" s="256"/>
      <c r="CV506" s="256"/>
      <c r="CW506" s="256"/>
      <c r="CX506" s="256"/>
      <c r="CY506" s="256"/>
      <c r="CZ506" s="256"/>
      <c r="DA506" s="256"/>
      <c r="DB506" s="256"/>
      <c r="DC506" s="256"/>
      <c r="DD506" s="256"/>
      <c r="DE506" s="256"/>
    </row>
    <row r="507" spans="34:109" ht="15" hidden="1" customHeight="1">
      <c r="AH507" s="254"/>
      <c r="AI507" s="254"/>
      <c r="AJ507" s="254"/>
      <c r="AK507" s="254"/>
      <c r="AL507" s="242" t="str">
        <f t="shared" si="21"/>
        <v/>
      </c>
      <c r="AM507" s="242" t="str">
        <f t="shared" si="22"/>
        <v/>
      </c>
      <c r="AN507" s="243" t="str">
        <f t="shared" si="23"/>
        <v/>
      </c>
      <c r="AO507" s="254"/>
      <c r="AP507" s="240">
        <v>505</v>
      </c>
      <c r="AQ507" s="255"/>
      <c r="AR507" s="255"/>
      <c r="AS507" s="255"/>
      <c r="AT507" s="255"/>
      <c r="AU507" s="255"/>
      <c r="AV507" s="255"/>
      <c r="AW507" s="255"/>
      <c r="AX507" s="255"/>
      <c r="AY507" s="255"/>
      <c r="AZ507" s="255"/>
      <c r="BA507" s="255"/>
      <c r="BB507" s="255"/>
      <c r="BC507" s="255"/>
      <c r="BD507" s="255"/>
      <c r="BE507" s="255"/>
      <c r="BF507" s="255"/>
      <c r="BG507" s="255"/>
      <c r="BH507" s="255"/>
      <c r="BI507" s="255"/>
      <c r="BJ507" s="246" t="s">
        <v>6060</v>
      </c>
      <c r="BK507" s="255"/>
      <c r="BL507" s="255"/>
      <c r="BM507" s="255"/>
      <c r="BN507" s="255"/>
      <c r="BO507" s="255"/>
      <c r="BP507" s="255"/>
      <c r="BQ507" s="255"/>
      <c r="BR507" s="255"/>
      <c r="BS507" s="255"/>
      <c r="BT507" s="255"/>
      <c r="BU507" s="255"/>
      <c r="BV507" s="255"/>
      <c r="BW507" s="254"/>
      <c r="BX507" s="254"/>
      <c r="BY507" s="254"/>
      <c r="BZ507" s="256"/>
      <c r="CA507" s="256"/>
      <c r="CB507" s="256"/>
      <c r="CC507" s="256"/>
      <c r="CD507" s="256"/>
      <c r="CE507" s="256"/>
      <c r="CF507" s="256"/>
      <c r="CG507" s="256"/>
      <c r="CH507" s="256"/>
      <c r="CI507" s="256"/>
      <c r="CJ507" s="256"/>
      <c r="CK507" s="256"/>
      <c r="CL507" s="256"/>
      <c r="CM507" s="256"/>
      <c r="CN507" s="256"/>
      <c r="CO507" s="256"/>
      <c r="CP507" s="256"/>
      <c r="CQ507" s="256"/>
      <c r="CR507" s="256"/>
      <c r="CS507" s="248" t="s">
        <v>6061</v>
      </c>
      <c r="CT507" s="256"/>
      <c r="CU507" s="256"/>
      <c r="CV507" s="256"/>
      <c r="CW507" s="256"/>
      <c r="CX507" s="256"/>
      <c r="CY507" s="256"/>
      <c r="CZ507" s="256"/>
      <c r="DA507" s="256"/>
      <c r="DB507" s="256"/>
      <c r="DC507" s="256"/>
      <c r="DD507" s="256"/>
      <c r="DE507" s="256"/>
    </row>
    <row r="508" spans="34:109" ht="15" hidden="1" customHeight="1">
      <c r="AH508" s="254"/>
      <c r="AI508" s="254"/>
      <c r="AJ508" s="254"/>
      <c r="AK508" s="254"/>
      <c r="AL508" s="242" t="str">
        <f t="shared" si="21"/>
        <v/>
      </c>
      <c r="AM508" s="242" t="str">
        <f t="shared" si="22"/>
        <v/>
      </c>
      <c r="AN508" s="243" t="str">
        <f t="shared" si="23"/>
        <v/>
      </c>
      <c r="AO508" s="254"/>
      <c r="AP508" s="240">
        <v>506</v>
      </c>
      <c r="AQ508" s="255"/>
      <c r="AR508" s="255"/>
      <c r="AS508" s="255"/>
      <c r="AT508" s="255"/>
      <c r="AU508" s="255"/>
      <c r="AV508" s="255"/>
      <c r="AW508" s="255"/>
      <c r="AX508" s="255"/>
      <c r="AY508" s="255"/>
      <c r="AZ508" s="255"/>
      <c r="BA508" s="255"/>
      <c r="BB508" s="255"/>
      <c r="BC508" s="255"/>
      <c r="BD508" s="255"/>
      <c r="BE508" s="255"/>
      <c r="BF508" s="255"/>
      <c r="BG508" s="255"/>
      <c r="BH508" s="255"/>
      <c r="BI508" s="255"/>
      <c r="BJ508" s="246" t="s">
        <v>6062</v>
      </c>
      <c r="BK508" s="255"/>
      <c r="BL508" s="255"/>
      <c r="BM508" s="255"/>
      <c r="BN508" s="255"/>
      <c r="BO508" s="255"/>
      <c r="BP508" s="255"/>
      <c r="BQ508" s="255"/>
      <c r="BR508" s="255"/>
      <c r="BS508" s="255"/>
      <c r="BT508" s="255"/>
      <c r="BU508" s="255"/>
      <c r="BV508" s="255"/>
      <c r="BW508" s="254"/>
      <c r="BX508" s="254"/>
      <c r="BY508" s="254"/>
      <c r="BZ508" s="256"/>
      <c r="CA508" s="256"/>
      <c r="CB508" s="256"/>
      <c r="CC508" s="256"/>
      <c r="CD508" s="256"/>
      <c r="CE508" s="256"/>
      <c r="CF508" s="256"/>
      <c r="CG508" s="256"/>
      <c r="CH508" s="256"/>
      <c r="CI508" s="256"/>
      <c r="CJ508" s="256"/>
      <c r="CK508" s="256"/>
      <c r="CL508" s="256"/>
      <c r="CM508" s="256"/>
      <c r="CN508" s="256"/>
      <c r="CO508" s="256"/>
      <c r="CP508" s="256"/>
      <c r="CQ508" s="256"/>
      <c r="CR508" s="256"/>
      <c r="CS508" s="248" t="s">
        <v>6063</v>
      </c>
      <c r="CT508" s="256"/>
      <c r="CU508" s="256"/>
      <c r="CV508" s="256"/>
      <c r="CW508" s="256"/>
      <c r="CX508" s="256"/>
      <c r="CY508" s="256"/>
      <c r="CZ508" s="256"/>
      <c r="DA508" s="256"/>
      <c r="DB508" s="256"/>
      <c r="DC508" s="256"/>
      <c r="DD508" s="256"/>
      <c r="DE508" s="256"/>
    </row>
    <row r="509" spans="34:109" ht="15" hidden="1" customHeight="1">
      <c r="AH509" s="254"/>
      <c r="AI509" s="254"/>
      <c r="AJ509" s="254"/>
      <c r="AK509" s="254"/>
      <c r="AL509" s="242" t="str">
        <f t="shared" si="21"/>
        <v/>
      </c>
      <c r="AM509" s="242" t="str">
        <f t="shared" si="22"/>
        <v/>
      </c>
      <c r="AN509" s="243" t="str">
        <f t="shared" si="23"/>
        <v/>
      </c>
      <c r="AO509" s="254"/>
      <c r="AP509" s="240">
        <v>507</v>
      </c>
      <c r="AQ509" s="255"/>
      <c r="AR509" s="255"/>
      <c r="AS509" s="255"/>
      <c r="AT509" s="255"/>
      <c r="AU509" s="255"/>
      <c r="AV509" s="255"/>
      <c r="AW509" s="255"/>
      <c r="AX509" s="255"/>
      <c r="AY509" s="255"/>
      <c r="AZ509" s="255"/>
      <c r="BA509" s="255"/>
      <c r="BB509" s="255"/>
      <c r="BC509" s="255"/>
      <c r="BD509" s="255"/>
      <c r="BE509" s="255"/>
      <c r="BF509" s="255"/>
      <c r="BG509" s="255"/>
      <c r="BH509" s="255"/>
      <c r="BI509" s="255"/>
      <c r="BJ509" s="246" t="s">
        <v>6064</v>
      </c>
      <c r="BK509" s="255"/>
      <c r="BL509" s="255"/>
      <c r="BM509" s="255"/>
      <c r="BN509" s="255"/>
      <c r="BO509" s="255"/>
      <c r="BP509" s="255"/>
      <c r="BQ509" s="255"/>
      <c r="BR509" s="255"/>
      <c r="BS509" s="255"/>
      <c r="BT509" s="255"/>
      <c r="BU509" s="255"/>
      <c r="BV509" s="255"/>
      <c r="BW509" s="254"/>
      <c r="BX509" s="254"/>
      <c r="BY509" s="254"/>
      <c r="BZ509" s="256"/>
      <c r="CA509" s="256"/>
      <c r="CB509" s="256"/>
      <c r="CC509" s="256"/>
      <c r="CD509" s="256"/>
      <c r="CE509" s="256"/>
      <c r="CF509" s="256"/>
      <c r="CG509" s="256"/>
      <c r="CH509" s="256"/>
      <c r="CI509" s="256"/>
      <c r="CJ509" s="256"/>
      <c r="CK509" s="256"/>
      <c r="CL509" s="256"/>
      <c r="CM509" s="256"/>
      <c r="CN509" s="256"/>
      <c r="CO509" s="256"/>
      <c r="CP509" s="256"/>
      <c r="CQ509" s="256"/>
      <c r="CR509" s="256"/>
      <c r="CS509" s="248" t="s">
        <v>6065</v>
      </c>
      <c r="CT509" s="256"/>
      <c r="CU509" s="256"/>
      <c r="CV509" s="256"/>
      <c r="CW509" s="256"/>
      <c r="CX509" s="256"/>
      <c r="CY509" s="256"/>
      <c r="CZ509" s="256"/>
      <c r="DA509" s="256"/>
      <c r="DB509" s="256"/>
      <c r="DC509" s="256"/>
      <c r="DD509" s="256"/>
      <c r="DE509" s="256"/>
    </row>
    <row r="510" spans="34:109" ht="15" hidden="1" customHeight="1">
      <c r="AH510" s="254"/>
      <c r="AI510" s="254"/>
      <c r="AJ510" s="254"/>
      <c r="AK510" s="254"/>
      <c r="AL510" s="242" t="str">
        <f t="shared" si="21"/>
        <v/>
      </c>
      <c r="AM510" s="242" t="str">
        <f t="shared" si="22"/>
        <v/>
      </c>
      <c r="AN510" s="243" t="str">
        <f t="shared" si="23"/>
        <v/>
      </c>
      <c r="AO510" s="254"/>
      <c r="AP510" s="240">
        <v>508</v>
      </c>
      <c r="AQ510" s="255"/>
      <c r="AR510" s="255"/>
      <c r="AS510" s="255"/>
      <c r="AT510" s="255"/>
      <c r="AU510" s="255"/>
      <c r="AV510" s="255"/>
      <c r="AW510" s="255"/>
      <c r="AX510" s="255"/>
      <c r="AY510" s="255"/>
      <c r="AZ510" s="255"/>
      <c r="BA510" s="255"/>
      <c r="BB510" s="255"/>
      <c r="BC510" s="255"/>
      <c r="BD510" s="255"/>
      <c r="BE510" s="255"/>
      <c r="BF510" s="255"/>
      <c r="BG510" s="255"/>
      <c r="BH510" s="255"/>
      <c r="BI510" s="255"/>
      <c r="BJ510" s="246" t="s">
        <v>6066</v>
      </c>
      <c r="BK510" s="255"/>
      <c r="BL510" s="255"/>
      <c r="BM510" s="255"/>
      <c r="BN510" s="255"/>
      <c r="BO510" s="255"/>
      <c r="BP510" s="255"/>
      <c r="BQ510" s="255"/>
      <c r="BR510" s="255"/>
      <c r="BS510" s="255"/>
      <c r="BT510" s="255"/>
      <c r="BU510" s="255"/>
      <c r="BV510" s="255"/>
      <c r="BW510" s="254"/>
      <c r="BX510" s="254"/>
      <c r="BY510" s="254"/>
      <c r="BZ510" s="256"/>
      <c r="CA510" s="256"/>
      <c r="CB510" s="256"/>
      <c r="CC510" s="256"/>
      <c r="CD510" s="256"/>
      <c r="CE510" s="256"/>
      <c r="CF510" s="256"/>
      <c r="CG510" s="256"/>
      <c r="CH510" s="256"/>
      <c r="CI510" s="256"/>
      <c r="CJ510" s="256"/>
      <c r="CK510" s="256"/>
      <c r="CL510" s="256"/>
      <c r="CM510" s="256"/>
      <c r="CN510" s="256"/>
      <c r="CO510" s="256"/>
      <c r="CP510" s="256"/>
      <c r="CQ510" s="256"/>
      <c r="CR510" s="256"/>
      <c r="CS510" s="248" t="s">
        <v>6067</v>
      </c>
      <c r="CT510" s="256"/>
      <c r="CU510" s="256"/>
      <c r="CV510" s="256"/>
      <c r="CW510" s="256"/>
      <c r="CX510" s="256"/>
      <c r="CY510" s="256"/>
      <c r="CZ510" s="256"/>
      <c r="DA510" s="256"/>
      <c r="DB510" s="256"/>
      <c r="DC510" s="256"/>
      <c r="DD510" s="256"/>
      <c r="DE510" s="256"/>
    </row>
    <row r="511" spans="34:109" ht="15" hidden="1" customHeight="1">
      <c r="AH511" s="254"/>
      <c r="AI511" s="254"/>
      <c r="AJ511" s="254"/>
      <c r="AK511" s="254"/>
      <c r="AL511" s="242" t="str">
        <f t="shared" si="21"/>
        <v/>
      </c>
      <c r="AM511" s="242" t="str">
        <f t="shared" si="22"/>
        <v/>
      </c>
      <c r="AN511" s="243" t="str">
        <f t="shared" si="23"/>
        <v/>
      </c>
      <c r="AO511" s="254"/>
      <c r="AP511" s="240">
        <v>509</v>
      </c>
      <c r="AQ511" s="255"/>
      <c r="AR511" s="255"/>
      <c r="AS511" s="255"/>
      <c r="AT511" s="255"/>
      <c r="AU511" s="255"/>
      <c r="AV511" s="255"/>
      <c r="AW511" s="255"/>
      <c r="AX511" s="255"/>
      <c r="AY511" s="255"/>
      <c r="AZ511" s="255"/>
      <c r="BA511" s="255"/>
      <c r="BB511" s="255"/>
      <c r="BC511" s="255"/>
      <c r="BD511" s="255"/>
      <c r="BE511" s="255"/>
      <c r="BF511" s="255"/>
      <c r="BG511" s="255"/>
      <c r="BH511" s="255"/>
      <c r="BI511" s="255"/>
      <c r="BJ511" s="246" t="s">
        <v>6068</v>
      </c>
      <c r="BK511" s="255"/>
      <c r="BL511" s="255"/>
      <c r="BM511" s="255"/>
      <c r="BN511" s="255"/>
      <c r="BO511" s="255"/>
      <c r="BP511" s="255"/>
      <c r="BQ511" s="255"/>
      <c r="BR511" s="255"/>
      <c r="BS511" s="255"/>
      <c r="BT511" s="255"/>
      <c r="BU511" s="255"/>
      <c r="BV511" s="255"/>
      <c r="BW511" s="254"/>
      <c r="BX511" s="254"/>
      <c r="BY511" s="254"/>
      <c r="BZ511" s="256"/>
      <c r="CA511" s="256"/>
      <c r="CB511" s="256"/>
      <c r="CC511" s="256"/>
      <c r="CD511" s="256"/>
      <c r="CE511" s="256"/>
      <c r="CF511" s="256"/>
      <c r="CG511" s="256"/>
      <c r="CH511" s="256"/>
      <c r="CI511" s="256"/>
      <c r="CJ511" s="256"/>
      <c r="CK511" s="256"/>
      <c r="CL511" s="256"/>
      <c r="CM511" s="256"/>
      <c r="CN511" s="256"/>
      <c r="CO511" s="256"/>
      <c r="CP511" s="256"/>
      <c r="CQ511" s="256"/>
      <c r="CR511" s="256"/>
      <c r="CS511" s="248" t="s">
        <v>6069</v>
      </c>
      <c r="CT511" s="256"/>
      <c r="CU511" s="256"/>
      <c r="CV511" s="256"/>
      <c r="CW511" s="256"/>
      <c r="CX511" s="256"/>
      <c r="CY511" s="256"/>
      <c r="CZ511" s="256"/>
      <c r="DA511" s="256"/>
      <c r="DB511" s="256"/>
      <c r="DC511" s="256"/>
      <c r="DD511" s="256"/>
      <c r="DE511" s="256"/>
    </row>
    <row r="512" spans="34:109" ht="15" hidden="1" customHeight="1">
      <c r="AH512" s="254"/>
      <c r="AI512" s="254"/>
      <c r="AJ512" s="254"/>
      <c r="AK512" s="254"/>
      <c r="AL512" s="242" t="str">
        <f t="shared" si="21"/>
        <v/>
      </c>
      <c r="AM512" s="242" t="str">
        <f t="shared" si="22"/>
        <v/>
      </c>
      <c r="AN512" s="243" t="str">
        <f t="shared" si="23"/>
        <v/>
      </c>
      <c r="AO512" s="254"/>
      <c r="AP512" s="240">
        <v>510</v>
      </c>
      <c r="AQ512" s="255"/>
      <c r="AR512" s="255"/>
      <c r="AS512" s="255"/>
      <c r="AT512" s="255"/>
      <c r="AU512" s="255"/>
      <c r="AV512" s="255"/>
      <c r="AW512" s="255"/>
      <c r="AX512" s="255"/>
      <c r="AY512" s="255"/>
      <c r="AZ512" s="255"/>
      <c r="BA512" s="255"/>
      <c r="BB512" s="255"/>
      <c r="BC512" s="255"/>
      <c r="BD512" s="255"/>
      <c r="BE512" s="255"/>
      <c r="BF512" s="255"/>
      <c r="BG512" s="255"/>
      <c r="BH512" s="255"/>
      <c r="BI512" s="255"/>
      <c r="BJ512" s="246" t="s">
        <v>6070</v>
      </c>
      <c r="BK512" s="255"/>
      <c r="BL512" s="255"/>
      <c r="BM512" s="255"/>
      <c r="BN512" s="255"/>
      <c r="BO512" s="255"/>
      <c r="BP512" s="255"/>
      <c r="BQ512" s="255"/>
      <c r="BR512" s="255"/>
      <c r="BS512" s="255"/>
      <c r="BT512" s="255"/>
      <c r="BU512" s="255"/>
      <c r="BV512" s="255"/>
      <c r="BW512" s="254"/>
      <c r="BX512" s="254"/>
      <c r="BY512" s="254"/>
      <c r="BZ512" s="256"/>
      <c r="CA512" s="256"/>
      <c r="CB512" s="256"/>
      <c r="CC512" s="256"/>
      <c r="CD512" s="256"/>
      <c r="CE512" s="256"/>
      <c r="CF512" s="256"/>
      <c r="CG512" s="256"/>
      <c r="CH512" s="256"/>
      <c r="CI512" s="256"/>
      <c r="CJ512" s="256"/>
      <c r="CK512" s="256"/>
      <c r="CL512" s="256"/>
      <c r="CM512" s="256"/>
      <c r="CN512" s="256"/>
      <c r="CO512" s="256"/>
      <c r="CP512" s="256"/>
      <c r="CQ512" s="256"/>
      <c r="CR512" s="256"/>
      <c r="CS512" s="248" t="s">
        <v>6071</v>
      </c>
      <c r="CT512" s="256"/>
      <c r="CU512" s="256"/>
      <c r="CV512" s="256"/>
      <c r="CW512" s="256"/>
      <c r="CX512" s="256"/>
      <c r="CY512" s="256"/>
      <c r="CZ512" s="256"/>
      <c r="DA512" s="256"/>
      <c r="DB512" s="256"/>
      <c r="DC512" s="256"/>
      <c r="DD512" s="256"/>
      <c r="DE512" s="256"/>
    </row>
    <row r="513" spans="34:109" ht="15" hidden="1" customHeight="1">
      <c r="AH513" s="254"/>
      <c r="AI513" s="254"/>
      <c r="AJ513" s="254"/>
      <c r="AK513" s="254"/>
      <c r="AL513" s="242" t="str">
        <f t="shared" si="21"/>
        <v/>
      </c>
      <c r="AM513" s="242" t="str">
        <f t="shared" si="22"/>
        <v/>
      </c>
      <c r="AN513" s="243" t="str">
        <f t="shared" si="23"/>
        <v/>
      </c>
      <c r="AO513" s="254"/>
      <c r="AP513" s="240">
        <v>511</v>
      </c>
      <c r="AQ513" s="255"/>
      <c r="AR513" s="255"/>
      <c r="AS513" s="255"/>
      <c r="AT513" s="255"/>
      <c r="AU513" s="255"/>
      <c r="AV513" s="255"/>
      <c r="AW513" s="255"/>
      <c r="AX513" s="255"/>
      <c r="AY513" s="255"/>
      <c r="AZ513" s="255"/>
      <c r="BA513" s="255"/>
      <c r="BB513" s="255"/>
      <c r="BC513" s="255"/>
      <c r="BD513" s="255"/>
      <c r="BE513" s="255"/>
      <c r="BF513" s="255"/>
      <c r="BG513" s="255"/>
      <c r="BH513" s="255"/>
      <c r="BI513" s="255"/>
      <c r="BJ513" s="246" t="s">
        <v>6072</v>
      </c>
      <c r="BK513" s="255"/>
      <c r="BL513" s="255"/>
      <c r="BM513" s="255"/>
      <c r="BN513" s="255"/>
      <c r="BO513" s="255"/>
      <c r="BP513" s="255"/>
      <c r="BQ513" s="255"/>
      <c r="BR513" s="255"/>
      <c r="BS513" s="255"/>
      <c r="BT513" s="255"/>
      <c r="BU513" s="255"/>
      <c r="BV513" s="255"/>
      <c r="BW513" s="254"/>
      <c r="BX513" s="254"/>
      <c r="BY513" s="254"/>
      <c r="BZ513" s="256"/>
      <c r="CA513" s="256"/>
      <c r="CB513" s="256"/>
      <c r="CC513" s="256"/>
      <c r="CD513" s="256"/>
      <c r="CE513" s="256"/>
      <c r="CF513" s="256"/>
      <c r="CG513" s="256"/>
      <c r="CH513" s="256"/>
      <c r="CI513" s="256"/>
      <c r="CJ513" s="256"/>
      <c r="CK513" s="256"/>
      <c r="CL513" s="256"/>
      <c r="CM513" s="256"/>
      <c r="CN513" s="256"/>
      <c r="CO513" s="256"/>
      <c r="CP513" s="256"/>
      <c r="CQ513" s="256"/>
      <c r="CR513" s="256"/>
      <c r="CS513" s="248" t="s">
        <v>6073</v>
      </c>
      <c r="CT513" s="256"/>
      <c r="CU513" s="256"/>
      <c r="CV513" s="256"/>
      <c r="CW513" s="256"/>
      <c r="CX513" s="256"/>
      <c r="CY513" s="256"/>
      <c r="CZ513" s="256"/>
      <c r="DA513" s="256"/>
      <c r="DB513" s="256"/>
      <c r="DC513" s="256"/>
      <c r="DD513" s="256"/>
      <c r="DE513" s="256"/>
    </row>
    <row r="514" spans="34:109" ht="15" hidden="1" customHeight="1">
      <c r="AH514" s="254"/>
      <c r="AI514" s="254"/>
      <c r="AJ514" s="254"/>
      <c r="AK514" s="254"/>
      <c r="AL514" s="242" t="str">
        <f t="shared" si="21"/>
        <v/>
      </c>
      <c r="AM514" s="242" t="str">
        <f t="shared" si="22"/>
        <v/>
      </c>
      <c r="AN514" s="243" t="str">
        <f t="shared" si="23"/>
        <v/>
      </c>
      <c r="AO514" s="254"/>
      <c r="AP514" s="240">
        <v>512</v>
      </c>
      <c r="AQ514" s="255"/>
      <c r="AR514" s="255"/>
      <c r="AS514" s="255"/>
      <c r="AT514" s="255"/>
      <c r="AU514" s="255"/>
      <c r="AV514" s="255"/>
      <c r="AW514" s="255"/>
      <c r="AX514" s="255"/>
      <c r="AY514" s="255"/>
      <c r="AZ514" s="255"/>
      <c r="BA514" s="255"/>
      <c r="BB514" s="255"/>
      <c r="BC514" s="255"/>
      <c r="BD514" s="255"/>
      <c r="BE514" s="255"/>
      <c r="BF514" s="255"/>
      <c r="BG514" s="255"/>
      <c r="BH514" s="255"/>
      <c r="BI514" s="255"/>
      <c r="BJ514" s="246" t="s">
        <v>6074</v>
      </c>
      <c r="BK514" s="255"/>
      <c r="BL514" s="255"/>
      <c r="BM514" s="255"/>
      <c r="BN514" s="255"/>
      <c r="BO514" s="255"/>
      <c r="BP514" s="255"/>
      <c r="BQ514" s="255"/>
      <c r="BR514" s="255"/>
      <c r="BS514" s="255"/>
      <c r="BT514" s="255"/>
      <c r="BU514" s="255"/>
      <c r="BV514" s="255"/>
      <c r="BW514" s="254"/>
      <c r="BX514" s="254"/>
      <c r="BY514" s="254"/>
      <c r="BZ514" s="256"/>
      <c r="CA514" s="256"/>
      <c r="CB514" s="256"/>
      <c r="CC514" s="256"/>
      <c r="CD514" s="256"/>
      <c r="CE514" s="256"/>
      <c r="CF514" s="256"/>
      <c r="CG514" s="256"/>
      <c r="CH514" s="256"/>
      <c r="CI514" s="256"/>
      <c r="CJ514" s="256"/>
      <c r="CK514" s="256"/>
      <c r="CL514" s="256"/>
      <c r="CM514" s="256"/>
      <c r="CN514" s="256"/>
      <c r="CO514" s="256"/>
      <c r="CP514" s="256"/>
      <c r="CQ514" s="256"/>
      <c r="CR514" s="256"/>
      <c r="CS514" s="248" t="s">
        <v>6075</v>
      </c>
      <c r="CT514" s="256"/>
      <c r="CU514" s="256"/>
      <c r="CV514" s="256"/>
      <c r="CW514" s="256"/>
      <c r="CX514" s="256"/>
      <c r="CY514" s="256"/>
      <c r="CZ514" s="256"/>
      <c r="DA514" s="256"/>
      <c r="DB514" s="256"/>
      <c r="DC514" s="256"/>
      <c r="DD514" s="256"/>
      <c r="DE514" s="256"/>
    </row>
    <row r="515" spans="34:109" ht="15" hidden="1" customHeight="1">
      <c r="AH515" s="254"/>
      <c r="AI515" s="254"/>
      <c r="AJ515" s="254"/>
      <c r="AK515" s="254"/>
      <c r="AL515" s="242" t="str">
        <f t="shared" si="21"/>
        <v/>
      </c>
      <c r="AM515" s="242" t="str">
        <f t="shared" si="22"/>
        <v/>
      </c>
      <c r="AN515" s="243" t="str">
        <f t="shared" si="23"/>
        <v/>
      </c>
      <c r="AO515" s="254"/>
      <c r="AP515" s="240">
        <v>513</v>
      </c>
      <c r="AQ515" s="255"/>
      <c r="AR515" s="255"/>
      <c r="AS515" s="255"/>
      <c r="AT515" s="255"/>
      <c r="AU515" s="255"/>
      <c r="AV515" s="255"/>
      <c r="AW515" s="255"/>
      <c r="AX515" s="255"/>
      <c r="AY515" s="255"/>
      <c r="AZ515" s="255"/>
      <c r="BA515" s="255"/>
      <c r="BB515" s="255"/>
      <c r="BC515" s="255"/>
      <c r="BD515" s="255"/>
      <c r="BE515" s="255"/>
      <c r="BF515" s="255"/>
      <c r="BG515" s="255"/>
      <c r="BH515" s="255"/>
      <c r="BI515" s="255"/>
      <c r="BJ515" s="246" t="s">
        <v>6076</v>
      </c>
      <c r="BK515" s="255"/>
      <c r="BL515" s="255"/>
      <c r="BM515" s="255"/>
      <c r="BN515" s="255"/>
      <c r="BO515" s="255"/>
      <c r="BP515" s="255"/>
      <c r="BQ515" s="255"/>
      <c r="BR515" s="255"/>
      <c r="BS515" s="255"/>
      <c r="BT515" s="255"/>
      <c r="BU515" s="255"/>
      <c r="BV515" s="255"/>
      <c r="BW515" s="254"/>
      <c r="BX515" s="254"/>
      <c r="BY515" s="254"/>
      <c r="BZ515" s="256"/>
      <c r="CA515" s="256"/>
      <c r="CB515" s="256"/>
      <c r="CC515" s="256"/>
      <c r="CD515" s="256"/>
      <c r="CE515" s="256"/>
      <c r="CF515" s="256"/>
      <c r="CG515" s="256"/>
      <c r="CH515" s="256"/>
      <c r="CI515" s="256"/>
      <c r="CJ515" s="256"/>
      <c r="CK515" s="256"/>
      <c r="CL515" s="256"/>
      <c r="CM515" s="256"/>
      <c r="CN515" s="256"/>
      <c r="CO515" s="256"/>
      <c r="CP515" s="256"/>
      <c r="CQ515" s="256"/>
      <c r="CR515" s="256"/>
      <c r="CS515" s="248" t="s">
        <v>6077</v>
      </c>
      <c r="CT515" s="256"/>
      <c r="CU515" s="256"/>
      <c r="CV515" s="256"/>
      <c r="CW515" s="256"/>
      <c r="CX515" s="256"/>
      <c r="CY515" s="256"/>
      <c r="CZ515" s="256"/>
      <c r="DA515" s="256"/>
      <c r="DB515" s="256"/>
      <c r="DC515" s="256"/>
      <c r="DD515" s="256"/>
      <c r="DE515" s="256"/>
    </row>
    <row r="516" spans="34:109" ht="15" hidden="1" customHeight="1">
      <c r="AH516" s="254"/>
      <c r="AI516" s="254"/>
      <c r="AJ516" s="254"/>
      <c r="AK516" s="254"/>
      <c r="AL516" s="242" t="str">
        <f t="shared" si="21"/>
        <v/>
      </c>
      <c r="AM516" s="242" t="str">
        <f t="shared" si="22"/>
        <v/>
      </c>
      <c r="AN516" s="243" t="str">
        <f t="shared" si="23"/>
        <v/>
      </c>
      <c r="AO516" s="254"/>
      <c r="AP516" s="240">
        <v>514</v>
      </c>
      <c r="AQ516" s="255"/>
      <c r="AR516" s="255"/>
      <c r="AS516" s="255"/>
      <c r="AT516" s="255"/>
      <c r="AU516" s="255"/>
      <c r="AV516" s="255"/>
      <c r="AW516" s="255"/>
      <c r="AX516" s="255"/>
      <c r="AY516" s="255"/>
      <c r="AZ516" s="255"/>
      <c r="BA516" s="255"/>
      <c r="BB516" s="255"/>
      <c r="BC516" s="255"/>
      <c r="BD516" s="255"/>
      <c r="BE516" s="255"/>
      <c r="BF516" s="255"/>
      <c r="BG516" s="255"/>
      <c r="BH516" s="255"/>
      <c r="BI516" s="255"/>
      <c r="BJ516" s="246" t="s">
        <v>6078</v>
      </c>
      <c r="BK516" s="255"/>
      <c r="BL516" s="255"/>
      <c r="BM516" s="255"/>
      <c r="BN516" s="255"/>
      <c r="BO516" s="255"/>
      <c r="BP516" s="255"/>
      <c r="BQ516" s="255"/>
      <c r="BR516" s="255"/>
      <c r="BS516" s="255"/>
      <c r="BT516" s="255"/>
      <c r="BU516" s="255"/>
      <c r="BV516" s="255"/>
      <c r="BW516" s="254"/>
      <c r="BX516" s="254"/>
      <c r="BY516" s="254"/>
      <c r="BZ516" s="256"/>
      <c r="CA516" s="256"/>
      <c r="CB516" s="256"/>
      <c r="CC516" s="256"/>
      <c r="CD516" s="256"/>
      <c r="CE516" s="256"/>
      <c r="CF516" s="256"/>
      <c r="CG516" s="256"/>
      <c r="CH516" s="256"/>
      <c r="CI516" s="256"/>
      <c r="CJ516" s="256"/>
      <c r="CK516" s="256"/>
      <c r="CL516" s="256"/>
      <c r="CM516" s="256"/>
      <c r="CN516" s="256"/>
      <c r="CO516" s="256"/>
      <c r="CP516" s="256"/>
      <c r="CQ516" s="256"/>
      <c r="CR516" s="256"/>
      <c r="CS516" s="248" t="s">
        <v>6079</v>
      </c>
      <c r="CT516" s="256"/>
      <c r="CU516" s="256"/>
      <c r="CV516" s="256"/>
      <c r="CW516" s="256"/>
      <c r="CX516" s="256"/>
      <c r="CY516" s="256"/>
      <c r="CZ516" s="256"/>
      <c r="DA516" s="256"/>
      <c r="DB516" s="256"/>
      <c r="DC516" s="256"/>
      <c r="DD516" s="256"/>
      <c r="DE516" s="256"/>
    </row>
    <row r="517" spans="34:109" ht="15" hidden="1" customHeight="1">
      <c r="AH517" s="254"/>
      <c r="AI517" s="254"/>
      <c r="AJ517" s="254"/>
      <c r="AK517" s="254"/>
      <c r="AL517" s="242" t="str">
        <f t="shared" ref="AL517:AL574" si="24">IFERROR(IF(HLOOKUP($N$10, $BZ$3:$DE$574, $AP517, FALSE )="", "", HLOOKUP($N$10, $BZ$3:$DE$574, $AP517, FALSE)), "")</f>
        <v/>
      </c>
      <c r="AM517" s="242" t="str">
        <f t="shared" ref="AM517:AM574" si="25">IFERROR(IF(AL517="", "", HLOOKUP($N$10, $AQ$3:$BV$574, AP517, FALSE)), "")</f>
        <v/>
      </c>
      <c r="AN517" s="243" t="str">
        <f t="shared" ref="AN517:AN574" si="26">MID(AM517, 3, 3)</f>
        <v/>
      </c>
      <c r="AO517" s="254"/>
      <c r="AP517" s="240">
        <v>515</v>
      </c>
      <c r="AQ517" s="255"/>
      <c r="AR517" s="255"/>
      <c r="AS517" s="255"/>
      <c r="AT517" s="255"/>
      <c r="AU517" s="255"/>
      <c r="AV517" s="255"/>
      <c r="AW517" s="255"/>
      <c r="AX517" s="255"/>
      <c r="AY517" s="255"/>
      <c r="AZ517" s="255"/>
      <c r="BA517" s="255"/>
      <c r="BB517" s="255"/>
      <c r="BC517" s="255"/>
      <c r="BD517" s="255"/>
      <c r="BE517" s="255"/>
      <c r="BF517" s="255"/>
      <c r="BG517" s="255"/>
      <c r="BH517" s="255"/>
      <c r="BI517" s="255"/>
      <c r="BJ517" s="246" t="s">
        <v>6080</v>
      </c>
      <c r="BK517" s="255"/>
      <c r="BL517" s="255"/>
      <c r="BM517" s="255"/>
      <c r="BN517" s="255"/>
      <c r="BO517" s="255"/>
      <c r="BP517" s="255"/>
      <c r="BQ517" s="255"/>
      <c r="BR517" s="255"/>
      <c r="BS517" s="255"/>
      <c r="BT517" s="255"/>
      <c r="BU517" s="255"/>
      <c r="BV517" s="255"/>
      <c r="BW517" s="254"/>
      <c r="BX517" s="254"/>
      <c r="BY517" s="254"/>
      <c r="BZ517" s="256"/>
      <c r="CA517" s="256"/>
      <c r="CB517" s="256"/>
      <c r="CC517" s="256"/>
      <c r="CD517" s="256"/>
      <c r="CE517" s="256"/>
      <c r="CF517" s="256"/>
      <c r="CG517" s="256"/>
      <c r="CH517" s="256"/>
      <c r="CI517" s="256"/>
      <c r="CJ517" s="256"/>
      <c r="CK517" s="256"/>
      <c r="CL517" s="256"/>
      <c r="CM517" s="256"/>
      <c r="CN517" s="256"/>
      <c r="CO517" s="256"/>
      <c r="CP517" s="256"/>
      <c r="CQ517" s="256"/>
      <c r="CR517" s="256"/>
      <c r="CS517" s="248" t="s">
        <v>6081</v>
      </c>
      <c r="CT517" s="256"/>
      <c r="CU517" s="256"/>
      <c r="CV517" s="256"/>
      <c r="CW517" s="256"/>
      <c r="CX517" s="256"/>
      <c r="CY517" s="256"/>
      <c r="CZ517" s="256"/>
      <c r="DA517" s="256"/>
      <c r="DB517" s="256"/>
      <c r="DC517" s="256"/>
      <c r="DD517" s="256"/>
      <c r="DE517" s="256"/>
    </row>
    <row r="518" spans="34:109" ht="15" hidden="1" customHeight="1">
      <c r="AH518" s="254"/>
      <c r="AI518" s="254"/>
      <c r="AJ518" s="254"/>
      <c r="AK518" s="254"/>
      <c r="AL518" s="242" t="str">
        <f t="shared" si="24"/>
        <v/>
      </c>
      <c r="AM518" s="242" t="str">
        <f t="shared" si="25"/>
        <v/>
      </c>
      <c r="AN518" s="243" t="str">
        <f t="shared" si="26"/>
        <v/>
      </c>
      <c r="AO518" s="254"/>
      <c r="AP518" s="240">
        <v>516</v>
      </c>
      <c r="AQ518" s="255"/>
      <c r="AR518" s="255"/>
      <c r="AS518" s="255"/>
      <c r="AT518" s="255"/>
      <c r="AU518" s="255"/>
      <c r="AV518" s="255"/>
      <c r="AW518" s="255"/>
      <c r="AX518" s="255"/>
      <c r="AY518" s="255"/>
      <c r="AZ518" s="255"/>
      <c r="BA518" s="255"/>
      <c r="BB518" s="255"/>
      <c r="BC518" s="255"/>
      <c r="BD518" s="255"/>
      <c r="BE518" s="255"/>
      <c r="BF518" s="255"/>
      <c r="BG518" s="255"/>
      <c r="BH518" s="255"/>
      <c r="BI518" s="255"/>
      <c r="BJ518" s="246" t="s">
        <v>6082</v>
      </c>
      <c r="BK518" s="255"/>
      <c r="BL518" s="255"/>
      <c r="BM518" s="255"/>
      <c r="BN518" s="255"/>
      <c r="BO518" s="255"/>
      <c r="BP518" s="255"/>
      <c r="BQ518" s="255"/>
      <c r="BR518" s="255"/>
      <c r="BS518" s="255"/>
      <c r="BT518" s="255"/>
      <c r="BU518" s="255"/>
      <c r="BV518" s="255"/>
      <c r="BW518" s="254"/>
      <c r="BX518" s="254"/>
      <c r="BY518" s="254"/>
      <c r="BZ518" s="256"/>
      <c r="CA518" s="256"/>
      <c r="CB518" s="256"/>
      <c r="CC518" s="256"/>
      <c r="CD518" s="256"/>
      <c r="CE518" s="256"/>
      <c r="CF518" s="256"/>
      <c r="CG518" s="256"/>
      <c r="CH518" s="256"/>
      <c r="CI518" s="256"/>
      <c r="CJ518" s="256"/>
      <c r="CK518" s="256"/>
      <c r="CL518" s="256"/>
      <c r="CM518" s="256"/>
      <c r="CN518" s="256"/>
      <c r="CO518" s="256"/>
      <c r="CP518" s="256"/>
      <c r="CQ518" s="256"/>
      <c r="CR518" s="256"/>
      <c r="CS518" s="248" t="s">
        <v>6083</v>
      </c>
      <c r="CT518" s="256"/>
      <c r="CU518" s="256"/>
      <c r="CV518" s="256"/>
      <c r="CW518" s="256"/>
      <c r="CX518" s="256"/>
      <c r="CY518" s="256"/>
      <c r="CZ518" s="256"/>
      <c r="DA518" s="256"/>
      <c r="DB518" s="256"/>
      <c r="DC518" s="256"/>
      <c r="DD518" s="256"/>
      <c r="DE518" s="256"/>
    </row>
    <row r="519" spans="34:109" ht="15" hidden="1" customHeight="1">
      <c r="AH519" s="254"/>
      <c r="AI519" s="254"/>
      <c r="AJ519" s="254"/>
      <c r="AK519" s="254"/>
      <c r="AL519" s="242" t="str">
        <f t="shared" si="24"/>
        <v/>
      </c>
      <c r="AM519" s="242" t="str">
        <f t="shared" si="25"/>
        <v/>
      </c>
      <c r="AN519" s="243" t="str">
        <f t="shared" si="26"/>
        <v/>
      </c>
      <c r="AO519" s="254"/>
      <c r="AP519" s="240">
        <v>517</v>
      </c>
      <c r="AQ519" s="255"/>
      <c r="AR519" s="255"/>
      <c r="AS519" s="255"/>
      <c r="AT519" s="255"/>
      <c r="AU519" s="255"/>
      <c r="AV519" s="255"/>
      <c r="AW519" s="255"/>
      <c r="AX519" s="255"/>
      <c r="AY519" s="255"/>
      <c r="AZ519" s="255"/>
      <c r="BA519" s="255"/>
      <c r="BB519" s="255"/>
      <c r="BC519" s="255"/>
      <c r="BD519" s="255"/>
      <c r="BE519" s="255"/>
      <c r="BF519" s="255"/>
      <c r="BG519" s="255"/>
      <c r="BH519" s="255"/>
      <c r="BI519" s="255"/>
      <c r="BJ519" s="246" t="s">
        <v>6084</v>
      </c>
      <c r="BK519" s="255"/>
      <c r="BL519" s="255"/>
      <c r="BM519" s="255"/>
      <c r="BN519" s="255"/>
      <c r="BO519" s="255"/>
      <c r="BP519" s="255"/>
      <c r="BQ519" s="255"/>
      <c r="BR519" s="255"/>
      <c r="BS519" s="255"/>
      <c r="BT519" s="255"/>
      <c r="BU519" s="255"/>
      <c r="BV519" s="255"/>
      <c r="BW519" s="254"/>
      <c r="BX519" s="254"/>
      <c r="BY519" s="254"/>
      <c r="BZ519" s="256"/>
      <c r="CA519" s="256"/>
      <c r="CB519" s="256"/>
      <c r="CC519" s="256"/>
      <c r="CD519" s="256"/>
      <c r="CE519" s="256"/>
      <c r="CF519" s="256"/>
      <c r="CG519" s="256"/>
      <c r="CH519" s="256"/>
      <c r="CI519" s="256"/>
      <c r="CJ519" s="256"/>
      <c r="CK519" s="256"/>
      <c r="CL519" s="256"/>
      <c r="CM519" s="256"/>
      <c r="CN519" s="256"/>
      <c r="CO519" s="256"/>
      <c r="CP519" s="256"/>
      <c r="CQ519" s="256"/>
      <c r="CR519" s="256"/>
      <c r="CS519" s="248" t="s">
        <v>6085</v>
      </c>
      <c r="CT519" s="256"/>
      <c r="CU519" s="256"/>
      <c r="CV519" s="256"/>
      <c r="CW519" s="256"/>
      <c r="CX519" s="256"/>
      <c r="CY519" s="256"/>
      <c r="CZ519" s="256"/>
      <c r="DA519" s="256"/>
      <c r="DB519" s="256"/>
      <c r="DC519" s="256"/>
      <c r="DD519" s="256"/>
      <c r="DE519" s="256"/>
    </row>
    <row r="520" spans="34:109" ht="15" hidden="1" customHeight="1">
      <c r="AH520" s="254"/>
      <c r="AI520" s="254"/>
      <c r="AJ520" s="254"/>
      <c r="AK520" s="254"/>
      <c r="AL520" s="242" t="str">
        <f t="shared" si="24"/>
        <v/>
      </c>
      <c r="AM520" s="242" t="str">
        <f t="shared" si="25"/>
        <v/>
      </c>
      <c r="AN520" s="243" t="str">
        <f t="shared" si="26"/>
        <v/>
      </c>
      <c r="AO520" s="254"/>
      <c r="AP520" s="240">
        <v>518</v>
      </c>
      <c r="AQ520" s="255"/>
      <c r="AR520" s="255"/>
      <c r="AS520" s="255"/>
      <c r="AT520" s="255"/>
      <c r="AU520" s="255"/>
      <c r="AV520" s="255"/>
      <c r="AW520" s="255"/>
      <c r="AX520" s="255"/>
      <c r="AY520" s="255"/>
      <c r="AZ520" s="255"/>
      <c r="BA520" s="255"/>
      <c r="BB520" s="255"/>
      <c r="BC520" s="255"/>
      <c r="BD520" s="255"/>
      <c r="BE520" s="255"/>
      <c r="BF520" s="255"/>
      <c r="BG520" s="255"/>
      <c r="BH520" s="255"/>
      <c r="BI520" s="255"/>
      <c r="BJ520" s="246" t="s">
        <v>6086</v>
      </c>
      <c r="BK520" s="255"/>
      <c r="BL520" s="255"/>
      <c r="BM520" s="255"/>
      <c r="BN520" s="255"/>
      <c r="BO520" s="255"/>
      <c r="BP520" s="255"/>
      <c r="BQ520" s="255"/>
      <c r="BR520" s="255"/>
      <c r="BS520" s="255"/>
      <c r="BT520" s="255"/>
      <c r="BU520" s="255"/>
      <c r="BV520" s="255"/>
      <c r="BW520" s="254"/>
      <c r="BX520" s="254"/>
      <c r="BY520" s="254"/>
      <c r="BZ520" s="256"/>
      <c r="CA520" s="256"/>
      <c r="CB520" s="256"/>
      <c r="CC520" s="256"/>
      <c r="CD520" s="256"/>
      <c r="CE520" s="256"/>
      <c r="CF520" s="256"/>
      <c r="CG520" s="256"/>
      <c r="CH520" s="256"/>
      <c r="CI520" s="256"/>
      <c r="CJ520" s="256"/>
      <c r="CK520" s="256"/>
      <c r="CL520" s="256"/>
      <c r="CM520" s="256"/>
      <c r="CN520" s="256"/>
      <c r="CO520" s="256"/>
      <c r="CP520" s="256"/>
      <c r="CQ520" s="256"/>
      <c r="CR520" s="256"/>
      <c r="CS520" s="248" t="s">
        <v>6087</v>
      </c>
      <c r="CT520" s="256"/>
      <c r="CU520" s="256"/>
      <c r="CV520" s="256"/>
      <c r="CW520" s="256"/>
      <c r="CX520" s="256"/>
      <c r="CY520" s="256"/>
      <c r="CZ520" s="256"/>
      <c r="DA520" s="256"/>
      <c r="DB520" s="256"/>
      <c r="DC520" s="256"/>
      <c r="DD520" s="256"/>
      <c r="DE520" s="256"/>
    </row>
    <row r="521" spans="34:109" ht="15" hidden="1" customHeight="1">
      <c r="AH521" s="254"/>
      <c r="AI521" s="254"/>
      <c r="AJ521" s="254"/>
      <c r="AK521" s="254"/>
      <c r="AL521" s="242" t="str">
        <f t="shared" si="24"/>
        <v/>
      </c>
      <c r="AM521" s="242" t="str">
        <f t="shared" si="25"/>
        <v/>
      </c>
      <c r="AN521" s="243" t="str">
        <f t="shared" si="26"/>
        <v/>
      </c>
      <c r="AO521" s="254"/>
      <c r="AP521" s="240">
        <v>519</v>
      </c>
      <c r="AQ521" s="255"/>
      <c r="AR521" s="255"/>
      <c r="AS521" s="255"/>
      <c r="AT521" s="255"/>
      <c r="AU521" s="255"/>
      <c r="AV521" s="255"/>
      <c r="AW521" s="255"/>
      <c r="AX521" s="255"/>
      <c r="AY521" s="255"/>
      <c r="AZ521" s="255"/>
      <c r="BA521" s="255"/>
      <c r="BB521" s="255"/>
      <c r="BC521" s="255"/>
      <c r="BD521" s="255"/>
      <c r="BE521" s="255"/>
      <c r="BF521" s="255"/>
      <c r="BG521" s="255"/>
      <c r="BH521" s="255"/>
      <c r="BI521" s="255"/>
      <c r="BJ521" s="246" t="s">
        <v>6088</v>
      </c>
      <c r="BK521" s="255"/>
      <c r="BL521" s="255"/>
      <c r="BM521" s="255"/>
      <c r="BN521" s="255"/>
      <c r="BO521" s="255"/>
      <c r="BP521" s="255"/>
      <c r="BQ521" s="255"/>
      <c r="BR521" s="255"/>
      <c r="BS521" s="255"/>
      <c r="BT521" s="255"/>
      <c r="BU521" s="255"/>
      <c r="BV521" s="255"/>
      <c r="BW521" s="254"/>
      <c r="BX521" s="254"/>
      <c r="BY521" s="254"/>
      <c r="BZ521" s="256"/>
      <c r="CA521" s="256"/>
      <c r="CB521" s="256"/>
      <c r="CC521" s="256"/>
      <c r="CD521" s="256"/>
      <c r="CE521" s="256"/>
      <c r="CF521" s="256"/>
      <c r="CG521" s="256"/>
      <c r="CH521" s="256"/>
      <c r="CI521" s="256"/>
      <c r="CJ521" s="256"/>
      <c r="CK521" s="256"/>
      <c r="CL521" s="256"/>
      <c r="CM521" s="256"/>
      <c r="CN521" s="256"/>
      <c r="CO521" s="256"/>
      <c r="CP521" s="256"/>
      <c r="CQ521" s="256"/>
      <c r="CR521" s="256"/>
      <c r="CS521" s="248" t="s">
        <v>6089</v>
      </c>
      <c r="CT521" s="256"/>
      <c r="CU521" s="256"/>
      <c r="CV521" s="256"/>
      <c r="CW521" s="256"/>
      <c r="CX521" s="256"/>
      <c r="CY521" s="256"/>
      <c r="CZ521" s="256"/>
      <c r="DA521" s="256"/>
      <c r="DB521" s="256"/>
      <c r="DC521" s="256"/>
      <c r="DD521" s="256"/>
      <c r="DE521" s="256"/>
    </row>
    <row r="522" spans="34:109" ht="15" hidden="1" customHeight="1">
      <c r="AH522" s="254"/>
      <c r="AI522" s="254"/>
      <c r="AJ522" s="254"/>
      <c r="AK522" s="254"/>
      <c r="AL522" s="242" t="str">
        <f t="shared" si="24"/>
        <v/>
      </c>
      <c r="AM522" s="242" t="str">
        <f t="shared" si="25"/>
        <v/>
      </c>
      <c r="AN522" s="243" t="str">
        <f t="shared" si="26"/>
        <v/>
      </c>
      <c r="AO522" s="254"/>
      <c r="AP522" s="240">
        <v>520</v>
      </c>
      <c r="AQ522" s="255"/>
      <c r="AR522" s="255"/>
      <c r="AS522" s="255"/>
      <c r="AT522" s="255"/>
      <c r="AU522" s="255"/>
      <c r="AV522" s="255"/>
      <c r="AW522" s="255"/>
      <c r="AX522" s="255"/>
      <c r="AY522" s="255"/>
      <c r="AZ522" s="255"/>
      <c r="BA522" s="255"/>
      <c r="BB522" s="255"/>
      <c r="BC522" s="255"/>
      <c r="BD522" s="255"/>
      <c r="BE522" s="255"/>
      <c r="BF522" s="255"/>
      <c r="BG522" s="255"/>
      <c r="BH522" s="255"/>
      <c r="BI522" s="255"/>
      <c r="BJ522" s="246" t="s">
        <v>6090</v>
      </c>
      <c r="BK522" s="255"/>
      <c r="BL522" s="255"/>
      <c r="BM522" s="255"/>
      <c r="BN522" s="255"/>
      <c r="BO522" s="255"/>
      <c r="BP522" s="255"/>
      <c r="BQ522" s="255"/>
      <c r="BR522" s="255"/>
      <c r="BS522" s="255"/>
      <c r="BT522" s="255"/>
      <c r="BU522" s="255"/>
      <c r="BV522" s="255"/>
      <c r="BW522" s="254"/>
      <c r="BX522" s="254"/>
      <c r="BY522" s="254"/>
      <c r="BZ522" s="256"/>
      <c r="CA522" s="256"/>
      <c r="CB522" s="256"/>
      <c r="CC522" s="256"/>
      <c r="CD522" s="256"/>
      <c r="CE522" s="256"/>
      <c r="CF522" s="256"/>
      <c r="CG522" s="256"/>
      <c r="CH522" s="256"/>
      <c r="CI522" s="256"/>
      <c r="CJ522" s="256"/>
      <c r="CK522" s="256"/>
      <c r="CL522" s="256"/>
      <c r="CM522" s="256"/>
      <c r="CN522" s="256"/>
      <c r="CO522" s="256"/>
      <c r="CP522" s="256"/>
      <c r="CQ522" s="256"/>
      <c r="CR522" s="256"/>
      <c r="CS522" s="248" t="s">
        <v>6091</v>
      </c>
      <c r="CT522" s="256"/>
      <c r="CU522" s="256"/>
      <c r="CV522" s="256"/>
      <c r="CW522" s="256"/>
      <c r="CX522" s="256"/>
      <c r="CY522" s="256"/>
      <c r="CZ522" s="256"/>
      <c r="DA522" s="256"/>
      <c r="DB522" s="256"/>
      <c r="DC522" s="256"/>
      <c r="DD522" s="256"/>
      <c r="DE522" s="256"/>
    </row>
    <row r="523" spans="34:109" ht="15" hidden="1" customHeight="1">
      <c r="AH523" s="254"/>
      <c r="AI523" s="254"/>
      <c r="AJ523" s="254"/>
      <c r="AK523" s="254"/>
      <c r="AL523" s="242" t="str">
        <f t="shared" si="24"/>
        <v/>
      </c>
      <c r="AM523" s="242" t="str">
        <f t="shared" si="25"/>
        <v/>
      </c>
      <c r="AN523" s="243" t="str">
        <f t="shared" si="26"/>
        <v/>
      </c>
      <c r="AO523" s="254"/>
      <c r="AP523" s="240">
        <v>521</v>
      </c>
      <c r="AQ523" s="255"/>
      <c r="AR523" s="255"/>
      <c r="AS523" s="255"/>
      <c r="AT523" s="255"/>
      <c r="AU523" s="255"/>
      <c r="AV523" s="255"/>
      <c r="AW523" s="255"/>
      <c r="AX523" s="255"/>
      <c r="AY523" s="255"/>
      <c r="AZ523" s="255"/>
      <c r="BA523" s="255"/>
      <c r="BB523" s="255"/>
      <c r="BC523" s="255"/>
      <c r="BD523" s="255"/>
      <c r="BE523" s="255"/>
      <c r="BF523" s="255"/>
      <c r="BG523" s="255"/>
      <c r="BH523" s="255"/>
      <c r="BI523" s="255"/>
      <c r="BJ523" s="246" t="s">
        <v>6092</v>
      </c>
      <c r="BK523" s="255"/>
      <c r="BL523" s="255"/>
      <c r="BM523" s="255"/>
      <c r="BN523" s="255"/>
      <c r="BO523" s="255"/>
      <c r="BP523" s="255"/>
      <c r="BQ523" s="255"/>
      <c r="BR523" s="255"/>
      <c r="BS523" s="255"/>
      <c r="BT523" s="255"/>
      <c r="BU523" s="255"/>
      <c r="BV523" s="255"/>
      <c r="BW523" s="254"/>
      <c r="BX523" s="254"/>
      <c r="BY523" s="254"/>
      <c r="BZ523" s="256"/>
      <c r="CA523" s="256"/>
      <c r="CB523" s="256"/>
      <c r="CC523" s="256"/>
      <c r="CD523" s="256"/>
      <c r="CE523" s="256"/>
      <c r="CF523" s="256"/>
      <c r="CG523" s="256"/>
      <c r="CH523" s="256"/>
      <c r="CI523" s="256"/>
      <c r="CJ523" s="256"/>
      <c r="CK523" s="256"/>
      <c r="CL523" s="256"/>
      <c r="CM523" s="256"/>
      <c r="CN523" s="256"/>
      <c r="CO523" s="256"/>
      <c r="CP523" s="256"/>
      <c r="CQ523" s="256"/>
      <c r="CR523" s="256"/>
      <c r="CS523" s="248" t="s">
        <v>6093</v>
      </c>
      <c r="CT523" s="256"/>
      <c r="CU523" s="256"/>
      <c r="CV523" s="256"/>
      <c r="CW523" s="256"/>
      <c r="CX523" s="256"/>
      <c r="CY523" s="256"/>
      <c r="CZ523" s="256"/>
      <c r="DA523" s="256"/>
      <c r="DB523" s="256"/>
      <c r="DC523" s="256"/>
      <c r="DD523" s="256"/>
      <c r="DE523" s="256"/>
    </row>
    <row r="524" spans="34:109" ht="15" hidden="1" customHeight="1">
      <c r="AH524" s="254"/>
      <c r="AI524" s="254"/>
      <c r="AJ524" s="254"/>
      <c r="AK524" s="254"/>
      <c r="AL524" s="242" t="str">
        <f t="shared" si="24"/>
        <v/>
      </c>
      <c r="AM524" s="242" t="str">
        <f t="shared" si="25"/>
        <v/>
      </c>
      <c r="AN524" s="243" t="str">
        <f t="shared" si="26"/>
        <v/>
      </c>
      <c r="AO524" s="254"/>
      <c r="AP524" s="240">
        <v>522</v>
      </c>
      <c r="AQ524" s="255"/>
      <c r="AR524" s="255"/>
      <c r="AS524" s="255"/>
      <c r="AT524" s="255"/>
      <c r="AU524" s="255"/>
      <c r="AV524" s="255"/>
      <c r="AW524" s="255"/>
      <c r="AX524" s="255"/>
      <c r="AY524" s="255"/>
      <c r="AZ524" s="255"/>
      <c r="BA524" s="255"/>
      <c r="BB524" s="255"/>
      <c r="BC524" s="255"/>
      <c r="BD524" s="255"/>
      <c r="BE524" s="255"/>
      <c r="BF524" s="255"/>
      <c r="BG524" s="255"/>
      <c r="BH524" s="255"/>
      <c r="BI524" s="255"/>
      <c r="BJ524" s="246" t="s">
        <v>6094</v>
      </c>
      <c r="BK524" s="255"/>
      <c r="BL524" s="255"/>
      <c r="BM524" s="255"/>
      <c r="BN524" s="255"/>
      <c r="BO524" s="255"/>
      <c r="BP524" s="255"/>
      <c r="BQ524" s="255"/>
      <c r="BR524" s="255"/>
      <c r="BS524" s="255"/>
      <c r="BT524" s="255"/>
      <c r="BU524" s="255"/>
      <c r="BV524" s="255"/>
      <c r="BW524" s="254"/>
      <c r="BX524" s="254"/>
      <c r="BY524" s="254"/>
      <c r="BZ524" s="256"/>
      <c r="CA524" s="256"/>
      <c r="CB524" s="256"/>
      <c r="CC524" s="256"/>
      <c r="CD524" s="256"/>
      <c r="CE524" s="256"/>
      <c r="CF524" s="256"/>
      <c r="CG524" s="256"/>
      <c r="CH524" s="256"/>
      <c r="CI524" s="256"/>
      <c r="CJ524" s="256"/>
      <c r="CK524" s="256"/>
      <c r="CL524" s="256"/>
      <c r="CM524" s="256"/>
      <c r="CN524" s="256"/>
      <c r="CO524" s="256"/>
      <c r="CP524" s="256"/>
      <c r="CQ524" s="256"/>
      <c r="CR524" s="256"/>
      <c r="CS524" s="248" t="s">
        <v>6095</v>
      </c>
      <c r="CT524" s="256"/>
      <c r="CU524" s="256"/>
      <c r="CV524" s="256"/>
      <c r="CW524" s="256"/>
      <c r="CX524" s="256"/>
      <c r="CY524" s="256"/>
      <c r="CZ524" s="256"/>
      <c r="DA524" s="256"/>
      <c r="DB524" s="256"/>
      <c r="DC524" s="256"/>
      <c r="DD524" s="256"/>
      <c r="DE524" s="256"/>
    </row>
    <row r="525" spans="34:109" ht="15" hidden="1" customHeight="1">
      <c r="AH525" s="254"/>
      <c r="AI525" s="254"/>
      <c r="AJ525" s="254"/>
      <c r="AK525" s="254"/>
      <c r="AL525" s="242" t="str">
        <f t="shared" si="24"/>
        <v/>
      </c>
      <c r="AM525" s="242" t="str">
        <f t="shared" si="25"/>
        <v/>
      </c>
      <c r="AN525" s="243" t="str">
        <f t="shared" si="26"/>
        <v/>
      </c>
      <c r="AO525" s="254"/>
      <c r="AP525" s="240">
        <v>523</v>
      </c>
      <c r="AQ525" s="255"/>
      <c r="AR525" s="255"/>
      <c r="AS525" s="255"/>
      <c r="AT525" s="255"/>
      <c r="AU525" s="255"/>
      <c r="AV525" s="255"/>
      <c r="AW525" s="255"/>
      <c r="AX525" s="255"/>
      <c r="AY525" s="255"/>
      <c r="AZ525" s="255"/>
      <c r="BA525" s="255"/>
      <c r="BB525" s="255"/>
      <c r="BC525" s="255"/>
      <c r="BD525" s="255"/>
      <c r="BE525" s="255"/>
      <c r="BF525" s="255"/>
      <c r="BG525" s="255"/>
      <c r="BH525" s="255"/>
      <c r="BI525" s="255"/>
      <c r="BJ525" s="246" t="s">
        <v>6096</v>
      </c>
      <c r="BK525" s="255"/>
      <c r="BL525" s="255"/>
      <c r="BM525" s="255"/>
      <c r="BN525" s="255"/>
      <c r="BO525" s="255"/>
      <c r="BP525" s="255"/>
      <c r="BQ525" s="255"/>
      <c r="BR525" s="255"/>
      <c r="BS525" s="255"/>
      <c r="BT525" s="255"/>
      <c r="BU525" s="255"/>
      <c r="BV525" s="255"/>
      <c r="BW525" s="254"/>
      <c r="BX525" s="254"/>
      <c r="BY525" s="254"/>
      <c r="BZ525" s="256"/>
      <c r="CA525" s="256"/>
      <c r="CB525" s="256"/>
      <c r="CC525" s="256"/>
      <c r="CD525" s="256"/>
      <c r="CE525" s="256"/>
      <c r="CF525" s="256"/>
      <c r="CG525" s="256"/>
      <c r="CH525" s="256"/>
      <c r="CI525" s="256"/>
      <c r="CJ525" s="256"/>
      <c r="CK525" s="256"/>
      <c r="CL525" s="256"/>
      <c r="CM525" s="256"/>
      <c r="CN525" s="256"/>
      <c r="CO525" s="256"/>
      <c r="CP525" s="256"/>
      <c r="CQ525" s="256"/>
      <c r="CR525" s="256"/>
      <c r="CS525" s="248" t="s">
        <v>6097</v>
      </c>
      <c r="CT525" s="256"/>
      <c r="CU525" s="256"/>
      <c r="CV525" s="256"/>
      <c r="CW525" s="256"/>
      <c r="CX525" s="256"/>
      <c r="CY525" s="256"/>
      <c r="CZ525" s="256"/>
      <c r="DA525" s="256"/>
      <c r="DB525" s="256"/>
      <c r="DC525" s="256"/>
      <c r="DD525" s="256"/>
      <c r="DE525" s="256"/>
    </row>
    <row r="526" spans="34:109" ht="15" hidden="1" customHeight="1">
      <c r="AH526" s="254"/>
      <c r="AI526" s="254"/>
      <c r="AJ526" s="254"/>
      <c r="AK526" s="254"/>
      <c r="AL526" s="242" t="str">
        <f t="shared" si="24"/>
        <v/>
      </c>
      <c r="AM526" s="242" t="str">
        <f t="shared" si="25"/>
        <v/>
      </c>
      <c r="AN526" s="243" t="str">
        <f t="shared" si="26"/>
        <v/>
      </c>
      <c r="AO526" s="254"/>
      <c r="AP526" s="240">
        <v>524</v>
      </c>
      <c r="AQ526" s="255"/>
      <c r="AR526" s="255"/>
      <c r="AS526" s="255"/>
      <c r="AT526" s="255"/>
      <c r="AU526" s="255"/>
      <c r="AV526" s="255"/>
      <c r="AW526" s="255"/>
      <c r="AX526" s="255"/>
      <c r="AY526" s="255"/>
      <c r="AZ526" s="255"/>
      <c r="BA526" s="255"/>
      <c r="BB526" s="255"/>
      <c r="BC526" s="255"/>
      <c r="BD526" s="255"/>
      <c r="BE526" s="255"/>
      <c r="BF526" s="255"/>
      <c r="BG526" s="255"/>
      <c r="BH526" s="255"/>
      <c r="BI526" s="255"/>
      <c r="BJ526" s="246" t="s">
        <v>6098</v>
      </c>
      <c r="BK526" s="255"/>
      <c r="BL526" s="255"/>
      <c r="BM526" s="255"/>
      <c r="BN526" s="255"/>
      <c r="BO526" s="255"/>
      <c r="BP526" s="255"/>
      <c r="BQ526" s="255"/>
      <c r="BR526" s="255"/>
      <c r="BS526" s="255"/>
      <c r="BT526" s="255"/>
      <c r="BU526" s="255"/>
      <c r="BV526" s="255"/>
      <c r="BW526" s="254"/>
      <c r="BX526" s="254"/>
      <c r="BY526" s="254"/>
      <c r="BZ526" s="256"/>
      <c r="CA526" s="256"/>
      <c r="CB526" s="256"/>
      <c r="CC526" s="256"/>
      <c r="CD526" s="256"/>
      <c r="CE526" s="256"/>
      <c r="CF526" s="256"/>
      <c r="CG526" s="256"/>
      <c r="CH526" s="256"/>
      <c r="CI526" s="256"/>
      <c r="CJ526" s="256"/>
      <c r="CK526" s="256"/>
      <c r="CL526" s="256"/>
      <c r="CM526" s="256"/>
      <c r="CN526" s="256"/>
      <c r="CO526" s="256"/>
      <c r="CP526" s="256"/>
      <c r="CQ526" s="256"/>
      <c r="CR526" s="256"/>
      <c r="CS526" s="248" t="s">
        <v>6099</v>
      </c>
      <c r="CT526" s="256"/>
      <c r="CU526" s="256"/>
      <c r="CV526" s="256"/>
      <c r="CW526" s="256"/>
      <c r="CX526" s="256"/>
      <c r="CY526" s="256"/>
      <c r="CZ526" s="256"/>
      <c r="DA526" s="256"/>
      <c r="DB526" s="256"/>
      <c r="DC526" s="256"/>
      <c r="DD526" s="256"/>
      <c r="DE526" s="256"/>
    </row>
    <row r="527" spans="34:109" ht="15" hidden="1" customHeight="1">
      <c r="AH527" s="254"/>
      <c r="AI527" s="254"/>
      <c r="AJ527" s="254"/>
      <c r="AK527" s="254"/>
      <c r="AL527" s="242" t="str">
        <f t="shared" si="24"/>
        <v/>
      </c>
      <c r="AM527" s="242" t="str">
        <f t="shared" si="25"/>
        <v/>
      </c>
      <c r="AN527" s="243" t="str">
        <f t="shared" si="26"/>
        <v/>
      </c>
      <c r="AO527" s="254"/>
      <c r="AP527" s="240">
        <v>525</v>
      </c>
      <c r="AQ527" s="255"/>
      <c r="AR527" s="255"/>
      <c r="AS527" s="255"/>
      <c r="AT527" s="255"/>
      <c r="AU527" s="255"/>
      <c r="AV527" s="255"/>
      <c r="AW527" s="255"/>
      <c r="AX527" s="255"/>
      <c r="AY527" s="255"/>
      <c r="AZ527" s="255"/>
      <c r="BA527" s="255"/>
      <c r="BB527" s="255"/>
      <c r="BC527" s="255"/>
      <c r="BD527" s="255"/>
      <c r="BE527" s="255"/>
      <c r="BF527" s="255"/>
      <c r="BG527" s="255"/>
      <c r="BH527" s="255"/>
      <c r="BI527" s="255"/>
      <c r="BJ527" s="246" t="s">
        <v>6100</v>
      </c>
      <c r="BK527" s="255"/>
      <c r="BL527" s="255"/>
      <c r="BM527" s="255"/>
      <c r="BN527" s="255"/>
      <c r="BO527" s="255"/>
      <c r="BP527" s="255"/>
      <c r="BQ527" s="255"/>
      <c r="BR527" s="255"/>
      <c r="BS527" s="255"/>
      <c r="BT527" s="255"/>
      <c r="BU527" s="255"/>
      <c r="BV527" s="255"/>
      <c r="BW527" s="254"/>
      <c r="BX527" s="254"/>
      <c r="BY527" s="254"/>
      <c r="BZ527" s="256"/>
      <c r="CA527" s="256"/>
      <c r="CB527" s="256"/>
      <c r="CC527" s="256"/>
      <c r="CD527" s="256"/>
      <c r="CE527" s="256"/>
      <c r="CF527" s="256"/>
      <c r="CG527" s="256"/>
      <c r="CH527" s="256"/>
      <c r="CI527" s="256"/>
      <c r="CJ527" s="256"/>
      <c r="CK527" s="256"/>
      <c r="CL527" s="256"/>
      <c r="CM527" s="256"/>
      <c r="CN527" s="256"/>
      <c r="CO527" s="256"/>
      <c r="CP527" s="256"/>
      <c r="CQ527" s="256"/>
      <c r="CR527" s="256"/>
      <c r="CS527" s="248" t="s">
        <v>6101</v>
      </c>
      <c r="CT527" s="256"/>
      <c r="CU527" s="256"/>
      <c r="CV527" s="256"/>
      <c r="CW527" s="256"/>
      <c r="CX527" s="256"/>
      <c r="CY527" s="256"/>
      <c r="CZ527" s="256"/>
      <c r="DA527" s="256"/>
      <c r="DB527" s="256"/>
      <c r="DC527" s="256"/>
      <c r="DD527" s="256"/>
      <c r="DE527" s="256"/>
    </row>
    <row r="528" spans="34:109" ht="15" hidden="1" customHeight="1">
      <c r="AH528" s="254"/>
      <c r="AI528" s="254"/>
      <c r="AJ528" s="254"/>
      <c r="AK528" s="254"/>
      <c r="AL528" s="242" t="str">
        <f t="shared" si="24"/>
        <v/>
      </c>
      <c r="AM528" s="242" t="str">
        <f t="shared" si="25"/>
        <v/>
      </c>
      <c r="AN528" s="243" t="str">
        <f t="shared" si="26"/>
        <v/>
      </c>
      <c r="AO528" s="254"/>
      <c r="AP528" s="240">
        <v>526</v>
      </c>
      <c r="AQ528" s="255"/>
      <c r="AR528" s="255"/>
      <c r="AS528" s="255"/>
      <c r="AT528" s="255"/>
      <c r="AU528" s="255"/>
      <c r="AV528" s="255"/>
      <c r="AW528" s="255"/>
      <c r="AX528" s="255"/>
      <c r="AY528" s="255"/>
      <c r="AZ528" s="255"/>
      <c r="BA528" s="255"/>
      <c r="BB528" s="255"/>
      <c r="BC528" s="255"/>
      <c r="BD528" s="255"/>
      <c r="BE528" s="255"/>
      <c r="BF528" s="255"/>
      <c r="BG528" s="255"/>
      <c r="BH528" s="255"/>
      <c r="BI528" s="255"/>
      <c r="BJ528" s="246" t="s">
        <v>6102</v>
      </c>
      <c r="BK528" s="255"/>
      <c r="BL528" s="255"/>
      <c r="BM528" s="255"/>
      <c r="BN528" s="255"/>
      <c r="BO528" s="255"/>
      <c r="BP528" s="255"/>
      <c r="BQ528" s="255"/>
      <c r="BR528" s="255"/>
      <c r="BS528" s="255"/>
      <c r="BT528" s="255"/>
      <c r="BU528" s="255"/>
      <c r="BV528" s="255"/>
      <c r="BW528" s="254"/>
      <c r="BX528" s="254"/>
      <c r="BY528" s="254"/>
      <c r="BZ528" s="256"/>
      <c r="CA528" s="256"/>
      <c r="CB528" s="256"/>
      <c r="CC528" s="256"/>
      <c r="CD528" s="256"/>
      <c r="CE528" s="256"/>
      <c r="CF528" s="256"/>
      <c r="CG528" s="256"/>
      <c r="CH528" s="256"/>
      <c r="CI528" s="256"/>
      <c r="CJ528" s="256"/>
      <c r="CK528" s="256"/>
      <c r="CL528" s="256"/>
      <c r="CM528" s="256"/>
      <c r="CN528" s="256"/>
      <c r="CO528" s="256"/>
      <c r="CP528" s="256"/>
      <c r="CQ528" s="256"/>
      <c r="CR528" s="256"/>
      <c r="CS528" s="248" t="s">
        <v>6103</v>
      </c>
      <c r="CT528" s="256"/>
      <c r="CU528" s="256"/>
      <c r="CV528" s="256"/>
      <c r="CW528" s="256"/>
      <c r="CX528" s="256"/>
      <c r="CY528" s="256"/>
      <c r="CZ528" s="256"/>
      <c r="DA528" s="256"/>
      <c r="DB528" s="256"/>
      <c r="DC528" s="256"/>
      <c r="DD528" s="256"/>
      <c r="DE528" s="256"/>
    </row>
    <row r="529" spans="34:109" ht="15" hidden="1" customHeight="1">
      <c r="AH529" s="254"/>
      <c r="AI529" s="254"/>
      <c r="AJ529" s="254"/>
      <c r="AK529" s="254"/>
      <c r="AL529" s="242" t="str">
        <f t="shared" si="24"/>
        <v/>
      </c>
      <c r="AM529" s="242" t="str">
        <f t="shared" si="25"/>
        <v/>
      </c>
      <c r="AN529" s="243" t="str">
        <f t="shared" si="26"/>
        <v/>
      </c>
      <c r="AO529" s="254"/>
      <c r="AP529" s="240">
        <v>527</v>
      </c>
      <c r="AQ529" s="255"/>
      <c r="AR529" s="255"/>
      <c r="AS529" s="255"/>
      <c r="AT529" s="255"/>
      <c r="AU529" s="255"/>
      <c r="AV529" s="255"/>
      <c r="AW529" s="255"/>
      <c r="AX529" s="255"/>
      <c r="AY529" s="255"/>
      <c r="AZ529" s="255"/>
      <c r="BA529" s="255"/>
      <c r="BB529" s="255"/>
      <c r="BC529" s="255"/>
      <c r="BD529" s="255"/>
      <c r="BE529" s="255"/>
      <c r="BF529" s="255"/>
      <c r="BG529" s="255"/>
      <c r="BH529" s="255"/>
      <c r="BI529" s="255"/>
      <c r="BJ529" s="246" t="s">
        <v>6104</v>
      </c>
      <c r="BK529" s="255"/>
      <c r="BL529" s="255"/>
      <c r="BM529" s="255"/>
      <c r="BN529" s="255"/>
      <c r="BO529" s="255"/>
      <c r="BP529" s="255"/>
      <c r="BQ529" s="255"/>
      <c r="BR529" s="255"/>
      <c r="BS529" s="255"/>
      <c r="BT529" s="255"/>
      <c r="BU529" s="255"/>
      <c r="BV529" s="255"/>
      <c r="BW529" s="254"/>
      <c r="BX529" s="254"/>
      <c r="BY529" s="254"/>
      <c r="BZ529" s="256"/>
      <c r="CA529" s="256"/>
      <c r="CB529" s="256"/>
      <c r="CC529" s="256"/>
      <c r="CD529" s="256"/>
      <c r="CE529" s="256"/>
      <c r="CF529" s="256"/>
      <c r="CG529" s="256"/>
      <c r="CH529" s="256"/>
      <c r="CI529" s="256"/>
      <c r="CJ529" s="256"/>
      <c r="CK529" s="256"/>
      <c r="CL529" s="256"/>
      <c r="CM529" s="256"/>
      <c r="CN529" s="256"/>
      <c r="CO529" s="256"/>
      <c r="CP529" s="256"/>
      <c r="CQ529" s="256"/>
      <c r="CR529" s="256"/>
      <c r="CS529" s="248" t="s">
        <v>6105</v>
      </c>
      <c r="CT529" s="256"/>
      <c r="CU529" s="256"/>
      <c r="CV529" s="256"/>
      <c r="CW529" s="256"/>
      <c r="CX529" s="256"/>
      <c r="CY529" s="256"/>
      <c r="CZ529" s="256"/>
      <c r="DA529" s="256"/>
      <c r="DB529" s="256"/>
      <c r="DC529" s="256"/>
      <c r="DD529" s="256"/>
      <c r="DE529" s="256"/>
    </row>
    <row r="530" spans="34:109" ht="15" hidden="1" customHeight="1">
      <c r="AH530" s="254"/>
      <c r="AI530" s="254"/>
      <c r="AJ530" s="254"/>
      <c r="AK530" s="254"/>
      <c r="AL530" s="242" t="str">
        <f t="shared" si="24"/>
        <v/>
      </c>
      <c r="AM530" s="242" t="str">
        <f t="shared" si="25"/>
        <v/>
      </c>
      <c r="AN530" s="243" t="str">
        <f t="shared" si="26"/>
        <v/>
      </c>
      <c r="AO530" s="254"/>
      <c r="AP530" s="240">
        <v>528</v>
      </c>
      <c r="AQ530" s="255"/>
      <c r="AR530" s="255"/>
      <c r="AS530" s="255"/>
      <c r="AT530" s="255"/>
      <c r="AU530" s="255"/>
      <c r="AV530" s="255"/>
      <c r="AW530" s="255"/>
      <c r="AX530" s="255"/>
      <c r="AY530" s="255"/>
      <c r="AZ530" s="255"/>
      <c r="BA530" s="255"/>
      <c r="BB530" s="255"/>
      <c r="BC530" s="255"/>
      <c r="BD530" s="255"/>
      <c r="BE530" s="255"/>
      <c r="BF530" s="255"/>
      <c r="BG530" s="255"/>
      <c r="BH530" s="255"/>
      <c r="BI530" s="255"/>
      <c r="BJ530" s="246" t="s">
        <v>6106</v>
      </c>
      <c r="BK530" s="255"/>
      <c r="BL530" s="255"/>
      <c r="BM530" s="255"/>
      <c r="BN530" s="255"/>
      <c r="BO530" s="255"/>
      <c r="BP530" s="255"/>
      <c r="BQ530" s="255"/>
      <c r="BR530" s="255"/>
      <c r="BS530" s="255"/>
      <c r="BT530" s="255"/>
      <c r="BU530" s="255"/>
      <c r="BV530" s="255"/>
      <c r="BW530" s="254"/>
      <c r="BX530" s="254"/>
      <c r="BY530" s="254"/>
      <c r="BZ530" s="256"/>
      <c r="CA530" s="256"/>
      <c r="CB530" s="256"/>
      <c r="CC530" s="256"/>
      <c r="CD530" s="256"/>
      <c r="CE530" s="256"/>
      <c r="CF530" s="256"/>
      <c r="CG530" s="256"/>
      <c r="CH530" s="256"/>
      <c r="CI530" s="256"/>
      <c r="CJ530" s="256"/>
      <c r="CK530" s="256"/>
      <c r="CL530" s="256"/>
      <c r="CM530" s="256"/>
      <c r="CN530" s="256"/>
      <c r="CO530" s="256"/>
      <c r="CP530" s="256"/>
      <c r="CQ530" s="256"/>
      <c r="CR530" s="256"/>
      <c r="CS530" s="248" t="s">
        <v>6107</v>
      </c>
      <c r="CT530" s="256"/>
      <c r="CU530" s="256"/>
      <c r="CV530" s="256"/>
      <c r="CW530" s="256"/>
      <c r="CX530" s="256"/>
      <c r="CY530" s="256"/>
      <c r="CZ530" s="256"/>
      <c r="DA530" s="256"/>
      <c r="DB530" s="256"/>
      <c r="DC530" s="256"/>
      <c r="DD530" s="256"/>
      <c r="DE530" s="256"/>
    </row>
    <row r="531" spans="34:109" ht="15" hidden="1" customHeight="1">
      <c r="AH531" s="254"/>
      <c r="AI531" s="254"/>
      <c r="AJ531" s="254"/>
      <c r="AK531" s="254"/>
      <c r="AL531" s="242" t="str">
        <f t="shared" si="24"/>
        <v/>
      </c>
      <c r="AM531" s="242" t="str">
        <f t="shared" si="25"/>
        <v/>
      </c>
      <c r="AN531" s="243" t="str">
        <f t="shared" si="26"/>
        <v/>
      </c>
      <c r="AO531" s="254"/>
      <c r="AP531" s="240">
        <v>529</v>
      </c>
      <c r="AQ531" s="255"/>
      <c r="AR531" s="255"/>
      <c r="AS531" s="255"/>
      <c r="AT531" s="255"/>
      <c r="AU531" s="255"/>
      <c r="AV531" s="255"/>
      <c r="AW531" s="255"/>
      <c r="AX531" s="255"/>
      <c r="AY531" s="255"/>
      <c r="AZ531" s="255"/>
      <c r="BA531" s="255"/>
      <c r="BB531" s="255"/>
      <c r="BC531" s="255"/>
      <c r="BD531" s="255"/>
      <c r="BE531" s="255"/>
      <c r="BF531" s="255"/>
      <c r="BG531" s="255"/>
      <c r="BH531" s="255"/>
      <c r="BI531" s="255"/>
      <c r="BJ531" s="246" t="s">
        <v>6108</v>
      </c>
      <c r="BK531" s="255"/>
      <c r="BL531" s="255"/>
      <c r="BM531" s="255"/>
      <c r="BN531" s="255"/>
      <c r="BO531" s="255"/>
      <c r="BP531" s="255"/>
      <c r="BQ531" s="255"/>
      <c r="BR531" s="255"/>
      <c r="BS531" s="255"/>
      <c r="BT531" s="255"/>
      <c r="BU531" s="255"/>
      <c r="BV531" s="255"/>
      <c r="BW531" s="254"/>
      <c r="BX531" s="254"/>
      <c r="BY531" s="254"/>
      <c r="BZ531" s="256"/>
      <c r="CA531" s="256"/>
      <c r="CB531" s="256"/>
      <c r="CC531" s="256"/>
      <c r="CD531" s="256"/>
      <c r="CE531" s="256"/>
      <c r="CF531" s="256"/>
      <c r="CG531" s="256"/>
      <c r="CH531" s="256"/>
      <c r="CI531" s="256"/>
      <c r="CJ531" s="256"/>
      <c r="CK531" s="256"/>
      <c r="CL531" s="256"/>
      <c r="CM531" s="256"/>
      <c r="CN531" s="256"/>
      <c r="CO531" s="256"/>
      <c r="CP531" s="256"/>
      <c r="CQ531" s="256"/>
      <c r="CR531" s="256"/>
      <c r="CS531" s="248" t="s">
        <v>6109</v>
      </c>
      <c r="CT531" s="256"/>
      <c r="CU531" s="256"/>
      <c r="CV531" s="256"/>
      <c r="CW531" s="256"/>
      <c r="CX531" s="256"/>
      <c r="CY531" s="256"/>
      <c r="CZ531" s="256"/>
      <c r="DA531" s="256"/>
      <c r="DB531" s="256"/>
      <c r="DC531" s="256"/>
      <c r="DD531" s="256"/>
      <c r="DE531" s="256"/>
    </row>
    <row r="532" spans="34:109" ht="15" hidden="1" customHeight="1">
      <c r="AH532" s="254"/>
      <c r="AI532" s="254"/>
      <c r="AJ532" s="254"/>
      <c r="AK532" s="254"/>
      <c r="AL532" s="242" t="str">
        <f t="shared" si="24"/>
        <v/>
      </c>
      <c r="AM532" s="242" t="str">
        <f t="shared" si="25"/>
        <v/>
      </c>
      <c r="AN532" s="243" t="str">
        <f t="shared" si="26"/>
        <v/>
      </c>
      <c r="AO532" s="254"/>
      <c r="AP532" s="240">
        <v>530</v>
      </c>
      <c r="AQ532" s="255"/>
      <c r="AR532" s="255"/>
      <c r="AS532" s="255"/>
      <c r="AT532" s="255"/>
      <c r="AU532" s="255"/>
      <c r="AV532" s="255"/>
      <c r="AW532" s="255"/>
      <c r="AX532" s="255"/>
      <c r="AY532" s="255"/>
      <c r="AZ532" s="255"/>
      <c r="BA532" s="255"/>
      <c r="BB532" s="255"/>
      <c r="BC532" s="255"/>
      <c r="BD532" s="255"/>
      <c r="BE532" s="255"/>
      <c r="BF532" s="255"/>
      <c r="BG532" s="255"/>
      <c r="BH532" s="255"/>
      <c r="BI532" s="255"/>
      <c r="BJ532" s="246" t="s">
        <v>6110</v>
      </c>
      <c r="BK532" s="255"/>
      <c r="BL532" s="255"/>
      <c r="BM532" s="255"/>
      <c r="BN532" s="255"/>
      <c r="BO532" s="255"/>
      <c r="BP532" s="255"/>
      <c r="BQ532" s="255"/>
      <c r="BR532" s="255"/>
      <c r="BS532" s="255"/>
      <c r="BT532" s="255"/>
      <c r="BU532" s="255"/>
      <c r="BV532" s="255"/>
      <c r="BW532" s="254"/>
      <c r="BX532" s="254"/>
      <c r="BY532" s="254"/>
      <c r="BZ532" s="256"/>
      <c r="CA532" s="256"/>
      <c r="CB532" s="256"/>
      <c r="CC532" s="256"/>
      <c r="CD532" s="256"/>
      <c r="CE532" s="256"/>
      <c r="CF532" s="256"/>
      <c r="CG532" s="256"/>
      <c r="CH532" s="256"/>
      <c r="CI532" s="256"/>
      <c r="CJ532" s="256"/>
      <c r="CK532" s="256"/>
      <c r="CL532" s="256"/>
      <c r="CM532" s="256"/>
      <c r="CN532" s="256"/>
      <c r="CO532" s="256"/>
      <c r="CP532" s="256"/>
      <c r="CQ532" s="256"/>
      <c r="CR532" s="256"/>
      <c r="CS532" s="248" t="s">
        <v>6111</v>
      </c>
      <c r="CT532" s="256"/>
      <c r="CU532" s="256"/>
      <c r="CV532" s="256"/>
      <c r="CW532" s="256"/>
      <c r="CX532" s="256"/>
      <c r="CY532" s="256"/>
      <c r="CZ532" s="256"/>
      <c r="DA532" s="256"/>
      <c r="DB532" s="256"/>
      <c r="DC532" s="256"/>
      <c r="DD532" s="256"/>
      <c r="DE532" s="256"/>
    </row>
    <row r="533" spans="34:109" ht="15" hidden="1" customHeight="1">
      <c r="AH533" s="254"/>
      <c r="AI533" s="254"/>
      <c r="AJ533" s="254"/>
      <c r="AK533" s="254"/>
      <c r="AL533" s="242" t="str">
        <f t="shared" si="24"/>
        <v/>
      </c>
      <c r="AM533" s="242" t="str">
        <f t="shared" si="25"/>
        <v/>
      </c>
      <c r="AN533" s="243" t="str">
        <f t="shared" si="26"/>
        <v/>
      </c>
      <c r="AO533" s="254"/>
      <c r="AP533" s="240">
        <v>531</v>
      </c>
      <c r="AQ533" s="255"/>
      <c r="AR533" s="255"/>
      <c r="AS533" s="255"/>
      <c r="AT533" s="255"/>
      <c r="AU533" s="255"/>
      <c r="AV533" s="255"/>
      <c r="AW533" s="255"/>
      <c r="AX533" s="255"/>
      <c r="AY533" s="255"/>
      <c r="AZ533" s="255"/>
      <c r="BA533" s="255"/>
      <c r="BB533" s="255"/>
      <c r="BC533" s="255"/>
      <c r="BD533" s="255"/>
      <c r="BE533" s="255"/>
      <c r="BF533" s="255"/>
      <c r="BG533" s="255"/>
      <c r="BH533" s="255"/>
      <c r="BI533" s="255"/>
      <c r="BJ533" s="246" t="s">
        <v>6112</v>
      </c>
      <c r="BK533" s="255"/>
      <c r="BL533" s="255"/>
      <c r="BM533" s="255"/>
      <c r="BN533" s="255"/>
      <c r="BO533" s="255"/>
      <c r="BP533" s="255"/>
      <c r="BQ533" s="255"/>
      <c r="BR533" s="255"/>
      <c r="BS533" s="255"/>
      <c r="BT533" s="255"/>
      <c r="BU533" s="255"/>
      <c r="BV533" s="255"/>
      <c r="BW533" s="254"/>
      <c r="BX533" s="254"/>
      <c r="BY533" s="254"/>
      <c r="BZ533" s="256"/>
      <c r="CA533" s="256"/>
      <c r="CB533" s="256"/>
      <c r="CC533" s="256"/>
      <c r="CD533" s="256"/>
      <c r="CE533" s="256"/>
      <c r="CF533" s="256"/>
      <c r="CG533" s="256"/>
      <c r="CH533" s="256"/>
      <c r="CI533" s="256"/>
      <c r="CJ533" s="256"/>
      <c r="CK533" s="256"/>
      <c r="CL533" s="256"/>
      <c r="CM533" s="256"/>
      <c r="CN533" s="256"/>
      <c r="CO533" s="256"/>
      <c r="CP533" s="256"/>
      <c r="CQ533" s="256"/>
      <c r="CR533" s="256"/>
      <c r="CS533" s="248" t="s">
        <v>6113</v>
      </c>
      <c r="CT533" s="256"/>
      <c r="CU533" s="256"/>
      <c r="CV533" s="256"/>
      <c r="CW533" s="256"/>
      <c r="CX533" s="256"/>
      <c r="CY533" s="256"/>
      <c r="CZ533" s="256"/>
      <c r="DA533" s="256"/>
      <c r="DB533" s="256"/>
      <c r="DC533" s="256"/>
      <c r="DD533" s="256"/>
      <c r="DE533" s="256"/>
    </row>
    <row r="534" spans="34:109" ht="15" hidden="1" customHeight="1">
      <c r="AH534" s="254"/>
      <c r="AI534" s="254"/>
      <c r="AJ534" s="254"/>
      <c r="AK534" s="254"/>
      <c r="AL534" s="242" t="str">
        <f t="shared" si="24"/>
        <v/>
      </c>
      <c r="AM534" s="242" t="str">
        <f t="shared" si="25"/>
        <v/>
      </c>
      <c r="AN534" s="243" t="str">
        <f t="shared" si="26"/>
        <v/>
      </c>
      <c r="AO534" s="254"/>
      <c r="AP534" s="240">
        <v>532</v>
      </c>
      <c r="AQ534" s="255"/>
      <c r="AR534" s="255"/>
      <c r="AS534" s="255"/>
      <c r="AT534" s="255"/>
      <c r="AU534" s="255"/>
      <c r="AV534" s="255"/>
      <c r="AW534" s="255"/>
      <c r="AX534" s="255"/>
      <c r="AY534" s="255"/>
      <c r="AZ534" s="255"/>
      <c r="BA534" s="255"/>
      <c r="BB534" s="255"/>
      <c r="BC534" s="255"/>
      <c r="BD534" s="255"/>
      <c r="BE534" s="255"/>
      <c r="BF534" s="255"/>
      <c r="BG534" s="255"/>
      <c r="BH534" s="255"/>
      <c r="BI534" s="255"/>
      <c r="BJ534" s="246" t="s">
        <v>6114</v>
      </c>
      <c r="BK534" s="255"/>
      <c r="BL534" s="255"/>
      <c r="BM534" s="255"/>
      <c r="BN534" s="255"/>
      <c r="BO534" s="255"/>
      <c r="BP534" s="255"/>
      <c r="BQ534" s="255"/>
      <c r="BR534" s="255"/>
      <c r="BS534" s="255"/>
      <c r="BT534" s="255"/>
      <c r="BU534" s="255"/>
      <c r="BV534" s="255"/>
      <c r="BW534" s="254"/>
      <c r="BX534" s="254"/>
      <c r="BY534" s="254"/>
      <c r="BZ534" s="256"/>
      <c r="CA534" s="256"/>
      <c r="CB534" s="256"/>
      <c r="CC534" s="256"/>
      <c r="CD534" s="256"/>
      <c r="CE534" s="256"/>
      <c r="CF534" s="256"/>
      <c r="CG534" s="256"/>
      <c r="CH534" s="256"/>
      <c r="CI534" s="256"/>
      <c r="CJ534" s="256"/>
      <c r="CK534" s="256"/>
      <c r="CL534" s="256"/>
      <c r="CM534" s="256"/>
      <c r="CN534" s="256"/>
      <c r="CO534" s="256"/>
      <c r="CP534" s="256"/>
      <c r="CQ534" s="256"/>
      <c r="CR534" s="256"/>
      <c r="CS534" s="248" t="s">
        <v>6115</v>
      </c>
      <c r="CT534" s="256"/>
      <c r="CU534" s="256"/>
      <c r="CV534" s="256"/>
      <c r="CW534" s="256"/>
      <c r="CX534" s="256"/>
      <c r="CY534" s="256"/>
      <c r="CZ534" s="256"/>
      <c r="DA534" s="256"/>
      <c r="DB534" s="256"/>
      <c r="DC534" s="256"/>
      <c r="DD534" s="256"/>
      <c r="DE534" s="256"/>
    </row>
    <row r="535" spans="34:109" ht="15" hidden="1" customHeight="1">
      <c r="AH535" s="254"/>
      <c r="AI535" s="254"/>
      <c r="AJ535" s="254"/>
      <c r="AK535" s="254"/>
      <c r="AL535" s="242" t="str">
        <f t="shared" si="24"/>
        <v/>
      </c>
      <c r="AM535" s="242" t="str">
        <f t="shared" si="25"/>
        <v/>
      </c>
      <c r="AN535" s="243" t="str">
        <f t="shared" si="26"/>
        <v/>
      </c>
      <c r="AO535" s="254"/>
      <c r="AP535" s="240">
        <v>533</v>
      </c>
      <c r="AQ535" s="255"/>
      <c r="AR535" s="255"/>
      <c r="AS535" s="255"/>
      <c r="AT535" s="255"/>
      <c r="AU535" s="255"/>
      <c r="AV535" s="255"/>
      <c r="AW535" s="255"/>
      <c r="AX535" s="255"/>
      <c r="AY535" s="255"/>
      <c r="AZ535" s="255"/>
      <c r="BA535" s="255"/>
      <c r="BB535" s="255"/>
      <c r="BC535" s="255"/>
      <c r="BD535" s="255"/>
      <c r="BE535" s="255"/>
      <c r="BF535" s="255"/>
      <c r="BG535" s="255"/>
      <c r="BH535" s="255"/>
      <c r="BI535" s="255"/>
      <c r="BJ535" s="246" t="s">
        <v>6116</v>
      </c>
      <c r="BK535" s="255"/>
      <c r="BL535" s="255"/>
      <c r="BM535" s="255"/>
      <c r="BN535" s="255"/>
      <c r="BO535" s="255"/>
      <c r="BP535" s="255"/>
      <c r="BQ535" s="255"/>
      <c r="BR535" s="255"/>
      <c r="BS535" s="255"/>
      <c r="BT535" s="255"/>
      <c r="BU535" s="255"/>
      <c r="BV535" s="255"/>
      <c r="BW535" s="254"/>
      <c r="BX535" s="254"/>
      <c r="BY535" s="254"/>
      <c r="BZ535" s="256"/>
      <c r="CA535" s="256"/>
      <c r="CB535" s="256"/>
      <c r="CC535" s="256"/>
      <c r="CD535" s="256"/>
      <c r="CE535" s="256"/>
      <c r="CF535" s="256"/>
      <c r="CG535" s="256"/>
      <c r="CH535" s="256"/>
      <c r="CI535" s="256"/>
      <c r="CJ535" s="256"/>
      <c r="CK535" s="256"/>
      <c r="CL535" s="256"/>
      <c r="CM535" s="256"/>
      <c r="CN535" s="256"/>
      <c r="CO535" s="256"/>
      <c r="CP535" s="256"/>
      <c r="CQ535" s="256"/>
      <c r="CR535" s="256"/>
      <c r="CS535" s="248" t="s">
        <v>6117</v>
      </c>
      <c r="CT535" s="256"/>
      <c r="CU535" s="256"/>
      <c r="CV535" s="256"/>
      <c r="CW535" s="256"/>
      <c r="CX535" s="256"/>
      <c r="CY535" s="256"/>
      <c r="CZ535" s="256"/>
      <c r="DA535" s="256"/>
      <c r="DB535" s="256"/>
      <c r="DC535" s="256"/>
      <c r="DD535" s="256"/>
      <c r="DE535" s="256"/>
    </row>
    <row r="536" spans="34:109" ht="15" hidden="1" customHeight="1">
      <c r="AH536" s="254"/>
      <c r="AI536" s="254"/>
      <c r="AJ536" s="254"/>
      <c r="AK536" s="254"/>
      <c r="AL536" s="242" t="str">
        <f t="shared" si="24"/>
        <v/>
      </c>
      <c r="AM536" s="242" t="str">
        <f t="shared" si="25"/>
        <v/>
      </c>
      <c r="AN536" s="243" t="str">
        <f t="shared" si="26"/>
        <v/>
      </c>
      <c r="AO536" s="254"/>
      <c r="AP536" s="240">
        <v>534</v>
      </c>
      <c r="AQ536" s="255"/>
      <c r="AR536" s="255"/>
      <c r="AS536" s="255"/>
      <c r="AT536" s="255"/>
      <c r="AU536" s="255"/>
      <c r="AV536" s="255"/>
      <c r="AW536" s="255"/>
      <c r="AX536" s="255"/>
      <c r="AY536" s="255"/>
      <c r="AZ536" s="255"/>
      <c r="BA536" s="255"/>
      <c r="BB536" s="255"/>
      <c r="BC536" s="255"/>
      <c r="BD536" s="255"/>
      <c r="BE536" s="255"/>
      <c r="BF536" s="255"/>
      <c r="BG536" s="255"/>
      <c r="BH536" s="255"/>
      <c r="BI536" s="255"/>
      <c r="BJ536" s="246" t="s">
        <v>6118</v>
      </c>
      <c r="BK536" s="255"/>
      <c r="BL536" s="255"/>
      <c r="BM536" s="255"/>
      <c r="BN536" s="255"/>
      <c r="BO536" s="255"/>
      <c r="BP536" s="255"/>
      <c r="BQ536" s="255"/>
      <c r="BR536" s="255"/>
      <c r="BS536" s="255"/>
      <c r="BT536" s="255"/>
      <c r="BU536" s="255"/>
      <c r="BV536" s="255"/>
      <c r="BW536" s="254"/>
      <c r="BX536" s="254"/>
      <c r="BY536" s="254"/>
      <c r="BZ536" s="256"/>
      <c r="CA536" s="256"/>
      <c r="CB536" s="256"/>
      <c r="CC536" s="256"/>
      <c r="CD536" s="256"/>
      <c r="CE536" s="256"/>
      <c r="CF536" s="256"/>
      <c r="CG536" s="256"/>
      <c r="CH536" s="256"/>
      <c r="CI536" s="256"/>
      <c r="CJ536" s="256"/>
      <c r="CK536" s="256"/>
      <c r="CL536" s="256"/>
      <c r="CM536" s="256"/>
      <c r="CN536" s="256"/>
      <c r="CO536" s="256"/>
      <c r="CP536" s="256"/>
      <c r="CQ536" s="256"/>
      <c r="CR536" s="256"/>
      <c r="CS536" s="248" t="s">
        <v>6119</v>
      </c>
      <c r="CT536" s="256"/>
      <c r="CU536" s="256"/>
      <c r="CV536" s="256"/>
      <c r="CW536" s="256"/>
      <c r="CX536" s="256"/>
      <c r="CY536" s="256"/>
      <c r="CZ536" s="256"/>
      <c r="DA536" s="256"/>
      <c r="DB536" s="256"/>
      <c r="DC536" s="256"/>
      <c r="DD536" s="256"/>
      <c r="DE536" s="256"/>
    </row>
    <row r="537" spans="34:109" ht="15" hidden="1" customHeight="1">
      <c r="AH537" s="254"/>
      <c r="AI537" s="254"/>
      <c r="AJ537" s="254"/>
      <c r="AK537" s="254"/>
      <c r="AL537" s="242" t="str">
        <f t="shared" si="24"/>
        <v/>
      </c>
      <c r="AM537" s="242" t="str">
        <f t="shared" si="25"/>
        <v/>
      </c>
      <c r="AN537" s="243" t="str">
        <f t="shared" si="26"/>
        <v/>
      </c>
      <c r="AO537" s="254"/>
      <c r="AP537" s="240">
        <v>535</v>
      </c>
      <c r="AQ537" s="255"/>
      <c r="AR537" s="255"/>
      <c r="AS537" s="255"/>
      <c r="AT537" s="255"/>
      <c r="AU537" s="255"/>
      <c r="AV537" s="255"/>
      <c r="AW537" s="255"/>
      <c r="AX537" s="255"/>
      <c r="AY537" s="255"/>
      <c r="AZ537" s="255"/>
      <c r="BA537" s="255"/>
      <c r="BB537" s="255"/>
      <c r="BC537" s="255"/>
      <c r="BD537" s="255"/>
      <c r="BE537" s="255"/>
      <c r="BF537" s="255"/>
      <c r="BG537" s="255"/>
      <c r="BH537" s="255"/>
      <c r="BI537" s="255"/>
      <c r="BJ537" s="246" t="s">
        <v>6120</v>
      </c>
      <c r="BK537" s="255"/>
      <c r="BL537" s="255"/>
      <c r="BM537" s="255"/>
      <c r="BN537" s="255"/>
      <c r="BO537" s="255"/>
      <c r="BP537" s="255"/>
      <c r="BQ537" s="255"/>
      <c r="BR537" s="255"/>
      <c r="BS537" s="255"/>
      <c r="BT537" s="255"/>
      <c r="BU537" s="255"/>
      <c r="BV537" s="255"/>
      <c r="BW537" s="254"/>
      <c r="BX537" s="254"/>
      <c r="BY537" s="254"/>
      <c r="BZ537" s="256"/>
      <c r="CA537" s="256"/>
      <c r="CB537" s="256"/>
      <c r="CC537" s="256"/>
      <c r="CD537" s="256"/>
      <c r="CE537" s="256"/>
      <c r="CF537" s="256"/>
      <c r="CG537" s="256"/>
      <c r="CH537" s="256"/>
      <c r="CI537" s="256"/>
      <c r="CJ537" s="256"/>
      <c r="CK537" s="256"/>
      <c r="CL537" s="256"/>
      <c r="CM537" s="256"/>
      <c r="CN537" s="256"/>
      <c r="CO537" s="256"/>
      <c r="CP537" s="256"/>
      <c r="CQ537" s="256"/>
      <c r="CR537" s="256"/>
      <c r="CS537" s="248" t="s">
        <v>6121</v>
      </c>
      <c r="CT537" s="256"/>
      <c r="CU537" s="256"/>
      <c r="CV537" s="256"/>
      <c r="CW537" s="256"/>
      <c r="CX537" s="256"/>
      <c r="CY537" s="256"/>
      <c r="CZ537" s="256"/>
      <c r="DA537" s="256"/>
      <c r="DB537" s="256"/>
      <c r="DC537" s="256"/>
      <c r="DD537" s="256"/>
      <c r="DE537" s="256"/>
    </row>
    <row r="538" spans="34:109" ht="15" hidden="1" customHeight="1">
      <c r="AH538" s="254"/>
      <c r="AI538" s="254"/>
      <c r="AJ538" s="254"/>
      <c r="AK538" s="254"/>
      <c r="AL538" s="242" t="str">
        <f t="shared" si="24"/>
        <v/>
      </c>
      <c r="AM538" s="242" t="str">
        <f t="shared" si="25"/>
        <v/>
      </c>
      <c r="AN538" s="243" t="str">
        <f t="shared" si="26"/>
        <v/>
      </c>
      <c r="AO538" s="254"/>
      <c r="AP538" s="240">
        <v>536</v>
      </c>
      <c r="AQ538" s="255"/>
      <c r="AR538" s="255"/>
      <c r="AS538" s="255"/>
      <c r="AT538" s="255"/>
      <c r="AU538" s="255"/>
      <c r="AV538" s="255"/>
      <c r="AW538" s="255"/>
      <c r="AX538" s="255"/>
      <c r="AY538" s="255"/>
      <c r="AZ538" s="255"/>
      <c r="BA538" s="255"/>
      <c r="BB538" s="255"/>
      <c r="BC538" s="255"/>
      <c r="BD538" s="255"/>
      <c r="BE538" s="255"/>
      <c r="BF538" s="255"/>
      <c r="BG538" s="255"/>
      <c r="BH538" s="255"/>
      <c r="BI538" s="255"/>
      <c r="BJ538" s="246" t="s">
        <v>6122</v>
      </c>
      <c r="BK538" s="255"/>
      <c r="BL538" s="255"/>
      <c r="BM538" s="255"/>
      <c r="BN538" s="255"/>
      <c r="BO538" s="255"/>
      <c r="BP538" s="255"/>
      <c r="BQ538" s="255"/>
      <c r="BR538" s="255"/>
      <c r="BS538" s="255"/>
      <c r="BT538" s="255"/>
      <c r="BU538" s="255"/>
      <c r="BV538" s="255"/>
      <c r="BW538" s="254"/>
      <c r="BX538" s="254"/>
      <c r="BY538" s="254"/>
      <c r="BZ538" s="256"/>
      <c r="CA538" s="256"/>
      <c r="CB538" s="256"/>
      <c r="CC538" s="256"/>
      <c r="CD538" s="256"/>
      <c r="CE538" s="256"/>
      <c r="CF538" s="256"/>
      <c r="CG538" s="256"/>
      <c r="CH538" s="256"/>
      <c r="CI538" s="256"/>
      <c r="CJ538" s="256"/>
      <c r="CK538" s="256"/>
      <c r="CL538" s="256"/>
      <c r="CM538" s="256"/>
      <c r="CN538" s="256"/>
      <c r="CO538" s="256"/>
      <c r="CP538" s="256"/>
      <c r="CQ538" s="256"/>
      <c r="CR538" s="256"/>
      <c r="CS538" s="248" t="s">
        <v>6123</v>
      </c>
      <c r="CT538" s="256"/>
      <c r="CU538" s="256"/>
      <c r="CV538" s="256"/>
      <c r="CW538" s="256"/>
      <c r="CX538" s="256"/>
      <c r="CY538" s="256"/>
      <c r="CZ538" s="256"/>
      <c r="DA538" s="256"/>
      <c r="DB538" s="256"/>
      <c r="DC538" s="256"/>
      <c r="DD538" s="256"/>
      <c r="DE538" s="256"/>
    </row>
    <row r="539" spans="34:109" ht="15" hidden="1" customHeight="1">
      <c r="AH539" s="254"/>
      <c r="AI539" s="254"/>
      <c r="AJ539" s="254"/>
      <c r="AK539" s="254"/>
      <c r="AL539" s="242" t="str">
        <f t="shared" si="24"/>
        <v/>
      </c>
      <c r="AM539" s="242" t="str">
        <f t="shared" si="25"/>
        <v/>
      </c>
      <c r="AN539" s="243" t="str">
        <f t="shared" si="26"/>
        <v/>
      </c>
      <c r="AO539" s="254"/>
      <c r="AP539" s="240">
        <v>537</v>
      </c>
      <c r="AQ539" s="255"/>
      <c r="AR539" s="255"/>
      <c r="AS539" s="255"/>
      <c r="AT539" s="255"/>
      <c r="AU539" s="255"/>
      <c r="AV539" s="255"/>
      <c r="AW539" s="255"/>
      <c r="AX539" s="255"/>
      <c r="AY539" s="255"/>
      <c r="AZ539" s="255"/>
      <c r="BA539" s="255"/>
      <c r="BB539" s="255"/>
      <c r="BC539" s="255"/>
      <c r="BD539" s="255"/>
      <c r="BE539" s="255"/>
      <c r="BF539" s="255"/>
      <c r="BG539" s="255"/>
      <c r="BH539" s="255"/>
      <c r="BI539" s="255"/>
      <c r="BJ539" s="246" t="s">
        <v>6124</v>
      </c>
      <c r="BK539" s="255"/>
      <c r="BL539" s="255"/>
      <c r="BM539" s="255"/>
      <c r="BN539" s="255"/>
      <c r="BO539" s="255"/>
      <c r="BP539" s="255"/>
      <c r="BQ539" s="255"/>
      <c r="BR539" s="255"/>
      <c r="BS539" s="255"/>
      <c r="BT539" s="255"/>
      <c r="BU539" s="255"/>
      <c r="BV539" s="255"/>
      <c r="BW539" s="254"/>
      <c r="BX539" s="254"/>
      <c r="BY539" s="254"/>
      <c r="BZ539" s="256"/>
      <c r="CA539" s="256"/>
      <c r="CB539" s="256"/>
      <c r="CC539" s="256"/>
      <c r="CD539" s="256"/>
      <c r="CE539" s="256"/>
      <c r="CF539" s="256"/>
      <c r="CG539" s="256"/>
      <c r="CH539" s="256"/>
      <c r="CI539" s="256"/>
      <c r="CJ539" s="256"/>
      <c r="CK539" s="256"/>
      <c r="CL539" s="256"/>
      <c r="CM539" s="256"/>
      <c r="CN539" s="256"/>
      <c r="CO539" s="256"/>
      <c r="CP539" s="256"/>
      <c r="CQ539" s="256"/>
      <c r="CR539" s="256"/>
      <c r="CS539" s="248" t="s">
        <v>6125</v>
      </c>
      <c r="CT539" s="256"/>
      <c r="CU539" s="256"/>
      <c r="CV539" s="256"/>
      <c r="CW539" s="256"/>
      <c r="CX539" s="256"/>
      <c r="CY539" s="256"/>
      <c r="CZ539" s="256"/>
      <c r="DA539" s="256"/>
      <c r="DB539" s="256"/>
      <c r="DC539" s="256"/>
      <c r="DD539" s="256"/>
      <c r="DE539" s="256"/>
    </row>
    <row r="540" spans="34:109" ht="15" hidden="1" customHeight="1">
      <c r="AH540" s="254"/>
      <c r="AI540" s="254"/>
      <c r="AJ540" s="254"/>
      <c r="AK540" s="254"/>
      <c r="AL540" s="242" t="str">
        <f t="shared" si="24"/>
        <v/>
      </c>
      <c r="AM540" s="242" t="str">
        <f t="shared" si="25"/>
        <v/>
      </c>
      <c r="AN540" s="243" t="str">
        <f t="shared" si="26"/>
        <v/>
      </c>
      <c r="AO540" s="254"/>
      <c r="AP540" s="240">
        <v>538</v>
      </c>
      <c r="AQ540" s="255"/>
      <c r="AR540" s="255"/>
      <c r="AS540" s="255"/>
      <c r="AT540" s="255"/>
      <c r="AU540" s="255"/>
      <c r="AV540" s="255"/>
      <c r="AW540" s="255"/>
      <c r="AX540" s="255"/>
      <c r="AY540" s="255"/>
      <c r="AZ540" s="255"/>
      <c r="BA540" s="255"/>
      <c r="BB540" s="255"/>
      <c r="BC540" s="255"/>
      <c r="BD540" s="255"/>
      <c r="BE540" s="255"/>
      <c r="BF540" s="255"/>
      <c r="BG540" s="255"/>
      <c r="BH540" s="255"/>
      <c r="BI540" s="255"/>
      <c r="BJ540" s="246" t="s">
        <v>6126</v>
      </c>
      <c r="BK540" s="255"/>
      <c r="BL540" s="255"/>
      <c r="BM540" s="255"/>
      <c r="BN540" s="255"/>
      <c r="BO540" s="255"/>
      <c r="BP540" s="255"/>
      <c r="BQ540" s="255"/>
      <c r="BR540" s="255"/>
      <c r="BS540" s="255"/>
      <c r="BT540" s="255"/>
      <c r="BU540" s="255"/>
      <c r="BV540" s="255"/>
      <c r="BW540" s="254"/>
      <c r="BX540" s="254"/>
      <c r="BY540" s="254"/>
      <c r="BZ540" s="256"/>
      <c r="CA540" s="256"/>
      <c r="CB540" s="256"/>
      <c r="CC540" s="256"/>
      <c r="CD540" s="256"/>
      <c r="CE540" s="256"/>
      <c r="CF540" s="256"/>
      <c r="CG540" s="256"/>
      <c r="CH540" s="256"/>
      <c r="CI540" s="256"/>
      <c r="CJ540" s="256"/>
      <c r="CK540" s="256"/>
      <c r="CL540" s="256"/>
      <c r="CM540" s="256"/>
      <c r="CN540" s="256"/>
      <c r="CO540" s="256"/>
      <c r="CP540" s="256"/>
      <c r="CQ540" s="256"/>
      <c r="CR540" s="256"/>
      <c r="CS540" s="248" t="s">
        <v>6127</v>
      </c>
      <c r="CT540" s="256"/>
      <c r="CU540" s="256"/>
      <c r="CV540" s="256"/>
      <c r="CW540" s="256"/>
      <c r="CX540" s="256"/>
      <c r="CY540" s="256"/>
      <c r="CZ540" s="256"/>
      <c r="DA540" s="256"/>
      <c r="DB540" s="256"/>
      <c r="DC540" s="256"/>
      <c r="DD540" s="256"/>
      <c r="DE540" s="256"/>
    </row>
    <row r="541" spans="34:109" ht="15" hidden="1" customHeight="1">
      <c r="AH541" s="254"/>
      <c r="AI541" s="254"/>
      <c r="AJ541" s="254"/>
      <c r="AK541" s="254"/>
      <c r="AL541" s="242" t="str">
        <f t="shared" si="24"/>
        <v/>
      </c>
      <c r="AM541" s="242" t="str">
        <f t="shared" si="25"/>
        <v/>
      </c>
      <c r="AN541" s="243" t="str">
        <f t="shared" si="26"/>
        <v/>
      </c>
      <c r="AO541" s="254"/>
      <c r="AP541" s="240">
        <v>539</v>
      </c>
      <c r="AQ541" s="255"/>
      <c r="AR541" s="255"/>
      <c r="AS541" s="255"/>
      <c r="AT541" s="255"/>
      <c r="AU541" s="255"/>
      <c r="AV541" s="255"/>
      <c r="AW541" s="255"/>
      <c r="AX541" s="255"/>
      <c r="AY541" s="255"/>
      <c r="AZ541" s="255"/>
      <c r="BA541" s="255"/>
      <c r="BB541" s="255"/>
      <c r="BC541" s="255"/>
      <c r="BD541" s="255"/>
      <c r="BE541" s="255"/>
      <c r="BF541" s="255"/>
      <c r="BG541" s="255"/>
      <c r="BH541" s="255"/>
      <c r="BI541" s="255"/>
      <c r="BJ541" s="246" t="s">
        <v>6128</v>
      </c>
      <c r="BK541" s="255"/>
      <c r="BL541" s="255"/>
      <c r="BM541" s="255"/>
      <c r="BN541" s="255"/>
      <c r="BO541" s="255"/>
      <c r="BP541" s="255"/>
      <c r="BQ541" s="255"/>
      <c r="BR541" s="255"/>
      <c r="BS541" s="255"/>
      <c r="BT541" s="255"/>
      <c r="BU541" s="255"/>
      <c r="BV541" s="255"/>
      <c r="BW541" s="254"/>
      <c r="BX541" s="254"/>
      <c r="BY541" s="254"/>
      <c r="BZ541" s="256"/>
      <c r="CA541" s="256"/>
      <c r="CB541" s="256"/>
      <c r="CC541" s="256"/>
      <c r="CD541" s="256"/>
      <c r="CE541" s="256"/>
      <c r="CF541" s="256"/>
      <c r="CG541" s="256"/>
      <c r="CH541" s="256"/>
      <c r="CI541" s="256"/>
      <c r="CJ541" s="256"/>
      <c r="CK541" s="256"/>
      <c r="CL541" s="256"/>
      <c r="CM541" s="256"/>
      <c r="CN541" s="256"/>
      <c r="CO541" s="256"/>
      <c r="CP541" s="256"/>
      <c r="CQ541" s="256"/>
      <c r="CR541" s="256"/>
      <c r="CS541" s="248" t="s">
        <v>6129</v>
      </c>
      <c r="CT541" s="256"/>
      <c r="CU541" s="256"/>
      <c r="CV541" s="256"/>
      <c r="CW541" s="256"/>
      <c r="CX541" s="256"/>
      <c r="CY541" s="256"/>
      <c r="CZ541" s="256"/>
      <c r="DA541" s="256"/>
      <c r="DB541" s="256"/>
      <c r="DC541" s="256"/>
      <c r="DD541" s="256"/>
      <c r="DE541" s="256"/>
    </row>
    <row r="542" spans="34:109" ht="15" hidden="1" customHeight="1">
      <c r="AH542" s="254"/>
      <c r="AI542" s="254"/>
      <c r="AJ542" s="254"/>
      <c r="AK542" s="254"/>
      <c r="AL542" s="242" t="str">
        <f t="shared" si="24"/>
        <v/>
      </c>
      <c r="AM542" s="242" t="str">
        <f t="shared" si="25"/>
        <v/>
      </c>
      <c r="AN542" s="243" t="str">
        <f t="shared" si="26"/>
        <v/>
      </c>
      <c r="AO542" s="254"/>
      <c r="AP542" s="240">
        <v>540</v>
      </c>
      <c r="AQ542" s="255"/>
      <c r="AR542" s="255"/>
      <c r="AS542" s="255"/>
      <c r="AT542" s="255"/>
      <c r="AU542" s="255"/>
      <c r="AV542" s="255"/>
      <c r="AW542" s="255"/>
      <c r="AX542" s="255"/>
      <c r="AY542" s="255"/>
      <c r="AZ542" s="255"/>
      <c r="BA542" s="255"/>
      <c r="BB542" s="255"/>
      <c r="BC542" s="255"/>
      <c r="BD542" s="255"/>
      <c r="BE542" s="255"/>
      <c r="BF542" s="255"/>
      <c r="BG542" s="255"/>
      <c r="BH542" s="255"/>
      <c r="BI542" s="255"/>
      <c r="BJ542" s="246" t="s">
        <v>6130</v>
      </c>
      <c r="BK542" s="255"/>
      <c r="BL542" s="255"/>
      <c r="BM542" s="255"/>
      <c r="BN542" s="255"/>
      <c r="BO542" s="255"/>
      <c r="BP542" s="255"/>
      <c r="BQ542" s="255"/>
      <c r="BR542" s="255"/>
      <c r="BS542" s="255"/>
      <c r="BT542" s="255"/>
      <c r="BU542" s="255"/>
      <c r="BV542" s="255"/>
      <c r="BW542" s="254"/>
      <c r="BX542" s="254"/>
      <c r="BY542" s="254"/>
      <c r="BZ542" s="256"/>
      <c r="CA542" s="256"/>
      <c r="CB542" s="256"/>
      <c r="CC542" s="256"/>
      <c r="CD542" s="256"/>
      <c r="CE542" s="256"/>
      <c r="CF542" s="256"/>
      <c r="CG542" s="256"/>
      <c r="CH542" s="256"/>
      <c r="CI542" s="256"/>
      <c r="CJ542" s="256"/>
      <c r="CK542" s="256"/>
      <c r="CL542" s="256"/>
      <c r="CM542" s="256"/>
      <c r="CN542" s="256"/>
      <c r="CO542" s="256"/>
      <c r="CP542" s="256"/>
      <c r="CQ542" s="256"/>
      <c r="CR542" s="256"/>
      <c r="CS542" s="248" t="s">
        <v>6131</v>
      </c>
      <c r="CT542" s="256"/>
      <c r="CU542" s="256"/>
      <c r="CV542" s="256"/>
      <c r="CW542" s="256"/>
      <c r="CX542" s="256"/>
      <c r="CY542" s="256"/>
      <c r="CZ542" s="256"/>
      <c r="DA542" s="256"/>
      <c r="DB542" s="256"/>
      <c r="DC542" s="256"/>
      <c r="DD542" s="256"/>
      <c r="DE542" s="256"/>
    </row>
    <row r="543" spans="34:109" ht="15" hidden="1" customHeight="1">
      <c r="AH543" s="254"/>
      <c r="AI543" s="254"/>
      <c r="AJ543" s="254"/>
      <c r="AK543" s="254"/>
      <c r="AL543" s="242" t="str">
        <f t="shared" si="24"/>
        <v/>
      </c>
      <c r="AM543" s="242" t="str">
        <f t="shared" si="25"/>
        <v/>
      </c>
      <c r="AN543" s="243" t="str">
        <f t="shared" si="26"/>
        <v/>
      </c>
      <c r="AO543" s="254"/>
      <c r="AP543" s="240">
        <v>541</v>
      </c>
      <c r="AQ543" s="255"/>
      <c r="AR543" s="255"/>
      <c r="AS543" s="255"/>
      <c r="AT543" s="255"/>
      <c r="AU543" s="255"/>
      <c r="AV543" s="255"/>
      <c r="AW543" s="255"/>
      <c r="AX543" s="255"/>
      <c r="AY543" s="255"/>
      <c r="AZ543" s="255"/>
      <c r="BA543" s="255"/>
      <c r="BB543" s="255"/>
      <c r="BC543" s="255"/>
      <c r="BD543" s="255"/>
      <c r="BE543" s="255"/>
      <c r="BF543" s="255"/>
      <c r="BG543" s="255"/>
      <c r="BH543" s="255"/>
      <c r="BI543" s="255"/>
      <c r="BJ543" s="246" t="s">
        <v>6132</v>
      </c>
      <c r="BK543" s="255"/>
      <c r="BL543" s="255"/>
      <c r="BM543" s="255"/>
      <c r="BN543" s="255"/>
      <c r="BO543" s="255"/>
      <c r="BP543" s="255"/>
      <c r="BQ543" s="255"/>
      <c r="BR543" s="255"/>
      <c r="BS543" s="255"/>
      <c r="BT543" s="255"/>
      <c r="BU543" s="255"/>
      <c r="BV543" s="255"/>
      <c r="BW543" s="254"/>
      <c r="BX543" s="254"/>
      <c r="BY543" s="254"/>
      <c r="BZ543" s="256"/>
      <c r="CA543" s="256"/>
      <c r="CB543" s="256"/>
      <c r="CC543" s="256"/>
      <c r="CD543" s="256"/>
      <c r="CE543" s="256"/>
      <c r="CF543" s="256"/>
      <c r="CG543" s="256"/>
      <c r="CH543" s="256"/>
      <c r="CI543" s="256"/>
      <c r="CJ543" s="256"/>
      <c r="CK543" s="256"/>
      <c r="CL543" s="256"/>
      <c r="CM543" s="256"/>
      <c r="CN543" s="256"/>
      <c r="CO543" s="256"/>
      <c r="CP543" s="256"/>
      <c r="CQ543" s="256"/>
      <c r="CR543" s="256"/>
      <c r="CS543" s="248" t="s">
        <v>6133</v>
      </c>
      <c r="CT543" s="256"/>
      <c r="CU543" s="256"/>
      <c r="CV543" s="256"/>
      <c r="CW543" s="256"/>
      <c r="CX543" s="256"/>
      <c r="CY543" s="256"/>
      <c r="CZ543" s="256"/>
      <c r="DA543" s="256"/>
      <c r="DB543" s="256"/>
      <c r="DC543" s="256"/>
      <c r="DD543" s="256"/>
      <c r="DE543" s="256"/>
    </row>
    <row r="544" spans="34:109" ht="15" hidden="1" customHeight="1">
      <c r="AH544" s="254"/>
      <c r="AI544" s="254"/>
      <c r="AJ544" s="254"/>
      <c r="AK544" s="254"/>
      <c r="AL544" s="242" t="str">
        <f t="shared" si="24"/>
        <v/>
      </c>
      <c r="AM544" s="242" t="str">
        <f t="shared" si="25"/>
        <v/>
      </c>
      <c r="AN544" s="243" t="str">
        <f t="shared" si="26"/>
        <v/>
      </c>
      <c r="AO544" s="254"/>
      <c r="AP544" s="240">
        <v>542</v>
      </c>
      <c r="AQ544" s="255"/>
      <c r="AR544" s="255"/>
      <c r="AS544" s="255"/>
      <c r="AT544" s="255"/>
      <c r="AU544" s="255"/>
      <c r="AV544" s="255"/>
      <c r="AW544" s="255"/>
      <c r="AX544" s="255"/>
      <c r="AY544" s="255"/>
      <c r="AZ544" s="255"/>
      <c r="BA544" s="255"/>
      <c r="BB544" s="255"/>
      <c r="BC544" s="255"/>
      <c r="BD544" s="255"/>
      <c r="BE544" s="255"/>
      <c r="BF544" s="255"/>
      <c r="BG544" s="255"/>
      <c r="BH544" s="255"/>
      <c r="BI544" s="255"/>
      <c r="BJ544" s="246" t="s">
        <v>6134</v>
      </c>
      <c r="BK544" s="255"/>
      <c r="BL544" s="255"/>
      <c r="BM544" s="255"/>
      <c r="BN544" s="255"/>
      <c r="BO544" s="255"/>
      <c r="BP544" s="255"/>
      <c r="BQ544" s="255"/>
      <c r="BR544" s="255"/>
      <c r="BS544" s="255"/>
      <c r="BT544" s="255"/>
      <c r="BU544" s="255"/>
      <c r="BV544" s="255"/>
      <c r="BW544" s="254"/>
      <c r="BX544" s="254"/>
      <c r="BY544" s="254"/>
      <c r="BZ544" s="256"/>
      <c r="CA544" s="256"/>
      <c r="CB544" s="256"/>
      <c r="CC544" s="256"/>
      <c r="CD544" s="256"/>
      <c r="CE544" s="256"/>
      <c r="CF544" s="256"/>
      <c r="CG544" s="256"/>
      <c r="CH544" s="256"/>
      <c r="CI544" s="256"/>
      <c r="CJ544" s="256"/>
      <c r="CK544" s="256"/>
      <c r="CL544" s="256"/>
      <c r="CM544" s="256"/>
      <c r="CN544" s="256"/>
      <c r="CO544" s="256"/>
      <c r="CP544" s="256"/>
      <c r="CQ544" s="256"/>
      <c r="CR544" s="256"/>
      <c r="CS544" s="248" t="s">
        <v>6135</v>
      </c>
      <c r="CT544" s="256"/>
      <c r="CU544" s="256"/>
      <c r="CV544" s="256"/>
      <c r="CW544" s="256"/>
      <c r="CX544" s="256"/>
      <c r="CY544" s="256"/>
      <c r="CZ544" s="256"/>
      <c r="DA544" s="256"/>
      <c r="DB544" s="256"/>
      <c r="DC544" s="256"/>
      <c r="DD544" s="256"/>
      <c r="DE544" s="256"/>
    </row>
    <row r="545" spans="34:109" ht="15" hidden="1" customHeight="1">
      <c r="AH545" s="254"/>
      <c r="AI545" s="254"/>
      <c r="AJ545" s="254"/>
      <c r="AK545" s="254"/>
      <c r="AL545" s="242" t="str">
        <f t="shared" si="24"/>
        <v/>
      </c>
      <c r="AM545" s="242" t="str">
        <f t="shared" si="25"/>
        <v/>
      </c>
      <c r="AN545" s="243" t="str">
        <f t="shared" si="26"/>
        <v/>
      </c>
      <c r="AO545" s="254"/>
      <c r="AP545" s="240">
        <v>543</v>
      </c>
      <c r="AQ545" s="255"/>
      <c r="AR545" s="255"/>
      <c r="AS545" s="255"/>
      <c r="AT545" s="255"/>
      <c r="AU545" s="255"/>
      <c r="AV545" s="255"/>
      <c r="AW545" s="255"/>
      <c r="AX545" s="255"/>
      <c r="AY545" s="255"/>
      <c r="AZ545" s="255"/>
      <c r="BA545" s="255"/>
      <c r="BB545" s="255"/>
      <c r="BC545" s="255"/>
      <c r="BD545" s="255"/>
      <c r="BE545" s="255"/>
      <c r="BF545" s="255"/>
      <c r="BG545" s="255"/>
      <c r="BH545" s="255"/>
      <c r="BI545" s="255"/>
      <c r="BJ545" s="246" t="s">
        <v>6136</v>
      </c>
      <c r="BK545" s="255"/>
      <c r="BL545" s="255"/>
      <c r="BM545" s="255"/>
      <c r="BN545" s="255"/>
      <c r="BO545" s="255"/>
      <c r="BP545" s="255"/>
      <c r="BQ545" s="255"/>
      <c r="BR545" s="255"/>
      <c r="BS545" s="255"/>
      <c r="BT545" s="255"/>
      <c r="BU545" s="255"/>
      <c r="BV545" s="255"/>
      <c r="BW545" s="254"/>
      <c r="BX545" s="254"/>
      <c r="BY545" s="254"/>
      <c r="BZ545" s="256"/>
      <c r="CA545" s="256"/>
      <c r="CB545" s="256"/>
      <c r="CC545" s="256"/>
      <c r="CD545" s="256"/>
      <c r="CE545" s="256"/>
      <c r="CF545" s="256"/>
      <c r="CG545" s="256"/>
      <c r="CH545" s="256"/>
      <c r="CI545" s="256"/>
      <c r="CJ545" s="256"/>
      <c r="CK545" s="256"/>
      <c r="CL545" s="256"/>
      <c r="CM545" s="256"/>
      <c r="CN545" s="256"/>
      <c r="CO545" s="256"/>
      <c r="CP545" s="256"/>
      <c r="CQ545" s="256"/>
      <c r="CR545" s="256"/>
      <c r="CS545" s="248" t="s">
        <v>6137</v>
      </c>
      <c r="CT545" s="256"/>
      <c r="CU545" s="256"/>
      <c r="CV545" s="256"/>
      <c r="CW545" s="256"/>
      <c r="CX545" s="256"/>
      <c r="CY545" s="256"/>
      <c r="CZ545" s="256"/>
      <c r="DA545" s="256"/>
      <c r="DB545" s="256"/>
      <c r="DC545" s="256"/>
      <c r="DD545" s="256"/>
      <c r="DE545" s="256"/>
    </row>
    <row r="546" spans="34:109" ht="15" hidden="1" customHeight="1">
      <c r="AH546" s="254"/>
      <c r="AI546" s="254"/>
      <c r="AJ546" s="254"/>
      <c r="AK546" s="254"/>
      <c r="AL546" s="242" t="str">
        <f t="shared" si="24"/>
        <v/>
      </c>
      <c r="AM546" s="242" t="str">
        <f t="shared" si="25"/>
        <v/>
      </c>
      <c r="AN546" s="243" t="str">
        <f t="shared" si="26"/>
        <v/>
      </c>
      <c r="AO546" s="254"/>
      <c r="AP546" s="240">
        <v>544</v>
      </c>
      <c r="AQ546" s="255"/>
      <c r="AR546" s="255"/>
      <c r="AS546" s="255"/>
      <c r="AT546" s="255"/>
      <c r="AU546" s="255"/>
      <c r="AV546" s="255"/>
      <c r="AW546" s="255"/>
      <c r="AX546" s="255"/>
      <c r="AY546" s="255"/>
      <c r="AZ546" s="255"/>
      <c r="BA546" s="255"/>
      <c r="BB546" s="255"/>
      <c r="BC546" s="255"/>
      <c r="BD546" s="255"/>
      <c r="BE546" s="255"/>
      <c r="BF546" s="255"/>
      <c r="BG546" s="255"/>
      <c r="BH546" s="255"/>
      <c r="BI546" s="255"/>
      <c r="BJ546" s="246" t="s">
        <v>6138</v>
      </c>
      <c r="BK546" s="255"/>
      <c r="BL546" s="255"/>
      <c r="BM546" s="255"/>
      <c r="BN546" s="255"/>
      <c r="BO546" s="255"/>
      <c r="BP546" s="255"/>
      <c r="BQ546" s="255"/>
      <c r="BR546" s="255"/>
      <c r="BS546" s="255"/>
      <c r="BT546" s="255"/>
      <c r="BU546" s="255"/>
      <c r="BV546" s="255"/>
      <c r="BW546" s="254"/>
      <c r="BX546" s="254"/>
      <c r="BY546" s="254"/>
      <c r="BZ546" s="256"/>
      <c r="CA546" s="256"/>
      <c r="CB546" s="256"/>
      <c r="CC546" s="256"/>
      <c r="CD546" s="256"/>
      <c r="CE546" s="256"/>
      <c r="CF546" s="256"/>
      <c r="CG546" s="256"/>
      <c r="CH546" s="256"/>
      <c r="CI546" s="256"/>
      <c r="CJ546" s="256"/>
      <c r="CK546" s="256"/>
      <c r="CL546" s="256"/>
      <c r="CM546" s="256"/>
      <c r="CN546" s="256"/>
      <c r="CO546" s="256"/>
      <c r="CP546" s="256"/>
      <c r="CQ546" s="256"/>
      <c r="CR546" s="256"/>
      <c r="CS546" s="248" t="s">
        <v>6139</v>
      </c>
      <c r="CT546" s="256"/>
      <c r="CU546" s="256"/>
      <c r="CV546" s="256"/>
      <c r="CW546" s="256"/>
      <c r="CX546" s="256"/>
      <c r="CY546" s="256"/>
      <c r="CZ546" s="256"/>
      <c r="DA546" s="256"/>
      <c r="DB546" s="256"/>
      <c r="DC546" s="256"/>
      <c r="DD546" s="256"/>
      <c r="DE546" s="256"/>
    </row>
    <row r="547" spans="34:109" ht="15" hidden="1" customHeight="1">
      <c r="AH547" s="254"/>
      <c r="AI547" s="254"/>
      <c r="AJ547" s="254"/>
      <c r="AK547" s="254"/>
      <c r="AL547" s="242" t="str">
        <f t="shared" si="24"/>
        <v/>
      </c>
      <c r="AM547" s="242" t="str">
        <f t="shared" si="25"/>
        <v/>
      </c>
      <c r="AN547" s="243" t="str">
        <f t="shared" si="26"/>
        <v/>
      </c>
      <c r="AO547" s="254"/>
      <c r="AP547" s="240">
        <v>545</v>
      </c>
      <c r="AQ547" s="255"/>
      <c r="AR547" s="255"/>
      <c r="AS547" s="255"/>
      <c r="AT547" s="255"/>
      <c r="AU547" s="255"/>
      <c r="AV547" s="255"/>
      <c r="AW547" s="255"/>
      <c r="AX547" s="255"/>
      <c r="AY547" s="255"/>
      <c r="AZ547" s="255"/>
      <c r="BA547" s="255"/>
      <c r="BB547" s="255"/>
      <c r="BC547" s="255"/>
      <c r="BD547" s="255"/>
      <c r="BE547" s="255"/>
      <c r="BF547" s="255"/>
      <c r="BG547" s="255"/>
      <c r="BH547" s="255"/>
      <c r="BI547" s="255"/>
      <c r="BJ547" s="246" t="s">
        <v>6140</v>
      </c>
      <c r="BK547" s="255"/>
      <c r="BL547" s="255"/>
      <c r="BM547" s="255"/>
      <c r="BN547" s="255"/>
      <c r="BO547" s="255"/>
      <c r="BP547" s="255"/>
      <c r="BQ547" s="255"/>
      <c r="BR547" s="255"/>
      <c r="BS547" s="255"/>
      <c r="BT547" s="255"/>
      <c r="BU547" s="255"/>
      <c r="BV547" s="255"/>
      <c r="BW547" s="254"/>
      <c r="BX547" s="254"/>
      <c r="BY547" s="254"/>
      <c r="BZ547" s="256"/>
      <c r="CA547" s="256"/>
      <c r="CB547" s="256"/>
      <c r="CC547" s="256"/>
      <c r="CD547" s="256"/>
      <c r="CE547" s="256"/>
      <c r="CF547" s="256"/>
      <c r="CG547" s="256"/>
      <c r="CH547" s="256"/>
      <c r="CI547" s="256"/>
      <c r="CJ547" s="256"/>
      <c r="CK547" s="256"/>
      <c r="CL547" s="256"/>
      <c r="CM547" s="256"/>
      <c r="CN547" s="256"/>
      <c r="CO547" s="256"/>
      <c r="CP547" s="256"/>
      <c r="CQ547" s="256"/>
      <c r="CR547" s="256"/>
      <c r="CS547" s="248" t="s">
        <v>6141</v>
      </c>
      <c r="CT547" s="256"/>
      <c r="CU547" s="256"/>
      <c r="CV547" s="256"/>
      <c r="CW547" s="256"/>
      <c r="CX547" s="256"/>
      <c r="CY547" s="256"/>
      <c r="CZ547" s="256"/>
      <c r="DA547" s="256"/>
      <c r="DB547" s="256"/>
      <c r="DC547" s="256"/>
      <c r="DD547" s="256"/>
      <c r="DE547" s="256"/>
    </row>
    <row r="548" spans="34:109" ht="15" hidden="1" customHeight="1">
      <c r="AH548" s="254"/>
      <c r="AI548" s="254"/>
      <c r="AJ548" s="254"/>
      <c r="AK548" s="254"/>
      <c r="AL548" s="242" t="str">
        <f t="shared" si="24"/>
        <v/>
      </c>
      <c r="AM548" s="242" t="str">
        <f t="shared" si="25"/>
        <v/>
      </c>
      <c r="AN548" s="243" t="str">
        <f t="shared" si="26"/>
        <v/>
      </c>
      <c r="AO548" s="254"/>
      <c r="AP548" s="240">
        <v>546</v>
      </c>
      <c r="AQ548" s="255"/>
      <c r="AR548" s="255"/>
      <c r="AS548" s="255"/>
      <c r="AT548" s="255"/>
      <c r="AU548" s="255"/>
      <c r="AV548" s="255"/>
      <c r="AW548" s="255"/>
      <c r="AX548" s="255"/>
      <c r="AY548" s="255"/>
      <c r="AZ548" s="255"/>
      <c r="BA548" s="255"/>
      <c r="BB548" s="255"/>
      <c r="BC548" s="255"/>
      <c r="BD548" s="255"/>
      <c r="BE548" s="255"/>
      <c r="BF548" s="255"/>
      <c r="BG548" s="255"/>
      <c r="BH548" s="255"/>
      <c r="BI548" s="255"/>
      <c r="BJ548" s="246" t="s">
        <v>6142</v>
      </c>
      <c r="BK548" s="255"/>
      <c r="BL548" s="255"/>
      <c r="BM548" s="255"/>
      <c r="BN548" s="255"/>
      <c r="BO548" s="255"/>
      <c r="BP548" s="255"/>
      <c r="BQ548" s="255"/>
      <c r="BR548" s="255"/>
      <c r="BS548" s="255"/>
      <c r="BT548" s="255"/>
      <c r="BU548" s="255"/>
      <c r="BV548" s="255"/>
      <c r="BW548" s="254"/>
      <c r="BX548" s="254"/>
      <c r="BY548" s="254"/>
      <c r="BZ548" s="256"/>
      <c r="CA548" s="256"/>
      <c r="CB548" s="256"/>
      <c r="CC548" s="256"/>
      <c r="CD548" s="256"/>
      <c r="CE548" s="256"/>
      <c r="CF548" s="256"/>
      <c r="CG548" s="256"/>
      <c r="CH548" s="256"/>
      <c r="CI548" s="256"/>
      <c r="CJ548" s="256"/>
      <c r="CK548" s="256"/>
      <c r="CL548" s="256"/>
      <c r="CM548" s="256"/>
      <c r="CN548" s="256"/>
      <c r="CO548" s="256"/>
      <c r="CP548" s="256"/>
      <c r="CQ548" s="256"/>
      <c r="CR548" s="256"/>
      <c r="CS548" s="248" t="s">
        <v>6143</v>
      </c>
      <c r="CT548" s="256"/>
      <c r="CU548" s="256"/>
      <c r="CV548" s="256"/>
      <c r="CW548" s="256"/>
      <c r="CX548" s="256"/>
      <c r="CY548" s="256"/>
      <c r="CZ548" s="256"/>
      <c r="DA548" s="256"/>
      <c r="DB548" s="256"/>
      <c r="DC548" s="256"/>
      <c r="DD548" s="256"/>
      <c r="DE548" s="256"/>
    </row>
    <row r="549" spans="34:109" ht="15" hidden="1" customHeight="1">
      <c r="AH549" s="254"/>
      <c r="AI549" s="254"/>
      <c r="AJ549" s="254"/>
      <c r="AK549" s="254"/>
      <c r="AL549" s="242" t="str">
        <f t="shared" si="24"/>
        <v/>
      </c>
      <c r="AM549" s="242" t="str">
        <f t="shared" si="25"/>
        <v/>
      </c>
      <c r="AN549" s="243" t="str">
        <f t="shared" si="26"/>
        <v/>
      </c>
      <c r="AO549" s="254"/>
      <c r="AP549" s="240">
        <v>547</v>
      </c>
      <c r="AQ549" s="255"/>
      <c r="AR549" s="255"/>
      <c r="AS549" s="255"/>
      <c r="AT549" s="255"/>
      <c r="AU549" s="255"/>
      <c r="AV549" s="255"/>
      <c r="AW549" s="255"/>
      <c r="AX549" s="255"/>
      <c r="AY549" s="255"/>
      <c r="AZ549" s="255"/>
      <c r="BA549" s="255"/>
      <c r="BB549" s="255"/>
      <c r="BC549" s="255"/>
      <c r="BD549" s="255"/>
      <c r="BE549" s="255"/>
      <c r="BF549" s="255"/>
      <c r="BG549" s="255"/>
      <c r="BH549" s="255"/>
      <c r="BI549" s="255"/>
      <c r="BJ549" s="246" t="s">
        <v>6144</v>
      </c>
      <c r="BK549" s="255"/>
      <c r="BL549" s="255"/>
      <c r="BM549" s="255"/>
      <c r="BN549" s="255"/>
      <c r="BO549" s="255"/>
      <c r="BP549" s="255"/>
      <c r="BQ549" s="255"/>
      <c r="BR549" s="255"/>
      <c r="BS549" s="255"/>
      <c r="BT549" s="255"/>
      <c r="BU549" s="255"/>
      <c r="BV549" s="255"/>
      <c r="BW549" s="254"/>
      <c r="BX549" s="254"/>
      <c r="BY549" s="254"/>
      <c r="BZ549" s="256"/>
      <c r="CA549" s="256"/>
      <c r="CB549" s="256"/>
      <c r="CC549" s="256"/>
      <c r="CD549" s="256"/>
      <c r="CE549" s="256"/>
      <c r="CF549" s="256"/>
      <c r="CG549" s="256"/>
      <c r="CH549" s="256"/>
      <c r="CI549" s="256"/>
      <c r="CJ549" s="256"/>
      <c r="CK549" s="256"/>
      <c r="CL549" s="256"/>
      <c r="CM549" s="256"/>
      <c r="CN549" s="256"/>
      <c r="CO549" s="256"/>
      <c r="CP549" s="256"/>
      <c r="CQ549" s="256"/>
      <c r="CR549" s="256"/>
      <c r="CS549" s="248" t="s">
        <v>6145</v>
      </c>
      <c r="CT549" s="256"/>
      <c r="CU549" s="256"/>
      <c r="CV549" s="256"/>
      <c r="CW549" s="256"/>
      <c r="CX549" s="256"/>
      <c r="CY549" s="256"/>
      <c r="CZ549" s="256"/>
      <c r="DA549" s="256"/>
      <c r="DB549" s="256"/>
      <c r="DC549" s="256"/>
      <c r="DD549" s="256"/>
      <c r="DE549" s="256"/>
    </row>
    <row r="550" spans="34:109" ht="15" hidden="1" customHeight="1">
      <c r="AH550" s="254"/>
      <c r="AI550" s="254"/>
      <c r="AJ550" s="254"/>
      <c r="AK550" s="254"/>
      <c r="AL550" s="242" t="str">
        <f t="shared" si="24"/>
        <v/>
      </c>
      <c r="AM550" s="242" t="str">
        <f t="shared" si="25"/>
        <v/>
      </c>
      <c r="AN550" s="243" t="str">
        <f t="shared" si="26"/>
        <v/>
      </c>
      <c r="AO550" s="254"/>
      <c r="AP550" s="240">
        <v>548</v>
      </c>
      <c r="AQ550" s="255"/>
      <c r="AR550" s="255"/>
      <c r="AS550" s="255"/>
      <c r="AT550" s="255"/>
      <c r="AU550" s="255"/>
      <c r="AV550" s="255"/>
      <c r="AW550" s="255"/>
      <c r="AX550" s="255"/>
      <c r="AY550" s="255"/>
      <c r="AZ550" s="255"/>
      <c r="BA550" s="255"/>
      <c r="BB550" s="255"/>
      <c r="BC550" s="255"/>
      <c r="BD550" s="255"/>
      <c r="BE550" s="255"/>
      <c r="BF550" s="255"/>
      <c r="BG550" s="255"/>
      <c r="BH550" s="255"/>
      <c r="BI550" s="255"/>
      <c r="BJ550" s="246" t="s">
        <v>6146</v>
      </c>
      <c r="BK550" s="255"/>
      <c r="BL550" s="255"/>
      <c r="BM550" s="255"/>
      <c r="BN550" s="255"/>
      <c r="BO550" s="255"/>
      <c r="BP550" s="255"/>
      <c r="BQ550" s="255"/>
      <c r="BR550" s="255"/>
      <c r="BS550" s="255"/>
      <c r="BT550" s="255"/>
      <c r="BU550" s="255"/>
      <c r="BV550" s="255"/>
      <c r="BW550" s="254"/>
      <c r="BX550" s="254"/>
      <c r="BY550" s="254"/>
      <c r="BZ550" s="256"/>
      <c r="CA550" s="256"/>
      <c r="CB550" s="256"/>
      <c r="CC550" s="256"/>
      <c r="CD550" s="256"/>
      <c r="CE550" s="256"/>
      <c r="CF550" s="256"/>
      <c r="CG550" s="256"/>
      <c r="CH550" s="256"/>
      <c r="CI550" s="256"/>
      <c r="CJ550" s="256"/>
      <c r="CK550" s="256"/>
      <c r="CL550" s="256"/>
      <c r="CM550" s="256"/>
      <c r="CN550" s="256"/>
      <c r="CO550" s="256"/>
      <c r="CP550" s="256"/>
      <c r="CQ550" s="256"/>
      <c r="CR550" s="256"/>
      <c r="CS550" s="248" t="s">
        <v>6147</v>
      </c>
      <c r="CT550" s="256"/>
      <c r="CU550" s="256"/>
      <c r="CV550" s="256"/>
      <c r="CW550" s="256"/>
      <c r="CX550" s="256"/>
      <c r="CY550" s="256"/>
      <c r="CZ550" s="256"/>
      <c r="DA550" s="256"/>
      <c r="DB550" s="256"/>
      <c r="DC550" s="256"/>
      <c r="DD550" s="256"/>
      <c r="DE550" s="256"/>
    </row>
    <row r="551" spans="34:109" ht="15" hidden="1" customHeight="1">
      <c r="AH551" s="254"/>
      <c r="AI551" s="254"/>
      <c r="AJ551" s="254"/>
      <c r="AK551" s="254"/>
      <c r="AL551" s="242" t="str">
        <f t="shared" si="24"/>
        <v/>
      </c>
      <c r="AM551" s="242" t="str">
        <f t="shared" si="25"/>
        <v/>
      </c>
      <c r="AN551" s="243" t="str">
        <f t="shared" si="26"/>
        <v/>
      </c>
      <c r="AO551" s="254"/>
      <c r="AP551" s="240">
        <v>549</v>
      </c>
      <c r="AQ551" s="255"/>
      <c r="AR551" s="255"/>
      <c r="AS551" s="255"/>
      <c r="AT551" s="255"/>
      <c r="AU551" s="255"/>
      <c r="AV551" s="255"/>
      <c r="AW551" s="255"/>
      <c r="AX551" s="255"/>
      <c r="AY551" s="255"/>
      <c r="AZ551" s="255"/>
      <c r="BA551" s="255"/>
      <c r="BB551" s="255"/>
      <c r="BC551" s="255"/>
      <c r="BD551" s="255"/>
      <c r="BE551" s="255"/>
      <c r="BF551" s="255"/>
      <c r="BG551" s="255"/>
      <c r="BH551" s="255"/>
      <c r="BI551" s="255"/>
      <c r="BJ551" s="246" t="s">
        <v>6148</v>
      </c>
      <c r="BK551" s="255"/>
      <c r="BL551" s="255"/>
      <c r="BM551" s="255"/>
      <c r="BN551" s="255"/>
      <c r="BO551" s="255"/>
      <c r="BP551" s="255"/>
      <c r="BQ551" s="255"/>
      <c r="BR551" s="255"/>
      <c r="BS551" s="255"/>
      <c r="BT551" s="255"/>
      <c r="BU551" s="255"/>
      <c r="BV551" s="255"/>
      <c r="BW551" s="254"/>
      <c r="BX551" s="254"/>
      <c r="BY551" s="254"/>
      <c r="BZ551" s="256"/>
      <c r="CA551" s="256"/>
      <c r="CB551" s="256"/>
      <c r="CC551" s="256"/>
      <c r="CD551" s="256"/>
      <c r="CE551" s="256"/>
      <c r="CF551" s="256"/>
      <c r="CG551" s="256"/>
      <c r="CH551" s="256"/>
      <c r="CI551" s="256"/>
      <c r="CJ551" s="256"/>
      <c r="CK551" s="256"/>
      <c r="CL551" s="256"/>
      <c r="CM551" s="256"/>
      <c r="CN551" s="256"/>
      <c r="CO551" s="256"/>
      <c r="CP551" s="256"/>
      <c r="CQ551" s="256"/>
      <c r="CR551" s="256"/>
      <c r="CS551" s="248" t="s">
        <v>6149</v>
      </c>
      <c r="CT551" s="256"/>
      <c r="CU551" s="256"/>
      <c r="CV551" s="256"/>
      <c r="CW551" s="256"/>
      <c r="CX551" s="256"/>
      <c r="CY551" s="256"/>
      <c r="CZ551" s="256"/>
      <c r="DA551" s="256"/>
      <c r="DB551" s="256"/>
      <c r="DC551" s="256"/>
      <c r="DD551" s="256"/>
      <c r="DE551" s="256"/>
    </row>
    <row r="552" spans="34:109" ht="15" hidden="1" customHeight="1">
      <c r="AH552" s="254"/>
      <c r="AI552" s="254"/>
      <c r="AJ552" s="254"/>
      <c r="AK552" s="254"/>
      <c r="AL552" s="242" t="str">
        <f t="shared" si="24"/>
        <v/>
      </c>
      <c r="AM552" s="242" t="str">
        <f t="shared" si="25"/>
        <v/>
      </c>
      <c r="AN552" s="243" t="str">
        <f t="shared" si="26"/>
        <v/>
      </c>
      <c r="AO552" s="254"/>
      <c r="AP552" s="240">
        <v>550</v>
      </c>
      <c r="AQ552" s="255"/>
      <c r="AR552" s="255"/>
      <c r="AS552" s="255"/>
      <c r="AT552" s="255"/>
      <c r="AU552" s="255"/>
      <c r="AV552" s="255"/>
      <c r="AW552" s="255"/>
      <c r="AX552" s="255"/>
      <c r="AY552" s="255"/>
      <c r="AZ552" s="255"/>
      <c r="BA552" s="255"/>
      <c r="BB552" s="255"/>
      <c r="BC552" s="255"/>
      <c r="BD552" s="255"/>
      <c r="BE552" s="255"/>
      <c r="BF552" s="255"/>
      <c r="BG552" s="255"/>
      <c r="BH552" s="255"/>
      <c r="BI552" s="255"/>
      <c r="BJ552" s="246" t="s">
        <v>6150</v>
      </c>
      <c r="BK552" s="255"/>
      <c r="BL552" s="255"/>
      <c r="BM552" s="255"/>
      <c r="BN552" s="255"/>
      <c r="BO552" s="255"/>
      <c r="BP552" s="255"/>
      <c r="BQ552" s="255"/>
      <c r="BR552" s="255"/>
      <c r="BS552" s="255"/>
      <c r="BT552" s="255"/>
      <c r="BU552" s="255"/>
      <c r="BV552" s="255"/>
      <c r="BW552" s="254"/>
      <c r="BX552" s="254"/>
      <c r="BY552" s="254"/>
      <c r="BZ552" s="256"/>
      <c r="CA552" s="256"/>
      <c r="CB552" s="256"/>
      <c r="CC552" s="256"/>
      <c r="CD552" s="256"/>
      <c r="CE552" s="256"/>
      <c r="CF552" s="256"/>
      <c r="CG552" s="256"/>
      <c r="CH552" s="256"/>
      <c r="CI552" s="256"/>
      <c r="CJ552" s="256"/>
      <c r="CK552" s="256"/>
      <c r="CL552" s="256"/>
      <c r="CM552" s="256"/>
      <c r="CN552" s="256"/>
      <c r="CO552" s="256"/>
      <c r="CP552" s="256"/>
      <c r="CQ552" s="256"/>
      <c r="CR552" s="256"/>
      <c r="CS552" s="248" t="s">
        <v>6151</v>
      </c>
      <c r="CT552" s="256"/>
      <c r="CU552" s="256"/>
      <c r="CV552" s="256"/>
      <c r="CW552" s="256"/>
      <c r="CX552" s="256"/>
      <c r="CY552" s="256"/>
      <c r="CZ552" s="256"/>
      <c r="DA552" s="256"/>
      <c r="DB552" s="256"/>
      <c r="DC552" s="256"/>
      <c r="DD552" s="256"/>
      <c r="DE552" s="256"/>
    </row>
    <row r="553" spans="34:109" ht="15" hidden="1" customHeight="1">
      <c r="AH553" s="254"/>
      <c r="AI553" s="254"/>
      <c r="AJ553" s="254"/>
      <c r="AK553" s="254"/>
      <c r="AL553" s="242" t="str">
        <f t="shared" si="24"/>
        <v/>
      </c>
      <c r="AM553" s="242" t="str">
        <f t="shared" si="25"/>
        <v/>
      </c>
      <c r="AN553" s="243" t="str">
        <f t="shared" si="26"/>
        <v/>
      </c>
      <c r="AO553" s="254"/>
      <c r="AP553" s="240">
        <v>551</v>
      </c>
      <c r="AQ553" s="255"/>
      <c r="AR553" s="255"/>
      <c r="AS553" s="255"/>
      <c r="AT553" s="255"/>
      <c r="AU553" s="255"/>
      <c r="AV553" s="255"/>
      <c r="AW553" s="255"/>
      <c r="AX553" s="255"/>
      <c r="AY553" s="255"/>
      <c r="AZ553" s="255"/>
      <c r="BA553" s="255"/>
      <c r="BB553" s="255"/>
      <c r="BC553" s="255"/>
      <c r="BD553" s="255"/>
      <c r="BE553" s="255"/>
      <c r="BF553" s="255"/>
      <c r="BG553" s="255"/>
      <c r="BH553" s="255"/>
      <c r="BI553" s="255"/>
      <c r="BJ553" s="246" t="s">
        <v>6152</v>
      </c>
      <c r="BK553" s="255"/>
      <c r="BL553" s="255"/>
      <c r="BM553" s="255"/>
      <c r="BN553" s="255"/>
      <c r="BO553" s="255"/>
      <c r="BP553" s="255"/>
      <c r="BQ553" s="255"/>
      <c r="BR553" s="255"/>
      <c r="BS553" s="255"/>
      <c r="BT553" s="255"/>
      <c r="BU553" s="255"/>
      <c r="BV553" s="255"/>
      <c r="BW553" s="254"/>
      <c r="BX553" s="254"/>
      <c r="BY553" s="254"/>
      <c r="BZ553" s="256"/>
      <c r="CA553" s="256"/>
      <c r="CB553" s="256"/>
      <c r="CC553" s="256"/>
      <c r="CD553" s="256"/>
      <c r="CE553" s="256"/>
      <c r="CF553" s="256"/>
      <c r="CG553" s="256"/>
      <c r="CH553" s="256"/>
      <c r="CI553" s="256"/>
      <c r="CJ553" s="256"/>
      <c r="CK553" s="256"/>
      <c r="CL553" s="256"/>
      <c r="CM553" s="256"/>
      <c r="CN553" s="256"/>
      <c r="CO553" s="256"/>
      <c r="CP553" s="256"/>
      <c r="CQ553" s="256"/>
      <c r="CR553" s="256"/>
      <c r="CS553" s="248" t="s">
        <v>6153</v>
      </c>
      <c r="CT553" s="256"/>
      <c r="CU553" s="256"/>
      <c r="CV553" s="256"/>
      <c r="CW553" s="256"/>
      <c r="CX553" s="256"/>
      <c r="CY553" s="256"/>
      <c r="CZ553" s="256"/>
      <c r="DA553" s="256"/>
      <c r="DB553" s="256"/>
      <c r="DC553" s="256"/>
      <c r="DD553" s="256"/>
      <c r="DE553" s="256"/>
    </row>
    <row r="554" spans="34:109" ht="15" hidden="1" customHeight="1">
      <c r="AH554" s="254"/>
      <c r="AI554" s="254"/>
      <c r="AJ554" s="254"/>
      <c r="AK554" s="254"/>
      <c r="AL554" s="242" t="str">
        <f t="shared" si="24"/>
        <v/>
      </c>
      <c r="AM554" s="242" t="str">
        <f t="shared" si="25"/>
        <v/>
      </c>
      <c r="AN554" s="243" t="str">
        <f t="shared" si="26"/>
        <v/>
      </c>
      <c r="AO554" s="254"/>
      <c r="AP554" s="240">
        <v>552</v>
      </c>
      <c r="AQ554" s="255"/>
      <c r="AR554" s="255"/>
      <c r="AS554" s="255"/>
      <c r="AT554" s="255"/>
      <c r="AU554" s="255"/>
      <c r="AV554" s="255"/>
      <c r="AW554" s="255"/>
      <c r="AX554" s="255"/>
      <c r="AY554" s="255"/>
      <c r="AZ554" s="255"/>
      <c r="BA554" s="255"/>
      <c r="BB554" s="255"/>
      <c r="BC554" s="255"/>
      <c r="BD554" s="255"/>
      <c r="BE554" s="255"/>
      <c r="BF554" s="255"/>
      <c r="BG554" s="255"/>
      <c r="BH554" s="255"/>
      <c r="BI554" s="255"/>
      <c r="BJ554" s="246" t="s">
        <v>6154</v>
      </c>
      <c r="BK554" s="255"/>
      <c r="BL554" s="255"/>
      <c r="BM554" s="255"/>
      <c r="BN554" s="255"/>
      <c r="BO554" s="255"/>
      <c r="BP554" s="255"/>
      <c r="BQ554" s="255"/>
      <c r="BR554" s="255"/>
      <c r="BS554" s="255"/>
      <c r="BT554" s="255"/>
      <c r="BU554" s="255"/>
      <c r="BV554" s="255"/>
      <c r="BW554" s="254"/>
      <c r="BX554" s="254"/>
      <c r="BY554" s="254"/>
      <c r="BZ554" s="256"/>
      <c r="CA554" s="256"/>
      <c r="CB554" s="256"/>
      <c r="CC554" s="256"/>
      <c r="CD554" s="256"/>
      <c r="CE554" s="256"/>
      <c r="CF554" s="256"/>
      <c r="CG554" s="256"/>
      <c r="CH554" s="256"/>
      <c r="CI554" s="256"/>
      <c r="CJ554" s="256"/>
      <c r="CK554" s="256"/>
      <c r="CL554" s="256"/>
      <c r="CM554" s="256"/>
      <c r="CN554" s="256"/>
      <c r="CO554" s="256"/>
      <c r="CP554" s="256"/>
      <c r="CQ554" s="256"/>
      <c r="CR554" s="256"/>
      <c r="CS554" s="248" t="s">
        <v>6155</v>
      </c>
      <c r="CT554" s="256"/>
      <c r="CU554" s="256"/>
      <c r="CV554" s="256"/>
      <c r="CW554" s="256"/>
      <c r="CX554" s="256"/>
      <c r="CY554" s="256"/>
      <c r="CZ554" s="256"/>
      <c r="DA554" s="256"/>
      <c r="DB554" s="256"/>
      <c r="DC554" s="256"/>
      <c r="DD554" s="256"/>
      <c r="DE554" s="256"/>
    </row>
    <row r="555" spans="34:109" ht="15" hidden="1" customHeight="1">
      <c r="AH555" s="254"/>
      <c r="AI555" s="254"/>
      <c r="AJ555" s="254"/>
      <c r="AK555" s="254"/>
      <c r="AL555" s="242" t="str">
        <f t="shared" si="24"/>
        <v/>
      </c>
      <c r="AM555" s="242" t="str">
        <f t="shared" si="25"/>
        <v/>
      </c>
      <c r="AN555" s="243" t="str">
        <f t="shared" si="26"/>
        <v/>
      </c>
      <c r="AO555" s="254"/>
      <c r="AP555" s="240">
        <v>553</v>
      </c>
      <c r="AQ555" s="255"/>
      <c r="AR555" s="255"/>
      <c r="AS555" s="255"/>
      <c r="AT555" s="255"/>
      <c r="AU555" s="255"/>
      <c r="AV555" s="255"/>
      <c r="AW555" s="255"/>
      <c r="AX555" s="255"/>
      <c r="AY555" s="255"/>
      <c r="AZ555" s="255"/>
      <c r="BA555" s="255"/>
      <c r="BB555" s="255"/>
      <c r="BC555" s="255"/>
      <c r="BD555" s="255"/>
      <c r="BE555" s="255"/>
      <c r="BF555" s="255"/>
      <c r="BG555" s="255"/>
      <c r="BH555" s="255"/>
      <c r="BI555" s="255"/>
      <c r="BJ555" s="246" t="s">
        <v>6156</v>
      </c>
      <c r="BK555" s="255"/>
      <c r="BL555" s="255"/>
      <c r="BM555" s="255"/>
      <c r="BN555" s="255"/>
      <c r="BO555" s="255"/>
      <c r="BP555" s="255"/>
      <c r="BQ555" s="255"/>
      <c r="BR555" s="255"/>
      <c r="BS555" s="255"/>
      <c r="BT555" s="255"/>
      <c r="BU555" s="255"/>
      <c r="BV555" s="255"/>
      <c r="BW555" s="254"/>
      <c r="BX555" s="254"/>
      <c r="BY555" s="254"/>
      <c r="BZ555" s="256"/>
      <c r="CA555" s="256"/>
      <c r="CB555" s="256"/>
      <c r="CC555" s="256"/>
      <c r="CD555" s="256"/>
      <c r="CE555" s="256"/>
      <c r="CF555" s="256"/>
      <c r="CG555" s="256"/>
      <c r="CH555" s="256"/>
      <c r="CI555" s="256"/>
      <c r="CJ555" s="256"/>
      <c r="CK555" s="256"/>
      <c r="CL555" s="256"/>
      <c r="CM555" s="256"/>
      <c r="CN555" s="256"/>
      <c r="CO555" s="256"/>
      <c r="CP555" s="256"/>
      <c r="CQ555" s="256"/>
      <c r="CR555" s="256"/>
      <c r="CS555" s="248" t="s">
        <v>6157</v>
      </c>
      <c r="CT555" s="256"/>
      <c r="CU555" s="256"/>
      <c r="CV555" s="256"/>
      <c r="CW555" s="256"/>
      <c r="CX555" s="256"/>
      <c r="CY555" s="256"/>
      <c r="CZ555" s="256"/>
      <c r="DA555" s="256"/>
      <c r="DB555" s="256"/>
      <c r="DC555" s="256"/>
      <c r="DD555" s="256"/>
      <c r="DE555" s="256"/>
    </row>
    <row r="556" spans="34:109" ht="15" hidden="1" customHeight="1">
      <c r="AH556" s="254"/>
      <c r="AI556" s="254"/>
      <c r="AJ556" s="254"/>
      <c r="AK556" s="254"/>
      <c r="AL556" s="242" t="str">
        <f t="shared" si="24"/>
        <v/>
      </c>
      <c r="AM556" s="242" t="str">
        <f t="shared" si="25"/>
        <v/>
      </c>
      <c r="AN556" s="243" t="str">
        <f t="shared" si="26"/>
        <v/>
      </c>
      <c r="AO556" s="254"/>
      <c r="AP556" s="240">
        <v>554</v>
      </c>
      <c r="AQ556" s="255"/>
      <c r="AR556" s="255"/>
      <c r="AS556" s="255"/>
      <c r="AT556" s="255"/>
      <c r="AU556" s="255"/>
      <c r="AV556" s="255"/>
      <c r="AW556" s="255"/>
      <c r="AX556" s="255"/>
      <c r="AY556" s="255"/>
      <c r="AZ556" s="255"/>
      <c r="BA556" s="255"/>
      <c r="BB556" s="255"/>
      <c r="BC556" s="255"/>
      <c r="BD556" s="255"/>
      <c r="BE556" s="255"/>
      <c r="BF556" s="255"/>
      <c r="BG556" s="255"/>
      <c r="BH556" s="255"/>
      <c r="BI556" s="255"/>
      <c r="BJ556" s="246" t="s">
        <v>6158</v>
      </c>
      <c r="BK556" s="255"/>
      <c r="BL556" s="255"/>
      <c r="BM556" s="255"/>
      <c r="BN556" s="255"/>
      <c r="BO556" s="255"/>
      <c r="BP556" s="255"/>
      <c r="BQ556" s="255"/>
      <c r="BR556" s="255"/>
      <c r="BS556" s="255"/>
      <c r="BT556" s="255"/>
      <c r="BU556" s="255"/>
      <c r="BV556" s="255"/>
      <c r="BW556" s="254"/>
      <c r="BX556" s="254"/>
      <c r="BY556" s="254"/>
      <c r="BZ556" s="256"/>
      <c r="CA556" s="256"/>
      <c r="CB556" s="256"/>
      <c r="CC556" s="256"/>
      <c r="CD556" s="256"/>
      <c r="CE556" s="256"/>
      <c r="CF556" s="256"/>
      <c r="CG556" s="256"/>
      <c r="CH556" s="256"/>
      <c r="CI556" s="256"/>
      <c r="CJ556" s="256"/>
      <c r="CK556" s="256"/>
      <c r="CL556" s="256"/>
      <c r="CM556" s="256"/>
      <c r="CN556" s="256"/>
      <c r="CO556" s="256"/>
      <c r="CP556" s="256"/>
      <c r="CQ556" s="256"/>
      <c r="CR556" s="256"/>
      <c r="CS556" s="248" t="s">
        <v>6159</v>
      </c>
      <c r="CT556" s="256"/>
      <c r="CU556" s="256"/>
      <c r="CV556" s="256"/>
      <c r="CW556" s="256"/>
      <c r="CX556" s="256"/>
      <c r="CY556" s="256"/>
      <c r="CZ556" s="256"/>
      <c r="DA556" s="256"/>
      <c r="DB556" s="256"/>
      <c r="DC556" s="256"/>
      <c r="DD556" s="256"/>
      <c r="DE556" s="256"/>
    </row>
    <row r="557" spans="34:109" ht="15" hidden="1" customHeight="1">
      <c r="AH557" s="254"/>
      <c r="AI557" s="254"/>
      <c r="AJ557" s="254"/>
      <c r="AK557" s="254"/>
      <c r="AL557" s="242" t="str">
        <f t="shared" si="24"/>
        <v/>
      </c>
      <c r="AM557" s="242" t="str">
        <f t="shared" si="25"/>
        <v/>
      </c>
      <c r="AN557" s="243" t="str">
        <f t="shared" si="26"/>
        <v/>
      </c>
      <c r="AO557" s="254"/>
      <c r="AP557" s="240">
        <v>555</v>
      </c>
      <c r="AQ557" s="255"/>
      <c r="AR557" s="255"/>
      <c r="AS557" s="255"/>
      <c r="AT557" s="255"/>
      <c r="AU557" s="255"/>
      <c r="AV557" s="255"/>
      <c r="AW557" s="255"/>
      <c r="AX557" s="255"/>
      <c r="AY557" s="255"/>
      <c r="AZ557" s="255"/>
      <c r="BA557" s="255"/>
      <c r="BB557" s="255"/>
      <c r="BC557" s="255"/>
      <c r="BD557" s="255"/>
      <c r="BE557" s="255"/>
      <c r="BF557" s="255"/>
      <c r="BG557" s="255"/>
      <c r="BH557" s="255"/>
      <c r="BI557" s="255"/>
      <c r="BJ557" s="246" t="s">
        <v>6160</v>
      </c>
      <c r="BK557" s="255"/>
      <c r="BL557" s="255"/>
      <c r="BM557" s="255"/>
      <c r="BN557" s="255"/>
      <c r="BO557" s="255"/>
      <c r="BP557" s="255"/>
      <c r="BQ557" s="255"/>
      <c r="BR557" s="255"/>
      <c r="BS557" s="255"/>
      <c r="BT557" s="255"/>
      <c r="BU557" s="255"/>
      <c r="BV557" s="255"/>
      <c r="BW557" s="254"/>
      <c r="BX557" s="254"/>
      <c r="BY557" s="254"/>
      <c r="BZ557" s="256"/>
      <c r="CA557" s="256"/>
      <c r="CB557" s="256"/>
      <c r="CC557" s="256"/>
      <c r="CD557" s="256"/>
      <c r="CE557" s="256"/>
      <c r="CF557" s="256"/>
      <c r="CG557" s="256"/>
      <c r="CH557" s="256"/>
      <c r="CI557" s="256"/>
      <c r="CJ557" s="256"/>
      <c r="CK557" s="256"/>
      <c r="CL557" s="256"/>
      <c r="CM557" s="256"/>
      <c r="CN557" s="256"/>
      <c r="CO557" s="256"/>
      <c r="CP557" s="256"/>
      <c r="CQ557" s="256"/>
      <c r="CR557" s="256"/>
      <c r="CS557" s="248" t="s">
        <v>6161</v>
      </c>
      <c r="CT557" s="256"/>
      <c r="CU557" s="256"/>
      <c r="CV557" s="256"/>
      <c r="CW557" s="256"/>
      <c r="CX557" s="256"/>
      <c r="CY557" s="256"/>
      <c r="CZ557" s="256"/>
      <c r="DA557" s="256"/>
      <c r="DB557" s="256"/>
      <c r="DC557" s="256"/>
      <c r="DD557" s="256"/>
      <c r="DE557" s="256"/>
    </row>
    <row r="558" spans="34:109" ht="15" hidden="1" customHeight="1">
      <c r="AH558" s="254"/>
      <c r="AI558" s="254"/>
      <c r="AJ558" s="254"/>
      <c r="AK558" s="254"/>
      <c r="AL558" s="242" t="str">
        <f t="shared" si="24"/>
        <v/>
      </c>
      <c r="AM558" s="242" t="str">
        <f t="shared" si="25"/>
        <v/>
      </c>
      <c r="AN558" s="243" t="str">
        <f t="shared" si="26"/>
        <v/>
      </c>
      <c r="AO558" s="254"/>
      <c r="AP558" s="240">
        <v>556</v>
      </c>
      <c r="AQ558" s="255"/>
      <c r="AR558" s="255"/>
      <c r="AS558" s="255"/>
      <c r="AT558" s="255"/>
      <c r="AU558" s="255"/>
      <c r="AV558" s="255"/>
      <c r="AW558" s="255"/>
      <c r="AX558" s="255"/>
      <c r="AY558" s="255"/>
      <c r="AZ558" s="255"/>
      <c r="BA558" s="255"/>
      <c r="BB558" s="255"/>
      <c r="BC558" s="255"/>
      <c r="BD558" s="255"/>
      <c r="BE558" s="255"/>
      <c r="BF558" s="255"/>
      <c r="BG558" s="255"/>
      <c r="BH558" s="255"/>
      <c r="BI558" s="255"/>
      <c r="BJ558" s="246" t="s">
        <v>6162</v>
      </c>
      <c r="BK558" s="255"/>
      <c r="BL558" s="255"/>
      <c r="BM558" s="255"/>
      <c r="BN558" s="255"/>
      <c r="BO558" s="255"/>
      <c r="BP558" s="255"/>
      <c r="BQ558" s="255"/>
      <c r="BR558" s="255"/>
      <c r="BS558" s="255"/>
      <c r="BT558" s="255"/>
      <c r="BU558" s="255"/>
      <c r="BV558" s="255"/>
      <c r="BW558" s="254"/>
      <c r="BX558" s="254"/>
      <c r="BY558" s="254"/>
      <c r="BZ558" s="256"/>
      <c r="CA558" s="256"/>
      <c r="CB558" s="256"/>
      <c r="CC558" s="256"/>
      <c r="CD558" s="256"/>
      <c r="CE558" s="256"/>
      <c r="CF558" s="256"/>
      <c r="CG558" s="256"/>
      <c r="CH558" s="256"/>
      <c r="CI558" s="256"/>
      <c r="CJ558" s="256"/>
      <c r="CK558" s="256"/>
      <c r="CL558" s="256"/>
      <c r="CM558" s="256"/>
      <c r="CN558" s="256"/>
      <c r="CO558" s="256"/>
      <c r="CP558" s="256"/>
      <c r="CQ558" s="256"/>
      <c r="CR558" s="256"/>
      <c r="CS558" s="248" t="s">
        <v>6163</v>
      </c>
      <c r="CT558" s="256"/>
      <c r="CU558" s="256"/>
      <c r="CV558" s="256"/>
      <c r="CW558" s="256"/>
      <c r="CX558" s="256"/>
      <c r="CY558" s="256"/>
      <c r="CZ558" s="256"/>
      <c r="DA558" s="256"/>
      <c r="DB558" s="256"/>
      <c r="DC558" s="256"/>
      <c r="DD558" s="256"/>
      <c r="DE558" s="256"/>
    </row>
    <row r="559" spans="34:109" ht="15" hidden="1" customHeight="1">
      <c r="AH559" s="254"/>
      <c r="AI559" s="254"/>
      <c r="AJ559" s="254"/>
      <c r="AK559" s="254"/>
      <c r="AL559" s="242" t="str">
        <f t="shared" si="24"/>
        <v/>
      </c>
      <c r="AM559" s="242" t="str">
        <f t="shared" si="25"/>
        <v/>
      </c>
      <c r="AN559" s="243" t="str">
        <f t="shared" si="26"/>
        <v/>
      </c>
      <c r="AO559" s="254"/>
      <c r="AP559" s="240">
        <v>557</v>
      </c>
      <c r="AQ559" s="255"/>
      <c r="AR559" s="255"/>
      <c r="AS559" s="255"/>
      <c r="AT559" s="255"/>
      <c r="AU559" s="255"/>
      <c r="AV559" s="255"/>
      <c r="AW559" s="255"/>
      <c r="AX559" s="255"/>
      <c r="AY559" s="255"/>
      <c r="AZ559" s="255"/>
      <c r="BA559" s="255"/>
      <c r="BB559" s="255"/>
      <c r="BC559" s="255"/>
      <c r="BD559" s="255"/>
      <c r="BE559" s="255"/>
      <c r="BF559" s="255"/>
      <c r="BG559" s="255"/>
      <c r="BH559" s="255"/>
      <c r="BI559" s="255"/>
      <c r="BJ559" s="246" t="s">
        <v>6164</v>
      </c>
      <c r="BK559" s="255"/>
      <c r="BL559" s="255"/>
      <c r="BM559" s="255"/>
      <c r="BN559" s="255"/>
      <c r="BO559" s="255"/>
      <c r="BP559" s="255"/>
      <c r="BQ559" s="255"/>
      <c r="BR559" s="255"/>
      <c r="BS559" s="255"/>
      <c r="BT559" s="255"/>
      <c r="BU559" s="255"/>
      <c r="BV559" s="255"/>
      <c r="BW559" s="254"/>
      <c r="BX559" s="254"/>
      <c r="BY559" s="254"/>
      <c r="BZ559" s="256"/>
      <c r="CA559" s="256"/>
      <c r="CB559" s="256"/>
      <c r="CC559" s="256"/>
      <c r="CD559" s="256"/>
      <c r="CE559" s="256"/>
      <c r="CF559" s="256"/>
      <c r="CG559" s="256"/>
      <c r="CH559" s="256"/>
      <c r="CI559" s="256"/>
      <c r="CJ559" s="256"/>
      <c r="CK559" s="256"/>
      <c r="CL559" s="256"/>
      <c r="CM559" s="256"/>
      <c r="CN559" s="256"/>
      <c r="CO559" s="256"/>
      <c r="CP559" s="256"/>
      <c r="CQ559" s="256"/>
      <c r="CR559" s="256"/>
      <c r="CS559" s="248" t="s">
        <v>6165</v>
      </c>
      <c r="CT559" s="256"/>
      <c r="CU559" s="256"/>
      <c r="CV559" s="256"/>
      <c r="CW559" s="256"/>
      <c r="CX559" s="256"/>
      <c r="CY559" s="256"/>
      <c r="CZ559" s="256"/>
      <c r="DA559" s="256"/>
      <c r="DB559" s="256"/>
      <c r="DC559" s="256"/>
      <c r="DD559" s="256"/>
      <c r="DE559" s="256"/>
    </row>
    <row r="560" spans="34:109" ht="15" hidden="1" customHeight="1">
      <c r="AH560" s="254"/>
      <c r="AI560" s="254"/>
      <c r="AJ560" s="254"/>
      <c r="AK560" s="254"/>
      <c r="AL560" s="242" t="str">
        <f t="shared" si="24"/>
        <v/>
      </c>
      <c r="AM560" s="242" t="str">
        <f t="shared" si="25"/>
        <v/>
      </c>
      <c r="AN560" s="243" t="str">
        <f t="shared" si="26"/>
        <v/>
      </c>
      <c r="AO560" s="254"/>
      <c r="AP560" s="240">
        <v>558</v>
      </c>
      <c r="AQ560" s="255"/>
      <c r="AR560" s="255"/>
      <c r="AS560" s="255"/>
      <c r="AT560" s="255"/>
      <c r="AU560" s="255"/>
      <c r="AV560" s="255"/>
      <c r="AW560" s="255"/>
      <c r="AX560" s="255"/>
      <c r="AY560" s="255"/>
      <c r="AZ560" s="255"/>
      <c r="BA560" s="255"/>
      <c r="BB560" s="255"/>
      <c r="BC560" s="255"/>
      <c r="BD560" s="255"/>
      <c r="BE560" s="255"/>
      <c r="BF560" s="255"/>
      <c r="BG560" s="255"/>
      <c r="BH560" s="255"/>
      <c r="BI560" s="255"/>
      <c r="BJ560" s="246" t="s">
        <v>6166</v>
      </c>
      <c r="BK560" s="255"/>
      <c r="BL560" s="255"/>
      <c r="BM560" s="255"/>
      <c r="BN560" s="255"/>
      <c r="BO560" s="255"/>
      <c r="BP560" s="255"/>
      <c r="BQ560" s="255"/>
      <c r="BR560" s="255"/>
      <c r="BS560" s="255"/>
      <c r="BT560" s="255"/>
      <c r="BU560" s="255"/>
      <c r="BV560" s="255"/>
      <c r="BW560" s="254"/>
      <c r="BX560" s="254"/>
      <c r="BY560" s="254"/>
      <c r="BZ560" s="256"/>
      <c r="CA560" s="256"/>
      <c r="CB560" s="256"/>
      <c r="CC560" s="256"/>
      <c r="CD560" s="256"/>
      <c r="CE560" s="256"/>
      <c r="CF560" s="256"/>
      <c r="CG560" s="256"/>
      <c r="CH560" s="256"/>
      <c r="CI560" s="256"/>
      <c r="CJ560" s="256"/>
      <c r="CK560" s="256"/>
      <c r="CL560" s="256"/>
      <c r="CM560" s="256"/>
      <c r="CN560" s="256"/>
      <c r="CO560" s="256"/>
      <c r="CP560" s="256"/>
      <c r="CQ560" s="256"/>
      <c r="CR560" s="256"/>
      <c r="CS560" s="248" t="s">
        <v>6167</v>
      </c>
      <c r="CT560" s="256"/>
      <c r="CU560" s="256"/>
      <c r="CV560" s="256"/>
      <c r="CW560" s="256"/>
      <c r="CX560" s="256"/>
      <c r="CY560" s="256"/>
      <c r="CZ560" s="256"/>
      <c r="DA560" s="256"/>
      <c r="DB560" s="256"/>
      <c r="DC560" s="256"/>
      <c r="DD560" s="256"/>
      <c r="DE560" s="256"/>
    </row>
    <row r="561" spans="34:109" ht="15" hidden="1" customHeight="1">
      <c r="AH561" s="254"/>
      <c r="AI561" s="254"/>
      <c r="AJ561" s="254"/>
      <c r="AK561" s="254"/>
      <c r="AL561" s="242" t="str">
        <f t="shared" si="24"/>
        <v/>
      </c>
      <c r="AM561" s="242" t="str">
        <f t="shared" si="25"/>
        <v/>
      </c>
      <c r="AN561" s="243" t="str">
        <f t="shared" si="26"/>
        <v/>
      </c>
      <c r="AO561" s="254"/>
      <c r="AP561" s="240">
        <v>559</v>
      </c>
      <c r="AQ561" s="255"/>
      <c r="AR561" s="255"/>
      <c r="AS561" s="255"/>
      <c r="AT561" s="255"/>
      <c r="AU561" s="255"/>
      <c r="AV561" s="255"/>
      <c r="AW561" s="255"/>
      <c r="AX561" s="255"/>
      <c r="AY561" s="255"/>
      <c r="AZ561" s="255"/>
      <c r="BA561" s="255"/>
      <c r="BB561" s="255"/>
      <c r="BC561" s="255"/>
      <c r="BD561" s="255"/>
      <c r="BE561" s="255"/>
      <c r="BF561" s="255"/>
      <c r="BG561" s="255"/>
      <c r="BH561" s="255"/>
      <c r="BI561" s="255"/>
      <c r="BJ561" s="246" t="s">
        <v>6168</v>
      </c>
      <c r="BK561" s="255"/>
      <c r="BL561" s="255"/>
      <c r="BM561" s="255"/>
      <c r="BN561" s="255"/>
      <c r="BO561" s="255"/>
      <c r="BP561" s="255"/>
      <c r="BQ561" s="255"/>
      <c r="BR561" s="255"/>
      <c r="BS561" s="255"/>
      <c r="BT561" s="255"/>
      <c r="BU561" s="255"/>
      <c r="BV561" s="255"/>
      <c r="BW561" s="254"/>
      <c r="BX561" s="254"/>
      <c r="BY561" s="254"/>
      <c r="BZ561" s="256"/>
      <c r="CA561" s="256"/>
      <c r="CB561" s="256"/>
      <c r="CC561" s="256"/>
      <c r="CD561" s="256"/>
      <c r="CE561" s="256"/>
      <c r="CF561" s="256"/>
      <c r="CG561" s="256"/>
      <c r="CH561" s="256"/>
      <c r="CI561" s="256"/>
      <c r="CJ561" s="256"/>
      <c r="CK561" s="256"/>
      <c r="CL561" s="256"/>
      <c r="CM561" s="256"/>
      <c r="CN561" s="256"/>
      <c r="CO561" s="256"/>
      <c r="CP561" s="256"/>
      <c r="CQ561" s="256"/>
      <c r="CR561" s="256"/>
      <c r="CS561" s="248" t="s">
        <v>6169</v>
      </c>
      <c r="CT561" s="256"/>
      <c r="CU561" s="256"/>
      <c r="CV561" s="256"/>
      <c r="CW561" s="256"/>
      <c r="CX561" s="256"/>
      <c r="CY561" s="256"/>
      <c r="CZ561" s="256"/>
      <c r="DA561" s="256"/>
      <c r="DB561" s="256"/>
      <c r="DC561" s="256"/>
      <c r="DD561" s="256"/>
      <c r="DE561" s="256"/>
    </row>
    <row r="562" spans="34:109" ht="15" hidden="1" customHeight="1">
      <c r="AH562" s="254"/>
      <c r="AI562" s="254"/>
      <c r="AJ562" s="254"/>
      <c r="AK562" s="254"/>
      <c r="AL562" s="242" t="str">
        <f t="shared" si="24"/>
        <v/>
      </c>
      <c r="AM562" s="242" t="str">
        <f t="shared" si="25"/>
        <v/>
      </c>
      <c r="AN562" s="243" t="str">
        <f t="shared" si="26"/>
        <v/>
      </c>
      <c r="AO562" s="254"/>
      <c r="AP562" s="240">
        <v>560</v>
      </c>
      <c r="AQ562" s="255"/>
      <c r="AR562" s="255"/>
      <c r="AS562" s="255"/>
      <c r="AT562" s="255"/>
      <c r="AU562" s="255"/>
      <c r="AV562" s="255"/>
      <c r="AW562" s="255"/>
      <c r="AX562" s="255"/>
      <c r="AY562" s="255"/>
      <c r="AZ562" s="255"/>
      <c r="BA562" s="255"/>
      <c r="BB562" s="255"/>
      <c r="BC562" s="255"/>
      <c r="BD562" s="255"/>
      <c r="BE562" s="255"/>
      <c r="BF562" s="255"/>
      <c r="BG562" s="255"/>
      <c r="BH562" s="255"/>
      <c r="BI562" s="255"/>
      <c r="BJ562" s="246" t="s">
        <v>6170</v>
      </c>
      <c r="BK562" s="255"/>
      <c r="BL562" s="255"/>
      <c r="BM562" s="255"/>
      <c r="BN562" s="255"/>
      <c r="BO562" s="255"/>
      <c r="BP562" s="255"/>
      <c r="BQ562" s="255"/>
      <c r="BR562" s="255"/>
      <c r="BS562" s="255"/>
      <c r="BT562" s="255"/>
      <c r="BU562" s="255"/>
      <c r="BV562" s="255"/>
      <c r="BW562" s="254"/>
      <c r="BX562" s="254"/>
      <c r="BY562" s="254"/>
      <c r="BZ562" s="256"/>
      <c r="CA562" s="256"/>
      <c r="CB562" s="256"/>
      <c r="CC562" s="256"/>
      <c r="CD562" s="256"/>
      <c r="CE562" s="256"/>
      <c r="CF562" s="256"/>
      <c r="CG562" s="256"/>
      <c r="CH562" s="256"/>
      <c r="CI562" s="256"/>
      <c r="CJ562" s="256"/>
      <c r="CK562" s="256"/>
      <c r="CL562" s="256"/>
      <c r="CM562" s="256"/>
      <c r="CN562" s="256"/>
      <c r="CO562" s="256"/>
      <c r="CP562" s="256"/>
      <c r="CQ562" s="256"/>
      <c r="CR562" s="256"/>
      <c r="CS562" s="248" t="s">
        <v>6171</v>
      </c>
      <c r="CT562" s="256"/>
      <c r="CU562" s="256"/>
      <c r="CV562" s="256"/>
      <c r="CW562" s="256"/>
      <c r="CX562" s="256"/>
      <c r="CY562" s="256"/>
      <c r="CZ562" s="256"/>
      <c r="DA562" s="256"/>
      <c r="DB562" s="256"/>
      <c r="DC562" s="256"/>
      <c r="DD562" s="256"/>
      <c r="DE562" s="256"/>
    </row>
    <row r="563" spans="34:109" ht="15" hidden="1" customHeight="1">
      <c r="AH563" s="254"/>
      <c r="AI563" s="254"/>
      <c r="AJ563" s="254"/>
      <c r="AK563" s="254"/>
      <c r="AL563" s="242" t="str">
        <f t="shared" si="24"/>
        <v/>
      </c>
      <c r="AM563" s="242" t="str">
        <f t="shared" si="25"/>
        <v/>
      </c>
      <c r="AN563" s="243" t="str">
        <f t="shared" si="26"/>
        <v/>
      </c>
      <c r="AO563" s="254"/>
      <c r="AP563" s="240">
        <v>561</v>
      </c>
      <c r="AQ563" s="255"/>
      <c r="AR563" s="255"/>
      <c r="AS563" s="255"/>
      <c r="AT563" s="255"/>
      <c r="AU563" s="255"/>
      <c r="AV563" s="255"/>
      <c r="AW563" s="255"/>
      <c r="AX563" s="255"/>
      <c r="AY563" s="255"/>
      <c r="AZ563" s="255"/>
      <c r="BA563" s="255"/>
      <c r="BB563" s="255"/>
      <c r="BC563" s="255"/>
      <c r="BD563" s="255"/>
      <c r="BE563" s="255"/>
      <c r="BF563" s="255"/>
      <c r="BG563" s="255"/>
      <c r="BH563" s="255"/>
      <c r="BI563" s="255"/>
      <c r="BJ563" s="246" t="s">
        <v>6172</v>
      </c>
      <c r="BK563" s="255"/>
      <c r="BL563" s="255"/>
      <c r="BM563" s="255"/>
      <c r="BN563" s="255"/>
      <c r="BO563" s="255"/>
      <c r="BP563" s="255"/>
      <c r="BQ563" s="255"/>
      <c r="BR563" s="255"/>
      <c r="BS563" s="255"/>
      <c r="BT563" s="255"/>
      <c r="BU563" s="255"/>
      <c r="BV563" s="255"/>
      <c r="BW563" s="254"/>
      <c r="BX563" s="254"/>
      <c r="BY563" s="254"/>
      <c r="BZ563" s="256"/>
      <c r="CA563" s="256"/>
      <c r="CB563" s="256"/>
      <c r="CC563" s="256"/>
      <c r="CD563" s="256"/>
      <c r="CE563" s="256"/>
      <c r="CF563" s="256"/>
      <c r="CG563" s="256"/>
      <c r="CH563" s="256"/>
      <c r="CI563" s="256"/>
      <c r="CJ563" s="256"/>
      <c r="CK563" s="256"/>
      <c r="CL563" s="256"/>
      <c r="CM563" s="256"/>
      <c r="CN563" s="256"/>
      <c r="CO563" s="256"/>
      <c r="CP563" s="256"/>
      <c r="CQ563" s="256"/>
      <c r="CR563" s="256"/>
      <c r="CS563" s="248" t="s">
        <v>6173</v>
      </c>
      <c r="CT563" s="256"/>
      <c r="CU563" s="256"/>
      <c r="CV563" s="256"/>
      <c r="CW563" s="256"/>
      <c r="CX563" s="256"/>
      <c r="CY563" s="256"/>
      <c r="CZ563" s="256"/>
      <c r="DA563" s="256"/>
      <c r="DB563" s="256"/>
      <c r="DC563" s="256"/>
      <c r="DD563" s="256"/>
      <c r="DE563" s="256"/>
    </row>
    <row r="564" spans="34:109" ht="15" hidden="1" customHeight="1">
      <c r="AH564" s="254"/>
      <c r="AI564" s="254"/>
      <c r="AJ564" s="254"/>
      <c r="AK564" s="254"/>
      <c r="AL564" s="242" t="str">
        <f t="shared" si="24"/>
        <v/>
      </c>
      <c r="AM564" s="242" t="str">
        <f t="shared" si="25"/>
        <v/>
      </c>
      <c r="AN564" s="243" t="str">
        <f t="shared" si="26"/>
        <v/>
      </c>
      <c r="AO564" s="254"/>
      <c r="AP564" s="240">
        <v>562</v>
      </c>
      <c r="AQ564" s="255"/>
      <c r="AR564" s="255"/>
      <c r="AS564" s="255"/>
      <c r="AT564" s="255"/>
      <c r="AU564" s="255"/>
      <c r="AV564" s="255"/>
      <c r="AW564" s="255"/>
      <c r="AX564" s="255"/>
      <c r="AY564" s="255"/>
      <c r="AZ564" s="255"/>
      <c r="BA564" s="255"/>
      <c r="BB564" s="255"/>
      <c r="BC564" s="255"/>
      <c r="BD564" s="255"/>
      <c r="BE564" s="255"/>
      <c r="BF564" s="255"/>
      <c r="BG564" s="255"/>
      <c r="BH564" s="255"/>
      <c r="BI564" s="255"/>
      <c r="BJ564" s="246" t="s">
        <v>6174</v>
      </c>
      <c r="BK564" s="255"/>
      <c r="BL564" s="255"/>
      <c r="BM564" s="255"/>
      <c r="BN564" s="255"/>
      <c r="BO564" s="255"/>
      <c r="BP564" s="255"/>
      <c r="BQ564" s="255"/>
      <c r="BR564" s="255"/>
      <c r="BS564" s="255"/>
      <c r="BT564" s="255"/>
      <c r="BU564" s="255"/>
      <c r="BV564" s="255"/>
      <c r="BW564" s="254"/>
      <c r="BX564" s="254"/>
      <c r="BY564" s="254"/>
      <c r="BZ564" s="256"/>
      <c r="CA564" s="256"/>
      <c r="CB564" s="256"/>
      <c r="CC564" s="256"/>
      <c r="CD564" s="256"/>
      <c r="CE564" s="256"/>
      <c r="CF564" s="256"/>
      <c r="CG564" s="256"/>
      <c r="CH564" s="256"/>
      <c r="CI564" s="256"/>
      <c r="CJ564" s="256"/>
      <c r="CK564" s="256"/>
      <c r="CL564" s="256"/>
      <c r="CM564" s="256"/>
      <c r="CN564" s="256"/>
      <c r="CO564" s="256"/>
      <c r="CP564" s="256"/>
      <c r="CQ564" s="256"/>
      <c r="CR564" s="256"/>
      <c r="CS564" s="248" t="s">
        <v>6175</v>
      </c>
      <c r="CT564" s="256"/>
      <c r="CU564" s="256"/>
      <c r="CV564" s="256"/>
      <c r="CW564" s="256"/>
      <c r="CX564" s="256"/>
      <c r="CY564" s="256"/>
      <c r="CZ564" s="256"/>
      <c r="DA564" s="256"/>
      <c r="DB564" s="256"/>
      <c r="DC564" s="256"/>
      <c r="DD564" s="256"/>
      <c r="DE564" s="256"/>
    </row>
    <row r="565" spans="34:109" ht="15" hidden="1" customHeight="1">
      <c r="AH565" s="254"/>
      <c r="AI565" s="254"/>
      <c r="AJ565" s="254"/>
      <c r="AK565" s="254"/>
      <c r="AL565" s="242" t="str">
        <f t="shared" si="24"/>
        <v/>
      </c>
      <c r="AM565" s="242" t="str">
        <f t="shared" si="25"/>
        <v/>
      </c>
      <c r="AN565" s="243" t="str">
        <f t="shared" si="26"/>
        <v/>
      </c>
      <c r="AO565" s="254"/>
      <c r="AP565" s="240">
        <v>563</v>
      </c>
      <c r="AQ565" s="255"/>
      <c r="AR565" s="255"/>
      <c r="AS565" s="255"/>
      <c r="AT565" s="255"/>
      <c r="AU565" s="255"/>
      <c r="AV565" s="255"/>
      <c r="AW565" s="255"/>
      <c r="AX565" s="255"/>
      <c r="AY565" s="255"/>
      <c r="AZ565" s="255"/>
      <c r="BA565" s="255"/>
      <c r="BB565" s="255"/>
      <c r="BC565" s="255"/>
      <c r="BD565" s="255"/>
      <c r="BE565" s="255"/>
      <c r="BF565" s="255"/>
      <c r="BG565" s="255"/>
      <c r="BH565" s="255"/>
      <c r="BI565" s="255"/>
      <c r="BJ565" s="246" t="s">
        <v>6176</v>
      </c>
      <c r="BK565" s="255"/>
      <c r="BL565" s="255"/>
      <c r="BM565" s="255"/>
      <c r="BN565" s="255"/>
      <c r="BO565" s="255"/>
      <c r="BP565" s="255"/>
      <c r="BQ565" s="255"/>
      <c r="BR565" s="255"/>
      <c r="BS565" s="255"/>
      <c r="BT565" s="255"/>
      <c r="BU565" s="255"/>
      <c r="BV565" s="255"/>
      <c r="BW565" s="254"/>
      <c r="BX565" s="254"/>
      <c r="BY565" s="254"/>
      <c r="BZ565" s="256"/>
      <c r="CA565" s="256"/>
      <c r="CB565" s="256"/>
      <c r="CC565" s="256"/>
      <c r="CD565" s="256"/>
      <c r="CE565" s="256"/>
      <c r="CF565" s="256"/>
      <c r="CG565" s="256"/>
      <c r="CH565" s="256"/>
      <c r="CI565" s="256"/>
      <c r="CJ565" s="256"/>
      <c r="CK565" s="256"/>
      <c r="CL565" s="256"/>
      <c r="CM565" s="256"/>
      <c r="CN565" s="256"/>
      <c r="CO565" s="256"/>
      <c r="CP565" s="256"/>
      <c r="CQ565" s="256"/>
      <c r="CR565" s="256"/>
      <c r="CS565" s="248" t="s">
        <v>6177</v>
      </c>
      <c r="CT565" s="256"/>
      <c r="CU565" s="256"/>
      <c r="CV565" s="256"/>
      <c r="CW565" s="256"/>
      <c r="CX565" s="256"/>
      <c r="CY565" s="256"/>
      <c r="CZ565" s="256"/>
      <c r="DA565" s="256"/>
      <c r="DB565" s="256"/>
      <c r="DC565" s="256"/>
      <c r="DD565" s="256"/>
      <c r="DE565" s="256"/>
    </row>
    <row r="566" spans="34:109" ht="15" hidden="1" customHeight="1">
      <c r="AH566" s="254"/>
      <c r="AI566" s="254"/>
      <c r="AJ566" s="254"/>
      <c r="AK566" s="254"/>
      <c r="AL566" s="242" t="str">
        <f t="shared" si="24"/>
        <v/>
      </c>
      <c r="AM566" s="242" t="str">
        <f t="shared" si="25"/>
        <v/>
      </c>
      <c r="AN566" s="243" t="str">
        <f t="shared" si="26"/>
        <v/>
      </c>
      <c r="AO566" s="254"/>
      <c r="AP566" s="240">
        <v>564</v>
      </c>
      <c r="AQ566" s="255"/>
      <c r="AR566" s="255"/>
      <c r="AS566" s="255"/>
      <c r="AT566" s="255"/>
      <c r="AU566" s="255"/>
      <c r="AV566" s="255"/>
      <c r="AW566" s="255"/>
      <c r="AX566" s="255"/>
      <c r="AY566" s="255"/>
      <c r="AZ566" s="255"/>
      <c r="BA566" s="255"/>
      <c r="BB566" s="255"/>
      <c r="BC566" s="255"/>
      <c r="BD566" s="255"/>
      <c r="BE566" s="255"/>
      <c r="BF566" s="255"/>
      <c r="BG566" s="255"/>
      <c r="BH566" s="255"/>
      <c r="BI566" s="255"/>
      <c r="BJ566" s="246" t="s">
        <v>6178</v>
      </c>
      <c r="BK566" s="255"/>
      <c r="BL566" s="255"/>
      <c r="BM566" s="255"/>
      <c r="BN566" s="255"/>
      <c r="BO566" s="255"/>
      <c r="BP566" s="255"/>
      <c r="BQ566" s="255"/>
      <c r="BR566" s="255"/>
      <c r="BS566" s="255"/>
      <c r="BT566" s="255"/>
      <c r="BU566" s="255"/>
      <c r="BV566" s="255"/>
      <c r="BW566" s="254"/>
      <c r="BX566" s="254"/>
      <c r="BY566" s="254"/>
      <c r="BZ566" s="256"/>
      <c r="CA566" s="256"/>
      <c r="CB566" s="256"/>
      <c r="CC566" s="256"/>
      <c r="CD566" s="256"/>
      <c r="CE566" s="256"/>
      <c r="CF566" s="256"/>
      <c r="CG566" s="256"/>
      <c r="CH566" s="256"/>
      <c r="CI566" s="256"/>
      <c r="CJ566" s="256"/>
      <c r="CK566" s="256"/>
      <c r="CL566" s="256"/>
      <c r="CM566" s="256"/>
      <c r="CN566" s="256"/>
      <c r="CO566" s="256"/>
      <c r="CP566" s="256"/>
      <c r="CQ566" s="256"/>
      <c r="CR566" s="256"/>
      <c r="CS566" s="248" t="s">
        <v>6179</v>
      </c>
      <c r="CT566" s="256"/>
      <c r="CU566" s="256"/>
      <c r="CV566" s="256"/>
      <c r="CW566" s="256"/>
      <c r="CX566" s="256"/>
      <c r="CY566" s="256"/>
      <c r="CZ566" s="256"/>
      <c r="DA566" s="256"/>
      <c r="DB566" s="256"/>
      <c r="DC566" s="256"/>
      <c r="DD566" s="256"/>
      <c r="DE566" s="256"/>
    </row>
    <row r="567" spans="34:109" ht="15" hidden="1" customHeight="1">
      <c r="AH567" s="254"/>
      <c r="AI567" s="254"/>
      <c r="AJ567" s="254"/>
      <c r="AK567" s="254"/>
      <c r="AL567" s="242" t="str">
        <f t="shared" si="24"/>
        <v/>
      </c>
      <c r="AM567" s="242" t="str">
        <f t="shared" si="25"/>
        <v/>
      </c>
      <c r="AN567" s="243" t="str">
        <f t="shared" si="26"/>
        <v/>
      </c>
      <c r="AO567" s="254"/>
      <c r="AP567" s="240">
        <v>565</v>
      </c>
      <c r="AQ567" s="255"/>
      <c r="AR567" s="255"/>
      <c r="AS567" s="255"/>
      <c r="AT567" s="255"/>
      <c r="AU567" s="255"/>
      <c r="AV567" s="255"/>
      <c r="AW567" s="255"/>
      <c r="AX567" s="255"/>
      <c r="AY567" s="255"/>
      <c r="AZ567" s="255"/>
      <c r="BA567" s="255"/>
      <c r="BB567" s="255"/>
      <c r="BC567" s="255"/>
      <c r="BD567" s="255"/>
      <c r="BE567" s="255"/>
      <c r="BF567" s="255"/>
      <c r="BG567" s="255"/>
      <c r="BH567" s="255"/>
      <c r="BI567" s="255"/>
      <c r="BJ567" s="246" t="s">
        <v>6180</v>
      </c>
      <c r="BK567" s="255"/>
      <c r="BL567" s="255"/>
      <c r="BM567" s="255"/>
      <c r="BN567" s="255"/>
      <c r="BO567" s="255"/>
      <c r="BP567" s="255"/>
      <c r="BQ567" s="255"/>
      <c r="BR567" s="255"/>
      <c r="BS567" s="255"/>
      <c r="BT567" s="255"/>
      <c r="BU567" s="255"/>
      <c r="BV567" s="255"/>
      <c r="BW567" s="254"/>
      <c r="BX567" s="254"/>
      <c r="BY567" s="254"/>
      <c r="BZ567" s="256"/>
      <c r="CA567" s="256"/>
      <c r="CB567" s="256"/>
      <c r="CC567" s="256"/>
      <c r="CD567" s="256"/>
      <c r="CE567" s="256"/>
      <c r="CF567" s="256"/>
      <c r="CG567" s="256"/>
      <c r="CH567" s="256"/>
      <c r="CI567" s="256"/>
      <c r="CJ567" s="256"/>
      <c r="CK567" s="256"/>
      <c r="CL567" s="256"/>
      <c r="CM567" s="256"/>
      <c r="CN567" s="256"/>
      <c r="CO567" s="256"/>
      <c r="CP567" s="256"/>
      <c r="CQ567" s="256"/>
      <c r="CR567" s="256"/>
      <c r="CS567" s="248" t="s">
        <v>6181</v>
      </c>
      <c r="CT567" s="256"/>
      <c r="CU567" s="256"/>
      <c r="CV567" s="256"/>
      <c r="CW567" s="256"/>
      <c r="CX567" s="256"/>
      <c r="CY567" s="256"/>
      <c r="CZ567" s="256"/>
      <c r="DA567" s="256"/>
      <c r="DB567" s="256"/>
      <c r="DC567" s="256"/>
      <c r="DD567" s="256"/>
      <c r="DE567" s="256"/>
    </row>
    <row r="568" spans="34:109" ht="15" hidden="1" customHeight="1">
      <c r="AH568" s="254"/>
      <c r="AI568" s="254"/>
      <c r="AJ568" s="254"/>
      <c r="AK568" s="254"/>
      <c r="AL568" s="242" t="str">
        <f t="shared" si="24"/>
        <v/>
      </c>
      <c r="AM568" s="242" t="str">
        <f t="shared" si="25"/>
        <v/>
      </c>
      <c r="AN568" s="243" t="str">
        <f t="shared" si="26"/>
        <v/>
      </c>
      <c r="AO568" s="254"/>
      <c r="AP568" s="240">
        <v>566</v>
      </c>
      <c r="AQ568" s="255"/>
      <c r="AR568" s="255"/>
      <c r="AS568" s="255"/>
      <c r="AT568" s="255"/>
      <c r="AU568" s="255"/>
      <c r="AV568" s="255"/>
      <c r="AW568" s="255"/>
      <c r="AX568" s="255"/>
      <c r="AY568" s="255"/>
      <c r="AZ568" s="255"/>
      <c r="BA568" s="255"/>
      <c r="BB568" s="255"/>
      <c r="BC568" s="255"/>
      <c r="BD568" s="255"/>
      <c r="BE568" s="255"/>
      <c r="BF568" s="255"/>
      <c r="BG568" s="255"/>
      <c r="BH568" s="255"/>
      <c r="BI568" s="255"/>
      <c r="BJ568" s="246" t="s">
        <v>6182</v>
      </c>
      <c r="BK568" s="255"/>
      <c r="BL568" s="255"/>
      <c r="BM568" s="255"/>
      <c r="BN568" s="255"/>
      <c r="BO568" s="255"/>
      <c r="BP568" s="255"/>
      <c r="BQ568" s="255"/>
      <c r="BR568" s="255"/>
      <c r="BS568" s="255"/>
      <c r="BT568" s="255"/>
      <c r="BU568" s="255"/>
      <c r="BV568" s="255"/>
      <c r="BW568" s="254"/>
      <c r="BX568" s="254"/>
      <c r="BY568" s="254"/>
      <c r="BZ568" s="256"/>
      <c r="CA568" s="256"/>
      <c r="CB568" s="256"/>
      <c r="CC568" s="256"/>
      <c r="CD568" s="256"/>
      <c r="CE568" s="256"/>
      <c r="CF568" s="256"/>
      <c r="CG568" s="256"/>
      <c r="CH568" s="256"/>
      <c r="CI568" s="256"/>
      <c r="CJ568" s="256"/>
      <c r="CK568" s="256"/>
      <c r="CL568" s="256"/>
      <c r="CM568" s="256"/>
      <c r="CN568" s="256"/>
      <c r="CO568" s="256"/>
      <c r="CP568" s="256"/>
      <c r="CQ568" s="256"/>
      <c r="CR568" s="256"/>
      <c r="CS568" s="248" t="s">
        <v>6183</v>
      </c>
      <c r="CT568" s="256"/>
      <c r="CU568" s="256"/>
      <c r="CV568" s="256"/>
      <c r="CW568" s="256"/>
      <c r="CX568" s="256"/>
      <c r="CY568" s="256"/>
      <c r="CZ568" s="256"/>
      <c r="DA568" s="256"/>
      <c r="DB568" s="256"/>
      <c r="DC568" s="256"/>
      <c r="DD568" s="256"/>
      <c r="DE568" s="256"/>
    </row>
    <row r="569" spans="34:109" ht="15" hidden="1" customHeight="1">
      <c r="AH569" s="254"/>
      <c r="AI569" s="254"/>
      <c r="AJ569" s="254"/>
      <c r="AK569" s="254"/>
      <c r="AL569" s="242" t="str">
        <f t="shared" si="24"/>
        <v/>
      </c>
      <c r="AM569" s="242" t="str">
        <f t="shared" si="25"/>
        <v/>
      </c>
      <c r="AN569" s="243" t="str">
        <f t="shared" si="26"/>
        <v/>
      </c>
      <c r="AO569" s="254"/>
      <c r="AP569" s="240">
        <v>567</v>
      </c>
      <c r="AQ569" s="255"/>
      <c r="AR569" s="255"/>
      <c r="AS569" s="255"/>
      <c r="AT569" s="255"/>
      <c r="AU569" s="255"/>
      <c r="AV569" s="255"/>
      <c r="AW569" s="255"/>
      <c r="AX569" s="255"/>
      <c r="AY569" s="255"/>
      <c r="AZ569" s="255"/>
      <c r="BA569" s="255"/>
      <c r="BB569" s="255"/>
      <c r="BC569" s="255"/>
      <c r="BD569" s="255"/>
      <c r="BE569" s="255"/>
      <c r="BF569" s="255"/>
      <c r="BG569" s="255"/>
      <c r="BH569" s="255"/>
      <c r="BI569" s="255"/>
      <c r="BJ569" s="246" t="s">
        <v>6184</v>
      </c>
      <c r="BK569" s="255"/>
      <c r="BL569" s="255"/>
      <c r="BM569" s="255"/>
      <c r="BN569" s="255"/>
      <c r="BO569" s="255"/>
      <c r="BP569" s="255"/>
      <c r="BQ569" s="255"/>
      <c r="BR569" s="255"/>
      <c r="BS569" s="255"/>
      <c r="BT569" s="255"/>
      <c r="BU569" s="255"/>
      <c r="BV569" s="255"/>
      <c r="BW569" s="254"/>
      <c r="BX569" s="254"/>
      <c r="BY569" s="254"/>
      <c r="BZ569" s="256"/>
      <c r="CA569" s="256"/>
      <c r="CB569" s="256"/>
      <c r="CC569" s="256"/>
      <c r="CD569" s="256"/>
      <c r="CE569" s="256"/>
      <c r="CF569" s="256"/>
      <c r="CG569" s="256"/>
      <c r="CH569" s="256"/>
      <c r="CI569" s="256"/>
      <c r="CJ569" s="256"/>
      <c r="CK569" s="256"/>
      <c r="CL569" s="256"/>
      <c r="CM569" s="256"/>
      <c r="CN569" s="256"/>
      <c r="CO569" s="256"/>
      <c r="CP569" s="256"/>
      <c r="CQ569" s="256"/>
      <c r="CR569" s="256"/>
      <c r="CS569" s="248" t="s">
        <v>6185</v>
      </c>
      <c r="CT569" s="256"/>
      <c r="CU569" s="256"/>
      <c r="CV569" s="256"/>
      <c r="CW569" s="256"/>
      <c r="CX569" s="256"/>
      <c r="CY569" s="256"/>
      <c r="CZ569" s="256"/>
      <c r="DA569" s="256"/>
      <c r="DB569" s="256"/>
      <c r="DC569" s="256"/>
      <c r="DD569" s="256"/>
      <c r="DE569" s="256"/>
    </row>
    <row r="570" spans="34:109" ht="15" hidden="1" customHeight="1">
      <c r="AH570" s="254"/>
      <c r="AI570" s="254"/>
      <c r="AJ570" s="254"/>
      <c r="AK570" s="254"/>
      <c r="AL570" s="242" t="str">
        <f t="shared" si="24"/>
        <v/>
      </c>
      <c r="AM570" s="242" t="str">
        <f t="shared" si="25"/>
        <v/>
      </c>
      <c r="AN570" s="243" t="str">
        <f t="shared" si="26"/>
        <v/>
      </c>
      <c r="AO570" s="254"/>
      <c r="AP570" s="240">
        <v>568</v>
      </c>
      <c r="AQ570" s="255"/>
      <c r="AR570" s="255"/>
      <c r="AS570" s="255"/>
      <c r="AT570" s="255"/>
      <c r="AU570" s="255"/>
      <c r="AV570" s="255"/>
      <c r="AW570" s="255"/>
      <c r="AX570" s="255"/>
      <c r="AY570" s="255"/>
      <c r="AZ570" s="255"/>
      <c r="BA570" s="255"/>
      <c r="BB570" s="255"/>
      <c r="BC570" s="255"/>
      <c r="BD570" s="255"/>
      <c r="BE570" s="255"/>
      <c r="BF570" s="255"/>
      <c r="BG570" s="255"/>
      <c r="BH570" s="255"/>
      <c r="BI570" s="255"/>
      <c r="BJ570" s="246" t="s">
        <v>6186</v>
      </c>
      <c r="BK570" s="255"/>
      <c r="BL570" s="255"/>
      <c r="BM570" s="255"/>
      <c r="BN570" s="255"/>
      <c r="BO570" s="255"/>
      <c r="BP570" s="255"/>
      <c r="BQ570" s="255"/>
      <c r="BR570" s="255"/>
      <c r="BS570" s="255"/>
      <c r="BT570" s="255"/>
      <c r="BU570" s="255"/>
      <c r="BV570" s="255"/>
      <c r="BW570" s="254"/>
      <c r="BX570" s="254"/>
      <c r="BY570" s="254"/>
      <c r="BZ570" s="256"/>
      <c r="CA570" s="256"/>
      <c r="CB570" s="256"/>
      <c r="CC570" s="256"/>
      <c r="CD570" s="256"/>
      <c r="CE570" s="256"/>
      <c r="CF570" s="256"/>
      <c r="CG570" s="256"/>
      <c r="CH570" s="256"/>
      <c r="CI570" s="256"/>
      <c r="CJ570" s="256"/>
      <c r="CK570" s="256"/>
      <c r="CL570" s="256"/>
      <c r="CM570" s="256"/>
      <c r="CN570" s="256"/>
      <c r="CO570" s="256"/>
      <c r="CP570" s="256"/>
      <c r="CQ570" s="256"/>
      <c r="CR570" s="256"/>
      <c r="CS570" s="248" t="s">
        <v>6187</v>
      </c>
      <c r="CT570" s="256"/>
      <c r="CU570" s="256"/>
      <c r="CV570" s="256"/>
      <c r="CW570" s="256"/>
      <c r="CX570" s="256"/>
      <c r="CY570" s="256"/>
      <c r="CZ570" s="256"/>
      <c r="DA570" s="256"/>
      <c r="DB570" s="256"/>
      <c r="DC570" s="256"/>
      <c r="DD570" s="256"/>
      <c r="DE570" s="256"/>
    </row>
    <row r="571" spans="34:109" ht="15" hidden="1" customHeight="1">
      <c r="AH571" s="240"/>
      <c r="AI571" s="240"/>
      <c r="AJ571" s="240"/>
      <c r="AK571" s="240"/>
      <c r="AL571" s="242" t="str">
        <f t="shared" si="24"/>
        <v/>
      </c>
      <c r="AM571" s="242" t="str">
        <f t="shared" si="25"/>
        <v/>
      </c>
      <c r="AN571" s="243" t="str">
        <f t="shared" si="26"/>
        <v/>
      </c>
      <c r="AO571" s="254"/>
      <c r="AP571" s="240">
        <v>569</v>
      </c>
      <c r="AQ571" s="255"/>
      <c r="AR571" s="255"/>
      <c r="AS571" s="255"/>
      <c r="AT571" s="255"/>
      <c r="AU571" s="255"/>
      <c r="AV571" s="255"/>
      <c r="AW571" s="255"/>
      <c r="AX571" s="255"/>
      <c r="AY571" s="255"/>
      <c r="AZ571" s="255"/>
      <c r="BA571" s="255"/>
      <c r="BB571" s="255"/>
      <c r="BC571" s="255"/>
      <c r="BD571" s="255"/>
      <c r="BE571" s="255"/>
      <c r="BF571" s="255"/>
      <c r="BG571" s="255"/>
      <c r="BH571" s="255"/>
      <c r="BI571" s="255"/>
      <c r="BJ571" s="246" t="s">
        <v>6188</v>
      </c>
      <c r="BK571" s="255"/>
      <c r="BL571" s="255"/>
      <c r="BM571" s="255"/>
      <c r="BN571" s="255"/>
      <c r="BO571" s="255"/>
      <c r="BP571" s="255"/>
      <c r="BQ571" s="255"/>
      <c r="BR571" s="255"/>
      <c r="BS571" s="255"/>
      <c r="BT571" s="255"/>
      <c r="BU571" s="255"/>
      <c r="BV571" s="255"/>
      <c r="BW571" s="254"/>
      <c r="BX571" s="254"/>
      <c r="BY571" s="254"/>
      <c r="BZ571" s="256"/>
      <c r="CA571" s="256"/>
      <c r="CB571" s="256"/>
      <c r="CC571" s="256"/>
      <c r="CD571" s="256"/>
      <c r="CE571" s="256"/>
      <c r="CF571" s="256"/>
      <c r="CG571" s="256"/>
      <c r="CH571" s="256"/>
      <c r="CI571" s="256"/>
      <c r="CJ571" s="256"/>
      <c r="CK571" s="256"/>
      <c r="CL571" s="256"/>
      <c r="CM571" s="256"/>
      <c r="CN571" s="256"/>
      <c r="CO571" s="256"/>
      <c r="CP571" s="256"/>
      <c r="CQ571" s="256"/>
      <c r="CR571" s="256"/>
      <c r="CS571" s="248" t="s">
        <v>6189</v>
      </c>
      <c r="CT571" s="256"/>
      <c r="CU571" s="256"/>
      <c r="CV571" s="256"/>
      <c r="CW571" s="256"/>
      <c r="CX571" s="256"/>
      <c r="CY571" s="256"/>
      <c r="CZ571" s="256"/>
      <c r="DA571" s="256"/>
      <c r="DB571" s="256"/>
      <c r="DC571" s="256"/>
      <c r="DD571" s="256"/>
      <c r="DE571" s="256"/>
    </row>
    <row r="572" spans="34:109" ht="15" hidden="1" customHeight="1">
      <c r="AH572" s="240"/>
      <c r="AI572" s="240"/>
      <c r="AJ572" s="240"/>
      <c r="AK572" s="240"/>
      <c r="AL572" s="242" t="str">
        <f t="shared" si="24"/>
        <v/>
      </c>
      <c r="AM572" s="242" t="str">
        <f t="shared" si="25"/>
        <v/>
      </c>
      <c r="AN572" s="243" t="str">
        <f t="shared" si="26"/>
        <v/>
      </c>
      <c r="AO572" s="254"/>
      <c r="AP572" s="240">
        <v>570</v>
      </c>
      <c r="AQ572" s="255"/>
      <c r="AR572" s="255"/>
      <c r="AS572" s="255"/>
      <c r="AT572" s="255"/>
      <c r="AU572" s="255"/>
      <c r="AV572" s="255"/>
      <c r="AW572" s="255"/>
      <c r="AX572" s="255"/>
      <c r="AY572" s="255"/>
      <c r="AZ572" s="255"/>
      <c r="BA572" s="255"/>
      <c r="BB572" s="255"/>
      <c r="BC572" s="255"/>
      <c r="BD572" s="255"/>
      <c r="BE572" s="255"/>
      <c r="BF572" s="255"/>
      <c r="BG572" s="255"/>
      <c r="BH572" s="255"/>
      <c r="BI572" s="255"/>
      <c r="BJ572" s="246" t="s">
        <v>6190</v>
      </c>
      <c r="BK572" s="255"/>
      <c r="BL572" s="255"/>
      <c r="BM572" s="255"/>
      <c r="BN572" s="255"/>
      <c r="BO572" s="255"/>
      <c r="BP572" s="255"/>
      <c r="BQ572" s="255"/>
      <c r="BR572" s="255"/>
      <c r="BS572" s="255"/>
      <c r="BT572" s="255"/>
      <c r="BU572" s="255"/>
      <c r="BV572" s="255"/>
      <c r="BW572" s="254"/>
      <c r="BX572" s="254"/>
      <c r="BY572" s="254"/>
      <c r="BZ572" s="256"/>
      <c r="CA572" s="256"/>
      <c r="CB572" s="256"/>
      <c r="CC572" s="256"/>
      <c r="CD572" s="256"/>
      <c r="CE572" s="256"/>
      <c r="CF572" s="256"/>
      <c r="CG572" s="256"/>
      <c r="CH572" s="256"/>
      <c r="CI572" s="256"/>
      <c r="CJ572" s="256"/>
      <c r="CK572" s="256"/>
      <c r="CL572" s="256"/>
      <c r="CM572" s="256"/>
      <c r="CN572" s="256"/>
      <c r="CO572" s="256"/>
      <c r="CP572" s="256"/>
      <c r="CQ572" s="256"/>
      <c r="CR572" s="256"/>
      <c r="CS572" s="248" t="s">
        <v>6191</v>
      </c>
      <c r="CT572" s="256"/>
      <c r="CU572" s="256"/>
      <c r="CV572" s="256"/>
      <c r="CW572" s="256"/>
      <c r="CX572" s="256"/>
      <c r="CY572" s="256"/>
      <c r="CZ572" s="256"/>
      <c r="DA572" s="256"/>
      <c r="DB572" s="256"/>
      <c r="DC572" s="256"/>
      <c r="DD572" s="256"/>
      <c r="DE572" s="256"/>
    </row>
    <row r="573" spans="34:109" ht="15" hidden="1" customHeight="1">
      <c r="AL573" s="242" t="str">
        <f t="shared" si="24"/>
        <v/>
      </c>
      <c r="AM573" s="242" t="str">
        <f t="shared" si="25"/>
        <v/>
      </c>
      <c r="AN573" s="243" t="str">
        <f t="shared" si="26"/>
        <v/>
      </c>
      <c r="AO573" s="254"/>
      <c r="AP573" s="240">
        <v>571</v>
      </c>
      <c r="AQ573" s="255"/>
      <c r="AR573" s="255"/>
      <c r="AS573" s="255"/>
      <c r="AT573" s="255"/>
      <c r="AU573" s="255"/>
      <c r="AV573" s="255"/>
      <c r="AW573" s="255"/>
      <c r="AX573" s="255"/>
      <c r="AY573" s="255"/>
      <c r="AZ573" s="255"/>
      <c r="BA573" s="255"/>
      <c r="BB573" s="255"/>
      <c r="BC573" s="255"/>
      <c r="BD573" s="255"/>
      <c r="BE573" s="255"/>
      <c r="BF573" s="255"/>
      <c r="BG573" s="255"/>
      <c r="BH573" s="255"/>
      <c r="BI573" s="255"/>
      <c r="BJ573" s="246" t="s">
        <v>6192</v>
      </c>
      <c r="BK573" s="255"/>
      <c r="BL573" s="255"/>
      <c r="BM573" s="255"/>
      <c r="BN573" s="255"/>
      <c r="BO573" s="255"/>
      <c r="BP573" s="255"/>
      <c r="BQ573" s="255"/>
      <c r="BR573" s="255"/>
      <c r="BS573" s="255"/>
      <c r="BT573" s="255"/>
      <c r="BU573" s="255"/>
      <c r="BV573" s="255"/>
      <c r="BW573" s="254"/>
      <c r="BX573" s="254"/>
      <c r="BY573" s="254"/>
      <c r="BZ573" s="256"/>
      <c r="CA573" s="256"/>
      <c r="CB573" s="256"/>
      <c r="CC573" s="256"/>
      <c r="CD573" s="256"/>
      <c r="CE573" s="256"/>
      <c r="CF573" s="256"/>
      <c r="CG573" s="256"/>
      <c r="CH573" s="256"/>
      <c r="CI573" s="256"/>
      <c r="CJ573" s="256"/>
      <c r="CK573" s="256"/>
      <c r="CL573" s="256"/>
      <c r="CM573" s="256"/>
      <c r="CN573" s="256"/>
      <c r="CO573" s="256"/>
      <c r="CP573" s="256"/>
      <c r="CQ573" s="256"/>
      <c r="CR573" s="256"/>
      <c r="CS573" s="248" t="s">
        <v>6193</v>
      </c>
      <c r="CT573" s="256"/>
      <c r="CU573" s="256"/>
      <c r="CV573" s="256"/>
      <c r="CW573" s="256"/>
      <c r="CX573" s="256"/>
      <c r="CY573" s="256"/>
      <c r="CZ573" s="256"/>
      <c r="DA573" s="256"/>
      <c r="DB573" s="256"/>
      <c r="DC573" s="256"/>
      <c r="DD573" s="256"/>
      <c r="DE573" s="256"/>
    </row>
    <row r="574" spans="34:109" ht="15" hidden="1" customHeight="1">
      <c r="AL574" s="242" t="str">
        <f t="shared" si="24"/>
        <v/>
      </c>
      <c r="AM574" s="242" t="str">
        <f t="shared" si="25"/>
        <v/>
      </c>
      <c r="AN574" s="258" t="str">
        <f t="shared" si="26"/>
        <v/>
      </c>
      <c r="AO574" s="254"/>
      <c r="AP574" s="240">
        <v>572</v>
      </c>
      <c r="AQ574" s="255"/>
      <c r="AR574" s="255"/>
      <c r="AS574" s="255"/>
      <c r="AT574" s="255"/>
      <c r="AU574" s="255"/>
      <c r="AV574" s="255"/>
      <c r="AW574" s="255"/>
      <c r="AX574" s="255"/>
      <c r="AY574" s="255"/>
      <c r="AZ574" s="255"/>
      <c r="BA574" s="255"/>
      <c r="BB574" s="255"/>
      <c r="BC574" s="255"/>
      <c r="BD574" s="255"/>
      <c r="BE574" s="255"/>
      <c r="BF574" s="255"/>
      <c r="BG574" s="255"/>
      <c r="BH574" s="255"/>
      <c r="BI574" s="255"/>
      <c r="BJ574" s="255">
        <v>20999</v>
      </c>
      <c r="BK574" s="255"/>
      <c r="BL574" s="255"/>
      <c r="BM574" s="255"/>
      <c r="BN574" s="255"/>
      <c r="BO574" s="255"/>
      <c r="BP574" s="255"/>
      <c r="BQ574" s="255"/>
      <c r="BR574" s="255"/>
      <c r="BS574" s="255"/>
      <c r="BT574" s="255"/>
      <c r="BU574" s="255"/>
      <c r="BV574" s="255"/>
      <c r="BW574" s="254"/>
      <c r="BX574" s="254"/>
      <c r="BY574" s="254"/>
      <c r="BZ574" s="256"/>
      <c r="CA574" s="256"/>
      <c r="CB574" s="256"/>
      <c r="CC574" s="256"/>
      <c r="CD574" s="256"/>
      <c r="CE574" s="256"/>
      <c r="CF574" s="256"/>
      <c r="CG574" s="256"/>
      <c r="CH574" s="256"/>
      <c r="CI574" s="256"/>
      <c r="CJ574" s="256"/>
      <c r="CK574" s="256"/>
      <c r="CL574" s="256"/>
      <c r="CM574" s="256"/>
      <c r="CN574" s="256"/>
      <c r="CO574" s="256"/>
      <c r="CP574" s="256"/>
      <c r="CQ574" s="256"/>
      <c r="CR574" s="256"/>
      <c r="CS574" s="248" t="s">
        <v>311</v>
      </c>
      <c r="CT574" s="256"/>
      <c r="CU574" s="256"/>
      <c r="CV574" s="256"/>
      <c r="CW574" s="256"/>
      <c r="CX574" s="256"/>
      <c r="CY574" s="256"/>
      <c r="CZ574" s="256"/>
      <c r="DA574" s="256"/>
      <c r="DB574" s="256"/>
      <c r="DC574" s="256"/>
      <c r="DD574" s="256"/>
      <c r="DE574" s="256"/>
    </row>
  </sheetData>
  <sheetProtection algorithmName="SHA-512" hashValue="vOC+RlIBGsKxWYFG4Jt0bmyC46Ja63HC7k+cugE+WI+y5Ye3GnEKAc/sMkIrrL5lFjHMivQOFmra0050UPBLNA==" saltValue="AHGm/pRmOCvKTVSZXYPz8g==" spinCount="100000" sheet="1" objects="1" scenarios="1"/>
  <mergeCells count="70">
    <mergeCell ref="G125:Q125"/>
    <mergeCell ref="U125:AC125"/>
    <mergeCell ref="H115:AC115"/>
    <mergeCell ref="C119:AC119"/>
    <mergeCell ref="G121:AC121"/>
    <mergeCell ref="K122:AC122"/>
    <mergeCell ref="G123:AC123"/>
    <mergeCell ref="I124:AC124"/>
    <mergeCell ref="H113:AC113"/>
    <mergeCell ref="F98:J98"/>
    <mergeCell ref="K98:Z98"/>
    <mergeCell ref="F99:J99"/>
    <mergeCell ref="K99:Z99"/>
    <mergeCell ref="F100:J100"/>
    <mergeCell ref="K100:Z100"/>
    <mergeCell ref="F101:J101"/>
    <mergeCell ref="K101:Z101"/>
    <mergeCell ref="C103:AC103"/>
    <mergeCell ref="D107:AC107"/>
    <mergeCell ref="D111:AC111"/>
    <mergeCell ref="F97:J97"/>
    <mergeCell ref="K97:Z97"/>
    <mergeCell ref="C73:AC73"/>
    <mergeCell ref="C75:AC75"/>
    <mergeCell ref="D77:AC77"/>
    <mergeCell ref="C79:AC79"/>
    <mergeCell ref="C81:AC81"/>
    <mergeCell ref="C83:AC83"/>
    <mergeCell ref="C87:AC87"/>
    <mergeCell ref="C89:AC89"/>
    <mergeCell ref="C91:AC91"/>
    <mergeCell ref="C93:AC93"/>
    <mergeCell ref="C95:AC95"/>
    <mergeCell ref="C71:AC71"/>
    <mergeCell ref="C49:AC49"/>
    <mergeCell ref="C51:AC51"/>
    <mergeCell ref="C53:AC53"/>
    <mergeCell ref="C55:AC55"/>
    <mergeCell ref="D57:AC57"/>
    <mergeCell ref="C59:AC59"/>
    <mergeCell ref="D61:AC61"/>
    <mergeCell ref="D63:AC63"/>
    <mergeCell ref="D65:AC65"/>
    <mergeCell ref="D67:AC67"/>
    <mergeCell ref="D69:AC69"/>
    <mergeCell ref="C47:AC47"/>
    <mergeCell ref="D25:AC25"/>
    <mergeCell ref="C27:AC27"/>
    <mergeCell ref="C29:AC29"/>
    <mergeCell ref="C31:AC31"/>
    <mergeCell ref="C33:AC33"/>
    <mergeCell ref="C35:AC35"/>
    <mergeCell ref="C37:AC37"/>
    <mergeCell ref="D39:AC39"/>
    <mergeCell ref="C41:AC41"/>
    <mergeCell ref="C43:AC43"/>
    <mergeCell ref="C45:AC45"/>
    <mergeCell ref="C23:AC23"/>
    <mergeCell ref="B1:AD1"/>
    <mergeCell ref="B3:AD3"/>
    <mergeCell ref="B5:AD5"/>
    <mergeCell ref="B7:AD7"/>
    <mergeCell ref="AA9:AD9"/>
    <mergeCell ref="B10:L10"/>
    <mergeCell ref="N10:O10"/>
    <mergeCell ref="C13:K13"/>
    <mergeCell ref="O13:AC13"/>
    <mergeCell ref="C16:AC16"/>
    <mergeCell ref="C19:AC19"/>
    <mergeCell ref="C21:AC21"/>
  </mergeCells>
  <dataValidations count="1">
    <dataValidation type="list" allowBlank="1" showInputMessage="1" showErrorMessage="1" sqref="B10:L10">
      <formula1>$AH$3:$AH$35</formula1>
    </dataValidation>
  </dataValidations>
  <hyperlinks>
    <hyperlink ref="AA9:AD9" location="Índice!B11"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
Presentación</oddHeader>
    <oddFooter>&amp;LCenso Nacional de Gobiernos Estatales 2024&amp;R&amp;P de &amp;N</oddFooter>
  </headerFooter>
  <rowBreaks count="1" manualBreakCount="1">
    <brk id="54" max="3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8"/>
  <sheetViews>
    <sheetView showGridLines="0" view="pageBreakPreview" zoomScale="120" zoomScaleNormal="100" zoomScaleSheetLayoutView="12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16384" width="3.7109375" style="1" hidden="1"/>
  </cols>
  <sheetData>
    <row r="1" spans="2:30" ht="173.25" customHeight="1">
      <c r="B1" s="539" t="s">
        <v>0</v>
      </c>
      <c r="C1" s="540"/>
      <c r="D1" s="540"/>
      <c r="E1" s="540"/>
      <c r="F1" s="540"/>
      <c r="G1" s="540"/>
      <c r="H1" s="540"/>
      <c r="I1" s="540"/>
      <c r="J1" s="540"/>
      <c r="K1" s="540"/>
      <c r="L1" s="540"/>
      <c r="M1" s="540"/>
      <c r="N1" s="540"/>
      <c r="O1" s="540"/>
      <c r="P1" s="540"/>
      <c r="Q1" s="540"/>
      <c r="R1" s="540"/>
      <c r="S1" s="540"/>
      <c r="T1" s="540"/>
      <c r="U1" s="540"/>
      <c r="V1" s="540"/>
      <c r="W1" s="540"/>
      <c r="X1" s="540"/>
      <c r="Y1" s="540"/>
      <c r="Z1" s="540"/>
      <c r="AA1" s="540"/>
      <c r="AB1" s="540"/>
      <c r="AC1" s="540"/>
      <c r="AD1" s="540"/>
    </row>
    <row r="2" spans="2:30" ht="15" customHeight="1">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2:30" ht="45" customHeight="1">
      <c r="B3" s="541" t="s">
        <v>1</v>
      </c>
      <c r="C3" s="542"/>
      <c r="D3" s="542"/>
      <c r="E3" s="542"/>
      <c r="F3" s="542"/>
      <c r="G3" s="542"/>
      <c r="H3" s="542"/>
      <c r="I3" s="542"/>
      <c r="J3" s="542"/>
      <c r="K3" s="542"/>
      <c r="L3" s="542"/>
      <c r="M3" s="542"/>
      <c r="N3" s="542"/>
      <c r="O3" s="542"/>
      <c r="P3" s="542"/>
      <c r="Q3" s="542"/>
      <c r="R3" s="542"/>
      <c r="S3" s="542"/>
      <c r="T3" s="542"/>
      <c r="U3" s="542"/>
      <c r="V3" s="542"/>
      <c r="W3" s="542"/>
      <c r="X3" s="542"/>
      <c r="Y3" s="542"/>
      <c r="Z3" s="542"/>
      <c r="AA3" s="542"/>
      <c r="AB3" s="542"/>
      <c r="AC3" s="542"/>
      <c r="AD3" s="542"/>
    </row>
    <row r="4" spans="2:30" ht="15"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row>
    <row r="5" spans="2:30" ht="45" customHeight="1">
      <c r="B5" s="541" t="s">
        <v>840</v>
      </c>
      <c r="C5" s="542"/>
      <c r="D5" s="542"/>
      <c r="E5" s="542"/>
      <c r="F5" s="542"/>
      <c r="G5" s="542"/>
      <c r="H5" s="542"/>
      <c r="I5" s="542"/>
      <c r="J5" s="542"/>
      <c r="K5" s="542"/>
      <c r="L5" s="542"/>
      <c r="M5" s="542"/>
      <c r="N5" s="542"/>
      <c r="O5" s="542"/>
      <c r="P5" s="542"/>
      <c r="Q5" s="542"/>
      <c r="R5" s="542"/>
      <c r="S5" s="542"/>
      <c r="T5" s="542"/>
      <c r="U5" s="542"/>
      <c r="V5" s="542"/>
      <c r="W5" s="542"/>
      <c r="X5" s="542"/>
      <c r="Y5" s="542"/>
      <c r="Z5" s="542"/>
      <c r="AA5" s="542"/>
      <c r="AB5" s="542"/>
      <c r="AC5" s="542"/>
      <c r="AD5" s="542"/>
    </row>
    <row r="6" spans="2:30" ht="15" customHeight="1">
      <c r="B6" s="8"/>
      <c r="C6" s="8"/>
      <c r="D6" s="8"/>
      <c r="E6" s="8"/>
      <c r="F6" s="8"/>
      <c r="G6" s="8"/>
      <c r="H6" s="8"/>
      <c r="I6" s="8"/>
      <c r="J6" s="8"/>
      <c r="K6" s="8"/>
      <c r="L6" s="8"/>
      <c r="M6" s="8"/>
      <c r="N6" s="8"/>
      <c r="O6" s="8"/>
      <c r="P6" s="8"/>
      <c r="Q6" s="8"/>
      <c r="R6" s="8"/>
      <c r="S6" s="8"/>
      <c r="T6" s="8"/>
      <c r="U6" s="8"/>
      <c r="V6" s="8"/>
      <c r="W6" s="8"/>
      <c r="X6" s="8"/>
      <c r="Y6" s="8"/>
      <c r="Z6" s="8"/>
      <c r="AA6" s="8"/>
      <c r="AB6" s="8"/>
      <c r="AC6" s="8"/>
      <c r="AD6" s="8"/>
    </row>
    <row r="7" spans="2:30" ht="72" customHeight="1">
      <c r="B7" s="580" t="s">
        <v>1247</v>
      </c>
      <c r="C7" s="580"/>
      <c r="D7" s="580"/>
      <c r="E7" s="580"/>
      <c r="F7" s="580"/>
      <c r="G7" s="580"/>
      <c r="H7" s="580"/>
      <c r="I7" s="580"/>
      <c r="J7" s="580"/>
      <c r="K7" s="580"/>
      <c r="L7" s="580"/>
      <c r="M7" s="580"/>
      <c r="N7" s="580"/>
      <c r="O7" s="580"/>
      <c r="P7" s="580"/>
      <c r="Q7" s="580"/>
      <c r="R7" s="580"/>
      <c r="S7" s="580"/>
      <c r="T7" s="580"/>
      <c r="U7" s="580"/>
      <c r="V7" s="580"/>
      <c r="W7" s="580"/>
      <c r="X7" s="580"/>
      <c r="Y7" s="580"/>
      <c r="Z7" s="580"/>
      <c r="AA7" s="580"/>
      <c r="AB7" s="580"/>
      <c r="AC7" s="580"/>
      <c r="AD7" s="580"/>
    </row>
    <row r="8" spans="2:30" ht="15" customHeight="1">
      <c r="B8" s="8"/>
      <c r="C8" s="8"/>
      <c r="D8" s="8"/>
      <c r="E8" s="8"/>
      <c r="F8" s="8"/>
      <c r="G8" s="8"/>
      <c r="H8" s="8"/>
      <c r="I8" s="8"/>
      <c r="J8" s="8"/>
      <c r="K8" s="8"/>
      <c r="L8" s="8"/>
      <c r="M8" s="8"/>
      <c r="N8" s="8"/>
      <c r="O8" s="8"/>
      <c r="P8" s="8"/>
      <c r="Q8" s="8"/>
      <c r="R8" s="8"/>
      <c r="S8" s="8"/>
      <c r="T8" s="8"/>
      <c r="U8" s="8"/>
      <c r="V8" s="8"/>
      <c r="W8" s="8"/>
      <c r="X8" s="8"/>
      <c r="Y8" s="8"/>
      <c r="Z8" s="8"/>
      <c r="AA8" s="8"/>
      <c r="AB8" s="8"/>
      <c r="AC8" s="8"/>
      <c r="AD8" s="8"/>
    </row>
    <row r="9" spans="2:30" ht="15" customHeight="1" thickBot="1">
      <c r="B9" s="2" t="s">
        <v>3</v>
      </c>
      <c r="N9" s="2" t="s">
        <v>4</v>
      </c>
      <c r="P9" s="8"/>
      <c r="Q9" s="8"/>
      <c r="R9" s="8"/>
      <c r="S9" s="8"/>
      <c r="T9" s="8"/>
      <c r="U9" s="8"/>
      <c r="V9" s="8"/>
      <c r="W9" s="8"/>
      <c r="X9" s="8"/>
      <c r="Y9" s="8"/>
      <c r="Z9" s="8"/>
      <c r="AA9" s="547" t="s">
        <v>2</v>
      </c>
      <c r="AB9" s="547"/>
      <c r="AC9" s="547"/>
      <c r="AD9" s="547"/>
    </row>
    <row r="10" spans="2:30" ht="15" customHeight="1" thickBot="1">
      <c r="B10" s="543" t="str">
        <f>IF(Presentación!B10="","",Presentación!B10)</f>
        <v>Veracruz de Ignacio de la Llave</v>
      </c>
      <c r="C10" s="544"/>
      <c r="D10" s="544"/>
      <c r="E10" s="544"/>
      <c r="F10" s="544"/>
      <c r="G10" s="544"/>
      <c r="H10" s="544"/>
      <c r="I10" s="544"/>
      <c r="J10" s="544"/>
      <c r="K10" s="544"/>
      <c r="L10" s="545"/>
      <c r="N10" s="543" t="str">
        <f>IF(Presentación!N10="","",Presentación!N10)</f>
        <v>230</v>
      </c>
      <c r="O10" s="545"/>
      <c r="P10" s="8"/>
      <c r="Q10" s="8"/>
      <c r="R10" s="8"/>
      <c r="S10" s="8"/>
      <c r="T10" s="8"/>
      <c r="U10" s="8"/>
      <c r="V10" s="8"/>
      <c r="W10" s="8"/>
      <c r="X10" s="8"/>
      <c r="Y10" s="8"/>
      <c r="Z10" s="8"/>
      <c r="AA10" s="8"/>
      <c r="AB10" s="8"/>
      <c r="AC10" s="8"/>
      <c r="AD10" s="8"/>
    </row>
    <row r="11" spans="2:30" ht="15" customHeight="1" thickBot="1"/>
    <row r="12" spans="2:30" ht="15" customHeight="1" thickBot="1">
      <c r="B12" s="570" t="s">
        <v>45</v>
      </c>
      <c r="C12" s="571"/>
      <c r="D12" s="571"/>
      <c r="E12" s="571"/>
      <c r="F12" s="571"/>
      <c r="G12" s="571"/>
      <c r="H12" s="571"/>
      <c r="I12" s="571"/>
      <c r="J12" s="571"/>
      <c r="K12" s="571"/>
      <c r="L12" s="571"/>
      <c r="M12" s="571"/>
      <c r="N12" s="571"/>
      <c r="O12" s="571"/>
      <c r="P12" s="571"/>
      <c r="Q12" s="571"/>
      <c r="R12" s="572"/>
      <c r="S12" s="4"/>
      <c r="T12" s="570" t="s">
        <v>46</v>
      </c>
      <c r="U12" s="571"/>
      <c r="V12" s="571"/>
      <c r="W12" s="571"/>
      <c r="X12" s="571"/>
      <c r="Y12" s="571"/>
      <c r="Z12" s="571"/>
      <c r="AA12" s="571"/>
      <c r="AB12" s="571"/>
      <c r="AC12" s="571"/>
      <c r="AD12" s="572"/>
    </row>
    <row r="13" spans="2:30" ht="48" customHeight="1" thickBot="1">
      <c r="B13" s="44"/>
      <c r="C13" s="575" t="s">
        <v>809</v>
      </c>
      <c r="D13" s="575"/>
      <c r="E13" s="575"/>
      <c r="F13" s="575"/>
      <c r="G13" s="575"/>
      <c r="H13" s="575"/>
      <c r="I13" s="575"/>
      <c r="J13" s="575"/>
      <c r="K13" s="575"/>
      <c r="L13" s="575"/>
      <c r="M13" s="575"/>
      <c r="N13" s="575"/>
      <c r="O13" s="575"/>
      <c r="P13" s="575"/>
      <c r="Q13" s="575"/>
      <c r="R13" s="45"/>
      <c r="S13" s="4"/>
      <c r="T13" s="574" t="s">
        <v>47</v>
      </c>
      <c r="U13" s="575"/>
      <c r="V13" s="575"/>
      <c r="W13" s="575"/>
      <c r="X13" s="575"/>
      <c r="Y13" s="575"/>
      <c r="Z13" s="575"/>
      <c r="AA13" s="575"/>
      <c r="AB13" s="575"/>
      <c r="AC13" s="575"/>
      <c r="AD13" s="576"/>
    </row>
    <row r="14" spans="2:30" ht="15" customHeight="1">
      <c r="B14" s="46"/>
      <c r="C14" s="47"/>
      <c r="D14" s="47"/>
      <c r="E14" s="47"/>
      <c r="F14" s="47"/>
      <c r="G14" s="47"/>
      <c r="H14" s="47"/>
      <c r="I14" s="47"/>
      <c r="J14" s="47"/>
      <c r="K14" s="47"/>
      <c r="L14" s="47"/>
      <c r="M14" s="47"/>
      <c r="N14" s="47"/>
      <c r="O14" s="47"/>
      <c r="P14" s="47"/>
      <c r="Q14" s="47"/>
      <c r="R14" s="48"/>
      <c r="S14" s="4"/>
      <c r="T14" s="49"/>
      <c r="U14" s="4"/>
      <c r="V14" s="4"/>
      <c r="W14"/>
      <c r="X14"/>
      <c r="Y14"/>
      <c r="Z14"/>
      <c r="AA14"/>
      <c r="AB14" s="4"/>
      <c r="AC14" s="4"/>
      <c r="AD14" s="50"/>
    </row>
    <row r="15" spans="2:30" ht="15" customHeight="1">
      <c r="B15" s="49"/>
      <c r="C15" s="42" t="s">
        <v>48</v>
      </c>
      <c r="D15" s="5"/>
      <c r="E15" s="5"/>
      <c r="F15" s="5"/>
      <c r="G15" s="5"/>
      <c r="H15" s="7"/>
      <c r="I15" s="7"/>
      <c r="J15" s="7"/>
      <c r="K15" s="7"/>
      <c r="L15" s="7"/>
      <c r="M15" s="567"/>
      <c r="N15" s="567"/>
      <c r="O15" s="567"/>
      <c r="P15" s="567"/>
      <c r="Q15" s="567"/>
      <c r="R15" s="50"/>
      <c r="S15" s="4"/>
      <c r="T15" s="49"/>
      <c r="U15" s="577" t="s">
        <v>49</v>
      </c>
      <c r="V15" s="578"/>
      <c r="W15" s="578"/>
      <c r="X15" s="578"/>
      <c r="Y15" s="578"/>
      <c r="Z15" s="578"/>
      <c r="AA15" s="578"/>
      <c r="AB15" s="578"/>
      <c r="AC15" s="579"/>
      <c r="AD15" s="50"/>
    </row>
    <row r="16" spans="2:30" ht="15" customHeight="1">
      <c r="B16" s="49"/>
      <c r="C16" s="42" t="s">
        <v>50</v>
      </c>
      <c r="D16" s="5"/>
      <c r="E16" s="5"/>
      <c r="F16" s="567"/>
      <c r="G16" s="567"/>
      <c r="H16" s="567"/>
      <c r="I16" s="567"/>
      <c r="J16" s="567"/>
      <c r="K16" s="567"/>
      <c r="L16" s="567"/>
      <c r="M16" s="567"/>
      <c r="N16" s="567"/>
      <c r="O16" s="567"/>
      <c r="P16" s="567"/>
      <c r="Q16" s="567"/>
      <c r="R16" s="50"/>
      <c r="S16" s="4"/>
      <c r="T16" s="49"/>
      <c r="U16" s="568"/>
      <c r="V16" s="568"/>
      <c r="W16" s="568"/>
      <c r="X16" s="568"/>
      <c r="Y16" s="568"/>
      <c r="Z16" s="568"/>
      <c r="AA16" s="568"/>
      <c r="AB16" s="568"/>
      <c r="AC16" s="568"/>
      <c r="AD16" s="50"/>
    </row>
    <row r="17" spans="2:30" ht="15" customHeight="1">
      <c r="B17" s="49"/>
      <c r="C17" s="42" t="s">
        <v>51</v>
      </c>
      <c r="D17" s="5"/>
      <c r="E17" s="5"/>
      <c r="F17" s="5"/>
      <c r="G17" s="569"/>
      <c r="H17" s="569"/>
      <c r="I17" s="569"/>
      <c r="J17" s="569"/>
      <c r="K17" s="569"/>
      <c r="L17" s="569"/>
      <c r="M17" s="569"/>
      <c r="N17" s="569"/>
      <c r="O17" s="569"/>
      <c r="P17" s="569"/>
      <c r="Q17" s="569"/>
      <c r="R17" s="50"/>
      <c r="S17" s="4"/>
      <c r="T17" s="49"/>
      <c r="U17" s="568"/>
      <c r="V17" s="568"/>
      <c r="W17" s="568"/>
      <c r="X17" s="568"/>
      <c r="Y17" s="568"/>
      <c r="Z17" s="568"/>
      <c r="AA17" s="568"/>
      <c r="AB17" s="568"/>
      <c r="AC17" s="568"/>
      <c r="AD17" s="50"/>
    </row>
    <row r="18" spans="2:30" ht="15" customHeight="1">
      <c r="B18" s="49"/>
      <c r="C18" s="42" t="s">
        <v>52</v>
      </c>
      <c r="D18" s="5"/>
      <c r="E18" s="5"/>
      <c r="F18" s="5"/>
      <c r="G18" s="5"/>
      <c r="H18" s="569"/>
      <c r="I18" s="569"/>
      <c r="J18" s="569"/>
      <c r="K18" s="569"/>
      <c r="L18" s="569"/>
      <c r="M18" s="569"/>
      <c r="N18" s="569"/>
      <c r="O18" s="569"/>
      <c r="P18" s="569"/>
      <c r="Q18" s="569"/>
      <c r="R18" s="50"/>
      <c r="S18" s="4"/>
      <c r="T18" s="49"/>
      <c r="U18" s="568"/>
      <c r="V18" s="568"/>
      <c r="W18" s="568"/>
      <c r="X18" s="568"/>
      <c r="Y18" s="568"/>
      <c r="Z18" s="568"/>
      <c r="AA18" s="568"/>
      <c r="AB18" s="568"/>
      <c r="AC18" s="568"/>
      <c r="AD18" s="50"/>
    </row>
    <row r="19" spans="2:30" ht="15" customHeight="1">
      <c r="B19" s="49"/>
      <c r="C19" s="42" t="s">
        <v>53</v>
      </c>
      <c r="D19" s="5"/>
      <c r="E19" s="5"/>
      <c r="F19" s="5"/>
      <c r="G19" s="5"/>
      <c r="H19" s="569"/>
      <c r="I19" s="569"/>
      <c r="J19" s="569"/>
      <c r="K19" s="569"/>
      <c r="L19" s="569"/>
      <c r="M19" s="569"/>
      <c r="N19" s="569"/>
      <c r="O19" s="569"/>
      <c r="P19" s="569"/>
      <c r="Q19" s="569"/>
      <c r="R19" s="50"/>
      <c r="S19" s="4"/>
      <c r="T19" s="49"/>
      <c r="U19" s="568"/>
      <c r="V19" s="568"/>
      <c r="W19" s="568"/>
      <c r="X19" s="568"/>
      <c r="Y19" s="568"/>
      <c r="Z19" s="568"/>
      <c r="AA19" s="568"/>
      <c r="AB19" s="568"/>
      <c r="AC19" s="568"/>
      <c r="AD19" s="50"/>
    </row>
    <row r="20" spans="2:30" ht="15" customHeight="1">
      <c r="B20" s="49"/>
      <c r="C20" s="42" t="s">
        <v>41</v>
      </c>
      <c r="D20" s="5"/>
      <c r="E20" s="567"/>
      <c r="F20" s="567"/>
      <c r="G20" s="567"/>
      <c r="H20" s="567"/>
      <c r="I20" s="567"/>
      <c r="J20" s="567"/>
      <c r="K20" s="567"/>
      <c r="L20" s="567"/>
      <c r="M20" s="567"/>
      <c r="N20" s="567"/>
      <c r="O20" s="567"/>
      <c r="P20" s="567"/>
      <c r="Q20" s="567"/>
      <c r="R20" s="50"/>
      <c r="S20" s="4"/>
      <c r="T20" s="49"/>
      <c r="U20" s="568"/>
      <c r="V20" s="568"/>
      <c r="W20" s="568"/>
      <c r="X20" s="568"/>
      <c r="Y20" s="568"/>
      <c r="Z20" s="568"/>
      <c r="AA20" s="568"/>
      <c r="AB20" s="568"/>
      <c r="AC20" s="568"/>
      <c r="AD20" s="50"/>
    </row>
    <row r="21" spans="2:30" ht="15" customHeight="1">
      <c r="B21" s="49"/>
      <c r="C21" s="42" t="s">
        <v>43</v>
      </c>
      <c r="D21" s="5"/>
      <c r="E21" s="5"/>
      <c r="F21" s="569"/>
      <c r="G21" s="569"/>
      <c r="H21" s="569"/>
      <c r="I21" s="569"/>
      <c r="J21" s="569"/>
      <c r="K21" s="569"/>
      <c r="L21" s="569"/>
      <c r="M21" s="569"/>
      <c r="N21" s="569"/>
      <c r="O21" s="569"/>
      <c r="P21" s="569"/>
      <c r="Q21" s="569"/>
      <c r="R21" s="50"/>
      <c r="S21" s="4"/>
      <c r="T21" s="49"/>
      <c r="U21" s="568"/>
      <c r="V21" s="568"/>
      <c r="W21" s="568"/>
      <c r="X21" s="568"/>
      <c r="Y21" s="568"/>
      <c r="Z21" s="568"/>
      <c r="AA21" s="568"/>
      <c r="AB21" s="568"/>
      <c r="AC21" s="568"/>
      <c r="AD21" s="50"/>
    </row>
    <row r="22" spans="2:30" ht="15" customHeight="1">
      <c r="B22" s="49"/>
      <c r="C22" s="42" t="s">
        <v>42</v>
      </c>
      <c r="D22" s="5"/>
      <c r="E22" s="5"/>
      <c r="F22" s="52"/>
      <c r="G22" s="52"/>
      <c r="H22" s="569"/>
      <c r="I22" s="569"/>
      <c r="J22" s="569"/>
      <c r="K22" s="569"/>
      <c r="L22" s="569"/>
      <c r="M22" s="569"/>
      <c r="N22" s="569"/>
      <c r="O22" s="569"/>
      <c r="P22" s="569"/>
      <c r="Q22" s="569"/>
      <c r="R22" s="50"/>
      <c r="S22" s="4"/>
      <c r="T22" s="49"/>
      <c r="U22" s="568"/>
      <c r="V22" s="568"/>
      <c r="W22" s="568"/>
      <c r="X22" s="568"/>
      <c r="Y22" s="568"/>
      <c r="Z22" s="568"/>
      <c r="AA22" s="568"/>
      <c r="AB22" s="568"/>
      <c r="AC22" s="568"/>
      <c r="AD22" s="50"/>
    </row>
    <row r="23" spans="2:30" ht="15" customHeight="1" thickBot="1">
      <c r="B23" s="53"/>
      <c r="C23" s="54"/>
      <c r="D23" s="54"/>
      <c r="E23" s="54"/>
      <c r="F23" s="54"/>
      <c r="G23" s="54"/>
      <c r="H23" s="54"/>
      <c r="I23" s="54"/>
      <c r="J23" s="54"/>
      <c r="K23" s="54"/>
      <c r="L23" s="54"/>
      <c r="M23" s="54"/>
      <c r="N23" s="54"/>
      <c r="O23" s="54"/>
      <c r="P23" s="54"/>
      <c r="Q23" s="54"/>
      <c r="R23" s="55"/>
      <c r="S23" s="4"/>
      <c r="T23" s="53"/>
      <c r="U23" s="54"/>
      <c r="V23" s="54"/>
      <c r="W23" s="54"/>
      <c r="X23" s="54"/>
      <c r="Y23" s="54"/>
      <c r="Z23" s="54"/>
      <c r="AA23" s="54"/>
      <c r="AB23" s="54"/>
      <c r="AC23" s="54"/>
      <c r="AD23" s="55"/>
    </row>
    <row r="24" spans="2:30" ht="15" customHeight="1" thickBot="1">
      <c r="B24"/>
      <c r="C24"/>
      <c r="D24"/>
      <c r="E24"/>
      <c r="F24"/>
      <c r="G24"/>
      <c r="H24"/>
      <c r="I24"/>
      <c r="J24"/>
      <c r="K24"/>
      <c r="L24"/>
      <c r="M24"/>
      <c r="N24"/>
      <c r="O24"/>
      <c r="P24"/>
      <c r="Q24"/>
      <c r="R24"/>
      <c r="S24"/>
      <c r="T24"/>
      <c r="U24"/>
      <c r="V24"/>
      <c r="W24"/>
      <c r="X24"/>
      <c r="Y24"/>
      <c r="Z24"/>
      <c r="AA24"/>
      <c r="AB24"/>
      <c r="AC24"/>
      <c r="AD24"/>
    </row>
    <row r="25" spans="2:30" ht="15" customHeight="1" thickBot="1">
      <c r="B25" s="570" t="s">
        <v>54</v>
      </c>
      <c r="C25" s="571"/>
      <c r="D25" s="571"/>
      <c r="E25" s="571"/>
      <c r="F25" s="571"/>
      <c r="G25" s="571"/>
      <c r="H25" s="571"/>
      <c r="I25" s="571"/>
      <c r="J25" s="571"/>
      <c r="K25" s="571"/>
      <c r="L25" s="571"/>
      <c r="M25" s="571"/>
      <c r="N25" s="571"/>
      <c r="O25" s="571"/>
      <c r="P25" s="571"/>
      <c r="Q25" s="571"/>
      <c r="R25" s="572"/>
      <c r="S25" s="4"/>
      <c r="T25" s="570" t="s">
        <v>46</v>
      </c>
      <c r="U25" s="571"/>
      <c r="V25" s="571"/>
      <c r="W25" s="571"/>
      <c r="X25" s="571"/>
      <c r="Y25" s="571"/>
      <c r="Z25" s="571"/>
      <c r="AA25" s="571"/>
      <c r="AB25" s="571"/>
      <c r="AC25" s="571"/>
      <c r="AD25" s="572"/>
    </row>
    <row r="26" spans="2:30" ht="48" customHeight="1" thickBot="1">
      <c r="B26" s="44"/>
      <c r="C26" s="573" t="s">
        <v>933</v>
      </c>
      <c r="D26" s="573"/>
      <c r="E26" s="573"/>
      <c r="F26" s="573"/>
      <c r="G26" s="573"/>
      <c r="H26" s="573"/>
      <c r="I26" s="573"/>
      <c r="J26" s="573"/>
      <c r="K26" s="573"/>
      <c r="L26" s="573"/>
      <c r="M26" s="573"/>
      <c r="N26" s="573"/>
      <c r="O26" s="573"/>
      <c r="P26" s="573"/>
      <c r="Q26" s="573"/>
      <c r="R26" s="45"/>
      <c r="S26" s="4"/>
      <c r="T26" s="574" t="s">
        <v>47</v>
      </c>
      <c r="U26" s="575"/>
      <c r="V26" s="575"/>
      <c r="W26" s="575"/>
      <c r="X26" s="575"/>
      <c r="Y26" s="575"/>
      <c r="Z26" s="575"/>
      <c r="AA26" s="575"/>
      <c r="AB26" s="575"/>
      <c r="AC26" s="575"/>
      <c r="AD26" s="576"/>
    </row>
    <row r="27" spans="2:30" ht="15" customHeight="1">
      <c r="B27" s="46"/>
      <c r="C27" s="47"/>
      <c r="D27" s="47"/>
      <c r="E27" s="47"/>
      <c r="F27" s="47"/>
      <c r="G27" s="47"/>
      <c r="H27" s="47"/>
      <c r="I27" s="47"/>
      <c r="J27" s="47"/>
      <c r="K27" s="47"/>
      <c r="L27" s="47"/>
      <c r="M27" s="47"/>
      <c r="N27" s="47"/>
      <c r="O27" s="47"/>
      <c r="P27" s="47"/>
      <c r="Q27" s="47"/>
      <c r="R27" s="48"/>
      <c r="S27" s="4"/>
      <c r="T27" s="49"/>
      <c r="U27" s="4"/>
      <c r="V27" s="4"/>
      <c r="W27"/>
      <c r="X27"/>
      <c r="Y27"/>
      <c r="Z27"/>
      <c r="AA27"/>
      <c r="AB27" s="4"/>
      <c r="AC27" s="4"/>
      <c r="AD27" s="50"/>
    </row>
    <row r="28" spans="2:30" ht="15.75" customHeight="1">
      <c r="B28" s="49"/>
      <c r="C28" s="42" t="s">
        <v>48</v>
      </c>
      <c r="D28" s="5"/>
      <c r="E28" s="5"/>
      <c r="F28" s="5"/>
      <c r="G28" s="5"/>
      <c r="H28" s="7"/>
      <c r="I28" s="7"/>
      <c r="J28" s="7"/>
      <c r="K28" s="7"/>
      <c r="L28" s="7"/>
      <c r="M28" s="567"/>
      <c r="N28" s="567"/>
      <c r="O28" s="567"/>
      <c r="P28" s="567"/>
      <c r="Q28" s="567"/>
      <c r="R28" s="50"/>
      <c r="S28" s="4"/>
      <c r="T28" s="49"/>
      <c r="U28" s="577" t="s">
        <v>49</v>
      </c>
      <c r="V28" s="578"/>
      <c r="W28" s="578"/>
      <c r="X28" s="578"/>
      <c r="Y28" s="578"/>
      <c r="Z28" s="578"/>
      <c r="AA28" s="578"/>
      <c r="AB28" s="578"/>
      <c r="AC28" s="579"/>
      <c r="AD28" s="50"/>
    </row>
    <row r="29" spans="2:30" ht="15" customHeight="1">
      <c r="B29" s="49"/>
      <c r="C29" s="42" t="s">
        <v>50</v>
      </c>
      <c r="D29" s="5"/>
      <c r="E29" s="5"/>
      <c r="F29" s="567"/>
      <c r="G29" s="567"/>
      <c r="H29" s="567"/>
      <c r="I29" s="567"/>
      <c r="J29" s="567"/>
      <c r="K29" s="567"/>
      <c r="L29" s="567"/>
      <c r="M29" s="567"/>
      <c r="N29" s="567"/>
      <c r="O29" s="567"/>
      <c r="P29" s="567"/>
      <c r="Q29" s="567"/>
      <c r="R29" s="50"/>
      <c r="S29" s="4"/>
      <c r="T29" s="49"/>
      <c r="U29" s="568"/>
      <c r="V29" s="568"/>
      <c r="W29" s="568"/>
      <c r="X29" s="568"/>
      <c r="Y29" s="568"/>
      <c r="Z29" s="568"/>
      <c r="AA29" s="568"/>
      <c r="AB29" s="568"/>
      <c r="AC29" s="568"/>
      <c r="AD29" s="50"/>
    </row>
    <row r="30" spans="2:30" ht="15" customHeight="1">
      <c r="B30" s="49"/>
      <c r="C30" s="42" t="s">
        <v>51</v>
      </c>
      <c r="D30" s="5"/>
      <c r="E30" s="5"/>
      <c r="F30" s="5"/>
      <c r="G30" s="569"/>
      <c r="H30" s="569"/>
      <c r="I30" s="569"/>
      <c r="J30" s="569"/>
      <c r="K30" s="569"/>
      <c r="L30" s="569"/>
      <c r="M30" s="569"/>
      <c r="N30" s="569"/>
      <c r="O30" s="569"/>
      <c r="P30" s="569"/>
      <c r="Q30" s="569"/>
      <c r="R30" s="50"/>
      <c r="S30" s="4"/>
      <c r="T30" s="49"/>
      <c r="U30" s="568"/>
      <c r="V30" s="568"/>
      <c r="W30" s="568"/>
      <c r="X30" s="568"/>
      <c r="Y30" s="568"/>
      <c r="Z30" s="568"/>
      <c r="AA30" s="568"/>
      <c r="AB30" s="568"/>
      <c r="AC30" s="568"/>
      <c r="AD30" s="50"/>
    </row>
    <row r="31" spans="2:30" ht="15" customHeight="1">
      <c r="B31" s="49"/>
      <c r="C31" s="42" t="s">
        <v>52</v>
      </c>
      <c r="D31" s="5"/>
      <c r="E31" s="5"/>
      <c r="F31" s="5"/>
      <c r="G31" s="5"/>
      <c r="H31" s="569"/>
      <c r="I31" s="569"/>
      <c r="J31" s="569"/>
      <c r="K31" s="569"/>
      <c r="L31" s="569"/>
      <c r="M31" s="569"/>
      <c r="N31" s="569"/>
      <c r="O31" s="569"/>
      <c r="P31" s="569"/>
      <c r="Q31" s="569"/>
      <c r="R31" s="50"/>
      <c r="S31" s="4"/>
      <c r="T31" s="49"/>
      <c r="U31" s="568"/>
      <c r="V31" s="568"/>
      <c r="W31" s="568"/>
      <c r="X31" s="568"/>
      <c r="Y31" s="568"/>
      <c r="Z31" s="568"/>
      <c r="AA31" s="568"/>
      <c r="AB31" s="568"/>
      <c r="AC31" s="568"/>
      <c r="AD31" s="50"/>
    </row>
    <row r="32" spans="2:30" ht="15" customHeight="1">
      <c r="B32" s="49"/>
      <c r="C32" s="42" t="s">
        <v>53</v>
      </c>
      <c r="D32" s="5"/>
      <c r="E32" s="5"/>
      <c r="F32" s="5"/>
      <c r="G32" s="5"/>
      <c r="H32" s="569"/>
      <c r="I32" s="569"/>
      <c r="J32" s="569"/>
      <c r="K32" s="569"/>
      <c r="L32" s="569"/>
      <c r="M32" s="569"/>
      <c r="N32" s="569"/>
      <c r="O32" s="569"/>
      <c r="P32" s="569"/>
      <c r="Q32" s="569"/>
      <c r="R32" s="50"/>
      <c r="S32" s="4"/>
      <c r="T32" s="49"/>
      <c r="U32" s="568"/>
      <c r="V32" s="568"/>
      <c r="W32" s="568"/>
      <c r="X32" s="568"/>
      <c r="Y32" s="568"/>
      <c r="Z32" s="568"/>
      <c r="AA32" s="568"/>
      <c r="AB32" s="568"/>
      <c r="AC32" s="568"/>
      <c r="AD32" s="50"/>
    </row>
    <row r="33" spans="2:30" ht="15" customHeight="1">
      <c r="B33" s="49"/>
      <c r="C33" s="42" t="s">
        <v>41</v>
      </c>
      <c r="D33" s="5"/>
      <c r="E33" s="567"/>
      <c r="F33" s="567"/>
      <c r="G33" s="567"/>
      <c r="H33" s="567"/>
      <c r="I33" s="567"/>
      <c r="J33" s="567"/>
      <c r="K33" s="567"/>
      <c r="L33" s="567"/>
      <c r="M33" s="567"/>
      <c r="N33" s="567"/>
      <c r="O33" s="567"/>
      <c r="P33" s="567"/>
      <c r="Q33" s="567"/>
      <c r="R33" s="50"/>
      <c r="S33" s="4"/>
      <c r="T33" s="49"/>
      <c r="U33" s="568"/>
      <c r="V33" s="568"/>
      <c r="W33" s="568"/>
      <c r="X33" s="568"/>
      <c r="Y33" s="568"/>
      <c r="Z33" s="568"/>
      <c r="AA33" s="568"/>
      <c r="AB33" s="568"/>
      <c r="AC33" s="568"/>
      <c r="AD33" s="50"/>
    </row>
    <row r="34" spans="2:30" ht="15" customHeight="1">
      <c r="B34" s="49"/>
      <c r="C34" s="42" t="s">
        <v>43</v>
      </c>
      <c r="D34" s="5"/>
      <c r="E34" s="5"/>
      <c r="F34" s="569"/>
      <c r="G34" s="569"/>
      <c r="H34" s="569"/>
      <c r="I34" s="569"/>
      <c r="J34" s="569"/>
      <c r="K34" s="569"/>
      <c r="L34" s="569"/>
      <c r="M34" s="569"/>
      <c r="N34" s="569"/>
      <c r="O34" s="569"/>
      <c r="P34" s="569"/>
      <c r="Q34" s="569"/>
      <c r="R34" s="50"/>
      <c r="S34" s="4"/>
      <c r="T34" s="49"/>
      <c r="U34" s="568"/>
      <c r="V34" s="568"/>
      <c r="W34" s="568"/>
      <c r="X34" s="568"/>
      <c r="Y34" s="568"/>
      <c r="Z34" s="568"/>
      <c r="AA34" s="568"/>
      <c r="AB34" s="568"/>
      <c r="AC34" s="568"/>
      <c r="AD34" s="50"/>
    </row>
    <row r="35" spans="2:30" ht="15" customHeight="1">
      <c r="B35" s="49"/>
      <c r="C35" s="42" t="s">
        <v>42</v>
      </c>
      <c r="D35" s="5"/>
      <c r="E35" s="5"/>
      <c r="F35" s="52"/>
      <c r="G35" s="52"/>
      <c r="H35" s="569"/>
      <c r="I35" s="569"/>
      <c r="J35" s="569"/>
      <c r="K35" s="569"/>
      <c r="L35" s="569"/>
      <c r="M35" s="569"/>
      <c r="N35" s="569"/>
      <c r="O35" s="569"/>
      <c r="P35" s="569"/>
      <c r="Q35" s="569"/>
      <c r="R35" s="50"/>
      <c r="S35" s="4"/>
      <c r="T35" s="49"/>
      <c r="U35" s="568"/>
      <c r="V35" s="568"/>
      <c r="W35" s="568"/>
      <c r="X35" s="568"/>
      <c r="Y35" s="568"/>
      <c r="Z35" s="568"/>
      <c r="AA35" s="568"/>
      <c r="AB35" s="568"/>
      <c r="AC35" s="568"/>
      <c r="AD35" s="50"/>
    </row>
    <row r="36" spans="2:30" ht="15" customHeight="1" thickBot="1">
      <c r="B36" s="53"/>
      <c r="C36" s="54"/>
      <c r="D36" s="54"/>
      <c r="E36" s="54"/>
      <c r="F36" s="54"/>
      <c r="G36" s="54"/>
      <c r="H36" s="54"/>
      <c r="I36" s="54"/>
      <c r="J36" s="54"/>
      <c r="K36" s="54"/>
      <c r="L36" s="54"/>
      <c r="M36" s="54"/>
      <c r="N36" s="54"/>
      <c r="O36" s="54"/>
      <c r="P36" s="54"/>
      <c r="Q36" s="54"/>
      <c r="R36" s="55"/>
      <c r="S36" s="4"/>
      <c r="T36" s="53"/>
      <c r="U36" s="54"/>
      <c r="V36" s="54"/>
      <c r="W36" s="54"/>
      <c r="X36" s="54"/>
      <c r="Y36" s="54"/>
      <c r="Z36" s="54"/>
      <c r="AA36" s="54"/>
      <c r="AB36" s="54"/>
      <c r="AC36" s="54"/>
      <c r="AD36" s="55"/>
    </row>
    <row r="37" spans="2:30" ht="15" customHeight="1" thickBot="1">
      <c r="B37"/>
      <c r="C37"/>
      <c r="D37"/>
      <c r="E37"/>
      <c r="F37"/>
      <c r="G37"/>
      <c r="H37"/>
      <c r="I37"/>
      <c r="J37"/>
      <c r="K37"/>
      <c r="L37"/>
      <c r="M37"/>
      <c r="N37"/>
      <c r="O37"/>
      <c r="P37"/>
      <c r="Q37"/>
      <c r="R37"/>
      <c r="S37"/>
      <c r="T37"/>
      <c r="U37"/>
      <c r="V37"/>
      <c r="W37"/>
      <c r="X37"/>
      <c r="Y37"/>
      <c r="Z37"/>
      <c r="AA37"/>
      <c r="AB37"/>
      <c r="AC37"/>
      <c r="AD37"/>
    </row>
    <row r="38" spans="2:30" ht="15" customHeight="1" thickBot="1">
      <c r="B38" s="570" t="s">
        <v>55</v>
      </c>
      <c r="C38" s="571"/>
      <c r="D38" s="571"/>
      <c r="E38" s="571"/>
      <c r="F38" s="571"/>
      <c r="G38" s="571"/>
      <c r="H38" s="571"/>
      <c r="I38" s="571"/>
      <c r="J38" s="571"/>
      <c r="K38" s="571"/>
      <c r="L38" s="571"/>
      <c r="M38" s="571"/>
      <c r="N38" s="571"/>
      <c r="O38" s="571"/>
      <c r="P38" s="571"/>
      <c r="Q38" s="571"/>
      <c r="R38" s="572"/>
      <c r="S38" s="4"/>
      <c r="T38" s="570" t="s">
        <v>46</v>
      </c>
      <c r="U38" s="571"/>
      <c r="V38" s="571"/>
      <c r="W38" s="571"/>
      <c r="X38" s="571"/>
      <c r="Y38" s="571"/>
      <c r="Z38" s="571"/>
      <c r="AA38" s="571"/>
      <c r="AB38" s="571"/>
      <c r="AC38" s="571"/>
      <c r="AD38" s="572"/>
    </row>
    <row r="39" spans="2:30" ht="48" customHeight="1" thickBot="1">
      <c r="B39" s="44"/>
      <c r="C39" s="573" t="s">
        <v>961</v>
      </c>
      <c r="D39" s="573"/>
      <c r="E39" s="573"/>
      <c r="F39" s="573"/>
      <c r="G39" s="573"/>
      <c r="H39" s="573"/>
      <c r="I39" s="573"/>
      <c r="J39" s="573"/>
      <c r="K39" s="573"/>
      <c r="L39" s="573"/>
      <c r="M39" s="573"/>
      <c r="N39" s="573"/>
      <c r="O39" s="573"/>
      <c r="P39" s="573"/>
      <c r="Q39" s="573"/>
      <c r="R39" s="45"/>
      <c r="S39" s="4"/>
      <c r="T39" s="574" t="s">
        <v>47</v>
      </c>
      <c r="U39" s="575"/>
      <c r="V39" s="575"/>
      <c r="W39" s="575"/>
      <c r="X39" s="575"/>
      <c r="Y39" s="575"/>
      <c r="Z39" s="575"/>
      <c r="AA39" s="575"/>
      <c r="AB39" s="575"/>
      <c r="AC39" s="575"/>
      <c r="AD39" s="576"/>
    </row>
    <row r="40" spans="2:30" ht="15" customHeight="1">
      <c r="B40" s="46"/>
      <c r="C40" s="47"/>
      <c r="D40" s="47"/>
      <c r="E40" s="47"/>
      <c r="F40" s="47"/>
      <c r="G40" s="47"/>
      <c r="H40" s="47"/>
      <c r="I40" s="47"/>
      <c r="J40" s="47"/>
      <c r="K40" s="47"/>
      <c r="L40" s="47"/>
      <c r="M40" s="47"/>
      <c r="N40" s="47"/>
      <c r="O40" s="47"/>
      <c r="P40" s="47"/>
      <c r="Q40" s="47"/>
      <c r="R40" s="48"/>
      <c r="S40" s="4"/>
      <c r="T40" s="49"/>
      <c r="U40" s="4"/>
      <c r="V40" s="4"/>
      <c r="W40"/>
      <c r="X40"/>
      <c r="Y40"/>
      <c r="Z40"/>
      <c r="AA40"/>
      <c r="AB40" s="4"/>
      <c r="AC40" s="4"/>
      <c r="AD40" s="50"/>
    </row>
    <row r="41" spans="2:30" ht="15" customHeight="1">
      <c r="B41" s="49"/>
      <c r="C41" s="42" t="s">
        <v>48</v>
      </c>
      <c r="D41" s="5"/>
      <c r="E41" s="5"/>
      <c r="F41" s="5"/>
      <c r="G41" s="5"/>
      <c r="H41" s="7"/>
      <c r="I41" s="7"/>
      <c r="J41" s="7"/>
      <c r="K41" s="7"/>
      <c r="L41" s="7"/>
      <c r="M41" s="567"/>
      <c r="N41" s="567"/>
      <c r="O41" s="567"/>
      <c r="P41" s="567"/>
      <c r="Q41" s="567"/>
      <c r="R41" s="50"/>
      <c r="S41" s="4"/>
      <c r="T41" s="49"/>
      <c r="U41" s="577" t="s">
        <v>49</v>
      </c>
      <c r="V41" s="578"/>
      <c r="W41" s="578"/>
      <c r="X41" s="578"/>
      <c r="Y41" s="578"/>
      <c r="Z41" s="578"/>
      <c r="AA41" s="578"/>
      <c r="AB41" s="578"/>
      <c r="AC41" s="579"/>
      <c r="AD41" s="50"/>
    </row>
    <row r="42" spans="2:30" ht="15" customHeight="1">
      <c r="B42" s="49"/>
      <c r="C42" s="42" t="s">
        <v>50</v>
      </c>
      <c r="D42" s="5"/>
      <c r="E42" s="5"/>
      <c r="F42" s="567"/>
      <c r="G42" s="567"/>
      <c r="H42" s="567"/>
      <c r="I42" s="567"/>
      <c r="J42" s="567"/>
      <c r="K42" s="567"/>
      <c r="L42" s="567"/>
      <c r="M42" s="567"/>
      <c r="N42" s="567"/>
      <c r="O42" s="567"/>
      <c r="P42" s="567"/>
      <c r="Q42" s="567"/>
      <c r="R42" s="50"/>
      <c r="S42" s="4"/>
      <c r="T42" s="49"/>
      <c r="U42" s="568"/>
      <c r="V42" s="568"/>
      <c r="W42" s="568"/>
      <c r="X42" s="568"/>
      <c r="Y42" s="568"/>
      <c r="Z42" s="568"/>
      <c r="AA42" s="568"/>
      <c r="AB42" s="568"/>
      <c r="AC42" s="568"/>
      <c r="AD42" s="50"/>
    </row>
    <row r="43" spans="2:30" ht="15" customHeight="1">
      <c r="B43" s="49"/>
      <c r="C43" s="42" t="s">
        <v>51</v>
      </c>
      <c r="D43" s="5"/>
      <c r="E43" s="5"/>
      <c r="F43" s="5"/>
      <c r="G43" s="569"/>
      <c r="H43" s="569"/>
      <c r="I43" s="569"/>
      <c r="J43" s="569"/>
      <c r="K43" s="569"/>
      <c r="L43" s="569"/>
      <c r="M43" s="569"/>
      <c r="N43" s="569"/>
      <c r="O43" s="569"/>
      <c r="P43" s="569"/>
      <c r="Q43" s="569"/>
      <c r="R43" s="50"/>
      <c r="S43" s="4"/>
      <c r="T43" s="49"/>
      <c r="U43" s="568"/>
      <c r="V43" s="568"/>
      <c r="W43" s="568"/>
      <c r="X43" s="568"/>
      <c r="Y43" s="568"/>
      <c r="Z43" s="568"/>
      <c r="AA43" s="568"/>
      <c r="AB43" s="568"/>
      <c r="AC43" s="568"/>
      <c r="AD43" s="50"/>
    </row>
    <row r="44" spans="2:30" ht="15" customHeight="1">
      <c r="B44" s="49"/>
      <c r="C44" s="42" t="s">
        <v>52</v>
      </c>
      <c r="D44" s="5"/>
      <c r="E44" s="5"/>
      <c r="F44" s="5"/>
      <c r="G44" s="5"/>
      <c r="H44" s="569"/>
      <c r="I44" s="569"/>
      <c r="J44" s="569"/>
      <c r="K44" s="569"/>
      <c r="L44" s="569"/>
      <c r="M44" s="569"/>
      <c r="N44" s="569"/>
      <c r="O44" s="569"/>
      <c r="P44" s="569"/>
      <c r="Q44" s="569"/>
      <c r="R44" s="50"/>
      <c r="S44" s="4"/>
      <c r="T44" s="49"/>
      <c r="U44" s="568"/>
      <c r="V44" s="568"/>
      <c r="W44" s="568"/>
      <c r="X44" s="568"/>
      <c r="Y44" s="568"/>
      <c r="Z44" s="568"/>
      <c r="AA44" s="568"/>
      <c r="AB44" s="568"/>
      <c r="AC44" s="568"/>
      <c r="AD44" s="50"/>
    </row>
    <row r="45" spans="2:30" ht="15" customHeight="1">
      <c r="B45" s="49"/>
      <c r="C45" s="42" t="s">
        <v>53</v>
      </c>
      <c r="D45" s="5"/>
      <c r="E45" s="5"/>
      <c r="F45" s="5"/>
      <c r="G45" s="5"/>
      <c r="H45" s="569"/>
      <c r="I45" s="569"/>
      <c r="J45" s="569"/>
      <c r="K45" s="569"/>
      <c r="L45" s="569"/>
      <c r="M45" s="569"/>
      <c r="N45" s="569"/>
      <c r="O45" s="569"/>
      <c r="P45" s="569"/>
      <c r="Q45" s="569"/>
      <c r="R45" s="50"/>
      <c r="S45" s="4"/>
      <c r="T45" s="49"/>
      <c r="U45" s="568"/>
      <c r="V45" s="568"/>
      <c r="W45" s="568"/>
      <c r="X45" s="568"/>
      <c r="Y45" s="568"/>
      <c r="Z45" s="568"/>
      <c r="AA45" s="568"/>
      <c r="AB45" s="568"/>
      <c r="AC45" s="568"/>
      <c r="AD45" s="50"/>
    </row>
    <row r="46" spans="2:30" ht="15" customHeight="1">
      <c r="B46" s="49"/>
      <c r="C46" s="42" t="s">
        <v>41</v>
      </c>
      <c r="D46" s="5"/>
      <c r="E46" s="567"/>
      <c r="F46" s="567"/>
      <c r="G46" s="567"/>
      <c r="H46" s="567"/>
      <c r="I46" s="567"/>
      <c r="J46" s="567"/>
      <c r="K46" s="567"/>
      <c r="L46" s="567"/>
      <c r="M46" s="567"/>
      <c r="N46" s="567"/>
      <c r="O46" s="567"/>
      <c r="P46" s="567"/>
      <c r="Q46" s="567"/>
      <c r="R46" s="50"/>
      <c r="S46" s="4"/>
      <c r="T46" s="49"/>
      <c r="U46" s="568"/>
      <c r="V46" s="568"/>
      <c r="W46" s="568"/>
      <c r="X46" s="568"/>
      <c r="Y46" s="568"/>
      <c r="Z46" s="568"/>
      <c r="AA46" s="568"/>
      <c r="AB46" s="568"/>
      <c r="AC46" s="568"/>
      <c r="AD46" s="50"/>
    </row>
    <row r="47" spans="2:30" ht="15" customHeight="1">
      <c r="B47" s="49"/>
      <c r="C47" s="42" t="s">
        <v>43</v>
      </c>
      <c r="D47" s="5"/>
      <c r="E47" s="5"/>
      <c r="F47" s="569"/>
      <c r="G47" s="569"/>
      <c r="H47" s="569"/>
      <c r="I47" s="569"/>
      <c r="J47" s="569"/>
      <c r="K47" s="569"/>
      <c r="L47" s="569"/>
      <c r="M47" s="569"/>
      <c r="N47" s="569"/>
      <c r="O47" s="569"/>
      <c r="P47" s="569"/>
      <c r="Q47" s="569"/>
      <c r="R47" s="50"/>
      <c r="S47" s="4"/>
      <c r="T47" s="49"/>
      <c r="U47" s="568"/>
      <c r="V47" s="568"/>
      <c r="W47" s="568"/>
      <c r="X47" s="568"/>
      <c r="Y47" s="568"/>
      <c r="Z47" s="568"/>
      <c r="AA47" s="568"/>
      <c r="AB47" s="568"/>
      <c r="AC47" s="568"/>
      <c r="AD47" s="50"/>
    </row>
    <row r="48" spans="2:30" ht="15" customHeight="1">
      <c r="B48" s="49"/>
      <c r="C48" s="42" t="s">
        <v>42</v>
      </c>
      <c r="D48" s="5"/>
      <c r="E48" s="5"/>
      <c r="F48" s="52"/>
      <c r="G48" s="52"/>
      <c r="H48" s="569"/>
      <c r="I48" s="569"/>
      <c r="J48" s="569"/>
      <c r="K48" s="569"/>
      <c r="L48" s="569"/>
      <c r="M48" s="569"/>
      <c r="N48" s="569"/>
      <c r="O48" s="569"/>
      <c r="P48" s="569"/>
      <c r="Q48" s="569"/>
      <c r="R48" s="50"/>
      <c r="S48" s="4"/>
      <c r="T48" s="49"/>
      <c r="U48" s="568"/>
      <c r="V48" s="568"/>
      <c r="W48" s="568"/>
      <c r="X48" s="568"/>
      <c r="Y48" s="568"/>
      <c r="Z48" s="568"/>
      <c r="AA48" s="568"/>
      <c r="AB48" s="568"/>
      <c r="AC48" s="568"/>
      <c r="AD48" s="50"/>
    </row>
    <row r="49" spans="2:30" ht="15" customHeight="1" thickBot="1">
      <c r="B49" s="53"/>
      <c r="C49" s="54"/>
      <c r="D49" s="54"/>
      <c r="E49" s="54"/>
      <c r="F49" s="54"/>
      <c r="G49" s="54"/>
      <c r="H49" s="54"/>
      <c r="I49" s="54"/>
      <c r="J49" s="54"/>
      <c r="K49" s="54"/>
      <c r="L49" s="54"/>
      <c r="M49" s="54"/>
      <c r="N49" s="54"/>
      <c r="O49" s="54"/>
      <c r="P49" s="54"/>
      <c r="Q49" s="54"/>
      <c r="R49" s="55"/>
      <c r="S49" s="4"/>
      <c r="T49" s="53"/>
      <c r="U49" s="54"/>
      <c r="V49" s="54"/>
      <c r="W49" s="54"/>
      <c r="X49" s="54"/>
      <c r="Y49" s="54"/>
      <c r="Z49" s="54"/>
      <c r="AA49" s="54"/>
      <c r="AB49" s="54"/>
      <c r="AC49" s="54"/>
      <c r="AD49" s="55"/>
    </row>
    <row r="50" spans="2:30" ht="15" customHeight="1" thickBot="1">
      <c r="B50"/>
      <c r="C50"/>
      <c r="D50"/>
      <c r="E50"/>
      <c r="F50"/>
      <c r="G50"/>
      <c r="H50"/>
      <c r="I50"/>
      <c r="J50"/>
      <c r="K50"/>
      <c r="L50"/>
      <c r="M50"/>
      <c r="N50"/>
      <c r="O50"/>
      <c r="P50"/>
      <c r="Q50"/>
      <c r="R50"/>
      <c r="S50"/>
      <c r="T50"/>
      <c r="U50"/>
      <c r="V50"/>
      <c r="W50"/>
      <c r="X50"/>
      <c r="Y50"/>
      <c r="Z50"/>
      <c r="AA50"/>
      <c r="AB50"/>
      <c r="AC50"/>
      <c r="AD50"/>
    </row>
    <row r="51" spans="2:30" ht="15" customHeight="1">
      <c r="B51" s="56"/>
      <c r="C51" s="57" t="s">
        <v>56</v>
      </c>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8"/>
    </row>
    <row r="52" spans="2:30" ht="72" customHeight="1" thickBot="1">
      <c r="B52" s="59"/>
      <c r="C52" s="566"/>
      <c r="D52" s="566"/>
      <c r="E52" s="566"/>
      <c r="F52" s="566"/>
      <c r="G52" s="566"/>
      <c r="H52" s="566"/>
      <c r="I52" s="566"/>
      <c r="J52" s="566"/>
      <c r="K52" s="566"/>
      <c r="L52" s="566"/>
      <c r="M52" s="566"/>
      <c r="N52" s="566"/>
      <c r="O52" s="566"/>
      <c r="P52" s="566"/>
      <c r="Q52" s="566"/>
      <c r="R52" s="566"/>
      <c r="S52" s="566"/>
      <c r="T52" s="566"/>
      <c r="U52" s="566"/>
      <c r="V52" s="566"/>
      <c r="W52" s="566"/>
      <c r="X52" s="566"/>
      <c r="Y52" s="566"/>
      <c r="Z52" s="566"/>
      <c r="AA52" s="566"/>
      <c r="AB52" s="566"/>
      <c r="AC52" s="566"/>
      <c r="AD52" s="60"/>
    </row>
    <row r="53" spans="2:30" ht="15" customHeight="1"/>
    <row r="54" spans="2:30" ht="15" customHeight="1"/>
    <row r="55" spans="2:30" ht="15" customHeight="1"/>
    <row r="56" spans="2:30" ht="15" customHeight="1"/>
    <row r="57" spans="2:30" ht="15" customHeight="1"/>
    <row r="58" spans="2:30" ht="15" customHeight="1"/>
  </sheetData>
  <sheetProtection algorithmName="SHA-512" hashValue="290PeGA3GuyG5RdTPr24bZfPO3PnCD0711OjRy3Sz/LEz8PXUHQHnx91VJduV3aXxbo0vKATHSUZGQdNLhY/Zw==" saltValue="Ty3/oVjqxXuB3ceRyZyxJA==" spinCount="100000" sheet="1" objects="1" scenarios="1"/>
  <mergeCells count="50">
    <mergeCell ref="B10:L10"/>
    <mergeCell ref="N10:O10"/>
    <mergeCell ref="B1:AD1"/>
    <mergeCell ref="B3:AD3"/>
    <mergeCell ref="B5:AD5"/>
    <mergeCell ref="B7:AD7"/>
    <mergeCell ref="AA9:AD9"/>
    <mergeCell ref="B12:R12"/>
    <mergeCell ref="T12:AD12"/>
    <mergeCell ref="C13:Q13"/>
    <mergeCell ref="T13:AD13"/>
    <mergeCell ref="M15:Q15"/>
    <mergeCell ref="U15:AC15"/>
    <mergeCell ref="F16:Q16"/>
    <mergeCell ref="U16:AC22"/>
    <mergeCell ref="G17:Q17"/>
    <mergeCell ref="H18:Q18"/>
    <mergeCell ref="H19:Q19"/>
    <mergeCell ref="E20:Q20"/>
    <mergeCell ref="F21:Q21"/>
    <mergeCell ref="H22:Q22"/>
    <mergeCell ref="B25:R25"/>
    <mergeCell ref="T25:AD25"/>
    <mergeCell ref="C26:Q26"/>
    <mergeCell ref="T26:AD26"/>
    <mergeCell ref="M28:Q28"/>
    <mergeCell ref="U28:AC28"/>
    <mergeCell ref="F29:Q29"/>
    <mergeCell ref="U29:AC35"/>
    <mergeCell ref="G30:Q30"/>
    <mergeCell ref="H31:Q31"/>
    <mergeCell ref="H32:Q32"/>
    <mergeCell ref="E33:Q33"/>
    <mergeCell ref="F34:Q34"/>
    <mergeCell ref="H35:Q35"/>
    <mergeCell ref="B38:R38"/>
    <mergeCell ref="T38:AD38"/>
    <mergeCell ref="C39:Q39"/>
    <mergeCell ref="T39:AD39"/>
    <mergeCell ref="M41:Q41"/>
    <mergeCell ref="U41:AC41"/>
    <mergeCell ref="C52:AC52"/>
    <mergeCell ref="F42:Q42"/>
    <mergeCell ref="U42:AC48"/>
    <mergeCell ref="G43:Q43"/>
    <mergeCell ref="H44:Q44"/>
    <mergeCell ref="H45:Q45"/>
    <mergeCell ref="E46:Q46"/>
    <mergeCell ref="F47:Q47"/>
    <mergeCell ref="H48:Q48"/>
  </mergeCells>
  <hyperlinks>
    <hyperlink ref="AA9:AD9" location="Índice!B13"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
Informantes</oddHeader>
    <oddFooter>&amp;LCenso Nacional de Gobiernos Estatales 2024&amp;R&amp;P de &amp;N</oddFooter>
  </headerFooter>
  <rowBreaks count="1" manualBreakCount="1">
    <brk id="37" max="3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73"/>
  <sheetViews>
    <sheetView showGridLines="0" view="pageBreakPreview" zoomScale="120" zoomScaleNormal="65" zoomScaleSheetLayoutView="120" workbookViewId="0"/>
  </sheetViews>
  <sheetFormatPr baseColWidth="10" defaultColWidth="0" defaultRowHeight="15" customHeight="1" zeroHeight="1"/>
  <cols>
    <col min="1" max="1" width="5.7109375" customWidth="1"/>
    <col min="2" max="61" width="3.7109375" customWidth="1"/>
    <col min="62" max="62" width="5.7109375" customWidth="1"/>
    <col min="63" max="16384" width="4.140625" hidden="1"/>
  </cols>
  <sheetData>
    <row r="1" spans="1:64" ht="173.25" customHeight="1">
      <c r="A1" s="62"/>
      <c r="B1" s="539" t="s">
        <v>0</v>
      </c>
      <c r="C1" s="539"/>
      <c r="D1" s="539"/>
      <c r="E1" s="539"/>
      <c r="F1" s="539"/>
      <c r="G1" s="539"/>
      <c r="H1" s="539"/>
      <c r="I1" s="539"/>
      <c r="J1" s="539"/>
      <c r="K1" s="539"/>
      <c r="L1" s="539"/>
      <c r="M1" s="539"/>
      <c r="N1" s="539"/>
      <c r="O1" s="539"/>
      <c r="P1" s="539"/>
      <c r="Q1" s="539"/>
      <c r="R1" s="539"/>
      <c r="S1" s="539"/>
      <c r="T1" s="539"/>
      <c r="U1" s="539"/>
      <c r="V1" s="539"/>
      <c r="W1" s="539"/>
      <c r="X1" s="539"/>
      <c r="Y1" s="539"/>
      <c r="Z1" s="539"/>
      <c r="AA1" s="539"/>
      <c r="AB1" s="539"/>
      <c r="AC1" s="539"/>
      <c r="AD1" s="539"/>
      <c r="AE1" s="539"/>
      <c r="AF1" s="539"/>
      <c r="AG1" s="539"/>
      <c r="AH1" s="539"/>
      <c r="AI1" s="539"/>
      <c r="AJ1" s="539"/>
      <c r="AK1" s="539"/>
      <c r="AL1" s="539"/>
      <c r="AM1" s="539"/>
      <c r="AN1" s="539"/>
      <c r="AO1" s="539"/>
      <c r="AP1" s="539"/>
      <c r="AQ1" s="539"/>
      <c r="AR1" s="539"/>
      <c r="AS1" s="539"/>
      <c r="AT1" s="539"/>
      <c r="AU1" s="539"/>
      <c r="AV1" s="539"/>
      <c r="AW1" s="539"/>
      <c r="AX1" s="539"/>
      <c r="AY1" s="539"/>
      <c r="AZ1" s="539"/>
      <c r="BA1" s="539"/>
      <c r="BB1" s="539"/>
      <c r="BC1" s="539"/>
      <c r="BD1" s="539"/>
      <c r="BE1" s="539"/>
      <c r="BF1" s="539"/>
      <c r="BG1" s="539"/>
      <c r="BH1" s="539"/>
      <c r="BI1" s="539"/>
    </row>
    <row r="2" spans="1:64" ht="15" customHeight="1">
      <c r="A2" s="62"/>
      <c r="B2" s="146"/>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62"/>
      <c r="BE2" s="62"/>
      <c r="BF2" s="62"/>
      <c r="BG2" s="62"/>
      <c r="BH2" s="62"/>
      <c r="BI2" s="62"/>
    </row>
    <row r="3" spans="1:64" ht="45" customHeight="1">
      <c r="A3" s="62"/>
      <c r="B3" s="580" t="s">
        <v>1</v>
      </c>
      <c r="C3" s="580"/>
      <c r="D3" s="580"/>
      <c r="E3" s="580"/>
      <c r="F3" s="580"/>
      <c r="G3" s="580"/>
      <c r="H3" s="580"/>
      <c r="I3" s="580"/>
      <c r="J3" s="580"/>
      <c r="K3" s="580"/>
      <c r="L3" s="580"/>
      <c r="M3" s="580"/>
      <c r="N3" s="580"/>
      <c r="O3" s="580"/>
      <c r="P3" s="580"/>
      <c r="Q3" s="580"/>
      <c r="R3" s="580"/>
      <c r="S3" s="580"/>
      <c r="T3" s="580"/>
      <c r="U3" s="580"/>
      <c r="V3" s="580"/>
      <c r="W3" s="580"/>
      <c r="X3" s="580"/>
      <c r="Y3" s="580"/>
      <c r="Z3" s="580"/>
      <c r="AA3" s="580"/>
      <c r="AB3" s="580"/>
      <c r="AC3" s="580"/>
      <c r="AD3" s="580"/>
      <c r="AE3" s="580"/>
      <c r="AF3" s="580"/>
      <c r="AG3" s="580"/>
      <c r="AH3" s="580"/>
      <c r="AI3" s="580"/>
      <c r="AJ3" s="580"/>
      <c r="AK3" s="580"/>
      <c r="AL3" s="580"/>
      <c r="AM3" s="580"/>
      <c r="AN3" s="580"/>
      <c r="AO3" s="580"/>
      <c r="AP3" s="580"/>
      <c r="AQ3" s="580"/>
      <c r="AR3" s="580"/>
      <c r="AS3" s="580"/>
      <c r="AT3" s="580"/>
      <c r="AU3" s="580"/>
      <c r="AV3" s="580"/>
      <c r="AW3" s="580"/>
      <c r="AX3" s="580"/>
      <c r="AY3" s="580"/>
      <c r="AZ3" s="580"/>
      <c r="BA3" s="580"/>
      <c r="BB3" s="580"/>
      <c r="BC3" s="580"/>
      <c r="BD3" s="580"/>
      <c r="BE3" s="580"/>
      <c r="BF3" s="580"/>
      <c r="BG3" s="580"/>
      <c r="BH3" s="580"/>
      <c r="BI3" s="580"/>
    </row>
    <row r="4" spans="1:64" ht="15" customHeight="1">
      <c r="A4" s="62"/>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62"/>
      <c r="BE4" s="62"/>
      <c r="BF4" s="62"/>
      <c r="BG4" s="62"/>
      <c r="BH4" s="62"/>
      <c r="BI4" s="62"/>
    </row>
    <row r="5" spans="1:64" ht="45" customHeight="1">
      <c r="A5" s="62"/>
      <c r="B5" s="580" t="s">
        <v>840</v>
      </c>
      <c r="C5" s="580"/>
      <c r="D5" s="580"/>
      <c r="E5" s="580"/>
      <c r="F5" s="580"/>
      <c r="G5" s="580"/>
      <c r="H5" s="580"/>
      <c r="I5" s="580"/>
      <c r="J5" s="580"/>
      <c r="K5" s="580"/>
      <c r="L5" s="580"/>
      <c r="M5" s="580"/>
      <c r="N5" s="580"/>
      <c r="O5" s="580"/>
      <c r="P5" s="580"/>
      <c r="Q5" s="580"/>
      <c r="R5" s="580"/>
      <c r="S5" s="580"/>
      <c r="T5" s="580"/>
      <c r="U5" s="580"/>
      <c r="V5" s="580"/>
      <c r="W5" s="580"/>
      <c r="X5" s="580"/>
      <c r="Y5" s="580"/>
      <c r="Z5" s="580"/>
      <c r="AA5" s="580"/>
      <c r="AB5" s="580"/>
      <c r="AC5" s="580"/>
      <c r="AD5" s="580"/>
      <c r="AE5" s="580"/>
      <c r="AF5" s="580"/>
      <c r="AG5" s="580"/>
      <c r="AH5" s="580"/>
      <c r="AI5" s="580"/>
      <c r="AJ5" s="580"/>
      <c r="AK5" s="580"/>
      <c r="AL5" s="580"/>
      <c r="AM5" s="580"/>
      <c r="AN5" s="580"/>
      <c r="AO5" s="580"/>
      <c r="AP5" s="580"/>
      <c r="AQ5" s="580"/>
      <c r="AR5" s="580"/>
      <c r="AS5" s="580"/>
      <c r="AT5" s="580"/>
      <c r="AU5" s="580"/>
      <c r="AV5" s="580"/>
      <c r="AW5" s="580"/>
      <c r="AX5" s="580"/>
      <c r="AY5" s="580"/>
      <c r="AZ5" s="580"/>
      <c r="BA5" s="580"/>
      <c r="BB5" s="580"/>
      <c r="BC5" s="580"/>
      <c r="BD5" s="580"/>
      <c r="BE5" s="580"/>
      <c r="BF5" s="580"/>
      <c r="BG5" s="580"/>
      <c r="BH5" s="580"/>
      <c r="BI5" s="580"/>
    </row>
    <row r="6" spans="1:64" ht="15" customHeight="1">
      <c r="A6" s="62"/>
      <c r="B6" s="160"/>
      <c r="C6" s="160"/>
      <c r="D6" s="160"/>
      <c r="E6" s="160"/>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62"/>
      <c r="BE6" s="62"/>
      <c r="BF6" s="62"/>
      <c r="BG6" s="62"/>
      <c r="BH6" s="62"/>
      <c r="BI6" s="62"/>
    </row>
    <row r="7" spans="1:64" ht="72" customHeight="1">
      <c r="A7" s="165"/>
      <c r="B7" s="580" t="s">
        <v>796</v>
      </c>
      <c r="C7" s="580"/>
      <c r="D7" s="580"/>
      <c r="E7" s="580"/>
      <c r="F7" s="580"/>
      <c r="G7" s="580"/>
      <c r="H7" s="580"/>
      <c r="I7" s="580"/>
      <c r="J7" s="580"/>
      <c r="K7" s="580"/>
      <c r="L7" s="580"/>
      <c r="M7" s="580"/>
      <c r="N7" s="580"/>
      <c r="O7" s="580"/>
      <c r="P7" s="580"/>
      <c r="Q7" s="580"/>
      <c r="R7" s="580"/>
      <c r="S7" s="580"/>
      <c r="T7" s="580"/>
      <c r="U7" s="580"/>
      <c r="V7" s="580"/>
      <c r="W7" s="580"/>
      <c r="X7" s="580"/>
      <c r="Y7" s="580"/>
      <c r="Z7" s="580"/>
      <c r="AA7" s="580"/>
      <c r="AB7" s="580"/>
      <c r="AC7" s="580"/>
      <c r="AD7" s="580"/>
      <c r="AE7" s="580"/>
      <c r="AF7" s="580"/>
      <c r="AG7" s="580"/>
      <c r="AH7" s="580"/>
      <c r="AI7" s="580"/>
      <c r="AJ7" s="580"/>
      <c r="AK7" s="580"/>
      <c r="AL7" s="580"/>
      <c r="AM7" s="580"/>
      <c r="AN7" s="580"/>
      <c r="AO7" s="580"/>
      <c r="AP7" s="580"/>
      <c r="AQ7" s="580"/>
      <c r="AR7" s="580"/>
      <c r="AS7" s="580"/>
      <c r="AT7" s="580"/>
      <c r="AU7" s="580"/>
      <c r="AV7" s="580"/>
      <c r="AW7" s="580"/>
      <c r="AX7" s="580"/>
      <c r="AY7" s="580"/>
      <c r="AZ7" s="580"/>
      <c r="BA7" s="580"/>
      <c r="BB7" s="580"/>
      <c r="BC7" s="580"/>
      <c r="BD7" s="580"/>
      <c r="BE7" s="580"/>
      <c r="BF7" s="580"/>
      <c r="BG7" s="580"/>
      <c r="BH7" s="580"/>
      <c r="BI7" s="580"/>
    </row>
    <row r="8" spans="1:64" ht="15" customHeight="1">
      <c r="A8" s="62"/>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row>
    <row r="9" spans="1:64" ht="15" customHeight="1" thickBot="1">
      <c r="A9" s="62"/>
      <c r="B9" s="2" t="s">
        <v>3</v>
      </c>
      <c r="N9" s="2" t="s">
        <v>4</v>
      </c>
      <c r="P9" s="63"/>
      <c r="Q9" s="63"/>
      <c r="R9" s="63"/>
      <c r="S9" s="63"/>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547" t="s">
        <v>2</v>
      </c>
      <c r="BG9" s="547"/>
      <c r="BH9" s="547"/>
      <c r="BI9" s="547"/>
    </row>
    <row r="10" spans="1:64" ht="15" customHeight="1" thickBot="1">
      <c r="A10" s="62"/>
      <c r="B10" s="543" t="str">
        <f>IF(Presentación!B10="","",Presentación!B10)</f>
        <v>Veracruz de Ignacio de la Llave</v>
      </c>
      <c r="C10" s="544"/>
      <c r="D10" s="544"/>
      <c r="E10" s="544"/>
      <c r="F10" s="544"/>
      <c r="G10" s="544"/>
      <c r="H10" s="544"/>
      <c r="I10" s="544"/>
      <c r="J10" s="544"/>
      <c r="K10" s="544"/>
      <c r="L10" s="545"/>
      <c r="M10" s="5"/>
      <c r="N10" s="543" t="str">
        <f>IF(Presentación!N10="","",Presentación!N10)</f>
        <v>230</v>
      </c>
      <c r="O10" s="545"/>
      <c r="P10" s="63"/>
      <c r="Q10" s="63"/>
      <c r="R10" s="63"/>
      <c r="S10" s="63"/>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row>
    <row r="11" spans="1:64" ht="15" customHeight="1" thickBot="1">
      <c r="A11" s="62"/>
      <c r="B11" s="62"/>
      <c r="C11" s="62"/>
      <c r="D11" s="62"/>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row>
    <row r="12" spans="1:64" ht="15" customHeight="1" thickBot="1">
      <c r="A12" s="166"/>
      <c r="B12" s="570" t="s">
        <v>57</v>
      </c>
      <c r="C12" s="571"/>
      <c r="D12" s="571"/>
      <c r="E12" s="571"/>
      <c r="F12" s="571"/>
      <c r="G12" s="571"/>
      <c r="H12" s="571"/>
      <c r="I12" s="571"/>
      <c r="J12" s="571"/>
      <c r="K12" s="571"/>
      <c r="L12" s="571"/>
      <c r="M12" s="571"/>
      <c r="N12" s="571"/>
      <c r="O12" s="571"/>
      <c r="P12" s="571"/>
      <c r="Q12" s="571"/>
      <c r="R12" s="571"/>
      <c r="S12" s="571"/>
      <c r="T12" s="571"/>
      <c r="U12" s="571"/>
      <c r="V12" s="571"/>
      <c r="W12" s="571"/>
      <c r="X12" s="571"/>
      <c r="Y12" s="571"/>
      <c r="Z12" s="571"/>
      <c r="AA12" s="571"/>
      <c r="AB12" s="571"/>
      <c r="AC12" s="571"/>
      <c r="AD12" s="571"/>
      <c r="AE12" s="571"/>
      <c r="AF12" s="571"/>
      <c r="AG12" s="571"/>
      <c r="AH12" s="571"/>
      <c r="AI12" s="571"/>
      <c r="AJ12" s="571"/>
      <c r="AK12" s="571"/>
      <c r="AL12" s="571"/>
      <c r="AM12" s="571"/>
      <c r="AN12" s="571"/>
      <c r="AO12" s="571"/>
      <c r="AP12" s="571"/>
      <c r="AQ12" s="571"/>
      <c r="AR12" s="571"/>
      <c r="AS12" s="571"/>
      <c r="AT12" s="571"/>
      <c r="AU12" s="571"/>
      <c r="AV12" s="571"/>
      <c r="AW12" s="571"/>
      <c r="AX12" s="571"/>
      <c r="AY12" s="571"/>
      <c r="AZ12" s="571"/>
      <c r="BA12" s="571"/>
      <c r="BB12" s="571"/>
      <c r="BC12" s="571"/>
      <c r="BD12" s="571"/>
      <c r="BE12" s="571"/>
      <c r="BF12" s="571"/>
      <c r="BG12" s="571"/>
      <c r="BH12" s="571"/>
      <c r="BI12" s="571"/>
      <c r="BJ12" s="177"/>
      <c r="BK12" s="177"/>
      <c r="BL12" s="177"/>
    </row>
    <row r="13" spans="1:64" ht="15" customHeight="1">
      <c r="A13" s="161"/>
      <c r="B13" s="602" t="s">
        <v>58</v>
      </c>
      <c r="C13" s="603"/>
      <c r="D13" s="603"/>
      <c r="E13" s="603"/>
      <c r="F13" s="603"/>
      <c r="G13" s="603"/>
      <c r="H13" s="603"/>
      <c r="I13" s="603"/>
      <c r="J13" s="603"/>
      <c r="K13" s="603"/>
      <c r="L13" s="603"/>
      <c r="M13" s="603"/>
      <c r="N13" s="603"/>
      <c r="O13" s="603"/>
      <c r="P13" s="603"/>
      <c r="Q13" s="603"/>
      <c r="R13" s="603"/>
      <c r="S13" s="603"/>
      <c r="T13" s="603"/>
      <c r="U13" s="603"/>
      <c r="V13" s="603"/>
      <c r="W13" s="603"/>
      <c r="X13" s="603"/>
      <c r="Y13" s="603"/>
      <c r="Z13" s="603"/>
      <c r="AA13" s="603"/>
      <c r="AB13" s="603"/>
      <c r="AC13" s="603"/>
      <c r="AD13" s="603"/>
      <c r="AE13" s="603"/>
      <c r="AF13" s="603"/>
      <c r="AG13" s="603"/>
      <c r="AH13" s="603"/>
      <c r="AI13" s="603"/>
      <c r="AJ13" s="603"/>
      <c r="AK13" s="603"/>
      <c r="AL13" s="603"/>
      <c r="AM13" s="603"/>
      <c r="AN13" s="603"/>
      <c r="AO13" s="603"/>
      <c r="AP13" s="603"/>
      <c r="AQ13" s="603"/>
      <c r="AR13" s="603"/>
      <c r="AS13" s="603"/>
      <c r="AT13" s="603"/>
      <c r="AU13" s="603"/>
      <c r="AV13" s="603"/>
      <c r="AW13" s="603"/>
      <c r="AX13" s="603"/>
      <c r="AY13" s="603"/>
      <c r="AZ13" s="603"/>
      <c r="BA13" s="603"/>
      <c r="BB13" s="603"/>
      <c r="BC13" s="603"/>
      <c r="BD13" s="603"/>
      <c r="BE13" s="603"/>
      <c r="BF13" s="603"/>
      <c r="BG13" s="603"/>
      <c r="BH13" s="603"/>
      <c r="BI13" s="604"/>
      <c r="BJ13" s="62"/>
      <c r="BK13" s="62"/>
      <c r="BL13" s="62"/>
    </row>
    <row r="14" spans="1:64" ht="15" customHeight="1">
      <c r="A14" s="161"/>
      <c r="B14" s="64"/>
      <c r="C14" s="596" t="s">
        <v>59</v>
      </c>
      <c r="D14" s="596"/>
      <c r="E14" s="596"/>
      <c r="F14" s="596"/>
      <c r="G14" s="596"/>
      <c r="H14" s="596"/>
      <c r="I14" s="596"/>
      <c r="J14" s="596"/>
      <c r="K14" s="596"/>
      <c r="L14" s="596"/>
      <c r="M14" s="596"/>
      <c r="N14" s="596"/>
      <c r="O14" s="596"/>
      <c r="P14" s="596"/>
      <c r="Q14" s="596"/>
      <c r="R14" s="596"/>
      <c r="S14" s="596"/>
      <c r="T14" s="596"/>
      <c r="U14" s="596"/>
      <c r="V14" s="596"/>
      <c r="W14" s="596"/>
      <c r="X14" s="596"/>
      <c r="Y14" s="596"/>
      <c r="Z14" s="596"/>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7"/>
      <c r="BJ14" s="66"/>
      <c r="BK14" s="62"/>
      <c r="BL14" s="62"/>
    </row>
    <row r="15" spans="1:64" ht="15" customHeight="1">
      <c r="A15" s="161"/>
      <c r="B15" s="64"/>
      <c r="C15" s="596" t="s">
        <v>60</v>
      </c>
      <c r="D15" s="596"/>
      <c r="E15" s="596"/>
      <c r="F15" s="596"/>
      <c r="G15" s="596"/>
      <c r="H15" s="596"/>
      <c r="I15" s="596"/>
      <c r="J15" s="596"/>
      <c r="K15" s="596"/>
      <c r="L15" s="596"/>
      <c r="M15" s="596"/>
      <c r="N15" s="596"/>
      <c r="O15" s="596"/>
      <c r="P15" s="596"/>
      <c r="Q15" s="596"/>
      <c r="R15" s="596"/>
      <c r="S15" s="596"/>
      <c r="T15" s="596"/>
      <c r="U15" s="596"/>
      <c r="V15" s="596"/>
      <c r="W15" s="596"/>
      <c r="X15" s="596"/>
      <c r="Y15" s="596"/>
      <c r="Z15" s="596"/>
      <c r="AA15" s="596"/>
      <c r="AB15" s="596"/>
      <c r="AC15" s="596"/>
      <c r="AD15" s="596"/>
      <c r="AE15" s="596"/>
      <c r="AF15" s="596"/>
      <c r="AG15" s="596"/>
      <c r="AH15" s="596"/>
      <c r="AI15" s="596"/>
      <c r="AJ15" s="596"/>
      <c r="AK15" s="596"/>
      <c r="AL15" s="596"/>
      <c r="AM15" s="596"/>
      <c r="AN15" s="596"/>
      <c r="AO15" s="596"/>
      <c r="AP15" s="596"/>
      <c r="AQ15" s="596"/>
      <c r="AR15" s="596"/>
      <c r="AS15" s="596"/>
      <c r="AT15" s="596"/>
      <c r="AU15" s="596"/>
      <c r="AV15" s="596"/>
      <c r="AW15" s="596"/>
      <c r="AX15" s="596"/>
      <c r="AY15" s="596"/>
      <c r="AZ15" s="596"/>
      <c r="BA15" s="596"/>
      <c r="BB15" s="596"/>
      <c r="BC15" s="596"/>
      <c r="BD15" s="596"/>
      <c r="BE15" s="596"/>
      <c r="BF15" s="596"/>
      <c r="BG15" s="596"/>
      <c r="BH15" s="596"/>
      <c r="BI15" s="597"/>
      <c r="BJ15" s="66"/>
      <c r="BK15" s="62"/>
      <c r="BL15" s="62"/>
    </row>
    <row r="16" spans="1:64" ht="15" customHeight="1">
      <c r="A16" s="161"/>
      <c r="B16" s="64"/>
      <c r="C16" s="596" t="s">
        <v>797</v>
      </c>
      <c r="D16" s="596"/>
      <c r="E16" s="596"/>
      <c r="F16" s="596"/>
      <c r="G16" s="596"/>
      <c r="H16" s="596"/>
      <c r="I16" s="596"/>
      <c r="J16" s="596"/>
      <c r="K16" s="596"/>
      <c r="L16" s="596"/>
      <c r="M16" s="596"/>
      <c r="N16" s="596"/>
      <c r="O16" s="596"/>
      <c r="P16" s="596"/>
      <c r="Q16" s="596"/>
      <c r="R16" s="596"/>
      <c r="S16" s="596"/>
      <c r="T16" s="596"/>
      <c r="U16" s="596"/>
      <c r="V16" s="596"/>
      <c r="W16" s="596"/>
      <c r="X16" s="596"/>
      <c r="Y16" s="596"/>
      <c r="Z16" s="596"/>
      <c r="AA16" s="596"/>
      <c r="AB16" s="596"/>
      <c r="AC16" s="596"/>
      <c r="AD16" s="596"/>
      <c r="AE16" s="596"/>
      <c r="AF16" s="596"/>
      <c r="AG16" s="596"/>
      <c r="AH16" s="596"/>
      <c r="AI16" s="596"/>
      <c r="AJ16" s="596"/>
      <c r="AK16" s="596"/>
      <c r="AL16" s="596"/>
      <c r="AM16" s="596"/>
      <c r="AN16" s="596"/>
      <c r="AO16" s="596"/>
      <c r="AP16" s="596"/>
      <c r="AQ16" s="596"/>
      <c r="AR16" s="596"/>
      <c r="AS16" s="596"/>
      <c r="AT16" s="596"/>
      <c r="AU16" s="596"/>
      <c r="AV16" s="596"/>
      <c r="AW16" s="596"/>
      <c r="AX16" s="596"/>
      <c r="AY16" s="596"/>
      <c r="AZ16" s="596"/>
      <c r="BA16" s="596"/>
      <c r="BB16" s="596"/>
      <c r="BC16" s="596"/>
      <c r="BD16" s="596"/>
      <c r="BE16" s="596"/>
      <c r="BF16" s="596"/>
      <c r="BG16" s="596"/>
      <c r="BH16" s="596"/>
      <c r="BI16" s="597"/>
      <c r="BJ16" s="66"/>
      <c r="BK16" s="62"/>
      <c r="BL16" s="62"/>
    </row>
    <row r="17" spans="1:79" ht="15" customHeight="1">
      <c r="A17" s="161"/>
      <c r="B17" s="64"/>
      <c r="C17" s="596" t="s">
        <v>61</v>
      </c>
      <c r="D17" s="596"/>
      <c r="E17" s="596"/>
      <c r="F17" s="596"/>
      <c r="G17" s="596"/>
      <c r="H17" s="596"/>
      <c r="I17" s="596"/>
      <c r="J17" s="596"/>
      <c r="K17" s="596"/>
      <c r="L17" s="596"/>
      <c r="M17" s="596"/>
      <c r="N17" s="596"/>
      <c r="O17" s="596"/>
      <c r="P17" s="596"/>
      <c r="Q17" s="596"/>
      <c r="R17" s="596"/>
      <c r="S17" s="596"/>
      <c r="T17" s="596"/>
      <c r="U17" s="596"/>
      <c r="V17" s="596"/>
      <c r="W17" s="596"/>
      <c r="X17" s="596"/>
      <c r="Y17" s="596"/>
      <c r="Z17" s="596"/>
      <c r="AA17" s="596"/>
      <c r="AB17" s="596"/>
      <c r="AC17" s="596"/>
      <c r="AD17" s="596"/>
      <c r="AE17" s="596"/>
      <c r="AF17" s="596"/>
      <c r="AG17" s="596"/>
      <c r="AH17" s="596"/>
      <c r="AI17" s="596"/>
      <c r="AJ17" s="596"/>
      <c r="AK17" s="596"/>
      <c r="AL17" s="596"/>
      <c r="AM17" s="596"/>
      <c r="AN17" s="596"/>
      <c r="AO17" s="596"/>
      <c r="AP17" s="596"/>
      <c r="AQ17" s="596"/>
      <c r="AR17" s="596"/>
      <c r="AS17" s="596"/>
      <c r="AT17" s="596"/>
      <c r="AU17" s="596"/>
      <c r="AV17" s="596"/>
      <c r="AW17" s="596"/>
      <c r="AX17" s="596"/>
      <c r="AY17" s="596"/>
      <c r="AZ17" s="596"/>
      <c r="BA17" s="596"/>
      <c r="BB17" s="596"/>
      <c r="BC17" s="596"/>
      <c r="BD17" s="596"/>
      <c r="BE17" s="596"/>
      <c r="BF17" s="596"/>
      <c r="BG17" s="596"/>
      <c r="BH17" s="596"/>
      <c r="BI17" s="597"/>
      <c r="BJ17" s="66"/>
      <c r="BK17" s="62"/>
      <c r="BL17" s="62"/>
    </row>
    <row r="18" spans="1:79" ht="15" customHeight="1">
      <c r="A18" s="161"/>
      <c r="B18" s="64"/>
      <c r="C18" s="596" t="s">
        <v>62</v>
      </c>
      <c r="D18" s="596"/>
      <c r="E18" s="596"/>
      <c r="F18" s="596"/>
      <c r="G18" s="596"/>
      <c r="H18" s="596"/>
      <c r="I18" s="596"/>
      <c r="J18" s="596"/>
      <c r="K18" s="596"/>
      <c r="L18" s="596"/>
      <c r="M18" s="596"/>
      <c r="N18" s="596"/>
      <c r="O18" s="596"/>
      <c r="P18" s="596"/>
      <c r="Q18" s="596"/>
      <c r="R18" s="596"/>
      <c r="S18" s="596"/>
      <c r="T18" s="596"/>
      <c r="U18" s="596"/>
      <c r="V18" s="596"/>
      <c r="W18" s="596"/>
      <c r="X18" s="596"/>
      <c r="Y18" s="596"/>
      <c r="Z18" s="596"/>
      <c r="AA18" s="596"/>
      <c r="AB18" s="596"/>
      <c r="AC18" s="596"/>
      <c r="AD18" s="596"/>
      <c r="AE18" s="596"/>
      <c r="AF18" s="596"/>
      <c r="AG18" s="596"/>
      <c r="AH18" s="596"/>
      <c r="AI18" s="596"/>
      <c r="AJ18" s="596"/>
      <c r="AK18" s="596"/>
      <c r="AL18" s="596"/>
      <c r="AM18" s="596"/>
      <c r="AN18" s="596"/>
      <c r="AO18" s="596"/>
      <c r="AP18" s="596"/>
      <c r="AQ18" s="596"/>
      <c r="AR18" s="596"/>
      <c r="AS18" s="596"/>
      <c r="AT18" s="596"/>
      <c r="AU18" s="596"/>
      <c r="AV18" s="596"/>
      <c r="AW18" s="596"/>
      <c r="AX18" s="596"/>
      <c r="AY18" s="596"/>
      <c r="AZ18" s="596"/>
      <c r="BA18" s="596"/>
      <c r="BB18" s="596"/>
      <c r="BC18" s="596"/>
      <c r="BD18" s="596"/>
      <c r="BE18" s="596"/>
      <c r="BF18" s="596"/>
      <c r="BG18" s="596"/>
      <c r="BH18" s="596"/>
      <c r="BI18" s="597"/>
      <c r="BJ18" s="66"/>
      <c r="BK18" s="62"/>
      <c r="BL18" s="62"/>
    </row>
    <row r="19" spans="1:79" ht="15" customHeight="1">
      <c r="A19" s="161"/>
      <c r="B19" s="67"/>
      <c r="C19" s="596" t="s">
        <v>63</v>
      </c>
      <c r="D19" s="596"/>
      <c r="E19" s="596"/>
      <c r="F19" s="596"/>
      <c r="G19" s="596"/>
      <c r="H19" s="596"/>
      <c r="I19" s="596"/>
      <c r="J19" s="596"/>
      <c r="K19" s="596"/>
      <c r="L19" s="596"/>
      <c r="M19" s="596"/>
      <c r="N19" s="596"/>
      <c r="O19" s="596"/>
      <c r="P19" s="596"/>
      <c r="Q19" s="596"/>
      <c r="R19" s="596"/>
      <c r="S19" s="596"/>
      <c r="T19" s="596"/>
      <c r="U19" s="596"/>
      <c r="V19" s="596"/>
      <c r="W19" s="596"/>
      <c r="X19" s="596"/>
      <c r="Y19" s="596"/>
      <c r="Z19" s="596"/>
      <c r="AA19" s="596"/>
      <c r="AB19" s="596"/>
      <c r="AC19" s="596"/>
      <c r="AD19" s="596"/>
      <c r="AE19" s="596"/>
      <c r="AF19" s="596"/>
      <c r="AG19" s="596"/>
      <c r="AH19" s="596"/>
      <c r="AI19" s="596"/>
      <c r="AJ19" s="596"/>
      <c r="AK19" s="596"/>
      <c r="AL19" s="596"/>
      <c r="AM19" s="596"/>
      <c r="AN19" s="596"/>
      <c r="AO19" s="596"/>
      <c r="AP19" s="596"/>
      <c r="AQ19" s="596"/>
      <c r="AR19" s="596"/>
      <c r="AS19" s="596"/>
      <c r="AT19" s="596"/>
      <c r="AU19" s="596"/>
      <c r="AV19" s="596"/>
      <c r="AW19" s="596"/>
      <c r="AX19" s="596"/>
      <c r="AY19" s="596"/>
      <c r="AZ19" s="596"/>
      <c r="BA19" s="596"/>
      <c r="BB19" s="596"/>
      <c r="BC19" s="596"/>
      <c r="BD19" s="596"/>
      <c r="BE19" s="596"/>
      <c r="BF19" s="596"/>
      <c r="BG19" s="596"/>
      <c r="BH19" s="596"/>
      <c r="BI19" s="597"/>
      <c r="BJ19" s="66"/>
      <c r="BK19" s="62"/>
      <c r="BL19" s="62"/>
    </row>
    <row r="20" spans="1:79" ht="15" customHeight="1">
      <c r="A20" s="161"/>
      <c r="B20" s="67"/>
      <c r="C20" s="596" t="s">
        <v>778</v>
      </c>
      <c r="D20" s="596"/>
      <c r="E20" s="596"/>
      <c r="F20" s="596"/>
      <c r="G20" s="596"/>
      <c r="H20" s="596"/>
      <c r="I20" s="596"/>
      <c r="J20" s="596"/>
      <c r="K20" s="596"/>
      <c r="L20" s="596"/>
      <c r="M20" s="596"/>
      <c r="N20" s="596"/>
      <c r="O20" s="596"/>
      <c r="P20" s="596"/>
      <c r="Q20" s="596"/>
      <c r="R20" s="596"/>
      <c r="S20" s="596"/>
      <c r="T20" s="596"/>
      <c r="U20" s="596"/>
      <c r="V20" s="596"/>
      <c r="W20" s="596"/>
      <c r="X20" s="596"/>
      <c r="Y20" s="596"/>
      <c r="Z20" s="596"/>
      <c r="AA20" s="596"/>
      <c r="AB20" s="596"/>
      <c r="AC20" s="596"/>
      <c r="AD20" s="596"/>
      <c r="AE20" s="596"/>
      <c r="AF20" s="596"/>
      <c r="AG20" s="596"/>
      <c r="AH20" s="596"/>
      <c r="AI20" s="596"/>
      <c r="AJ20" s="596"/>
      <c r="AK20" s="596"/>
      <c r="AL20" s="596"/>
      <c r="AM20" s="596"/>
      <c r="AN20" s="596"/>
      <c r="AO20" s="596"/>
      <c r="AP20" s="596"/>
      <c r="AQ20" s="596"/>
      <c r="AR20" s="596"/>
      <c r="AS20" s="596"/>
      <c r="AT20" s="596"/>
      <c r="AU20" s="596"/>
      <c r="AV20" s="596"/>
      <c r="AW20" s="596"/>
      <c r="AX20" s="596"/>
      <c r="AY20" s="596"/>
      <c r="AZ20" s="596"/>
      <c r="BA20" s="596"/>
      <c r="BB20" s="596"/>
      <c r="BC20" s="596"/>
      <c r="BD20" s="596"/>
      <c r="BE20" s="596"/>
      <c r="BF20" s="596"/>
      <c r="BG20" s="596"/>
      <c r="BH20" s="596"/>
      <c r="BI20" s="597"/>
      <c r="BJ20" s="66"/>
      <c r="BK20" s="62"/>
      <c r="BL20" s="62"/>
    </row>
    <row r="21" spans="1:79" ht="48" customHeight="1">
      <c r="A21" s="161"/>
      <c r="B21" s="67"/>
      <c r="C21" s="66"/>
      <c r="D21" s="596" t="s">
        <v>775</v>
      </c>
      <c r="E21" s="596"/>
      <c r="F21" s="596"/>
      <c r="G21" s="596"/>
      <c r="H21" s="596"/>
      <c r="I21" s="596"/>
      <c r="J21" s="596"/>
      <c r="K21" s="596"/>
      <c r="L21" s="596"/>
      <c r="M21" s="596"/>
      <c r="N21" s="596"/>
      <c r="O21" s="596"/>
      <c r="P21" s="596"/>
      <c r="Q21" s="596"/>
      <c r="R21" s="596"/>
      <c r="S21" s="596"/>
      <c r="T21" s="596"/>
      <c r="U21" s="596"/>
      <c r="V21" s="596"/>
      <c r="W21" s="596"/>
      <c r="X21" s="596"/>
      <c r="Y21" s="596"/>
      <c r="Z21" s="596"/>
      <c r="AA21" s="596"/>
      <c r="AB21" s="596"/>
      <c r="AC21" s="596"/>
      <c r="AD21" s="596"/>
      <c r="AE21" s="596"/>
      <c r="AF21" s="596"/>
      <c r="AG21" s="596"/>
      <c r="AH21" s="596"/>
      <c r="AI21" s="596"/>
      <c r="AJ21" s="596"/>
      <c r="AK21" s="596"/>
      <c r="AL21" s="596"/>
      <c r="AM21" s="596"/>
      <c r="AN21" s="596"/>
      <c r="AO21" s="596"/>
      <c r="AP21" s="596"/>
      <c r="AQ21" s="596"/>
      <c r="AR21" s="596"/>
      <c r="AS21" s="596"/>
      <c r="AT21" s="596"/>
      <c r="AU21" s="596"/>
      <c r="AV21" s="596"/>
      <c r="AW21" s="596"/>
      <c r="AX21" s="596"/>
      <c r="AY21" s="596"/>
      <c r="AZ21" s="596"/>
      <c r="BA21" s="596"/>
      <c r="BB21" s="596"/>
      <c r="BC21" s="596"/>
      <c r="BD21" s="596"/>
      <c r="BE21" s="596"/>
      <c r="BF21" s="596"/>
      <c r="BG21" s="596"/>
      <c r="BH21" s="596"/>
      <c r="BI21" s="597"/>
      <c r="BJ21" s="66"/>
      <c r="BK21" s="62"/>
      <c r="BL21" s="62"/>
    </row>
    <row r="22" spans="1:79" ht="15" customHeight="1">
      <c r="A22" s="161"/>
      <c r="B22" s="67"/>
      <c r="C22" s="598" t="s">
        <v>798</v>
      </c>
      <c r="D22" s="598"/>
      <c r="E22" s="598"/>
      <c r="F22" s="598"/>
      <c r="G22" s="598"/>
      <c r="H22" s="598"/>
      <c r="I22" s="598"/>
      <c r="J22" s="598"/>
      <c r="K22" s="598"/>
      <c r="L22" s="598"/>
      <c r="M22" s="598"/>
      <c r="N22" s="598"/>
      <c r="O22" s="598"/>
      <c r="P22" s="598"/>
      <c r="Q22" s="598"/>
      <c r="R22" s="598"/>
      <c r="S22" s="598"/>
      <c r="T22" s="598"/>
      <c r="U22" s="598"/>
      <c r="V22" s="598"/>
      <c r="W22" s="598"/>
      <c r="X22" s="598"/>
      <c r="Y22" s="598"/>
      <c r="Z22" s="598"/>
      <c r="AA22" s="598"/>
      <c r="AB22" s="598"/>
      <c r="AC22" s="598"/>
      <c r="AD22" s="598"/>
      <c r="AE22" s="598"/>
      <c r="AF22" s="598"/>
      <c r="AG22" s="598"/>
      <c r="AH22" s="598"/>
      <c r="AI22" s="598"/>
      <c r="AJ22" s="598"/>
      <c r="AK22" s="598"/>
      <c r="AL22" s="598"/>
      <c r="AM22" s="598"/>
      <c r="AN22" s="598"/>
      <c r="AO22" s="598"/>
      <c r="AP22" s="598"/>
      <c r="AQ22" s="598"/>
      <c r="AR22" s="598"/>
      <c r="AS22" s="598"/>
      <c r="AT22" s="598"/>
      <c r="AU22" s="598"/>
      <c r="AV22" s="598"/>
      <c r="AW22" s="598"/>
      <c r="AX22" s="598"/>
      <c r="AY22" s="598"/>
      <c r="AZ22" s="598"/>
      <c r="BA22" s="598"/>
      <c r="BB22" s="598"/>
      <c r="BC22" s="598"/>
      <c r="BD22" s="598"/>
      <c r="BE22" s="598"/>
      <c r="BF22" s="598"/>
      <c r="BG22" s="598"/>
      <c r="BH22" s="598"/>
      <c r="BI22" s="599"/>
      <c r="BJ22" s="62"/>
      <c r="BK22" s="62"/>
      <c r="BL22" s="62"/>
    </row>
    <row r="23" spans="1:79" ht="15" customHeight="1">
      <c r="A23" s="161"/>
      <c r="B23" s="67"/>
      <c r="C23" s="62"/>
      <c r="D23" s="600" t="s">
        <v>810</v>
      </c>
      <c r="E23" s="600"/>
      <c r="F23" s="600"/>
      <c r="G23" s="600"/>
      <c r="H23" s="600"/>
      <c r="I23" s="600"/>
      <c r="J23" s="600"/>
      <c r="K23" s="600"/>
      <c r="L23" s="600"/>
      <c r="M23" s="600"/>
      <c r="N23" s="600"/>
      <c r="O23" s="600"/>
      <c r="P23" s="600"/>
      <c r="Q23" s="600"/>
      <c r="R23" s="600"/>
      <c r="S23" s="600"/>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c r="AR23" s="600"/>
      <c r="AS23" s="600"/>
      <c r="AT23" s="600"/>
      <c r="AU23" s="600"/>
      <c r="AV23" s="600"/>
      <c r="AW23" s="600"/>
      <c r="AX23" s="600"/>
      <c r="AY23" s="600"/>
      <c r="AZ23" s="600"/>
      <c r="BA23" s="600"/>
      <c r="BB23" s="600"/>
      <c r="BC23" s="600"/>
      <c r="BD23" s="600"/>
      <c r="BE23" s="600"/>
      <c r="BF23" s="600"/>
      <c r="BG23" s="600"/>
      <c r="BH23" s="600"/>
      <c r="BI23" s="601"/>
      <c r="BJ23" s="62"/>
      <c r="BK23" s="62"/>
      <c r="BL23" s="62"/>
    </row>
    <row r="24" spans="1:79" ht="15" customHeight="1">
      <c r="A24" s="161"/>
      <c r="B24" s="67"/>
      <c r="C24" s="62"/>
      <c r="D24" s="600" t="s">
        <v>811</v>
      </c>
      <c r="E24" s="600"/>
      <c r="F24" s="600"/>
      <c r="G24" s="600"/>
      <c r="H24" s="600"/>
      <c r="I24" s="600"/>
      <c r="J24" s="600"/>
      <c r="K24" s="600"/>
      <c r="L24" s="600"/>
      <c r="M24" s="600"/>
      <c r="N24" s="600"/>
      <c r="O24" s="600"/>
      <c r="P24" s="600"/>
      <c r="Q24" s="600"/>
      <c r="R24" s="600"/>
      <c r="S24" s="600"/>
      <c r="T24" s="600"/>
      <c r="U24" s="600"/>
      <c r="V24" s="600"/>
      <c r="W24" s="600"/>
      <c r="X24" s="600"/>
      <c r="Y24" s="600"/>
      <c r="Z24" s="600"/>
      <c r="AA24" s="600"/>
      <c r="AB24" s="600"/>
      <c r="AC24" s="600"/>
      <c r="AD24" s="600"/>
      <c r="AE24" s="600"/>
      <c r="AF24" s="600"/>
      <c r="AG24" s="600"/>
      <c r="AH24" s="600"/>
      <c r="AI24" s="600"/>
      <c r="AJ24" s="600"/>
      <c r="AK24" s="600"/>
      <c r="AL24" s="600"/>
      <c r="AM24" s="600"/>
      <c r="AN24" s="600"/>
      <c r="AO24" s="600"/>
      <c r="AP24" s="600"/>
      <c r="AQ24" s="600"/>
      <c r="AR24" s="600"/>
      <c r="AS24" s="600"/>
      <c r="AT24" s="600"/>
      <c r="AU24" s="600"/>
      <c r="AV24" s="600"/>
      <c r="AW24" s="600"/>
      <c r="AX24" s="600"/>
      <c r="AY24" s="600"/>
      <c r="AZ24" s="600"/>
      <c r="BA24" s="600"/>
      <c r="BB24" s="600"/>
      <c r="BC24" s="600"/>
      <c r="BD24" s="600"/>
      <c r="BE24" s="600"/>
      <c r="BF24" s="600"/>
      <c r="BG24" s="600"/>
      <c r="BH24" s="600"/>
      <c r="BI24" s="601"/>
      <c r="BJ24" s="62"/>
      <c r="BK24" s="62"/>
      <c r="BL24" s="62"/>
    </row>
    <row r="25" spans="1:79" ht="15" customHeight="1">
      <c r="A25" s="161"/>
      <c r="B25" s="67"/>
      <c r="C25" s="62"/>
      <c r="D25" s="600" t="s">
        <v>812</v>
      </c>
      <c r="E25" s="600"/>
      <c r="F25" s="600"/>
      <c r="G25" s="600"/>
      <c r="H25" s="600"/>
      <c r="I25" s="600"/>
      <c r="J25" s="600"/>
      <c r="K25" s="600"/>
      <c r="L25" s="600"/>
      <c r="M25" s="600"/>
      <c r="N25" s="600"/>
      <c r="O25" s="600"/>
      <c r="P25" s="600"/>
      <c r="Q25" s="600"/>
      <c r="R25" s="600"/>
      <c r="S25" s="600"/>
      <c r="T25" s="600"/>
      <c r="U25" s="600"/>
      <c r="V25" s="600"/>
      <c r="W25" s="600"/>
      <c r="X25" s="600"/>
      <c r="Y25" s="600"/>
      <c r="Z25" s="600"/>
      <c r="AA25" s="600"/>
      <c r="AB25" s="600"/>
      <c r="AC25" s="600"/>
      <c r="AD25" s="600"/>
      <c r="AE25" s="600"/>
      <c r="AF25" s="600"/>
      <c r="AG25" s="600"/>
      <c r="AH25" s="600"/>
      <c r="AI25" s="600"/>
      <c r="AJ25" s="600"/>
      <c r="AK25" s="600"/>
      <c r="AL25" s="600"/>
      <c r="AM25" s="600"/>
      <c r="AN25" s="600"/>
      <c r="AO25" s="600"/>
      <c r="AP25" s="600"/>
      <c r="AQ25" s="600"/>
      <c r="AR25" s="600"/>
      <c r="AS25" s="600"/>
      <c r="AT25" s="600"/>
      <c r="AU25" s="600"/>
      <c r="AV25" s="600"/>
      <c r="AW25" s="600"/>
      <c r="AX25" s="600"/>
      <c r="AY25" s="600"/>
      <c r="AZ25" s="600"/>
      <c r="BA25" s="600"/>
      <c r="BB25" s="600"/>
      <c r="BC25" s="600"/>
      <c r="BD25" s="600"/>
      <c r="BE25" s="600"/>
      <c r="BF25" s="600"/>
      <c r="BG25" s="600"/>
      <c r="BH25" s="600"/>
      <c r="BI25" s="601"/>
      <c r="BJ25" s="62"/>
      <c r="BK25" s="62"/>
      <c r="BL25" s="62"/>
    </row>
    <row r="26" spans="1:79" ht="195.95" customHeight="1">
      <c r="A26" s="162"/>
      <c r="B26" s="68"/>
      <c r="C26" s="162"/>
      <c r="D26" s="162"/>
      <c r="E26" s="596" t="s">
        <v>813</v>
      </c>
      <c r="F26" s="596"/>
      <c r="G26" s="596"/>
      <c r="H26" s="596"/>
      <c r="I26" s="596"/>
      <c r="J26" s="596"/>
      <c r="K26" s="596"/>
      <c r="L26" s="596"/>
      <c r="M26" s="596"/>
      <c r="N26" s="596"/>
      <c r="O26" s="596"/>
      <c r="P26" s="596"/>
      <c r="Q26" s="596"/>
      <c r="R26" s="596"/>
      <c r="S26" s="596"/>
      <c r="T26" s="596"/>
      <c r="U26" s="596"/>
      <c r="V26" s="596"/>
      <c r="W26" s="596"/>
      <c r="X26" s="596"/>
      <c r="Y26" s="596"/>
      <c r="Z26" s="596"/>
      <c r="AA26" s="596"/>
      <c r="AB26" s="596"/>
      <c r="AC26" s="596"/>
      <c r="AD26" s="596"/>
      <c r="AE26" s="596"/>
      <c r="AF26" s="596"/>
      <c r="AG26" s="596"/>
      <c r="AH26" s="596"/>
      <c r="AI26" s="596"/>
      <c r="AJ26" s="596"/>
      <c r="AK26" s="596"/>
      <c r="AL26" s="596"/>
      <c r="AM26" s="596"/>
      <c r="AN26" s="596"/>
      <c r="AO26" s="596"/>
      <c r="AP26" s="596"/>
      <c r="AQ26" s="596"/>
      <c r="AR26" s="596"/>
      <c r="AS26" s="596"/>
      <c r="AT26" s="596"/>
      <c r="AU26" s="596"/>
      <c r="AV26" s="596"/>
      <c r="AW26" s="596"/>
      <c r="AX26" s="596"/>
      <c r="AY26" s="596"/>
      <c r="AZ26" s="596"/>
      <c r="BA26" s="596"/>
      <c r="BB26" s="596"/>
      <c r="BC26" s="596"/>
      <c r="BD26" s="596"/>
      <c r="BE26" s="596"/>
      <c r="BF26" s="596"/>
      <c r="BG26" s="596"/>
      <c r="BH26" s="596"/>
      <c r="BI26" s="597"/>
    </row>
    <row r="27" spans="1:79" ht="15" customHeight="1">
      <c r="A27" s="161"/>
      <c r="B27" s="69"/>
      <c r="C27" s="167"/>
      <c r="D27" s="615" t="s">
        <v>814</v>
      </c>
      <c r="E27" s="615"/>
      <c r="F27" s="615"/>
      <c r="G27" s="615"/>
      <c r="H27" s="615"/>
      <c r="I27" s="615"/>
      <c r="J27" s="615"/>
      <c r="K27" s="615"/>
      <c r="L27" s="615"/>
      <c r="M27" s="615"/>
      <c r="N27" s="615"/>
      <c r="O27" s="615"/>
      <c r="P27" s="615"/>
      <c r="Q27" s="615"/>
      <c r="R27" s="615"/>
      <c r="S27" s="615"/>
      <c r="T27" s="615"/>
      <c r="U27" s="615"/>
      <c r="V27" s="615"/>
      <c r="W27" s="615"/>
      <c r="X27" s="615"/>
      <c r="Y27" s="615"/>
      <c r="Z27" s="615"/>
      <c r="AA27" s="615"/>
      <c r="AB27" s="615"/>
      <c r="AC27" s="615"/>
      <c r="AD27" s="615"/>
      <c r="AE27" s="615"/>
      <c r="AF27" s="615"/>
      <c r="AG27" s="615"/>
      <c r="AH27" s="615"/>
      <c r="AI27" s="615"/>
      <c r="AJ27" s="615"/>
      <c r="AK27" s="615"/>
      <c r="AL27" s="615"/>
      <c r="AM27" s="615"/>
      <c r="AN27" s="615"/>
      <c r="AO27" s="615"/>
      <c r="AP27" s="615"/>
      <c r="AQ27" s="615"/>
      <c r="AR27" s="615"/>
      <c r="AS27" s="615"/>
      <c r="AT27" s="615"/>
      <c r="AU27" s="615"/>
      <c r="AV27" s="615"/>
      <c r="AW27" s="615"/>
      <c r="AX27" s="615"/>
      <c r="AY27" s="615"/>
      <c r="AZ27" s="615"/>
      <c r="BA27" s="615"/>
      <c r="BB27" s="615"/>
      <c r="BC27" s="615"/>
      <c r="BD27" s="615"/>
      <c r="BE27" s="615"/>
      <c r="BF27" s="615"/>
      <c r="BG27" s="615"/>
      <c r="BH27" s="615"/>
      <c r="BI27" s="616"/>
      <c r="BJ27" s="62"/>
      <c r="BK27" s="62"/>
      <c r="BL27" s="62"/>
    </row>
    <row r="28" spans="1:79" ht="15" customHeight="1" thickBot="1">
      <c r="A28" s="161"/>
      <c r="B28" s="28"/>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2"/>
      <c r="BE28" s="62"/>
      <c r="BF28" s="62"/>
      <c r="BG28" s="62"/>
      <c r="BH28" s="62"/>
      <c r="BI28" s="62"/>
      <c r="BJ28" s="62"/>
      <c r="BK28" s="62"/>
      <c r="BL28" s="62"/>
    </row>
    <row r="29" spans="1:79" ht="15" customHeight="1">
      <c r="A29" s="168"/>
      <c r="B29" s="617" t="s">
        <v>64</v>
      </c>
      <c r="C29" s="606" t="s">
        <v>65</v>
      </c>
      <c r="D29" s="606"/>
      <c r="E29" s="606"/>
      <c r="F29" s="606" t="s">
        <v>66</v>
      </c>
      <c r="G29" s="606"/>
      <c r="H29" s="606"/>
      <c r="I29" s="606" t="s">
        <v>67</v>
      </c>
      <c r="J29" s="606"/>
      <c r="K29" s="606"/>
      <c r="L29" s="606" t="s">
        <v>68</v>
      </c>
      <c r="M29" s="606"/>
      <c r="N29" s="606"/>
      <c r="O29" s="606" t="s">
        <v>799</v>
      </c>
      <c r="P29" s="606"/>
      <c r="Q29" s="606"/>
      <c r="R29" s="606"/>
      <c r="S29" s="606" t="s">
        <v>69</v>
      </c>
      <c r="T29" s="606"/>
      <c r="U29" s="606"/>
      <c r="V29" s="606"/>
      <c r="W29" s="606" t="s">
        <v>70</v>
      </c>
      <c r="X29" s="606"/>
      <c r="Y29" s="606"/>
      <c r="Z29" s="606" t="s">
        <v>71</v>
      </c>
      <c r="AA29" s="606"/>
      <c r="AB29" s="606"/>
      <c r="AC29" s="606" t="s">
        <v>774</v>
      </c>
      <c r="AD29" s="606"/>
      <c r="AE29" s="606"/>
      <c r="AF29" s="606" t="s">
        <v>72</v>
      </c>
      <c r="AG29" s="606"/>
      <c r="AH29" s="606"/>
      <c r="AI29" s="606"/>
      <c r="AJ29" s="606"/>
      <c r="AK29" s="606"/>
      <c r="AL29" s="606"/>
      <c r="AM29" s="606"/>
      <c r="AN29" s="606"/>
      <c r="AO29" s="606"/>
      <c r="AP29" s="606"/>
      <c r="AQ29" s="606"/>
      <c r="AR29" s="606"/>
      <c r="AS29" s="606"/>
      <c r="AT29" s="606"/>
      <c r="AU29" s="606"/>
      <c r="AV29" s="606"/>
      <c r="AW29" s="606"/>
      <c r="AX29" s="606"/>
      <c r="AY29" s="606"/>
      <c r="AZ29" s="606"/>
      <c r="BA29" s="606"/>
      <c r="BB29" s="606"/>
      <c r="BC29" s="606"/>
      <c r="BD29" s="606"/>
      <c r="BE29" s="606"/>
      <c r="BF29" s="606"/>
      <c r="BG29" s="606"/>
      <c r="BH29" s="606"/>
      <c r="BI29" s="607"/>
      <c r="BJ29" s="178"/>
      <c r="BK29" s="178"/>
      <c r="BL29" s="178"/>
    </row>
    <row r="30" spans="1:79" ht="15" customHeight="1">
      <c r="A30" s="168"/>
      <c r="B30" s="618"/>
      <c r="C30" s="605"/>
      <c r="D30" s="605"/>
      <c r="E30" s="605"/>
      <c r="F30" s="605"/>
      <c r="G30" s="605"/>
      <c r="H30" s="605"/>
      <c r="I30" s="605"/>
      <c r="J30" s="605"/>
      <c r="K30" s="605"/>
      <c r="L30" s="605"/>
      <c r="M30" s="605"/>
      <c r="N30" s="605"/>
      <c r="O30" s="605"/>
      <c r="P30" s="605"/>
      <c r="Q30" s="605"/>
      <c r="R30" s="605"/>
      <c r="S30" s="605"/>
      <c r="T30" s="605"/>
      <c r="U30" s="605"/>
      <c r="V30" s="605"/>
      <c r="W30" s="605"/>
      <c r="X30" s="605"/>
      <c r="Y30" s="605"/>
      <c r="Z30" s="605"/>
      <c r="AA30" s="605"/>
      <c r="AB30" s="605"/>
      <c r="AC30" s="605"/>
      <c r="AD30" s="605"/>
      <c r="AE30" s="605"/>
      <c r="AF30" s="605" t="s">
        <v>73</v>
      </c>
      <c r="AG30" s="605"/>
      <c r="AH30" s="605"/>
      <c r="AI30" s="605"/>
      <c r="AJ30" s="605"/>
      <c r="AK30" s="605"/>
      <c r="AL30" s="605"/>
      <c r="AM30" s="605"/>
      <c r="AN30" s="605" t="s">
        <v>74</v>
      </c>
      <c r="AO30" s="605"/>
      <c r="AP30" s="605"/>
      <c r="AQ30" s="605"/>
      <c r="AR30" s="605"/>
      <c r="AS30" s="605"/>
      <c r="AT30" s="605"/>
      <c r="AU30" s="605"/>
      <c r="AV30" s="605" t="s">
        <v>75</v>
      </c>
      <c r="AW30" s="605"/>
      <c r="AX30" s="605"/>
      <c r="AY30" s="605"/>
      <c r="AZ30" s="605"/>
      <c r="BA30" s="605"/>
      <c r="BB30" s="605"/>
      <c r="BC30" s="605"/>
      <c r="BD30" s="608" t="s">
        <v>76</v>
      </c>
      <c r="BE30" s="609"/>
      <c r="BF30" s="609"/>
      <c r="BG30" s="609"/>
      <c r="BH30" s="609"/>
      <c r="BI30" s="610"/>
      <c r="BJ30" s="178"/>
      <c r="BK30" s="178"/>
      <c r="BL30" s="178"/>
    </row>
    <row r="31" spans="1:79" ht="24" customHeight="1">
      <c r="A31" s="168"/>
      <c r="B31" s="618"/>
      <c r="C31" s="605"/>
      <c r="D31" s="605"/>
      <c r="E31" s="605"/>
      <c r="F31" s="605"/>
      <c r="G31" s="605"/>
      <c r="H31" s="605"/>
      <c r="I31" s="605"/>
      <c r="J31" s="605"/>
      <c r="K31" s="605"/>
      <c r="L31" s="605"/>
      <c r="M31" s="605"/>
      <c r="N31" s="605"/>
      <c r="O31" s="605"/>
      <c r="P31" s="605"/>
      <c r="Q31" s="605"/>
      <c r="R31" s="605"/>
      <c r="S31" s="605"/>
      <c r="T31" s="605"/>
      <c r="U31" s="605"/>
      <c r="V31" s="605"/>
      <c r="W31" s="605"/>
      <c r="X31" s="605"/>
      <c r="Y31" s="605"/>
      <c r="Z31" s="605"/>
      <c r="AA31" s="605"/>
      <c r="AB31" s="605"/>
      <c r="AC31" s="605"/>
      <c r="AD31" s="605"/>
      <c r="AE31" s="605"/>
      <c r="AF31" s="605" t="s">
        <v>77</v>
      </c>
      <c r="AG31" s="605"/>
      <c r="AH31" s="605"/>
      <c r="AI31" s="605"/>
      <c r="AJ31" s="605" t="s">
        <v>815</v>
      </c>
      <c r="AK31" s="605"/>
      <c r="AL31" s="605"/>
      <c r="AM31" s="605"/>
      <c r="AN31" s="605" t="s">
        <v>77</v>
      </c>
      <c r="AO31" s="605"/>
      <c r="AP31" s="605"/>
      <c r="AQ31" s="605"/>
      <c r="AR31" s="605" t="s">
        <v>815</v>
      </c>
      <c r="AS31" s="605"/>
      <c r="AT31" s="605"/>
      <c r="AU31" s="605"/>
      <c r="AV31" s="605" t="s">
        <v>77</v>
      </c>
      <c r="AW31" s="605"/>
      <c r="AX31" s="605"/>
      <c r="AY31" s="605"/>
      <c r="AZ31" s="605" t="s">
        <v>815</v>
      </c>
      <c r="BA31" s="605"/>
      <c r="BB31" s="605"/>
      <c r="BC31" s="605"/>
      <c r="BD31" s="611"/>
      <c r="BE31" s="612"/>
      <c r="BF31" s="612"/>
      <c r="BG31" s="612"/>
      <c r="BH31" s="612"/>
      <c r="BI31" s="613"/>
      <c r="BJ31" s="178"/>
      <c r="BK31" s="178"/>
      <c r="BL31" s="178"/>
    </row>
    <row r="32" spans="1:79" ht="48" customHeight="1">
      <c r="A32" s="169"/>
      <c r="B32" s="71" t="s">
        <v>78</v>
      </c>
      <c r="C32" s="593" t="s">
        <v>79</v>
      </c>
      <c r="D32" s="593"/>
      <c r="E32" s="593"/>
      <c r="F32" s="593" t="s">
        <v>80</v>
      </c>
      <c r="G32" s="593"/>
      <c r="H32" s="593"/>
      <c r="I32" s="593" t="s">
        <v>81</v>
      </c>
      <c r="J32" s="593"/>
      <c r="K32" s="593"/>
      <c r="L32" s="593" t="s">
        <v>82</v>
      </c>
      <c r="M32" s="593"/>
      <c r="N32" s="593"/>
      <c r="O32" s="593" t="s">
        <v>800</v>
      </c>
      <c r="P32" s="593"/>
      <c r="Q32" s="593"/>
      <c r="R32" s="593"/>
      <c r="S32" s="593" t="s">
        <v>83</v>
      </c>
      <c r="T32" s="593"/>
      <c r="U32" s="593"/>
      <c r="V32" s="593"/>
      <c r="W32" s="593" t="s">
        <v>84</v>
      </c>
      <c r="X32" s="593"/>
      <c r="Y32" s="593"/>
      <c r="Z32" s="594" t="s">
        <v>85</v>
      </c>
      <c r="AA32" s="595"/>
      <c r="AB32" s="595"/>
      <c r="AC32" s="593" t="s">
        <v>86</v>
      </c>
      <c r="AD32" s="593"/>
      <c r="AE32" s="593"/>
      <c r="AF32" s="588" t="s">
        <v>801</v>
      </c>
      <c r="AG32" s="588"/>
      <c r="AH32" s="588"/>
      <c r="AI32" s="588"/>
      <c r="AJ32" s="589">
        <v>3</v>
      </c>
      <c r="AK32" s="589"/>
      <c r="AL32" s="589"/>
      <c r="AM32" s="589"/>
      <c r="AN32" s="588" t="s">
        <v>802</v>
      </c>
      <c r="AO32" s="588"/>
      <c r="AP32" s="588"/>
      <c r="AQ32" s="588"/>
      <c r="AR32" s="589">
        <v>1</v>
      </c>
      <c r="AS32" s="589"/>
      <c r="AT32" s="589"/>
      <c r="AU32" s="589"/>
      <c r="AV32" s="588" t="s">
        <v>96</v>
      </c>
      <c r="AW32" s="588"/>
      <c r="AX32" s="588"/>
      <c r="AY32" s="588"/>
      <c r="AZ32" s="589">
        <v>9</v>
      </c>
      <c r="BA32" s="589"/>
      <c r="BB32" s="589"/>
      <c r="BC32" s="589"/>
      <c r="BD32" s="590"/>
      <c r="BE32" s="591"/>
      <c r="BF32" s="591"/>
      <c r="BG32" s="591"/>
      <c r="BH32" s="591"/>
      <c r="BI32" s="592"/>
      <c r="BJ32" s="179"/>
      <c r="BK32" s="179"/>
      <c r="BL32" s="179"/>
      <c r="CA32" s="266" t="s">
        <v>6194</v>
      </c>
    </row>
    <row r="33" spans="1:79" ht="15" customHeight="1">
      <c r="A33" s="62"/>
      <c r="B33" s="163" t="s">
        <v>87</v>
      </c>
      <c r="C33" s="582"/>
      <c r="D33" s="582"/>
      <c r="E33" s="582"/>
      <c r="F33" s="582"/>
      <c r="G33" s="582"/>
      <c r="H33" s="582"/>
      <c r="I33" s="582"/>
      <c r="J33" s="582"/>
      <c r="K33" s="582"/>
      <c r="L33" s="582"/>
      <c r="M33" s="582"/>
      <c r="N33" s="582"/>
      <c r="O33" s="582"/>
      <c r="P33" s="582"/>
      <c r="Q33" s="582"/>
      <c r="R33" s="582"/>
      <c r="S33" s="582"/>
      <c r="T33" s="582"/>
      <c r="U33" s="582"/>
      <c r="V33" s="582"/>
      <c r="W33" s="582"/>
      <c r="X33" s="582"/>
      <c r="Y33" s="582"/>
      <c r="Z33" s="582"/>
      <c r="AA33" s="582"/>
      <c r="AB33" s="582"/>
      <c r="AC33" s="582"/>
      <c r="AD33" s="582"/>
      <c r="AE33" s="582"/>
      <c r="AF33" s="582"/>
      <c r="AG33" s="582"/>
      <c r="AH33" s="582"/>
      <c r="AI33" s="582"/>
      <c r="AJ33" s="582"/>
      <c r="AK33" s="582"/>
      <c r="AL33" s="582"/>
      <c r="AM33" s="582"/>
      <c r="AN33" s="582"/>
      <c r="AO33" s="582"/>
      <c r="AP33" s="582"/>
      <c r="AQ33" s="582"/>
      <c r="AR33" s="582"/>
      <c r="AS33" s="582"/>
      <c r="AT33" s="582"/>
      <c r="AU33" s="582"/>
      <c r="AV33" s="582"/>
      <c r="AW33" s="582"/>
      <c r="AX33" s="582"/>
      <c r="AY33" s="582"/>
      <c r="AZ33" s="582"/>
      <c r="BA33" s="582"/>
      <c r="BB33" s="582"/>
      <c r="BC33" s="582"/>
      <c r="BD33" s="582"/>
      <c r="BE33" s="582"/>
      <c r="BF33" s="582"/>
      <c r="BG33" s="582"/>
      <c r="BH33" s="582"/>
      <c r="BI33" s="583"/>
      <c r="BJ33" s="62"/>
      <c r="BK33" s="62">
        <v>1</v>
      </c>
      <c r="BL33" s="62" t="s">
        <v>886</v>
      </c>
      <c r="CA33" s="62">
        <f>IF(OR(COUNTIF(AJ33,10)&gt;0,COUNTIF(AR33,10)&gt;0,COUNTIF(AZ33,10)&gt;0),1,0)</f>
        <v>0</v>
      </c>
    </row>
    <row r="34" spans="1:79" ht="15" customHeight="1">
      <c r="A34" s="62"/>
      <c r="B34" s="163" t="s">
        <v>88</v>
      </c>
      <c r="C34" s="582"/>
      <c r="D34" s="582"/>
      <c r="E34" s="582"/>
      <c r="F34" s="582"/>
      <c r="G34" s="582"/>
      <c r="H34" s="582"/>
      <c r="I34" s="582"/>
      <c r="J34" s="582"/>
      <c r="K34" s="582"/>
      <c r="L34" s="582"/>
      <c r="M34" s="582"/>
      <c r="N34" s="582"/>
      <c r="O34" s="582"/>
      <c r="P34" s="582"/>
      <c r="Q34" s="582"/>
      <c r="R34" s="582"/>
      <c r="S34" s="582"/>
      <c r="T34" s="582"/>
      <c r="U34" s="582"/>
      <c r="V34" s="582"/>
      <c r="W34" s="582"/>
      <c r="X34" s="582"/>
      <c r="Y34" s="582"/>
      <c r="Z34" s="582"/>
      <c r="AA34" s="582"/>
      <c r="AB34" s="582"/>
      <c r="AC34" s="582"/>
      <c r="AD34" s="582"/>
      <c r="AE34" s="582"/>
      <c r="AF34" s="582"/>
      <c r="AG34" s="582"/>
      <c r="AH34" s="582"/>
      <c r="AI34" s="582"/>
      <c r="AJ34" s="582"/>
      <c r="AK34" s="582"/>
      <c r="AL34" s="582"/>
      <c r="AM34" s="582"/>
      <c r="AN34" s="582"/>
      <c r="AO34" s="582"/>
      <c r="AP34" s="582"/>
      <c r="AQ34" s="582"/>
      <c r="AR34" s="582"/>
      <c r="AS34" s="582"/>
      <c r="AT34" s="582"/>
      <c r="AU34" s="582"/>
      <c r="AV34" s="582"/>
      <c r="AW34" s="582"/>
      <c r="AX34" s="582"/>
      <c r="AY34" s="582"/>
      <c r="AZ34" s="582"/>
      <c r="BA34" s="582"/>
      <c r="BB34" s="582"/>
      <c r="BC34" s="582"/>
      <c r="BD34" s="582"/>
      <c r="BE34" s="582"/>
      <c r="BF34" s="582"/>
      <c r="BG34" s="582"/>
      <c r="BH34" s="582"/>
      <c r="BI34" s="583"/>
      <c r="BJ34" s="62"/>
      <c r="BK34" s="62">
        <v>2</v>
      </c>
      <c r="BL34" s="62" t="s">
        <v>887</v>
      </c>
      <c r="CA34" s="62">
        <f t="shared" ref="CA34:CA67" si="0">IF(OR(COUNTIF(AJ34,10)&gt;0,COUNTIF(AR34,10)&gt;0,COUNTIF(AZ34,10)&gt;0),1,0)</f>
        <v>0</v>
      </c>
    </row>
    <row r="35" spans="1:79" ht="15" customHeight="1">
      <c r="A35" s="62"/>
      <c r="B35" s="163" t="s">
        <v>89</v>
      </c>
      <c r="C35" s="582"/>
      <c r="D35" s="582"/>
      <c r="E35" s="582"/>
      <c r="F35" s="582"/>
      <c r="G35" s="582"/>
      <c r="H35" s="582"/>
      <c r="I35" s="582"/>
      <c r="J35" s="582"/>
      <c r="K35" s="582"/>
      <c r="L35" s="582"/>
      <c r="M35" s="582"/>
      <c r="N35" s="582"/>
      <c r="O35" s="582"/>
      <c r="P35" s="582"/>
      <c r="Q35" s="582"/>
      <c r="R35" s="582"/>
      <c r="S35" s="582"/>
      <c r="T35" s="582"/>
      <c r="U35" s="582"/>
      <c r="V35" s="582"/>
      <c r="W35" s="582"/>
      <c r="X35" s="582"/>
      <c r="Y35" s="582"/>
      <c r="Z35" s="582"/>
      <c r="AA35" s="582"/>
      <c r="AB35" s="582"/>
      <c r="AC35" s="582"/>
      <c r="AD35" s="582"/>
      <c r="AE35" s="582"/>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5"/>
      <c r="BE35" s="586"/>
      <c r="BF35" s="582"/>
      <c r="BG35" s="582"/>
      <c r="BH35" s="586"/>
      <c r="BI35" s="587"/>
      <c r="BJ35" s="62"/>
      <c r="BK35" s="62">
        <v>3</v>
      </c>
      <c r="BL35" s="62" t="s">
        <v>888</v>
      </c>
      <c r="CA35" s="62">
        <f t="shared" si="0"/>
        <v>0</v>
      </c>
    </row>
    <row r="36" spans="1:79" ht="15" customHeight="1">
      <c r="A36" s="62"/>
      <c r="B36" s="163" t="s">
        <v>90</v>
      </c>
      <c r="C36" s="582"/>
      <c r="D36" s="582"/>
      <c r="E36" s="582"/>
      <c r="F36" s="582"/>
      <c r="G36" s="582"/>
      <c r="H36" s="582"/>
      <c r="I36" s="582"/>
      <c r="J36" s="582"/>
      <c r="K36" s="582"/>
      <c r="L36" s="582"/>
      <c r="M36" s="582"/>
      <c r="N36" s="582"/>
      <c r="O36" s="582"/>
      <c r="P36" s="582"/>
      <c r="Q36" s="582"/>
      <c r="R36" s="582"/>
      <c r="S36" s="582"/>
      <c r="T36" s="582"/>
      <c r="U36" s="582"/>
      <c r="V36" s="582"/>
      <c r="W36" s="582"/>
      <c r="X36" s="582"/>
      <c r="Y36" s="582"/>
      <c r="Z36" s="582"/>
      <c r="AA36" s="582"/>
      <c r="AB36" s="582"/>
      <c r="AC36" s="582"/>
      <c r="AD36" s="582"/>
      <c r="AE36" s="582"/>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c r="BI36" s="583"/>
      <c r="BJ36" s="62"/>
      <c r="BK36" s="62">
        <v>4</v>
      </c>
      <c r="BL36" s="62" t="s">
        <v>889</v>
      </c>
      <c r="CA36" s="62">
        <f t="shared" si="0"/>
        <v>0</v>
      </c>
    </row>
    <row r="37" spans="1:79" ht="15" customHeight="1">
      <c r="A37" s="62"/>
      <c r="B37" s="163" t="s">
        <v>91</v>
      </c>
      <c r="C37" s="582"/>
      <c r="D37" s="582"/>
      <c r="E37" s="582"/>
      <c r="F37" s="582"/>
      <c r="G37" s="582"/>
      <c r="H37" s="582"/>
      <c r="I37" s="582"/>
      <c r="J37" s="582"/>
      <c r="K37" s="582"/>
      <c r="L37" s="582"/>
      <c r="M37" s="582"/>
      <c r="N37" s="582"/>
      <c r="O37" s="582"/>
      <c r="P37" s="582"/>
      <c r="Q37" s="582"/>
      <c r="R37" s="582"/>
      <c r="S37" s="582"/>
      <c r="T37" s="582"/>
      <c r="U37" s="582"/>
      <c r="V37" s="582"/>
      <c r="W37" s="582"/>
      <c r="X37" s="582"/>
      <c r="Y37" s="582"/>
      <c r="Z37" s="582"/>
      <c r="AA37" s="582"/>
      <c r="AB37" s="582"/>
      <c r="AC37" s="582"/>
      <c r="AD37" s="582"/>
      <c r="AE37" s="582"/>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c r="BI37" s="583"/>
      <c r="BJ37" s="62"/>
      <c r="BK37" s="62">
        <v>5</v>
      </c>
      <c r="BL37" s="62" t="s">
        <v>890</v>
      </c>
      <c r="CA37" s="62">
        <f t="shared" si="0"/>
        <v>0</v>
      </c>
    </row>
    <row r="38" spans="1:79" ht="15" customHeight="1">
      <c r="A38" s="62"/>
      <c r="B38" s="163" t="s">
        <v>92</v>
      </c>
      <c r="C38" s="582"/>
      <c r="D38" s="582"/>
      <c r="E38" s="582"/>
      <c r="F38" s="582"/>
      <c r="G38" s="582"/>
      <c r="H38" s="582"/>
      <c r="I38" s="582"/>
      <c r="J38" s="582"/>
      <c r="K38" s="582"/>
      <c r="L38" s="582"/>
      <c r="M38" s="582"/>
      <c r="N38" s="582"/>
      <c r="O38" s="582"/>
      <c r="P38" s="582"/>
      <c r="Q38" s="582"/>
      <c r="R38" s="582"/>
      <c r="S38" s="582"/>
      <c r="T38" s="582"/>
      <c r="U38" s="582"/>
      <c r="V38" s="582"/>
      <c r="W38" s="582"/>
      <c r="X38" s="582"/>
      <c r="Y38" s="582"/>
      <c r="Z38" s="582"/>
      <c r="AA38" s="582"/>
      <c r="AB38" s="582"/>
      <c r="AC38" s="582"/>
      <c r="AD38" s="582"/>
      <c r="AE38" s="582"/>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c r="BI38" s="583"/>
      <c r="BJ38" s="62"/>
      <c r="BK38" s="62">
        <v>6</v>
      </c>
      <c r="BL38" s="62" t="s">
        <v>891</v>
      </c>
      <c r="CA38" s="62">
        <f t="shared" si="0"/>
        <v>0</v>
      </c>
    </row>
    <row r="39" spans="1:79" ht="15" customHeight="1">
      <c r="A39" s="62"/>
      <c r="B39" s="163" t="s">
        <v>93</v>
      </c>
      <c r="C39" s="582"/>
      <c r="D39" s="582"/>
      <c r="E39" s="582"/>
      <c r="F39" s="582"/>
      <c r="G39" s="582"/>
      <c r="H39" s="582"/>
      <c r="I39" s="582"/>
      <c r="J39" s="582"/>
      <c r="K39" s="582"/>
      <c r="L39" s="582"/>
      <c r="M39" s="582"/>
      <c r="N39" s="582"/>
      <c r="O39" s="582"/>
      <c r="P39" s="582"/>
      <c r="Q39" s="582"/>
      <c r="R39" s="582"/>
      <c r="S39" s="582"/>
      <c r="T39" s="582"/>
      <c r="U39" s="582"/>
      <c r="V39" s="582"/>
      <c r="W39" s="582"/>
      <c r="X39" s="582"/>
      <c r="Y39" s="582"/>
      <c r="Z39" s="582"/>
      <c r="AA39" s="582"/>
      <c r="AB39" s="582"/>
      <c r="AC39" s="582"/>
      <c r="AD39" s="582"/>
      <c r="AE39" s="582"/>
      <c r="AF39" s="582"/>
      <c r="AG39" s="582"/>
      <c r="AH39" s="582"/>
      <c r="AI39" s="582"/>
      <c r="AJ39" s="582"/>
      <c r="AK39" s="582"/>
      <c r="AL39" s="582"/>
      <c r="AM39" s="582"/>
      <c r="AN39" s="582"/>
      <c r="AO39" s="582"/>
      <c r="AP39" s="582"/>
      <c r="AQ39" s="582"/>
      <c r="AR39" s="582"/>
      <c r="AS39" s="582"/>
      <c r="AT39" s="582"/>
      <c r="AU39" s="582"/>
      <c r="AV39" s="582"/>
      <c r="AW39" s="582"/>
      <c r="AX39" s="582"/>
      <c r="AY39" s="582"/>
      <c r="AZ39" s="582"/>
      <c r="BA39" s="582"/>
      <c r="BB39" s="582"/>
      <c r="BC39" s="582"/>
      <c r="BD39" s="582"/>
      <c r="BE39" s="582"/>
      <c r="BF39" s="582"/>
      <c r="BG39" s="582"/>
      <c r="BH39" s="582"/>
      <c r="BI39" s="583"/>
      <c r="BJ39" s="62"/>
      <c r="BK39" s="62">
        <v>7</v>
      </c>
      <c r="BL39" s="62" t="s">
        <v>892</v>
      </c>
      <c r="CA39" s="62">
        <f t="shared" si="0"/>
        <v>0</v>
      </c>
    </row>
    <row r="40" spans="1:79" ht="15" customHeight="1">
      <c r="A40" s="62"/>
      <c r="B40" s="163" t="s">
        <v>94</v>
      </c>
      <c r="C40" s="582"/>
      <c r="D40" s="582"/>
      <c r="E40" s="582"/>
      <c r="F40" s="582"/>
      <c r="G40" s="582"/>
      <c r="H40" s="582"/>
      <c r="I40" s="582"/>
      <c r="J40" s="582"/>
      <c r="K40" s="582"/>
      <c r="L40" s="582"/>
      <c r="M40" s="582"/>
      <c r="N40" s="582"/>
      <c r="O40" s="582"/>
      <c r="P40" s="582"/>
      <c r="Q40" s="582"/>
      <c r="R40" s="582"/>
      <c r="S40" s="582"/>
      <c r="T40" s="582"/>
      <c r="U40" s="582"/>
      <c r="V40" s="582"/>
      <c r="W40" s="582"/>
      <c r="X40" s="582"/>
      <c r="Y40" s="582"/>
      <c r="Z40" s="582"/>
      <c r="AA40" s="582"/>
      <c r="AB40" s="582"/>
      <c r="AC40" s="582"/>
      <c r="AD40" s="582"/>
      <c r="AE40" s="582"/>
      <c r="AF40" s="582"/>
      <c r="AG40" s="582"/>
      <c r="AH40" s="582"/>
      <c r="AI40" s="582"/>
      <c r="AJ40" s="582"/>
      <c r="AK40" s="582"/>
      <c r="AL40" s="582"/>
      <c r="AM40" s="582"/>
      <c r="AN40" s="582"/>
      <c r="AO40" s="582"/>
      <c r="AP40" s="582"/>
      <c r="AQ40" s="582"/>
      <c r="AR40" s="582"/>
      <c r="AS40" s="582"/>
      <c r="AT40" s="582"/>
      <c r="AU40" s="582"/>
      <c r="AV40" s="582"/>
      <c r="AW40" s="582"/>
      <c r="AX40" s="582"/>
      <c r="AY40" s="582"/>
      <c r="AZ40" s="582"/>
      <c r="BA40" s="582"/>
      <c r="BB40" s="582"/>
      <c r="BC40" s="582"/>
      <c r="BD40" s="582"/>
      <c r="BE40" s="582"/>
      <c r="BF40" s="582"/>
      <c r="BG40" s="582"/>
      <c r="BH40" s="582"/>
      <c r="BI40" s="583"/>
      <c r="BJ40" s="62"/>
      <c r="BK40" s="62">
        <v>8</v>
      </c>
      <c r="BL40" s="62" t="s">
        <v>893</v>
      </c>
      <c r="CA40" s="62">
        <f t="shared" si="0"/>
        <v>0</v>
      </c>
    </row>
    <row r="41" spans="1:79" ht="15" customHeight="1">
      <c r="A41" s="62"/>
      <c r="B41" s="163" t="s">
        <v>95</v>
      </c>
      <c r="C41" s="582"/>
      <c r="D41" s="582"/>
      <c r="E41" s="582"/>
      <c r="F41" s="582"/>
      <c r="G41" s="582"/>
      <c r="H41" s="582"/>
      <c r="I41" s="582"/>
      <c r="J41" s="582"/>
      <c r="K41" s="582"/>
      <c r="L41" s="582"/>
      <c r="M41" s="582"/>
      <c r="N41" s="582"/>
      <c r="O41" s="582"/>
      <c r="P41" s="582"/>
      <c r="Q41" s="582"/>
      <c r="R41" s="582"/>
      <c r="S41" s="582"/>
      <c r="T41" s="582"/>
      <c r="U41" s="582"/>
      <c r="V41" s="582"/>
      <c r="W41" s="582"/>
      <c r="X41" s="582"/>
      <c r="Y41" s="582"/>
      <c r="Z41" s="582"/>
      <c r="AA41" s="582"/>
      <c r="AB41" s="582"/>
      <c r="AC41" s="582"/>
      <c r="AD41" s="582"/>
      <c r="AE41" s="582"/>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c r="BI41" s="583"/>
      <c r="BJ41" s="62"/>
      <c r="BK41" s="62">
        <v>9</v>
      </c>
      <c r="BL41" s="62" t="s">
        <v>96</v>
      </c>
      <c r="CA41" s="62">
        <f t="shared" si="0"/>
        <v>0</v>
      </c>
    </row>
    <row r="42" spans="1:79" ht="15" customHeight="1">
      <c r="A42" s="62"/>
      <c r="B42" s="163" t="s">
        <v>97</v>
      </c>
      <c r="C42" s="582"/>
      <c r="D42" s="582"/>
      <c r="E42" s="582"/>
      <c r="F42" s="582"/>
      <c r="G42" s="582"/>
      <c r="H42" s="582"/>
      <c r="I42" s="582"/>
      <c r="J42" s="582"/>
      <c r="K42" s="582"/>
      <c r="L42" s="582"/>
      <c r="M42" s="582"/>
      <c r="N42" s="582"/>
      <c r="O42" s="582"/>
      <c r="P42" s="582"/>
      <c r="Q42" s="582"/>
      <c r="R42" s="582"/>
      <c r="S42" s="582"/>
      <c r="T42" s="582"/>
      <c r="U42" s="582"/>
      <c r="V42" s="582"/>
      <c r="W42" s="582"/>
      <c r="X42" s="582"/>
      <c r="Y42" s="582"/>
      <c r="Z42" s="582"/>
      <c r="AA42" s="582"/>
      <c r="AB42" s="582"/>
      <c r="AC42" s="582"/>
      <c r="AD42" s="582"/>
      <c r="AE42" s="582"/>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c r="BI42" s="583"/>
      <c r="BJ42" s="62"/>
      <c r="BK42" s="62">
        <v>10</v>
      </c>
      <c r="BL42" s="62" t="s">
        <v>894</v>
      </c>
      <c r="CA42" s="62">
        <f t="shared" si="0"/>
        <v>0</v>
      </c>
    </row>
    <row r="43" spans="1:79" ht="15" customHeight="1">
      <c r="A43" s="62"/>
      <c r="B43" s="163" t="s">
        <v>98</v>
      </c>
      <c r="C43" s="582"/>
      <c r="D43" s="582"/>
      <c r="E43" s="582"/>
      <c r="F43" s="582"/>
      <c r="G43" s="582"/>
      <c r="H43" s="582"/>
      <c r="I43" s="582"/>
      <c r="J43" s="582"/>
      <c r="K43" s="582"/>
      <c r="L43" s="582"/>
      <c r="M43" s="582"/>
      <c r="N43" s="582"/>
      <c r="O43" s="582"/>
      <c r="P43" s="582"/>
      <c r="Q43" s="582"/>
      <c r="R43" s="582"/>
      <c r="S43" s="582"/>
      <c r="T43" s="582"/>
      <c r="U43" s="582"/>
      <c r="V43" s="582"/>
      <c r="W43" s="582"/>
      <c r="X43" s="582"/>
      <c r="Y43" s="582"/>
      <c r="Z43" s="582"/>
      <c r="AA43" s="582"/>
      <c r="AB43" s="582"/>
      <c r="AC43" s="582"/>
      <c r="AD43" s="582"/>
      <c r="AE43" s="582"/>
      <c r="AF43" s="582"/>
      <c r="AG43" s="582"/>
      <c r="AH43" s="582"/>
      <c r="AI43" s="582"/>
      <c r="AJ43" s="582"/>
      <c r="AK43" s="582"/>
      <c r="AL43" s="582"/>
      <c r="AM43" s="582"/>
      <c r="AN43" s="582"/>
      <c r="AO43" s="582"/>
      <c r="AP43" s="582"/>
      <c r="AQ43" s="582"/>
      <c r="AR43" s="582"/>
      <c r="AS43" s="582"/>
      <c r="AT43" s="582"/>
      <c r="AU43" s="582"/>
      <c r="AV43" s="582"/>
      <c r="AW43" s="582"/>
      <c r="AX43" s="582"/>
      <c r="AY43" s="582"/>
      <c r="AZ43" s="582"/>
      <c r="BA43" s="582"/>
      <c r="BB43" s="582"/>
      <c r="BC43" s="582"/>
      <c r="BD43" s="582"/>
      <c r="BE43" s="582"/>
      <c r="BF43" s="582"/>
      <c r="BG43" s="582"/>
      <c r="BH43" s="582"/>
      <c r="BI43" s="583"/>
      <c r="BJ43" s="62"/>
      <c r="BK43" s="62"/>
      <c r="BL43" s="62"/>
      <c r="CA43" s="62">
        <f t="shared" si="0"/>
        <v>0</v>
      </c>
    </row>
    <row r="44" spans="1:79" ht="15" customHeight="1">
      <c r="A44" s="62"/>
      <c r="B44" s="163" t="s">
        <v>99</v>
      </c>
      <c r="C44" s="582"/>
      <c r="D44" s="582"/>
      <c r="E44" s="582"/>
      <c r="F44" s="582"/>
      <c r="G44" s="582"/>
      <c r="H44" s="582"/>
      <c r="I44" s="582"/>
      <c r="J44" s="582"/>
      <c r="K44" s="582"/>
      <c r="L44" s="582"/>
      <c r="M44" s="582"/>
      <c r="N44" s="582"/>
      <c r="O44" s="582"/>
      <c r="P44" s="582"/>
      <c r="Q44" s="582"/>
      <c r="R44" s="582"/>
      <c r="S44" s="582"/>
      <c r="T44" s="582"/>
      <c r="U44" s="582"/>
      <c r="V44" s="582"/>
      <c r="W44" s="582"/>
      <c r="X44" s="582"/>
      <c r="Y44" s="582"/>
      <c r="Z44" s="582"/>
      <c r="AA44" s="582"/>
      <c r="AB44" s="582"/>
      <c r="AC44" s="582"/>
      <c r="AD44" s="582"/>
      <c r="AE44" s="582"/>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c r="BI44" s="583"/>
      <c r="BJ44" s="62"/>
      <c r="BK44" s="62"/>
      <c r="BL44" s="62"/>
      <c r="CA44" s="62">
        <f t="shared" si="0"/>
        <v>0</v>
      </c>
    </row>
    <row r="45" spans="1:79" ht="15" customHeight="1">
      <c r="A45" s="62"/>
      <c r="B45" s="163" t="s">
        <v>100</v>
      </c>
      <c r="C45" s="582"/>
      <c r="D45" s="582"/>
      <c r="E45" s="582"/>
      <c r="F45" s="582"/>
      <c r="G45" s="582"/>
      <c r="H45" s="582"/>
      <c r="I45" s="582"/>
      <c r="J45" s="582"/>
      <c r="K45" s="582"/>
      <c r="L45" s="582"/>
      <c r="M45" s="582"/>
      <c r="N45" s="582"/>
      <c r="O45" s="582"/>
      <c r="P45" s="582"/>
      <c r="Q45" s="582"/>
      <c r="R45" s="582"/>
      <c r="S45" s="582"/>
      <c r="T45" s="582"/>
      <c r="U45" s="582"/>
      <c r="V45" s="582"/>
      <c r="W45" s="582"/>
      <c r="X45" s="582"/>
      <c r="Y45" s="582"/>
      <c r="Z45" s="582"/>
      <c r="AA45" s="582"/>
      <c r="AB45" s="582"/>
      <c r="AC45" s="582"/>
      <c r="AD45" s="582"/>
      <c r="AE45" s="582"/>
      <c r="AF45" s="582"/>
      <c r="AG45" s="582"/>
      <c r="AH45" s="582"/>
      <c r="AI45" s="582"/>
      <c r="AJ45" s="582"/>
      <c r="AK45" s="582"/>
      <c r="AL45" s="582"/>
      <c r="AM45" s="582"/>
      <c r="AN45" s="582"/>
      <c r="AO45" s="582"/>
      <c r="AP45" s="582"/>
      <c r="AQ45" s="582"/>
      <c r="AR45" s="582"/>
      <c r="AS45" s="582"/>
      <c r="AT45" s="582"/>
      <c r="AU45" s="582"/>
      <c r="AV45" s="582"/>
      <c r="AW45" s="582"/>
      <c r="AX45" s="582"/>
      <c r="AY45" s="582"/>
      <c r="AZ45" s="582"/>
      <c r="BA45" s="582"/>
      <c r="BB45" s="582"/>
      <c r="BC45" s="582"/>
      <c r="BD45" s="582"/>
      <c r="BE45" s="582"/>
      <c r="BF45" s="582"/>
      <c r="BG45" s="582"/>
      <c r="BH45" s="582"/>
      <c r="BI45" s="583"/>
      <c r="BJ45" s="62"/>
      <c r="BK45" s="62"/>
      <c r="BL45" s="62"/>
      <c r="CA45" s="62">
        <f t="shared" si="0"/>
        <v>0</v>
      </c>
    </row>
    <row r="46" spans="1:79" ht="15" customHeight="1">
      <c r="A46" s="62"/>
      <c r="B46" s="163" t="s">
        <v>101</v>
      </c>
      <c r="C46" s="582"/>
      <c r="D46" s="582"/>
      <c r="E46" s="582"/>
      <c r="F46" s="582"/>
      <c r="G46" s="582"/>
      <c r="H46" s="582"/>
      <c r="I46" s="582"/>
      <c r="J46" s="582"/>
      <c r="K46" s="582"/>
      <c r="L46" s="582"/>
      <c r="M46" s="582"/>
      <c r="N46" s="582"/>
      <c r="O46" s="582"/>
      <c r="P46" s="582"/>
      <c r="Q46" s="582"/>
      <c r="R46" s="582"/>
      <c r="S46" s="582"/>
      <c r="T46" s="582"/>
      <c r="U46" s="582"/>
      <c r="V46" s="582"/>
      <c r="W46" s="582"/>
      <c r="X46" s="582"/>
      <c r="Y46" s="582"/>
      <c r="Z46" s="582"/>
      <c r="AA46" s="582"/>
      <c r="AB46" s="582"/>
      <c r="AC46" s="582"/>
      <c r="AD46" s="582"/>
      <c r="AE46" s="582"/>
      <c r="AF46" s="582"/>
      <c r="AG46" s="582"/>
      <c r="AH46" s="582"/>
      <c r="AI46" s="582"/>
      <c r="AJ46" s="582"/>
      <c r="AK46" s="582"/>
      <c r="AL46" s="582"/>
      <c r="AM46" s="582"/>
      <c r="AN46" s="582"/>
      <c r="AO46" s="582"/>
      <c r="AP46" s="582"/>
      <c r="AQ46" s="582"/>
      <c r="AR46" s="582"/>
      <c r="AS46" s="582"/>
      <c r="AT46" s="582"/>
      <c r="AU46" s="582"/>
      <c r="AV46" s="582"/>
      <c r="AW46" s="582"/>
      <c r="AX46" s="582"/>
      <c r="AY46" s="582"/>
      <c r="AZ46" s="582"/>
      <c r="BA46" s="582"/>
      <c r="BB46" s="582"/>
      <c r="BC46" s="582"/>
      <c r="BD46" s="582"/>
      <c r="BE46" s="582"/>
      <c r="BF46" s="582"/>
      <c r="BG46" s="582"/>
      <c r="BH46" s="582"/>
      <c r="BI46" s="583"/>
      <c r="BJ46" s="62"/>
      <c r="BK46" s="62"/>
      <c r="BL46" s="62"/>
      <c r="CA46" s="62">
        <f t="shared" si="0"/>
        <v>0</v>
      </c>
    </row>
    <row r="47" spans="1:79" ht="15" customHeight="1">
      <c r="A47" s="62"/>
      <c r="B47" s="163" t="s">
        <v>102</v>
      </c>
      <c r="C47" s="582"/>
      <c r="D47" s="582"/>
      <c r="E47" s="582"/>
      <c r="F47" s="582"/>
      <c r="G47" s="582"/>
      <c r="H47" s="582"/>
      <c r="I47" s="582"/>
      <c r="J47" s="582"/>
      <c r="K47" s="582"/>
      <c r="L47" s="582"/>
      <c r="M47" s="582"/>
      <c r="N47" s="582"/>
      <c r="O47" s="582"/>
      <c r="P47" s="582"/>
      <c r="Q47" s="582"/>
      <c r="R47" s="582"/>
      <c r="S47" s="582"/>
      <c r="T47" s="582"/>
      <c r="U47" s="582"/>
      <c r="V47" s="582"/>
      <c r="W47" s="582"/>
      <c r="X47" s="582"/>
      <c r="Y47" s="582"/>
      <c r="Z47" s="582"/>
      <c r="AA47" s="582"/>
      <c r="AB47" s="582"/>
      <c r="AC47" s="582"/>
      <c r="AD47" s="582"/>
      <c r="AE47" s="582"/>
      <c r="AF47" s="582"/>
      <c r="AG47" s="582"/>
      <c r="AH47" s="582"/>
      <c r="AI47" s="582"/>
      <c r="AJ47" s="582"/>
      <c r="AK47" s="582"/>
      <c r="AL47" s="582"/>
      <c r="AM47" s="582"/>
      <c r="AN47" s="582"/>
      <c r="AO47" s="582"/>
      <c r="AP47" s="582"/>
      <c r="AQ47" s="582"/>
      <c r="AR47" s="582"/>
      <c r="AS47" s="582"/>
      <c r="AT47" s="582"/>
      <c r="AU47" s="582"/>
      <c r="AV47" s="582"/>
      <c r="AW47" s="582"/>
      <c r="AX47" s="582"/>
      <c r="AY47" s="582"/>
      <c r="AZ47" s="582"/>
      <c r="BA47" s="582"/>
      <c r="BB47" s="582"/>
      <c r="BC47" s="582"/>
      <c r="BD47" s="582"/>
      <c r="BE47" s="582"/>
      <c r="BF47" s="582"/>
      <c r="BG47" s="582"/>
      <c r="BH47" s="582"/>
      <c r="BI47" s="583"/>
      <c r="BJ47" s="62"/>
      <c r="BK47" s="62"/>
      <c r="BL47" s="62"/>
      <c r="CA47" s="62">
        <f t="shared" si="0"/>
        <v>0</v>
      </c>
    </row>
    <row r="48" spans="1:79" ht="15" customHeight="1">
      <c r="A48" s="62"/>
      <c r="B48" s="163" t="s">
        <v>103</v>
      </c>
      <c r="C48" s="582"/>
      <c r="D48" s="582"/>
      <c r="E48" s="582"/>
      <c r="F48" s="582"/>
      <c r="G48" s="582"/>
      <c r="H48" s="582"/>
      <c r="I48" s="582"/>
      <c r="J48" s="582"/>
      <c r="K48" s="582"/>
      <c r="L48" s="582"/>
      <c r="M48" s="582"/>
      <c r="N48" s="582"/>
      <c r="O48" s="582"/>
      <c r="P48" s="582"/>
      <c r="Q48" s="582"/>
      <c r="R48" s="582"/>
      <c r="S48" s="582"/>
      <c r="T48" s="582"/>
      <c r="U48" s="582"/>
      <c r="V48" s="582"/>
      <c r="W48" s="582"/>
      <c r="X48" s="582"/>
      <c r="Y48" s="582"/>
      <c r="Z48" s="582"/>
      <c r="AA48" s="582"/>
      <c r="AB48" s="582"/>
      <c r="AC48" s="582"/>
      <c r="AD48" s="582"/>
      <c r="AE48" s="582"/>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c r="BI48" s="583"/>
      <c r="BJ48" s="62"/>
      <c r="BK48" s="62"/>
      <c r="BL48" s="62"/>
      <c r="CA48" s="62">
        <f t="shared" si="0"/>
        <v>0</v>
      </c>
    </row>
    <row r="49" spans="1:79" ht="15" customHeight="1">
      <c r="A49" s="62"/>
      <c r="B49" s="163" t="s">
        <v>104</v>
      </c>
      <c r="C49" s="582"/>
      <c r="D49" s="582"/>
      <c r="E49" s="582"/>
      <c r="F49" s="582"/>
      <c r="G49" s="582"/>
      <c r="H49" s="582"/>
      <c r="I49" s="582"/>
      <c r="J49" s="582"/>
      <c r="K49" s="582"/>
      <c r="L49" s="582"/>
      <c r="M49" s="582"/>
      <c r="N49" s="582"/>
      <c r="O49" s="582"/>
      <c r="P49" s="582"/>
      <c r="Q49" s="582"/>
      <c r="R49" s="582"/>
      <c r="S49" s="582"/>
      <c r="T49" s="582"/>
      <c r="U49" s="582"/>
      <c r="V49" s="582"/>
      <c r="W49" s="582"/>
      <c r="X49" s="582"/>
      <c r="Y49" s="582"/>
      <c r="Z49" s="582"/>
      <c r="AA49" s="582"/>
      <c r="AB49" s="582"/>
      <c r="AC49" s="582"/>
      <c r="AD49" s="582"/>
      <c r="AE49" s="582"/>
      <c r="AF49" s="582"/>
      <c r="AG49" s="582"/>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c r="BE49" s="582"/>
      <c r="BF49" s="582"/>
      <c r="BG49" s="582"/>
      <c r="BH49" s="582"/>
      <c r="BI49" s="583"/>
      <c r="BJ49" s="62"/>
      <c r="BK49" s="62"/>
      <c r="BL49" s="62"/>
      <c r="CA49" s="62">
        <f t="shared" si="0"/>
        <v>0</v>
      </c>
    </row>
    <row r="50" spans="1:79" ht="15" customHeight="1">
      <c r="A50" s="62"/>
      <c r="B50" s="163" t="s">
        <v>105</v>
      </c>
      <c r="C50" s="582"/>
      <c r="D50" s="582"/>
      <c r="E50" s="582"/>
      <c r="F50" s="582"/>
      <c r="G50" s="582"/>
      <c r="H50" s="582"/>
      <c r="I50" s="582"/>
      <c r="J50" s="582"/>
      <c r="K50" s="582"/>
      <c r="L50" s="582"/>
      <c r="M50" s="582"/>
      <c r="N50" s="582"/>
      <c r="O50" s="582"/>
      <c r="P50" s="582"/>
      <c r="Q50" s="582"/>
      <c r="R50" s="582"/>
      <c r="S50" s="582"/>
      <c r="T50" s="582"/>
      <c r="U50" s="582"/>
      <c r="V50" s="582"/>
      <c r="W50" s="582"/>
      <c r="X50" s="582"/>
      <c r="Y50" s="582"/>
      <c r="Z50" s="582"/>
      <c r="AA50" s="582"/>
      <c r="AB50" s="582"/>
      <c r="AC50" s="582"/>
      <c r="AD50" s="582"/>
      <c r="AE50" s="582"/>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c r="BI50" s="583"/>
      <c r="BJ50" s="62"/>
      <c r="BK50" s="62"/>
      <c r="BL50" s="62"/>
      <c r="CA50" s="62">
        <f t="shared" si="0"/>
        <v>0</v>
      </c>
    </row>
    <row r="51" spans="1:79" ht="15" customHeight="1">
      <c r="A51" s="62"/>
      <c r="B51" s="163" t="s">
        <v>106</v>
      </c>
      <c r="C51" s="582"/>
      <c r="D51" s="582"/>
      <c r="E51" s="582"/>
      <c r="F51" s="582"/>
      <c r="G51" s="582"/>
      <c r="H51" s="582"/>
      <c r="I51" s="582"/>
      <c r="J51" s="582"/>
      <c r="K51" s="582"/>
      <c r="L51" s="582"/>
      <c r="M51" s="582"/>
      <c r="N51" s="582"/>
      <c r="O51" s="582"/>
      <c r="P51" s="582"/>
      <c r="Q51" s="582"/>
      <c r="R51" s="582"/>
      <c r="S51" s="582"/>
      <c r="T51" s="582"/>
      <c r="U51" s="582"/>
      <c r="V51" s="582"/>
      <c r="W51" s="582"/>
      <c r="X51" s="582"/>
      <c r="Y51" s="582"/>
      <c r="Z51" s="582"/>
      <c r="AA51" s="582"/>
      <c r="AB51" s="582"/>
      <c r="AC51" s="582"/>
      <c r="AD51" s="582"/>
      <c r="AE51" s="582"/>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c r="BI51" s="583"/>
      <c r="BJ51" s="62"/>
      <c r="BK51" s="62"/>
      <c r="BL51" s="62"/>
      <c r="CA51" s="62">
        <f t="shared" si="0"/>
        <v>0</v>
      </c>
    </row>
    <row r="52" spans="1:79" ht="15" customHeight="1">
      <c r="A52" s="62"/>
      <c r="B52" s="163" t="s">
        <v>107</v>
      </c>
      <c r="C52" s="582"/>
      <c r="D52" s="582"/>
      <c r="E52" s="582"/>
      <c r="F52" s="582"/>
      <c r="G52" s="582"/>
      <c r="H52" s="582"/>
      <c r="I52" s="582"/>
      <c r="J52" s="582"/>
      <c r="K52" s="582"/>
      <c r="L52" s="582"/>
      <c r="M52" s="582"/>
      <c r="N52" s="582"/>
      <c r="O52" s="582"/>
      <c r="P52" s="582"/>
      <c r="Q52" s="582"/>
      <c r="R52" s="582"/>
      <c r="S52" s="582"/>
      <c r="T52" s="582"/>
      <c r="U52" s="582"/>
      <c r="V52" s="582"/>
      <c r="W52" s="582"/>
      <c r="X52" s="582"/>
      <c r="Y52" s="582"/>
      <c r="Z52" s="582"/>
      <c r="AA52" s="582"/>
      <c r="AB52" s="582"/>
      <c r="AC52" s="582"/>
      <c r="AD52" s="582"/>
      <c r="AE52" s="582"/>
      <c r="AF52" s="582"/>
      <c r="AG52" s="582"/>
      <c r="AH52" s="582"/>
      <c r="AI52" s="582"/>
      <c r="AJ52" s="582"/>
      <c r="AK52" s="582"/>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c r="BI52" s="583"/>
      <c r="BJ52" s="62"/>
      <c r="BK52" s="62"/>
      <c r="BL52" s="62"/>
      <c r="CA52" s="62">
        <f t="shared" si="0"/>
        <v>0</v>
      </c>
    </row>
    <row r="53" spans="1:79" ht="15" customHeight="1">
      <c r="A53" s="62"/>
      <c r="B53" s="163" t="s">
        <v>108</v>
      </c>
      <c r="C53" s="582"/>
      <c r="D53" s="582"/>
      <c r="E53" s="582"/>
      <c r="F53" s="582"/>
      <c r="G53" s="582"/>
      <c r="H53" s="582"/>
      <c r="I53" s="582"/>
      <c r="J53" s="582"/>
      <c r="K53" s="582"/>
      <c r="L53" s="582"/>
      <c r="M53" s="582"/>
      <c r="N53" s="582"/>
      <c r="O53" s="582"/>
      <c r="P53" s="582"/>
      <c r="Q53" s="582"/>
      <c r="R53" s="582"/>
      <c r="S53" s="582"/>
      <c r="T53" s="582"/>
      <c r="U53" s="582"/>
      <c r="V53" s="582"/>
      <c r="W53" s="582"/>
      <c r="X53" s="582"/>
      <c r="Y53" s="582"/>
      <c r="Z53" s="582"/>
      <c r="AA53" s="582"/>
      <c r="AB53" s="582"/>
      <c r="AC53" s="582"/>
      <c r="AD53" s="582"/>
      <c r="AE53" s="582"/>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c r="BI53" s="583"/>
      <c r="BJ53" s="62"/>
      <c r="BK53" s="62"/>
      <c r="BL53" s="62"/>
      <c r="CA53" s="62">
        <f t="shared" si="0"/>
        <v>0</v>
      </c>
    </row>
    <row r="54" spans="1:79" ht="15" customHeight="1">
      <c r="A54" s="62"/>
      <c r="B54" s="163" t="s">
        <v>109</v>
      </c>
      <c r="C54" s="582"/>
      <c r="D54" s="582"/>
      <c r="E54" s="582"/>
      <c r="F54" s="582"/>
      <c r="G54" s="582"/>
      <c r="H54" s="582"/>
      <c r="I54" s="582"/>
      <c r="J54" s="582"/>
      <c r="K54" s="582"/>
      <c r="L54" s="582"/>
      <c r="M54" s="582"/>
      <c r="N54" s="582"/>
      <c r="O54" s="582"/>
      <c r="P54" s="582"/>
      <c r="Q54" s="582"/>
      <c r="R54" s="582"/>
      <c r="S54" s="582"/>
      <c r="T54" s="582"/>
      <c r="U54" s="582"/>
      <c r="V54" s="582"/>
      <c r="W54" s="582"/>
      <c r="X54" s="582"/>
      <c r="Y54" s="582"/>
      <c r="Z54" s="582"/>
      <c r="AA54" s="582"/>
      <c r="AB54" s="582"/>
      <c r="AC54" s="582"/>
      <c r="AD54" s="582"/>
      <c r="AE54" s="582"/>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c r="BI54" s="583"/>
      <c r="BJ54" s="62"/>
      <c r="BK54" s="62"/>
      <c r="BL54" s="62"/>
      <c r="CA54" s="62">
        <f t="shared" si="0"/>
        <v>0</v>
      </c>
    </row>
    <row r="55" spans="1:79" ht="15" customHeight="1">
      <c r="A55" s="62"/>
      <c r="B55" s="163" t="s">
        <v>110</v>
      </c>
      <c r="C55" s="582"/>
      <c r="D55" s="582"/>
      <c r="E55" s="582"/>
      <c r="F55" s="582"/>
      <c r="G55" s="582"/>
      <c r="H55" s="582"/>
      <c r="I55" s="582"/>
      <c r="J55" s="582"/>
      <c r="K55" s="582"/>
      <c r="L55" s="582"/>
      <c r="M55" s="582"/>
      <c r="N55" s="582"/>
      <c r="O55" s="582"/>
      <c r="P55" s="582"/>
      <c r="Q55" s="582"/>
      <c r="R55" s="582"/>
      <c r="S55" s="582"/>
      <c r="T55" s="582"/>
      <c r="U55" s="582"/>
      <c r="V55" s="582"/>
      <c r="W55" s="582"/>
      <c r="X55" s="582"/>
      <c r="Y55" s="582"/>
      <c r="Z55" s="582"/>
      <c r="AA55" s="582"/>
      <c r="AB55" s="582"/>
      <c r="AC55" s="582"/>
      <c r="AD55" s="582"/>
      <c r="AE55" s="582"/>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2"/>
      <c r="BD55" s="582"/>
      <c r="BE55" s="582"/>
      <c r="BF55" s="582"/>
      <c r="BG55" s="582"/>
      <c r="BH55" s="582"/>
      <c r="BI55" s="583"/>
      <c r="BJ55" s="62"/>
      <c r="BK55" s="62"/>
      <c r="BL55" s="62"/>
      <c r="CA55" s="62">
        <f t="shared" si="0"/>
        <v>0</v>
      </c>
    </row>
    <row r="56" spans="1:79" ht="15" customHeight="1">
      <c r="A56" s="62"/>
      <c r="B56" s="163" t="s">
        <v>111</v>
      </c>
      <c r="C56" s="582"/>
      <c r="D56" s="582"/>
      <c r="E56" s="582"/>
      <c r="F56" s="582"/>
      <c r="G56" s="582"/>
      <c r="H56" s="582"/>
      <c r="I56" s="582"/>
      <c r="J56" s="582"/>
      <c r="K56" s="582"/>
      <c r="L56" s="582"/>
      <c r="M56" s="582"/>
      <c r="N56" s="582"/>
      <c r="O56" s="582"/>
      <c r="P56" s="582"/>
      <c r="Q56" s="582"/>
      <c r="R56" s="582"/>
      <c r="S56" s="582"/>
      <c r="T56" s="582"/>
      <c r="U56" s="582"/>
      <c r="V56" s="582"/>
      <c r="W56" s="582"/>
      <c r="X56" s="582"/>
      <c r="Y56" s="582"/>
      <c r="Z56" s="582"/>
      <c r="AA56" s="582"/>
      <c r="AB56" s="582"/>
      <c r="AC56" s="582"/>
      <c r="AD56" s="582"/>
      <c r="AE56" s="582"/>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c r="BI56" s="583"/>
      <c r="BJ56" s="62"/>
      <c r="BK56" s="62"/>
      <c r="BL56" s="62"/>
      <c r="CA56" s="62">
        <f t="shared" si="0"/>
        <v>0</v>
      </c>
    </row>
    <row r="57" spans="1:79" ht="15" customHeight="1">
      <c r="A57" s="62"/>
      <c r="B57" s="163" t="s">
        <v>112</v>
      </c>
      <c r="C57" s="582"/>
      <c r="D57" s="582"/>
      <c r="E57" s="582"/>
      <c r="F57" s="582"/>
      <c r="G57" s="582"/>
      <c r="H57" s="582"/>
      <c r="I57" s="582"/>
      <c r="J57" s="582"/>
      <c r="K57" s="582"/>
      <c r="L57" s="582"/>
      <c r="M57" s="582"/>
      <c r="N57" s="582"/>
      <c r="O57" s="582"/>
      <c r="P57" s="582"/>
      <c r="Q57" s="582"/>
      <c r="R57" s="582"/>
      <c r="S57" s="582"/>
      <c r="T57" s="582"/>
      <c r="U57" s="582"/>
      <c r="V57" s="582"/>
      <c r="W57" s="582"/>
      <c r="X57" s="582"/>
      <c r="Y57" s="582"/>
      <c r="Z57" s="582"/>
      <c r="AA57" s="582"/>
      <c r="AB57" s="582"/>
      <c r="AC57" s="582"/>
      <c r="AD57" s="582"/>
      <c r="AE57" s="582"/>
      <c r="AF57" s="582"/>
      <c r="AG57" s="582"/>
      <c r="AH57" s="582"/>
      <c r="AI57" s="582"/>
      <c r="AJ57" s="582"/>
      <c r="AK57" s="582"/>
      <c r="AL57" s="582"/>
      <c r="AM57" s="582"/>
      <c r="AN57" s="582"/>
      <c r="AO57" s="582"/>
      <c r="AP57" s="582"/>
      <c r="AQ57" s="582"/>
      <c r="AR57" s="582"/>
      <c r="AS57" s="582"/>
      <c r="AT57" s="582"/>
      <c r="AU57" s="582"/>
      <c r="AV57" s="582"/>
      <c r="AW57" s="582"/>
      <c r="AX57" s="582"/>
      <c r="AY57" s="582"/>
      <c r="AZ57" s="582"/>
      <c r="BA57" s="582"/>
      <c r="BB57" s="582"/>
      <c r="BC57" s="582"/>
      <c r="BD57" s="582"/>
      <c r="BE57" s="582"/>
      <c r="BF57" s="582"/>
      <c r="BG57" s="582"/>
      <c r="BH57" s="582"/>
      <c r="BI57" s="583"/>
      <c r="BJ57" s="62"/>
      <c r="BK57" s="62"/>
      <c r="BL57" s="62"/>
      <c r="CA57" s="62">
        <f t="shared" si="0"/>
        <v>0</v>
      </c>
    </row>
    <row r="58" spans="1:79" ht="15" customHeight="1">
      <c r="A58" s="62"/>
      <c r="B58" s="163" t="s">
        <v>113</v>
      </c>
      <c r="C58" s="582"/>
      <c r="D58" s="582"/>
      <c r="E58" s="582"/>
      <c r="F58" s="582"/>
      <c r="G58" s="582"/>
      <c r="H58" s="582"/>
      <c r="I58" s="582"/>
      <c r="J58" s="582"/>
      <c r="K58" s="582"/>
      <c r="L58" s="582"/>
      <c r="M58" s="582"/>
      <c r="N58" s="582"/>
      <c r="O58" s="582"/>
      <c r="P58" s="582"/>
      <c r="Q58" s="582"/>
      <c r="R58" s="582"/>
      <c r="S58" s="582"/>
      <c r="T58" s="582"/>
      <c r="U58" s="582"/>
      <c r="V58" s="582"/>
      <c r="W58" s="582"/>
      <c r="X58" s="582"/>
      <c r="Y58" s="582"/>
      <c r="Z58" s="582"/>
      <c r="AA58" s="582"/>
      <c r="AB58" s="582"/>
      <c r="AC58" s="582"/>
      <c r="AD58" s="582"/>
      <c r="AE58" s="582"/>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c r="BI58" s="583"/>
      <c r="BJ58" s="62"/>
      <c r="BK58" s="62"/>
      <c r="BL58" s="62"/>
      <c r="CA58" s="62">
        <f t="shared" si="0"/>
        <v>0</v>
      </c>
    </row>
    <row r="59" spans="1:79" ht="15" customHeight="1">
      <c r="A59" s="62"/>
      <c r="B59" s="163" t="s">
        <v>114</v>
      </c>
      <c r="C59" s="582"/>
      <c r="D59" s="582"/>
      <c r="E59" s="582"/>
      <c r="F59" s="582"/>
      <c r="G59" s="582"/>
      <c r="H59" s="582"/>
      <c r="I59" s="582"/>
      <c r="J59" s="582"/>
      <c r="K59" s="582"/>
      <c r="L59" s="582"/>
      <c r="M59" s="582"/>
      <c r="N59" s="582"/>
      <c r="O59" s="582"/>
      <c r="P59" s="582"/>
      <c r="Q59" s="582"/>
      <c r="R59" s="582"/>
      <c r="S59" s="582"/>
      <c r="T59" s="582"/>
      <c r="U59" s="582"/>
      <c r="V59" s="582"/>
      <c r="W59" s="582"/>
      <c r="X59" s="582"/>
      <c r="Y59" s="582"/>
      <c r="Z59" s="582"/>
      <c r="AA59" s="582"/>
      <c r="AB59" s="582"/>
      <c r="AC59" s="582"/>
      <c r="AD59" s="582"/>
      <c r="AE59" s="582"/>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c r="BI59" s="583"/>
      <c r="BJ59" s="62"/>
      <c r="BK59" s="62"/>
      <c r="BL59" s="62"/>
      <c r="CA59" s="62">
        <f t="shared" si="0"/>
        <v>0</v>
      </c>
    </row>
    <row r="60" spans="1:79" ht="15" customHeight="1">
      <c r="A60" s="62"/>
      <c r="B60" s="163" t="s">
        <v>115</v>
      </c>
      <c r="C60" s="582"/>
      <c r="D60" s="582"/>
      <c r="E60" s="582"/>
      <c r="F60" s="582"/>
      <c r="G60" s="582"/>
      <c r="H60" s="582"/>
      <c r="I60" s="582"/>
      <c r="J60" s="582"/>
      <c r="K60" s="582"/>
      <c r="L60" s="582"/>
      <c r="M60" s="582"/>
      <c r="N60" s="582"/>
      <c r="O60" s="582"/>
      <c r="P60" s="582"/>
      <c r="Q60" s="582"/>
      <c r="R60" s="582"/>
      <c r="S60" s="582"/>
      <c r="T60" s="582"/>
      <c r="U60" s="582"/>
      <c r="V60" s="582"/>
      <c r="W60" s="582"/>
      <c r="X60" s="582"/>
      <c r="Y60" s="582"/>
      <c r="Z60" s="582"/>
      <c r="AA60" s="582"/>
      <c r="AB60" s="582"/>
      <c r="AC60" s="582"/>
      <c r="AD60" s="582"/>
      <c r="AE60" s="582"/>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c r="BI60" s="583"/>
      <c r="BJ60" s="62"/>
      <c r="BK60" s="62"/>
      <c r="BL60" s="62"/>
      <c r="CA60" s="62">
        <f t="shared" si="0"/>
        <v>0</v>
      </c>
    </row>
    <row r="61" spans="1:79" ht="15" customHeight="1">
      <c r="A61" s="62"/>
      <c r="B61" s="163" t="s">
        <v>116</v>
      </c>
      <c r="C61" s="582"/>
      <c r="D61" s="582"/>
      <c r="E61" s="582"/>
      <c r="F61" s="582"/>
      <c r="G61" s="582"/>
      <c r="H61" s="582"/>
      <c r="I61" s="582"/>
      <c r="J61" s="582"/>
      <c r="K61" s="582"/>
      <c r="L61" s="582"/>
      <c r="M61" s="582"/>
      <c r="N61" s="582"/>
      <c r="O61" s="582"/>
      <c r="P61" s="582"/>
      <c r="Q61" s="582"/>
      <c r="R61" s="582"/>
      <c r="S61" s="582"/>
      <c r="T61" s="582"/>
      <c r="U61" s="582"/>
      <c r="V61" s="582"/>
      <c r="W61" s="582"/>
      <c r="X61" s="582"/>
      <c r="Y61" s="582"/>
      <c r="Z61" s="582"/>
      <c r="AA61" s="582"/>
      <c r="AB61" s="582"/>
      <c r="AC61" s="582"/>
      <c r="AD61" s="582"/>
      <c r="AE61" s="582"/>
      <c r="AF61" s="582"/>
      <c r="AG61" s="582"/>
      <c r="AH61" s="582"/>
      <c r="AI61" s="582"/>
      <c r="AJ61" s="582"/>
      <c r="AK61" s="582"/>
      <c r="AL61" s="582"/>
      <c r="AM61" s="582"/>
      <c r="AN61" s="582"/>
      <c r="AO61" s="582"/>
      <c r="AP61" s="582"/>
      <c r="AQ61" s="582"/>
      <c r="AR61" s="582"/>
      <c r="AS61" s="582"/>
      <c r="AT61" s="582"/>
      <c r="AU61" s="582"/>
      <c r="AV61" s="582"/>
      <c r="AW61" s="582"/>
      <c r="AX61" s="582"/>
      <c r="AY61" s="582"/>
      <c r="AZ61" s="582"/>
      <c r="BA61" s="582"/>
      <c r="BB61" s="582"/>
      <c r="BC61" s="582"/>
      <c r="BD61" s="582"/>
      <c r="BE61" s="582"/>
      <c r="BF61" s="582"/>
      <c r="BG61" s="582"/>
      <c r="BH61" s="582"/>
      <c r="BI61" s="583"/>
      <c r="BJ61" s="62"/>
      <c r="BK61" s="62"/>
      <c r="BL61" s="62"/>
      <c r="CA61" s="62">
        <f t="shared" si="0"/>
        <v>0</v>
      </c>
    </row>
    <row r="62" spans="1:79" ht="15" customHeight="1">
      <c r="A62" s="62"/>
      <c r="B62" s="163" t="s">
        <v>117</v>
      </c>
      <c r="C62" s="582"/>
      <c r="D62" s="582"/>
      <c r="E62" s="582"/>
      <c r="F62" s="582"/>
      <c r="G62" s="582"/>
      <c r="H62" s="582"/>
      <c r="I62" s="582"/>
      <c r="J62" s="582"/>
      <c r="K62" s="582"/>
      <c r="L62" s="582"/>
      <c r="M62" s="582"/>
      <c r="N62" s="582"/>
      <c r="O62" s="582"/>
      <c r="P62" s="582"/>
      <c r="Q62" s="582"/>
      <c r="R62" s="582"/>
      <c r="S62" s="582"/>
      <c r="T62" s="582"/>
      <c r="U62" s="582"/>
      <c r="V62" s="582"/>
      <c r="W62" s="582"/>
      <c r="X62" s="582"/>
      <c r="Y62" s="582"/>
      <c r="Z62" s="582"/>
      <c r="AA62" s="582"/>
      <c r="AB62" s="582"/>
      <c r="AC62" s="582"/>
      <c r="AD62" s="582"/>
      <c r="AE62" s="582"/>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c r="BI62" s="583"/>
      <c r="BJ62" s="62"/>
      <c r="BK62" s="62"/>
      <c r="BL62" s="62"/>
      <c r="CA62" s="62">
        <f t="shared" si="0"/>
        <v>0</v>
      </c>
    </row>
    <row r="63" spans="1:79" ht="15" customHeight="1">
      <c r="A63" s="62"/>
      <c r="B63" s="163" t="s">
        <v>118</v>
      </c>
      <c r="C63" s="582"/>
      <c r="D63" s="582"/>
      <c r="E63" s="582"/>
      <c r="F63" s="582"/>
      <c r="G63" s="582"/>
      <c r="H63" s="582"/>
      <c r="I63" s="582"/>
      <c r="J63" s="582"/>
      <c r="K63" s="582"/>
      <c r="L63" s="582"/>
      <c r="M63" s="582"/>
      <c r="N63" s="582"/>
      <c r="O63" s="582"/>
      <c r="P63" s="582"/>
      <c r="Q63" s="582"/>
      <c r="R63" s="582"/>
      <c r="S63" s="582"/>
      <c r="T63" s="582"/>
      <c r="U63" s="582"/>
      <c r="V63" s="582"/>
      <c r="W63" s="582"/>
      <c r="X63" s="582"/>
      <c r="Y63" s="582"/>
      <c r="Z63" s="582"/>
      <c r="AA63" s="582"/>
      <c r="AB63" s="582"/>
      <c r="AC63" s="582"/>
      <c r="AD63" s="582"/>
      <c r="AE63" s="582"/>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c r="BI63" s="583"/>
      <c r="BJ63" s="62"/>
      <c r="BK63" s="62"/>
      <c r="BL63" s="62"/>
      <c r="CA63" s="62">
        <f t="shared" si="0"/>
        <v>0</v>
      </c>
    </row>
    <row r="64" spans="1:79" ht="15" customHeight="1">
      <c r="A64" s="62"/>
      <c r="B64" s="163" t="s">
        <v>119</v>
      </c>
      <c r="C64" s="582"/>
      <c r="D64" s="582"/>
      <c r="E64" s="582"/>
      <c r="F64" s="582"/>
      <c r="G64" s="582"/>
      <c r="H64" s="582"/>
      <c r="I64" s="582"/>
      <c r="J64" s="582"/>
      <c r="K64" s="582"/>
      <c r="L64" s="582"/>
      <c r="M64" s="582"/>
      <c r="N64" s="582"/>
      <c r="O64" s="582"/>
      <c r="P64" s="582"/>
      <c r="Q64" s="582"/>
      <c r="R64" s="582"/>
      <c r="S64" s="582"/>
      <c r="T64" s="582"/>
      <c r="U64" s="582"/>
      <c r="V64" s="582"/>
      <c r="W64" s="582"/>
      <c r="X64" s="582"/>
      <c r="Y64" s="582"/>
      <c r="Z64" s="582"/>
      <c r="AA64" s="582"/>
      <c r="AB64" s="582"/>
      <c r="AC64" s="582"/>
      <c r="AD64" s="582"/>
      <c r="AE64" s="582"/>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c r="BI64" s="583"/>
      <c r="BJ64" s="62"/>
      <c r="BK64" s="62"/>
      <c r="BL64" s="62"/>
      <c r="CA64" s="62">
        <f t="shared" si="0"/>
        <v>0</v>
      </c>
    </row>
    <row r="65" spans="1:79" ht="15" customHeight="1">
      <c r="A65" s="62"/>
      <c r="B65" s="163" t="s">
        <v>120</v>
      </c>
      <c r="C65" s="582"/>
      <c r="D65" s="582"/>
      <c r="E65" s="582"/>
      <c r="F65" s="582"/>
      <c r="G65" s="582"/>
      <c r="H65" s="582"/>
      <c r="I65" s="582"/>
      <c r="J65" s="582"/>
      <c r="K65" s="582"/>
      <c r="L65" s="582"/>
      <c r="M65" s="582"/>
      <c r="N65" s="582"/>
      <c r="O65" s="582"/>
      <c r="P65" s="582"/>
      <c r="Q65" s="582"/>
      <c r="R65" s="582"/>
      <c r="S65" s="582"/>
      <c r="T65" s="582"/>
      <c r="U65" s="582"/>
      <c r="V65" s="582"/>
      <c r="W65" s="582"/>
      <c r="X65" s="582"/>
      <c r="Y65" s="582"/>
      <c r="Z65" s="582"/>
      <c r="AA65" s="582"/>
      <c r="AB65" s="582"/>
      <c r="AC65" s="582"/>
      <c r="AD65" s="582"/>
      <c r="AE65" s="582"/>
      <c r="AF65" s="582"/>
      <c r="AG65" s="582"/>
      <c r="AH65" s="582"/>
      <c r="AI65" s="582"/>
      <c r="AJ65" s="582"/>
      <c r="AK65" s="582"/>
      <c r="AL65" s="582"/>
      <c r="AM65" s="582"/>
      <c r="AN65" s="582"/>
      <c r="AO65" s="582"/>
      <c r="AP65" s="582"/>
      <c r="AQ65" s="582"/>
      <c r="AR65" s="582"/>
      <c r="AS65" s="582"/>
      <c r="AT65" s="582"/>
      <c r="AU65" s="582"/>
      <c r="AV65" s="582"/>
      <c r="AW65" s="582"/>
      <c r="AX65" s="582"/>
      <c r="AY65" s="582"/>
      <c r="AZ65" s="582"/>
      <c r="BA65" s="582"/>
      <c r="BB65" s="582"/>
      <c r="BC65" s="582"/>
      <c r="BD65" s="582"/>
      <c r="BE65" s="582"/>
      <c r="BF65" s="582"/>
      <c r="BG65" s="582"/>
      <c r="BH65" s="582"/>
      <c r="BI65" s="583"/>
      <c r="BJ65" s="62"/>
      <c r="BK65" s="62"/>
      <c r="BL65" s="62"/>
      <c r="CA65" s="62">
        <f t="shared" si="0"/>
        <v>0</v>
      </c>
    </row>
    <row r="66" spans="1:79" ht="15" customHeight="1">
      <c r="A66" s="62"/>
      <c r="B66" s="163" t="s">
        <v>121</v>
      </c>
      <c r="C66" s="582"/>
      <c r="D66" s="582"/>
      <c r="E66" s="582"/>
      <c r="F66" s="582"/>
      <c r="G66" s="582"/>
      <c r="H66" s="582"/>
      <c r="I66" s="582"/>
      <c r="J66" s="582"/>
      <c r="K66" s="582"/>
      <c r="L66" s="582"/>
      <c r="M66" s="582"/>
      <c r="N66" s="582"/>
      <c r="O66" s="582"/>
      <c r="P66" s="582"/>
      <c r="Q66" s="582"/>
      <c r="R66" s="582"/>
      <c r="S66" s="582"/>
      <c r="T66" s="582"/>
      <c r="U66" s="582"/>
      <c r="V66" s="582"/>
      <c r="W66" s="582"/>
      <c r="X66" s="582"/>
      <c r="Y66" s="582"/>
      <c r="Z66" s="582"/>
      <c r="AA66" s="582"/>
      <c r="AB66" s="582"/>
      <c r="AC66" s="582"/>
      <c r="AD66" s="582"/>
      <c r="AE66" s="582"/>
      <c r="AF66" s="582"/>
      <c r="AG66" s="582"/>
      <c r="AH66" s="582"/>
      <c r="AI66" s="582"/>
      <c r="AJ66" s="582"/>
      <c r="AK66" s="582"/>
      <c r="AL66" s="582"/>
      <c r="AM66" s="582"/>
      <c r="AN66" s="582"/>
      <c r="AO66" s="582"/>
      <c r="AP66" s="582"/>
      <c r="AQ66" s="582"/>
      <c r="AR66" s="582"/>
      <c r="AS66" s="582"/>
      <c r="AT66" s="582"/>
      <c r="AU66" s="582"/>
      <c r="AV66" s="582"/>
      <c r="AW66" s="582"/>
      <c r="AX66" s="582"/>
      <c r="AY66" s="582"/>
      <c r="AZ66" s="582"/>
      <c r="BA66" s="582"/>
      <c r="BB66" s="582"/>
      <c r="BC66" s="582"/>
      <c r="BD66" s="582"/>
      <c r="BE66" s="582"/>
      <c r="BF66" s="582"/>
      <c r="BG66" s="582"/>
      <c r="BH66" s="582"/>
      <c r="BI66" s="583"/>
      <c r="BJ66" s="62"/>
      <c r="BK66" s="62"/>
      <c r="BL66" s="62"/>
      <c r="CA66" s="62">
        <f t="shared" si="0"/>
        <v>0</v>
      </c>
    </row>
    <row r="67" spans="1:79" ht="15" customHeight="1" thickBot="1">
      <c r="A67" s="62"/>
      <c r="B67" s="164" t="s">
        <v>122</v>
      </c>
      <c r="C67" s="581"/>
      <c r="D67" s="581"/>
      <c r="E67" s="581"/>
      <c r="F67" s="581"/>
      <c r="G67" s="581"/>
      <c r="H67" s="581"/>
      <c r="I67" s="581"/>
      <c r="J67" s="581"/>
      <c r="K67" s="581"/>
      <c r="L67" s="581"/>
      <c r="M67" s="581"/>
      <c r="N67" s="581"/>
      <c r="O67" s="581"/>
      <c r="P67" s="581"/>
      <c r="Q67" s="581"/>
      <c r="R67" s="581"/>
      <c r="S67" s="581"/>
      <c r="T67" s="581"/>
      <c r="U67" s="581"/>
      <c r="V67" s="581"/>
      <c r="W67" s="581"/>
      <c r="X67" s="581"/>
      <c r="Y67" s="581"/>
      <c r="Z67" s="581"/>
      <c r="AA67" s="581"/>
      <c r="AB67" s="581"/>
      <c r="AC67" s="581"/>
      <c r="AD67" s="581"/>
      <c r="AE67" s="581"/>
      <c r="AF67" s="581"/>
      <c r="AG67" s="581"/>
      <c r="AH67" s="581"/>
      <c r="AI67" s="581"/>
      <c r="AJ67" s="581"/>
      <c r="AK67" s="581"/>
      <c r="AL67" s="581"/>
      <c r="AM67" s="581"/>
      <c r="AN67" s="581"/>
      <c r="AO67" s="581"/>
      <c r="AP67" s="581"/>
      <c r="AQ67" s="581"/>
      <c r="AR67" s="581"/>
      <c r="AS67" s="581"/>
      <c r="AT67" s="581"/>
      <c r="AU67" s="581"/>
      <c r="AV67" s="581"/>
      <c r="AW67" s="581"/>
      <c r="AX67" s="581"/>
      <c r="AY67" s="581"/>
      <c r="AZ67" s="581"/>
      <c r="BA67" s="581"/>
      <c r="BB67" s="581"/>
      <c r="BC67" s="581"/>
      <c r="BD67" s="581"/>
      <c r="BE67" s="581"/>
      <c r="BF67" s="581"/>
      <c r="BG67" s="581"/>
      <c r="BH67" s="581"/>
      <c r="BI67" s="584"/>
      <c r="BJ67" s="62"/>
      <c r="BK67" s="62"/>
      <c r="BL67" s="62"/>
      <c r="CA67" s="62">
        <f t="shared" si="0"/>
        <v>0</v>
      </c>
    </row>
    <row r="68" spans="1:79" ht="15" customHeight="1">
      <c r="B68" s="614" t="str">
        <f>IF(CA68&gt;0,"Alerta: debido a que ha seleccionado la categoría Otra en algunas de las cols. Tipo de fuente, favor de especificar ese otro tipo de fuente en la col. Comentarios o especificaciones sobre el tipo de fuente","")</f>
        <v/>
      </c>
      <c r="C68" s="614"/>
      <c r="D68" s="614"/>
      <c r="E68" s="614"/>
      <c r="F68" s="614"/>
      <c r="G68" s="614"/>
      <c r="H68" s="614"/>
      <c r="I68" s="614"/>
      <c r="J68" s="614"/>
      <c r="K68" s="614"/>
      <c r="L68" s="614"/>
      <c r="M68" s="614"/>
      <c r="N68" s="614"/>
      <c r="O68" s="614"/>
      <c r="P68" s="614"/>
      <c r="Q68" s="614"/>
      <c r="R68" s="614"/>
      <c r="S68" s="614"/>
      <c r="T68" s="614"/>
      <c r="U68" s="614"/>
      <c r="V68" s="614"/>
      <c r="W68" s="614"/>
      <c r="X68" s="614"/>
      <c r="Y68" s="614"/>
      <c r="Z68" s="614"/>
      <c r="AA68" s="614"/>
      <c r="AB68" s="614"/>
      <c r="AC68" s="614"/>
      <c r="AD68" s="614"/>
      <c r="AE68" s="614"/>
      <c r="AF68" s="614"/>
      <c r="AG68" s="614"/>
      <c r="AH68" s="614"/>
      <c r="AI68" s="614"/>
      <c r="AJ68" s="614"/>
      <c r="AK68" s="614"/>
      <c r="AL68" s="614"/>
      <c r="AM68" s="614"/>
      <c r="AN68" s="614"/>
      <c r="AO68" s="614"/>
      <c r="AP68" s="614"/>
      <c r="AQ68" s="614"/>
      <c r="AR68" s="614"/>
      <c r="AS68" s="614"/>
      <c r="AT68" s="614"/>
      <c r="AU68" s="614"/>
      <c r="AV68" s="614"/>
      <c r="AW68" s="614"/>
      <c r="AX68" s="614"/>
      <c r="AY68" s="614"/>
      <c r="AZ68" s="614"/>
      <c r="BA68" s="614"/>
      <c r="BB68" s="614"/>
      <c r="BC68" s="614"/>
      <c r="BD68" s="614"/>
      <c r="BE68" s="614"/>
      <c r="BF68" s="614"/>
      <c r="BG68" s="614"/>
      <c r="CA68" s="267">
        <f>SUM(CA33:CA67)</f>
        <v>0</v>
      </c>
    </row>
    <row r="69" spans="1:79" ht="15" customHeight="1"/>
    <row r="70" spans="1:79" ht="15" customHeight="1"/>
    <row r="71" spans="1:79" ht="15" customHeight="1"/>
    <row r="72" spans="1:79" ht="15" customHeight="1"/>
    <row r="73" spans="1:79" ht="15" customHeight="1"/>
  </sheetData>
  <sheetProtection algorithmName="SHA-512" hashValue="wLYQBnLvQ9Nm1QF3PnQTMpAIKbNmM5+uiOcI5seEfJpm0pkw2MWR5E/6cY3fyGGEFcK//riINwgoc0EJ9lgKhg==" saltValue="TqJPh/6o1vK3UM8ANQIoXQ==" spinCount="100000" sheet="1" objects="1" scenarios="1"/>
  <mergeCells count="621">
    <mergeCell ref="B68:BG68"/>
    <mergeCell ref="B1:BI1"/>
    <mergeCell ref="B3:BI3"/>
    <mergeCell ref="B5:BI5"/>
    <mergeCell ref="B7:BI7"/>
    <mergeCell ref="BF9:BI9"/>
    <mergeCell ref="B10:L10"/>
    <mergeCell ref="N10:O10"/>
    <mergeCell ref="C18:BI18"/>
    <mergeCell ref="C19:BI19"/>
    <mergeCell ref="D24:BI24"/>
    <mergeCell ref="D25:BI25"/>
    <mergeCell ref="E26:BI26"/>
    <mergeCell ref="D27:BI27"/>
    <mergeCell ref="B29:B31"/>
    <mergeCell ref="C29:E31"/>
    <mergeCell ref="F29:H31"/>
    <mergeCell ref="I29:K31"/>
    <mergeCell ref="L29:N31"/>
    <mergeCell ref="O29:R31"/>
    <mergeCell ref="AJ31:AM31"/>
    <mergeCell ref="AN31:AQ31"/>
    <mergeCell ref="AR31:AU31"/>
    <mergeCell ref="AV31:AY31"/>
    <mergeCell ref="AZ31:BC31"/>
    <mergeCell ref="AF29:BI29"/>
    <mergeCell ref="AF30:AM30"/>
    <mergeCell ref="AN30:AU30"/>
    <mergeCell ref="AV30:BC30"/>
    <mergeCell ref="BD30:BI31"/>
    <mergeCell ref="AF31:AI31"/>
    <mergeCell ref="S29:V31"/>
    <mergeCell ref="W29:Y31"/>
    <mergeCell ref="Z29:AB31"/>
    <mergeCell ref="AC29:AE31"/>
    <mergeCell ref="C20:BI20"/>
    <mergeCell ref="D21:BI21"/>
    <mergeCell ref="C22:BI22"/>
    <mergeCell ref="D23:BI23"/>
    <mergeCell ref="B12:BI12"/>
    <mergeCell ref="B13:BI13"/>
    <mergeCell ref="C14:BI14"/>
    <mergeCell ref="C15:BI15"/>
    <mergeCell ref="C16:BI16"/>
    <mergeCell ref="C17:BI17"/>
    <mergeCell ref="C33:E33"/>
    <mergeCell ref="F33:H33"/>
    <mergeCell ref="I33:K33"/>
    <mergeCell ref="L33:N33"/>
    <mergeCell ref="O33:R33"/>
    <mergeCell ref="S32:V32"/>
    <mergeCell ref="W32:Y32"/>
    <mergeCell ref="Z32:AB32"/>
    <mergeCell ref="AC32:AE32"/>
    <mergeCell ref="C32:E32"/>
    <mergeCell ref="F32:H32"/>
    <mergeCell ref="I32:K32"/>
    <mergeCell ref="L32:N32"/>
    <mergeCell ref="O32:R32"/>
    <mergeCell ref="S33:V33"/>
    <mergeCell ref="W33:Y33"/>
    <mergeCell ref="Z33:AB33"/>
    <mergeCell ref="AC33:AE33"/>
    <mergeCell ref="AN32:AQ32"/>
    <mergeCell ref="AR32:AU32"/>
    <mergeCell ref="AV32:AY32"/>
    <mergeCell ref="AZ32:BC32"/>
    <mergeCell ref="BD32:BI32"/>
    <mergeCell ref="AF32:AI32"/>
    <mergeCell ref="AJ32:AM32"/>
    <mergeCell ref="AN33:AQ33"/>
    <mergeCell ref="AR33:AU33"/>
    <mergeCell ref="AV33:AY33"/>
    <mergeCell ref="AZ33:BC33"/>
    <mergeCell ref="BD33:BI33"/>
    <mergeCell ref="AF33:AI33"/>
    <mergeCell ref="AJ33:AM33"/>
    <mergeCell ref="C35:E35"/>
    <mergeCell ref="F35:H35"/>
    <mergeCell ref="I35:K35"/>
    <mergeCell ref="L35:N35"/>
    <mergeCell ref="O35:R35"/>
    <mergeCell ref="S34:V34"/>
    <mergeCell ref="W34:Y34"/>
    <mergeCell ref="Z34:AB34"/>
    <mergeCell ref="AC34:AE34"/>
    <mergeCell ref="C34:E34"/>
    <mergeCell ref="F34:H34"/>
    <mergeCell ref="I34:K34"/>
    <mergeCell ref="L34:N34"/>
    <mergeCell ref="O34:R34"/>
    <mergeCell ref="S35:V35"/>
    <mergeCell ref="W35:Y35"/>
    <mergeCell ref="Z35:AB35"/>
    <mergeCell ref="AC35:AE35"/>
    <mergeCell ref="AN34:AQ34"/>
    <mergeCell ref="AR34:AU34"/>
    <mergeCell ref="AV34:AY34"/>
    <mergeCell ref="AZ34:BC34"/>
    <mergeCell ref="BD34:BI34"/>
    <mergeCell ref="AF34:AI34"/>
    <mergeCell ref="AJ34:AM34"/>
    <mergeCell ref="AN35:AQ35"/>
    <mergeCell ref="AR35:AU35"/>
    <mergeCell ref="AV35:AY35"/>
    <mergeCell ref="AZ35:BC35"/>
    <mergeCell ref="BD35:BI35"/>
    <mergeCell ref="AF35:AI35"/>
    <mergeCell ref="AJ35:AM35"/>
    <mergeCell ref="C37:E37"/>
    <mergeCell ref="F37:H37"/>
    <mergeCell ref="I37:K37"/>
    <mergeCell ref="L37:N37"/>
    <mergeCell ref="O37:R37"/>
    <mergeCell ref="S36:V36"/>
    <mergeCell ref="W36:Y36"/>
    <mergeCell ref="Z36:AB36"/>
    <mergeCell ref="AC36:AE36"/>
    <mergeCell ref="C36:E36"/>
    <mergeCell ref="F36:H36"/>
    <mergeCell ref="I36:K36"/>
    <mergeCell ref="L36:N36"/>
    <mergeCell ref="O36:R36"/>
    <mergeCell ref="S37:V37"/>
    <mergeCell ref="W37:Y37"/>
    <mergeCell ref="Z37:AB37"/>
    <mergeCell ref="AC37:AE37"/>
    <mergeCell ref="AN36:AQ36"/>
    <mergeCell ref="AR36:AU36"/>
    <mergeCell ref="AV36:AY36"/>
    <mergeCell ref="AZ36:BC36"/>
    <mergeCell ref="BD36:BI36"/>
    <mergeCell ref="AF36:AI36"/>
    <mergeCell ref="AJ36:AM36"/>
    <mergeCell ref="AN37:AQ37"/>
    <mergeCell ref="AR37:AU37"/>
    <mergeCell ref="AV37:AY37"/>
    <mergeCell ref="AZ37:BC37"/>
    <mergeCell ref="BD37:BI37"/>
    <mergeCell ref="AF37:AI37"/>
    <mergeCell ref="AJ37:AM37"/>
    <mergeCell ref="C39:E39"/>
    <mergeCell ref="F39:H39"/>
    <mergeCell ref="I39:K39"/>
    <mergeCell ref="L39:N39"/>
    <mergeCell ref="O39:R39"/>
    <mergeCell ref="S38:V38"/>
    <mergeCell ref="W38:Y38"/>
    <mergeCell ref="Z38:AB38"/>
    <mergeCell ref="AC38:AE38"/>
    <mergeCell ref="C38:E38"/>
    <mergeCell ref="F38:H38"/>
    <mergeCell ref="I38:K38"/>
    <mergeCell ref="L38:N38"/>
    <mergeCell ref="O38:R38"/>
    <mergeCell ref="S39:V39"/>
    <mergeCell ref="W39:Y39"/>
    <mergeCell ref="Z39:AB39"/>
    <mergeCell ref="AC39:AE39"/>
    <mergeCell ref="AN38:AQ38"/>
    <mergeCell ref="AR38:AU38"/>
    <mergeCell ref="AV38:AY38"/>
    <mergeCell ref="AZ38:BC38"/>
    <mergeCell ref="BD38:BI38"/>
    <mergeCell ref="AF38:AI38"/>
    <mergeCell ref="AJ38:AM38"/>
    <mergeCell ref="AN39:AQ39"/>
    <mergeCell ref="AR39:AU39"/>
    <mergeCell ref="AV39:AY39"/>
    <mergeCell ref="AZ39:BC39"/>
    <mergeCell ref="BD39:BI39"/>
    <mergeCell ref="AF39:AI39"/>
    <mergeCell ref="AJ39:AM39"/>
    <mergeCell ref="C41:E41"/>
    <mergeCell ref="F41:H41"/>
    <mergeCell ref="I41:K41"/>
    <mergeCell ref="L41:N41"/>
    <mergeCell ref="O41:R41"/>
    <mergeCell ref="S40:V40"/>
    <mergeCell ref="W40:Y40"/>
    <mergeCell ref="Z40:AB40"/>
    <mergeCell ref="AC40:AE40"/>
    <mergeCell ref="C40:E40"/>
    <mergeCell ref="F40:H40"/>
    <mergeCell ref="I40:K40"/>
    <mergeCell ref="L40:N40"/>
    <mergeCell ref="O40:R40"/>
    <mergeCell ref="S41:V41"/>
    <mergeCell ref="W41:Y41"/>
    <mergeCell ref="Z41:AB41"/>
    <mergeCell ref="AC41:AE41"/>
    <mergeCell ref="AN40:AQ40"/>
    <mergeCell ref="AR40:AU40"/>
    <mergeCell ref="AV40:AY40"/>
    <mergeCell ref="AZ40:BC40"/>
    <mergeCell ref="BD40:BI40"/>
    <mergeCell ref="AF40:AI40"/>
    <mergeCell ref="AJ40:AM40"/>
    <mergeCell ref="AN41:AQ41"/>
    <mergeCell ref="AR41:AU41"/>
    <mergeCell ref="AV41:AY41"/>
    <mergeCell ref="AZ41:BC41"/>
    <mergeCell ref="BD41:BI41"/>
    <mergeCell ref="AF41:AI41"/>
    <mergeCell ref="AJ41:AM41"/>
    <mergeCell ref="C43:E43"/>
    <mergeCell ref="F43:H43"/>
    <mergeCell ref="I43:K43"/>
    <mergeCell ref="L43:N43"/>
    <mergeCell ref="O43:R43"/>
    <mergeCell ref="S42:V42"/>
    <mergeCell ref="W42:Y42"/>
    <mergeCell ref="Z42:AB42"/>
    <mergeCell ref="AC42:AE42"/>
    <mergeCell ref="C42:E42"/>
    <mergeCell ref="F42:H42"/>
    <mergeCell ref="I42:K42"/>
    <mergeCell ref="L42:N42"/>
    <mergeCell ref="O42:R42"/>
    <mergeCell ref="S43:V43"/>
    <mergeCell ref="W43:Y43"/>
    <mergeCell ref="Z43:AB43"/>
    <mergeCell ref="AC43:AE43"/>
    <mergeCell ref="AN42:AQ42"/>
    <mergeCell ref="AR42:AU42"/>
    <mergeCell ref="AV42:AY42"/>
    <mergeCell ref="AZ42:BC42"/>
    <mergeCell ref="BD42:BI42"/>
    <mergeCell ref="AF42:AI42"/>
    <mergeCell ref="AJ42:AM42"/>
    <mergeCell ref="AN43:AQ43"/>
    <mergeCell ref="AR43:AU43"/>
    <mergeCell ref="AV43:AY43"/>
    <mergeCell ref="AZ43:BC43"/>
    <mergeCell ref="BD43:BI43"/>
    <mergeCell ref="AF43:AI43"/>
    <mergeCell ref="AJ43:AM43"/>
    <mergeCell ref="C45:E45"/>
    <mergeCell ref="F45:H45"/>
    <mergeCell ref="I45:K45"/>
    <mergeCell ref="L45:N45"/>
    <mergeCell ref="O45:R45"/>
    <mergeCell ref="S44:V44"/>
    <mergeCell ref="W44:Y44"/>
    <mergeCell ref="Z44:AB44"/>
    <mergeCell ref="AC44:AE44"/>
    <mergeCell ref="C44:E44"/>
    <mergeCell ref="F44:H44"/>
    <mergeCell ref="I44:K44"/>
    <mergeCell ref="L44:N44"/>
    <mergeCell ref="O44:R44"/>
    <mergeCell ref="S45:V45"/>
    <mergeCell ref="W45:Y45"/>
    <mergeCell ref="Z45:AB45"/>
    <mergeCell ref="AC45:AE45"/>
    <mergeCell ref="AN44:AQ44"/>
    <mergeCell ref="AR44:AU44"/>
    <mergeCell ref="AV44:AY44"/>
    <mergeCell ref="AZ44:BC44"/>
    <mergeCell ref="BD44:BI44"/>
    <mergeCell ref="AF44:AI44"/>
    <mergeCell ref="AJ44:AM44"/>
    <mergeCell ref="AN45:AQ45"/>
    <mergeCell ref="AR45:AU45"/>
    <mergeCell ref="AV45:AY45"/>
    <mergeCell ref="AZ45:BC45"/>
    <mergeCell ref="BD45:BI45"/>
    <mergeCell ref="AF45:AI45"/>
    <mergeCell ref="AJ45:AM45"/>
    <mergeCell ref="C47:E47"/>
    <mergeCell ref="F47:H47"/>
    <mergeCell ref="I47:K47"/>
    <mergeCell ref="L47:N47"/>
    <mergeCell ref="O47:R47"/>
    <mergeCell ref="S46:V46"/>
    <mergeCell ref="W46:Y46"/>
    <mergeCell ref="Z46:AB46"/>
    <mergeCell ref="AC46:AE46"/>
    <mergeCell ref="C46:E46"/>
    <mergeCell ref="F46:H46"/>
    <mergeCell ref="I46:K46"/>
    <mergeCell ref="L46:N46"/>
    <mergeCell ref="O46:R46"/>
    <mergeCell ref="S47:V47"/>
    <mergeCell ref="W47:Y47"/>
    <mergeCell ref="Z47:AB47"/>
    <mergeCell ref="AC47:AE47"/>
    <mergeCell ref="AN46:AQ46"/>
    <mergeCell ref="AR46:AU46"/>
    <mergeCell ref="AV46:AY46"/>
    <mergeCell ref="AZ46:BC46"/>
    <mergeCell ref="BD46:BI46"/>
    <mergeCell ref="AF46:AI46"/>
    <mergeCell ref="AJ46:AM46"/>
    <mergeCell ref="AN47:AQ47"/>
    <mergeCell ref="AR47:AU47"/>
    <mergeCell ref="AV47:AY47"/>
    <mergeCell ref="AZ47:BC47"/>
    <mergeCell ref="BD47:BI47"/>
    <mergeCell ref="AF47:AI47"/>
    <mergeCell ref="AJ47:AM47"/>
    <mergeCell ref="C49:E49"/>
    <mergeCell ref="F49:H49"/>
    <mergeCell ref="I49:K49"/>
    <mergeCell ref="L49:N49"/>
    <mergeCell ref="O49:R49"/>
    <mergeCell ref="S48:V48"/>
    <mergeCell ref="W48:Y48"/>
    <mergeCell ref="Z48:AB48"/>
    <mergeCell ref="AC48:AE48"/>
    <mergeCell ref="C48:E48"/>
    <mergeCell ref="F48:H48"/>
    <mergeCell ref="I48:K48"/>
    <mergeCell ref="L48:N48"/>
    <mergeCell ref="O48:R48"/>
    <mergeCell ref="S49:V49"/>
    <mergeCell ref="W49:Y49"/>
    <mergeCell ref="Z49:AB49"/>
    <mergeCell ref="AC49:AE49"/>
    <mergeCell ref="AN48:AQ48"/>
    <mergeCell ref="AR48:AU48"/>
    <mergeCell ref="AV48:AY48"/>
    <mergeCell ref="AZ48:BC48"/>
    <mergeCell ref="BD48:BI48"/>
    <mergeCell ref="AF48:AI48"/>
    <mergeCell ref="AJ48:AM48"/>
    <mergeCell ref="AN49:AQ49"/>
    <mergeCell ref="AR49:AU49"/>
    <mergeCell ref="AV49:AY49"/>
    <mergeCell ref="AZ49:BC49"/>
    <mergeCell ref="BD49:BI49"/>
    <mergeCell ref="AF49:AI49"/>
    <mergeCell ref="AJ49:AM49"/>
    <mergeCell ref="C51:E51"/>
    <mergeCell ref="F51:H51"/>
    <mergeCell ref="I51:K51"/>
    <mergeCell ref="L51:N51"/>
    <mergeCell ref="O51:R51"/>
    <mergeCell ref="S50:V50"/>
    <mergeCell ref="W50:Y50"/>
    <mergeCell ref="Z50:AB50"/>
    <mergeCell ref="AC50:AE50"/>
    <mergeCell ref="C50:E50"/>
    <mergeCell ref="F50:H50"/>
    <mergeCell ref="I50:K50"/>
    <mergeCell ref="L50:N50"/>
    <mergeCell ref="O50:R50"/>
    <mergeCell ref="S51:V51"/>
    <mergeCell ref="W51:Y51"/>
    <mergeCell ref="Z51:AB51"/>
    <mergeCell ref="AC51:AE51"/>
    <mergeCell ref="AN50:AQ50"/>
    <mergeCell ref="AR50:AU50"/>
    <mergeCell ref="AV50:AY50"/>
    <mergeCell ref="AZ50:BC50"/>
    <mergeCell ref="BD50:BI50"/>
    <mergeCell ref="AF50:AI50"/>
    <mergeCell ref="AJ50:AM50"/>
    <mergeCell ref="AN51:AQ51"/>
    <mergeCell ref="AR51:AU51"/>
    <mergeCell ref="AV51:AY51"/>
    <mergeCell ref="AZ51:BC51"/>
    <mergeCell ref="BD51:BI51"/>
    <mergeCell ref="AF51:AI51"/>
    <mergeCell ref="AJ51:AM51"/>
    <mergeCell ref="C53:E53"/>
    <mergeCell ref="F53:H53"/>
    <mergeCell ref="I53:K53"/>
    <mergeCell ref="L53:N53"/>
    <mergeCell ref="O53:R53"/>
    <mergeCell ref="S52:V52"/>
    <mergeCell ref="W52:Y52"/>
    <mergeCell ref="Z52:AB52"/>
    <mergeCell ref="AC52:AE52"/>
    <mergeCell ref="C52:E52"/>
    <mergeCell ref="F52:H52"/>
    <mergeCell ref="I52:K52"/>
    <mergeCell ref="L52:N52"/>
    <mergeCell ref="O52:R52"/>
    <mergeCell ref="S53:V53"/>
    <mergeCell ref="W53:Y53"/>
    <mergeCell ref="Z53:AB53"/>
    <mergeCell ref="AC53:AE53"/>
    <mergeCell ref="AN52:AQ52"/>
    <mergeCell ref="AR52:AU52"/>
    <mergeCell ref="AV52:AY52"/>
    <mergeCell ref="AZ52:BC52"/>
    <mergeCell ref="BD52:BI52"/>
    <mergeCell ref="AF52:AI52"/>
    <mergeCell ref="AJ52:AM52"/>
    <mergeCell ref="AN53:AQ53"/>
    <mergeCell ref="AR53:AU53"/>
    <mergeCell ref="AV53:AY53"/>
    <mergeCell ref="AZ53:BC53"/>
    <mergeCell ref="BD53:BI53"/>
    <mergeCell ref="AF53:AI53"/>
    <mergeCell ref="AJ53:AM53"/>
    <mergeCell ref="C55:E55"/>
    <mergeCell ref="F55:H55"/>
    <mergeCell ref="I55:K55"/>
    <mergeCell ref="L55:N55"/>
    <mergeCell ref="O55:R55"/>
    <mergeCell ref="S54:V54"/>
    <mergeCell ref="W54:Y54"/>
    <mergeCell ref="Z54:AB54"/>
    <mergeCell ref="AC54:AE54"/>
    <mergeCell ref="C54:E54"/>
    <mergeCell ref="F54:H54"/>
    <mergeCell ref="I54:K54"/>
    <mergeCell ref="L54:N54"/>
    <mergeCell ref="O54:R54"/>
    <mergeCell ref="S55:V55"/>
    <mergeCell ref="W55:Y55"/>
    <mergeCell ref="Z55:AB55"/>
    <mergeCell ref="AC55:AE55"/>
    <mergeCell ref="AN54:AQ54"/>
    <mergeCell ref="AR54:AU54"/>
    <mergeCell ref="AV54:AY54"/>
    <mergeCell ref="AZ54:BC54"/>
    <mergeCell ref="BD54:BI54"/>
    <mergeCell ref="AF54:AI54"/>
    <mergeCell ref="AJ54:AM54"/>
    <mergeCell ref="AN55:AQ55"/>
    <mergeCell ref="AR55:AU55"/>
    <mergeCell ref="AV55:AY55"/>
    <mergeCell ref="AZ55:BC55"/>
    <mergeCell ref="BD55:BI55"/>
    <mergeCell ref="AF55:AI55"/>
    <mergeCell ref="AJ55:AM55"/>
    <mergeCell ref="C57:E57"/>
    <mergeCell ref="F57:H57"/>
    <mergeCell ref="I57:K57"/>
    <mergeCell ref="L57:N57"/>
    <mergeCell ref="O57:R57"/>
    <mergeCell ref="S56:V56"/>
    <mergeCell ref="W56:Y56"/>
    <mergeCell ref="Z56:AB56"/>
    <mergeCell ref="AC56:AE56"/>
    <mergeCell ref="C56:E56"/>
    <mergeCell ref="F56:H56"/>
    <mergeCell ref="I56:K56"/>
    <mergeCell ref="L56:N56"/>
    <mergeCell ref="O56:R56"/>
    <mergeCell ref="S57:V57"/>
    <mergeCell ref="W57:Y57"/>
    <mergeCell ref="Z57:AB57"/>
    <mergeCell ref="AC57:AE57"/>
    <mergeCell ref="AN56:AQ56"/>
    <mergeCell ref="AR56:AU56"/>
    <mergeCell ref="AV56:AY56"/>
    <mergeCell ref="AZ56:BC56"/>
    <mergeCell ref="BD56:BI56"/>
    <mergeCell ref="AF56:AI56"/>
    <mergeCell ref="AJ56:AM56"/>
    <mergeCell ref="AN57:AQ57"/>
    <mergeCell ref="AR57:AU57"/>
    <mergeCell ref="AV57:AY57"/>
    <mergeCell ref="AZ57:BC57"/>
    <mergeCell ref="BD57:BI57"/>
    <mergeCell ref="AF57:AI57"/>
    <mergeCell ref="AJ57:AM57"/>
    <mergeCell ref="C59:E59"/>
    <mergeCell ref="F59:H59"/>
    <mergeCell ref="I59:K59"/>
    <mergeCell ref="L59:N59"/>
    <mergeCell ref="O59:R59"/>
    <mergeCell ref="S58:V58"/>
    <mergeCell ref="W58:Y58"/>
    <mergeCell ref="Z58:AB58"/>
    <mergeCell ref="AC58:AE58"/>
    <mergeCell ref="C58:E58"/>
    <mergeCell ref="F58:H58"/>
    <mergeCell ref="I58:K58"/>
    <mergeCell ref="L58:N58"/>
    <mergeCell ref="O58:R58"/>
    <mergeCell ref="S59:V59"/>
    <mergeCell ref="W59:Y59"/>
    <mergeCell ref="Z59:AB59"/>
    <mergeCell ref="AC59:AE59"/>
    <mergeCell ref="AN58:AQ58"/>
    <mergeCell ref="AR58:AU58"/>
    <mergeCell ref="AV58:AY58"/>
    <mergeCell ref="AZ58:BC58"/>
    <mergeCell ref="BD58:BI58"/>
    <mergeCell ref="AF58:AI58"/>
    <mergeCell ref="AJ58:AM58"/>
    <mergeCell ref="AN59:AQ59"/>
    <mergeCell ref="AR59:AU59"/>
    <mergeCell ref="AV59:AY59"/>
    <mergeCell ref="AZ59:BC59"/>
    <mergeCell ref="BD59:BI59"/>
    <mergeCell ref="AF59:AI59"/>
    <mergeCell ref="AJ59:AM59"/>
    <mergeCell ref="AR60:AU60"/>
    <mergeCell ref="AV60:AY60"/>
    <mergeCell ref="AZ60:BC60"/>
    <mergeCell ref="BD60:BI60"/>
    <mergeCell ref="C61:E61"/>
    <mergeCell ref="F61:H61"/>
    <mergeCell ref="I61:K61"/>
    <mergeCell ref="L61:N61"/>
    <mergeCell ref="O61:R61"/>
    <mergeCell ref="S60:V60"/>
    <mergeCell ref="W60:Y60"/>
    <mergeCell ref="Z60:AB60"/>
    <mergeCell ref="AC60:AE60"/>
    <mergeCell ref="AF60:AI60"/>
    <mergeCell ref="AJ60:AM60"/>
    <mergeCell ref="AN61:AQ61"/>
    <mergeCell ref="AR61:AU61"/>
    <mergeCell ref="AV61:AY61"/>
    <mergeCell ref="AZ61:BC61"/>
    <mergeCell ref="BD61:BI61"/>
    <mergeCell ref="AF61:AI61"/>
    <mergeCell ref="AJ61:AM61"/>
    <mergeCell ref="C60:E60"/>
    <mergeCell ref="F60:H60"/>
    <mergeCell ref="I62:K62"/>
    <mergeCell ref="L62:N62"/>
    <mergeCell ref="O62:R62"/>
    <mergeCell ref="S61:V61"/>
    <mergeCell ref="W61:Y61"/>
    <mergeCell ref="Z61:AB61"/>
    <mergeCell ref="AC61:AE61"/>
    <mergeCell ref="AN60:AQ60"/>
    <mergeCell ref="I60:K60"/>
    <mergeCell ref="L60:N60"/>
    <mergeCell ref="O60:R60"/>
    <mergeCell ref="AN62:AQ62"/>
    <mergeCell ref="AR62:AU62"/>
    <mergeCell ref="AV62:AY62"/>
    <mergeCell ref="AZ62:BC62"/>
    <mergeCell ref="BD62:BI62"/>
    <mergeCell ref="C63:E63"/>
    <mergeCell ref="F63:H63"/>
    <mergeCell ref="I63:K63"/>
    <mergeCell ref="L63:N63"/>
    <mergeCell ref="O63:R63"/>
    <mergeCell ref="S62:V62"/>
    <mergeCell ref="W62:Y62"/>
    <mergeCell ref="Z62:AB62"/>
    <mergeCell ref="AC62:AE62"/>
    <mergeCell ref="AF62:AI62"/>
    <mergeCell ref="AJ62:AM62"/>
    <mergeCell ref="AN63:AQ63"/>
    <mergeCell ref="AR63:AU63"/>
    <mergeCell ref="AV63:AY63"/>
    <mergeCell ref="AZ63:BC63"/>
    <mergeCell ref="BD63:BI63"/>
    <mergeCell ref="AF63:AI63"/>
    <mergeCell ref="AJ63:AM63"/>
    <mergeCell ref="C62:E62"/>
    <mergeCell ref="F62:H62"/>
    <mergeCell ref="C64:E64"/>
    <mergeCell ref="F64:H64"/>
    <mergeCell ref="I64:K64"/>
    <mergeCell ref="L64:N64"/>
    <mergeCell ref="O64:R64"/>
    <mergeCell ref="S63:V63"/>
    <mergeCell ref="W63:Y63"/>
    <mergeCell ref="Z63:AB63"/>
    <mergeCell ref="AC63:AE63"/>
    <mergeCell ref="AC65:AE65"/>
    <mergeCell ref="AN64:AQ64"/>
    <mergeCell ref="AR64:AU64"/>
    <mergeCell ref="AV64:AY64"/>
    <mergeCell ref="AZ64:BC64"/>
    <mergeCell ref="BD64:BI64"/>
    <mergeCell ref="C65:E65"/>
    <mergeCell ref="F65:H65"/>
    <mergeCell ref="I65:K65"/>
    <mergeCell ref="L65:N65"/>
    <mergeCell ref="O65:R65"/>
    <mergeCell ref="S64:V64"/>
    <mergeCell ref="W64:Y64"/>
    <mergeCell ref="Z64:AB64"/>
    <mergeCell ref="AC64:AE64"/>
    <mergeCell ref="AF64:AI64"/>
    <mergeCell ref="AJ64:AM64"/>
    <mergeCell ref="AN65:AQ65"/>
    <mergeCell ref="AR65:AU65"/>
    <mergeCell ref="AV65:AY65"/>
    <mergeCell ref="AZ65:BC65"/>
    <mergeCell ref="BD65:BI65"/>
    <mergeCell ref="AF65:AI65"/>
    <mergeCell ref="AJ65:AM65"/>
    <mergeCell ref="S67:V67"/>
    <mergeCell ref="W67:Y67"/>
    <mergeCell ref="Z67:AB67"/>
    <mergeCell ref="C66:E66"/>
    <mergeCell ref="F66:H66"/>
    <mergeCell ref="I66:K66"/>
    <mergeCell ref="L66:N66"/>
    <mergeCell ref="O66:R66"/>
    <mergeCell ref="S65:V65"/>
    <mergeCell ref="W65:Y65"/>
    <mergeCell ref="Z65:AB65"/>
    <mergeCell ref="AC67:AE67"/>
    <mergeCell ref="AF67:AI67"/>
    <mergeCell ref="AJ67:AM67"/>
    <mergeCell ref="AN66:AQ66"/>
    <mergeCell ref="AR66:AU66"/>
    <mergeCell ref="AV66:AY66"/>
    <mergeCell ref="AZ66:BC66"/>
    <mergeCell ref="BD66:BI66"/>
    <mergeCell ref="C67:E67"/>
    <mergeCell ref="F67:H67"/>
    <mergeCell ref="I67:K67"/>
    <mergeCell ref="L67:N67"/>
    <mergeCell ref="O67:R67"/>
    <mergeCell ref="S66:V66"/>
    <mergeCell ref="W66:Y66"/>
    <mergeCell ref="Z66:AB66"/>
    <mergeCell ref="AC66:AE66"/>
    <mergeCell ref="AF66:AI66"/>
    <mergeCell ref="AJ66:AM66"/>
    <mergeCell ref="AN67:AQ67"/>
    <mergeCell ref="AR67:AU67"/>
    <mergeCell ref="AV67:AY67"/>
    <mergeCell ref="AZ67:BC67"/>
    <mergeCell ref="BD67:BI67"/>
  </mergeCells>
  <conditionalFormatting sqref="D27:BI27">
    <cfRule type="expression" dxfId="177" priority="2">
      <formula>AND(CA68&gt;0,COUNTA(BD33:BI67)=0)</formula>
    </cfRule>
  </conditionalFormatting>
  <conditionalFormatting sqref="BD33:BI67">
    <cfRule type="expression" dxfId="176" priority="3">
      <formula>AND($CA33&gt;0,$BD33="")</formula>
    </cfRule>
    <cfRule type="expression" dxfId="175" priority="4">
      <formula>AND($CA33=0,$BD33="")</formula>
    </cfRule>
  </conditionalFormatting>
  <dataValidations count="1">
    <dataValidation type="list" allowBlank="1" showInputMessage="1" showErrorMessage="1" sqref="AJ32:AM67 AZ32:BC67 AR32:AU67">
      <formula1>$BK$32:$BK$42</formula1>
    </dataValidation>
  </dataValidations>
  <hyperlinks>
    <hyperlink ref="Z32" r:id="rId1"/>
    <hyperlink ref="BF9:BI9" location="Índice!B15" display="Índice"/>
  </hyperlinks>
  <printOptions horizontalCentered="1" verticalCentered="1"/>
  <pageMargins left="0.70866141732283472" right="0.70866141732283472" top="0.74803149606299213" bottom="0.74803149606299213" header="0.31496062992125984" footer="0.31496062992125984"/>
  <pageSetup scale="38" orientation="landscape" r:id="rId2"/>
  <headerFooter>
    <oddHeader>&amp;CMódulo 1 Sección I
Participantes</oddHeader>
    <oddFooter>&amp;LCenso Nacional de Gobiernos Estatales 2024&amp;R&amp;P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35"/>
  <sheetViews>
    <sheetView showGridLines="0" view="pageBreakPreview" zoomScale="120" zoomScaleNormal="100" zoomScaleSheetLayoutView="120" workbookViewId="0"/>
  </sheetViews>
  <sheetFormatPr baseColWidth="10" defaultColWidth="0" defaultRowHeight="15" customHeight="1" zeroHeight="1"/>
  <cols>
    <col min="1" max="1" width="5.7109375" style="1" customWidth="1"/>
    <col min="2" max="30" width="3.7109375" style="1" customWidth="1"/>
    <col min="31" max="31" width="5.7109375" style="1" customWidth="1"/>
    <col min="32" max="32" width="3.7109375" style="1" hidden="1" customWidth="1"/>
    <col min="33" max="16384" width="13.7109375" style="1" hidden="1"/>
  </cols>
  <sheetData>
    <row r="1" spans="1:30" ht="173.25" customHeight="1">
      <c r="B1" s="539" t="s">
        <v>0</v>
      </c>
      <c r="C1" s="540"/>
      <c r="D1" s="540"/>
      <c r="E1" s="540"/>
      <c r="F1" s="540"/>
      <c r="G1" s="540"/>
      <c r="H1" s="540"/>
      <c r="I1" s="540"/>
      <c r="J1" s="540"/>
      <c r="K1" s="540"/>
      <c r="L1" s="540"/>
      <c r="M1" s="540"/>
      <c r="N1" s="540"/>
      <c r="O1" s="540"/>
      <c r="P1" s="540"/>
      <c r="Q1" s="540"/>
      <c r="R1" s="540"/>
      <c r="S1" s="540"/>
      <c r="T1" s="540"/>
      <c r="U1" s="540"/>
      <c r="V1" s="540"/>
      <c r="W1" s="540"/>
      <c r="X1" s="540"/>
      <c r="Y1" s="540"/>
      <c r="Z1" s="540"/>
      <c r="AA1" s="540"/>
      <c r="AB1" s="540"/>
      <c r="AC1" s="540"/>
      <c r="AD1" s="540"/>
    </row>
    <row r="2" spans="1:30" ht="15" customHeight="1">
      <c r="B2" s="8"/>
      <c r="C2" s="8"/>
      <c r="D2" s="8"/>
      <c r="E2" s="8"/>
      <c r="F2" s="8"/>
      <c r="G2" s="8"/>
      <c r="H2" s="8"/>
      <c r="I2" s="8"/>
      <c r="J2" s="8"/>
      <c r="K2" s="8"/>
      <c r="L2" s="8"/>
      <c r="M2" s="8"/>
      <c r="N2" s="8"/>
      <c r="O2" s="8"/>
      <c r="P2" s="8"/>
      <c r="Q2" s="8"/>
      <c r="R2" s="8"/>
      <c r="S2" s="8"/>
      <c r="T2" s="8"/>
      <c r="U2" s="8"/>
      <c r="V2" s="8"/>
      <c r="W2" s="8"/>
      <c r="X2" s="8"/>
      <c r="Y2" s="8"/>
      <c r="Z2" s="8"/>
      <c r="AA2" s="8"/>
      <c r="AB2" s="8"/>
      <c r="AC2" s="8"/>
      <c r="AD2" s="8"/>
    </row>
    <row r="3" spans="1:30" ht="45" customHeight="1">
      <c r="B3" s="541" t="s">
        <v>1</v>
      </c>
      <c r="C3" s="542"/>
      <c r="D3" s="542"/>
      <c r="E3" s="542"/>
      <c r="F3" s="542"/>
      <c r="G3" s="542"/>
      <c r="H3" s="542"/>
      <c r="I3" s="542"/>
      <c r="J3" s="542"/>
      <c r="K3" s="542"/>
      <c r="L3" s="542"/>
      <c r="M3" s="542"/>
      <c r="N3" s="542"/>
      <c r="O3" s="542"/>
      <c r="P3" s="542"/>
      <c r="Q3" s="542"/>
      <c r="R3" s="542"/>
      <c r="S3" s="542"/>
      <c r="T3" s="542"/>
      <c r="U3" s="542"/>
      <c r="V3" s="542"/>
      <c r="W3" s="542"/>
      <c r="X3" s="542"/>
      <c r="Y3" s="542"/>
      <c r="Z3" s="542"/>
      <c r="AA3" s="542"/>
      <c r="AB3" s="542"/>
      <c r="AC3" s="542"/>
      <c r="AD3" s="542"/>
    </row>
    <row r="4" spans="1:30" ht="15"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row>
    <row r="5" spans="1:30" ht="45" customHeight="1">
      <c r="B5" s="541" t="s">
        <v>840</v>
      </c>
      <c r="C5" s="542"/>
      <c r="D5" s="542"/>
      <c r="E5" s="542"/>
      <c r="F5" s="542"/>
      <c r="G5" s="542"/>
      <c r="H5" s="542"/>
      <c r="I5" s="542"/>
      <c r="J5" s="542"/>
      <c r="K5" s="542"/>
      <c r="L5" s="542"/>
      <c r="M5" s="542"/>
      <c r="N5" s="542"/>
      <c r="O5" s="542"/>
      <c r="P5" s="542"/>
      <c r="Q5" s="542"/>
      <c r="R5" s="542"/>
      <c r="S5" s="542"/>
      <c r="T5" s="542"/>
      <c r="U5" s="542"/>
      <c r="V5" s="542"/>
      <c r="W5" s="542"/>
      <c r="X5" s="542"/>
      <c r="Y5" s="542"/>
      <c r="Z5" s="542"/>
      <c r="AA5" s="542"/>
      <c r="AB5" s="542"/>
      <c r="AC5" s="542"/>
      <c r="AD5" s="542"/>
    </row>
    <row r="6" spans="1:30" ht="15" customHeight="1"/>
    <row r="7" spans="1:30" ht="15" customHeight="1" thickBot="1">
      <c r="B7" s="2" t="s">
        <v>3</v>
      </c>
      <c r="N7" s="2" t="s">
        <v>4</v>
      </c>
      <c r="P7" s="8"/>
      <c r="Q7" s="8"/>
      <c r="R7" s="8"/>
      <c r="S7" s="8"/>
      <c r="T7" s="8"/>
      <c r="U7" s="8"/>
      <c r="V7" s="8"/>
      <c r="W7" s="8"/>
      <c r="X7" s="8"/>
      <c r="Y7" s="8"/>
      <c r="Z7" s="8"/>
      <c r="AA7" s="547" t="s">
        <v>2</v>
      </c>
      <c r="AB7" s="547"/>
      <c r="AC7" s="547"/>
      <c r="AD7" s="547"/>
    </row>
    <row r="8" spans="1:30" ht="15" customHeight="1" thickBot="1">
      <c r="B8" s="543" t="str">
        <f>IF(Presentación!B10="","",Presentación!B10)</f>
        <v>Veracruz de Ignacio de la Llave</v>
      </c>
      <c r="C8" s="544"/>
      <c r="D8" s="544"/>
      <c r="E8" s="544"/>
      <c r="F8" s="544"/>
      <c r="G8" s="544"/>
      <c r="H8" s="544"/>
      <c r="I8" s="544"/>
      <c r="J8" s="544"/>
      <c r="K8" s="544"/>
      <c r="L8" s="545"/>
      <c r="N8" s="543" t="str">
        <f>IF(Presentación!N10="","",Presentación!N10)</f>
        <v>230</v>
      </c>
      <c r="O8" s="545"/>
      <c r="P8" s="8"/>
      <c r="Q8" s="8"/>
      <c r="R8" s="8"/>
      <c r="S8" s="8"/>
      <c r="T8" s="8"/>
      <c r="U8" s="8"/>
      <c r="V8" s="8"/>
      <c r="W8" s="8"/>
      <c r="X8" s="8"/>
      <c r="Y8" s="8"/>
      <c r="Z8" s="8"/>
      <c r="AA8" s="8"/>
      <c r="AB8" s="8"/>
      <c r="AC8" s="8"/>
      <c r="AD8" s="8"/>
    </row>
    <row r="9" spans="1:30" ht="15" customHeight="1" thickBot="1"/>
    <row r="10" spans="1:30" ht="15" customHeight="1" thickBot="1">
      <c r="A10" s="73" t="s">
        <v>123</v>
      </c>
      <c r="B10" s="677" t="s">
        <v>841</v>
      </c>
      <c r="C10" s="678"/>
      <c r="D10" s="678"/>
      <c r="E10" s="678"/>
      <c r="F10" s="678"/>
      <c r="G10" s="678"/>
      <c r="H10" s="678"/>
      <c r="I10" s="678"/>
      <c r="J10" s="678"/>
      <c r="K10" s="678"/>
      <c r="L10" s="678"/>
      <c r="M10" s="678"/>
      <c r="N10" s="678"/>
      <c r="O10" s="678"/>
      <c r="P10" s="678"/>
      <c r="Q10" s="678"/>
      <c r="R10" s="678"/>
      <c r="S10" s="678"/>
      <c r="T10" s="678"/>
      <c r="U10" s="678"/>
      <c r="V10" s="678"/>
      <c r="W10" s="678"/>
      <c r="X10" s="678"/>
      <c r="Y10" s="678"/>
      <c r="Z10" s="678"/>
      <c r="AA10" s="678"/>
      <c r="AB10" s="678"/>
      <c r="AC10" s="678"/>
      <c r="AD10" s="679"/>
    </row>
    <row r="11" spans="1:30" ht="15" customHeight="1">
      <c r="A11" s="6"/>
      <c r="B11" s="668" t="s">
        <v>272</v>
      </c>
      <c r="C11" s="669"/>
      <c r="D11" s="669"/>
      <c r="E11" s="669"/>
      <c r="F11" s="669"/>
      <c r="G11" s="669"/>
      <c r="H11" s="669"/>
      <c r="I11" s="669"/>
      <c r="J11" s="669"/>
      <c r="K11" s="669"/>
      <c r="L11" s="669"/>
      <c r="M11" s="669"/>
      <c r="N11" s="669"/>
      <c r="O11" s="669"/>
      <c r="P11" s="669"/>
      <c r="Q11" s="669"/>
      <c r="R11" s="669"/>
      <c r="S11" s="669"/>
      <c r="T11" s="669"/>
      <c r="U11" s="669"/>
      <c r="V11" s="669"/>
      <c r="W11" s="669"/>
      <c r="X11" s="669"/>
      <c r="Y11" s="669"/>
      <c r="Z11" s="669"/>
      <c r="AA11" s="669"/>
      <c r="AB11" s="669"/>
      <c r="AC11" s="669"/>
      <c r="AD11" s="670"/>
    </row>
    <row r="12" spans="1:30" ht="36" customHeight="1">
      <c r="A12" s="6"/>
      <c r="B12" s="74"/>
      <c r="C12" s="627" t="s">
        <v>942</v>
      </c>
      <c r="D12" s="627"/>
      <c r="E12" s="627"/>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50"/>
    </row>
    <row r="13" spans="1:30" ht="24" customHeight="1">
      <c r="A13" s="6"/>
      <c r="B13" s="75"/>
      <c r="C13" s="627" t="s">
        <v>124</v>
      </c>
      <c r="D13" s="671"/>
      <c r="E13" s="671"/>
      <c r="F13" s="671"/>
      <c r="G13" s="671"/>
      <c r="H13" s="671"/>
      <c r="I13" s="671"/>
      <c r="J13" s="671"/>
      <c r="K13" s="671"/>
      <c r="L13" s="671"/>
      <c r="M13" s="671"/>
      <c r="N13" s="671"/>
      <c r="O13" s="671"/>
      <c r="P13" s="671"/>
      <c r="Q13" s="671"/>
      <c r="R13" s="671"/>
      <c r="S13" s="671"/>
      <c r="T13" s="671"/>
      <c r="U13" s="671"/>
      <c r="V13" s="671"/>
      <c r="W13" s="671"/>
      <c r="X13" s="671"/>
      <c r="Y13" s="671"/>
      <c r="Z13" s="671"/>
      <c r="AA13" s="671"/>
      <c r="AB13" s="671"/>
      <c r="AC13" s="671"/>
      <c r="AD13" s="680"/>
    </row>
    <row r="14" spans="1:30" ht="36" customHeight="1">
      <c r="A14" s="6"/>
      <c r="B14" s="75"/>
      <c r="C14" s="596" t="s">
        <v>1012</v>
      </c>
      <c r="D14" s="596"/>
      <c r="E14" s="596"/>
      <c r="F14" s="596"/>
      <c r="G14" s="596"/>
      <c r="H14" s="596"/>
      <c r="I14" s="596"/>
      <c r="J14" s="596"/>
      <c r="K14" s="596"/>
      <c r="L14" s="596"/>
      <c r="M14" s="596"/>
      <c r="N14" s="596"/>
      <c r="O14" s="596"/>
      <c r="P14" s="596"/>
      <c r="Q14" s="596"/>
      <c r="R14" s="596"/>
      <c r="S14" s="596"/>
      <c r="T14" s="596"/>
      <c r="U14" s="596"/>
      <c r="V14" s="596"/>
      <c r="W14" s="596"/>
      <c r="X14" s="596"/>
      <c r="Y14" s="596"/>
      <c r="Z14" s="596"/>
      <c r="AA14" s="596"/>
      <c r="AB14" s="596"/>
      <c r="AC14" s="596"/>
      <c r="AD14" s="597"/>
    </row>
    <row r="15" spans="1:30" ht="48" customHeight="1">
      <c r="A15" s="6"/>
      <c r="B15" s="75"/>
      <c r="C15" s="596" t="s">
        <v>1013</v>
      </c>
      <c r="D15" s="596"/>
      <c r="E15" s="596"/>
      <c r="F15" s="596"/>
      <c r="G15" s="596"/>
      <c r="H15" s="596"/>
      <c r="I15" s="596"/>
      <c r="J15" s="596"/>
      <c r="K15" s="596"/>
      <c r="L15" s="596"/>
      <c r="M15" s="596"/>
      <c r="N15" s="596"/>
      <c r="O15" s="596"/>
      <c r="P15" s="596"/>
      <c r="Q15" s="596"/>
      <c r="R15" s="596"/>
      <c r="S15" s="596"/>
      <c r="T15" s="596"/>
      <c r="U15" s="596"/>
      <c r="V15" s="596"/>
      <c r="W15" s="596"/>
      <c r="X15" s="596"/>
      <c r="Y15" s="596"/>
      <c r="Z15" s="596"/>
      <c r="AA15" s="596"/>
      <c r="AB15" s="596"/>
      <c r="AC15" s="596"/>
      <c r="AD15" s="597"/>
    </row>
    <row r="16" spans="1:30" ht="15" customHeight="1">
      <c r="A16" s="6"/>
      <c r="B16" s="79"/>
      <c r="C16" s="675" t="s">
        <v>1014</v>
      </c>
      <c r="D16" s="675"/>
      <c r="E16" s="675"/>
      <c r="F16" s="675"/>
      <c r="G16" s="675"/>
      <c r="H16" s="675"/>
      <c r="I16" s="675"/>
      <c r="J16" s="675"/>
      <c r="K16" s="675"/>
      <c r="L16" s="675"/>
      <c r="M16" s="675"/>
      <c r="N16" s="675"/>
      <c r="O16" s="675"/>
      <c r="P16" s="675"/>
      <c r="Q16" s="675"/>
      <c r="R16" s="675"/>
      <c r="S16" s="675"/>
      <c r="T16" s="675"/>
      <c r="U16" s="675"/>
      <c r="V16" s="675"/>
      <c r="W16" s="675"/>
      <c r="X16" s="675"/>
      <c r="Y16" s="675"/>
      <c r="Z16" s="675"/>
      <c r="AA16" s="675"/>
      <c r="AB16" s="675"/>
      <c r="AC16" s="675"/>
      <c r="AD16" s="676"/>
    </row>
    <row r="17" spans="1:31" ht="15" customHeight="1" thickBot="1">
      <c r="A17" s="6"/>
      <c r="B17" s="5"/>
      <c r="C17"/>
      <c r="D17"/>
      <c r="E17"/>
      <c r="F17"/>
      <c r="G17"/>
      <c r="H17"/>
      <c r="I17"/>
      <c r="J17"/>
      <c r="K17"/>
      <c r="L17"/>
      <c r="M17"/>
      <c r="N17"/>
      <c r="O17"/>
      <c r="P17"/>
      <c r="Q17"/>
      <c r="R17"/>
      <c r="S17"/>
      <c r="T17"/>
      <c r="U17"/>
      <c r="V17"/>
      <c r="W17"/>
      <c r="X17"/>
      <c r="Y17"/>
      <c r="Z17"/>
      <c r="AA17"/>
      <c r="AB17"/>
      <c r="AC17"/>
      <c r="AD17"/>
    </row>
    <row r="18" spans="1:31" ht="15" customHeight="1" thickBot="1">
      <c r="A18" s="73" t="s">
        <v>123</v>
      </c>
      <c r="B18" s="619" t="s">
        <v>1011</v>
      </c>
      <c r="C18" s="620"/>
      <c r="D18" s="620"/>
      <c r="E18" s="620"/>
      <c r="F18" s="620"/>
      <c r="G18" s="620"/>
      <c r="H18" s="620"/>
      <c r="I18" s="620"/>
      <c r="J18" s="620"/>
      <c r="K18" s="620"/>
      <c r="L18" s="620"/>
      <c r="M18" s="620"/>
      <c r="N18" s="620"/>
      <c r="O18" s="620"/>
      <c r="P18" s="620"/>
      <c r="Q18" s="620"/>
      <c r="R18" s="620"/>
      <c r="S18" s="620"/>
      <c r="T18" s="620"/>
      <c r="U18" s="620"/>
      <c r="V18" s="620"/>
      <c r="W18" s="620"/>
      <c r="X18" s="620"/>
      <c r="Y18" s="620"/>
      <c r="Z18" s="620"/>
      <c r="AA18" s="620"/>
      <c r="AB18" s="620"/>
      <c r="AC18" s="620"/>
      <c r="AD18" s="621"/>
      <c r="AE18" s="219"/>
    </row>
    <row r="19" spans="1:31" ht="15" customHeight="1">
      <c r="A19" s="6"/>
      <c r="B19" s="681" t="s">
        <v>858</v>
      </c>
      <c r="C19" s="682"/>
      <c r="D19" s="682"/>
      <c r="E19" s="682"/>
      <c r="F19" s="682"/>
      <c r="G19" s="682"/>
      <c r="H19" s="682"/>
      <c r="I19" s="682"/>
      <c r="J19" s="682"/>
      <c r="K19" s="682"/>
      <c r="L19" s="682"/>
      <c r="M19" s="682"/>
      <c r="N19" s="682"/>
      <c r="O19" s="682"/>
      <c r="P19" s="682"/>
      <c r="Q19" s="682"/>
      <c r="R19" s="682"/>
      <c r="S19" s="682"/>
      <c r="T19" s="682"/>
      <c r="U19" s="682"/>
      <c r="V19" s="682"/>
      <c r="W19" s="682"/>
      <c r="X19" s="682"/>
      <c r="Y19" s="682"/>
      <c r="Z19" s="682"/>
      <c r="AA19" s="682"/>
      <c r="AB19" s="682"/>
      <c r="AC19" s="682"/>
      <c r="AD19" s="683"/>
    </row>
    <row r="20" spans="1:31" ht="36" customHeight="1">
      <c r="A20" s="61"/>
      <c r="B20" s="220"/>
      <c r="C20" s="627" t="s">
        <v>1015</v>
      </c>
      <c r="D20" s="627"/>
      <c r="E20" s="627"/>
      <c r="F20" s="627"/>
      <c r="G20" s="627"/>
      <c r="H20" s="627"/>
      <c r="I20" s="627"/>
      <c r="J20" s="627"/>
      <c r="K20" s="627"/>
      <c r="L20" s="627"/>
      <c r="M20" s="627"/>
      <c r="N20" s="627"/>
      <c r="O20" s="627"/>
      <c r="P20" s="627"/>
      <c r="Q20" s="627"/>
      <c r="R20" s="627"/>
      <c r="S20" s="627"/>
      <c r="T20" s="627"/>
      <c r="U20" s="627"/>
      <c r="V20" s="627"/>
      <c r="W20" s="627"/>
      <c r="X20" s="627"/>
      <c r="Y20" s="627"/>
      <c r="Z20" s="627"/>
      <c r="AA20" s="627"/>
      <c r="AB20" s="627"/>
      <c r="AC20" s="627"/>
      <c r="AD20" s="650"/>
    </row>
    <row r="21" spans="1:31" ht="36" customHeight="1">
      <c r="A21" s="61"/>
      <c r="B21" s="220"/>
      <c r="C21" s="596" t="s">
        <v>1016</v>
      </c>
      <c r="D21" s="596"/>
      <c r="E21" s="596"/>
      <c r="F21" s="596"/>
      <c r="G21" s="596"/>
      <c r="H21" s="596"/>
      <c r="I21" s="596"/>
      <c r="J21" s="596"/>
      <c r="K21" s="596"/>
      <c r="L21" s="596"/>
      <c r="M21" s="596"/>
      <c r="N21" s="596"/>
      <c r="O21" s="596"/>
      <c r="P21" s="596"/>
      <c r="Q21" s="596"/>
      <c r="R21" s="596"/>
      <c r="S21" s="596"/>
      <c r="T21" s="596"/>
      <c r="U21" s="596"/>
      <c r="V21" s="596"/>
      <c r="W21" s="596"/>
      <c r="X21" s="596"/>
      <c r="Y21" s="596"/>
      <c r="Z21" s="596"/>
      <c r="AA21" s="596"/>
      <c r="AB21" s="596"/>
      <c r="AC21" s="596"/>
      <c r="AD21" s="597"/>
    </row>
    <row r="22" spans="1:31" ht="36" customHeight="1">
      <c r="A22" s="61"/>
      <c r="B22" s="220"/>
      <c r="C22" s="684" t="s">
        <v>1017</v>
      </c>
      <c r="D22" s="684"/>
      <c r="E22" s="684"/>
      <c r="F22" s="684"/>
      <c r="G22" s="684"/>
      <c r="H22" s="684"/>
      <c r="I22" s="684"/>
      <c r="J22" s="684"/>
      <c r="K22" s="684"/>
      <c r="L22" s="684"/>
      <c r="M22" s="684"/>
      <c r="N22" s="684"/>
      <c r="O22" s="684"/>
      <c r="P22" s="684"/>
      <c r="Q22" s="684"/>
      <c r="R22" s="684"/>
      <c r="S22" s="684"/>
      <c r="T22" s="684"/>
      <c r="U22" s="684"/>
      <c r="V22" s="684"/>
      <c r="W22" s="684"/>
      <c r="X22" s="684"/>
      <c r="Y22" s="684"/>
      <c r="Z22" s="684"/>
      <c r="AA22" s="684"/>
      <c r="AB22" s="684"/>
      <c r="AC22" s="684"/>
      <c r="AD22" s="685"/>
    </row>
    <row r="23" spans="1:31" ht="36" customHeight="1">
      <c r="A23" s="61"/>
      <c r="B23" s="220"/>
      <c r="C23" s="627" t="s">
        <v>1018</v>
      </c>
      <c r="D23" s="627"/>
      <c r="E23" s="627"/>
      <c r="F23" s="627"/>
      <c r="G23" s="627"/>
      <c r="H23" s="627"/>
      <c r="I23" s="627"/>
      <c r="J23" s="627"/>
      <c r="K23" s="627"/>
      <c r="L23" s="627"/>
      <c r="M23" s="627"/>
      <c r="N23" s="627"/>
      <c r="O23" s="627"/>
      <c r="P23" s="627"/>
      <c r="Q23" s="627"/>
      <c r="R23" s="627"/>
      <c r="S23" s="627"/>
      <c r="T23" s="627"/>
      <c r="U23" s="627"/>
      <c r="V23" s="627"/>
      <c r="W23" s="627"/>
      <c r="X23" s="627"/>
      <c r="Y23" s="627"/>
      <c r="Z23" s="627"/>
      <c r="AA23" s="627"/>
      <c r="AB23" s="627"/>
      <c r="AC23" s="627"/>
      <c r="AD23" s="650"/>
    </row>
    <row r="24" spans="1:31" ht="15" customHeight="1">
      <c r="A24" s="6"/>
      <c r="B24" s="686" t="s">
        <v>521</v>
      </c>
      <c r="C24" s="687"/>
      <c r="D24" s="687"/>
      <c r="E24" s="687"/>
      <c r="F24" s="687"/>
      <c r="G24" s="687"/>
      <c r="H24" s="687"/>
      <c r="I24" s="687"/>
      <c r="J24" s="687"/>
      <c r="K24" s="687"/>
      <c r="L24" s="687"/>
      <c r="M24" s="687"/>
      <c r="N24" s="687"/>
      <c r="O24" s="687"/>
      <c r="P24" s="687"/>
      <c r="Q24" s="687"/>
      <c r="R24" s="687"/>
      <c r="S24" s="687"/>
      <c r="T24" s="687"/>
      <c r="U24" s="687"/>
      <c r="V24" s="687"/>
      <c r="W24" s="687"/>
      <c r="X24" s="687"/>
      <c r="Y24" s="687"/>
      <c r="Z24" s="687"/>
      <c r="AA24" s="687"/>
      <c r="AB24" s="687"/>
      <c r="AC24" s="687"/>
      <c r="AD24" s="688"/>
    </row>
    <row r="25" spans="1:31" ht="60" customHeight="1">
      <c r="A25" s="6"/>
      <c r="B25" s="221"/>
      <c r="C25" s="627" t="s">
        <v>780</v>
      </c>
      <c r="D25" s="671"/>
      <c r="E25" s="671"/>
      <c r="F25" s="671"/>
      <c r="G25" s="671"/>
      <c r="H25" s="671"/>
      <c r="I25" s="671"/>
      <c r="J25" s="671"/>
      <c r="K25" s="671"/>
      <c r="L25" s="671"/>
      <c r="M25" s="671"/>
      <c r="N25" s="671"/>
      <c r="O25" s="671"/>
      <c r="P25" s="671"/>
      <c r="Q25" s="671"/>
      <c r="R25" s="671"/>
      <c r="S25" s="671"/>
      <c r="T25" s="671"/>
      <c r="U25" s="671"/>
      <c r="V25" s="671"/>
      <c r="W25" s="671"/>
      <c r="X25" s="671"/>
      <c r="Y25" s="671"/>
      <c r="Z25" s="671"/>
      <c r="AA25" s="671"/>
      <c r="AB25" s="671"/>
      <c r="AC25" s="671"/>
      <c r="AD25" s="689"/>
    </row>
    <row r="26" spans="1:31" ht="48" customHeight="1">
      <c r="A26" s="6"/>
      <c r="B26" s="221"/>
      <c r="C26" s="627" t="s">
        <v>1006</v>
      </c>
      <c r="D26" s="627"/>
      <c r="E26" s="627"/>
      <c r="F26" s="627"/>
      <c r="G26" s="627"/>
      <c r="H26" s="627"/>
      <c r="I26" s="627"/>
      <c r="J26" s="627"/>
      <c r="K26" s="627"/>
      <c r="L26" s="627"/>
      <c r="M26" s="627"/>
      <c r="N26" s="627"/>
      <c r="O26" s="627"/>
      <c r="P26" s="627"/>
      <c r="Q26" s="627"/>
      <c r="R26" s="627"/>
      <c r="S26" s="627"/>
      <c r="T26" s="627"/>
      <c r="U26" s="627"/>
      <c r="V26" s="627"/>
      <c r="W26" s="627"/>
      <c r="X26" s="627"/>
      <c r="Y26" s="627"/>
      <c r="Z26" s="627"/>
      <c r="AA26" s="627"/>
      <c r="AB26" s="627"/>
      <c r="AC26" s="627"/>
      <c r="AD26" s="690"/>
    </row>
    <row r="27" spans="1:31" ht="48" customHeight="1">
      <c r="A27" s="6"/>
      <c r="B27" s="80"/>
      <c r="C27" s="691" t="s">
        <v>781</v>
      </c>
      <c r="D27" s="691"/>
      <c r="E27" s="691"/>
      <c r="F27" s="691"/>
      <c r="G27" s="691"/>
      <c r="H27" s="691"/>
      <c r="I27" s="691"/>
      <c r="J27" s="691"/>
      <c r="K27" s="691"/>
      <c r="L27" s="691"/>
      <c r="M27" s="691"/>
      <c r="N27" s="691"/>
      <c r="O27" s="691"/>
      <c r="P27" s="691"/>
      <c r="Q27" s="691"/>
      <c r="R27" s="691"/>
      <c r="S27" s="691"/>
      <c r="T27" s="691"/>
      <c r="U27" s="691"/>
      <c r="V27" s="691"/>
      <c r="W27" s="691"/>
      <c r="X27" s="691"/>
      <c r="Y27" s="691"/>
      <c r="Z27" s="691"/>
      <c r="AA27" s="691"/>
      <c r="AB27" s="691"/>
      <c r="AC27" s="691"/>
      <c r="AD27" s="692"/>
    </row>
    <row r="28" spans="1:31" ht="15" customHeight="1">
      <c r="A28" s="6"/>
      <c r="B28" s="5"/>
      <c r="C28"/>
      <c r="D28"/>
      <c r="E28"/>
      <c r="F28"/>
      <c r="G28"/>
      <c r="H28"/>
      <c r="I28"/>
      <c r="J28"/>
      <c r="K28"/>
      <c r="L28"/>
      <c r="M28"/>
      <c r="N28"/>
      <c r="O28"/>
      <c r="P28"/>
      <c r="Q28"/>
      <c r="R28"/>
      <c r="S28"/>
      <c r="T28"/>
      <c r="U28"/>
      <c r="V28"/>
      <c r="W28"/>
      <c r="X28"/>
      <c r="Y28"/>
      <c r="Z28"/>
      <c r="AA28"/>
      <c r="AB28"/>
      <c r="AC28"/>
      <c r="AD28"/>
    </row>
    <row r="29" spans="1:31" ht="48" customHeight="1">
      <c r="A29" s="81" t="s">
        <v>126</v>
      </c>
      <c r="B29" s="673" t="s">
        <v>271</v>
      </c>
      <c r="C29" s="673"/>
      <c r="D29" s="673"/>
      <c r="E29" s="673"/>
      <c r="F29" s="673"/>
      <c r="G29" s="673"/>
      <c r="H29" s="673"/>
      <c r="I29" s="673"/>
      <c r="J29" s="673"/>
      <c r="K29" s="673"/>
      <c r="L29" s="673"/>
      <c r="M29" s="673"/>
      <c r="N29" s="673"/>
      <c r="O29" s="673"/>
      <c r="P29" s="673"/>
      <c r="Q29" s="673"/>
      <c r="R29" s="673"/>
      <c r="S29" s="673"/>
      <c r="T29" s="673"/>
      <c r="U29" s="673"/>
      <c r="V29" s="673"/>
      <c r="W29" s="673"/>
      <c r="X29" s="673"/>
      <c r="Y29" s="673"/>
      <c r="Z29" s="673"/>
      <c r="AA29" s="673"/>
      <c r="AB29" s="673"/>
      <c r="AC29" s="673"/>
      <c r="AD29" s="673"/>
    </row>
    <row r="30" spans="1:31" ht="24" customHeight="1">
      <c r="A30" s="81"/>
      <c r="B30" s="82"/>
      <c r="C30" s="674" t="s">
        <v>1008</v>
      </c>
      <c r="D30" s="674"/>
      <c r="E30" s="674"/>
      <c r="F30" s="674"/>
      <c r="G30" s="674"/>
      <c r="H30" s="674"/>
      <c r="I30" s="674"/>
      <c r="J30" s="674"/>
      <c r="K30" s="674"/>
      <c r="L30" s="674"/>
      <c r="M30" s="674"/>
      <c r="N30" s="674"/>
      <c r="O30" s="674"/>
      <c r="P30" s="674"/>
      <c r="Q30" s="674"/>
      <c r="R30" s="674"/>
      <c r="S30" s="674"/>
      <c r="T30" s="674"/>
      <c r="U30" s="674"/>
      <c r="V30" s="674"/>
      <c r="W30" s="674"/>
      <c r="X30" s="674"/>
      <c r="Y30" s="674"/>
      <c r="Z30" s="674"/>
      <c r="AA30" s="674"/>
      <c r="AB30" s="674"/>
      <c r="AC30" s="674"/>
      <c r="AD30" s="674"/>
    </row>
    <row r="31" spans="1:31" ht="15" customHeight="1">
      <c r="A31" s="81"/>
      <c r="B31" s="82"/>
      <c r="C31" s="627" t="s">
        <v>127</v>
      </c>
      <c r="D31" s="627"/>
      <c r="E31" s="627"/>
      <c r="F31" s="627"/>
      <c r="G31" s="627"/>
      <c r="H31" s="627"/>
      <c r="I31" s="627"/>
      <c r="J31" s="627"/>
      <c r="K31" s="627"/>
      <c r="L31" s="627"/>
      <c r="M31" s="627"/>
      <c r="N31" s="627"/>
      <c r="O31" s="627"/>
      <c r="P31" s="627"/>
      <c r="Q31" s="627"/>
      <c r="R31" s="627"/>
      <c r="S31" s="627"/>
      <c r="T31" s="627"/>
      <c r="U31" s="627"/>
      <c r="V31" s="627"/>
      <c r="W31" s="627"/>
      <c r="X31" s="627"/>
      <c r="Y31" s="627"/>
      <c r="Z31" s="627"/>
      <c r="AA31" s="627"/>
      <c r="AB31" s="627"/>
      <c r="AC31" s="627"/>
      <c r="AD31" s="627"/>
    </row>
    <row r="32" spans="1:31" ht="24" customHeight="1">
      <c r="A32" s="81"/>
      <c r="B32" s="82"/>
      <c r="C32" s="596" t="s">
        <v>129</v>
      </c>
      <c r="D32" s="596"/>
      <c r="E32" s="596"/>
      <c r="F32" s="596"/>
      <c r="G32" s="596"/>
      <c r="H32" s="596"/>
      <c r="I32" s="596"/>
      <c r="J32" s="596"/>
      <c r="K32" s="596"/>
      <c r="L32" s="596"/>
      <c r="M32" s="596"/>
      <c r="N32" s="596"/>
      <c r="O32" s="596"/>
      <c r="P32" s="596"/>
      <c r="Q32" s="596"/>
      <c r="R32" s="596"/>
      <c r="S32" s="596"/>
      <c r="T32" s="596"/>
      <c r="U32" s="596"/>
      <c r="V32" s="596"/>
      <c r="W32" s="596"/>
      <c r="X32" s="596"/>
      <c r="Y32" s="596"/>
      <c r="Z32" s="596"/>
      <c r="AA32" s="596"/>
      <c r="AB32" s="596"/>
      <c r="AC32" s="596"/>
      <c r="AD32" s="596"/>
    </row>
    <row r="33" spans="1:48" ht="60" customHeight="1">
      <c r="A33" s="81"/>
      <c r="B33" s="82"/>
      <c r="C33" s="627" t="s">
        <v>128</v>
      </c>
      <c r="D33" s="627"/>
      <c r="E33" s="627"/>
      <c r="F33" s="627"/>
      <c r="G33" s="627"/>
      <c r="H33" s="627"/>
      <c r="I33" s="627"/>
      <c r="J33" s="627"/>
      <c r="K33" s="627"/>
      <c r="L33" s="627"/>
      <c r="M33" s="627"/>
      <c r="N33" s="627"/>
      <c r="O33" s="627"/>
      <c r="P33" s="627"/>
      <c r="Q33" s="627"/>
      <c r="R33" s="627"/>
      <c r="S33" s="627"/>
      <c r="T33" s="627"/>
      <c r="U33" s="627"/>
      <c r="V33" s="627"/>
      <c r="W33" s="627"/>
      <c r="X33" s="627"/>
      <c r="Y33" s="627"/>
      <c r="Z33" s="627"/>
      <c r="AA33" s="627"/>
      <c r="AB33" s="627"/>
      <c r="AC33" s="627"/>
      <c r="AD33" s="627"/>
    </row>
    <row r="34" spans="1:48" ht="24" customHeight="1">
      <c r="A34" s="81"/>
      <c r="B34" s="82"/>
      <c r="C34" s="596" t="s">
        <v>130</v>
      </c>
      <c r="D34" s="596"/>
      <c r="E34" s="596"/>
      <c r="F34" s="596"/>
      <c r="G34" s="596"/>
      <c r="H34" s="596"/>
      <c r="I34" s="596"/>
      <c r="J34" s="596"/>
      <c r="K34" s="596"/>
      <c r="L34" s="596"/>
      <c r="M34" s="596"/>
      <c r="N34" s="596"/>
      <c r="O34" s="596"/>
      <c r="P34" s="596"/>
      <c r="Q34" s="596"/>
      <c r="R34" s="596"/>
      <c r="S34" s="596"/>
      <c r="T34" s="596"/>
      <c r="U34" s="596"/>
      <c r="V34" s="596"/>
      <c r="W34" s="596"/>
      <c r="X34" s="596"/>
      <c r="Y34" s="596"/>
      <c r="Z34" s="596"/>
      <c r="AA34" s="596"/>
      <c r="AB34" s="596"/>
      <c r="AC34" s="596"/>
      <c r="AD34" s="596"/>
    </row>
    <row r="35" spans="1:48" ht="24" customHeight="1">
      <c r="A35" s="81"/>
      <c r="B35" s="82"/>
      <c r="C35" s="671" t="s">
        <v>131</v>
      </c>
      <c r="D35" s="671"/>
      <c r="E35" s="671"/>
      <c r="F35" s="671"/>
      <c r="G35" s="671"/>
      <c r="H35" s="671"/>
      <c r="I35" s="671"/>
      <c r="J35" s="671"/>
      <c r="K35" s="671"/>
      <c r="L35" s="671"/>
      <c r="M35" s="671"/>
      <c r="N35" s="671"/>
      <c r="O35" s="671"/>
      <c r="P35" s="671"/>
      <c r="Q35" s="671"/>
      <c r="R35" s="671"/>
      <c r="S35" s="671"/>
      <c r="T35" s="671"/>
      <c r="U35" s="671"/>
      <c r="V35" s="671"/>
      <c r="W35" s="671"/>
      <c r="X35" s="671"/>
      <c r="Y35" s="671"/>
      <c r="Z35" s="671"/>
      <c r="AA35" s="671"/>
      <c r="AB35" s="671"/>
      <c r="AC35" s="671"/>
      <c r="AD35" s="671"/>
    </row>
    <row r="36" spans="1:48" ht="36" customHeight="1">
      <c r="A36" s="6"/>
      <c r="B36" s="82"/>
      <c r="C36" s="671" t="s">
        <v>1009</v>
      </c>
      <c r="D36" s="671"/>
      <c r="E36" s="671"/>
      <c r="F36" s="671"/>
      <c r="G36" s="671"/>
      <c r="H36" s="671"/>
      <c r="I36" s="671"/>
      <c r="J36" s="671"/>
      <c r="K36" s="671"/>
      <c r="L36" s="671"/>
      <c r="M36" s="671"/>
      <c r="N36" s="671"/>
      <c r="O36" s="671"/>
      <c r="P36" s="671"/>
      <c r="Q36" s="671"/>
      <c r="R36" s="671"/>
      <c r="S36" s="671"/>
      <c r="T36" s="671"/>
      <c r="U36" s="671"/>
      <c r="V36" s="671"/>
      <c r="W36" s="671"/>
      <c r="X36" s="671"/>
      <c r="Y36" s="671"/>
      <c r="Z36" s="671"/>
      <c r="AA36" s="671"/>
      <c r="AB36" s="671"/>
      <c r="AC36" s="671"/>
      <c r="AD36" s="671"/>
    </row>
    <row r="37" spans="1:48" ht="24" customHeight="1">
      <c r="A37" s="6"/>
      <c r="B37" s="82"/>
      <c r="C37" s="596" t="s">
        <v>934</v>
      </c>
      <c r="D37" s="596"/>
      <c r="E37" s="596"/>
      <c r="F37" s="596"/>
      <c r="G37" s="596"/>
      <c r="H37" s="596"/>
      <c r="I37" s="596"/>
      <c r="J37" s="596"/>
      <c r="K37" s="596"/>
      <c r="L37" s="596"/>
      <c r="M37" s="596"/>
      <c r="N37" s="596"/>
      <c r="O37" s="596"/>
      <c r="P37" s="596"/>
      <c r="Q37" s="596"/>
      <c r="R37" s="596"/>
      <c r="S37" s="596"/>
      <c r="T37" s="596"/>
      <c r="U37" s="596"/>
      <c r="V37" s="596"/>
      <c r="W37" s="596"/>
      <c r="X37" s="596"/>
      <c r="Y37" s="596"/>
      <c r="Z37" s="596"/>
      <c r="AA37" s="596"/>
      <c r="AB37" s="596"/>
      <c r="AC37" s="596"/>
      <c r="AD37" s="596"/>
    </row>
    <row r="38" spans="1:48" ht="15" customHeight="1">
      <c r="A38" s="6"/>
      <c r="B38" s="82"/>
      <c r="C38" s="672" t="s">
        <v>132</v>
      </c>
      <c r="D38" s="672"/>
      <c r="E38" s="672"/>
      <c r="F38" s="672"/>
      <c r="G38" s="672"/>
      <c r="H38" s="672"/>
      <c r="I38" s="672"/>
      <c r="J38" s="672"/>
      <c r="K38" s="672"/>
      <c r="L38" s="672"/>
      <c r="M38" s="672"/>
      <c r="N38" s="672"/>
      <c r="O38" s="672"/>
      <c r="P38" s="672"/>
      <c r="Q38" s="672"/>
      <c r="R38" s="672"/>
      <c r="S38" s="672"/>
      <c r="T38" s="672"/>
      <c r="U38" s="672"/>
      <c r="V38" s="672"/>
      <c r="W38" s="672"/>
      <c r="X38" s="672"/>
      <c r="Y38" s="672"/>
      <c r="Z38" s="672"/>
      <c r="AA38" s="672"/>
      <c r="AB38" s="672"/>
      <c r="AC38" s="672"/>
      <c r="AD38" s="672"/>
    </row>
    <row r="39" spans="1:48" ht="15" customHeight="1">
      <c r="A39" s="6"/>
      <c r="B39" s="82"/>
      <c r="C39"/>
      <c r="D39"/>
      <c r="E39"/>
      <c r="F39"/>
      <c r="G39"/>
      <c r="H39"/>
      <c r="I39"/>
      <c r="J39"/>
      <c r="K39"/>
      <c r="L39"/>
      <c r="M39"/>
      <c r="N39"/>
      <c r="O39"/>
      <c r="P39"/>
      <c r="Q39"/>
      <c r="R39"/>
      <c r="S39"/>
      <c r="T39"/>
      <c r="U39"/>
      <c r="V39"/>
      <c r="W39"/>
      <c r="X39"/>
      <c r="Y39"/>
      <c r="Z39"/>
      <c r="AA39"/>
      <c r="AB39"/>
      <c r="AC39"/>
      <c r="AD39"/>
      <c r="AO39" s="275" t="s">
        <v>6202</v>
      </c>
    </row>
    <row r="40" spans="1:48" ht="24" customHeight="1">
      <c r="A40" s="6"/>
      <c r="B40" s="82"/>
      <c r="C40" s="646" t="s">
        <v>133</v>
      </c>
      <c r="D40" s="646"/>
      <c r="E40" s="646"/>
      <c r="F40" s="646"/>
      <c r="G40" s="646"/>
      <c r="H40" s="646"/>
      <c r="I40" s="646"/>
      <c r="J40" s="646"/>
      <c r="K40" s="646"/>
      <c r="L40" s="646"/>
      <c r="M40" s="646"/>
      <c r="N40" s="646"/>
      <c r="O40" s="639" t="s">
        <v>134</v>
      </c>
      <c r="P40" s="640"/>
      <c r="Q40" s="693" t="s">
        <v>135</v>
      </c>
      <c r="R40" s="694"/>
      <c r="S40" s="694"/>
      <c r="T40" s="695"/>
      <c r="U40" s="693" t="s">
        <v>136</v>
      </c>
      <c r="V40" s="694"/>
      <c r="W40" s="694"/>
      <c r="X40" s="695"/>
      <c r="Y40" s="699" t="s">
        <v>137</v>
      </c>
      <c r="Z40" s="700"/>
      <c r="AA40" s="700"/>
      <c r="AB40" s="700"/>
      <c r="AC40" s="700"/>
      <c r="AD40" s="701"/>
      <c r="AI40" s="705" t="s">
        <v>6200</v>
      </c>
      <c r="AJ40" s="705"/>
      <c r="AK40" s="705"/>
      <c r="AL40" s="705"/>
      <c r="AM40" s="705"/>
      <c r="AO40" s="706" t="s">
        <v>6201</v>
      </c>
      <c r="AP40" s="277" t="s">
        <v>6204</v>
      </c>
      <c r="AQ40" s="279" t="s">
        <v>6205</v>
      </c>
      <c r="AR40" s="283" t="s">
        <v>6206</v>
      </c>
      <c r="AS40" s="707" t="s">
        <v>6208</v>
      </c>
      <c r="AT40" s="707"/>
      <c r="AU40" s="707"/>
    </row>
    <row r="41" spans="1:48" ht="48" customHeight="1">
      <c r="A41" s="6"/>
      <c r="B41" s="82"/>
      <c r="C41" s="646"/>
      <c r="D41" s="646"/>
      <c r="E41" s="646"/>
      <c r="F41" s="646"/>
      <c r="G41" s="646"/>
      <c r="H41" s="646"/>
      <c r="I41" s="646"/>
      <c r="J41" s="646"/>
      <c r="K41" s="646"/>
      <c r="L41" s="646"/>
      <c r="M41" s="646"/>
      <c r="N41" s="646"/>
      <c r="O41" s="641"/>
      <c r="P41" s="642"/>
      <c r="Q41" s="696"/>
      <c r="R41" s="697"/>
      <c r="S41" s="697"/>
      <c r="T41" s="698"/>
      <c r="U41" s="696"/>
      <c r="V41" s="697"/>
      <c r="W41" s="697"/>
      <c r="X41" s="698"/>
      <c r="Y41" s="216" t="s">
        <v>138</v>
      </c>
      <c r="Z41" s="699" t="s">
        <v>139</v>
      </c>
      <c r="AA41" s="700"/>
      <c r="AB41" s="700"/>
      <c r="AC41" s="700"/>
      <c r="AD41" s="701"/>
      <c r="AG41" s="271" t="s">
        <v>6195</v>
      </c>
      <c r="AH41" s="272" t="s">
        <v>6196</v>
      </c>
      <c r="AI41" s="273" t="s">
        <v>6197</v>
      </c>
      <c r="AJ41" s="9"/>
      <c r="AK41" s="273" t="s">
        <v>6198</v>
      </c>
      <c r="AL41" s="9"/>
      <c r="AM41" s="273" t="s">
        <v>6199</v>
      </c>
      <c r="AO41" s="706"/>
      <c r="AP41" s="278" t="s">
        <v>6203</v>
      </c>
      <c r="AQ41" s="280" t="s">
        <v>6203</v>
      </c>
      <c r="AR41" s="283" t="s">
        <v>6207</v>
      </c>
      <c r="AS41" s="287" t="s">
        <v>6209</v>
      </c>
      <c r="AT41" s="288" t="s">
        <v>6210</v>
      </c>
      <c r="AU41" s="289" t="s">
        <v>6211</v>
      </c>
      <c r="AV41" s="530" t="s">
        <v>6511</v>
      </c>
    </row>
    <row r="42" spans="1:48" ht="15" customHeight="1">
      <c r="A42" s="6"/>
      <c r="B42" s="5"/>
      <c r="C42" s="222" t="s">
        <v>87</v>
      </c>
      <c r="D42" s="665" t="s">
        <v>6526</v>
      </c>
      <c r="E42" s="666"/>
      <c r="F42" s="666"/>
      <c r="G42" s="666"/>
      <c r="H42" s="666"/>
      <c r="I42" s="666"/>
      <c r="J42" s="666"/>
      <c r="K42" s="666"/>
      <c r="L42" s="666"/>
      <c r="M42" s="666"/>
      <c r="N42" s="667"/>
      <c r="O42" s="664" t="s">
        <v>6598</v>
      </c>
      <c r="P42" s="664"/>
      <c r="Q42" s="568"/>
      <c r="R42" s="568"/>
      <c r="S42" s="568"/>
      <c r="T42" s="568"/>
      <c r="U42" s="568"/>
      <c r="V42" s="568"/>
      <c r="W42" s="568"/>
      <c r="X42" s="568"/>
      <c r="Y42" s="510"/>
      <c r="Z42" s="510"/>
      <c r="AA42" s="510"/>
      <c r="AB42" s="510"/>
      <c r="AC42" s="510"/>
      <c r="AD42" s="510"/>
      <c r="AG42" s="269">
        <f>IF(AND(COUNTBLANK(D42)=0,COUNTA(O42:X42)=3,COUNTA(Y42:AD42)&gt;0),0,IF(AND(COUNTBLANK(D42)=1,COUNTA(O42:AD42)=0),0,1))</f>
        <v>1</v>
      </c>
      <c r="AH42" s="270">
        <f>IF(COUNTIF(D42:P42,"NS")&gt;0,1,0)</f>
        <v>0</v>
      </c>
      <c r="AI42" s="268" t="b">
        <f>NOT(EXACT($D42,UPPER($D42)))</f>
        <v>0</v>
      </c>
      <c r="AJ42" s="7" t="str">
        <f>SUBSTITUTE( SUBSTITUTE( SUBSTITUTE( SUBSTITUTE( SUBSTITUTE( SUBSTITUTE( SUBSTITUTE( SUBSTITUTE( SUBSTITUTE( SUBSTITUTE($D42, "á", "a"), "é", "e"), "í", "i"), "ó", "o"), "ú", "u"), "Á", "A"), "É", "E"), "Í", "I"), "Ó", "O"), "Ú", "U")</f>
        <v>OFICINA DEL C GOBERNADOR</v>
      </c>
      <c r="AK42" s="268" t="b">
        <f>NOT(EXACT($D42,AJ42))</f>
        <v>0</v>
      </c>
      <c r="AL42" s="7" t="str">
        <f>SUBSTITUTE((SUBSTITUTE(SUBSTITUTE(SUBSTITUTE($D42,".",""),",",""),"(","")),")","")</f>
        <v>OFICINA DEL C GOBERNADOR</v>
      </c>
      <c r="AM42" s="268" t="b">
        <f>NOT(EXACT($D42,AL42))</f>
        <v>0</v>
      </c>
      <c r="AO42" s="274">
        <f>IF(AND(Y42="",COUNTA(Z42:AD42)=0),0,IF(AND(Y42&lt;&gt;"",COUNTA(Z42:AD42)=0),0,IF(AND(Y42&lt;&gt;"",Z42&lt;&gt;"",COUNTA(AA42:AD42)=0),0,IF(AND(Y42&lt;&gt;"",Z42&lt;&gt;"",AA42&lt;&gt;"",COUNTA(AB42:AD42)=0),0,IF(AND(Y42&lt;&gt;"",Z42&lt;&gt;"",AA42&lt;&gt;"",AB42&lt;&gt;"",COUNTA(AC42:AD42)=0),0,IF(AND(Y42&lt;&gt;"",Z42&lt;&gt;"",AA42&lt;&gt;"",AB42&lt;&gt;"",AC42&lt;&gt;"",COUNTA(AD42)=0),0,IF(AND(Y42&lt;&gt;"",Z42&lt;&gt;"",AA42&lt;&gt;"",AB42&lt;&gt;"",AC42&lt;&gt;"",AD42&lt;&gt;""),0,1)))))))</f>
        <v>0</v>
      </c>
      <c r="AP42" s="276" cm="1">
        <f t="array" ref="AP42">IF(AND(Q42=1,OR(U42={6,7,8,9})),1,0)</f>
        <v>0</v>
      </c>
      <c r="AQ42" s="281" cm="1">
        <f t="array" ref="AQ42">IF(AND(Q42=2,OR(U42={1,2,3,4,5})),1,0)</f>
        <v>0</v>
      </c>
      <c r="AR42" s="282">
        <f>IF(COUNTIF(Y42:AD161,32)&gt;0,1,0)</f>
        <v>0</v>
      </c>
      <c r="AS42" s="290">
        <f>IF(AG42=0,0,1)</f>
        <v>1</v>
      </c>
      <c r="AT42" s="291" t="str">
        <f>IF(AS42=0,"",
IF(SUM(AS42:AS42)=1,AU42,
IF(AS162&gt;SUM($AS$42:AS42),_xlfn.CONCAT(", ",AU42),
IF(AS162=SUM($AS$42:AS42),_xlfn.CONCAT(" y ",AU42)))))</f>
        <v>1</v>
      </c>
      <c r="AU42" s="231" t="s">
        <v>6212</v>
      </c>
      <c r="AV42" s="466">
        <f>IF(OR(COUNTIF(Y42:AD42,1)&gt;1,COUNTIF(Y42:AD42,2)&gt;1,COUNTIF(Y42:AD42,3)&gt;1,COUNTIF(Y42:AD42,4)&gt;1,COUNTIF(Y42:AD42,5)&gt;1,COUNTIF(Y42:AD42,6)&gt;1,COUNTIF(Y42:AD42,7)&gt;1,COUNTIF(Y42:AD42,8)&gt;1,COUNTIF(Y42:AD42,9)&gt;1,),1,0)</f>
        <v>0</v>
      </c>
    </row>
    <row r="43" spans="1:48" ht="30" customHeight="1">
      <c r="A43" s="6"/>
      <c r="B43" s="5"/>
      <c r="C43" s="84" t="s">
        <v>88</v>
      </c>
      <c r="D43" s="665" t="s">
        <v>6527</v>
      </c>
      <c r="E43" s="666"/>
      <c r="F43" s="666"/>
      <c r="G43" s="666"/>
      <c r="H43" s="666"/>
      <c r="I43" s="666"/>
      <c r="J43" s="666"/>
      <c r="K43" s="666"/>
      <c r="L43" s="666"/>
      <c r="M43" s="666"/>
      <c r="N43" s="667"/>
      <c r="O43" s="664" t="s">
        <v>6599</v>
      </c>
      <c r="P43" s="664"/>
      <c r="Q43" s="568"/>
      <c r="R43" s="568"/>
      <c r="S43" s="568"/>
      <c r="T43" s="568"/>
      <c r="U43" s="568"/>
      <c r="V43" s="568"/>
      <c r="W43" s="568"/>
      <c r="X43" s="568"/>
      <c r="Y43" s="510"/>
      <c r="Z43" s="510"/>
      <c r="AA43" s="510"/>
      <c r="AB43" s="510"/>
      <c r="AC43" s="510"/>
      <c r="AD43" s="510"/>
      <c r="AG43" s="269">
        <f t="shared" ref="AG43:AG106" si="0">IF(AND(COUNTBLANK(D43)=0,COUNTA(O43:X43)=3,COUNTA(Y43:AD43)&gt;0),0,IF(AND(COUNTBLANK(D43)=1,COUNTA(O43:AD43)=0),0,1))</f>
        <v>1</v>
      </c>
      <c r="AH43" s="270">
        <f t="shared" ref="AH43:AH106" si="1">IF(COUNTIF(D43:P43,"NS")&gt;0,1,0)</f>
        <v>0</v>
      </c>
      <c r="AI43" s="268" t="b">
        <f t="shared" ref="AI43:AI106" si="2">NOT(EXACT($D43,UPPER($D43)))</f>
        <v>0</v>
      </c>
      <c r="AJ43" s="7" t="str">
        <f t="shared" ref="AJ43:AJ106" si="3">SUBSTITUTE( SUBSTITUTE( SUBSTITUTE( SUBSTITUTE( SUBSTITUTE( SUBSTITUTE( SUBSTITUTE( SUBSTITUTE( SUBSTITUTE( SUBSTITUTE($D43, "á", "a"), "é", "e"), "í", "i"), "ó", "o"), "ú", "u"), "Á", "A"), "É", "E"), "Í", "I"), "Ó", "O"), "Ú", "U")</f>
        <v>SECRETARIA DE DESARROLLO AGROPECUARIO RURAL Y PESCA</v>
      </c>
      <c r="AK43" s="268" t="b">
        <f t="shared" ref="AK43:AK106" si="4">NOT(EXACT($D43,AJ43))</f>
        <v>0</v>
      </c>
      <c r="AL43" s="7" t="str">
        <f t="shared" ref="AL43:AL106" si="5">SUBSTITUTE((SUBSTITUTE(SUBSTITUTE(SUBSTITUTE($D43,".",""),",",""),"(","")),")","")</f>
        <v>SECRETARIA DE DESARROLLO AGROPECUARIO RURAL Y PESCA</v>
      </c>
      <c r="AM43" s="268" t="b">
        <f t="shared" ref="AM43:AM106" si="6">NOT(EXACT($D43,AL43))</f>
        <v>0</v>
      </c>
      <c r="AO43" s="274">
        <f t="shared" ref="AO43:AO106" si="7">IF(AND(Y43="",COUNTA(Z43:AD43)=0),0,IF(AND(Y43&lt;&gt;"",COUNTA(Z43:AD43)=0),0,IF(AND(Y43&lt;&gt;"",Z43&lt;&gt;"",COUNTA(AA43:AD43)=0),0,IF(AND(Y43&lt;&gt;"",Z43&lt;&gt;"",AA43&lt;&gt;"",COUNTA(AB43:AD43)=0),0,IF(AND(Y43&lt;&gt;"",Z43&lt;&gt;"",AA43&lt;&gt;"",AB43&lt;&gt;"",COUNTA(AC43:AD43)=0),0,IF(AND(Y43&lt;&gt;"",Z43&lt;&gt;"",AA43&lt;&gt;"",AB43&lt;&gt;"",AC43&lt;&gt;"",COUNTA(AD43)=0),0,IF(AND(Y43&lt;&gt;"",Z43&lt;&gt;"",AA43&lt;&gt;"",AB43&lt;&gt;"",AC43&lt;&gt;"",AD43&lt;&gt;""),0,1)))))))</f>
        <v>0</v>
      </c>
      <c r="AP43" s="276" cm="1">
        <f t="array" ref="AP43">IF(AND(Q43=1,OR(U43={6,7,8,9})),1,0)</f>
        <v>0</v>
      </c>
      <c r="AQ43" s="281" cm="1">
        <f t="array" ref="AQ43">IF(AND(Q43=2,OR(U43={1,2,3,4,5})),1,0)</f>
        <v>0</v>
      </c>
      <c r="AS43" s="290">
        <f t="shared" ref="AS43:AS106" si="8">IF(AG43=0,0,1)</f>
        <v>1</v>
      </c>
      <c r="AT43" s="291" t="str">
        <f>IF(AS43=0,"",
IF(SUM($AS$42:AS43)=1,AU43,
IF($AS$162&gt;SUM($AS$42:AS43),_xlfn.CONCAT(", ",AU43),
IF($AS$162=SUM($AS$42:AS43),_xlfn.CONCAT(" y ",AU43)))))</f>
        <v>, 2</v>
      </c>
      <c r="AU43" s="231" t="s">
        <v>6213</v>
      </c>
      <c r="AV43" s="466">
        <f t="shared" ref="AV43:AV106" si="9">IF(OR(COUNTIF(Y43:AD43,1)&gt;1,COUNTIF(Y43:AD43,2)&gt;1,COUNTIF(Y43:AD43,3)&gt;1,COUNTIF(Y43:AD43,4)&gt;1,COUNTIF(Y43:AD43,5)&gt;1,COUNTIF(Y43:AD43,6)&gt;1,COUNTIF(Y43:AD43,7)&gt;1,COUNTIF(Y43:AD43,8)&gt;1,COUNTIF(Y43:AD43,9)&gt;1,),1,0)</f>
        <v>0</v>
      </c>
    </row>
    <row r="44" spans="1:48" ht="15" customHeight="1">
      <c r="A44" s="6"/>
      <c r="B44" s="5"/>
      <c r="C44" s="85" t="s">
        <v>89</v>
      </c>
      <c r="D44" s="665" t="s">
        <v>6528</v>
      </c>
      <c r="E44" s="666"/>
      <c r="F44" s="666"/>
      <c r="G44" s="666"/>
      <c r="H44" s="666"/>
      <c r="I44" s="666"/>
      <c r="J44" s="666"/>
      <c r="K44" s="666"/>
      <c r="L44" s="666"/>
      <c r="M44" s="666"/>
      <c r="N44" s="667"/>
      <c r="O44" s="664" t="s">
        <v>6600</v>
      </c>
      <c r="P44" s="664"/>
      <c r="Q44" s="568"/>
      <c r="R44" s="568"/>
      <c r="S44" s="568"/>
      <c r="T44" s="568"/>
      <c r="U44" s="568"/>
      <c r="V44" s="568"/>
      <c r="W44" s="568"/>
      <c r="X44" s="568"/>
      <c r="Y44" s="510"/>
      <c r="Z44" s="510"/>
      <c r="AA44" s="510"/>
      <c r="AB44" s="510"/>
      <c r="AC44" s="510"/>
      <c r="AD44" s="510"/>
      <c r="AG44" s="269">
        <f t="shared" si="0"/>
        <v>1</v>
      </c>
      <c r="AH44" s="270">
        <f t="shared" si="1"/>
        <v>0</v>
      </c>
      <c r="AI44" s="268" t="b">
        <f t="shared" si="2"/>
        <v>0</v>
      </c>
      <c r="AJ44" s="7" t="str">
        <f t="shared" si="3"/>
        <v>SECRETARIA DE SALUD</v>
      </c>
      <c r="AK44" s="268" t="b">
        <f t="shared" si="4"/>
        <v>0</v>
      </c>
      <c r="AL44" s="7" t="str">
        <f t="shared" si="5"/>
        <v>SECRETARIA DE SALUD</v>
      </c>
      <c r="AM44" s="268" t="b">
        <f t="shared" si="6"/>
        <v>0</v>
      </c>
      <c r="AO44" s="274">
        <f t="shared" si="7"/>
        <v>0</v>
      </c>
      <c r="AP44" s="276" cm="1">
        <f t="array" ref="AP44">IF(AND(Q44=1,OR(U44={6,7,8,9})),1,0)</f>
        <v>0</v>
      </c>
      <c r="AQ44" s="281" cm="1">
        <f t="array" ref="AQ44">IF(AND(Q44=2,OR(U44={1,2,3,4,5})),1,0)</f>
        <v>0</v>
      </c>
      <c r="AS44" s="290">
        <f t="shared" si="8"/>
        <v>1</v>
      </c>
      <c r="AT44" s="291" t="str">
        <f>IF(AS44=0,"",
IF(SUM($AS$42:AS44)=1,AU44,
IF($AS$162&gt;SUM($AS$42:AS44),_xlfn.CONCAT(", ",AU44),
IF($AS$162=SUM($AS$42:AS44),_xlfn.CONCAT(" y ",AU44)))))</f>
        <v>, 3</v>
      </c>
      <c r="AU44" s="231" t="s">
        <v>6214</v>
      </c>
      <c r="AV44" s="466">
        <f t="shared" si="9"/>
        <v>0</v>
      </c>
    </row>
    <row r="45" spans="1:48" ht="15" customHeight="1">
      <c r="A45" s="6"/>
      <c r="B45" s="5"/>
      <c r="C45" s="85" t="s">
        <v>90</v>
      </c>
      <c r="D45" s="665" t="s">
        <v>6529</v>
      </c>
      <c r="E45" s="666"/>
      <c r="F45" s="666"/>
      <c r="G45" s="666"/>
      <c r="H45" s="666"/>
      <c r="I45" s="666"/>
      <c r="J45" s="666"/>
      <c r="K45" s="666"/>
      <c r="L45" s="666"/>
      <c r="M45" s="666"/>
      <c r="N45" s="667"/>
      <c r="O45" s="664" t="s">
        <v>6601</v>
      </c>
      <c r="P45" s="664"/>
      <c r="Q45" s="568"/>
      <c r="R45" s="568"/>
      <c r="S45" s="568"/>
      <c r="T45" s="568"/>
      <c r="U45" s="568"/>
      <c r="V45" s="568"/>
      <c r="W45" s="568"/>
      <c r="X45" s="568"/>
      <c r="Y45" s="510"/>
      <c r="Z45" s="510"/>
      <c r="AA45" s="510"/>
      <c r="AB45" s="510"/>
      <c r="AC45" s="510"/>
      <c r="AD45" s="510"/>
      <c r="AG45" s="269">
        <f t="shared" si="0"/>
        <v>1</v>
      </c>
      <c r="AH45" s="270">
        <f t="shared" si="1"/>
        <v>0</v>
      </c>
      <c r="AI45" s="268" t="b">
        <f t="shared" si="2"/>
        <v>0</v>
      </c>
      <c r="AJ45" s="7" t="str">
        <f t="shared" si="3"/>
        <v>SECRETARIA DE EDUCACION</v>
      </c>
      <c r="AK45" s="268" t="b">
        <f t="shared" si="4"/>
        <v>0</v>
      </c>
      <c r="AL45" s="7" t="str">
        <f t="shared" si="5"/>
        <v>SECRETARIA DE EDUCACION</v>
      </c>
      <c r="AM45" s="268" t="b">
        <f t="shared" si="6"/>
        <v>0</v>
      </c>
      <c r="AO45" s="274">
        <f t="shared" si="7"/>
        <v>0</v>
      </c>
      <c r="AP45" s="276" cm="1">
        <f t="array" ref="AP45">IF(AND(Q45=1,OR(U45={6,7,8,9})),1,0)</f>
        <v>0</v>
      </c>
      <c r="AQ45" s="281" cm="1">
        <f t="array" ref="AQ45">IF(AND(Q45=2,OR(U45={1,2,3,4,5})),1,0)</f>
        <v>0</v>
      </c>
      <c r="AS45" s="290">
        <f t="shared" si="8"/>
        <v>1</v>
      </c>
      <c r="AT45" s="291" t="str">
        <f>IF(AS45=0,"",
IF(SUM($AS$42:AS45)=1,AU45,
IF($AS$162&gt;SUM($AS$42:AS45),_xlfn.CONCAT(", ",AU45),
IF($AS$162=SUM($AS$42:AS45),_xlfn.CONCAT(" y ",AU45)))))</f>
        <v>, 4</v>
      </c>
      <c r="AU45" s="231" t="s">
        <v>6215</v>
      </c>
      <c r="AV45" s="466">
        <f t="shared" si="9"/>
        <v>0</v>
      </c>
    </row>
    <row r="46" spans="1:48" ht="15" customHeight="1">
      <c r="A46" s="6"/>
      <c r="B46" s="5"/>
      <c r="C46" s="85" t="s">
        <v>91</v>
      </c>
      <c r="D46" s="665" t="s">
        <v>6530</v>
      </c>
      <c r="E46" s="666"/>
      <c r="F46" s="666"/>
      <c r="G46" s="666"/>
      <c r="H46" s="666"/>
      <c r="I46" s="666"/>
      <c r="J46" s="666"/>
      <c r="K46" s="666"/>
      <c r="L46" s="666"/>
      <c r="M46" s="666"/>
      <c r="N46" s="667"/>
      <c r="O46" s="664" t="s">
        <v>6602</v>
      </c>
      <c r="P46" s="664"/>
      <c r="Q46" s="568"/>
      <c r="R46" s="568"/>
      <c r="S46" s="568"/>
      <c r="T46" s="568"/>
      <c r="U46" s="568"/>
      <c r="V46" s="568"/>
      <c r="W46" s="568"/>
      <c r="X46" s="568"/>
      <c r="Y46" s="510"/>
      <c r="Z46" s="510"/>
      <c r="AA46" s="510"/>
      <c r="AB46" s="510"/>
      <c r="AC46" s="510"/>
      <c r="AD46" s="510"/>
      <c r="AG46" s="269">
        <f t="shared" si="0"/>
        <v>1</v>
      </c>
      <c r="AH46" s="270">
        <f t="shared" si="1"/>
        <v>0</v>
      </c>
      <c r="AI46" s="268" t="b">
        <f t="shared" si="2"/>
        <v>0</v>
      </c>
      <c r="AJ46" s="7" t="str">
        <f t="shared" si="3"/>
        <v>SECRETARIA DE DESARROLLO SOCIAL</v>
      </c>
      <c r="AK46" s="268" t="b">
        <f t="shared" si="4"/>
        <v>0</v>
      </c>
      <c r="AL46" s="7" t="str">
        <f t="shared" si="5"/>
        <v>SECRETARIA DE DESARROLLO SOCIAL</v>
      </c>
      <c r="AM46" s="268" t="b">
        <f t="shared" si="6"/>
        <v>0</v>
      </c>
      <c r="AO46" s="274">
        <f t="shared" si="7"/>
        <v>0</v>
      </c>
      <c r="AP46" s="276" cm="1">
        <f t="array" ref="AP46">IF(AND(Q46=1,OR(U46={6,7,8,9})),1,0)</f>
        <v>0</v>
      </c>
      <c r="AQ46" s="281" cm="1">
        <f t="array" ref="AQ46">IF(AND(Q46=2,OR(U46={1,2,3,4,5})),1,0)</f>
        <v>0</v>
      </c>
      <c r="AS46" s="290">
        <f t="shared" si="8"/>
        <v>1</v>
      </c>
      <c r="AT46" s="291" t="str">
        <f>IF(AS46=0,"",
IF(SUM($AS$42:AS46)=1,AU46,
IF($AS$162&gt;SUM($AS$42:AS46),_xlfn.CONCAT(", ",AU46),
IF($AS$162=SUM($AS$42:AS46),_xlfn.CONCAT(" y ",AU46)))))</f>
        <v>, 5</v>
      </c>
      <c r="AU46" s="231" t="s">
        <v>6216</v>
      </c>
      <c r="AV46" s="466">
        <f t="shared" si="9"/>
        <v>0</v>
      </c>
    </row>
    <row r="47" spans="1:48" ht="30" customHeight="1">
      <c r="A47" s="6"/>
      <c r="B47" s="5"/>
      <c r="C47" s="85" t="s">
        <v>92</v>
      </c>
      <c r="D47" s="665" t="s">
        <v>6531</v>
      </c>
      <c r="E47" s="666"/>
      <c r="F47" s="666"/>
      <c r="G47" s="666"/>
      <c r="H47" s="666"/>
      <c r="I47" s="666"/>
      <c r="J47" s="666"/>
      <c r="K47" s="666"/>
      <c r="L47" s="666"/>
      <c r="M47" s="666"/>
      <c r="N47" s="667"/>
      <c r="O47" s="664" t="s">
        <v>6603</v>
      </c>
      <c r="P47" s="664"/>
      <c r="Q47" s="568"/>
      <c r="R47" s="568"/>
      <c r="S47" s="568"/>
      <c r="T47" s="568"/>
      <c r="U47" s="568"/>
      <c r="V47" s="568"/>
      <c r="W47" s="568"/>
      <c r="X47" s="568"/>
      <c r="Y47" s="510"/>
      <c r="Z47" s="510"/>
      <c r="AA47" s="510"/>
      <c r="AB47" s="510"/>
      <c r="AC47" s="510"/>
      <c r="AD47" s="510"/>
      <c r="AG47" s="269">
        <f t="shared" si="0"/>
        <v>1</v>
      </c>
      <c r="AH47" s="270">
        <f t="shared" si="1"/>
        <v>0</v>
      </c>
      <c r="AI47" s="268" t="b">
        <f t="shared" si="2"/>
        <v>0</v>
      </c>
      <c r="AJ47" s="7" t="str">
        <f t="shared" si="3"/>
        <v>SECRETARIA DE DESARROLLO ECONOMICO Y PORTUARIO</v>
      </c>
      <c r="AK47" s="268" t="b">
        <f t="shared" si="4"/>
        <v>0</v>
      </c>
      <c r="AL47" s="7" t="str">
        <f t="shared" si="5"/>
        <v>SECRETARIA DE DESARROLLO ECONOMICO Y PORTUARIO</v>
      </c>
      <c r="AM47" s="268" t="b">
        <f t="shared" si="6"/>
        <v>0</v>
      </c>
      <c r="AO47" s="274">
        <f t="shared" si="7"/>
        <v>0</v>
      </c>
      <c r="AP47" s="276" cm="1">
        <f t="array" ref="AP47">IF(AND(Q47=1,OR(U47={6,7,8,9})),1,0)</f>
        <v>0</v>
      </c>
      <c r="AQ47" s="281" cm="1">
        <f t="array" ref="AQ47">IF(AND(Q47=2,OR(U47={1,2,3,4,5})),1,0)</f>
        <v>0</v>
      </c>
      <c r="AS47" s="290">
        <f t="shared" si="8"/>
        <v>1</v>
      </c>
      <c r="AT47" s="291" t="str">
        <f>IF(AS47=0,"",
IF(SUM($AS$42:AS47)=1,AU47,
IF($AS$162&gt;SUM($AS$42:AS47),_xlfn.CONCAT(", ",AU47),
IF($AS$162=SUM($AS$42:AS47),_xlfn.CONCAT(" y ",AU47)))))</f>
        <v>, 6</v>
      </c>
      <c r="AU47" s="231" t="s">
        <v>6217</v>
      </c>
      <c r="AV47" s="466">
        <f t="shared" si="9"/>
        <v>0</v>
      </c>
    </row>
    <row r="48" spans="1:48" ht="15" customHeight="1">
      <c r="A48" s="6"/>
      <c r="B48" s="5"/>
      <c r="C48" s="85" t="s">
        <v>93</v>
      </c>
      <c r="D48" s="665" t="s">
        <v>6532</v>
      </c>
      <c r="E48" s="666"/>
      <c r="F48" s="666"/>
      <c r="G48" s="666"/>
      <c r="H48" s="666"/>
      <c r="I48" s="666"/>
      <c r="J48" s="666"/>
      <c r="K48" s="666"/>
      <c r="L48" s="666"/>
      <c r="M48" s="666"/>
      <c r="N48" s="667"/>
      <c r="O48" s="664" t="s">
        <v>6604</v>
      </c>
      <c r="P48" s="664"/>
      <c r="Q48" s="568"/>
      <c r="R48" s="568"/>
      <c r="S48" s="568"/>
      <c r="T48" s="568"/>
      <c r="U48" s="568"/>
      <c r="V48" s="568"/>
      <c r="W48" s="568"/>
      <c r="X48" s="568"/>
      <c r="Y48" s="510"/>
      <c r="Z48" s="510"/>
      <c r="AA48" s="510"/>
      <c r="AB48" s="510"/>
      <c r="AC48" s="510"/>
      <c r="AD48" s="510"/>
      <c r="AG48" s="269">
        <f t="shared" si="0"/>
        <v>1</v>
      </c>
      <c r="AH48" s="270">
        <f t="shared" si="1"/>
        <v>0</v>
      </c>
      <c r="AI48" s="268" t="b">
        <f t="shared" si="2"/>
        <v>0</v>
      </c>
      <c r="AJ48" s="7" t="str">
        <f t="shared" si="3"/>
        <v>SECRETARIA DE GOBIERNO</v>
      </c>
      <c r="AK48" s="268" t="b">
        <f t="shared" si="4"/>
        <v>0</v>
      </c>
      <c r="AL48" s="7" t="str">
        <f t="shared" si="5"/>
        <v>SECRETARIA DE GOBIERNO</v>
      </c>
      <c r="AM48" s="268" t="b">
        <f t="shared" si="6"/>
        <v>0</v>
      </c>
      <c r="AO48" s="274">
        <f t="shared" si="7"/>
        <v>0</v>
      </c>
      <c r="AP48" s="276" cm="1">
        <f t="array" ref="AP48">IF(AND(Q48=1,OR(U48={6,7,8,9})),1,0)</f>
        <v>0</v>
      </c>
      <c r="AQ48" s="281" cm="1">
        <f t="array" ref="AQ48">IF(AND(Q48=2,OR(U48={1,2,3,4,5})),1,0)</f>
        <v>0</v>
      </c>
      <c r="AS48" s="290">
        <f t="shared" si="8"/>
        <v>1</v>
      </c>
      <c r="AT48" s="291" t="str">
        <f>IF(AS48=0,"",
IF(SUM($AS$42:AS48)=1,AU48,
IF($AS$162&gt;SUM($AS$42:AS48),_xlfn.CONCAT(", ",AU48),
IF($AS$162=SUM($AS$42:AS48),_xlfn.CONCAT(" y ",AU48)))))</f>
        <v>, 7</v>
      </c>
      <c r="AU48" s="231" t="s">
        <v>6218</v>
      </c>
      <c r="AV48" s="466">
        <f t="shared" si="9"/>
        <v>0</v>
      </c>
    </row>
    <row r="49" spans="1:48" ht="15" customHeight="1">
      <c r="A49" s="6"/>
      <c r="B49" s="5"/>
      <c r="C49" s="85" t="s">
        <v>94</v>
      </c>
      <c r="D49" s="665" t="s">
        <v>6533</v>
      </c>
      <c r="E49" s="666"/>
      <c r="F49" s="666"/>
      <c r="G49" s="666"/>
      <c r="H49" s="666"/>
      <c r="I49" s="666"/>
      <c r="J49" s="666"/>
      <c r="K49" s="666"/>
      <c r="L49" s="666"/>
      <c r="M49" s="666"/>
      <c r="N49" s="667"/>
      <c r="O49" s="664" t="s">
        <v>6605</v>
      </c>
      <c r="P49" s="664"/>
      <c r="Q49" s="568"/>
      <c r="R49" s="568"/>
      <c r="S49" s="568"/>
      <c r="T49" s="568"/>
      <c r="U49" s="568"/>
      <c r="V49" s="568"/>
      <c r="W49" s="568"/>
      <c r="X49" s="568"/>
      <c r="Y49" s="510"/>
      <c r="Z49" s="510"/>
      <c r="AA49" s="510"/>
      <c r="AB49" s="510"/>
      <c r="AC49" s="510"/>
      <c r="AD49" s="510"/>
      <c r="AG49" s="269">
        <f t="shared" si="0"/>
        <v>1</v>
      </c>
      <c r="AH49" s="270">
        <f t="shared" si="1"/>
        <v>0</v>
      </c>
      <c r="AI49" s="268" t="b">
        <f t="shared" si="2"/>
        <v>0</v>
      </c>
      <c r="AJ49" s="7" t="str">
        <f t="shared" si="3"/>
        <v>SECRETARIA DE FINANZAS Y PLANEACION</v>
      </c>
      <c r="AK49" s="268" t="b">
        <f t="shared" si="4"/>
        <v>0</v>
      </c>
      <c r="AL49" s="7" t="str">
        <f t="shared" si="5"/>
        <v>SECRETARIA DE FINANZAS Y PLANEACION</v>
      </c>
      <c r="AM49" s="268" t="b">
        <f t="shared" si="6"/>
        <v>0</v>
      </c>
      <c r="AO49" s="274">
        <f t="shared" si="7"/>
        <v>0</v>
      </c>
      <c r="AP49" s="276" cm="1">
        <f t="array" ref="AP49">IF(AND(Q49=1,OR(U49={6,7,8,9})),1,0)</f>
        <v>0</v>
      </c>
      <c r="AQ49" s="281" cm="1">
        <f t="array" ref="AQ49">IF(AND(Q49=2,OR(U49={1,2,3,4,5})),1,0)</f>
        <v>0</v>
      </c>
      <c r="AS49" s="290">
        <f t="shared" si="8"/>
        <v>1</v>
      </c>
      <c r="AT49" s="291" t="str">
        <f>IF(AS49=0,"",
IF(SUM($AS$42:AS49)=1,AU49,
IF($AS$162&gt;SUM($AS$42:AS49),_xlfn.CONCAT(", ",AU49),
IF($AS$162=SUM($AS$42:AS49),_xlfn.CONCAT(" y ",AU49)))))</f>
        <v>, 8</v>
      </c>
      <c r="AU49" s="231" t="s">
        <v>6219</v>
      </c>
      <c r="AV49" s="466">
        <f t="shared" si="9"/>
        <v>0</v>
      </c>
    </row>
    <row r="50" spans="1:48" ht="30" customHeight="1">
      <c r="A50" s="6"/>
      <c r="B50" s="5"/>
      <c r="C50" s="85" t="s">
        <v>95</v>
      </c>
      <c r="D50" s="665" t="s">
        <v>6534</v>
      </c>
      <c r="E50" s="666"/>
      <c r="F50" s="666"/>
      <c r="G50" s="666"/>
      <c r="H50" s="666"/>
      <c r="I50" s="666"/>
      <c r="J50" s="666"/>
      <c r="K50" s="666"/>
      <c r="L50" s="666"/>
      <c r="M50" s="666"/>
      <c r="N50" s="667"/>
      <c r="O50" s="664" t="s">
        <v>6606</v>
      </c>
      <c r="P50" s="664"/>
      <c r="Q50" s="568"/>
      <c r="R50" s="568"/>
      <c r="S50" s="568"/>
      <c r="T50" s="568"/>
      <c r="U50" s="568"/>
      <c r="V50" s="568"/>
      <c r="W50" s="568"/>
      <c r="X50" s="568"/>
      <c r="Y50" s="510"/>
      <c r="Z50" s="510"/>
      <c r="AA50" s="510"/>
      <c r="AB50" s="510"/>
      <c r="AC50" s="510"/>
      <c r="AD50" s="510"/>
      <c r="AG50" s="269">
        <f t="shared" si="0"/>
        <v>1</v>
      </c>
      <c r="AH50" s="270">
        <f t="shared" si="1"/>
        <v>0</v>
      </c>
      <c r="AI50" s="268" t="b">
        <f t="shared" si="2"/>
        <v>0</v>
      </c>
      <c r="AJ50" s="7" t="str">
        <f t="shared" si="3"/>
        <v>COORDINACION GENERAL DE COMUNICACION SOCIAL</v>
      </c>
      <c r="AK50" s="268" t="b">
        <f t="shared" si="4"/>
        <v>0</v>
      </c>
      <c r="AL50" s="7" t="str">
        <f t="shared" si="5"/>
        <v>COORDINACION GENERAL DE COMUNICACION SOCIAL</v>
      </c>
      <c r="AM50" s="268" t="b">
        <f t="shared" si="6"/>
        <v>0</v>
      </c>
      <c r="AO50" s="274">
        <f t="shared" si="7"/>
        <v>0</v>
      </c>
      <c r="AP50" s="276" cm="1">
        <f t="array" ref="AP50">IF(AND(Q50=1,OR(U50={6,7,8,9})),1,0)</f>
        <v>0</v>
      </c>
      <c r="AQ50" s="281" cm="1">
        <f t="array" ref="AQ50">IF(AND(Q50=2,OR(U50={1,2,3,4,5})),1,0)</f>
        <v>0</v>
      </c>
      <c r="AS50" s="290">
        <f t="shared" si="8"/>
        <v>1</v>
      </c>
      <c r="AT50" s="291" t="str">
        <f>IF(AS50=0,"",
IF(SUM($AS$42:AS50)=1,AU50,
IF($AS$162&gt;SUM($AS$42:AS50),_xlfn.CONCAT(", ",AU50),
IF($AS$162=SUM($AS$42:AS50),_xlfn.CONCAT(" y ",AU50)))))</f>
        <v>, 9</v>
      </c>
      <c r="AU50" s="231" t="s">
        <v>6220</v>
      </c>
      <c r="AV50" s="466">
        <f t="shared" si="9"/>
        <v>0</v>
      </c>
    </row>
    <row r="51" spans="1:48" ht="15" customHeight="1">
      <c r="A51" s="6"/>
      <c r="B51" s="5"/>
      <c r="C51" s="85" t="s">
        <v>97</v>
      </c>
      <c r="D51" s="665" t="s">
        <v>6535</v>
      </c>
      <c r="E51" s="666"/>
      <c r="F51" s="666"/>
      <c r="G51" s="666"/>
      <c r="H51" s="666"/>
      <c r="I51" s="666"/>
      <c r="J51" s="666"/>
      <c r="K51" s="666"/>
      <c r="L51" s="666"/>
      <c r="M51" s="666"/>
      <c r="N51" s="667"/>
      <c r="O51" s="664" t="s">
        <v>6607</v>
      </c>
      <c r="P51" s="664"/>
      <c r="Q51" s="568"/>
      <c r="R51" s="568"/>
      <c r="S51" s="568"/>
      <c r="T51" s="568"/>
      <c r="U51" s="568"/>
      <c r="V51" s="568"/>
      <c r="W51" s="568"/>
      <c r="X51" s="568"/>
      <c r="Y51" s="510"/>
      <c r="Z51" s="510"/>
      <c r="AA51" s="510"/>
      <c r="AB51" s="510"/>
      <c r="AC51" s="510"/>
      <c r="AD51" s="510"/>
      <c r="AG51" s="269">
        <f t="shared" si="0"/>
        <v>1</v>
      </c>
      <c r="AH51" s="270">
        <f t="shared" si="1"/>
        <v>0</v>
      </c>
      <c r="AI51" s="268" t="b">
        <f t="shared" si="2"/>
        <v>0</v>
      </c>
      <c r="AJ51" s="7" t="str">
        <f t="shared" si="3"/>
        <v>CONTRALORIA GENERAL</v>
      </c>
      <c r="AK51" s="268" t="b">
        <f t="shared" si="4"/>
        <v>0</v>
      </c>
      <c r="AL51" s="7" t="str">
        <f t="shared" si="5"/>
        <v>CONTRALORIA GENERAL</v>
      </c>
      <c r="AM51" s="268" t="b">
        <f t="shared" si="6"/>
        <v>0</v>
      </c>
      <c r="AO51" s="274">
        <f t="shared" si="7"/>
        <v>0</v>
      </c>
      <c r="AP51" s="276" cm="1">
        <f t="array" ref="AP51">IF(AND(Q51=1,OR(U51={6,7,8,9})),1,0)</f>
        <v>0</v>
      </c>
      <c r="AQ51" s="281" cm="1">
        <f t="array" ref="AQ51">IF(AND(Q51=2,OR(U51={1,2,3,4,5})),1,0)</f>
        <v>0</v>
      </c>
      <c r="AS51" s="290">
        <f t="shared" si="8"/>
        <v>1</v>
      </c>
      <c r="AT51" s="291" t="str">
        <f>IF(AS51=0,"",
IF(SUM($AS$42:AS51)=1,AU51,
IF($AS$162&gt;SUM($AS$42:AS51),_xlfn.CONCAT(", ",AU51),
IF($AS$162=SUM($AS$42:AS51),_xlfn.CONCAT(" y ",AU51)))))</f>
        <v>, 10</v>
      </c>
      <c r="AU51" s="231" t="s">
        <v>6221</v>
      </c>
      <c r="AV51" s="466">
        <f t="shared" si="9"/>
        <v>0</v>
      </c>
    </row>
    <row r="52" spans="1:48" ht="30" customHeight="1">
      <c r="A52" s="6"/>
      <c r="B52" s="5"/>
      <c r="C52" s="85" t="s">
        <v>98</v>
      </c>
      <c r="D52" s="663" t="s">
        <v>6536</v>
      </c>
      <c r="E52" s="663"/>
      <c r="F52" s="663"/>
      <c r="G52" s="663"/>
      <c r="H52" s="663"/>
      <c r="I52" s="663"/>
      <c r="J52" s="663"/>
      <c r="K52" s="663"/>
      <c r="L52" s="663"/>
      <c r="M52" s="663"/>
      <c r="N52" s="663"/>
      <c r="O52" s="664" t="s">
        <v>6608</v>
      </c>
      <c r="P52" s="664"/>
      <c r="Q52" s="568"/>
      <c r="R52" s="568"/>
      <c r="S52" s="568"/>
      <c r="T52" s="568"/>
      <c r="U52" s="568"/>
      <c r="V52" s="568"/>
      <c r="W52" s="568"/>
      <c r="X52" s="568"/>
      <c r="Y52" s="510"/>
      <c r="Z52" s="510"/>
      <c r="AA52" s="510"/>
      <c r="AB52" s="510"/>
      <c r="AC52" s="510"/>
      <c r="AD52" s="510"/>
      <c r="AG52" s="269">
        <f t="shared" si="0"/>
        <v>1</v>
      </c>
      <c r="AH52" s="270">
        <f t="shared" si="1"/>
        <v>0</v>
      </c>
      <c r="AI52" s="268" t="b">
        <f t="shared" si="2"/>
        <v>0</v>
      </c>
      <c r="AJ52" s="7" t="str">
        <f t="shared" si="3"/>
        <v>SECRETARIA DE INFRAESTRUCTURA Y OBRAS PUBLICAS</v>
      </c>
      <c r="AK52" s="268" t="b">
        <f t="shared" si="4"/>
        <v>0</v>
      </c>
      <c r="AL52" s="7" t="str">
        <f t="shared" si="5"/>
        <v>SECRETARIA DE INFRAESTRUCTURA Y OBRAS PUBLICAS</v>
      </c>
      <c r="AM52" s="268" t="b">
        <f t="shared" si="6"/>
        <v>0</v>
      </c>
      <c r="AO52" s="274">
        <f t="shared" si="7"/>
        <v>0</v>
      </c>
      <c r="AP52" s="276" cm="1">
        <f t="array" ref="AP52">IF(AND(Q52=1,OR(U52={6,7,8,9})),1,0)</f>
        <v>0</v>
      </c>
      <c r="AQ52" s="281" cm="1">
        <f t="array" ref="AQ52">IF(AND(Q52=2,OR(U52={1,2,3,4,5})),1,0)</f>
        <v>0</v>
      </c>
      <c r="AS52" s="290">
        <f t="shared" si="8"/>
        <v>1</v>
      </c>
      <c r="AT52" s="291" t="str">
        <f>IF(AS52=0,"",
IF(SUM($AS$42:AS52)=1,AU52,
IF($AS$162&gt;SUM($AS$42:AS52),_xlfn.CONCAT(", ",AU52),
IF($AS$162=SUM($AS$42:AS52),_xlfn.CONCAT(" y ",AU52)))))</f>
        <v>, 11</v>
      </c>
      <c r="AU52" s="231" t="s">
        <v>6222</v>
      </c>
      <c r="AV52" s="466">
        <f t="shared" si="9"/>
        <v>0</v>
      </c>
    </row>
    <row r="53" spans="1:48" ht="15" customHeight="1">
      <c r="A53" s="6"/>
      <c r="B53" s="5"/>
      <c r="C53" s="85" t="s">
        <v>99</v>
      </c>
      <c r="D53" s="663" t="s">
        <v>6537</v>
      </c>
      <c r="E53" s="663"/>
      <c r="F53" s="663"/>
      <c r="G53" s="663"/>
      <c r="H53" s="663"/>
      <c r="I53" s="663"/>
      <c r="J53" s="663"/>
      <c r="K53" s="663"/>
      <c r="L53" s="663"/>
      <c r="M53" s="663"/>
      <c r="N53" s="663"/>
      <c r="O53" s="664" t="s">
        <v>6609</v>
      </c>
      <c r="P53" s="664"/>
      <c r="Q53" s="568"/>
      <c r="R53" s="568"/>
      <c r="S53" s="568"/>
      <c r="T53" s="568"/>
      <c r="U53" s="568"/>
      <c r="V53" s="568"/>
      <c r="W53" s="568"/>
      <c r="X53" s="568"/>
      <c r="Y53" s="510"/>
      <c r="Z53" s="510"/>
      <c r="AA53" s="510"/>
      <c r="AB53" s="510"/>
      <c r="AC53" s="510"/>
      <c r="AD53" s="510"/>
      <c r="AG53" s="269">
        <f t="shared" si="0"/>
        <v>1</v>
      </c>
      <c r="AH53" s="270">
        <f t="shared" si="1"/>
        <v>0</v>
      </c>
      <c r="AI53" s="268" t="b">
        <f t="shared" si="2"/>
        <v>0</v>
      </c>
      <c r="AJ53" s="7" t="str">
        <f t="shared" si="3"/>
        <v>OFICINA DEL PROGRAMA DE GOBIERNO</v>
      </c>
      <c r="AK53" s="268" t="b">
        <f t="shared" si="4"/>
        <v>0</v>
      </c>
      <c r="AL53" s="7" t="str">
        <f t="shared" si="5"/>
        <v>OFICINA DEL PROGRAMA DE GOBIERNO</v>
      </c>
      <c r="AM53" s="268" t="b">
        <f t="shared" si="6"/>
        <v>0</v>
      </c>
      <c r="AO53" s="274">
        <f t="shared" si="7"/>
        <v>0</v>
      </c>
      <c r="AP53" s="276" cm="1">
        <f t="array" ref="AP53">IF(AND(Q53=1,OR(U53={6,7,8,9})),1,0)</f>
        <v>0</v>
      </c>
      <c r="AQ53" s="281" cm="1">
        <f t="array" ref="AQ53">IF(AND(Q53=2,OR(U53={1,2,3,4,5})),1,0)</f>
        <v>0</v>
      </c>
      <c r="AS53" s="290">
        <f t="shared" si="8"/>
        <v>1</v>
      </c>
      <c r="AT53" s="291" t="str">
        <f>IF(AS53=0,"",
IF(SUM($AS$42:AS53)=1,AU53,
IF($AS$162&gt;SUM($AS$42:AS53),_xlfn.CONCAT(", ",AU53),
IF($AS$162=SUM($AS$42:AS53),_xlfn.CONCAT(" y ",AU53)))))</f>
        <v>, 12</v>
      </c>
      <c r="AU53" s="231" t="s">
        <v>6223</v>
      </c>
      <c r="AV53" s="466">
        <f t="shared" si="9"/>
        <v>0</v>
      </c>
    </row>
    <row r="54" spans="1:48" ht="15" customHeight="1">
      <c r="A54" s="6"/>
      <c r="B54" s="5"/>
      <c r="C54" s="85" t="s">
        <v>100</v>
      </c>
      <c r="D54" s="663" t="s">
        <v>6538</v>
      </c>
      <c r="E54" s="663"/>
      <c r="F54" s="663"/>
      <c r="G54" s="663"/>
      <c r="H54" s="663"/>
      <c r="I54" s="663"/>
      <c r="J54" s="663"/>
      <c r="K54" s="663"/>
      <c r="L54" s="663"/>
      <c r="M54" s="663"/>
      <c r="N54" s="663"/>
      <c r="O54" s="664" t="s">
        <v>6610</v>
      </c>
      <c r="P54" s="664"/>
      <c r="Q54" s="568"/>
      <c r="R54" s="568"/>
      <c r="S54" s="568"/>
      <c r="T54" s="568"/>
      <c r="U54" s="568"/>
      <c r="V54" s="568"/>
      <c r="W54" s="568"/>
      <c r="X54" s="568"/>
      <c r="Y54" s="510"/>
      <c r="Z54" s="510"/>
      <c r="AA54" s="510"/>
      <c r="AB54" s="510"/>
      <c r="AC54" s="510"/>
      <c r="AD54" s="510"/>
      <c r="AG54" s="269">
        <f t="shared" si="0"/>
        <v>1</v>
      </c>
      <c r="AH54" s="270">
        <f t="shared" si="1"/>
        <v>0</v>
      </c>
      <c r="AI54" s="268" t="b">
        <f t="shared" si="2"/>
        <v>0</v>
      </c>
      <c r="AJ54" s="7" t="str">
        <f t="shared" si="3"/>
        <v>SECRETARIA DE SEGURIDAD PUBLICA</v>
      </c>
      <c r="AK54" s="268" t="b">
        <f t="shared" si="4"/>
        <v>0</v>
      </c>
      <c r="AL54" s="7" t="str">
        <f t="shared" si="5"/>
        <v>SECRETARIA DE SEGURIDAD PUBLICA</v>
      </c>
      <c r="AM54" s="268" t="b">
        <f t="shared" si="6"/>
        <v>0</v>
      </c>
      <c r="AO54" s="274">
        <f t="shared" si="7"/>
        <v>0</v>
      </c>
      <c r="AP54" s="276" cm="1">
        <f t="array" ref="AP54">IF(AND(Q54=1,OR(U54={6,7,8,9})),1,0)</f>
        <v>0</v>
      </c>
      <c r="AQ54" s="281" cm="1">
        <f t="array" ref="AQ54">IF(AND(Q54=2,OR(U54={1,2,3,4,5})),1,0)</f>
        <v>0</v>
      </c>
      <c r="AS54" s="290">
        <f t="shared" si="8"/>
        <v>1</v>
      </c>
      <c r="AT54" s="291" t="str">
        <f>IF(AS54=0,"",
IF(SUM($AS$42:AS54)=1,AU54,
IF($AS$162&gt;SUM($AS$42:AS54),_xlfn.CONCAT(", ",AU54),
IF($AS$162=SUM($AS$42:AS54),_xlfn.CONCAT(" y ",AU54)))))</f>
        <v>, 13</v>
      </c>
      <c r="AU54" s="231" t="s">
        <v>6224</v>
      </c>
      <c r="AV54" s="466">
        <f t="shared" si="9"/>
        <v>0</v>
      </c>
    </row>
    <row r="55" spans="1:48" ht="30" customHeight="1">
      <c r="A55" s="6"/>
      <c r="B55" s="5"/>
      <c r="C55" s="85" t="s">
        <v>101</v>
      </c>
      <c r="D55" s="663" t="s">
        <v>6539</v>
      </c>
      <c r="E55" s="663"/>
      <c r="F55" s="663"/>
      <c r="G55" s="663"/>
      <c r="H55" s="663"/>
      <c r="I55" s="663"/>
      <c r="J55" s="663"/>
      <c r="K55" s="663"/>
      <c r="L55" s="663"/>
      <c r="M55" s="663"/>
      <c r="N55" s="663"/>
      <c r="O55" s="664" t="s">
        <v>6611</v>
      </c>
      <c r="P55" s="664"/>
      <c r="Q55" s="568"/>
      <c r="R55" s="568"/>
      <c r="S55" s="568"/>
      <c r="T55" s="568"/>
      <c r="U55" s="568"/>
      <c r="V55" s="568"/>
      <c r="W55" s="568"/>
      <c r="X55" s="568"/>
      <c r="Y55" s="510"/>
      <c r="Z55" s="510"/>
      <c r="AA55" s="510"/>
      <c r="AB55" s="510"/>
      <c r="AC55" s="510"/>
      <c r="AD55" s="510"/>
      <c r="AG55" s="269">
        <f t="shared" si="0"/>
        <v>1</v>
      </c>
      <c r="AH55" s="270">
        <f t="shared" si="1"/>
        <v>0</v>
      </c>
      <c r="AI55" s="268" t="b">
        <f t="shared" si="2"/>
        <v>0</v>
      </c>
      <c r="AJ55" s="7" t="str">
        <f t="shared" si="3"/>
        <v>SECRETARIA DE TRABAJO PREVISION SOCIAL Y PRODUCTIVIDAD</v>
      </c>
      <c r="AK55" s="268" t="b">
        <f t="shared" si="4"/>
        <v>0</v>
      </c>
      <c r="AL55" s="7" t="str">
        <f t="shared" si="5"/>
        <v>SECRETARIA DE TRABAJO PREVISION SOCIAL Y PRODUCTIVIDAD</v>
      </c>
      <c r="AM55" s="268" t="b">
        <f t="shared" si="6"/>
        <v>0</v>
      </c>
      <c r="AO55" s="274">
        <f t="shared" si="7"/>
        <v>0</v>
      </c>
      <c r="AP55" s="276" cm="1">
        <f t="array" ref="AP55">IF(AND(Q55=1,OR(U55={6,7,8,9})),1,0)</f>
        <v>0</v>
      </c>
      <c r="AQ55" s="281" cm="1">
        <f t="array" ref="AQ55">IF(AND(Q55=2,OR(U55={1,2,3,4,5})),1,0)</f>
        <v>0</v>
      </c>
      <c r="AS55" s="290">
        <f t="shared" si="8"/>
        <v>1</v>
      </c>
      <c r="AT55" s="291" t="str">
        <f>IF(AS55=0,"",
IF(SUM($AS$42:AS55)=1,AU55,
IF($AS$162&gt;SUM($AS$42:AS55),_xlfn.CONCAT(", ",AU55),
IF($AS$162=SUM($AS$42:AS55),_xlfn.CONCAT(" y ",AU55)))))</f>
        <v>, 14</v>
      </c>
      <c r="AU55" s="231" t="s">
        <v>6225</v>
      </c>
      <c r="AV55" s="466">
        <f t="shared" si="9"/>
        <v>0</v>
      </c>
    </row>
    <row r="56" spans="1:48" ht="15" customHeight="1">
      <c r="A56" s="6"/>
      <c r="B56" s="5"/>
      <c r="C56" s="85" t="s">
        <v>102</v>
      </c>
      <c r="D56" s="663" t="s">
        <v>6540</v>
      </c>
      <c r="E56" s="663"/>
      <c r="F56" s="663"/>
      <c r="G56" s="663"/>
      <c r="H56" s="663"/>
      <c r="I56" s="663"/>
      <c r="J56" s="663"/>
      <c r="K56" s="663"/>
      <c r="L56" s="663"/>
      <c r="M56" s="663"/>
      <c r="N56" s="663"/>
      <c r="O56" s="664" t="s">
        <v>6612</v>
      </c>
      <c r="P56" s="664"/>
      <c r="Q56" s="568"/>
      <c r="R56" s="568"/>
      <c r="S56" s="568"/>
      <c r="T56" s="568"/>
      <c r="U56" s="568"/>
      <c r="V56" s="568"/>
      <c r="W56" s="568"/>
      <c r="X56" s="568"/>
      <c r="Y56" s="510"/>
      <c r="Z56" s="510"/>
      <c r="AA56" s="510"/>
      <c r="AB56" s="510"/>
      <c r="AC56" s="510"/>
      <c r="AD56" s="510"/>
      <c r="AG56" s="269">
        <f t="shared" si="0"/>
        <v>1</v>
      </c>
      <c r="AH56" s="270">
        <f t="shared" si="1"/>
        <v>0</v>
      </c>
      <c r="AI56" s="268" t="b">
        <f t="shared" si="2"/>
        <v>0</v>
      </c>
      <c r="AJ56" s="7" t="str">
        <f t="shared" si="3"/>
        <v>SECRETARIA DE TURISMO Y CULTURA</v>
      </c>
      <c r="AK56" s="268" t="b">
        <f t="shared" si="4"/>
        <v>0</v>
      </c>
      <c r="AL56" s="7" t="str">
        <f t="shared" si="5"/>
        <v>SECRETARIA DE TURISMO Y CULTURA</v>
      </c>
      <c r="AM56" s="268" t="b">
        <f t="shared" si="6"/>
        <v>0</v>
      </c>
      <c r="AO56" s="274">
        <f t="shared" si="7"/>
        <v>0</v>
      </c>
      <c r="AP56" s="276" cm="1">
        <f t="array" ref="AP56">IF(AND(Q56=1,OR(U56={6,7,8,9})),1,0)</f>
        <v>0</v>
      </c>
      <c r="AQ56" s="281" cm="1">
        <f t="array" ref="AQ56">IF(AND(Q56=2,OR(U56={1,2,3,4,5})),1,0)</f>
        <v>0</v>
      </c>
      <c r="AS56" s="290">
        <f t="shared" si="8"/>
        <v>1</v>
      </c>
      <c r="AT56" s="291" t="str">
        <f>IF(AS56=0,"",
IF(SUM($AS$42:AS56)=1,AU56,
IF($AS$162&gt;SUM($AS$42:AS56),_xlfn.CONCAT(", ",AU56),
IF($AS$162=SUM($AS$42:AS56),_xlfn.CONCAT(" y ",AU56)))))</f>
        <v>, 15</v>
      </c>
      <c r="AU56" s="231" t="s">
        <v>6226</v>
      </c>
      <c r="AV56" s="466">
        <f t="shared" si="9"/>
        <v>0</v>
      </c>
    </row>
    <row r="57" spans="1:48" ht="15" customHeight="1">
      <c r="A57" s="6"/>
      <c r="B57" s="5"/>
      <c r="C57" s="85" t="s">
        <v>103</v>
      </c>
      <c r="D57" s="663" t="s">
        <v>6541</v>
      </c>
      <c r="E57" s="663"/>
      <c r="F57" s="663"/>
      <c r="G57" s="663"/>
      <c r="H57" s="663"/>
      <c r="I57" s="663"/>
      <c r="J57" s="663"/>
      <c r="K57" s="663"/>
      <c r="L57" s="663"/>
      <c r="M57" s="663"/>
      <c r="N57" s="663"/>
      <c r="O57" s="664" t="s">
        <v>6613</v>
      </c>
      <c r="P57" s="664"/>
      <c r="Q57" s="568"/>
      <c r="R57" s="568"/>
      <c r="S57" s="568"/>
      <c r="T57" s="568"/>
      <c r="U57" s="568"/>
      <c r="V57" s="568"/>
      <c r="W57" s="568"/>
      <c r="X57" s="568"/>
      <c r="Y57" s="510"/>
      <c r="Z57" s="510"/>
      <c r="AA57" s="510"/>
      <c r="AB57" s="510"/>
      <c r="AC57" s="510"/>
      <c r="AD57" s="510"/>
      <c r="AG57" s="269">
        <f t="shared" si="0"/>
        <v>1</v>
      </c>
      <c r="AH57" s="270">
        <f t="shared" si="1"/>
        <v>0</v>
      </c>
      <c r="AI57" s="268" t="b">
        <f t="shared" si="2"/>
        <v>0</v>
      </c>
      <c r="AJ57" s="7" t="str">
        <f t="shared" si="3"/>
        <v>SECRETARIA DE PROTECCION CIVIL</v>
      </c>
      <c r="AK57" s="268" t="b">
        <f t="shared" si="4"/>
        <v>0</v>
      </c>
      <c r="AL57" s="7" t="str">
        <f t="shared" si="5"/>
        <v>SECRETARIA DE PROTECCION CIVIL</v>
      </c>
      <c r="AM57" s="268" t="b">
        <f t="shared" si="6"/>
        <v>0</v>
      </c>
      <c r="AO57" s="274">
        <f t="shared" si="7"/>
        <v>0</v>
      </c>
      <c r="AP57" s="276" cm="1">
        <f t="array" ref="AP57">IF(AND(Q57=1,OR(U57={6,7,8,9})),1,0)</f>
        <v>0</v>
      </c>
      <c r="AQ57" s="281" cm="1">
        <f t="array" ref="AQ57">IF(AND(Q57=2,OR(U57={1,2,3,4,5})),1,0)</f>
        <v>0</v>
      </c>
      <c r="AS57" s="290">
        <f t="shared" si="8"/>
        <v>1</v>
      </c>
      <c r="AT57" s="291" t="str">
        <f>IF(AS57=0,"",
IF(SUM($AS$42:AS57)=1,AU57,
IF($AS$162&gt;SUM($AS$42:AS57),_xlfn.CONCAT(", ",AU57),
IF($AS$162=SUM($AS$42:AS57),_xlfn.CONCAT(" y ",AU57)))))</f>
        <v>, 16</v>
      </c>
      <c r="AU57" s="231" t="s">
        <v>6227</v>
      </c>
      <c r="AV57" s="466">
        <f t="shared" si="9"/>
        <v>0</v>
      </c>
    </row>
    <row r="58" spans="1:48" ht="15" customHeight="1">
      <c r="A58" s="6"/>
      <c r="B58" s="5"/>
      <c r="C58" s="85" t="s">
        <v>104</v>
      </c>
      <c r="D58" s="663" t="s">
        <v>6542</v>
      </c>
      <c r="E58" s="663"/>
      <c r="F58" s="663"/>
      <c r="G58" s="663"/>
      <c r="H58" s="663"/>
      <c r="I58" s="663"/>
      <c r="J58" s="663"/>
      <c r="K58" s="663"/>
      <c r="L58" s="663"/>
      <c r="M58" s="663"/>
      <c r="N58" s="663"/>
      <c r="O58" s="664" t="s">
        <v>6614</v>
      </c>
      <c r="P58" s="664"/>
      <c r="Q58" s="568"/>
      <c r="R58" s="568"/>
      <c r="S58" s="568"/>
      <c r="T58" s="568"/>
      <c r="U58" s="568"/>
      <c r="V58" s="568"/>
      <c r="W58" s="568"/>
      <c r="X58" s="568"/>
      <c r="Y58" s="510"/>
      <c r="Z58" s="510"/>
      <c r="AA58" s="510"/>
      <c r="AB58" s="510"/>
      <c r="AC58" s="510"/>
      <c r="AD58" s="510"/>
      <c r="AG58" s="269">
        <f t="shared" si="0"/>
        <v>1</v>
      </c>
      <c r="AH58" s="270">
        <f t="shared" si="1"/>
        <v>0</v>
      </c>
      <c r="AI58" s="268" t="b">
        <f t="shared" si="2"/>
        <v>0</v>
      </c>
      <c r="AJ58" s="7" t="str">
        <f t="shared" si="3"/>
        <v>SECRETARIA DE MEDIO AMBIENTE</v>
      </c>
      <c r="AK58" s="268" t="b">
        <f t="shared" si="4"/>
        <v>0</v>
      </c>
      <c r="AL58" s="7" t="str">
        <f t="shared" si="5"/>
        <v>SECRETARIA DE MEDIO AMBIENTE</v>
      </c>
      <c r="AM58" s="268" t="b">
        <f t="shared" si="6"/>
        <v>0</v>
      </c>
      <c r="AO58" s="274">
        <f t="shared" si="7"/>
        <v>0</v>
      </c>
      <c r="AP58" s="276" cm="1">
        <f t="array" ref="AP58">IF(AND(Q58=1,OR(U58={6,7,8,9})),1,0)</f>
        <v>0</v>
      </c>
      <c r="AQ58" s="281" cm="1">
        <f t="array" ref="AQ58">IF(AND(Q58=2,OR(U58={1,2,3,4,5})),1,0)</f>
        <v>0</v>
      </c>
      <c r="AS58" s="290">
        <f t="shared" si="8"/>
        <v>1</v>
      </c>
      <c r="AT58" s="291" t="str">
        <f>IF(AS58=0,"",
IF(SUM($AS$42:AS58)=1,AU58,
IF($AS$162&gt;SUM($AS$42:AS58),_xlfn.CONCAT(", ",AU58),
IF($AS$162=SUM($AS$42:AS58),_xlfn.CONCAT(" y ",AU58)))))</f>
        <v>, 17</v>
      </c>
      <c r="AU58" s="231" t="s">
        <v>6228</v>
      </c>
      <c r="AV58" s="466">
        <f t="shared" si="9"/>
        <v>0</v>
      </c>
    </row>
    <row r="59" spans="1:48" ht="15" customHeight="1">
      <c r="A59" s="6"/>
      <c r="B59" s="5"/>
      <c r="C59" s="85" t="s">
        <v>105</v>
      </c>
      <c r="D59" s="663" t="s">
        <v>6543</v>
      </c>
      <c r="E59" s="663"/>
      <c r="F59" s="663"/>
      <c r="G59" s="663"/>
      <c r="H59" s="663"/>
      <c r="I59" s="663"/>
      <c r="J59" s="663"/>
      <c r="K59" s="663"/>
      <c r="L59" s="663"/>
      <c r="M59" s="663"/>
      <c r="N59" s="663"/>
      <c r="O59" s="664" t="s">
        <v>6615</v>
      </c>
      <c r="P59" s="664"/>
      <c r="Q59" s="568"/>
      <c r="R59" s="568"/>
      <c r="S59" s="568"/>
      <c r="T59" s="568"/>
      <c r="U59" s="568"/>
      <c r="V59" s="568"/>
      <c r="W59" s="568"/>
      <c r="X59" s="568"/>
      <c r="Y59" s="510"/>
      <c r="Z59" s="510"/>
      <c r="AA59" s="510"/>
      <c r="AB59" s="510"/>
      <c r="AC59" s="510"/>
      <c r="AD59" s="510"/>
      <c r="AG59" s="269">
        <f t="shared" si="0"/>
        <v>1</v>
      </c>
      <c r="AH59" s="270">
        <f t="shared" si="1"/>
        <v>0</v>
      </c>
      <c r="AI59" s="268" t="b">
        <f t="shared" si="2"/>
        <v>0</v>
      </c>
      <c r="AJ59" s="7" t="str">
        <f t="shared" si="3"/>
        <v>SERVICIOS DE SALUD DE VERACRUZ</v>
      </c>
      <c r="AK59" s="268" t="b">
        <f t="shared" si="4"/>
        <v>0</v>
      </c>
      <c r="AL59" s="7" t="str">
        <f t="shared" si="5"/>
        <v>SERVICIOS DE SALUD DE VERACRUZ</v>
      </c>
      <c r="AM59" s="268" t="b">
        <f t="shared" si="6"/>
        <v>0</v>
      </c>
      <c r="AO59" s="274">
        <f t="shared" si="7"/>
        <v>0</v>
      </c>
      <c r="AP59" s="276" cm="1">
        <f t="array" ref="AP59">IF(AND(Q59=1,OR(U59={6,7,8,9})),1,0)</f>
        <v>0</v>
      </c>
      <c r="AQ59" s="281" cm="1">
        <f t="array" ref="AQ59">IF(AND(Q59=2,OR(U59={1,2,3,4,5})),1,0)</f>
        <v>0</v>
      </c>
      <c r="AS59" s="290">
        <f t="shared" si="8"/>
        <v>1</v>
      </c>
      <c r="AT59" s="291" t="str">
        <f>IF(AS59=0,"",
IF(SUM($AS$42:AS59)=1,AU59,
IF($AS$162&gt;SUM($AS$42:AS59),_xlfn.CONCAT(", ",AU59),
IF($AS$162=SUM($AS$42:AS59),_xlfn.CONCAT(" y ",AU59)))))</f>
        <v>, 18</v>
      </c>
      <c r="AU59" s="231" t="s">
        <v>6229</v>
      </c>
      <c r="AV59" s="466">
        <f t="shared" si="9"/>
        <v>0</v>
      </c>
    </row>
    <row r="60" spans="1:48" ht="30" customHeight="1">
      <c r="A60" s="6"/>
      <c r="B60" s="5"/>
      <c r="C60" s="85" t="s">
        <v>106</v>
      </c>
      <c r="D60" s="663" t="s">
        <v>6544</v>
      </c>
      <c r="E60" s="663"/>
      <c r="F60" s="663"/>
      <c r="G60" s="663"/>
      <c r="H60" s="663"/>
      <c r="I60" s="663"/>
      <c r="J60" s="663"/>
      <c r="K60" s="663"/>
      <c r="L60" s="663"/>
      <c r="M60" s="663"/>
      <c r="N60" s="663"/>
      <c r="O60" s="664" t="s">
        <v>6616</v>
      </c>
      <c r="P60" s="664"/>
      <c r="Q60" s="568"/>
      <c r="R60" s="568"/>
      <c r="S60" s="568"/>
      <c r="T60" s="568"/>
      <c r="U60" s="568"/>
      <c r="V60" s="568"/>
      <c r="W60" s="568"/>
      <c r="X60" s="568"/>
      <c r="Y60" s="510"/>
      <c r="Z60" s="510"/>
      <c r="AA60" s="510"/>
      <c r="AB60" s="510"/>
      <c r="AC60" s="510"/>
      <c r="AD60" s="510"/>
      <c r="AG60" s="269">
        <f t="shared" si="0"/>
        <v>1</v>
      </c>
      <c r="AH60" s="270">
        <f t="shared" si="1"/>
        <v>0</v>
      </c>
      <c r="AI60" s="268" t="b">
        <f t="shared" si="2"/>
        <v>0</v>
      </c>
      <c r="AJ60" s="7" t="str">
        <f t="shared" si="3"/>
        <v>SISTEMA PARA EL DESARROLLO INTEGRAL DE LA FAMILIA</v>
      </c>
      <c r="AK60" s="268" t="b">
        <f t="shared" si="4"/>
        <v>0</v>
      </c>
      <c r="AL60" s="7" t="str">
        <f t="shared" si="5"/>
        <v>SISTEMA PARA EL DESARROLLO INTEGRAL DE LA FAMILIA</v>
      </c>
      <c r="AM60" s="268" t="b">
        <f t="shared" si="6"/>
        <v>0</v>
      </c>
      <c r="AO60" s="274">
        <f t="shared" si="7"/>
        <v>0</v>
      </c>
      <c r="AP60" s="276" cm="1">
        <f t="array" ref="AP60">IF(AND(Q60=1,OR(U60={6,7,8,9})),1,0)</f>
        <v>0</v>
      </c>
      <c r="AQ60" s="281" cm="1">
        <f t="array" ref="AQ60">IF(AND(Q60=2,OR(U60={1,2,3,4,5})),1,0)</f>
        <v>0</v>
      </c>
      <c r="AS60" s="290">
        <f t="shared" si="8"/>
        <v>1</v>
      </c>
      <c r="AT60" s="291" t="str">
        <f>IF(AS60=0,"",
IF(SUM($AS$42:AS60)=1,AU60,
IF($AS$162&gt;SUM($AS$42:AS60),_xlfn.CONCAT(", ",AU60),
IF($AS$162=SUM($AS$42:AS60),_xlfn.CONCAT(" y ",AU60)))))</f>
        <v>, 19</v>
      </c>
      <c r="AU60" s="231" t="s">
        <v>6230</v>
      </c>
      <c r="AV60" s="466">
        <f t="shared" si="9"/>
        <v>0</v>
      </c>
    </row>
    <row r="61" spans="1:48" ht="15" customHeight="1">
      <c r="A61" s="6"/>
      <c r="B61" s="5"/>
      <c r="C61" s="85" t="s">
        <v>107</v>
      </c>
      <c r="D61" s="663" t="s">
        <v>6545</v>
      </c>
      <c r="E61" s="663"/>
      <c r="F61" s="663"/>
      <c r="G61" s="663"/>
      <c r="H61" s="663"/>
      <c r="I61" s="663"/>
      <c r="J61" s="663"/>
      <c r="K61" s="663"/>
      <c r="L61" s="663"/>
      <c r="M61" s="663"/>
      <c r="N61" s="663"/>
      <c r="O61" s="664" t="s">
        <v>6617</v>
      </c>
      <c r="P61" s="664"/>
      <c r="Q61" s="568"/>
      <c r="R61" s="568"/>
      <c r="S61" s="568"/>
      <c r="T61" s="568"/>
      <c r="U61" s="568"/>
      <c r="V61" s="568"/>
      <c r="W61" s="568"/>
      <c r="X61" s="568"/>
      <c r="Y61" s="510"/>
      <c r="Z61" s="510"/>
      <c r="AA61" s="510"/>
      <c r="AB61" s="510"/>
      <c r="AC61" s="510"/>
      <c r="AD61" s="510"/>
      <c r="AG61" s="269">
        <f t="shared" si="0"/>
        <v>1</v>
      </c>
      <c r="AH61" s="270">
        <f t="shared" si="1"/>
        <v>0</v>
      </c>
      <c r="AI61" s="268" t="b">
        <f t="shared" si="2"/>
        <v>0</v>
      </c>
      <c r="AJ61" s="7" t="str">
        <f t="shared" si="3"/>
        <v>COMISION DE ARBITRAJE MEDICO</v>
      </c>
      <c r="AK61" s="268" t="b">
        <f t="shared" si="4"/>
        <v>0</v>
      </c>
      <c r="AL61" s="7" t="str">
        <f t="shared" si="5"/>
        <v>COMISION DE ARBITRAJE MEDICO</v>
      </c>
      <c r="AM61" s="268" t="b">
        <f t="shared" si="6"/>
        <v>0</v>
      </c>
      <c r="AO61" s="274">
        <f t="shared" si="7"/>
        <v>0</v>
      </c>
      <c r="AP61" s="276" cm="1">
        <f t="array" ref="AP61">IF(AND(Q61=1,OR(U61={6,7,8,9})),1,0)</f>
        <v>0</v>
      </c>
      <c r="AQ61" s="281" cm="1">
        <f t="array" ref="AQ61">IF(AND(Q61=2,OR(U61={1,2,3,4,5})),1,0)</f>
        <v>0</v>
      </c>
      <c r="AS61" s="290">
        <f t="shared" si="8"/>
        <v>1</v>
      </c>
      <c r="AT61" s="291" t="str">
        <f>IF(AS61=0,"",
IF(SUM($AS$42:AS61)=1,AU61,
IF($AS$162&gt;SUM($AS$42:AS61),_xlfn.CONCAT(", ",AU61),
IF($AS$162=SUM($AS$42:AS61),_xlfn.CONCAT(" y ",AU61)))))</f>
        <v>, 20</v>
      </c>
      <c r="AU61" s="231" t="s">
        <v>6231</v>
      </c>
      <c r="AV61" s="466">
        <f t="shared" si="9"/>
        <v>0</v>
      </c>
    </row>
    <row r="62" spans="1:48" ht="30" customHeight="1">
      <c r="A62" s="6"/>
      <c r="B62" s="5"/>
      <c r="C62" s="85" t="s">
        <v>108</v>
      </c>
      <c r="D62" s="663" t="s">
        <v>6546</v>
      </c>
      <c r="E62" s="663"/>
      <c r="F62" s="663"/>
      <c r="G62" s="663"/>
      <c r="H62" s="663"/>
      <c r="I62" s="663"/>
      <c r="J62" s="663"/>
      <c r="K62" s="663"/>
      <c r="L62" s="663"/>
      <c r="M62" s="663"/>
      <c r="N62" s="663"/>
      <c r="O62" s="664" t="s">
        <v>6618</v>
      </c>
      <c r="P62" s="664"/>
      <c r="Q62" s="568"/>
      <c r="R62" s="568"/>
      <c r="S62" s="568"/>
      <c r="T62" s="568"/>
      <c r="U62" s="568"/>
      <c r="V62" s="568"/>
      <c r="W62" s="568"/>
      <c r="X62" s="568"/>
      <c r="Y62" s="510"/>
      <c r="Z62" s="510"/>
      <c r="AA62" s="510"/>
      <c r="AB62" s="510"/>
      <c r="AC62" s="510"/>
      <c r="AD62" s="510"/>
      <c r="AG62" s="269">
        <f t="shared" si="0"/>
        <v>1</v>
      </c>
      <c r="AH62" s="270">
        <f t="shared" si="1"/>
        <v>0</v>
      </c>
      <c r="AI62" s="268" t="b">
        <f t="shared" si="2"/>
        <v>0</v>
      </c>
      <c r="AJ62" s="7" t="str">
        <f t="shared" si="3"/>
        <v>ACADEMIA VERACRUZANA DE LAS LENGUAS INDIGENAS</v>
      </c>
      <c r="AK62" s="268" t="b">
        <f t="shared" si="4"/>
        <v>0</v>
      </c>
      <c r="AL62" s="7" t="str">
        <f t="shared" si="5"/>
        <v>ACADEMIA VERACRUZANA DE LAS LENGUAS INDIGENAS</v>
      </c>
      <c r="AM62" s="268" t="b">
        <f t="shared" si="6"/>
        <v>0</v>
      </c>
      <c r="AO62" s="274">
        <f t="shared" si="7"/>
        <v>0</v>
      </c>
      <c r="AP62" s="276" cm="1">
        <f t="array" ref="AP62">IF(AND(Q62=1,OR(U62={6,7,8,9})),1,0)</f>
        <v>0</v>
      </c>
      <c r="AQ62" s="281" cm="1">
        <f t="array" ref="AQ62">IF(AND(Q62=2,OR(U62={1,2,3,4,5})),1,0)</f>
        <v>0</v>
      </c>
      <c r="AS62" s="290">
        <f t="shared" si="8"/>
        <v>1</v>
      </c>
      <c r="AT62" s="291" t="str">
        <f>IF(AS62=0,"",
IF(SUM($AS$42:AS62)=1,AU62,
IF($AS$162&gt;SUM($AS$42:AS62),_xlfn.CONCAT(", ",AU62),
IF($AS$162=SUM($AS$42:AS62),_xlfn.CONCAT(" y ",AU62)))))</f>
        <v>, 21</v>
      </c>
      <c r="AU62" s="231" t="s">
        <v>6232</v>
      </c>
      <c r="AV62" s="466">
        <f t="shared" si="9"/>
        <v>0</v>
      </c>
    </row>
    <row r="63" spans="1:48" ht="15" customHeight="1">
      <c r="A63" s="6"/>
      <c r="B63" s="5"/>
      <c r="C63" s="85" t="s">
        <v>109</v>
      </c>
      <c r="D63" s="663" t="s">
        <v>6547</v>
      </c>
      <c r="E63" s="663"/>
      <c r="F63" s="663"/>
      <c r="G63" s="663"/>
      <c r="H63" s="663"/>
      <c r="I63" s="663"/>
      <c r="J63" s="663"/>
      <c r="K63" s="663"/>
      <c r="L63" s="663"/>
      <c r="M63" s="663"/>
      <c r="N63" s="663"/>
      <c r="O63" s="664" t="s">
        <v>6619</v>
      </c>
      <c r="P63" s="664"/>
      <c r="Q63" s="568"/>
      <c r="R63" s="568"/>
      <c r="S63" s="568"/>
      <c r="T63" s="568"/>
      <c r="U63" s="568"/>
      <c r="V63" s="568"/>
      <c r="W63" s="568"/>
      <c r="X63" s="568"/>
      <c r="Y63" s="510"/>
      <c r="Z63" s="510"/>
      <c r="AA63" s="510"/>
      <c r="AB63" s="510"/>
      <c r="AC63" s="510"/>
      <c r="AD63" s="510"/>
      <c r="AG63" s="269">
        <f t="shared" si="0"/>
        <v>1</v>
      </c>
      <c r="AH63" s="270">
        <f t="shared" si="1"/>
        <v>0</v>
      </c>
      <c r="AI63" s="268" t="b">
        <f t="shared" si="2"/>
        <v>0</v>
      </c>
      <c r="AJ63" s="7" t="str">
        <f t="shared" si="3"/>
        <v>INSTITUTO VERACRUZANO DEL DEPORTE</v>
      </c>
      <c r="AK63" s="268" t="b">
        <f t="shared" si="4"/>
        <v>0</v>
      </c>
      <c r="AL63" s="7" t="str">
        <f t="shared" si="5"/>
        <v>INSTITUTO VERACRUZANO DEL DEPORTE</v>
      </c>
      <c r="AM63" s="268" t="b">
        <f t="shared" si="6"/>
        <v>0</v>
      </c>
      <c r="AO63" s="274">
        <f t="shared" si="7"/>
        <v>0</v>
      </c>
      <c r="AP63" s="276" cm="1">
        <f t="array" ref="AP63">IF(AND(Q63=1,OR(U63={6,7,8,9})),1,0)</f>
        <v>0</v>
      </c>
      <c r="AQ63" s="281" cm="1">
        <f t="array" ref="AQ63">IF(AND(Q63=2,OR(U63={1,2,3,4,5})),1,0)</f>
        <v>0</v>
      </c>
      <c r="AS63" s="290">
        <f t="shared" si="8"/>
        <v>1</v>
      </c>
      <c r="AT63" s="291" t="str">
        <f>IF(AS63=0,"",
IF(SUM($AS$42:AS63)=1,AU63,
IF($AS$162&gt;SUM($AS$42:AS63),_xlfn.CONCAT(", ",AU63),
IF($AS$162=SUM($AS$42:AS63),_xlfn.CONCAT(" y ",AU63)))))</f>
        <v>, 22</v>
      </c>
      <c r="AU63" s="231" t="s">
        <v>6233</v>
      </c>
      <c r="AV63" s="466">
        <f t="shared" si="9"/>
        <v>0</v>
      </c>
    </row>
    <row r="64" spans="1:48" ht="30" customHeight="1">
      <c r="A64" s="6"/>
      <c r="B64" s="5"/>
      <c r="C64" s="85" t="s">
        <v>110</v>
      </c>
      <c r="D64" s="663" t="s">
        <v>6548</v>
      </c>
      <c r="E64" s="663"/>
      <c r="F64" s="663"/>
      <c r="G64" s="663"/>
      <c r="H64" s="663"/>
      <c r="I64" s="663"/>
      <c r="J64" s="663"/>
      <c r="K64" s="663"/>
      <c r="L64" s="663"/>
      <c r="M64" s="663"/>
      <c r="N64" s="663"/>
      <c r="O64" s="664" t="s">
        <v>6620</v>
      </c>
      <c r="P64" s="664"/>
      <c r="Q64" s="568"/>
      <c r="R64" s="568"/>
      <c r="S64" s="568"/>
      <c r="T64" s="568"/>
      <c r="U64" s="568"/>
      <c r="V64" s="568"/>
      <c r="W64" s="568"/>
      <c r="X64" s="568"/>
      <c r="Y64" s="510"/>
      <c r="Z64" s="510"/>
      <c r="AA64" s="510"/>
      <c r="AB64" s="510"/>
      <c r="AC64" s="510"/>
      <c r="AD64" s="510"/>
      <c r="AG64" s="269">
        <f t="shared" si="0"/>
        <v>1</v>
      </c>
      <c r="AH64" s="270">
        <f t="shared" si="1"/>
        <v>0</v>
      </c>
      <c r="AI64" s="268" t="b">
        <f t="shared" si="2"/>
        <v>0</v>
      </c>
      <c r="AJ64" s="7" t="str">
        <f t="shared" si="3"/>
        <v>INSTITUTO DE ESPACIOS EDUCATIVOS DEL ESTADO DE VERACRUZ</v>
      </c>
      <c r="AK64" s="268" t="b">
        <f t="shared" si="4"/>
        <v>0</v>
      </c>
      <c r="AL64" s="7" t="str">
        <f t="shared" si="5"/>
        <v>INSTITUTO DE ESPACIOS EDUCATIVOS DEL ESTADO DE VERACRUZ</v>
      </c>
      <c r="AM64" s="268" t="b">
        <f t="shared" si="6"/>
        <v>0</v>
      </c>
      <c r="AO64" s="274">
        <f t="shared" si="7"/>
        <v>0</v>
      </c>
      <c r="AP64" s="276" cm="1">
        <f t="array" ref="AP64">IF(AND(Q64=1,OR(U64={6,7,8,9})),1,0)</f>
        <v>0</v>
      </c>
      <c r="AQ64" s="281" cm="1">
        <f t="array" ref="AQ64">IF(AND(Q64=2,OR(U64={1,2,3,4,5})),1,0)</f>
        <v>0</v>
      </c>
      <c r="AS64" s="290">
        <f t="shared" si="8"/>
        <v>1</v>
      </c>
      <c r="AT64" s="291" t="str">
        <f>IF(AS64=0,"",
IF(SUM($AS$42:AS64)=1,AU64,
IF($AS$162&gt;SUM($AS$42:AS64),_xlfn.CONCAT(", ",AU64),
IF($AS$162=SUM($AS$42:AS64),_xlfn.CONCAT(" y ",AU64)))))</f>
        <v>, 23</v>
      </c>
      <c r="AU64" s="231" t="s">
        <v>6234</v>
      </c>
      <c r="AV64" s="466">
        <f t="shared" si="9"/>
        <v>0</v>
      </c>
    </row>
    <row r="65" spans="1:48" ht="15" customHeight="1">
      <c r="A65" s="6"/>
      <c r="B65" s="5"/>
      <c r="C65" s="85" t="s">
        <v>111</v>
      </c>
      <c r="D65" s="663" t="s">
        <v>6549</v>
      </c>
      <c r="E65" s="663"/>
      <c r="F65" s="663"/>
      <c r="G65" s="663"/>
      <c r="H65" s="663"/>
      <c r="I65" s="663"/>
      <c r="J65" s="663"/>
      <c r="K65" s="663"/>
      <c r="L65" s="663"/>
      <c r="M65" s="663"/>
      <c r="N65" s="663"/>
      <c r="O65" s="664" t="s">
        <v>6621</v>
      </c>
      <c r="P65" s="664"/>
      <c r="Q65" s="568"/>
      <c r="R65" s="568"/>
      <c r="S65" s="568"/>
      <c r="T65" s="568"/>
      <c r="U65" s="568"/>
      <c r="V65" s="568"/>
      <c r="W65" s="568"/>
      <c r="X65" s="568"/>
      <c r="Y65" s="510"/>
      <c r="Z65" s="510"/>
      <c r="AA65" s="510"/>
      <c r="AB65" s="510"/>
      <c r="AC65" s="510"/>
      <c r="AD65" s="510"/>
      <c r="AG65" s="269">
        <f t="shared" si="0"/>
        <v>1</v>
      </c>
      <c r="AH65" s="270">
        <f t="shared" si="1"/>
        <v>0</v>
      </c>
      <c r="AI65" s="268" t="b">
        <f t="shared" si="2"/>
        <v>0</v>
      </c>
      <c r="AJ65" s="7" t="str">
        <f t="shared" si="3"/>
        <v>COLEGIO DE BACHILLERES DEL ESTADO DE VERACRUZ</v>
      </c>
      <c r="AK65" s="268" t="b">
        <f t="shared" si="4"/>
        <v>0</v>
      </c>
      <c r="AL65" s="7" t="str">
        <f t="shared" si="5"/>
        <v>COLEGIO DE BACHILLERES DEL ESTADO DE VERACRUZ</v>
      </c>
      <c r="AM65" s="268" t="b">
        <f t="shared" si="6"/>
        <v>0</v>
      </c>
      <c r="AO65" s="274">
        <f t="shared" si="7"/>
        <v>0</v>
      </c>
      <c r="AP65" s="276" cm="1">
        <f t="array" ref="AP65">IF(AND(Q65=1,OR(U65={6,7,8,9})),1,0)</f>
        <v>0</v>
      </c>
      <c r="AQ65" s="281" cm="1">
        <f t="array" ref="AQ65">IF(AND(Q65=2,OR(U65={1,2,3,4,5})),1,0)</f>
        <v>0</v>
      </c>
      <c r="AS65" s="290">
        <f t="shared" si="8"/>
        <v>1</v>
      </c>
      <c r="AT65" s="291" t="str">
        <f>IF(AS65=0,"",
IF(SUM($AS$42:AS65)=1,AU65,
IF($AS$162&gt;SUM($AS$42:AS65),_xlfn.CONCAT(", ",AU65),
IF($AS$162=SUM($AS$42:AS65),_xlfn.CONCAT(" y ",AU65)))))</f>
        <v>, 24</v>
      </c>
      <c r="AU65" s="231" t="s">
        <v>6235</v>
      </c>
      <c r="AV65" s="466">
        <f t="shared" si="9"/>
        <v>0</v>
      </c>
    </row>
    <row r="66" spans="1:48" ht="15" customHeight="1">
      <c r="A66" s="6"/>
      <c r="B66" s="5"/>
      <c r="C66" s="85" t="s">
        <v>112</v>
      </c>
      <c r="D66" s="663" t="s">
        <v>6550</v>
      </c>
      <c r="E66" s="663"/>
      <c r="F66" s="663"/>
      <c r="G66" s="663"/>
      <c r="H66" s="663"/>
      <c r="I66" s="663"/>
      <c r="J66" s="663"/>
      <c r="K66" s="663"/>
      <c r="L66" s="663"/>
      <c r="M66" s="663"/>
      <c r="N66" s="663"/>
      <c r="O66" s="664" t="s">
        <v>6622</v>
      </c>
      <c r="P66" s="664"/>
      <c r="Q66" s="568"/>
      <c r="R66" s="568"/>
      <c r="S66" s="568"/>
      <c r="T66" s="568"/>
      <c r="U66" s="568"/>
      <c r="V66" s="568"/>
      <c r="W66" s="568"/>
      <c r="X66" s="568"/>
      <c r="Y66" s="510"/>
      <c r="Z66" s="510"/>
      <c r="AA66" s="510"/>
      <c r="AB66" s="510"/>
      <c r="AC66" s="510"/>
      <c r="AD66" s="510"/>
      <c r="AG66" s="269">
        <f t="shared" si="0"/>
        <v>1</v>
      </c>
      <c r="AH66" s="270">
        <f t="shared" si="1"/>
        <v>0</v>
      </c>
      <c r="AI66" s="268" t="b">
        <f t="shared" si="2"/>
        <v>0</v>
      </c>
      <c r="AJ66" s="7" t="str">
        <f t="shared" si="3"/>
        <v>INSTITUTO TECNOLOGICO SUPERIOR DE MISANTLA</v>
      </c>
      <c r="AK66" s="268" t="b">
        <f t="shared" si="4"/>
        <v>0</v>
      </c>
      <c r="AL66" s="7" t="str">
        <f t="shared" si="5"/>
        <v>INSTITUTO TECNOLOGICO SUPERIOR DE MISANTLA</v>
      </c>
      <c r="AM66" s="268" t="b">
        <f t="shared" si="6"/>
        <v>0</v>
      </c>
      <c r="AO66" s="274">
        <f t="shared" si="7"/>
        <v>0</v>
      </c>
      <c r="AP66" s="276" cm="1">
        <f t="array" ref="AP66">IF(AND(Q66=1,OR(U66={6,7,8,9})),1,0)</f>
        <v>0</v>
      </c>
      <c r="AQ66" s="281" cm="1">
        <f t="array" ref="AQ66">IF(AND(Q66=2,OR(U66={1,2,3,4,5})),1,0)</f>
        <v>0</v>
      </c>
      <c r="AS66" s="290">
        <f t="shared" si="8"/>
        <v>1</v>
      </c>
      <c r="AT66" s="291" t="str">
        <f>IF(AS66=0,"",
IF(SUM($AS$42:AS66)=1,AU66,
IF($AS$162&gt;SUM($AS$42:AS66),_xlfn.CONCAT(", ",AU66),
IF($AS$162=SUM($AS$42:AS66),_xlfn.CONCAT(" y ",AU66)))))</f>
        <v>, 25</v>
      </c>
      <c r="AU66" s="231" t="s">
        <v>6236</v>
      </c>
      <c r="AV66" s="466">
        <f t="shared" si="9"/>
        <v>0</v>
      </c>
    </row>
    <row r="67" spans="1:48" ht="30" customHeight="1">
      <c r="A67" s="6"/>
      <c r="B67" s="5"/>
      <c r="C67" s="85" t="s">
        <v>113</v>
      </c>
      <c r="D67" s="663" t="s">
        <v>6551</v>
      </c>
      <c r="E67" s="663"/>
      <c r="F67" s="663"/>
      <c r="G67" s="663"/>
      <c r="H67" s="663"/>
      <c r="I67" s="663"/>
      <c r="J67" s="663"/>
      <c r="K67" s="663"/>
      <c r="L67" s="663"/>
      <c r="M67" s="663"/>
      <c r="N67" s="663"/>
      <c r="O67" s="664" t="s">
        <v>6623</v>
      </c>
      <c r="P67" s="664"/>
      <c r="Q67" s="568"/>
      <c r="R67" s="568"/>
      <c r="S67" s="568"/>
      <c r="T67" s="568"/>
      <c r="U67" s="568"/>
      <c r="V67" s="568"/>
      <c r="W67" s="568"/>
      <c r="X67" s="568"/>
      <c r="Y67" s="510"/>
      <c r="Z67" s="510"/>
      <c r="AA67" s="510"/>
      <c r="AB67" s="510"/>
      <c r="AC67" s="510"/>
      <c r="AD67" s="510"/>
      <c r="AG67" s="269">
        <f t="shared" si="0"/>
        <v>1</v>
      </c>
      <c r="AH67" s="270">
        <f t="shared" si="1"/>
        <v>0</v>
      </c>
      <c r="AI67" s="268" t="b">
        <f t="shared" si="2"/>
        <v>0</v>
      </c>
      <c r="AJ67" s="7" t="str">
        <f t="shared" si="3"/>
        <v>INSTITUTO TECNOLOGICO SUPERIOR DE SAN ANDRES TUXTLA</v>
      </c>
      <c r="AK67" s="268" t="b">
        <f t="shared" si="4"/>
        <v>0</v>
      </c>
      <c r="AL67" s="7" t="str">
        <f t="shared" si="5"/>
        <v>INSTITUTO TECNOLOGICO SUPERIOR DE SAN ANDRES TUXTLA</v>
      </c>
      <c r="AM67" s="268" t="b">
        <f t="shared" si="6"/>
        <v>0</v>
      </c>
      <c r="AO67" s="274">
        <f t="shared" si="7"/>
        <v>0</v>
      </c>
      <c r="AP67" s="276" cm="1">
        <f t="array" ref="AP67">IF(AND(Q67=1,OR(U67={6,7,8,9})),1,0)</f>
        <v>0</v>
      </c>
      <c r="AQ67" s="281" cm="1">
        <f t="array" ref="AQ67">IF(AND(Q67=2,OR(U67={1,2,3,4,5})),1,0)</f>
        <v>0</v>
      </c>
      <c r="AS67" s="290">
        <f t="shared" si="8"/>
        <v>1</v>
      </c>
      <c r="AT67" s="291" t="str">
        <f>IF(AS67=0,"",
IF(SUM($AS$42:AS67)=1,AU67,
IF($AS$162&gt;SUM($AS$42:AS67),_xlfn.CONCAT(", ",AU67),
IF($AS$162=SUM($AS$42:AS67),_xlfn.CONCAT(" y ",AU67)))))</f>
        <v>, 26</v>
      </c>
      <c r="AU67" s="231" t="s">
        <v>6237</v>
      </c>
      <c r="AV67" s="466">
        <f t="shared" si="9"/>
        <v>0</v>
      </c>
    </row>
    <row r="68" spans="1:48" ht="15" customHeight="1">
      <c r="A68" s="6"/>
      <c r="B68" s="5"/>
      <c r="C68" s="85" t="s">
        <v>114</v>
      </c>
      <c r="D68" s="663" t="s">
        <v>6552</v>
      </c>
      <c r="E68" s="663"/>
      <c r="F68" s="663"/>
      <c r="G68" s="663"/>
      <c r="H68" s="663"/>
      <c r="I68" s="663"/>
      <c r="J68" s="663"/>
      <c r="K68" s="663"/>
      <c r="L68" s="663"/>
      <c r="M68" s="663"/>
      <c r="N68" s="663"/>
      <c r="O68" s="664" t="s">
        <v>6624</v>
      </c>
      <c r="P68" s="664"/>
      <c r="Q68" s="568"/>
      <c r="R68" s="568"/>
      <c r="S68" s="568"/>
      <c r="T68" s="568"/>
      <c r="U68" s="568"/>
      <c r="V68" s="568"/>
      <c r="W68" s="568"/>
      <c r="X68" s="568"/>
      <c r="Y68" s="510"/>
      <c r="Z68" s="510"/>
      <c r="AA68" s="510"/>
      <c r="AB68" s="510"/>
      <c r="AC68" s="510"/>
      <c r="AD68" s="510"/>
      <c r="AG68" s="269">
        <f t="shared" si="0"/>
        <v>1</v>
      </c>
      <c r="AH68" s="270">
        <f t="shared" si="1"/>
        <v>0</v>
      </c>
      <c r="AI68" s="268" t="b">
        <f t="shared" si="2"/>
        <v>0</v>
      </c>
      <c r="AJ68" s="7" t="str">
        <f t="shared" si="3"/>
        <v>INSTITUTO TECNOLOGICO SUPERIOR DE TANTOYUCA</v>
      </c>
      <c r="AK68" s="268" t="b">
        <f t="shared" si="4"/>
        <v>0</v>
      </c>
      <c r="AL68" s="7" t="str">
        <f t="shared" si="5"/>
        <v>INSTITUTO TECNOLOGICO SUPERIOR DE TANTOYUCA</v>
      </c>
      <c r="AM68" s="268" t="b">
        <f t="shared" si="6"/>
        <v>0</v>
      </c>
      <c r="AO68" s="274">
        <f t="shared" si="7"/>
        <v>0</v>
      </c>
      <c r="AP68" s="276" cm="1">
        <f t="array" ref="AP68">IF(AND(Q68=1,OR(U68={6,7,8,9})),1,0)</f>
        <v>0</v>
      </c>
      <c r="AQ68" s="281" cm="1">
        <f t="array" ref="AQ68">IF(AND(Q68=2,OR(U68={1,2,3,4,5})),1,0)</f>
        <v>0</v>
      </c>
      <c r="AS68" s="290">
        <f t="shared" si="8"/>
        <v>1</v>
      </c>
      <c r="AT68" s="291" t="str">
        <f>IF(AS68=0,"",
IF(SUM($AS$42:AS68)=1,AU68,
IF($AS$162&gt;SUM($AS$42:AS68),_xlfn.CONCAT(", ",AU68),
IF($AS$162=SUM($AS$42:AS68),_xlfn.CONCAT(" y ",AU68)))))</f>
        <v>, 27</v>
      </c>
      <c r="AU68" s="231" t="s">
        <v>6238</v>
      </c>
      <c r="AV68" s="466">
        <f t="shared" si="9"/>
        <v>0</v>
      </c>
    </row>
    <row r="69" spans="1:48" ht="30" customHeight="1">
      <c r="A69" s="6"/>
      <c r="B69" s="5"/>
      <c r="C69" s="85" t="s">
        <v>115</v>
      </c>
      <c r="D69" s="663" t="s">
        <v>6553</v>
      </c>
      <c r="E69" s="663"/>
      <c r="F69" s="663"/>
      <c r="G69" s="663"/>
      <c r="H69" s="663"/>
      <c r="I69" s="663"/>
      <c r="J69" s="663"/>
      <c r="K69" s="663"/>
      <c r="L69" s="663"/>
      <c r="M69" s="663"/>
      <c r="N69" s="663"/>
      <c r="O69" s="664" t="s">
        <v>6625</v>
      </c>
      <c r="P69" s="664"/>
      <c r="Q69" s="568"/>
      <c r="R69" s="568"/>
      <c r="S69" s="568"/>
      <c r="T69" s="568"/>
      <c r="U69" s="568"/>
      <c r="V69" s="568"/>
      <c r="W69" s="568"/>
      <c r="X69" s="568"/>
      <c r="Y69" s="510"/>
      <c r="Z69" s="510"/>
      <c r="AA69" s="510"/>
      <c r="AB69" s="510"/>
      <c r="AC69" s="510"/>
      <c r="AD69" s="510"/>
      <c r="AG69" s="269">
        <f t="shared" si="0"/>
        <v>1</v>
      </c>
      <c r="AH69" s="270">
        <f t="shared" si="1"/>
        <v>0</v>
      </c>
      <c r="AI69" s="268" t="b">
        <f t="shared" si="2"/>
        <v>0</v>
      </c>
      <c r="AJ69" s="7" t="str">
        <f t="shared" si="3"/>
        <v>INSTITUTO TECNOLOGICO SUPERIOR DE COSAMALOAPAN</v>
      </c>
      <c r="AK69" s="268" t="b">
        <f t="shared" si="4"/>
        <v>0</v>
      </c>
      <c r="AL69" s="7" t="str">
        <f t="shared" si="5"/>
        <v>INSTITUTO TECNOLOGICO SUPERIOR DE COSAMALOAPAN</v>
      </c>
      <c r="AM69" s="268" t="b">
        <f t="shared" si="6"/>
        <v>0</v>
      </c>
      <c r="AO69" s="274">
        <f t="shared" si="7"/>
        <v>0</v>
      </c>
      <c r="AP69" s="276" cm="1">
        <f t="array" ref="AP69">IF(AND(Q69=1,OR(U69={6,7,8,9})),1,0)</f>
        <v>0</v>
      </c>
      <c r="AQ69" s="281" cm="1">
        <f t="array" ref="AQ69">IF(AND(Q69=2,OR(U69={1,2,3,4,5})),1,0)</f>
        <v>0</v>
      </c>
      <c r="AS69" s="290">
        <f t="shared" si="8"/>
        <v>1</v>
      </c>
      <c r="AT69" s="291" t="str">
        <f>IF(AS69=0,"",
IF(SUM($AS$42:AS69)=1,AU69,
IF($AS$162&gt;SUM($AS$42:AS69),_xlfn.CONCAT(", ",AU69),
IF($AS$162=SUM($AS$42:AS69),_xlfn.CONCAT(" y ",AU69)))))</f>
        <v>, 28</v>
      </c>
      <c r="AU69" s="231" t="s">
        <v>6239</v>
      </c>
      <c r="AV69" s="466">
        <f t="shared" si="9"/>
        <v>0</v>
      </c>
    </row>
    <row r="70" spans="1:48" ht="15" customHeight="1">
      <c r="A70" s="6"/>
      <c r="B70" s="5"/>
      <c r="C70" s="85" t="s">
        <v>116</v>
      </c>
      <c r="D70" s="663" t="s">
        <v>6554</v>
      </c>
      <c r="E70" s="663"/>
      <c r="F70" s="663"/>
      <c r="G70" s="663"/>
      <c r="H70" s="663"/>
      <c r="I70" s="663"/>
      <c r="J70" s="663"/>
      <c r="K70" s="663"/>
      <c r="L70" s="663"/>
      <c r="M70" s="663"/>
      <c r="N70" s="663"/>
      <c r="O70" s="664" t="s">
        <v>6626</v>
      </c>
      <c r="P70" s="664"/>
      <c r="Q70" s="568"/>
      <c r="R70" s="568"/>
      <c r="S70" s="568"/>
      <c r="T70" s="568"/>
      <c r="U70" s="568"/>
      <c r="V70" s="568"/>
      <c r="W70" s="568"/>
      <c r="X70" s="568"/>
      <c r="Y70" s="510"/>
      <c r="Z70" s="510"/>
      <c r="AA70" s="510"/>
      <c r="AB70" s="510"/>
      <c r="AC70" s="510"/>
      <c r="AD70" s="510"/>
      <c r="AG70" s="269">
        <f t="shared" si="0"/>
        <v>1</v>
      </c>
      <c r="AH70" s="270">
        <f t="shared" si="1"/>
        <v>0</v>
      </c>
      <c r="AI70" s="268" t="b">
        <f t="shared" si="2"/>
        <v>0</v>
      </c>
      <c r="AJ70" s="7" t="str">
        <f t="shared" si="3"/>
        <v>INSTITUTO TECNOLOGICO SUPERIOR DE PANUCO</v>
      </c>
      <c r="AK70" s="268" t="b">
        <f t="shared" si="4"/>
        <v>0</v>
      </c>
      <c r="AL70" s="7" t="str">
        <f t="shared" si="5"/>
        <v>INSTITUTO TECNOLOGICO SUPERIOR DE PANUCO</v>
      </c>
      <c r="AM70" s="268" t="b">
        <f t="shared" si="6"/>
        <v>0</v>
      </c>
      <c r="AO70" s="274">
        <f t="shared" si="7"/>
        <v>0</v>
      </c>
      <c r="AP70" s="276" cm="1">
        <f t="array" ref="AP70">IF(AND(Q70=1,OR(U70={6,7,8,9})),1,0)</f>
        <v>0</v>
      </c>
      <c r="AQ70" s="281" cm="1">
        <f t="array" ref="AQ70">IF(AND(Q70=2,OR(U70={1,2,3,4,5})),1,0)</f>
        <v>0</v>
      </c>
      <c r="AS70" s="290">
        <f t="shared" si="8"/>
        <v>1</v>
      </c>
      <c r="AT70" s="291" t="str">
        <f>IF(AS70=0,"",
IF(SUM($AS$42:AS70)=1,AU70,
IF($AS$162&gt;SUM($AS$42:AS70),_xlfn.CONCAT(", ",AU70),
IF($AS$162=SUM($AS$42:AS70),_xlfn.CONCAT(" y ",AU70)))))</f>
        <v>, 29</v>
      </c>
      <c r="AU70" s="231" t="s">
        <v>6240</v>
      </c>
      <c r="AV70" s="466">
        <f t="shared" si="9"/>
        <v>0</v>
      </c>
    </row>
    <row r="71" spans="1:48" ht="15" customHeight="1">
      <c r="A71" s="6"/>
      <c r="B71" s="5"/>
      <c r="C71" s="85" t="s">
        <v>117</v>
      </c>
      <c r="D71" s="663" t="s">
        <v>6555</v>
      </c>
      <c r="E71" s="663"/>
      <c r="F71" s="663"/>
      <c r="G71" s="663"/>
      <c r="H71" s="663"/>
      <c r="I71" s="663"/>
      <c r="J71" s="663"/>
      <c r="K71" s="663"/>
      <c r="L71" s="663"/>
      <c r="M71" s="663"/>
      <c r="N71" s="663"/>
      <c r="O71" s="664" t="s">
        <v>6627</v>
      </c>
      <c r="P71" s="664"/>
      <c r="Q71" s="568"/>
      <c r="R71" s="568"/>
      <c r="S71" s="568"/>
      <c r="T71" s="568"/>
      <c r="U71" s="568"/>
      <c r="V71" s="568"/>
      <c r="W71" s="568"/>
      <c r="X71" s="568"/>
      <c r="Y71" s="510"/>
      <c r="Z71" s="510"/>
      <c r="AA71" s="510"/>
      <c r="AB71" s="510"/>
      <c r="AC71" s="510"/>
      <c r="AD71" s="510"/>
      <c r="AG71" s="269">
        <f t="shared" si="0"/>
        <v>1</v>
      </c>
      <c r="AH71" s="270">
        <f t="shared" si="1"/>
        <v>0</v>
      </c>
      <c r="AI71" s="268" t="b">
        <f t="shared" si="2"/>
        <v>0</v>
      </c>
      <c r="AJ71" s="7" t="str">
        <f t="shared" si="3"/>
        <v>INSTITUTO TECNOLOGICO SUPERIOR DE POZA RICA</v>
      </c>
      <c r="AK71" s="268" t="b">
        <f t="shared" si="4"/>
        <v>0</v>
      </c>
      <c r="AL71" s="7" t="str">
        <f t="shared" si="5"/>
        <v>INSTITUTO TECNOLOGICO SUPERIOR DE POZA RICA</v>
      </c>
      <c r="AM71" s="268" t="b">
        <f t="shared" si="6"/>
        <v>0</v>
      </c>
      <c r="AO71" s="274">
        <f t="shared" si="7"/>
        <v>0</v>
      </c>
      <c r="AP71" s="276" cm="1">
        <f t="array" ref="AP71">IF(AND(Q71=1,OR(U71={6,7,8,9})),1,0)</f>
        <v>0</v>
      </c>
      <c r="AQ71" s="281" cm="1">
        <f t="array" ref="AQ71">IF(AND(Q71=2,OR(U71={1,2,3,4,5})),1,0)</f>
        <v>0</v>
      </c>
      <c r="AS71" s="290">
        <f t="shared" si="8"/>
        <v>1</v>
      </c>
      <c r="AT71" s="291" t="str">
        <f>IF(AS71=0,"",
IF(SUM($AS$42:AS71)=1,AU71,
IF($AS$162&gt;SUM($AS$42:AS71),_xlfn.CONCAT(", ",AU71),
IF($AS$162=SUM($AS$42:AS71),_xlfn.CONCAT(" y ",AU71)))))</f>
        <v>, 30</v>
      </c>
      <c r="AU71" s="231" t="s">
        <v>6241</v>
      </c>
      <c r="AV71" s="466">
        <f t="shared" si="9"/>
        <v>0</v>
      </c>
    </row>
    <row r="72" spans="1:48" ht="15" customHeight="1">
      <c r="A72" s="6"/>
      <c r="B72" s="5"/>
      <c r="C72" s="85" t="s">
        <v>118</v>
      </c>
      <c r="D72" s="663" t="s">
        <v>6556</v>
      </c>
      <c r="E72" s="663"/>
      <c r="F72" s="663"/>
      <c r="G72" s="663"/>
      <c r="H72" s="663"/>
      <c r="I72" s="663"/>
      <c r="J72" s="663"/>
      <c r="K72" s="663"/>
      <c r="L72" s="663"/>
      <c r="M72" s="663"/>
      <c r="N72" s="663"/>
      <c r="O72" s="664" t="s">
        <v>6628</v>
      </c>
      <c r="P72" s="664"/>
      <c r="Q72" s="568"/>
      <c r="R72" s="568"/>
      <c r="S72" s="568"/>
      <c r="T72" s="568"/>
      <c r="U72" s="568"/>
      <c r="V72" s="568"/>
      <c r="W72" s="568"/>
      <c r="X72" s="568"/>
      <c r="Y72" s="510"/>
      <c r="Z72" s="510"/>
      <c r="AA72" s="510"/>
      <c r="AB72" s="510"/>
      <c r="AC72" s="510"/>
      <c r="AD72" s="510"/>
      <c r="AG72" s="269">
        <f t="shared" si="0"/>
        <v>1</v>
      </c>
      <c r="AH72" s="270">
        <f t="shared" si="1"/>
        <v>0</v>
      </c>
      <c r="AI72" s="268" t="b">
        <f t="shared" si="2"/>
        <v>0</v>
      </c>
      <c r="AJ72" s="7" t="str">
        <f t="shared" si="3"/>
        <v>INSTITUTO TECNOLOGICO SUPERIOR DE XALAPA</v>
      </c>
      <c r="AK72" s="268" t="b">
        <f t="shared" si="4"/>
        <v>0</v>
      </c>
      <c r="AL72" s="7" t="str">
        <f t="shared" si="5"/>
        <v>INSTITUTO TECNOLOGICO SUPERIOR DE XALAPA</v>
      </c>
      <c r="AM72" s="268" t="b">
        <f t="shared" si="6"/>
        <v>0</v>
      </c>
      <c r="AO72" s="274">
        <f t="shared" si="7"/>
        <v>0</v>
      </c>
      <c r="AP72" s="276" cm="1">
        <f t="array" ref="AP72">IF(AND(Q72=1,OR(U72={6,7,8,9})),1,0)</f>
        <v>0</v>
      </c>
      <c r="AQ72" s="281" cm="1">
        <f t="array" ref="AQ72">IF(AND(Q72=2,OR(U72={1,2,3,4,5})),1,0)</f>
        <v>0</v>
      </c>
      <c r="AS72" s="290">
        <f t="shared" si="8"/>
        <v>1</v>
      </c>
      <c r="AT72" s="291" t="str">
        <f>IF(AS72=0,"",
IF(SUM($AS$42:AS72)=1,AU72,
IF($AS$162&gt;SUM($AS$42:AS72),_xlfn.CONCAT(", ",AU72),
IF($AS$162=SUM($AS$42:AS72),_xlfn.CONCAT(" y ",AU72)))))</f>
        <v>, 31</v>
      </c>
      <c r="AU72" s="231" t="s">
        <v>6242</v>
      </c>
      <c r="AV72" s="466">
        <f t="shared" si="9"/>
        <v>0</v>
      </c>
    </row>
    <row r="73" spans="1:48" ht="30" customHeight="1">
      <c r="A73" s="6"/>
      <c r="B73" s="5"/>
      <c r="C73" s="85" t="s">
        <v>119</v>
      </c>
      <c r="D73" s="663" t="s">
        <v>6557</v>
      </c>
      <c r="E73" s="663"/>
      <c r="F73" s="663"/>
      <c r="G73" s="663"/>
      <c r="H73" s="663"/>
      <c r="I73" s="663"/>
      <c r="J73" s="663"/>
      <c r="K73" s="663"/>
      <c r="L73" s="663"/>
      <c r="M73" s="663"/>
      <c r="N73" s="663"/>
      <c r="O73" s="664" t="s">
        <v>6629</v>
      </c>
      <c r="P73" s="664"/>
      <c r="Q73" s="568"/>
      <c r="R73" s="568"/>
      <c r="S73" s="568"/>
      <c r="T73" s="568"/>
      <c r="U73" s="568"/>
      <c r="V73" s="568"/>
      <c r="W73" s="568"/>
      <c r="X73" s="568"/>
      <c r="Y73" s="510"/>
      <c r="Z73" s="510"/>
      <c r="AA73" s="510"/>
      <c r="AB73" s="510"/>
      <c r="AC73" s="510"/>
      <c r="AD73" s="510"/>
      <c r="AG73" s="269">
        <f t="shared" si="0"/>
        <v>1</v>
      </c>
      <c r="AH73" s="270">
        <f t="shared" si="1"/>
        <v>0</v>
      </c>
      <c r="AI73" s="268" t="b">
        <f t="shared" si="2"/>
        <v>0</v>
      </c>
      <c r="AJ73" s="7" t="str">
        <f t="shared" si="3"/>
        <v>INSTITUTO TECNOLOGICO SUPERIOR DE COATZACOALCOS</v>
      </c>
      <c r="AK73" s="268" t="b">
        <f t="shared" si="4"/>
        <v>0</v>
      </c>
      <c r="AL73" s="7" t="str">
        <f t="shared" si="5"/>
        <v>INSTITUTO TECNOLOGICO SUPERIOR DE COATZACOALCOS</v>
      </c>
      <c r="AM73" s="268" t="b">
        <f t="shared" si="6"/>
        <v>0</v>
      </c>
      <c r="AO73" s="274">
        <f t="shared" si="7"/>
        <v>0</v>
      </c>
      <c r="AP73" s="276" cm="1">
        <f t="array" ref="AP73">IF(AND(Q73=1,OR(U73={6,7,8,9})),1,0)</f>
        <v>0</v>
      </c>
      <c r="AQ73" s="281" cm="1">
        <f t="array" ref="AQ73">IF(AND(Q73=2,OR(U73={1,2,3,4,5})),1,0)</f>
        <v>0</v>
      </c>
      <c r="AS73" s="290">
        <f t="shared" si="8"/>
        <v>1</v>
      </c>
      <c r="AT73" s="291" t="str">
        <f>IF(AS73=0,"",
IF(SUM($AS$42:AS73)=1,AU73,
IF($AS$162&gt;SUM($AS$42:AS73),_xlfn.CONCAT(", ",AU73),
IF($AS$162=SUM($AS$42:AS73),_xlfn.CONCAT(" y ",AU73)))))</f>
        <v>, 32</v>
      </c>
      <c r="AU73" s="231" t="s">
        <v>6243</v>
      </c>
      <c r="AV73" s="466">
        <f t="shared" si="9"/>
        <v>0</v>
      </c>
    </row>
    <row r="74" spans="1:48" ht="30" customHeight="1">
      <c r="A74" s="6"/>
      <c r="B74" s="5"/>
      <c r="C74" s="85" t="s">
        <v>120</v>
      </c>
      <c r="D74" s="663" t="s">
        <v>6558</v>
      </c>
      <c r="E74" s="663"/>
      <c r="F74" s="663"/>
      <c r="G74" s="663"/>
      <c r="H74" s="663"/>
      <c r="I74" s="663"/>
      <c r="J74" s="663"/>
      <c r="K74" s="663"/>
      <c r="L74" s="663"/>
      <c r="M74" s="663"/>
      <c r="N74" s="663"/>
      <c r="O74" s="664" t="s">
        <v>6630</v>
      </c>
      <c r="P74" s="664"/>
      <c r="Q74" s="568"/>
      <c r="R74" s="568"/>
      <c r="S74" s="568"/>
      <c r="T74" s="568"/>
      <c r="U74" s="568"/>
      <c r="V74" s="568"/>
      <c r="W74" s="568"/>
      <c r="X74" s="568"/>
      <c r="Y74" s="510"/>
      <c r="Z74" s="510"/>
      <c r="AA74" s="510"/>
      <c r="AB74" s="510"/>
      <c r="AC74" s="510"/>
      <c r="AD74" s="510"/>
      <c r="AG74" s="269">
        <f t="shared" si="0"/>
        <v>1</v>
      </c>
      <c r="AH74" s="270">
        <f t="shared" si="1"/>
        <v>0</v>
      </c>
      <c r="AI74" s="268" t="b">
        <f t="shared" si="2"/>
        <v>0</v>
      </c>
      <c r="AJ74" s="7" t="str">
        <f t="shared" si="3"/>
        <v>INSTITUTO TECNOLOGICO SUPERIOR DE TIERRA BLANCA</v>
      </c>
      <c r="AK74" s="268" t="b">
        <f t="shared" si="4"/>
        <v>0</v>
      </c>
      <c r="AL74" s="7" t="str">
        <f t="shared" si="5"/>
        <v>INSTITUTO TECNOLOGICO SUPERIOR DE TIERRA BLANCA</v>
      </c>
      <c r="AM74" s="268" t="b">
        <f t="shared" si="6"/>
        <v>0</v>
      </c>
      <c r="AO74" s="274">
        <f t="shared" si="7"/>
        <v>0</v>
      </c>
      <c r="AP74" s="276" cm="1">
        <f t="array" ref="AP74">IF(AND(Q74=1,OR(U74={6,7,8,9})),1,0)</f>
        <v>0</v>
      </c>
      <c r="AQ74" s="281" cm="1">
        <f t="array" ref="AQ74">IF(AND(Q74=2,OR(U74={1,2,3,4,5})),1,0)</f>
        <v>0</v>
      </c>
      <c r="AS74" s="290">
        <f t="shared" si="8"/>
        <v>1</v>
      </c>
      <c r="AT74" s="291" t="str">
        <f>IF(AS74=0,"",
IF(SUM($AS$42:AS74)=1,AU74,
IF($AS$162&gt;SUM($AS$42:AS74),_xlfn.CONCAT(", ",AU74),
IF($AS$162=SUM($AS$42:AS74),_xlfn.CONCAT(" y ",AU74)))))</f>
        <v>, 33</v>
      </c>
      <c r="AU74" s="231" t="s">
        <v>6244</v>
      </c>
      <c r="AV74" s="466">
        <f t="shared" si="9"/>
        <v>0</v>
      </c>
    </row>
    <row r="75" spans="1:48" ht="15" customHeight="1">
      <c r="A75" s="6"/>
      <c r="B75" s="5"/>
      <c r="C75" s="85" t="s">
        <v>121</v>
      </c>
      <c r="D75" s="663" t="s">
        <v>6559</v>
      </c>
      <c r="E75" s="663"/>
      <c r="F75" s="663"/>
      <c r="G75" s="663"/>
      <c r="H75" s="663"/>
      <c r="I75" s="663"/>
      <c r="J75" s="663"/>
      <c r="K75" s="663"/>
      <c r="L75" s="663"/>
      <c r="M75" s="663"/>
      <c r="N75" s="663"/>
      <c r="O75" s="664" t="s">
        <v>6631</v>
      </c>
      <c r="P75" s="664"/>
      <c r="Q75" s="568"/>
      <c r="R75" s="568"/>
      <c r="S75" s="568"/>
      <c r="T75" s="568"/>
      <c r="U75" s="568"/>
      <c r="V75" s="568"/>
      <c r="W75" s="568"/>
      <c r="X75" s="568"/>
      <c r="Y75" s="510"/>
      <c r="Z75" s="510"/>
      <c r="AA75" s="510"/>
      <c r="AB75" s="510"/>
      <c r="AC75" s="510"/>
      <c r="AD75" s="510"/>
      <c r="AG75" s="269">
        <f t="shared" si="0"/>
        <v>1</v>
      </c>
      <c r="AH75" s="270">
        <f t="shared" si="1"/>
        <v>0</v>
      </c>
      <c r="AI75" s="268" t="b">
        <f t="shared" si="2"/>
        <v>0</v>
      </c>
      <c r="AJ75" s="7" t="str">
        <f t="shared" si="3"/>
        <v>INSTITUTO TECNOLOGICO SUPERIOR DE ALAMO</v>
      </c>
      <c r="AK75" s="268" t="b">
        <f t="shared" si="4"/>
        <v>0</v>
      </c>
      <c r="AL75" s="7" t="str">
        <f t="shared" si="5"/>
        <v>INSTITUTO TECNOLOGICO SUPERIOR DE ALAMO</v>
      </c>
      <c r="AM75" s="268" t="b">
        <f t="shared" si="6"/>
        <v>0</v>
      </c>
      <c r="AO75" s="274">
        <f t="shared" si="7"/>
        <v>0</v>
      </c>
      <c r="AP75" s="276" cm="1">
        <f t="array" ref="AP75">IF(AND(Q75=1,OR(U75={6,7,8,9})),1,0)</f>
        <v>0</v>
      </c>
      <c r="AQ75" s="281" cm="1">
        <f t="array" ref="AQ75">IF(AND(Q75=2,OR(U75={1,2,3,4,5})),1,0)</f>
        <v>0</v>
      </c>
      <c r="AS75" s="290">
        <f t="shared" si="8"/>
        <v>1</v>
      </c>
      <c r="AT75" s="291" t="str">
        <f>IF(AS75=0,"",
IF(SUM($AS$42:AS75)=1,AU75,
IF($AS$162&gt;SUM($AS$42:AS75),_xlfn.CONCAT(", ",AU75),
IF($AS$162=SUM($AS$42:AS75),_xlfn.CONCAT(" y ",AU75)))))</f>
        <v>, 34</v>
      </c>
      <c r="AU75" s="231" t="s">
        <v>6245</v>
      </c>
      <c r="AV75" s="466">
        <f t="shared" si="9"/>
        <v>0</v>
      </c>
    </row>
    <row r="76" spans="1:48" ht="15" customHeight="1">
      <c r="A76" s="6"/>
      <c r="B76" s="5"/>
      <c r="C76" s="85" t="s">
        <v>122</v>
      </c>
      <c r="D76" s="663" t="s">
        <v>6560</v>
      </c>
      <c r="E76" s="663"/>
      <c r="F76" s="663"/>
      <c r="G76" s="663"/>
      <c r="H76" s="663"/>
      <c r="I76" s="663"/>
      <c r="J76" s="663"/>
      <c r="K76" s="663"/>
      <c r="L76" s="663"/>
      <c r="M76" s="663"/>
      <c r="N76" s="663"/>
      <c r="O76" s="664" t="s">
        <v>6632</v>
      </c>
      <c r="P76" s="664"/>
      <c r="Q76" s="568"/>
      <c r="R76" s="568"/>
      <c r="S76" s="568"/>
      <c r="T76" s="568"/>
      <c r="U76" s="568"/>
      <c r="V76" s="568"/>
      <c r="W76" s="568"/>
      <c r="X76" s="568"/>
      <c r="Y76" s="510"/>
      <c r="Z76" s="510"/>
      <c r="AA76" s="510"/>
      <c r="AB76" s="510"/>
      <c r="AC76" s="510"/>
      <c r="AD76" s="510"/>
      <c r="AG76" s="269">
        <f t="shared" si="0"/>
        <v>1</v>
      </c>
      <c r="AH76" s="270">
        <f t="shared" si="1"/>
        <v>0</v>
      </c>
      <c r="AI76" s="268" t="b">
        <f t="shared" si="2"/>
        <v>0</v>
      </c>
      <c r="AJ76" s="7" t="str">
        <f t="shared" si="3"/>
        <v>INSTITUTO TECNOLOGICO SUPERIOR DE ACAYUCAN</v>
      </c>
      <c r="AK76" s="268" t="b">
        <f t="shared" si="4"/>
        <v>0</v>
      </c>
      <c r="AL76" s="7" t="str">
        <f t="shared" si="5"/>
        <v>INSTITUTO TECNOLOGICO SUPERIOR DE ACAYUCAN</v>
      </c>
      <c r="AM76" s="268" t="b">
        <f t="shared" si="6"/>
        <v>0</v>
      </c>
      <c r="AO76" s="274">
        <f t="shared" si="7"/>
        <v>0</v>
      </c>
      <c r="AP76" s="276" cm="1">
        <f t="array" ref="AP76">IF(AND(Q76=1,OR(U76={6,7,8,9})),1,0)</f>
        <v>0</v>
      </c>
      <c r="AQ76" s="281" cm="1">
        <f t="array" ref="AQ76">IF(AND(Q76=2,OR(U76={1,2,3,4,5})),1,0)</f>
        <v>0</v>
      </c>
      <c r="AS76" s="290">
        <f t="shared" si="8"/>
        <v>1</v>
      </c>
      <c r="AT76" s="291" t="str">
        <f>IF(AS76=0,"",
IF(SUM($AS$42:AS76)=1,AU76,
IF($AS$162&gt;SUM($AS$42:AS76),_xlfn.CONCAT(", ",AU76),
IF($AS$162=SUM($AS$42:AS76),_xlfn.CONCAT(" y ",AU76)))))</f>
        <v>, 35</v>
      </c>
      <c r="AU76" s="231" t="s">
        <v>6246</v>
      </c>
      <c r="AV76" s="466">
        <f t="shared" si="9"/>
        <v>0</v>
      </c>
    </row>
    <row r="77" spans="1:48" ht="30" customHeight="1">
      <c r="A77" s="6"/>
      <c r="B77" s="5"/>
      <c r="C77" s="85" t="s">
        <v>140</v>
      </c>
      <c r="D77" s="663" t="s">
        <v>6561</v>
      </c>
      <c r="E77" s="663"/>
      <c r="F77" s="663"/>
      <c r="G77" s="663"/>
      <c r="H77" s="663"/>
      <c r="I77" s="663"/>
      <c r="J77" s="663"/>
      <c r="K77" s="663"/>
      <c r="L77" s="663"/>
      <c r="M77" s="663"/>
      <c r="N77" s="663"/>
      <c r="O77" s="664" t="s">
        <v>6633</v>
      </c>
      <c r="P77" s="664"/>
      <c r="Q77" s="568"/>
      <c r="R77" s="568"/>
      <c r="S77" s="568"/>
      <c r="T77" s="568"/>
      <c r="U77" s="568"/>
      <c r="V77" s="568"/>
      <c r="W77" s="568"/>
      <c r="X77" s="568"/>
      <c r="Y77" s="510"/>
      <c r="Z77" s="510"/>
      <c r="AA77" s="510"/>
      <c r="AB77" s="510"/>
      <c r="AC77" s="510"/>
      <c r="AD77" s="510"/>
      <c r="AG77" s="269">
        <f t="shared" si="0"/>
        <v>1</v>
      </c>
      <c r="AH77" s="270">
        <f t="shared" si="1"/>
        <v>0</v>
      </c>
      <c r="AI77" s="268" t="b">
        <f t="shared" si="2"/>
        <v>0</v>
      </c>
      <c r="AJ77" s="7" t="str">
        <f t="shared" si="3"/>
        <v>INSTITUTO TECNOLOGICO SUPERIOR DE LAS CHOAPAS</v>
      </c>
      <c r="AK77" s="268" t="b">
        <f t="shared" si="4"/>
        <v>0</v>
      </c>
      <c r="AL77" s="7" t="str">
        <f t="shared" si="5"/>
        <v>INSTITUTO TECNOLOGICO SUPERIOR DE LAS CHOAPAS</v>
      </c>
      <c r="AM77" s="268" t="b">
        <f t="shared" si="6"/>
        <v>0</v>
      </c>
      <c r="AO77" s="274">
        <f t="shared" si="7"/>
        <v>0</v>
      </c>
      <c r="AP77" s="276" cm="1">
        <f t="array" ref="AP77">IF(AND(Q77=1,OR(U77={6,7,8,9})),1,0)</f>
        <v>0</v>
      </c>
      <c r="AQ77" s="281" cm="1">
        <f t="array" ref="AQ77">IF(AND(Q77=2,OR(U77={1,2,3,4,5})),1,0)</f>
        <v>0</v>
      </c>
      <c r="AS77" s="290">
        <f t="shared" si="8"/>
        <v>1</v>
      </c>
      <c r="AT77" s="291" t="str">
        <f>IF(AS77=0,"",
IF(SUM($AS$42:AS77)=1,AU77,
IF($AS$162&gt;SUM($AS$42:AS77),_xlfn.CONCAT(", ",AU77),
IF($AS$162=SUM($AS$42:AS77),_xlfn.CONCAT(" y ",AU77)))))</f>
        <v>, 36</v>
      </c>
      <c r="AU77" s="231" t="s">
        <v>6247</v>
      </c>
      <c r="AV77" s="466">
        <f t="shared" si="9"/>
        <v>0</v>
      </c>
    </row>
    <row r="78" spans="1:48" ht="15" customHeight="1">
      <c r="A78" s="6"/>
      <c r="B78" s="5"/>
      <c r="C78" s="85" t="s">
        <v>141</v>
      </c>
      <c r="D78" s="663" t="s">
        <v>6562</v>
      </c>
      <c r="E78" s="663"/>
      <c r="F78" s="663"/>
      <c r="G78" s="663"/>
      <c r="H78" s="663"/>
      <c r="I78" s="663"/>
      <c r="J78" s="663"/>
      <c r="K78" s="663"/>
      <c r="L78" s="663"/>
      <c r="M78" s="663"/>
      <c r="N78" s="663"/>
      <c r="O78" s="664" t="s">
        <v>6634</v>
      </c>
      <c r="P78" s="664"/>
      <c r="Q78" s="568"/>
      <c r="R78" s="568"/>
      <c r="S78" s="568"/>
      <c r="T78" s="568"/>
      <c r="U78" s="568"/>
      <c r="V78" s="568"/>
      <c r="W78" s="568"/>
      <c r="X78" s="568"/>
      <c r="Y78" s="510"/>
      <c r="Z78" s="510"/>
      <c r="AA78" s="510"/>
      <c r="AB78" s="510"/>
      <c r="AC78" s="510"/>
      <c r="AD78" s="510"/>
      <c r="AG78" s="269">
        <f t="shared" si="0"/>
        <v>1</v>
      </c>
      <c r="AH78" s="270">
        <f t="shared" si="1"/>
        <v>0</v>
      </c>
      <c r="AI78" s="268" t="b">
        <f t="shared" si="2"/>
        <v>0</v>
      </c>
      <c r="AJ78" s="7" t="str">
        <f t="shared" si="3"/>
        <v>INSTITUTO TECNOLOGICO SUPERIOR DE HUATUSCO</v>
      </c>
      <c r="AK78" s="268" t="b">
        <f t="shared" si="4"/>
        <v>0</v>
      </c>
      <c r="AL78" s="7" t="str">
        <f t="shared" si="5"/>
        <v>INSTITUTO TECNOLOGICO SUPERIOR DE HUATUSCO</v>
      </c>
      <c r="AM78" s="268" t="b">
        <f t="shared" si="6"/>
        <v>0</v>
      </c>
      <c r="AO78" s="274">
        <f t="shared" si="7"/>
        <v>0</v>
      </c>
      <c r="AP78" s="276" cm="1">
        <f t="array" ref="AP78">IF(AND(Q78=1,OR(U78={6,7,8,9})),1,0)</f>
        <v>0</v>
      </c>
      <c r="AQ78" s="281" cm="1">
        <f t="array" ref="AQ78">IF(AND(Q78=2,OR(U78={1,2,3,4,5})),1,0)</f>
        <v>0</v>
      </c>
      <c r="AS78" s="290">
        <f t="shared" si="8"/>
        <v>1</v>
      </c>
      <c r="AT78" s="291" t="str">
        <f>IF(AS78=0,"",
IF(SUM($AS$42:AS78)=1,AU78,
IF($AS$162&gt;SUM($AS$42:AS78),_xlfn.CONCAT(", ",AU78),
IF($AS$162=SUM($AS$42:AS78),_xlfn.CONCAT(" y ",AU78)))))</f>
        <v>, 37</v>
      </c>
      <c r="AU78" s="231" t="s">
        <v>6248</v>
      </c>
      <c r="AV78" s="466">
        <f t="shared" si="9"/>
        <v>0</v>
      </c>
    </row>
    <row r="79" spans="1:48" ht="15" customHeight="1">
      <c r="A79" s="6"/>
      <c r="B79" s="5"/>
      <c r="C79" s="85" t="s">
        <v>142</v>
      </c>
      <c r="D79" s="663" t="s">
        <v>6563</v>
      </c>
      <c r="E79" s="663"/>
      <c r="F79" s="663"/>
      <c r="G79" s="663"/>
      <c r="H79" s="663"/>
      <c r="I79" s="663"/>
      <c r="J79" s="663"/>
      <c r="K79" s="663"/>
      <c r="L79" s="663"/>
      <c r="M79" s="663"/>
      <c r="N79" s="663"/>
      <c r="O79" s="664" t="s">
        <v>6635</v>
      </c>
      <c r="P79" s="664"/>
      <c r="Q79" s="568"/>
      <c r="R79" s="568"/>
      <c r="S79" s="568"/>
      <c r="T79" s="568"/>
      <c r="U79" s="568"/>
      <c r="V79" s="568"/>
      <c r="W79" s="568"/>
      <c r="X79" s="568"/>
      <c r="Y79" s="510"/>
      <c r="Z79" s="510"/>
      <c r="AA79" s="510"/>
      <c r="AB79" s="510"/>
      <c r="AC79" s="510"/>
      <c r="AD79" s="510"/>
      <c r="AG79" s="269">
        <f t="shared" si="0"/>
        <v>1</v>
      </c>
      <c r="AH79" s="270">
        <f t="shared" si="1"/>
        <v>0</v>
      </c>
      <c r="AI79" s="268" t="b">
        <f t="shared" si="2"/>
        <v>0</v>
      </c>
      <c r="AJ79" s="7" t="str">
        <f t="shared" si="3"/>
        <v>INSTITUTO TECNOLOGICO SUPERIOR DE ALVARADO</v>
      </c>
      <c r="AK79" s="268" t="b">
        <f t="shared" si="4"/>
        <v>0</v>
      </c>
      <c r="AL79" s="7" t="str">
        <f t="shared" si="5"/>
        <v>INSTITUTO TECNOLOGICO SUPERIOR DE ALVARADO</v>
      </c>
      <c r="AM79" s="268" t="b">
        <f t="shared" si="6"/>
        <v>0</v>
      </c>
      <c r="AO79" s="274">
        <f t="shared" si="7"/>
        <v>0</v>
      </c>
      <c r="AP79" s="276" cm="1">
        <f t="array" ref="AP79">IF(AND(Q79=1,OR(U79={6,7,8,9})),1,0)</f>
        <v>0</v>
      </c>
      <c r="AQ79" s="281" cm="1">
        <f t="array" ref="AQ79">IF(AND(Q79=2,OR(U79={1,2,3,4,5})),1,0)</f>
        <v>0</v>
      </c>
      <c r="AS79" s="290">
        <f t="shared" si="8"/>
        <v>1</v>
      </c>
      <c r="AT79" s="291" t="str">
        <f>IF(AS79=0,"",
IF(SUM($AS$42:AS79)=1,AU79,
IF($AS$162&gt;SUM($AS$42:AS79),_xlfn.CONCAT(", ",AU79),
IF($AS$162=SUM($AS$42:AS79),_xlfn.CONCAT(" y ",AU79)))))</f>
        <v>, 38</v>
      </c>
      <c r="AU79" s="231" t="s">
        <v>6249</v>
      </c>
      <c r="AV79" s="466">
        <f t="shared" si="9"/>
        <v>0</v>
      </c>
    </row>
    <row r="80" spans="1:48" ht="15" customHeight="1">
      <c r="A80" s="6"/>
      <c r="B80" s="5"/>
      <c r="C80" s="85" t="s">
        <v>143</v>
      </c>
      <c r="D80" s="663" t="s">
        <v>6564</v>
      </c>
      <c r="E80" s="663"/>
      <c r="F80" s="663"/>
      <c r="G80" s="663"/>
      <c r="H80" s="663"/>
      <c r="I80" s="663"/>
      <c r="J80" s="663"/>
      <c r="K80" s="663"/>
      <c r="L80" s="663"/>
      <c r="M80" s="663"/>
      <c r="N80" s="663"/>
      <c r="O80" s="664" t="s">
        <v>6636</v>
      </c>
      <c r="P80" s="664"/>
      <c r="Q80" s="568"/>
      <c r="R80" s="568"/>
      <c r="S80" s="568"/>
      <c r="T80" s="568"/>
      <c r="U80" s="568"/>
      <c r="V80" s="568"/>
      <c r="W80" s="568"/>
      <c r="X80" s="568"/>
      <c r="Y80" s="510"/>
      <c r="Z80" s="510"/>
      <c r="AA80" s="510"/>
      <c r="AB80" s="510"/>
      <c r="AC80" s="510"/>
      <c r="AD80" s="510"/>
      <c r="AG80" s="269">
        <f t="shared" si="0"/>
        <v>1</v>
      </c>
      <c r="AH80" s="270">
        <f t="shared" si="1"/>
        <v>0</v>
      </c>
      <c r="AI80" s="268" t="b">
        <f t="shared" si="2"/>
        <v>0</v>
      </c>
      <c r="AJ80" s="7" t="str">
        <f t="shared" si="3"/>
        <v>INSTITUTO TECNOLOGICO SUPERIOR DE PEROTE</v>
      </c>
      <c r="AK80" s="268" t="b">
        <f t="shared" si="4"/>
        <v>0</v>
      </c>
      <c r="AL80" s="7" t="str">
        <f t="shared" si="5"/>
        <v>INSTITUTO TECNOLOGICO SUPERIOR DE PEROTE</v>
      </c>
      <c r="AM80" s="268" t="b">
        <f t="shared" si="6"/>
        <v>0</v>
      </c>
      <c r="AO80" s="274">
        <f t="shared" si="7"/>
        <v>0</v>
      </c>
      <c r="AP80" s="276" cm="1">
        <f t="array" ref="AP80">IF(AND(Q80=1,OR(U80={6,7,8,9})),1,0)</f>
        <v>0</v>
      </c>
      <c r="AQ80" s="281" cm="1">
        <f t="array" ref="AQ80">IF(AND(Q80=2,OR(U80={1,2,3,4,5})),1,0)</f>
        <v>0</v>
      </c>
      <c r="AS80" s="290">
        <f t="shared" si="8"/>
        <v>1</v>
      </c>
      <c r="AT80" s="291" t="str">
        <f>IF(AS80=0,"",
IF(SUM($AS$42:AS80)=1,AU80,
IF($AS$162&gt;SUM($AS$42:AS80),_xlfn.CONCAT(", ",AU80),
IF($AS$162=SUM($AS$42:AS80),_xlfn.CONCAT(" y ",AU80)))))</f>
        <v>, 39</v>
      </c>
      <c r="AU80" s="231" t="s">
        <v>6250</v>
      </c>
      <c r="AV80" s="466">
        <f t="shared" si="9"/>
        <v>0</v>
      </c>
    </row>
    <row r="81" spans="1:48" ht="15" customHeight="1">
      <c r="A81" s="6"/>
      <c r="B81" s="5"/>
      <c r="C81" s="85" t="s">
        <v>144</v>
      </c>
      <c r="D81" s="663" t="s">
        <v>6565</v>
      </c>
      <c r="E81" s="663"/>
      <c r="F81" s="663"/>
      <c r="G81" s="663"/>
      <c r="H81" s="663"/>
      <c r="I81" s="663"/>
      <c r="J81" s="663"/>
      <c r="K81" s="663"/>
      <c r="L81" s="663"/>
      <c r="M81" s="663"/>
      <c r="N81" s="663"/>
      <c r="O81" s="664" t="s">
        <v>6637</v>
      </c>
      <c r="P81" s="664"/>
      <c r="Q81" s="568"/>
      <c r="R81" s="568"/>
      <c r="S81" s="568"/>
      <c r="T81" s="568"/>
      <c r="U81" s="568"/>
      <c r="V81" s="568"/>
      <c r="W81" s="568"/>
      <c r="X81" s="568"/>
      <c r="Y81" s="510"/>
      <c r="Z81" s="510"/>
      <c r="AA81" s="510"/>
      <c r="AB81" s="510"/>
      <c r="AC81" s="510"/>
      <c r="AD81" s="510"/>
      <c r="AG81" s="269">
        <f t="shared" si="0"/>
        <v>1</v>
      </c>
      <c r="AH81" s="270">
        <f t="shared" si="1"/>
        <v>0</v>
      </c>
      <c r="AI81" s="268" t="b">
        <f t="shared" si="2"/>
        <v>0</v>
      </c>
      <c r="AJ81" s="7" t="str">
        <f t="shared" si="3"/>
        <v>INSTITUTO TECNOLOGICO SUPERIOR DE ZONGOLICA</v>
      </c>
      <c r="AK81" s="268" t="b">
        <f t="shared" si="4"/>
        <v>0</v>
      </c>
      <c r="AL81" s="7" t="str">
        <f t="shared" si="5"/>
        <v>INSTITUTO TECNOLOGICO SUPERIOR DE ZONGOLICA</v>
      </c>
      <c r="AM81" s="268" t="b">
        <f t="shared" si="6"/>
        <v>0</v>
      </c>
      <c r="AO81" s="274">
        <f t="shared" si="7"/>
        <v>0</v>
      </c>
      <c r="AP81" s="276" cm="1">
        <f t="array" ref="AP81">IF(AND(Q81=1,OR(U81={6,7,8,9})),1,0)</f>
        <v>0</v>
      </c>
      <c r="AQ81" s="281" cm="1">
        <f t="array" ref="AQ81">IF(AND(Q81=2,OR(U81={1,2,3,4,5})),1,0)</f>
        <v>0</v>
      </c>
      <c r="AS81" s="290">
        <f t="shared" si="8"/>
        <v>1</v>
      </c>
      <c r="AT81" s="291" t="str">
        <f>IF(AS81=0,"",
IF(SUM($AS$42:AS81)=1,AU81,
IF($AS$162&gt;SUM($AS$42:AS81),_xlfn.CONCAT(", ",AU81),
IF($AS$162=SUM($AS$42:AS81),_xlfn.CONCAT(" y ",AU81)))))</f>
        <v>, 40</v>
      </c>
      <c r="AU81" s="231" t="s">
        <v>6251</v>
      </c>
      <c r="AV81" s="466">
        <f t="shared" si="9"/>
        <v>0</v>
      </c>
    </row>
    <row r="82" spans="1:48" ht="15" customHeight="1">
      <c r="A82" s="6"/>
      <c r="B82" s="5"/>
      <c r="C82" s="85" t="s">
        <v>145</v>
      </c>
      <c r="D82" s="663" t="s">
        <v>6566</v>
      </c>
      <c r="E82" s="663"/>
      <c r="F82" s="663"/>
      <c r="G82" s="663"/>
      <c r="H82" s="663"/>
      <c r="I82" s="663"/>
      <c r="J82" s="663"/>
      <c r="K82" s="663"/>
      <c r="L82" s="663"/>
      <c r="M82" s="663"/>
      <c r="N82" s="663"/>
      <c r="O82" s="664" t="s">
        <v>6638</v>
      </c>
      <c r="P82" s="664"/>
      <c r="Q82" s="568"/>
      <c r="R82" s="568"/>
      <c r="S82" s="568"/>
      <c r="T82" s="568"/>
      <c r="U82" s="568"/>
      <c r="V82" s="568"/>
      <c r="W82" s="568"/>
      <c r="X82" s="568"/>
      <c r="Y82" s="510"/>
      <c r="Z82" s="510"/>
      <c r="AA82" s="510"/>
      <c r="AB82" s="510"/>
      <c r="AC82" s="510"/>
      <c r="AD82" s="510"/>
      <c r="AG82" s="269">
        <f t="shared" si="0"/>
        <v>1</v>
      </c>
      <c r="AH82" s="270">
        <f t="shared" si="1"/>
        <v>0</v>
      </c>
      <c r="AI82" s="268" t="b">
        <f t="shared" si="2"/>
        <v>0</v>
      </c>
      <c r="AJ82" s="7" t="str">
        <f t="shared" si="3"/>
        <v>INSTITUTO TECNOLOGICO SUPERIOR DE NARANJOS</v>
      </c>
      <c r="AK82" s="268" t="b">
        <f t="shared" si="4"/>
        <v>0</v>
      </c>
      <c r="AL82" s="7" t="str">
        <f t="shared" si="5"/>
        <v>INSTITUTO TECNOLOGICO SUPERIOR DE NARANJOS</v>
      </c>
      <c r="AM82" s="268" t="b">
        <f t="shared" si="6"/>
        <v>0</v>
      </c>
      <c r="AO82" s="274">
        <f t="shared" si="7"/>
        <v>0</v>
      </c>
      <c r="AP82" s="276" cm="1">
        <f t="array" ref="AP82">IF(AND(Q82=1,OR(U82={6,7,8,9})),1,0)</f>
        <v>0</v>
      </c>
      <c r="AQ82" s="281" cm="1">
        <f t="array" ref="AQ82">IF(AND(Q82=2,OR(U82={1,2,3,4,5})),1,0)</f>
        <v>0</v>
      </c>
      <c r="AS82" s="290">
        <f t="shared" si="8"/>
        <v>1</v>
      </c>
      <c r="AT82" s="291" t="str">
        <f>IF(AS82=0,"",
IF(SUM($AS$42:AS82)=1,AU82,
IF($AS$162&gt;SUM($AS$42:AS82),_xlfn.CONCAT(", ",AU82),
IF($AS$162=SUM($AS$42:AS82),_xlfn.CONCAT(" y ",AU82)))))</f>
        <v>, 41</v>
      </c>
      <c r="AU82" s="231" t="s">
        <v>6252</v>
      </c>
      <c r="AV82" s="466">
        <f t="shared" si="9"/>
        <v>0</v>
      </c>
    </row>
    <row r="83" spans="1:48" ht="30" customHeight="1">
      <c r="A83" s="6"/>
      <c r="B83" s="5"/>
      <c r="C83" s="85" t="s">
        <v>146</v>
      </c>
      <c r="D83" s="663" t="s">
        <v>6567</v>
      </c>
      <c r="E83" s="663"/>
      <c r="F83" s="663"/>
      <c r="G83" s="663"/>
      <c r="H83" s="663"/>
      <c r="I83" s="663"/>
      <c r="J83" s="663"/>
      <c r="K83" s="663"/>
      <c r="L83" s="663"/>
      <c r="M83" s="663"/>
      <c r="N83" s="663"/>
      <c r="O83" s="664" t="s">
        <v>6639</v>
      </c>
      <c r="P83" s="664"/>
      <c r="Q83" s="568"/>
      <c r="R83" s="568"/>
      <c r="S83" s="568"/>
      <c r="T83" s="568"/>
      <c r="U83" s="568"/>
      <c r="V83" s="568"/>
      <c r="W83" s="568"/>
      <c r="X83" s="568"/>
      <c r="Y83" s="510"/>
      <c r="Z83" s="510"/>
      <c r="AA83" s="510"/>
      <c r="AB83" s="510"/>
      <c r="AC83" s="510"/>
      <c r="AD83" s="510"/>
      <c r="AG83" s="269">
        <f t="shared" si="0"/>
        <v>1</v>
      </c>
      <c r="AH83" s="270">
        <f t="shared" si="1"/>
        <v>0</v>
      </c>
      <c r="AI83" s="268" t="b">
        <f t="shared" si="2"/>
        <v>0</v>
      </c>
      <c r="AJ83" s="7" t="str">
        <f t="shared" si="3"/>
        <v>INSTITUTO TECNOLOGICO SUPERIOR DE CHICONTEPEC</v>
      </c>
      <c r="AK83" s="268" t="b">
        <f t="shared" si="4"/>
        <v>0</v>
      </c>
      <c r="AL83" s="7" t="str">
        <f t="shared" si="5"/>
        <v>INSTITUTO TECNOLOGICO SUPERIOR DE CHICONTEPEC</v>
      </c>
      <c r="AM83" s="268" t="b">
        <f t="shared" si="6"/>
        <v>0</v>
      </c>
      <c r="AO83" s="274">
        <f t="shared" si="7"/>
        <v>0</v>
      </c>
      <c r="AP83" s="276" cm="1">
        <f t="array" ref="AP83">IF(AND(Q83=1,OR(U83={6,7,8,9})),1,0)</f>
        <v>0</v>
      </c>
      <c r="AQ83" s="281" cm="1">
        <f t="array" ref="AQ83">IF(AND(Q83=2,OR(U83={1,2,3,4,5})),1,0)</f>
        <v>0</v>
      </c>
      <c r="AS83" s="290">
        <f t="shared" si="8"/>
        <v>1</v>
      </c>
      <c r="AT83" s="291" t="str">
        <f>IF(AS83=0,"",
IF(SUM($AS$42:AS83)=1,AU83,
IF($AS$162&gt;SUM($AS$42:AS83),_xlfn.CONCAT(", ",AU83),
IF($AS$162=SUM($AS$42:AS83),_xlfn.CONCAT(" y ",AU83)))))</f>
        <v>, 42</v>
      </c>
      <c r="AU83" s="231" t="s">
        <v>6253</v>
      </c>
      <c r="AV83" s="466">
        <f t="shared" si="9"/>
        <v>0</v>
      </c>
    </row>
    <row r="84" spans="1:48" ht="30" customHeight="1">
      <c r="A84" s="6"/>
      <c r="B84" s="5"/>
      <c r="C84" s="85" t="s">
        <v>147</v>
      </c>
      <c r="D84" s="663" t="s">
        <v>6568</v>
      </c>
      <c r="E84" s="663"/>
      <c r="F84" s="663"/>
      <c r="G84" s="663"/>
      <c r="H84" s="663"/>
      <c r="I84" s="663"/>
      <c r="J84" s="663"/>
      <c r="K84" s="663"/>
      <c r="L84" s="663"/>
      <c r="M84" s="663"/>
      <c r="N84" s="663"/>
      <c r="O84" s="664" t="s">
        <v>6640</v>
      </c>
      <c r="P84" s="664"/>
      <c r="Q84" s="568"/>
      <c r="R84" s="568"/>
      <c r="S84" s="568"/>
      <c r="T84" s="568"/>
      <c r="U84" s="568"/>
      <c r="V84" s="568"/>
      <c r="W84" s="568"/>
      <c r="X84" s="568"/>
      <c r="Y84" s="510"/>
      <c r="Z84" s="510"/>
      <c r="AA84" s="510"/>
      <c r="AB84" s="510"/>
      <c r="AC84" s="510"/>
      <c r="AD84" s="510"/>
      <c r="AG84" s="269">
        <f t="shared" si="0"/>
        <v>1</v>
      </c>
      <c r="AH84" s="270">
        <f t="shared" si="1"/>
        <v>0</v>
      </c>
      <c r="AI84" s="268" t="b">
        <f t="shared" si="2"/>
        <v>0</v>
      </c>
      <c r="AJ84" s="7" t="str">
        <f t="shared" si="3"/>
        <v>INSTITUTO TECNOLOGICO SUPERIOR DE MARTINEZ DE LA TORRE</v>
      </c>
      <c r="AK84" s="268" t="b">
        <f t="shared" si="4"/>
        <v>0</v>
      </c>
      <c r="AL84" s="7" t="str">
        <f t="shared" si="5"/>
        <v>INSTITUTO TECNOLOGICO SUPERIOR DE MARTINEZ DE LA TORRE</v>
      </c>
      <c r="AM84" s="268" t="b">
        <f t="shared" si="6"/>
        <v>0</v>
      </c>
      <c r="AO84" s="274">
        <f t="shared" si="7"/>
        <v>0</v>
      </c>
      <c r="AP84" s="276" cm="1">
        <f t="array" ref="AP84">IF(AND(Q84=1,OR(U84={6,7,8,9})),1,0)</f>
        <v>0</v>
      </c>
      <c r="AQ84" s="281" cm="1">
        <f t="array" ref="AQ84">IF(AND(Q84=2,OR(U84={1,2,3,4,5})),1,0)</f>
        <v>0</v>
      </c>
      <c r="AS84" s="290">
        <f t="shared" si="8"/>
        <v>1</v>
      </c>
      <c r="AT84" s="291" t="str">
        <f>IF(AS84=0,"",
IF(SUM($AS$42:AS84)=1,AU84,
IF($AS$162&gt;SUM($AS$42:AS84),_xlfn.CONCAT(", ",AU84),
IF($AS$162=SUM($AS$42:AS84),_xlfn.CONCAT(" y ",AU84)))))</f>
        <v>, 43</v>
      </c>
      <c r="AU84" s="231" t="s">
        <v>6254</v>
      </c>
      <c r="AV84" s="466">
        <f t="shared" si="9"/>
        <v>0</v>
      </c>
    </row>
    <row r="85" spans="1:48" ht="30" customHeight="1">
      <c r="A85" s="6"/>
      <c r="B85" s="5"/>
      <c r="C85" s="85" t="s">
        <v>148</v>
      </c>
      <c r="D85" s="663" t="s">
        <v>6569</v>
      </c>
      <c r="E85" s="663"/>
      <c r="F85" s="663"/>
      <c r="G85" s="663"/>
      <c r="H85" s="663"/>
      <c r="I85" s="663"/>
      <c r="J85" s="663"/>
      <c r="K85" s="663"/>
      <c r="L85" s="663"/>
      <c r="M85" s="663"/>
      <c r="N85" s="663"/>
      <c r="O85" s="664" t="s">
        <v>6641</v>
      </c>
      <c r="P85" s="664"/>
      <c r="Q85" s="568"/>
      <c r="R85" s="568"/>
      <c r="S85" s="568"/>
      <c r="T85" s="568"/>
      <c r="U85" s="568"/>
      <c r="V85" s="568"/>
      <c r="W85" s="568"/>
      <c r="X85" s="568"/>
      <c r="Y85" s="510"/>
      <c r="Z85" s="510"/>
      <c r="AA85" s="510"/>
      <c r="AB85" s="510"/>
      <c r="AC85" s="510"/>
      <c r="AD85" s="510"/>
      <c r="AG85" s="269">
        <f t="shared" si="0"/>
        <v>1</v>
      </c>
      <c r="AH85" s="270">
        <f t="shared" si="1"/>
        <v>0</v>
      </c>
      <c r="AI85" s="268" t="b">
        <f t="shared" si="2"/>
        <v>0</v>
      </c>
      <c r="AJ85" s="7" t="str">
        <f t="shared" si="3"/>
        <v>INSTITUTO TECNOLOGICO SUPERIOR DE JESUS CARRANZA</v>
      </c>
      <c r="AK85" s="268" t="b">
        <f t="shared" si="4"/>
        <v>0</v>
      </c>
      <c r="AL85" s="7" t="str">
        <f t="shared" si="5"/>
        <v>INSTITUTO TECNOLOGICO SUPERIOR DE JESUS CARRANZA</v>
      </c>
      <c r="AM85" s="268" t="b">
        <f t="shared" si="6"/>
        <v>0</v>
      </c>
      <c r="AO85" s="274">
        <f t="shared" si="7"/>
        <v>0</v>
      </c>
      <c r="AP85" s="276" cm="1">
        <f t="array" ref="AP85">IF(AND(Q85=1,OR(U85={6,7,8,9})),1,0)</f>
        <v>0</v>
      </c>
      <c r="AQ85" s="281" cm="1">
        <f t="array" ref="AQ85">IF(AND(Q85=2,OR(U85={1,2,3,4,5})),1,0)</f>
        <v>0</v>
      </c>
      <c r="AS85" s="290">
        <f t="shared" si="8"/>
        <v>1</v>
      </c>
      <c r="AT85" s="291" t="str">
        <f>IF(AS85=0,"",
IF(SUM($AS$42:AS85)=1,AU85,
IF($AS$162&gt;SUM($AS$42:AS85),_xlfn.CONCAT(", ",AU85),
IF($AS$162=SUM($AS$42:AS85),_xlfn.CONCAT(" y ",AU85)))))</f>
        <v>, 44</v>
      </c>
      <c r="AU85" s="231" t="s">
        <v>6255</v>
      </c>
      <c r="AV85" s="466">
        <f t="shared" si="9"/>
        <v>0</v>
      </c>
    </row>
    <row r="86" spans="1:48" ht="30" customHeight="1">
      <c r="A86" s="6"/>
      <c r="B86" s="5"/>
      <c r="C86" s="85" t="s">
        <v>149</v>
      </c>
      <c r="D86" s="663" t="s">
        <v>6570</v>
      </c>
      <c r="E86" s="663"/>
      <c r="F86" s="663"/>
      <c r="G86" s="663"/>
      <c r="H86" s="663"/>
      <c r="I86" s="663"/>
      <c r="J86" s="663"/>
      <c r="K86" s="663"/>
      <c r="L86" s="663"/>
      <c r="M86" s="663"/>
      <c r="N86" s="663"/>
      <c r="O86" s="664" t="s">
        <v>6642</v>
      </c>
      <c r="P86" s="664"/>
      <c r="Q86" s="568"/>
      <c r="R86" s="568"/>
      <c r="S86" s="568"/>
      <c r="T86" s="568"/>
      <c r="U86" s="568"/>
      <c r="V86" s="568"/>
      <c r="W86" s="568"/>
      <c r="X86" s="568"/>
      <c r="Y86" s="510"/>
      <c r="Z86" s="510"/>
      <c r="AA86" s="510"/>
      <c r="AB86" s="510"/>
      <c r="AC86" s="510"/>
      <c r="AD86" s="510"/>
      <c r="AG86" s="269">
        <f t="shared" si="0"/>
        <v>1</v>
      </c>
      <c r="AH86" s="270">
        <f t="shared" si="1"/>
        <v>0</v>
      </c>
      <c r="AI86" s="268" t="b">
        <f t="shared" si="2"/>
        <v>0</v>
      </c>
      <c r="AJ86" s="7" t="str">
        <f t="shared" si="3"/>
        <v>INSTITUTO TECNOLOGICO SUPERIOR DE RODRIGUEZ CLARA</v>
      </c>
      <c r="AK86" s="268" t="b">
        <f t="shared" si="4"/>
        <v>0</v>
      </c>
      <c r="AL86" s="7" t="str">
        <f t="shared" si="5"/>
        <v>INSTITUTO TECNOLOGICO SUPERIOR DE RODRIGUEZ CLARA</v>
      </c>
      <c r="AM86" s="268" t="b">
        <f t="shared" si="6"/>
        <v>0</v>
      </c>
      <c r="AO86" s="274">
        <f t="shared" si="7"/>
        <v>0</v>
      </c>
      <c r="AP86" s="276" cm="1">
        <f t="array" ref="AP86">IF(AND(Q86=1,OR(U86={6,7,8,9})),1,0)</f>
        <v>0</v>
      </c>
      <c r="AQ86" s="281" cm="1">
        <f t="array" ref="AQ86">IF(AND(Q86=2,OR(U86={1,2,3,4,5})),1,0)</f>
        <v>0</v>
      </c>
      <c r="AS86" s="290">
        <f t="shared" si="8"/>
        <v>1</v>
      </c>
      <c r="AT86" s="291" t="str">
        <f>IF(AS86=0,"",
IF(SUM($AS$42:AS86)=1,AU86,
IF($AS$162&gt;SUM($AS$42:AS86),_xlfn.CONCAT(", ",AU86),
IF($AS$162=SUM($AS$42:AS86),_xlfn.CONCAT(" y ",AU86)))))</f>
        <v>, 45</v>
      </c>
      <c r="AU86" s="231" t="s">
        <v>6256</v>
      </c>
      <c r="AV86" s="466">
        <f t="shared" si="9"/>
        <v>0</v>
      </c>
    </row>
    <row r="87" spans="1:48" ht="30" customHeight="1">
      <c r="A87" s="6"/>
      <c r="B87" s="5"/>
      <c r="C87" s="85" t="s">
        <v>150</v>
      </c>
      <c r="D87" s="663" t="s">
        <v>6571</v>
      </c>
      <c r="E87" s="663"/>
      <c r="F87" s="663"/>
      <c r="G87" s="663"/>
      <c r="H87" s="663"/>
      <c r="I87" s="663"/>
      <c r="J87" s="663"/>
      <c r="K87" s="663"/>
      <c r="L87" s="663"/>
      <c r="M87" s="663"/>
      <c r="N87" s="663"/>
      <c r="O87" s="664" t="s">
        <v>6643</v>
      </c>
      <c r="P87" s="664"/>
      <c r="Q87" s="568"/>
      <c r="R87" s="568"/>
      <c r="S87" s="568"/>
      <c r="T87" s="568"/>
      <c r="U87" s="568"/>
      <c r="V87" s="568"/>
      <c r="W87" s="568"/>
      <c r="X87" s="568"/>
      <c r="Y87" s="510"/>
      <c r="Z87" s="510"/>
      <c r="AA87" s="510"/>
      <c r="AB87" s="510"/>
      <c r="AC87" s="510"/>
      <c r="AD87" s="510"/>
      <c r="AG87" s="269">
        <f t="shared" si="0"/>
        <v>1</v>
      </c>
      <c r="AH87" s="270">
        <f t="shared" si="1"/>
        <v>0</v>
      </c>
      <c r="AI87" s="268" t="b">
        <f t="shared" si="2"/>
        <v>0</v>
      </c>
      <c r="AJ87" s="7" t="str">
        <f t="shared" si="3"/>
        <v>INSTITUTO VERACRUZANO DE EDUCACION PARA LOS ADULTOS</v>
      </c>
      <c r="AK87" s="268" t="b">
        <f t="shared" si="4"/>
        <v>0</v>
      </c>
      <c r="AL87" s="7" t="str">
        <f t="shared" si="5"/>
        <v>INSTITUTO VERACRUZANO DE EDUCACION PARA LOS ADULTOS</v>
      </c>
      <c r="AM87" s="268" t="b">
        <f t="shared" si="6"/>
        <v>0</v>
      </c>
      <c r="AO87" s="274">
        <f t="shared" si="7"/>
        <v>0</v>
      </c>
      <c r="AP87" s="276" cm="1">
        <f t="array" ref="AP87">IF(AND(Q87=1,OR(U87={6,7,8,9})),1,0)</f>
        <v>0</v>
      </c>
      <c r="AQ87" s="281" cm="1">
        <f t="array" ref="AQ87">IF(AND(Q87=2,OR(U87={1,2,3,4,5})),1,0)</f>
        <v>0</v>
      </c>
      <c r="AS87" s="290">
        <f t="shared" si="8"/>
        <v>1</v>
      </c>
      <c r="AT87" s="291" t="str">
        <f>IF(AS87=0,"",
IF(SUM($AS$42:AS87)=1,AU87,
IF($AS$162&gt;SUM($AS$42:AS87),_xlfn.CONCAT(", ",AU87),
IF($AS$162=SUM($AS$42:AS87),_xlfn.CONCAT(" y ",AU87)))))</f>
        <v>, 46</v>
      </c>
      <c r="AU87" s="231" t="s">
        <v>6257</v>
      </c>
      <c r="AV87" s="466">
        <f t="shared" si="9"/>
        <v>0</v>
      </c>
    </row>
    <row r="88" spans="1:48" ht="30" customHeight="1">
      <c r="A88" s="6"/>
      <c r="B88" s="5"/>
      <c r="C88" s="85" t="s">
        <v>151</v>
      </c>
      <c r="D88" s="663" t="s">
        <v>6572</v>
      </c>
      <c r="E88" s="663"/>
      <c r="F88" s="663"/>
      <c r="G88" s="663"/>
      <c r="H88" s="663"/>
      <c r="I88" s="663"/>
      <c r="J88" s="663"/>
      <c r="K88" s="663"/>
      <c r="L88" s="663"/>
      <c r="M88" s="663"/>
      <c r="N88" s="663"/>
      <c r="O88" s="664" t="s">
        <v>6644</v>
      </c>
      <c r="P88" s="664"/>
      <c r="Q88" s="568"/>
      <c r="R88" s="568"/>
      <c r="S88" s="568"/>
      <c r="T88" s="568"/>
      <c r="U88" s="568"/>
      <c r="V88" s="568"/>
      <c r="W88" s="568"/>
      <c r="X88" s="568"/>
      <c r="Y88" s="510"/>
      <c r="Z88" s="510"/>
      <c r="AA88" s="510"/>
      <c r="AB88" s="510"/>
      <c r="AC88" s="510"/>
      <c r="AD88" s="510"/>
      <c r="AG88" s="269">
        <f t="shared" si="0"/>
        <v>1</v>
      </c>
      <c r="AH88" s="270">
        <f t="shared" si="1"/>
        <v>0</v>
      </c>
      <c r="AI88" s="268" t="b">
        <f t="shared" si="2"/>
        <v>0</v>
      </c>
      <c r="AJ88" s="7" t="str">
        <f t="shared" si="3"/>
        <v>COLEGIO NACIONAL DE EDUCACION PROFESIONAL TECNICA</v>
      </c>
      <c r="AK88" s="268" t="b">
        <f t="shared" si="4"/>
        <v>0</v>
      </c>
      <c r="AL88" s="7" t="str">
        <f t="shared" si="5"/>
        <v>COLEGIO NACIONAL DE EDUCACION PROFESIONAL TECNICA</v>
      </c>
      <c r="AM88" s="268" t="b">
        <f t="shared" si="6"/>
        <v>0</v>
      </c>
      <c r="AO88" s="274">
        <f t="shared" si="7"/>
        <v>0</v>
      </c>
      <c r="AP88" s="276" cm="1">
        <f t="array" ref="AP88">IF(AND(Q88=1,OR(U88={6,7,8,9})),1,0)</f>
        <v>0</v>
      </c>
      <c r="AQ88" s="281" cm="1">
        <f t="array" ref="AQ88">IF(AND(Q88=2,OR(U88={1,2,3,4,5})),1,0)</f>
        <v>0</v>
      </c>
      <c r="AS88" s="290">
        <f t="shared" si="8"/>
        <v>1</v>
      </c>
      <c r="AT88" s="291" t="str">
        <f>IF(AS88=0,"",
IF(SUM($AS$42:AS88)=1,AU88,
IF($AS$162&gt;SUM($AS$42:AS88),_xlfn.CONCAT(", ",AU88),
IF($AS$162=SUM($AS$42:AS88),_xlfn.CONCAT(" y ",AU88)))))</f>
        <v>, 47</v>
      </c>
      <c r="AU88" s="231" t="s">
        <v>6258</v>
      </c>
      <c r="AV88" s="466">
        <f t="shared" si="9"/>
        <v>0</v>
      </c>
    </row>
    <row r="89" spans="1:48" ht="15" customHeight="1">
      <c r="A89" s="6"/>
      <c r="B89" s="5"/>
      <c r="C89" s="85" t="s">
        <v>152</v>
      </c>
      <c r="D89" s="663" t="s">
        <v>6573</v>
      </c>
      <c r="E89" s="663"/>
      <c r="F89" s="663"/>
      <c r="G89" s="663"/>
      <c r="H89" s="663"/>
      <c r="I89" s="663"/>
      <c r="J89" s="663"/>
      <c r="K89" s="663"/>
      <c r="L89" s="663"/>
      <c r="M89" s="663"/>
      <c r="N89" s="663"/>
      <c r="O89" s="664" t="s">
        <v>6645</v>
      </c>
      <c r="P89" s="664"/>
      <c r="Q89" s="568"/>
      <c r="R89" s="568"/>
      <c r="S89" s="568"/>
      <c r="T89" s="568"/>
      <c r="U89" s="568"/>
      <c r="V89" s="568"/>
      <c r="W89" s="568"/>
      <c r="X89" s="568"/>
      <c r="Y89" s="510"/>
      <c r="Z89" s="510"/>
      <c r="AA89" s="510"/>
      <c r="AB89" s="510"/>
      <c r="AC89" s="510"/>
      <c r="AD89" s="510"/>
      <c r="AG89" s="269">
        <f t="shared" si="0"/>
        <v>1</v>
      </c>
      <c r="AH89" s="270">
        <f t="shared" si="1"/>
        <v>0</v>
      </c>
      <c r="AI89" s="268" t="b">
        <f t="shared" si="2"/>
        <v>0</v>
      </c>
      <c r="AJ89" s="7" t="str">
        <f t="shared" si="3"/>
        <v>UNIVERSIDAD TECNOLOGICA DEL SURESTE</v>
      </c>
      <c r="AK89" s="268" t="b">
        <f t="shared" si="4"/>
        <v>0</v>
      </c>
      <c r="AL89" s="7" t="str">
        <f t="shared" si="5"/>
        <v>UNIVERSIDAD TECNOLOGICA DEL SURESTE</v>
      </c>
      <c r="AM89" s="268" t="b">
        <f t="shared" si="6"/>
        <v>0</v>
      </c>
      <c r="AO89" s="274">
        <f t="shared" si="7"/>
        <v>0</v>
      </c>
      <c r="AP89" s="276" cm="1">
        <f t="array" ref="AP89">IF(AND(Q89=1,OR(U89={6,7,8,9})),1,0)</f>
        <v>0</v>
      </c>
      <c r="AQ89" s="281" cm="1">
        <f t="array" ref="AQ89">IF(AND(Q89=2,OR(U89={1,2,3,4,5})),1,0)</f>
        <v>0</v>
      </c>
      <c r="AS89" s="290">
        <f t="shared" si="8"/>
        <v>1</v>
      </c>
      <c r="AT89" s="291" t="str">
        <f>IF(AS89=0,"",
IF(SUM($AS$42:AS89)=1,AU89,
IF($AS$162&gt;SUM($AS$42:AS89),_xlfn.CONCAT(", ",AU89),
IF($AS$162=SUM($AS$42:AS89),_xlfn.CONCAT(" y ",AU89)))))</f>
        <v>, 48</v>
      </c>
      <c r="AU89" s="231" t="s">
        <v>6259</v>
      </c>
      <c r="AV89" s="466">
        <f t="shared" si="9"/>
        <v>0</v>
      </c>
    </row>
    <row r="90" spans="1:48" ht="15" customHeight="1">
      <c r="A90" s="6"/>
      <c r="B90" s="5"/>
      <c r="C90" s="85" t="s">
        <v>153</v>
      </c>
      <c r="D90" s="663" t="s">
        <v>6574</v>
      </c>
      <c r="E90" s="663"/>
      <c r="F90" s="663"/>
      <c r="G90" s="663"/>
      <c r="H90" s="663"/>
      <c r="I90" s="663"/>
      <c r="J90" s="663"/>
      <c r="K90" s="663"/>
      <c r="L90" s="663"/>
      <c r="M90" s="663"/>
      <c r="N90" s="663"/>
      <c r="O90" s="664" t="s">
        <v>6646</v>
      </c>
      <c r="P90" s="664"/>
      <c r="Q90" s="568"/>
      <c r="R90" s="568"/>
      <c r="S90" s="568"/>
      <c r="T90" s="568"/>
      <c r="U90" s="568"/>
      <c r="V90" s="568"/>
      <c r="W90" s="568"/>
      <c r="X90" s="568"/>
      <c r="Y90" s="510"/>
      <c r="Z90" s="510"/>
      <c r="AA90" s="510"/>
      <c r="AB90" s="510"/>
      <c r="AC90" s="510"/>
      <c r="AD90" s="510"/>
      <c r="AG90" s="269">
        <f t="shared" si="0"/>
        <v>1</v>
      </c>
      <c r="AH90" s="270">
        <f t="shared" si="1"/>
        <v>0</v>
      </c>
      <c r="AI90" s="268" t="b">
        <f t="shared" si="2"/>
        <v>0</v>
      </c>
      <c r="AJ90" s="7" t="str">
        <f t="shared" si="3"/>
        <v>UNIVERSIDAD TECNOLOGICA DEL CENTRO</v>
      </c>
      <c r="AK90" s="268" t="b">
        <f t="shared" si="4"/>
        <v>0</v>
      </c>
      <c r="AL90" s="7" t="str">
        <f t="shared" si="5"/>
        <v>UNIVERSIDAD TECNOLOGICA DEL CENTRO</v>
      </c>
      <c r="AM90" s="268" t="b">
        <f t="shared" si="6"/>
        <v>0</v>
      </c>
      <c r="AO90" s="274">
        <f t="shared" si="7"/>
        <v>0</v>
      </c>
      <c r="AP90" s="276" cm="1">
        <f t="array" ref="AP90">IF(AND(Q90=1,OR(U90={6,7,8,9})),1,0)</f>
        <v>0</v>
      </c>
      <c r="AQ90" s="281" cm="1">
        <f t="array" ref="AQ90">IF(AND(Q90=2,OR(U90={1,2,3,4,5})),1,0)</f>
        <v>0</v>
      </c>
      <c r="AS90" s="290">
        <f t="shared" si="8"/>
        <v>1</v>
      </c>
      <c r="AT90" s="291" t="str">
        <f>IF(AS90=0,"",
IF(SUM($AS$42:AS90)=1,AU90,
IF($AS$162&gt;SUM($AS$42:AS90),_xlfn.CONCAT(", ",AU90),
IF($AS$162=SUM($AS$42:AS90),_xlfn.CONCAT(" y ",AU90)))))</f>
        <v>, 49</v>
      </c>
      <c r="AU90" s="231" t="s">
        <v>6260</v>
      </c>
      <c r="AV90" s="466">
        <f t="shared" si="9"/>
        <v>0</v>
      </c>
    </row>
    <row r="91" spans="1:48" ht="15" customHeight="1">
      <c r="A91" s="6"/>
      <c r="B91" s="5"/>
      <c r="C91" s="85" t="s">
        <v>154</v>
      </c>
      <c r="D91" s="663" t="s">
        <v>6575</v>
      </c>
      <c r="E91" s="663"/>
      <c r="F91" s="663"/>
      <c r="G91" s="663"/>
      <c r="H91" s="663"/>
      <c r="I91" s="663"/>
      <c r="J91" s="663"/>
      <c r="K91" s="663"/>
      <c r="L91" s="663"/>
      <c r="M91" s="663"/>
      <c r="N91" s="663"/>
      <c r="O91" s="664" t="s">
        <v>6647</v>
      </c>
      <c r="P91" s="664"/>
      <c r="Q91" s="568"/>
      <c r="R91" s="568"/>
      <c r="S91" s="568"/>
      <c r="T91" s="568"/>
      <c r="U91" s="568"/>
      <c r="V91" s="568"/>
      <c r="W91" s="568"/>
      <c r="X91" s="568"/>
      <c r="Y91" s="510"/>
      <c r="Z91" s="510"/>
      <c r="AA91" s="510"/>
      <c r="AB91" s="510"/>
      <c r="AC91" s="510"/>
      <c r="AD91" s="510"/>
      <c r="AG91" s="269">
        <f t="shared" si="0"/>
        <v>1</v>
      </c>
      <c r="AH91" s="270">
        <f t="shared" si="1"/>
        <v>0</v>
      </c>
      <c r="AI91" s="268" t="b">
        <f t="shared" si="2"/>
        <v>0</v>
      </c>
      <c r="AJ91" s="7" t="str">
        <f t="shared" si="3"/>
        <v>UNIVERSIDAD TECNOLOGICA DE GUTIERREZ ZAMORA</v>
      </c>
      <c r="AK91" s="268" t="b">
        <f t="shared" si="4"/>
        <v>0</v>
      </c>
      <c r="AL91" s="7" t="str">
        <f t="shared" si="5"/>
        <v>UNIVERSIDAD TECNOLOGICA DE GUTIERREZ ZAMORA</v>
      </c>
      <c r="AM91" s="268" t="b">
        <f t="shared" si="6"/>
        <v>0</v>
      </c>
      <c r="AO91" s="274">
        <f t="shared" si="7"/>
        <v>0</v>
      </c>
      <c r="AP91" s="276" cm="1">
        <f t="array" ref="AP91">IF(AND(Q91=1,OR(U91={6,7,8,9})),1,0)</f>
        <v>0</v>
      </c>
      <c r="AQ91" s="281" cm="1">
        <f t="array" ref="AQ91">IF(AND(Q91=2,OR(U91={1,2,3,4,5})),1,0)</f>
        <v>0</v>
      </c>
      <c r="AS91" s="290">
        <f t="shared" si="8"/>
        <v>1</v>
      </c>
      <c r="AT91" s="291" t="str">
        <f>IF(AS91=0,"",
IF(SUM($AS$42:AS91)=1,AU91,
IF($AS$162&gt;SUM($AS$42:AS91),_xlfn.CONCAT(", ",AU91),
IF($AS$162=SUM($AS$42:AS91),_xlfn.CONCAT(" y ",AU91)))))</f>
        <v>, 50</v>
      </c>
      <c r="AU91" s="231" t="s">
        <v>6261</v>
      </c>
      <c r="AV91" s="466">
        <f t="shared" si="9"/>
        <v>0</v>
      </c>
    </row>
    <row r="92" spans="1:48" ht="30" customHeight="1">
      <c r="A92" s="6"/>
      <c r="B92" s="5"/>
      <c r="C92" s="85" t="s">
        <v>155</v>
      </c>
      <c r="D92" s="663" t="s">
        <v>6576</v>
      </c>
      <c r="E92" s="663"/>
      <c r="F92" s="663"/>
      <c r="G92" s="663"/>
      <c r="H92" s="663"/>
      <c r="I92" s="663"/>
      <c r="J92" s="663"/>
      <c r="K92" s="663"/>
      <c r="L92" s="663"/>
      <c r="M92" s="663"/>
      <c r="N92" s="663"/>
      <c r="O92" s="664" t="s">
        <v>6648</v>
      </c>
      <c r="P92" s="664"/>
      <c r="Q92" s="568"/>
      <c r="R92" s="568"/>
      <c r="S92" s="568"/>
      <c r="T92" s="568"/>
      <c r="U92" s="568"/>
      <c r="V92" s="568"/>
      <c r="W92" s="568"/>
      <c r="X92" s="568"/>
      <c r="Y92" s="510"/>
      <c r="Z92" s="510"/>
      <c r="AA92" s="510"/>
      <c r="AB92" s="510"/>
      <c r="AC92" s="510"/>
      <c r="AD92" s="510"/>
      <c r="AG92" s="269">
        <f t="shared" si="0"/>
        <v>1</v>
      </c>
      <c r="AH92" s="270">
        <f t="shared" si="1"/>
        <v>0</v>
      </c>
      <c r="AI92" s="268" t="b">
        <f t="shared" si="2"/>
        <v>0</v>
      </c>
      <c r="AJ92" s="7" t="str">
        <f t="shared" si="3"/>
        <v>CONSEJO VERACRUZANO DE INVESTIGACION CIENTIFICA Y DESARROLLO TECNOLOGICO</v>
      </c>
      <c r="AK92" s="268" t="b">
        <f t="shared" si="4"/>
        <v>0</v>
      </c>
      <c r="AL92" s="7" t="str">
        <f t="shared" si="5"/>
        <v>CONSEJO VERACRUZANO DE INVESTIGACION CIENTIFICA Y DESARROLLO TECNOLOGICO</v>
      </c>
      <c r="AM92" s="268" t="b">
        <f t="shared" si="6"/>
        <v>0</v>
      </c>
      <c r="AO92" s="274">
        <f t="shared" si="7"/>
        <v>0</v>
      </c>
      <c r="AP92" s="276" cm="1">
        <f t="array" ref="AP92">IF(AND(Q92=1,OR(U92={6,7,8,9})),1,0)</f>
        <v>0</v>
      </c>
      <c r="AQ92" s="281" cm="1">
        <f t="array" ref="AQ92">IF(AND(Q92=2,OR(U92={1,2,3,4,5})),1,0)</f>
        <v>0</v>
      </c>
      <c r="AS92" s="290">
        <f t="shared" si="8"/>
        <v>1</v>
      </c>
      <c r="AT92" s="291" t="str">
        <f>IF(AS92=0,"",
IF(SUM($AS$42:AS92)=1,AU92,
IF($AS$162&gt;SUM($AS$42:AS92),_xlfn.CONCAT(", ",AU92),
IF($AS$162=SUM($AS$42:AS92),_xlfn.CONCAT(" y ",AU92)))))</f>
        <v>, 51</v>
      </c>
      <c r="AU92" s="231" t="s">
        <v>6262</v>
      </c>
      <c r="AV92" s="466">
        <f t="shared" si="9"/>
        <v>0</v>
      </c>
    </row>
    <row r="93" spans="1:48" ht="30" customHeight="1">
      <c r="A93" s="6"/>
      <c r="B93" s="5"/>
      <c r="C93" s="85" t="s">
        <v>156</v>
      </c>
      <c r="D93" s="663" t="s">
        <v>6577</v>
      </c>
      <c r="E93" s="663"/>
      <c r="F93" s="663"/>
      <c r="G93" s="663"/>
      <c r="H93" s="663"/>
      <c r="I93" s="663"/>
      <c r="J93" s="663"/>
      <c r="K93" s="663"/>
      <c r="L93" s="663"/>
      <c r="M93" s="663"/>
      <c r="N93" s="663"/>
      <c r="O93" s="664" t="s">
        <v>6649</v>
      </c>
      <c r="P93" s="664"/>
      <c r="Q93" s="568"/>
      <c r="R93" s="568"/>
      <c r="S93" s="568"/>
      <c r="T93" s="568"/>
      <c r="U93" s="568"/>
      <c r="V93" s="568"/>
      <c r="W93" s="568"/>
      <c r="X93" s="568"/>
      <c r="Y93" s="510"/>
      <c r="Z93" s="510"/>
      <c r="AA93" s="510"/>
      <c r="AB93" s="510"/>
      <c r="AC93" s="510"/>
      <c r="AD93" s="510"/>
      <c r="AG93" s="269">
        <f t="shared" si="0"/>
        <v>1</v>
      </c>
      <c r="AH93" s="270">
        <f t="shared" si="1"/>
        <v>0</v>
      </c>
      <c r="AI93" s="268" t="b">
        <f t="shared" si="2"/>
        <v>0</v>
      </c>
      <c r="AJ93" s="7" t="str">
        <f t="shared" si="3"/>
        <v>COLEGIO DE ESTUDIOS CIENTIFICOS Y TECNOLOGICOS</v>
      </c>
      <c r="AK93" s="268" t="b">
        <f t="shared" si="4"/>
        <v>0</v>
      </c>
      <c r="AL93" s="7" t="str">
        <f t="shared" si="5"/>
        <v>COLEGIO DE ESTUDIOS CIENTIFICOS Y TECNOLOGICOS</v>
      </c>
      <c r="AM93" s="268" t="b">
        <f t="shared" si="6"/>
        <v>0</v>
      </c>
      <c r="AO93" s="274">
        <f t="shared" si="7"/>
        <v>0</v>
      </c>
      <c r="AP93" s="276" cm="1">
        <f t="array" ref="AP93">IF(AND(Q93=1,OR(U93={6,7,8,9})),1,0)</f>
        <v>0</v>
      </c>
      <c r="AQ93" s="281" cm="1">
        <f t="array" ref="AQ93">IF(AND(Q93=2,OR(U93={1,2,3,4,5})),1,0)</f>
        <v>0</v>
      </c>
      <c r="AS93" s="290">
        <f t="shared" si="8"/>
        <v>1</v>
      </c>
      <c r="AT93" s="291" t="str">
        <f>IF(AS93=0,"",
IF(SUM($AS$42:AS93)=1,AU93,
IF($AS$162&gt;SUM($AS$42:AS93),_xlfn.CONCAT(", ",AU93),
IF($AS$162=SUM($AS$42:AS93),_xlfn.CONCAT(" y ",AU93)))))</f>
        <v>, 52</v>
      </c>
      <c r="AU93" s="231" t="s">
        <v>6263</v>
      </c>
      <c r="AV93" s="466">
        <f t="shared" si="9"/>
        <v>0</v>
      </c>
    </row>
    <row r="94" spans="1:48" ht="15" customHeight="1">
      <c r="A94" s="6"/>
      <c r="B94" s="5"/>
      <c r="C94" s="85" t="s">
        <v>157</v>
      </c>
      <c r="D94" s="663" t="s">
        <v>6578</v>
      </c>
      <c r="E94" s="663"/>
      <c r="F94" s="663"/>
      <c r="G94" s="663"/>
      <c r="H94" s="663"/>
      <c r="I94" s="663"/>
      <c r="J94" s="663"/>
      <c r="K94" s="663"/>
      <c r="L94" s="663"/>
      <c r="M94" s="663"/>
      <c r="N94" s="663"/>
      <c r="O94" s="664" t="s">
        <v>6650</v>
      </c>
      <c r="P94" s="664"/>
      <c r="Q94" s="568"/>
      <c r="R94" s="568"/>
      <c r="S94" s="568"/>
      <c r="T94" s="568"/>
      <c r="U94" s="568"/>
      <c r="V94" s="568"/>
      <c r="W94" s="568"/>
      <c r="X94" s="568"/>
      <c r="Y94" s="510"/>
      <c r="Z94" s="510"/>
      <c r="AA94" s="510"/>
      <c r="AB94" s="510"/>
      <c r="AC94" s="510"/>
      <c r="AD94" s="510"/>
      <c r="AG94" s="269">
        <f t="shared" si="0"/>
        <v>1</v>
      </c>
      <c r="AH94" s="270">
        <f t="shared" si="1"/>
        <v>0</v>
      </c>
      <c r="AI94" s="268" t="b">
        <f t="shared" si="2"/>
        <v>0</v>
      </c>
      <c r="AJ94" s="7" t="str">
        <f t="shared" si="3"/>
        <v>COLEGIO DE VERACRUZ</v>
      </c>
      <c r="AK94" s="268" t="b">
        <f t="shared" si="4"/>
        <v>0</v>
      </c>
      <c r="AL94" s="7" t="str">
        <f t="shared" si="5"/>
        <v>COLEGIO DE VERACRUZ</v>
      </c>
      <c r="AM94" s="268" t="b">
        <f t="shared" si="6"/>
        <v>0</v>
      </c>
      <c r="AO94" s="274">
        <f t="shared" si="7"/>
        <v>0</v>
      </c>
      <c r="AP94" s="276" cm="1">
        <f t="array" ref="AP94">IF(AND(Q94=1,OR(U94={6,7,8,9})),1,0)</f>
        <v>0</v>
      </c>
      <c r="AQ94" s="281" cm="1">
        <f t="array" ref="AQ94">IF(AND(Q94=2,OR(U94={1,2,3,4,5})),1,0)</f>
        <v>0</v>
      </c>
      <c r="AS94" s="290">
        <f t="shared" si="8"/>
        <v>1</v>
      </c>
      <c r="AT94" s="291" t="str">
        <f>IF(AS94=0,"",
IF(SUM($AS$42:AS94)=1,AU94,
IF($AS$162&gt;SUM($AS$42:AS94),_xlfn.CONCAT(", ",AU94),
IF($AS$162=SUM($AS$42:AS94),_xlfn.CONCAT(" y ",AU94)))))</f>
        <v>, 53</v>
      </c>
      <c r="AU94" s="231" t="s">
        <v>6264</v>
      </c>
      <c r="AV94" s="466">
        <f t="shared" si="9"/>
        <v>0</v>
      </c>
    </row>
    <row r="95" spans="1:48" ht="15" customHeight="1">
      <c r="A95" s="6"/>
      <c r="B95" s="5"/>
      <c r="C95" s="85" t="s">
        <v>158</v>
      </c>
      <c r="D95" s="663" t="s">
        <v>6579</v>
      </c>
      <c r="E95" s="663"/>
      <c r="F95" s="663"/>
      <c r="G95" s="663"/>
      <c r="H95" s="663"/>
      <c r="I95" s="663"/>
      <c r="J95" s="663"/>
      <c r="K95" s="663"/>
      <c r="L95" s="663"/>
      <c r="M95" s="663"/>
      <c r="N95" s="663"/>
      <c r="O95" s="664" t="s">
        <v>6651</v>
      </c>
      <c r="P95" s="664"/>
      <c r="Q95" s="568"/>
      <c r="R95" s="568"/>
      <c r="S95" s="568"/>
      <c r="T95" s="568"/>
      <c r="U95" s="568"/>
      <c r="V95" s="568"/>
      <c r="W95" s="568"/>
      <c r="X95" s="568"/>
      <c r="Y95" s="510"/>
      <c r="Z95" s="510"/>
      <c r="AA95" s="510"/>
      <c r="AB95" s="510"/>
      <c r="AC95" s="510"/>
      <c r="AD95" s="510"/>
      <c r="AG95" s="269">
        <f t="shared" si="0"/>
        <v>1</v>
      </c>
      <c r="AH95" s="270">
        <f t="shared" si="1"/>
        <v>0</v>
      </c>
      <c r="AI95" s="268" t="b">
        <f t="shared" si="2"/>
        <v>0</v>
      </c>
      <c r="AJ95" s="7" t="str">
        <f t="shared" si="3"/>
        <v>UNIVERSIDAD POLITECNICA DE HUATUSCO</v>
      </c>
      <c r="AK95" s="268" t="b">
        <f t="shared" si="4"/>
        <v>0</v>
      </c>
      <c r="AL95" s="7" t="str">
        <f t="shared" si="5"/>
        <v>UNIVERSIDAD POLITECNICA DE HUATUSCO</v>
      </c>
      <c r="AM95" s="268" t="b">
        <f t="shared" si="6"/>
        <v>0</v>
      </c>
      <c r="AO95" s="274">
        <f t="shared" si="7"/>
        <v>0</v>
      </c>
      <c r="AP95" s="276" cm="1">
        <f t="array" ref="AP95">IF(AND(Q95=1,OR(U95={6,7,8,9})),1,0)</f>
        <v>0</v>
      </c>
      <c r="AQ95" s="281" cm="1">
        <f t="array" ref="AQ95">IF(AND(Q95=2,OR(U95={1,2,3,4,5})),1,0)</f>
        <v>0</v>
      </c>
      <c r="AS95" s="290">
        <f t="shared" si="8"/>
        <v>1</v>
      </c>
      <c r="AT95" s="291" t="str">
        <f>IF(AS95=0,"",
IF(SUM($AS$42:AS95)=1,AU95,
IF($AS$162&gt;SUM($AS$42:AS95),_xlfn.CONCAT(", ",AU95),
IF($AS$162=SUM($AS$42:AS95),_xlfn.CONCAT(" y ",AU95)))))</f>
        <v>, 54</v>
      </c>
      <c r="AU95" s="231" t="s">
        <v>6265</v>
      </c>
      <c r="AV95" s="466">
        <f t="shared" si="9"/>
        <v>0</v>
      </c>
    </row>
    <row r="96" spans="1:48" ht="15" customHeight="1">
      <c r="A96" s="6"/>
      <c r="B96" s="5"/>
      <c r="C96" s="85" t="s">
        <v>159</v>
      </c>
      <c r="D96" s="663" t="s">
        <v>6580</v>
      </c>
      <c r="E96" s="663"/>
      <c r="F96" s="663"/>
      <c r="G96" s="663"/>
      <c r="H96" s="663"/>
      <c r="I96" s="663"/>
      <c r="J96" s="663"/>
      <c r="K96" s="663"/>
      <c r="L96" s="663"/>
      <c r="M96" s="663"/>
      <c r="N96" s="663"/>
      <c r="O96" s="664" t="s">
        <v>6652</v>
      </c>
      <c r="P96" s="664"/>
      <c r="Q96" s="568"/>
      <c r="R96" s="568"/>
      <c r="S96" s="568"/>
      <c r="T96" s="568"/>
      <c r="U96" s="568"/>
      <c r="V96" s="568"/>
      <c r="W96" s="568"/>
      <c r="X96" s="568"/>
      <c r="Y96" s="510"/>
      <c r="Z96" s="510"/>
      <c r="AA96" s="510"/>
      <c r="AB96" s="510"/>
      <c r="AC96" s="510"/>
      <c r="AD96" s="510"/>
      <c r="AG96" s="269">
        <f t="shared" si="0"/>
        <v>1</v>
      </c>
      <c r="AH96" s="270">
        <f t="shared" si="1"/>
        <v>0</v>
      </c>
      <c r="AI96" s="268" t="b">
        <f t="shared" si="2"/>
        <v>0</v>
      </c>
      <c r="AJ96" s="7" t="str">
        <f t="shared" si="3"/>
        <v>UNIVERSIDAD POPULAR AUTONOMA DE VERACRUZ</v>
      </c>
      <c r="AK96" s="268" t="b">
        <f t="shared" si="4"/>
        <v>0</v>
      </c>
      <c r="AL96" s="7" t="str">
        <f t="shared" si="5"/>
        <v>UNIVERSIDAD POPULAR AUTONOMA DE VERACRUZ</v>
      </c>
      <c r="AM96" s="268" t="b">
        <f t="shared" si="6"/>
        <v>0</v>
      </c>
      <c r="AO96" s="274">
        <f t="shared" si="7"/>
        <v>0</v>
      </c>
      <c r="AP96" s="276" cm="1">
        <f t="array" ref="AP96">IF(AND(Q96=1,OR(U96={6,7,8,9})),1,0)</f>
        <v>0</v>
      </c>
      <c r="AQ96" s="281" cm="1">
        <f t="array" ref="AQ96">IF(AND(Q96=2,OR(U96={1,2,3,4,5})),1,0)</f>
        <v>0</v>
      </c>
      <c r="AS96" s="290">
        <f t="shared" si="8"/>
        <v>1</v>
      </c>
      <c r="AT96" s="291" t="str">
        <f>IF(AS96=0,"",
IF(SUM($AS$42:AS96)=1,AU96,
IF($AS$162&gt;SUM($AS$42:AS96),_xlfn.CONCAT(", ",AU96),
IF($AS$162=SUM($AS$42:AS96),_xlfn.CONCAT(" y ",AU96)))))</f>
        <v>, 55</v>
      </c>
      <c r="AU96" s="231" t="s">
        <v>6266</v>
      </c>
      <c r="AV96" s="466">
        <f t="shared" si="9"/>
        <v>0</v>
      </c>
    </row>
    <row r="97" spans="1:48" ht="15" customHeight="1">
      <c r="A97" s="6"/>
      <c r="B97" s="5"/>
      <c r="C97" s="85" t="s">
        <v>160</v>
      </c>
      <c r="D97" s="663" t="s">
        <v>6581</v>
      </c>
      <c r="E97" s="663"/>
      <c r="F97" s="663"/>
      <c r="G97" s="663"/>
      <c r="H97" s="663"/>
      <c r="I97" s="663"/>
      <c r="J97" s="663"/>
      <c r="K97" s="663"/>
      <c r="L97" s="663"/>
      <c r="M97" s="663"/>
      <c r="N97" s="663"/>
      <c r="O97" s="664" t="s">
        <v>6653</v>
      </c>
      <c r="P97" s="664"/>
      <c r="Q97" s="568"/>
      <c r="R97" s="568"/>
      <c r="S97" s="568"/>
      <c r="T97" s="568"/>
      <c r="U97" s="568"/>
      <c r="V97" s="568"/>
      <c r="W97" s="568"/>
      <c r="X97" s="568"/>
      <c r="Y97" s="510"/>
      <c r="Z97" s="510"/>
      <c r="AA97" s="510"/>
      <c r="AB97" s="510"/>
      <c r="AC97" s="510"/>
      <c r="AD97" s="510"/>
      <c r="AG97" s="269">
        <f t="shared" si="0"/>
        <v>1</v>
      </c>
      <c r="AH97" s="270">
        <f t="shared" si="1"/>
        <v>0</v>
      </c>
      <c r="AI97" s="268" t="b">
        <f t="shared" si="2"/>
        <v>0</v>
      </c>
      <c r="AJ97" s="7" t="str">
        <f t="shared" si="3"/>
        <v>INSTITUTO VERACRUZANO DE LA VIVIENDA</v>
      </c>
      <c r="AK97" s="268" t="b">
        <f t="shared" si="4"/>
        <v>0</v>
      </c>
      <c r="AL97" s="7" t="str">
        <f t="shared" si="5"/>
        <v>INSTITUTO VERACRUZANO DE LA VIVIENDA</v>
      </c>
      <c r="AM97" s="268" t="b">
        <f t="shared" si="6"/>
        <v>0</v>
      </c>
      <c r="AO97" s="274">
        <f t="shared" si="7"/>
        <v>0</v>
      </c>
      <c r="AP97" s="276" cm="1">
        <f t="array" ref="AP97">IF(AND(Q97=1,OR(U97={6,7,8,9})),1,0)</f>
        <v>0</v>
      </c>
      <c r="AQ97" s="281" cm="1">
        <f t="array" ref="AQ97">IF(AND(Q97=2,OR(U97={1,2,3,4,5})),1,0)</f>
        <v>0</v>
      </c>
      <c r="AS97" s="290">
        <f t="shared" si="8"/>
        <v>1</v>
      </c>
      <c r="AT97" s="291" t="str">
        <f>IF(AS97=0,"",
IF(SUM($AS$42:AS97)=1,AU97,
IF($AS$162&gt;SUM($AS$42:AS97),_xlfn.CONCAT(", ",AU97),
IF($AS$162=SUM($AS$42:AS97),_xlfn.CONCAT(" y ",AU97)))))</f>
        <v>, 56</v>
      </c>
      <c r="AU97" s="231" t="s">
        <v>6267</v>
      </c>
      <c r="AV97" s="466">
        <f t="shared" si="9"/>
        <v>0</v>
      </c>
    </row>
    <row r="98" spans="1:48" ht="30" customHeight="1">
      <c r="A98" s="6"/>
      <c r="B98" s="5"/>
      <c r="C98" s="85" t="s">
        <v>161</v>
      </c>
      <c r="D98" s="663" t="s">
        <v>6582</v>
      </c>
      <c r="E98" s="663"/>
      <c r="F98" s="663"/>
      <c r="G98" s="663"/>
      <c r="H98" s="663"/>
      <c r="I98" s="663"/>
      <c r="J98" s="663"/>
      <c r="K98" s="663"/>
      <c r="L98" s="663"/>
      <c r="M98" s="663"/>
      <c r="N98" s="663"/>
      <c r="O98" s="664" t="s">
        <v>6654</v>
      </c>
      <c r="P98" s="664"/>
      <c r="Q98" s="568"/>
      <c r="R98" s="568"/>
      <c r="S98" s="568"/>
      <c r="T98" s="568"/>
      <c r="U98" s="568"/>
      <c r="V98" s="568"/>
      <c r="W98" s="568"/>
      <c r="X98" s="568"/>
      <c r="Y98" s="510"/>
      <c r="Z98" s="510"/>
      <c r="AA98" s="510"/>
      <c r="AB98" s="510"/>
      <c r="AC98" s="510"/>
      <c r="AD98" s="510"/>
      <c r="AG98" s="269">
        <f t="shared" si="0"/>
        <v>1</v>
      </c>
      <c r="AH98" s="270">
        <f t="shared" si="1"/>
        <v>0</v>
      </c>
      <c r="AI98" s="268" t="b">
        <f t="shared" si="2"/>
        <v>0</v>
      </c>
      <c r="AJ98" s="7" t="str">
        <f t="shared" si="3"/>
        <v>AGENCIA ESTATAL DE ENERGIA DEL ESTADO DE VERACRUZ</v>
      </c>
      <c r="AK98" s="268" t="b">
        <f t="shared" si="4"/>
        <v>0</v>
      </c>
      <c r="AL98" s="7" t="str">
        <f t="shared" si="5"/>
        <v>AGENCIA ESTATAL DE ENERGIA DEL ESTADO DE VERACRUZ</v>
      </c>
      <c r="AM98" s="268" t="b">
        <f t="shared" si="6"/>
        <v>0</v>
      </c>
      <c r="AO98" s="274">
        <f t="shared" si="7"/>
        <v>0</v>
      </c>
      <c r="AP98" s="276" cm="1">
        <f t="array" ref="AP98">IF(AND(Q98=1,OR(U98={6,7,8,9})),1,0)</f>
        <v>0</v>
      </c>
      <c r="AQ98" s="281" cm="1">
        <f t="array" ref="AQ98">IF(AND(Q98=2,OR(U98={1,2,3,4,5})),1,0)</f>
        <v>0</v>
      </c>
      <c r="AS98" s="290">
        <f t="shared" si="8"/>
        <v>1</v>
      </c>
      <c r="AT98" s="291" t="str">
        <f>IF(AS98=0,"",
IF(SUM($AS$42:AS98)=1,AU98,
IF($AS$162&gt;SUM($AS$42:AS98),_xlfn.CONCAT(", ",AU98),
IF($AS$162=SUM($AS$42:AS98),_xlfn.CONCAT(" y ",AU98)))))</f>
        <v>, 57</v>
      </c>
      <c r="AU98" s="231" t="s">
        <v>6268</v>
      </c>
      <c r="AV98" s="466">
        <f t="shared" si="9"/>
        <v>0</v>
      </c>
    </row>
    <row r="99" spans="1:48" ht="15" customHeight="1">
      <c r="A99" s="6"/>
      <c r="B99" s="5"/>
      <c r="C99" s="85" t="s">
        <v>162</v>
      </c>
      <c r="D99" s="663" t="s">
        <v>6583</v>
      </c>
      <c r="E99" s="663"/>
      <c r="F99" s="663"/>
      <c r="G99" s="663"/>
      <c r="H99" s="663"/>
      <c r="I99" s="663"/>
      <c r="J99" s="663"/>
      <c r="K99" s="663"/>
      <c r="L99" s="663"/>
      <c r="M99" s="663"/>
      <c r="N99" s="663"/>
      <c r="O99" s="664" t="s">
        <v>6655</v>
      </c>
      <c r="P99" s="664"/>
      <c r="Q99" s="568"/>
      <c r="R99" s="568"/>
      <c r="S99" s="568"/>
      <c r="T99" s="568"/>
      <c r="U99" s="568"/>
      <c r="V99" s="568"/>
      <c r="W99" s="568"/>
      <c r="X99" s="568"/>
      <c r="Y99" s="510"/>
      <c r="Z99" s="510"/>
      <c r="AA99" s="510"/>
      <c r="AB99" s="510"/>
      <c r="AC99" s="510"/>
      <c r="AD99" s="510"/>
      <c r="AG99" s="269">
        <f t="shared" si="0"/>
        <v>1</v>
      </c>
      <c r="AH99" s="270">
        <f t="shared" si="1"/>
        <v>0</v>
      </c>
      <c r="AI99" s="268" t="b">
        <f t="shared" si="2"/>
        <v>0</v>
      </c>
      <c r="AJ99" s="7" t="str">
        <f t="shared" si="3"/>
        <v>INSTITUTO VERACRUZANO DE LAS MUJERES</v>
      </c>
      <c r="AK99" s="268" t="b">
        <f t="shared" si="4"/>
        <v>0</v>
      </c>
      <c r="AL99" s="7" t="str">
        <f t="shared" si="5"/>
        <v>INSTITUTO VERACRUZANO DE LAS MUJERES</v>
      </c>
      <c r="AM99" s="268" t="b">
        <f t="shared" si="6"/>
        <v>0</v>
      </c>
      <c r="AO99" s="274">
        <f t="shared" si="7"/>
        <v>0</v>
      </c>
      <c r="AP99" s="276" cm="1">
        <f t="array" ref="AP99">IF(AND(Q99=1,OR(U99={6,7,8,9})),1,0)</f>
        <v>0</v>
      </c>
      <c r="AQ99" s="281" cm="1">
        <f t="array" ref="AQ99">IF(AND(Q99=2,OR(U99={1,2,3,4,5})),1,0)</f>
        <v>0</v>
      </c>
      <c r="AS99" s="290">
        <f t="shared" si="8"/>
        <v>1</v>
      </c>
      <c r="AT99" s="291" t="str">
        <f>IF(AS99=0,"",
IF(SUM($AS$42:AS99)=1,AU99,
IF($AS$162&gt;SUM($AS$42:AS99),_xlfn.CONCAT(", ",AU99),
IF($AS$162=SUM($AS$42:AS99),_xlfn.CONCAT(" y ",AU99)))))</f>
        <v>, 58</v>
      </c>
      <c r="AU99" s="231" t="s">
        <v>6269</v>
      </c>
      <c r="AV99" s="466">
        <f t="shared" si="9"/>
        <v>0</v>
      </c>
    </row>
    <row r="100" spans="1:48" ht="30" customHeight="1">
      <c r="A100" s="6"/>
      <c r="B100" s="5"/>
      <c r="C100" s="85" t="s">
        <v>163</v>
      </c>
      <c r="D100" s="663" t="s">
        <v>6584</v>
      </c>
      <c r="E100" s="663"/>
      <c r="F100" s="663"/>
      <c r="G100" s="663"/>
      <c r="H100" s="663"/>
      <c r="I100" s="663"/>
      <c r="J100" s="663"/>
      <c r="K100" s="663"/>
      <c r="L100" s="663"/>
      <c r="M100" s="663"/>
      <c r="N100" s="663"/>
      <c r="O100" s="664" t="s">
        <v>6656</v>
      </c>
      <c r="P100" s="664"/>
      <c r="Q100" s="568"/>
      <c r="R100" s="568"/>
      <c r="S100" s="568"/>
      <c r="T100" s="568"/>
      <c r="U100" s="568"/>
      <c r="V100" s="568"/>
      <c r="W100" s="568"/>
      <c r="X100" s="568"/>
      <c r="Y100" s="510"/>
      <c r="Z100" s="510"/>
      <c r="AA100" s="510"/>
      <c r="AB100" s="510"/>
      <c r="AC100" s="510"/>
      <c r="AD100" s="510"/>
      <c r="AG100" s="269">
        <f t="shared" si="0"/>
        <v>1</v>
      </c>
      <c r="AH100" s="270">
        <f t="shared" si="1"/>
        <v>0</v>
      </c>
      <c r="AI100" s="268" t="b">
        <f t="shared" si="2"/>
        <v>0</v>
      </c>
      <c r="AJ100" s="7" t="str">
        <f t="shared" si="3"/>
        <v>INSTITUTO VERACRUZANO DE DESARROLLO MUNICIPAL</v>
      </c>
      <c r="AK100" s="268" t="b">
        <f t="shared" si="4"/>
        <v>0</v>
      </c>
      <c r="AL100" s="7" t="str">
        <f t="shared" si="5"/>
        <v>INSTITUTO VERACRUZANO DE DESARROLLO MUNICIPAL</v>
      </c>
      <c r="AM100" s="268" t="b">
        <f t="shared" si="6"/>
        <v>0</v>
      </c>
      <c r="AO100" s="274">
        <f t="shared" si="7"/>
        <v>0</v>
      </c>
      <c r="AP100" s="276" cm="1">
        <f t="array" ref="AP100">IF(AND(Q100=1,OR(U100={6,7,8,9})),1,0)</f>
        <v>0</v>
      </c>
      <c r="AQ100" s="281" cm="1">
        <f t="array" ref="AQ100">IF(AND(Q100=2,OR(U100={1,2,3,4,5})),1,0)</f>
        <v>0</v>
      </c>
      <c r="AS100" s="290">
        <f t="shared" si="8"/>
        <v>1</v>
      </c>
      <c r="AT100" s="291" t="str">
        <f>IF(AS100=0,"",
IF(SUM($AS$42:AS100)=1,AU100,
IF($AS$162&gt;SUM($AS$42:AS100),_xlfn.CONCAT(", ",AU100),
IF($AS$162=SUM($AS$42:AS100),_xlfn.CONCAT(" y ",AU100)))))</f>
        <v>, 59</v>
      </c>
      <c r="AU100" s="231" t="s">
        <v>6270</v>
      </c>
      <c r="AV100" s="466">
        <f t="shared" si="9"/>
        <v>0</v>
      </c>
    </row>
    <row r="101" spans="1:48" ht="30" customHeight="1">
      <c r="A101" s="6"/>
      <c r="B101" s="5"/>
      <c r="C101" s="85" t="s">
        <v>164</v>
      </c>
      <c r="D101" s="663" t="s">
        <v>6585</v>
      </c>
      <c r="E101" s="663"/>
      <c r="F101" s="663"/>
      <c r="G101" s="663"/>
      <c r="H101" s="663"/>
      <c r="I101" s="663"/>
      <c r="J101" s="663"/>
      <c r="K101" s="663"/>
      <c r="L101" s="663"/>
      <c r="M101" s="663"/>
      <c r="N101" s="663"/>
      <c r="O101" s="664" t="s">
        <v>6657</v>
      </c>
      <c r="P101" s="664"/>
      <c r="Q101" s="568"/>
      <c r="R101" s="568"/>
      <c r="S101" s="568"/>
      <c r="T101" s="568"/>
      <c r="U101" s="568"/>
      <c r="V101" s="568"/>
      <c r="W101" s="568"/>
      <c r="X101" s="568"/>
      <c r="Y101" s="510"/>
      <c r="Z101" s="510"/>
      <c r="AA101" s="510"/>
      <c r="AB101" s="510"/>
      <c r="AC101" s="510"/>
      <c r="AD101" s="510"/>
      <c r="AG101" s="269">
        <f t="shared" si="0"/>
        <v>1</v>
      </c>
      <c r="AH101" s="270">
        <f t="shared" si="1"/>
        <v>0</v>
      </c>
      <c r="AI101" s="268" t="b">
        <f t="shared" si="2"/>
        <v>0</v>
      </c>
      <c r="AJ101" s="7" t="str">
        <f t="shared" si="3"/>
        <v>COMISION EJECUTIVA PARA LA ATENCION INTEGRAL A VICTIMAS DEL DELITO</v>
      </c>
      <c r="AK101" s="268" t="b">
        <f t="shared" si="4"/>
        <v>0</v>
      </c>
      <c r="AL101" s="7" t="str">
        <f t="shared" si="5"/>
        <v>COMISION EJECUTIVA PARA LA ATENCION INTEGRAL A VICTIMAS DEL DELITO</v>
      </c>
      <c r="AM101" s="268" t="b">
        <f t="shared" si="6"/>
        <v>0</v>
      </c>
      <c r="AO101" s="274">
        <f t="shared" si="7"/>
        <v>0</v>
      </c>
      <c r="AP101" s="276" cm="1">
        <f t="array" ref="AP101">IF(AND(Q101=1,OR(U101={6,7,8,9})),1,0)</f>
        <v>0</v>
      </c>
      <c r="AQ101" s="281" cm="1">
        <f t="array" ref="AQ101">IF(AND(Q101=2,OR(U101={1,2,3,4,5})),1,0)</f>
        <v>0</v>
      </c>
      <c r="AS101" s="290">
        <f t="shared" si="8"/>
        <v>1</v>
      </c>
      <c r="AT101" s="291" t="str">
        <f>IF(AS101=0,"",
IF(SUM($AS$42:AS101)=1,AU101,
IF($AS$162&gt;SUM($AS$42:AS101),_xlfn.CONCAT(", ",AU101),
IF($AS$162=SUM($AS$42:AS101),_xlfn.CONCAT(" y ",AU101)))))</f>
        <v>, 60</v>
      </c>
      <c r="AU101" s="231" t="s">
        <v>6271</v>
      </c>
      <c r="AV101" s="466">
        <f t="shared" si="9"/>
        <v>0</v>
      </c>
    </row>
    <row r="102" spans="1:48" ht="30" customHeight="1">
      <c r="A102" s="6"/>
      <c r="B102" s="5"/>
      <c r="C102" s="85" t="s">
        <v>165</v>
      </c>
      <c r="D102" s="663" t="s">
        <v>6586</v>
      </c>
      <c r="E102" s="663"/>
      <c r="F102" s="663"/>
      <c r="G102" s="663"/>
      <c r="H102" s="663"/>
      <c r="I102" s="663"/>
      <c r="J102" s="663"/>
      <c r="K102" s="663"/>
      <c r="L102" s="663"/>
      <c r="M102" s="663"/>
      <c r="N102" s="663"/>
      <c r="O102" s="664" t="s">
        <v>6658</v>
      </c>
      <c r="P102" s="664"/>
      <c r="Q102" s="568"/>
      <c r="R102" s="568"/>
      <c r="S102" s="568"/>
      <c r="T102" s="568"/>
      <c r="U102" s="568"/>
      <c r="V102" s="568"/>
      <c r="W102" s="568"/>
      <c r="X102" s="568"/>
      <c r="Y102" s="510"/>
      <c r="Z102" s="510"/>
      <c r="AA102" s="510"/>
      <c r="AB102" s="510"/>
      <c r="AC102" s="510"/>
      <c r="AD102" s="510"/>
      <c r="AG102" s="269">
        <f t="shared" si="0"/>
        <v>1</v>
      </c>
      <c r="AH102" s="270">
        <f t="shared" si="1"/>
        <v>0</v>
      </c>
      <c r="AI102" s="268" t="b">
        <f t="shared" si="2"/>
        <v>0</v>
      </c>
      <c r="AJ102" s="7" t="str">
        <f t="shared" si="3"/>
        <v>CENTRO DE JUSTICIA PARA MUJERES DEL ESTADO DE VERACRUZ</v>
      </c>
      <c r="AK102" s="268" t="b">
        <f t="shared" si="4"/>
        <v>0</v>
      </c>
      <c r="AL102" s="7" t="str">
        <f t="shared" si="5"/>
        <v>CENTRO DE JUSTICIA PARA MUJERES DEL ESTADO DE VERACRUZ</v>
      </c>
      <c r="AM102" s="268" t="b">
        <f t="shared" si="6"/>
        <v>0</v>
      </c>
      <c r="AO102" s="274">
        <f t="shared" si="7"/>
        <v>0</v>
      </c>
      <c r="AP102" s="276" cm="1">
        <f t="array" ref="AP102">IF(AND(Q102=1,OR(U102={6,7,8,9})),1,0)</f>
        <v>0</v>
      </c>
      <c r="AQ102" s="281" cm="1">
        <f t="array" ref="AQ102">IF(AND(Q102=2,OR(U102={1,2,3,4,5})),1,0)</f>
        <v>0</v>
      </c>
      <c r="AS102" s="290">
        <f t="shared" si="8"/>
        <v>1</v>
      </c>
      <c r="AT102" s="291" t="str">
        <f>IF(AS102=0,"",
IF(SUM($AS$42:AS102)=1,AU102,
IF($AS$162&gt;SUM($AS$42:AS102),_xlfn.CONCAT(", ",AU102),
IF($AS$162=SUM($AS$42:AS102),_xlfn.CONCAT(" y ",AU102)))))</f>
        <v>, 61</v>
      </c>
      <c r="AU102" s="231" t="s">
        <v>6272</v>
      </c>
      <c r="AV102" s="466">
        <f t="shared" si="9"/>
        <v>0</v>
      </c>
    </row>
    <row r="103" spans="1:48" ht="15" customHeight="1">
      <c r="A103" s="6"/>
      <c r="B103" s="5"/>
      <c r="C103" s="85" t="s">
        <v>166</v>
      </c>
      <c r="D103" s="663" t="s">
        <v>6587</v>
      </c>
      <c r="E103" s="663"/>
      <c r="F103" s="663"/>
      <c r="G103" s="663"/>
      <c r="H103" s="663"/>
      <c r="I103" s="663"/>
      <c r="J103" s="663"/>
      <c r="K103" s="663"/>
      <c r="L103" s="663"/>
      <c r="M103" s="663"/>
      <c r="N103" s="663"/>
      <c r="O103" s="664" t="s">
        <v>6659</v>
      </c>
      <c r="P103" s="664"/>
      <c r="Q103" s="568"/>
      <c r="R103" s="568"/>
      <c r="S103" s="568"/>
      <c r="T103" s="568"/>
      <c r="U103" s="568"/>
      <c r="V103" s="568"/>
      <c r="W103" s="568"/>
      <c r="X103" s="568"/>
      <c r="Y103" s="510"/>
      <c r="Z103" s="510"/>
      <c r="AA103" s="510"/>
      <c r="AB103" s="510"/>
      <c r="AC103" s="510"/>
      <c r="AD103" s="510"/>
      <c r="AG103" s="269">
        <f t="shared" si="0"/>
        <v>1</v>
      </c>
      <c r="AH103" s="270">
        <f t="shared" si="1"/>
        <v>0</v>
      </c>
      <c r="AI103" s="268" t="b">
        <f t="shared" si="2"/>
        <v>0</v>
      </c>
      <c r="AJ103" s="7" t="str">
        <f t="shared" si="3"/>
        <v>INSTITUTO DE PENSIONES DEL ESTADO</v>
      </c>
      <c r="AK103" s="268" t="b">
        <f t="shared" si="4"/>
        <v>0</v>
      </c>
      <c r="AL103" s="7" t="str">
        <f t="shared" si="5"/>
        <v>INSTITUTO DE PENSIONES DEL ESTADO</v>
      </c>
      <c r="AM103" s="268" t="b">
        <f t="shared" si="6"/>
        <v>0</v>
      </c>
      <c r="AO103" s="274">
        <f t="shared" si="7"/>
        <v>0</v>
      </c>
      <c r="AP103" s="276" cm="1">
        <f t="array" ref="AP103">IF(AND(Q103=1,OR(U103={6,7,8,9})),1,0)</f>
        <v>0</v>
      </c>
      <c r="AQ103" s="281" cm="1">
        <f t="array" ref="AQ103">IF(AND(Q103=2,OR(U103={1,2,3,4,5})),1,0)</f>
        <v>0</v>
      </c>
      <c r="AS103" s="290">
        <f t="shared" si="8"/>
        <v>1</v>
      </c>
      <c r="AT103" s="291" t="str">
        <f>IF(AS103=0,"",
IF(SUM($AS$42:AS103)=1,AU103,
IF($AS$162&gt;SUM($AS$42:AS103),_xlfn.CONCAT(", ",AU103),
IF($AS$162=SUM($AS$42:AS103),_xlfn.CONCAT(" y ",AU103)))))</f>
        <v>, 62</v>
      </c>
      <c r="AU103" s="231" t="s">
        <v>6273</v>
      </c>
      <c r="AV103" s="466">
        <f t="shared" si="9"/>
        <v>0</v>
      </c>
    </row>
    <row r="104" spans="1:48" ht="15" customHeight="1">
      <c r="A104" s="6"/>
      <c r="B104" s="5"/>
      <c r="C104" s="85" t="s">
        <v>167</v>
      </c>
      <c r="D104" s="663" t="s">
        <v>6588</v>
      </c>
      <c r="E104" s="663"/>
      <c r="F104" s="663"/>
      <c r="G104" s="663"/>
      <c r="H104" s="663"/>
      <c r="I104" s="663"/>
      <c r="J104" s="663"/>
      <c r="K104" s="663"/>
      <c r="L104" s="663"/>
      <c r="M104" s="663"/>
      <c r="N104" s="663"/>
      <c r="O104" s="664" t="s">
        <v>6660</v>
      </c>
      <c r="P104" s="664"/>
      <c r="Q104" s="568"/>
      <c r="R104" s="568"/>
      <c r="S104" s="568"/>
      <c r="T104" s="568"/>
      <c r="U104" s="568"/>
      <c r="V104" s="568"/>
      <c r="W104" s="568"/>
      <c r="X104" s="568"/>
      <c r="Y104" s="510"/>
      <c r="Z104" s="510"/>
      <c r="AA104" s="510"/>
      <c r="AB104" s="510"/>
      <c r="AC104" s="510"/>
      <c r="AD104" s="510"/>
      <c r="AG104" s="269">
        <f t="shared" si="0"/>
        <v>1</v>
      </c>
      <c r="AH104" s="270">
        <f t="shared" si="1"/>
        <v>0</v>
      </c>
      <c r="AI104" s="268" t="b">
        <f t="shared" si="2"/>
        <v>0</v>
      </c>
      <c r="AJ104" s="7" t="str">
        <f t="shared" si="3"/>
        <v>COMISION DEL AGUA DEL ESTADO DE VERACRUZ</v>
      </c>
      <c r="AK104" s="268" t="b">
        <f t="shared" si="4"/>
        <v>0</v>
      </c>
      <c r="AL104" s="7" t="str">
        <f t="shared" si="5"/>
        <v>COMISION DEL AGUA DEL ESTADO DE VERACRUZ</v>
      </c>
      <c r="AM104" s="268" t="b">
        <f t="shared" si="6"/>
        <v>0</v>
      </c>
      <c r="AO104" s="274">
        <f t="shared" si="7"/>
        <v>0</v>
      </c>
      <c r="AP104" s="276" cm="1">
        <f t="array" ref="AP104">IF(AND(Q104=1,OR(U104={6,7,8,9})),1,0)</f>
        <v>0</v>
      </c>
      <c r="AQ104" s="281" cm="1">
        <f t="array" ref="AQ104">IF(AND(Q104=2,OR(U104={1,2,3,4,5})),1,0)</f>
        <v>0</v>
      </c>
      <c r="AS104" s="290">
        <f t="shared" si="8"/>
        <v>1</v>
      </c>
      <c r="AT104" s="291" t="str">
        <f>IF(AS104=0,"",
IF(SUM($AS$42:AS104)=1,AU104,
IF($AS$162&gt;SUM($AS$42:AS104),_xlfn.CONCAT(", ",AU104),
IF($AS$162=SUM($AS$42:AS104),_xlfn.CONCAT(" y ",AU104)))))</f>
        <v>, 63</v>
      </c>
      <c r="AU104" s="231" t="s">
        <v>6274</v>
      </c>
      <c r="AV104" s="466">
        <f t="shared" si="9"/>
        <v>0</v>
      </c>
    </row>
    <row r="105" spans="1:48" ht="15" customHeight="1">
      <c r="A105" s="6"/>
      <c r="B105" s="5"/>
      <c r="C105" s="85" t="s">
        <v>168</v>
      </c>
      <c r="D105" s="663" t="s">
        <v>6589</v>
      </c>
      <c r="E105" s="663"/>
      <c r="F105" s="663"/>
      <c r="G105" s="663"/>
      <c r="H105" s="663"/>
      <c r="I105" s="663"/>
      <c r="J105" s="663"/>
      <c r="K105" s="663"/>
      <c r="L105" s="663"/>
      <c r="M105" s="663"/>
      <c r="N105" s="663"/>
      <c r="O105" s="664" t="s">
        <v>6661</v>
      </c>
      <c r="P105" s="664"/>
      <c r="Q105" s="568"/>
      <c r="R105" s="568"/>
      <c r="S105" s="568"/>
      <c r="T105" s="568"/>
      <c r="U105" s="568"/>
      <c r="V105" s="568"/>
      <c r="W105" s="568"/>
      <c r="X105" s="568"/>
      <c r="Y105" s="510"/>
      <c r="Z105" s="510"/>
      <c r="AA105" s="510"/>
      <c r="AB105" s="510"/>
      <c r="AC105" s="510"/>
      <c r="AD105" s="510"/>
      <c r="AG105" s="269">
        <f t="shared" si="0"/>
        <v>1</v>
      </c>
      <c r="AH105" s="270">
        <f t="shared" si="1"/>
        <v>0</v>
      </c>
      <c r="AI105" s="268" t="b">
        <f t="shared" si="2"/>
        <v>0</v>
      </c>
      <c r="AJ105" s="7" t="str">
        <f t="shared" si="3"/>
        <v>RADIOTELEVISION DE VERACRUZ</v>
      </c>
      <c r="AK105" s="268" t="b">
        <f t="shared" si="4"/>
        <v>0</v>
      </c>
      <c r="AL105" s="7" t="str">
        <f t="shared" si="5"/>
        <v>RADIOTELEVISION DE VERACRUZ</v>
      </c>
      <c r="AM105" s="268" t="b">
        <f t="shared" si="6"/>
        <v>0</v>
      </c>
      <c r="AO105" s="274">
        <f t="shared" si="7"/>
        <v>0</v>
      </c>
      <c r="AP105" s="276" cm="1">
        <f t="array" ref="AP105">IF(AND(Q105=1,OR(U105={6,7,8,9})),1,0)</f>
        <v>0</v>
      </c>
      <c r="AQ105" s="281" cm="1">
        <f t="array" ref="AQ105">IF(AND(Q105=2,OR(U105={1,2,3,4,5})),1,0)</f>
        <v>0</v>
      </c>
      <c r="AS105" s="290">
        <f t="shared" si="8"/>
        <v>1</v>
      </c>
      <c r="AT105" s="291" t="str">
        <f>IF(AS105=0,"",
IF(SUM($AS$42:AS105)=1,AU105,
IF($AS$162&gt;SUM($AS$42:AS105),_xlfn.CONCAT(", ",AU105),
IF($AS$162=SUM($AS$42:AS105),_xlfn.CONCAT(" y ",AU105)))))</f>
        <v>, 64</v>
      </c>
      <c r="AU105" s="231" t="s">
        <v>6275</v>
      </c>
      <c r="AV105" s="466">
        <f t="shared" si="9"/>
        <v>0</v>
      </c>
    </row>
    <row r="106" spans="1:48" ht="30" customHeight="1">
      <c r="A106" s="6"/>
      <c r="B106" s="5"/>
      <c r="C106" s="85" t="s">
        <v>169</v>
      </c>
      <c r="D106" s="663" t="s">
        <v>6590</v>
      </c>
      <c r="E106" s="663"/>
      <c r="F106" s="663"/>
      <c r="G106" s="663"/>
      <c r="H106" s="663"/>
      <c r="I106" s="663"/>
      <c r="J106" s="663"/>
      <c r="K106" s="663"/>
      <c r="L106" s="663"/>
      <c r="M106" s="663"/>
      <c r="N106" s="663"/>
      <c r="O106" s="664" t="s">
        <v>6662</v>
      </c>
      <c r="P106" s="664"/>
      <c r="Q106" s="568"/>
      <c r="R106" s="568"/>
      <c r="S106" s="568"/>
      <c r="T106" s="568"/>
      <c r="U106" s="568"/>
      <c r="V106" s="568"/>
      <c r="W106" s="568"/>
      <c r="X106" s="568"/>
      <c r="Y106" s="510"/>
      <c r="Z106" s="510"/>
      <c r="AA106" s="510"/>
      <c r="AB106" s="510"/>
      <c r="AC106" s="510"/>
      <c r="AD106" s="510"/>
      <c r="AG106" s="269">
        <f t="shared" si="0"/>
        <v>1</v>
      </c>
      <c r="AH106" s="270">
        <f t="shared" si="1"/>
        <v>0</v>
      </c>
      <c r="AI106" s="268" t="b">
        <f t="shared" si="2"/>
        <v>0</v>
      </c>
      <c r="AJ106" s="7" t="str">
        <f t="shared" si="3"/>
        <v>SECRETARIA EJECUTIVA DEL SISTEMA ESTATAL ANTICORRUPCION</v>
      </c>
      <c r="AK106" s="268" t="b">
        <f t="shared" si="4"/>
        <v>0</v>
      </c>
      <c r="AL106" s="7" t="str">
        <f t="shared" si="5"/>
        <v>SECRETARIA EJECUTIVA DEL SISTEMA ESTATAL ANTICORRUPCION</v>
      </c>
      <c r="AM106" s="268" t="b">
        <f t="shared" si="6"/>
        <v>0</v>
      </c>
      <c r="AO106" s="274">
        <f t="shared" si="7"/>
        <v>0</v>
      </c>
      <c r="AP106" s="276" cm="1">
        <f t="array" ref="AP106">IF(AND(Q106=1,OR(U106={6,7,8,9})),1,0)</f>
        <v>0</v>
      </c>
      <c r="AQ106" s="281" cm="1">
        <f t="array" ref="AQ106">IF(AND(Q106=2,OR(U106={1,2,3,4,5})),1,0)</f>
        <v>0</v>
      </c>
      <c r="AS106" s="290">
        <f t="shared" si="8"/>
        <v>1</v>
      </c>
      <c r="AT106" s="291" t="str">
        <f>IF(AS106=0,"",
IF(SUM($AS$42:AS106)=1,AU106,
IF($AS$162&gt;SUM($AS$42:AS106),_xlfn.CONCAT(", ",AU106),
IF($AS$162=SUM($AS$42:AS106),_xlfn.CONCAT(" y ",AU106)))))</f>
        <v>, 65</v>
      </c>
      <c r="AU106" s="231" t="s">
        <v>6276</v>
      </c>
      <c r="AV106" s="466">
        <f t="shared" si="9"/>
        <v>0</v>
      </c>
    </row>
    <row r="107" spans="1:48" ht="30" customHeight="1">
      <c r="A107" s="6"/>
      <c r="B107" s="5"/>
      <c r="C107" s="85" t="s">
        <v>170</v>
      </c>
      <c r="D107" s="663" t="s">
        <v>6591</v>
      </c>
      <c r="E107" s="663"/>
      <c r="F107" s="663"/>
      <c r="G107" s="663"/>
      <c r="H107" s="663"/>
      <c r="I107" s="663"/>
      <c r="J107" s="663"/>
      <c r="K107" s="663"/>
      <c r="L107" s="663"/>
      <c r="M107" s="663"/>
      <c r="N107" s="663"/>
      <c r="O107" s="664" t="s">
        <v>6663</v>
      </c>
      <c r="P107" s="664"/>
      <c r="Q107" s="568"/>
      <c r="R107" s="568"/>
      <c r="S107" s="568"/>
      <c r="T107" s="568"/>
      <c r="U107" s="568"/>
      <c r="V107" s="568"/>
      <c r="W107" s="568"/>
      <c r="X107" s="568"/>
      <c r="Y107" s="510"/>
      <c r="Z107" s="510"/>
      <c r="AA107" s="510"/>
      <c r="AB107" s="510"/>
      <c r="AC107" s="510"/>
      <c r="AD107" s="510"/>
      <c r="AG107" s="269">
        <f t="shared" ref="AG107:AG161" si="10">IF(AND(COUNTBLANK(D107)=0,COUNTA(O107:X107)=3,COUNTA(Y107:AD107)&gt;0),0,IF(AND(COUNTBLANK(D107)=1,COUNTA(O107:AD107)=0),0,1))</f>
        <v>1</v>
      </c>
      <c r="AH107" s="270">
        <f t="shared" ref="AH107:AH161" si="11">IF(COUNTIF(D107:P107,"NS")&gt;0,1,0)</f>
        <v>0</v>
      </c>
      <c r="AI107" s="268" t="b">
        <f t="shared" ref="AI107:AI161" si="12">NOT(EXACT($D107,UPPER($D107)))</f>
        <v>0</v>
      </c>
      <c r="AJ107" s="7" t="str">
        <f t="shared" ref="AJ107:AJ161" si="13">SUBSTITUTE( SUBSTITUTE( SUBSTITUTE( SUBSTITUTE( SUBSTITUTE( SUBSTITUTE( SUBSTITUTE( SUBSTITUTE( SUBSTITUTE( SUBSTITUTE($D107, "á", "a"), "é", "e"), "í", "i"), "ó", "o"), "ú", "u"), "Á", "A"), "É", "E"), "Í", "I"), "Ó", "O"), "Ú", "U")</f>
        <v>INSTITUTO DE LA POLICIA AUXILIAR Y PROTECCION PATRIMONIAL</v>
      </c>
      <c r="AK107" s="268" t="b">
        <f t="shared" ref="AK107:AK161" si="14">NOT(EXACT($D107,AJ107))</f>
        <v>0</v>
      </c>
      <c r="AL107" s="7" t="str">
        <f t="shared" ref="AL107:AL161" si="15">SUBSTITUTE((SUBSTITUTE(SUBSTITUTE(SUBSTITUTE($D107,".",""),",",""),"(","")),")","")</f>
        <v>INSTITUTO DE LA POLICIA AUXILIAR Y PROTECCION PATRIMONIAL</v>
      </c>
      <c r="AM107" s="268" t="b">
        <f t="shared" ref="AM107:AM161" si="16">NOT(EXACT($D107,AL107))</f>
        <v>0</v>
      </c>
      <c r="AO107" s="274">
        <f t="shared" ref="AO107:AO161" si="17">IF(AND(Y107="",COUNTA(Z107:AD107)=0),0,IF(AND(Y107&lt;&gt;"",COUNTA(Z107:AD107)=0),0,IF(AND(Y107&lt;&gt;"",Z107&lt;&gt;"",COUNTA(AA107:AD107)=0),0,IF(AND(Y107&lt;&gt;"",Z107&lt;&gt;"",AA107&lt;&gt;"",COUNTA(AB107:AD107)=0),0,IF(AND(Y107&lt;&gt;"",Z107&lt;&gt;"",AA107&lt;&gt;"",AB107&lt;&gt;"",COUNTA(AC107:AD107)=0),0,IF(AND(Y107&lt;&gt;"",Z107&lt;&gt;"",AA107&lt;&gt;"",AB107&lt;&gt;"",AC107&lt;&gt;"",COUNTA(AD107)=0),0,IF(AND(Y107&lt;&gt;"",Z107&lt;&gt;"",AA107&lt;&gt;"",AB107&lt;&gt;"",AC107&lt;&gt;"",AD107&lt;&gt;""),0,1)))))))</f>
        <v>0</v>
      </c>
      <c r="AP107" s="276" cm="1">
        <f t="array" ref="AP107">IF(AND(Q107=1,OR(U107={6,7,8,9})),1,0)</f>
        <v>0</v>
      </c>
      <c r="AQ107" s="281" cm="1">
        <f t="array" ref="AQ107">IF(AND(Q107=2,OR(U107={1,2,3,4,5})),1,0)</f>
        <v>0</v>
      </c>
      <c r="AS107" s="290">
        <f t="shared" ref="AS107:AS161" si="18">IF(AG107=0,0,1)</f>
        <v>1</v>
      </c>
      <c r="AT107" s="291" t="str">
        <f>IF(AS107=0,"",
IF(SUM($AS$42:AS107)=1,AU107,
IF($AS$162&gt;SUM($AS$42:AS107),_xlfn.CONCAT(", ",AU107),
IF($AS$162=SUM($AS$42:AS107),_xlfn.CONCAT(" y ",AU107)))))</f>
        <v>, 66</v>
      </c>
      <c r="AU107" s="231" t="s">
        <v>6277</v>
      </c>
      <c r="AV107" s="466">
        <f t="shared" ref="AV107:AV161" si="19">IF(OR(COUNTIF(Y107:AD107,1)&gt;1,COUNTIF(Y107:AD107,2)&gt;1,COUNTIF(Y107:AD107,3)&gt;1,COUNTIF(Y107:AD107,4)&gt;1,COUNTIF(Y107:AD107,5)&gt;1,COUNTIF(Y107:AD107,6)&gt;1,COUNTIF(Y107:AD107,7)&gt;1,COUNTIF(Y107:AD107,8)&gt;1,COUNTIF(Y107:AD107,9)&gt;1,),1,0)</f>
        <v>0</v>
      </c>
    </row>
    <row r="108" spans="1:48" ht="30" customHeight="1">
      <c r="A108" s="6"/>
      <c r="B108" s="5"/>
      <c r="C108" s="85" t="s">
        <v>171</v>
      </c>
      <c r="D108" s="663" t="s">
        <v>6592</v>
      </c>
      <c r="E108" s="663"/>
      <c r="F108" s="663"/>
      <c r="G108" s="663"/>
      <c r="H108" s="663"/>
      <c r="I108" s="663"/>
      <c r="J108" s="663"/>
      <c r="K108" s="663"/>
      <c r="L108" s="663"/>
      <c r="M108" s="663"/>
      <c r="N108" s="663"/>
      <c r="O108" s="664" t="s">
        <v>6664</v>
      </c>
      <c r="P108" s="664"/>
      <c r="Q108" s="568"/>
      <c r="R108" s="568"/>
      <c r="S108" s="568"/>
      <c r="T108" s="568"/>
      <c r="U108" s="568"/>
      <c r="V108" s="568"/>
      <c r="W108" s="568"/>
      <c r="X108" s="568"/>
      <c r="Y108" s="510"/>
      <c r="Z108" s="510"/>
      <c r="AA108" s="510"/>
      <c r="AB108" s="510"/>
      <c r="AC108" s="510"/>
      <c r="AD108" s="510"/>
      <c r="AG108" s="269">
        <f t="shared" si="10"/>
        <v>1</v>
      </c>
      <c r="AH108" s="270">
        <f t="shared" si="11"/>
        <v>0</v>
      </c>
      <c r="AI108" s="268" t="b">
        <f t="shared" si="12"/>
        <v>0</v>
      </c>
      <c r="AJ108" s="7" t="str">
        <f t="shared" si="13"/>
        <v>ACADEMIA REGIONAL DE SEGURIDAD PUBLICA DEL SURESTE</v>
      </c>
      <c r="AK108" s="268" t="b">
        <f t="shared" si="14"/>
        <v>0</v>
      </c>
      <c r="AL108" s="7" t="str">
        <f t="shared" si="15"/>
        <v>ACADEMIA REGIONAL DE SEGURIDAD PUBLICA DEL SURESTE</v>
      </c>
      <c r="AM108" s="268" t="b">
        <f t="shared" si="16"/>
        <v>0</v>
      </c>
      <c r="AO108" s="274">
        <f t="shared" si="17"/>
        <v>0</v>
      </c>
      <c r="AP108" s="276" cm="1">
        <f t="array" ref="AP108">IF(AND(Q108=1,OR(U108={6,7,8,9})),1,0)</f>
        <v>0</v>
      </c>
      <c r="AQ108" s="281" cm="1">
        <f t="array" ref="AQ108">IF(AND(Q108=2,OR(U108={1,2,3,4,5})),1,0)</f>
        <v>0</v>
      </c>
      <c r="AS108" s="290">
        <f t="shared" si="18"/>
        <v>1</v>
      </c>
      <c r="AT108" s="291" t="str">
        <f>IF(AS108=0,"",
IF(SUM($AS$42:AS108)=1,AU108,
IF($AS$162&gt;SUM($AS$42:AS108),_xlfn.CONCAT(", ",AU108),
IF($AS$162=SUM($AS$42:AS108),_xlfn.CONCAT(" y ",AU108)))))</f>
        <v>, 67</v>
      </c>
      <c r="AU108" s="231" t="s">
        <v>6278</v>
      </c>
      <c r="AV108" s="466">
        <f t="shared" si="19"/>
        <v>0</v>
      </c>
    </row>
    <row r="109" spans="1:48" ht="15" customHeight="1">
      <c r="A109" s="6"/>
      <c r="B109" s="5"/>
      <c r="C109" s="85" t="s">
        <v>172</v>
      </c>
      <c r="D109" s="663" t="s">
        <v>6593</v>
      </c>
      <c r="E109" s="663"/>
      <c r="F109" s="663"/>
      <c r="G109" s="663"/>
      <c r="H109" s="663"/>
      <c r="I109" s="663"/>
      <c r="J109" s="663"/>
      <c r="K109" s="663"/>
      <c r="L109" s="663"/>
      <c r="M109" s="663"/>
      <c r="N109" s="663"/>
      <c r="O109" s="664" t="s">
        <v>6665</v>
      </c>
      <c r="P109" s="664"/>
      <c r="Q109" s="568"/>
      <c r="R109" s="568"/>
      <c r="S109" s="568"/>
      <c r="T109" s="568"/>
      <c r="U109" s="568"/>
      <c r="V109" s="568"/>
      <c r="W109" s="568"/>
      <c r="X109" s="568"/>
      <c r="Y109" s="510"/>
      <c r="Z109" s="510"/>
      <c r="AA109" s="510"/>
      <c r="AB109" s="510"/>
      <c r="AC109" s="510"/>
      <c r="AD109" s="510"/>
      <c r="AG109" s="269">
        <f t="shared" si="10"/>
        <v>1</v>
      </c>
      <c r="AH109" s="270">
        <f t="shared" si="11"/>
        <v>0</v>
      </c>
      <c r="AI109" s="268" t="b">
        <f t="shared" si="12"/>
        <v>0</v>
      </c>
      <c r="AJ109" s="7" t="str">
        <f t="shared" si="13"/>
        <v>INSTITUTO DE CAPACITACION PARA EL TRABAJO</v>
      </c>
      <c r="AK109" s="268" t="b">
        <f t="shared" si="14"/>
        <v>0</v>
      </c>
      <c r="AL109" s="7" t="str">
        <f t="shared" si="15"/>
        <v>INSTITUTO DE CAPACITACION PARA EL TRABAJO</v>
      </c>
      <c r="AM109" s="268" t="b">
        <f t="shared" si="16"/>
        <v>0</v>
      </c>
      <c r="AO109" s="274">
        <f t="shared" si="17"/>
        <v>0</v>
      </c>
      <c r="AP109" s="276" cm="1">
        <f t="array" ref="AP109">IF(AND(Q109=1,OR(U109={6,7,8,9})),1,0)</f>
        <v>0</v>
      </c>
      <c r="AQ109" s="281" cm="1">
        <f t="array" ref="AQ109">IF(AND(Q109=2,OR(U109={1,2,3,4,5})),1,0)</f>
        <v>0</v>
      </c>
      <c r="AS109" s="290">
        <f t="shared" si="18"/>
        <v>1</v>
      </c>
      <c r="AT109" s="291" t="str">
        <f>IF(AS109=0,"",
IF(SUM($AS$42:AS109)=1,AU109,
IF($AS$162&gt;SUM($AS$42:AS109),_xlfn.CONCAT(", ",AU109),
IF($AS$162=SUM($AS$42:AS109),_xlfn.CONCAT(" y ",AU109)))))</f>
        <v>, 68</v>
      </c>
      <c r="AU109" s="231" t="s">
        <v>6279</v>
      </c>
      <c r="AV109" s="466">
        <f t="shared" si="19"/>
        <v>0</v>
      </c>
    </row>
    <row r="110" spans="1:48" ht="30" customHeight="1">
      <c r="A110" s="6"/>
      <c r="B110" s="5"/>
      <c r="C110" s="85" t="s">
        <v>173</v>
      </c>
      <c r="D110" s="663" t="s">
        <v>6594</v>
      </c>
      <c r="E110" s="663"/>
      <c r="F110" s="663"/>
      <c r="G110" s="663"/>
      <c r="H110" s="663"/>
      <c r="I110" s="663"/>
      <c r="J110" s="663"/>
      <c r="K110" s="663"/>
      <c r="L110" s="663"/>
      <c r="M110" s="663"/>
      <c r="N110" s="663"/>
      <c r="O110" s="664" t="s">
        <v>6666</v>
      </c>
      <c r="P110" s="664"/>
      <c r="Q110" s="568"/>
      <c r="R110" s="568"/>
      <c r="S110" s="568"/>
      <c r="T110" s="568"/>
      <c r="U110" s="568"/>
      <c r="V110" s="568"/>
      <c r="W110" s="568"/>
      <c r="X110" s="568"/>
      <c r="Y110" s="510"/>
      <c r="Z110" s="510"/>
      <c r="AA110" s="510"/>
      <c r="AB110" s="510"/>
      <c r="AC110" s="510"/>
      <c r="AD110" s="510"/>
      <c r="AG110" s="269">
        <f t="shared" si="10"/>
        <v>1</v>
      </c>
      <c r="AH110" s="270">
        <f t="shared" si="11"/>
        <v>0</v>
      </c>
      <c r="AI110" s="268" t="b">
        <f t="shared" si="12"/>
        <v>0</v>
      </c>
      <c r="AJ110" s="7" t="str">
        <f t="shared" si="13"/>
        <v>CENTRO DE CONCILIACION LABORAL DEL ESTADO DE VERACRUZ DE IGNACIO DE LA LLAVE</v>
      </c>
      <c r="AK110" s="268" t="b">
        <f t="shared" si="14"/>
        <v>0</v>
      </c>
      <c r="AL110" s="7" t="str">
        <f t="shared" si="15"/>
        <v>CENTRO DE CONCILIACION LABORAL DEL ESTADO DE VERACRUZ DE IGNACIO DE LA LLAVE</v>
      </c>
      <c r="AM110" s="268" t="b">
        <f t="shared" si="16"/>
        <v>0</v>
      </c>
      <c r="AO110" s="274">
        <f t="shared" si="17"/>
        <v>0</v>
      </c>
      <c r="AP110" s="276" cm="1">
        <f t="array" ref="AP110">IF(AND(Q110=1,OR(U110={6,7,8,9})),1,0)</f>
        <v>0</v>
      </c>
      <c r="AQ110" s="281" cm="1">
        <f t="array" ref="AQ110">IF(AND(Q110=2,OR(U110={1,2,3,4,5})),1,0)</f>
        <v>0</v>
      </c>
      <c r="AS110" s="290">
        <f t="shared" si="18"/>
        <v>1</v>
      </c>
      <c r="AT110" s="291" t="str">
        <f>IF(AS110=0,"",
IF(SUM($AS$42:AS110)=1,AU110,
IF($AS$162&gt;SUM($AS$42:AS110),_xlfn.CONCAT(", ",AU110),
IF($AS$162=SUM($AS$42:AS110),_xlfn.CONCAT(" y ",AU110)))))</f>
        <v>, 69</v>
      </c>
      <c r="AU110" s="231" t="s">
        <v>6280</v>
      </c>
      <c r="AV110" s="466">
        <f t="shared" si="19"/>
        <v>0</v>
      </c>
    </row>
    <row r="111" spans="1:48" ht="15" customHeight="1">
      <c r="A111" s="6"/>
      <c r="B111" s="5"/>
      <c r="C111" s="85" t="s">
        <v>174</v>
      </c>
      <c r="D111" s="663" t="s">
        <v>6595</v>
      </c>
      <c r="E111" s="663"/>
      <c r="F111" s="663"/>
      <c r="G111" s="663"/>
      <c r="H111" s="663"/>
      <c r="I111" s="663"/>
      <c r="J111" s="663"/>
      <c r="K111" s="663"/>
      <c r="L111" s="663"/>
      <c r="M111" s="663"/>
      <c r="N111" s="663"/>
      <c r="O111" s="664" t="s">
        <v>6667</v>
      </c>
      <c r="P111" s="664"/>
      <c r="Q111" s="568"/>
      <c r="R111" s="568"/>
      <c r="S111" s="568"/>
      <c r="T111" s="568"/>
      <c r="U111" s="568"/>
      <c r="V111" s="568"/>
      <c r="W111" s="568"/>
      <c r="X111" s="568"/>
      <c r="Y111" s="510"/>
      <c r="Z111" s="510"/>
      <c r="AA111" s="510"/>
      <c r="AB111" s="510"/>
      <c r="AC111" s="510"/>
      <c r="AD111" s="510"/>
      <c r="AG111" s="269">
        <f t="shared" si="10"/>
        <v>1</v>
      </c>
      <c r="AH111" s="270">
        <f t="shared" si="11"/>
        <v>0</v>
      </c>
      <c r="AI111" s="268" t="b">
        <f t="shared" si="12"/>
        <v>0</v>
      </c>
      <c r="AJ111" s="7" t="str">
        <f t="shared" si="13"/>
        <v>INSTITUTO VERACRUZANO DE LA CULTURA</v>
      </c>
      <c r="AK111" s="268" t="b">
        <f t="shared" si="14"/>
        <v>0</v>
      </c>
      <c r="AL111" s="7" t="str">
        <f t="shared" si="15"/>
        <v>INSTITUTO VERACRUZANO DE LA CULTURA</v>
      </c>
      <c r="AM111" s="268" t="b">
        <f t="shared" si="16"/>
        <v>0</v>
      </c>
      <c r="AO111" s="274">
        <f t="shared" si="17"/>
        <v>0</v>
      </c>
      <c r="AP111" s="276" cm="1">
        <f t="array" ref="AP111">IF(AND(Q111=1,OR(U111={6,7,8,9})),1,0)</f>
        <v>0</v>
      </c>
      <c r="AQ111" s="281" cm="1">
        <f t="array" ref="AQ111">IF(AND(Q111=2,OR(U111={1,2,3,4,5})),1,0)</f>
        <v>0</v>
      </c>
      <c r="AS111" s="290">
        <f t="shared" si="18"/>
        <v>1</v>
      </c>
      <c r="AT111" s="291" t="str">
        <f>IF(AS111=0,"",
IF(SUM($AS$42:AS111)=1,AU111,
IF($AS$162&gt;SUM($AS$42:AS111),_xlfn.CONCAT(", ",AU111),
IF($AS$162=SUM($AS$42:AS111),_xlfn.CONCAT(" y ",AU111)))))</f>
        <v>, 70</v>
      </c>
      <c r="AU111" s="231" t="s">
        <v>6281</v>
      </c>
      <c r="AV111" s="466">
        <f t="shared" si="19"/>
        <v>0</v>
      </c>
    </row>
    <row r="112" spans="1:48" ht="30" customHeight="1">
      <c r="A112" s="6"/>
      <c r="B112" s="5"/>
      <c r="C112" s="85" t="s">
        <v>175</v>
      </c>
      <c r="D112" s="663" t="s">
        <v>6596</v>
      </c>
      <c r="E112" s="663"/>
      <c r="F112" s="663"/>
      <c r="G112" s="663"/>
      <c r="H112" s="663"/>
      <c r="I112" s="663"/>
      <c r="J112" s="663"/>
      <c r="K112" s="663"/>
      <c r="L112" s="663"/>
      <c r="M112" s="663"/>
      <c r="N112" s="663"/>
      <c r="O112" s="664" t="s">
        <v>6668</v>
      </c>
      <c r="P112" s="664"/>
      <c r="Q112" s="568"/>
      <c r="R112" s="568"/>
      <c r="S112" s="568"/>
      <c r="T112" s="568"/>
      <c r="U112" s="568"/>
      <c r="V112" s="568"/>
      <c r="W112" s="568"/>
      <c r="X112" s="568"/>
      <c r="Y112" s="510"/>
      <c r="Z112" s="510"/>
      <c r="AA112" s="510"/>
      <c r="AB112" s="510"/>
      <c r="AC112" s="510"/>
      <c r="AD112" s="510"/>
      <c r="AG112" s="269">
        <f t="shared" si="10"/>
        <v>1</v>
      </c>
      <c r="AH112" s="270">
        <f t="shared" si="11"/>
        <v>0</v>
      </c>
      <c r="AI112" s="268" t="b">
        <f t="shared" si="12"/>
        <v>0</v>
      </c>
      <c r="AJ112" s="7" t="str">
        <f t="shared" si="13"/>
        <v>PROCURADURIA ESTATAL DE PROTECCION AL MEDIO AMBIENTE</v>
      </c>
      <c r="AK112" s="268" t="b">
        <f t="shared" si="14"/>
        <v>0</v>
      </c>
      <c r="AL112" s="7" t="str">
        <f t="shared" si="15"/>
        <v>PROCURADURIA ESTATAL DE PROTECCION AL MEDIO AMBIENTE</v>
      </c>
      <c r="AM112" s="268" t="b">
        <f t="shared" si="16"/>
        <v>0</v>
      </c>
      <c r="AO112" s="274">
        <f t="shared" si="17"/>
        <v>0</v>
      </c>
      <c r="AP112" s="276" cm="1">
        <f t="array" ref="AP112">IF(AND(Q112=1,OR(U112={6,7,8,9})),1,0)</f>
        <v>0</v>
      </c>
      <c r="AQ112" s="281" cm="1">
        <f t="array" ref="AQ112">IF(AND(Q112=2,OR(U112={1,2,3,4,5})),1,0)</f>
        <v>0</v>
      </c>
      <c r="AS112" s="290">
        <f t="shared" si="18"/>
        <v>1</v>
      </c>
      <c r="AT112" s="291" t="str">
        <f>IF(AS112=0,"",
IF(SUM($AS$42:AS112)=1,AU112,
IF($AS$162&gt;SUM($AS$42:AS112),_xlfn.CONCAT(", ",AU112),
IF($AS$162=SUM($AS$42:AS112),_xlfn.CONCAT(" y ",AU112)))))</f>
        <v>, 71</v>
      </c>
      <c r="AU112" s="231" t="s">
        <v>6282</v>
      </c>
      <c r="AV112" s="466">
        <f t="shared" si="19"/>
        <v>0</v>
      </c>
    </row>
    <row r="113" spans="1:48" ht="15" customHeight="1">
      <c r="A113" s="6"/>
      <c r="B113" s="5"/>
      <c r="C113" s="85" t="s">
        <v>176</v>
      </c>
      <c r="D113" s="663" t="s">
        <v>6597</v>
      </c>
      <c r="E113" s="663"/>
      <c r="F113" s="663"/>
      <c r="G113" s="663"/>
      <c r="H113" s="663"/>
      <c r="I113" s="663"/>
      <c r="J113" s="663"/>
      <c r="K113" s="663"/>
      <c r="L113" s="663"/>
      <c r="M113" s="663"/>
      <c r="N113" s="663"/>
      <c r="O113" s="664" t="s">
        <v>6669</v>
      </c>
      <c r="P113" s="664"/>
      <c r="Q113" s="568"/>
      <c r="R113" s="568"/>
      <c r="S113" s="568"/>
      <c r="T113" s="568"/>
      <c r="U113" s="568"/>
      <c r="V113" s="568"/>
      <c r="W113" s="568"/>
      <c r="X113" s="568"/>
      <c r="Y113" s="510"/>
      <c r="Z113" s="510"/>
      <c r="AA113" s="510"/>
      <c r="AB113" s="510"/>
      <c r="AC113" s="510"/>
      <c r="AD113" s="510"/>
      <c r="AG113" s="269">
        <f t="shared" si="10"/>
        <v>1</v>
      </c>
      <c r="AH113" s="270">
        <f t="shared" si="11"/>
        <v>0</v>
      </c>
      <c r="AI113" s="268" t="b">
        <f t="shared" si="12"/>
        <v>0</v>
      </c>
      <c r="AJ113" s="7" t="str">
        <f t="shared" si="13"/>
        <v>FIDEICOMISO FONDO DEL FUTURO</v>
      </c>
      <c r="AK113" s="268" t="b">
        <f t="shared" si="14"/>
        <v>0</v>
      </c>
      <c r="AL113" s="7" t="str">
        <f t="shared" si="15"/>
        <v>FIDEICOMISO FONDO DEL FUTURO</v>
      </c>
      <c r="AM113" s="268" t="b">
        <f t="shared" si="16"/>
        <v>0</v>
      </c>
      <c r="AO113" s="274">
        <f t="shared" si="17"/>
        <v>0</v>
      </c>
      <c r="AP113" s="276" cm="1">
        <f t="array" ref="AP113">IF(AND(Q113=1,OR(U113={6,7,8,9})),1,0)</f>
        <v>0</v>
      </c>
      <c r="AQ113" s="281" cm="1">
        <f t="array" ref="AQ113">IF(AND(Q113=2,OR(U113={1,2,3,4,5})),1,0)</f>
        <v>0</v>
      </c>
      <c r="AS113" s="290">
        <f t="shared" si="18"/>
        <v>1</v>
      </c>
      <c r="AT113" s="291" t="str">
        <f>IF(AS113=0,"",
IF(SUM($AS$42:AS113)=1,AU113,
IF($AS$162&gt;SUM($AS$42:AS113),_xlfn.CONCAT(", ",AU113),
IF($AS$162=SUM($AS$42:AS113),_xlfn.CONCAT(" y ",AU113)))))</f>
        <v xml:space="preserve"> y 72</v>
      </c>
      <c r="AU113" s="231" t="s">
        <v>6283</v>
      </c>
      <c r="AV113" s="466">
        <f t="shared" si="19"/>
        <v>0</v>
      </c>
    </row>
    <row r="114" spans="1:48" ht="15" hidden="1" customHeight="1">
      <c r="A114" s="6"/>
      <c r="B114" s="5"/>
      <c r="C114" s="85" t="s">
        <v>177</v>
      </c>
      <c r="D114" s="662"/>
      <c r="E114" s="662"/>
      <c r="F114" s="662"/>
      <c r="G114" s="662"/>
      <c r="H114" s="662"/>
      <c r="I114" s="662"/>
      <c r="J114" s="662"/>
      <c r="K114" s="662"/>
      <c r="L114" s="662"/>
      <c r="M114" s="662"/>
      <c r="N114" s="662"/>
      <c r="O114" s="568"/>
      <c r="P114" s="568"/>
      <c r="Q114" s="568"/>
      <c r="R114" s="568"/>
      <c r="S114" s="568"/>
      <c r="T114" s="568"/>
      <c r="U114" s="568"/>
      <c r="V114" s="568"/>
      <c r="W114" s="568"/>
      <c r="X114" s="568"/>
      <c r="Y114" s="510"/>
      <c r="Z114" s="510"/>
      <c r="AA114" s="510"/>
      <c r="AB114" s="510"/>
      <c r="AC114" s="510"/>
      <c r="AD114" s="510"/>
      <c r="AG114" s="269">
        <f t="shared" si="10"/>
        <v>0</v>
      </c>
      <c r="AH114" s="270">
        <f t="shared" si="11"/>
        <v>0</v>
      </c>
      <c r="AI114" s="268" t="b">
        <f t="shared" si="12"/>
        <v>0</v>
      </c>
      <c r="AJ114" s="7" t="str">
        <f t="shared" si="13"/>
        <v/>
      </c>
      <c r="AK114" s="268" t="b">
        <f t="shared" si="14"/>
        <v>0</v>
      </c>
      <c r="AL114" s="7" t="str">
        <f t="shared" si="15"/>
        <v/>
      </c>
      <c r="AM114" s="268" t="b">
        <f t="shared" si="16"/>
        <v>0</v>
      </c>
      <c r="AO114" s="274">
        <f t="shared" si="17"/>
        <v>0</v>
      </c>
      <c r="AP114" s="276" cm="1">
        <f t="array" ref="AP114">IF(AND(Q114=1,OR(U114={6,7,8,9})),1,0)</f>
        <v>0</v>
      </c>
      <c r="AQ114" s="281" cm="1">
        <f t="array" ref="AQ114">IF(AND(Q114=2,OR(U114={1,2,3,4,5})),1,0)</f>
        <v>0</v>
      </c>
      <c r="AS114" s="290">
        <f t="shared" si="18"/>
        <v>0</v>
      </c>
      <c r="AT114" s="291" t="str">
        <f>IF(AS114=0,"",
IF(SUM($AS$42:AS114)=1,AU114,
IF($AS$162&gt;SUM($AS$42:AS114),_xlfn.CONCAT(", ",AU114),
IF($AS$162=SUM($AS$42:AS114),_xlfn.CONCAT(" y ",AU114)))))</f>
        <v/>
      </c>
      <c r="AU114" s="231" t="s">
        <v>6284</v>
      </c>
      <c r="AV114" s="466">
        <f t="shared" si="19"/>
        <v>0</v>
      </c>
    </row>
    <row r="115" spans="1:48" ht="15" hidden="1" customHeight="1">
      <c r="A115" s="6"/>
      <c r="B115" s="5"/>
      <c r="C115" s="85" t="s">
        <v>178</v>
      </c>
      <c r="D115" s="662"/>
      <c r="E115" s="662"/>
      <c r="F115" s="662"/>
      <c r="G115" s="662"/>
      <c r="H115" s="662"/>
      <c r="I115" s="662"/>
      <c r="J115" s="662"/>
      <c r="K115" s="662"/>
      <c r="L115" s="662"/>
      <c r="M115" s="662"/>
      <c r="N115" s="662"/>
      <c r="O115" s="568"/>
      <c r="P115" s="568"/>
      <c r="Q115" s="568"/>
      <c r="R115" s="568"/>
      <c r="S115" s="568"/>
      <c r="T115" s="568"/>
      <c r="U115" s="568"/>
      <c r="V115" s="568"/>
      <c r="W115" s="568"/>
      <c r="X115" s="568"/>
      <c r="Y115" s="510"/>
      <c r="Z115" s="510"/>
      <c r="AA115" s="510"/>
      <c r="AB115" s="510"/>
      <c r="AC115" s="510"/>
      <c r="AD115" s="510"/>
      <c r="AG115" s="269">
        <f t="shared" si="10"/>
        <v>0</v>
      </c>
      <c r="AH115" s="270">
        <f t="shared" si="11"/>
        <v>0</v>
      </c>
      <c r="AI115" s="268" t="b">
        <f t="shared" si="12"/>
        <v>0</v>
      </c>
      <c r="AJ115" s="7" t="str">
        <f t="shared" si="13"/>
        <v/>
      </c>
      <c r="AK115" s="268" t="b">
        <f t="shared" si="14"/>
        <v>0</v>
      </c>
      <c r="AL115" s="7" t="str">
        <f t="shared" si="15"/>
        <v/>
      </c>
      <c r="AM115" s="268" t="b">
        <f t="shared" si="16"/>
        <v>0</v>
      </c>
      <c r="AO115" s="274">
        <f t="shared" si="17"/>
        <v>0</v>
      </c>
      <c r="AP115" s="276" cm="1">
        <f t="array" ref="AP115">IF(AND(Q115=1,OR(U115={6,7,8,9})),1,0)</f>
        <v>0</v>
      </c>
      <c r="AQ115" s="281" cm="1">
        <f t="array" ref="AQ115">IF(AND(Q115=2,OR(U115={1,2,3,4,5})),1,0)</f>
        <v>0</v>
      </c>
      <c r="AS115" s="290">
        <f t="shared" si="18"/>
        <v>0</v>
      </c>
      <c r="AT115" s="291" t="str">
        <f>IF(AS115=0,"",
IF(SUM($AS$42:AS115)=1,AU115,
IF($AS$162&gt;SUM($AS$42:AS115),_xlfn.CONCAT(", ",AU115),
IF($AS$162=SUM($AS$42:AS115),_xlfn.CONCAT(" y ",AU115)))))</f>
        <v/>
      </c>
      <c r="AU115" s="231" t="s">
        <v>6285</v>
      </c>
      <c r="AV115" s="466">
        <f t="shared" si="19"/>
        <v>0</v>
      </c>
    </row>
    <row r="116" spans="1:48" ht="15" hidden="1" customHeight="1">
      <c r="A116" s="6"/>
      <c r="B116" s="5"/>
      <c r="C116" s="85" t="s">
        <v>179</v>
      </c>
      <c r="D116" s="662"/>
      <c r="E116" s="662"/>
      <c r="F116" s="662"/>
      <c r="G116" s="662"/>
      <c r="H116" s="662"/>
      <c r="I116" s="662"/>
      <c r="J116" s="662"/>
      <c r="K116" s="662"/>
      <c r="L116" s="662"/>
      <c r="M116" s="662"/>
      <c r="N116" s="662"/>
      <c r="O116" s="568"/>
      <c r="P116" s="568"/>
      <c r="Q116" s="568"/>
      <c r="R116" s="568"/>
      <c r="S116" s="568"/>
      <c r="T116" s="568"/>
      <c r="U116" s="568"/>
      <c r="V116" s="568"/>
      <c r="W116" s="568"/>
      <c r="X116" s="568"/>
      <c r="Y116" s="510"/>
      <c r="Z116" s="510"/>
      <c r="AA116" s="510"/>
      <c r="AB116" s="510"/>
      <c r="AC116" s="510"/>
      <c r="AD116" s="510"/>
      <c r="AG116" s="269">
        <f t="shared" si="10"/>
        <v>0</v>
      </c>
      <c r="AH116" s="270">
        <f t="shared" si="11"/>
        <v>0</v>
      </c>
      <c r="AI116" s="268" t="b">
        <f t="shared" si="12"/>
        <v>0</v>
      </c>
      <c r="AJ116" s="7" t="str">
        <f t="shared" si="13"/>
        <v/>
      </c>
      <c r="AK116" s="268" t="b">
        <f t="shared" si="14"/>
        <v>0</v>
      </c>
      <c r="AL116" s="7" t="str">
        <f t="shared" si="15"/>
        <v/>
      </c>
      <c r="AM116" s="268" t="b">
        <f t="shared" si="16"/>
        <v>0</v>
      </c>
      <c r="AO116" s="274">
        <f t="shared" si="17"/>
        <v>0</v>
      </c>
      <c r="AP116" s="276" cm="1">
        <f t="array" ref="AP116">IF(AND(Q116=1,OR(U116={6,7,8,9})),1,0)</f>
        <v>0</v>
      </c>
      <c r="AQ116" s="281" cm="1">
        <f t="array" ref="AQ116">IF(AND(Q116=2,OR(U116={1,2,3,4,5})),1,0)</f>
        <v>0</v>
      </c>
      <c r="AS116" s="290">
        <f t="shared" si="18"/>
        <v>0</v>
      </c>
      <c r="AT116" s="291" t="str">
        <f>IF(AS116=0,"",
IF(SUM($AS$42:AS116)=1,AU116,
IF($AS$162&gt;SUM($AS$42:AS116),_xlfn.CONCAT(", ",AU116),
IF($AS$162=SUM($AS$42:AS116),_xlfn.CONCAT(" y ",AU116)))))</f>
        <v/>
      </c>
      <c r="AU116" s="231" t="s">
        <v>6286</v>
      </c>
      <c r="AV116" s="466">
        <f t="shared" si="19"/>
        <v>0</v>
      </c>
    </row>
    <row r="117" spans="1:48" ht="15" hidden="1" customHeight="1">
      <c r="A117" s="6"/>
      <c r="B117" s="5"/>
      <c r="C117" s="85" t="s">
        <v>180</v>
      </c>
      <c r="D117" s="662"/>
      <c r="E117" s="662"/>
      <c r="F117" s="662"/>
      <c r="G117" s="662"/>
      <c r="H117" s="662"/>
      <c r="I117" s="662"/>
      <c r="J117" s="662"/>
      <c r="K117" s="662"/>
      <c r="L117" s="662"/>
      <c r="M117" s="662"/>
      <c r="N117" s="662"/>
      <c r="O117" s="568"/>
      <c r="P117" s="568"/>
      <c r="Q117" s="568"/>
      <c r="R117" s="568"/>
      <c r="S117" s="568"/>
      <c r="T117" s="568"/>
      <c r="U117" s="568"/>
      <c r="V117" s="568"/>
      <c r="W117" s="568"/>
      <c r="X117" s="568"/>
      <c r="Y117" s="510"/>
      <c r="Z117" s="510"/>
      <c r="AA117" s="510"/>
      <c r="AB117" s="510"/>
      <c r="AC117" s="510"/>
      <c r="AD117" s="510"/>
      <c r="AG117" s="269">
        <f t="shared" si="10"/>
        <v>0</v>
      </c>
      <c r="AH117" s="270">
        <f t="shared" si="11"/>
        <v>0</v>
      </c>
      <c r="AI117" s="268" t="b">
        <f t="shared" si="12"/>
        <v>0</v>
      </c>
      <c r="AJ117" s="7" t="str">
        <f t="shared" si="13"/>
        <v/>
      </c>
      <c r="AK117" s="268" t="b">
        <f t="shared" si="14"/>
        <v>0</v>
      </c>
      <c r="AL117" s="7" t="str">
        <f t="shared" si="15"/>
        <v/>
      </c>
      <c r="AM117" s="268" t="b">
        <f t="shared" si="16"/>
        <v>0</v>
      </c>
      <c r="AO117" s="274">
        <f t="shared" si="17"/>
        <v>0</v>
      </c>
      <c r="AP117" s="276" cm="1">
        <f t="array" ref="AP117">IF(AND(Q117=1,OR(U117={6,7,8,9})),1,0)</f>
        <v>0</v>
      </c>
      <c r="AQ117" s="281" cm="1">
        <f t="array" ref="AQ117">IF(AND(Q117=2,OR(U117={1,2,3,4,5})),1,0)</f>
        <v>0</v>
      </c>
      <c r="AS117" s="290">
        <f t="shared" si="18"/>
        <v>0</v>
      </c>
      <c r="AT117" s="291" t="str">
        <f>IF(AS117=0,"",
IF(SUM($AS$42:AS117)=1,AU117,
IF($AS$162&gt;SUM($AS$42:AS117),_xlfn.CONCAT(", ",AU117),
IF($AS$162=SUM($AS$42:AS117),_xlfn.CONCAT(" y ",AU117)))))</f>
        <v/>
      </c>
      <c r="AU117" s="231" t="s">
        <v>6287</v>
      </c>
      <c r="AV117" s="466">
        <f t="shared" si="19"/>
        <v>0</v>
      </c>
    </row>
    <row r="118" spans="1:48" ht="15" hidden="1" customHeight="1">
      <c r="A118" s="6"/>
      <c r="B118" s="5"/>
      <c r="C118" s="85" t="s">
        <v>181</v>
      </c>
      <c r="D118" s="662"/>
      <c r="E118" s="662"/>
      <c r="F118" s="662"/>
      <c r="G118" s="662"/>
      <c r="H118" s="662"/>
      <c r="I118" s="662"/>
      <c r="J118" s="662"/>
      <c r="K118" s="662"/>
      <c r="L118" s="662"/>
      <c r="M118" s="662"/>
      <c r="N118" s="662"/>
      <c r="O118" s="568"/>
      <c r="P118" s="568"/>
      <c r="Q118" s="568"/>
      <c r="R118" s="568"/>
      <c r="S118" s="568"/>
      <c r="T118" s="568"/>
      <c r="U118" s="568"/>
      <c r="V118" s="568"/>
      <c r="W118" s="568"/>
      <c r="X118" s="568"/>
      <c r="Y118" s="510"/>
      <c r="Z118" s="510"/>
      <c r="AA118" s="510"/>
      <c r="AB118" s="510"/>
      <c r="AC118" s="510"/>
      <c r="AD118" s="510"/>
      <c r="AG118" s="269">
        <f t="shared" si="10"/>
        <v>0</v>
      </c>
      <c r="AH118" s="270">
        <f t="shared" si="11"/>
        <v>0</v>
      </c>
      <c r="AI118" s="268" t="b">
        <f t="shared" si="12"/>
        <v>0</v>
      </c>
      <c r="AJ118" s="7" t="str">
        <f t="shared" si="13"/>
        <v/>
      </c>
      <c r="AK118" s="268" t="b">
        <f t="shared" si="14"/>
        <v>0</v>
      </c>
      <c r="AL118" s="7" t="str">
        <f t="shared" si="15"/>
        <v/>
      </c>
      <c r="AM118" s="268" t="b">
        <f t="shared" si="16"/>
        <v>0</v>
      </c>
      <c r="AO118" s="274">
        <f t="shared" si="17"/>
        <v>0</v>
      </c>
      <c r="AP118" s="276" cm="1">
        <f t="array" ref="AP118">IF(AND(Q118=1,OR(U118={6,7,8,9})),1,0)</f>
        <v>0</v>
      </c>
      <c r="AQ118" s="281" cm="1">
        <f t="array" ref="AQ118">IF(AND(Q118=2,OR(U118={1,2,3,4,5})),1,0)</f>
        <v>0</v>
      </c>
      <c r="AS118" s="290">
        <f t="shared" si="18"/>
        <v>0</v>
      </c>
      <c r="AT118" s="291" t="str">
        <f>IF(AS118=0,"",
IF(SUM($AS$42:AS118)=1,AU118,
IF($AS$162&gt;SUM($AS$42:AS118),_xlfn.CONCAT(", ",AU118),
IF($AS$162=SUM($AS$42:AS118),_xlfn.CONCAT(" y ",AU118)))))</f>
        <v/>
      </c>
      <c r="AU118" s="231" t="s">
        <v>6288</v>
      </c>
      <c r="AV118" s="466">
        <f t="shared" si="19"/>
        <v>0</v>
      </c>
    </row>
    <row r="119" spans="1:48" ht="15" hidden="1" customHeight="1">
      <c r="A119" s="6"/>
      <c r="B119" s="5"/>
      <c r="C119" s="85" t="s">
        <v>182</v>
      </c>
      <c r="D119" s="662"/>
      <c r="E119" s="662"/>
      <c r="F119" s="662"/>
      <c r="G119" s="662"/>
      <c r="H119" s="662"/>
      <c r="I119" s="662"/>
      <c r="J119" s="662"/>
      <c r="K119" s="662"/>
      <c r="L119" s="662"/>
      <c r="M119" s="662"/>
      <c r="N119" s="662"/>
      <c r="O119" s="568"/>
      <c r="P119" s="568"/>
      <c r="Q119" s="568"/>
      <c r="R119" s="568"/>
      <c r="S119" s="568"/>
      <c r="T119" s="568"/>
      <c r="U119" s="568"/>
      <c r="V119" s="568"/>
      <c r="W119" s="568"/>
      <c r="X119" s="568"/>
      <c r="Y119" s="510"/>
      <c r="Z119" s="510"/>
      <c r="AA119" s="510"/>
      <c r="AB119" s="510"/>
      <c r="AC119" s="510"/>
      <c r="AD119" s="510"/>
      <c r="AG119" s="269">
        <f t="shared" si="10"/>
        <v>0</v>
      </c>
      <c r="AH119" s="270">
        <f t="shared" si="11"/>
        <v>0</v>
      </c>
      <c r="AI119" s="268" t="b">
        <f t="shared" si="12"/>
        <v>0</v>
      </c>
      <c r="AJ119" s="7" t="str">
        <f t="shared" si="13"/>
        <v/>
      </c>
      <c r="AK119" s="268" t="b">
        <f t="shared" si="14"/>
        <v>0</v>
      </c>
      <c r="AL119" s="7" t="str">
        <f t="shared" si="15"/>
        <v/>
      </c>
      <c r="AM119" s="268" t="b">
        <f t="shared" si="16"/>
        <v>0</v>
      </c>
      <c r="AO119" s="274">
        <f t="shared" si="17"/>
        <v>0</v>
      </c>
      <c r="AP119" s="276" cm="1">
        <f t="array" ref="AP119">IF(AND(Q119=1,OR(U119={6,7,8,9})),1,0)</f>
        <v>0</v>
      </c>
      <c r="AQ119" s="281" cm="1">
        <f t="array" ref="AQ119">IF(AND(Q119=2,OR(U119={1,2,3,4,5})),1,0)</f>
        <v>0</v>
      </c>
      <c r="AS119" s="290">
        <f t="shared" si="18"/>
        <v>0</v>
      </c>
      <c r="AT119" s="291" t="str">
        <f>IF(AS119=0,"",
IF(SUM($AS$42:AS119)=1,AU119,
IF($AS$162&gt;SUM($AS$42:AS119),_xlfn.CONCAT(", ",AU119),
IF($AS$162=SUM($AS$42:AS119),_xlfn.CONCAT(" y ",AU119)))))</f>
        <v/>
      </c>
      <c r="AU119" s="231" t="s">
        <v>6289</v>
      </c>
      <c r="AV119" s="466">
        <f t="shared" si="19"/>
        <v>0</v>
      </c>
    </row>
    <row r="120" spans="1:48" ht="15" hidden="1" customHeight="1">
      <c r="A120" s="6"/>
      <c r="B120" s="5"/>
      <c r="C120" s="86" t="s">
        <v>183</v>
      </c>
      <c r="D120" s="662"/>
      <c r="E120" s="662"/>
      <c r="F120" s="662"/>
      <c r="G120" s="662"/>
      <c r="H120" s="662"/>
      <c r="I120" s="662"/>
      <c r="J120" s="662"/>
      <c r="K120" s="662"/>
      <c r="L120" s="662"/>
      <c r="M120" s="662"/>
      <c r="N120" s="662"/>
      <c r="O120" s="568"/>
      <c r="P120" s="568"/>
      <c r="Q120" s="568"/>
      <c r="R120" s="568"/>
      <c r="S120" s="568"/>
      <c r="T120" s="568"/>
      <c r="U120" s="568"/>
      <c r="V120" s="568"/>
      <c r="W120" s="568"/>
      <c r="X120" s="568"/>
      <c r="Y120" s="510"/>
      <c r="Z120" s="510"/>
      <c r="AA120" s="510"/>
      <c r="AB120" s="510"/>
      <c r="AC120" s="510"/>
      <c r="AD120" s="510"/>
      <c r="AG120" s="269">
        <f t="shared" si="10"/>
        <v>0</v>
      </c>
      <c r="AH120" s="270">
        <f t="shared" si="11"/>
        <v>0</v>
      </c>
      <c r="AI120" s="268" t="b">
        <f t="shared" si="12"/>
        <v>0</v>
      </c>
      <c r="AJ120" s="7" t="str">
        <f t="shared" si="13"/>
        <v/>
      </c>
      <c r="AK120" s="268" t="b">
        <f t="shared" si="14"/>
        <v>0</v>
      </c>
      <c r="AL120" s="7" t="str">
        <f t="shared" si="15"/>
        <v/>
      </c>
      <c r="AM120" s="268" t="b">
        <f t="shared" si="16"/>
        <v>0</v>
      </c>
      <c r="AO120" s="274">
        <f t="shared" si="17"/>
        <v>0</v>
      </c>
      <c r="AP120" s="276" cm="1">
        <f t="array" ref="AP120">IF(AND(Q120=1,OR(U120={6,7,8,9})),1,0)</f>
        <v>0</v>
      </c>
      <c r="AQ120" s="281" cm="1">
        <f t="array" ref="AQ120">IF(AND(Q120=2,OR(U120={1,2,3,4,5})),1,0)</f>
        <v>0</v>
      </c>
      <c r="AS120" s="290">
        <f t="shared" si="18"/>
        <v>0</v>
      </c>
      <c r="AT120" s="291" t="str">
        <f>IF(AS120=0,"",
IF(SUM($AS$42:AS120)=1,AU120,
IF($AS$162&gt;SUM($AS$42:AS120),_xlfn.CONCAT(", ",AU120),
IF($AS$162=SUM($AS$42:AS120),_xlfn.CONCAT(" y ",AU120)))))</f>
        <v/>
      </c>
      <c r="AU120" s="231" t="s">
        <v>6290</v>
      </c>
      <c r="AV120" s="466">
        <f t="shared" si="19"/>
        <v>0</v>
      </c>
    </row>
    <row r="121" spans="1:48" ht="15" hidden="1" customHeight="1">
      <c r="A121" s="6"/>
      <c r="B121" s="5"/>
      <c r="C121" s="85" t="s">
        <v>184</v>
      </c>
      <c r="D121" s="662"/>
      <c r="E121" s="662"/>
      <c r="F121" s="662"/>
      <c r="G121" s="662"/>
      <c r="H121" s="662"/>
      <c r="I121" s="662"/>
      <c r="J121" s="662"/>
      <c r="K121" s="662"/>
      <c r="L121" s="662"/>
      <c r="M121" s="662"/>
      <c r="N121" s="662"/>
      <c r="O121" s="568"/>
      <c r="P121" s="568"/>
      <c r="Q121" s="568"/>
      <c r="R121" s="568"/>
      <c r="S121" s="568"/>
      <c r="T121" s="568"/>
      <c r="U121" s="568"/>
      <c r="V121" s="568"/>
      <c r="W121" s="568"/>
      <c r="X121" s="568"/>
      <c r="Y121" s="510"/>
      <c r="Z121" s="510"/>
      <c r="AA121" s="510"/>
      <c r="AB121" s="510"/>
      <c r="AC121" s="510"/>
      <c r="AD121" s="510"/>
      <c r="AG121" s="269">
        <f t="shared" si="10"/>
        <v>0</v>
      </c>
      <c r="AH121" s="270">
        <f t="shared" si="11"/>
        <v>0</v>
      </c>
      <c r="AI121" s="268" t="b">
        <f t="shared" si="12"/>
        <v>0</v>
      </c>
      <c r="AJ121" s="7" t="str">
        <f t="shared" si="13"/>
        <v/>
      </c>
      <c r="AK121" s="268" t="b">
        <f t="shared" si="14"/>
        <v>0</v>
      </c>
      <c r="AL121" s="7" t="str">
        <f t="shared" si="15"/>
        <v/>
      </c>
      <c r="AM121" s="268" t="b">
        <f t="shared" si="16"/>
        <v>0</v>
      </c>
      <c r="AO121" s="274">
        <f t="shared" si="17"/>
        <v>0</v>
      </c>
      <c r="AP121" s="276" cm="1">
        <f t="array" ref="AP121">IF(AND(Q121=1,OR(U121={6,7,8,9})),1,0)</f>
        <v>0</v>
      </c>
      <c r="AQ121" s="281" cm="1">
        <f t="array" ref="AQ121">IF(AND(Q121=2,OR(U121={1,2,3,4,5})),1,0)</f>
        <v>0</v>
      </c>
      <c r="AS121" s="290">
        <f t="shared" si="18"/>
        <v>0</v>
      </c>
      <c r="AT121" s="291" t="str">
        <f>IF(AS121=0,"",
IF(SUM($AS$42:AS121)=1,AU121,
IF($AS$162&gt;SUM($AS$42:AS121),_xlfn.CONCAT(", ",AU121),
IF($AS$162=SUM($AS$42:AS121),_xlfn.CONCAT(" y ",AU121)))))</f>
        <v/>
      </c>
      <c r="AU121" s="231" t="s">
        <v>6291</v>
      </c>
      <c r="AV121" s="466">
        <f t="shared" si="19"/>
        <v>0</v>
      </c>
    </row>
    <row r="122" spans="1:48" ht="15" hidden="1" customHeight="1">
      <c r="A122" s="6"/>
      <c r="B122" s="5"/>
      <c r="C122" s="85" t="s">
        <v>185</v>
      </c>
      <c r="D122" s="662"/>
      <c r="E122" s="662"/>
      <c r="F122" s="662"/>
      <c r="G122" s="662"/>
      <c r="H122" s="662"/>
      <c r="I122" s="662"/>
      <c r="J122" s="662"/>
      <c r="K122" s="662"/>
      <c r="L122" s="662"/>
      <c r="M122" s="662"/>
      <c r="N122" s="662"/>
      <c r="O122" s="568"/>
      <c r="P122" s="568"/>
      <c r="Q122" s="568"/>
      <c r="R122" s="568"/>
      <c r="S122" s="568"/>
      <c r="T122" s="568"/>
      <c r="U122" s="568"/>
      <c r="V122" s="568"/>
      <c r="W122" s="568"/>
      <c r="X122" s="568"/>
      <c r="Y122" s="510"/>
      <c r="Z122" s="510"/>
      <c r="AA122" s="510"/>
      <c r="AB122" s="510"/>
      <c r="AC122" s="510"/>
      <c r="AD122" s="510"/>
      <c r="AG122" s="269">
        <f t="shared" si="10"/>
        <v>0</v>
      </c>
      <c r="AH122" s="270">
        <f t="shared" si="11"/>
        <v>0</v>
      </c>
      <c r="AI122" s="268" t="b">
        <f t="shared" si="12"/>
        <v>0</v>
      </c>
      <c r="AJ122" s="7" t="str">
        <f t="shared" si="13"/>
        <v/>
      </c>
      <c r="AK122" s="268" t="b">
        <f t="shared" si="14"/>
        <v>0</v>
      </c>
      <c r="AL122" s="7" t="str">
        <f t="shared" si="15"/>
        <v/>
      </c>
      <c r="AM122" s="268" t="b">
        <f t="shared" si="16"/>
        <v>0</v>
      </c>
      <c r="AO122" s="274">
        <f t="shared" si="17"/>
        <v>0</v>
      </c>
      <c r="AP122" s="276" cm="1">
        <f t="array" ref="AP122">IF(AND(Q122=1,OR(U122={6,7,8,9})),1,0)</f>
        <v>0</v>
      </c>
      <c r="AQ122" s="281" cm="1">
        <f t="array" ref="AQ122">IF(AND(Q122=2,OR(U122={1,2,3,4,5})),1,0)</f>
        <v>0</v>
      </c>
      <c r="AS122" s="290">
        <f t="shared" si="18"/>
        <v>0</v>
      </c>
      <c r="AT122" s="291" t="str">
        <f>IF(AS122=0,"",
IF(SUM($AS$42:AS122)=1,AU122,
IF($AS$162&gt;SUM($AS$42:AS122),_xlfn.CONCAT(", ",AU122),
IF($AS$162=SUM($AS$42:AS122),_xlfn.CONCAT(" y ",AU122)))))</f>
        <v/>
      </c>
      <c r="AU122" s="231" t="s">
        <v>6292</v>
      </c>
      <c r="AV122" s="466">
        <f t="shared" si="19"/>
        <v>0</v>
      </c>
    </row>
    <row r="123" spans="1:48" ht="15" hidden="1" customHeight="1">
      <c r="A123" s="6"/>
      <c r="B123" s="5"/>
      <c r="C123" s="85" t="s">
        <v>186</v>
      </c>
      <c r="D123" s="662"/>
      <c r="E123" s="662"/>
      <c r="F123" s="662"/>
      <c r="G123" s="662"/>
      <c r="H123" s="662"/>
      <c r="I123" s="662"/>
      <c r="J123" s="662"/>
      <c r="K123" s="662"/>
      <c r="L123" s="662"/>
      <c r="M123" s="662"/>
      <c r="N123" s="662"/>
      <c r="O123" s="568"/>
      <c r="P123" s="568"/>
      <c r="Q123" s="568"/>
      <c r="R123" s="568"/>
      <c r="S123" s="568"/>
      <c r="T123" s="568"/>
      <c r="U123" s="568"/>
      <c r="V123" s="568"/>
      <c r="W123" s="568"/>
      <c r="X123" s="568"/>
      <c r="Y123" s="510"/>
      <c r="Z123" s="510"/>
      <c r="AA123" s="510"/>
      <c r="AB123" s="510"/>
      <c r="AC123" s="510"/>
      <c r="AD123" s="510"/>
      <c r="AG123" s="269">
        <f t="shared" si="10"/>
        <v>0</v>
      </c>
      <c r="AH123" s="270">
        <f t="shared" si="11"/>
        <v>0</v>
      </c>
      <c r="AI123" s="268" t="b">
        <f t="shared" si="12"/>
        <v>0</v>
      </c>
      <c r="AJ123" s="7" t="str">
        <f t="shared" si="13"/>
        <v/>
      </c>
      <c r="AK123" s="268" t="b">
        <f t="shared" si="14"/>
        <v>0</v>
      </c>
      <c r="AL123" s="7" t="str">
        <f t="shared" si="15"/>
        <v/>
      </c>
      <c r="AM123" s="268" t="b">
        <f t="shared" si="16"/>
        <v>0</v>
      </c>
      <c r="AO123" s="274">
        <f t="shared" si="17"/>
        <v>0</v>
      </c>
      <c r="AP123" s="276" cm="1">
        <f t="array" ref="AP123">IF(AND(Q123=1,OR(U123={6,7,8,9})),1,0)</f>
        <v>0</v>
      </c>
      <c r="AQ123" s="281" cm="1">
        <f t="array" ref="AQ123">IF(AND(Q123=2,OR(U123={1,2,3,4,5})),1,0)</f>
        <v>0</v>
      </c>
      <c r="AS123" s="290">
        <f t="shared" si="18"/>
        <v>0</v>
      </c>
      <c r="AT123" s="291" t="str">
        <f>IF(AS123=0,"",
IF(SUM($AS$42:AS123)=1,AU123,
IF($AS$162&gt;SUM($AS$42:AS123),_xlfn.CONCAT(", ",AU123),
IF($AS$162=SUM($AS$42:AS123),_xlfn.CONCAT(" y ",AU123)))))</f>
        <v/>
      </c>
      <c r="AU123" s="231" t="s">
        <v>6293</v>
      </c>
      <c r="AV123" s="466">
        <f t="shared" si="19"/>
        <v>0</v>
      </c>
    </row>
    <row r="124" spans="1:48" ht="15" hidden="1" customHeight="1">
      <c r="A124" s="6"/>
      <c r="B124" s="5"/>
      <c r="C124" s="85" t="s">
        <v>187</v>
      </c>
      <c r="D124" s="662"/>
      <c r="E124" s="662"/>
      <c r="F124" s="662"/>
      <c r="G124" s="662"/>
      <c r="H124" s="662"/>
      <c r="I124" s="662"/>
      <c r="J124" s="662"/>
      <c r="K124" s="662"/>
      <c r="L124" s="662"/>
      <c r="M124" s="662"/>
      <c r="N124" s="662"/>
      <c r="O124" s="568"/>
      <c r="P124" s="568"/>
      <c r="Q124" s="568"/>
      <c r="R124" s="568"/>
      <c r="S124" s="568"/>
      <c r="T124" s="568"/>
      <c r="U124" s="568"/>
      <c r="V124" s="568"/>
      <c r="W124" s="568"/>
      <c r="X124" s="568"/>
      <c r="Y124" s="510"/>
      <c r="Z124" s="510"/>
      <c r="AA124" s="510"/>
      <c r="AB124" s="510"/>
      <c r="AC124" s="510"/>
      <c r="AD124" s="510"/>
      <c r="AG124" s="269">
        <f t="shared" si="10"/>
        <v>0</v>
      </c>
      <c r="AH124" s="270">
        <f t="shared" si="11"/>
        <v>0</v>
      </c>
      <c r="AI124" s="268" t="b">
        <f t="shared" si="12"/>
        <v>0</v>
      </c>
      <c r="AJ124" s="7" t="str">
        <f t="shared" si="13"/>
        <v/>
      </c>
      <c r="AK124" s="268" t="b">
        <f t="shared" si="14"/>
        <v>0</v>
      </c>
      <c r="AL124" s="7" t="str">
        <f t="shared" si="15"/>
        <v/>
      </c>
      <c r="AM124" s="268" t="b">
        <f t="shared" si="16"/>
        <v>0</v>
      </c>
      <c r="AO124" s="274">
        <f t="shared" si="17"/>
        <v>0</v>
      </c>
      <c r="AP124" s="276" cm="1">
        <f t="array" ref="AP124">IF(AND(Q124=1,OR(U124={6,7,8,9})),1,0)</f>
        <v>0</v>
      </c>
      <c r="AQ124" s="281" cm="1">
        <f t="array" ref="AQ124">IF(AND(Q124=2,OR(U124={1,2,3,4,5})),1,0)</f>
        <v>0</v>
      </c>
      <c r="AS124" s="290">
        <f t="shared" si="18"/>
        <v>0</v>
      </c>
      <c r="AT124" s="291" t="str">
        <f>IF(AS124=0,"",
IF(SUM($AS$42:AS124)=1,AU124,
IF($AS$162&gt;SUM($AS$42:AS124),_xlfn.CONCAT(", ",AU124),
IF($AS$162=SUM($AS$42:AS124),_xlfn.CONCAT(" y ",AU124)))))</f>
        <v/>
      </c>
      <c r="AU124" s="231" t="s">
        <v>6294</v>
      </c>
      <c r="AV124" s="466">
        <f t="shared" si="19"/>
        <v>0</v>
      </c>
    </row>
    <row r="125" spans="1:48" ht="15" hidden="1" customHeight="1">
      <c r="A125" s="6"/>
      <c r="B125" s="5"/>
      <c r="C125" s="85" t="s">
        <v>188</v>
      </c>
      <c r="D125" s="662"/>
      <c r="E125" s="662"/>
      <c r="F125" s="662"/>
      <c r="G125" s="662"/>
      <c r="H125" s="662"/>
      <c r="I125" s="662"/>
      <c r="J125" s="662"/>
      <c r="K125" s="662"/>
      <c r="L125" s="662"/>
      <c r="M125" s="662"/>
      <c r="N125" s="662"/>
      <c r="O125" s="568"/>
      <c r="P125" s="568"/>
      <c r="Q125" s="568"/>
      <c r="R125" s="568"/>
      <c r="S125" s="568"/>
      <c r="T125" s="568"/>
      <c r="U125" s="568"/>
      <c r="V125" s="568"/>
      <c r="W125" s="568"/>
      <c r="X125" s="568"/>
      <c r="Y125" s="510"/>
      <c r="Z125" s="510"/>
      <c r="AA125" s="510"/>
      <c r="AB125" s="510"/>
      <c r="AC125" s="510"/>
      <c r="AD125" s="510"/>
      <c r="AG125" s="269">
        <f t="shared" si="10"/>
        <v>0</v>
      </c>
      <c r="AH125" s="270">
        <f t="shared" si="11"/>
        <v>0</v>
      </c>
      <c r="AI125" s="268" t="b">
        <f t="shared" si="12"/>
        <v>0</v>
      </c>
      <c r="AJ125" s="7" t="str">
        <f t="shared" si="13"/>
        <v/>
      </c>
      <c r="AK125" s="268" t="b">
        <f t="shared" si="14"/>
        <v>0</v>
      </c>
      <c r="AL125" s="7" t="str">
        <f t="shared" si="15"/>
        <v/>
      </c>
      <c r="AM125" s="268" t="b">
        <f t="shared" si="16"/>
        <v>0</v>
      </c>
      <c r="AO125" s="274">
        <f t="shared" si="17"/>
        <v>0</v>
      </c>
      <c r="AP125" s="276" cm="1">
        <f t="array" ref="AP125">IF(AND(Q125=1,OR(U125={6,7,8,9})),1,0)</f>
        <v>0</v>
      </c>
      <c r="AQ125" s="281" cm="1">
        <f t="array" ref="AQ125">IF(AND(Q125=2,OR(U125={1,2,3,4,5})),1,0)</f>
        <v>0</v>
      </c>
      <c r="AS125" s="290">
        <f t="shared" si="18"/>
        <v>0</v>
      </c>
      <c r="AT125" s="291" t="str">
        <f>IF(AS125=0,"",
IF(SUM($AS$42:AS125)=1,AU125,
IF($AS$162&gt;SUM($AS$42:AS125),_xlfn.CONCAT(", ",AU125),
IF($AS$162=SUM($AS$42:AS125),_xlfn.CONCAT(" y ",AU125)))))</f>
        <v/>
      </c>
      <c r="AU125" s="231" t="s">
        <v>6295</v>
      </c>
      <c r="AV125" s="466">
        <f t="shared" si="19"/>
        <v>0</v>
      </c>
    </row>
    <row r="126" spans="1:48" ht="15" hidden="1" customHeight="1">
      <c r="A126" s="6"/>
      <c r="B126" s="5"/>
      <c r="C126" s="85" t="s">
        <v>189</v>
      </c>
      <c r="D126" s="662"/>
      <c r="E126" s="662"/>
      <c r="F126" s="662"/>
      <c r="G126" s="662"/>
      <c r="H126" s="662"/>
      <c r="I126" s="662"/>
      <c r="J126" s="662"/>
      <c r="K126" s="662"/>
      <c r="L126" s="662"/>
      <c r="M126" s="662"/>
      <c r="N126" s="662"/>
      <c r="O126" s="568"/>
      <c r="P126" s="568"/>
      <c r="Q126" s="568"/>
      <c r="R126" s="568"/>
      <c r="S126" s="568"/>
      <c r="T126" s="568"/>
      <c r="U126" s="568"/>
      <c r="V126" s="568"/>
      <c r="W126" s="568"/>
      <c r="X126" s="568"/>
      <c r="Y126" s="510"/>
      <c r="Z126" s="510"/>
      <c r="AA126" s="510"/>
      <c r="AB126" s="510"/>
      <c r="AC126" s="510"/>
      <c r="AD126" s="510"/>
      <c r="AG126" s="269">
        <f t="shared" si="10"/>
        <v>0</v>
      </c>
      <c r="AH126" s="270">
        <f t="shared" si="11"/>
        <v>0</v>
      </c>
      <c r="AI126" s="268" t="b">
        <f t="shared" si="12"/>
        <v>0</v>
      </c>
      <c r="AJ126" s="7" t="str">
        <f t="shared" si="13"/>
        <v/>
      </c>
      <c r="AK126" s="268" t="b">
        <f t="shared" si="14"/>
        <v>0</v>
      </c>
      <c r="AL126" s="7" t="str">
        <f t="shared" si="15"/>
        <v/>
      </c>
      <c r="AM126" s="268" t="b">
        <f t="shared" si="16"/>
        <v>0</v>
      </c>
      <c r="AO126" s="274">
        <f t="shared" si="17"/>
        <v>0</v>
      </c>
      <c r="AP126" s="276" cm="1">
        <f t="array" ref="AP126">IF(AND(Q126=1,OR(U126={6,7,8,9})),1,0)</f>
        <v>0</v>
      </c>
      <c r="AQ126" s="281" cm="1">
        <f t="array" ref="AQ126">IF(AND(Q126=2,OR(U126={1,2,3,4,5})),1,0)</f>
        <v>0</v>
      </c>
      <c r="AS126" s="290">
        <f t="shared" si="18"/>
        <v>0</v>
      </c>
      <c r="AT126" s="291" t="str">
        <f>IF(AS126=0,"",
IF(SUM($AS$42:AS126)=1,AU126,
IF($AS$162&gt;SUM($AS$42:AS126),_xlfn.CONCAT(", ",AU126),
IF($AS$162=SUM($AS$42:AS126),_xlfn.CONCAT(" y ",AU126)))))</f>
        <v/>
      </c>
      <c r="AU126" s="231" t="s">
        <v>6296</v>
      </c>
      <c r="AV126" s="466">
        <f t="shared" si="19"/>
        <v>0</v>
      </c>
    </row>
    <row r="127" spans="1:48" ht="15" hidden="1" customHeight="1">
      <c r="A127" s="6"/>
      <c r="B127" s="5"/>
      <c r="C127" s="85" t="s">
        <v>190</v>
      </c>
      <c r="D127" s="662"/>
      <c r="E127" s="662"/>
      <c r="F127" s="662"/>
      <c r="G127" s="662"/>
      <c r="H127" s="662"/>
      <c r="I127" s="662"/>
      <c r="J127" s="662"/>
      <c r="K127" s="662"/>
      <c r="L127" s="662"/>
      <c r="M127" s="662"/>
      <c r="N127" s="662"/>
      <c r="O127" s="568"/>
      <c r="P127" s="568"/>
      <c r="Q127" s="568"/>
      <c r="R127" s="568"/>
      <c r="S127" s="568"/>
      <c r="T127" s="568"/>
      <c r="U127" s="568"/>
      <c r="V127" s="568"/>
      <c r="W127" s="568"/>
      <c r="X127" s="568"/>
      <c r="Y127" s="510"/>
      <c r="Z127" s="510"/>
      <c r="AA127" s="510"/>
      <c r="AB127" s="510"/>
      <c r="AC127" s="510"/>
      <c r="AD127" s="510"/>
      <c r="AG127" s="269">
        <f t="shared" si="10"/>
        <v>0</v>
      </c>
      <c r="AH127" s="270">
        <f t="shared" si="11"/>
        <v>0</v>
      </c>
      <c r="AI127" s="268" t="b">
        <f t="shared" si="12"/>
        <v>0</v>
      </c>
      <c r="AJ127" s="7" t="str">
        <f t="shared" si="13"/>
        <v/>
      </c>
      <c r="AK127" s="268" t="b">
        <f t="shared" si="14"/>
        <v>0</v>
      </c>
      <c r="AL127" s="7" t="str">
        <f t="shared" si="15"/>
        <v/>
      </c>
      <c r="AM127" s="268" t="b">
        <f t="shared" si="16"/>
        <v>0</v>
      </c>
      <c r="AO127" s="274">
        <f t="shared" si="17"/>
        <v>0</v>
      </c>
      <c r="AP127" s="276" cm="1">
        <f t="array" ref="AP127">IF(AND(Q127=1,OR(U127={6,7,8,9})),1,0)</f>
        <v>0</v>
      </c>
      <c r="AQ127" s="281" cm="1">
        <f t="array" ref="AQ127">IF(AND(Q127=2,OR(U127={1,2,3,4,5})),1,0)</f>
        <v>0</v>
      </c>
      <c r="AS127" s="290">
        <f t="shared" si="18"/>
        <v>0</v>
      </c>
      <c r="AT127" s="291" t="str">
        <f>IF(AS127=0,"",
IF(SUM($AS$42:AS127)=1,AU127,
IF($AS$162&gt;SUM($AS$42:AS127),_xlfn.CONCAT(", ",AU127),
IF($AS$162=SUM($AS$42:AS127),_xlfn.CONCAT(" y ",AU127)))))</f>
        <v/>
      </c>
      <c r="AU127" s="231" t="s">
        <v>6297</v>
      </c>
      <c r="AV127" s="466">
        <f>IF(OR(COUNTIF(Y127:AD127,1)&gt;1,COUNTIF(Y127:AD127,2)&gt;1,COUNTIF(Y127:AD127,3)&gt;1,COUNTIF(Y127:AD127,4)&gt;1,COUNTIF(Y127:AD127,5)&gt;1,COUNTIF(Y127:AD127,6)&gt;1,COUNTIF(Y127:AD127,7)&gt;1,COUNTIF(Y127:AD127,8)&gt;1,COUNTIF(Y127:AD127,9)&gt;1,),1,0)</f>
        <v>0</v>
      </c>
    </row>
    <row r="128" spans="1:48" ht="15" hidden="1" customHeight="1">
      <c r="A128" s="6"/>
      <c r="B128" s="5"/>
      <c r="C128" s="85" t="s">
        <v>191</v>
      </c>
      <c r="D128" s="662"/>
      <c r="E128" s="662"/>
      <c r="F128" s="662"/>
      <c r="G128" s="662"/>
      <c r="H128" s="662"/>
      <c r="I128" s="662"/>
      <c r="J128" s="662"/>
      <c r="K128" s="662"/>
      <c r="L128" s="662"/>
      <c r="M128" s="662"/>
      <c r="N128" s="662"/>
      <c r="O128" s="568"/>
      <c r="P128" s="568"/>
      <c r="Q128" s="568"/>
      <c r="R128" s="568"/>
      <c r="S128" s="568"/>
      <c r="T128" s="568"/>
      <c r="U128" s="568"/>
      <c r="V128" s="568"/>
      <c r="W128" s="568"/>
      <c r="X128" s="568"/>
      <c r="Y128" s="510"/>
      <c r="Z128" s="510"/>
      <c r="AA128" s="510"/>
      <c r="AB128" s="510"/>
      <c r="AC128" s="510"/>
      <c r="AD128" s="510"/>
      <c r="AG128" s="269">
        <f t="shared" si="10"/>
        <v>0</v>
      </c>
      <c r="AH128" s="270">
        <f t="shared" si="11"/>
        <v>0</v>
      </c>
      <c r="AI128" s="268" t="b">
        <f t="shared" si="12"/>
        <v>0</v>
      </c>
      <c r="AJ128" s="7" t="str">
        <f t="shared" si="13"/>
        <v/>
      </c>
      <c r="AK128" s="268" t="b">
        <f t="shared" si="14"/>
        <v>0</v>
      </c>
      <c r="AL128" s="7" t="str">
        <f t="shared" si="15"/>
        <v/>
      </c>
      <c r="AM128" s="268" t="b">
        <f t="shared" si="16"/>
        <v>0</v>
      </c>
      <c r="AO128" s="274">
        <f t="shared" si="17"/>
        <v>0</v>
      </c>
      <c r="AP128" s="276" cm="1">
        <f t="array" ref="AP128">IF(AND(Q128=1,OR(U128={6,7,8,9})),1,0)</f>
        <v>0</v>
      </c>
      <c r="AQ128" s="281" cm="1">
        <f t="array" ref="AQ128">IF(AND(Q128=2,OR(U128={1,2,3,4,5})),1,0)</f>
        <v>0</v>
      </c>
      <c r="AS128" s="290">
        <f t="shared" si="18"/>
        <v>0</v>
      </c>
      <c r="AT128" s="291" t="str">
        <f>IF(AS128=0,"",
IF(SUM($AS$42:AS128)=1,AU128,
IF($AS$162&gt;SUM($AS$42:AS128),_xlfn.CONCAT(", ",AU128),
IF($AS$162=SUM($AS$42:AS128),_xlfn.CONCAT(" y ",AU128)))))</f>
        <v/>
      </c>
      <c r="AU128" s="231" t="s">
        <v>6298</v>
      </c>
      <c r="AV128" s="466">
        <f t="shared" si="19"/>
        <v>0</v>
      </c>
    </row>
    <row r="129" spans="1:48" ht="15" hidden="1" customHeight="1">
      <c r="A129" s="6"/>
      <c r="B129" s="5"/>
      <c r="C129" s="85" t="s">
        <v>192</v>
      </c>
      <c r="D129" s="662"/>
      <c r="E129" s="662"/>
      <c r="F129" s="662"/>
      <c r="G129" s="662"/>
      <c r="H129" s="662"/>
      <c r="I129" s="662"/>
      <c r="J129" s="662"/>
      <c r="K129" s="662"/>
      <c r="L129" s="662"/>
      <c r="M129" s="662"/>
      <c r="N129" s="662"/>
      <c r="O129" s="568"/>
      <c r="P129" s="568"/>
      <c r="Q129" s="568"/>
      <c r="R129" s="568"/>
      <c r="S129" s="568"/>
      <c r="T129" s="568"/>
      <c r="U129" s="568"/>
      <c r="V129" s="568"/>
      <c r="W129" s="568"/>
      <c r="X129" s="568"/>
      <c r="Y129" s="510"/>
      <c r="Z129" s="510"/>
      <c r="AA129" s="510"/>
      <c r="AB129" s="510"/>
      <c r="AC129" s="510"/>
      <c r="AD129" s="510"/>
      <c r="AG129" s="269">
        <f t="shared" si="10"/>
        <v>0</v>
      </c>
      <c r="AH129" s="270">
        <f t="shared" si="11"/>
        <v>0</v>
      </c>
      <c r="AI129" s="268" t="b">
        <f t="shared" si="12"/>
        <v>0</v>
      </c>
      <c r="AJ129" s="7" t="str">
        <f t="shared" si="13"/>
        <v/>
      </c>
      <c r="AK129" s="268" t="b">
        <f t="shared" si="14"/>
        <v>0</v>
      </c>
      <c r="AL129" s="7" t="str">
        <f t="shared" si="15"/>
        <v/>
      </c>
      <c r="AM129" s="268" t="b">
        <f t="shared" si="16"/>
        <v>0</v>
      </c>
      <c r="AO129" s="274">
        <f t="shared" si="17"/>
        <v>0</v>
      </c>
      <c r="AP129" s="276" cm="1">
        <f t="array" ref="AP129">IF(AND(Q129=1,OR(U129={6,7,8,9})),1,0)</f>
        <v>0</v>
      </c>
      <c r="AQ129" s="281" cm="1">
        <f t="array" ref="AQ129">IF(AND(Q129=2,OR(U129={1,2,3,4,5})),1,0)</f>
        <v>0</v>
      </c>
      <c r="AS129" s="290">
        <f t="shared" si="18"/>
        <v>0</v>
      </c>
      <c r="AT129" s="291" t="str">
        <f>IF(AS129=0,"",
IF(SUM($AS$42:AS129)=1,AU129,
IF($AS$162&gt;SUM($AS$42:AS129),_xlfn.CONCAT(", ",AU129),
IF($AS$162=SUM($AS$42:AS129),_xlfn.CONCAT(" y ",AU129)))))</f>
        <v/>
      </c>
      <c r="AU129" s="231" t="s">
        <v>6299</v>
      </c>
      <c r="AV129" s="466">
        <f t="shared" si="19"/>
        <v>0</v>
      </c>
    </row>
    <row r="130" spans="1:48" ht="15" hidden="1" customHeight="1">
      <c r="A130" s="6"/>
      <c r="B130" s="5"/>
      <c r="C130" s="85" t="s">
        <v>193</v>
      </c>
      <c r="D130" s="662"/>
      <c r="E130" s="662"/>
      <c r="F130" s="662"/>
      <c r="G130" s="662"/>
      <c r="H130" s="662"/>
      <c r="I130" s="662"/>
      <c r="J130" s="662"/>
      <c r="K130" s="662"/>
      <c r="L130" s="662"/>
      <c r="M130" s="662"/>
      <c r="N130" s="662"/>
      <c r="O130" s="568"/>
      <c r="P130" s="568"/>
      <c r="Q130" s="568"/>
      <c r="R130" s="568"/>
      <c r="S130" s="568"/>
      <c r="T130" s="568"/>
      <c r="U130" s="568"/>
      <c r="V130" s="568"/>
      <c r="W130" s="568"/>
      <c r="X130" s="568"/>
      <c r="Y130" s="510"/>
      <c r="Z130" s="510"/>
      <c r="AA130" s="510"/>
      <c r="AB130" s="510"/>
      <c r="AC130" s="510"/>
      <c r="AD130" s="510"/>
      <c r="AG130" s="269">
        <f t="shared" si="10"/>
        <v>0</v>
      </c>
      <c r="AH130" s="270">
        <f t="shared" si="11"/>
        <v>0</v>
      </c>
      <c r="AI130" s="268" t="b">
        <f t="shared" si="12"/>
        <v>0</v>
      </c>
      <c r="AJ130" s="7" t="str">
        <f t="shared" si="13"/>
        <v/>
      </c>
      <c r="AK130" s="268" t="b">
        <f t="shared" si="14"/>
        <v>0</v>
      </c>
      <c r="AL130" s="7" t="str">
        <f t="shared" si="15"/>
        <v/>
      </c>
      <c r="AM130" s="268" t="b">
        <f t="shared" si="16"/>
        <v>0</v>
      </c>
      <c r="AO130" s="274">
        <f t="shared" si="17"/>
        <v>0</v>
      </c>
      <c r="AP130" s="276" cm="1">
        <f t="array" ref="AP130">IF(AND(Q130=1,OR(U130={6,7,8,9})),1,0)</f>
        <v>0</v>
      </c>
      <c r="AQ130" s="281" cm="1">
        <f t="array" ref="AQ130">IF(AND(Q130=2,OR(U130={1,2,3,4,5})),1,0)</f>
        <v>0</v>
      </c>
      <c r="AS130" s="290">
        <f t="shared" si="18"/>
        <v>0</v>
      </c>
      <c r="AT130" s="291" t="str">
        <f>IF(AS130=0,"",
IF(SUM($AS$42:AS130)=1,AU130,
IF($AS$162&gt;SUM($AS$42:AS130),_xlfn.CONCAT(", ",AU130),
IF($AS$162=SUM($AS$42:AS130),_xlfn.CONCAT(" y ",AU130)))))</f>
        <v/>
      </c>
      <c r="AU130" s="231" t="s">
        <v>6300</v>
      </c>
      <c r="AV130" s="466">
        <f t="shared" si="19"/>
        <v>0</v>
      </c>
    </row>
    <row r="131" spans="1:48" ht="15" hidden="1" customHeight="1">
      <c r="A131" s="6"/>
      <c r="B131" s="5"/>
      <c r="C131" s="85" t="s">
        <v>194</v>
      </c>
      <c r="D131" s="662"/>
      <c r="E131" s="662"/>
      <c r="F131" s="662"/>
      <c r="G131" s="662"/>
      <c r="H131" s="662"/>
      <c r="I131" s="662"/>
      <c r="J131" s="662"/>
      <c r="K131" s="662"/>
      <c r="L131" s="662"/>
      <c r="M131" s="662"/>
      <c r="N131" s="662"/>
      <c r="O131" s="568"/>
      <c r="P131" s="568"/>
      <c r="Q131" s="568"/>
      <c r="R131" s="568"/>
      <c r="S131" s="568"/>
      <c r="T131" s="568"/>
      <c r="U131" s="568"/>
      <c r="V131" s="568"/>
      <c r="W131" s="568"/>
      <c r="X131" s="568"/>
      <c r="Y131" s="510"/>
      <c r="Z131" s="510"/>
      <c r="AA131" s="510"/>
      <c r="AB131" s="510"/>
      <c r="AC131" s="510"/>
      <c r="AD131" s="510"/>
      <c r="AG131" s="269">
        <f t="shared" si="10"/>
        <v>0</v>
      </c>
      <c r="AH131" s="270">
        <f t="shared" si="11"/>
        <v>0</v>
      </c>
      <c r="AI131" s="268" t="b">
        <f t="shared" si="12"/>
        <v>0</v>
      </c>
      <c r="AJ131" s="7" t="str">
        <f t="shared" si="13"/>
        <v/>
      </c>
      <c r="AK131" s="268" t="b">
        <f t="shared" si="14"/>
        <v>0</v>
      </c>
      <c r="AL131" s="7" t="str">
        <f t="shared" si="15"/>
        <v/>
      </c>
      <c r="AM131" s="268" t="b">
        <f t="shared" si="16"/>
        <v>0</v>
      </c>
      <c r="AO131" s="274">
        <f t="shared" si="17"/>
        <v>0</v>
      </c>
      <c r="AP131" s="276" cm="1">
        <f t="array" ref="AP131">IF(AND(Q131=1,OR(U131={6,7,8,9})),1,0)</f>
        <v>0</v>
      </c>
      <c r="AQ131" s="281" cm="1">
        <f t="array" ref="AQ131">IF(AND(Q131=2,OR(U131={1,2,3,4,5})),1,0)</f>
        <v>0</v>
      </c>
      <c r="AS131" s="290">
        <f t="shared" si="18"/>
        <v>0</v>
      </c>
      <c r="AT131" s="291" t="str">
        <f>IF(AS131=0,"",
IF(SUM($AS$42:AS131)=1,AU131,
IF($AS$162&gt;SUM($AS$42:AS131),_xlfn.CONCAT(", ",AU131),
IF($AS$162=SUM($AS$42:AS131),_xlfn.CONCAT(" y ",AU131)))))</f>
        <v/>
      </c>
      <c r="AU131" s="231" t="s">
        <v>6301</v>
      </c>
      <c r="AV131" s="466">
        <f t="shared" si="19"/>
        <v>0</v>
      </c>
    </row>
    <row r="132" spans="1:48" ht="15" hidden="1" customHeight="1">
      <c r="A132" s="6"/>
      <c r="B132" s="5"/>
      <c r="C132" s="85" t="s">
        <v>195</v>
      </c>
      <c r="D132" s="662"/>
      <c r="E132" s="662"/>
      <c r="F132" s="662"/>
      <c r="G132" s="662"/>
      <c r="H132" s="662"/>
      <c r="I132" s="662"/>
      <c r="J132" s="662"/>
      <c r="K132" s="662"/>
      <c r="L132" s="662"/>
      <c r="M132" s="662"/>
      <c r="N132" s="662"/>
      <c r="O132" s="568"/>
      <c r="P132" s="568"/>
      <c r="Q132" s="568"/>
      <c r="R132" s="568"/>
      <c r="S132" s="568"/>
      <c r="T132" s="568"/>
      <c r="U132" s="568"/>
      <c r="V132" s="568"/>
      <c r="W132" s="568"/>
      <c r="X132" s="568"/>
      <c r="Y132" s="510"/>
      <c r="Z132" s="510"/>
      <c r="AA132" s="510"/>
      <c r="AB132" s="510"/>
      <c r="AC132" s="510"/>
      <c r="AD132" s="510"/>
      <c r="AG132" s="269">
        <f t="shared" si="10"/>
        <v>0</v>
      </c>
      <c r="AH132" s="270">
        <f t="shared" si="11"/>
        <v>0</v>
      </c>
      <c r="AI132" s="268" t="b">
        <f t="shared" si="12"/>
        <v>0</v>
      </c>
      <c r="AJ132" s="7" t="str">
        <f t="shared" si="13"/>
        <v/>
      </c>
      <c r="AK132" s="268" t="b">
        <f t="shared" si="14"/>
        <v>0</v>
      </c>
      <c r="AL132" s="7" t="str">
        <f t="shared" si="15"/>
        <v/>
      </c>
      <c r="AM132" s="268" t="b">
        <f t="shared" si="16"/>
        <v>0</v>
      </c>
      <c r="AO132" s="274">
        <f t="shared" si="17"/>
        <v>0</v>
      </c>
      <c r="AP132" s="276" cm="1">
        <f t="array" ref="AP132">IF(AND(Q132=1,OR(U132={6,7,8,9})),1,0)</f>
        <v>0</v>
      </c>
      <c r="AQ132" s="281" cm="1">
        <f t="array" ref="AQ132">IF(AND(Q132=2,OR(U132={1,2,3,4,5})),1,0)</f>
        <v>0</v>
      </c>
      <c r="AS132" s="290">
        <f t="shared" si="18"/>
        <v>0</v>
      </c>
      <c r="AT132" s="291" t="str">
        <f>IF(AS132=0,"",
IF(SUM($AS$42:AS132)=1,AU132,
IF($AS$162&gt;SUM($AS$42:AS132),_xlfn.CONCAT(", ",AU132),
IF($AS$162=SUM($AS$42:AS132),_xlfn.CONCAT(" y ",AU132)))))</f>
        <v/>
      </c>
      <c r="AU132" s="231" t="s">
        <v>6302</v>
      </c>
      <c r="AV132" s="466">
        <f t="shared" si="19"/>
        <v>0</v>
      </c>
    </row>
    <row r="133" spans="1:48" ht="15" hidden="1" customHeight="1">
      <c r="A133" s="6"/>
      <c r="B133" s="5"/>
      <c r="C133" s="85" t="s">
        <v>196</v>
      </c>
      <c r="D133" s="662"/>
      <c r="E133" s="662"/>
      <c r="F133" s="662"/>
      <c r="G133" s="662"/>
      <c r="H133" s="662"/>
      <c r="I133" s="662"/>
      <c r="J133" s="662"/>
      <c r="K133" s="662"/>
      <c r="L133" s="662"/>
      <c r="M133" s="662"/>
      <c r="N133" s="662"/>
      <c r="O133" s="568"/>
      <c r="P133" s="568"/>
      <c r="Q133" s="568"/>
      <c r="R133" s="568"/>
      <c r="S133" s="568"/>
      <c r="T133" s="568"/>
      <c r="U133" s="568"/>
      <c r="V133" s="568"/>
      <c r="W133" s="568"/>
      <c r="X133" s="568"/>
      <c r="Y133" s="510"/>
      <c r="Z133" s="510"/>
      <c r="AA133" s="510"/>
      <c r="AB133" s="510"/>
      <c r="AC133" s="510"/>
      <c r="AD133" s="510"/>
      <c r="AG133" s="269">
        <f t="shared" si="10"/>
        <v>0</v>
      </c>
      <c r="AH133" s="270">
        <f t="shared" si="11"/>
        <v>0</v>
      </c>
      <c r="AI133" s="268" t="b">
        <f t="shared" si="12"/>
        <v>0</v>
      </c>
      <c r="AJ133" s="7" t="str">
        <f t="shared" si="13"/>
        <v/>
      </c>
      <c r="AK133" s="268" t="b">
        <f t="shared" si="14"/>
        <v>0</v>
      </c>
      <c r="AL133" s="7" t="str">
        <f t="shared" si="15"/>
        <v/>
      </c>
      <c r="AM133" s="268" t="b">
        <f t="shared" si="16"/>
        <v>0</v>
      </c>
      <c r="AO133" s="274">
        <f t="shared" si="17"/>
        <v>0</v>
      </c>
      <c r="AP133" s="276" cm="1">
        <f t="array" ref="AP133">IF(AND(Q133=1,OR(U133={6,7,8,9})),1,0)</f>
        <v>0</v>
      </c>
      <c r="AQ133" s="281" cm="1">
        <f t="array" ref="AQ133">IF(AND(Q133=2,OR(U133={1,2,3,4,5})),1,0)</f>
        <v>0</v>
      </c>
      <c r="AS133" s="290">
        <f t="shared" si="18"/>
        <v>0</v>
      </c>
      <c r="AT133" s="291" t="str">
        <f>IF(AS133=0,"",
IF(SUM($AS$42:AS133)=1,AU133,
IF($AS$162&gt;SUM($AS$42:AS133),_xlfn.CONCAT(", ",AU133),
IF($AS$162=SUM($AS$42:AS133),_xlfn.CONCAT(" y ",AU133)))))</f>
        <v/>
      </c>
      <c r="AU133" s="231" t="s">
        <v>6303</v>
      </c>
      <c r="AV133" s="466">
        <f t="shared" si="19"/>
        <v>0</v>
      </c>
    </row>
    <row r="134" spans="1:48" ht="15" hidden="1" customHeight="1">
      <c r="A134" s="6"/>
      <c r="B134" s="5"/>
      <c r="C134" s="85" t="s">
        <v>197</v>
      </c>
      <c r="D134" s="662"/>
      <c r="E134" s="662"/>
      <c r="F134" s="662"/>
      <c r="G134" s="662"/>
      <c r="H134" s="662"/>
      <c r="I134" s="662"/>
      <c r="J134" s="662"/>
      <c r="K134" s="662"/>
      <c r="L134" s="662"/>
      <c r="M134" s="662"/>
      <c r="N134" s="662"/>
      <c r="O134" s="568"/>
      <c r="P134" s="568"/>
      <c r="Q134" s="568"/>
      <c r="R134" s="568"/>
      <c r="S134" s="568"/>
      <c r="T134" s="568"/>
      <c r="U134" s="568"/>
      <c r="V134" s="568"/>
      <c r="W134" s="568"/>
      <c r="X134" s="568"/>
      <c r="Y134" s="510"/>
      <c r="Z134" s="510"/>
      <c r="AA134" s="510"/>
      <c r="AB134" s="510"/>
      <c r="AC134" s="510"/>
      <c r="AD134" s="510"/>
      <c r="AG134" s="269">
        <f t="shared" si="10"/>
        <v>0</v>
      </c>
      <c r="AH134" s="270">
        <f t="shared" si="11"/>
        <v>0</v>
      </c>
      <c r="AI134" s="268" t="b">
        <f t="shared" si="12"/>
        <v>0</v>
      </c>
      <c r="AJ134" s="7" t="str">
        <f t="shared" si="13"/>
        <v/>
      </c>
      <c r="AK134" s="268" t="b">
        <f t="shared" si="14"/>
        <v>0</v>
      </c>
      <c r="AL134" s="7" t="str">
        <f t="shared" si="15"/>
        <v/>
      </c>
      <c r="AM134" s="268" t="b">
        <f t="shared" si="16"/>
        <v>0</v>
      </c>
      <c r="AO134" s="274">
        <f t="shared" si="17"/>
        <v>0</v>
      </c>
      <c r="AP134" s="276" cm="1">
        <f t="array" ref="AP134">IF(AND(Q134=1,OR(U134={6,7,8,9})),1,0)</f>
        <v>0</v>
      </c>
      <c r="AQ134" s="281" cm="1">
        <f t="array" ref="AQ134">IF(AND(Q134=2,OR(U134={1,2,3,4,5})),1,0)</f>
        <v>0</v>
      </c>
      <c r="AS134" s="290">
        <f t="shared" si="18"/>
        <v>0</v>
      </c>
      <c r="AT134" s="291" t="str">
        <f>IF(AS134=0,"",
IF(SUM($AS$42:AS134)=1,AU134,
IF($AS$162&gt;SUM($AS$42:AS134),_xlfn.CONCAT(", ",AU134),
IF($AS$162=SUM($AS$42:AS134),_xlfn.CONCAT(" y ",AU134)))))</f>
        <v/>
      </c>
      <c r="AU134" s="231" t="s">
        <v>6304</v>
      </c>
      <c r="AV134" s="466">
        <f t="shared" si="19"/>
        <v>0</v>
      </c>
    </row>
    <row r="135" spans="1:48" ht="15" hidden="1" customHeight="1">
      <c r="A135" s="6"/>
      <c r="B135" s="5"/>
      <c r="C135" s="85" t="s">
        <v>198</v>
      </c>
      <c r="D135" s="662"/>
      <c r="E135" s="662"/>
      <c r="F135" s="662"/>
      <c r="G135" s="662"/>
      <c r="H135" s="662"/>
      <c r="I135" s="662"/>
      <c r="J135" s="662"/>
      <c r="K135" s="662"/>
      <c r="L135" s="662"/>
      <c r="M135" s="662"/>
      <c r="N135" s="662"/>
      <c r="O135" s="568"/>
      <c r="P135" s="568"/>
      <c r="Q135" s="568"/>
      <c r="R135" s="568"/>
      <c r="S135" s="568"/>
      <c r="T135" s="568"/>
      <c r="U135" s="568"/>
      <c r="V135" s="568"/>
      <c r="W135" s="568"/>
      <c r="X135" s="568"/>
      <c r="Y135" s="510"/>
      <c r="Z135" s="510"/>
      <c r="AA135" s="510"/>
      <c r="AB135" s="510"/>
      <c r="AC135" s="510"/>
      <c r="AD135" s="510"/>
      <c r="AG135" s="269">
        <f t="shared" si="10"/>
        <v>0</v>
      </c>
      <c r="AH135" s="270">
        <f t="shared" si="11"/>
        <v>0</v>
      </c>
      <c r="AI135" s="268" t="b">
        <f t="shared" si="12"/>
        <v>0</v>
      </c>
      <c r="AJ135" s="7" t="str">
        <f t="shared" si="13"/>
        <v/>
      </c>
      <c r="AK135" s="268" t="b">
        <f t="shared" si="14"/>
        <v>0</v>
      </c>
      <c r="AL135" s="7" t="str">
        <f t="shared" si="15"/>
        <v/>
      </c>
      <c r="AM135" s="268" t="b">
        <f t="shared" si="16"/>
        <v>0</v>
      </c>
      <c r="AO135" s="274">
        <f t="shared" si="17"/>
        <v>0</v>
      </c>
      <c r="AP135" s="276" cm="1">
        <f t="array" ref="AP135">IF(AND(Q135=1,OR(U135={6,7,8,9})),1,0)</f>
        <v>0</v>
      </c>
      <c r="AQ135" s="281" cm="1">
        <f t="array" ref="AQ135">IF(AND(Q135=2,OR(U135={1,2,3,4,5})),1,0)</f>
        <v>0</v>
      </c>
      <c r="AS135" s="290">
        <f t="shared" si="18"/>
        <v>0</v>
      </c>
      <c r="AT135" s="291" t="str">
        <f>IF(AS135=0,"",
IF(SUM($AS$42:AS135)=1,AU135,
IF($AS$162&gt;SUM($AS$42:AS135),_xlfn.CONCAT(", ",AU135),
IF($AS$162=SUM($AS$42:AS135),_xlfn.CONCAT(" y ",AU135)))))</f>
        <v/>
      </c>
      <c r="AU135" s="231" t="s">
        <v>6305</v>
      </c>
      <c r="AV135" s="466">
        <f t="shared" si="19"/>
        <v>0</v>
      </c>
    </row>
    <row r="136" spans="1:48" ht="15" hidden="1" customHeight="1">
      <c r="A136" s="6"/>
      <c r="B136" s="5"/>
      <c r="C136" s="85" t="s">
        <v>199</v>
      </c>
      <c r="D136" s="662"/>
      <c r="E136" s="662"/>
      <c r="F136" s="662"/>
      <c r="G136" s="662"/>
      <c r="H136" s="662"/>
      <c r="I136" s="662"/>
      <c r="J136" s="662"/>
      <c r="K136" s="662"/>
      <c r="L136" s="662"/>
      <c r="M136" s="662"/>
      <c r="N136" s="662"/>
      <c r="O136" s="568"/>
      <c r="P136" s="568"/>
      <c r="Q136" s="568"/>
      <c r="R136" s="568"/>
      <c r="S136" s="568"/>
      <c r="T136" s="568"/>
      <c r="U136" s="568"/>
      <c r="V136" s="568"/>
      <c r="W136" s="568"/>
      <c r="X136" s="568"/>
      <c r="Y136" s="510"/>
      <c r="Z136" s="510"/>
      <c r="AA136" s="510"/>
      <c r="AB136" s="510"/>
      <c r="AC136" s="510"/>
      <c r="AD136" s="510"/>
      <c r="AG136" s="269">
        <f t="shared" si="10"/>
        <v>0</v>
      </c>
      <c r="AH136" s="270">
        <f t="shared" si="11"/>
        <v>0</v>
      </c>
      <c r="AI136" s="268" t="b">
        <f t="shared" si="12"/>
        <v>0</v>
      </c>
      <c r="AJ136" s="7" t="str">
        <f t="shared" si="13"/>
        <v/>
      </c>
      <c r="AK136" s="268" t="b">
        <f t="shared" si="14"/>
        <v>0</v>
      </c>
      <c r="AL136" s="7" t="str">
        <f t="shared" si="15"/>
        <v/>
      </c>
      <c r="AM136" s="268" t="b">
        <f t="shared" si="16"/>
        <v>0</v>
      </c>
      <c r="AO136" s="274">
        <f t="shared" si="17"/>
        <v>0</v>
      </c>
      <c r="AP136" s="276" cm="1">
        <f t="array" ref="AP136">IF(AND(Q136=1,OR(U136={6,7,8,9})),1,0)</f>
        <v>0</v>
      </c>
      <c r="AQ136" s="281" cm="1">
        <f t="array" ref="AQ136">IF(AND(Q136=2,OR(U136={1,2,3,4,5})),1,0)</f>
        <v>0</v>
      </c>
      <c r="AS136" s="290">
        <f t="shared" si="18"/>
        <v>0</v>
      </c>
      <c r="AT136" s="291" t="str">
        <f>IF(AS136=0,"",
IF(SUM($AS$42:AS136)=1,AU136,
IF($AS$162&gt;SUM($AS$42:AS136),_xlfn.CONCAT(", ",AU136),
IF($AS$162=SUM($AS$42:AS136),_xlfn.CONCAT(" y ",AU136)))))</f>
        <v/>
      </c>
      <c r="AU136" s="231" t="s">
        <v>6306</v>
      </c>
      <c r="AV136" s="466">
        <f t="shared" si="19"/>
        <v>0</v>
      </c>
    </row>
    <row r="137" spans="1:48" ht="15" hidden="1" customHeight="1">
      <c r="A137" s="6"/>
      <c r="B137" s="5"/>
      <c r="C137" s="85" t="s">
        <v>200</v>
      </c>
      <c r="D137" s="662"/>
      <c r="E137" s="662"/>
      <c r="F137" s="662"/>
      <c r="G137" s="662"/>
      <c r="H137" s="662"/>
      <c r="I137" s="662"/>
      <c r="J137" s="662"/>
      <c r="K137" s="662"/>
      <c r="L137" s="662"/>
      <c r="M137" s="662"/>
      <c r="N137" s="662"/>
      <c r="O137" s="568"/>
      <c r="P137" s="568"/>
      <c r="Q137" s="568"/>
      <c r="R137" s="568"/>
      <c r="S137" s="568"/>
      <c r="T137" s="568"/>
      <c r="U137" s="568"/>
      <c r="V137" s="568"/>
      <c r="W137" s="568"/>
      <c r="X137" s="568"/>
      <c r="Y137" s="510"/>
      <c r="Z137" s="510"/>
      <c r="AA137" s="510"/>
      <c r="AB137" s="510"/>
      <c r="AC137" s="510"/>
      <c r="AD137" s="510"/>
      <c r="AG137" s="269">
        <f t="shared" si="10"/>
        <v>0</v>
      </c>
      <c r="AH137" s="270">
        <f t="shared" si="11"/>
        <v>0</v>
      </c>
      <c r="AI137" s="268" t="b">
        <f t="shared" si="12"/>
        <v>0</v>
      </c>
      <c r="AJ137" s="7" t="str">
        <f t="shared" si="13"/>
        <v/>
      </c>
      <c r="AK137" s="268" t="b">
        <f t="shared" si="14"/>
        <v>0</v>
      </c>
      <c r="AL137" s="7" t="str">
        <f t="shared" si="15"/>
        <v/>
      </c>
      <c r="AM137" s="268" t="b">
        <f t="shared" si="16"/>
        <v>0</v>
      </c>
      <c r="AO137" s="274">
        <f t="shared" si="17"/>
        <v>0</v>
      </c>
      <c r="AP137" s="276" cm="1">
        <f t="array" ref="AP137">IF(AND(Q137=1,OR(U137={6,7,8,9})),1,0)</f>
        <v>0</v>
      </c>
      <c r="AQ137" s="281" cm="1">
        <f t="array" ref="AQ137">IF(AND(Q137=2,OR(U137={1,2,3,4,5})),1,0)</f>
        <v>0</v>
      </c>
      <c r="AS137" s="290">
        <f t="shared" si="18"/>
        <v>0</v>
      </c>
      <c r="AT137" s="291" t="str">
        <f>IF(AS137=0,"",
IF(SUM($AS$42:AS137)=1,AU137,
IF($AS$162&gt;SUM($AS$42:AS137),_xlfn.CONCAT(", ",AU137),
IF($AS$162=SUM($AS$42:AS137),_xlfn.CONCAT(" y ",AU137)))))</f>
        <v/>
      </c>
      <c r="AU137" s="231" t="s">
        <v>6307</v>
      </c>
      <c r="AV137" s="466">
        <f t="shared" si="19"/>
        <v>0</v>
      </c>
    </row>
    <row r="138" spans="1:48" ht="15" hidden="1" customHeight="1">
      <c r="A138" s="6"/>
      <c r="B138" s="5"/>
      <c r="C138" s="85" t="s">
        <v>201</v>
      </c>
      <c r="D138" s="662"/>
      <c r="E138" s="662"/>
      <c r="F138" s="662"/>
      <c r="G138" s="662"/>
      <c r="H138" s="662"/>
      <c r="I138" s="662"/>
      <c r="J138" s="662"/>
      <c r="K138" s="662"/>
      <c r="L138" s="662"/>
      <c r="M138" s="662"/>
      <c r="N138" s="662"/>
      <c r="O138" s="568"/>
      <c r="P138" s="568"/>
      <c r="Q138" s="568"/>
      <c r="R138" s="568"/>
      <c r="S138" s="568"/>
      <c r="T138" s="568"/>
      <c r="U138" s="568"/>
      <c r="V138" s="568"/>
      <c r="W138" s="568"/>
      <c r="X138" s="568"/>
      <c r="Y138" s="510"/>
      <c r="Z138" s="510"/>
      <c r="AA138" s="510"/>
      <c r="AB138" s="510"/>
      <c r="AC138" s="510"/>
      <c r="AD138" s="510"/>
      <c r="AG138" s="269">
        <f t="shared" si="10"/>
        <v>0</v>
      </c>
      <c r="AH138" s="270">
        <f t="shared" si="11"/>
        <v>0</v>
      </c>
      <c r="AI138" s="268" t="b">
        <f t="shared" si="12"/>
        <v>0</v>
      </c>
      <c r="AJ138" s="7" t="str">
        <f t="shared" si="13"/>
        <v/>
      </c>
      <c r="AK138" s="268" t="b">
        <f t="shared" si="14"/>
        <v>0</v>
      </c>
      <c r="AL138" s="7" t="str">
        <f t="shared" si="15"/>
        <v/>
      </c>
      <c r="AM138" s="268" t="b">
        <f t="shared" si="16"/>
        <v>0</v>
      </c>
      <c r="AO138" s="274">
        <f t="shared" si="17"/>
        <v>0</v>
      </c>
      <c r="AP138" s="276" cm="1">
        <f t="array" ref="AP138">IF(AND(Q138=1,OR(U138={6,7,8,9})),1,0)</f>
        <v>0</v>
      </c>
      <c r="AQ138" s="281" cm="1">
        <f t="array" ref="AQ138">IF(AND(Q138=2,OR(U138={1,2,3,4,5})),1,0)</f>
        <v>0</v>
      </c>
      <c r="AS138" s="290">
        <f t="shared" si="18"/>
        <v>0</v>
      </c>
      <c r="AT138" s="291" t="str">
        <f>IF(AS138=0,"",
IF(SUM($AS$42:AS138)=1,AU138,
IF($AS$162&gt;SUM($AS$42:AS138),_xlfn.CONCAT(", ",AU138),
IF($AS$162=SUM($AS$42:AS138),_xlfn.CONCAT(" y ",AU138)))))</f>
        <v/>
      </c>
      <c r="AU138" s="231" t="s">
        <v>6308</v>
      </c>
      <c r="AV138" s="466">
        <f t="shared" si="19"/>
        <v>0</v>
      </c>
    </row>
    <row r="139" spans="1:48" ht="15" hidden="1" customHeight="1">
      <c r="A139" s="6"/>
      <c r="B139" s="5"/>
      <c r="C139" s="85" t="s">
        <v>202</v>
      </c>
      <c r="D139" s="662"/>
      <c r="E139" s="662"/>
      <c r="F139" s="662"/>
      <c r="G139" s="662"/>
      <c r="H139" s="662"/>
      <c r="I139" s="662"/>
      <c r="J139" s="662"/>
      <c r="K139" s="662"/>
      <c r="L139" s="662"/>
      <c r="M139" s="662"/>
      <c r="N139" s="662"/>
      <c r="O139" s="568"/>
      <c r="P139" s="568"/>
      <c r="Q139" s="568"/>
      <c r="R139" s="568"/>
      <c r="S139" s="568"/>
      <c r="T139" s="568"/>
      <c r="U139" s="568"/>
      <c r="V139" s="568"/>
      <c r="W139" s="568"/>
      <c r="X139" s="568"/>
      <c r="Y139" s="510"/>
      <c r="Z139" s="510"/>
      <c r="AA139" s="510"/>
      <c r="AB139" s="510"/>
      <c r="AC139" s="510"/>
      <c r="AD139" s="510"/>
      <c r="AG139" s="269">
        <f t="shared" si="10"/>
        <v>0</v>
      </c>
      <c r="AH139" s="270">
        <f t="shared" si="11"/>
        <v>0</v>
      </c>
      <c r="AI139" s="268" t="b">
        <f t="shared" si="12"/>
        <v>0</v>
      </c>
      <c r="AJ139" s="7" t="str">
        <f t="shared" si="13"/>
        <v/>
      </c>
      <c r="AK139" s="268" t="b">
        <f t="shared" si="14"/>
        <v>0</v>
      </c>
      <c r="AL139" s="7" t="str">
        <f t="shared" si="15"/>
        <v/>
      </c>
      <c r="AM139" s="268" t="b">
        <f t="shared" si="16"/>
        <v>0</v>
      </c>
      <c r="AO139" s="274">
        <f t="shared" si="17"/>
        <v>0</v>
      </c>
      <c r="AP139" s="276" cm="1">
        <f t="array" ref="AP139">IF(AND(Q139=1,OR(U139={6,7,8,9})),1,0)</f>
        <v>0</v>
      </c>
      <c r="AQ139" s="281" cm="1">
        <f t="array" ref="AQ139">IF(AND(Q139=2,OR(U139={1,2,3,4,5})),1,0)</f>
        <v>0</v>
      </c>
      <c r="AS139" s="290">
        <f t="shared" si="18"/>
        <v>0</v>
      </c>
      <c r="AT139" s="291" t="str">
        <f>IF(AS139=0,"",
IF(SUM($AS$42:AS139)=1,AU139,
IF($AS$162&gt;SUM($AS$42:AS139),_xlfn.CONCAT(", ",AU139),
IF($AS$162=SUM($AS$42:AS139),_xlfn.CONCAT(" y ",AU139)))))</f>
        <v/>
      </c>
      <c r="AU139" s="231" t="s">
        <v>6309</v>
      </c>
      <c r="AV139" s="466">
        <f t="shared" si="19"/>
        <v>0</v>
      </c>
    </row>
    <row r="140" spans="1:48" ht="15" hidden="1" customHeight="1">
      <c r="A140" s="6"/>
      <c r="B140" s="5"/>
      <c r="C140" s="85" t="s">
        <v>203</v>
      </c>
      <c r="D140" s="662"/>
      <c r="E140" s="662"/>
      <c r="F140" s="662"/>
      <c r="G140" s="662"/>
      <c r="H140" s="662"/>
      <c r="I140" s="662"/>
      <c r="J140" s="662"/>
      <c r="K140" s="662"/>
      <c r="L140" s="662"/>
      <c r="M140" s="662"/>
      <c r="N140" s="662"/>
      <c r="O140" s="568"/>
      <c r="P140" s="568"/>
      <c r="Q140" s="568"/>
      <c r="R140" s="568"/>
      <c r="S140" s="568"/>
      <c r="T140" s="568"/>
      <c r="U140" s="568"/>
      <c r="V140" s="568"/>
      <c r="W140" s="568"/>
      <c r="X140" s="568"/>
      <c r="Y140" s="510"/>
      <c r="Z140" s="510"/>
      <c r="AA140" s="510"/>
      <c r="AB140" s="510"/>
      <c r="AC140" s="510"/>
      <c r="AD140" s="510"/>
      <c r="AG140" s="269">
        <f t="shared" si="10"/>
        <v>0</v>
      </c>
      <c r="AH140" s="270">
        <f t="shared" si="11"/>
        <v>0</v>
      </c>
      <c r="AI140" s="268" t="b">
        <f t="shared" si="12"/>
        <v>0</v>
      </c>
      <c r="AJ140" s="7" t="str">
        <f t="shared" si="13"/>
        <v/>
      </c>
      <c r="AK140" s="268" t="b">
        <f t="shared" si="14"/>
        <v>0</v>
      </c>
      <c r="AL140" s="7" t="str">
        <f t="shared" si="15"/>
        <v/>
      </c>
      <c r="AM140" s="268" t="b">
        <f t="shared" si="16"/>
        <v>0</v>
      </c>
      <c r="AO140" s="274">
        <f t="shared" si="17"/>
        <v>0</v>
      </c>
      <c r="AP140" s="276" cm="1">
        <f t="array" ref="AP140">IF(AND(Q140=1,OR(U140={6,7,8,9})),1,0)</f>
        <v>0</v>
      </c>
      <c r="AQ140" s="281" cm="1">
        <f t="array" ref="AQ140">IF(AND(Q140=2,OR(U140={1,2,3,4,5})),1,0)</f>
        <v>0</v>
      </c>
      <c r="AS140" s="290">
        <f t="shared" si="18"/>
        <v>0</v>
      </c>
      <c r="AT140" s="291" t="str">
        <f>IF(AS140=0,"",
IF(SUM($AS$42:AS140)=1,AU140,
IF($AS$162&gt;SUM($AS$42:AS140),_xlfn.CONCAT(", ",AU140),
IF($AS$162=SUM($AS$42:AS140),_xlfn.CONCAT(" y ",AU140)))))</f>
        <v/>
      </c>
      <c r="AU140" s="231" t="s">
        <v>6310</v>
      </c>
      <c r="AV140" s="466">
        <f t="shared" si="19"/>
        <v>0</v>
      </c>
    </row>
    <row r="141" spans="1:48" ht="15" hidden="1" customHeight="1">
      <c r="A141" s="6"/>
      <c r="B141" s="5"/>
      <c r="C141" s="87" t="s">
        <v>204</v>
      </c>
      <c r="D141" s="662"/>
      <c r="E141" s="662"/>
      <c r="F141" s="662"/>
      <c r="G141" s="662"/>
      <c r="H141" s="662"/>
      <c r="I141" s="662"/>
      <c r="J141" s="662"/>
      <c r="K141" s="662"/>
      <c r="L141" s="662"/>
      <c r="M141" s="662"/>
      <c r="N141" s="662"/>
      <c r="O141" s="568"/>
      <c r="P141" s="568"/>
      <c r="Q141" s="568"/>
      <c r="R141" s="568"/>
      <c r="S141" s="568"/>
      <c r="T141" s="568"/>
      <c r="U141" s="568"/>
      <c r="V141" s="568"/>
      <c r="W141" s="568"/>
      <c r="X141" s="568"/>
      <c r="Y141" s="510"/>
      <c r="Z141" s="510"/>
      <c r="AA141" s="510"/>
      <c r="AB141" s="510"/>
      <c r="AC141" s="510"/>
      <c r="AD141" s="510"/>
      <c r="AG141" s="269">
        <f t="shared" si="10"/>
        <v>0</v>
      </c>
      <c r="AH141" s="270">
        <f t="shared" si="11"/>
        <v>0</v>
      </c>
      <c r="AI141" s="268" t="b">
        <f t="shared" si="12"/>
        <v>0</v>
      </c>
      <c r="AJ141" s="7" t="str">
        <f t="shared" si="13"/>
        <v/>
      </c>
      <c r="AK141" s="268" t="b">
        <f t="shared" si="14"/>
        <v>0</v>
      </c>
      <c r="AL141" s="7" t="str">
        <f t="shared" si="15"/>
        <v/>
      </c>
      <c r="AM141" s="268" t="b">
        <f t="shared" si="16"/>
        <v>0</v>
      </c>
      <c r="AO141" s="274">
        <f t="shared" si="17"/>
        <v>0</v>
      </c>
      <c r="AP141" s="276" cm="1">
        <f t="array" ref="AP141">IF(AND(Q141=1,OR(U141={6,7,8,9})),1,0)</f>
        <v>0</v>
      </c>
      <c r="AQ141" s="281" cm="1">
        <f t="array" ref="AQ141">IF(AND(Q141=2,OR(U141={1,2,3,4,5})),1,0)</f>
        <v>0</v>
      </c>
      <c r="AS141" s="290">
        <f t="shared" si="18"/>
        <v>0</v>
      </c>
      <c r="AT141" s="291" t="str">
        <f>IF(AS141=0,"",
IF(SUM($AS$42:AS141)=1,AU141,
IF($AS$162&gt;SUM($AS$42:AS141),_xlfn.CONCAT(", ",AU141),
IF($AS$162=SUM($AS$42:AS141),_xlfn.CONCAT(" y ",AU141)))))</f>
        <v/>
      </c>
      <c r="AU141" s="231" t="s">
        <v>6311</v>
      </c>
      <c r="AV141" s="466">
        <f t="shared" si="19"/>
        <v>0</v>
      </c>
    </row>
    <row r="142" spans="1:48" ht="15" hidden="1" customHeight="1">
      <c r="A142" s="6"/>
      <c r="B142" s="5"/>
      <c r="C142" s="87" t="s">
        <v>205</v>
      </c>
      <c r="D142" s="662"/>
      <c r="E142" s="662"/>
      <c r="F142" s="662"/>
      <c r="G142" s="662"/>
      <c r="H142" s="662"/>
      <c r="I142" s="662"/>
      <c r="J142" s="662"/>
      <c r="K142" s="662"/>
      <c r="L142" s="662"/>
      <c r="M142" s="662"/>
      <c r="N142" s="662"/>
      <c r="O142" s="568"/>
      <c r="P142" s="568"/>
      <c r="Q142" s="568"/>
      <c r="R142" s="568"/>
      <c r="S142" s="568"/>
      <c r="T142" s="568"/>
      <c r="U142" s="568"/>
      <c r="V142" s="568"/>
      <c r="W142" s="568"/>
      <c r="X142" s="568"/>
      <c r="Y142" s="510"/>
      <c r="Z142" s="510"/>
      <c r="AA142" s="510"/>
      <c r="AB142" s="510"/>
      <c r="AC142" s="510"/>
      <c r="AD142" s="510"/>
      <c r="AG142" s="269">
        <f t="shared" si="10"/>
        <v>0</v>
      </c>
      <c r="AH142" s="270">
        <f t="shared" si="11"/>
        <v>0</v>
      </c>
      <c r="AI142" s="268" t="b">
        <f t="shared" si="12"/>
        <v>0</v>
      </c>
      <c r="AJ142" s="7" t="str">
        <f t="shared" si="13"/>
        <v/>
      </c>
      <c r="AK142" s="268" t="b">
        <f t="shared" si="14"/>
        <v>0</v>
      </c>
      <c r="AL142" s="7" t="str">
        <f t="shared" si="15"/>
        <v/>
      </c>
      <c r="AM142" s="268" t="b">
        <f t="shared" si="16"/>
        <v>0</v>
      </c>
      <c r="AO142" s="274">
        <f t="shared" si="17"/>
        <v>0</v>
      </c>
      <c r="AP142" s="276" cm="1">
        <f t="array" ref="AP142">IF(AND(Q142=1,OR(U142={6,7,8,9})),1,0)</f>
        <v>0</v>
      </c>
      <c r="AQ142" s="281" cm="1">
        <f t="array" ref="AQ142">IF(AND(Q142=2,OR(U142={1,2,3,4,5})),1,0)</f>
        <v>0</v>
      </c>
      <c r="AS142" s="290">
        <f t="shared" si="18"/>
        <v>0</v>
      </c>
      <c r="AT142" s="291" t="str">
        <f>IF(AS142=0,"",
IF(SUM($AS$42:AS142)=1,AU142,
IF($AS$162&gt;SUM($AS$42:AS142),_xlfn.CONCAT(", ",AU142),
IF($AS$162=SUM($AS$42:AS142),_xlfn.CONCAT(" y ",AU142)))))</f>
        <v/>
      </c>
      <c r="AU142" s="231" t="s">
        <v>6312</v>
      </c>
      <c r="AV142" s="466">
        <f t="shared" si="19"/>
        <v>0</v>
      </c>
    </row>
    <row r="143" spans="1:48" ht="15" hidden="1" customHeight="1">
      <c r="A143" s="6"/>
      <c r="B143" s="5"/>
      <c r="C143" s="87" t="s">
        <v>206</v>
      </c>
      <c r="D143" s="662"/>
      <c r="E143" s="662"/>
      <c r="F143" s="662"/>
      <c r="G143" s="662"/>
      <c r="H143" s="662"/>
      <c r="I143" s="662"/>
      <c r="J143" s="662"/>
      <c r="K143" s="662"/>
      <c r="L143" s="662"/>
      <c r="M143" s="662"/>
      <c r="N143" s="662"/>
      <c r="O143" s="568"/>
      <c r="P143" s="568"/>
      <c r="Q143" s="568"/>
      <c r="R143" s="568"/>
      <c r="S143" s="568"/>
      <c r="T143" s="568"/>
      <c r="U143" s="568"/>
      <c r="V143" s="568"/>
      <c r="W143" s="568"/>
      <c r="X143" s="568"/>
      <c r="Y143" s="510"/>
      <c r="Z143" s="510"/>
      <c r="AA143" s="510"/>
      <c r="AB143" s="510"/>
      <c r="AC143" s="510"/>
      <c r="AD143" s="510"/>
      <c r="AG143" s="269">
        <f t="shared" si="10"/>
        <v>0</v>
      </c>
      <c r="AH143" s="270">
        <f t="shared" si="11"/>
        <v>0</v>
      </c>
      <c r="AI143" s="268" t="b">
        <f t="shared" si="12"/>
        <v>0</v>
      </c>
      <c r="AJ143" s="7" t="str">
        <f t="shared" si="13"/>
        <v/>
      </c>
      <c r="AK143" s="268" t="b">
        <f t="shared" si="14"/>
        <v>0</v>
      </c>
      <c r="AL143" s="7" t="str">
        <f t="shared" si="15"/>
        <v/>
      </c>
      <c r="AM143" s="268" t="b">
        <f t="shared" si="16"/>
        <v>0</v>
      </c>
      <c r="AO143" s="274">
        <f t="shared" si="17"/>
        <v>0</v>
      </c>
      <c r="AP143" s="276" cm="1">
        <f t="array" ref="AP143">IF(AND(Q143=1,OR(U143={6,7,8,9})),1,0)</f>
        <v>0</v>
      </c>
      <c r="AQ143" s="281" cm="1">
        <f t="array" ref="AQ143">IF(AND(Q143=2,OR(U143={1,2,3,4,5})),1,0)</f>
        <v>0</v>
      </c>
      <c r="AS143" s="290">
        <f t="shared" si="18"/>
        <v>0</v>
      </c>
      <c r="AT143" s="291" t="str">
        <f>IF(AS143=0,"",
IF(SUM($AS$42:AS143)=1,AU143,
IF($AS$162&gt;SUM($AS$42:AS143),_xlfn.CONCAT(", ",AU143),
IF($AS$162=SUM($AS$42:AS143),_xlfn.CONCAT(" y ",AU143)))))</f>
        <v/>
      </c>
      <c r="AU143" s="231" t="s">
        <v>6313</v>
      </c>
      <c r="AV143" s="466">
        <f t="shared" si="19"/>
        <v>0</v>
      </c>
    </row>
    <row r="144" spans="1:48" ht="15" hidden="1" customHeight="1">
      <c r="A144" s="6"/>
      <c r="B144" s="5"/>
      <c r="C144" s="87" t="s">
        <v>207</v>
      </c>
      <c r="D144" s="662"/>
      <c r="E144" s="662"/>
      <c r="F144" s="662"/>
      <c r="G144" s="662"/>
      <c r="H144" s="662"/>
      <c r="I144" s="662"/>
      <c r="J144" s="662"/>
      <c r="K144" s="662"/>
      <c r="L144" s="662"/>
      <c r="M144" s="662"/>
      <c r="N144" s="662"/>
      <c r="O144" s="568"/>
      <c r="P144" s="568"/>
      <c r="Q144" s="568"/>
      <c r="R144" s="568"/>
      <c r="S144" s="568"/>
      <c r="T144" s="568"/>
      <c r="U144" s="568"/>
      <c r="V144" s="568"/>
      <c r="W144" s="568"/>
      <c r="X144" s="568"/>
      <c r="Y144" s="510"/>
      <c r="Z144" s="510"/>
      <c r="AA144" s="510"/>
      <c r="AB144" s="510"/>
      <c r="AC144" s="510"/>
      <c r="AD144" s="510"/>
      <c r="AG144" s="269">
        <f t="shared" si="10"/>
        <v>0</v>
      </c>
      <c r="AH144" s="270">
        <f t="shared" si="11"/>
        <v>0</v>
      </c>
      <c r="AI144" s="268" t="b">
        <f t="shared" si="12"/>
        <v>0</v>
      </c>
      <c r="AJ144" s="7" t="str">
        <f t="shared" si="13"/>
        <v/>
      </c>
      <c r="AK144" s="268" t="b">
        <f t="shared" si="14"/>
        <v>0</v>
      </c>
      <c r="AL144" s="7" t="str">
        <f t="shared" si="15"/>
        <v/>
      </c>
      <c r="AM144" s="268" t="b">
        <f t="shared" si="16"/>
        <v>0</v>
      </c>
      <c r="AO144" s="274">
        <f t="shared" si="17"/>
        <v>0</v>
      </c>
      <c r="AP144" s="276" cm="1">
        <f t="array" ref="AP144">IF(AND(Q144=1,OR(U144={6,7,8,9})),1,0)</f>
        <v>0</v>
      </c>
      <c r="AQ144" s="281" cm="1">
        <f t="array" ref="AQ144">IF(AND(Q144=2,OR(U144={1,2,3,4,5})),1,0)</f>
        <v>0</v>
      </c>
      <c r="AS144" s="290">
        <f t="shared" si="18"/>
        <v>0</v>
      </c>
      <c r="AT144" s="291" t="str">
        <f>IF(AS144=0,"",
IF(SUM($AS$42:AS144)=1,AU144,
IF($AS$162&gt;SUM($AS$42:AS144),_xlfn.CONCAT(", ",AU144),
IF($AS$162=SUM($AS$42:AS144),_xlfn.CONCAT(" y ",AU144)))))</f>
        <v/>
      </c>
      <c r="AU144" s="231" t="s">
        <v>6314</v>
      </c>
      <c r="AV144" s="466">
        <f t="shared" si="19"/>
        <v>0</v>
      </c>
    </row>
    <row r="145" spans="1:48" ht="15" hidden="1" customHeight="1">
      <c r="A145" s="6"/>
      <c r="B145" s="5"/>
      <c r="C145" s="87" t="s">
        <v>208</v>
      </c>
      <c r="D145" s="662"/>
      <c r="E145" s="662"/>
      <c r="F145" s="662"/>
      <c r="G145" s="662"/>
      <c r="H145" s="662"/>
      <c r="I145" s="662"/>
      <c r="J145" s="662"/>
      <c r="K145" s="662"/>
      <c r="L145" s="662"/>
      <c r="M145" s="662"/>
      <c r="N145" s="662"/>
      <c r="O145" s="568"/>
      <c r="P145" s="568"/>
      <c r="Q145" s="568"/>
      <c r="R145" s="568"/>
      <c r="S145" s="568"/>
      <c r="T145" s="568"/>
      <c r="U145" s="568"/>
      <c r="V145" s="568"/>
      <c r="W145" s="568"/>
      <c r="X145" s="568"/>
      <c r="Y145" s="510"/>
      <c r="Z145" s="510"/>
      <c r="AA145" s="510"/>
      <c r="AB145" s="510"/>
      <c r="AC145" s="510"/>
      <c r="AD145" s="510"/>
      <c r="AG145" s="269">
        <f t="shared" si="10"/>
        <v>0</v>
      </c>
      <c r="AH145" s="270">
        <f t="shared" si="11"/>
        <v>0</v>
      </c>
      <c r="AI145" s="268" t="b">
        <f t="shared" si="12"/>
        <v>0</v>
      </c>
      <c r="AJ145" s="7" t="str">
        <f t="shared" si="13"/>
        <v/>
      </c>
      <c r="AK145" s="268" t="b">
        <f t="shared" si="14"/>
        <v>0</v>
      </c>
      <c r="AL145" s="7" t="str">
        <f t="shared" si="15"/>
        <v/>
      </c>
      <c r="AM145" s="268" t="b">
        <f t="shared" si="16"/>
        <v>0</v>
      </c>
      <c r="AO145" s="274">
        <f t="shared" si="17"/>
        <v>0</v>
      </c>
      <c r="AP145" s="276" cm="1">
        <f t="array" ref="AP145">IF(AND(Q145=1,OR(U145={6,7,8,9})),1,0)</f>
        <v>0</v>
      </c>
      <c r="AQ145" s="281" cm="1">
        <f t="array" ref="AQ145">IF(AND(Q145=2,OR(U145={1,2,3,4,5})),1,0)</f>
        <v>0</v>
      </c>
      <c r="AS145" s="290">
        <f t="shared" si="18"/>
        <v>0</v>
      </c>
      <c r="AT145" s="291" t="str">
        <f>IF(AS145=0,"",
IF(SUM($AS$42:AS145)=1,AU145,
IF($AS$162&gt;SUM($AS$42:AS145),_xlfn.CONCAT(", ",AU145),
IF($AS$162=SUM($AS$42:AS145),_xlfn.CONCAT(" y ",AU145)))))</f>
        <v/>
      </c>
      <c r="AU145" s="231" t="s">
        <v>6315</v>
      </c>
      <c r="AV145" s="466">
        <f t="shared" si="19"/>
        <v>0</v>
      </c>
    </row>
    <row r="146" spans="1:48" ht="15" hidden="1" customHeight="1">
      <c r="A146" s="6"/>
      <c r="B146" s="5"/>
      <c r="C146" s="87" t="s">
        <v>209</v>
      </c>
      <c r="D146" s="662"/>
      <c r="E146" s="662"/>
      <c r="F146" s="662"/>
      <c r="G146" s="662"/>
      <c r="H146" s="662"/>
      <c r="I146" s="662"/>
      <c r="J146" s="662"/>
      <c r="K146" s="662"/>
      <c r="L146" s="662"/>
      <c r="M146" s="662"/>
      <c r="N146" s="662"/>
      <c r="O146" s="568"/>
      <c r="P146" s="568"/>
      <c r="Q146" s="568"/>
      <c r="R146" s="568"/>
      <c r="S146" s="568"/>
      <c r="T146" s="568"/>
      <c r="U146" s="568"/>
      <c r="V146" s="568"/>
      <c r="W146" s="568"/>
      <c r="X146" s="568"/>
      <c r="Y146" s="510"/>
      <c r="Z146" s="510"/>
      <c r="AA146" s="510"/>
      <c r="AB146" s="510"/>
      <c r="AC146" s="510"/>
      <c r="AD146" s="510"/>
      <c r="AG146" s="269">
        <f t="shared" si="10"/>
        <v>0</v>
      </c>
      <c r="AH146" s="270">
        <f t="shared" si="11"/>
        <v>0</v>
      </c>
      <c r="AI146" s="268" t="b">
        <f t="shared" si="12"/>
        <v>0</v>
      </c>
      <c r="AJ146" s="7" t="str">
        <f t="shared" si="13"/>
        <v/>
      </c>
      <c r="AK146" s="268" t="b">
        <f t="shared" si="14"/>
        <v>0</v>
      </c>
      <c r="AL146" s="7" t="str">
        <f t="shared" si="15"/>
        <v/>
      </c>
      <c r="AM146" s="268" t="b">
        <f t="shared" si="16"/>
        <v>0</v>
      </c>
      <c r="AO146" s="274">
        <f t="shared" si="17"/>
        <v>0</v>
      </c>
      <c r="AP146" s="276" cm="1">
        <f t="array" ref="AP146">IF(AND(Q146=1,OR(U146={6,7,8,9})),1,0)</f>
        <v>0</v>
      </c>
      <c r="AQ146" s="281" cm="1">
        <f t="array" ref="AQ146">IF(AND(Q146=2,OR(U146={1,2,3,4,5})),1,0)</f>
        <v>0</v>
      </c>
      <c r="AS146" s="290">
        <f t="shared" si="18"/>
        <v>0</v>
      </c>
      <c r="AT146" s="291" t="str">
        <f>IF(AS146=0,"",
IF(SUM($AS$42:AS146)=1,AU146,
IF($AS$162&gt;SUM($AS$42:AS146),_xlfn.CONCAT(", ",AU146),
IF($AS$162=SUM($AS$42:AS146),_xlfn.CONCAT(" y ",AU146)))))</f>
        <v/>
      </c>
      <c r="AU146" s="231" t="s">
        <v>6316</v>
      </c>
      <c r="AV146" s="466">
        <f t="shared" si="19"/>
        <v>0</v>
      </c>
    </row>
    <row r="147" spans="1:48" ht="15" hidden="1" customHeight="1">
      <c r="A147" s="6"/>
      <c r="B147" s="5"/>
      <c r="C147" s="87" t="s">
        <v>210</v>
      </c>
      <c r="D147" s="662"/>
      <c r="E147" s="662"/>
      <c r="F147" s="662"/>
      <c r="G147" s="662"/>
      <c r="H147" s="662"/>
      <c r="I147" s="662"/>
      <c r="J147" s="662"/>
      <c r="K147" s="662"/>
      <c r="L147" s="662"/>
      <c r="M147" s="662"/>
      <c r="N147" s="662"/>
      <c r="O147" s="568"/>
      <c r="P147" s="568"/>
      <c r="Q147" s="568"/>
      <c r="R147" s="568"/>
      <c r="S147" s="568"/>
      <c r="T147" s="568"/>
      <c r="U147" s="568"/>
      <c r="V147" s="568"/>
      <c r="W147" s="568"/>
      <c r="X147" s="568"/>
      <c r="Y147" s="510"/>
      <c r="Z147" s="510"/>
      <c r="AA147" s="510"/>
      <c r="AB147" s="510"/>
      <c r="AC147" s="510"/>
      <c r="AD147" s="510"/>
      <c r="AG147" s="269">
        <f t="shared" si="10"/>
        <v>0</v>
      </c>
      <c r="AH147" s="270">
        <f t="shared" si="11"/>
        <v>0</v>
      </c>
      <c r="AI147" s="268" t="b">
        <f t="shared" si="12"/>
        <v>0</v>
      </c>
      <c r="AJ147" s="7" t="str">
        <f t="shared" si="13"/>
        <v/>
      </c>
      <c r="AK147" s="268" t="b">
        <f t="shared" si="14"/>
        <v>0</v>
      </c>
      <c r="AL147" s="7" t="str">
        <f t="shared" si="15"/>
        <v/>
      </c>
      <c r="AM147" s="268" t="b">
        <f t="shared" si="16"/>
        <v>0</v>
      </c>
      <c r="AO147" s="274">
        <f t="shared" si="17"/>
        <v>0</v>
      </c>
      <c r="AP147" s="276" cm="1">
        <f t="array" ref="AP147">IF(AND(Q147=1,OR(U147={6,7,8,9})),1,0)</f>
        <v>0</v>
      </c>
      <c r="AQ147" s="281" cm="1">
        <f t="array" ref="AQ147">IF(AND(Q147=2,OR(U147={1,2,3,4,5})),1,0)</f>
        <v>0</v>
      </c>
      <c r="AS147" s="290">
        <f t="shared" si="18"/>
        <v>0</v>
      </c>
      <c r="AT147" s="291" t="str">
        <f>IF(AS147=0,"",
IF(SUM($AS$42:AS147)=1,AU147,
IF($AS$162&gt;SUM($AS$42:AS147),_xlfn.CONCAT(", ",AU147),
IF($AS$162=SUM($AS$42:AS147),_xlfn.CONCAT(" y ",AU147)))))</f>
        <v/>
      </c>
      <c r="AU147" s="231" t="s">
        <v>6317</v>
      </c>
      <c r="AV147" s="466">
        <f t="shared" si="19"/>
        <v>0</v>
      </c>
    </row>
    <row r="148" spans="1:48" ht="15" hidden="1" customHeight="1">
      <c r="A148" s="6"/>
      <c r="B148" s="5"/>
      <c r="C148" s="87" t="s">
        <v>211</v>
      </c>
      <c r="D148" s="662"/>
      <c r="E148" s="662"/>
      <c r="F148" s="662"/>
      <c r="G148" s="662"/>
      <c r="H148" s="662"/>
      <c r="I148" s="662"/>
      <c r="J148" s="662"/>
      <c r="K148" s="662"/>
      <c r="L148" s="662"/>
      <c r="M148" s="662"/>
      <c r="N148" s="662"/>
      <c r="O148" s="568"/>
      <c r="P148" s="568"/>
      <c r="Q148" s="568"/>
      <c r="R148" s="568"/>
      <c r="S148" s="568"/>
      <c r="T148" s="568"/>
      <c r="U148" s="568"/>
      <c r="V148" s="568"/>
      <c r="W148" s="568"/>
      <c r="X148" s="568"/>
      <c r="Y148" s="510"/>
      <c r="Z148" s="510"/>
      <c r="AA148" s="510"/>
      <c r="AB148" s="510"/>
      <c r="AC148" s="510"/>
      <c r="AD148" s="510"/>
      <c r="AG148" s="269">
        <f t="shared" si="10"/>
        <v>0</v>
      </c>
      <c r="AH148" s="270">
        <f t="shared" si="11"/>
        <v>0</v>
      </c>
      <c r="AI148" s="268" t="b">
        <f t="shared" si="12"/>
        <v>0</v>
      </c>
      <c r="AJ148" s="7" t="str">
        <f t="shared" si="13"/>
        <v/>
      </c>
      <c r="AK148" s="268" t="b">
        <f t="shared" si="14"/>
        <v>0</v>
      </c>
      <c r="AL148" s="7" t="str">
        <f t="shared" si="15"/>
        <v/>
      </c>
      <c r="AM148" s="268" t="b">
        <f t="shared" si="16"/>
        <v>0</v>
      </c>
      <c r="AO148" s="274">
        <f t="shared" si="17"/>
        <v>0</v>
      </c>
      <c r="AP148" s="276" cm="1">
        <f t="array" ref="AP148">IF(AND(Q148=1,OR(U148={6,7,8,9})),1,0)</f>
        <v>0</v>
      </c>
      <c r="AQ148" s="281" cm="1">
        <f t="array" ref="AQ148">IF(AND(Q148=2,OR(U148={1,2,3,4,5})),1,0)</f>
        <v>0</v>
      </c>
      <c r="AS148" s="290">
        <f t="shared" si="18"/>
        <v>0</v>
      </c>
      <c r="AT148" s="291" t="str">
        <f>IF(AS148=0,"",
IF(SUM($AS$42:AS148)=1,AU148,
IF($AS$162&gt;SUM($AS$42:AS148),_xlfn.CONCAT(", ",AU148),
IF($AS$162=SUM($AS$42:AS148),_xlfn.CONCAT(" y ",AU148)))))</f>
        <v/>
      </c>
      <c r="AU148" s="231" t="s">
        <v>6318</v>
      </c>
      <c r="AV148" s="466">
        <f t="shared" si="19"/>
        <v>0</v>
      </c>
    </row>
    <row r="149" spans="1:48" ht="15" hidden="1" customHeight="1">
      <c r="A149" s="6"/>
      <c r="B149" s="5"/>
      <c r="C149" s="87" t="s">
        <v>212</v>
      </c>
      <c r="D149" s="662"/>
      <c r="E149" s="662"/>
      <c r="F149" s="662"/>
      <c r="G149" s="662"/>
      <c r="H149" s="662"/>
      <c r="I149" s="662"/>
      <c r="J149" s="662"/>
      <c r="K149" s="662"/>
      <c r="L149" s="662"/>
      <c r="M149" s="662"/>
      <c r="N149" s="662"/>
      <c r="O149" s="568"/>
      <c r="P149" s="568"/>
      <c r="Q149" s="568"/>
      <c r="R149" s="568"/>
      <c r="S149" s="568"/>
      <c r="T149" s="568"/>
      <c r="U149" s="568"/>
      <c r="V149" s="568"/>
      <c r="W149" s="568"/>
      <c r="X149" s="568"/>
      <c r="Y149" s="510"/>
      <c r="Z149" s="510"/>
      <c r="AA149" s="510"/>
      <c r="AB149" s="510"/>
      <c r="AC149" s="510"/>
      <c r="AD149" s="510"/>
      <c r="AG149" s="269">
        <f t="shared" si="10"/>
        <v>0</v>
      </c>
      <c r="AH149" s="270">
        <f t="shared" si="11"/>
        <v>0</v>
      </c>
      <c r="AI149" s="268" t="b">
        <f t="shared" si="12"/>
        <v>0</v>
      </c>
      <c r="AJ149" s="7" t="str">
        <f t="shared" si="13"/>
        <v/>
      </c>
      <c r="AK149" s="268" t="b">
        <f t="shared" si="14"/>
        <v>0</v>
      </c>
      <c r="AL149" s="7" t="str">
        <f t="shared" si="15"/>
        <v/>
      </c>
      <c r="AM149" s="268" t="b">
        <f t="shared" si="16"/>
        <v>0</v>
      </c>
      <c r="AO149" s="274">
        <f t="shared" si="17"/>
        <v>0</v>
      </c>
      <c r="AP149" s="276" cm="1">
        <f t="array" ref="AP149">IF(AND(Q149=1,OR(U149={6,7,8,9})),1,0)</f>
        <v>0</v>
      </c>
      <c r="AQ149" s="281" cm="1">
        <f t="array" ref="AQ149">IF(AND(Q149=2,OR(U149={1,2,3,4,5})),1,0)</f>
        <v>0</v>
      </c>
      <c r="AS149" s="290">
        <f t="shared" si="18"/>
        <v>0</v>
      </c>
      <c r="AT149" s="291" t="str">
        <f>IF(AS149=0,"",
IF(SUM($AS$42:AS149)=1,AU149,
IF($AS$162&gt;SUM($AS$42:AS149),_xlfn.CONCAT(", ",AU149),
IF($AS$162=SUM($AS$42:AS149),_xlfn.CONCAT(" y ",AU149)))))</f>
        <v/>
      </c>
      <c r="AU149" s="231" t="s">
        <v>6319</v>
      </c>
      <c r="AV149" s="466">
        <f t="shared" si="19"/>
        <v>0</v>
      </c>
    </row>
    <row r="150" spans="1:48" ht="15" hidden="1" customHeight="1">
      <c r="A150" s="6"/>
      <c r="B150" s="5"/>
      <c r="C150" s="87" t="s">
        <v>213</v>
      </c>
      <c r="D150" s="662"/>
      <c r="E150" s="662"/>
      <c r="F150" s="662"/>
      <c r="G150" s="662"/>
      <c r="H150" s="662"/>
      <c r="I150" s="662"/>
      <c r="J150" s="662"/>
      <c r="K150" s="662"/>
      <c r="L150" s="662"/>
      <c r="M150" s="662"/>
      <c r="N150" s="662"/>
      <c r="O150" s="568"/>
      <c r="P150" s="568"/>
      <c r="Q150" s="568"/>
      <c r="R150" s="568"/>
      <c r="S150" s="568"/>
      <c r="T150" s="568"/>
      <c r="U150" s="568"/>
      <c r="V150" s="568"/>
      <c r="W150" s="568"/>
      <c r="X150" s="568"/>
      <c r="Y150" s="510"/>
      <c r="Z150" s="510"/>
      <c r="AA150" s="510"/>
      <c r="AB150" s="510"/>
      <c r="AC150" s="510"/>
      <c r="AD150" s="510"/>
      <c r="AG150" s="269">
        <f t="shared" si="10"/>
        <v>0</v>
      </c>
      <c r="AH150" s="270">
        <f t="shared" si="11"/>
        <v>0</v>
      </c>
      <c r="AI150" s="268" t="b">
        <f t="shared" si="12"/>
        <v>0</v>
      </c>
      <c r="AJ150" s="7" t="str">
        <f t="shared" si="13"/>
        <v/>
      </c>
      <c r="AK150" s="268" t="b">
        <f t="shared" si="14"/>
        <v>0</v>
      </c>
      <c r="AL150" s="7" t="str">
        <f t="shared" si="15"/>
        <v/>
      </c>
      <c r="AM150" s="268" t="b">
        <f t="shared" si="16"/>
        <v>0</v>
      </c>
      <c r="AO150" s="274">
        <f t="shared" si="17"/>
        <v>0</v>
      </c>
      <c r="AP150" s="276" cm="1">
        <f t="array" ref="AP150">IF(AND(Q150=1,OR(U150={6,7,8,9})),1,0)</f>
        <v>0</v>
      </c>
      <c r="AQ150" s="281" cm="1">
        <f t="array" ref="AQ150">IF(AND(Q150=2,OR(U150={1,2,3,4,5})),1,0)</f>
        <v>0</v>
      </c>
      <c r="AS150" s="290">
        <f t="shared" si="18"/>
        <v>0</v>
      </c>
      <c r="AT150" s="291" t="str">
        <f>IF(AS150=0,"",
IF(SUM($AS$42:AS150)=1,AU150,
IF($AS$162&gt;SUM($AS$42:AS150),_xlfn.CONCAT(", ",AU150),
IF($AS$162=SUM($AS$42:AS150),_xlfn.CONCAT(" y ",AU150)))))</f>
        <v/>
      </c>
      <c r="AU150" s="231" t="s">
        <v>6320</v>
      </c>
      <c r="AV150" s="466">
        <f t="shared" si="19"/>
        <v>0</v>
      </c>
    </row>
    <row r="151" spans="1:48" ht="15" hidden="1" customHeight="1">
      <c r="A151" s="6"/>
      <c r="B151" s="5"/>
      <c r="C151" s="87" t="s">
        <v>214</v>
      </c>
      <c r="D151" s="662"/>
      <c r="E151" s="662"/>
      <c r="F151" s="662"/>
      <c r="G151" s="662"/>
      <c r="H151" s="662"/>
      <c r="I151" s="662"/>
      <c r="J151" s="662"/>
      <c r="K151" s="662"/>
      <c r="L151" s="662"/>
      <c r="M151" s="662"/>
      <c r="N151" s="662"/>
      <c r="O151" s="568"/>
      <c r="P151" s="568"/>
      <c r="Q151" s="568"/>
      <c r="R151" s="568"/>
      <c r="S151" s="568"/>
      <c r="T151" s="568"/>
      <c r="U151" s="568"/>
      <c r="V151" s="568"/>
      <c r="W151" s="568"/>
      <c r="X151" s="568"/>
      <c r="Y151" s="510"/>
      <c r="Z151" s="510"/>
      <c r="AA151" s="510"/>
      <c r="AB151" s="510"/>
      <c r="AC151" s="510"/>
      <c r="AD151" s="510"/>
      <c r="AG151" s="269">
        <f t="shared" si="10"/>
        <v>0</v>
      </c>
      <c r="AH151" s="270">
        <f t="shared" si="11"/>
        <v>0</v>
      </c>
      <c r="AI151" s="268" t="b">
        <f t="shared" si="12"/>
        <v>0</v>
      </c>
      <c r="AJ151" s="7" t="str">
        <f t="shared" si="13"/>
        <v/>
      </c>
      <c r="AK151" s="268" t="b">
        <f t="shared" si="14"/>
        <v>0</v>
      </c>
      <c r="AL151" s="7" t="str">
        <f t="shared" si="15"/>
        <v/>
      </c>
      <c r="AM151" s="268" t="b">
        <f t="shared" si="16"/>
        <v>0</v>
      </c>
      <c r="AO151" s="274">
        <f t="shared" si="17"/>
        <v>0</v>
      </c>
      <c r="AP151" s="276" cm="1">
        <f t="array" ref="AP151">IF(AND(Q151=1,OR(U151={6,7,8,9})),1,0)</f>
        <v>0</v>
      </c>
      <c r="AQ151" s="281" cm="1">
        <f t="array" ref="AQ151">IF(AND(Q151=2,OR(U151={1,2,3,4,5})),1,0)</f>
        <v>0</v>
      </c>
      <c r="AS151" s="290">
        <f t="shared" si="18"/>
        <v>0</v>
      </c>
      <c r="AT151" s="291" t="str">
        <f>IF(AS151=0,"",
IF(SUM($AS$42:AS151)=1,AU151,
IF($AS$162&gt;SUM($AS$42:AS151),_xlfn.CONCAT(", ",AU151),
IF($AS$162=SUM($AS$42:AS151),_xlfn.CONCAT(" y ",AU151)))))</f>
        <v/>
      </c>
      <c r="AU151" s="231" t="s">
        <v>6321</v>
      </c>
      <c r="AV151" s="466">
        <f t="shared" si="19"/>
        <v>0</v>
      </c>
    </row>
    <row r="152" spans="1:48" ht="15" hidden="1" customHeight="1">
      <c r="A152" s="6"/>
      <c r="B152" s="5"/>
      <c r="C152" s="87" t="s">
        <v>215</v>
      </c>
      <c r="D152" s="662"/>
      <c r="E152" s="662"/>
      <c r="F152" s="662"/>
      <c r="G152" s="662"/>
      <c r="H152" s="662"/>
      <c r="I152" s="662"/>
      <c r="J152" s="662"/>
      <c r="K152" s="662"/>
      <c r="L152" s="662"/>
      <c r="M152" s="662"/>
      <c r="N152" s="662"/>
      <c r="O152" s="568"/>
      <c r="P152" s="568"/>
      <c r="Q152" s="568"/>
      <c r="R152" s="568"/>
      <c r="S152" s="568"/>
      <c r="T152" s="568"/>
      <c r="U152" s="568"/>
      <c r="V152" s="568"/>
      <c r="W152" s="568"/>
      <c r="X152" s="568"/>
      <c r="Y152" s="510"/>
      <c r="Z152" s="510"/>
      <c r="AA152" s="510"/>
      <c r="AB152" s="510"/>
      <c r="AC152" s="510"/>
      <c r="AD152" s="510"/>
      <c r="AG152" s="269">
        <f t="shared" si="10"/>
        <v>0</v>
      </c>
      <c r="AH152" s="270">
        <f t="shared" si="11"/>
        <v>0</v>
      </c>
      <c r="AI152" s="268" t="b">
        <f t="shared" si="12"/>
        <v>0</v>
      </c>
      <c r="AJ152" s="7" t="str">
        <f t="shared" si="13"/>
        <v/>
      </c>
      <c r="AK152" s="268" t="b">
        <f t="shared" si="14"/>
        <v>0</v>
      </c>
      <c r="AL152" s="7" t="str">
        <f t="shared" si="15"/>
        <v/>
      </c>
      <c r="AM152" s="268" t="b">
        <f t="shared" si="16"/>
        <v>0</v>
      </c>
      <c r="AO152" s="274">
        <f t="shared" si="17"/>
        <v>0</v>
      </c>
      <c r="AP152" s="276" cm="1">
        <f t="array" ref="AP152">IF(AND(Q152=1,OR(U152={6,7,8,9})),1,0)</f>
        <v>0</v>
      </c>
      <c r="AQ152" s="281" cm="1">
        <f t="array" ref="AQ152">IF(AND(Q152=2,OR(U152={1,2,3,4,5})),1,0)</f>
        <v>0</v>
      </c>
      <c r="AS152" s="290">
        <f t="shared" si="18"/>
        <v>0</v>
      </c>
      <c r="AT152" s="291" t="str">
        <f>IF(AS152=0,"",
IF(SUM($AS$42:AS152)=1,AU152,
IF($AS$162&gt;SUM($AS$42:AS152),_xlfn.CONCAT(", ",AU152),
IF($AS$162=SUM($AS$42:AS152),_xlfn.CONCAT(" y ",AU152)))))</f>
        <v/>
      </c>
      <c r="AU152" s="231" t="s">
        <v>6322</v>
      </c>
      <c r="AV152" s="466">
        <f t="shared" si="19"/>
        <v>0</v>
      </c>
    </row>
    <row r="153" spans="1:48" ht="15" hidden="1" customHeight="1">
      <c r="A153" s="6"/>
      <c r="B153" s="5"/>
      <c r="C153" s="87" t="s">
        <v>216</v>
      </c>
      <c r="D153" s="662"/>
      <c r="E153" s="662"/>
      <c r="F153" s="662"/>
      <c r="G153" s="662"/>
      <c r="H153" s="662"/>
      <c r="I153" s="662"/>
      <c r="J153" s="662"/>
      <c r="K153" s="662"/>
      <c r="L153" s="662"/>
      <c r="M153" s="662"/>
      <c r="N153" s="662"/>
      <c r="O153" s="568"/>
      <c r="P153" s="568"/>
      <c r="Q153" s="568"/>
      <c r="R153" s="568"/>
      <c r="S153" s="568"/>
      <c r="T153" s="568"/>
      <c r="U153" s="568"/>
      <c r="V153" s="568"/>
      <c r="W153" s="568"/>
      <c r="X153" s="568"/>
      <c r="Y153" s="510"/>
      <c r="Z153" s="510"/>
      <c r="AA153" s="510"/>
      <c r="AB153" s="510"/>
      <c r="AC153" s="510"/>
      <c r="AD153" s="510"/>
      <c r="AG153" s="269">
        <f t="shared" si="10"/>
        <v>0</v>
      </c>
      <c r="AH153" s="270">
        <f t="shared" si="11"/>
        <v>0</v>
      </c>
      <c r="AI153" s="268" t="b">
        <f t="shared" si="12"/>
        <v>0</v>
      </c>
      <c r="AJ153" s="7" t="str">
        <f t="shared" si="13"/>
        <v/>
      </c>
      <c r="AK153" s="268" t="b">
        <f t="shared" si="14"/>
        <v>0</v>
      </c>
      <c r="AL153" s="7" t="str">
        <f t="shared" si="15"/>
        <v/>
      </c>
      <c r="AM153" s="268" t="b">
        <f t="shared" si="16"/>
        <v>0</v>
      </c>
      <c r="AO153" s="274">
        <f t="shared" si="17"/>
        <v>0</v>
      </c>
      <c r="AP153" s="276" cm="1">
        <f t="array" ref="AP153">IF(AND(Q153=1,OR(U153={6,7,8,9})),1,0)</f>
        <v>0</v>
      </c>
      <c r="AQ153" s="281" cm="1">
        <f t="array" ref="AQ153">IF(AND(Q153=2,OR(U153={1,2,3,4,5})),1,0)</f>
        <v>0</v>
      </c>
      <c r="AS153" s="290">
        <f t="shared" si="18"/>
        <v>0</v>
      </c>
      <c r="AT153" s="291" t="str">
        <f>IF(AS153=0,"",
IF(SUM($AS$42:AS153)=1,AU153,
IF($AS$162&gt;SUM($AS$42:AS153),_xlfn.CONCAT(", ",AU153),
IF($AS$162=SUM($AS$42:AS153),_xlfn.CONCAT(" y ",AU153)))))</f>
        <v/>
      </c>
      <c r="AU153" s="231" t="s">
        <v>6323</v>
      </c>
      <c r="AV153" s="466">
        <f t="shared" si="19"/>
        <v>0</v>
      </c>
    </row>
    <row r="154" spans="1:48" ht="15" hidden="1" customHeight="1">
      <c r="A154" s="6"/>
      <c r="B154" s="5"/>
      <c r="C154" s="87" t="s">
        <v>217</v>
      </c>
      <c r="D154" s="662"/>
      <c r="E154" s="662"/>
      <c r="F154" s="662"/>
      <c r="G154" s="662"/>
      <c r="H154" s="662"/>
      <c r="I154" s="662"/>
      <c r="J154" s="662"/>
      <c r="K154" s="662"/>
      <c r="L154" s="662"/>
      <c r="M154" s="662"/>
      <c r="N154" s="662"/>
      <c r="O154" s="568"/>
      <c r="P154" s="568"/>
      <c r="Q154" s="568"/>
      <c r="R154" s="568"/>
      <c r="S154" s="568"/>
      <c r="T154" s="568"/>
      <c r="U154" s="568"/>
      <c r="V154" s="568"/>
      <c r="W154" s="568"/>
      <c r="X154" s="568"/>
      <c r="Y154" s="510"/>
      <c r="Z154" s="510"/>
      <c r="AA154" s="510"/>
      <c r="AB154" s="510"/>
      <c r="AC154" s="510"/>
      <c r="AD154" s="510"/>
      <c r="AG154" s="269">
        <f t="shared" si="10"/>
        <v>0</v>
      </c>
      <c r="AH154" s="270">
        <f t="shared" si="11"/>
        <v>0</v>
      </c>
      <c r="AI154" s="268" t="b">
        <f t="shared" si="12"/>
        <v>0</v>
      </c>
      <c r="AJ154" s="7" t="str">
        <f t="shared" si="13"/>
        <v/>
      </c>
      <c r="AK154" s="268" t="b">
        <f t="shared" si="14"/>
        <v>0</v>
      </c>
      <c r="AL154" s="7" t="str">
        <f t="shared" si="15"/>
        <v/>
      </c>
      <c r="AM154" s="268" t="b">
        <f t="shared" si="16"/>
        <v>0</v>
      </c>
      <c r="AO154" s="274">
        <f t="shared" si="17"/>
        <v>0</v>
      </c>
      <c r="AP154" s="276" cm="1">
        <f t="array" ref="AP154">IF(AND(Q154=1,OR(U154={6,7,8,9})),1,0)</f>
        <v>0</v>
      </c>
      <c r="AQ154" s="281" cm="1">
        <f t="array" ref="AQ154">IF(AND(Q154=2,OR(U154={1,2,3,4,5})),1,0)</f>
        <v>0</v>
      </c>
      <c r="AS154" s="290">
        <f t="shared" si="18"/>
        <v>0</v>
      </c>
      <c r="AT154" s="291" t="str">
        <f>IF(AS154=0,"",
IF(SUM($AS$42:AS154)=1,AU154,
IF($AS$162&gt;SUM($AS$42:AS154),_xlfn.CONCAT(", ",AU154),
IF($AS$162=SUM($AS$42:AS154),_xlfn.CONCAT(" y ",AU154)))))</f>
        <v/>
      </c>
      <c r="AU154" s="231" t="s">
        <v>6324</v>
      </c>
      <c r="AV154" s="466">
        <f t="shared" si="19"/>
        <v>0</v>
      </c>
    </row>
    <row r="155" spans="1:48" ht="15" hidden="1" customHeight="1">
      <c r="A155" s="6"/>
      <c r="B155" s="5"/>
      <c r="C155" s="87" t="s">
        <v>218</v>
      </c>
      <c r="D155" s="662"/>
      <c r="E155" s="662"/>
      <c r="F155" s="662"/>
      <c r="G155" s="662"/>
      <c r="H155" s="662"/>
      <c r="I155" s="662"/>
      <c r="J155" s="662"/>
      <c r="K155" s="662"/>
      <c r="L155" s="662"/>
      <c r="M155" s="662"/>
      <c r="N155" s="662"/>
      <c r="O155" s="568"/>
      <c r="P155" s="568"/>
      <c r="Q155" s="568"/>
      <c r="R155" s="568"/>
      <c r="S155" s="568"/>
      <c r="T155" s="568"/>
      <c r="U155" s="568"/>
      <c r="V155" s="568"/>
      <c r="W155" s="568"/>
      <c r="X155" s="568"/>
      <c r="Y155" s="510"/>
      <c r="Z155" s="510"/>
      <c r="AA155" s="510"/>
      <c r="AB155" s="510"/>
      <c r="AC155" s="510"/>
      <c r="AD155" s="510"/>
      <c r="AG155" s="269">
        <f t="shared" si="10"/>
        <v>0</v>
      </c>
      <c r="AH155" s="270">
        <f t="shared" si="11"/>
        <v>0</v>
      </c>
      <c r="AI155" s="268" t="b">
        <f t="shared" si="12"/>
        <v>0</v>
      </c>
      <c r="AJ155" s="7" t="str">
        <f t="shared" si="13"/>
        <v/>
      </c>
      <c r="AK155" s="268" t="b">
        <f t="shared" si="14"/>
        <v>0</v>
      </c>
      <c r="AL155" s="7" t="str">
        <f t="shared" si="15"/>
        <v/>
      </c>
      <c r="AM155" s="268" t="b">
        <f t="shared" si="16"/>
        <v>0</v>
      </c>
      <c r="AO155" s="274">
        <f t="shared" si="17"/>
        <v>0</v>
      </c>
      <c r="AP155" s="276" cm="1">
        <f t="array" ref="AP155">IF(AND(Q155=1,OR(U155={6,7,8,9})),1,0)</f>
        <v>0</v>
      </c>
      <c r="AQ155" s="281" cm="1">
        <f t="array" ref="AQ155">IF(AND(Q155=2,OR(U155={1,2,3,4,5})),1,0)</f>
        <v>0</v>
      </c>
      <c r="AS155" s="290">
        <f t="shared" si="18"/>
        <v>0</v>
      </c>
      <c r="AT155" s="291" t="str">
        <f>IF(AS155=0,"",
IF(SUM($AS$42:AS155)=1,AU155,
IF($AS$162&gt;SUM($AS$42:AS155),_xlfn.CONCAT(", ",AU155),
IF($AS$162=SUM($AS$42:AS155),_xlfn.CONCAT(" y ",AU155)))))</f>
        <v/>
      </c>
      <c r="AU155" s="231" t="s">
        <v>6325</v>
      </c>
      <c r="AV155" s="466">
        <f t="shared" si="19"/>
        <v>0</v>
      </c>
    </row>
    <row r="156" spans="1:48" ht="15" hidden="1" customHeight="1">
      <c r="A156" s="6"/>
      <c r="B156" s="5"/>
      <c r="C156" s="87" t="s">
        <v>219</v>
      </c>
      <c r="D156" s="662"/>
      <c r="E156" s="662"/>
      <c r="F156" s="662"/>
      <c r="G156" s="662"/>
      <c r="H156" s="662"/>
      <c r="I156" s="662"/>
      <c r="J156" s="662"/>
      <c r="K156" s="662"/>
      <c r="L156" s="662"/>
      <c r="M156" s="662"/>
      <c r="N156" s="662"/>
      <c r="O156" s="568"/>
      <c r="P156" s="568"/>
      <c r="Q156" s="568"/>
      <c r="R156" s="568"/>
      <c r="S156" s="568"/>
      <c r="T156" s="568"/>
      <c r="U156" s="568"/>
      <c r="V156" s="568"/>
      <c r="W156" s="568"/>
      <c r="X156" s="568"/>
      <c r="Y156" s="510"/>
      <c r="Z156" s="510"/>
      <c r="AA156" s="510"/>
      <c r="AB156" s="510"/>
      <c r="AC156" s="510"/>
      <c r="AD156" s="510"/>
      <c r="AG156" s="269">
        <f t="shared" si="10"/>
        <v>0</v>
      </c>
      <c r="AH156" s="270">
        <f t="shared" si="11"/>
        <v>0</v>
      </c>
      <c r="AI156" s="268" t="b">
        <f t="shared" si="12"/>
        <v>0</v>
      </c>
      <c r="AJ156" s="7" t="str">
        <f t="shared" si="13"/>
        <v/>
      </c>
      <c r="AK156" s="268" t="b">
        <f t="shared" si="14"/>
        <v>0</v>
      </c>
      <c r="AL156" s="7" t="str">
        <f t="shared" si="15"/>
        <v/>
      </c>
      <c r="AM156" s="268" t="b">
        <f t="shared" si="16"/>
        <v>0</v>
      </c>
      <c r="AO156" s="274">
        <f t="shared" si="17"/>
        <v>0</v>
      </c>
      <c r="AP156" s="276" cm="1">
        <f t="array" ref="AP156">IF(AND(Q156=1,OR(U156={6,7,8,9})),1,0)</f>
        <v>0</v>
      </c>
      <c r="AQ156" s="281" cm="1">
        <f t="array" ref="AQ156">IF(AND(Q156=2,OR(U156={1,2,3,4,5})),1,0)</f>
        <v>0</v>
      </c>
      <c r="AS156" s="290">
        <f t="shared" si="18"/>
        <v>0</v>
      </c>
      <c r="AT156" s="291" t="str">
        <f>IF(AS156=0,"",
IF(SUM($AS$42:AS156)=1,AU156,
IF($AS$162&gt;SUM($AS$42:AS156),_xlfn.CONCAT(", ",AU156),
IF($AS$162=SUM($AS$42:AS156),_xlfn.CONCAT(" y ",AU156)))))</f>
        <v/>
      </c>
      <c r="AU156" s="231" t="s">
        <v>6326</v>
      </c>
      <c r="AV156" s="466">
        <f t="shared" si="19"/>
        <v>0</v>
      </c>
    </row>
    <row r="157" spans="1:48" ht="15" hidden="1" customHeight="1">
      <c r="A157" s="6"/>
      <c r="B157" s="5"/>
      <c r="C157" s="87" t="s">
        <v>220</v>
      </c>
      <c r="D157" s="662"/>
      <c r="E157" s="662"/>
      <c r="F157" s="662"/>
      <c r="G157" s="662"/>
      <c r="H157" s="662"/>
      <c r="I157" s="662"/>
      <c r="J157" s="662"/>
      <c r="K157" s="662"/>
      <c r="L157" s="662"/>
      <c r="M157" s="662"/>
      <c r="N157" s="662"/>
      <c r="O157" s="568"/>
      <c r="P157" s="568"/>
      <c r="Q157" s="568"/>
      <c r="R157" s="568"/>
      <c r="S157" s="568"/>
      <c r="T157" s="568"/>
      <c r="U157" s="568"/>
      <c r="V157" s="568"/>
      <c r="W157" s="568"/>
      <c r="X157" s="568"/>
      <c r="Y157" s="510"/>
      <c r="Z157" s="510"/>
      <c r="AA157" s="510"/>
      <c r="AB157" s="510"/>
      <c r="AC157" s="510"/>
      <c r="AD157" s="510"/>
      <c r="AG157" s="269">
        <f t="shared" si="10"/>
        <v>0</v>
      </c>
      <c r="AH157" s="270">
        <f t="shared" si="11"/>
        <v>0</v>
      </c>
      <c r="AI157" s="268" t="b">
        <f t="shared" si="12"/>
        <v>0</v>
      </c>
      <c r="AJ157" s="7" t="str">
        <f t="shared" si="13"/>
        <v/>
      </c>
      <c r="AK157" s="268" t="b">
        <f t="shared" si="14"/>
        <v>0</v>
      </c>
      <c r="AL157" s="7" t="str">
        <f t="shared" si="15"/>
        <v/>
      </c>
      <c r="AM157" s="268" t="b">
        <f t="shared" si="16"/>
        <v>0</v>
      </c>
      <c r="AO157" s="274">
        <f t="shared" si="17"/>
        <v>0</v>
      </c>
      <c r="AP157" s="276" cm="1">
        <f t="array" ref="AP157">IF(AND(Q157=1,OR(U157={6,7,8,9})),1,0)</f>
        <v>0</v>
      </c>
      <c r="AQ157" s="281" cm="1">
        <f t="array" ref="AQ157">IF(AND(Q157=2,OR(U157={1,2,3,4,5})),1,0)</f>
        <v>0</v>
      </c>
      <c r="AS157" s="290">
        <f t="shared" si="18"/>
        <v>0</v>
      </c>
      <c r="AT157" s="291" t="str">
        <f>IF(AS157=0,"",
IF(SUM($AS$42:AS157)=1,AU157,
IF($AS$162&gt;SUM($AS$42:AS157),_xlfn.CONCAT(", ",AU157),
IF($AS$162=SUM($AS$42:AS157),_xlfn.CONCAT(" y ",AU157)))))</f>
        <v/>
      </c>
      <c r="AU157" s="231" t="s">
        <v>6327</v>
      </c>
      <c r="AV157" s="466">
        <f t="shared" si="19"/>
        <v>0</v>
      </c>
    </row>
    <row r="158" spans="1:48" ht="15" hidden="1" customHeight="1">
      <c r="A158" s="6"/>
      <c r="B158" s="5"/>
      <c r="C158" s="87" t="s">
        <v>221</v>
      </c>
      <c r="D158" s="662"/>
      <c r="E158" s="662"/>
      <c r="F158" s="662"/>
      <c r="G158" s="662"/>
      <c r="H158" s="662"/>
      <c r="I158" s="662"/>
      <c r="J158" s="662"/>
      <c r="K158" s="662"/>
      <c r="L158" s="662"/>
      <c r="M158" s="662"/>
      <c r="N158" s="662"/>
      <c r="O158" s="568"/>
      <c r="P158" s="568"/>
      <c r="Q158" s="568"/>
      <c r="R158" s="568"/>
      <c r="S158" s="568"/>
      <c r="T158" s="568"/>
      <c r="U158" s="568"/>
      <c r="V158" s="568"/>
      <c r="W158" s="568"/>
      <c r="X158" s="568"/>
      <c r="Y158" s="510"/>
      <c r="Z158" s="510"/>
      <c r="AA158" s="510"/>
      <c r="AB158" s="510"/>
      <c r="AC158" s="510"/>
      <c r="AD158" s="510"/>
      <c r="AG158" s="269">
        <f t="shared" si="10"/>
        <v>0</v>
      </c>
      <c r="AH158" s="270">
        <f t="shared" si="11"/>
        <v>0</v>
      </c>
      <c r="AI158" s="268" t="b">
        <f t="shared" si="12"/>
        <v>0</v>
      </c>
      <c r="AJ158" s="7" t="str">
        <f t="shared" si="13"/>
        <v/>
      </c>
      <c r="AK158" s="268" t="b">
        <f t="shared" si="14"/>
        <v>0</v>
      </c>
      <c r="AL158" s="7" t="str">
        <f t="shared" si="15"/>
        <v/>
      </c>
      <c r="AM158" s="268" t="b">
        <f t="shared" si="16"/>
        <v>0</v>
      </c>
      <c r="AO158" s="274">
        <f t="shared" si="17"/>
        <v>0</v>
      </c>
      <c r="AP158" s="276" cm="1">
        <f t="array" ref="AP158">IF(AND(Q158=1,OR(U158={6,7,8,9})),1,0)</f>
        <v>0</v>
      </c>
      <c r="AQ158" s="281" cm="1">
        <f t="array" ref="AQ158">IF(AND(Q158=2,OR(U158={1,2,3,4,5})),1,0)</f>
        <v>0</v>
      </c>
      <c r="AS158" s="290">
        <f t="shared" si="18"/>
        <v>0</v>
      </c>
      <c r="AT158" s="291" t="str">
        <f>IF(AS158=0,"",
IF(SUM($AS$42:AS158)=1,AU158,
IF($AS$162&gt;SUM($AS$42:AS158),_xlfn.CONCAT(", ",AU158),
IF($AS$162=SUM($AS$42:AS158),_xlfn.CONCAT(" y ",AU158)))))</f>
        <v/>
      </c>
      <c r="AU158" s="231" t="s">
        <v>6328</v>
      </c>
      <c r="AV158" s="466">
        <f t="shared" si="19"/>
        <v>0</v>
      </c>
    </row>
    <row r="159" spans="1:48" ht="15" hidden="1" customHeight="1">
      <c r="A159" s="6"/>
      <c r="B159" s="5"/>
      <c r="C159" s="87" t="s">
        <v>222</v>
      </c>
      <c r="D159" s="662"/>
      <c r="E159" s="662"/>
      <c r="F159" s="662"/>
      <c r="G159" s="662"/>
      <c r="H159" s="662"/>
      <c r="I159" s="662"/>
      <c r="J159" s="662"/>
      <c r="K159" s="662"/>
      <c r="L159" s="662"/>
      <c r="M159" s="662"/>
      <c r="N159" s="662"/>
      <c r="O159" s="568"/>
      <c r="P159" s="568"/>
      <c r="Q159" s="568"/>
      <c r="R159" s="568"/>
      <c r="S159" s="568"/>
      <c r="T159" s="568"/>
      <c r="U159" s="568"/>
      <c r="V159" s="568"/>
      <c r="W159" s="568"/>
      <c r="X159" s="568"/>
      <c r="Y159" s="510"/>
      <c r="Z159" s="510"/>
      <c r="AA159" s="510"/>
      <c r="AB159" s="510"/>
      <c r="AC159" s="510"/>
      <c r="AD159" s="510"/>
      <c r="AG159" s="269">
        <f t="shared" si="10"/>
        <v>0</v>
      </c>
      <c r="AH159" s="270">
        <f t="shared" si="11"/>
        <v>0</v>
      </c>
      <c r="AI159" s="268" t="b">
        <f t="shared" si="12"/>
        <v>0</v>
      </c>
      <c r="AJ159" s="7" t="str">
        <f t="shared" si="13"/>
        <v/>
      </c>
      <c r="AK159" s="268" t="b">
        <f t="shared" si="14"/>
        <v>0</v>
      </c>
      <c r="AL159" s="7" t="str">
        <f t="shared" si="15"/>
        <v/>
      </c>
      <c r="AM159" s="268" t="b">
        <f t="shared" si="16"/>
        <v>0</v>
      </c>
      <c r="AO159" s="274">
        <f t="shared" si="17"/>
        <v>0</v>
      </c>
      <c r="AP159" s="276" cm="1">
        <f t="array" ref="AP159">IF(AND(Q159=1,OR(U159={6,7,8,9})),1,0)</f>
        <v>0</v>
      </c>
      <c r="AQ159" s="281" cm="1">
        <f t="array" ref="AQ159">IF(AND(Q159=2,OR(U159={1,2,3,4,5})),1,0)</f>
        <v>0</v>
      </c>
      <c r="AS159" s="290">
        <f t="shared" si="18"/>
        <v>0</v>
      </c>
      <c r="AT159" s="291" t="str">
        <f>IF(AS159=0,"",
IF(SUM($AS$42:AS159)=1,AU159,
IF($AS$162&gt;SUM($AS$42:AS159),_xlfn.CONCAT(", ",AU159),
IF($AS$162=SUM($AS$42:AS159),_xlfn.CONCAT(" y ",AU159)))))</f>
        <v/>
      </c>
      <c r="AU159" s="231" t="s">
        <v>6329</v>
      </c>
      <c r="AV159" s="466">
        <f t="shared" si="19"/>
        <v>0</v>
      </c>
    </row>
    <row r="160" spans="1:48" ht="15" hidden="1" customHeight="1">
      <c r="A160" s="6"/>
      <c r="B160" s="5"/>
      <c r="C160" s="87" t="s">
        <v>223</v>
      </c>
      <c r="D160" s="662"/>
      <c r="E160" s="662"/>
      <c r="F160" s="662"/>
      <c r="G160" s="662"/>
      <c r="H160" s="662"/>
      <c r="I160" s="662"/>
      <c r="J160" s="662"/>
      <c r="K160" s="662"/>
      <c r="L160" s="662"/>
      <c r="M160" s="662"/>
      <c r="N160" s="662"/>
      <c r="O160" s="568"/>
      <c r="P160" s="568"/>
      <c r="Q160" s="568"/>
      <c r="R160" s="568"/>
      <c r="S160" s="568"/>
      <c r="T160" s="568"/>
      <c r="U160" s="568"/>
      <c r="V160" s="568"/>
      <c r="W160" s="568"/>
      <c r="X160" s="568"/>
      <c r="Y160" s="510"/>
      <c r="Z160" s="510"/>
      <c r="AA160" s="510"/>
      <c r="AB160" s="510"/>
      <c r="AC160" s="510"/>
      <c r="AD160" s="510"/>
      <c r="AG160" s="269">
        <f t="shared" si="10"/>
        <v>0</v>
      </c>
      <c r="AH160" s="270">
        <f t="shared" si="11"/>
        <v>0</v>
      </c>
      <c r="AI160" s="268" t="b">
        <f t="shared" si="12"/>
        <v>0</v>
      </c>
      <c r="AJ160" s="7" t="str">
        <f t="shared" si="13"/>
        <v/>
      </c>
      <c r="AK160" s="268" t="b">
        <f t="shared" si="14"/>
        <v>0</v>
      </c>
      <c r="AL160" s="7" t="str">
        <f t="shared" si="15"/>
        <v/>
      </c>
      <c r="AM160" s="268" t="b">
        <f t="shared" si="16"/>
        <v>0</v>
      </c>
      <c r="AO160" s="274">
        <f t="shared" si="17"/>
        <v>0</v>
      </c>
      <c r="AP160" s="276" cm="1">
        <f t="array" ref="AP160">IF(AND(Q160=1,OR(U160={6,7,8,9})),1,0)</f>
        <v>0</v>
      </c>
      <c r="AQ160" s="281" cm="1">
        <f t="array" ref="AQ160">IF(AND(Q160=2,OR(U160={1,2,3,4,5})),1,0)</f>
        <v>0</v>
      </c>
      <c r="AS160" s="290">
        <f t="shared" si="18"/>
        <v>0</v>
      </c>
      <c r="AT160" s="291" t="str">
        <f>IF(AS160=0,"",
IF(SUM($AS$42:AS160)=1,AU160,
IF($AS$162&gt;SUM($AS$42:AS160),_xlfn.CONCAT(", ",AU160),
IF($AS$162=SUM($AS$42:AS160),_xlfn.CONCAT(" y ",AU160)))))</f>
        <v/>
      </c>
      <c r="AU160" s="231" t="s">
        <v>6330</v>
      </c>
      <c r="AV160" s="466">
        <f t="shared" si="19"/>
        <v>0</v>
      </c>
    </row>
    <row r="161" spans="1:48" ht="15" hidden="1" customHeight="1">
      <c r="A161" s="6"/>
      <c r="B161" s="5"/>
      <c r="C161" s="87" t="s">
        <v>224</v>
      </c>
      <c r="D161" s="662"/>
      <c r="E161" s="662"/>
      <c r="F161" s="662"/>
      <c r="G161" s="662"/>
      <c r="H161" s="662"/>
      <c r="I161" s="662"/>
      <c r="J161" s="662"/>
      <c r="K161" s="662"/>
      <c r="L161" s="662"/>
      <c r="M161" s="662"/>
      <c r="N161" s="662"/>
      <c r="O161" s="568"/>
      <c r="P161" s="568"/>
      <c r="Q161" s="568"/>
      <c r="R161" s="568"/>
      <c r="S161" s="568"/>
      <c r="T161" s="568"/>
      <c r="U161" s="568"/>
      <c r="V161" s="568"/>
      <c r="W161" s="568"/>
      <c r="X161" s="568"/>
      <c r="Y161" s="510"/>
      <c r="Z161" s="510"/>
      <c r="AA161" s="510"/>
      <c r="AB161" s="510"/>
      <c r="AC161" s="510"/>
      <c r="AD161" s="510"/>
      <c r="AG161" s="269">
        <f t="shared" si="10"/>
        <v>0</v>
      </c>
      <c r="AH161" s="270">
        <f t="shared" si="11"/>
        <v>0</v>
      </c>
      <c r="AI161" s="268" t="b">
        <f t="shared" si="12"/>
        <v>0</v>
      </c>
      <c r="AJ161" s="7" t="str">
        <f t="shared" si="13"/>
        <v/>
      </c>
      <c r="AK161" s="268" t="b">
        <f t="shared" si="14"/>
        <v>0</v>
      </c>
      <c r="AL161" s="7" t="str">
        <f t="shared" si="15"/>
        <v/>
      </c>
      <c r="AM161" s="268" t="b">
        <f t="shared" si="16"/>
        <v>0</v>
      </c>
      <c r="AO161" s="274">
        <f t="shared" si="17"/>
        <v>0</v>
      </c>
      <c r="AP161" s="276" cm="1">
        <f t="array" ref="AP161">IF(AND(Q161=1,OR(U161={6,7,8,9})),1,0)</f>
        <v>0</v>
      </c>
      <c r="AQ161" s="281" cm="1">
        <f t="array" ref="AQ161">IF(AND(Q161=2,OR(U161={1,2,3,4,5})),1,0)</f>
        <v>0</v>
      </c>
      <c r="AS161" s="290">
        <f t="shared" si="18"/>
        <v>0</v>
      </c>
      <c r="AT161" s="291" t="str">
        <f>IF(AS161=0,"",
IF(SUM($AS$42:AS161)=1,AU161,
IF($AS$162&gt;SUM($AS$42:AS161),_xlfn.CONCAT(", ",AU161),
IF($AS$162=SUM($AS$42:AS161),_xlfn.CONCAT(" y ",AU161)))))</f>
        <v/>
      </c>
      <c r="AU161" s="231" t="s">
        <v>6331</v>
      </c>
      <c r="AV161" s="466">
        <f t="shared" si="19"/>
        <v>0</v>
      </c>
    </row>
    <row r="162" spans="1:48" ht="15" customHeight="1" thickBot="1">
      <c r="A162" s="6"/>
      <c r="B162" s="5"/>
      <c r="C162"/>
      <c r="D162"/>
      <c r="E162"/>
      <c r="F162"/>
      <c r="G162"/>
      <c r="H162"/>
      <c r="I162"/>
      <c r="J162"/>
      <c r="K162"/>
      <c r="L162"/>
      <c r="M162"/>
      <c r="N162"/>
      <c r="O162"/>
      <c r="P162"/>
      <c r="Q162"/>
      <c r="R162"/>
      <c r="S162"/>
      <c r="T162"/>
      <c r="U162"/>
      <c r="V162"/>
      <c r="W162"/>
      <c r="X162"/>
      <c r="Y162"/>
      <c r="Z162"/>
      <c r="AA162"/>
      <c r="AB162"/>
      <c r="AC162"/>
      <c r="AD162"/>
      <c r="AG162" s="9"/>
      <c r="AH162" s="284">
        <f>SUM(AH42:AH161)</f>
        <v>0</v>
      </c>
      <c r="AI162" s="285">
        <f>COUNTIF(AI42:AI161,TRUE)</f>
        <v>0</v>
      </c>
      <c r="AJ162" s="9"/>
      <c r="AK162" s="285">
        <f>COUNTIF(AK42:AK161,TRUE)</f>
        <v>0</v>
      </c>
      <c r="AL162" s="9"/>
      <c r="AM162" s="285">
        <f>COUNTIF(AM42:AM161,TRUE)</f>
        <v>0</v>
      </c>
      <c r="AN162" s="285">
        <f>SUM(AI162,AK162,AM162)</f>
        <v>0</v>
      </c>
      <c r="AO162" s="286">
        <f>SUM(AO42:AO161)</f>
        <v>0</v>
      </c>
      <c r="AP162" s="277">
        <f t="shared" ref="AP162" si="20">SUM(AP42:AP161)</f>
        <v>0</v>
      </c>
      <c r="AQ162" s="279">
        <f>SUM(AQ42:AQ161)</f>
        <v>0</v>
      </c>
      <c r="AS162" s="292">
        <f>SUM(AS42:AS161)</f>
        <v>72</v>
      </c>
      <c r="AT162" s="292" t="str">
        <f>IF(AS162=0,"",_xlfn.CONCAT(AT42:AT161))</f>
        <v>1, 2, 3, 4, 5, 6, 7, 8, 9, 10, 11, 12, 13, 14, 15, 16, 17, 18, 19, 20, 21, 22, 23, 24, 25, 26, 27, 28, 29, 30, 31, 32, 33, 34, 35, 36, 37, 38, 39, 40, 41, 42, 43, 44, 45, 46, 47, 48, 49, 50, 51, 52, 53, 54, 55, 56, 57, 58, 59, 60, 61, 62, 63, 64, 65, 66, 67, 68, 69, 70, 71 y 72</v>
      </c>
      <c r="AU162" s="293" t="str">
        <f>IF(AS162=0,"",
IF(AS162&gt;10,"Favor de ingresar toda la información requerida en la pregunta",
IF(AS162=1,_xlfn.CONCAT("Favor de revisar la información capturada en el numeral ",AT162),_xlfn.CONCAT("Favor de revisar la información capturada en los numerales ",AT162))))</f>
        <v>Favor de ingresar toda la información requerida en la pregunta</v>
      </c>
      <c r="AV162" s="465">
        <f>SUM(AV42:AV161)</f>
        <v>0</v>
      </c>
    </row>
    <row r="163" spans="1:48" ht="15" customHeight="1" thickBot="1">
      <c r="A163" s="6"/>
      <c r="B163" s="5"/>
      <c r="C163" s="658">
        <f>COUNTA(D42:N161)</f>
        <v>72</v>
      </c>
      <c r="D163" s="659"/>
      <c r="E163" s="659"/>
      <c r="F163" s="660"/>
      <c r="G163" s="88" t="s">
        <v>225</v>
      </c>
      <c r="H163"/>
      <c r="I163"/>
      <c r="J163"/>
      <c r="K163"/>
      <c r="L163"/>
      <c r="M163"/>
      <c r="N163"/>
      <c r="O163"/>
      <c r="P163"/>
      <c r="Q163"/>
      <c r="R163"/>
      <c r="S163"/>
      <c r="T163"/>
      <c r="U163"/>
      <c r="V163"/>
      <c r="W163"/>
      <c r="X163"/>
      <c r="Y163"/>
      <c r="Z163"/>
      <c r="AA163"/>
      <c r="AB163"/>
      <c r="AC163"/>
      <c r="AD163"/>
    </row>
    <row r="164" spans="1:48" ht="15" customHeight="1">
      <c r="A164" s="6"/>
      <c r="B164" s="5"/>
      <c r="C164" s="5"/>
      <c r="D164" s="5"/>
      <c r="E164" s="5"/>
      <c r="F164" s="5"/>
      <c r="G164"/>
      <c r="H164"/>
      <c r="I164"/>
      <c r="J164"/>
      <c r="K164"/>
      <c r="L164"/>
      <c r="M164"/>
      <c r="N164"/>
      <c r="O164"/>
      <c r="P164"/>
      <c r="Q164"/>
      <c r="R164"/>
      <c r="S164"/>
      <c r="T164"/>
      <c r="U164"/>
      <c r="V164"/>
      <c r="W164"/>
      <c r="X164"/>
      <c r="Y164"/>
      <c r="Z164"/>
      <c r="AA164"/>
      <c r="AB164"/>
      <c r="AC164"/>
      <c r="AD164"/>
    </row>
    <row r="165" spans="1:48" ht="45" customHeight="1">
      <c r="A165" s="6"/>
      <c r="B165" s="5"/>
      <c r="C165" s="661" t="s">
        <v>226</v>
      </c>
      <c r="D165" s="661"/>
      <c r="E165" s="661"/>
      <c r="F165" s="560"/>
      <c r="G165" s="561"/>
      <c r="H165" s="561"/>
      <c r="I165" s="561"/>
      <c r="J165" s="561"/>
      <c r="K165" s="561"/>
      <c r="L165" s="561"/>
      <c r="M165" s="561"/>
      <c r="N165" s="561"/>
      <c r="O165" s="561"/>
      <c r="P165" s="561"/>
      <c r="Q165" s="561"/>
      <c r="R165" s="561"/>
      <c r="S165" s="561"/>
      <c r="T165" s="561"/>
      <c r="U165" s="561"/>
      <c r="V165" s="561"/>
      <c r="W165" s="561"/>
      <c r="X165" s="561"/>
      <c r="Y165" s="561"/>
      <c r="Z165" s="561"/>
      <c r="AA165" s="561"/>
      <c r="AB165" s="561"/>
      <c r="AC165" s="561"/>
      <c r="AD165" s="562"/>
    </row>
    <row r="166" spans="1:48" ht="15" customHeight="1">
      <c r="A166" s="6"/>
      <c r="B166" s="704" t="str">
        <f>IF(AND(AR42&gt;0,F165=""),"Debido a que seleccionó el código 32 en la col. Función ejercida debe anotar el nombre de dicha(s) función(es)","")</f>
        <v/>
      </c>
      <c r="C166" s="704"/>
      <c r="D166" s="704"/>
      <c r="E166" s="704"/>
      <c r="F166" s="704"/>
      <c r="G166" s="704"/>
      <c r="H166" s="704"/>
      <c r="I166" s="704"/>
      <c r="J166" s="704"/>
      <c r="K166" s="704"/>
      <c r="L166" s="704"/>
      <c r="M166" s="704"/>
      <c r="N166" s="704"/>
      <c r="O166" s="704"/>
      <c r="P166" s="704"/>
      <c r="Q166" s="704"/>
      <c r="R166" s="704"/>
      <c r="S166" s="704"/>
      <c r="T166" s="704"/>
      <c r="U166" s="704"/>
      <c r="V166" s="704"/>
      <c r="W166" s="704"/>
      <c r="X166" s="704"/>
      <c r="Y166" s="704"/>
      <c r="Z166" s="704"/>
      <c r="AA166" s="704"/>
      <c r="AB166" s="704"/>
      <c r="AC166" s="704"/>
      <c r="AD166" s="704"/>
      <c r="AE166" s="704"/>
    </row>
    <row r="167" spans="1:48" ht="15" customHeight="1">
      <c r="A167" s="6"/>
      <c r="B167" s="5"/>
      <c r="C167" s="554" t="s">
        <v>227</v>
      </c>
      <c r="D167" s="555"/>
      <c r="E167" s="555"/>
      <c r="F167" s="555"/>
      <c r="G167" s="555"/>
      <c r="H167" s="555"/>
      <c r="I167" s="555"/>
      <c r="J167" s="555"/>
      <c r="K167" s="555"/>
      <c r="L167" s="555"/>
      <c r="M167" s="556"/>
      <c r="N167" s="89"/>
      <c r="O167" s="557" t="s">
        <v>228</v>
      </c>
      <c r="P167" s="557"/>
      <c r="Q167" s="557"/>
      <c r="R167" s="557"/>
      <c r="S167" s="557"/>
      <c r="T167" s="557"/>
      <c r="U167" s="557"/>
      <c r="V167" s="557"/>
      <c r="W167" s="557"/>
      <c r="X167" s="557"/>
      <c r="Y167" s="557"/>
      <c r="Z167" s="557"/>
      <c r="AA167" s="557"/>
      <c r="AB167" s="557"/>
      <c r="AC167" s="557"/>
      <c r="AD167" s="557"/>
    </row>
    <row r="168" spans="1:48" ht="15" customHeight="1">
      <c r="A168" s="6"/>
      <c r="B168" s="5"/>
      <c r="C168" s="90" t="s">
        <v>87</v>
      </c>
      <c r="D168" s="623" t="s">
        <v>229</v>
      </c>
      <c r="E168" s="624"/>
      <c r="F168" s="624"/>
      <c r="G168" s="624"/>
      <c r="H168" s="624"/>
      <c r="I168" s="624"/>
      <c r="J168" s="624"/>
      <c r="K168" s="624"/>
      <c r="L168" s="624"/>
      <c r="M168" s="625"/>
      <c r="N168" s="42"/>
      <c r="O168" s="34" t="s">
        <v>87</v>
      </c>
      <c r="P168" s="622" t="s">
        <v>230</v>
      </c>
      <c r="Q168" s="622"/>
      <c r="R168" s="622"/>
      <c r="S168" s="622"/>
      <c r="T168" s="622"/>
      <c r="U168" s="622"/>
      <c r="V168" s="622"/>
      <c r="W168" s="34" t="s">
        <v>104</v>
      </c>
      <c r="X168" s="622" t="s">
        <v>231</v>
      </c>
      <c r="Y168" s="622"/>
      <c r="Z168" s="622"/>
      <c r="AA168" s="622"/>
      <c r="AB168" s="622"/>
      <c r="AC168" s="622"/>
      <c r="AD168" s="622"/>
    </row>
    <row r="169" spans="1:48" ht="24" customHeight="1">
      <c r="A169" s="6"/>
      <c r="B169" s="5"/>
      <c r="C169" s="90" t="s">
        <v>88</v>
      </c>
      <c r="D169" s="623" t="s">
        <v>232</v>
      </c>
      <c r="E169" s="624"/>
      <c r="F169" s="624"/>
      <c r="G169" s="624"/>
      <c r="H169" s="624"/>
      <c r="I169" s="624"/>
      <c r="J169" s="624"/>
      <c r="K169" s="624"/>
      <c r="L169" s="624"/>
      <c r="M169" s="625"/>
      <c r="N169" s="42"/>
      <c r="O169" s="34" t="s">
        <v>88</v>
      </c>
      <c r="P169" s="622" t="s">
        <v>233</v>
      </c>
      <c r="Q169" s="622"/>
      <c r="R169" s="622"/>
      <c r="S169" s="622"/>
      <c r="T169" s="622"/>
      <c r="U169" s="622"/>
      <c r="V169" s="622"/>
      <c r="W169" s="90" t="s">
        <v>105</v>
      </c>
      <c r="X169" s="622" t="s">
        <v>234</v>
      </c>
      <c r="Y169" s="622"/>
      <c r="Z169" s="622"/>
      <c r="AA169" s="622"/>
      <c r="AB169" s="622"/>
      <c r="AC169" s="622"/>
      <c r="AD169" s="622"/>
    </row>
    <row r="170" spans="1:48" ht="24" customHeight="1">
      <c r="A170" s="6"/>
      <c r="B170" s="5"/>
      <c r="C170" s="91"/>
      <c r="D170" s="27"/>
      <c r="E170" s="27"/>
      <c r="F170" s="27"/>
      <c r="G170" s="27"/>
      <c r="H170" s="27"/>
      <c r="I170" s="27"/>
      <c r="J170" s="27"/>
      <c r="K170" s="27"/>
      <c r="L170" s="27"/>
      <c r="M170" s="27"/>
      <c r="N170" s="42"/>
      <c r="O170" s="34" t="s">
        <v>89</v>
      </c>
      <c r="P170" s="622" t="s">
        <v>235</v>
      </c>
      <c r="Q170" s="622"/>
      <c r="R170" s="622"/>
      <c r="S170" s="622"/>
      <c r="T170" s="622"/>
      <c r="U170" s="622"/>
      <c r="V170" s="622"/>
      <c r="W170" s="90" t="s">
        <v>106</v>
      </c>
      <c r="X170" s="622" t="s">
        <v>763</v>
      </c>
      <c r="Y170" s="622"/>
      <c r="Z170" s="622"/>
      <c r="AA170" s="622"/>
      <c r="AB170" s="622"/>
      <c r="AC170" s="622"/>
      <c r="AD170" s="622"/>
    </row>
    <row r="171" spans="1:48" ht="15" customHeight="1">
      <c r="A171" s="6"/>
      <c r="B171" s="5"/>
      <c r="C171" s="557" t="s">
        <v>236</v>
      </c>
      <c r="D171" s="557"/>
      <c r="E171" s="557"/>
      <c r="F171" s="557"/>
      <c r="G171" s="557"/>
      <c r="H171" s="557"/>
      <c r="I171" s="557"/>
      <c r="J171" s="557"/>
      <c r="K171" s="557"/>
      <c r="L171" s="557"/>
      <c r="M171" s="557"/>
      <c r="N171" s="42"/>
      <c r="O171" s="34" t="s">
        <v>90</v>
      </c>
      <c r="P171" s="622" t="s">
        <v>237</v>
      </c>
      <c r="Q171" s="622"/>
      <c r="R171" s="622"/>
      <c r="S171" s="622"/>
      <c r="T171" s="622"/>
      <c r="U171" s="622"/>
      <c r="V171" s="622"/>
      <c r="W171" s="90" t="s">
        <v>107</v>
      </c>
      <c r="X171" s="622" t="s">
        <v>238</v>
      </c>
      <c r="Y171" s="622"/>
      <c r="Z171" s="622"/>
      <c r="AA171" s="622"/>
      <c r="AB171" s="622"/>
      <c r="AC171" s="622"/>
      <c r="AD171" s="622"/>
    </row>
    <row r="172" spans="1:48" ht="15" customHeight="1">
      <c r="A172" s="6"/>
      <c r="B172" s="5"/>
      <c r="C172" s="92" t="s">
        <v>87</v>
      </c>
      <c r="D172" s="623" t="s">
        <v>239</v>
      </c>
      <c r="E172" s="624"/>
      <c r="F172" s="624"/>
      <c r="G172" s="624"/>
      <c r="H172" s="624"/>
      <c r="I172" s="624"/>
      <c r="J172" s="624"/>
      <c r="K172" s="624"/>
      <c r="L172" s="624"/>
      <c r="M172" s="625"/>
      <c r="N172" s="42"/>
      <c r="O172" s="34" t="s">
        <v>91</v>
      </c>
      <c r="P172" s="622" t="s">
        <v>240</v>
      </c>
      <c r="Q172" s="622"/>
      <c r="R172" s="622"/>
      <c r="S172" s="622"/>
      <c r="T172" s="622"/>
      <c r="U172" s="622"/>
      <c r="V172" s="622"/>
      <c r="W172" s="90" t="s">
        <v>108</v>
      </c>
      <c r="X172" s="622" t="s">
        <v>241</v>
      </c>
      <c r="Y172" s="622"/>
      <c r="Z172" s="622"/>
      <c r="AA172" s="622"/>
      <c r="AB172" s="622"/>
      <c r="AC172" s="622"/>
      <c r="AD172" s="622"/>
    </row>
    <row r="173" spans="1:48" ht="15" customHeight="1">
      <c r="A173" s="6"/>
      <c r="B173" s="5"/>
      <c r="C173" s="92" t="s">
        <v>88</v>
      </c>
      <c r="D173" s="622" t="s">
        <v>242</v>
      </c>
      <c r="E173" s="622"/>
      <c r="F173" s="622"/>
      <c r="G173" s="622"/>
      <c r="H173" s="622"/>
      <c r="I173" s="622"/>
      <c r="J173" s="622"/>
      <c r="K173" s="622"/>
      <c r="L173" s="622"/>
      <c r="M173" s="622"/>
      <c r="N173" s="42"/>
      <c r="O173" s="34" t="s">
        <v>92</v>
      </c>
      <c r="P173" s="622" t="s">
        <v>243</v>
      </c>
      <c r="Q173" s="622"/>
      <c r="R173" s="622"/>
      <c r="S173" s="622"/>
      <c r="T173" s="622"/>
      <c r="U173" s="622"/>
      <c r="V173" s="622"/>
      <c r="W173" s="90" t="s">
        <v>109</v>
      </c>
      <c r="X173" s="622" t="s">
        <v>244</v>
      </c>
      <c r="Y173" s="622"/>
      <c r="Z173" s="622"/>
      <c r="AA173" s="622"/>
      <c r="AB173" s="622"/>
      <c r="AC173" s="622"/>
      <c r="AD173" s="622"/>
    </row>
    <row r="174" spans="1:48" ht="15" customHeight="1">
      <c r="A174" s="6"/>
      <c r="B174" s="5"/>
      <c r="C174" s="92" t="s">
        <v>89</v>
      </c>
      <c r="D174" s="622" t="s">
        <v>245</v>
      </c>
      <c r="E174" s="622"/>
      <c r="F174" s="622"/>
      <c r="G174" s="622"/>
      <c r="H174" s="622"/>
      <c r="I174" s="622"/>
      <c r="J174" s="622"/>
      <c r="K174" s="622"/>
      <c r="L174" s="622"/>
      <c r="M174" s="622"/>
      <c r="N174" s="42"/>
      <c r="O174" s="34" t="s">
        <v>93</v>
      </c>
      <c r="P174" s="622" t="s">
        <v>246</v>
      </c>
      <c r="Q174" s="622"/>
      <c r="R174" s="622"/>
      <c r="S174" s="622"/>
      <c r="T174" s="622"/>
      <c r="U174" s="622"/>
      <c r="V174" s="622"/>
      <c r="W174" s="90" t="s">
        <v>110</v>
      </c>
      <c r="X174" s="622" t="s">
        <v>247</v>
      </c>
      <c r="Y174" s="622"/>
      <c r="Z174" s="622"/>
      <c r="AA174" s="622"/>
      <c r="AB174" s="622"/>
      <c r="AC174" s="622"/>
      <c r="AD174" s="622"/>
    </row>
    <row r="175" spans="1:48" ht="15" customHeight="1">
      <c r="A175" s="6"/>
      <c r="B175" s="5"/>
      <c r="C175" s="92" t="s">
        <v>90</v>
      </c>
      <c r="D175" s="623" t="s">
        <v>248</v>
      </c>
      <c r="E175" s="624"/>
      <c r="F175" s="624"/>
      <c r="G175" s="624"/>
      <c r="H175" s="624"/>
      <c r="I175" s="624"/>
      <c r="J175" s="624"/>
      <c r="K175" s="624"/>
      <c r="L175" s="624"/>
      <c r="M175" s="625"/>
      <c r="N175" s="42"/>
      <c r="O175" s="34" t="s">
        <v>94</v>
      </c>
      <c r="P175" s="622" t="s">
        <v>249</v>
      </c>
      <c r="Q175" s="622"/>
      <c r="R175" s="622"/>
      <c r="S175" s="622"/>
      <c r="T175" s="622"/>
      <c r="U175" s="622"/>
      <c r="V175" s="622"/>
      <c r="W175" s="90" t="s">
        <v>111</v>
      </c>
      <c r="X175" s="622" t="s">
        <v>250</v>
      </c>
      <c r="Y175" s="622"/>
      <c r="Z175" s="622"/>
      <c r="AA175" s="622"/>
      <c r="AB175" s="622"/>
      <c r="AC175" s="622"/>
      <c r="AD175" s="622"/>
    </row>
    <row r="176" spans="1:48" ht="24" customHeight="1">
      <c r="A176" s="6"/>
      <c r="B176" s="5"/>
      <c r="C176" s="92" t="s">
        <v>91</v>
      </c>
      <c r="D176" s="623" t="s">
        <v>251</v>
      </c>
      <c r="E176" s="624"/>
      <c r="F176" s="624"/>
      <c r="G176" s="624"/>
      <c r="H176" s="624"/>
      <c r="I176" s="624"/>
      <c r="J176" s="624"/>
      <c r="K176" s="624"/>
      <c r="L176" s="624"/>
      <c r="M176" s="625"/>
      <c r="N176" s="42"/>
      <c r="O176" s="34" t="s">
        <v>95</v>
      </c>
      <c r="P176" s="622" t="s">
        <v>252</v>
      </c>
      <c r="Q176" s="622"/>
      <c r="R176" s="622"/>
      <c r="S176" s="622"/>
      <c r="T176" s="622"/>
      <c r="U176" s="622"/>
      <c r="V176" s="622"/>
      <c r="W176" s="90" t="s">
        <v>112</v>
      </c>
      <c r="X176" s="622" t="s">
        <v>253</v>
      </c>
      <c r="Y176" s="622"/>
      <c r="Z176" s="622"/>
      <c r="AA176" s="622"/>
      <c r="AB176" s="622"/>
      <c r="AC176" s="622"/>
      <c r="AD176" s="622"/>
    </row>
    <row r="177" spans="1:31" ht="24" customHeight="1">
      <c r="A177" s="6"/>
      <c r="B177" s="5"/>
      <c r="C177" s="92" t="s">
        <v>92</v>
      </c>
      <c r="D177" s="623" t="s">
        <v>254</v>
      </c>
      <c r="E177" s="624"/>
      <c r="F177" s="624"/>
      <c r="G177" s="624"/>
      <c r="H177" s="624"/>
      <c r="I177" s="624"/>
      <c r="J177" s="624"/>
      <c r="K177" s="624"/>
      <c r="L177" s="624"/>
      <c r="M177" s="625"/>
      <c r="N177" s="42"/>
      <c r="O177" s="34" t="s">
        <v>97</v>
      </c>
      <c r="P177" s="622" t="s">
        <v>255</v>
      </c>
      <c r="Q177" s="622"/>
      <c r="R177" s="622"/>
      <c r="S177" s="622"/>
      <c r="T177" s="622"/>
      <c r="U177" s="622"/>
      <c r="V177" s="622"/>
      <c r="W177" s="90" t="s">
        <v>113</v>
      </c>
      <c r="X177" s="622" t="s">
        <v>256</v>
      </c>
      <c r="Y177" s="622"/>
      <c r="Z177" s="622"/>
      <c r="AA177" s="622"/>
      <c r="AB177" s="622"/>
      <c r="AC177" s="622"/>
      <c r="AD177" s="622"/>
    </row>
    <row r="178" spans="1:31" ht="15" customHeight="1">
      <c r="A178" s="6"/>
      <c r="B178" s="5"/>
      <c r="C178" s="92" t="s">
        <v>93</v>
      </c>
      <c r="D178" s="623" t="s">
        <v>257</v>
      </c>
      <c r="E178" s="624"/>
      <c r="F178" s="624"/>
      <c r="G178" s="624"/>
      <c r="H178" s="624"/>
      <c r="I178" s="624"/>
      <c r="J178" s="624"/>
      <c r="K178" s="624"/>
      <c r="L178" s="624"/>
      <c r="M178" s="625"/>
      <c r="N178" s="42"/>
      <c r="O178" s="34" t="s">
        <v>98</v>
      </c>
      <c r="P178" s="622" t="s">
        <v>764</v>
      </c>
      <c r="Q178" s="622"/>
      <c r="R178" s="622"/>
      <c r="S178" s="622"/>
      <c r="T178" s="622"/>
      <c r="U178" s="622"/>
      <c r="V178" s="622"/>
      <c r="W178" s="90" t="s">
        <v>114</v>
      </c>
      <c r="X178" s="622" t="s">
        <v>258</v>
      </c>
      <c r="Y178" s="622"/>
      <c r="Z178" s="622"/>
      <c r="AA178" s="622"/>
      <c r="AB178" s="622"/>
      <c r="AC178" s="622"/>
      <c r="AD178" s="622"/>
    </row>
    <row r="179" spans="1:31" ht="24" customHeight="1">
      <c r="A179" s="6"/>
      <c r="B179" s="5"/>
      <c r="C179" s="92" t="s">
        <v>94</v>
      </c>
      <c r="D179" s="623" t="s">
        <v>259</v>
      </c>
      <c r="E179" s="624"/>
      <c r="F179" s="624"/>
      <c r="G179" s="624"/>
      <c r="H179" s="624"/>
      <c r="I179" s="624"/>
      <c r="J179" s="624"/>
      <c r="K179" s="624"/>
      <c r="L179" s="624"/>
      <c r="M179" s="625"/>
      <c r="N179" s="42"/>
      <c r="O179" s="34" t="s">
        <v>99</v>
      </c>
      <c r="P179" s="622" t="s">
        <v>260</v>
      </c>
      <c r="Q179" s="622"/>
      <c r="R179" s="622"/>
      <c r="S179" s="622"/>
      <c r="T179" s="622"/>
      <c r="U179" s="622"/>
      <c r="V179" s="622"/>
      <c r="W179" s="90" t="s">
        <v>115</v>
      </c>
      <c r="X179" s="622" t="s">
        <v>261</v>
      </c>
      <c r="Y179" s="622"/>
      <c r="Z179" s="622"/>
      <c r="AA179" s="622"/>
      <c r="AB179" s="622"/>
      <c r="AC179" s="622"/>
      <c r="AD179" s="622"/>
    </row>
    <row r="180" spans="1:31" ht="24" customHeight="1">
      <c r="A180" s="6"/>
      <c r="B180" s="5"/>
      <c r="C180" s="90" t="s">
        <v>95</v>
      </c>
      <c r="D180" s="622" t="s">
        <v>262</v>
      </c>
      <c r="E180" s="622"/>
      <c r="F180" s="622"/>
      <c r="G180" s="622"/>
      <c r="H180" s="622"/>
      <c r="I180" s="622"/>
      <c r="J180" s="622"/>
      <c r="K180" s="622"/>
      <c r="L180" s="622"/>
      <c r="M180" s="622"/>
      <c r="N180" s="42"/>
      <c r="O180" s="34" t="s">
        <v>100</v>
      </c>
      <c r="P180" s="622" t="s">
        <v>263</v>
      </c>
      <c r="Q180" s="622"/>
      <c r="R180" s="622"/>
      <c r="S180" s="622"/>
      <c r="T180" s="622"/>
      <c r="U180" s="622"/>
      <c r="V180" s="622"/>
      <c r="W180" s="90" t="s">
        <v>116</v>
      </c>
      <c r="X180" s="622" t="s">
        <v>264</v>
      </c>
      <c r="Y180" s="622"/>
      <c r="Z180" s="622"/>
      <c r="AA180" s="622"/>
      <c r="AB180" s="622"/>
      <c r="AC180" s="622"/>
      <c r="AD180" s="622"/>
    </row>
    <row r="181" spans="1:31" ht="15" customHeight="1">
      <c r="A181" s="6"/>
      <c r="B181" s="5"/>
      <c r="C181" s="9"/>
      <c r="D181" s="9"/>
      <c r="E181" s="9"/>
      <c r="F181" s="9"/>
      <c r="G181" s="9"/>
      <c r="H181" s="9"/>
      <c r="I181" s="9"/>
      <c r="J181" s="9"/>
      <c r="K181" s="9"/>
      <c r="L181" s="9"/>
      <c r="M181" s="9"/>
      <c r="N181" s="42"/>
      <c r="O181" s="34" t="s">
        <v>101</v>
      </c>
      <c r="P181" s="622" t="s">
        <v>265</v>
      </c>
      <c r="Q181" s="622"/>
      <c r="R181" s="622"/>
      <c r="S181" s="622"/>
      <c r="T181" s="622"/>
      <c r="U181" s="622"/>
      <c r="V181" s="622"/>
      <c r="W181" s="90" t="s">
        <v>117</v>
      </c>
      <c r="X181" s="622" t="s">
        <v>266</v>
      </c>
      <c r="Y181" s="622"/>
      <c r="Z181" s="622"/>
      <c r="AA181" s="622"/>
      <c r="AB181" s="622"/>
      <c r="AC181" s="622"/>
      <c r="AD181" s="622"/>
    </row>
    <row r="182" spans="1:31" ht="24" customHeight="1">
      <c r="A182" s="6"/>
      <c r="B182" s="5"/>
      <c r="C182"/>
      <c r="E182" s="9"/>
      <c r="F182" s="9"/>
      <c r="G182" s="9"/>
      <c r="H182" s="9"/>
      <c r="I182" s="9"/>
      <c r="J182" s="9"/>
      <c r="K182"/>
      <c r="L182"/>
      <c r="M182"/>
      <c r="N182"/>
      <c r="O182" s="34" t="s">
        <v>102</v>
      </c>
      <c r="P182" s="622" t="s">
        <v>267</v>
      </c>
      <c r="Q182" s="622"/>
      <c r="R182" s="622"/>
      <c r="S182" s="622"/>
      <c r="T182" s="622"/>
      <c r="U182" s="622"/>
      <c r="V182" s="622"/>
      <c r="W182" s="90" t="s">
        <v>118</v>
      </c>
      <c r="X182" s="622" t="s">
        <v>956</v>
      </c>
      <c r="Y182" s="622"/>
      <c r="Z182" s="622"/>
      <c r="AA182" s="622"/>
      <c r="AB182" s="622"/>
      <c r="AC182" s="622"/>
      <c r="AD182" s="622"/>
    </row>
    <row r="183" spans="1:31" ht="15" customHeight="1">
      <c r="A183" s="6"/>
      <c r="B183" s="5"/>
      <c r="C183"/>
      <c r="D183"/>
      <c r="E183" s="9"/>
      <c r="F183" s="9"/>
      <c r="G183" s="9"/>
      <c r="H183" s="9"/>
      <c r="I183" s="9"/>
      <c r="J183" s="9"/>
      <c r="K183"/>
      <c r="L183"/>
      <c r="M183"/>
      <c r="N183"/>
      <c r="O183" s="34" t="s">
        <v>103</v>
      </c>
      <c r="P183" s="622" t="s">
        <v>269</v>
      </c>
      <c r="Q183" s="622"/>
      <c r="R183" s="622"/>
      <c r="S183" s="622"/>
      <c r="T183" s="622"/>
      <c r="U183" s="622"/>
      <c r="V183" s="622"/>
      <c r="W183" s="90" t="s">
        <v>119</v>
      </c>
      <c r="X183" s="622" t="s">
        <v>268</v>
      </c>
      <c r="Y183" s="622"/>
      <c r="Z183" s="622"/>
      <c r="AA183" s="622"/>
      <c r="AB183" s="622"/>
      <c r="AC183" s="622"/>
      <c r="AD183" s="622"/>
    </row>
    <row r="184" spans="1:31" ht="15" customHeight="1">
      <c r="A184" s="6"/>
      <c r="B184" s="657" t="str">
        <f>IF(AV162&gt;0,"Verificar la información registrada en el apartado Función ejercida ya que no puede tener códigos repetidos","")</f>
        <v/>
      </c>
      <c r="C184" s="657"/>
      <c r="D184" s="657"/>
      <c r="E184" s="657"/>
      <c r="F184" s="657"/>
      <c r="G184" s="657"/>
      <c r="H184" s="657"/>
      <c r="I184" s="657"/>
      <c r="J184" s="657"/>
      <c r="K184" s="657"/>
      <c r="L184" s="657"/>
      <c r="M184" s="657"/>
      <c r="N184" s="657"/>
      <c r="O184" s="657"/>
      <c r="P184" s="657"/>
      <c r="Q184" s="657"/>
      <c r="R184" s="657"/>
      <c r="S184" s="657"/>
      <c r="T184" s="657"/>
      <c r="U184" s="657"/>
      <c r="V184" s="657"/>
      <c r="W184" s="657"/>
      <c r="X184" s="657"/>
      <c r="Y184" s="657"/>
      <c r="Z184" s="657"/>
      <c r="AA184" s="657"/>
      <c r="AB184" s="657"/>
      <c r="AC184" s="657"/>
      <c r="AD184" s="657"/>
      <c r="AE184" s="657"/>
    </row>
    <row r="185" spans="1:31" ht="24" customHeight="1">
      <c r="A185" s="6"/>
      <c r="B185" s="5"/>
      <c r="C185" s="615" t="s">
        <v>270</v>
      </c>
      <c r="D185" s="615"/>
      <c r="E185" s="615"/>
      <c r="F185" s="615"/>
      <c r="G185" s="615"/>
      <c r="H185" s="615"/>
      <c r="I185" s="615"/>
      <c r="J185" s="615"/>
      <c r="K185" s="615"/>
      <c r="L185" s="615"/>
      <c r="M185" s="615"/>
      <c r="N185" s="615"/>
      <c r="O185" s="615"/>
      <c r="P185" s="615"/>
      <c r="Q185" s="615"/>
      <c r="R185" s="615"/>
      <c r="S185" s="615"/>
      <c r="T185" s="615"/>
      <c r="U185" s="615"/>
      <c r="V185" s="615"/>
      <c r="W185" s="615"/>
      <c r="X185" s="615"/>
      <c r="Y185" s="615"/>
      <c r="Z185" s="615"/>
      <c r="AA185" s="615"/>
      <c r="AB185" s="615"/>
      <c r="AC185" s="615"/>
      <c r="AD185" s="615"/>
    </row>
    <row r="186" spans="1:31" ht="60" customHeight="1">
      <c r="A186" s="93"/>
      <c r="B186"/>
      <c r="C186" s="656"/>
      <c r="D186" s="656"/>
      <c r="E186" s="656"/>
      <c r="F186" s="656"/>
      <c r="G186" s="656"/>
      <c r="H186" s="656"/>
      <c r="I186" s="656"/>
      <c r="J186" s="656"/>
      <c r="K186" s="656"/>
      <c r="L186" s="656"/>
      <c r="M186" s="656"/>
      <c r="N186" s="656"/>
      <c r="O186" s="656"/>
      <c r="P186" s="656"/>
      <c r="Q186" s="656"/>
      <c r="R186" s="656"/>
      <c r="S186" s="656"/>
      <c r="T186" s="656"/>
      <c r="U186" s="656"/>
      <c r="V186" s="656"/>
      <c r="W186" s="656"/>
      <c r="X186" s="656"/>
      <c r="Y186" s="656"/>
      <c r="Z186" s="656"/>
      <c r="AA186" s="656"/>
      <c r="AB186" s="656"/>
      <c r="AC186" s="656"/>
      <c r="AD186" s="656"/>
    </row>
    <row r="187" spans="1:31" ht="15" customHeight="1">
      <c r="B187" s="708" t="str">
        <f>AU162</f>
        <v>Favor de ingresar toda la información requerida en la pregunta</v>
      </c>
      <c r="C187" s="708"/>
      <c r="D187" s="708"/>
      <c r="E187" s="708"/>
      <c r="F187" s="708"/>
      <c r="G187" s="708"/>
      <c r="H187" s="708"/>
      <c r="I187" s="708"/>
      <c r="J187" s="708"/>
      <c r="K187" s="708"/>
      <c r="L187" s="708"/>
      <c r="M187" s="708"/>
      <c r="N187" s="708"/>
      <c r="O187" s="708"/>
      <c r="P187" s="708"/>
      <c r="Q187" s="708"/>
      <c r="R187" s="708"/>
      <c r="S187" s="708"/>
      <c r="T187" s="708"/>
      <c r="U187" s="708"/>
      <c r="V187" s="708"/>
      <c r="W187" s="708"/>
      <c r="X187" s="708"/>
      <c r="Y187" s="708"/>
      <c r="Z187" s="708"/>
      <c r="AA187" s="708"/>
      <c r="AB187" s="708"/>
      <c r="AC187" s="708"/>
      <c r="AD187" s="708"/>
      <c r="AE187" s="7"/>
    </row>
    <row r="188" spans="1:31" ht="15" customHeight="1">
      <c r="B188" s="703" t="str">
        <f>IF(AH162&gt;0,"Alerta:Debido a que cuenta con registros NS, debe proporcionar una justificación en el area de comentarios al final de la pregunta.","")</f>
        <v/>
      </c>
      <c r="C188" s="703"/>
      <c r="D188" s="703"/>
      <c r="E188" s="703"/>
      <c r="F188" s="703"/>
      <c r="G188" s="703"/>
      <c r="H188" s="703"/>
      <c r="I188" s="703"/>
      <c r="J188" s="703"/>
      <c r="K188" s="703"/>
      <c r="L188" s="703"/>
      <c r="M188" s="703"/>
      <c r="N188" s="703"/>
      <c r="O188" s="703"/>
      <c r="P188" s="703"/>
      <c r="Q188" s="703"/>
      <c r="R188" s="703"/>
      <c r="S188" s="703"/>
      <c r="T188" s="703"/>
      <c r="U188" s="703"/>
      <c r="V188" s="703"/>
      <c r="W188" s="703"/>
      <c r="X188" s="703"/>
      <c r="Y188" s="703"/>
      <c r="Z188" s="703"/>
      <c r="AA188" s="703"/>
      <c r="AB188" s="703"/>
      <c r="AC188" s="703"/>
      <c r="AD188" s="703"/>
      <c r="AE188" s="7"/>
    </row>
    <row r="189" spans="1:31" ht="15" customHeight="1">
      <c r="B189" s="657" t="str">
        <f>IF(AN162=0,"","El nombre debe registrarse en mayúsculas, sin comillas ni signos de acentuación, puntuación, paréntesis y abreviaturas")</f>
        <v/>
      </c>
      <c r="C189" s="657"/>
      <c r="D189" s="657"/>
      <c r="E189" s="657"/>
      <c r="F189" s="657"/>
      <c r="G189" s="657"/>
      <c r="H189" s="657"/>
      <c r="I189" s="657"/>
      <c r="J189" s="657"/>
      <c r="K189" s="657"/>
      <c r="L189" s="657"/>
      <c r="M189" s="657"/>
      <c r="N189" s="657"/>
      <c r="O189" s="657"/>
      <c r="P189" s="657"/>
      <c r="Q189" s="657"/>
      <c r="R189" s="657"/>
      <c r="S189" s="657"/>
      <c r="T189" s="657"/>
      <c r="U189" s="657"/>
      <c r="V189" s="657"/>
      <c r="W189" s="657"/>
      <c r="X189" s="657"/>
      <c r="Y189" s="657"/>
      <c r="Z189" s="657"/>
      <c r="AA189" s="657"/>
      <c r="AB189" s="657"/>
      <c r="AC189" s="657"/>
      <c r="AD189" s="657"/>
      <c r="AE189" s="7"/>
    </row>
    <row r="190" spans="1:31" ht="15" customHeight="1">
      <c r="B190" s="657" t="str">
        <f>IF(AO162&gt;0,"Debe seleccionar primero la col. Principal y después de izquierda a derecha las col. Secundarios","")</f>
        <v/>
      </c>
      <c r="C190" s="657"/>
      <c r="D190" s="657"/>
      <c r="E190" s="657"/>
      <c r="F190" s="657"/>
      <c r="G190" s="657"/>
      <c r="H190" s="657"/>
      <c r="I190" s="657"/>
      <c r="J190" s="657"/>
      <c r="K190" s="657"/>
      <c r="L190" s="657"/>
      <c r="M190" s="657"/>
      <c r="N190" s="657"/>
      <c r="O190" s="657"/>
      <c r="P190" s="657"/>
      <c r="Q190" s="657"/>
      <c r="R190" s="657"/>
      <c r="S190" s="657"/>
      <c r="T190" s="657"/>
      <c r="U190" s="657"/>
      <c r="V190" s="657"/>
      <c r="W190" s="657"/>
      <c r="X190" s="657"/>
      <c r="Y190" s="657"/>
      <c r="Z190" s="657"/>
      <c r="AA190" s="657"/>
      <c r="AB190" s="657"/>
      <c r="AC190" s="657"/>
      <c r="AD190" s="657"/>
      <c r="AE190" s="657"/>
    </row>
    <row r="191" spans="1:31" ht="15" customHeight="1">
      <c r="B191" s="657" t="str">
        <f>IF(AP162&gt;0,"Favor de revisar la instrucción 5, ya que no se cumplen los criterios establecidos","")</f>
        <v/>
      </c>
      <c r="C191" s="657"/>
      <c r="D191" s="657"/>
      <c r="E191" s="657"/>
      <c r="F191" s="657"/>
      <c r="G191" s="657"/>
      <c r="H191" s="657"/>
      <c r="I191" s="657"/>
      <c r="J191" s="657"/>
      <c r="K191" s="657"/>
      <c r="L191" s="657"/>
      <c r="M191" s="657"/>
      <c r="N191" s="657"/>
      <c r="O191" s="657"/>
      <c r="P191" s="657"/>
      <c r="Q191" s="657"/>
      <c r="R191" s="657"/>
      <c r="S191" s="657"/>
      <c r="T191" s="657"/>
      <c r="U191" s="657"/>
      <c r="V191" s="657"/>
      <c r="W191" s="657"/>
      <c r="X191" s="657"/>
      <c r="Y191" s="657"/>
      <c r="Z191" s="657"/>
      <c r="AA191" s="657"/>
      <c r="AB191" s="657"/>
      <c r="AC191" s="657"/>
      <c r="AD191" s="657"/>
    </row>
    <row r="192" spans="1:31" ht="15" customHeight="1" thickBot="1">
      <c r="B192" s="657" t="str">
        <f>IF(AQ162&gt;0,"Favor de revisar la instrucción 6, ya que no se cumplen los criterios establecidos","")</f>
        <v/>
      </c>
      <c r="C192" s="657"/>
      <c r="D192" s="657"/>
      <c r="E192" s="657"/>
      <c r="F192" s="657"/>
      <c r="G192" s="657"/>
      <c r="H192" s="657"/>
      <c r="I192" s="657"/>
      <c r="J192" s="657"/>
      <c r="K192" s="657"/>
      <c r="L192" s="657"/>
      <c r="M192" s="657"/>
      <c r="N192" s="657"/>
      <c r="O192" s="657"/>
      <c r="P192" s="657"/>
      <c r="Q192" s="657"/>
      <c r="R192" s="657"/>
      <c r="S192" s="657"/>
      <c r="T192" s="657"/>
      <c r="U192" s="657"/>
      <c r="V192" s="657"/>
      <c r="W192" s="657"/>
      <c r="X192" s="657"/>
      <c r="Y192" s="657"/>
      <c r="Z192" s="657"/>
      <c r="AA192" s="657"/>
      <c r="AB192" s="657"/>
      <c r="AC192" s="657"/>
      <c r="AD192" s="657"/>
    </row>
    <row r="193" spans="1:48" s="8" customFormat="1" ht="15" customHeight="1" thickBot="1">
      <c r="A193" s="73" t="s">
        <v>123</v>
      </c>
      <c r="B193" s="619" t="s">
        <v>1010</v>
      </c>
      <c r="C193" s="620"/>
      <c r="D193" s="620"/>
      <c r="E193" s="620"/>
      <c r="F193" s="620"/>
      <c r="G193" s="620"/>
      <c r="H193" s="620"/>
      <c r="I193" s="620"/>
      <c r="J193" s="620"/>
      <c r="K193" s="620"/>
      <c r="L193" s="620"/>
      <c r="M193" s="620"/>
      <c r="N193" s="620"/>
      <c r="O193" s="620"/>
      <c r="P193" s="620"/>
      <c r="Q193" s="620"/>
      <c r="R193" s="620"/>
      <c r="S193" s="620"/>
      <c r="T193" s="620"/>
      <c r="U193" s="620"/>
      <c r="V193" s="620"/>
      <c r="W193" s="620"/>
      <c r="X193" s="620"/>
      <c r="Y193" s="620"/>
      <c r="Z193" s="620"/>
      <c r="AA193" s="620"/>
      <c r="AB193" s="620"/>
      <c r="AC193" s="620"/>
      <c r="AD193" s="621"/>
    </row>
    <row r="194" spans="1:48" s="8" customFormat="1" ht="15" customHeight="1">
      <c r="A194" s="6"/>
      <c r="B194" s="647" t="s">
        <v>858</v>
      </c>
      <c r="C194" s="648"/>
      <c r="D194" s="648"/>
      <c r="E194" s="648"/>
      <c r="F194" s="648"/>
      <c r="G194" s="648"/>
      <c r="H194" s="648"/>
      <c r="I194" s="648"/>
      <c r="J194" s="648"/>
      <c r="K194" s="648"/>
      <c r="L194" s="648"/>
      <c r="M194" s="648"/>
      <c r="N194" s="648"/>
      <c r="O194" s="648"/>
      <c r="P194" s="648"/>
      <c r="Q194" s="648"/>
      <c r="R194" s="648"/>
      <c r="S194" s="648"/>
      <c r="T194" s="648"/>
      <c r="U194" s="648"/>
      <c r="V194" s="648"/>
      <c r="W194" s="648"/>
      <c r="X194" s="648"/>
      <c r="Y194" s="648"/>
      <c r="Z194" s="648"/>
      <c r="AA194" s="648"/>
      <c r="AB194" s="648"/>
      <c r="AC194" s="648"/>
      <c r="AD194" s="649"/>
    </row>
    <row r="195" spans="1:48" s="8" customFormat="1" ht="48" customHeight="1">
      <c r="A195" s="6"/>
      <c r="B195" s="133"/>
      <c r="C195" s="627" t="s">
        <v>1019</v>
      </c>
      <c r="D195" s="627"/>
      <c r="E195" s="627"/>
      <c r="F195" s="627"/>
      <c r="G195" s="627"/>
      <c r="H195" s="627"/>
      <c r="I195" s="627"/>
      <c r="J195" s="627"/>
      <c r="K195" s="627"/>
      <c r="L195" s="627"/>
      <c r="M195" s="627"/>
      <c r="N195" s="627"/>
      <c r="O195" s="627"/>
      <c r="P195" s="627"/>
      <c r="Q195" s="627"/>
      <c r="R195" s="627"/>
      <c r="S195" s="627"/>
      <c r="T195" s="627"/>
      <c r="U195" s="627"/>
      <c r="V195" s="627"/>
      <c r="W195" s="627"/>
      <c r="X195" s="627"/>
      <c r="Y195" s="627"/>
      <c r="Z195" s="627"/>
      <c r="AA195" s="627"/>
      <c r="AB195" s="627"/>
      <c r="AC195" s="627"/>
      <c r="AD195" s="650"/>
    </row>
    <row r="196" spans="1:48" s="8" customFormat="1" ht="24" customHeight="1">
      <c r="A196" s="6"/>
      <c r="B196" s="133"/>
      <c r="C196" s="615" t="s">
        <v>935</v>
      </c>
      <c r="D196" s="615"/>
      <c r="E196" s="615"/>
      <c r="F196" s="615"/>
      <c r="G196" s="615"/>
      <c r="H196" s="615"/>
      <c r="I196" s="615"/>
      <c r="J196" s="615"/>
      <c r="K196" s="615"/>
      <c r="L196" s="615"/>
      <c r="M196" s="615"/>
      <c r="N196" s="615"/>
      <c r="O196" s="615"/>
      <c r="P196" s="615"/>
      <c r="Q196" s="615"/>
      <c r="R196" s="615"/>
      <c r="S196" s="615"/>
      <c r="T196" s="615"/>
      <c r="U196" s="615"/>
      <c r="V196" s="615"/>
      <c r="W196" s="615"/>
      <c r="X196" s="615"/>
      <c r="Y196" s="615"/>
      <c r="Z196" s="615"/>
      <c r="AA196" s="615"/>
      <c r="AB196" s="615"/>
      <c r="AC196" s="615"/>
      <c r="AD196" s="702"/>
    </row>
    <row r="197" spans="1:48" s="8" customFormat="1" ht="15" customHeight="1">
      <c r="A197" s="6"/>
      <c r="B197" s="651" t="s">
        <v>521</v>
      </c>
      <c r="C197" s="652"/>
      <c r="D197" s="652"/>
      <c r="E197" s="652"/>
      <c r="F197" s="652"/>
      <c r="G197" s="652"/>
      <c r="H197" s="652"/>
      <c r="I197" s="652"/>
      <c r="J197" s="652"/>
      <c r="K197" s="652"/>
      <c r="L197" s="652"/>
      <c r="M197" s="652"/>
      <c r="N197" s="652"/>
      <c r="O197" s="652"/>
      <c r="P197" s="652"/>
      <c r="Q197" s="652"/>
      <c r="R197" s="652"/>
      <c r="S197" s="652"/>
      <c r="T197" s="652"/>
      <c r="U197" s="652"/>
      <c r="V197" s="652"/>
      <c r="W197" s="652"/>
      <c r="X197" s="652"/>
      <c r="Y197" s="652"/>
      <c r="Z197" s="652"/>
      <c r="AA197" s="652"/>
      <c r="AB197" s="652"/>
      <c r="AC197" s="652"/>
      <c r="AD197" s="653"/>
    </row>
    <row r="198" spans="1:48" s="8" customFormat="1" ht="36" customHeight="1">
      <c r="A198" s="6"/>
      <c r="B198" s="74"/>
      <c r="C198" s="596" t="s">
        <v>936</v>
      </c>
      <c r="D198" s="596"/>
      <c r="E198" s="596"/>
      <c r="F198" s="596"/>
      <c r="G198" s="596"/>
      <c r="H198" s="596"/>
      <c r="I198" s="596"/>
      <c r="J198" s="596"/>
      <c r="K198" s="596"/>
      <c r="L198" s="596"/>
      <c r="M198" s="596"/>
      <c r="N198" s="596"/>
      <c r="O198" s="596"/>
      <c r="P198" s="596"/>
      <c r="Q198" s="596"/>
      <c r="R198" s="596"/>
      <c r="S198" s="596"/>
      <c r="T198" s="596"/>
      <c r="U198" s="596"/>
      <c r="V198" s="596"/>
      <c r="W198" s="596"/>
      <c r="X198" s="596"/>
      <c r="Y198" s="596"/>
      <c r="Z198" s="596"/>
      <c r="AA198" s="596"/>
      <c r="AB198" s="596"/>
      <c r="AC198" s="596"/>
      <c r="AD198" s="597"/>
    </row>
    <row r="199" spans="1:48" s="8" customFormat="1" ht="36" customHeight="1">
      <c r="A199" s="6"/>
      <c r="B199" s="80"/>
      <c r="C199" s="615" t="s">
        <v>937</v>
      </c>
      <c r="D199" s="615"/>
      <c r="E199" s="615"/>
      <c r="F199" s="615"/>
      <c r="G199" s="615"/>
      <c r="H199" s="615"/>
      <c r="I199" s="615"/>
      <c r="J199" s="615"/>
      <c r="K199" s="615"/>
      <c r="L199" s="615"/>
      <c r="M199" s="615"/>
      <c r="N199" s="615"/>
      <c r="O199" s="615"/>
      <c r="P199" s="615"/>
      <c r="Q199" s="615"/>
      <c r="R199" s="615"/>
      <c r="S199" s="615"/>
      <c r="T199" s="615"/>
      <c r="U199" s="615"/>
      <c r="V199" s="615"/>
      <c r="W199" s="615"/>
      <c r="X199" s="615"/>
      <c r="Y199" s="615"/>
      <c r="Z199" s="615"/>
      <c r="AA199" s="615"/>
      <c r="AB199" s="615"/>
      <c r="AC199" s="615"/>
      <c r="AD199" s="616"/>
    </row>
    <row r="200" spans="1:48" s="8" customFormat="1" ht="15" customHeight="1">
      <c r="A200" s="6"/>
      <c r="B200" s="5"/>
      <c r="C200"/>
      <c r="D200"/>
      <c r="E200"/>
      <c r="F200"/>
      <c r="G200"/>
      <c r="H200"/>
      <c r="I200"/>
      <c r="J200"/>
      <c r="K200"/>
      <c r="L200"/>
      <c r="M200"/>
      <c r="N200"/>
      <c r="O200"/>
      <c r="P200"/>
      <c r="Q200"/>
      <c r="R200"/>
      <c r="S200"/>
      <c r="T200"/>
      <c r="U200"/>
      <c r="V200"/>
      <c r="W200"/>
      <c r="X200"/>
      <c r="Y200"/>
      <c r="Z200"/>
      <c r="AA200"/>
      <c r="AB200"/>
      <c r="AC200"/>
      <c r="AD200"/>
    </row>
    <row r="201" spans="1:48" s="8" customFormat="1" ht="36" customHeight="1">
      <c r="A201" s="81" t="s">
        <v>274</v>
      </c>
      <c r="B201" s="632" t="s">
        <v>520</v>
      </c>
      <c r="C201" s="632"/>
      <c r="D201" s="632"/>
      <c r="E201" s="632"/>
      <c r="F201" s="632"/>
      <c r="G201" s="632"/>
      <c r="H201" s="632"/>
      <c r="I201" s="632"/>
      <c r="J201" s="632"/>
      <c r="K201" s="632"/>
      <c r="L201" s="632"/>
      <c r="M201" s="632"/>
      <c r="N201" s="632"/>
      <c r="O201" s="632"/>
      <c r="P201" s="632"/>
      <c r="Q201" s="632"/>
      <c r="R201" s="632"/>
      <c r="S201" s="632"/>
      <c r="T201" s="632"/>
      <c r="U201" s="632"/>
      <c r="V201" s="632"/>
      <c r="W201" s="632"/>
      <c r="X201" s="632"/>
      <c r="Y201" s="632"/>
      <c r="Z201" s="632"/>
      <c r="AA201" s="632"/>
      <c r="AB201" s="632"/>
      <c r="AC201" s="632"/>
      <c r="AD201" s="632"/>
    </row>
    <row r="202" spans="1:48" s="8" customFormat="1" ht="15" customHeight="1">
      <c r="A202" s="81"/>
      <c r="B202" s="109"/>
      <c r="C202" s="596" t="s">
        <v>1020</v>
      </c>
      <c r="D202" s="596"/>
      <c r="E202" s="596"/>
      <c r="F202" s="596"/>
      <c r="G202" s="596"/>
      <c r="H202" s="596"/>
      <c r="I202" s="596"/>
      <c r="J202" s="596"/>
      <c r="K202" s="596"/>
      <c r="L202" s="596"/>
      <c r="M202" s="596"/>
      <c r="N202" s="596"/>
      <c r="O202" s="596"/>
      <c r="P202" s="596"/>
      <c r="Q202" s="596"/>
      <c r="R202" s="596"/>
      <c r="S202" s="596"/>
      <c r="T202" s="596"/>
      <c r="U202" s="596"/>
      <c r="V202" s="596"/>
      <c r="W202" s="596"/>
      <c r="X202" s="596"/>
      <c r="Y202" s="596"/>
      <c r="Z202" s="596"/>
      <c r="AA202" s="596"/>
      <c r="AB202" s="596"/>
      <c r="AC202" s="596"/>
      <c r="AD202" s="596"/>
    </row>
    <row r="203" spans="1:48" s="8" customFormat="1" ht="15" customHeight="1">
      <c r="A203" s="6"/>
      <c r="B203" s="5"/>
      <c r="C203"/>
      <c r="D203"/>
      <c r="E203"/>
      <c r="F203"/>
      <c r="G203"/>
      <c r="H203"/>
      <c r="I203"/>
      <c r="J203"/>
      <c r="K203"/>
      <c r="L203"/>
      <c r="M203"/>
      <c r="N203"/>
      <c r="O203"/>
      <c r="P203"/>
      <c r="Q203"/>
      <c r="R203"/>
      <c r="S203"/>
      <c r="T203"/>
      <c r="U203"/>
      <c r="V203"/>
      <c r="W203"/>
      <c r="X203"/>
      <c r="Y203"/>
      <c r="Z203"/>
      <c r="AA203"/>
      <c r="AB203"/>
      <c r="AC203"/>
      <c r="AD203"/>
    </row>
    <row r="204" spans="1:48" s="8" customFormat="1" ht="15" customHeight="1">
      <c r="A204" s="6"/>
      <c r="B204" s="5"/>
      <c r="C204" s="633" t="s">
        <v>133</v>
      </c>
      <c r="D204" s="634"/>
      <c r="E204" s="634"/>
      <c r="F204" s="634"/>
      <c r="G204" s="634"/>
      <c r="H204" s="634"/>
      <c r="I204" s="635"/>
      <c r="J204" s="639" t="s">
        <v>504</v>
      </c>
      <c r="K204" s="640"/>
      <c r="L204" s="639" t="s">
        <v>505</v>
      </c>
      <c r="M204" s="640"/>
      <c r="N204" s="639" t="s">
        <v>506</v>
      </c>
      <c r="O204" s="640"/>
      <c r="P204" s="643" t="s">
        <v>507</v>
      </c>
      <c r="Q204" s="644"/>
      <c r="R204" s="644"/>
      <c r="S204" s="644"/>
      <c r="T204" s="644"/>
      <c r="U204" s="645"/>
      <c r="V204" s="643" t="s">
        <v>508</v>
      </c>
      <c r="W204" s="644"/>
      <c r="X204" s="644"/>
      <c r="Y204" s="644"/>
      <c r="Z204" s="644"/>
      <c r="AA204" s="645"/>
      <c r="AB204" s="646" t="s">
        <v>509</v>
      </c>
      <c r="AC204" s="646"/>
      <c r="AD204" s="646"/>
      <c r="AI204" s="707" t="s">
        <v>6335</v>
      </c>
      <c r="AJ204" s="707"/>
      <c r="AK204" s="707"/>
      <c r="AL204" s="707"/>
      <c r="AM204" s="707" t="s">
        <v>6336</v>
      </c>
      <c r="AN204" s="707"/>
      <c r="AO204" s="707"/>
      <c r="AP204" s="707"/>
      <c r="AQ204" s="707" t="s">
        <v>6208</v>
      </c>
      <c r="AR204" s="707"/>
      <c r="AS204" s="707"/>
      <c r="AT204" s="709" t="s">
        <v>6337</v>
      </c>
      <c r="AU204" s="709"/>
      <c r="AV204" s="709"/>
    </row>
    <row r="205" spans="1:48" s="8" customFormat="1" ht="84" customHeight="1">
      <c r="A205" s="6"/>
      <c r="B205" s="5"/>
      <c r="C205" s="636"/>
      <c r="D205" s="637"/>
      <c r="E205" s="637"/>
      <c r="F205" s="637"/>
      <c r="G205" s="637"/>
      <c r="H205" s="637"/>
      <c r="I205" s="638"/>
      <c r="J205" s="641"/>
      <c r="K205" s="642"/>
      <c r="L205" s="641"/>
      <c r="M205" s="642"/>
      <c r="N205" s="641"/>
      <c r="O205" s="642"/>
      <c r="P205" s="643" t="s">
        <v>384</v>
      </c>
      <c r="Q205" s="645"/>
      <c r="R205" s="654" t="s">
        <v>510</v>
      </c>
      <c r="S205" s="655"/>
      <c r="T205" s="654" t="s">
        <v>511</v>
      </c>
      <c r="U205" s="655"/>
      <c r="V205" s="643" t="s">
        <v>384</v>
      </c>
      <c r="W205" s="645"/>
      <c r="X205" s="654" t="s">
        <v>512</v>
      </c>
      <c r="Y205" s="655"/>
      <c r="Z205" s="654" t="s">
        <v>513</v>
      </c>
      <c r="AA205" s="655"/>
      <c r="AB205" s="646"/>
      <c r="AC205" s="646"/>
      <c r="AD205" s="646"/>
      <c r="AG205" s="271" t="s">
        <v>6195</v>
      </c>
      <c r="AH205" s="272" t="s">
        <v>6196</v>
      </c>
      <c r="AI205" s="294" t="s">
        <v>6332</v>
      </c>
      <c r="AJ205" s="295" t="s">
        <v>6196</v>
      </c>
      <c r="AK205" s="296" t="s">
        <v>6333</v>
      </c>
      <c r="AL205" s="297" t="s">
        <v>6334</v>
      </c>
      <c r="AM205" s="294" t="s">
        <v>6332</v>
      </c>
      <c r="AN205" s="295" t="s">
        <v>6196</v>
      </c>
      <c r="AO205" s="296" t="s">
        <v>6333</v>
      </c>
      <c r="AP205" s="297" t="s">
        <v>6334</v>
      </c>
      <c r="AQ205" s="287" t="s">
        <v>6209</v>
      </c>
      <c r="AR205" s="288" t="s">
        <v>6210</v>
      </c>
      <c r="AS205" s="289" t="s">
        <v>6211</v>
      </c>
      <c r="AT205" s="302" t="s">
        <v>6338</v>
      </c>
      <c r="AU205" s="288" t="s">
        <v>6210</v>
      </c>
      <c r="AV205" s="289" t="s">
        <v>6211</v>
      </c>
    </row>
    <row r="206" spans="1:48" s="8" customFormat="1" ht="20.100000000000001" customHeight="1">
      <c r="A206" s="6"/>
      <c r="B206" s="5"/>
      <c r="C206" s="127" t="s">
        <v>87</v>
      </c>
      <c r="D206" s="629" t="str">
        <f>IF(D42="","",D42)</f>
        <v>OFICINA DEL C GOBERNADOR</v>
      </c>
      <c r="E206" s="630"/>
      <c r="F206" s="630"/>
      <c r="G206" s="630"/>
      <c r="H206" s="630"/>
      <c r="I206" s="631"/>
      <c r="J206" s="626"/>
      <c r="K206" s="626"/>
      <c r="L206" s="626"/>
      <c r="M206" s="626"/>
      <c r="N206" s="626"/>
      <c r="O206" s="626"/>
      <c r="P206" s="626"/>
      <c r="Q206" s="626"/>
      <c r="R206" s="626"/>
      <c r="S206" s="626"/>
      <c r="T206" s="626"/>
      <c r="U206" s="626"/>
      <c r="V206" s="626"/>
      <c r="W206" s="626"/>
      <c r="X206" s="626"/>
      <c r="Y206" s="626"/>
      <c r="Z206" s="626"/>
      <c r="AA206" s="626"/>
      <c r="AB206" s="626"/>
      <c r="AC206" s="626"/>
      <c r="AD206" s="626"/>
      <c r="AG206" s="269">
        <f>IF(AND(COUNTBLANK(D206)=0,COUNTA(J206:AD206)=10),0,IF(AND(COUNTBLANK(D206)=1,COUNTA(J206:AD206)=0),0,1))</f>
        <v>1</v>
      </c>
      <c r="AH206" s="270">
        <f>IF(COUNTIF(D206:AA206,"NS")&gt;0,1,0)</f>
        <v>0</v>
      </c>
      <c r="AI206" s="298">
        <f>P206</f>
        <v>0</v>
      </c>
      <c r="AJ206" s="299">
        <f>COUNTIF(R206:U206,"NS")</f>
        <v>0</v>
      </c>
      <c r="AK206" s="300">
        <f>SUM(R206:U206)</f>
        <v>0</v>
      </c>
      <c r="AL206" s="301">
        <f>IF(OR(AND(AI206=0, AJ206&gt;0),AND(AI206="NS", AK206&gt;0), AND(AI206="NS", AJ206=0, AK206=0)), 1, IF(OR(AND(AI206&gt;0, AJ206&gt;1,AI206&gt;AK206), AND(AI206="NS", AJ206=2), AND(AI206="NS", AK206=0, AJ206&gt;0), AI206=AK206), 0, 1))</f>
        <v>0</v>
      </c>
      <c r="AM206" s="298">
        <f>V206</f>
        <v>0</v>
      </c>
      <c r="AN206" s="299">
        <f>COUNTIF(X206:AA206,"NS")</f>
        <v>0</v>
      </c>
      <c r="AO206" s="300">
        <f>SUM(X206:AA206)</f>
        <v>0</v>
      </c>
      <c r="AP206" s="301">
        <f>IF(OR(AND(AM206=0, AN206&gt;0),AND(AM206="NS", AO206&gt;0), AND(AM206="NS", AN206=0, AO206=0)), 1, IF(OR(AND(AM206&gt;0, AN206&gt;1,AM206&gt;AO206), AND(AM206="NS", AN206=2), AND(AM206="NS", AO206=0, AN206&gt;0), AM206=AO206), 0, 1))</f>
        <v>0</v>
      </c>
      <c r="AQ206" s="290">
        <f>IF(AG206=0,0,1)</f>
        <v>1</v>
      </c>
      <c r="AR206" s="291" t="str">
        <f>IF(AQ206=0,"",
IF(SUM($AQ$206:AQ206)=1,AS206,
IF($AQ$326&gt;SUM($AQ$206:AQ206),_xlfn.CONCAT(", ",AS206),
IF($AQ$326=SUM($AQ$206:AQ206),_xlfn.CONCAT(" y ",AS206)))))</f>
        <v>1</v>
      </c>
      <c r="AS206" s="231" t="s">
        <v>6212</v>
      </c>
      <c r="AT206" s="303">
        <f>IF(SUM(AL206,AP206)=0,0,1)</f>
        <v>0</v>
      </c>
      <c r="AU206" s="304" t="str">
        <f>IF(AT206=0,"",
IF(SUM(AT206:AT206)=1,AV206,
IF(AT326&gt;SUM(AT206:AT206),_xlfn.CONCAT(", ",AV206),
IF(AT326=SUM(AT206:AT206),_xlfn.CONCAT(" y ",AV206)))))</f>
        <v/>
      </c>
      <c r="AV206" s="231" t="s">
        <v>6212</v>
      </c>
    </row>
    <row r="207" spans="1:48" s="8" customFormat="1" ht="45" customHeight="1">
      <c r="A207" s="6"/>
      <c r="B207" s="5"/>
      <c r="C207" s="110" t="s">
        <v>88</v>
      </c>
      <c r="D207" s="629" t="str">
        <f t="shared" ref="D207:D270" si="21">IF(D43="","",D43)</f>
        <v>SECRETARIA DE DESARROLLO AGROPECUARIO RURAL Y PESCA</v>
      </c>
      <c r="E207" s="630"/>
      <c r="F207" s="630"/>
      <c r="G207" s="630"/>
      <c r="H207" s="630"/>
      <c r="I207" s="631"/>
      <c r="J207" s="626"/>
      <c r="K207" s="626"/>
      <c r="L207" s="626"/>
      <c r="M207" s="626"/>
      <c r="N207" s="626"/>
      <c r="O207" s="626"/>
      <c r="P207" s="626"/>
      <c r="Q207" s="626"/>
      <c r="R207" s="626"/>
      <c r="S207" s="626"/>
      <c r="T207" s="626"/>
      <c r="U207" s="626"/>
      <c r="V207" s="626"/>
      <c r="W207" s="626"/>
      <c r="X207" s="626"/>
      <c r="Y207" s="626"/>
      <c r="Z207" s="626"/>
      <c r="AA207" s="626"/>
      <c r="AB207" s="626"/>
      <c r="AC207" s="626"/>
      <c r="AD207" s="626"/>
      <c r="AG207" s="269">
        <f t="shared" ref="AG207:AG270" si="22">IF(AND(COUNTBLANK(D207)=0,COUNTA(J207:AD207)=10),0,IF(AND(COUNTBLANK(D207)=1,COUNTA(J207:AD207)=0),0,1))</f>
        <v>1</v>
      </c>
      <c r="AH207" s="270">
        <f t="shared" ref="AH207:AH270" si="23">IF(COUNTIF(D207:AA207,"NS")&gt;0,1,0)</f>
        <v>0</v>
      </c>
      <c r="AI207" s="298">
        <f t="shared" ref="AI207:AI270" si="24">P207</f>
        <v>0</v>
      </c>
      <c r="AJ207" s="299">
        <f t="shared" ref="AJ207:AJ270" si="25">COUNTIF(R207:U207,"NS")</f>
        <v>0</v>
      </c>
      <c r="AK207" s="300">
        <f t="shared" ref="AK207:AK270" si="26">SUM(R207:U207)</f>
        <v>0</v>
      </c>
      <c r="AL207" s="301">
        <f t="shared" ref="AL207:AL270" si="27">IF(OR(AND(AI207=0, AJ207&gt;0),AND(AI207="NS", AK207&gt;0), AND(AI207="NS", AJ207=0, AK207=0)), 1, IF(OR(AND(AI207&gt;0, AJ207&gt;1,AI207&gt;AK207), AND(AI207="NS", AJ207=2), AND(AI207="NS", AK207=0, AJ207&gt;0), AI207=AK207), 0, 1))</f>
        <v>0</v>
      </c>
      <c r="AM207" s="298">
        <f t="shared" ref="AM207:AM270" si="28">V207</f>
        <v>0</v>
      </c>
      <c r="AN207" s="299">
        <f t="shared" ref="AN207:AN270" si="29">COUNTIF(X207:AA207,"NS")</f>
        <v>0</v>
      </c>
      <c r="AO207" s="300">
        <f t="shared" ref="AO207:AO270" si="30">SUM(X207:AA207)</f>
        <v>0</v>
      </c>
      <c r="AP207" s="301">
        <f t="shared" ref="AP207:AP270" si="31">IF(OR(AND(AM207=0, AN207&gt;0),AND(AM207="NS", AO207&gt;0), AND(AM207="NS", AN207=0, AO207=0)), 1, IF(OR(AND(AM207&gt;0, AN207&gt;1,AM207&gt;AO207), AND(AM207="NS", AN207=2), AND(AM207="NS", AO207=0, AN207&gt;0), AM207=AO207), 0, 1))</f>
        <v>0</v>
      </c>
      <c r="AQ207" s="290">
        <f t="shared" ref="AQ207:AQ270" si="32">IF(AG207=0,0,1)</f>
        <v>1</v>
      </c>
      <c r="AR207" s="291" t="str">
        <f>IF(AQ207=0,"",
IF(SUM($AQ$206:AQ207)=1,AS207,
IF($AQ$326&gt;SUM($AQ$206:AQ207),_xlfn.CONCAT(", ",AS207),
IF($AQ$326=SUM($AQ$206:AQ207),_xlfn.CONCAT(" y ",AS207)))))</f>
        <v>, 2</v>
      </c>
      <c r="AS207" s="231" t="s">
        <v>6213</v>
      </c>
      <c r="AT207" s="303">
        <f t="shared" ref="AT207:AT270" si="33">IF(SUM(AL207,AP207)=0,0,1)</f>
        <v>0</v>
      </c>
      <c r="AU207" s="304" t="str">
        <f t="shared" ref="AU207:AU270" si="34">IF(AT207=0,"",
IF(SUM(AT207:AT207)=1,AV207,
IF(AT327&gt;SUM(AT207:AT207),_xlfn.CONCAT(", ",AV207),
IF(AT327=SUM(AT207:AT207),_xlfn.CONCAT(" y ",AV207)))))</f>
        <v/>
      </c>
      <c r="AV207" s="231" t="s">
        <v>6213</v>
      </c>
    </row>
    <row r="208" spans="1:48" s="8" customFormat="1" ht="20.100000000000001" customHeight="1">
      <c r="A208" s="6"/>
      <c r="B208" s="5"/>
      <c r="C208" s="134" t="s">
        <v>89</v>
      </c>
      <c r="D208" s="629" t="str">
        <f t="shared" si="21"/>
        <v>SECRETARIA DE SALUD</v>
      </c>
      <c r="E208" s="630"/>
      <c r="F208" s="630"/>
      <c r="G208" s="630"/>
      <c r="H208" s="630"/>
      <c r="I208" s="631"/>
      <c r="J208" s="626"/>
      <c r="K208" s="626"/>
      <c r="L208" s="626"/>
      <c r="M208" s="626"/>
      <c r="N208" s="626"/>
      <c r="O208" s="626"/>
      <c r="P208" s="626"/>
      <c r="Q208" s="626"/>
      <c r="R208" s="626"/>
      <c r="S208" s="626"/>
      <c r="T208" s="626"/>
      <c r="U208" s="626"/>
      <c r="V208" s="626"/>
      <c r="W208" s="626"/>
      <c r="X208" s="626"/>
      <c r="Y208" s="626"/>
      <c r="Z208" s="626"/>
      <c r="AA208" s="626"/>
      <c r="AB208" s="626"/>
      <c r="AC208" s="626"/>
      <c r="AD208" s="626"/>
      <c r="AG208" s="269">
        <f t="shared" si="22"/>
        <v>1</v>
      </c>
      <c r="AH208" s="270">
        <f t="shared" si="23"/>
        <v>0</v>
      </c>
      <c r="AI208" s="298">
        <f t="shared" si="24"/>
        <v>0</v>
      </c>
      <c r="AJ208" s="299">
        <f t="shared" si="25"/>
        <v>0</v>
      </c>
      <c r="AK208" s="300">
        <f t="shared" si="26"/>
        <v>0</v>
      </c>
      <c r="AL208" s="301">
        <f t="shared" si="27"/>
        <v>0</v>
      </c>
      <c r="AM208" s="298">
        <f t="shared" si="28"/>
        <v>0</v>
      </c>
      <c r="AN208" s="299">
        <f t="shared" si="29"/>
        <v>0</v>
      </c>
      <c r="AO208" s="300">
        <f t="shared" si="30"/>
        <v>0</v>
      </c>
      <c r="AP208" s="301">
        <f t="shared" si="31"/>
        <v>0</v>
      </c>
      <c r="AQ208" s="290">
        <f t="shared" si="32"/>
        <v>1</v>
      </c>
      <c r="AR208" s="291" t="str">
        <f>IF(AQ208=0,"",
IF(SUM($AQ$206:AQ208)=1,AS208,
IF($AQ$326&gt;SUM($AQ$206:AQ208),_xlfn.CONCAT(", ",AS208),
IF($AQ$326=SUM($AQ$206:AQ208),_xlfn.CONCAT(" y ",AS208)))))</f>
        <v>, 3</v>
      </c>
      <c r="AS208" s="231" t="s">
        <v>6214</v>
      </c>
      <c r="AT208" s="303">
        <f t="shared" si="33"/>
        <v>0</v>
      </c>
      <c r="AU208" s="304" t="str">
        <f t="shared" si="34"/>
        <v/>
      </c>
      <c r="AV208" s="231" t="s">
        <v>6214</v>
      </c>
    </row>
    <row r="209" spans="1:48" s="8" customFormat="1" ht="20.100000000000001" customHeight="1">
      <c r="A209" s="6"/>
      <c r="B209" s="5"/>
      <c r="C209" s="134" t="s">
        <v>90</v>
      </c>
      <c r="D209" s="629" t="str">
        <f t="shared" si="21"/>
        <v>SECRETARIA DE EDUCACION</v>
      </c>
      <c r="E209" s="630"/>
      <c r="F209" s="630"/>
      <c r="G209" s="630"/>
      <c r="H209" s="630"/>
      <c r="I209" s="631"/>
      <c r="J209" s="626"/>
      <c r="K209" s="626"/>
      <c r="L209" s="626"/>
      <c r="M209" s="626"/>
      <c r="N209" s="626"/>
      <c r="O209" s="626"/>
      <c r="P209" s="626"/>
      <c r="Q209" s="626"/>
      <c r="R209" s="626"/>
      <c r="S209" s="626"/>
      <c r="T209" s="626"/>
      <c r="U209" s="626"/>
      <c r="V209" s="626"/>
      <c r="W209" s="626"/>
      <c r="X209" s="626"/>
      <c r="Y209" s="626"/>
      <c r="Z209" s="626"/>
      <c r="AA209" s="626"/>
      <c r="AB209" s="626"/>
      <c r="AC209" s="626"/>
      <c r="AD209" s="626"/>
      <c r="AG209" s="269">
        <f t="shared" si="22"/>
        <v>1</v>
      </c>
      <c r="AH209" s="270">
        <f t="shared" si="23"/>
        <v>0</v>
      </c>
      <c r="AI209" s="298">
        <f t="shared" si="24"/>
        <v>0</v>
      </c>
      <c r="AJ209" s="299">
        <f t="shared" si="25"/>
        <v>0</v>
      </c>
      <c r="AK209" s="300">
        <f t="shared" si="26"/>
        <v>0</v>
      </c>
      <c r="AL209" s="301">
        <f t="shared" si="27"/>
        <v>0</v>
      </c>
      <c r="AM209" s="298">
        <f t="shared" si="28"/>
        <v>0</v>
      </c>
      <c r="AN209" s="299">
        <f t="shared" si="29"/>
        <v>0</v>
      </c>
      <c r="AO209" s="300">
        <f t="shared" si="30"/>
        <v>0</v>
      </c>
      <c r="AP209" s="301">
        <f t="shared" si="31"/>
        <v>0</v>
      </c>
      <c r="AQ209" s="290">
        <f t="shared" si="32"/>
        <v>1</v>
      </c>
      <c r="AR209" s="291" t="str">
        <f>IF(AQ209=0,"",
IF(SUM($AQ$206:AQ209)=1,AS209,
IF($AQ$326&gt;SUM($AQ$206:AQ209),_xlfn.CONCAT(", ",AS209),
IF($AQ$326=SUM($AQ$206:AQ209),_xlfn.CONCAT(" y ",AS209)))))</f>
        <v>, 4</v>
      </c>
      <c r="AS209" s="231" t="s">
        <v>6215</v>
      </c>
      <c r="AT209" s="303">
        <f t="shared" si="33"/>
        <v>0</v>
      </c>
      <c r="AU209" s="304" t="str">
        <f t="shared" si="34"/>
        <v/>
      </c>
      <c r="AV209" s="231" t="s">
        <v>6215</v>
      </c>
    </row>
    <row r="210" spans="1:48" s="8" customFormat="1" ht="30" customHeight="1">
      <c r="A210" s="6"/>
      <c r="B210" s="5"/>
      <c r="C210" s="134" t="s">
        <v>91</v>
      </c>
      <c r="D210" s="629" t="str">
        <f t="shared" si="21"/>
        <v>SECRETARIA DE DESARROLLO SOCIAL</v>
      </c>
      <c r="E210" s="630"/>
      <c r="F210" s="630"/>
      <c r="G210" s="630"/>
      <c r="H210" s="630"/>
      <c r="I210" s="631"/>
      <c r="J210" s="626"/>
      <c r="K210" s="626"/>
      <c r="L210" s="626"/>
      <c r="M210" s="626"/>
      <c r="N210" s="626"/>
      <c r="O210" s="626"/>
      <c r="P210" s="626"/>
      <c r="Q210" s="626"/>
      <c r="R210" s="626"/>
      <c r="S210" s="626"/>
      <c r="T210" s="626"/>
      <c r="U210" s="626"/>
      <c r="V210" s="626"/>
      <c r="W210" s="626"/>
      <c r="X210" s="626"/>
      <c r="Y210" s="626"/>
      <c r="Z210" s="626"/>
      <c r="AA210" s="626"/>
      <c r="AB210" s="626"/>
      <c r="AC210" s="626"/>
      <c r="AD210" s="626"/>
      <c r="AG210" s="269">
        <f t="shared" si="22"/>
        <v>1</v>
      </c>
      <c r="AH210" s="270">
        <f t="shared" si="23"/>
        <v>0</v>
      </c>
      <c r="AI210" s="298">
        <f t="shared" si="24"/>
        <v>0</v>
      </c>
      <c r="AJ210" s="299">
        <f t="shared" si="25"/>
        <v>0</v>
      </c>
      <c r="AK210" s="300">
        <f t="shared" si="26"/>
        <v>0</v>
      </c>
      <c r="AL210" s="301">
        <f t="shared" si="27"/>
        <v>0</v>
      </c>
      <c r="AM210" s="298">
        <f t="shared" si="28"/>
        <v>0</v>
      </c>
      <c r="AN210" s="299">
        <f t="shared" si="29"/>
        <v>0</v>
      </c>
      <c r="AO210" s="300">
        <f t="shared" si="30"/>
        <v>0</v>
      </c>
      <c r="AP210" s="301">
        <f t="shared" si="31"/>
        <v>0</v>
      </c>
      <c r="AQ210" s="290">
        <f t="shared" si="32"/>
        <v>1</v>
      </c>
      <c r="AR210" s="291" t="str">
        <f>IF(AQ210=0,"",
IF(SUM($AQ$206:AQ210)=1,AS210,
IF($AQ$326&gt;SUM($AQ$206:AQ210),_xlfn.CONCAT(", ",AS210),
IF($AQ$326=SUM($AQ$206:AQ210),_xlfn.CONCAT(" y ",AS210)))))</f>
        <v>, 5</v>
      </c>
      <c r="AS210" s="231" t="s">
        <v>6216</v>
      </c>
      <c r="AT210" s="303">
        <f t="shared" si="33"/>
        <v>0</v>
      </c>
      <c r="AU210" s="304" t="str">
        <f t="shared" si="34"/>
        <v/>
      </c>
      <c r="AV210" s="231" t="s">
        <v>6216</v>
      </c>
    </row>
    <row r="211" spans="1:48" s="8" customFormat="1" ht="30" customHeight="1">
      <c r="A211" s="6"/>
      <c r="B211" s="5"/>
      <c r="C211" s="134" t="s">
        <v>92</v>
      </c>
      <c r="D211" s="629" t="str">
        <f t="shared" si="21"/>
        <v>SECRETARIA DE DESARROLLO ECONOMICO Y PORTUARIO</v>
      </c>
      <c r="E211" s="630"/>
      <c r="F211" s="630"/>
      <c r="G211" s="630"/>
      <c r="H211" s="630"/>
      <c r="I211" s="631"/>
      <c r="J211" s="626"/>
      <c r="K211" s="626"/>
      <c r="L211" s="626"/>
      <c r="M211" s="626"/>
      <c r="N211" s="626"/>
      <c r="O211" s="626"/>
      <c r="P211" s="626"/>
      <c r="Q211" s="626"/>
      <c r="R211" s="626"/>
      <c r="S211" s="626"/>
      <c r="T211" s="626"/>
      <c r="U211" s="626"/>
      <c r="V211" s="626"/>
      <c r="W211" s="626"/>
      <c r="X211" s="626"/>
      <c r="Y211" s="626"/>
      <c r="Z211" s="626"/>
      <c r="AA211" s="626"/>
      <c r="AB211" s="626"/>
      <c r="AC211" s="626"/>
      <c r="AD211" s="626"/>
      <c r="AG211" s="269">
        <f t="shared" si="22"/>
        <v>1</v>
      </c>
      <c r="AH211" s="270">
        <f t="shared" si="23"/>
        <v>0</v>
      </c>
      <c r="AI211" s="298">
        <f t="shared" si="24"/>
        <v>0</v>
      </c>
      <c r="AJ211" s="299">
        <f t="shared" si="25"/>
        <v>0</v>
      </c>
      <c r="AK211" s="300">
        <f t="shared" si="26"/>
        <v>0</v>
      </c>
      <c r="AL211" s="301">
        <f t="shared" si="27"/>
        <v>0</v>
      </c>
      <c r="AM211" s="298">
        <f t="shared" si="28"/>
        <v>0</v>
      </c>
      <c r="AN211" s="299">
        <f t="shared" si="29"/>
        <v>0</v>
      </c>
      <c r="AO211" s="300">
        <f t="shared" si="30"/>
        <v>0</v>
      </c>
      <c r="AP211" s="301">
        <f t="shared" si="31"/>
        <v>0</v>
      </c>
      <c r="AQ211" s="290">
        <f t="shared" si="32"/>
        <v>1</v>
      </c>
      <c r="AR211" s="291" t="str">
        <f>IF(AQ211=0,"",
IF(SUM($AQ$206:AQ211)=1,AS211,
IF($AQ$326&gt;SUM($AQ$206:AQ211),_xlfn.CONCAT(", ",AS211),
IF($AQ$326=SUM($AQ$206:AQ211),_xlfn.CONCAT(" y ",AS211)))))</f>
        <v>, 6</v>
      </c>
      <c r="AS211" s="231" t="s">
        <v>6217</v>
      </c>
      <c r="AT211" s="303">
        <f t="shared" si="33"/>
        <v>0</v>
      </c>
      <c r="AU211" s="304" t="str">
        <f t="shared" si="34"/>
        <v/>
      </c>
      <c r="AV211" s="231" t="s">
        <v>6217</v>
      </c>
    </row>
    <row r="212" spans="1:48" s="8" customFormat="1" ht="20.100000000000001" customHeight="1">
      <c r="A212" s="6"/>
      <c r="B212" s="5"/>
      <c r="C212" s="134" t="s">
        <v>93</v>
      </c>
      <c r="D212" s="629" t="str">
        <f t="shared" si="21"/>
        <v>SECRETARIA DE GOBIERNO</v>
      </c>
      <c r="E212" s="630"/>
      <c r="F212" s="630"/>
      <c r="G212" s="630"/>
      <c r="H212" s="630"/>
      <c r="I212" s="631"/>
      <c r="J212" s="626"/>
      <c r="K212" s="626"/>
      <c r="L212" s="626"/>
      <c r="M212" s="626"/>
      <c r="N212" s="626"/>
      <c r="O212" s="626"/>
      <c r="P212" s="626"/>
      <c r="Q212" s="626"/>
      <c r="R212" s="626"/>
      <c r="S212" s="626"/>
      <c r="T212" s="626"/>
      <c r="U212" s="626"/>
      <c r="V212" s="626"/>
      <c r="W212" s="626"/>
      <c r="X212" s="626"/>
      <c r="Y212" s="626"/>
      <c r="Z212" s="626"/>
      <c r="AA212" s="626"/>
      <c r="AB212" s="626"/>
      <c r="AC212" s="626"/>
      <c r="AD212" s="626"/>
      <c r="AG212" s="269">
        <f t="shared" si="22"/>
        <v>1</v>
      </c>
      <c r="AH212" s="270">
        <f t="shared" si="23"/>
        <v>0</v>
      </c>
      <c r="AI212" s="298">
        <f t="shared" si="24"/>
        <v>0</v>
      </c>
      <c r="AJ212" s="299">
        <f t="shared" si="25"/>
        <v>0</v>
      </c>
      <c r="AK212" s="300">
        <f t="shared" si="26"/>
        <v>0</v>
      </c>
      <c r="AL212" s="301">
        <f t="shared" si="27"/>
        <v>0</v>
      </c>
      <c r="AM212" s="298">
        <f t="shared" si="28"/>
        <v>0</v>
      </c>
      <c r="AN212" s="299">
        <f t="shared" si="29"/>
        <v>0</v>
      </c>
      <c r="AO212" s="300">
        <f t="shared" si="30"/>
        <v>0</v>
      </c>
      <c r="AP212" s="301">
        <f t="shared" si="31"/>
        <v>0</v>
      </c>
      <c r="AQ212" s="290">
        <f t="shared" si="32"/>
        <v>1</v>
      </c>
      <c r="AR212" s="291" t="str">
        <f>IF(AQ212=0,"",
IF(SUM($AQ$206:AQ212)=1,AS212,
IF($AQ$326&gt;SUM($AQ$206:AQ212),_xlfn.CONCAT(", ",AS212),
IF($AQ$326=SUM($AQ$206:AQ212),_xlfn.CONCAT(" y ",AS212)))))</f>
        <v>, 7</v>
      </c>
      <c r="AS212" s="231" t="s">
        <v>6218</v>
      </c>
      <c r="AT212" s="303">
        <f t="shared" si="33"/>
        <v>0</v>
      </c>
      <c r="AU212" s="304" t="str">
        <f t="shared" si="34"/>
        <v/>
      </c>
      <c r="AV212" s="231" t="s">
        <v>6218</v>
      </c>
    </row>
    <row r="213" spans="1:48" s="8" customFormat="1" ht="30" customHeight="1">
      <c r="A213" s="6"/>
      <c r="B213" s="5"/>
      <c r="C213" s="134" t="s">
        <v>94</v>
      </c>
      <c r="D213" s="629" t="str">
        <f t="shared" si="21"/>
        <v>SECRETARIA DE FINANZAS Y PLANEACION</v>
      </c>
      <c r="E213" s="630"/>
      <c r="F213" s="630"/>
      <c r="G213" s="630"/>
      <c r="H213" s="630"/>
      <c r="I213" s="631"/>
      <c r="J213" s="626"/>
      <c r="K213" s="626"/>
      <c r="L213" s="626"/>
      <c r="M213" s="626"/>
      <c r="N213" s="626"/>
      <c r="O213" s="626"/>
      <c r="P213" s="626"/>
      <c r="Q213" s="626"/>
      <c r="R213" s="626"/>
      <c r="S213" s="626"/>
      <c r="T213" s="626"/>
      <c r="U213" s="626"/>
      <c r="V213" s="626"/>
      <c r="W213" s="626"/>
      <c r="X213" s="626"/>
      <c r="Y213" s="626"/>
      <c r="Z213" s="626"/>
      <c r="AA213" s="626"/>
      <c r="AB213" s="626"/>
      <c r="AC213" s="626"/>
      <c r="AD213" s="626"/>
      <c r="AG213" s="269">
        <f t="shared" si="22"/>
        <v>1</v>
      </c>
      <c r="AH213" s="270">
        <f t="shared" si="23"/>
        <v>0</v>
      </c>
      <c r="AI213" s="298">
        <f t="shared" si="24"/>
        <v>0</v>
      </c>
      <c r="AJ213" s="299">
        <f t="shared" si="25"/>
        <v>0</v>
      </c>
      <c r="AK213" s="300">
        <f t="shared" si="26"/>
        <v>0</v>
      </c>
      <c r="AL213" s="301">
        <f t="shared" si="27"/>
        <v>0</v>
      </c>
      <c r="AM213" s="298">
        <f t="shared" si="28"/>
        <v>0</v>
      </c>
      <c r="AN213" s="299">
        <f t="shared" si="29"/>
        <v>0</v>
      </c>
      <c r="AO213" s="300">
        <f t="shared" si="30"/>
        <v>0</v>
      </c>
      <c r="AP213" s="301">
        <f t="shared" si="31"/>
        <v>0</v>
      </c>
      <c r="AQ213" s="290">
        <f t="shared" si="32"/>
        <v>1</v>
      </c>
      <c r="AR213" s="291" t="str">
        <f>IF(AQ213=0,"",
IF(SUM($AQ$206:AQ213)=1,AS213,
IF($AQ$326&gt;SUM($AQ$206:AQ213),_xlfn.CONCAT(", ",AS213),
IF($AQ$326=SUM($AQ$206:AQ213),_xlfn.CONCAT(" y ",AS213)))))</f>
        <v>, 8</v>
      </c>
      <c r="AS213" s="231" t="s">
        <v>6219</v>
      </c>
      <c r="AT213" s="303">
        <f t="shared" si="33"/>
        <v>0</v>
      </c>
      <c r="AU213" s="304" t="str">
        <f t="shared" si="34"/>
        <v/>
      </c>
      <c r="AV213" s="231" t="s">
        <v>6219</v>
      </c>
    </row>
    <row r="214" spans="1:48" s="8" customFormat="1" ht="30" customHeight="1">
      <c r="A214" s="6"/>
      <c r="B214" s="5"/>
      <c r="C214" s="134" t="s">
        <v>95</v>
      </c>
      <c r="D214" s="629" t="str">
        <f t="shared" si="21"/>
        <v>COORDINACION GENERAL DE COMUNICACION SOCIAL</v>
      </c>
      <c r="E214" s="630"/>
      <c r="F214" s="630"/>
      <c r="G214" s="630"/>
      <c r="H214" s="630"/>
      <c r="I214" s="631"/>
      <c r="J214" s="626"/>
      <c r="K214" s="626"/>
      <c r="L214" s="626"/>
      <c r="M214" s="626"/>
      <c r="N214" s="626"/>
      <c r="O214" s="626"/>
      <c r="P214" s="626"/>
      <c r="Q214" s="626"/>
      <c r="R214" s="626"/>
      <c r="S214" s="626"/>
      <c r="T214" s="626"/>
      <c r="U214" s="626"/>
      <c r="V214" s="626"/>
      <c r="W214" s="626"/>
      <c r="X214" s="626"/>
      <c r="Y214" s="626"/>
      <c r="Z214" s="626"/>
      <c r="AA214" s="626"/>
      <c r="AB214" s="626"/>
      <c r="AC214" s="626"/>
      <c r="AD214" s="626"/>
      <c r="AG214" s="269">
        <f t="shared" si="22"/>
        <v>1</v>
      </c>
      <c r="AH214" s="270">
        <f t="shared" si="23"/>
        <v>0</v>
      </c>
      <c r="AI214" s="298">
        <f t="shared" si="24"/>
        <v>0</v>
      </c>
      <c r="AJ214" s="299">
        <f t="shared" si="25"/>
        <v>0</v>
      </c>
      <c r="AK214" s="300">
        <f t="shared" si="26"/>
        <v>0</v>
      </c>
      <c r="AL214" s="301">
        <f t="shared" si="27"/>
        <v>0</v>
      </c>
      <c r="AM214" s="298">
        <f t="shared" si="28"/>
        <v>0</v>
      </c>
      <c r="AN214" s="299">
        <f t="shared" si="29"/>
        <v>0</v>
      </c>
      <c r="AO214" s="300">
        <f t="shared" si="30"/>
        <v>0</v>
      </c>
      <c r="AP214" s="301">
        <f t="shared" si="31"/>
        <v>0</v>
      </c>
      <c r="AQ214" s="290">
        <f t="shared" si="32"/>
        <v>1</v>
      </c>
      <c r="AR214" s="291" t="str">
        <f>IF(AQ214=0,"",
IF(SUM($AQ$206:AQ214)=1,AS214,
IF($AQ$326&gt;SUM($AQ$206:AQ214),_xlfn.CONCAT(", ",AS214),
IF($AQ$326=SUM($AQ$206:AQ214),_xlfn.CONCAT(" y ",AS214)))))</f>
        <v>, 9</v>
      </c>
      <c r="AS214" s="231" t="s">
        <v>6220</v>
      </c>
      <c r="AT214" s="303">
        <f t="shared" si="33"/>
        <v>0</v>
      </c>
      <c r="AU214" s="304" t="str">
        <f t="shared" si="34"/>
        <v/>
      </c>
      <c r="AV214" s="231" t="s">
        <v>6220</v>
      </c>
    </row>
    <row r="215" spans="1:48" s="8" customFormat="1" ht="20.100000000000001" customHeight="1">
      <c r="A215" s="6"/>
      <c r="B215" s="5"/>
      <c r="C215" s="134" t="s">
        <v>97</v>
      </c>
      <c r="D215" s="629" t="str">
        <f t="shared" si="21"/>
        <v>CONTRALORIA GENERAL</v>
      </c>
      <c r="E215" s="630"/>
      <c r="F215" s="630"/>
      <c r="G215" s="630"/>
      <c r="H215" s="630"/>
      <c r="I215" s="631"/>
      <c r="J215" s="626"/>
      <c r="K215" s="626"/>
      <c r="L215" s="626"/>
      <c r="M215" s="626"/>
      <c r="N215" s="626"/>
      <c r="O215" s="626"/>
      <c r="P215" s="626"/>
      <c r="Q215" s="626"/>
      <c r="R215" s="626"/>
      <c r="S215" s="626"/>
      <c r="T215" s="626"/>
      <c r="U215" s="626"/>
      <c r="V215" s="626"/>
      <c r="W215" s="626"/>
      <c r="X215" s="626"/>
      <c r="Y215" s="626"/>
      <c r="Z215" s="626"/>
      <c r="AA215" s="626"/>
      <c r="AB215" s="626"/>
      <c r="AC215" s="626"/>
      <c r="AD215" s="626"/>
      <c r="AG215" s="269">
        <f t="shared" si="22"/>
        <v>1</v>
      </c>
      <c r="AH215" s="270">
        <f t="shared" si="23"/>
        <v>0</v>
      </c>
      <c r="AI215" s="298">
        <f t="shared" si="24"/>
        <v>0</v>
      </c>
      <c r="AJ215" s="299">
        <f t="shared" si="25"/>
        <v>0</v>
      </c>
      <c r="AK215" s="300">
        <f t="shared" si="26"/>
        <v>0</v>
      </c>
      <c r="AL215" s="301">
        <f t="shared" si="27"/>
        <v>0</v>
      </c>
      <c r="AM215" s="298">
        <f t="shared" si="28"/>
        <v>0</v>
      </c>
      <c r="AN215" s="299">
        <f t="shared" si="29"/>
        <v>0</v>
      </c>
      <c r="AO215" s="300">
        <f t="shared" si="30"/>
        <v>0</v>
      </c>
      <c r="AP215" s="301">
        <f t="shared" si="31"/>
        <v>0</v>
      </c>
      <c r="AQ215" s="290">
        <f t="shared" si="32"/>
        <v>1</v>
      </c>
      <c r="AR215" s="291" t="str">
        <f>IF(AQ215=0,"",
IF(SUM($AQ$206:AQ215)=1,AS215,
IF($AQ$326&gt;SUM($AQ$206:AQ215),_xlfn.CONCAT(", ",AS215),
IF($AQ$326=SUM($AQ$206:AQ215),_xlfn.CONCAT(" y ",AS215)))))</f>
        <v>, 10</v>
      </c>
      <c r="AS215" s="231" t="s">
        <v>6221</v>
      </c>
      <c r="AT215" s="303">
        <f t="shared" si="33"/>
        <v>0</v>
      </c>
      <c r="AU215" s="304" t="str">
        <f t="shared" si="34"/>
        <v/>
      </c>
      <c r="AV215" s="231" t="s">
        <v>6221</v>
      </c>
    </row>
    <row r="216" spans="1:48" s="8" customFormat="1" ht="45" customHeight="1">
      <c r="A216" s="6"/>
      <c r="B216" s="5"/>
      <c r="C216" s="134" t="s">
        <v>98</v>
      </c>
      <c r="D216" s="629" t="str">
        <f t="shared" si="21"/>
        <v>SECRETARIA DE INFRAESTRUCTURA Y OBRAS PUBLICAS</v>
      </c>
      <c r="E216" s="630"/>
      <c r="F216" s="630"/>
      <c r="G216" s="630"/>
      <c r="H216" s="630"/>
      <c r="I216" s="631"/>
      <c r="J216" s="626"/>
      <c r="K216" s="626"/>
      <c r="L216" s="626"/>
      <c r="M216" s="626"/>
      <c r="N216" s="626"/>
      <c r="O216" s="626"/>
      <c r="P216" s="626"/>
      <c r="Q216" s="626"/>
      <c r="R216" s="626"/>
      <c r="S216" s="626"/>
      <c r="T216" s="626"/>
      <c r="U216" s="626"/>
      <c r="V216" s="626"/>
      <c r="W216" s="626"/>
      <c r="X216" s="626"/>
      <c r="Y216" s="626"/>
      <c r="Z216" s="626"/>
      <c r="AA216" s="626"/>
      <c r="AB216" s="626"/>
      <c r="AC216" s="626"/>
      <c r="AD216" s="626"/>
      <c r="AG216" s="269">
        <f t="shared" si="22"/>
        <v>1</v>
      </c>
      <c r="AH216" s="270">
        <f t="shared" si="23"/>
        <v>0</v>
      </c>
      <c r="AI216" s="298">
        <f t="shared" si="24"/>
        <v>0</v>
      </c>
      <c r="AJ216" s="299">
        <f t="shared" si="25"/>
        <v>0</v>
      </c>
      <c r="AK216" s="300">
        <f t="shared" si="26"/>
        <v>0</v>
      </c>
      <c r="AL216" s="301">
        <f t="shared" si="27"/>
        <v>0</v>
      </c>
      <c r="AM216" s="298">
        <f t="shared" si="28"/>
        <v>0</v>
      </c>
      <c r="AN216" s="299">
        <f t="shared" si="29"/>
        <v>0</v>
      </c>
      <c r="AO216" s="300">
        <f t="shared" si="30"/>
        <v>0</v>
      </c>
      <c r="AP216" s="301">
        <f t="shared" si="31"/>
        <v>0</v>
      </c>
      <c r="AQ216" s="290">
        <f t="shared" si="32"/>
        <v>1</v>
      </c>
      <c r="AR216" s="291" t="str">
        <f>IF(AQ216=0,"",
IF(SUM($AQ$206:AQ216)=1,AS216,
IF($AQ$326&gt;SUM($AQ$206:AQ216),_xlfn.CONCAT(", ",AS216),
IF($AQ$326=SUM($AQ$206:AQ216),_xlfn.CONCAT(" y ",AS216)))))</f>
        <v>, 11</v>
      </c>
      <c r="AS216" s="231" t="s">
        <v>6222</v>
      </c>
      <c r="AT216" s="303">
        <f t="shared" si="33"/>
        <v>0</v>
      </c>
      <c r="AU216" s="304" t="str">
        <f t="shared" si="34"/>
        <v/>
      </c>
      <c r="AV216" s="231" t="s">
        <v>6222</v>
      </c>
    </row>
    <row r="217" spans="1:48" s="8" customFormat="1" ht="30" customHeight="1">
      <c r="A217" s="6"/>
      <c r="B217" s="5"/>
      <c r="C217" s="134" t="s">
        <v>99</v>
      </c>
      <c r="D217" s="629" t="str">
        <f t="shared" si="21"/>
        <v>OFICINA DEL PROGRAMA DE GOBIERNO</v>
      </c>
      <c r="E217" s="630"/>
      <c r="F217" s="630"/>
      <c r="G217" s="630"/>
      <c r="H217" s="630"/>
      <c r="I217" s="631"/>
      <c r="J217" s="626"/>
      <c r="K217" s="626"/>
      <c r="L217" s="626"/>
      <c r="M217" s="626"/>
      <c r="N217" s="626"/>
      <c r="O217" s="626"/>
      <c r="P217" s="626"/>
      <c r="Q217" s="626"/>
      <c r="R217" s="626"/>
      <c r="S217" s="626"/>
      <c r="T217" s="626"/>
      <c r="U217" s="626"/>
      <c r="V217" s="626"/>
      <c r="W217" s="626"/>
      <c r="X217" s="626"/>
      <c r="Y217" s="626"/>
      <c r="Z217" s="626"/>
      <c r="AA217" s="626"/>
      <c r="AB217" s="626"/>
      <c r="AC217" s="626"/>
      <c r="AD217" s="626"/>
      <c r="AG217" s="269">
        <f t="shared" si="22"/>
        <v>1</v>
      </c>
      <c r="AH217" s="270">
        <f t="shared" si="23"/>
        <v>0</v>
      </c>
      <c r="AI217" s="298">
        <f t="shared" si="24"/>
        <v>0</v>
      </c>
      <c r="AJ217" s="299">
        <f t="shared" si="25"/>
        <v>0</v>
      </c>
      <c r="AK217" s="300">
        <f t="shared" si="26"/>
        <v>0</v>
      </c>
      <c r="AL217" s="301">
        <f t="shared" si="27"/>
        <v>0</v>
      </c>
      <c r="AM217" s="298">
        <f t="shared" si="28"/>
        <v>0</v>
      </c>
      <c r="AN217" s="299">
        <f t="shared" si="29"/>
        <v>0</v>
      </c>
      <c r="AO217" s="300">
        <f t="shared" si="30"/>
        <v>0</v>
      </c>
      <c r="AP217" s="301">
        <f t="shared" si="31"/>
        <v>0</v>
      </c>
      <c r="AQ217" s="290">
        <f t="shared" si="32"/>
        <v>1</v>
      </c>
      <c r="AR217" s="291" t="str">
        <f>IF(AQ217=0,"",
IF(SUM($AQ$206:AQ217)=1,AS217,
IF($AQ$326&gt;SUM($AQ$206:AQ217),_xlfn.CONCAT(", ",AS217),
IF($AQ$326=SUM($AQ$206:AQ217),_xlfn.CONCAT(" y ",AS217)))))</f>
        <v>, 12</v>
      </c>
      <c r="AS217" s="231" t="s">
        <v>6223</v>
      </c>
      <c r="AT217" s="303">
        <f t="shared" si="33"/>
        <v>0</v>
      </c>
      <c r="AU217" s="304" t="str">
        <f t="shared" si="34"/>
        <v/>
      </c>
      <c r="AV217" s="231" t="s">
        <v>6223</v>
      </c>
    </row>
    <row r="218" spans="1:48" s="8" customFormat="1" ht="30" customHeight="1">
      <c r="A218" s="6"/>
      <c r="B218" s="5"/>
      <c r="C218" s="134" t="s">
        <v>100</v>
      </c>
      <c r="D218" s="629" t="str">
        <f t="shared" si="21"/>
        <v>SECRETARIA DE SEGURIDAD PUBLICA</v>
      </c>
      <c r="E218" s="630"/>
      <c r="F218" s="630"/>
      <c r="G218" s="630"/>
      <c r="H218" s="630"/>
      <c r="I218" s="631"/>
      <c r="J218" s="626"/>
      <c r="K218" s="626"/>
      <c r="L218" s="626"/>
      <c r="M218" s="626"/>
      <c r="N218" s="626"/>
      <c r="O218" s="626"/>
      <c r="P218" s="626"/>
      <c r="Q218" s="626"/>
      <c r="R218" s="626"/>
      <c r="S218" s="626"/>
      <c r="T218" s="626"/>
      <c r="U218" s="626"/>
      <c r="V218" s="626"/>
      <c r="W218" s="626"/>
      <c r="X218" s="626"/>
      <c r="Y218" s="626"/>
      <c r="Z218" s="626"/>
      <c r="AA218" s="626"/>
      <c r="AB218" s="626"/>
      <c r="AC218" s="626"/>
      <c r="AD218" s="626"/>
      <c r="AG218" s="269">
        <f t="shared" si="22"/>
        <v>1</v>
      </c>
      <c r="AH218" s="270">
        <f t="shared" si="23"/>
        <v>0</v>
      </c>
      <c r="AI218" s="298">
        <f t="shared" si="24"/>
        <v>0</v>
      </c>
      <c r="AJ218" s="299">
        <f t="shared" si="25"/>
        <v>0</v>
      </c>
      <c r="AK218" s="300">
        <f t="shared" si="26"/>
        <v>0</v>
      </c>
      <c r="AL218" s="301">
        <f t="shared" si="27"/>
        <v>0</v>
      </c>
      <c r="AM218" s="298">
        <f t="shared" si="28"/>
        <v>0</v>
      </c>
      <c r="AN218" s="299">
        <f t="shared" si="29"/>
        <v>0</v>
      </c>
      <c r="AO218" s="300">
        <f t="shared" si="30"/>
        <v>0</v>
      </c>
      <c r="AP218" s="301">
        <f t="shared" si="31"/>
        <v>0</v>
      </c>
      <c r="AQ218" s="290">
        <f t="shared" si="32"/>
        <v>1</v>
      </c>
      <c r="AR218" s="291" t="str">
        <f>IF(AQ218=0,"",
IF(SUM($AQ$206:AQ218)=1,AS218,
IF($AQ$326&gt;SUM($AQ$206:AQ218),_xlfn.CONCAT(", ",AS218),
IF($AQ$326=SUM($AQ$206:AQ218),_xlfn.CONCAT(" y ",AS218)))))</f>
        <v>, 13</v>
      </c>
      <c r="AS218" s="231" t="s">
        <v>6224</v>
      </c>
      <c r="AT218" s="303">
        <f t="shared" si="33"/>
        <v>0</v>
      </c>
      <c r="AU218" s="304" t="str">
        <f t="shared" si="34"/>
        <v/>
      </c>
      <c r="AV218" s="231" t="s">
        <v>6224</v>
      </c>
    </row>
    <row r="219" spans="1:48" s="8" customFormat="1" ht="45" customHeight="1">
      <c r="A219" s="6"/>
      <c r="B219" s="5"/>
      <c r="C219" s="134" t="s">
        <v>101</v>
      </c>
      <c r="D219" s="629" t="str">
        <f t="shared" si="21"/>
        <v>SECRETARIA DE TRABAJO PREVISION SOCIAL Y PRODUCTIVIDAD</v>
      </c>
      <c r="E219" s="630"/>
      <c r="F219" s="630"/>
      <c r="G219" s="630"/>
      <c r="H219" s="630"/>
      <c r="I219" s="631"/>
      <c r="J219" s="626"/>
      <c r="K219" s="626"/>
      <c r="L219" s="626"/>
      <c r="M219" s="626"/>
      <c r="N219" s="626"/>
      <c r="O219" s="626"/>
      <c r="P219" s="626"/>
      <c r="Q219" s="626"/>
      <c r="R219" s="626"/>
      <c r="S219" s="626"/>
      <c r="T219" s="626"/>
      <c r="U219" s="626"/>
      <c r="V219" s="626"/>
      <c r="W219" s="626"/>
      <c r="X219" s="626"/>
      <c r="Y219" s="626"/>
      <c r="Z219" s="626"/>
      <c r="AA219" s="626"/>
      <c r="AB219" s="626"/>
      <c r="AC219" s="626"/>
      <c r="AD219" s="626"/>
      <c r="AG219" s="269">
        <f t="shared" si="22"/>
        <v>1</v>
      </c>
      <c r="AH219" s="270">
        <f t="shared" si="23"/>
        <v>0</v>
      </c>
      <c r="AI219" s="298">
        <f t="shared" si="24"/>
        <v>0</v>
      </c>
      <c r="AJ219" s="299">
        <f t="shared" si="25"/>
        <v>0</v>
      </c>
      <c r="AK219" s="300">
        <f t="shared" si="26"/>
        <v>0</v>
      </c>
      <c r="AL219" s="301">
        <f t="shared" si="27"/>
        <v>0</v>
      </c>
      <c r="AM219" s="298">
        <f t="shared" si="28"/>
        <v>0</v>
      </c>
      <c r="AN219" s="299">
        <f t="shared" si="29"/>
        <v>0</v>
      </c>
      <c r="AO219" s="300">
        <f t="shared" si="30"/>
        <v>0</v>
      </c>
      <c r="AP219" s="301">
        <f t="shared" si="31"/>
        <v>0</v>
      </c>
      <c r="AQ219" s="290">
        <f t="shared" si="32"/>
        <v>1</v>
      </c>
      <c r="AR219" s="291" t="str">
        <f>IF(AQ219=0,"",
IF(SUM($AQ$206:AQ219)=1,AS219,
IF($AQ$326&gt;SUM($AQ$206:AQ219),_xlfn.CONCAT(", ",AS219),
IF($AQ$326=SUM($AQ$206:AQ219),_xlfn.CONCAT(" y ",AS219)))))</f>
        <v>, 14</v>
      </c>
      <c r="AS219" s="231" t="s">
        <v>6225</v>
      </c>
      <c r="AT219" s="303">
        <f t="shared" si="33"/>
        <v>0</v>
      </c>
      <c r="AU219" s="304" t="str">
        <f t="shared" si="34"/>
        <v/>
      </c>
      <c r="AV219" s="231" t="s">
        <v>6225</v>
      </c>
    </row>
    <row r="220" spans="1:48" s="8" customFormat="1" ht="30" customHeight="1">
      <c r="A220" s="6"/>
      <c r="B220" s="5"/>
      <c r="C220" s="134" t="s">
        <v>102</v>
      </c>
      <c r="D220" s="629" t="str">
        <f t="shared" si="21"/>
        <v>SECRETARIA DE TURISMO Y CULTURA</v>
      </c>
      <c r="E220" s="630"/>
      <c r="F220" s="630"/>
      <c r="G220" s="630"/>
      <c r="H220" s="630"/>
      <c r="I220" s="631"/>
      <c r="J220" s="626"/>
      <c r="K220" s="626"/>
      <c r="L220" s="626"/>
      <c r="M220" s="626"/>
      <c r="N220" s="626"/>
      <c r="O220" s="626"/>
      <c r="P220" s="626"/>
      <c r="Q220" s="626"/>
      <c r="R220" s="626"/>
      <c r="S220" s="626"/>
      <c r="T220" s="626"/>
      <c r="U220" s="626"/>
      <c r="V220" s="626"/>
      <c r="W220" s="626"/>
      <c r="X220" s="626"/>
      <c r="Y220" s="626"/>
      <c r="Z220" s="626"/>
      <c r="AA220" s="626"/>
      <c r="AB220" s="626"/>
      <c r="AC220" s="626"/>
      <c r="AD220" s="626"/>
      <c r="AG220" s="269">
        <f t="shared" si="22"/>
        <v>1</v>
      </c>
      <c r="AH220" s="270">
        <f t="shared" si="23"/>
        <v>0</v>
      </c>
      <c r="AI220" s="298">
        <f t="shared" si="24"/>
        <v>0</v>
      </c>
      <c r="AJ220" s="299">
        <f t="shared" si="25"/>
        <v>0</v>
      </c>
      <c r="AK220" s="300">
        <f t="shared" si="26"/>
        <v>0</v>
      </c>
      <c r="AL220" s="301">
        <f t="shared" si="27"/>
        <v>0</v>
      </c>
      <c r="AM220" s="298">
        <f t="shared" si="28"/>
        <v>0</v>
      </c>
      <c r="AN220" s="299">
        <f t="shared" si="29"/>
        <v>0</v>
      </c>
      <c r="AO220" s="300">
        <f t="shared" si="30"/>
        <v>0</v>
      </c>
      <c r="AP220" s="301">
        <f t="shared" si="31"/>
        <v>0</v>
      </c>
      <c r="AQ220" s="290">
        <f t="shared" si="32"/>
        <v>1</v>
      </c>
      <c r="AR220" s="291" t="str">
        <f>IF(AQ220=0,"",
IF(SUM($AQ$206:AQ220)=1,AS220,
IF($AQ$326&gt;SUM($AQ$206:AQ220),_xlfn.CONCAT(", ",AS220),
IF($AQ$326=SUM($AQ$206:AQ220),_xlfn.CONCAT(" y ",AS220)))))</f>
        <v>, 15</v>
      </c>
      <c r="AS220" s="231" t="s">
        <v>6226</v>
      </c>
      <c r="AT220" s="303">
        <f t="shared" si="33"/>
        <v>0</v>
      </c>
      <c r="AU220" s="304" t="str">
        <f t="shared" si="34"/>
        <v/>
      </c>
      <c r="AV220" s="231" t="s">
        <v>6226</v>
      </c>
    </row>
    <row r="221" spans="1:48" s="8" customFormat="1" ht="30" customHeight="1">
      <c r="A221" s="6"/>
      <c r="B221" s="5"/>
      <c r="C221" s="134" t="s">
        <v>103</v>
      </c>
      <c r="D221" s="629" t="str">
        <f t="shared" si="21"/>
        <v>SECRETARIA DE PROTECCION CIVIL</v>
      </c>
      <c r="E221" s="630"/>
      <c r="F221" s="630"/>
      <c r="G221" s="630"/>
      <c r="H221" s="630"/>
      <c r="I221" s="631"/>
      <c r="J221" s="626"/>
      <c r="K221" s="626"/>
      <c r="L221" s="626"/>
      <c r="M221" s="626"/>
      <c r="N221" s="626"/>
      <c r="O221" s="626"/>
      <c r="P221" s="626"/>
      <c r="Q221" s="626"/>
      <c r="R221" s="626"/>
      <c r="S221" s="626"/>
      <c r="T221" s="626"/>
      <c r="U221" s="626"/>
      <c r="V221" s="626"/>
      <c r="W221" s="626"/>
      <c r="X221" s="626"/>
      <c r="Y221" s="626"/>
      <c r="Z221" s="626"/>
      <c r="AA221" s="626"/>
      <c r="AB221" s="626"/>
      <c r="AC221" s="626"/>
      <c r="AD221" s="626"/>
      <c r="AG221" s="269">
        <f t="shared" si="22"/>
        <v>1</v>
      </c>
      <c r="AH221" s="270">
        <f t="shared" si="23"/>
        <v>0</v>
      </c>
      <c r="AI221" s="298">
        <f t="shared" si="24"/>
        <v>0</v>
      </c>
      <c r="AJ221" s="299">
        <f t="shared" si="25"/>
        <v>0</v>
      </c>
      <c r="AK221" s="300">
        <f t="shared" si="26"/>
        <v>0</v>
      </c>
      <c r="AL221" s="301">
        <f t="shared" si="27"/>
        <v>0</v>
      </c>
      <c r="AM221" s="298">
        <f t="shared" si="28"/>
        <v>0</v>
      </c>
      <c r="AN221" s="299">
        <f t="shared" si="29"/>
        <v>0</v>
      </c>
      <c r="AO221" s="300">
        <f t="shared" si="30"/>
        <v>0</v>
      </c>
      <c r="AP221" s="301">
        <f t="shared" si="31"/>
        <v>0</v>
      </c>
      <c r="AQ221" s="290">
        <f t="shared" si="32"/>
        <v>1</v>
      </c>
      <c r="AR221" s="291" t="str">
        <f>IF(AQ221=0,"",
IF(SUM($AQ$206:AQ221)=1,AS221,
IF($AQ$326&gt;SUM($AQ$206:AQ221),_xlfn.CONCAT(", ",AS221),
IF($AQ$326=SUM($AQ$206:AQ221),_xlfn.CONCAT(" y ",AS221)))))</f>
        <v>, 16</v>
      </c>
      <c r="AS221" s="231" t="s">
        <v>6227</v>
      </c>
      <c r="AT221" s="303">
        <f t="shared" si="33"/>
        <v>0</v>
      </c>
      <c r="AU221" s="304" t="str">
        <f t="shared" si="34"/>
        <v/>
      </c>
      <c r="AV221" s="231" t="s">
        <v>6227</v>
      </c>
    </row>
    <row r="222" spans="1:48" s="8" customFormat="1" ht="30" customHeight="1">
      <c r="A222" s="6"/>
      <c r="B222" s="5"/>
      <c r="C222" s="134" t="s">
        <v>104</v>
      </c>
      <c r="D222" s="629" t="str">
        <f t="shared" si="21"/>
        <v>SECRETARIA DE MEDIO AMBIENTE</v>
      </c>
      <c r="E222" s="630"/>
      <c r="F222" s="630"/>
      <c r="G222" s="630"/>
      <c r="H222" s="630"/>
      <c r="I222" s="631"/>
      <c r="J222" s="626"/>
      <c r="K222" s="626"/>
      <c r="L222" s="626"/>
      <c r="M222" s="626"/>
      <c r="N222" s="626"/>
      <c r="O222" s="626"/>
      <c r="P222" s="626"/>
      <c r="Q222" s="626"/>
      <c r="R222" s="626"/>
      <c r="S222" s="626"/>
      <c r="T222" s="626"/>
      <c r="U222" s="626"/>
      <c r="V222" s="626"/>
      <c r="W222" s="626"/>
      <c r="X222" s="626"/>
      <c r="Y222" s="626"/>
      <c r="Z222" s="626"/>
      <c r="AA222" s="626"/>
      <c r="AB222" s="626"/>
      <c r="AC222" s="626"/>
      <c r="AD222" s="626"/>
      <c r="AG222" s="269">
        <f t="shared" si="22"/>
        <v>1</v>
      </c>
      <c r="AH222" s="270">
        <f t="shared" si="23"/>
        <v>0</v>
      </c>
      <c r="AI222" s="298">
        <f t="shared" si="24"/>
        <v>0</v>
      </c>
      <c r="AJ222" s="299">
        <f t="shared" si="25"/>
        <v>0</v>
      </c>
      <c r="AK222" s="300">
        <f t="shared" si="26"/>
        <v>0</v>
      </c>
      <c r="AL222" s="301">
        <f t="shared" si="27"/>
        <v>0</v>
      </c>
      <c r="AM222" s="298">
        <f t="shared" si="28"/>
        <v>0</v>
      </c>
      <c r="AN222" s="299">
        <f t="shared" si="29"/>
        <v>0</v>
      </c>
      <c r="AO222" s="300">
        <f t="shared" si="30"/>
        <v>0</v>
      </c>
      <c r="AP222" s="301">
        <f t="shared" si="31"/>
        <v>0</v>
      </c>
      <c r="AQ222" s="290">
        <f t="shared" si="32"/>
        <v>1</v>
      </c>
      <c r="AR222" s="291" t="str">
        <f>IF(AQ222=0,"",
IF(SUM($AQ$206:AQ222)=1,AS222,
IF($AQ$326&gt;SUM($AQ$206:AQ222),_xlfn.CONCAT(", ",AS222),
IF($AQ$326=SUM($AQ$206:AQ222),_xlfn.CONCAT(" y ",AS222)))))</f>
        <v>, 17</v>
      </c>
      <c r="AS222" s="231" t="s">
        <v>6228</v>
      </c>
      <c r="AT222" s="303">
        <f t="shared" si="33"/>
        <v>0</v>
      </c>
      <c r="AU222" s="304" t="str">
        <f t="shared" si="34"/>
        <v/>
      </c>
      <c r="AV222" s="231" t="s">
        <v>6228</v>
      </c>
    </row>
    <row r="223" spans="1:48" s="8" customFormat="1" ht="30" customHeight="1">
      <c r="A223" s="6"/>
      <c r="B223" s="5"/>
      <c r="C223" s="134" t="s">
        <v>105</v>
      </c>
      <c r="D223" s="629" t="str">
        <f t="shared" si="21"/>
        <v>SERVICIOS DE SALUD DE VERACRUZ</v>
      </c>
      <c r="E223" s="630"/>
      <c r="F223" s="630"/>
      <c r="G223" s="630"/>
      <c r="H223" s="630"/>
      <c r="I223" s="631"/>
      <c r="J223" s="626"/>
      <c r="K223" s="626"/>
      <c r="L223" s="626"/>
      <c r="M223" s="626"/>
      <c r="N223" s="626"/>
      <c r="O223" s="626"/>
      <c r="P223" s="626"/>
      <c r="Q223" s="626"/>
      <c r="R223" s="626"/>
      <c r="S223" s="626"/>
      <c r="T223" s="626"/>
      <c r="U223" s="626"/>
      <c r="V223" s="626"/>
      <c r="W223" s="626"/>
      <c r="X223" s="626"/>
      <c r="Y223" s="626"/>
      <c r="Z223" s="626"/>
      <c r="AA223" s="626"/>
      <c r="AB223" s="626"/>
      <c r="AC223" s="626"/>
      <c r="AD223" s="626"/>
      <c r="AG223" s="269">
        <f t="shared" si="22"/>
        <v>1</v>
      </c>
      <c r="AH223" s="270">
        <f t="shared" si="23"/>
        <v>0</v>
      </c>
      <c r="AI223" s="298">
        <f t="shared" si="24"/>
        <v>0</v>
      </c>
      <c r="AJ223" s="299">
        <f t="shared" si="25"/>
        <v>0</v>
      </c>
      <c r="AK223" s="300">
        <f t="shared" si="26"/>
        <v>0</v>
      </c>
      <c r="AL223" s="301">
        <f t="shared" si="27"/>
        <v>0</v>
      </c>
      <c r="AM223" s="298">
        <f t="shared" si="28"/>
        <v>0</v>
      </c>
      <c r="AN223" s="299">
        <f t="shared" si="29"/>
        <v>0</v>
      </c>
      <c r="AO223" s="300">
        <f t="shared" si="30"/>
        <v>0</v>
      </c>
      <c r="AP223" s="301">
        <f t="shared" si="31"/>
        <v>0</v>
      </c>
      <c r="AQ223" s="290">
        <f t="shared" si="32"/>
        <v>1</v>
      </c>
      <c r="AR223" s="291" t="str">
        <f>IF(AQ223=0,"",
IF(SUM($AQ$206:AQ223)=1,AS223,
IF($AQ$326&gt;SUM($AQ$206:AQ223),_xlfn.CONCAT(", ",AS223),
IF($AQ$326=SUM($AQ$206:AQ223),_xlfn.CONCAT(" y ",AS223)))))</f>
        <v>, 18</v>
      </c>
      <c r="AS223" s="231" t="s">
        <v>6229</v>
      </c>
      <c r="AT223" s="303">
        <f t="shared" si="33"/>
        <v>0</v>
      </c>
      <c r="AU223" s="304" t="str">
        <f t="shared" si="34"/>
        <v/>
      </c>
      <c r="AV223" s="231" t="s">
        <v>6229</v>
      </c>
    </row>
    <row r="224" spans="1:48" s="8" customFormat="1" ht="30" customHeight="1">
      <c r="A224" s="6"/>
      <c r="B224" s="5"/>
      <c r="C224" s="134" t="s">
        <v>106</v>
      </c>
      <c r="D224" s="629" t="str">
        <f t="shared" si="21"/>
        <v>SISTEMA PARA EL DESARROLLO INTEGRAL DE LA FAMILIA</v>
      </c>
      <c r="E224" s="630"/>
      <c r="F224" s="630"/>
      <c r="G224" s="630"/>
      <c r="H224" s="630"/>
      <c r="I224" s="631"/>
      <c r="J224" s="626"/>
      <c r="K224" s="626"/>
      <c r="L224" s="626"/>
      <c r="M224" s="626"/>
      <c r="N224" s="626"/>
      <c r="O224" s="626"/>
      <c r="P224" s="626"/>
      <c r="Q224" s="626"/>
      <c r="R224" s="626"/>
      <c r="S224" s="626"/>
      <c r="T224" s="626"/>
      <c r="U224" s="626"/>
      <c r="V224" s="626"/>
      <c r="W224" s="626"/>
      <c r="X224" s="626"/>
      <c r="Y224" s="626"/>
      <c r="Z224" s="626"/>
      <c r="AA224" s="626"/>
      <c r="AB224" s="626"/>
      <c r="AC224" s="626"/>
      <c r="AD224" s="626"/>
      <c r="AG224" s="269">
        <f t="shared" si="22"/>
        <v>1</v>
      </c>
      <c r="AH224" s="270">
        <f t="shared" si="23"/>
        <v>0</v>
      </c>
      <c r="AI224" s="298">
        <f t="shared" si="24"/>
        <v>0</v>
      </c>
      <c r="AJ224" s="299">
        <f t="shared" si="25"/>
        <v>0</v>
      </c>
      <c r="AK224" s="300">
        <f t="shared" si="26"/>
        <v>0</v>
      </c>
      <c r="AL224" s="301">
        <f t="shared" si="27"/>
        <v>0</v>
      </c>
      <c r="AM224" s="298">
        <f t="shared" si="28"/>
        <v>0</v>
      </c>
      <c r="AN224" s="299">
        <f t="shared" si="29"/>
        <v>0</v>
      </c>
      <c r="AO224" s="300">
        <f t="shared" si="30"/>
        <v>0</v>
      </c>
      <c r="AP224" s="301">
        <f t="shared" si="31"/>
        <v>0</v>
      </c>
      <c r="AQ224" s="290">
        <f t="shared" si="32"/>
        <v>1</v>
      </c>
      <c r="AR224" s="291" t="str">
        <f>IF(AQ224=0,"",
IF(SUM($AQ$206:AQ224)=1,AS224,
IF($AQ$326&gt;SUM($AQ$206:AQ224),_xlfn.CONCAT(", ",AS224),
IF($AQ$326=SUM($AQ$206:AQ224),_xlfn.CONCAT(" y ",AS224)))))</f>
        <v>, 19</v>
      </c>
      <c r="AS224" s="231" t="s">
        <v>6230</v>
      </c>
      <c r="AT224" s="303">
        <f t="shared" si="33"/>
        <v>0</v>
      </c>
      <c r="AU224" s="304" t="str">
        <f t="shared" si="34"/>
        <v/>
      </c>
      <c r="AV224" s="231" t="s">
        <v>6230</v>
      </c>
    </row>
    <row r="225" spans="1:48" s="8" customFormat="1" ht="30" customHeight="1">
      <c r="A225" s="6"/>
      <c r="B225" s="5"/>
      <c r="C225" s="134" t="s">
        <v>107</v>
      </c>
      <c r="D225" s="629" t="str">
        <f t="shared" si="21"/>
        <v>COMISION DE ARBITRAJE MEDICO</v>
      </c>
      <c r="E225" s="630"/>
      <c r="F225" s="630"/>
      <c r="G225" s="630"/>
      <c r="H225" s="630"/>
      <c r="I225" s="631"/>
      <c r="J225" s="626"/>
      <c r="K225" s="626"/>
      <c r="L225" s="626"/>
      <c r="M225" s="626"/>
      <c r="N225" s="626"/>
      <c r="O225" s="626"/>
      <c r="P225" s="626"/>
      <c r="Q225" s="626"/>
      <c r="R225" s="626"/>
      <c r="S225" s="626"/>
      <c r="T225" s="626"/>
      <c r="U225" s="626"/>
      <c r="V225" s="626"/>
      <c r="W225" s="626"/>
      <c r="X225" s="626"/>
      <c r="Y225" s="626"/>
      <c r="Z225" s="626"/>
      <c r="AA225" s="626"/>
      <c r="AB225" s="626"/>
      <c r="AC225" s="626"/>
      <c r="AD225" s="626"/>
      <c r="AG225" s="269">
        <f t="shared" si="22"/>
        <v>1</v>
      </c>
      <c r="AH225" s="270">
        <f t="shared" si="23"/>
        <v>0</v>
      </c>
      <c r="AI225" s="298">
        <f t="shared" si="24"/>
        <v>0</v>
      </c>
      <c r="AJ225" s="299">
        <f t="shared" si="25"/>
        <v>0</v>
      </c>
      <c r="AK225" s="300">
        <f t="shared" si="26"/>
        <v>0</v>
      </c>
      <c r="AL225" s="301">
        <f t="shared" si="27"/>
        <v>0</v>
      </c>
      <c r="AM225" s="298">
        <f t="shared" si="28"/>
        <v>0</v>
      </c>
      <c r="AN225" s="299">
        <f t="shared" si="29"/>
        <v>0</v>
      </c>
      <c r="AO225" s="300">
        <f t="shared" si="30"/>
        <v>0</v>
      </c>
      <c r="AP225" s="301">
        <f t="shared" si="31"/>
        <v>0</v>
      </c>
      <c r="AQ225" s="290">
        <f t="shared" si="32"/>
        <v>1</v>
      </c>
      <c r="AR225" s="291" t="str">
        <f>IF(AQ225=0,"",
IF(SUM($AQ$206:AQ225)=1,AS225,
IF($AQ$326&gt;SUM($AQ$206:AQ225),_xlfn.CONCAT(", ",AS225),
IF($AQ$326=SUM($AQ$206:AQ225),_xlfn.CONCAT(" y ",AS225)))))</f>
        <v>, 20</v>
      </c>
      <c r="AS225" s="231" t="s">
        <v>6231</v>
      </c>
      <c r="AT225" s="303">
        <f t="shared" si="33"/>
        <v>0</v>
      </c>
      <c r="AU225" s="304" t="str">
        <f t="shared" si="34"/>
        <v/>
      </c>
      <c r="AV225" s="231" t="s">
        <v>6231</v>
      </c>
    </row>
    <row r="226" spans="1:48" s="8" customFormat="1" ht="30" customHeight="1">
      <c r="A226" s="6"/>
      <c r="B226" s="5"/>
      <c r="C226" s="134" t="s">
        <v>108</v>
      </c>
      <c r="D226" s="629" t="str">
        <f t="shared" si="21"/>
        <v>ACADEMIA VERACRUZANA DE LAS LENGUAS INDIGENAS</v>
      </c>
      <c r="E226" s="630"/>
      <c r="F226" s="630"/>
      <c r="G226" s="630"/>
      <c r="H226" s="630"/>
      <c r="I226" s="631"/>
      <c r="J226" s="626"/>
      <c r="K226" s="626"/>
      <c r="L226" s="626"/>
      <c r="M226" s="626"/>
      <c r="N226" s="626"/>
      <c r="O226" s="626"/>
      <c r="P226" s="626"/>
      <c r="Q226" s="626"/>
      <c r="R226" s="626"/>
      <c r="S226" s="626"/>
      <c r="T226" s="626"/>
      <c r="U226" s="626"/>
      <c r="V226" s="626"/>
      <c r="W226" s="626"/>
      <c r="X226" s="626"/>
      <c r="Y226" s="626"/>
      <c r="Z226" s="626"/>
      <c r="AA226" s="626"/>
      <c r="AB226" s="626"/>
      <c r="AC226" s="626"/>
      <c r="AD226" s="626"/>
      <c r="AG226" s="269">
        <f t="shared" si="22"/>
        <v>1</v>
      </c>
      <c r="AH226" s="270">
        <f t="shared" si="23"/>
        <v>0</v>
      </c>
      <c r="AI226" s="298">
        <f t="shared" si="24"/>
        <v>0</v>
      </c>
      <c r="AJ226" s="299">
        <f t="shared" si="25"/>
        <v>0</v>
      </c>
      <c r="AK226" s="300">
        <f t="shared" si="26"/>
        <v>0</v>
      </c>
      <c r="AL226" s="301">
        <f t="shared" si="27"/>
        <v>0</v>
      </c>
      <c r="AM226" s="298">
        <f t="shared" si="28"/>
        <v>0</v>
      </c>
      <c r="AN226" s="299">
        <f t="shared" si="29"/>
        <v>0</v>
      </c>
      <c r="AO226" s="300">
        <f t="shared" si="30"/>
        <v>0</v>
      </c>
      <c r="AP226" s="301">
        <f t="shared" si="31"/>
        <v>0</v>
      </c>
      <c r="AQ226" s="290">
        <f t="shared" si="32"/>
        <v>1</v>
      </c>
      <c r="AR226" s="291" t="str">
        <f>IF(AQ226=0,"",
IF(SUM($AQ$206:AQ226)=1,AS226,
IF($AQ$326&gt;SUM($AQ$206:AQ226),_xlfn.CONCAT(", ",AS226),
IF($AQ$326=SUM($AQ$206:AQ226),_xlfn.CONCAT(" y ",AS226)))))</f>
        <v>, 21</v>
      </c>
      <c r="AS226" s="231" t="s">
        <v>6232</v>
      </c>
      <c r="AT226" s="303">
        <f t="shared" si="33"/>
        <v>0</v>
      </c>
      <c r="AU226" s="304" t="str">
        <f t="shared" si="34"/>
        <v/>
      </c>
      <c r="AV226" s="231" t="s">
        <v>6232</v>
      </c>
    </row>
    <row r="227" spans="1:48" s="8" customFormat="1" ht="30" customHeight="1">
      <c r="A227" s="6"/>
      <c r="B227" s="5"/>
      <c r="C227" s="134" t="s">
        <v>109</v>
      </c>
      <c r="D227" s="629" t="str">
        <f t="shared" si="21"/>
        <v>INSTITUTO VERACRUZANO DEL DEPORTE</v>
      </c>
      <c r="E227" s="630"/>
      <c r="F227" s="630"/>
      <c r="G227" s="630"/>
      <c r="H227" s="630"/>
      <c r="I227" s="631"/>
      <c r="J227" s="626"/>
      <c r="K227" s="626"/>
      <c r="L227" s="626"/>
      <c r="M227" s="626"/>
      <c r="N227" s="626"/>
      <c r="O227" s="626"/>
      <c r="P227" s="626"/>
      <c r="Q227" s="626"/>
      <c r="R227" s="626"/>
      <c r="S227" s="626"/>
      <c r="T227" s="626"/>
      <c r="U227" s="626"/>
      <c r="V227" s="626"/>
      <c r="W227" s="626"/>
      <c r="X227" s="626"/>
      <c r="Y227" s="626"/>
      <c r="Z227" s="626"/>
      <c r="AA227" s="626"/>
      <c r="AB227" s="626"/>
      <c r="AC227" s="626"/>
      <c r="AD227" s="626"/>
      <c r="AG227" s="269">
        <f t="shared" si="22"/>
        <v>1</v>
      </c>
      <c r="AH227" s="270">
        <f t="shared" si="23"/>
        <v>0</v>
      </c>
      <c r="AI227" s="298">
        <f t="shared" si="24"/>
        <v>0</v>
      </c>
      <c r="AJ227" s="299">
        <f t="shared" si="25"/>
        <v>0</v>
      </c>
      <c r="AK227" s="300">
        <f t="shared" si="26"/>
        <v>0</v>
      </c>
      <c r="AL227" s="301">
        <f t="shared" si="27"/>
        <v>0</v>
      </c>
      <c r="AM227" s="298">
        <f t="shared" si="28"/>
        <v>0</v>
      </c>
      <c r="AN227" s="299">
        <f t="shared" si="29"/>
        <v>0</v>
      </c>
      <c r="AO227" s="300">
        <f t="shared" si="30"/>
        <v>0</v>
      </c>
      <c r="AP227" s="301">
        <f t="shared" si="31"/>
        <v>0</v>
      </c>
      <c r="AQ227" s="290">
        <f t="shared" si="32"/>
        <v>1</v>
      </c>
      <c r="AR227" s="291" t="str">
        <f>IF(AQ227=0,"",
IF(SUM($AQ$206:AQ227)=1,AS227,
IF($AQ$326&gt;SUM($AQ$206:AQ227),_xlfn.CONCAT(", ",AS227),
IF($AQ$326=SUM($AQ$206:AQ227),_xlfn.CONCAT(" y ",AS227)))))</f>
        <v>, 22</v>
      </c>
      <c r="AS227" s="231" t="s">
        <v>6233</v>
      </c>
      <c r="AT227" s="303">
        <f t="shared" si="33"/>
        <v>0</v>
      </c>
      <c r="AU227" s="304" t="str">
        <f t="shared" si="34"/>
        <v/>
      </c>
      <c r="AV227" s="231" t="s">
        <v>6233</v>
      </c>
    </row>
    <row r="228" spans="1:48" s="8" customFormat="1" ht="45" customHeight="1">
      <c r="A228" s="6"/>
      <c r="B228" s="5"/>
      <c r="C228" s="134" t="s">
        <v>110</v>
      </c>
      <c r="D228" s="629" t="str">
        <f t="shared" si="21"/>
        <v>INSTITUTO DE ESPACIOS EDUCATIVOS DEL ESTADO DE VERACRUZ</v>
      </c>
      <c r="E228" s="630"/>
      <c r="F228" s="630"/>
      <c r="G228" s="630"/>
      <c r="H228" s="630"/>
      <c r="I228" s="631"/>
      <c r="J228" s="626"/>
      <c r="K228" s="626"/>
      <c r="L228" s="626"/>
      <c r="M228" s="626"/>
      <c r="N228" s="626"/>
      <c r="O228" s="626"/>
      <c r="P228" s="626"/>
      <c r="Q228" s="626"/>
      <c r="R228" s="626"/>
      <c r="S228" s="626"/>
      <c r="T228" s="626"/>
      <c r="U228" s="626"/>
      <c r="V228" s="626"/>
      <c r="W228" s="626"/>
      <c r="X228" s="626"/>
      <c r="Y228" s="626"/>
      <c r="Z228" s="626"/>
      <c r="AA228" s="626"/>
      <c r="AB228" s="626"/>
      <c r="AC228" s="626"/>
      <c r="AD228" s="626"/>
      <c r="AG228" s="269">
        <f t="shared" si="22"/>
        <v>1</v>
      </c>
      <c r="AH228" s="270">
        <f t="shared" si="23"/>
        <v>0</v>
      </c>
      <c r="AI228" s="298">
        <f t="shared" si="24"/>
        <v>0</v>
      </c>
      <c r="AJ228" s="299">
        <f t="shared" si="25"/>
        <v>0</v>
      </c>
      <c r="AK228" s="300">
        <f t="shared" si="26"/>
        <v>0</v>
      </c>
      <c r="AL228" s="301">
        <f t="shared" si="27"/>
        <v>0</v>
      </c>
      <c r="AM228" s="298">
        <f t="shared" si="28"/>
        <v>0</v>
      </c>
      <c r="AN228" s="299">
        <f t="shared" si="29"/>
        <v>0</v>
      </c>
      <c r="AO228" s="300">
        <f t="shared" si="30"/>
        <v>0</v>
      </c>
      <c r="AP228" s="301">
        <f t="shared" si="31"/>
        <v>0</v>
      </c>
      <c r="AQ228" s="290">
        <f t="shared" si="32"/>
        <v>1</v>
      </c>
      <c r="AR228" s="291" t="str">
        <f>IF(AQ228=0,"",
IF(SUM($AQ$206:AQ228)=1,AS228,
IF($AQ$326&gt;SUM($AQ$206:AQ228),_xlfn.CONCAT(", ",AS228),
IF($AQ$326=SUM($AQ$206:AQ228),_xlfn.CONCAT(" y ",AS228)))))</f>
        <v>, 23</v>
      </c>
      <c r="AS228" s="231" t="s">
        <v>6234</v>
      </c>
      <c r="AT228" s="303">
        <f t="shared" si="33"/>
        <v>0</v>
      </c>
      <c r="AU228" s="304" t="str">
        <f t="shared" si="34"/>
        <v/>
      </c>
      <c r="AV228" s="231" t="s">
        <v>6234</v>
      </c>
    </row>
    <row r="229" spans="1:48" s="8" customFormat="1" ht="30" customHeight="1">
      <c r="A229" s="6"/>
      <c r="B229" s="5"/>
      <c r="C229" s="134" t="s">
        <v>111</v>
      </c>
      <c r="D229" s="629" t="str">
        <f t="shared" si="21"/>
        <v>COLEGIO DE BACHILLERES DEL ESTADO DE VERACRUZ</v>
      </c>
      <c r="E229" s="630"/>
      <c r="F229" s="630"/>
      <c r="G229" s="630"/>
      <c r="H229" s="630"/>
      <c r="I229" s="631"/>
      <c r="J229" s="626"/>
      <c r="K229" s="626"/>
      <c r="L229" s="626"/>
      <c r="M229" s="626"/>
      <c r="N229" s="626"/>
      <c r="O229" s="626"/>
      <c r="P229" s="626"/>
      <c r="Q229" s="626"/>
      <c r="R229" s="626"/>
      <c r="S229" s="626"/>
      <c r="T229" s="626"/>
      <c r="U229" s="626"/>
      <c r="V229" s="626"/>
      <c r="W229" s="626"/>
      <c r="X229" s="626"/>
      <c r="Y229" s="626"/>
      <c r="Z229" s="626"/>
      <c r="AA229" s="626"/>
      <c r="AB229" s="626"/>
      <c r="AC229" s="626"/>
      <c r="AD229" s="626"/>
      <c r="AG229" s="269">
        <f t="shared" si="22"/>
        <v>1</v>
      </c>
      <c r="AH229" s="270">
        <f t="shared" si="23"/>
        <v>0</v>
      </c>
      <c r="AI229" s="298">
        <f t="shared" si="24"/>
        <v>0</v>
      </c>
      <c r="AJ229" s="299">
        <f t="shared" si="25"/>
        <v>0</v>
      </c>
      <c r="AK229" s="300">
        <f t="shared" si="26"/>
        <v>0</v>
      </c>
      <c r="AL229" s="301">
        <f t="shared" si="27"/>
        <v>0</v>
      </c>
      <c r="AM229" s="298">
        <f t="shared" si="28"/>
        <v>0</v>
      </c>
      <c r="AN229" s="299">
        <f t="shared" si="29"/>
        <v>0</v>
      </c>
      <c r="AO229" s="300">
        <f t="shared" si="30"/>
        <v>0</v>
      </c>
      <c r="AP229" s="301">
        <f t="shared" si="31"/>
        <v>0</v>
      </c>
      <c r="AQ229" s="290">
        <f t="shared" si="32"/>
        <v>1</v>
      </c>
      <c r="AR229" s="291" t="str">
        <f>IF(AQ229=0,"",
IF(SUM($AQ$206:AQ229)=1,AS229,
IF($AQ$326&gt;SUM($AQ$206:AQ229),_xlfn.CONCAT(", ",AS229),
IF($AQ$326=SUM($AQ$206:AQ229),_xlfn.CONCAT(" y ",AS229)))))</f>
        <v>, 24</v>
      </c>
      <c r="AS229" s="231" t="s">
        <v>6235</v>
      </c>
      <c r="AT229" s="303">
        <f t="shared" si="33"/>
        <v>0</v>
      </c>
      <c r="AU229" s="304" t="str">
        <f t="shared" si="34"/>
        <v/>
      </c>
      <c r="AV229" s="231" t="s">
        <v>6235</v>
      </c>
    </row>
    <row r="230" spans="1:48" s="8" customFormat="1" ht="30" customHeight="1">
      <c r="A230" s="6"/>
      <c r="B230" s="5"/>
      <c r="C230" s="134" t="s">
        <v>112</v>
      </c>
      <c r="D230" s="629" t="str">
        <f t="shared" si="21"/>
        <v>INSTITUTO TECNOLOGICO SUPERIOR DE MISANTLA</v>
      </c>
      <c r="E230" s="630"/>
      <c r="F230" s="630"/>
      <c r="G230" s="630"/>
      <c r="H230" s="630"/>
      <c r="I230" s="631"/>
      <c r="J230" s="626"/>
      <c r="K230" s="626"/>
      <c r="L230" s="626"/>
      <c r="M230" s="626"/>
      <c r="N230" s="626"/>
      <c r="O230" s="626"/>
      <c r="P230" s="626"/>
      <c r="Q230" s="626"/>
      <c r="R230" s="626"/>
      <c r="S230" s="626"/>
      <c r="T230" s="626"/>
      <c r="U230" s="626"/>
      <c r="V230" s="626"/>
      <c r="W230" s="626"/>
      <c r="X230" s="626"/>
      <c r="Y230" s="626"/>
      <c r="Z230" s="626"/>
      <c r="AA230" s="626"/>
      <c r="AB230" s="626"/>
      <c r="AC230" s="626"/>
      <c r="AD230" s="626"/>
      <c r="AG230" s="269">
        <f t="shared" si="22"/>
        <v>1</v>
      </c>
      <c r="AH230" s="270">
        <f t="shared" si="23"/>
        <v>0</v>
      </c>
      <c r="AI230" s="298">
        <f t="shared" si="24"/>
        <v>0</v>
      </c>
      <c r="AJ230" s="299">
        <f t="shared" si="25"/>
        <v>0</v>
      </c>
      <c r="AK230" s="300">
        <f t="shared" si="26"/>
        <v>0</v>
      </c>
      <c r="AL230" s="301">
        <f t="shared" si="27"/>
        <v>0</v>
      </c>
      <c r="AM230" s="298">
        <f t="shared" si="28"/>
        <v>0</v>
      </c>
      <c r="AN230" s="299">
        <f t="shared" si="29"/>
        <v>0</v>
      </c>
      <c r="AO230" s="300">
        <f t="shared" si="30"/>
        <v>0</v>
      </c>
      <c r="AP230" s="301">
        <f t="shared" si="31"/>
        <v>0</v>
      </c>
      <c r="AQ230" s="290">
        <f t="shared" si="32"/>
        <v>1</v>
      </c>
      <c r="AR230" s="291" t="str">
        <f>IF(AQ230=0,"",
IF(SUM($AQ$206:AQ230)=1,AS230,
IF($AQ$326&gt;SUM($AQ$206:AQ230),_xlfn.CONCAT(", ",AS230),
IF($AQ$326=SUM($AQ$206:AQ230),_xlfn.CONCAT(" y ",AS230)))))</f>
        <v>, 25</v>
      </c>
      <c r="AS230" s="231" t="s">
        <v>6236</v>
      </c>
      <c r="AT230" s="303">
        <f t="shared" si="33"/>
        <v>0</v>
      </c>
      <c r="AU230" s="304" t="str">
        <f t="shared" si="34"/>
        <v/>
      </c>
      <c r="AV230" s="231" t="s">
        <v>6236</v>
      </c>
    </row>
    <row r="231" spans="1:48" s="8" customFormat="1" ht="45" customHeight="1">
      <c r="A231" s="6"/>
      <c r="B231" s="5"/>
      <c r="C231" s="134" t="s">
        <v>113</v>
      </c>
      <c r="D231" s="629" t="str">
        <f t="shared" si="21"/>
        <v>INSTITUTO TECNOLOGICO SUPERIOR DE SAN ANDRES TUXTLA</v>
      </c>
      <c r="E231" s="630"/>
      <c r="F231" s="630"/>
      <c r="G231" s="630"/>
      <c r="H231" s="630"/>
      <c r="I231" s="631"/>
      <c r="J231" s="626"/>
      <c r="K231" s="626"/>
      <c r="L231" s="626"/>
      <c r="M231" s="626"/>
      <c r="N231" s="626"/>
      <c r="O231" s="626"/>
      <c r="P231" s="626"/>
      <c r="Q231" s="626"/>
      <c r="R231" s="626"/>
      <c r="S231" s="626"/>
      <c r="T231" s="626"/>
      <c r="U231" s="626"/>
      <c r="V231" s="626"/>
      <c r="W231" s="626"/>
      <c r="X231" s="626"/>
      <c r="Y231" s="626"/>
      <c r="Z231" s="626"/>
      <c r="AA231" s="626"/>
      <c r="AB231" s="626"/>
      <c r="AC231" s="626"/>
      <c r="AD231" s="626"/>
      <c r="AG231" s="269">
        <f t="shared" si="22"/>
        <v>1</v>
      </c>
      <c r="AH231" s="270">
        <f t="shared" si="23"/>
        <v>0</v>
      </c>
      <c r="AI231" s="298">
        <f t="shared" si="24"/>
        <v>0</v>
      </c>
      <c r="AJ231" s="299">
        <f t="shared" si="25"/>
        <v>0</v>
      </c>
      <c r="AK231" s="300">
        <f t="shared" si="26"/>
        <v>0</v>
      </c>
      <c r="AL231" s="301">
        <f t="shared" si="27"/>
        <v>0</v>
      </c>
      <c r="AM231" s="298">
        <f t="shared" si="28"/>
        <v>0</v>
      </c>
      <c r="AN231" s="299">
        <f t="shared" si="29"/>
        <v>0</v>
      </c>
      <c r="AO231" s="300">
        <f t="shared" si="30"/>
        <v>0</v>
      </c>
      <c r="AP231" s="301">
        <f t="shared" si="31"/>
        <v>0</v>
      </c>
      <c r="AQ231" s="290">
        <f t="shared" si="32"/>
        <v>1</v>
      </c>
      <c r="AR231" s="291" t="str">
        <f>IF(AQ231=0,"",
IF(SUM($AQ$206:AQ231)=1,AS231,
IF($AQ$326&gt;SUM($AQ$206:AQ231),_xlfn.CONCAT(", ",AS231),
IF($AQ$326=SUM($AQ$206:AQ231),_xlfn.CONCAT(" y ",AS231)))))</f>
        <v>, 26</v>
      </c>
      <c r="AS231" s="231" t="s">
        <v>6237</v>
      </c>
      <c r="AT231" s="303">
        <f t="shared" si="33"/>
        <v>0</v>
      </c>
      <c r="AU231" s="304" t="str">
        <f t="shared" si="34"/>
        <v/>
      </c>
      <c r="AV231" s="231" t="s">
        <v>6237</v>
      </c>
    </row>
    <row r="232" spans="1:48" s="8" customFormat="1" ht="30" customHeight="1">
      <c r="A232" s="6"/>
      <c r="B232" s="5"/>
      <c r="C232" s="134" t="s">
        <v>114</v>
      </c>
      <c r="D232" s="629" t="str">
        <f t="shared" si="21"/>
        <v>INSTITUTO TECNOLOGICO SUPERIOR DE TANTOYUCA</v>
      </c>
      <c r="E232" s="630"/>
      <c r="F232" s="630"/>
      <c r="G232" s="630"/>
      <c r="H232" s="630"/>
      <c r="I232" s="631"/>
      <c r="J232" s="626"/>
      <c r="K232" s="626"/>
      <c r="L232" s="626"/>
      <c r="M232" s="626"/>
      <c r="N232" s="626"/>
      <c r="O232" s="626"/>
      <c r="P232" s="626"/>
      <c r="Q232" s="626"/>
      <c r="R232" s="626"/>
      <c r="S232" s="626"/>
      <c r="T232" s="626"/>
      <c r="U232" s="626"/>
      <c r="V232" s="626"/>
      <c r="W232" s="626"/>
      <c r="X232" s="626"/>
      <c r="Y232" s="626"/>
      <c r="Z232" s="626"/>
      <c r="AA232" s="626"/>
      <c r="AB232" s="626"/>
      <c r="AC232" s="626"/>
      <c r="AD232" s="626"/>
      <c r="AG232" s="269">
        <f t="shared" si="22"/>
        <v>1</v>
      </c>
      <c r="AH232" s="270">
        <f t="shared" si="23"/>
        <v>0</v>
      </c>
      <c r="AI232" s="298">
        <f t="shared" si="24"/>
        <v>0</v>
      </c>
      <c r="AJ232" s="299">
        <f t="shared" si="25"/>
        <v>0</v>
      </c>
      <c r="AK232" s="300">
        <f t="shared" si="26"/>
        <v>0</v>
      </c>
      <c r="AL232" s="301">
        <f t="shared" si="27"/>
        <v>0</v>
      </c>
      <c r="AM232" s="298">
        <f t="shared" si="28"/>
        <v>0</v>
      </c>
      <c r="AN232" s="299">
        <f t="shared" si="29"/>
        <v>0</v>
      </c>
      <c r="AO232" s="300">
        <f t="shared" si="30"/>
        <v>0</v>
      </c>
      <c r="AP232" s="301">
        <f t="shared" si="31"/>
        <v>0</v>
      </c>
      <c r="AQ232" s="290">
        <f t="shared" si="32"/>
        <v>1</v>
      </c>
      <c r="AR232" s="291" t="str">
        <f>IF(AQ232=0,"",
IF(SUM($AQ$206:AQ232)=1,AS232,
IF($AQ$326&gt;SUM($AQ$206:AQ232),_xlfn.CONCAT(", ",AS232),
IF($AQ$326=SUM($AQ$206:AQ232),_xlfn.CONCAT(" y ",AS232)))))</f>
        <v>, 27</v>
      </c>
      <c r="AS232" s="231" t="s">
        <v>6238</v>
      </c>
      <c r="AT232" s="303">
        <f t="shared" si="33"/>
        <v>0</v>
      </c>
      <c r="AU232" s="304" t="str">
        <f t="shared" si="34"/>
        <v/>
      </c>
      <c r="AV232" s="231" t="s">
        <v>6238</v>
      </c>
    </row>
    <row r="233" spans="1:48" s="8" customFormat="1" ht="30" customHeight="1">
      <c r="A233" s="6"/>
      <c r="B233" s="5"/>
      <c r="C233" s="134" t="s">
        <v>115</v>
      </c>
      <c r="D233" s="629" t="str">
        <f t="shared" si="21"/>
        <v>INSTITUTO TECNOLOGICO SUPERIOR DE COSAMALOAPAN</v>
      </c>
      <c r="E233" s="630"/>
      <c r="F233" s="630"/>
      <c r="G233" s="630"/>
      <c r="H233" s="630"/>
      <c r="I233" s="631"/>
      <c r="J233" s="626"/>
      <c r="K233" s="626"/>
      <c r="L233" s="626"/>
      <c r="M233" s="626"/>
      <c r="N233" s="626"/>
      <c r="O233" s="626"/>
      <c r="P233" s="626"/>
      <c r="Q233" s="626"/>
      <c r="R233" s="626"/>
      <c r="S233" s="626"/>
      <c r="T233" s="626"/>
      <c r="U233" s="626"/>
      <c r="V233" s="626"/>
      <c r="W233" s="626"/>
      <c r="X233" s="626"/>
      <c r="Y233" s="626"/>
      <c r="Z233" s="626"/>
      <c r="AA233" s="626"/>
      <c r="AB233" s="626"/>
      <c r="AC233" s="626"/>
      <c r="AD233" s="626"/>
      <c r="AG233" s="269">
        <f t="shared" si="22"/>
        <v>1</v>
      </c>
      <c r="AH233" s="270">
        <f t="shared" si="23"/>
        <v>0</v>
      </c>
      <c r="AI233" s="298">
        <f t="shared" si="24"/>
        <v>0</v>
      </c>
      <c r="AJ233" s="299">
        <f t="shared" si="25"/>
        <v>0</v>
      </c>
      <c r="AK233" s="300">
        <f t="shared" si="26"/>
        <v>0</v>
      </c>
      <c r="AL233" s="301">
        <f t="shared" si="27"/>
        <v>0</v>
      </c>
      <c r="AM233" s="298">
        <f t="shared" si="28"/>
        <v>0</v>
      </c>
      <c r="AN233" s="299">
        <f t="shared" si="29"/>
        <v>0</v>
      </c>
      <c r="AO233" s="300">
        <f t="shared" si="30"/>
        <v>0</v>
      </c>
      <c r="AP233" s="301">
        <f t="shared" si="31"/>
        <v>0</v>
      </c>
      <c r="AQ233" s="290">
        <f t="shared" si="32"/>
        <v>1</v>
      </c>
      <c r="AR233" s="291" t="str">
        <f>IF(AQ233=0,"",
IF(SUM($AQ$206:AQ233)=1,AS233,
IF($AQ$326&gt;SUM($AQ$206:AQ233),_xlfn.CONCAT(", ",AS233),
IF($AQ$326=SUM($AQ$206:AQ233),_xlfn.CONCAT(" y ",AS233)))))</f>
        <v>, 28</v>
      </c>
      <c r="AS233" s="231" t="s">
        <v>6239</v>
      </c>
      <c r="AT233" s="303">
        <f t="shared" si="33"/>
        <v>0</v>
      </c>
      <c r="AU233" s="304" t="str">
        <f t="shared" si="34"/>
        <v/>
      </c>
      <c r="AV233" s="231" t="s">
        <v>6239</v>
      </c>
    </row>
    <row r="234" spans="1:48" s="8" customFormat="1" ht="30" customHeight="1">
      <c r="A234" s="6"/>
      <c r="B234" s="5"/>
      <c r="C234" s="134" t="s">
        <v>116</v>
      </c>
      <c r="D234" s="629" t="str">
        <f t="shared" si="21"/>
        <v>INSTITUTO TECNOLOGICO SUPERIOR DE PANUCO</v>
      </c>
      <c r="E234" s="630"/>
      <c r="F234" s="630"/>
      <c r="G234" s="630"/>
      <c r="H234" s="630"/>
      <c r="I234" s="631"/>
      <c r="J234" s="626"/>
      <c r="K234" s="626"/>
      <c r="L234" s="626"/>
      <c r="M234" s="626"/>
      <c r="N234" s="626"/>
      <c r="O234" s="626"/>
      <c r="P234" s="626"/>
      <c r="Q234" s="626"/>
      <c r="R234" s="626"/>
      <c r="S234" s="626"/>
      <c r="T234" s="626"/>
      <c r="U234" s="626"/>
      <c r="V234" s="626"/>
      <c r="W234" s="626"/>
      <c r="X234" s="626"/>
      <c r="Y234" s="626"/>
      <c r="Z234" s="626"/>
      <c r="AA234" s="626"/>
      <c r="AB234" s="626"/>
      <c r="AC234" s="626"/>
      <c r="AD234" s="626"/>
      <c r="AG234" s="269">
        <f t="shared" si="22"/>
        <v>1</v>
      </c>
      <c r="AH234" s="270">
        <f t="shared" si="23"/>
        <v>0</v>
      </c>
      <c r="AI234" s="298">
        <f t="shared" si="24"/>
        <v>0</v>
      </c>
      <c r="AJ234" s="299">
        <f t="shared" si="25"/>
        <v>0</v>
      </c>
      <c r="AK234" s="300">
        <f t="shared" si="26"/>
        <v>0</v>
      </c>
      <c r="AL234" s="301">
        <f t="shared" si="27"/>
        <v>0</v>
      </c>
      <c r="AM234" s="298">
        <f t="shared" si="28"/>
        <v>0</v>
      </c>
      <c r="AN234" s="299">
        <f t="shared" si="29"/>
        <v>0</v>
      </c>
      <c r="AO234" s="300">
        <f t="shared" si="30"/>
        <v>0</v>
      </c>
      <c r="AP234" s="301">
        <f t="shared" si="31"/>
        <v>0</v>
      </c>
      <c r="AQ234" s="290">
        <f t="shared" si="32"/>
        <v>1</v>
      </c>
      <c r="AR234" s="291" t="str">
        <f>IF(AQ234=0,"",
IF(SUM($AQ$206:AQ234)=1,AS234,
IF($AQ$326&gt;SUM($AQ$206:AQ234),_xlfn.CONCAT(", ",AS234),
IF($AQ$326=SUM($AQ$206:AQ234),_xlfn.CONCAT(" y ",AS234)))))</f>
        <v>, 29</v>
      </c>
      <c r="AS234" s="231" t="s">
        <v>6240</v>
      </c>
      <c r="AT234" s="303">
        <f t="shared" si="33"/>
        <v>0</v>
      </c>
      <c r="AU234" s="304" t="str">
        <f t="shared" si="34"/>
        <v/>
      </c>
      <c r="AV234" s="231" t="s">
        <v>6240</v>
      </c>
    </row>
    <row r="235" spans="1:48" s="8" customFormat="1" ht="30" customHeight="1">
      <c r="A235" s="6"/>
      <c r="B235" s="5"/>
      <c r="C235" s="134" t="s">
        <v>117</v>
      </c>
      <c r="D235" s="629" t="str">
        <f t="shared" si="21"/>
        <v>INSTITUTO TECNOLOGICO SUPERIOR DE POZA RICA</v>
      </c>
      <c r="E235" s="630"/>
      <c r="F235" s="630"/>
      <c r="G235" s="630"/>
      <c r="H235" s="630"/>
      <c r="I235" s="631"/>
      <c r="J235" s="626"/>
      <c r="K235" s="626"/>
      <c r="L235" s="626"/>
      <c r="M235" s="626"/>
      <c r="N235" s="626"/>
      <c r="O235" s="626"/>
      <c r="P235" s="626"/>
      <c r="Q235" s="626"/>
      <c r="R235" s="626"/>
      <c r="S235" s="626"/>
      <c r="T235" s="626"/>
      <c r="U235" s="626"/>
      <c r="V235" s="626"/>
      <c r="W235" s="626"/>
      <c r="X235" s="626"/>
      <c r="Y235" s="626"/>
      <c r="Z235" s="626"/>
      <c r="AA235" s="626"/>
      <c r="AB235" s="626"/>
      <c r="AC235" s="626"/>
      <c r="AD235" s="626"/>
      <c r="AG235" s="269">
        <f t="shared" si="22"/>
        <v>1</v>
      </c>
      <c r="AH235" s="270">
        <f t="shared" si="23"/>
        <v>0</v>
      </c>
      <c r="AI235" s="298">
        <f t="shared" si="24"/>
        <v>0</v>
      </c>
      <c r="AJ235" s="299">
        <f t="shared" si="25"/>
        <v>0</v>
      </c>
      <c r="AK235" s="300">
        <f t="shared" si="26"/>
        <v>0</v>
      </c>
      <c r="AL235" s="301">
        <f t="shared" si="27"/>
        <v>0</v>
      </c>
      <c r="AM235" s="298">
        <f t="shared" si="28"/>
        <v>0</v>
      </c>
      <c r="AN235" s="299">
        <f t="shared" si="29"/>
        <v>0</v>
      </c>
      <c r="AO235" s="300">
        <f t="shared" si="30"/>
        <v>0</v>
      </c>
      <c r="AP235" s="301">
        <f t="shared" si="31"/>
        <v>0</v>
      </c>
      <c r="AQ235" s="290">
        <f t="shared" si="32"/>
        <v>1</v>
      </c>
      <c r="AR235" s="291" t="str">
        <f>IF(AQ235=0,"",
IF(SUM($AQ$206:AQ235)=1,AS235,
IF($AQ$326&gt;SUM($AQ$206:AQ235),_xlfn.CONCAT(", ",AS235),
IF($AQ$326=SUM($AQ$206:AQ235),_xlfn.CONCAT(" y ",AS235)))))</f>
        <v>, 30</v>
      </c>
      <c r="AS235" s="231" t="s">
        <v>6241</v>
      </c>
      <c r="AT235" s="303">
        <f t="shared" si="33"/>
        <v>0</v>
      </c>
      <c r="AU235" s="304" t="str">
        <f t="shared" si="34"/>
        <v/>
      </c>
      <c r="AV235" s="231" t="s">
        <v>6241</v>
      </c>
    </row>
    <row r="236" spans="1:48" s="8" customFormat="1" ht="30" customHeight="1">
      <c r="A236" s="6"/>
      <c r="B236" s="5"/>
      <c r="C236" s="134" t="s">
        <v>118</v>
      </c>
      <c r="D236" s="629" t="str">
        <f t="shared" si="21"/>
        <v>INSTITUTO TECNOLOGICO SUPERIOR DE XALAPA</v>
      </c>
      <c r="E236" s="630"/>
      <c r="F236" s="630"/>
      <c r="G236" s="630"/>
      <c r="H236" s="630"/>
      <c r="I236" s="631"/>
      <c r="J236" s="626"/>
      <c r="K236" s="626"/>
      <c r="L236" s="626"/>
      <c r="M236" s="626"/>
      <c r="N236" s="626"/>
      <c r="O236" s="626"/>
      <c r="P236" s="626"/>
      <c r="Q236" s="626"/>
      <c r="R236" s="626"/>
      <c r="S236" s="626"/>
      <c r="T236" s="626"/>
      <c r="U236" s="626"/>
      <c r="V236" s="626"/>
      <c r="W236" s="626"/>
      <c r="X236" s="626"/>
      <c r="Y236" s="626"/>
      <c r="Z236" s="626"/>
      <c r="AA236" s="626"/>
      <c r="AB236" s="626"/>
      <c r="AC236" s="626"/>
      <c r="AD236" s="626"/>
      <c r="AG236" s="269">
        <f t="shared" si="22"/>
        <v>1</v>
      </c>
      <c r="AH236" s="270">
        <f t="shared" si="23"/>
        <v>0</v>
      </c>
      <c r="AI236" s="298">
        <f t="shared" si="24"/>
        <v>0</v>
      </c>
      <c r="AJ236" s="299">
        <f t="shared" si="25"/>
        <v>0</v>
      </c>
      <c r="AK236" s="300">
        <f t="shared" si="26"/>
        <v>0</v>
      </c>
      <c r="AL236" s="301">
        <f t="shared" si="27"/>
        <v>0</v>
      </c>
      <c r="AM236" s="298">
        <f t="shared" si="28"/>
        <v>0</v>
      </c>
      <c r="AN236" s="299">
        <f t="shared" si="29"/>
        <v>0</v>
      </c>
      <c r="AO236" s="300">
        <f t="shared" si="30"/>
        <v>0</v>
      </c>
      <c r="AP236" s="301">
        <f t="shared" si="31"/>
        <v>0</v>
      </c>
      <c r="AQ236" s="290">
        <f t="shared" si="32"/>
        <v>1</v>
      </c>
      <c r="AR236" s="291" t="str">
        <f>IF(AQ236=0,"",
IF(SUM($AQ$206:AQ236)=1,AS236,
IF($AQ$326&gt;SUM($AQ$206:AQ236),_xlfn.CONCAT(", ",AS236),
IF($AQ$326=SUM($AQ$206:AQ236),_xlfn.CONCAT(" y ",AS236)))))</f>
        <v>, 31</v>
      </c>
      <c r="AS236" s="231" t="s">
        <v>6242</v>
      </c>
      <c r="AT236" s="303">
        <f t="shared" si="33"/>
        <v>0</v>
      </c>
      <c r="AU236" s="304" t="str">
        <f t="shared" si="34"/>
        <v/>
      </c>
      <c r="AV236" s="231" t="s">
        <v>6242</v>
      </c>
    </row>
    <row r="237" spans="1:48" s="8" customFormat="1" ht="30" customHeight="1">
      <c r="A237" s="6"/>
      <c r="B237" s="5"/>
      <c r="C237" s="134" t="s">
        <v>119</v>
      </c>
      <c r="D237" s="629" t="str">
        <f t="shared" si="21"/>
        <v>INSTITUTO TECNOLOGICO SUPERIOR DE COATZACOALCOS</v>
      </c>
      <c r="E237" s="630"/>
      <c r="F237" s="630"/>
      <c r="G237" s="630"/>
      <c r="H237" s="630"/>
      <c r="I237" s="631"/>
      <c r="J237" s="626"/>
      <c r="K237" s="626"/>
      <c r="L237" s="626"/>
      <c r="M237" s="626"/>
      <c r="N237" s="626"/>
      <c r="O237" s="626"/>
      <c r="P237" s="626"/>
      <c r="Q237" s="626"/>
      <c r="R237" s="626"/>
      <c r="S237" s="626"/>
      <c r="T237" s="626"/>
      <c r="U237" s="626"/>
      <c r="V237" s="626"/>
      <c r="W237" s="626"/>
      <c r="X237" s="626"/>
      <c r="Y237" s="626"/>
      <c r="Z237" s="626"/>
      <c r="AA237" s="626"/>
      <c r="AB237" s="626"/>
      <c r="AC237" s="626"/>
      <c r="AD237" s="626"/>
      <c r="AG237" s="269">
        <f t="shared" si="22"/>
        <v>1</v>
      </c>
      <c r="AH237" s="270">
        <f t="shared" si="23"/>
        <v>0</v>
      </c>
      <c r="AI237" s="298">
        <f t="shared" si="24"/>
        <v>0</v>
      </c>
      <c r="AJ237" s="299">
        <f t="shared" si="25"/>
        <v>0</v>
      </c>
      <c r="AK237" s="300">
        <f t="shared" si="26"/>
        <v>0</v>
      </c>
      <c r="AL237" s="301">
        <f t="shared" si="27"/>
        <v>0</v>
      </c>
      <c r="AM237" s="298">
        <f t="shared" si="28"/>
        <v>0</v>
      </c>
      <c r="AN237" s="299">
        <f t="shared" si="29"/>
        <v>0</v>
      </c>
      <c r="AO237" s="300">
        <f t="shared" si="30"/>
        <v>0</v>
      </c>
      <c r="AP237" s="301">
        <f t="shared" si="31"/>
        <v>0</v>
      </c>
      <c r="AQ237" s="290">
        <f t="shared" si="32"/>
        <v>1</v>
      </c>
      <c r="AR237" s="291" t="str">
        <f>IF(AQ237=0,"",
IF(SUM($AQ$206:AQ237)=1,AS237,
IF($AQ$326&gt;SUM($AQ$206:AQ237),_xlfn.CONCAT(", ",AS237),
IF($AQ$326=SUM($AQ$206:AQ237),_xlfn.CONCAT(" y ",AS237)))))</f>
        <v>, 32</v>
      </c>
      <c r="AS237" s="231" t="s">
        <v>6243</v>
      </c>
      <c r="AT237" s="303">
        <f t="shared" si="33"/>
        <v>0</v>
      </c>
      <c r="AU237" s="304" t="str">
        <f t="shared" si="34"/>
        <v/>
      </c>
      <c r="AV237" s="231" t="s">
        <v>6243</v>
      </c>
    </row>
    <row r="238" spans="1:48" s="8" customFormat="1" ht="30" customHeight="1">
      <c r="A238" s="6"/>
      <c r="B238" s="5"/>
      <c r="C238" s="134" t="s">
        <v>120</v>
      </c>
      <c r="D238" s="629" t="str">
        <f t="shared" si="21"/>
        <v>INSTITUTO TECNOLOGICO SUPERIOR DE TIERRA BLANCA</v>
      </c>
      <c r="E238" s="630"/>
      <c r="F238" s="630"/>
      <c r="G238" s="630"/>
      <c r="H238" s="630"/>
      <c r="I238" s="631"/>
      <c r="J238" s="626"/>
      <c r="K238" s="626"/>
      <c r="L238" s="626"/>
      <c r="M238" s="626"/>
      <c r="N238" s="626"/>
      <c r="O238" s="626"/>
      <c r="P238" s="626"/>
      <c r="Q238" s="626"/>
      <c r="R238" s="626"/>
      <c r="S238" s="626"/>
      <c r="T238" s="626"/>
      <c r="U238" s="626"/>
      <c r="V238" s="626"/>
      <c r="W238" s="626"/>
      <c r="X238" s="626"/>
      <c r="Y238" s="626"/>
      <c r="Z238" s="626"/>
      <c r="AA238" s="626"/>
      <c r="AB238" s="626"/>
      <c r="AC238" s="626"/>
      <c r="AD238" s="626"/>
      <c r="AG238" s="269">
        <f t="shared" si="22"/>
        <v>1</v>
      </c>
      <c r="AH238" s="270">
        <f t="shared" si="23"/>
        <v>0</v>
      </c>
      <c r="AI238" s="298">
        <f t="shared" si="24"/>
        <v>0</v>
      </c>
      <c r="AJ238" s="299">
        <f t="shared" si="25"/>
        <v>0</v>
      </c>
      <c r="AK238" s="300">
        <f t="shared" si="26"/>
        <v>0</v>
      </c>
      <c r="AL238" s="301">
        <f t="shared" si="27"/>
        <v>0</v>
      </c>
      <c r="AM238" s="298">
        <f t="shared" si="28"/>
        <v>0</v>
      </c>
      <c r="AN238" s="299">
        <f t="shared" si="29"/>
        <v>0</v>
      </c>
      <c r="AO238" s="300">
        <f t="shared" si="30"/>
        <v>0</v>
      </c>
      <c r="AP238" s="301">
        <f t="shared" si="31"/>
        <v>0</v>
      </c>
      <c r="AQ238" s="290">
        <f t="shared" si="32"/>
        <v>1</v>
      </c>
      <c r="AR238" s="291" t="str">
        <f>IF(AQ238=0,"",
IF(SUM($AQ$206:AQ238)=1,AS238,
IF($AQ$326&gt;SUM($AQ$206:AQ238),_xlfn.CONCAT(", ",AS238),
IF($AQ$326=SUM($AQ$206:AQ238),_xlfn.CONCAT(" y ",AS238)))))</f>
        <v>, 33</v>
      </c>
      <c r="AS238" s="231" t="s">
        <v>6244</v>
      </c>
      <c r="AT238" s="303">
        <f t="shared" si="33"/>
        <v>0</v>
      </c>
      <c r="AU238" s="304" t="str">
        <f t="shared" si="34"/>
        <v/>
      </c>
      <c r="AV238" s="231" t="s">
        <v>6244</v>
      </c>
    </row>
    <row r="239" spans="1:48" s="8" customFormat="1" ht="30" customHeight="1">
      <c r="A239" s="6"/>
      <c r="B239" s="5"/>
      <c r="C239" s="134" t="s">
        <v>121</v>
      </c>
      <c r="D239" s="629" t="str">
        <f t="shared" si="21"/>
        <v>INSTITUTO TECNOLOGICO SUPERIOR DE ALAMO</v>
      </c>
      <c r="E239" s="630"/>
      <c r="F239" s="630"/>
      <c r="G239" s="630"/>
      <c r="H239" s="630"/>
      <c r="I239" s="631"/>
      <c r="J239" s="626"/>
      <c r="K239" s="626"/>
      <c r="L239" s="626"/>
      <c r="M239" s="626"/>
      <c r="N239" s="626"/>
      <c r="O239" s="626"/>
      <c r="P239" s="626"/>
      <c r="Q239" s="626"/>
      <c r="R239" s="626"/>
      <c r="S239" s="626"/>
      <c r="T239" s="626"/>
      <c r="U239" s="626"/>
      <c r="V239" s="626"/>
      <c r="W239" s="626"/>
      <c r="X239" s="626"/>
      <c r="Y239" s="626"/>
      <c r="Z239" s="626"/>
      <c r="AA239" s="626"/>
      <c r="AB239" s="626"/>
      <c r="AC239" s="626"/>
      <c r="AD239" s="626"/>
      <c r="AG239" s="269">
        <f t="shared" si="22"/>
        <v>1</v>
      </c>
      <c r="AH239" s="270">
        <f t="shared" si="23"/>
        <v>0</v>
      </c>
      <c r="AI239" s="298">
        <f t="shared" si="24"/>
        <v>0</v>
      </c>
      <c r="AJ239" s="299">
        <f t="shared" si="25"/>
        <v>0</v>
      </c>
      <c r="AK239" s="300">
        <f t="shared" si="26"/>
        <v>0</v>
      </c>
      <c r="AL239" s="301">
        <f t="shared" si="27"/>
        <v>0</v>
      </c>
      <c r="AM239" s="298">
        <f t="shared" si="28"/>
        <v>0</v>
      </c>
      <c r="AN239" s="299">
        <f t="shared" si="29"/>
        <v>0</v>
      </c>
      <c r="AO239" s="300">
        <f t="shared" si="30"/>
        <v>0</v>
      </c>
      <c r="AP239" s="301">
        <f t="shared" si="31"/>
        <v>0</v>
      </c>
      <c r="AQ239" s="290">
        <f t="shared" si="32"/>
        <v>1</v>
      </c>
      <c r="AR239" s="291" t="str">
        <f>IF(AQ239=0,"",
IF(SUM($AQ$206:AQ239)=1,AS239,
IF($AQ$326&gt;SUM($AQ$206:AQ239),_xlfn.CONCAT(", ",AS239),
IF($AQ$326=SUM($AQ$206:AQ239),_xlfn.CONCAT(" y ",AS239)))))</f>
        <v>, 34</v>
      </c>
      <c r="AS239" s="231" t="s">
        <v>6245</v>
      </c>
      <c r="AT239" s="303">
        <f t="shared" si="33"/>
        <v>0</v>
      </c>
      <c r="AU239" s="304" t="str">
        <f t="shared" si="34"/>
        <v/>
      </c>
      <c r="AV239" s="231" t="s">
        <v>6245</v>
      </c>
    </row>
    <row r="240" spans="1:48" s="8" customFormat="1" ht="30" customHeight="1">
      <c r="A240" s="6"/>
      <c r="B240" s="5"/>
      <c r="C240" s="134" t="s">
        <v>122</v>
      </c>
      <c r="D240" s="629" t="str">
        <f t="shared" si="21"/>
        <v>INSTITUTO TECNOLOGICO SUPERIOR DE ACAYUCAN</v>
      </c>
      <c r="E240" s="630"/>
      <c r="F240" s="630"/>
      <c r="G240" s="630"/>
      <c r="H240" s="630"/>
      <c r="I240" s="631"/>
      <c r="J240" s="626"/>
      <c r="K240" s="626"/>
      <c r="L240" s="626"/>
      <c r="M240" s="626"/>
      <c r="N240" s="626"/>
      <c r="O240" s="626"/>
      <c r="P240" s="626"/>
      <c r="Q240" s="626"/>
      <c r="R240" s="626"/>
      <c r="S240" s="626"/>
      <c r="T240" s="626"/>
      <c r="U240" s="626"/>
      <c r="V240" s="626"/>
      <c r="W240" s="626"/>
      <c r="X240" s="626"/>
      <c r="Y240" s="626"/>
      <c r="Z240" s="626"/>
      <c r="AA240" s="626"/>
      <c r="AB240" s="626"/>
      <c r="AC240" s="626"/>
      <c r="AD240" s="626"/>
      <c r="AG240" s="269">
        <f t="shared" si="22"/>
        <v>1</v>
      </c>
      <c r="AH240" s="270">
        <f t="shared" si="23"/>
        <v>0</v>
      </c>
      <c r="AI240" s="298">
        <f t="shared" si="24"/>
        <v>0</v>
      </c>
      <c r="AJ240" s="299">
        <f t="shared" si="25"/>
        <v>0</v>
      </c>
      <c r="AK240" s="300">
        <f t="shared" si="26"/>
        <v>0</v>
      </c>
      <c r="AL240" s="301">
        <f t="shared" si="27"/>
        <v>0</v>
      </c>
      <c r="AM240" s="298">
        <f t="shared" si="28"/>
        <v>0</v>
      </c>
      <c r="AN240" s="299">
        <f t="shared" si="29"/>
        <v>0</v>
      </c>
      <c r="AO240" s="300">
        <f t="shared" si="30"/>
        <v>0</v>
      </c>
      <c r="AP240" s="301">
        <f t="shared" si="31"/>
        <v>0</v>
      </c>
      <c r="AQ240" s="290">
        <f t="shared" si="32"/>
        <v>1</v>
      </c>
      <c r="AR240" s="291" t="str">
        <f>IF(AQ240=0,"",
IF(SUM($AQ$206:AQ240)=1,AS240,
IF($AQ$326&gt;SUM($AQ$206:AQ240),_xlfn.CONCAT(", ",AS240),
IF($AQ$326=SUM($AQ$206:AQ240),_xlfn.CONCAT(" y ",AS240)))))</f>
        <v>, 35</v>
      </c>
      <c r="AS240" s="231" t="s">
        <v>6246</v>
      </c>
      <c r="AT240" s="303">
        <f t="shared" si="33"/>
        <v>0</v>
      </c>
      <c r="AU240" s="304" t="str">
        <f t="shared" si="34"/>
        <v/>
      </c>
      <c r="AV240" s="231" t="s">
        <v>6246</v>
      </c>
    </row>
    <row r="241" spans="1:48" s="8" customFormat="1" ht="30" customHeight="1">
      <c r="A241" s="6"/>
      <c r="B241" s="5"/>
      <c r="C241" s="134" t="s">
        <v>140</v>
      </c>
      <c r="D241" s="629" t="str">
        <f t="shared" si="21"/>
        <v>INSTITUTO TECNOLOGICO SUPERIOR DE LAS CHOAPAS</v>
      </c>
      <c r="E241" s="630"/>
      <c r="F241" s="630"/>
      <c r="G241" s="630"/>
      <c r="H241" s="630"/>
      <c r="I241" s="631"/>
      <c r="J241" s="626"/>
      <c r="K241" s="626"/>
      <c r="L241" s="626"/>
      <c r="M241" s="626"/>
      <c r="N241" s="626"/>
      <c r="O241" s="626"/>
      <c r="P241" s="626"/>
      <c r="Q241" s="626"/>
      <c r="R241" s="626"/>
      <c r="S241" s="626"/>
      <c r="T241" s="626"/>
      <c r="U241" s="626"/>
      <c r="V241" s="626"/>
      <c r="W241" s="626"/>
      <c r="X241" s="626"/>
      <c r="Y241" s="626"/>
      <c r="Z241" s="626"/>
      <c r="AA241" s="626"/>
      <c r="AB241" s="626"/>
      <c r="AC241" s="626"/>
      <c r="AD241" s="626"/>
      <c r="AG241" s="269">
        <f t="shared" si="22"/>
        <v>1</v>
      </c>
      <c r="AH241" s="270">
        <f t="shared" si="23"/>
        <v>0</v>
      </c>
      <c r="AI241" s="298">
        <f t="shared" si="24"/>
        <v>0</v>
      </c>
      <c r="AJ241" s="299">
        <f t="shared" si="25"/>
        <v>0</v>
      </c>
      <c r="AK241" s="300">
        <f t="shared" si="26"/>
        <v>0</v>
      </c>
      <c r="AL241" s="301">
        <f t="shared" si="27"/>
        <v>0</v>
      </c>
      <c r="AM241" s="298">
        <f t="shared" si="28"/>
        <v>0</v>
      </c>
      <c r="AN241" s="299">
        <f t="shared" si="29"/>
        <v>0</v>
      </c>
      <c r="AO241" s="300">
        <f t="shared" si="30"/>
        <v>0</v>
      </c>
      <c r="AP241" s="301">
        <f t="shared" si="31"/>
        <v>0</v>
      </c>
      <c r="AQ241" s="290">
        <f t="shared" si="32"/>
        <v>1</v>
      </c>
      <c r="AR241" s="291" t="str">
        <f>IF(AQ241=0,"",
IF(SUM($AQ$206:AQ241)=1,AS241,
IF($AQ$326&gt;SUM($AQ$206:AQ241),_xlfn.CONCAT(", ",AS241),
IF($AQ$326=SUM($AQ$206:AQ241),_xlfn.CONCAT(" y ",AS241)))))</f>
        <v>, 36</v>
      </c>
      <c r="AS241" s="231" t="s">
        <v>6247</v>
      </c>
      <c r="AT241" s="303">
        <f t="shared" si="33"/>
        <v>0</v>
      </c>
      <c r="AU241" s="304" t="str">
        <f t="shared" si="34"/>
        <v/>
      </c>
      <c r="AV241" s="231" t="s">
        <v>6247</v>
      </c>
    </row>
    <row r="242" spans="1:48" s="8" customFormat="1" ht="30" customHeight="1">
      <c r="A242" s="6"/>
      <c r="B242" s="5"/>
      <c r="C242" s="134" t="s">
        <v>141</v>
      </c>
      <c r="D242" s="629" t="str">
        <f t="shared" si="21"/>
        <v>INSTITUTO TECNOLOGICO SUPERIOR DE HUATUSCO</v>
      </c>
      <c r="E242" s="630"/>
      <c r="F242" s="630"/>
      <c r="G242" s="630"/>
      <c r="H242" s="630"/>
      <c r="I242" s="631"/>
      <c r="J242" s="626"/>
      <c r="K242" s="626"/>
      <c r="L242" s="626"/>
      <c r="M242" s="626"/>
      <c r="N242" s="626"/>
      <c r="O242" s="626"/>
      <c r="P242" s="626"/>
      <c r="Q242" s="626"/>
      <c r="R242" s="626"/>
      <c r="S242" s="626"/>
      <c r="T242" s="626"/>
      <c r="U242" s="626"/>
      <c r="V242" s="626"/>
      <c r="W242" s="626"/>
      <c r="X242" s="626"/>
      <c r="Y242" s="626"/>
      <c r="Z242" s="626"/>
      <c r="AA242" s="626"/>
      <c r="AB242" s="626"/>
      <c r="AC242" s="626"/>
      <c r="AD242" s="626"/>
      <c r="AG242" s="269">
        <f t="shared" si="22"/>
        <v>1</v>
      </c>
      <c r="AH242" s="270">
        <f t="shared" si="23"/>
        <v>0</v>
      </c>
      <c r="AI242" s="298">
        <f t="shared" si="24"/>
        <v>0</v>
      </c>
      <c r="AJ242" s="299">
        <f t="shared" si="25"/>
        <v>0</v>
      </c>
      <c r="AK242" s="300">
        <f t="shared" si="26"/>
        <v>0</v>
      </c>
      <c r="AL242" s="301">
        <f t="shared" si="27"/>
        <v>0</v>
      </c>
      <c r="AM242" s="298">
        <f t="shared" si="28"/>
        <v>0</v>
      </c>
      <c r="AN242" s="299">
        <f t="shared" si="29"/>
        <v>0</v>
      </c>
      <c r="AO242" s="300">
        <f t="shared" si="30"/>
        <v>0</v>
      </c>
      <c r="AP242" s="301">
        <f t="shared" si="31"/>
        <v>0</v>
      </c>
      <c r="AQ242" s="290">
        <f t="shared" si="32"/>
        <v>1</v>
      </c>
      <c r="AR242" s="291" t="str">
        <f>IF(AQ242=0,"",
IF(SUM($AQ$206:AQ242)=1,AS242,
IF($AQ$326&gt;SUM($AQ$206:AQ242),_xlfn.CONCAT(", ",AS242),
IF($AQ$326=SUM($AQ$206:AQ242),_xlfn.CONCAT(" y ",AS242)))))</f>
        <v>, 37</v>
      </c>
      <c r="AS242" s="231" t="s">
        <v>6248</v>
      </c>
      <c r="AT242" s="303">
        <f t="shared" si="33"/>
        <v>0</v>
      </c>
      <c r="AU242" s="304" t="str">
        <f t="shared" si="34"/>
        <v/>
      </c>
      <c r="AV242" s="231" t="s">
        <v>6248</v>
      </c>
    </row>
    <row r="243" spans="1:48" s="8" customFormat="1" ht="30" customHeight="1">
      <c r="A243" s="6"/>
      <c r="B243" s="5"/>
      <c r="C243" s="135" t="s">
        <v>142</v>
      </c>
      <c r="D243" s="629" t="str">
        <f t="shared" si="21"/>
        <v>INSTITUTO TECNOLOGICO SUPERIOR DE ALVARADO</v>
      </c>
      <c r="E243" s="630"/>
      <c r="F243" s="630"/>
      <c r="G243" s="630"/>
      <c r="H243" s="630"/>
      <c r="I243" s="631"/>
      <c r="J243" s="626"/>
      <c r="K243" s="626"/>
      <c r="L243" s="626"/>
      <c r="M243" s="626"/>
      <c r="N243" s="626"/>
      <c r="O243" s="626"/>
      <c r="P243" s="626"/>
      <c r="Q243" s="626"/>
      <c r="R243" s="626"/>
      <c r="S243" s="626"/>
      <c r="T243" s="626"/>
      <c r="U243" s="626"/>
      <c r="V243" s="626"/>
      <c r="W243" s="626"/>
      <c r="X243" s="626"/>
      <c r="Y243" s="626"/>
      <c r="Z243" s="626"/>
      <c r="AA243" s="626"/>
      <c r="AB243" s="626"/>
      <c r="AC243" s="626"/>
      <c r="AD243" s="626"/>
      <c r="AG243" s="269">
        <f t="shared" si="22"/>
        <v>1</v>
      </c>
      <c r="AH243" s="270">
        <f t="shared" si="23"/>
        <v>0</v>
      </c>
      <c r="AI243" s="298">
        <f t="shared" si="24"/>
        <v>0</v>
      </c>
      <c r="AJ243" s="299">
        <f t="shared" si="25"/>
        <v>0</v>
      </c>
      <c r="AK243" s="300">
        <f t="shared" si="26"/>
        <v>0</v>
      </c>
      <c r="AL243" s="301">
        <f t="shared" si="27"/>
        <v>0</v>
      </c>
      <c r="AM243" s="298">
        <f t="shared" si="28"/>
        <v>0</v>
      </c>
      <c r="AN243" s="299">
        <f t="shared" si="29"/>
        <v>0</v>
      </c>
      <c r="AO243" s="300">
        <f t="shared" si="30"/>
        <v>0</v>
      </c>
      <c r="AP243" s="301">
        <f t="shared" si="31"/>
        <v>0</v>
      </c>
      <c r="AQ243" s="290">
        <f t="shared" si="32"/>
        <v>1</v>
      </c>
      <c r="AR243" s="291" t="str">
        <f>IF(AQ243=0,"",
IF(SUM($AQ$206:AQ243)=1,AS243,
IF($AQ$326&gt;SUM($AQ$206:AQ243),_xlfn.CONCAT(", ",AS243),
IF($AQ$326=SUM($AQ$206:AQ243),_xlfn.CONCAT(" y ",AS243)))))</f>
        <v>, 38</v>
      </c>
      <c r="AS243" s="231" t="s">
        <v>6249</v>
      </c>
      <c r="AT243" s="303">
        <f t="shared" si="33"/>
        <v>0</v>
      </c>
      <c r="AU243" s="304" t="str">
        <f t="shared" si="34"/>
        <v/>
      </c>
      <c r="AV243" s="231" t="s">
        <v>6249</v>
      </c>
    </row>
    <row r="244" spans="1:48" s="8" customFormat="1" ht="30" customHeight="1">
      <c r="A244" s="6"/>
      <c r="B244" s="5"/>
      <c r="C244" s="127" t="s">
        <v>143</v>
      </c>
      <c r="D244" s="629" t="str">
        <f t="shared" si="21"/>
        <v>INSTITUTO TECNOLOGICO SUPERIOR DE PEROTE</v>
      </c>
      <c r="E244" s="630"/>
      <c r="F244" s="630"/>
      <c r="G244" s="630"/>
      <c r="H244" s="630"/>
      <c r="I244" s="631"/>
      <c r="J244" s="626"/>
      <c r="K244" s="626"/>
      <c r="L244" s="626"/>
      <c r="M244" s="626"/>
      <c r="N244" s="626"/>
      <c r="O244" s="626"/>
      <c r="P244" s="626"/>
      <c r="Q244" s="626"/>
      <c r="R244" s="626"/>
      <c r="S244" s="626"/>
      <c r="T244" s="626"/>
      <c r="U244" s="626"/>
      <c r="V244" s="626"/>
      <c r="W244" s="626"/>
      <c r="X244" s="626"/>
      <c r="Y244" s="626"/>
      <c r="Z244" s="626"/>
      <c r="AA244" s="626"/>
      <c r="AB244" s="626"/>
      <c r="AC244" s="626"/>
      <c r="AD244" s="626"/>
      <c r="AG244" s="269">
        <f t="shared" si="22"/>
        <v>1</v>
      </c>
      <c r="AH244" s="270">
        <f t="shared" si="23"/>
        <v>0</v>
      </c>
      <c r="AI244" s="298">
        <f t="shared" si="24"/>
        <v>0</v>
      </c>
      <c r="AJ244" s="299">
        <f t="shared" si="25"/>
        <v>0</v>
      </c>
      <c r="AK244" s="300">
        <f t="shared" si="26"/>
        <v>0</v>
      </c>
      <c r="AL244" s="301">
        <f t="shared" si="27"/>
        <v>0</v>
      </c>
      <c r="AM244" s="298">
        <f t="shared" si="28"/>
        <v>0</v>
      </c>
      <c r="AN244" s="299">
        <f t="shared" si="29"/>
        <v>0</v>
      </c>
      <c r="AO244" s="300">
        <f t="shared" si="30"/>
        <v>0</v>
      </c>
      <c r="AP244" s="301">
        <f t="shared" si="31"/>
        <v>0</v>
      </c>
      <c r="AQ244" s="290">
        <f t="shared" si="32"/>
        <v>1</v>
      </c>
      <c r="AR244" s="291" t="str">
        <f>IF(AQ244=0,"",
IF(SUM($AQ$206:AQ244)=1,AS244,
IF($AQ$326&gt;SUM($AQ$206:AQ244),_xlfn.CONCAT(", ",AS244),
IF($AQ$326=SUM($AQ$206:AQ244),_xlfn.CONCAT(" y ",AS244)))))</f>
        <v>, 39</v>
      </c>
      <c r="AS244" s="231" t="s">
        <v>6250</v>
      </c>
      <c r="AT244" s="303">
        <f t="shared" si="33"/>
        <v>0</v>
      </c>
      <c r="AU244" s="304" t="str">
        <f t="shared" si="34"/>
        <v/>
      </c>
      <c r="AV244" s="231" t="s">
        <v>6250</v>
      </c>
    </row>
    <row r="245" spans="1:48" s="8" customFormat="1" ht="30" customHeight="1">
      <c r="A245" s="6"/>
      <c r="B245" s="5"/>
      <c r="C245" s="127" t="s">
        <v>144</v>
      </c>
      <c r="D245" s="629" t="str">
        <f t="shared" si="21"/>
        <v>INSTITUTO TECNOLOGICO SUPERIOR DE ZONGOLICA</v>
      </c>
      <c r="E245" s="630"/>
      <c r="F245" s="630"/>
      <c r="G245" s="630"/>
      <c r="H245" s="630"/>
      <c r="I245" s="631"/>
      <c r="J245" s="626"/>
      <c r="K245" s="626"/>
      <c r="L245" s="626"/>
      <c r="M245" s="626"/>
      <c r="N245" s="626"/>
      <c r="O245" s="626"/>
      <c r="P245" s="626"/>
      <c r="Q245" s="626"/>
      <c r="R245" s="626"/>
      <c r="S245" s="626"/>
      <c r="T245" s="626"/>
      <c r="U245" s="626"/>
      <c r="V245" s="626"/>
      <c r="W245" s="626"/>
      <c r="X245" s="626"/>
      <c r="Y245" s="626"/>
      <c r="Z245" s="626"/>
      <c r="AA245" s="626"/>
      <c r="AB245" s="626"/>
      <c r="AC245" s="626"/>
      <c r="AD245" s="626"/>
      <c r="AG245" s="269">
        <f t="shared" si="22"/>
        <v>1</v>
      </c>
      <c r="AH245" s="270">
        <f t="shared" si="23"/>
        <v>0</v>
      </c>
      <c r="AI245" s="298">
        <f t="shared" si="24"/>
        <v>0</v>
      </c>
      <c r="AJ245" s="299">
        <f t="shared" si="25"/>
        <v>0</v>
      </c>
      <c r="AK245" s="300">
        <f t="shared" si="26"/>
        <v>0</v>
      </c>
      <c r="AL245" s="301">
        <f t="shared" si="27"/>
        <v>0</v>
      </c>
      <c r="AM245" s="298">
        <f t="shared" si="28"/>
        <v>0</v>
      </c>
      <c r="AN245" s="299">
        <f t="shared" si="29"/>
        <v>0</v>
      </c>
      <c r="AO245" s="300">
        <f t="shared" si="30"/>
        <v>0</v>
      </c>
      <c r="AP245" s="301">
        <f t="shared" si="31"/>
        <v>0</v>
      </c>
      <c r="AQ245" s="290">
        <f t="shared" si="32"/>
        <v>1</v>
      </c>
      <c r="AR245" s="291" t="str">
        <f>IF(AQ245=0,"",
IF(SUM($AQ$206:AQ245)=1,AS245,
IF($AQ$326&gt;SUM($AQ$206:AQ245),_xlfn.CONCAT(", ",AS245),
IF($AQ$326=SUM($AQ$206:AQ245),_xlfn.CONCAT(" y ",AS245)))))</f>
        <v>, 40</v>
      </c>
      <c r="AS245" s="231" t="s">
        <v>6251</v>
      </c>
      <c r="AT245" s="303">
        <f t="shared" si="33"/>
        <v>0</v>
      </c>
      <c r="AU245" s="304" t="str">
        <f t="shared" si="34"/>
        <v/>
      </c>
      <c r="AV245" s="231" t="s">
        <v>6251</v>
      </c>
    </row>
    <row r="246" spans="1:48" s="8" customFormat="1" ht="30" customHeight="1">
      <c r="A246" s="6"/>
      <c r="B246" s="5"/>
      <c r="C246" s="110" t="s">
        <v>145</v>
      </c>
      <c r="D246" s="629" t="str">
        <f t="shared" si="21"/>
        <v>INSTITUTO TECNOLOGICO SUPERIOR DE NARANJOS</v>
      </c>
      <c r="E246" s="630"/>
      <c r="F246" s="630"/>
      <c r="G246" s="630"/>
      <c r="H246" s="630"/>
      <c r="I246" s="631"/>
      <c r="J246" s="626"/>
      <c r="K246" s="626"/>
      <c r="L246" s="626"/>
      <c r="M246" s="626"/>
      <c r="N246" s="626"/>
      <c r="O246" s="626"/>
      <c r="P246" s="626"/>
      <c r="Q246" s="626"/>
      <c r="R246" s="626"/>
      <c r="S246" s="626"/>
      <c r="T246" s="626"/>
      <c r="U246" s="626"/>
      <c r="V246" s="626"/>
      <c r="W246" s="626"/>
      <c r="X246" s="626"/>
      <c r="Y246" s="626"/>
      <c r="Z246" s="626"/>
      <c r="AA246" s="626"/>
      <c r="AB246" s="626"/>
      <c r="AC246" s="626"/>
      <c r="AD246" s="626"/>
      <c r="AG246" s="269">
        <f t="shared" si="22"/>
        <v>1</v>
      </c>
      <c r="AH246" s="270">
        <f t="shared" si="23"/>
        <v>0</v>
      </c>
      <c r="AI246" s="298">
        <f t="shared" si="24"/>
        <v>0</v>
      </c>
      <c r="AJ246" s="299">
        <f t="shared" si="25"/>
        <v>0</v>
      </c>
      <c r="AK246" s="300">
        <f t="shared" si="26"/>
        <v>0</v>
      </c>
      <c r="AL246" s="301">
        <f t="shared" si="27"/>
        <v>0</v>
      </c>
      <c r="AM246" s="298">
        <f t="shared" si="28"/>
        <v>0</v>
      </c>
      <c r="AN246" s="299">
        <f t="shared" si="29"/>
        <v>0</v>
      </c>
      <c r="AO246" s="300">
        <f t="shared" si="30"/>
        <v>0</v>
      </c>
      <c r="AP246" s="301">
        <f t="shared" si="31"/>
        <v>0</v>
      </c>
      <c r="AQ246" s="290">
        <f t="shared" si="32"/>
        <v>1</v>
      </c>
      <c r="AR246" s="291" t="str">
        <f>IF(AQ246=0,"",
IF(SUM($AQ$206:AQ246)=1,AS246,
IF($AQ$326&gt;SUM($AQ$206:AQ246),_xlfn.CONCAT(", ",AS246),
IF($AQ$326=SUM($AQ$206:AQ246),_xlfn.CONCAT(" y ",AS246)))))</f>
        <v>, 41</v>
      </c>
      <c r="AS246" s="231" t="s">
        <v>6252</v>
      </c>
      <c r="AT246" s="303">
        <f t="shared" si="33"/>
        <v>0</v>
      </c>
      <c r="AU246" s="304" t="str">
        <f t="shared" si="34"/>
        <v/>
      </c>
      <c r="AV246" s="231" t="s">
        <v>6252</v>
      </c>
    </row>
    <row r="247" spans="1:48" s="8" customFormat="1" ht="30" customHeight="1">
      <c r="A247" s="6"/>
      <c r="B247" s="5"/>
      <c r="C247" s="134" t="s">
        <v>146</v>
      </c>
      <c r="D247" s="629" t="str">
        <f t="shared" si="21"/>
        <v>INSTITUTO TECNOLOGICO SUPERIOR DE CHICONTEPEC</v>
      </c>
      <c r="E247" s="630"/>
      <c r="F247" s="630"/>
      <c r="G247" s="630"/>
      <c r="H247" s="630"/>
      <c r="I247" s="631"/>
      <c r="J247" s="626"/>
      <c r="K247" s="626"/>
      <c r="L247" s="626"/>
      <c r="M247" s="626"/>
      <c r="N247" s="626"/>
      <c r="O247" s="626"/>
      <c r="P247" s="626"/>
      <c r="Q247" s="626"/>
      <c r="R247" s="626"/>
      <c r="S247" s="626"/>
      <c r="T247" s="626"/>
      <c r="U247" s="626"/>
      <c r="V247" s="626"/>
      <c r="W247" s="626"/>
      <c r="X247" s="626"/>
      <c r="Y247" s="626"/>
      <c r="Z247" s="626"/>
      <c r="AA247" s="626"/>
      <c r="AB247" s="626"/>
      <c r="AC247" s="626"/>
      <c r="AD247" s="626"/>
      <c r="AG247" s="269">
        <f t="shared" si="22"/>
        <v>1</v>
      </c>
      <c r="AH247" s="270">
        <f t="shared" si="23"/>
        <v>0</v>
      </c>
      <c r="AI247" s="298">
        <f t="shared" si="24"/>
        <v>0</v>
      </c>
      <c r="AJ247" s="299">
        <f t="shared" si="25"/>
        <v>0</v>
      </c>
      <c r="AK247" s="300">
        <f t="shared" si="26"/>
        <v>0</v>
      </c>
      <c r="AL247" s="301">
        <f t="shared" si="27"/>
        <v>0</v>
      </c>
      <c r="AM247" s="298">
        <f t="shared" si="28"/>
        <v>0</v>
      </c>
      <c r="AN247" s="299">
        <f t="shared" si="29"/>
        <v>0</v>
      </c>
      <c r="AO247" s="300">
        <f t="shared" si="30"/>
        <v>0</v>
      </c>
      <c r="AP247" s="301">
        <f t="shared" si="31"/>
        <v>0</v>
      </c>
      <c r="AQ247" s="290">
        <f t="shared" si="32"/>
        <v>1</v>
      </c>
      <c r="AR247" s="291" t="str">
        <f>IF(AQ247=0,"",
IF(SUM($AQ$206:AQ247)=1,AS247,
IF($AQ$326&gt;SUM($AQ$206:AQ247),_xlfn.CONCAT(", ",AS247),
IF($AQ$326=SUM($AQ$206:AQ247),_xlfn.CONCAT(" y ",AS247)))))</f>
        <v>, 42</v>
      </c>
      <c r="AS247" s="231" t="s">
        <v>6253</v>
      </c>
      <c r="AT247" s="303">
        <f t="shared" si="33"/>
        <v>0</v>
      </c>
      <c r="AU247" s="304" t="str">
        <f t="shared" si="34"/>
        <v/>
      </c>
      <c r="AV247" s="231" t="s">
        <v>6253</v>
      </c>
    </row>
    <row r="248" spans="1:48" s="8" customFormat="1" ht="45" customHeight="1">
      <c r="A248" s="6"/>
      <c r="B248" s="5"/>
      <c r="C248" s="134" t="s">
        <v>147</v>
      </c>
      <c r="D248" s="629" t="str">
        <f t="shared" si="21"/>
        <v>INSTITUTO TECNOLOGICO SUPERIOR DE MARTINEZ DE LA TORRE</v>
      </c>
      <c r="E248" s="630"/>
      <c r="F248" s="630"/>
      <c r="G248" s="630"/>
      <c r="H248" s="630"/>
      <c r="I248" s="631"/>
      <c r="J248" s="626"/>
      <c r="K248" s="626"/>
      <c r="L248" s="626"/>
      <c r="M248" s="626"/>
      <c r="N248" s="626"/>
      <c r="O248" s="626"/>
      <c r="P248" s="626"/>
      <c r="Q248" s="626"/>
      <c r="R248" s="626"/>
      <c r="S248" s="626"/>
      <c r="T248" s="626"/>
      <c r="U248" s="626"/>
      <c r="V248" s="626"/>
      <c r="W248" s="626"/>
      <c r="X248" s="626"/>
      <c r="Y248" s="626"/>
      <c r="Z248" s="626"/>
      <c r="AA248" s="626"/>
      <c r="AB248" s="626"/>
      <c r="AC248" s="626"/>
      <c r="AD248" s="626"/>
      <c r="AG248" s="269">
        <f t="shared" si="22"/>
        <v>1</v>
      </c>
      <c r="AH248" s="270">
        <f t="shared" si="23"/>
        <v>0</v>
      </c>
      <c r="AI248" s="298">
        <f t="shared" si="24"/>
        <v>0</v>
      </c>
      <c r="AJ248" s="299">
        <f t="shared" si="25"/>
        <v>0</v>
      </c>
      <c r="AK248" s="300">
        <f t="shared" si="26"/>
        <v>0</v>
      </c>
      <c r="AL248" s="301">
        <f t="shared" si="27"/>
        <v>0</v>
      </c>
      <c r="AM248" s="298">
        <f t="shared" si="28"/>
        <v>0</v>
      </c>
      <c r="AN248" s="299">
        <f t="shared" si="29"/>
        <v>0</v>
      </c>
      <c r="AO248" s="300">
        <f t="shared" si="30"/>
        <v>0</v>
      </c>
      <c r="AP248" s="301">
        <f t="shared" si="31"/>
        <v>0</v>
      </c>
      <c r="AQ248" s="290">
        <f t="shared" si="32"/>
        <v>1</v>
      </c>
      <c r="AR248" s="291" t="str">
        <f>IF(AQ248=0,"",
IF(SUM($AQ$206:AQ248)=1,AS248,
IF($AQ$326&gt;SUM($AQ$206:AQ248),_xlfn.CONCAT(", ",AS248),
IF($AQ$326=SUM($AQ$206:AQ248),_xlfn.CONCAT(" y ",AS248)))))</f>
        <v>, 43</v>
      </c>
      <c r="AS248" s="231" t="s">
        <v>6254</v>
      </c>
      <c r="AT248" s="303">
        <f t="shared" si="33"/>
        <v>0</v>
      </c>
      <c r="AU248" s="304" t="str">
        <f t="shared" si="34"/>
        <v/>
      </c>
      <c r="AV248" s="231" t="s">
        <v>6254</v>
      </c>
    </row>
    <row r="249" spans="1:48" s="8" customFormat="1" ht="30" customHeight="1">
      <c r="A249" s="6"/>
      <c r="B249" s="5"/>
      <c r="C249" s="134" t="s">
        <v>148</v>
      </c>
      <c r="D249" s="629" t="str">
        <f t="shared" si="21"/>
        <v>INSTITUTO TECNOLOGICO SUPERIOR DE JESUS CARRANZA</v>
      </c>
      <c r="E249" s="630"/>
      <c r="F249" s="630"/>
      <c r="G249" s="630"/>
      <c r="H249" s="630"/>
      <c r="I249" s="631"/>
      <c r="J249" s="626"/>
      <c r="K249" s="626"/>
      <c r="L249" s="626"/>
      <c r="M249" s="626"/>
      <c r="N249" s="626"/>
      <c r="O249" s="626"/>
      <c r="P249" s="626"/>
      <c r="Q249" s="626"/>
      <c r="R249" s="626"/>
      <c r="S249" s="626"/>
      <c r="T249" s="626"/>
      <c r="U249" s="626"/>
      <c r="V249" s="626"/>
      <c r="W249" s="626"/>
      <c r="X249" s="626"/>
      <c r="Y249" s="626"/>
      <c r="Z249" s="626"/>
      <c r="AA249" s="626"/>
      <c r="AB249" s="626"/>
      <c r="AC249" s="626"/>
      <c r="AD249" s="626"/>
      <c r="AG249" s="269">
        <f t="shared" si="22"/>
        <v>1</v>
      </c>
      <c r="AH249" s="270">
        <f t="shared" si="23"/>
        <v>0</v>
      </c>
      <c r="AI249" s="298">
        <f t="shared" si="24"/>
        <v>0</v>
      </c>
      <c r="AJ249" s="299">
        <f t="shared" si="25"/>
        <v>0</v>
      </c>
      <c r="AK249" s="300">
        <f t="shared" si="26"/>
        <v>0</v>
      </c>
      <c r="AL249" s="301">
        <f t="shared" si="27"/>
        <v>0</v>
      </c>
      <c r="AM249" s="298">
        <f t="shared" si="28"/>
        <v>0</v>
      </c>
      <c r="AN249" s="299">
        <f t="shared" si="29"/>
        <v>0</v>
      </c>
      <c r="AO249" s="300">
        <f t="shared" si="30"/>
        <v>0</v>
      </c>
      <c r="AP249" s="301">
        <f t="shared" si="31"/>
        <v>0</v>
      </c>
      <c r="AQ249" s="290">
        <f t="shared" si="32"/>
        <v>1</v>
      </c>
      <c r="AR249" s="291" t="str">
        <f>IF(AQ249=0,"",
IF(SUM($AQ$206:AQ249)=1,AS249,
IF($AQ$326&gt;SUM($AQ$206:AQ249),_xlfn.CONCAT(", ",AS249),
IF($AQ$326=SUM($AQ$206:AQ249),_xlfn.CONCAT(" y ",AS249)))))</f>
        <v>, 44</v>
      </c>
      <c r="AS249" s="231" t="s">
        <v>6255</v>
      </c>
      <c r="AT249" s="303">
        <f t="shared" si="33"/>
        <v>0</v>
      </c>
      <c r="AU249" s="304" t="str">
        <f t="shared" si="34"/>
        <v/>
      </c>
      <c r="AV249" s="231" t="s">
        <v>6255</v>
      </c>
    </row>
    <row r="250" spans="1:48" s="8" customFormat="1" ht="45" customHeight="1">
      <c r="A250" s="6"/>
      <c r="B250" s="5"/>
      <c r="C250" s="134" t="s">
        <v>149</v>
      </c>
      <c r="D250" s="629" t="str">
        <f t="shared" si="21"/>
        <v>INSTITUTO TECNOLOGICO SUPERIOR DE RODRIGUEZ CLARA</v>
      </c>
      <c r="E250" s="630"/>
      <c r="F250" s="630"/>
      <c r="G250" s="630"/>
      <c r="H250" s="630"/>
      <c r="I250" s="631"/>
      <c r="J250" s="626"/>
      <c r="K250" s="626"/>
      <c r="L250" s="626"/>
      <c r="M250" s="626"/>
      <c r="N250" s="626"/>
      <c r="O250" s="626"/>
      <c r="P250" s="626"/>
      <c r="Q250" s="626"/>
      <c r="R250" s="626"/>
      <c r="S250" s="626"/>
      <c r="T250" s="626"/>
      <c r="U250" s="626"/>
      <c r="V250" s="626"/>
      <c r="W250" s="626"/>
      <c r="X250" s="626"/>
      <c r="Y250" s="626"/>
      <c r="Z250" s="626"/>
      <c r="AA250" s="626"/>
      <c r="AB250" s="626"/>
      <c r="AC250" s="626"/>
      <c r="AD250" s="626"/>
      <c r="AG250" s="269">
        <f t="shared" si="22"/>
        <v>1</v>
      </c>
      <c r="AH250" s="270">
        <f t="shared" si="23"/>
        <v>0</v>
      </c>
      <c r="AI250" s="298">
        <f t="shared" si="24"/>
        <v>0</v>
      </c>
      <c r="AJ250" s="299">
        <f t="shared" si="25"/>
        <v>0</v>
      </c>
      <c r="AK250" s="300">
        <f t="shared" si="26"/>
        <v>0</v>
      </c>
      <c r="AL250" s="301">
        <f t="shared" si="27"/>
        <v>0</v>
      </c>
      <c r="AM250" s="298">
        <f t="shared" si="28"/>
        <v>0</v>
      </c>
      <c r="AN250" s="299">
        <f t="shared" si="29"/>
        <v>0</v>
      </c>
      <c r="AO250" s="300">
        <f t="shared" si="30"/>
        <v>0</v>
      </c>
      <c r="AP250" s="301">
        <f t="shared" si="31"/>
        <v>0</v>
      </c>
      <c r="AQ250" s="290">
        <f t="shared" si="32"/>
        <v>1</v>
      </c>
      <c r="AR250" s="291" t="str">
        <f>IF(AQ250=0,"",
IF(SUM($AQ$206:AQ250)=1,AS250,
IF($AQ$326&gt;SUM($AQ$206:AQ250),_xlfn.CONCAT(", ",AS250),
IF($AQ$326=SUM($AQ$206:AQ250),_xlfn.CONCAT(" y ",AS250)))))</f>
        <v>, 45</v>
      </c>
      <c r="AS250" s="231" t="s">
        <v>6256</v>
      </c>
      <c r="AT250" s="303">
        <f t="shared" si="33"/>
        <v>0</v>
      </c>
      <c r="AU250" s="304" t="str">
        <f t="shared" si="34"/>
        <v/>
      </c>
      <c r="AV250" s="231" t="s">
        <v>6256</v>
      </c>
    </row>
    <row r="251" spans="1:48" s="8" customFormat="1" ht="30" customHeight="1">
      <c r="A251" s="6"/>
      <c r="B251" s="5"/>
      <c r="C251" s="134" t="s">
        <v>150</v>
      </c>
      <c r="D251" s="629" t="str">
        <f t="shared" si="21"/>
        <v>INSTITUTO VERACRUZANO DE EDUCACION PARA LOS ADULTOS</v>
      </c>
      <c r="E251" s="630"/>
      <c r="F251" s="630"/>
      <c r="G251" s="630"/>
      <c r="H251" s="630"/>
      <c r="I251" s="631"/>
      <c r="J251" s="626"/>
      <c r="K251" s="626"/>
      <c r="L251" s="626"/>
      <c r="M251" s="626"/>
      <c r="N251" s="626"/>
      <c r="O251" s="626"/>
      <c r="P251" s="626"/>
      <c r="Q251" s="626"/>
      <c r="R251" s="626"/>
      <c r="S251" s="626"/>
      <c r="T251" s="626"/>
      <c r="U251" s="626"/>
      <c r="V251" s="626"/>
      <c r="W251" s="626"/>
      <c r="X251" s="626"/>
      <c r="Y251" s="626"/>
      <c r="Z251" s="626"/>
      <c r="AA251" s="626"/>
      <c r="AB251" s="626"/>
      <c r="AC251" s="626"/>
      <c r="AD251" s="626"/>
      <c r="AG251" s="269">
        <f t="shared" si="22"/>
        <v>1</v>
      </c>
      <c r="AH251" s="270">
        <f t="shared" si="23"/>
        <v>0</v>
      </c>
      <c r="AI251" s="298">
        <f t="shared" si="24"/>
        <v>0</v>
      </c>
      <c r="AJ251" s="299">
        <f t="shared" si="25"/>
        <v>0</v>
      </c>
      <c r="AK251" s="300">
        <f t="shared" si="26"/>
        <v>0</v>
      </c>
      <c r="AL251" s="301">
        <f t="shared" si="27"/>
        <v>0</v>
      </c>
      <c r="AM251" s="298">
        <f t="shared" si="28"/>
        <v>0</v>
      </c>
      <c r="AN251" s="299">
        <f t="shared" si="29"/>
        <v>0</v>
      </c>
      <c r="AO251" s="300">
        <f t="shared" si="30"/>
        <v>0</v>
      </c>
      <c r="AP251" s="301">
        <f t="shared" si="31"/>
        <v>0</v>
      </c>
      <c r="AQ251" s="290">
        <f t="shared" si="32"/>
        <v>1</v>
      </c>
      <c r="AR251" s="291" t="str">
        <f>IF(AQ251=0,"",
IF(SUM($AQ$206:AQ251)=1,AS251,
IF($AQ$326&gt;SUM($AQ$206:AQ251),_xlfn.CONCAT(", ",AS251),
IF($AQ$326=SUM($AQ$206:AQ251),_xlfn.CONCAT(" y ",AS251)))))</f>
        <v>, 46</v>
      </c>
      <c r="AS251" s="231" t="s">
        <v>6257</v>
      </c>
      <c r="AT251" s="303">
        <f t="shared" si="33"/>
        <v>0</v>
      </c>
      <c r="AU251" s="304" t="str">
        <f t="shared" si="34"/>
        <v/>
      </c>
      <c r="AV251" s="231" t="s">
        <v>6257</v>
      </c>
    </row>
    <row r="252" spans="1:48" s="8" customFormat="1" ht="45" customHeight="1">
      <c r="A252" s="6"/>
      <c r="B252" s="5"/>
      <c r="C252" s="134" t="s">
        <v>151</v>
      </c>
      <c r="D252" s="629" t="str">
        <f t="shared" si="21"/>
        <v>COLEGIO NACIONAL DE EDUCACION PROFESIONAL TECNICA</v>
      </c>
      <c r="E252" s="630"/>
      <c r="F252" s="630"/>
      <c r="G252" s="630"/>
      <c r="H252" s="630"/>
      <c r="I252" s="631"/>
      <c r="J252" s="626"/>
      <c r="K252" s="626"/>
      <c r="L252" s="626"/>
      <c r="M252" s="626"/>
      <c r="N252" s="626"/>
      <c r="O252" s="626"/>
      <c r="P252" s="626"/>
      <c r="Q252" s="626"/>
      <c r="R252" s="626"/>
      <c r="S252" s="626"/>
      <c r="T252" s="626"/>
      <c r="U252" s="626"/>
      <c r="V252" s="626"/>
      <c r="W252" s="626"/>
      <c r="X252" s="626"/>
      <c r="Y252" s="626"/>
      <c r="Z252" s="626"/>
      <c r="AA252" s="626"/>
      <c r="AB252" s="626"/>
      <c r="AC252" s="626"/>
      <c r="AD252" s="626"/>
      <c r="AG252" s="269">
        <f t="shared" si="22"/>
        <v>1</v>
      </c>
      <c r="AH252" s="270">
        <f t="shared" si="23"/>
        <v>0</v>
      </c>
      <c r="AI252" s="298">
        <f t="shared" si="24"/>
        <v>0</v>
      </c>
      <c r="AJ252" s="299">
        <f t="shared" si="25"/>
        <v>0</v>
      </c>
      <c r="AK252" s="300">
        <f t="shared" si="26"/>
        <v>0</v>
      </c>
      <c r="AL252" s="301">
        <f t="shared" si="27"/>
        <v>0</v>
      </c>
      <c r="AM252" s="298">
        <f t="shared" si="28"/>
        <v>0</v>
      </c>
      <c r="AN252" s="299">
        <f t="shared" si="29"/>
        <v>0</v>
      </c>
      <c r="AO252" s="300">
        <f t="shared" si="30"/>
        <v>0</v>
      </c>
      <c r="AP252" s="301">
        <f t="shared" si="31"/>
        <v>0</v>
      </c>
      <c r="AQ252" s="290">
        <f t="shared" si="32"/>
        <v>1</v>
      </c>
      <c r="AR252" s="291" t="str">
        <f>IF(AQ252=0,"",
IF(SUM($AQ$206:AQ252)=1,AS252,
IF($AQ$326&gt;SUM($AQ$206:AQ252),_xlfn.CONCAT(", ",AS252),
IF($AQ$326=SUM($AQ$206:AQ252),_xlfn.CONCAT(" y ",AS252)))))</f>
        <v>, 47</v>
      </c>
      <c r="AS252" s="231" t="s">
        <v>6258</v>
      </c>
      <c r="AT252" s="303">
        <f t="shared" si="33"/>
        <v>0</v>
      </c>
      <c r="AU252" s="304" t="str">
        <f t="shared" si="34"/>
        <v/>
      </c>
      <c r="AV252" s="231" t="s">
        <v>6258</v>
      </c>
    </row>
    <row r="253" spans="1:48" s="8" customFormat="1" ht="30" customHeight="1">
      <c r="A253" s="6"/>
      <c r="B253" s="5"/>
      <c r="C253" s="134" t="s">
        <v>152</v>
      </c>
      <c r="D253" s="629" t="str">
        <f t="shared" si="21"/>
        <v>UNIVERSIDAD TECNOLOGICA DEL SURESTE</v>
      </c>
      <c r="E253" s="630"/>
      <c r="F253" s="630"/>
      <c r="G253" s="630"/>
      <c r="H253" s="630"/>
      <c r="I253" s="631"/>
      <c r="J253" s="626"/>
      <c r="K253" s="626"/>
      <c r="L253" s="626"/>
      <c r="M253" s="626"/>
      <c r="N253" s="626"/>
      <c r="O253" s="626"/>
      <c r="P253" s="626"/>
      <c r="Q253" s="626"/>
      <c r="R253" s="626"/>
      <c r="S253" s="626"/>
      <c r="T253" s="626"/>
      <c r="U253" s="626"/>
      <c r="V253" s="626"/>
      <c r="W253" s="626"/>
      <c r="X253" s="626"/>
      <c r="Y253" s="626"/>
      <c r="Z253" s="626"/>
      <c r="AA253" s="626"/>
      <c r="AB253" s="626"/>
      <c r="AC253" s="626"/>
      <c r="AD253" s="626"/>
      <c r="AG253" s="269">
        <f t="shared" si="22"/>
        <v>1</v>
      </c>
      <c r="AH253" s="270">
        <f t="shared" si="23"/>
        <v>0</v>
      </c>
      <c r="AI253" s="298">
        <f t="shared" si="24"/>
        <v>0</v>
      </c>
      <c r="AJ253" s="299">
        <f t="shared" si="25"/>
        <v>0</v>
      </c>
      <c r="AK253" s="300">
        <f t="shared" si="26"/>
        <v>0</v>
      </c>
      <c r="AL253" s="301">
        <f t="shared" si="27"/>
        <v>0</v>
      </c>
      <c r="AM253" s="298">
        <f t="shared" si="28"/>
        <v>0</v>
      </c>
      <c r="AN253" s="299">
        <f t="shared" si="29"/>
        <v>0</v>
      </c>
      <c r="AO253" s="300">
        <f t="shared" si="30"/>
        <v>0</v>
      </c>
      <c r="AP253" s="301">
        <f t="shared" si="31"/>
        <v>0</v>
      </c>
      <c r="AQ253" s="290">
        <f t="shared" si="32"/>
        <v>1</v>
      </c>
      <c r="AR253" s="291" t="str">
        <f>IF(AQ253=0,"",
IF(SUM($AQ$206:AQ253)=1,AS253,
IF($AQ$326&gt;SUM($AQ$206:AQ253),_xlfn.CONCAT(", ",AS253),
IF($AQ$326=SUM($AQ$206:AQ253),_xlfn.CONCAT(" y ",AS253)))))</f>
        <v>, 48</v>
      </c>
      <c r="AS253" s="231" t="s">
        <v>6259</v>
      </c>
      <c r="AT253" s="303">
        <f t="shared" si="33"/>
        <v>0</v>
      </c>
      <c r="AU253" s="304" t="str">
        <f t="shared" si="34"/>
        <v/>
      </c>
      <c r="AV253" s="231" t="s">
        <v>6259</v>
      </c>
    </row>
    <row r="254" spans="1:48" s="8" customFormat="1" ht="30" customHeight="1">
      <c r="A254" s="6"/>
      <c r="B254" s="5"/>
      <c r="C254" s="134" t="s">
        <v>153</v>
      </c>
      <c r="D254" s="629" t="str">
        <f t="shared" si="21"/>
        <v>UNIVERSIDAD TECNOLOGICA DEL CENTRO</v>
      </c>
      <c r="E254" s="630"/>
      <c r="F254" s="630"/>
      <c r="G254" s="630"/>
      <c r="H254" s="630"/>
      <c r="I254" s="631"/>
      <c r="J254" s="626"/>
      <c r="K254" s="626"/>
      <c r="L254" s="626"/>
      <c r="M254" s="626"/>
      <c r="N254" s="626"/>
      <c r="O254" s="626"/>
      <c r="P254" s="626"/>
      <c r="Q254" s="626"/>
      <c r="R254" s="626"/>
      <c r="S254" s="626"/>
      <c r="T254" s="626"/>
      <c r="U254" s="626"/>
      <c r="V254" s="626"/>
      <c r="W254" s="626"/>
      <c r="X254" s="626"/>
      <c r="Y254" s="626"/>
      <c r="Z254" s="626"/>
      <c r="AA254" s="626"/>
      <c r="AB254" s="626"/>
      <c r="AC254" s="626"/>
      <c r="AD254" s="626"/>
      <c r="AG254" s="269">
        <f t="shared" si="22"/>
        <v>1</v>
      </c>
      <c r="AH254" s="270">
        <f t="shared" si="23"/>
        <v>0</v>
      </c>
      <c r="AI254" s="298">
        <f t="shared" si="24"/>
        <v>0</v>
      </c>
      <c r="AJ254" s="299">
        <f t="shared" si="25"/>
        <v>0</v>
      </c>
      <c r="AK254" s="300">
        <f t="shared" si="26"/>
        <v>0</v>
      </c>
      <c r="AL254" s="301">
        <f t="shared" si="27"/>
        <v>0</v>
      </c>
      <c r="AM254" s="298">
        <f t="shared" si="28"/>
        <v>0</v>
      </c>
      <c r="AN254" s="299">
        <f t="shared" si="29"/>
        <v>0</v>
      </c>
      <c r="AO254" s="300">
        <f t="shared" si="30"/>
        <v>0</v>
      </c>
      <c r="AP254" s="301">
        <f t="shared" si="31"/>
        <v>0</v>
      </c>
      <c r="AQ254" s="290">
        <f t="shared" si="32"/>
        <v>1</v>
      </c>
      <c r="AR254" s="291" t="str">
        <f>IF(AQ254=0,"",
IF(SUM($AQ$206:AQ254)=1,AS254,
IF($AQ$326&gt;SUM($AQ$206:AQ254),_xlfn.CONCAT(", ",AS254),
IF($AQ$326=SUM($AQ$206:AQ254),_xlfn.CONCAT(" y ",AS254)))))</f>
        <v>, 49</v>
      </c>
      <c r="AS254" s="231" t="s">
        <v>6260</v>
      </c>
      <c r="AT254" s="303">
        <f t="shared" si="33"/>
        <v>0</v>
      </c>
      <c r="AU254" s="304" t="str">
        <f t="shared" si="34"/>
        <v/>
      </c>
      <c r="AV254" s="231" t="s">
        <v>6260</v>
      </c>
    </row>
    <row r="255" spans="1:48" s="8" customFormat="1" ht="30" customHeight="1">
      <c r="A255" s="6"/>
      <c r="B255" s="5"/>
      <c r="C255" s="135" t="s">
        <v>154</v>
      </c>
      <c r="D255" s="629" t="str">
        <f t="shared" si="21"/>
        <v>UNIVERSIDAD TECNOLOGICA DE GUTIERREZ ZAMORA</v>
      </c>
      <c r="E255" s="630"/>
      <c r="F255" s="630"/>
      <c r="G255" s="630"/>
      <c r="H255" s="630"/>
      <c r="I255" s="631"/>
      <c r="J255" s="626"/>
      <c r="K255" s="626"/>
      <c r="L255" s="626"/>
      <c r="M255" s="626"/>
      <c r="N255" s="626"/>
      <c r="O255" s="626"/>
      <c r="P255" s="626"/>
      <c r="Q255" s="626"/>
      <c r="R255" s="626"/>
      <c r="S255" s="626"/>
      <c r="T255" s="626"/>
      <c r="U255" s="626"/>
      <c r="V255" s="626"/>
      <c r="W255" s="626"/>
      <c r="X255" s="626"/>
      <c r="Y255" s="626"/>
      <c r="Z255" s="626"/>
      <c r="AA255" s="626"/>
      <c r="AB255" s="626"/>
      <c r="AC255" s="626"/>
      <c r="AD255" s="626"/>
      <c r="AG255" s="269">
        <f t="shared" si="22"/>
        <v>1</v>
      </c>
      <c r="AH255" s="270">
        <f t="shared" si="23"/>
        <v>0</v>
      </c>
      <c r="AI255" s="298">
        <f t="shared" si="24"/>
        <v>0</v>
      </c>
      <c r="AJ255" s="299">
        <f t="shared" si="25"/>
        <v>0</v>
      </c>
      <c r="AK255" s="300">
        <f t="shared" si="26"/>
        <v>0</v>
      </c>
      <c r="AL255" s="301">
        <f t="shared" si="27"/>
        <v>0</v>
      </c>
      <c r="AM255" s="298">
        <f t="shared" si="28"/>
        <v>0</v>
      </c>
      <c r="AN255" s="299">
        <f t="shared" si="29"/>
        <v>0</v>
      </c>
      <c r="AO255" s="300">
        <f t="shared" si="30"/>
        <v>0</v>
      </c>
      <c r="AP255" s="301">
        <f t="shared" si="31"/>
        <v>0</v>
      </c>
      <c r="AQ255" s="290">
        <f t="shared" si="32"/>
        <v>1</v>
      </c>
      <c r="AR255" s="291" t="str">
        <f>IF(AQ255=0,"",
IF(SUM($AQ$206:AQ255)=1,AS255,
IF($AQ$326&gt;SUM($AQ$206:AQ255),_xlfn.CONCAT(", ",AS255),
IF($AQ$326=SUM($AQ$206:AQ255),_xlfn.CONCAT(" y ",AS255)))))</f>
        <v>, 50</v>
      </c>
      <c r="AS255" s="231" t="s">
        <v>6261</v>
      </c>
      <c r="AT255" s="303">
        <f t="shared" si="33"/>
        <v>0</v>
      </c>
      <c r="AU255" s="304" t="str">
        <f t="shared" si="34"/>
        <v/>
      </c>
      <c r="AV255" s="231" t="s">
        <v>6261</v>
      </c>
    </row>
    <row r="256" spans="1:48" s="8" customFormat="1" ht="45" customHeight="1">
      <c r="A256" s="6"/>
      <c r="B256" s="5"/>
      <c r="C256" s="127" t="s">
        <v>155</v>
      </c>
      <c r="D256" s="629" t="str">
        <f t="shared" si="21"/>
        <v>CONSEJO VERACRUZANO DE INVESTIGACION CIENTIFICA Y DESARROLLO TECNOLOGICO</v>
      </c>
      <c r="E256" s="630"/>
      <c r="F256" s="630"/>
      <c r="G256" s="630"/>
      <c r="H256" s="630"/>
      <c r="I256" s="631"/>
      <c r="J256" s="626"/>
      <c r="K256" s="626"/>
      <c r="L256" s="626"/>
      <c r="M256" s="626"/>
      <c r="N256" s="626"/>
      <c r="O256" s="626"/>
      <c r="P256" s="626"/>
      <c r="Q256" s="626"/>
      <c r="R256" s="626"/>
      <c r="S256" s="626"/>
      <c r="T256" s="626"/>
      <c r="U256" s="626"/>
      <c r="V256" s="626"/>
      <c r="W256" s="626"/>
      <c r="X256" s="626"/>
      <c r="Y256" s="626"/>
      <c r="Z256" s="626"/>
      <c r="AA256" s="626"/>
      <c r="AB256" s="626"/>
      <c r="AC256" s="626"/>
      <c r="AD256" s="626"/>
      <c r="AG256" s="269">
        <f t="shared" si="22"/>
        <v>1</v>
      </c>
      <c r="AH256" s="270">
        <f t="shared" si="23"/>
        <v>0</v>
      </c>
      <c r="AI256" s="298">
        <f t="shared" si="24"/>
        <v>0</v>
      </c>
      <c r="AJ256" s="299">
        <f t="shared" si="25"/>
        <v>0</v>
      </c>
      <c r="AK256" s="300">
        <f t="shared" si="26"/>
        <v>0</v>
      </c>
      <c r="AL256" s="301">
        <f t="shared" si="27"/>
        <v>0</v>
      </c>
      <c r="AM256" s="298">
        <f t="shared" si="28"/>
        <v>0</v>
      </c>
      <c r="AN256" s="299">
        <f t="shared" si="29"/>
        <v>0</v>
      </c>
      <c r="AO256" s="300">
        <f t="shared" si="30"/>
        <v>0</v>
      </c>
      <c r="AP256" s="301">
        <f t="shared" si="31"/>
        <v>0</v>
      </c>
      <c r="AQ256" s="290">
        <f t="shared" si="32"/>
        <v>1</v>
      </c>
      <c r="AR256" s="291" t="str">
        <f>IF(AQ256=0,"",
IF(SUM($AQ$206:AQ256)=1,AS256,
IF($AQ$326&gt;SUM($AQ$206:AQ256),_xlfn.CONCAT(", ",AS256),
IF($AQ$326=SUM($AQ$206:AQ256),_xlfn.CONCAT(" y ",AS256)))))</f>
        <v>, 51</v>
      </c>
      <c r="AS256" s="231" t="s">
        <v>6262</v>
      </c>
      <c r="AT256" s="303">
        <f t="shared" si="33"/>
        <v>0</v>
      </c>
      <c r="AU256" s="304" t="str">
        <f t="shared" si="34"/>
        <v/>
      </c>
      <c r="AV256" s="231" t="s">
        <v>6262</v>
      </c>
    </row>
    <row r="257" spans="1:48" s="8" customFormat="1" ht="30" customHeight="1">
      <c r="A257" s="6"/>
      <c r="B257" s="5"/>
      <c r="C257" s="127" t="s">
        <v>156</v>
      </c>
      <c r="D257" s="629" t="str">
        <f t="shared" si="21"/>
        <v>COLEGIO DE ESTUDIOS CIENTIFICOS Y TECNOLOGICOS</v>
      </c>
      <c r="E257" s="630"/>
      <c r="F257" s="630"/>
      <c r="G257" s="630"/>
      <c r="H257" s="630"/>
      <c r="I257" s="631"/>
      <c r="J257" s="626"/>
      <c r="K257" s="626"/>
      <c r="L257" s="626"/>
      <c r="M257" s="626"/>
      <c r="N257" s="626"/>
      <c r="O257" s="626"/>
      <c r="P257" s="626"/>
      <c r="Q257" s="626"/>
      <c r="R257" s="626"/>
      <c r="S257" s="626"/>
      <c r="T257" s="626"/>
      <c r="U257" s="626"/>
      <c r="V257" s="626"/>
      <c r="W257" s="626"/>
      <c r="X257" s="626"/>
      <c r="Y257" s="626"/>
      <c r="Z257" s="626"/>
      <c r="AA257" s="626"/>
      <c r="AB257" s="626"/>
      <c r="AC257" s="626"/>
      <c r="AD257" s="626"/>
      <c r="AG257" s="269">
        <f t="shared" si="22"/>
        <v>1</v>
      </c>
      <c r="AH257" s="270">
        <f t="shared" si="23"/>
        <v>0</v>
      </c>
      <c r="AI257" s="298">
        <f t="shared" si="24"/>
        <v>0</v>
      </c>
      <c r="AJ257" s="299">
        <f t="shared" si="25"/>
        <v>0</v>
      </c>
      <c r="AK257" s="300">
        <f t="shared" si="26"/>
        <v>0</v>
      </c>
      <c r="AL257" s="301">
        <f t="shared" si="27"/>
        <v>0</v>
      </c>
      <c r="AM257" s="298">
        <f t="shared" si="28"/>
        <v>0</v>
      </c>
      <c r="AN257" s="299">
        <f t="shared" si="29"/>
        <v>0</v>
      </c>
      <c r="AO257" s="300">
        <f t="shared" si="30"/>
        <v>0</v>
      </c>
      <c r="AP257" s="301">
        <f t="shared" si="31"/>
        <v>0</v>
      </c>
      <c r="AQ257" s="290">
        <f t="shared" si="32"/>
        <v>1</v>
      </c>
      <c r="AR257" s="291" t="str">
        <f>IF(AQ257=0,"",
IF(SUM($AQ$206:AQ257)=1,AS257,
IF($AQ$326&gt;SUM($AQ$206:AQ257),_xlfn.CONCAT(", ",AS257),
IF($AQ$326=SUM($AQ$206:AQ257),_xlfn.CONCAT(" y ",AS257)))))</f>
        <v>, 52</v>
      </c>
      <c r="AS257" s="231" t="s">
        <v>6263</v>
      </c>
      <c r="AT257" s="303">
        <f t="shared" si="33"/>
        <v>0</v>
      </c>
      <c r="AU257" s="304" t="str">
        <f t="shared" si="34"/>
        <v/>
      </c>
      <c r="AV257" s="231" t="s">
        <v>6263</v>
      </c>
    </row>
    <row r="258" spans="1:48" s="8" customFormat="1" ht="20.100000000000001" customHeight="1">
      <c r="A258" s="6"/>
      <c r="B258" s="5"/>
      <c r="C258" s="127" t="s">
        <v>157</v>
      </c>
      <c r="D258" s="629" t="str">
        <f t="shared" si="21"/>
        <v>COLEGIO DE VERACRUZ</v>
      </c>
      <c r="E258" s="630"/>
      <c r="F258" s="630"/>
      <c r="G258" s="630"/>
      <c r="H258" s="630"/>
      <c r="I258" s="631"/>
      <c r="J258" s="626"/>
      <c r="K258" s="626"/>
      <c r="L258" s="626"/>
      <c r="M258" s="626"/>
      <c r="N258" s="626"/>
      <c r="O258" s="626"/>
      <c r="P258" s="626"/>
      <c r="Q258" s="626"/>
      <c r="R258" s="626"/>
      <c r="S258" s="626"/>
      <c r="T258" s="626"/>
      <c r="U258" s="626"/>
      <c r="V258" s="626"/>
      <c r="W258" s="626"/>
      <c r="X258" s="626"/>
      <c r="Y258" s="626"/>
      <c r="Z258" s="626"/>
      <c r="AA258" s="626"/>
      <c r="AB258" s="626"/>
      <c r="AC258" s="626"/>
      <c r="AD258" s="626"/>
      <c r="AG258" s="269">
        <f t="shared" si="22"/>
        <v>1</v>
      </c>
      <c r="AH258" s="270">
        <f t="shared" si="23"/>
        <v>0</v>
      </c>
      <c r="AI258" s="298">
        <f t="shared" si="24"/>
        <v>0</v>
      </c>
      <c r="AJ258" s="299">
        <f t="shared" si="25"/>
        <v>0</v>
      </c>
      <c r="AK258" s="300">
        <f t="shared" si="26"/>
        <v>0</v>
      </c>
      <c r="AL258" s="301">
        <f t="shared" si="27"/>
        <v>0</v>
      </c>
      <c r="AM258" s="298">
        <f t="shared" si="28"/>
        <v>0</v>
      </c>
      <c r="AN258" s="299">
        <f t="shared" si="29"/>
        <v>0</v>
      </c>
      <c r="AO258" s="300">
        <f t="shared" si="30"/>
        <v>0</v>
      </c>
      <c r="AP258" s="301">
        <f t="shared" si="31"/>
        <v>0</v>
      </c>
      <c r="AQ258" s="290">
        <f t="shared" si="32"/>
        <v>1</v>
      </c>
      <c r="AR258" s="291" t="str">
        <f>IF(AQ258=0,"",
IF(SUM($AQ$206:AQ258)=1,AS258,
IF($AQ$326&gt;SUM($AQ$206:AQ258),_xlfn.CONCAT(", ",AS258),
IF($AQ$326=SUM($AQ$206:AQ258),_xlfn.CONCAT(" y ",AS258)))))</f>
        <v>, 53</v>
      </c>
      <c r="AS258" s="231" t="s">
        <v>6264</v>
      </c>
      <c r="AT258" s="303">
        <f t="shared" si="33"/>
        <v>0</v>
      </c>
      <c r="AU258" s="304" t="str">
        <f t="shared" si="34"/>
        <v/>
      </c>
      <c r="AV258" s="231" t="s">
        <v>6264</v>
      </c>
    </row>
    <row r="259" spans="1:48" s="8" customFormat="1" ht="30" customHeight="1">
      <c r="A259" s="6"/>
      <c r="B259" s="5"/>
      <c r="C259" s="110" t="s">
        <v>158</v>
      </c>
      <c r="D259" s="629" t="str">
        <f t="shared" si="21"/>
        <v>UNIVERSIDAD POLITECNICA DE HUATUSCO</v>
      </c>
      <c r="E259" s="630"/>
      <c r="F259" s="630"/>
      <c r="G259" s="630"/>
      <c r="H259" s="630"/>
      <c r="I259" s="631"/>
      <c r="J259" s="626"/>
      <c r="K259" s="626"/>
      <c r="L259" s="626"/>
      <c r="M259" s="626"/>
      <c r="N259" s="626"/>
      <c r="O259" s="626"/>
      <c r="P259" s="626"/>
      <c r="Q259" s="626"/>
      <c r="R259" s="626"/>
      <c r="S259" s="626"/>
      <c r="T259" s="626"/>
      <c r="U259" s="626"/>
      <c r="V259" s="626"/>
      <c r="W259" s="626"/>
      <c r="X259" s="626"/>
      <c r="Y259" s="626"/>
      <c r="Z259" s="626"/>
      <c r="AA259" s="626"/>
      <c r="AB259" s="626"/>
      <c r="AC259" s="626"/>
      <c r="AD259" s="626"/>
      <c r="AG259" s="269">
        <f t="shared" si="22"/>
        <v>1</v>
      </c>
      <c r="AH259" s="270">
        <f t="shared" si="23"/>
        <v>0</v>
      </c>
      <c r="AI259" s="298">
        <f t="shared" si="24"/>
        <v>0</v>
      </c>
      <c r="AJ259" s="299">
        <f t="shared" si="25"/>
        <v>0</v>
      </c>
      <c r="AK259" s="300">
        <f t="shared" si="26"/>
        <v>0</v>
      </c>
      <c r="AL259" s="301">
        <f t="shared" si="27"/>
        <v>0</v>
      </c>
      <c r="AM259" s="298">
        <f t="shared" si="28"/>
        <v>0</v>
      </c>
      <c r="AN259" s="299">
        <f t="shared" si="29"/>
        <v>0</v>
      </c>
      <c r="AO259" s="300">
        <f t="shared" si="30"/>
        <v>0</v>
      </c>
      <c r="AP259" s="301">
        <f t="shared" si="31"/>
        <v>0</v>
      </c>
      <c r="AQ259" s="290">
        <f t="shared" si="32"/>
        <v>1</v>
      </c>
      <c r="AR259" s="291" t="str">
        <f>IF(AQ259=0,"",
IF(SUM($AQ$206:AQ259)=1,AS259,
IF($AQ$326&gt;SUM($AQ$206:AQ259),_xlfn.CONCAT(", ",AS259),
IF($AQ$326=SUM($AQ$206:AQ259),_xlfn.CONCAT(" y ",AS259)))))</f>
        <v>, 54</v>
      </c>
      <c r="AS259" s="231" t="s">
        <v>6265</v>
      </c>
      <c r="AT259" s="303">
        <f t="shared" si="33"/>
        <v>0</v>
      </c>
      <c r="AU259" s="304" t="str">
        <f t="shared" si="34"/>
        <v/>
      </c>
      <c r="AV259" s="231" t="s">
        <v>6265</v>
      </c>
    </row>
    <row r="260" spans="1:48" s="8" customFormat="1" ht="30" customHeight="1">
      <c r="A260" s="6"/>
      <c r="B260" s="5"/>
      <c r="C260" s="134" t="s">
        <v>159</v>
      </c>
      <c r="D260" s="629" t="str">
        <f t="shared" si="21"/>
        <v>UNIVERSIDAD POPULAR AUTONOMA DE VERACRUZ</v>
      </c>
      <c r="E260" s="630"/>
      <c r="F260" s="630"/>
      <c r="G260" s="630"/>
      <c r="H260" s="630"/>
      <c r="I260" s="631"/>
      <c r="J260" s="626"/>
      <c r="K260" s="626"/>
      <c r="L260" s="626"/>
      <c r="M260" s="626"/>
      <c r="N260" s="626"/>
      <c r="O260" s="626"/>
      <c r="P260" s="626"/>
      <c r="Q260" s="626"/>
      <c r="R260" s="626"/>
      <c r="S260" s="626"/>
      <c r="T260" s="626"/>
      <c r="U260" s="626"/>
      <c r="V260" s="626"/>
      <c r="W260" s="626"/>
      <c r="X260" s="626"/>
      <c r="Y260" s="626"/>
      <c r="Z260" s="626"/>
      <c r="AA260" s="626"/>
      <c r="AB260" s="626"/>
      <c r="AC260" s="626"/>
      <c r="AD260" s="626"/>
      <c r="AG260" s="269">
        <f t="shared" si="22"/>
        <v>1</v>
      </c>
      <c r="AH260" s="270">
        <f t="shared" si="23"/>
        <v>0</v>
      </c>
      <c r="AI260" s="298">
        <f t="shared" si="24"/>
        <v>0</v>
      </c>
      <c r="AJ260" s="299">
        <f t="shared" si="25"/>
        <v>0</v>
      </c>
      <c r="AK260" s="300">
        <f t="shared" si="26"/>
        <v>0</v>
      </c>
      <c r="AL260" s="301">
        <f t="shared" si="27"/>
        <v>0</v>
      </c>
      <c r="AM260" s="298">
        <f t="shared" si="28"/>
        <v>0</v>
      </c>
      <c r="AN260" s="299">
        <f t="shared" si="29"/>
        <v>0</v>
      </c>
      <c r="AO260" s="300">
        <f t="shared" si="30"/>
        <v>0</v>
      </c>
      <c r="AP260" s="301">
        <f t="shared" si="31"/>
        <v>0</v>
      </c>
      <c r="AQ260" s="290">
        <f t="shared" si="32"/>
        <v>1</v>
      </c>
      <c r="AR260" s="291" t="str">
        <f>IF(AQ260=0,"",
IF(SUM($AQ$206:AQ260)=1,AS260,
IF($AQ$326&gt;SUM($AQ$206:AQ260),_xlfn.CONCAT(", ",AS260),
IF($AQ$326=SUM($AQ$206:AQ260),_xlfn.CONCAT(" y ",AS260)))))</f>
        <v>, 55</v>
      </c>
      <c r="AS260" s="231" t="s">
        <v>6266</v>
      </c>
      <c r="AT260" s="303">
        <f t="shared" si="33"/>
        <v>0</v>
      </c>
      <c r="AU260" s="304" t="str">
        <f t="shared" si="34"/>
        <v/>
      </c>
      <c r="AV260" s="231" t="s">
        <v>6266</v>
      </c>
    </row>
    <row r="261" spans="1:48" s="8" customFormat="1" ht="30" customHeight="1">
      <c r="A261" s="6"/>
      <c r="B261" s="5"/>
      <c r="C261" s="134" t="s">
        <v>160</v>
      </c>
      <c r="D261" s="629" t="str">
        <f t="shared" si="21"/>
        <v>INSTITUTO VERACRUZANO DE LA VIVIENDA</v>
      </c>
      <c r="E261" s="630"/>
      <c r="F261" s="630"/>
      <c r="G261" s="630"/>
      <c r="H261" s="630"/>
      <c r="I261" s="631"/>
      <c r="J261" s="626"/>
      <c r="K261" s="626"/>
      <c r="L261" s="626"/>
      <c r="M261" s="626"/>
      <c r="N261" s="626"/>
      <c r="O261" s="626"/>
      <c r="P261" s="626"/>
      <c r="Q261" s="626"/>
      <c r="R261" s="626"/>
      <c r="S261" s="626"/>
      <c r="T261" s="626"/>
      <c r="U261" s="626"/>
      <c r="V261" s="626"/>
      <c r="W261" s="626"/>
      <c r="X261" s="626"/>
      <c r="Y261" s="626"/>
      <c r="Z261" s="626"/>
      <c r="AA261" s="626"/>
      <c r="AB261" s="626"/>
      <c r="AC261" s="626"/>
      <c r="AD261" s="626"/>
      <c r="AG261" s="269">
        <f t="shared" si="22"/>
        <v>1</v>
      </c>
      <c r="AH261" s="270">
        <f t="shared" si="23"/>
        <v>0</v>
      </c>
      <c r="AI261" s="298">
        <f t="shared" si="24"/>
        <v>0</v>
      </c>
      <c r="AJ261" s="299">
        <f t="shared" si="25"/>
        <v>0</v>
      </c>
      <c r="AK261" s="300">
        <f t="shared" si="26"/>
        <v>0</v>
      </c>
      <c r="AL261" s="301">
        <f t="shared" si="27"/>
        <v>0</v>
      </c>
      <c r="AM261" s="298">
        <f t="shared" si="28"/>
        <v>0</v>
      </c>
      <c r="AN261" s="299">
        <f t="shared" si="29"/>
        <v>0</v>
      </c>
      <c r="AO261" s="300">
        <f t="shared" si="30"/>
        <v>0</v>
      </c>
      <c r="AP261" s="301">
        <f t="shared" si="31"/>
        <v>0</v>
      </c>
      <c r="AQ261" s="290">
        <f t="shared" si="32"/>
        <v>1</v>
      </c>
      <c r="AR261" s="291" t="str">
        <f>IF(AQ261=0,"",
IF(SUM($AQ$206:AQ261)=1,AS261,
IF($AQ$326&gt;SUM($AQ$206:AQ261),_xlfn.CONCAT(", ",AS261),
IF($AQ$326=SUM($AQ$206:AQ261),_xlfn.CONCAT(" y ",AS261)))))</f>
        <v>, 56</v>
      </c>
      <c r="AS261" s="231" t="s">
        <v>6267</v>
      </c>
      <c r="AT261" s="303">
        <f t="shared" si="33"/>
        <v>0</v>
      </c>
      <c r="AU261" s="304" t="str">
        <f t="shared" si="34"/>
        <v/>
      </c>
      <c r="AV261" s="231" t="s">
        <v>6267</v>
      </c>
    </row>
    <row r="262" spans="1:48" s="8" customFormat="1" ht="30" customHeight="1">
      <c r="A262" s="6"/>
      <c r="B262" s="5"/>
      <c r="C262" s="134" t="s">
        <v>161</v>
      </c>
      <c r="D262" s="629" t="str">
        <f t="shared" si="21"/>
        <v>AGENCIA ESTATAL DE ENERGIA DEL ESTADO DE VERACRUZ</v>
      </c>
      <c r="E262" s="630"/>
      <c r="F262" s="630"/>
      <c r="G262" s="630"/>
      <c r="H262" s="630"/>
      <c r="I262" s="631"/>
      <c r="J262" s="626"/>
      <c r="K262" s="626"/>
      <c r="L262" s="626"/>
      <c r="M262" s="626"/>
      <c r="N262" s="626"/>
      <c r="O262" s="626"/>
      <c r="P262" s="626"/>
      <c r="Q262" s="626"/>
      <c r="R262" s="626"/>
      <c r="S262" s="626"/>
      <c r="T262" s="626"/>
      <c r="U262" s="626"/>
      <c r="V262" s="626"/>
      <c r="W262" s="626"/>
      <c r="X262" s="626"/>
      <c r="Y262" s="626"/>
      <c r="Z262" s="626"/>
      <c r="AA262" s="626"/>
      <c r="AB262" s="626"/>
      <c r="AC262" s="626"/>
      <c r="AD262" s="626"/>
      <c r="AG262" s="269">
        <f t="shared" si="22"/>
        <v>1</v>
      </c>
      <c r="AH262" s="270">
        <f t="shared" si="23"/>
        <v>0</v>
      </c>
      <c r="AI262" s="298">
        <f t="shared" si="24"/>
        <v>0</v>
      </c>
      <c r="AJ262" s="299">
        <f t="shared" si="25"/>
        <v>0</v>
      </c>
      <c r="AK262" s="300">
        <f t="shared" si="26"/>
        <v>0</v>
      </c>
      <c r="AL262" s="301">
        <f t="shared" si="27"/>
        <v>0</v>
      </c>
      <c r="AM262" s="298">
        <f t="shared" si="28"/>
        <v>0</v>
      </c>
      <c r="AN262" s="299">
        <f t="shared" si="29"/>
        <v>0</v>
      </c>
      <c r="AO262" s="300">
        <f t="shared" si="30"/>
        <v>0</v>
      </c>
      <c r="AP262" s="301">
        <f t="shared" si="31"/>
        <v>0</v>
      </c>
      <c r="AQ262" s="290">
        <f t="shared" si="32"/>
        <v>1</v>
      </c>
      <c r="AR262" s="291" t="str">
        <f>IF(AQ262=0,"",
IF(SUM($AQ$206:AQ262)=1,AS262,
IF($AQ$326&gt;SUM($AQ$206:AQ262),_xlfn.CONCAT(", ",AS262),
IF($AQ$326=SUM($AQ$206:AQ262),_xlfn.CONCAT(" y ",AS262)))))</f>
        <v>, 57</v>
      </c>
      <c r="AS262" s="231" t="s">
        <v>6268</v>
      </c>
      <c r="AT262" s="303">
        <f t="shared" si="33"/>
        <v>0</v>
      </c>
      <c r="AU262" s="304" t="str">
        <f t="shared" si="34"/>
        <v/>
      </c>
      <c r="AV262" s="231" t="s">
        <v>6268</v>
      </c>
    </row>
    <row r="263" spans="1:48" s="8" customFormat="1" ht="30" customHeight="1">
      <c r="A263" s="6"/>
      <c r="B263" s="5"/>
      <c r="C263" s="134" t="s">
        <v>162</v>
      </c>
      <c r="D263" s="629" t="str">
        <f t="shared" si="21"/>
        <v>INSTITUTO VERACRUZANO DE LAS MUJERES</v>
      </c>
      <c r="E263" s="630"/>
      <c r="F263" s="630"/>
      <c r="G263" s="630"/>
      <c r="H263" s="630"/>
      <c r="I263" s="631"/>
      <c r="J263" s="626"/>
      <c r="K263" s="626"/>
      <c r="L263" s="626"/>
      <c r="M263" s="626"/>
      <c r="N263" s="626"/>
      <c r="O263" s="626"/>
      <c r="P263" s="626"/>
      <c r="Q263" s="626"/>
      <c r="R263" s="626"/>
      <c r="S263" s="626"/>
      <c r="T263" s="626"/>
      <c r="U263" s="626"/>
      <c r="V263" s="626"/>
      <c r="W263" s="626"/>
      <c r="X263" s="626"/>
      <c r="Y263" s="626"/>
      <c r="Z263" s="626"/>
      <c r="AA263" s="626"/>
      <c r="AB263" s="626"/>
      <c r="AC263" s="626"/>
      <c r="AD263" s="626"/>
      <c r="AG263" s="269">
        <f t="shared" si="22"/>
        <v>1</v>
      </c>
      <c r="AH263" s="270">
        <f t="shared" si="23"/>
        <v>0</v>
      </c>
      <c r="AI263" s="298">
        <f t="shared" si="24"/>
        <v>0</v>
      </c>
      <c r="AJ263" s="299">
        <f t="shared" si="25"/>
        <v>0</v>
      </c>
      <c r="AK263" s="300">
        <f t="shared" si="26"/>
        <v>0</v>
      </c>
      <c r="AL263" s="301">
        <f t="shared" si="27"/>
        <v>0</v>
      </c>
      <c r="AM263" s="298">
        <f t="shared" si="28"/>
        <v>0</v>
      </c>
      <c r="AN263" s="299">
        <f t="shared" si="29"/>
        <v>0</v>
      </c>
      <c r="AO263" s="300">
        <f t="shared" si="30"/>
        <v>0</v>
      </c>
      <c r="AP263" s="301">
        <f t="shared" si="31"/>
        <v>0</v>
      </c>
      <c r="AQ263" s="290">
        <f t="shared" si="32"/>
        <v>1</v>
      </c>
      <c r="AR263" s="291" t="str">
        <f>IF(AQ263=0,"",
IF(SUM($AQ$206:AQ263)=1,AS263,
IF($AQ$326&gt;SUM($AQ$206:AQ263),_xlfn.CONCAT(", ",AS263),
IF($AQ$326=SUM($AQ$206:AQ263),_xlfn.CONCAT(" y ",AS263)))))</f>
        <v>, 58</v>
      </c>
      <c r="AS263" s="231" t="s">
        <v>6269</v>
      </c>
      <c r="AT263" s="303">
        <f t="shared" si="33"/>
        <v>0</v>
      </c>
      <c r="AU263" s="304" t="str">
        <f t="shared" si="34"/>
        <v/>
      </c>
      <c r="AV263" s="231" t="s">
        <v>6269</v>
      </c>
    </row>
    <row r="264" spans="1:48" s="8" customFormat="1" ht="30" customHeight="1">
      <c r="A264" s="6"/>
      <c r="B264" s="5"/>
      <c r="C264" s="134" t="s">
        <v>163</v>
      </c>
      <c r="D264" s="629" t="str">
        <f t="shared" si="21"/>
        <v>INSTITUTO VERACRUZANO DE DESARROLLO MUNICIPAL</v>
      </c>
      <c r="E264" s="630"/>
      <c r="F264" s="630"/>
      <c r="G264" s="630"/>
      <c r="H264" s="630"/>
      <c r="I264" s="631"/>
      <c r="J264" s="626"/>
      <c r="K264" s="626"/>
      <c r="L264" s="626"/>
      <c r="M264" s="626"/>
      <c r="N264" s="626"/>
      <c r="O264" s="626"/>
      <c r="P264" s="626"/>
      <c r="Q264" s="626"/>
      <c r="R264" s="626"/>
      <c r="S264" s="626"/>
      <c r="T264" s="626"/>
      <c r="U264" s="626"/>
      <c r="V264" s="626"/>
      <c r="W264" s="626"/>
      <c r="X264" s="626"/>
      <c r="Y264" s="626"/>
      <c r="Z264" s="626"/>
      <c r="AA264" s="626"/>
      <c r="AB264" s="626"/>
      <c r="AC264" s="626"/>
      <c r="AD264" s="626"/>
      <c r="AG264" s="269">
        <f t="shared" si="22"/>
        <v>1</v>
      </c>
      <c r="AH264" s="270">
        <f t="shared" si="23"/>
        <v>0</v>
      </c>
      <c r="AI264" s="298">
        <f t="shared" si="24"/>
        <v>0</v>
      </c>
      <c r="AJ264" s="299">
        <f t="shared" si="25"/>
        <v>0</v>
      </c>
      <c r="AK264" s="300">
        <f t="shared" si="26"/>
        <v>0</v>
      </c>
      <c r="AL264" s="301">
        <f t="shared" si="27"/>
        <v>0</v>
      </c>
      <c r="AM264" s="298">
        <f t="shared" si="28"/>
        <v>0</v>
      </c>
      <c r="AN264" s="299">
        <f t="shared" si="29"/>
        <v>0</v>
      </c>
      <c r="AO264" s="300">
        <f t="shared" si="30"/>
        <v>0</v>
      </c>
      <c r="AP264" s="301">
        <f t="shared" si="31"/>
        <v>0</v>
      </c>
      <c r="AQ264" s="290">
        <f t="shared" si="32"/>
        <v>1</v>
      </c>
      <c r="AR264" s="291" t="str">
        <f>IF(AQ264=0,"",
IF(SUM($AQ$206:AQ264)=1,AS264,
IF($AQ$326&gt;SUM($AQ$206:AQ264),_xlfn.CONCAT(", ",AS264),
IF($AQ$326=SUM($AQ$206:AQ264),_xlfn.CONCAT(" y ",AS264)))))</f>
        <v>, 59</v>
      </c>
      <c r="AS264" s="231" t="s">
        <v>6270</v>
      </c>
      <c r="AT264" s="303">
        <f t="shared" si="33"/>
        <v>0</v>
      </c>
      <c r="AU264" s="304" t="str">
        <f t="shared" si="34"/>
        <v/>
      </c>
      <c r="AV264" s="231" t="s">
        <v>6270</v>
      </c>
    </row>
    <row r="265" spans="1:48" s="8" customFormat="1" ht="45" customHeight="1">
      <c r="A265" s="6"/>
      <c r="B265" s="5"/>
      <c r="C265" s="134" t="s">
        <v>164</v>
      </c>
      <c r="D265" s="629" t="str">
        <f t="shared" si="21"/>
        <v>COMISION EJECUTIVA PARA LA ATENCION INTEGRAL A VICTIMAS DEL DELITO</v>
      </c>
      <c r="E265" s="630"/>
      <c r="F265" s="630"/>
      <c r="G265" s="630"/>
      <c r="H265" s="630"/>
      <c r="I265" s="631"/>
      <c r="J265" s="626"/>
      <c r="K265" s="626"/>
      <c r="L265" s="626"/>
      <c r="M265" s="626"/>
      <c r="N265" s="626"/>
      <c r="O265" s="626"/>
      <c r="P265" s="626"/>
      <c r="Q265" s="626"/>
      <c r="R265" s="626"/>
      <c r="S265" s="626"/>
      <c r="T265" s="626"/>
      <c r="U265" s="626"/>
      <c r="V265" s="626"/>
      <c r="W265" s="626"/>
      <c r="X265" s="626"/>
      <c r="Y265" s="626"/>
      <c r="Z265" s="626"/>
      <c r="AA265" s="626"/>
      <c r="AB265" s="626"/>
      <c r="AC265" s="626"/>
      <c r="AD265" s="626"/>
      <c r="AG265" s="269">
        <f t="shared" si="22"/>
        <v>1</v>
      </c>
      <c r="AH265" s="270">
        <f t="shared" si="23"/>
        <v>0</v>
      </c>
      <c r="AI265" s="298">
        <f t="shared" si="24"/>
        <v>0</v>
      </c>
      <c r="AJ265" s="299">
        <f t="shared" si="25"/>
        <v>0</v>
      </c>
      <c r="AK265" s="300">
        <f t="shared" si="26"/>
        <v>0</v>
      </c>
      <c r="AL265" s="301">
        <f t="shared" si="27"/>
        <v>0</v>
      </c>
      <c r="AM265" s="298">
        <f t="shared" si="28"/>
        <v>0</v>
      </c>
      <c r="AN265" s="299">
        <f t="shared" si="29"/>
        <v>0</v>
      </c>
      <c r="AO265" s="300">
        <f t="shared" si="30"/>
        <v>0</v>
      </c>
      <c r="AP265" s="301">
        <f t="shared" si="31"/>
        <v>0</v>
      </c>
      <c r="AQ265" s="290">
        <f t="shared" si="32"/>
        <v>1</v>
      </c>
      <c r="AR265" s="291" t="str">
        <f>IF(AQ265=0,"",
IF(SUM($AQ$206:AQ265)=1,AS265,
IF($AQ$326&gt;SUM($AQ$206:AQ265),_xlfn.CONCAT(", ",AS265),
IF($AQ$326=SUM($AQ$206:AQ265),_xlfn.CONCAT(" y ",AS265)))))</f>
        <v>, 60</v>
      </c>
      <c r="AS265" s="231" t="s">
        <v>6271</v>
      </c>
      <c r="AT265" s="303">
        <f t="shared" si="33"/>
        <v>0</v>
      </c>
      <c r="AU265" s="304" t="str">
        <f t="shared" si="34"/>
        <v/>
      </c>
      <c r="AV265" s="231" t="s">
        <v>6271</v>
      </c>
    </row>
    <row r="266" spans="1:48" s="8" customFormat="1" ht="45" customHeight="1">
      <c r="A266" s="6"/>
      <c r="B266" s="5"/>
      <c r="C266" s="134" t="s">
        <v>165</v>
      </c>
      <c r="D266" s="629" t="str">
        <f t="shared" si="21"/>
        <v>CENTRO DE JUSTICIA PARA MUJERES DEL ESTADO DE VERACRUZ</v>
      </c>
      <c r="E266" s="630"/>
      <c r="F266" s="630"/>
      <c r="G266" s="630"/>
      <c r="H266" s="630"/>
      <c r="I266" s="631"/>
      <c r="J266" s="626"/>
      <c r="K266" s="626"/>
      <c r="L266" s="626"/>
      <c r="M266" s="626"/>
      <c r="N266" s="626"/>
      <c r="O266" s="626"/>
      <c r="P266" s="626"/>
      <c r="Q266" s="626"/>
      <c r="R266" s="626"/>
      <c r="S266" s="626"/>
      <c r="T266" s="626"/>
      <c r="U266" s="626"/>
      <c r="V266" s="626"/>
      <c r="W266" s="626"/>
      <c r="X266" s="626"/>
      <c r="Y266" s="626"/>
      <c r="Z266" s="626"/>
      <c r="AA266" s="626"/>
      <c r="AB266" s="626"/>
      <c r="AC266" s="626"/>
      <c r="AD266" s="626"/>
      <c r="AG266" s="269">
        <f t="shared" si="22"/>
        <v>1</v>
      </c>
      <c r="AH266" s="270">
        <f t="shared" si="23"/>
        <v>0</v>
      </c>
      <c r="AI266" s="298">
        <f t="shared" si="24"/>
        <v>0</v>
      </c>
      <c r="AJ266" s="299">
        <f t="shared" si="25"/>
        <v>0</v>
      </c>
      <c r="AK266" s="300">
        <f t="shared" si="26"/>
        <v>0</v>
      </c>
      <c r="AL266" s="301">
        <f t="shared" si="27"/>
        <v>0</v>
      </c>
      <c r="AM266" s="298">
        <f t="shared" si="28"/>
        <v>0</v>
      </c>
      <c r="AN266" s="299">
        <f t="shared" si="29"/>
        <v>0</v>
      </c>
      <c r="AO266" s="300">
        <f t="shared" si="30"/>
        <v>0</v>
      </c>
      <c r="AP266" s="301">
        <f t="shared" si="31"/>
        <v>0</v>
      </c>
      <c r="AQ266" s="290">
        <f t="shared" si="32"/>
        <v>1</v>
      </c>
      <c r="AR266" s="291" t="str">
        <f>IF(AQ266=0,"",
IF(SUM($AQ$206:AQ266)=1,AS266,
IF($AQ$326&gt;SUM($AQ$206:AQ266),_xlfn.CONCAT(", ",AS266),
IF($AQ$326=SUM($AQ$206:AQ266),_xlfn.CONCAT(" y ",AS266)))))</f>
        <v>, 61</v>
      </c>
      <c r="AS266" s="231" t="s">
        <v>6272</v>
      </c>
      <c r="AT266" s="303">
        <f t="shared" si="33"/>
        <v>0</v>
      </c>
      <c r="AU266" s="304" t="str">
        <f t="shared" si="34"/>
        <v/>
      </c>
      <c r="AV266" s="231" t="s">
        <v>6272</v>
      </c>
    </row>
    <row r="267" spans="1:48" s="8" customFormat="1" ht="30" customHeight="1">
      <c r="A267" s="6"/>
      <c r="B267" s="5"/>
      <c r="C267" s="134" t="s">
        <v>166</v>
      </c>
      <c r="D267" s="629" t="str">
        <f t="shared" si="21"/>
        <v>INSTITUTO DE PENSIONES DEL ESTADO</v>
      </c>
      <c r="E267" s="630"/>
      <c r="F267" s="630"/>
      <c r="G267" s="630"/>
      <c r="H267" s="630"/>
      <c r="I267" s="631"/>
      <c r="J267" s="626"/>
      <c r="K267" s="626"/>
      <c r="L267" s="626"/>
      <c r="M267" s="626"/>
      <c r="N267" s="626"/>
      <c r="O267" s="626"/>
      <c r="P267" s="626"/>
      <c r="Q267" s="626"/>
      <c r="R267" s="626"/>
      <c r="S267" s="626"/>
      <c r="T267" s="626"/>
      <c r="U267" s="626"/>
      <c r="V267" s="626"/>
      <c r="W267" s="626"/>
      <c r="X267" s="626"/>
      <c r="Y267" s="626"/>
      <c r="Z267" s="626"/>
      <c r="AA267" s="626"/>
      <c r="AB267" s="626"/>
      <c r="AC267" s="626"/>
      <c r="AD267" s="626"/>
      <c r="AG267" s="269">
        <f t="shared" si="22"/>
        <v>1</v>
      </c>
      <c r="AH267" s="270">
        <f t="shared" si="23"/>
        <v>0</v>
      </c>
      <c r="AI267" s="298">
        <f t="shared" si="24"/>
        <v>0</v>
      </c>
      <c r="AJ267" s="299">
        <f t="shared" si="25"/>
        <v>0</v>
      </c>
      <c r="AK267" s="300">
        <f t="shared" si="26"/>
        <v>0</v>
      </c>
      <c r="AL267" s="301">
        <f t="shared" si="27"/>
        <v>0</v>
      </c>
      <c r="AM267" s="298">
        <f t="shared" si="28"/>
        <v>0</v>
      </c>
      <c r="AN267" s="299">
        <f t="shared" si="29"/>
        <v>0</v>
      </c>
      <c r="AO267" s="300">
        <f t="shared" si="30"/>
        <v>0</v>
      </c>
      <c r="AP267" s="301">
        <f t="shared" si="31"/>
        <v>0</v>
      </c>
      <c r="AQ267" s="290">
        <f t="shared" si="32"/>
        <v>1</v>
      </c>
      <c r="AR267" s="291" t="str">
        <f>IF(AQ267=0,"",
IF(SUM($AQ$206:AQ267)=1,AS267,
IF($AQ$326&gt;SUM($AQ$206:AQ267),_xlfn.CONCAT(", ",AS267),
IF($AQ$326=SUM($AQ$206:AQ267),_xlfn.CONCAT(" y ",AS267)))))</f>
        <v>, 62</v>
      </c>
      <c r="AS267" s="231" t="s">
        <v>6273</v>
      </c>
      <c r="AT267" s="303">
        <f t="shared" si="33"/>
        <v>0</v>
      </c>
      <c r="AU267" s="304" t="str">
        <f t="shared" si="34"/>
        <v/>
      </c>
      <c r="AV267" s="231" t="s">
        <v>6273</v>
      </c>
    </row>
    <row r="268" spans="1:48" s="8" customFormat="1" ht="30" customHeight="1">
      <c r="A268" s="6"/>
      <c r="B268" s="5"/>
      <c r="C268" s="134" t="s">
        <v>167</v>
      </c>
      <c r="D268" s="629" t="str">
        <f t="shared" si="21"/>
        <v>COMISION DEL AGUA DEL ESTADO DE VERACRUZ</v>
      </c>
      <c r="E268" s="630"/>
      <c r="F268" s="630"/>
      <c r="G268" s="630"/>
      <c r="H268" s="630"/>
      <c r="I268" s="631"/>
      <c r="J268" s="626"/>
      <c r="K268" s="626"/>
      <c r="L268" s="626"/>
      <c r="M268" s="626"/>
      <c r="N268" s="626"/>
      <c r="O268" s="626"/>
      <c r="P268" s="626"/>
      <c r="Q268" s="626"/>
      <c r="R268" s="626"/>
      <c r="S268" s="626"/>
      <c r="T268" s="626"/>
      <c r="U268" s="626"/>
      <c r="V268" s="626"/>
      <c r="W268" s="626"/>
      <c r="X268" s="626"/>
      <c r="Y268" s="626"/>
      <c r="Z268" s="626"/>
      <c r="AA268" s="626"/>
      <c r="AB268" s="626"/>
      <c r="AC268" s="626"/>
      <c r="AD268" s="626"/>
      <c r="AG268" s="269">
        <f t="shared" si="22"/>
        <v>1</v>
      </c>
      <c r="AH268" s="270">
        <f t="shared" si="23"/>
        <v>0</v>
      </c>
      <c r="AI268" s="298">
        <f t="shared" si="24"/>
        <v>0</v>
      </c>
      <c r="AJ268" s="299">
        <f t="shared" si="25"/>
        <v>0</v>
      </c>
      <c r="AK268" s="300">
        <f t="shared" si="26"/>
        <v>0</v>
      </c>
      <c r="AL268" s="301">
        <f t="shared" si="27"/>
        <v>0</v>
      </c>
      <c r="AM268" s="298">
        <f t="shared" si="28"/>
        <v>0</v>
      </c>
      <c r="AN268" s="299">
        <f t="shared" si="29"/>
        <v>0</v>
      </c>
      <c r="AO268" s="300">
        <f t="shared" si="30"/>
        <v>0</v>
      </c>
      <c r="AP268" s="301">
        <f t="shared" si="31"/>
        <v>0</v>
      </c>
      <c r="AQ268" s="290">
        <f t="shared" si="32"/>
        <v>1</v>
      </c>
      <c r="AR268" s="291" t="str">
        <f>IF(AQ268=0,"",
IF(SUM($AQ$206:AQ268)=1,AS268,
IF($AQ$326&gt;SUM($AQ$206:AQ268),_xlfn.CONCAT(", ",AS268),
IF($AQ$326=SUM($AQ$206:AQ268),_xlfn.CONCAT(" y ",AS268)))))</f>
        <v>, 63</v>
      </c>
      <c r="AS268" s="231" t="s">
        <v>6274</v>
      </c>
      <c r="AT268" s="303">
        <f t="shared" si="33"/>
        <v>0</v>
      </c>
      <c r="AU268" s="304" t="str">
        <f t="shared" si="34"/>
        <v/>
      </c>
      <c r="AV268" s="231" t="s">
        <v>6274</v>
      </c>
    </row>
    <row r="269" spans="1:48" s="8" customFormat="1" ht="20.100000000000001" customHeight="1">
      <c r="A269" s="6"/>
      <c r="B269" s="5"/>
      <c r="C269" s="134" t="s">
        <v>168</v>
      </c>
      <c r="D269" s="629" t="str">
        <f t="shared" si="21"/>
        <v>RADIOTELEVISION DE VERACRUZ</v>
      </c>
      <c r="E269" s="630"/>
      <c r="F269" s="630"/>
      <c r="G269" s="630"/>
      <c r="H269" s="630"/>
      <c r="I269" s="631"/>
      <c r="J269" s="626"/>
      <c r="K269" s="626"/>
      <c r="L269" s="626"/>
      <c r="M269" s="626"/>
      <c r="N269" s="626"/>
      <c r="O269" s="626"/>
      <c r="P269" s="626"/>
      <c r="Q269" s="626"/>
      <c r="R269" s="626"/>
      <c r="S269" s="626"/>
      <c r="T269" s="626"/>
      <c r="U269" s="626"/>
      <c r="V269" s="626"/>
      <c r="W269" s="626"/>
      <c r="X269" s="626"/>
      <c r="Y269" s="626"/>
      <c r="Z269" s="626"/>
      <c r="AA269" s="626"/>
      <c r="AB269" s="626"/>
      <c r="AC269" s="626"/>
      <c r="AD269" s="626"/>
      <c r="AG269" s="269">
        <f t="shared" si="22"/>
        <v>1</v>
      </c>
      <c r="AH269" s="270">
        <f t="shared" si="23"/>
        <v>0</v>
      </c>
      <c r="AI269" s="298">
        <f t="shared" si="24"/>
        <v>0</v>
      </c>
      <c r="AJ269" s="299">
        <f t="shared" si="25"/>
        <v>0</v>
      </c>
      <c r="AK269" s="300">
        <f t="shared" si="26"/>
        <v>0</v>
      </c>
      <c r="AL269" s="301">
        <f t="shared" si="27"/>
        <v>0</v>
      </c>
      <c r="AM269" s="298">
        <f t="shared" si="28"/>
        <v>0</v>
      </c>
      <c r="AN269" s="299">
        <f t="shared" si="29"/>
        <v>0</v>
      </c>
      <c r="AO269" s="300">
        <f t="shared" si="30"/>
        <v>0</v>
      </c>
      <c r="AP269" s="301">
        <f t="shared" si="31"/>
        <v>0</v>
      </c>
      <c r="AQ269" s="290">
        <f t="shared" si="32"/>
        <v>1</v>
      </c>
      <c r="AR269" s="291" t="str">
        <f>IF(AQ269=0,"",
IF(SUM($AQ$206:AQ269)=1,AS269,
IF($AQ$326&gt;SUM($AQ$206:AQ269),_xlfn.CONCAT(", ",AS269),
IF($AQ$326=SUM($AQ$206:AQ269),_xlfn.CONCAT(" y ",AS269)))))</f>
        <v>, 64</v>
      </c>
      <c r="AS269" s="231" t="s">
        <v>6275</v>
      </c>
      <c r="AT269" s="303">
        <f t="shared" si="33"/>
        <v>0</v>
      </c>
      <c r="AU269" s="304" t="str">
        <f t="shared" si="34"/>
        <v/>
      </c>
      <c r="AV269" s="231" t="s">
        <v>6275</v>
      </c>
    </row>
    <row r="270" spans="1:48" s="8" customFormat="1" ht="45" customHeight="1">
      <c r="A270" s="6"/>
      <c r="B270" s="5"/>
      <c r="C270" s="134" t="s">
        <v>169</v>
      </c>
      <c r="D270" s="629" t="str">
        <f t="shared" si="21"/>
        <v>SECRETARIA EJECUTIVA DEL SISTEMA ESTATAL ANTICORRUPCION</v>
      </c>
      <c r="E270" s="630"/>
      <c r="F270" s="630"/>
      <c r="G270" s="630"/>
      <c r="H270" s="630"/>
      <c r="I270" s="631"/>
      <c r="J270" s="626"/>
      <c r="K270" s="626"/>
      <c r="L270" s="626"/>
      <c r="M270" s="626"/>
      <c r="N270" s="626"/>
      <c r="O270" s="626"/>
      <c r="P270" s="626"/>
      <c r="Q270" s="626"/>
      <c r="R270" s="626"/>
      <c r="S270" s="626"/>
      <c r="T270" s="626"/>
      <c r="U270" s="626"/>
      <c r="V270" s="626"/>
      <c r="W270" s="626"/>
      <c r="X270" s="626"/>
      <c r="Y270" s="626"/>
      <c r="Z270" s="626"/>
      <c r="AA270" s="626"/>
      <c r="AB270" s="626"/>
      <c r="AC270" s="626"/>
      <c r="AD270" s="626"/>
      <c r="AG270" s="269">
        <f t="shared" si="22"/>
        <v>1</v>
      </c>
      <c r="AH270" s="270">
        <f t="shared" si="23"/>
        <v>0</v>
      </c>
      <c r="AI270" s="298">
        <f t="shared" si="24"/>
        <v>0</v>
      </c>
      <c r="AJ270" s="299">
        <f t="shared" si="25"/>
        <v>0</v>
      </c>
      <c r="AK270" s="300">
        <f t="shared" si="26"/>
        <v>0</v>
      </c>
      <c r="AL270" s="301">
        <f t="shared" si="27"/>
        <v>0</v>
      </c>
      <c r="AM270" s="298">
        <f t="shared" si="28"/>
        <v>0</v>
      </c>
      <c r="AN270" s="299">
        <f t="shared" si="29"/>
        <v>0</v>
      </c>
      <c r="AO270" s="300">
        <f t="shared" si="30"/>
        <v>0</v>
      </c>
      <c r="AP270" s="301">
        <f t="shared" si="31"/>
        <v>0</v>
      </c>
      <c r="AQ270" s="290">
        <f t="shared" si="32"/>
        <v>1</v>
      </c>
      <c r="AR270" s="291" t="str">
        <f>IF(AQ270=0,"",
IF(SUM($AQ$206:AQ270)=1,AS270,
IF($AQ$326&gt;SUM($AQ$206:AQ270),_xlfn.CONCAT(", ",AS270),
IF($AQ$326=SUM($AQ$206:AQ270),_xlfn.CONCAT(" y ",AS270)))))</f>
        <v>, 65</v>
      </c>
      <c r="AS270" s="231" t="s">
        <v>6276</v>
      </c>
      <c r="AT270" s="303">
        <f t="shared" si="33"/>
        <v>0</v>
      </c>
      <c r="AU270" s="304" t="str">
        <f t="shared" si="34"/>
        <v/>
      </c>
      <c r="AV270" s="231" t="s">
        <v>6276</v>
      </c>
    </row>
    <row r="271" spans="1:48" s="8" customFormat="1" ht="45" customHeight="1">
      <c r="A271" s="6"/>
      <c r="B271" s="5"/>
      <c r="C271" s="134" t="s">
        <v>170</v>
      </c>
      <c r="D271" s="629" t="str">
        <f t="shared" ref="D271:D325" si="35">IF(D107="","",D107)</f>
        <v>INSTITUTO DE LA POLICIA AUXILIAR Y PROTECCION PATRIMONIAL</v>
      </c>
      <c r="E271" s="630"/>
      <c r="F271" s="630"/>
      <c r="G271" s="630"/>
      <c r="H271" s="630"/>
      <c r="I271" s="631"/>
      <c r="J271" s="626"/>
      <c r="K271" s="626"/>
      <c r="L271" s="626"/>
      <c r="M271" s="626"/>
      <c r="N271" s="626"/>
      <c r="O271" s="626"/>
      <c r="P271" s="626"/>
      <c r="Q271" s="626"/>
      <c r="R271" s="626"/>
      <c r="S271" s="626"/>
      <c r="T271" s="626"/>
      <c r="U271" s="626"/>
      <c r="V271" s="626"/>
      <c r="W271" s="626"/>
      <c r="X271" s="626"/>
      <c r="Y271" s="626"/>
      <c r="Z271" s="626"/>
      <c r="AA271" s="626"/>
      <c r="AB271" s="626"/>
      <c r="AC271" s="626"/>
      <c r="AD271" s="626"/>
      <c r="AG271" s="269">
        <f t="shared" ref="AG271:AG325" si="36">IF(AND(COUNTBLANK(D271)=0,COUNTA(J271:AD271)=10),0,IF(AND(COUNTBLANK(D271)=1,COUNTA(J271:AD271)=0),0,1))</f>
        <v>1</v>
      </c>
      <c r="AH271" s="270">
        <f t="shared" ref="AH271:AH325" si="37">IF(COUNTIF(D271:AA271,"NS")&gt;0,1,0)</f>
        <v>0</v>
      </c>
      <c r="AI271" s="298">
        <f t="shared" ref="AI271:AI325" si="38">P271</f>
        <v>0</v>
      </c>
      <c r="AJ271" s="299">
        <f t="shared" ref="AJ271:AJ325" si="39">COUNTIF(R271:U271,"NS")</f>
        <v>0</v>
      </c>
      <c r="AK271" s="300">
        <f t="shared" ref="AK271:AK325" si="40">SUM(R271:U271)</f>
        <v>0</v>
      </c>
      <c r="AL271" s="301">
        <f t="shared" ref="AL271:AL325" si="41">IF(OR(AND(AI271=0, AJ271&gt;0),AND(AI271="NS", AK271&gt;0), AND(AI271="NS", AJ271=0, AK271=0)), 1, IF(OR(AND(AI271&gt;0, AJ271&gt;1,AI271&gt;AK271), AND(AI271="NS", AJ271=2), AND(AI271="NS", AK271=0, AJ271&gt;0), AI271=AK271), 0, 1))</f>
        <v>0</v>
      </c>
      <c r="AM271" s="298">
        <f t="shared" ref="AM271:AM325" si="42">V271</f>
        <v>0</v>
      </c>
      <c r="AN271" s="299">
        <f t="shared" ref="AN271:AN325" si="43">COUNTIF(X271:AA271,"NS")</f>
        <v>0</v>
      </c>
      <c r="AO271" s="300">
        <f t="shared" ref="AO271:AO325" si="44">SUM(X271:AA271)</f>
        <v>0</v>
      </c>
      <c r="AP271" s="301">
        <f t="shared" ref="AP271:AP325" si="45">IF(OR(AND(AM271=0, AN271&gt;0),AND(AM271="NS", AO271&gt;0), AND(AM271="NS", AN271=0, AO271=0)), 1, IF(OR(AND(AM271&gt;0, AN271&gt;1,AM271&gt;AO271), AND(AM271="NS", AN271=2), AND(AM271="NS", AO271=0, AN271&gt;0), AM271=AO271), 0, 1))</f>
        <v>0</v>
      </c>
      <c r="AQ271" s="290">
        <f t="shared" ref="AQ271:AQ325" si="46">IF(AG271=0,0,1)</f>
        <v>1</v>
      </c>
      <c r="AR271" s="291" t="str">
        <f>IF(AQ271=0,"",
IF(SUM($AQ$206:AQ271)=1,AS271,
IF($AQ$326&gt;SUM($AQ$206:AQ271),_xlfn.CONCAT(", ",AS271),
IF($AQ$326=SUM($AQ$206:AQ271),_xlfn.CONCAT(" y ",AS271)))))</f>
        <v>, 66</v>
      </c>
      <c r="AS271" s="231" t="s">
        <v>6277</v>
      </c>
      <c r="AT271" s="303">
        <f t="shared" ref="AT271:AT324" si="47">IF(SUM(AL271,AP271)=0,0,1)</f>
        <v>0</v>
      </c>
      <c r="AU271" s="304" t="str">
        <f t="shared" ref="AU271:AU325" si="48">IF(AT271=0,"",
IF(SUM(AT271:AT271)=1,AV271,
IF(AT391&gt;SUM(AT271:AT271),_xlfn.CONCAT(", ",AV271),
IF(AT391=SUM(AT271:AT271),_xlfn.CONCAT(" y ",AV271)))))</f>
        <v/>
      </c>
      <c r="AV271" s="231" t="s">
        <v>6277</v>
      </c>
    </row>
    <row r="272" spans="1:48" s="8" customFormat="1" ht="45" customHeight="1">
      <c r="A272" s="6"/>
      <c r="B272" s="5"/>
      <c r="C272" s="134" t="s">
        <v>171</v>
      </c>
      <c r="D272" s="629" t="str">
        <f t="shared" si="35"/>
        <v>ACADEMIA REGIONAL DE SEGURIDAD PUBLICA DEL SURESTE</v>
      </c>
      <c r="E272" s="630"/>
      <c r="F272" s="630"/>
      <c r="G272" s="630"/>
      <c r="H272" s="630"/>
      <c r="I272" s="631"/>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G272" s="269">
        <f t="shared" si="36"/>
        <v>1</v>
      </c>
      <c r="AH272" s="270">
        <f t="shared" si="37"/>
        <v>0</v>
      </c>
      <c r="AI272" s="298">
        <f t="shared" si="38"/>
        <v>0</v>
      </c>
      <c r="AJ272" s="299">
        <f t="shared" si="39"/>
        <v>0</v>
      </c>
      <c r="AK272" s="300">
        <f t="shared" si="40"/>
        <v>0</v>
      </c>
      <c r="AL272" s="301">
        <f t="shared" si="41"/>
        <v>0</v>
      </c>
      <c r="AM272" s="298">
        <f t="shared" si="42"/>
        <v>0</v>
      </c>
      <c r="AN272" s="299">
        <f t="shared" si="43"/>
        <v>0</v>
      </c>
      <c r="AO272" s="300">
        <f t="shared" si="44"/>
        <v>0</v>
      </c>
      <c r="AP272" s="301">
        <f t="shared" si="45"/>
        <v>0</v>
      </c>
      <c r="AQ272" s="290">
        <f t="shared" si="46"/>
        <v>1</v>
      </c>
      <c r="AR272" s="291" t="str">
        <f>IF(AQ272=0,"",
IF(SUM($AQ$206:AQ272)=1,AS272,
IF($AQ$326&gt;SUM($AQ$206:AQ272),_xlfn.CONCAT(", ",AS272),
IF($AQ$326=SUM($AQ$206:AQ272),_xlfn.CONCAT(" y ",AS272)))))</f>
        <v>, 67</v>
      </c>
      <c r="AS272" s="231" t="s">
        <v>6278</v>
      </c>
      <c r="AT272" s="303">
        <f t="shared" si="47"/>
        <v>0</v>
      </c>
      <c r="AU272" s="304" t="str">
        <f t="shared" si="48"/>
        <v/>
      </c>
      <c r="AV272" s="231" t="s">
        <v>6278</v>
      </c>
    </row>
    <row r="273" spans="1:48" s="8" customFormat="1" ht="30" customHeight="1">
      <c r="A273" s="6"/>
      <c r="B273" s="5"/>
      <c r="C273" s="134" t="s">
        <v>172</v>
      </c>
      <c r="D273" s="629" t="str">
        <f t="shared" si="35"/>
        <v>INSTITUTO DE CAPACITACION PARA EL TRABAJO</v>
      </c>
      <c r="E273" s="630"/>
      <c r="F273" s="630"/>
      <c r="G273" s="630"/>
      <c r="H273" s="630"/>
      <c r="I273" s="631"/>
      <c r="J273" s="626"/>
      <c r="K273" s="626"/>
      <c r="L273" s="626"/>
      <c r="M273" s="626"/>
      <c r="N273" s="626"/>
      <c r="O273" s="626"/>
      <c r="P273" s="626"/>
      <c r="Q273" s="626"/>
      <c r="R273" s="626"/>
      <c r="S273" s="626"/>
      <c r="T273" s="626"/>
      <c r="U273" s="626"/>
      <c r="V273" s="626"/>
      <c r="W273" s="626"/>
      <c r="X273" s="626"/>
      <c r="Y273" s="626"/>
      <c r="Z273" s="626"/>
      <c r="AA273" s="626"/>
      <c r="AB273" s="626"/>
      <c r="AC273" s="626"/>
      <c r="AD273" s="626"/>
      <c r="AG273" s="269">
        <f t="shared" si="36"/>
        <v>1</v>
      </c>
      <c r="AH273" s="270">
        <f t="shared" si="37"/>
        <v>0</v>
      </c>
      <c r="AI273" s="298">
        <f t="shared" si="38"/>
        <v>0</v>
      </c>
      <c r="AJ273" s="299">
        <f t="shared" si="39"/>
        <v>0</v>
      </c>
      <c r="AK273" s="300">
        <f t="shared" si="40"/>
        <v>0</v>
      </c>
      <c r="AL273" s="301">
        <f t="shared" si="41"/>
        <v>0</v>
      </c>
      <c r="AM273" s="298">
        <f t="shared" si="42"/>
        <v>0</v>
      </c>
      <c r="AN273" s="299">
        <f t="shared" si="43"/>
        <v>0</v>
      </c>
      <c r="AO273" s="300">
        <f t="shared" si="44"/>
        <v>0</v>
      </c>
      <c r="AP273" s="301">
        <f t="shared" si="45"/>
        <v>0</v>
      </c>
      <c r="AQ273" s="290">
        <f t="shared" si="46"/>
        <v>1</v>
      </c>
      <c r="AR273" s="291" t="str">
        <f>IF(AQ273=0,"",
IF(SUM($AQ$206:AQ273)=1,AS273,
IF($AQ$326&gt;SUM($AQ$206:AQ273),_xlfn.CONCAT(", ",AS273),
IF($AQ$326=SUM($AQ$206:AQ273),_xlfn.CONCAT(" y ",AS273)))))</f>
        <v>, 68</v>
      </c>
      <c r="AS273" s="231" t="s">
        <v>6279</v>
      </c>
      <c r="AT273" s="303">
        <f t="shared" si="47"/>
        <v>0</v>
      </c>
      <c r="AU273" s="304" t="str">
        <f t="shared" si="48"/>
        <v/>
      </c>
      <c r="AV273" s="231" t="s">
        <v>6279</v>
      </c>
    </row>
    <row r="274" spans="1:48" s="8" customFormat="1" ht="54.95" customHeight="1">
      <c r="A274" s="6"/>
      <c r="B274" s="5"/>
      <c r="C274" s="134" t="s">
        <v>173</v>
      </c>
      <c r="D274" s="629" t="str">
        <f t="shared" si="35"/>
        <v>CENTRO DE CONCILIACION LABORAL DEL ESTADO DE VERACRUZ DE IGNACIO DE LA LLAVE</v>
      </c>
      <c r="E274" s="630"/>
      <c r="F274" s="630"/>
      <c r="G274" s="630"/>
      <c r="H274" s="630"/>
      <c r="I274" s="631"/>
      <c r="J274" s="626"/>
      <c r="K274" s="626"/>
      <c r="L274" s="626"/>
      <c r="M274" s="626"/>
      <c r="N274" s="626"/>
      <c r="O274" s="626"/>
      <c r="P274" s="626"/>
      <c r="Q274" s="626"/>
      <c r="R274" s="626"/>
      <c r="S274" s="626"/>
      <c r="T274" s="626"/>
      <c r="U274" s="626"/>
      <c r="V274" s="626"/>
      <c r="W274" s="626"/>
      <c r="X274" s="626"/>
      <c r="Y274" s="626"/>
      <c r="Z274" s="626"/>
      <c r="AA274" s="626"/>
      <c r="AB274" s="626"/>
      <c r="AC274" s="626"/>
      <c r="AD274" s="626"/>
      <c r="AG274" s="269">
        <f t="shared" si="36"/>
        <v>1</v>
      </c>
      <c r="AH274" s="270">
        <f t="shared" si="37"/>
        <v>0</v>
      </c>
      <c r="AI274" s="298">
        <f t="shared" si="38"/>
        <v>0</v>
      </c>
      <c r="AJ274" s="299">
        <f t="shared" si="39"/>
        <v>0</v>
      </c>
      <c r="AK274" s="300">
        <f t="shared" si="40"/>
        <v>0</v>
      </c>
      <c r="AL274" s="301">
        <f t="shared" si="41"/>
        <v>0</v>
      </c>
      <c r="AM274" s="298">
        <f t="shared" si="42"/>
        <v>0</v>
      </c>
      <c r="AN274" s="299">
        <f t="shared" si="43"/>
        <v>0</v>
      </c>
      <c r="AO274" s="300">
        <f t="shared" si="44"/>
        <v>0</v>
      </c>
      <c r="AP274" s="301">
        <f t="shared" si="45"/>
        <v>0</v>
      </c>
      <c r="AQ274" s="290">
        <f t="shared" si="46"/>
        <v>1</v>
      </c>
      <c r="AR274" s="291" t="str">
        <f>IF(AQ274=0,"",
IF(SUM($AQ$206:AQ274)=1,AS274,
IF($AQ$326&gt;SUM($AQ$206:AQ274),_xlfn.CONCAT(", ",AS274),
IF($AQ$326=SUM($AQ$206:AQ274),_xlfn.CONCAT(" y ",AS274)))))</f>
        <v>, 69</v>
      </c>
      <c r="AS274" s="231" t="s">
        <v>6280</v>
      </c>
      <c r="AT274" s="303">
        <f t="shared" si="47"/>
        <v>0</v>
      </c>
      <c r="AU274" s="304" t="str">
        <f t="shared" si="48"/>
        <v/>
      </c>
      <c r="AV274" s="231" t="s">
        <v>6280</v>
      </c>
    </row>
    <row r="275" spans="1:48" s="8" customFormat="1" ht="30" customHeight="1">
      <c r="A275" s="6"/>
      <c r="B275" s="5"/>
      <c r="C275" s="134" t="s">
        <v>174</v>
      </c>
      <c r="D275" s="629" t="str">
        <f t="shared" si="35"/>
        <v>INSTITUTO VERACRUZANO DE LA CULTURA</v>
      </c>
      <c r="E275" s="630"/>
      <c r="F275" s="630"/>
      <c r="G275" s="630"/>
      <c r="H275" s="630"/>
      <c r="I275" s="631"/>
      <c r="J275" s="626"/>
      <c r="K275" s="626"/>
      <c r="L275" s="626"/>
      <c r="M275" s="626"/>
      <c r="N275" s="626"/>
      <c r="O275" s="626"/>
      <c r="P275" s="626"/>
      <c r="Q275" s="626"/>
      <c r="R275" s="626"/>
      <c r="S275" s="626"/>
      <c r="T275" s="626"/>
      <c r="U275" s="626"/>
      <c r="V275" s="626"/>
      <c r="W275" s="626"/>
      <c r="X275" s="626"/>
      <c r="Y275" s="626"/>
      <c r="Z275" s="626"/>
      <c r="AA275" s="626"/>
      <c r="AB275" s="626"/>
      <c r="AC275" s="626"/>
      <c r="AD275" s="626"/>
      <c r="AG275" s="269">
        <f t="shared" si="36"/>
        <v>1</v>
      </c>
      <c r="AH275" s="270">
        <f t="shared" si="37"/>
        <v>0</v>
      </c>
      <c r="AI275" s="298">
        <f t="shared" si="38"/>
        <v>0</v>
      </c>
      <c r="AJ275" s="299">
        <f t="shared" si="39"/>
        <v>0</v>
      </c>
      <c r="AK275" s="300">
        <f t="shared" si="40"/>
        <v>0</v>
      </c>
      <c r="AL275" s="301">
        <f t="shared" si="41"/>
        <v>0</v>
      </c>
      <c r="AM275" s="298">
        <f t="shared" si="42"/>
        <v>0</v>
      </c>
      <c r="AN275" s="299">
        <f t="shared" si="43"/>
        <v>0</v>
      </c>
      <c r="AO275" s="300">
        <f t="shared" si="44"/>
        <v>0</v>
      </c>
      <c r="AP275" s="301">
        <f t="shared" si="45"/>
        <v>0</v>
      </c>
      <c r="AQ275" s="290">
        <f t="shared" si="46"/>
        <v>1</v>
      </c>
      <c r="AR275" s="291" t="str">
        <f>IF(AQ275=0,"",
IF(SUM($AQ$206:AQ275)=1,AS275,
IF($AQ$326&gt;SUM($AQ$206:AQ275),_xlfn.CONCAT(", ",AS275),
IF($AQ$326=SUM($AQ$206:AQ275),_xlfn.CONCAT(" y ",AS275)))))</f>
        <v>, 70</v>
      </c>
      <c r="AS275" s="231" t="s">
        <v>6281</v>
      </c>
      <c r="AT275" s="303">
        <f t="shared" si="47"/>
        <v>0</v>
      </c>
      <c r="AU275" s="304" t="str">
        <f t="shared" si="48"/>
        <v/>
      </c>
      <c r="AV275" s="231" t="s">
        <v>6281</v>
      </c>
    </row>
    <row r="276" spans="1:48" s="8" customFormat="1" ht="45" customHeight="1">
      <c r="A276" s="6"/>
      <c r="B276" s="5"/>
      <c r="C276" s="134" t="s">
        <v>175</v>
      </c>
      <c r="D276" s="629" t="str">
        <f t="shared" si="35"/>
        <v>PROCURADURIA ESTATAL DE PROTECCION AL MEDIO AMBIENTE</v>
      </c>
      <c r="E276" s="630"/>
      <c r="F276" s="630"/>
      <c r="G276" s="630"/>
      <c r="H276" s="630"/>
      <c r="I276" s="631"/>
      <c r="J276" s="626"/>
      <c r="K276" s="626"/>
      <c r="L276" s="626"/>
      <c r="M276" s="626"/>
      <c r="N276" s="626"/>
      <c r="O276" s="626"/>
      <c r="P276" s="626"/>
      <c r="Q276" s="626"/>
      <c r="R276" s="626"/>
      <c r="S276" s="626"/>
      <c r="T276" s="626"/>
      <c r="U276" s="626"/>
      <c r="V276" s="626"/>
      <c r="W276" s="626"/>
      <c r="X276" s="626"/>
      <c r="Y276" s="626"/>
      <c r="Z276" s="626"/>
      <c r="AA276" s="626"/>
      <c r="AB276" s="626"/>
      <c r="AC276" s="626"/>
      <c r="AD276" s="626"/>
      <c r="AG276" s="269">
        <f t="shared" si="36"/>
        <v>1</v>
      </c>
      <c r="AH276" s="270">
        <f t="shared" si="37"/>
        <v>0</v>
      </c>
      <c r="AI276" s="298">
        <f t="shared" si="38"/>
        <v>0</v>
      </c>
      <c r="AJ276" s="299">
        <f t="shared" si="39"/>
        <v>0</v>
      </c>
      <c r="AK276" s="300">
        <f t="shared" si="40"/>
        <v>0</v>
      </c>
      <c r="AL276" s="301">
        <f t="shared" si="41"/>
        <v>0</v>
      </c>
      <c r="AM276" s="298">
        <f t="shared" si="42"/>
        <v>0</v>
      </c>
      <c r="AN276" s="299">
        <f t="shared" si="43"/>
        <v>0</v>
      </c>
      <c r="AO276" s="300">
        <f t="shared" si="44"/>
        <v>0</v>
      </c>
      <c r="AP276" s="301">
        <f t="shared" si="45"/>
        <v>0</v>
      </c>
      <c r="AQ276" s="290">
        <f t="shared" si="46"/>
        <v>1</v>
      </c>
      <c r="AR276" s="291" t="str">
        <f>IF(AQ276=0,"",
IF(SUM($AQ$206:AQ276)=1,AS276,
IF($AQ$326&gt;SUM($AQ$206:AQ276),_xlfn.CONCAT(", ",AS276),
IF($AQ$326=SUM($AQ$206:AQ276),_xlfn.CONCAT(" y ",AS276)))))</f>
        <v>, 71</v>
      </c>
      <c r="AS276" s="231" t="s">
        <v>6282</v>
      </c>
      <c r="AT276" s="303">
        <f t="shared" si="47"/>
        <v>0</v>
      </c>
      <c r="AU276" s="304" t="str">
        <f t="shared" si="48"/>
        <v/>
      </c>
      <c r="AV276" s="231" t="s">
        <v>6282</v>
      </c>
    </row>
    <row r="277" spans="1:48" s="8" customFormat="1" ht="30" customHeight="1">
      <c r="A277" s="6"/>
      <c r="B277" s="5"/>
      <c r="C277" s="134" t="s">
        <v>176</v>
      </c>
      <c r="D277" s="629" t="str">
        <f t="shared" si="35"/>
        <v>FIDEICOMISO FONDO DEL FUTURO</v>
      </c>
      <c r="E277" s="630"/>
      <c r="F277" s="630"/>
      <c r="G277" s="630"/>
      <c r="H277" s="630"/>
      <c r="I277" s="631"/>
      <c r="J277" s="626"/>
      <c r="K277" s="626"/>
      <c r="L277" s="626"/>
      <c r="M277" s="626"/>
      <c r="N277" s="626"/>
      <c r="O277" s="626"/>
      <c r="P277" s="626"/>
      <c r="Q277" s="626"/>
      <c r="R277" s="626"/>
      <c r="S277" s="626"/>
      <c r="T277" s="626"/>
      <c r="U277" s="626"/>
      <c r="V277" s="626"/>
      <c r="W277" s="626"/>
      <c r="X277" s="626"/>
      <c r="Y277" s="626"/>
      <c r="Z277" s="626"/>
      <c r="AA277" s="626"/>
      <c r="AB277" s="626"/>
      <c r="AC277" s="626"/>
      <c r="AD277" s="626"/>
      <c r="AG277" s="269">
        <f t="shared" si="36"/>
        <v>1</v>
      </c>
      <c r="AH277" s="270">
        <f t="shared" si="37"/>
        <v>0</v>
      </c>
      <c r="AI277" s="298">
        <f t="shared" si="38"/>
        <v>0</v>
      </c>
      <c r="AJ277" s="299">
        <f t="shared" si="39"/>
        <v>0</v>
      </c>
      <c r="AK277" s="300">
        <f t="shared" si="40"/>
        <v>0</v>
      </c>
      <c r="AL277" s="301">
        <f t="shared" si="41"/>
        <v>0</v>
      </c>
      <c r="AM277" s="298">
        <f t="shared" si="42"/>
        <v>0</v>
      </c>
      <c r="AN277" s="299">
        <f t="shared" si="43"/>
        <v>0</v>
      </c>
      <c r="AO277" s="300">
        <f t="shared" si="44"/>
        <v>0</v>
      </c>
      <c r="AP277" s="301">
        <f t="shared" si="45"/>
        <v>0</v>
      </c>
      <c r="AQ277" s="290">
        <f t="shared" si="46"/>
        <v>1</v>
      </c>
      <c r="AR277" s="291" t="str">
        <f>IF(AQ277=0,"",
IF(SUM($AQ$206:AQ277)=1,AS277,
IF($AQ$326&gt;SUM($AQ$206:AQ277),_xlfn.CONCAT(", ",AS277),
IF($AQ$326=SUM($AQ$206:AQ277),_xlfn.CONCAT(" y ",AS277)))))</f>
        <v xml:space="preserve"> y 72</v>
      </c>
      <c r="AS277" s="231" t="s">
        <v>6283</v>
      </c>
      <c r="AT277" s="303">
        <f t="shared" si="47"/>
        <v>0</v>
      </c>
      <c r="AU277" s="304" t="str">
        <f t="shared" si="48"/>
        <v/>
      </c>
      <c r="AV277" s="231" t="s">
        <v>6283</v>
      </c>
    </row>
    <row r="278" spans="1:48" s="8" customFormat="1" ht="15" hidden="1" customHeight="1">
      <c r="A278" s="6"/>
      <c r="B278" s="5"/>
      <c r="C278" s="134" t="s">
        <v>177</v>
      </c>
      <c r="D278" s="623" t="str">
        <f t="shared" si="35"/>
        <v/>
      </c>
      <c r="E278" s="624"/>
      <c r="F278" s="624"/>
      <c r="G278" s="624"/>
      <c r="H278" s="624"/>
      <c r="I278" s="625"/>
      <c r="J278" s="626"/>
      <c r="K278" s="626"/>
      <c r="L278" s="626"/>
      <c r="M278" s="626"/>
      <c r="N278" s="626"/>
      <c r="O278" s="626"/>
      <c r="P278" s="626"/>
      <c r="Q278" s="626"/>
      <c r="R278" s="626"/>
      <c r="S278" s="626"/>
      <c r="T278" s="626"/>
      <c r="U278" s="626"/>
      <c r="V278" s="626"/>
      <c r="W278" s="626"/>
      <c r="X278" s="626"/>
      <c r="Y278" s="626"/>
      <c r="Z278" s="626"/>
      <c r="AA278" s="626"/>
      <c r="AB278" s="626"/>
      <c r="AC278" s="626"/>
      <c r="AD278" s="626"/>
      <c r="AG278" s="269">
        <f t="shared" si="36"/>
        <v>0</v>
      </c>
      <c r="AH278" s="270">
        <f t="shared" si="37"/>
        <v>0</v>
      </c>
      <c r="AI278" s="298">
        <f t="shared" si="38"/>
        <v>0</v>
      </c>
      <c r="AJ278" s="299">
        <f t="shared" si="39"/>
        <v>0</v>
      </c>
      <c r="AK278" s="300">
        <f t="shared" si="40"/>
        <v>0</v>
      </c>
      <c r="AL278" s="301">
        <f t="shared" si="41"/>
        <v>0</v>
      </c>
      <c r="AM278" s="298">
        <f t="shared" si="42"/>
        <v>0</v>
      </c>
      <c r="AN278" s="299">
        <f t="shared" si="43"/>
        <v>0</v>
      </c>
      <c r="AO278" s="300">
        <f t="shared" si="44"/>
        <v>0</v>
      </c>
      <c r="AP278" s="301">
        <f t="shared" si="45"/>
        <v>0</v>
      </c>
      <c r="AQ278" s="290">
        <f t="shared" si="46"/>
        <v>0</v>
      </c>
      <c r="AR278" s="291" t="str">
        <f>IF(AQ278=0,"",
IF(SUM($AQ$206:AQ278)=1,AS278,
IF($AQ$326&gt;SUM($AQ$206:AQ278),_xlfn.CONCAT(", ",AS278),
IF($AQ$326=SUM($AQ$206:AQ278),_xlfn.CONCAT(" y ",AS278)))))</f>
        <v/>
      </c>
      <c r="AS278" s="231" t="s">
        <v>6284</v>
      </c>
      <c r="AT278" s="303">
        <f t="shared" si="47"/>
        <v>0</v>
      </c>
      <c r="AU278" s="304" t="str">
        <f t="shared" si="48"/>
        <v/>
      </c>
      <c r="AV278" s="231" t="s">
        <v>6284</v>
      </c>
    </row>
    <row r="279" spans="1:48" s="8" customFormat="1" ht="15" hidden="1" customHeight="1">
      <c r="A279" s="6"/>
      <c r="B279" s="5"/>
      <c r="C279" s="134" t="s">
        <v>178</v>
      </c>
      <c r="D279" s="623" t="str">
        <f t="shared" si="35"/>
        <v/>
      </c>
      <c r="E279" s="624"/>
      <c r="F279" s="624"/>
      <c r="G279" s="624"/>
      <c r="H279" s="624"/>
      <c r="I279" s="625"/>
      <c r="J279" s="626"/>
      <c r="K279" s="626"/>
      <c r="L279" s="626"/>
      <c r="M279" s="626"/>
      <c r="N279" s="626"/>
      <c r="O279" s="626"/>
      <c r="P279" s="626"/>
      <c r="Q279" s="626"/>
      <c r="R279" s="626"/>
      <c r="S279" s="626"/>
      <c r="T279" s="626"/>
      <c r="U279" s="626"/>
      <c r="V279" s="626"/>
      <c r="W279" s="626"/>
      <c r="X279" s="626"/>
      <c r="Y279" s="626"/>
      <c r="Z279" s="626"/>
      <c r="AA279" s="626"/>
      <c r="AB279" s="626"/>
      <c r="AC279" s="626"/>
      <c r="AD279" s="626"/>
      <c r="AG279" s="269">
        <f t="shared" si="36"/>
        <v>0</v>
      </c>
      <c r="AH279" s="270">
        <f t="shared" si="37"/>
        <v>0</v>
      </c>
      <c r="AI279" s="298">
        <f t="shared" si="38"/>
        <v>0</v>
      </c>
      <c r="AJ279" s="299">
        <f t="shared" si="39"/>
        <v>0</v>
      </c>
      <c r="AK279" s="300">
        <f t="shared" si="40"/>
        <v>0</v>
      </c>
      <c r="AL279" s="301">
        <f t="shared" si="41"/>
        <v>0</v>
      </c>
      <c r="AM279" s="298">
        <f t="shared" si="42"/>
        <v>0</v>
      </c>
      <c r="AN279" s="299">
        <f t="shared" si="43"/>
        <v>0</v>
      </c>
      <c r="AO279" s="300">
        <f t="shared" si="44"/>
        <v>0</v>
      </c>
      <c r="AP279" s="301">
        <f t="shared" si="45"/>
        <v>0</v>
      </c>
      <c r="AQ279" s="290">
        <f t="shared" si="46"/>
        <v>0</v>
      </c>
      <c r="AR279" s="291" t="str">
        <f>IF(AQ279=0,"",
IF(SUM($AQ$206:AQ279)=1,AS279,
IF($AQ$326&gt;SUM($AQ$206:AQ279),_xlfn.CONCAT(", ",AS279),
IF($AQ$326=SUM($AQ$206:AQ279),_xlfn.CONCAT(" y ",AS279)))))</f>
        <v/>
      </c>
      <c r="AS279" s="231" t="s">
        <v>6285</v>
      </c>
      <c r="AT279" s="303">
        <f t="shared" si="47"/>
        <v>0</v>
      </c>
      <c r="AU279" s="304" t="str">
        <f t="shared" si="48"/>
        <v/>
      </c>
      <c r="AV279" s="231" t="s">
        <v>6285</v>
      </c>
    </row>
    <row r="280" spans="1:48" s="8" customFormat="1" ht="15" hidden="1" customHeight="1">
      <c r="A280" s="6"/>
      <c r="B280" s="5"/>
      <c r="C280" s="134" t="s">
        <v>179</v>
      </c>
      <c r="D280" s="623" t="str">
        <f t="shared" si="35"/>
        <v/>
      </c>
      <c r="E280" s="624"/>
      <c r="F280" s="624"/>
      <c r="G280" s="624"/>
      <c r="H280" s="624"/>
      <c r="I280" s="625"/>
      <c r="J280" s="626"/>
      <c r="K280" s="626"/>
      <c r="L280" s="626"/>
      <c r="M280" s="626"/>
      <c r="N280" s="626"/>
      <c r="O280" s="626"/>
      <c r="P280" s="626"/>
      <c r="Q280" s="626"/>
      <c r="R280" s="626"/>
      <c r="S280" s="626"/>
      <c r="T280" s="626"/>
      <c r="U280" s="626"/>
      <c r="V280" s="626"/>
      <c r="W280" s="626"/>
      <c r="X280" s="626"/>
      <c r="Y280" s="626"/>
      <c r="Z280" s="626"/>
      <c r="AA280" s="626"/>
      <c r="AB280" s="626"/>
      <c r="AC280" s="626"/>
      <c r="AD280" s="626"/>
      <c r="AG280" s="269">
        <f t="shared" si="36"/>
        <v>0</v>
      </c>
      <c r="AH280" s="270">
        <f t="shared" si="37"/>
        <v>0</v>
      </c>
      <c r="AI280" s="298">
        <f t="shared" si="38"/>
        <v>0</v>
      </c>
      <c r="AJ280" s="299">
        <f t="shared" si="39"/>
        <v>0</v>
      </c>
      <c r="AK280" s="300">
        <f t="shared" si="40"/>
        <v>0</v>
      </c>
      <c r="AL280" s="301">
        <f t="shared" si="41"/>
        <v>0</v>
      </c>
      <c r="AM280" s="298">
        <f t="shared" si="42"/>
        <v>0</v>
      </c>
      <c r="AN280" s="299">
        <f t="shared" si="43"/>
        <v>0</v>
      </c>
      <c r="AO280" s="300">
        <f t="shared" si="44"/>
        <v>0</v>
      </c>
      <c r="AP280" s="301">
        <f t="shared" si="45"/>
        <v>0</v>
      </c>
      <c r="AQ280" s="290">
        <f t="shared" si="46"/>
        <v>0</v>
      </c>
      <c r="AR280" s="291" t="str">
        <f>IF(AQ280=0,"",
IF(SUM($AQ$206:AQ280)=1,AS280,
IF($AQ$326&gt;SUM($AQ$206:AQ280),_xlfn.CONCAT(", ",AS280),
IF($AQ$326=SUM($AQ$206:AQ280),_xlfn.CONCAT(" y ",AS280)))))</f>
        <v/>
      </c>
      <c r="AS280" s="231" t="s">
        <v>6286</v>
      </c>
      <c r="AT280" s="303">
        <f t="shared" si="47"/>
        <v>0</v>
      </c>
      <c r="AU280" s="304" t="str">
        <f t="shared" si="48"/>
        <v/>
      </c>
      <c r="AV280" s="231" t="s">
        <v>6286</v>
      </c>
    </row>
    <row r="281" spans="1:48" s="8" customFormat="1" ht="15" hidden="1" customHeight="1">
      <c r="A281" s="6"/>
      <c r="B281" s="5"/>
      <c r="C281" s="134" t="s">
        <v>180</v>
      </c>
      <c r="D281" s="623" t="str">
        <f t="shared" si="35"/>
        <v/>
      </c>
      <c r="E281" s="624"/>
      <c r="F281" s="624"/>
      <c r="G281" s="624"/>
      <c r="H281" s="624"/>
      <c r="I281" s="625"/>
      <c r="J281" s="626"/>
      <c r="K281" s="626"/>
      <c r="L281" s="626"/>
      <c r="M281" s="626"/>
      <c r="N281" s="626"/>
      <c r="O281" s="626"/>
      <c r="P281" s="626"/>
      <c r="Q281" s="626"/>
      <c r="R281" s="626"/>
      <c r="S281" s="626"/>
      <c r="T281" s="626"/>
      <c r="U281" s="626"/>
      <c r="V281" s="626"/>
      <c r="W281" s="626"/>
      <c r="X281" s="626"/>
      <c r="Y281" s="626"/>
      <c r="Z281" s="626"/>
      <c r="AA281" s="626"/>
      <c r="AB281" s="626"/>
      <c r="AC281" s="626"/>
      <c r="AD281" s="626"/>
      <c r="AG281" s="269">
        <f t="shared" si="36"/>
        <v>0</v>
      </c>
      <c r="AH281" s="270">
        <f t="shared" si="37"/>
        <v>0</v>
      </c>
      <c r="AI281" s="298">
        <f t="shared" si="38"/>
        <v>0</v>
      </c>
      <c r="AJ281" s="299">
        <f t="shared" si="39"/>
        <v>0</v>
      </c>
      <c r="AK281" s="300">
        <f t="shared" si="40"/>
        <v>0</v>
      </c>
      <c r="AL281" s="301">
        <f t="shared" si="41"/>
        <v>0</v>
      </c>
      <c r="AM281" s="298">
        <f t="shared" si="42"/>
        <v>0</v>
      </c>
      <c r="AN281" s="299">
        <f t="shared" si="43"/>
        <v>0</v>
      </c>
      <c r="AO281" s="300">
        <f t="shared" si="44"/>
        <v>0</v>
      </c>
      <c r="AP281" s="301">
        <f t="shared" si="45"/>
        <v>0</v>
      </c>
      <c r="AQ281" s="290">
        <f t="shared" si="46"/>
        <v>0</v>
      </c>
      <c r="AR281" s="291" t="str">
        <f>IF(AQ281=0,"",
IF(SUM($AQ$206:AQ281)=1,AS281,
IF($AQ$326&gt;SUM($AQ$206:AQ281),_xlfn.CONCAT(", ",AS281),
IF($AQ$326=SUM($AQ$206:AQ281),_xlfn.CONCAT(" y ",AS281)))))</f>
        <v/>
      </c>
      <c r="AS281" s="231" t="s">
        <v>6287</v>
      </c>
      <c r="AT281" s="303">
        <f t="shared" si="47"/>
        <v>0</v>
      </c>
      <c r="AU281" s="304" t="str">
        <f t="shared" si="48"/>
        <v/>
      </c>
      <c r="AV281" s="231" t="s">
        <v>6287</v>
      </c>
    </row>
    <row r="282" spans="1:48" s="8" customFormat="1" ht="15" hidden="1" customHeight="1">
      <c r="A282" s="6"/>
      <c r="B282" s="5"/>
      <c r="C282" s="134" t="s">
        <v>181</v>
      </c>
      <c r="D282" s="623" t="str">
        <f t="shared" si="35"/>
        <v/>
      </c>
      <c r="E282" s="624"/>
      <c r="F282" s="624"/>
      <c r="G282" s="624"/>
      <c r="H282" s="624"/>
      <c r="I282" s="625"/>
      <c r="J282" s="626"/>
      <c r="K282" s="626"/>
      <c r="L282" s="626"/>
      <c r="M282" s="626"/>
      <c r="N282" s="626"/>
      <c r="O282" s="626"/>
      <c r="P282" s="626"/>
      <c r="Q282" s="626"/>
      <c r="R282" s="626"/>
      <c r="S282" s="626"/>
      <c r="T282" s="626"/>
      <c r="U282" s="626"/>
      <c r="V282" s="626"/>
      <c r="W282" s="626"/>
      <c r="X282" s="626"/>
      <c r="Y282" s="626"/>
      <c r="Z282" s="626"/>
      <c r="AA282" s="626"/>
      <c r="AB282" s="626"/>
      <c r="AC282" s="626"/>
      <c r="AD282" s="626"/>
      <c r="AG282" s="269">
        <f t="shared" si="36"/>
        <v>0</v>
      </c>
      <c r="AH282" s="270">
        <f t="shared" si="37"/>
        <v>0</v>
      </c>
      <c r="AI282" s="298">
        <f t="shared" si="38"/>
        <v>0</v>
      </c>
      <c r="AJ282" s="299">
        <f t="shared" si="39"/>
        <v>0</v>
      </c>
      <c r="AK282" s="300">
        <f t="shared" si="40"/>
        <v>0</v>
      </c>
      <c r="AL282" s="301">
        <f t="shared" si="41"/>
        <v>0</v>
      </c>
      <c r="AM282" s="298">
        <f t="shared" si="42"/>
        <v>0</v>
      </c>
      <c r="AN282" s="299">
        <f t="shared" si="43"/>
        <v>0</v>
      </c>
      <c r="AO282" s="300">
        <f t="shared" si="44"/>
        <v>0</v>
      </c>
      <c r="AP282" s="301">
        <f t="shared" si="45"/>
        <v>0</v>
      </c>
      <c r="AQ282" s="290">
        <f t="shared" si="46"/>
        <v>0</v>
      </c>
      <c r="AR282" s="291" t="str">
        <f>IF(AQ282=0,"",
IF(SUM($AQ$206:AQ282)=1,AS282,
IF($AQ$326&gt;SUM($AQ$206:AQ282),_xlfn.CONCAT(", ",AS282),
IF($AQ$326=SUM($AQ$206:AQ282),_xlfn.CONCAT(" y ",AS282)))))</f>
        <v/>
      </c>
      <c r="AS282" s="231" t="s">
        <v>6288</v>
      </c>
      <c r="AT282" s="303">
        <f t="shared" si="47"/>
        <v>0</v>
      </c>
      <c r="AU282" s="304" t="str">
        <f t="shared" si="48"/>
        <v/>
      </c>
      <c r="AV282" s="231" t="s">
        <v>6288</v>
      </c>
    </row>
    <row r="283" spans="1:48" s="8" customFormat="1" ht="15" hidden="1" customHeight="1">
      <c r="A283" s="6"/>
      <c r="B283" s="5"/>
      <c r="C283" s="134" t="s">
        <v>182</v>
      </c>
      <c r="D283" s="623" t="str">
        <f t="shared" si="35"/>
        <v/>
      </c>
      <c r="E283" s="624"/>
      <c r="F283" s="624"/>
      <c r="G283" s="624"/>
      <c r="H283" s="624"/>
      <c r="I283" s="625"/>
      <c r="J283" s="626"/>
      <c r="K283" s="626"/>
      <c r="L283" s="626"/>
      <c r="M283" s="626"/>
      <c r="N283" s="626"/>
      <c r="O283" s="626"/>
      <c r="P283" s="626"/>
      <c r="Q283" s="626"/>
      <c r="R283" s="626"/>
      <c r="S283" s="626"/>
      <c r="T283" s="626"/>
      <c r="U283" s="626"/>
      <c r="V283" s="626"/>
      <c r="W283" s="626"/>
      <c r="X283" s="626"/>
      <c r="Y283" s="626"/>
      <c r="Z283" s="626"/>
      <c r="AA283" s="626"/>
      <c r="AB283" s="626"/>
      <c r="AC283" s="626"/>
      <c r="AD283" s="626"/>
      <c r="AG283" s="269">
        <f t="shared" si="36"/>
        <v>0</v>
      </c>
      <c r="AH283" s="270">
        <f t="shared" si="37"/>
        <v>0</v>
      </c>
      <c r="AI283" s="298">
        <f t="shared" si="38"/>
        <v>0</v>
      </c>
      <c r="AJ283" s="299">
        <f t="shared" si="39"/>
        <v>0</v>
      </c>
      <c r="AK283" s="300">
        <f t="shared" si="40"/>
        <v>0</v>
      </c>
      <c r="AL283" s="301">
        <f t="shared" si="41"/>
        <v>0</v>
      </c>
      <c r="AM283" s="298">
        <f t="shared" si="42"/>
        <v>0</v>
      </c>
      <c r="AN283" s="299">
        <f t="shared" si="43"/>
        <v>0</v>
      </c>
      <c r="AO283" s="300">
        <f t="shared" si="44"/>
        <v>0</v>
      </c>
      <c r="AP283" s="301">
        <f t="shared" si="45"/>
        <v>0</v>
      </c>
      <c r="AQ283" s="290">
        <f t="shared" si="46"/>
        <v>0</v>
      </c>
      <c r="AR283" s="291" t="str">
        <f>IF(AQ283=0,"",
IF(SUM($AQ$206:AQ283)=1,AS283,
IF($AQ$326&gt;SUM($AQ$206:AQ283),_xlfn.CONCAT(", ",AS283),
IF($AQ$326=SUM($AQ$206:AQ283),_xlfn.CONCAT(" y ",AS283)))))</f>
        <v/>
      </c>
      <c r="AS283" s="231" t="s">
        <v>6289</v>
      </c>
      <c r="AT283" s="303">
        <f t="shared" si="47"/>
        <v>0</v>
      </c>
      <c r="AU283" s="304" t="str">
        <f t="shared" si="48"/>
        <v/>
      </c>
      <c r="AV283" s="231" t="s">
        <v>6289</v>
      </c>
    </row>
    <row r="284" spans="1:48" s="8" customFormat="1" ht="15" hidden="1" customHeight="1">
      <c r="A284" s="6"/>
      <c r="B284" s="5"/>
      <c r="C284" s="134" t="s">
        <v>183</v>
      </c>
      <c r="D284" s="623" t="str">
        <f t="shared" si="35"/>
        <v/>
      </c>
      <c r="E284" s="624"/>
      <c r="F284" s="624"/>
      <c r="G284" s="624"/>
      <c r="H284" s="624"/>
      <c r="I284" s="625"/>
      <c r="J284" s="626"/>
      <c r="K284" s="626"/>
      <c r="L284" s="626"/>
      <c r="M284" s="626"/>
      <c r="N284" s="626"/>
      <c r="O284" s="626"/>
      <c r="P284" s="626"/>
      <c r="Q284" s="626"/>
      <c r="R284" s="626"/>
      <c r="S284" s="626"/>
      <c r="T284" s="626"/>
      <c r="U284" s="626"/>
      <c r="V284" s="626"/>
      <c r="W284" s="626"/>
      <c r="X284" s="626"/>
      <c r="Y284" s="626"/>
      <c r="Z284" s="626"/>
      <c r="AA284" s="626"/>
      <c r="AB284" s="626"/>
      <c r="AC284" s="626"/>
      <c r="AD284" s="626"/>
      <c r="AG284" s="269">
        <f t="shared" si="36"/>
        <v>0</v>
      </c>
      <c r="AH284" s="270">
        <f t="shared" si="37"/>
        <v>0</v>
      </c>
      <c r="AI284" s="298">
        <f t="shared" si="38"/>
        <v>0</v>
      </c>
      <c r="AJ284" s="299">
        <f t="shared" si="39"/>
        <v>0</v>
      </c>
      <c r="AK284" s="300">
        <f t="shared" si="40"/>
        <v>0</v>
      </c>
      <c r="AL284" s="301">
        <f t="shared" si="41"/>
        <v>0</v>
      </c>
      <c r="AM284" s="298">
        <f t="shared" si="42"/>
        <v>0</v>
      </c>
      <c r="AN284" s="299">
        <f t="shared" si="43"/>
        <v>0</v>
      </c>
      <c r="AO284" s="300">
        <f t="shared" si="44"/>
        <v>0</v>
      </c>
      <c r="AP284" s="301">
        <f t="shared" si="45"/>
        <v>0</v>
      </c>
      <c r="AQ284" s="290">
        <f t="shared" si="46"/>
        <v>0</v>
      </c>
      <c r="AR284" s="291" t="str">
        <f>IF(AQ284=0,"",
IF(SUM($AQ$206:AQ284)=1,AS284,
IF($AQ$326&gt;SUM($AQ$206:AQ284),_xlfn.CONCAT(", ",AS284),
IF($AQ$326=SUM($AQ$206:AQ284),_xlfn.CONCAT(" y ",AS284)))))</f>
        <v/>
      </c>
      <c r="AS284" s="231" t="s">
        <v>6290</v>
      </c>
      <c r="AT284" s="303">
        <f t="shared" si="47"/>
        <v>0</v>
      </c>
      <c r="AU284" s="304" t="str">
        <f t="shared" si="48"/>
        <v/>
      </c>
      <c r="AV284" s="231" t="s">
        <v>6290</v>
      </c>
    </row>
    <row r="285" spans="1:48" s="8" customFormat="1" ht="15" hidden="1" customHeight="1">
      <c r="A285" s="6"/>
      <c r="B285" s="5"/>
      <c r="C285" s="134" t="s">
        <v>184</v>
      </c>
      <c r="D285" s="623" t="str">
        <f t="shared" si="35"/>
        <v/>
      </c>
      <c r="E285" s="624"/>
      <c r="F285" s="624"/>
      <c r="G285" s="624"/>
      <c r="H285" s="624"/>
      <c r="I285" s="625"/>
      <c r="J285" s="626"/>
      <c r="K285" s="626"/>
      <c r="L285" s="626"/>
      <c r="M285" s="626"/>
      <c r="N285" s="626"/>
      <c r="O285" s="626"/>
      <c r="P285" s="626"/>
      <c r="Q285" s="626"/>
      <c r="R285" s="626"/>
      <c r="S285" s="626"/>
      <c r="T285" s="626"/>
      <c r="U285" s="626"/>
      <c r="V285" s="626"/>
      <c r="W285" s="626"/>
      <c r="X285" s="626"/>
      <c r="Y285" s="626"/>
      <c r="Z285" s="626"/>
      <c r="AA285" s="626"/>
      <c r="AB285" s="626"/>
      <c r="AC285" s="626"/>
      <c r="AD285" s="626"/>
      <c r="AG285" s="269">
        <f t="shared" si="36"/>
        <v>0</v>
      </c>
      <c r="AH285" s="270">
        <f t="shared" si="37"/>
        <v>0</v>
      </c>
      <c r="AI285" s="298">
        <f t="shared" si="38"/>
        <v>0</v>
      </c>
      <c r="AJ285" s="299">
        <f t="shared" si="39"/>
        <v>0</v>
      </c>
      <c r="AK285" s="300">
        <f t="shared" si="40"/>
        <v>0</v>
      </c>
      <c r="AL285" s="301">
        <f t="shared" si="41"/>
        <v>0</v>
      </c>
      <c r="AM285" s="298">
        <f t="shared" si="42"/>
        <v>0</v>
      </c>
      <c r="AN285" s="299">
        <f t="shared" si="43"/>
        <v>0</v>
      </c>
      <c r="AO285" s="300">
        <f t="shared" si="44"/>
        <v>0</v>
      </c>
      <c r="AP285" s="301">
        <f t="shared" si="45"/>
        <v>0</v>
      </c>
      <c r="AQ285" s="290">
        <f t="shared" si="46"/>
        <v>0</v>
      </c>
      <c r="AR285" s="291" t="str">
        <f>IF(AQ285=0,"",
IF(SUM($AQ$206:AQ285)=1,AS285,
IF($AQ$326&gt;SUM($AQ$206:AQ285),_xlfn.CONCAT(", ",AS285),
IF($AQ$326=SUM($AQ$206:AQ285),_xlfn.CONCAT(" y ",AS285)))))</f>
        <v/>
      </c>
      <c r="AS285" s="231" t="s">
        <v>6291</v>
      </c>
      <c r="AT285" s="303">
        <f t="shared" si="47"/>
        <v>0</v>
      </c>
      <c r="AU285" s="304" t="str">
        <f t="shared" si="48"/>
        <v/>
      </c>
      <c r="AV285" s="231" t="s">
        <v>6291</v>
      </c>
    </row>
    <row r="286" spans="1:48" s="8" customFormat="1" ht="15" hidden="1" customHeight="1">
      <c r="A286" s="6"/>
      <c r="B286" s="5"/>
      <c r="C286" s="134" t="s">
        <v>185</v>
      </c>
      <c r="D286" s="623" t="str">
        <f t="shared" si="35"/>
        <v/>
      </c>
      <c r="E286" s="624"/>
      <c r="F286" s="624"/>
      <c r="G286" s="624"/>
      <c r="H286" s="624"/>
      <c r="I286" s="625"/>
      <c r="J286" s="626"/>
      <c r="K286" s="626"/>
      <c r="L286" s="626"/>
      <c r="M286" s="626"/>
      <c r="N286" s="626"/>
      <c r="O286" s="626"/>
      <c r="P286" s="626"/>
      <c r="Q286" s="626"/>
      <c r="R286" s="626"/>
      <c r="S286" s="626"/>
      <c r="T286" s="626"/>
      <c r="U286" s="626"/>
      <c r="V286" s="626"/>
      <c r="W286" s="626"/>
      <c r="X286" s="626"/>
      <c r="Y286" s="626"/>
      <c r="Z286" s="626"/>
      <c r="AA286" s="626"/>
      <c r="AB286" s="626"/>
      <c r="AC286" s="626"/>
      <c r="AD286" s="626"/>
      <c r="AG286" s="269">
        <f t="shared" si="36"/>
        <v>0</v>
      </c>
      <c r="AH286" s="270">
        <f t="shared" si="37"/>
        <v>0</v>
      </c>
      <c r="AI286" s="298">
        <f t="shared" si="38"/>
        <v>0</v>
      </c>
      <c r="AJ286" s="299">
        <f t="shared" si="39"/>
        <v>0</v>
      </c>
      <c r="AK286" s="300">
        <f t="shared" si="40"/>
        <v>0</v>
      </c>
      <c r="AL286" s="301">
        <f t="shared" si="41"/>
        <v>0</v>
      </c>
      <c r="AM286" s="298">
        <f t="shared" si="42"/>
        <v>0</v>
      </c>
      <c r="AN286" s="299">
        <f t="shared" si="43"/>
        <v>0</v>
      </c>
      <c r="AO286" s="300">
        <f t="shared" si="44"/>
        <v>0</v>
      </c>
      <c r="AP286" s="301">
        <f t="shared" si="45"/>
        <v>0</v>
      </c>
      <c r="AQ286" s="290">
        <f t="shared" si="46"/>
        <v>0</v>
      </c>
      <c r="AR286" s="291" t="str">
        <f>IF(AQ286=0,"",
IF(SUM($AQ$206:AQ286)=1,AS286,
IF($AQ$326&gt;SUM($AQ$206:AQ286),_xlfn.CONCAT(", ",AS286),
IF($AQ$326=SUM($AQ$206:AQ286),_xlfn.CONCAT(" y ",AS286)))))</f>
        <v/>
      </c>
      <c r="AS286" s="231" t="s">
        <v>6292</v>
      </c>
      <c r="AT286" s="303">
        <f t="shared" si="47"/>
        <v>0</v>
      </c>
      <c r="AU286" s="304" t="str">
        <f t="shared" si="48"/>
        <v/>
      </c>
      <c r="AV286" s="231" t="s">
        <v>6292</v>
      </c>
    </row>
    <row r="287" spans="1:48" s="8" customFormat="1" ht="15" hidden="1" customHeight="1">
      <c r="A287" s="6"/>
      <c r="B287" s="5"/>
      <c r="C287" s="134" t="s">
        <v>186</v>
      </c>
      <c r="D287" s="623" t="str">
        <f t="shared" si="35"/>
        <v/>
      </c>
      <c r="E287" s="624"/>
      <c r="F287" s="624"/>
      <c r="G287" s="624"/>
      <c r="H287" s="624"/>
      <c r="I287" s="625"/>
      <c r="J287" s="626"/>
      <c r="K287" s="626"/>
      <c r="L287" s="626"/>
      <c r="M287" s="626"/>
      <c r="N287" s="626"/>
      <c r="O287" s="626"/>
      <c r="P287" s="626"/>
      <c r="Q287" s="626"/>
      <c r="R287" s="626"/>
      <c r="S287" s="626"/>
      <c r="T287" s="626"/>
      <c r="U287" s="626"/>
      <c r="V287" s="626"/>
      <c r="W287" s="626"/>
      <c r="X287" s="626"/>
      <c r="Y287" s="626"/>
      <c r="Z287" s="626"/>
      <c r="AA287" s="626"/>
      <c r="AB287" s="626"/>
      <c r="AC287" s="626"/>
      <c r="AD287" s="626"/>
      <c r="AG287" s="269">
        <f t="shared" si="36"/>
        <v>0</v>
      </c>
      <c r="AH287" s="270">
        <f t="shared" si="37"/>
        <v>0</v>
      </c>
      <c r="AI287" s="298">
        <f t="shared" si="38"/>
        <v>0</v>
      </c>
      <c r="AJ287" s="299">
        <f t="shared" si="39"/>
        <v>0</v>
      </c>
      <c r="AK287" s="300">
        <f t="shared" si="40"/>
        <v>0</v>
      </c>
      <c r="AL287" s="301">
        <f t="shared" si="41"/>
        <v>0</v>
      </c>
      <c r="AM287" s="298">
        <f t="shared" si="42"/>
        <v>0</v>
      </c>
      <c r="AN287" s="299">
        <f t="shared" si="43"/>
        <v>0</v>
      </c>
      <c r="AO287" s="300">
        <f t="shared" si="44"/>
        <v>0</v>
      </c>
      <c r="AP287" s="301">
        <f t="shared" si="45"/>
        <v>0</v>
      </c>
      <c r="AQ287" s="290">
        <f t="shared" si="46"/>
        <v>0</v>
      </c>
      <c r="AR287" s="291" t="str">
        <f>IF(AQ287=0,"",
IF(SUM($AQ$206:AQ287)=1,AS287,
IF($AQ$326&gt;SUM($AQ$206:AQ287),_xlfn.CONCAT(", ",AS287),
IF($AQ$326=SUM($AQ$206:AQ287),_xlfn.CONCAT(" y ",AS287)))))</f>
        <v/>
      </c>
      <c r="AS287" s="231" t="s">
        <v>6293</v>
      </c>
      <c r="AT287" s="303">
        <f t="shared" si="47"/>
        <v>0</v>
      </c>
      <c r="AU287" s="304" t="str">
        <f t="shared" si="48"/>
        <v/>
      </c>
      <c r="AV287" s="231" t="s">
        <v>6293</v>
      </c>
    </row>
    <row r="288" spans="1:48" s="8" customFormat="1" ht="15" hidden="1" customHeight="1">
      <c r="A288" s="6"/>
      <c r="B288" s="5"/>
      <c r="C288" s="134" t="s">
        <v>187</v>
      </c>
      <c r="D288" s="623" t="str">
        <f t="shared" si="35"/>
        <v/>
      </c>
      <c r="E288" s="624"/>
      <c r="F288" s="624"/>
      <c r="G288" s="624"/>
      <c r="H288" s="624"/>
      <c r="I288" s="625"/>
      <c r="J288" s="626"/>
      <c r="K288" s="626"/>
      <c r="L288" s="626"/>
      <c r="M288" s="626"/>
      <c r="N288" s="626"/>
      <c r="O288" s="626"/>
      <c r="P288" s="626"/>
      <c r="Q288" s="626"/>
      <c r="R288" s="626"/>
      <c r="S288" s="626"/>
      <c r="T288" s="626"/>
      <c r="U288" s="626"/>
      <c r="V288" s="626"/>
      <c r="W288" s="626"/>
      <c r="X288" s="626"/>
      <c r="Y288" s="626"/>
      <c r="Z288" s="626"/>
      <c r="AA288" s="626"/>
      <c r="AB288" s="626"/>
      <c r="AC288" s="626"/>
      <c r="AD288" s="626"/>
      <c r="AG288" s="269">
        <f t="shared" si="36"/>
        <v>0</v>
      </c>
      <c r="AH288" s="270">
        <f t="shared" si="37"/>
        <v>0</v>
      </c>
      <c r="AI288" s="298">
        <f t="shared" si="38"/>
        <v>0</v>
      </c>
      <c r="AJ288" s="299">
        <f t="shared" si="39"/>
        <v>0</v>
      </c>
      <c r="AK288" s="300">
        <f t="shared" si="40"/>
        <v>0</v>
      </c>
      <c r="AL288" s="301">
        <f t="shared" si="41"/>
        <v>0</v>
      </c>
      <c r="AM288" s="298">
        <f t="shared" si="42"/>
        <v>0</v>
      </c>
      <c r="AN288" s="299">
        <f t="shared" si="43"/>
        <v>0</v>
      </c>
      <c r="AO288" s="300">
        <f t="shared" si="44"/>
        <v>0</v>
      </c>
      <c r="AP288" s="301">
        <f t="shared" si="45"/>
        <v>0</v>
      </c>
      <c r="AQ288" s="290">
        <f t="shared" si="46"/>
        <v>0</v>
      </c>
      <c r="AR288" s="291" t="str">
        <f>IF(AQ288=0,"",
IF(SUM($AQ$206:AQ288)=1,AS288,
IF($AQ$326&gt;SUM($AQ$206:AQ288),_xlfn.CONCAT(", ",AS288),
IF($AQ$326=SUM($AQ$206:AQ288),_xlfn.CONCAT(" y ",AS288)))))</f>
        <v/>
      </c>
      <c r="AS288" s="231" t="s">
        <v>6294</v>
      </c>
      <c r="AT288" s="303">
        <f t="shared" si="47"/>
        <v>0</v>
      </c>
      <c r="AU288" s="304" t="str">
        <f t="shared" si="48"/>
        <v/>
      </c>
      <c r="AV288" s="231" t="s">
        <v>6294</v>
      </c>
    </row>
    <row r="289" spans="1:48" s="8" customFormat="1" ht="15" hidden="1" customHeight="1">
      <c r="A289" s="6"/>
      <c r="B289" s="5"/>
      <c r="C289" s="134" t="s">
        <v>188</v>
      </c>
      <c r="D289" s="623" t="str">
        <f t="shared" si="35"/>
        <v/>
      </c>
      <c r="E289" s="624"/>
      <c r="F289" s="624"/>
      <c r="G289" s="624"/>
      <c r="H289" s="624"/>
      <c r="I289" s="625"/>
      <c r="J289" s="626"/>
      <c r="K289" s="626"/>
      <c r="L289" s="626"/>
      <c r="M289" s="626"/>
      <c r="N289" s="626"/>
      <c r="O289" s="626"/>
      <c r="P289" s="626"/>
      <c r="Q289" s="626"/>
      <c r="R289" s="626"/>
      <c r="S289" s="626"/>
      <c r="T289" s="626"/>
      <c r="U289" s="626"/>
      <c r="V289" s="626"/>
      <c r="W289" s="626"/>
      <c r="X289" s="626"/>
      <c r="Y289" s="626"/>
      <c r="Z289" s="626"/>
      <c r="AA289" s="626"/>
      <c r="AB289" s="626"/>
      <c r="AC289" s="626"/>
      <c r="AD289" s="626"/>
      <c r="AG289" s="269">
        <f t="shared" si="36"/>
        <v>0</v>
      </c>
      <c r="AH289" s="270">
        <f t="shared" si="37"/>
        <v>0</v>
      </c>
      <c r="AI289" s="298">
        <f t="shared" si="38"/>
        <v>0</v>
      </c>
      <c r="AJ289" s="299">
        <f t="shared" si="39"/>
        <v>0</v>
      </c>
      <c r="AK289" s="300">
        <f t="shared" si="40"/>
        <v>0</v>
      </c>
      <c r="AL289" s="301">
        <f t="shared" si="41"/>
        <v>0</v>
      </c>
      <c r="AM289" s="298">
        <f t="shared" si="42"/>
        <v>0</v>
      </c>
      <c r="AN289" s="299">
        <f t="shared" si="43"/>
        <v>0</v>
      </c>
      <c r="AO289" s="300">
        <f t="shared" si="44"/>
        <v>0</v>
      </c>
      <c r="AP289" s="301">
        <f t="shared" si="45"/>
        <v>0</v>
      </c>
      <c r="AQ289" s="290">
        <f t="shared" si="46"/>
        <v>0</v>
      </c>
      <c r="AR289" s="291" t="str">
        <f>IF(AQ289=0,"",
IF(SUM($AQ$206:AQ289)=1,AS289,
IF($AQ$326&gt;SUM($AQ$206:AQ289),_xlfn.CONCAT(", ",AS289),
IF($AQ$326=SUM($AQ$206:AQ289),_xlfn.CONCAT(" y ",AS289)))))</f>
        <v/>
      </c>
      <c r="AS289" s="231" t="s">
        <v>6295</v>
      </c>
      <c r="AT289" s="303">
        <f t="shared" si="47"/>
        <v>0</v>
      </c>
      <c r="AU289" s="304" t="str">
        <f t="shared" si="48"/>
        <v/>
      </c>
      <c r="AV289" s="231" t="s">
        <v>6295</v>
      </c>
    </row>
    <row r="290" spans="1:48" s="8" customFormat="1" ht="15" hidden="1" customHeight="1">
      <c r="A290" s="6"/>
      <c r="B290" s="5"/>
      <c r="C290" s="134" t="s">
        <v>189</v>
      </c>
      <c r="D290" s="623" t="str">
        <f t="shared" si="35"/>
        <v/>
      </c>
      <c r="E290" s="624"/>
      <c r="F290" s="624"/>
      <c r="G290" s="624"/>
      <c r="H290" s="624"/>
      <c r="I290" s="625"/>
      <c r="J290" s="626"/>
      <c r="K290" s="626"/>
      <c r="L290" s="626"/>
      <c r="M290" s="626"/>
      <c r="N290" s="626"/>
      <c r="O290" s="626"/>
      <c r="P290" s="626"/>
      <c r="Q290" s="626"/>
      <c r="R290" s="626"/>
      <c r="S290" s="626"/>
      <c r="T290" s="626"/>
      <c r="U290" s="626"/>
      <c r="V290" s="626"/>
      <c r="W290" s="626"/>
      <c r="X290" s="626"/>
      <c r="Y290" s="626"/>
      <c r="Z290" s="626"/>
      <c r="AA290" s="626"/>
      <c r="AB290" s="626"/>
      <c r="AC290" s="626"/>
      <c r="AD290" s="626"/>
      <c r="AG290" s="269">
        <f t="shared" si="36"/>
        <v>0</v>
      </c>
      <c r="AH290" s="270">
        <f t="shared" si="37"/>
        <v>0</v>
      </c>
      <c r="AI290" s="298">
        <f t="shared" si="38"/>
        <v>0</v>
      </c>
      <c r="AJ290" s="299">
        <f t="shared" si="39"/>
        <v>0</v>
      </c>
      <c r="AK290" s="300">
        <f t="shared" si="40"/>
        <v>0</v>
      </c>
      <c r="AL290" s="301">
        <f t="shared" si="41"/>
        <v>0</v>
      </c>
      <c r="AM290" s="298">
        <f t="shared" si="42"/>
        <v>0</v>
      </c>
      <c r="AN290" s="299">
        <f t="shared" si="43"/>
        <v>0</v>
      </c>
      <c r="AO290" s="300">
        <f t="shared" si="44"/>
        <v>0</v>
      </c>
      <c r="AP290" s="301">
        <f t="shared" si="45"/>
        <v>0</v>
      </c>
      <c r="AQ290" s="290">
        <f t="shared" si="46"/>
        <v>0</v>
      </c>
      <c r="AR290" s="291" t="str">
        <f>IF(AQ290=0,"",
IF(SUM($AQ$206:AQ290)=1,AS290,
IF($AQ$326&gt;SUM($AQ$206:AQ290),_xlfn.CONCAT(", ",AS290),
IF($AQ$326=SUM($AQ$206:AQ290),_xlfn.CONCAT(" y ",AS290)))))</f>
        <v/>
      </c>
      <c r="AS290" s="231" t="s">
        <v>6296</v>
      </c>
      <c r="AT290" s="303">
        <f t="shared" si="47"/>
        <v>0</v>
      </c>
      <c r="AU290" s="304" t="str">
        <f t="shared" si="48"/>
        <v/>
      </c>
      <c r="AV290" s="231" t="s">
        <v>6296</v>
      </c>
    </row>
    <row r="291" spans="1:48" s="8" customFormat="1" ht="15" hidden="1" customHeight="1">
      <c r="A291" s="6"/>
      <c r="B291" s="5"/>
      <c r="C291" s="134" t="s">
        <v>190</v>
      </c>
      <c r="D291" s="623" t="str">
        <f t="shared" si="35"/>
        <v/>
      </c>
      <c r="E291" s="624"/>
      <c r="F291" s="624"/>
      <c r="G291" s="624"/>
      <c r="H291" s="624"/>
      <c r="I291" s="625"/>
      <c r="J291" s="626"/>
      <c r="K291" s="626"/>
      <c r="L291" s="626"/>
      <c r="M291" s="626"/>
      <c r="N291" s="626"/>
      <c r="O291" s="626"/>
      <c r="P291" s="626"/>
      <c r="Q291" s="626"/>
      <c r="R291" s="626"/>
      <c r="S291" s="626"/>
      <c r="T291" s="626"/>
      <c r="U291" s="626"/>
      <c r="V291" s="626"/>
      <c r="W291" s="626"/>
      <c r="X291" s="626"/>
      <c r="Y291" s="626"/>
      <c r="Z291" s="626"/>
      <c r="AA291" s="626"/>
      <c r="AB291" s="626"/>
      <c r="AC291" s="626"/>
      <c r="AD291" s="626"/>
      <c r="AG291" s="269">
        <f t="shared" si="36"/>
        <v>0</v>
      </c>
      <c r="AH291" s="270">
        <f t="shared" si="37"/>
        <v>0</v>
      </c>
      <c r="AI291" s="298">
        <f t="shared" si="38"/>
        <v>0</v>
      </c>
      <c r="AJ291" s="299">
        <f t="shared" si="39"/>
        <v>0</v>
      </c>
      <c r="AK291" s="300">
        <f t="shared" si="40"/>
        <v>0</v>
      </c>
      <c r="AL291" s="301">
        <f t="shared" si="41"/>
        <v>0</v>
      </c>
      <c r="AM291" s="298">
        <f t="shared" si="42"/>
        <v>0</v>
      </c>
      <c r="AN291" s="299">
        <f t="shared" si="43"/>
        <v>0</v>
      </c>
      <c r="AO291" s="300">
        <f t="shared" si="44"/>
        <v>0</v>
      </c>
      <c r="AP291" s="301">
        <f t="shared" si="45"/>
        <v>0</v>
      </c>
      <c r="AQ291" s="290">
        <f t="shared" si="46"/>
        <v>0</v>
      </c>
      <c r="AR291" s="291" t="str">
        <f>IF(AQ291=0,"",
IF(SUM($AQ$206:AQ291)=1,AS291,
IF($AQ$326&gt;SUM($AQ$206:AQ291),_xlfn.CONCAT(", ",AS291),
IF($AQ$326=SUM($AQ$206:AQ291),_xlfn.CONCAT(" y ",AS291)))))</f>
        <v/>
      </c>
      <c r="AS291" s="231" t="s">
        <v>6297</v>
      </c>
      <c r="AT291" s="303">
        <f t="shared" si="47"/>
        <v>0</v>
      </c>
      <c r="AU291" s="304" t="str">
        <f t="shared" si="48"/>
        <v/>
      </c>
      <c r="AV291" s="231" t="s">
        <v>6297</v>
      </c>
    </row>
    <row r="292" spans="1:48" s="8" customFormat="1" ht="15" hidden="1" customHeight="1">
      <c r="A292" s="6"/>
      <c r="B292" s="5"/>
      <c r="C292" s="134" t="s">
        <v>191</v>
      </c>
      <c r="D292" s="623" t="str">
        <f t="shared" si="35"/>
        <v/>
      </c>
      <c r="E292" s="624"/>
      <c r="F292" s="624"/>
      <c r="G292" s="624"/>
      <c r="H292" s="624"/>
      <c r="I292" s="625"/>
      <c r="J292" s="626"/>
      <c r="K292" s="626"/>
      <c r="L292" s="626"/>
      <c r="M292" s="626"/>
      <c r="N292" s="626"/>
      <c r="O292" s="626"/>
      <c r="P292" s="626"/>
      <c r="Q292" s="626"/>
      <c r="R292" s="626"/>
      <c r="S292" s="626"/>
      <c r="T292" s="626"/>
      <c r="U292" s="626"/>
      <c r="V292" s="626"/>
      <c r="W292" s="626"/>
      <c r="X292" s="626"/>
      <c r="Y292" s="626"/>
      <c r="Z292" s="626"/>
      <c r="AA292" s="626"/>
      <c r="AB292" s="626"/>
      <c r="AC292" s="626"/>
      <c r="AD292" s="626"/>
      <c r="AG292" s="269">
        <f t="shared" si="36"/>
        <v>0</v>
      </c>
      <c r="AH292" s="270">
        <f t="shared" si="37"/>
        <v>0</v>
      </c>
      <c r="AI292" s="298">
        <f t="shared" si="38"/>
        <v>0</v>
      </c>
      <c r="AJ292" s="299">
        <f t="shared" si="39"/>
        <v>0</v>
      </c>
      <c r="AK292" s="300">
        <f t="shared" si="40"/>
        <v>0</v>
      </c>
      <c r="AL292" s="301">
        <f t="shared" si="41"/>
        <v>0</v>
      </c>
      <c r="AM292" s="298">
        <f t="shared" si="42"/>
        <v>0</v>
      </c>
      <c r="AN292" s="299">
        <f t="shared" si="43"/>
        <v>0</v>
      </c>
      <c r="AO292" s="300">
        <f t="shared" si="44"/>
        <v>0</v>
      </c>
      <c r="AP292" s="301">
        <f t="shared" si="45"/>
        <v>0</v>
      </c>
      <c r="AQ292" s="290">
        <f t="shared" si="46"/>
        <v>0</v>
      </c>
      <c r="AR292" s="291" t="str">
        <f>IF(AQ292=0,"",
IF(SUM($AQ$206:AQ292)=1,AS292,
IF($AQ$326&gt;SUM($AQ$206:AQ292),_xlfn.CONCAT(", ",AS292),
IF($AQ$326=SUM($AQ$206:AQ292),_xlfn.CONCAT(" y ",AS292)))))</f>
        <v/>
      </c>
      <c r="AS292" s="231" t="s">
        <v>6298</v>
      </c>
      <c r="AT292" s="303">
        <f t="shared" si="47"/>
        <v>0</v>
      </c>
      <c r="AU292" s="304" t="str">
        <f t="shared" si="48"/>
        <v/>
      </c>
      <c r="AV292" s="231" t="s">
        <v>6298</v>
      </c>
    </row>
    <row r="293" spans="1:48" s="8" customFormat="1" ht="15" hidden="1" customHeight="1">
      <c r="A293" s="6"/>
      <c r="B293" s="5"/>
      <c r="C293" s="134" t="s">
        <v>192</v>
      </c>
      <c r="D293" s="623" t="str">
        <f t="shared" si="35"/>
        <v/>
      </c>
      <c r="E293" s="624"/>
      <c r="F293" s="624"/>
      <c r="G293" s="624"/>
      <c r="H293" s="624"/>
      <c r="I293" s="625"/>
      <c r="J293" s="626"/>
      <c r="K293" s="626"/>
      <c r="L293" s="626"/>
      <c r="M293" s="626"/>
      <c r="N293" s="626"/>
      <c r="O293" s="626"/>
      <c r="P293" s="626"/>
      <c r="Q293" s="626"/>
      <c r="R293" s="626"/>
      <c r="S293" s="626"/>
      <c r="T293" s="626"/>
      <c r="U293" s="626"/>
      <c r="V293" s="626"/>
      <c r="W293" s="626"/>
      <c r="X293" s="626"/>
      <c r="Y293" s="626"/>
      <c r="Z293" s="626"/>
      <c r="AA293" s="626"/>
      <c r="AB293" s="626"/>
      <c r="AC293" s="626"/>
      <c r="AD293" s="626"/>
      <c r="AG293" s="269">
        <f t="shared" si="36"/>
        <v>0</v>
      </c>
      <c r="AH293" s="270">
        <f t="shared" si="37"/>
        <v>0</v>
      </c>
      <c r="AI293" s="298">
        <f t="shared" si="38"/>
        <v>0</v>
      </c>
      <c r="AJ293" s="299">
        <f t="shared" si="39"/>
        <v>0</v>
      </c>
      <c r="AK293" s="300">
        <f t="shared" si="40"/>
        <v>0</v>
      </c>
      <c r="AL293" s="301">
        <f t="shared" si="41"/>
        <v>0</v>
      </c>
      <c r="AM293" s="298">
        <f t="shared" si="42"/>
        <v>0</v>
      </c>
      <c r="AN293" s="299">
        <f t="shared" si="43"/>
        <v>0</v>
      </c>
      <c r="AO293" s="300">
        <f t="shared" si="44"/>
        <v>0</v>
      </c>
      <c r="AP293" s="301">
        <f t="shared" si="45"/>
        <v>0</v>
      </c>
      <c r="AQ293" s="290">
        <f t="shared" si="46"/>
        <v>0</v>
      </c>
      <c r="AR293" s="291" t="str">
        <f>IF(AQ293=0,"",
IF(SUM($AQ$206:AQ293)=1,AS293,
IF($AQ$326&gt;SUM($AQ$206:AQ293),_xlfn.CONCAT(", ",AS293),
IF($AQ$326=SUM($AQ$206:AQ293),_xlfn.CONCAT(" y ",AS293)))))</f>
        <v/>
      </c>
      <c r="AS293" s="231" t="s">
        <v>6299</v>
      </c>
      <c r="AT293" s="303">
        <f t="shared" si="47"/>
        <v>0</v>
      </c>
      <c r="AU293" s="304" t="str">
        <f t="shared" si="48"/>
        <v/>
      </c>
      <c r="AV293" s="231" t="s">
        <v>6299</v>
      </c>
    </row>
    <row r="294" spans="1:48" s="8" customFormat="1" ht="15" hidden="1" customHeight="1">
      <c r="A294" s="6"/>
      <c r="B294" s="5"/>
      <c r="C294" s="134" t="s">
        <v>193</v>
      </c>
      <c r="D294" s="623" t="str">
        <f t="shared" si="35"/>
        <v/>
      </c>
      <c r="E294" s="624"/>
      <c r="F294" s="624"/>
      <c r="G294" s="624"/>
      <c r="H294" s="624"/>
      <c r="I294" s="625"/>
      <c r="J294" s="626"/>
      <c r="K294" s="626"/>
      <c r="L294" s="626"/>
      <c r="M294" s="626"/>
      <c r="N294" s="626"/>
      <c r="O294" s="626"/>
      <c r="P294" s="626"/>
      <c r="Q294" s="626"/>
      <c r="R294" s="626"/>
      <c r="S294" s="626"/>
      <c r="T294" s="626"/>
      <c r="U294" s="626"/>
      <c r="V294" s="626"/>
      <c r="W294" s="626"/>
      <c r="X294" s="626"/>
      <c r="Y294" s="626"/>
      <c r="Z294" s="626"/>
      <c r="AA294" s="626"/>
      <c r="AB294" s="626"/>
      <c r="AC294" s="626"/>
      <c r="AD294" s="626"/>
      <c r="AG294" s="269">
        <f t="shared" si="36"/>
        <v>0</v>
      </c>
      <c r="AH294" s="270">
        <f t="shared" si="37"/>
        <v>0</v>
      </c>
      <c r="AI294" s="298">
        <f t="shared" si="38"/>
        <v>0</v>
      </c>
      <c r="AJ294" s="299">
        <f t="shared" si="39"/>
        <v>0</v>
      </c>
      <c r="AK294" s="300">
        <f t="shared" si="40"/>
        <v>0</v>
      </c>
      <c r="AL294" s="301">
        <f t="shared" si="41"/>
        <v>0</v>
      </c>
      <c r="AM294" s="298">
        <f t="shared" si="42"/>
        <v>0</v>
      </c>
      <c r="AN294" s="299">
        <f t="shared" si="43"/>
        <v>0</v>
      </c>
      <c r="AO294" s="300">
        <f t="shared" si="44"/>
        <v>0</v>
      </c>
      <c r="AP294" s="301">
        <f t="shared" si="45"/>
        <v>0</v>
      </c>
      <c r="AQ294" s="290">
        <f t="shared" si="46"/>
        <v>0</v>
      </c>
      <c r="AR294" s="291" t="str">
        <f>IF(AQ294=0,"",
IF(SUM($AQ$206:AQ294)=1,AS294,
IF($AQ$326&gt;SUM($AQ$206:AQ294),_xlfn.CONCAT(", ",AS294),
IF($AQ$326=SUM($AQ$206:AQ294),_xlfn.CONCAT(" y ",AS294)))))</f>
        <v/>
      </c>
      <c r="AS294" s="231" t="s">
        <v>6300</v>
      </c>
      <c r="AT294" s="303">
        <f t="shared" si="47"/>
        <v>0</v>
      </c>
      <c r="AU294" s="304" t="str">
        <f t="shared" si="48"/>
        <v/>
      </c>
      <c r="AV294" s="231" t="s">
        <v>6300</v>
      </c>
    </row>
    <row r="295" spans="1:48" s="8" customFormat="1" ht="15" hidden="1" customHeight="1">
      <c r="A295" s="6"/>
      <c r="B295" s="5"/>
      <c r="C295" s="134" t="s">
        <v>194</v>
      </c>
      <c r="D295" s="623" t="str">
        <f t="shared" si="35"/>
        <v/>
      </c>
      <c r="E295" s="624"/>
      <c r="F295" s="624"/>
      <c r="G295" s="624"/>
      <c r="H295" s="624"/>
      <c r="I295" s="625"/>
      <c r="J295" s="626"/>
      <c r="K295" s="626"/>
      <c r="L295" s="626"/>
      <c r="M295" s="626"/>
      <c r="N295" s="626"/>
      <c r="O295" s="626"/>
      <c r="P295" s="626"/>
      <c r="Q295" s="626"/>
      <c r="R295" s="626"/>
      <c r="S295" s="626"/>
      <c r="T295" s="626"/>
      <c r="U295" s="626"/>
      <c r="V295" s="626"/>
      <c r="W295" s="626"/>
      <c r="X295" s="626"/>
      <c r="Y295" s="626"/>
      <c r="Z295" s="626"/>
      <c r="AA295" s="626"/>
      <c r="AB295" s="626"/>
      <c r="AC295" s="626"/>
      <c r="AD295" s="626"/>
      <c r="AG295" s="269">
        <f t="shared" si="36"/>
        <v>0</v>
      </c>
      <c r="AH295" s="270">
        <f t="shared" si="37"/>
        <v>0</v>
      </c>
      <c r="AI295" s="298">
        <f t="shared" si="38"/>
        <v>0</v>
      </c>
      <c r="AJ295" s="299">
        <f t="shared" si="39"/>
        <v>0</v>
      </c>
      <c r="AK295" s="300">
        <f t="shared" si="40"/>
        <v>0</v>
      </c>
      <c r="AL295" s="301">
        <f t="shared" si="41"/>
        <v>0</v>
      </c>
      <c r="AM295" s="298">
        <f t="shared" si="42"/>
        <v>0</v>
      </c>
      <c r="AN295" s="299">
        <f t="shared" si="43"/>
        <v>0</v>
      </c>
      <c r="AO295" s="300">
        <f t="shared" si="44"/>
        <v>0</v>
      </c>
      <c r="AP295" s="301">
        <f t="shared" si="45"/>
        <v>0</v>
      </c>
      <c r="AQ295" s="290">
        <f t="shared" si="46"/>
        <v>0</v>
      </c>
      <c r="AR295" s="291" t="str">
        <f>IF(AQ295=0,"",
IF(SUM($AQ$206:AQ295)=1,AS295,
IF($AQ$326&gt;SUM($AQ$206:AQ295),_xlfn.CONCAT(", ",AS295),
IF($AQ$326=SUM($AQ$206:AQ295),_xlfn.CONCAT(" y ",AS295)))))</f>
        <v/>
      </c>
      <c r="AS295" s="231" t="s">
        <v>6301</v>
      </c>
      <c r="AT295" s="303">
        <f t="shared" si="47"/>
        <v>0</v>
      </c>
      <c r="AU295" s="304" t="str">
        <f t="shared" si="48"/>
        <v/>
      </c>
      <c r="AV295" s="231" t="s">
        <v>6301</v>
      </c>
    </row>
    <row r="296" spans="1:48" s="8" customFormat="1" ht="15" hidden="1" customHeight="1">
      <c r="A296" s="6"/>
      <c r="B296" s="5"/>
      <c r="C296" s="134" t="s">
        <v>195</v>
      </c>
      <c r="D296" s="623" t="str">
        <f t="shared" si="35"/>
        <v/>
      </c>
      <c r="E296" s="624"/>
      <c r="F296" s="624"/>
      <c r="G296" s="624"/>
      <c r="H296" s="624"/>
      <c r="I296" s="625"/>
      <c r="J296" s="626"/>
      <c r="K296" s="626"/>
      <c r="L296" s="626"/>
      <c r="M296" s="626"/>
      <c r="N296" s="626"/>
      <c r="O296" s="626"/>
      <c r="P296" s="626"/>
      <c r="Q296" s="626"/>
      <c r="R296" s="626"/>
      <c r="S296" s="626"/>
      <c r="T296" s="626"/>
      <c r="U296" s="626"/>
      <c r="V296" s="626"/>
      <c r="W296" s="626"/>
      <c r="X296" s="626"/>
      <c r="Y296" s="626"/>
      <c r="Z296" s="626"/>
      <c r="AA296" s="626"/>
      <c r="AB296" s="626"/>
      <c r="AC296" s="626"/>
      <c r="AD296" s="626"/>
      <c r="AG296" s="269">
        <f t="shared" si="36"/>
        <v>0</v>
      </c>
      <c r="AH296" s="270">
        <f t="shared" si="37"/>
        <v>0</v>
      </c>
      <c r="AI296" s="298">
        <f t="shared" si="38"/>
        <v>0</v>
      </c>
      <c r="AJ296" s="299">
        <f t="shared" si="39"/>
        <v>0</v>
      </c>
      <c r="AK296" s="300">
        <f t="shared" si="40"/>
        <v>0</v>
      </c>
      <c r="AL296" s="301">
        <f t="shared" si="41"/>
        <v>0</v>
      </c>
      <c r="AM296" s="298">
        <f t="shared" si="42"/>
        <v>0</v>
      </c>
      <c r="AN296" s="299">
        <f t="shared" si="43"/>
        <v>0</v>
      </c>
      <c r="AO296" s="300">
        <f t="shared" si="44"/>
        <v>0</v>
      </c>
      <c r="AP296" s="301">
        <f t="shared" si="45"/>
        <v>0</v>
      </c>
      <c r="AQ296" s="290">
        <f t="shared" si="46"/>
        <v>0</v>
      </c>
      <c r="AR296" s="291" t="str">
        <f>IF(AQ296=0,"",
IF(SUM($AQ$206:AQ296)=1,AS296,
IF($AQ$326&gt;SUM($AQ$206:AQ296),_xlfn.CONCAT(", ",AS296),
IF($AQ$326=SUM($AQ$206:AQ296),_xlfn.CONCAT(" y ",AS296)))))</f>
        <v/>
      </c>
      <c r="AS296" s="231" t="s">
        <v>6302</v>
      </c>
      <c r="AT296" s="303">
        <f t="shared" si="47"/>
        <v>0</v>
      </c>
      <c r="AU296" s="304" t="str">
        <f t="shared" si="48"/>
        <v/>
      </c>
      <c r="AV296" s="231" t="s">
        <v>6302</v>
      </c>
    </row>
    <row r="297" spans="1:48" s="8" customFormat="1" ht="15" hidden="1" customHeight="1">
      <c r="A297" s="6"/>
      <c r="B297" s="5"/>
      <c r="C297" s="134" t="s">
        <v>196</v>
      </c>
      <c r="D297" s="623" t="str">
        <f t="shared" si="35"/>
        <v/>
      </c>
      <c r="E297" s="624"/>
      <c r="F297" s="624"/>
      <c r="G297" s="624"/>
      <c r="H297" s="624"/>
      <c r="I297" s="625"/>
      <c r="J297" s="626"/>
      <c r="K297" s="626"/>
      <c r="L297" s="626"/>
      <c r="M297" s="626"/>
      <c r="N297" s="626"/>
      <c r="O297" s="626"/>
      <c r="P297" s="626"/>
      <c r="Q297" s="626"/>
      <c r="R297" s="626"/>
      <c r="S297" s="626"/>
      <c r="T297" s="626"/>
      <c r="U297" s="626"/>
      <c r="V297" s="626"/>
      <c r="W297" s="626"/>
      <c r="X297" s="626"/>
      <c r="Y297" s="626"/>
      <c r="Z297" s="626"/>
      <c r="AA297" s="626"/>
      <c r="AB297" s="626"/>
      <c r="AC297" s="626"/>
      <c r="AD297" s="626"/>
      <c r="AG297" s="269">
        <f t="shared" si="36"/>
        <v>0</v>
      </c>
      <c r="AH297" s="270">
        <f t="shared" si="37"/>
        <v>0</v>
      </c>
      <c r="AI297" s="298">
        <f t="shared" si="38"/>
        <v>0</v>
      </c>
      <c r="AJ297" s="299">
        <f t="shared" si="39"/>
        <v>0</v>
      </c>
      <c r="AK297" s="300">
        <f t="shared" si="40"/>
        <v>0</v>
      </c>
      <c r="AL297" s="301">
        <f t="shared" si="41"/>
        <v>0</v>
      </c>
      <c r="AM297" s="298">
        <f t="shared" si="42"/>
        <v>0</v>
      </c>
      <c r="AN297" s="299">
        <f t="shared" si="43"/>
        <v>0</v>
      </c>
      <c r="AO297" s="300">
        <f t="shared" si="44"/>
        <v>0</v>
      </c>
      <c r="AP297" s="301">
        <f t="shared" si="45"/>
        <v>0</v>
      </c>
      <c r="AQ297" s="290">
        <f t="shared" si="46"/>
        <v>0</v>
      </c>
      <c r="AR297" s="291" t="str">
        <f>IF(AQ297=0,"",
IF(SUM($AQ$206:AQ297)=1,AS297,
IF($AQ$326&gt;SUM($AQ$206:AQ297),_xlfn.CONCAT(", ",AS297),
IF($AQ$326=SUM($AQ$206:AQ297),_xlfn.CONCAT(" y ",AS297)))))</f>
        <v/>
      </c>
      <c r="AS297" s="231" t="s">
        <v>6303</v>
      </c>
      <c r="AT297" s="303">
        <f t="shared" si="47"/>
        <v>0</v>
      </c>
      <c r="AU297" s="304" t="str">
        <f t="shared" si="48"/>
        <v/>
      </c>
      <c r="AV297" s="231" t="s">
        <v>6303</v>
      </c>
    </row>
    <row r="298" spans="1:48" s="8" customFormat="1" ht="15" hidden="1" customHeight="1">
      <c r="A298" s="6"/>
      <c r="B298" s="5"/>
      <c r="C298" s="134" t="s">
        <v>197</v>
      </c>
      <c r="D298" s="623" t="str">
        <f t="shared" si="35"/>
        <v/>
      </c>
      <c r="E298" s="624"/>
      <c r="F298" s="624"/>
      <c r="G298" s="624"/>
      <c r="H298" s="624"/>
      <c r="I298" s="625"/>
      <c r="J298" s="626"/>
      <c r="K298" s="626"/>
      <c r="L298" s="626"/>
      <c r="M298" s="626"/>
      <c r="N298" s="626"/>
      <c r="O298" s="626"/>
      <c r="P298" s="626"/>
      <c r="Q298" s="626"/>
      <c r="R298" s="626"/>
      <c r="S298" s="626"/>
      <c r="T298" s="626"/>
      <c r="U298" s="626"/>
      <c r="V298" s="626"/>
      <c r="W298" s="626"/>
      <c r="X298" s="626"/>
      <c r="Y298" s="626"/>
      <c r="Z298" s="626"/>
      <c r="AA298" s="626"/>
      <c r="AB298" s="626"/>
      <c r="AC298" s="626"/>
      <c r="AD298" s="626"/>
      <c r="AG298" s="269">
        <f t="shared" si="36"/>
        <v>0</v>
      </c>
      <c r="AH298" s="270">
        <f t="shared" si="37"/>
        <v>0</v>
      </c>
      <c r="AI298" s="298">
        <f t="shared" si="38"/>
        <v>0</v>
      </c>
      <c r="AJ298" s="299">
        <f t="shared" si="39"/>
        <v>0</v>
      </c>
      <c r="AK298" s="300">
        <f t="shared" si="40"/>
        <v>0</v>
      </c>
      <c r="AL298" s="301">
        <f t="shared" si="41"/>
        <v>0</v>
      </c>
      <c r="AM298" s="298">
        <f t="shared" si="42"/>
        <v>0</v>
      </c>
      <c r="AN298" s="299">
        <f t="shared" si="43"/>
        <v>0</v>
      </c>
      <c r="AO298" s="300">
        <f t="shared" si="44"/>
        <v>0</v>
      </c>
      <c r="AP298" s="301">
        <f t="shared" si="45"/>
        <v>0</v>
      </c>
      <c r="AQ298" s="290">
        <f t="shared" si="46"/>
        <v>0</v>
      </c>
      <c r="AR298" s="291" t="str">
        <f>IF(AQ298=0,"",
IF(SUM($AQ$206:AQ298)=1,AS298,
IF($AQ$326&gt;SUM($AQ$206:AQ298),_xlfn.CONCAT(", ",AS298),
IF($AQ$326=SUM($AQ$206:AQ298),_xlfn.CONCAT(" y ",AS298)))))</f>
        <v/>
      </c>
      <c r="AS298" s="231" t="s">
        <v>6304</v>
      </c>
      <c r="AT298" s="303">
        <f t="shared" si="47"/>
        <v>0</v>
      </c>
      <c r="AU298" s="304" t="str">
        <f t="shared" si="48"/>
        <v/>
      </c>
      <c r="AV298" s="231" t="s">
        <v>6304</v>
      </c>
    </row>
    <row r="299" spans="1:48" s="8" customFormat="1" ht="15" hidden="1" customHeight="1">
      <c r="A299" s="6"/>
      <c r="B299" s="5"/>
      <c r="C299" s="107" t="s">
        <v>198</v>
      </c>
      <c r="D299" s="623" t="str">
        <f t="shared" si="35"/>
        <v/>
      </c>
      <c r="E299" s="624"/>
      <c r="F299" s="624"/>
      <c r="G299" s="624"/>
      <c r="H299" s="624"/>
      <c r="I299" s="625"/>
      <c r="J299" s="626"/>
      <c r="K299" s="626"/>
      <c r="L299" s="626"/>
      <c r="M299" s="626"/>
      <c r="N299" s="626"/>
      <c r="O299" s="626"/>
      <c r="P299" s="626"/>
      <c r="Q299" s="626"/>
      <c r="R299" s="626"/>
      <c r="S299" s="626"/>
      <c r="T299" s="626"/>
      <c r="U299" s="626"/>
      <c r="V299" s="626"/>
      <c r="W299" s="626"/>
      <c r="X299" s="626"/>
      <c r="Y299" s="626"/>
      <c r="Z299" s="626"/>
      <c r="AA299" s="626"/>
      <c r="AB299" s="626"/>
      <c r="AC299" s="626"/>
      <c r="AD299" s="626"/>
      <c r="AG299" s="269">
        <f t="shared" si="36"/>
        <v>0</v>
      </c>
      <c r="AH299" s="270">
        <f t="shared" si="37"/>
        <v>0</v>
      </c>
      <c r="AI299" s="298">
        <f t="shared" si="38"/>
        <v>0</v>
      </c>
      <c r="AJ299" s="299">
        <f t="shared" si="39"/>
        <v>0</v>
      </c>
      <c r="AK299" s="300">
        <f t="shared" si="40"/>
        <v>0</v>
      </c>
      <c r="AL299" s="301">
        <f t="shared" si="41"/>
        <v>0</v>
      </c>
      <c r="AM299" s="298">
        <f t="shared" si="42"/>
        <v>0</v>
      </c>
      <c r="AN299" s="299">
        <f t="shared" si="43"/>
        <v>0</v>
      </c>
      <c r="AO299" s="300">
        <f t="shared" si="44"/>
        <v>0</v>
      </c>
      <c r="AP299" s="301">
        <f t="shared" si="45"/>
        <v>0</v>
      </c>
      <c r="AQ299" s="290">
        <f t="shared" si="46"/>
        <v>0</v>
      </c>
      <c r="AR299" s="291" t="str">
        <f>IF(AQ299=0,"",
IF(SUM($AQ$206:AQ299)=1,AS299,
IF($AQ$326&gt;SUM($AQ$206:AQ299),_xlfn.CONCAT(", ",AS299),
IF($AQ$326=SUM($AQ$206:AQ299),_xlfn.CONCAT(" y ",AS299)))))</f>
        <v/>
      </c>
      <c r="AS299" s="231" t="s">
        <v>6305</v>
      </c>
      <c r="AT299" s="303">
        <f t="shared" si="47"/>
        <v>0</v>
      </c>
      <c r="AU299" s="304" t="str">
        <f t="shared" si="48"/>
        <v/>
      </c>
      <c r="AV299" s="231" t="s">
        <v>6305</v>
      </c>
    </row>
    <row r="300" spans="1:48" s="8" customFormat="1" ht="15" hidden="1" customHeight="1">
      <c r="A300" s="6"/>
      <c r="B300" s="5"/>
      <c r="C300" s="107" t="s">
        <v>199</v>
      </c>
      <c r="D300" s="623" t="str">
        <f t="shared" si="35"/>
        <v/>
      </c>
      <c r="E300" s="624"/>
      <c r="F300" s="624"/>
      <c r="G300" s="624"/>
      <c r="H300" s="624"/>
      <c r="I300" s="625"/>
      <c r="J300" s="626"/>
      <c r="K300" s="626"/>
      <c r="L300" s="626"/>
      <c r="M300" s="626"/>
      <c r="N300" s="626"/>
      <c r="O300" s="626"/>
      <c r="P300" s="626"/>
      <c r="Q300" s="626"/>
      <c r="R300" s="626"/>
      <c r="S300" s="626"/>
      <c r="T300" s="626"/>
      <c r="U300" s="626"/>
      <c r="V300" s="626"/>
      <c r="W300" s="626"/>
      <c r="X300" s="626"/>
      <c r="Y300" s="626"/>
      <c r="Z300" s="626"/>
      <c r="AA300" s="626"/>
      <c r="AB300" s="626"/>
      <c r="AC300" s="626"/>
      <c r="AD300" s="626"/>
      <c r="AG300" s="269">
        <f t="shared" si="36"/>
        <v>0</v>
      </c>
      <c r="AH300" s="270">
        <f t="shared" si="37"/>
        <v>0</v>
      </c>
      <c r="AI300" s="298">
        <f t="shared" si="38"/>
        <v>0</v>
      </c>
      <c r="AJ300" s="299">
        <f t="shared" si="39"/>
        <v>0</v>
      </c>
      <c r="AK300" s="300">
        <f t="shared" si="40"/>
        <v>0</v>
      </c>
      <c r="AL300" s="301">
        <f t="shared" si="41"/>
        <v>0</v>
      </c>
      <c r="AM300" s="298">
        <f t="shared" si="42"/>
        <v>0</v>
      </c>
      <c r="AN300" s="299">
        <f t="shared" si="43"/>
        <v>0</v>
      </c>
      <c r="AO300" s="300">
        <f t="shared" si="44"/>
        <v>0</v>
      </c>
      <c r="AP300" s="301">
        <f t="shared" si="45"/>
        <v>0</v>
      </c>
      <c r="AQ300" s="290">
        <f t="shared" si="46"/>
        <v>0</v>
      </c>
      <c r="AR300" s="291" t="str">
        <f>IF(AQ300=0,"",
IF(SUM($AQ$206:AQ300)=1,AS300,
IF($AQ$326&gt;SUM($AQ$206:AQ300),_xlfn.CONCAT(", ",AS300),
IF($AQ$326=SUM($AQ$206:AQ300),_xlfn.CONCAT(" y ",AS300)))))</f>
        <v/>
      </c>
      <c r="AS300" s="231" t="s">
        <v>6306</v>
      </c>
      <c r="AT300" s="303">
        <f t="shared" si="47"/>
        <v>0</v>
      </c>
      <c r="AU300" s="304" t="str">
        <f t="shared" si="48"/>
        <v/>
      </c>
      <c r="AV300" s="231" t="s">
        <v>6306</v>
      </c>
    </row>
    <row r="301" spans="1:48" s="8" customFormat="1" ht="15" hidden="1" customHeight="1">
      <c r="A301" s="6"/>
      <c r="B301" s="5"/>
      <c r="C301" s="107" t="s">
        <v>200</v>
      </c>
      <c r="D301" s="623" t="str">
        <f t="shared" si="35"/>
        <v/>
      </c>
      <c r="E301" s="624"/>
      <c r="F301" s="624"/>
      <c r="G301" s="624"/>
      <c r="H301" s="624"/>
      <c r="I301" s="625"/>
      <c r="J301" s="626"/>
      <c r="K301" s="626"/>
      <c r="L301" s="626"/>
      <c r="M301" s="626"/>
      <c r="N301" s="626"/>
      <c r="O301" s="626"/>
      <c r="P301" s="626"/>
      <c r="Q301" s="626"/>
      <c r="R301" s="626"/>
      <c r="S301" s="626"/>
      <c r="T301" s="626"/>
      <c r="U301" s="626"/>
      <c r="V301" s="626"/>
      <c r="W301" s="626"/>
      <c r="X301" s="626"/>
      <c r="Y301" s="626"/>
      <c r="Z301" s="626"/>
      <c r="AA301" s="626"/>
      <c r="AB301" s="626"/>
      <c r="AC301" s="626"/>
      <c r="AD301" s="626"/>
      <c r="AG301" s="269">
        <f t="shared" si="36"/>
        <v>0</v>
      </c>
      <c r="AH301" s="270">
        <f t="shared" si="37"/>
        <v>0</v>
      </c>
      <c r="AI301" s="298">
        <f t="shared" si="38"/>
        <v>0</v>
      </c>
      <c r="AJ301" s="299">
        <f t="shared" si="39"/>
        <v>0</v>
      </c>
      <c r="AK301" s="300">
        <f t="shared" si="40"/>
        <v>0</v>
      </c>
      <c r="AL301" s="301">
        <f t="shared" si="41"/>
        <v>0</v>
      </c>
      <c r="AM301" s="298">
        <f t="shared" si="42"/>
        <v>0</v>
      </c>
      <c r="AN301" s="299">
        <f t="shared" si="43"/>
        <v>0</v>
      </c>
      <c r="AO301" s="300">
        <f t="shared" si="44"/>
        <v>0</v>
      </c>
      <c r="AP301" s="301">
        <f t="shared" si="45"/>
        <v>0</v>
      </c>
      <c r="AQ301" s="290">
        <f t="shared" si="46"/>
        <v>0</v>
      </c>
      <c r="AR301" s="291" t="str">
        <f>IF(AQ301=0,"",
IF(SUM($AQ$206:AQ301)=1,AS301,
IF($AQ$326&gt;SUM($AQ$206:AQ301),_xlfn.CONCAT(", ",AS301),
IF($AQ$326=SUM($AQ$206:AQ301),_xlfn.CONCAT(" y ",AS301)))))</f>
        <v/>
      </c>
      <c r="AS301" s="231" t="s">
        <v>6307</v>
      </c>
      <c r="AT301" s="303">
        <f t="shared" si="47"/>
        <v>0</v>
      </c>
      <c r="AU301" s="304" t="str">
        <f t="shared" si="48"/>
        <v/>
      </c>
      <c r="AV301" s="231" t="s">
        <v>6307</v>
      </c>
    </row>
    <row r="302" spans="1:48" s="8" customFormat="1" ht="15" hidden="1" customHeight="1">
      <c r="A302" s="6"/>
      <c r="B302" s="5"/>
      <c r="C302" s="107" t="s">
        <v>201</v>
      </c>
      <c r="D302" s="623" t="str">
        <f t="shared" si="35"/>
        <v/>
      </c>
      <c r="E302" s="624"/>
      <c r="F302" s="624"/>
      <c r="G302" s="624"/>
      <c r="H302" s="624"/>
      <c r="I302" s="625"/>
      <c r="J302" s="626"/>
      <c r="K302" s="626"/>
      <c r="L302" s="626"/>
      <c r="M302" s="626"/>
      <c r="N302" s="626"/>
      <c r="O302" s="626"/>
      <c r="P302" s="626"/>
      <c r="Q302" s="626"/>
      <c r="R302" s="626"/>
      <c r="S302" s="626"/>
      <c r="T302" s="626"/>
      <c r="U302" s="626"/>
      <c r="V302" s="626"/>
      <c r="W302" s="626"/>
      <c r="X302" s="626"/>
      <c r="Y302" s="626"/>
      <c r="Z302" s="626"/>
      <c r="AA302" s="626"/>
      <c r="AB302" s="626"/>
      <c r="AC302" s="626"/>
      <c r="AD302" s="626"/>
      <c r="AG302" s="269">
        <f t="shared" si="36"/>
        <v>0</v>
      </c>
      <c r="AH302" s="270">
        <f t="shared" si="37"/>
        <v>0</v>
      </c>
      <c r="AI302" s="298">
        <f t="shared" si="38"/>
        <v>0</v>
      </c>
      <c r="AJ302" s="299">
        <f t="shared" si="39"/>
        <v>0</v>
      </c>
      <c r="AK302" s="300">
        <f t="shared" si="40"/>
        <v>0</v>
      </c>
      <c r="AL302" s="301">
        <f t="shared" si="41"/>
        <v>0</v>
      </c>
      <c r="AM302" s="298">
        <f t="shared" si="42"/>
        <v>0</v>
      </c>
      <c r="AN302" s="299">
        <f t="shared" si="43"/>
        <v>0</v>
      </c>
      <c r="AO302" s="300">
        <f t="shared" si="44"/>
        <v>0</v>
      </c>
      <c r="AP302" s="301">
        <f t="shared" si="45"/>
        <v>0</v>
      </c>
      <c r="AQ302" s="290">
        <f t="shared" si="46"/>
        <v>0</v>
      </c>
      <c r="AR302" s="291" t="str">
        <f>IF(AQ302=0,"",
IF(SUM($AQ$206:AQ302)=1,AS302,
IF($AQ$326&gt;SUM($AQ$206:AQ302),_xlfn.CONCAT(", ",AS302),
IF($AQ$326=SUM($AQ$206:AQ302),_xlfn.CONCAT(" y ",AS302)))))</f>
        <v/>
      </c>
      <c r="AS302" s="231" t="s">
        <v>6308</v>
      </c>
      <c r="AT302" s="303">
        <f t="shared" si="47"/>
        <v>0</v>
      </c>
      <c r="AU302" s="304" t="str">
        <f t="shared" si="48"/>
        <v/>
      </c>
      <c r="AV302" s="231" t="s">
        <v>6308</v>
      </c>
    </row>
    <row r="303" spans="1:48" s="8" customFormat="1" ht="15" hidden="1" customHeight="1">
      <c r="A303" s="6"/>
      <c r="B303" s="5"/>
      <c r="C303" s="136" t="s">
        <v>202</v>
      </c>
      <c r="D303" s="623" t="str">
        <f t="shared" si="35"/>
        <v/>
      </c>
      <c r="E303" s="624"/>
      <c r="F303" s="624"/>
      <c r="G303" s="624"/>
      <c r="H303" s="624"/>
      <c r="I303" s="625"/>
      <c r="J303" s="626"/>
      <c r="K303" s="626"/>
      <c r="L303" s="626"/>
      <c r="M303" s="626"/>
      <c r="N303" s="626"/>
      <c r="O303" s="626"/>
      <c r="P303" s="626"/>
      <c r="Q303" s="626"/>
      <c r="R303" s="626"/>
      <c r="S303" s="626"/>
      <c r="T303" s="626"/>
      <c r="U303" s="626"/>
      <c r="V303" s="626"/>
      <c r="W303" s="626"/>
      <c r="X303" s="626"/>
      <c r="Y303" s="626"/>
      <c r="Z303" s="626"/>
      <c r="AA303" s="626"/>
      <c r="AB303" s="626"/>
      <c r="AC303" s="626"/>
      <c r="AD303" s="626"/>
      <c r="AG303" s="269">
        <f t="shared" si="36"/>
        <v>0</v>
      </c>
      <c r="AH303" s="270">
        <f t="shared" si="37"/>
        <v>0</v>
      </c>
      <c r="AI303" s="298">
        <f t="shared" si="38"/>
        <v>0</v>
      </c>
      <c r="AJ303" s="299">
        <f t="shared" si="39"/>
        <v>0</v>
      </c>
      <c r="AK303" s="300">
        <f t="shared" si="40"/>
        <v>0</v>
      </c>
      <c r="AL303" s="301">
        <f t="shared" si="41"/>
        <v>0</v>
      </c>
      <c r="AM303" s="298">
        <f t="shared" si="42"/>
        <v>0</v>
      </c>
      <c r="AN303" s="299">
        <f t="shared" si="43"/>
        <v>0</v>
      </c>
      <c r="AO303" s="300">
        <f t="shared" si="44"/>
        <v>0</v>
      </c>
      <c r="AP303" s="301">
        <f t="shared" si="45"/>
        <v>0</v>
      </c>
      <c r="AQ303" s="290">
        <f t="shared" si="46"/>
        <v>0</v>
      </c>
      <c r="AR303" s="291" t="str">
        <f>IF(AQ303=0,"",
IF(SUM($AQ$206:AQ303)=1,AS303,
IF($AQ$326&gt;SUM($AQ$206:AQ303),_xlfn.CONCAT(", ",AS303),
IF($AQ$326=SUM($AQ$206:AQ303),_xlfn.CONCAT(" y ",AS303)))))</f>
        <v/>
      </c>
      <c r="AS303" s="231" t="s">
        <v>6309</v>
      </c>
      <c r="AT303" s="303">
        <f t="shared" si="47"/>
        <v>0</v>
      </c>
      <c r="AU303" s="304" t="str">
        <f t="shared" si="48"/>
        <v/>
      </c>
      <c r="AV303" s="231" t="s">
        <v>6309</v>
      </c>
    </row>
    <row r="304" spans="1:48" s="8" customFormat="1" ht="15" hidden="1" customHeight="1">
      <c r="A304" s="6"/>
      <c r="B304" s="5"/>
      <c r="C304" s="137" t="s">
        <v>203</v>
      </c>
      <c r="D304" s="623" t="str">
        <f t="shared" si="35"/>
        <v/>
      </c>
      <c r="E304" s="624"/>
      <c r="F304" s="624"/>
      <c r="G304" s="624"/>
      <c r="H304" s="624"/>
      <c r="I304" s="625"/>
      <c r="J304" s="626"/>
      <c r="K304" s="626"/>
      <c r="L304" s="626"/>
      <c r="M304" s="626"/>
      <c r="N304" s="626"/>
      <c r="O304" s="626"/>
      <c r="P304" s="626"/>
      <c r="Q304" s="626"/>
      <c r="R304" s="626"/>
      <c r="S304" s="626"/>
      <c r="T304" s="626"/>
      <c r="U304" s="626"/>
      <c r="V304" s="626"/>
      <c r="W304" s="626"/>
      <c r="X304" s="626"/>
      <c r="Y304" s="626"/>
      <c r="Z304" s="626"/>
      <c r="AA304" s="626"/>
      <c r="AB304" s="626"/>
      <c r="AC304" s="626"/>
      <c r="AD304" s="626"/>
      <c r="AG304" s="269">
        <f t="shared" si="36"/>
        <v>0</v>
      </c>
      <c r="AH304" s="270">
        <f t="shared" si="37"/>
        <v>0</v>
      </c>
      <c r="AI304" s="298">
        <f t="shared" si="38"/>
        <v>0</v>
      </c>
      <c r="AJ304" s="299">
        <f t="shared" si="39"/>
        <v>0</v>
      </c>
      <c r="AK304" s="300">
        <f t="shared" si="40"/>
        <v>0</v>
      </c>
      <c r="AL304" s="301">
        <f t="shared" si="41"/>
        <v>0</v>
      </c>
      <c r="AM304" s="298">
        <f t="shared" si="42"/>
        <v>0</v>
      </c>
      <c r="AN304" s="299">
        <f t="shared" si="43"/>
        <v>0</v>
      </c>
      <c r="AO304" s="300">
        <f t="shared" si="44"/>
        <v>0</v>
      </c>
      <c r="AP304" s="301">
        <f t="shared" si="45"/>
        <v>0</v>
      </c>
      <c r="AQ304" s="290">
        <f t="shared" si="46"/>
        <v>0</v>
      </c>
      <c r="AR304" s="291" t="str">
        <f>IF(AQ304=0,"",
IF(SUM($AQ$206:AQ304)=1,AS304,
IF($AQ$326&gt;SUM($AQ$206:AQ304),_xlfn.CONCAT(", ",AS304),
IF($AQ$326=SUM($AQ$206:AQ304),_xlfn.CONCAT(" y ",AS304)))))</f>
        <v/>
      </c>
      <c r="AS304" s="231" t="s">
        <v>6310</v>
      </c>
      <c r="AT304" s="303">
        <f t="shared" si="47"/>
        <v>0</v>
      </c>
      <c r="AU304" s="304" t="str">
        <f t="shared" si="48"/>
        <v/>
      </c>
      <c r="AV304" s="231" t="s">
        <v>6310</v>
      </c>
    </row>
    <row r="305" spans="1:48" s="8" customFormat="1" ht="15" hidden="1" customHeight="1">
      <c r="A305" s="6"/>
      <c r="B305" s="5"/>
      <c r="C305" s="137" t="s">
        <v>204</v>
      </c>
      <c r="D305" s="623" t="str">
        <f t="shared" si="35"/>
        <v/>
      </c>
      <c r="E305" s="624"/>
      <c r="F305" s="624"/>
      <c r="G305" s="624"/>
      <c r="H305" s="624"/>
      <c r="I305" s="625"/>
      <c r="J305" s="626"/>
      <c r="K305" s="626"/>
      <c r="L305" s="626"/>
      <c r="M305" s="626"/>
      <c r="N305" s="626"/>
      <c r="O305" s="626"/>
      <c r="P305" s="626"/>
      <c r="Q305" s="626"/>
      <c r="R305" s="626"/>
      <c r="S305" s="626"/>
      <c r="T305" s="626"/>
      <c r="U305" s="626"/>
      <c r="V305" s="626"/>
      <c r="W305" s="626"/>
      <c r="X305" s="626"/>
      <c r="Y305" s="626"/>
      <c r="Z305" s="626"/>
      <c r="AA305" s="626"/>
      <c r="AB305" s="626"/>
      <c r="AC305" s="626"/>
      <c r="AD305" s="626"/>
      <c r="AG305" s="269">
        <f t="shared" si="36"/>
        <v>0</v>
      </c>
      <c r="AH305" s="270">
        <f t="shared" si="37"/>
        <v>0</v>
      </c>
      <c r="AI305" s="298">
        <f t="shared" si="38"/>
        <v>0</v>
      </c>
      <c r="AJ305" s="299">
        <f t="shared" si="39"/>
        <v>0</v>
      </c>
      <c r="AK305" s="300">
        <f t="shared" si="40"/>
        <v>0</v>
      </c>
      <c r="AL305" s="301">
        <f t="shared" si="41"/>
        <v>0</v>
      </c>
      <c r="AM305" s="298">
        <f t="shared" si="42"/>
        <v>0</v>
      </c>
      <c r="AN305" s="299">
        <f t="shared" si="43"/>
        <v>0</v>
      </c>
      <c r="AO305" s="300">
        <f t="shared" si="44"/>
        <v>0</v>
      </c>
      <c r="AP305" s="301">
        <f t="shared" si="45"/>
        <v>0</v>
      </c>
      <c r="AQ305" s="290">
        <f t="shared" si="46"/>
        <v>0</v>
      </c>
      <c r="AR305" s="291" t="str">
        <f>IF(AQ305=0,"",
IF(SUM($AQ$206:AQ305)=1,AS305,
IF($AQ$326&gt;SUM($AQ$206:AQ305),_xlfn.CONCAT(", ",AS305),
IF($AQ$326=SUM($AQ$206:AQ305),_xlfn.CONCAT(" y ",AS305)))))</f>
        <v/>
      </c>
      <c r="AS305" s="231" t="s">
        <v>6311</v>
      </c>
      <c r="AT305" s="303">
        <f t="shared" si="47"/>
        <v>0</v>
      </c>
      <c r="AU305" s="304" t="str">
        <f t="shared" si="48"/>
        <v/>
      </c>
      <c r="AV305" s="231" t="s">
        <v>6311</v>
      </c>
    </row>
    <row r="306" spans="1:48" s="8" customFormat="1" ht="15" hidden="1" customHeight="1">
      <c r="A306" s="6"/>
      <c r="B306" s="5"/>
      <c r="C306" s="138" t="s">
        <v>205</v>
      </c>
      <c r="D306" s="623" t="str">
        <f t="shared" si="35"/>
        <v/>
      </c>
      <c r="E306" s="624"/>
      <c r="F306" s="624"/>
      <c r="G306" s="624"/>
      <c r="H306" s="624"/>
      <c r="I306" s="625"/>
      <c r="J306" s="626"/>
      <c r="K306" s="626"/>
      <c r="L306" s="626"/>
      <c r="M306" s="626"/>
      <c r="N306" s="626"/>
      <c r="O306" s="626"/>
      <c r="P306" s="626"/>
      <c r="Q306" s="626"/>
      <c r="R306" s="626"/>
      <c r="S306" s="626"/>
      <c r="T306" s="626"/>
      <c r="U306" s="626"/>
      <c r="V306" s="626"/>
      <c r="W306" s="626"/>
      <c r="X306" s="626"/>
      <c r="Y306" s="626"/>
      <c r="Z306" s="626"/>
      <c r="AA306" s="626"/>
      <c r="AB306" s="626"/>
      <c r="AC306" s="626"/>
      <c r="AD306" s="626"/>
      <c r="AG306" s="269">
        <f t="shared" si="36"/>
        <v>0</v>
      </c>
      <c r="AH306" s="270">
        <f t="shared" si="37"/>
        <v>0</v>
      </c>
      <c r="AI306" s="298">
        <f t="shared" si="38"/>
        <v>0</v>
      </c>
      <c r="AJ306" s="299">
        <f t="shared" si="39"/>
        <v>0</v>
      </c>
      <c r="AK306" s="300">
        <f t="shared" si="40"/>
        <v>0</v>
      </c>
      <c r="AL306" s="301">
        <f t="shared" si="41"/>
        <v>0</v>
      </c>
      <c r="AM306" s="298">
        <f t="shared" si="42"/>
        <v>0</v>
      </c>
      <c r="AN306" s="299">
        <f t="shared" si="43"/>
        <v>0</v>
      </c>
      <c r="AO306" s="300">
        <f t="shared" si="44"/>
        <v>0</v>
      </c>
      <c r="AP306" s="301">
        <f t="shared" si="45"/>
        <v>0</v>
      </c>
      <c r="AQ306" s="290">
        <f t="shared" si="46"/>
        <v>0</v>
      </c>
      <c r="AR306" s="291" t="str">
        <f>IF(AQ306=0,"",
IF(SUM($AQ$206:AQ306)=1,AS306,
IF($AQ$326&gt;SUM($AQ$206:AQ306),_xlfn.CONCAT(", ",AS306),
IF($AQ$326=SUM($AQ$206:AQ306),_xlfn.CONCAT(" y ",AS306)))))</f>
        <v/>
      </c>
      <c r="AS306" s="231" t="s">
        <v>6312</v>
      </c>
      <c r="AT306" s="303">
        <f t="shared" si="47"/>
        <v>0</v>
      </c>
      <c r="AU306" s="304" t="str">
        <f t="shared" si="48"/>
        <v/>
      </c>
      <c r="AV306" s="231" t="s">
        <v>6312</v>
      </c>
    </row>
    <row r="307" spans="1:48" s="8" customFormat="1" ht="15" hidden="1" customHeight="1">
      <c r="A307" s="6"/>
      <c r="B307" s="5"/>
      <c r="C307" s="107" t="s">
        <v>206</v>
      </c>
      <c r="D307" s="623" t="str">
        <f t="shared" si="35"/>
        <v/>
      </c>
      <c r="E307" s="624"/>
      <c r="F307" s="624"/>
      <c r="G307" s="624"/>
      <c r="H307" s="624"/>
      <c r="I307" s="625"/>
      <c r="J307" s="626"/>
      <c r="K307" s="626"/>
      <c r="L307" s="626"/>
      <c r="M307" s="626"/>
      <c r="N307" s="626"/>
      <c r="O307" s="626"/>
      <c r="P307" s="626"/>
      <c r="Q307" s="626"/>
      <c r="R307" s="626"/>
      <c r="S307" s="626"/>
      <c r="T307" s="626"/>
      <c r="U307" s="626"/>
      <c r="V307" s="626"/>
      <c r="W307" s="626"/>
      <c r="X307" s="626"/>
      <c r="Y307" s="626"/>
      <c r="Z307" s="626"/>
      <c r="AA307" s="626"/>
      <c r="AB307" s="626"/>
      <c r="AC307" s="626"/>
      <c r="AD307" s="626"/>
      <c r="AG307" s="269">
        <f t="shared" si="36"/>
        <v>0</v>
      </c>
      <c r="AH307" s="270">
        <f t="shared" si="37"/>
        <v>0</v>
      </c>
      <c r="AI307" s="298">
        <f t="shared" si="38"/>
        <v>0</v>
      </c>
      <c r="AJ307" s="299">
        <f t="shared" si="39"/>
        <v>0</v>
      </c>
      <c r="AK307" s="300">
        <f t="shared" si="40"/>
        <v>0</v>
      </c>
      <c r="AL307" s="301">
        <f t="shared" si="41"/>
        <v>0</v>
      </c>
      <c r="AM307" s="298">
        <f t="shared" si="42"/>
        <v>0</v>
      </c>
      <c r="AN307" s="299">
        <f t="shared" si="43"/>
        <v>0</v>
      </c>
      <c r="AO307" s="300">
        <f t="shared" si="44"/>
        <v>0</v>
      </c>
      <c r="AP307" s="301">
        <f t="shared" si="45"/>
        <v>0</v>
      </c>
      <c r="AQ307" s="290">
        <f t="shared" si="46"/>
        <v>0</v>
      </c>
      <c r="AR307" s="291" t="str">
        <f>IF(AQ307=0,"",
IF(SUM($AQ$206:AQ307)=1,AS307,
IF($AQ$326&gt;SUM($AQ$206:AQ307),_xlfn.CONCAT(", ",AS307),
IF($AQ$326=SUM($AQ$206:AQ307),_xlfn.CONCAT(" y ",AS307)))))</f>
        <v/>
      </c>
      <c r="AS307" s="231" t="s">
        <v>6313</v>
      </c>
      <c r="AT307" s="303">
        <f t="shared" si="47"/>
        <v>0</v>
      </c>
      <c r="AU307" s="304" t="str">
        <f t="shared" si="48"/>
        <v/>
      </c>
      <c r="AV307" s="231" t="s">
        <v>6313</v>
      </c>
    </row>
    <row r="308" spans="1:48" s="8" customFormat="1" ht="15" hidden="1" customHeight="1">
      <c r="A308" s="6"/>
      <c r="B308" s="5"/>
      <c r="C308" s="107" t="s">
        <v>207</v>
      </c>
      <c r="D308" s="623" t="str">
        <f t="shared" si="35"/>
        <v/>
      </c>
      <c r="E308" s="624"/>
      <c r="F308" s="624"/>
      <c r="G308" s="624"/>
      <c r="H308" s="624"/>
      <c r="I308" s="625"/>
      <c r="J308" s="626"/>
      <c r="K308" s="626"/>
      <c r="L308" s="626"/>
      <c r="M308" s="626"/>
      <c r="N308" s="626"/>
      <c r="O308" s="626"/>
      <c r="P308" s="626"/>
      <c r="Q308" s="626"/>
      <c r="R308" s="626"/>
      <c r="S308" s="626"/>
      <c r="T308" s="626"/>
      <c r="U308" s="626"/>
      <c r="V308" s="626"/>
      <c r="W308" s="626"/>
      <c r="X308" s="626"/>
      <c r="Y308" s="626"/>
      <c r="Z308" s="626"/>
      <c r="AA308" s="626"/>
      <c r="AB308" s="626"/>
      <c r="AC308" s="626"/>
      <c r="AD308" s="626"/>
      <c r="AG308" s="269">
        <f t="shared" si="36"/>
        <v>0</v>
      </c>
      <c r="AH308" s="270">
        <f t="shared" si="37"/>
        <v>0</v>
      </c>
      <c r="AI308" s="298">
        <f t="shared" si="38"/>
        <v>0</v>
      </c>
      <c r="AJ308" s="299">
        <f t="shared" si="39"/>
        <v>0</v>
      </c>
      <c r="AK308" s="300">
        <f t="shared" si="40"/>
        <v>0</v>
      </c>
      <c r="AL308" s="301">
        <f t="shared" si="41"/>
        <v>0</v>
      </c>
      <c r="AM308" s="298">
        <f t="shared" si="42"/>
        <v>0</v>
      </c>
      <c r="AN308" s="299">
        <f t="shared" si="43"/>
        <v>0</v>
      </c>
      <c r="AO308" s="300">
        <f t="shared" si="44"/>
        <v>0</v>
      </c>
      <c r="AP308" s="301">
        <f t="shared" si="45"/>
        <v>0</v>
      </c>
      <c r="AQ308" s="290">
        <f t="shared" si="46"/>
        <v>0</v>
      </c>
      <c r="AR308" s="291" t="str">
        <f>IF(AQ308=0,"",
IF(SUM($AQ$206:AQ308)=1,AS308,
IF($AQ$326&gt;SUM($AQ$206:AQ308),_xlfn.CONCAT(", ",AS308),
IF($AQ$326=SUM($AQ$206:AQ308),_xlfn.CONCAT(" y ",AS308)))))</f>
        <v/>
      </c>
      <c r="AS308" s="231" t="s">
        <v>6314</v>
      </c>
      <c r="AT308" s="303">
        <f t="shared" si="47"/>
        <v>0</v>
      </c>
      <c r="AU308" s="304" t="str">
        <f t="shared" si="48"/>
        <v/>
      </c>
      <c r="AV308" s="231" t="s">
        <v>6314</v>
      </c>
    </row>
    <row r="309" spans="1:48" s="8" customFormat="1" ht="15" hidden="1" customHeight="1">
      <c r="A309" s="6"/>
      <c r="B309" s="5"/>
      <c r="C309" s="107" t="s">
        <v>208</v>
      </c>
      <c r="D309" s="623" t="str">
        <f t="shared" si="35"/>
        <v/>
      </c>
      <c r="E309" s="624"/>
      <c r="F309" s="624"/>
      <c r="G309" s="624"/>
      <c r="H309" s="624"/>
      <c r="I309" s="625"/>
      <c r="J309" s="626"/>
      <c r="K309" s="626"/>
      <c r="L309" s="626"/>
      <c r="M309" s="626"/>
      <c r="N309" s="626"/>
      <c r="O309" s="626"/>
      <c r="P309" s="626"/>
      <c r="Q309" s="626"/>
      <c r="R309" s="626"/>
      <c r="S309" s="626"/>
      <c r="T309" s="626"/>
      <c r="U309" s="626"/>
      <c r="V309" s="626"/>
      <c r="W309" s="626"/>
      <c r="X309" s="626"/>
      <c r="Y309" s="626"/>
      <c r="Z309" s="626"/>
      <c r="AA309" s="626"/>
      <c r="AB309" s="626"/>
      <c r="AC309" s="626"/>
      <c r="AD309" s="626"/>
      <c r="AG309" s="269">
        <f t="shared" si="36"/>
        <v>0</v>
      </c>
      <c r="AH309" s="270">
        <f t="shared" si="37"/>
        <v>0</v>
      </c>
      <c r="AI309" s="298">
        <f t="shared" si="38"/>
        <v>0</v>
      </c>
      <c r="AJ309" s="299">
        <f t="shared" si="39"/>
        <v>0</v>
      </c>
      <c r="AK309" s="300">
        <f t="shared" si="40"/>
        <v>0</v>
      </c>
      <c r="AL309" s="301">
        <f t="shared" si="41"/>
        <v>0</v>
      </c>
      <c r="AM309" s="298">
        <f t="shared" si="42"/>
        <v>0</v>
      </c>
      <c r="AN309" s="299">
        <f t="shared" si="43"/>
        <v>0</v>
      </c>
      <c r="AO309" s="300">
        <f t="shared" si="44"/>
        <v>0</v>
      </c>
      <c r="AP309" s="301">
        <f t="shared" si="45"/>
        <v>0</v>
      </c>
      <c r="AQ309" s="290">
        <f t="shared" si="46"/>
        <v>0</v>
      </c>
      <c r="AR309" s="291" t="str">
        <f>IF(AQ309=0,"",
IF(SUM($AQ$206:AQ309)=1,AS309,
IF($AQ$326&gt;SUM($AQ$206:AQ309),_xlfn.CONCAT(", ",AS309),
IF($AQ$326=SUM($AQ$206:AQ309),_xlfn.CONCAT(" y ",AS309)))))</f>
        <v/>
      </c>
      <c r="AS309" s="231" t="s">
        <v>6315</v>
      </c>
      <c r="AT309" s="303">
        <f t="shared" si="47"/>
        <v>0</v>
      </c>
      <c r="AU309" s="304" t="str">
        <f t="shared" si="48"/>
        <v/>
      </c>
      <c r="AV309" s="231" t="s">
        <v>6315</v>
      </c>
    </row>
    <row r="310" spans="1:48" s="8" customFormat="1" ht="15" hidden="1" customHeight="1">
      <c r="A310" s="6"/>
      <c r="B310" s="5"/>
      <c r="C310" s="107" t="s">
        <v>209</v>
      </c>
      <c r="D310" s="623" t="str">
        <f t="shared" si="35"/>
        <v/>
      </c>
      <c r="E310" s="624"/>
      <c r="F310" s="624"/>
      <c r="G310" s="624"/>
      <c r="H310" s="624"/>
      <c r="I310" s="625"/>
      <c r="J310" s="626"/>
      <c r="K310" s="626"/>
      <c r="L310" s="626"/>
      <c r="M310" s="626"/>
      <c r="N310" s="626"/>
      <c r="O310" s="626"/>
      <c r="P310" s="626"/>
      <c r="Q310" s="626"/>
      <c r="R310" s="626"/>
      <c r="S310" s="626"/>
      <c r="T310" s="626"/>
      <c r="U310" s="626"/>
      <c r="V310" s="626"/>
      <c r="W310" s="626"/>
      <c r="X310" s="626"/>
      <c r="Y310" s="626"/>
      <c r="Z310" s="626"/>
      <c r="AA310" s="626"/>
      <c r="AB310" s="626"/>
      <c r="AC310" s="626"/>
      <c r="AD310" s="626"/>
      <c r="AG310" s="269">
        <f t="shared" si="36"/>
        <v>0</v>
      </c>
      <c r="AH310" s="270">
        <f t="shared" si="37"/>
        <v>0</v>
      </c>
      <c r="AI310" s="298">
        <f t="shared" si="38"/>
        <v>0</v>
      </c>
      <c r="AJ310" s="299">
        <f t="shared" si="39"/>
        <v>0</v>
      </c>
      <c r="AK310" s="300">
        <f t="shared" si="40"/>
        <v>0</v>
      </c>
      <c r="AL310" s="301">
        <f t="shared" si="41"/>
        <v>0</v>
      </c>
      <c r="AM310" s="298">
        <f t="shared" si="42"/>
        <v>0</v>
      </c>
      <c r="AN310" s="299">
        <f t="shared" si="43"/>
        <v>0</v>
      </c>
      <c r="AO310" s="300">
        <f t="shared" si="44"/>
        <v>0</v>
      </c>
      <c r="AP310" s="301">
        <f t="shared" si="45"/>
        <v>0</v>
      </c>
      <c r="AQ310" s="290">
        <f t="shared" si="46"/>
        <v>0</v>
      </c>
      <c r="AR310" s="291" t="str">
        <f>IF(AQ310=0,"",
IF(SUM($AQ$206:AQ310)=1,AS310,
IF($AQ$326&gt;SUM($AQ$206:AQ310),_xlfn.CONCAT(", ",AS310),
IF($AQ$326=SUM($AQ$206:AQ310),_xlfn.CONCAT(" y ",AS310)))))</f>
        <v/>
      </c>
      <c r="AS310" s="231" t="s">
        <v>6316</v>
      </c>
      <c r="AT310" s="303">
        <f t="shared" si="47"/>
        <v>0</v>
      </c>
      <c r="AU310" s="304" t="str">
        <f t="shared" si="48"/>
        <v/>
      </c>
      <c r="AV310" s="231" t="s">
        <v>6316</v>
      </c>
    </row>
    <row r="311" spans="1:48" s="8" customFormat="1" ht="15" hidden="1" customHeight="1">
      <c r="A311" s="6"/>
      <c r="B311" s="5"/>
      <c r="C311" s="107" t="s">
        <v>210</v>
      </c>
      <c r="D311" s="623" t="str">
        <f t="shared" si="35"/>
        <v/>
      </c>
      <c r="E311" s="624"/>
      <c r="F311" s="624"/>
      <c r="G311" s="624"/>
      <c r="H311" s="624"/>
      <c r="I311" s="625"/>
      <c r="J311" s="626"/>
      <c r="K311" s="626"/>
      <c r="L311" s="626"/>
      <c r="M311" s="626"/>
      <c r="N311" s="626"/>
      <c r="O311" s="626"/>
      <c r="P311" s="626"/>
      <c r="Q311" s="626"/>
      <c r="R311" s="626"/>
      <c r="S311" s="626"/>
      <c r="T311" s="626"/>
      <c r="U311" s="626"/>
      <c r="V311" s="626"/>
      <c r="W311" s="626"/>
      <c r="X311" s="626"/>
      <c r="Y311" s="626"/>
      <c r="Z311" s="626"/>
      <c r="AA311" s="626"/>
      <c r="AB311" s="626"/>
      <c r="AC311" s="626"/>
      <c r="AD311" s="626"/>
      <c r="AG311" s="269">
        <f t="shared" si="36"/>
        <v>0</v>
      </c>
      <c r="AH311" s="270">
        <f t="shared" si="37"/>
        <v>0</v>
      </c>
      <c r="AI311" s="298">
        <f t="shared" si="38"/>
        <v>0</v>
      </c>
      <c r="AJ311" s="299">
        <f t="shared" si="39"/>
        <v>0</v>
      </c>
      <c r="AK311" s="300">
        <f t="shared" si="40"/>
        <v>0</v>
      </c>
      <c r="AL311" s="301">
        <f t="shared" si="41"/>
        <v>0</v>
      </c>
      <c r="AM311" s="298">
        <f t="shared" si="42"/>
        <v>0</v>
      </c>
      <c r="AN311" s="299">
        <f t="shared" si="43"/>
        <v>0</v>
      </c>
      <c r="AO311" s="300">
        <f t="shared" si="44"/>
        <v>0</v>
      </c>
      <c r="AP311" s="301">
        <f t="shared" si="45"/>
        <v>0</v>
      </c>
      <c r="AQ311" s="290">
        <f t="shared" si="46"/>
        <v>0</v>
      </c>
      <c r="AR311" s="291" t="str">
        <f>IF(AQ311=0,"",
IF(SUM($AQ$206:AQ311)=1,AS311,
IF($AQ$326&gt;SUM($AQ$206:AQ311),_xlfn.CONCAT(", ",AS311),
IF($AQ$326=SUM($AQ$206:AQ311),_xlfn.CONCAT(" y ",AS311)))))</f>
        <v/>
      </c>
      <c r="AS311" s="231" t="s">
        <v>6317</v>
      </c>
      <c r="AT311" s="303">
        <f t="shared" si="47"/>
        <v>0</v>
      </c>
      <c r="AU311" s="304" t="str">
        <f t="shared" si="48"/>
        <v/>
      </c>
      <c r="AV311" s="231" t="s">
        <v>6317</v>
      </c>
    </row>
    <row r="312" spans="1:48" s="8" customFormat="1" ht="15" hidden="1" customHeight="1">
      <c r="A312" s="6"/>
      <c r="B312" s="5"/>
      <c r="C312" s="107" t="s">
        <v>211</v>
      </c>
      <c r="D312" s="623" t="str">
        <f t="shared" si="35"/>
        <v/>
      </c>
      <c r="E312" s="624"/>
      <c r="F312" s="624"/>
      <c r="G312" s="624"/>
      <c r="H312" s="624"/>
      <c r="I312" s="625"/>
      <c r="J312" s="626"/>
      <c r="K312" s="626"/>
      <c r="L312" s="626"/>
      <c r="M312" s="626"/>
      <c r="N312" s="626"/>
      <c r="O312" s="626"/>
      <c r="P312" s="626"/>
      <c r="Q312" s="626"/>
      <c r="R312" s="626"/>
      <c r="S312" s="626"/>
      <c r="T312" s="626"/>
      <c r="U312" s="626"/>
      <c r="V312" s="626"/>
      <c r="W312" s="626"/>
      <c r="X312" s="626"/>
      <c r="Y312" s="626"/>
      <c r="Z312" s="626"/>
      <c r="AA312" s="626"/>
      <c r="AB312" s="626"/>
      <c r="AC312" s="626"/>
      <c r="AD312" s="626"/>
      <c r="AG312" s="269">
        <f t="shared" si="36"/>
        <v>0</v>
      </c>
      <c r="AH312" s="270">
        <f t="shared" si="37"/>
        <v>0</v>
      </c>
      <c r="AI312" s="298">
        <f t="shared" si="38"/>
        <v>0</v>
      </c>
      <c r="AJ312" s="299">
        <f t="shared" si="39"/>
        <v>0</v>
      </c>
      <c r="AK312" s="300">
        <f t="shared" si="40"/>
        <v>0</v>
      </c>
      <c r="AL312" s="301">
        <f t="shared" si="41"/>
        <v>0</v>
      </c>
      <c r="AM312" s="298">
        <f t="shared" si="42"/>
        <v>0</v>
      </c>
      <c r="AN312" s="299">
        <f t="shared" si="43"/>
        <v>0</v>
      </c>
      <c r="AO312" s="300">
        <f t="shared" si="44"/>
        <v>0</v>
      </c>
      <c r="AP312" s="301">
        <f t="shared" si="45"/>
        <v>0</v>
      </c>
      <c r="AQ312" s="290">
        <f t="shared" si="46"/>
        <v>0</v>
      </c>
      <c r="AR312" s="291" t="str">
        <f>IF(AQ312=0,"",
IF(SUM($AQ$206:AQ312)=1,AS312,
IF($AQ$326&gt;SUM($AQ$206:AQ312),_xlfn.CONCAT(", ",AS312),
IF($AQ$326=SUM($AQ$206:AQ312),_xlfn.CONCAT(" y ",AS312)))))</f>
        <v/>
      </c>
      <c r="AS312" s="231" t="s">
        <v>6318</v>
      </c>
      <c r="AT312" s="303">
        <f t="shared" si="47"/>
        <v>0</v>
      </c>
      <c r="AU312" s="304" t="str">
        <f t="shared" si="48"/>
        <v/>
      </c>
      <c r="AV312" s="231" t="s">
        <v>6318</v>
      </c>
    </row>
    <row r="313" spans="1:48" s="8" customFormat="1" ht="15" hidden="1" customHeight="1">
      <c r="A313" s="6"/>
      <c r="B313" s="5"/>
      <c r="C313" s="107" t="s">
        <v>212</v>
      </c>
      <c r="D313" s="623" t="str">
        <f t="shared" si="35"/>
        <v/>
      </c>
      <c r="E313" s="624"/>
      <c r="F313" s="624"/>
      <c r="G313" s="624"/>
      <c r="H313" s="624"/>
      <c r="I313" s="625"/>
      <c r="J313" s="626"/>
      <c r="K313" s="626"/>
      <c r="L313" s="626"/>
      <c r="M313" s="626"/>
      <c r="N313" s="626"/>
      <c r="O313" s="626"/>
      <c r="P313" s="626"/>
      <c r="Q313" s="626"/>
      <c r="R313" s="626"/>
      <c r="S313" s="626"/>
      <c r="T313" s="626"/>
      <c r="U313" s="626"/>
      <c r="V313" s="626"/>
      <c r="W313" s="626"/>
      <c r="X313" s="626"/>
      <c r="Y313" s="626"/>
      <c r="Z313" s="626"/>
      <c r="AA313" s="626"/>
      <c r="AB313" s="626"/>
      <c r="AC313" s="626"/>
      <c r="AD313" s="626"/>
      <c r="AG313" s="269">
        <f t="shared" si="36"/>
        <v>0</v>
      </c>
      <c r="AH313" s="270">
        <f t="shared" si="37"/>
        <v>0</v>
      </c>
      <c r="AI313" s="298">
        <f t="shared" si="38"/>
        <v>0</v>
      </c>
      <c r="AJ313" s="299">
        <f t="shared" si="39"/>
        <v>0</v>
      </c>
      <c r="AK313" s="300">
        <f t="shared" si="40"/>
        <v>0</v>
      </c>
      <c r="AL313" s="301">
        <f t="shared" si="41"/>
        <v>0</v>
      </c>
      <c r="AM313" s="298">
        <f t="shared" si="42"/>
        <v>0</v>
      </c>
      <c r="AN313" s="299">
        <f t="shared" si="43"/>
        <v>0</v>
      </c>
      <c r="AO313" s="300">
        <f t="shared" si="44"/>
        <v>0</v>
      </c>
      <c r="AP313" s="301">
        <f t="shared" si="45"/>
        <v>0</v>
      </c>
      <c r="AQ313" s="290">
        <f t="shared" si="46"/>
        <v>0</v>
      </c>
      <c r="AR313" s="291" t="str">
        <f>IF(AQ313=0,"",
IF(SUM($AQ$206:AQ313)=1,AS313,
IF($AQ$326&gt;SUM($AQ$206:AQ313),_xlfn.CONCAT(", ",AS313),
IF($AQ$326=SUM($AQ$206:AQ313),_xlfn.CONCAT(" y ",AS313)))))</f>
        <v/>
      </c>
      <c r="AS313" s="231" t="s">
        <v>6319</v>
      </c>
      <c r="AT313" s="303">
        <f t="shared" si="47"/>
        <v>0</v>
      </c>
      <c r="AU313" s="304" t="str">
        <f t="shared" si="48"/>
        <v/>
      </c>
      <c r="AV313" s="231" t="s">
        <v>6319</v>
      </c>
    </row>
    <row r="314" spans="1:48" s="8" customFormat="1" ht="15" hidden="1" customHeight="1">
      <c r="A314" s="6"/>
      <c r="B314" s="5"/>
      <c r="C314" s="107" t="s">
        <v>213</v>
      </c>
      <c r="D314" s="623" t="str">
        <f t="shared" si="35"/>
        <v/>
      </c>
      <c r="E314" s="624"/>
      <c r="F314" s="624"/>
      <c r="G314" s="624"/>
      <c r="H314" s="624"/>
      <c r="I314" s="625"/>
      <c r="J314" s="626"/>
      <c r="K314" s="626"/>
      <c r="L314" s="626"/>
      <c r="M314" s="626"/>
      <c r="N314" s="626"/>
      <c r="O314" s="626"/>
      <c r="P314" s="626"/>
      <c r="Q314" s="626"/>
      <c r="R314" s="626"/>
      <c r="S314" s="626"/>
      <c r="T314" s="626"/>
      <c r="U314" s="626"/>
      <c r="V314" s="626"/>
      <c r="W314" s="626"/>
      <c r="X314" s="626"/>
      <c r="Y314" s="626"/>
      <c r="Z314" s="626"/>
      <c r="AA314" s="626"/>
      <c r="AB314" s="626"/>
      <c r="AC314" s="626"/>
      <c r="AD314" s="626"/>
      <c r="AG314" s="269">
        <f t="shared" si="36"/>
        <v>0</v>
      </c>
      <c r="AH314" s="270">
        <f t="shared" si="37"/>
        <v>0</v>
      </c>
      <c r="AI314" s="298">
        <f t="shared" si="38"/>
        <v>0</v>
      </c>
      <c r="AJ314" s="299">
        <f t="shared" si="39"/>
        <v>0</v>
      </c>
      <c r="AK314" s="300">
        <f t="shared" si="40"/>
        <v>0</v>
      </c>
      <c r="AL314" s="301">
        <f t="shared" si="41"/>
        <v>0</v>
      </c>
      <c r="AM314" s="298">
        <f t="shared" si="42"/>
        <v>0</v>
      </c>
      <c r="AN314" s="299">
        <f t="shared" si="43"/>
        <v>0</v>
      </c>
      <c r="AO314" s="300">
        <f t="shared" si="44"/>
        <v>0</v>
      </c>
      <c r="AP314" s="301">
        <f t="shared" si="45"/>
        <v>0</v>
      </c>
      <c r="AQ314" s="290">
        <f t="shared" si="46"/>
        <v>0</v>
      </c>
      <c r="AR314" s="291" t="str">
        <f>IF(AQ314=0,"",
IF(SUM($AQ$206:AQ314)=1,AS314,
IF($AQ$326&gt;SUM($AQ$206:AQ314),_xlfn.CONCAT(", ",AS314),
IF($AQ$326=SUM($AQ$206:AQ314),_xlfn.CONCAT(" y ",AS314)))))</f>
        <v/>
      </c>
      <c r="AS314" s="231" t="s">
        <v>6320</v>
      </c>
      <c r="AT314" s="303">
        <f t="shared" si="47"/>
        <v>0</v>
      </c>
      <c r="AU314" s="304" t="str">
        <f t="shared" si="48"/>
        <v/>
      </c>
      <c r="AV314" s="231" t="s">
        <v>6320</v>
      </c>
    </row>
    <row r="315" spans="1:48" s="8" customFormat="1" ht="15" hidden="1" customHeight="1">
      <c r="A315" s="6"/>
      <c r="B315" s="5"/>
      <c r="C315" s="107" t="s">
        <v>214</v>
      </c>
      <c r="D315" s="623" t="str">
        <f t="shared" si="35"/>
        <v/>
      </c>
      <c r="E315" s="624"/>
      <c r="F315" s="624"/>
      <c r="G315" s="624"/>
      <c r="H315" s="624"/>
      <c r="I315" s="625"/>
      <c r="J315" s="626"/>
      <c r="K315" s="626"/>
      <c r="L315" s="626"/>
      <c r="M315" s="626"/>
      <c r="N315" s="626"/>
      <c r="O315" s="626"/>
      <c r="P315" s="626"/>
      <c r="Q315" s="626"/>
      <c r="R315" s="626"/>
      <c r="S315" s="626"/>
      <c r="T315" s="626"/>
      <c r="U315" s="626"/>
      <c r="V315" s="626"/>
      <c r="W315" s="626"/>
      <c r="X315" s="626"/>
      <c r="Y315" s="626"/>
      <c r="Z315" s="626"/>
      <c r="AA315" s="626"/>
      <c r="AB315" s="626"/>
      <c r="AC315" s="626"/>
      <c r="AD315" s="626"/>
      <c r="AG315" s="269">
        <f t="shared" si="36"/>
        <v>0</v>
      </c>
      <c r="AH315" s="270">
        <f t="shared" si="37"/>
        <v>0</v>
      </c>
      <c r="AI315" s="298">
        <f t="shared" si="38"/>
        <v>0</v>
      </c>
      <c r="AJ315" s="299">
        <f t="shared" si="39"/>
        <v>0</v>
      </c>
      <c r="AK315" s="300">
        <f t="shared" si="40"/>
        <v>0</v>
      </c>
      <c r="AL315" s="301">
        <f t="shared" si="41"/>
        <v>0</v>
      </c>
      <c r="AM315" s="298">
        <f t="shared" si="42"/>
        <v>0</v>
      </c>
      <c r="AN315" s="299">
        <f t="shared" si="43"/>
        <v>0</v>
      </c>
      <c r="AO315" s="300">
        <f t="shared" si="44"/>
        <v>0</v>
      </c>
      <c r="AP315" s="301">
        <f t="shared" si="45"/>
        <v>0</v>
      </c>
      <c r="AQ315" s="290">
        <f t="shared" si="46"/>
        <v>0</v>
      </c>
      <c r="AR315" s="291" t="str">
        <f>IF(AQ315=0,"",
IF(SUM($AQ$206:AQ315)=1,AS315,
IF($AQ$326&gt;SUM($AQ$206:AQ315),_xlfn.CONCAT(", ",AS315),
IF($AQ$326=SUM($AQ$206:AQ315),_xlfn.CONCAT(" y ",AS315)))))</f>
        <v/>
      </c>
      <c r="AS315" s="231" t="s">
        <v>6321</v>
      </c>
      <c r="AT315" s="303">
        <f t="shared" si="47"/>
        <v>0</v>
      </c>
      <c r="AU315" s="304" t="str">
        <f t="shared" si="48"/>
        <v/>
      </c>
      <c r="AV315" s="231" t="s">
        <v>6321</v>
      </c>
    </row>
    <row r="316" spans="1:48" s="8" customFormat="1" ht="15" hidden="1" customHeight="1">
      <c r="A316" s="6"/>
      <c r="B316" s="5"/>
      <c r="C316" s="107" t="s">
        <v>215</v>
      </c>
      <c r="D316" s="623" t="str">
        <f t="shared" si="35"/>
        <v/>
      </c>
      <c r="E316" s="624"/>
      <c r="F316" s="624"/>
      <c r="G316" s="624"/>
      <c r="H316" s="624"/>
      <c r="I316" s="625"/>
      <c r="J316" s="626"/>
      <c r="K316" s="626"/>
      <c r="L316" s="626"/>
      <c r="M316" s="626"/>
      <c r="N316" s="626"/>
      <c r="O316" s="626"/>
      <c r="P316" s="626"/>
      <c r="Q316" s="626"/>
      <c r="R316" s="626"/>
      <c r="S316" s="626"/>
      <c r="T316" s="626"/>
      <c r="U316" s="626"/>
      <c r="V316" s="626"/>
      <c r="W316" s="626"/>
      <c r="X316" s="626"/>
      <c r="Y316" s="626"/>
      <c r="Z316" s="626"/>
      <c r="AA316" s="626"/>
      <c r="AB316" s="626"/>
      <c r="AC316" s="626"/>
      <c r="AD316" s="626"/>
      <c r="AG316" s="269">
        <f t="shared" si="36"/>
        <v>0</v>
      </c>
      <c r="AH316" s="270">
        <f t="shared" si="37"/>
        <v>0</v>
      </c>
      <c r="AI316" s="298">
        <f t="shared" si="38"/>
        <v>0</v>
      </c>
      <c r="AJ316" s="299">
        <f t="shared" si="39"/>
        <v>0</v>
      </c>
      <c r="AK316" s="300">
        <f t="shared" si="40"/>
        <v>0</v>
      </c>
      <c r="AL316" s="301">
        <f t="shared" si="41"/>
        <v>0</v>
      </c>
      <c r="AM316" s="298">
        <f t="shared" si="42"/>
        <v>0</v>
      </c>
      <c r="AN316" s="299">
        <f t="shared" si="43"/>
        <v>0</v>
      </c>
      <c r="AO316" s="300">
        <f t="shared" si="44"/>
        <v>0</v>
      </c>
      <c r="AP316" s="301">
        <f t="shared" si="45"/>
        <v>0</v>
      </c>
      <c r="AQ316" s="290">
        <f t="shared" si="46"/>
        <v>0</v>
      </c>
      <c r="AR316" s="291" t="str">
        <f>IF(AQ316=0,"",
IF(SUM($AQ$206:AQ316)=1,AS316,
IF($AQ$326&gt;SUM($AQ$206:AQ316),_xlfn.CONCAT(", ",AS316),
IF($AQ$326=SUM($AQ$206:AQ316),_xlfn.CONCAT(" y ",AS316)))))</f>
        <v/>
      </c>
      <c r="AS316" s="231" t="s">
        <v>6322</v>
      </c>
      <c r="AT316" s="303">
        <f t="shared" si="47"/>
        <v>0</v>
      </c>
      <c r="AU316" s="304" t="str">
        <f t="shared" si="48"/>
        <v/>
      </c>
      <c r="AV316" s="231" t="s">
        <v>6322</v>
      </c>
    </row>
    <row r="317" spans="1:48" s="8" customFormat="1" ht="15" hidden="1" customHeight="1">
      <c r="A317" s="6"/>
      <c r="B317" s="5"/>
      <c r="C317" s="107" t="s">
        <v>216</v>
      </c>
      <c r="D317" s="623" t="str">
        <f t="shared" si="35"/>
        <v/>
      </c>
      <c r="E317" s="624"/>
      <c r="F317" s="624"/>
      <c r="G317" s="624"/>
      <c r="H317" s="624"/>
      <c r="I317" s="625"/>
      <c r="J317" s="626"/>
      <c r="K317" s="626"/>
      <c r="L317" s="626"/>
      <c r="M317" s="626"/>
      <c r="N317" s="626"/>
      <c r="O317" s="626"/>
      <c r="P317" s="626"/>
      <c r="Q317" s="626"/>
      <c r="R317" s="626"/>
      <c r="S317" s="626"/>
      <c r="T317" s="626"/>
      <c r="U317" s="626"/>
      <c r="V317" s="626"/>
      <c r="W317" s="626"/>
      <c r="X317" s="626"/>
      <c r="Y317" s="626"/>
      <c r="Z317" s="626"/>
      <c r="AA317" s="626"/>
      <c r="AB317" s="626"/>
      <c r="AC317" s="626"/>
      <c r="AD317" s="626"/>
      <c r="AG317" s="269">
        <f t="shared" si="36"/>
        <v>0</v>
      </c>
      <c r="AH317" s="270">
        <f t="shared" si="37"/>
        <v>0</v>
      </c>
      <c r="AI317" s="298">
        <f t="shared" si="38"/>
        <v>0</v>
      </c>
      <c r="AJ317" s="299">
        <f t="shared" si="39"/>
        <v>0</v>
      </c>
      <c r="AK317" s="300">
        <f t="shared" si="40"/>
        <v>0</v>
      </c>
      <c r="AL317" s="301">
        <f t="shared" si="41"/>
        <v>0</v>
      </c>
      <c r="AM317" s="298">
        <f t="shared" si="42"/>
        <v>0</v>
      </c>
      <c r="AN317" s="299">
        <f t="shared" si="43"/>
        <v>0</v>
      </c>
      <c r="AO317" s="300">
        <f t="shared" si="44"/>
        <v>0</v>
      </c>
      <c r="AP317" s="301">
        <f t="shared" si="45"/>
        <v>0</v>
      </c>
      <c r="AQ317" s="290">
        <f t="shared" si="46"/>
        <v>0</v>
      </c>
      <c r="AR317" s="291" t="str">
        <f>IF(AQ317=0,"",
IF(SUM($AQ$206:AQ317)=1,AS317,
IF($AQ$326&gt;SUM($AQ$206:AQ317),_xlfn.CONCAT(", ",AS317),
IF($AQ$326=SUM($AQ$206:AQ317),_xlfn.CONCAT(" y ",AS317)))))</f>
        <v/>
      </c>
      <c r="AS317" s="231" t="s">
        <v>6323</v>
      </c>
      <c r="AT317" s="303">
        <f t="shared" si="47"/>
        <v>0</v>
      </c>
      <c r="AU317" s="304" t="str">
        <f t="shared" si="48"/>
        <v/>
      </c>
      <c r="AV317" s="231" t="s">
        <v>6323</v>
      </c>
    </row>
    <row r="318" spans="1:48" s="8" customFormat="1" ht="15" hidden="1" customHeight="1">
      <c r="A318" s="6"/>
      <c r="B318" s="5"/>
      <c r="C318" s="107" t="s">
        <v>217</v>
      </c>
      <c r="D318" s="623" t="str">
        <f t="shared" si="35"/>
        <v/>
      </c>
      <c r="E318" s="624"/>
      <c r="F318" s="624"/>
      <c r="G318" s="624"/>
      <c r="H318" s="624"/>
      <c r="I318" s="625"/>
      <c r="J318" s="626"/>
      <c r="K318" s="626"/>
      <c r="L318" s="626"/>
      <c r="M318" s="626"/>
      <c r="N318" s="626"/>
      <c r="O318" s="626"/>
      <c r="P318" s="626"/>
      <c r="Q318" s="626"/>
      <c r="R318" s="626"/>
      <c r="S318" s="626"/>
      <c r="T318" s="626"/>
      <c r="U318" s="626"/>
      <c r="V318" s="626"/>
      <c r="W318" s="626"/>
      <c r="X318" s="626"/>
      <c r="Y318" s="626"/>
      <c r="Z318" s="626"/>
      <c r="AA318" s="626"/>
      <c r="AB318" s="626"/>
      <c r="AC318" s="626"/>
      <c r="AD318" s="626"/>
      <c r="AG318" s="269">
        <f t="shared" si="36"/>
        <v>0</v>
      </c>
      <c r="AH318" s="270">
        <f t="shared" si="37"/>
        <v>0</v>
      </c>
      <c r="AI318" s="298">
        <f t="shared" si="38"/>
        <v>0</v>
      </c>
      <c r="AJ318" s="299">
        <f t="shared" si="39"/>
        <v>0</v>
      </c>
      <c r="AK318" s="300">
        <f t="shared" si="40"/>
        <v>0</v>
      </c>
      <c r="AL318" s="301">
        <f t="shared" si="41"/>
        <v>0</v>
      </c>
      <c r="AM318" s="298">
        <f t="shared" si="42"/>
        <v>0</v>
      </c>
      <c r="AN318" s="299">
        <f t="shared" si="43"/>
        <v>0</v>
      </c>
      <c r="AO318" s="300">
        <f t="shared" si="44"/>
        <v>0</v>
      </c>
      <c r="AP318" s="301">
        <f t="shared" si="45"/>
        <v>0</v>
      </c>
      <c r="AQ318" s="290">
        <f t="shared" si="46"/>
        <v>0</v>
      </c>
      <c r="AR318" s="291" t="str">
        <f>IF(AQ318=0,"",
IF(SUM($AQ$206:AQ318)=1,AS318,
IF($AQ$326&gt;SUM($AQ$206:AQ318),_xlfn.CONCAT(", ",AS318),
IF($AQ$326=SUM($AQ$206:AQ318),_xlfn.CONCAT(" y ",AS318)))))</f>
        <v/>
      </c>
      <c r="AS318" s="231" t="s">
        <v>6324</v>
      </c>
      <c r="AT318" s="303">
        <f t="shared" si="47"/>
        <v>0</v>
      </c>
      <c r="AU318" s="304" t="str">
        <f t="shared" si="48"/>
        <v/>
      </c>
      <c r="AV318" s="231" t="s">
        <v>6324</v>
      </c>
    </row>
    <row r="319" spans="1:48" s="8" customFormat="1" ht="15" hidden="1" customHeight="1">
      <c r="A319" s="6"/>
      <c r="B319" s="5"/>
      <c r="C319" s="107" t="s">
        <v>218</v>
      </c>
      <c r="D319" s="623" t="str">
        <f t="shared" si="35"/>
        <v/>
      </c>
      <c r="E319" s="624"/>
      <c r="F319" s="624"/>
      <c r="G319" s="624"/>
      <c r="H319" s="624"/>
      <c r="I319" s="625"/>
      <c r="J319" s="626"/>
      <c r="K319" s="626"/>
      <c r="L319" s="626"/>
      <c r="M319" s="626"/>
      <c r="N319" s="626"/>
      <c r="O319" s="626"/>
      <c r="P319" s="626"/>
      <c r="Q319" s="626"/>
      <c r="R319" s="626"/>
      <c r="S319" s="626"/>
      <c r="T319" s="626"/>
      <c r="U319" s="626"/>
      <c r="V319" s="626"/>
      <c r="W319" s="626"/>
      <c r="X319" s="626"/>
      <c r="Y319" s="626"/>
      <c r="Z319" s="626"/>
      <c r="AA319" s="626"/>
      <c r="AB319" s="626"/>
      <c r="AC319" s="626"/>
      <c r="AD319" s="626"/>
      <c r="AG319" s="269">
        <f t="shared" si="36"/>
        <v>0</v>
      </c>
      <c r="AH319" s="270">
        <f t="shared" si="37"/>
        <v>0</v>
      </c>
      <c r="AI319" s="298">
        <f t="shared" si="38"/>
        <v>0</v>
      </c>
      <c r="AJ319" s="299">
        <f t="shared" si="39"/>
        <v>0</v>
      </c>
      <c r="AK319" s="300">
        <f t="shared" si="40"/>
        <v>0</v>
      </c>
      <c r="AL319" s="301">
        <f t="shared" si="41"/>
        <v>0</v>
      </c>
      <c r="AM319" s="298">
        <f t="shared" si="42"/>
        <v>0</v>
      </c>
      <c r="AN319" s="299">
        <f t="shared" si="43"/>
        <v>0</v>
      </c>
      <c r="AO319" s="300">
        <f t="shared" si="44"/>
        <v>0</v>
      </c>
      <c r="AP319" s="301">
        <f t="shared" si="45"/>
        <v>0</v>
      </c>
      <c r="AQ319" s="290">
        <f t="shared" si="46"/>
        <v>0</v>
      </c>
      <c r="AR319" s="291" t="str">
        <f>IF(AQ319=0,"",
IF(SUM($AQ$206:AQ319)=1,AS319,
IF($AQ$326&gt;SUM($AQ$206:AQ319),_xlfn.CONCAT(", ",AS319),
IF($AQ$326=SUM($AQ$206:AQ319),_xlfn.CONCAT(" y ",AS319)))))</f>
        <v/>
      </c>
      <c r="AS319" s="231" t="s">
        <v>6325</v>
      </c>
      <c r="AT319" s="303">
        <f t="shared" si="47"/>
        <v>0</v>
      </c>
      <c r="AU319" s="304" t="str">
        <f t="shared" si="48"/>
        <v/>
      </c>
      <c r="AV319" s="231" t="s">
        <v>6325</v>
      </c>
    </row>
    <row r="320" spans="1:48" s="8" customFormat="1" ht="15" hidden="1" customHeight="1">
      <c r="A320" s="6"/>
      <c r="B320" s="5"/>
      <c r="C320" s="107" t="s">
        <v>219</v>
      </c>
      <c r="D320" s="623" t="str">
        <f t="shared" si="35"/>
        <v/>
      </c>
      <c r="E320" s="624"/>
      <c r="F320" s="624"/>
      <c r="G320" s="624"/>
      <c r="H320" s="624"/>
      <c r="I320" s="625"/>
      <c r="J320" s="626"/>
      <c r="K320" s="626"/>
      <c r="L320" s="626"/>
      <c r="M320" s="626"/>
      <c r="N320" s="626"/>
      <c r="O320" s="626"/>
      <c r="P320" s="626"/>
      <c r="Q320" s="626"/>
      <c r="R320" s="626"/>
      <c r="S320" s="626"/>
      <c r="T320" s="626"/>
      <c r="U320" s="626"/>
      <c r="V320" s="626"/>
      <c r="W320" s="626"/>
      <c r="X320" s="626"/>
      <c r="Y320" s="626"/>
      <c r="Z320" s="626"/>
      <c r="AA320" s="626"/>
      <c r="AB320" s="626"/>
      <c r="AC320" s="626"/>
      <c r="AD320" s="626"/>
      <c r="AG320" s="269">
        <f t="shared" si="36"/>
        <v>0</v>
      </c>
      <c r="AH320" s="270">
        <f t="shared" si="37"/>
        <v>0</v>
      </c>
      <c r="AI320" s="298">
        <f t="shared" si="38"/>
        <v>0</v>
      </c>
      <c r="AJ320" s="299">
        <f t="shared" si="39"/>
        <v>0</v>
      </c>
      <c r="AK320" s="300">
        <f t="shared" si="40"/>
        <v>0</v>
      </c>
      <c r="AL320" s="301">
        <f t="shared" si="41"/>
        <v>0</v>
      </c>
      <c r="AM320" s="298">
        <f t="shared" si="42"/>
        <v>0</v>
      </c>
      <c r="AN320" s="299">
        <f t="shared" si="43"/>
        <v>0</v>
      </c>
      <c r="AO320" s="300">
        <f t="shared" si="44"/>
        <v>0</v>
      </c>
      <c r="AP320" s="301">
        <f t="shared" si="45"/>
        <v>0</v>
      </c>
      <c r="AQ320" s="290">
        <f t="shared" si="46"/>
        <v>0</v>
      </c>
      <c r="AR320" s="291" t="str">
        <f>IF(AQ320=0,"",
IF(SUM($AQ$206:AQ320)=1,AS320,
IF($AQ$326&gt;SUM($AQ$206:AQ320),_xlfn.CONCAT(", ",AS320),
IF($AQ$326=SUM($AQ$206:AQ320),_xlfn.CONCAT(" y ",AS320)))))</f>
        <v/>
      </c>
      <c r="AS320" s="231" t="s">
        <v>6326</v>
      </c>
      <c r="AT320" s="303">
        <f t="shared" si="47"/>
        <v>0</v>
      </c>
      <c r="AU320" s="304" t="str">
        <f t="shared" si="48"/>
        <v/>
      </c>
      <c r="AV320" s="231" t="s">
        <v>6326</v>
      </c>
    </row>
    <row r="321" spans="1:48" s="8" customFormat="1" ht="15" hidden="1" customHeight="1">
      <c r="A321" s="6"/>
      <c r="B321" s="5"/>
      <c r="C321" s="107" t="s">
        <v>220</v>
      </c>
      <c r="D321" s="623" t="str">
        <f t="shared" si="35"/>
        <v/>
      </c>
      <c r="E321" s="624"/>
      <c r="F321" s="624"/>
      <c r="G321" s="624"/>
      <c r="H321" s="624"/>
      <c r="I321" s="625"/>
      <c r="J321" s="626"/>
      <c r="K321" s="626"/>
      <c r="L321" s="626"/>
      <c r="M321" s="626"/>
      <c r="N321" s="626"/>
      <c r="O321" s="626"/>
      <c r="P321" s="626"/>
      <c r="Q321" s="626"/>
      <c r="R321" s="626"/>
      <c r="S321" s="626"/>
      <c r="T321" s="626"/>
      <c r="U321" s="626"/>
      <c r="V321" s="626"/>
      <c r="W321" s="626"/>
      <c r="X321" s="626"/>
      <c r="Y321" s="626"/>
      <c r="Z321" s="626"/>
      <c r="AA321" s="626"/>
      <c r="AB321" s="626"/>
      <c r="AC321" s="626"/>
      <c r="AD321" s="626"/>
      <c r="AG321" s="269">
        <f t="shared" si="36"/>
        <v>0</v>
      </c>
      <c r="AH321" s="270">
        <f t="shared" si="37"/>
        <v>0</v>
      </c>
      <c r="AI321" s="298">
        <f t="shared" si="38"/>
        <v>0</v>
      </c>
      <c r="AJ321" s="299">
        <f t="shared" si="39"/>
        <v>0</v>
      </c>
      <c r="AK321" s="300">
        <f t="shared" si="40"/>
        <v>0</v>
      </c>
      <c r="AL321" s="301">
        <f t="shared" si="41"/>
        <v>0</v>
      </c>
      <c r="AM321" s="298">
        <f t="shared" si="42"/>
        <v>0</v>
      </c>
      <c r="AN321" s="299">
        <f t="shared" si="43"/>
        <v>0</v>
      </c>
      <c r="AO321" s="300">
        <f t="shared" si="44"/>
        <v>0</v>
      </c>
      <c r="AP321" s="301">
        <f t="shared" si="45"/>
        <v>0</v>
      </c>
      <c r="AQ321" s="290">
        <f t="shared" si="46"/>
        <v>0</v>
      </c>
      <c r="AR321" s="291" t="str">
        <f>IF(AQ321=0,"",
IF(SUM($AQ$206:AQ321)=1,AS321,
IF($AQ$326&gt;SUM($AQ$206:AQ321),_xlfn.CONCAT(", ",AS321),
IF($AQ$326=SUM($AQ$206:AQ321),_xlfn.CONCAT(" y ",AS321)))))</f>
        <v/>
      </c>
      <c r="AS321" s="231" t="s">
        <v>6327</v>
      </c>
      <c r="AT321" s="303">
        <f t="shared" si="47"/>
        <v>0</v>
      </c>
      <c r="AU321" s="304" t="str">
        <f t="shared" si="48"/>
        <v/>
      </c>
      <c r="AV321" s="231" t="s">
        <v>6327</v>
      </c>
    </row>
    <row r="322" spans="1:48" s="8" customFormat="1" ht="15" hidden="1" customHeight="1">
      <c r="A322" s="6"/>
      <c r="B322" s="5"/>
      <c r="C322" s="107" t="s">
        <v>221</v>
      </c>
      <c r="D322" s="623" t="str">
        <f t="shared" si="35"/>
        <v/>
      </c>
      <c r="E322" s="624"/>
      <c r="F322" s="624"/>
      <c r="G322" s="624"/>
      <c r="H322" s="624"/>
      <c r="I322" s="625"/>
      <c r="J322" s="626"/>
      <c r="K322" s="626"/>
      <c r="L322" s="626"/>
      <c r="M322" s="626"/>
      <c r="N322" s="626"/>
      <c r="O322" s="626"/>
      <c r="P322" s="626"/>
      <c r="Q322" s="626"/>
      <c r="R322" s="626"/>
      <c r="S322" s="626"/>
      <c r="T322" s="626"/>
      <c r="U322" s="626"/>
      <c r="V322" s="626"/>
      <c r="W322" s="626"/>
      <c r="X322" s="626"/>
      <c r="Y322" s="626"/>
      <c r="Z322" s="626"/>
      <c r="AA322" s="626"/>
      <c r="AB322" s="626"/>
      <c r="AC322" s="626"/>
      <c r="AD322" s="626"/>
      <c r="AG322" s="269">
        <f t="shared" si="36"/>
        <v>0</v>
      </c>
      <c r="AH322" s="270">
        <f t="shared" si="37"/>
        <v>0</v>
      </c>
      <c r="AI322" s="298">
        <f t="shared" si="38"/>
        <v>0</v>
      </c>
      <c r="AJ322" s="299">
        <f t="shared" si="39"/>
        <v>0</v>
      </c>
      <c r="AK322" s="300">
        <f t="shared" si="40"/>
        <v>0</v>
      </c>
      <c r="AL322" s="301">
        <f t="shared" si="41"/>
        <v>0</v>
      </c>
      <c r="AM322" s="298">
        <f t="shared" si="42"/>
        <v>0</v>
      </c>
      <c r="AN322" s="299">
        <f t="shared" si="43"/>
        <v>0</v>
      </c>
      <c r="AO322" s="300">
        <f t="shared" si="44"/>
        <v>0</v>
      </c>
      <c r="AP322" s="301">
        <f t="shared" si="45"/>
        <v>0</v>
      </c>
      <c r="AQ322" s="290">
        <f t="shared" si="46"/>
        <v>0</v>
      </c>
      <c r="AR322" s="291" t="str">
        <f>IF(AQ322=0,"",
IF(SUM($AQ$206:AQ322)=1,AS322,
IF($AQ$326&gt;SUM($AQ$206:AQ322),_xlfn.CONCAT(", ",AS322),
IF($AQ$326=SUM($AQ$206:AQ322),_xlfn.CONCAT(" y ",AS322)))))</f>
        <v/>
      </c>
      <c r="AS322" s="231" t="s">
        <v>6328</v>
      </c>
      <c r="AT322" s="303">
        <f t="shared" si="47"/>
        <v>0</v>
      </c>
      <c r="AU322" s="304" t="str">
        <f t="shared" si="48"/>
        <v/>
      </c>
      <c r="AV322" s="231" t="s">
        <v>6328</v>
      </c>
    </row>
    <row r="323" spans="1:48" s="8" customFormat="1" ht="15" hidden="1" customHeight="1">
      <c r="A323" s="6"/>
      <c r="B323" s="5"/>
      <c r="C323" s="107" t="s">
        <v>222</v>
      </c>
      <c r="D323" s="623" t="str">
        <f t="shared" si="35"/>
        <v/>
      </c>
      <c r="E323" s="624"/>
      <c r="F323" s="624"/>
      <c r="G323" s="624"/>
      <c r="H323" s="624"/>
      <c r="I323" s="625"/>
      <c r="J323" s="626"/>
      <c r="K323" s="626"/>
      <c r="L323" s="626"/>
      <c r="M323" s="626"/>
      <c r="N323" s="626"/>
      <c r="O323" s="626"/>
      <c r="P323" s="626"/>
      <c r="Q323" s="626"/>
      <c r="R323" s="626"/>
      <c r="S323" s="626"/>
      <c r="T323" s="626"/>
      <c r="U323" s="626"/>
      <c r="V323" s="626"/>
      <c r="W323" s="626"/>
      <c r="X323" s="626"/>
      <c r="Y323" s="626"/>
      <c r="Z323" s="626"/>
      <c r="AA323" s="626"/>
      <c r="AB323" s="626"/>
      <c r="AC323" s="626"/>
      <c r="AD323" s="626"/>
      <c r="AG323" s="269">
        <f t="shared" si="36"/>
        <v>0</v>
      </c>
      <c r="AH323" s="270">
        <f t="shared" si="37"/>
        <v>0</v>
      </c>
      <c r="AI323" s="298">
        <f t="shared" si="38"/>
        <v>0</v>
      </c>
      <c r="AJ323" s="299">
        <f t="shared" si="39"/>
        <v>0</v>
      </c>
      <c r="AK323" s="300">
        <f t="shared" si="40"/>
        <v>0</v>
      </c>
      <c r="AL323" s="301">
        <f t="shared" si="41"/>
        <v>0</v>
      </c>
      <c r="AM323" s="298">
        <f t="shared" si="42"/>
        <v>0</v>
      </c>
      <c r="AN323" s="299">
        <f t="shared" si="43"/>
        <v>0</v>
      </c>
      <c r="AO323" s="300">
        <f t="shared" si="44"/>
        <v>0</v>
      </c>
      <c r="AP323" s="301">
        <f t="shared" si="45"/>
        <v>0</v>
      </c>
      <c r="AQ323" s="290">
        <f t="shared" si="46"/>
        <v>0</v>
      </c>
      <c r="AR323" s="291" t="str">
        <f>IF(AQ323=0,"",
IF(SUM($AQ$206:AQ323)=1,AS323,
IF($AQ$326&gt;SUM($AQ$206:AQ323),_xlfn.CONCAT(", ",AS323),
IF($AQ$326=SUM($AQ$206:AQ323),_xlfn.CONCAT(" y ",AS323)))))</f>
        <v/>
      </c>
      <c r="AS323" s="231" t="s">
        <v>6329</v>
      </c>
      <c r="AT323" s="303">
        <f t="shared" si="47"/>
        <v>0</v>
      </c>
      <c r="AU323" s="304" t="str">
        <f t="shared" si="48"/>
        <v/>
      </c>
      <c r="AV323" s="231" t="s">
        <v>6329</v>
      </c>
    </row>
    <row r="324" spans="1:48" s="8" customFormat="1" ht="15" hidden="1" customHeight="1">
      <c r="A324" s="6"/>
      <c r="B324" s="5"/>
      <c r="C324" s="107" t="s">
        <v>223</v>
      </c>
      <c r="D324" s="623" t="str">
        <f t="shared" si="35"/>
        <v/>
      </c>
      <c r="E324" s="624"/>
      <c r="F324" s="624"/>
      <c r="G324" s="624"/>
      <c r="H324" s="624"/>
      <c r="I324" s="625"/>
      <c r="J324" s="626"/>
      <c r="K324" s="626"/>
      <c r="L324" s="626"/>
      <c r="M324" s="626"/>
      <c r="N324" s="626"/>
      <c r="O324" s="626"/>
      <c r="P324" s="626"/>
      <c r="Q324" s="626"/>
      <c r="R324" s="626"/>
      <c r="S324" s="626"/>
      <c r="T324" s="626"/>
      <c r="U324" s="626"/>
      <c r="V324" s="626"/>
      <c r="W324" s="626"/>
      <c r="X324" s="626"/>
      <c r="Y324" s="626"/>
      <c r="Z324" s="626"/>
      <c r="AA324" s="626"/>
      <c r="AB324" s="626"/>
      <c r="AC324" s="626"/>
      <c r="AD324" s="626"/>
      <c r="AG324" s="269">
        <f t="shared" si="36"/>
        <v>0</v>
      </c>
      <c r="AH324" s="270">
        <f t="shared" si="37"/>
        <v>0</v>
      </c>
      <c r="AI324" s="298">
        <f t="shared" si="38"/>
        <v>0</v>
      </c>
      <c r="AJ324" s="299">
        <f t="shared" si="39"/>
        <v>0</v>
      </c>
      <c r="AK324" s="300">
        <f t="shared" si="40"/>
        <v>0</v>
      </c>
      <c r="AL324" s="301">
        <f t="shared" si="41"/>
        <v>0</v>
      </c>
      <c r="AM324" s="298">
        <f t="shared" si="42"/>
        <v>0</v>
      </c>
      <c r="AN324" s="299">
        <f t="shared" si="43"/>
        <v>0</v>
      </c>
      <c r="AO324" s="300">
        <f t="shared" si="44"/>
        <v>0</v>
      </c>
      <c r="AP324" s="301">
        <f t="shared" si="45"/>
        <v>0</v>
      </c>
      <c r="AQ324" s="290">
        <f t="shared" si="46"/>
        <v>0</v>
      </c>
      <c r="AR324" s="291" t="str">
        <f>IF(AQ324=0,"",
IF(SUM($AQ$206:AQ324)=1,AS324,
IF($AQ$326&gt;SUM($AQ$206:AQ324),_xlfn.CONCAT(", ",AS324),
IF($AQ$326=SUM($AQ$206:AQ324),_xlfn.CONCAT(" y ",AS324)))))</f>
        <v/>
      </c>
      <c r="AS324" s="231" t="s">
        <v>6330</v>
      </c>
      <c r="AT324" s="303">
        <f t="shared" si="47"/>
        <v>0</v>
      </c>
      <c r="AU324" s="304" t="str">
        <f t="shared" si="48"/>
        <v/>
      </c>
      <c r="AV324" s="231" t="s">
        <v>6330</v>
      </c>
    </row>
    <row r="325" spans="1:48" s="8" customFormat="1" ht="15" hidden="1" customHeight="1">
      <c r="A325" s="6"/>
      <c r="B325" s="5"/>
      <c r="C325" s="87" t="s">
        <v>224</v>
      </c>
      <c r="D325" s="623" t="str">
        <f t="shared" si="35"/>
        <v/>
      </c>
      <c r="E325" s="624"/>
      <c r="F325" s="624"/>
      <c r="G325" s="624"/>
      <c r="H325" s="624"/>
      <c r="I325" s="625"/>
      <c r="J325" s="626"/>
      <c r="K325" s="626"/>
      <c r="L325" s="626"/>
      <c r="M325" s="626"/>
      <c r="N325" s="626"/>
      <c r="O325" s="626"/>
      <c r="P325" s="626"/>
      <c r="Q325" s="626"/>
      <c r="R325" s="626"/>
      <c r="S325" s="626"/>
      <c r="T325" s="626"/>
      <c r="U325" s="626"/>
      <c r="V325" s="626"/>
      <c r="W325" s="626"/>
      <c r="X325" s="626"/>
      <c r="Y325" s="626"/>
      <c r="Z325" s="626"/>
      <c r="AA325" s="626"/>
      <c r="AB325" s="626"/>
      <c r="AC325" s="626"/>
      <c r="AD325" s="626"/>
      <c r="AG325" s="269">
        <f t="shared" si="36"/>
        <v>0</v>
      </c>
      <c r="AH325" s="270">
        <f t="shared" si="37"/>
        <v>0</v>
      </c>
      <c r="AI325" s="298">
        <f t="shared" si="38"/>
        <v>0</v>
      </c>
      <c r="AJ325" s="299">
        <f t="shared" si="39"/>
        <v>0</v>
      </c>
      <c r="AK325" s="300">
        <f t="shared" si="40"/>
        <v>0</v>
      </c>
      <c r="AL325" s="301">
        <f t="shared" si="41"/>
        <v>0</v>
      </c>
      <c r="AM325" s="298">
        <f t="shared" si="42"/>
        <v>0</v>
      </c>
      <c r="AN325" s="299">
        <f t="shared" si="43"/>
        <v>0</v>
      </c>
      <c r="AO325" s="300">
        <f t="shared" si="44"/>
        <v>0</v>
      </c>
      <c r="AP325" s="301">
        <f t="shared" si="45"/>
        <v>0</v>
      </c>
      <c r="AQ325" s="290">
        <f t="shared" si="46"/>
        <v>0</v>
      </c>
      <c r="AR325" s="291" t="str">
        <f>IF(AQ325=0,"",
IF(SUM($AQ$206:AQ325)=1,AS325,
IF($AQ$326&gt;SUM($AQ$206:AQ325),_xlfn.CONCAT(", ",AS325),
IF($AQ$326=SUM($AQ$206:AQ325),_xlfn.CONCAT(" y ",AS325)))))</f>
        <v/>
      </c>
      <c r="AS325" s="231" t="s">
        <v>6331</v>
      </c>
      <c r="AT325" s="303">
        <f>IF(SUM(AL325,AP325)=0,0,1)</f>
        <v>0</v>
      </c>
      <c r="AU325" s="304" t="str">
        <f t="shared" si="48"/>
        <v/>
      </c>
      <c r="AV325" s="231" t="s">
        <v>6331</v>
      </c>
    </row>
    <row r="326" spans="1:48" s="8" customFormat="1" ht="15" customHeight="1">
      <c r="A326" s="6"/>
      <c r="B326" s="5"/>
      <c r="C326" s="4"/>
      <c r="D326" s="4"/>
      <c r="E326" s="4"/>
      <c r="F326" s="4"/>
      <c r="G326" s="4"/>
      <c r="H326" s="9"/>
      <c r="I326" s="108" t="s">
        <v>387</v>
      </c>
      <c r="J326" s="563">
        <f>IF(AND(SUM(J206:K325)=0,COUNTIF(J206:K325,"NS")&gt;0),"NS",
IF(AND(SUM(J206:K325)=0,COUNTIF(J206:K325,0)&gt;0),0,
IF(AND(SUM(J206:K325)=0,COUNTIF(J206:K325,"NA")&gt;0),"NA",
SUM(J206:K325))))</f>
        <v>0</v>
      </c>
      <c r="K326" s="563"/>
      <c r="L326" s="563">
        <f t="shared" ref="L326" si="49">IF(AND(SUM(L206:M325)=0,COUNTIF(L206:M325,"NS")&gt;0),"NS",
IF(AND(SUM(L206:M325)=0,COUNTIF(L206:M325,0)&gt;0),0,
IF(AND(SUM(L206:M325)=0,COUNTIF(L206:M325,"NA")&gt;0),"NA",
SUM(L206:M325))))</f>
        <v>0</v>
      </c>
      <c r="M326" s="563"/>
      <c r="N326" s="563">
        <f t="shared" ref="N326" si="50">IF(AND(SUM(N206:O325)=0,COUNTIF(N206:O325,"NS")&gt;0),"NS",
IF(AND(SUM(N206:O325)=0,COUNTIF(N206:O325,0)&gt;0),0,
IF(AND(SUM(N206:O325)=0,COUNTIF(N206:O325,"NA")&gt;0),"NA",
SUM(N206:O325))))</f>
        <v>0</v>
      </c>
      <c r="O326" s="563"/>
      <c r="P326" s="563">
        <f t="shared" ref="P326" si="51">IF(AND(SUM(P206:Q325)=0,COUNTIF(P206:Q325,"NS")&gt;0),"NS",
IF(AND(SUM(P206:Q325)=0,COUNTIF(P206:Q325,0)&gt;0),0,
IF(AND(SUM(P206:Q325)=0,COUNTIF(P206:Q325,"NA")&gt;0),"NA",
SUM(P206:Q325))))</f>
        <v>0</v>
      </c>
      <c r="Q326" s="563"/>
      <c r="R326" s="563">
        <f t="shared" ref="R326" si="52">IF(AND(SUM(R206:S325)=0,COUNTIF(R206:S325,"NS")&gt;0),"NS",
IF(AND(SUM(R206:S325)=0,COUNTIF(R206:S325,0)&gt;0),0,
IF(AND(SUM(R206:S325)=0,COUNTIF(R206:S325,"NA")&gt;0),"NA",
SUM(R206:S325))))</f>
        <v>0</v>
      </c>
      <c r="S326" s="563"/>
      <c r="T326" s="563">
        <f t="shared" ref="T326" si="53">IF(AND(SUM(T206:U325)=0,COUNTIF(T206:U325,"NS")&gt;0),"NS",
IF(AND(SUM(T206:U325)=0,COUNTIF(T206:U325,0)&gt;0),0,
IF(AND(SUM(T206:U325)=0,COUNTIF(T206:U325,"NA")&gt;0),"NA",
SUM(T206:U325))))</f>
        <v>0</v>
      </c>
      <c r="U326" s="563"/>
      <c r="V326" s="563">
        <f t="shared" ref="V326" si="54">IF(AND(SUM(V206:W325)=0,COUNTIF(V206:W325,"NS")&gt;0),"NS",
IF(AND(SUM(V206:W325)=0,COUNTIF(V206:W325,0)&gt;0),0,
IF(AND(SUM(V206:W325)=0,COUNTIF(V206:W325,"NA")&gt;0),"NA",
SUM(V206:W325))))</f>
        <v>0</v>
      </c>
      <c r="W326" s="563"/>
      <c r="X326" s="563">
        <f t="shared" ref="X326" si="55">IF(AND(SUM(X206:Y325)=0,COUNTIF(X206:Y325,"NS")&gt;0),"NS",
IF(AND(SUM(X206:Y325)=0,COUNTIF(X206:Y325,0)&gt;0),0,
IF(AND(SUM(X206:Y325)=0,COUNTIF(X206:Y325,"NA")&gt;0),"NA",
SUM(X206:Y325))))</f>
        <v>0</v>
      </c>
      <c r="Y326" s="563"/>
      <c r="Z326" s="563">
        <f t="shared" ref="Z326" si="56">IF(AND(SUM(Z206:AA325)=0,COUNTIF(Z206:AA325,"NS")&gt;0),"NS",
IF(AND(SUM(Z206:AA325)=0,COUNTIF(Z206:AA325,0)&gt;0),0,
IF(AND(SUM(Z206:AA325)=0,COUNTIF(Z206:AA325,"NA")&gt;0),"NA",
SUM(Z206:AA325))))</f>
        <v>0</v>
      </c>
      <c r="AA326" s="563"/>
      <c r="AB326" s="511"/>
      <c r="AC326" s="511"/>
      <c r="AD326" s="511"/>
      <c r="AH326" s="284">
        <f>SUM(AH206:AH325)</f>
        <v>0</v>
      </c>
      <c r="AL326" s="305"/>
      <c r="AP326" s="305"/>
      <c r="AQ326" s="292">
        <f>SUM(AQ206:AQ325)</f>
        <v>72</v>
      </c>
      <c r="AR326" s="292" t="str">
        <f>IF(AQ326=0,"",_xlfn.CONCAT(AR206:AR325))</f>
        <v>1, 2, 3, 4, 5, 6, 7, 8, 9, 10, 11, 12, 13, 14, 15, 16, 17, 18, 19, 20, 21, 22, 23, 24, 25, 26, 27, 28, 29, 30, 31, 32, 33, 34, 35, 36, 37, 38, 39, 40, 41, 42, 43, 44, 45, 46, 47, 48, 49, 50, 51, 52, 53, 54, 55, 56, 57, 58, 59, 60, 61, 62, 63, 64, 65, 66, 67, 68, 69, 70, 71 y 72</v>
      </c>
      <c r="AS326" s="293" t="str">
        <f>IF(AQ326=0,"",
IF(AQ326&gt;10,"Favor de ingresar toda la información requerida en la pregunta",
IF(AQ326=1,_xlfn.CONCAT("Favor de revisar la información capturada en el numeral ",AR326),_xlfn.CONCAT("Favor de revisar la información capturada en los numerales ",AR326))))</f>
        <v>Favor de ingresar toda la información requerida en la pregunta</v>
      </c>
      <c r="AT326" s="292">
        <f>SUM(AT206:AT325)</f>
        <v>0</v>
      </c>
      <c r="AU326" s="292" t="str">
        <f>IF(AT326=0,"",_xlfn.CONCAT(AU206:AU325))</f>
        <v/>
      </c>
      <c r="AV326" s="293" t="str">
        <f>IF(AT326=0,"",
IF(AT326&gt;1,"Favor de revisar la suma y consistencia de totales por filas (numéricos y NS)",
IF(AT326=1,_xlfn.CONCAT("Favor de revisar la sumatoria del total en el numeral ",AU326),_xlfn.CONCAT("Favor de revisar la sumatoria de los totales en los numerales ",AU326))))</f>
        <v/>
      </c>
    </row>
    <row r="327" spans="1:48" s="8" customFormat="1" ht="15" customHeight="1">
      <c r="A327" s="6"/>
      <c r="B327" s="5"/>
      <c r="C327"/>
      <c r="D327"/>
      <c r="E327"/>
      <c r="F327"/>
      <c r="G327"/>
      <c r="H327"/>
      <c r="I327"/>
      <c r="J327"/>
      <c r="K327"/>
      <c r="L327"/>
      <c r="M327"/>
      <c r="N327"/>
      <c r="O327"/>
      <c r="P327"/>
      <c r="Q327"/>
      <c r="R327"/>
      <c r="S327"/>
      <c r="T327"/>
      <c r="U327"/>
      <c r="V327"/>
      <c r="W327"/>
      <c r="X327"/>
      <c r="Y327"/>
      <c r="Z327"/>
      <c r="AA327"/>
      <c r="AB327"/>
      <c r="AC327"/>
      <c r="AD327"/>
    </row>
    <row r="328" spans="1:48" s="8" customFormat="1" ht="24" customHeight="1">
      <c r="A328" s="6"/>
      <c r="B328" s="5"/>
      <c r="C328" s="627" t="s">
        <v>270</v>
      </c>
      <c r="D328" s="627"/>
      <c r="E328" s="627"/>
      <c r="F328" s="627"/>
      <c r="G328" s="627"/>
      <c r="H328" s="627"/>
      <c r="I328" s="627"/>
      <c r="J328" s="627"/>
      <c r="K328" s="627"/>
      <c r="L328" s="627"/>
      <c r="M328" s="627"/>
      <c r="N328" s="627"/>
      <c r="O328" s="627"/>
      <c r="P328" s="627"/>
      <c r="Q328" s="627"/>
      <c r="R328" s="627"/>
      <c r="S328" s="627"/>
      <c r="T328" s="627"/>
      <c r="U328" s="627"/>
      <c r="V328" s="627"/>
      <c r="W328" s="627"/>
      <c r="X328" s="627"/>
      <c r="Y328" s="627"/>
      <c r="Z328" s="627"/>
      <c r="AA328" s="627"/>
      <c r="AB328" s="627"/>
      <c r="AC328" s="627"/>
      <c r="AD328" s="627"/>
    </row>
    <row r="329" spans="1:48" s="8" customFormat="1" ht="60" customHeight="1">
      <c r="A329" s="6"/>
      <c r="B329" s="5"/>
      <c r="C329" s="628"/>
      <c r="D329" s="628"/>
      <c r="E329" s="628"/>
      <c r="F329" s="628"/>
      <c r="G329" s="628"/>
      <c r="H329" s="628"/>
      <c r="I329" s="628"/>
      <c r="J329" s="628"/>
      <c r="K329" s="628"/>
      <c r="L329" s="628"/>
      <c r="M329" s="628"/>
      <c r="N329" s="628"/>
      <c r="O329" s="628"/>
      <c r="P329" s="628"/>
      <c r="Q329" s="628"/>
      <c r="R329" s="628"/>
      <c r="S329" s="628"/>
      <c r="T329" s="628"/>
      <c r="U329" s="628"/>
      <c r="V329" s="628"/>
      <c r="W329" s="628"/>
      <c r="X329" s="628"/>
      <c r="Y329" s="628"/>
      <c r="Z329" s="628"/>
      <c r="AA329" s="628"/>
      <c r="AB329" s="628"/>
      <c r="AC329" s="628"/>
      <c r="AD329" s="628"/>
    </row>
    <row r="330" spans="1:48" ht="15" customHeight="1">
      <c r="B330" s="708" t="str">
        <f>AS326</f>
        <v>Favor de ingresar toda la información requerida en la pregunta</v>
      </c>
      <c r="C330" s="708"/>
      <c r="D330" s="708"/>
      <c r="E330" s="708"/>
      <c r="F330" s="708"/>
      <c r="G330" s="708"/>
      <c r="H330" s="708"/>
      <c r="I330" s="708"/>
      <c r="J330" s="708"/>
      <c r="K330" s="708"/>
      <c r="L330" s="708"/>
      <c r="M330" s="708"/>
      <c r="N330" s="708"/>
      <c r="O330" s="708"/>
      <c r="P330" s="708"/>
      <c r="Q330" s="708"/>
      <c r="R330" s="708"/>
      <c r="S330" s="708"/>
      <c r="T330" s="708"/>
      <c r="U330" s="708"/>
      <c r="V330" s="708"/>
      <c r="W330" s="708"/>
      <c r="X330" s="708"/>
      <c r="Y330" s="708"/>
      <c r="Z330" s="708"/>
      <c r="AA330" s="708"/>
      <c r="AB330" s="708"/>
      <c r="AC330" s="708"/>
      <c r="AD330" s="708"/>
    </row>
    <row r="331" spans="1:48" ht="15" customHeight="1">
      <c r="B331" s="703" t="str">
        <f>IF(AH326&gt;0,"Alerta:Debido a que cuenta con registros NS, debe proporcionar una justificación en el area de comentarios al final de la pregunta.","")</f>
        <v/>
      </c>
      <c r="C331" s="703"/>
      <c r="D331" s="703"/>
      <c r="E331" s="703"/>
      <c r="F331" s="703"/>
      <c r="G331" s="703"/>
      <c r="H331" s="703"/>
      <c r="I331" s="703"/>
      <c r="J331" s="703"/>
      <c r="K331" s="703"/>
      <c r="L331" s="703"/>
      <c r="M331" s="703"/>
      <c r="N331" s="703"/>
      <c r="O331" s="703"/>
      <c r="P331" s="703"/>
      <c r="Q331" s="703"/>
      <c r="R331" s="703"/>
      <c r="S331" s="703"/>
      <c r="T331" s="703"/>
      <c r="U331" s="703"/>
      <c r="V331" s="703"/>
      <c r="W331" s="703"/>
      <c r="X331" s="703"/>
      <c r="Y331" s="703"/>
      <c r="Z331" s="703"/>
      <c r="AA331" s="703"/>
      <c r="AB331" s="703"/>
      <c r="AC331" s="703"/>
      <c r="AD331" s="703"/>
    </row>
    <row r="332" spans="1:48" ht="15" customHeight="1">
      <c r="B332" s="704" t="str">
        <f>AV326</f>
        <v/>
      </c>
      <c r="C332" s="704"/>
      <c r="D332" s="704"/>
      <c r="E332" s="704"/>
      <c r="F332" s="704"/>
      <c r="G332" s="704"/>
      <c r="H332" s="704"/>
      <c r="I332" s="704"/>
      <c r="J332" s="704"/>
      <c r="K332" s="704"/>
      <c r="L332" s="704"/>
      <c r="M332" s="704"/>
      <c r="N332" s="704"/>
      <c r="O332" s="704"/>
      <c r="P332" s="704"/>
      <c r="Q332" s="704"/>
      <c r="R332" s="704"/>
      <c r="S332" s="704"/>
      <c r="T332" s="704"/>
      <c r="U332" s="704"/>
      <c r="V332" s="704"/>
      <c r="W332" s="704"/>
      <c r="X332" s="704"/>
      <c r="Y332" s="704"/>
      <c r="Z332" s="704"/>
      <c r="AA332" s="704"/>
      <c r="AB332" s="704"/>
      <c r="AC332" s="704"/>
      <c r="AD332" s="704"/>
    </row>
    <row r="333" spans="1:48" ht="15" customHeight="1"/>
    <row r="334" spans="1:48" ht="15" customHeight="1"/>
    <row r="335" spans="1:48" ht="15" customHeight="1"/>
  </sheetData>
  <sheetProtection algorithmName="SHA-512" hashValue="NQD2CPWY2vZrgVPCSFBtU9Siufc1fXSr4l/9jYdtJ9ufk1PyG1M/I6TbadTCto/bvSvcjMNQzMV4xtv+Cv5IZw==" saltValue="T0nEqJJsN0mZF86m9LjRYA==" spinCount="100000" sheet="1" objects="1" scenarios="1"/>
  <mergeCells count="1941">
    <mergeCell ref="B331:AD331"/>
    <mergeCell ref="B332:AD332"/>
    <mergeCell ref="AI40:AM40"/>
    <mergeCell ref="AO40:AO41"/>
    <mergeCell ref="B166:AE166"/>
    <mergeCell ref="AS40:AU40"/>
    <mergeCell ref="B187:AD187"/>
    <mergeCell ref="B188:AD188"/>
    <mergeCell ref="B189:AD189"/>
    <mergeCell ref="B190:AE190"/>
    <mergeCell ref="B191:AD191"/>
    <mergeCell ref="B192:AD192"/>
    <mergeCell ref="AI204:AL204"/>
    <mergeCell ref="AM204:AP204"/>
    <mergeCell ref="AQ204:AS204"/>
    <mergeCell ref="AT204:AV204"/>
    <mergeCell ref="B330:AD330"/>
    <mergeCell ref="X175:AD175"/>
    <mergeCell ref="Q159:T159"/>
    <mergeCell ref="U159:X159"/>
    <mergeCell ref="D160:N160"/>
    <mergeCell ref="O160:P160"/>
    <mergeCell ref="Q160:T160"/>
    <mergeCell ref="U160:X160"/>
    <mergeCell ref="D161:N161"/>
    <mergeCell ref="D150:N150"/>
    <mergeCell ref="O150:P150"/>
    <mergeCell ref="Q150:T150"/>
    <mergeCell ref="U150:X150"/>
    <mergeCell ref="D151:N151"/>
    <mergeCell ref="O151:P151"/>
    <mergeCell ref="Q151:T151"/>
    <mergeCell ref="U151:X151"/>
    <mergeCell ref="C202:AD202"/>
    <mergeCell ref="D154:N154"/>
    <mergeCell ref="O154:P154"/>
    <mergeCell ref="Q154:T154"/>
    <mergeCell ref="U154:X154"/>
    <mergeCell ref="D155:N155"/>
    <mergeCell ref="O155:P155"/>
    <mergeCell ref="Q155:T155"/>
    <mergeCell ref="U155:X155"/>
    <mergeCell ref="D156:N156"/>
    <mergeCell ref="O156:P156"/>
    <mergeCell ref="Q156:T156"/>
    <mergeCell ref="U156:X156"/>
    <mergeCell ref="D157:N157"/>
    <mergeCell ref="O157:P157"/>
    <mergeCell ref="Q157:T157"/>
    <mergeCell ref="U157:X157"/>
    <mergeCell ref="D158:N158"/>
    <mergeCell ref="O158:P158"/>
    <mergeCell ref="Q158:T158"/>
    <mergeCell ref="U158:X158"/>
    <mergeCell ref="C196:AD196"/>
    <mergeCell ref="D175:M175"/>
    <mergeCell ref="P175:V175"/>
    <mergeCell ref="D152:N152"/>
    <mergeCell ref="O152:P152"/>
    <mergeCell ref="Q152:T152"/>
    <mergeCell ref="U152:X152"/>
    <mergeCell ref="D153:N153"/>
    <mergeCell ref="O153:P153"/>
    <mergeCell ref="Q153:T153"/>
    <mergeCell ref="D143:N143"/>
    <mergeCell ref="O143:P143"/>
    <mergeCell ref="Q143:T143"/>
    <mergeCell ref="U143:X143"/>
    <mergeCell ref="D144:N144"/>
    <mergeCell ref="O144:P144"/>
    <mergeCell ref="Q144:T144"/>
    <mergeCell ref="U144:X144"/>
    <mergeCell ref="D147:N147"/>
    <mergeCell ref="O147:P147"/>
    <mergeCell ref="Q147:T147"/>
    <mergeCell ref="U147:X147"/>
    <mergeCell ref="D148:N148"/>
    <mergeCell ref="O148:P148"/>
    <mergeCell ref="Q148:T148"/>
    <mergeCell ref="U148:X148"/>
    <mergeCell ref="D149:N149"/>
    <mergeCell ref="O149:P149"/>
    <mergeCell ref="Q149:T149"/>
    <mergeCell ref="U149:X149"/>
    <mergeCell ref="D145:N145"/>
    <mergeCell ref="O145:P145"/>
    <mergeCell ref="Q145:T145"/>
    <mergeCell ref="U145:X145"/>
    <mergeCell ref="D146:N146"/>
    <mergeCell ref="O146:P146"/>
    <mergeCell ref="Q146:T146"/>
    <mergeCell ref="U146:X146"/>
    <mergeCell ref="D136:N136"/>
    <mergeCell ref="O136:P136"/>
    <mergeCell ref="Q136:T136"/>
    <mergeCell ref="U136:X136"/>
    <mergeCell ref="D137:N137"/>
    <mergeCell ref="O137:P137"/>
    <mergeCell ref="Q137:T137"/>
    <mergeCell ref="U137:X137"/>
    <mergeCell ref="D140:N140"/>
    <mergeCell ref="O140:P140"/>
    <mergeCell ref="Q140:T140"/>
    <mergeCell ref="U140:X140"/>
    <mergeCell ref="D141:N141"/>
    <mergeCell ref="O141:P141"/>
    <mergeCell ref="Q141:T141"/>
    <mergeCell ref="U141:X141"/>
    <mergeCell ref="D142:N142"/>
    <mergeCell ref="O142:P142"/>
    <mergeCell ref="Q142:T142"/>
    <mergeCell ref="U142:X142"/>
    <mergeCell ref="D129:N129"/>
    <mergeCell ref="O129:P129"/>
    <mergeCell ref="Q129:T129"/>
    <mergeCell ref="U129:X129"/>
    <mergeCell ref="D130:N130"/>
    <mergeCell ref="O130:P130"/>
    <mergeCell ref="Q130:T130"/>
    <mergeCell ref="U130:X130"/>
    <mergeCell ref="D133:N133"/>
    <mergeCell ref="O133:P133"/>
    <mergeCell ref="Q133:T133"/>
    <mergeCell ref="U133:X133"/>
    <mergeCell ref="D134:N134"/>
    <mergeCell ref="O134:P134"/>
    <mergeCell ref="Q134:T134"/>
    <mergeCell ref="U134:X134"/>
    <mergeCell ref="D135:N135"/>
    <mergeCell ref="O135:P135"/>
    <mergeCell ref="Q135:T135"/>
    <mergeCell ref="U135:X135"/>
    <mergeCell ref="D114:N114"/>
    <mergeCell ref="O114:P114"/>
    <mergeCell ref="Q114:T114"/>
    <mergeCell ref="U114:X114"/>
    <mergeCell ref="D117:N117"/>
    <mergeCell ref="O117:P117"/>
    <mergeCell ref="Q117:T117"/>
    <mergeCell ref="U117:X117"/>
    <mergeCell ref="D118:N118"/>
    <mergeCell ref="O118:P118"/>
    <mergeCell ref="Q118:T118"/>
    <mergeCell ref="U118:X118"/>
    <mergeCell ref="D115:N115"/>
    <mergeCell ref="O115:P115"/>
    <mergeCell ref="Q115:T115"/>
    <mergeCell ref="U115:X115"/>
    <mergeCell ref="D116:N116"/>
    <mergeCell ref="O116:P116"/>
    <mergeCell ref="Q116:T116"/>
    <mergeCell ref="U116:X116"/>
    <mergeCell ref="D107:N107"/>
    <mergeCell ref="O107:P107"/>
    <mergeCell ref="Q107:T107"/>
    <mergeCell ref="U107:X107"/>
    <mergeCell ref="D110:N110"/>
    <mergeCell ref="O110:P110"/>
    <mergeCell ref="Q110:T110"/>
    <mergeCell ref="U110:X110"/>
    <mergeCell ref="D111:N111"/>
    <mergeCell ref="O111:P111"/>
    <mergeCell ref="Q111:T111"/>
    <mergeCell ref="U111:X111"/>
    <mergeCell ref="D112:N112"/>
    <mergeCell ref="O112:P112"/>
    <mergeCell ref="Q112:T112"/>
    <mergeCell ref="U112:X112"/>
    <mergeCell ref="D113:N113"/>
    <mergeCell ref="O113:P113"/>
    <mergeCell ref="Q113:T113"/>
    <mergeCell ref="U113:X113"/>
    <mergeCell ref="D98:N98"/>
    <mergeCell ref="O98:P98"/>
    <mergeCell ref="Q98:T98"/>
    <mergeCell ref="U98:X98"/>
    <mergeCell ref="D99:N99"/>
    <mergeCell ref="O99:P99"/>
    <mergeCell ref="Q99:T99"/>
    <mergeCell ref="U99:X99"/>
    <mergeCell ref="D92:N92"/>
    <mergeCell ref="O92:P92"/>
    <mergeCell ref="Q92:T92"/>
    <mergeCell ref="U92:X92"/>
    <mergeCell ref="D93:N93"/>
    <mergeCell ref="O93:P93"/>
    <mergeCell ref="Q93:T93"/>
    <mergeCell ref="U93:X93"/>
    <mergeCell ref="D94:N94"/>
    <mergeCell ref="O94:P94"/>
    <mergeCell ref="Q94:T94"/>
    <mergeCell ref="U94:X94"/>
    <mergeCell ref="D82:N82"/>
    <mergeCell ref="O82:P82"/>
    <mergeCell ref="Q82:T82"/>
    <mergeCell ref="U82:X82"/>
    <mergeCell ref="D83:N83"/>
    <mergeCell ref="O83:P83"/>
    <mergeCell ref="Q83:T83"/>
    <mergeCell ref="U83:X83"/>
    <mergeCell ref="D84:N84"/>
    <mergeCell ref="O84:P84"/>
    <mergeCell ref="Q84:T84"/>
    <mergeCell ref="U84:X84"/>
    <mergeCell ref="D87:N87"/>
    <mergeCell ref="O87:P87"/>
    <mergeCell ref="Q87:T87"/>
    <mergeCell ref="U87:X87"/>
    <mergeCell ref="D85:N85"/>
    <mergeCell ref="O85:P85"/>
    <mergeCell ref="Q85:T85"/>
    <mergeCell ref="U85:X85"/>
    <mergeCell ref="D86:N86"/>
    <mergeCell ref="O86:P86"/>
    <mergeCell ref="Q86:T86"/>
    <mergeCell ref="U86:X86"/>
    <mergeCell ref="D75:N75"/>
    <mergeCell ref="O75:P75"/>
    <mergeCell ref="Q75:T75"/>
    <mergeCell ref="U75:X75"/>
    <mergeCell ref="D76:N76"/>
    <mergeCell ref="O76:P76"/>
    <mergeCell ref="Q76:T76"/>
    <mergeCell ref="U76:X76"/>
    <mergeCell ref="D77:N77"/>
    <mergeCell ref="O77:P77"/>
    <mergeCell ref="Q77:T77"/>
    <mergeCell ref="U77:X77"/>
    <mergeCell ref="D80:N80"/>
    <mergeCell ref="O80:P80"/>
    <mergeCell ref="Q80:T80"/>
    <mergeCell ref="U80:X80"/>
    <mergeCell ref="D81:N81"/>
    <mergeCell ref="O81:P81"/>
    <mergeCell ref="Q81:T81"/>
    <mergeCell ref="U81:X81"/>
    <mergeCell ref="D60:N60"/>
    <mergeCell ref="O60:P60"/>
    <mergeCell ref="Q60:T60"/>
    <mergeCell ref="U60:X60"/>
    <mergeCell ref="D61:N61"/>
    <mergeCell ref="O61:P61"/>
    <mergeCell ref="Q61:T61"/>
    <mergeCell ref="U61:X61"/>
    <mergeCell ref="D66:N66"/>
    <mergeCell ref="O66:P66"/>
    <mergeCell ref="Q66:T66"/>
    <mergeCell ref="U66:X66"/>
    <mergeCell ref="D67:N67"/>
    <mergeCell ref="O67:P67"/>
    <mergeCell ref="Q67:T67"/>
    <mergeCell ref="U67:X67"/>
    <mergeCell ref="D68:N68"/>
    <mergeCell ref="O68:P68"/>
    <mergeCell ref="Q68:T68"/>
    <mergeCell ref="U68:X68"/>
    <mergeCell ref="D65:N65"/>
    <mergeCell ref="O65:P65"/>
    <mergeCell ref="Q65:T65"/>
    <mergeCell ref="U65:X65"/>
    <mergeCell ref="D55:N55"/>
    <mergeCell ref="O55:P55"/>
    <mergeCell ref="Q55:T55"/>
    <mergeCell ref="U55:X55"/>
    <mergeCell ref="D56:N56"/>
    <mergeCell ref="O56:P56"/>
    <mergeCell ref="Q56:T56"/>
    <mergeCell ref="U56:X56"/>
    <mergeCell ref="D57:N57"/>
    <mergeCell ref="O57:P57"/>
    <mergeCell ref="Q57:T57"/>
    <mergeCell ref="U57:X57"/>
    <mergeCell ref="D58:N58"/>
    <mergeCell ref="O58:P58"/>
    <mergeCell ref="Q58:T58"/>
    <mergeCell ref="U58:X58"/>
    <mergeCell ref="D59:N59"/>
    <mergeCell ref="O59:P59"/>
    <mergeCell ref="Q59:T59"/>
    <mergeCell ref="U59:X59"/>
    <mergeCell ref="D45:N45"/>
    <mergeCell ref="O45:P45"/>
    <mergeCell ref="Q45:T45"/>
    <mergeCell ref="U45:X45"/>
    <mergeCell ref="D46:N46"/>
    <mergeCell ref="O46:P46"/>
    <mergeCell ref="Q46:T46"/>
    <mergeCell ref="U46:X46"/>
    <mergeCell ref="D47:N47"/>
    <mergeCell ref="O47:P47"/>
    <mergeCell ref="Q47:T47"/>
    <mergeCell ref="U47:X47"/>
    <mergeCell ref="D48:N48"/>
    <mergeCell ref="O48:P48"/>
    <mergeCell ref="Q48:T48"/>
    <mergeCell ref="U48:X48"/>
    <mergeCell ref="D49:N49"/>
    <mergeCell ref="O49:P49"/>
    <mergeCell ref="Q49:T49"/>
    <mergeCell ref="U49:X49"/>
    <mergeCell ref="C32:AD32"/>
    <mergeCell ref="C40:N41"/>
    <mergeCell ref="O40:P41"/>
    <mergeCell ref="Q40:T41"/>
    <mergeCell ref="U40:X41"/>
    <mergeCell ref="Y40:AD40"/>
    <mergeCell ref="Z41:AD41"/>
    <mergeCell ref="D42:N42"/>
    <mergeCell ref="O42:P42"/>
    <mergeCell ref="Q42:T42"/>
    <mergeCell ref="U42:X42"/>
    <mergeCell ref="D43:N43"/>
    <mergeCell ref="O43:P43"/>
    <mergeCell ref="Q43:T43"/>
    <mergeCell ref="U43:X43"/>
    <mergeCell ref="D44:N44"/>
    <mergeCell ref="O44:P44"/>
    <mergeCell ref="Q44:T44"/>
    <mergeCell ref="U44:X44"/>
    <mergeCell ref="B11:AD11"/>
    <mergeCell ref="C33:AD33"/>
    <mergeCell ref="C34:AD34"/>
    <mergeCell ref="C23:AD23"/>
    <mergeCell ref="C35:AD35"/>
    <mergeCell ref="C36:AD36"/>
    <mergeCell ref="C37:AD37"/>
    <mergeCell ref="C38:AD38"/>
    <mergeCell ref="B1:AD1"/>
    <mergeCell ref="B3:AD3"/>
    <mergeCell ref="B5:AD5"/>
    <mergeCell ref="AA7:AD7"/>
    <mergeCell ref="B8:L8"/>
    <mergeCell ref="N8:O8"/>
    <mergeCell ref="B29:AD29"/>
    <mergeCell ref="C30:AD30"/>
    <mergeCell ref="C31:AD31"/>
    <mergeCell ref="C14:AD14"/>
    <mergeCell ref="C15:AD15"/>
    <mergeCell ref="C16:AD16"/>
    <mergeCell ref="B10:AD10"/>
    <mergeCell ref="C12:AD12"/>
    <mergeCell ref="C13:AD13"/>
    <mergeCell ref="B18:AD18"/>
    <mergeCell ref="B19:AD19"/>
    <mergeCell ref="C20:AD20"/>
    <mergeCell ref="C21:AD21"/>
    <mergeCell ref="C22:AD22"/>
    <mergeCell ref="B24:AD24"/>
    <mergeCell ref="C25:AD25"/>
    <mergeCell ref="C26:AD26"/>
    <mergeCell ref="C27:AD27"/>
    <mergeCell ref="D50:N50"/>
    <mergeCell ref="O50:P50"/>
    <mergeCell ref="Q50:T50"/>
    <mergeCell ref="U50:X50"/>
    <mergeCell ref="D51:N51"/>
    <mergeCell ref="O51:P51"/>
    <mergeCell ref="Q51:T51"/>
    <mergeCell ref="U51:X51"/>
    <mergeCell ref="D62:N62"/>
    <mergeCell ref="O62:P62"/>
    <mergeCell ref="Q62:T62"/>
    <mergeCell ref="U62:X62"/>
    <mergeCell ref="D63:N63"/>
    <mergeCell ref="O63:P63"/>
    <mergeCell ref="Q63:T63"/>
    <mergeCell ref="U63:X63"/>
    <mergeCell ref="D64:N64"/>
    <mergeCell ref="O64:P64"/>
    <mergeCell ref="Q64:T64"/>
    <mergeCell ref="U64:X64"/>
    <mergeCell ref="D52:N52"/>
    <mergeCell ref="O52:P52"/>
    <mergeCell ref="Q52:T52"/>
    <mergeCell ref="U52:X52"/>
    <mergeCell ref="D53:N53"/>
    <mergeCell ref="O53:P53"/>
    <mergeCell ref="Q53:T53"/>
    <mergeCell ref="U53:X53"/>
    <mergeCell ref="D54:N54"/>
    <mergeCell ref="O54:P54"/>
    <mergeCell ref="Q54:T54"/>
    <mergeCell ref="U54:X54"/>
    <mergeCell ref="D71:N71"/>
    <mergeCell ref="O71:P71"/>
    <mergeCell ref="Q71:T71"/>
    <mergeCell ref="U71:X71"/>
    <mergeCell ref="D72:N72"/>
    <mergeCell ref="O72:P72"/>
    <mergeCell ref="Q72:T72"/>
    <mergeCell ref="U72:X72"/>
    <mergeCell ref="D78:N78"/>
    <mergeCell ref="O78:P78"/>
    <mergeCell ref="Q78:T78"/>
    <mergeCell ref="U78:X78"/>
    <mergeCell ref="D79:N79"/>
    <mergeCell ref="O79:P79"/>
    <mergeCell ref="Q79:T79"/>
    <mergeCell ref="U79:X79"/>
    <mergeCell ref="D69:N69"/>
    <mergeCell ref="O69:P69"/>
    <mergeCell ref="Q69:T69"/>
    <mergeCell ref="U69:X69"/>
    <mergeCell ref="D70:N70"/>
    <mergeCell ref="O70:P70"/>
    <mergeCell ref="Q70:T70"/>
    <mergeCell ref="U70:X70"/>
    <mergeCell ref="D73:N73"/>
    <mergeCell ref="O73:P73"/>
    <mergeCell ref="Q73:T73"/>
    <mergeCell ref="U73:X73"/>
    <mergeCell ref="D74:N74"/>
    <mergeCell ref="O74:P74"/>
    <mergeCell ref="Q74:T74"/>
    <mergeCell ref="U74:X74"/>
    <mergeCell ref="D88:N88"/>
    <mergeCell ref="O88:P88"/>
    <mergeCell ref="Q88:T88"/>
    <mergeCell ref="U88:X88"/>
    <mergeCell ref="D89:N89"/>
    <mergeCell ref="O89:P89"/>
    <mergeCell ref="Q89:T89"/>
    <mergeCell ref="U89:X89"/>
    <mergeCell ref="D90:N90"/>
    <mergeCell ref="O90:P90"/>
    <mergeCell ref="Q90:T90"/>
    <mergeCell ref="U90:X90"/>
    <mergeCell ref="D95:N95"/>
    <mergeCell ref="O95:P95"/>
    <mergeCell ref="Q95:T95"/>
    <mergeCell ref="U95:X95"/>
    <mergeCell ref="D101:N101"/>
    <mergeCell ref="O101:P101"/>
    <mergeCell ref="Q101:T101"/>
    <mergeCell ref="U101:X101"/>
    <mergeCell ref="D91:N91"/>
    <mergeCell ref="O91:P91"/>
    <mergeCell ref="Q91:T91"/>
    <mergeCell ref="U91:X91"/>
    <mergeCell ref="D96:N96"/>
    <mergeCell ref="O96:P96"/>
    <mergeCell ref="Q96:T96"/>
    <mergeCell ref="U96:X96"/>
    <mergeCell ref="D97:N97"/>
    <mergeCell ref="O97:P97"/>
    <mergeCell ref="Q97:T97"/>
    <mergeCell ref="U97:X97"/>
    <mergeCell ref="D102:N102"/>
    <mergeCell ref="O102:P102"/>
    <mergeCell ref="Q102:T102"/>
    <mergeCell ref="U102:X102"/>
    <mergeCell ref="D108:N108"/>
    <mergeCell ref="O108:P108"/>
    <mergeCell ref="Q108:T108"/>
    <mergeCell ref="U108:X108"/>
    <mergeCell ref="D109:N109"/>
    <mergeCell ref="O109:P109"/>
    <mergeCell ref="Q109:T109"/>
    <mergeCell ref="U109:X109"/>
    <mergeCell ref="D100:N100"/>
    <mergeCell ref="O100:P100"/>
    <mergeCell ref="Q100:T100"/>
    <mergeCell ref="U100:X100"/>
    <mergeCell ref="D103:N103"/>
    <mergeCell ref="O103:P103"/>
    <mergeCell ref="Q103:T103"/>
    <mergeCell ref="U103:X103"/>
    <mergeCell ref="D104:N104"/>
    <mergeCell ref="O104:P104"/>
    <mergeCell ref="Q104:T104"/>
    <mergeCell ref="U104:X104"/>
    <mergeCell ref="D105:N105"/>
    <mergeCell ref="O105:P105"/>
    <mergeCell ref="Q105:T105"/>
    <mergeCell ref="U105:X105"/>
    <mergeCell ref="D106:N106"/>
    <mergeCell ref="O106:P106"/>
    <mergeCell ref="Q106:T106"/>
    <mergeCell ref="U106:X106"/>
    <mergeCell ref="D122:N122"/>
    <mergeCell ref="O122:P122"/>
    <mergeCell ref="Q122:T122"/>
    <mergeCell ref="U122:X122"/>
    <mergeCell ref="D123:N123"/>
    <mergeCell ref="O123:P123"/>
    <mergeCell ref="Q123:T123"/>
    <mergeCell ref="U123:X123"/>
    <mergeCell ref="D124:N124"/>
    <mergeCell ref="O124:P124"/>
    <mergeCell ref="Q124:T124"/>
    <mergeCell ref="U124:X124"/>
    <mergeCell ref="D119:N119"/>
    <mergeCell ref="O119:P119"/>
    <mergeCell ref="Q119:T119"/>
    <mergeCell ref="U119:X119"/>
    <mergeCell ref="D120:N120"/>
    <mergeCell ref="O120:P120"/>
    <mergeCell ref="Q120:T120"/>
    <mergeCell ref="U120:X120"/>
    <mergeCell ref="D121:N121"/>
    <mergeCell ref="O121:P121"/>
    <mergeCell ref="Q121:T121"/>
    <mergeCell ref="U121:X121"/>
    <mergeCell ref="D125:N125"/>
    <mergeCell ref="O125:P125"/>
    <mergeCell ref="Q125:T125"/>
    <mergeCell ref="U125:X125"/>
    <mergeCell ref="D131:N131"/>
    <mergeCell ref="O131:P131"/>
    <mergeCell ref="Q131:T131"/>
    <mergeCell ref="U131:X131"/>
    <mergeCell ref="D132:N132"/>
    <mergeCell ref="O132:P132"/>
    <mergeCell ref="Q132:T132"/>
    <mergeCell ref="U132:X132"/>
    <mergeCell ref="D138:N138"/>
    <mergeCell ref="O138:P138"/>
    <mergeCell ref="Q138:T138"/>
    <mergeCell ref="U138:X138"/>
    <mergeCell ref="D139:N139"/>
    <mergeCell ref="O139:P139"/>
    <mergeCell ref="Q139:T139"/>
    <mergeCell ref="U139:X139"/>
    <mergeCell ref="D126:N126"/>
    <mergeCell ref="O126:P126"/>
    <mergeCell ref="Q126:T126"/>
    <mergeCell ref="U126:X126"/>
    <mergeCell ref="D127:N127"/>
    <mergeCell ref="O127:P127"/>
    <mergeCell ref="Q127:T127"/>
    <mergeCell ref="U127:X127"/>
    <mergeCell ref="D128:N128"/>
    <mergeCell ref="O128:P128"/>
    <mergeCell ref="Q128:T128"/>
    <mergeCell ref="U128:X128"/>
    <mergeCell ref="U153:X153"/>
    <mergeCell ref="D174:M174"/>
    <mergeCell ref="P174:V174"/>
    <mergeCell ref="X174:AD174"/>
    <mergeCell ref="D172:M172"/>
    <mergeCell ref="P172:V172"/>
    <mergeCell ref="C163:F163"/>
    <mergeCell ref="C165:E165"/>
    <mergeCell ref="F165:AD165"/>
    <mergeCell ref="C167:M167"/>
    <mergeCell ref="O167:AD167"/>
    <mergeCell ref="D168:M168"/>
    <mergeCell ref="P168:V168"/>
    <mergeCell ref="X168:AD168"/>
    <mergeCell ref="X172:AD172"/>
    <mergeCell ref="D159:N159"/>
    <mergeCell ref="O159:P159"/>
    <mergeCell ref="O161:P161"/>
    <mergeCell ref="Q161:T161"/>
    <mergeCell ref="U161:X161"/>
    <mergeCell ref="D173:M173"/>
    <mergeCell ref="P173:V173"/>
    <mergeCell ref="X173:AD173"/>
    <mergeCell ref="D169:M169"/>
    <mergeCell ref="P169:V169"/>
    <mergeCell ref="X169:AD169"/>
    <mergeCell ref="P170:V170"/>
    <mergeCell ref="X170:AD170"/>
    <mergeCell ref="C171:M171"/>
    <mergeCell ref="P171:V171"/>
    <mergeCell ref="X171:AD171"/>
    <mergeCell ref="P183:V183"/>
    <mergeCell ref="C185:AD185"/>
    <mergeCell ref="C186:AD186"/>
    <mergeCell ref="D180:M180"/>
    <mergeCell ref="P180:V180"/>
    <mergeCell ref="X180:AD180"/>
    <mergeCell ref="P181:V181"/>
    <mergeCell ref="X182:AD182"/>
    <mergeCell ref="P182:V182"/>
    <mergeCell ref="X181:AD181"/>
    <mergeCell ref="D178:M178"/>
    <mergeCell ref="P178:V178"/>
    <mergeCell ref="X178:AD178"/>
    <mergeCell ref="D179:M179"/>
    <mergeCell ref="P179:V179"/>
    <mergeCell ref="X179:AD179"/>
    <mergeCell ref="D176:M176"/>
    <mergeCell ref="P176:V176"/>
    <mergeCell ref="X176:AD176"/>
    <mergeCell ref="D177:M177"/>
    <mergeCell ref="P177:V177"/>
    <mergeCell ref="X177:AD177"/>
    <mergeCell ref="B184:AE184"/>
    <mergeCell ref="B194:AD194"/>
    <mergeCell ref="C195:AD195"/>
    <mergeCell ref="B197:AD197"/>
    <mergeCell ref="R207:S207"/>
    <mergeCell ref="T207:U207"/>
    <mergeCell ref="V207:W207"/>
    <mergeCell ref="X207:Y207"/>
    <mergeCell ref="Z207:AA207"/>
    <mergeCell ref="AB207:AD207"/>
    <mergeCell ref="T206:U206"/>
    <mergeCell ref="V206:W206"/>
    <mergeCell ref="X206:Y206"/>
    <mergeCell ref="Z206:AA206"/>
    <mergeCell ref="AB206:AD206"/>
    <mergeCell ref="D207:I207"/>
    <mergeCell ref="J207:K207"/>
    <mergeCell ref="L207:M207"/>
    <mergeCell ref="N207:O207"/>
    <mergeCell ref="P207:Q207"/>
    <mergeCell ref="D206:I206"/>
    <mergeCell ref="J206:K206"/>
    <mergeCell ref="L206:M206"/>
    <mergeCell ref="N206:O206"/>
    <mergeCell ref="P206:Q206"/>
    <mergeCell ref="R206:S206"/>
    <mergeCell ref="P205:Q205"/>
    <mergeCell ref="R205:S205"/>
    <mergeCell ref="T205:U205"/>
    <mergeCell ref="V205:W205"/>
    <mergeCell ref="X205:Y205"/>
    <mergeCell ref="Z205:AA205"/>
    <mergeCell ref="C198:AD198"/>
    <mergeCell ref="C199:AD199"/>
    <mergeCell ref="B201:AD201"/>
    <mergeCell ref="C204:I205"/>
    <mergeCell ref="J204:K205"/>
    <mergeCell ref="L204:M205"/>
    <mergeCell ref="N204:O205"/>
    <mergeCell ref="P204:U204"/>
    <mergeCell ref="V204:AA204"/>
    <mergeCell ref="AB204:AD205"/>
    <mergeCell ref="D211:I211"/>
    <mergeCell ref="J211:K211"/>
    <mergeCell ref="L211:M211"/>
    <mergeCell ref="N211:O211"/>
    <mergeCell ref="P211:Q211"/>
    <mergeCell ref="D210:I210"/>
    <mergeCell ref="J210:K210"/>
    <mergeCell ref="L210:M210"/>
    <mergeCell ref="N210:O210"/>
    <mergeCell ref="P210:Q210"/>
    <mergeCell ref="R211:S211"/>
    <mergeCell ref="T211:U211"/>
    <mergeCell ref="V211:W211"/>
    <mergeCell ref="X211:Y211"/>
    <mergeCell ref="Z211:AA211"/>
    <mergeCell ref="AB211:AD211"/>
    <mergeCell ref="T210:U210"/>
    <mergeCell ref="V210:W210"/>
    <mergeCell ref="X210:Y210"/>
    <mergeCell ref="Z210:AA210"/>
    <mergeCell ref="AB210:AD210"/>
    <mergeCell ref="R210:S210"/>
    <mergeCell ref="D209:I209"/>
    <mergeCell ref="J209:K209"/>
    <mergeCell ref="L209:M209"/>
    <mergeCell ref="N209:O209"/>
    <mergeCell ref="P209:Q209"/>
    <mergeCell ref="D208:I208"/>
    <mergeCell ref="J208:K208"/>
    <mergeCell ref="L208:M208"/>
    <mergeCell ref="N208:O208"/>
    <mergeCell ref="P208:Q208"/>
    <mergeCell ref="R209:S209"/>
    <mergeCell ref="T209:U209"/>
    <mergeCell ref="V209:W209"/>
    <mergeCell ref="X209:Y209"/>
    <mergeCell ref="Z209:AA209"/>
    <mergeCell ref="AB209:AD209"/>
    <mergeCell ref="T208:U208"/>
    <mergeCell ref="V208:W208"/>
    <mergeCell ref="X208:Y208"/>
    <mergeCell ref="Z208:AA208"/>
    <mergeCell ref="AB208:AD208"/>
    <mergeCell ref="R208:S208"/>
    <mergeCell ref="D215:I215"/>
    <mergeCell ref="J215:K215"/>
    <mergeCell ref="L215:M215"/>
    <mergeCell ref="N215:O215"/>
    <mergeCell ref="P215:Q215"/>
    <mergeCell ref="D214:I214"/>
    <mergeCell ref="J214:K214"/>
    <mergeCell ref="L214:M214"/>
    <mergeCell ref="N214:O214"/>
    <mergeCell ref="P214:Q214"/>
    <mergeCell ref="R215:S215"/>
    <mergeCell ref="T215:U215"/>
    <mergeCell ref="V215:W215"/>
    <mergeCell ref="X215:Y215"/>
    <mergeCell ref="Z215:AA215"/>
    <mergeCell ref="AB215:AD215"/>
    <mergeCell ref="T214:U214"/>
    <mergeCell ref="V214:W214"/>
    <mergeCell ref="X214:Y214"/>
    <mergeCell ref="Z214:AA214"/>
    <mergeCell ref="AB214:AD214"/>
    <mergeCell ref="R214:S214"/>
    <mergeCell ref="D213:I213"/>
    <mergeCell ref="J213:K213"/>
    <mergeCell ref="L213:M213"/>
    <mergeCell ref="N213:O213"/>
    <mergeCell ref="P213:Q213"/>
    <mergeCell ref="D212:I212"/>
    <mergeCell ref="J212:K212"/>
    <mergeCell ref="L212:M212"/>
    <mergeCell ref="N212:O212"/>
    <mergeCell ref="P212:Q212"/>
    <mergeCell ref="R213:S213"/>
    <mergeCell ref="T213:U213"/>
    <mergeCell ref="V213:W213"/>
    <mergeCell ref="X213:Y213"/>
    <mergeCell ref="Z213:AA213"/>
    <mergeCell ref="AB213:AD213"/>
    <mergeCell ref="T212:U212"/>
    <mergeCell ref="V212:W212"/>
    <mergeCell ref="X212:Y212"/>
    <mergeCell ref="Z212:AA212"/>
    <mergeCell ref="AB212:AD212"/>
    <mergeCell ref="R212:S212"/>
    <mergeCell ref="D219:I219"/>
    <mergeCell ref="J219:K219"/>
    <mergeCell ref="L219:M219"/>
    <mergeCell ref="N219:O219"/>
    <mergeCell ref="P219:Q219"/>
    <mergeCell ref="D218:I218"/>
    <mergeCell ref="J218:K218"/>
    <mergeCell ref="L218:M218"/>
    <mergeCell ref="N218:O218"/>
    <mergeCell ref="P218:Q218"/>
    <mergeCell ref="R219:S219"/>
    <mergeCell ref="T219:U219"/>
    <mergeCell ref="V219:W219"/>
    <mergeCell ref="X219:Y219"/>
    <mergeCell ref="Z219:AA219"/>
    <mergeCell ref="AB219:AD219"/>
    <mergeCell ref="T218:U218"/>
    <mergeCell ref="V218:W218"/>
    <mergeCell ref="X218:Y218"/>
    <mergeCell ref="Z218:AA218"/>
    <mergeCell ref="AB218:AD218"/>
    <mergeCell ref="R218:S218"/>
    <mergeCell ref="D217:I217"/>
    <mergeCell ref="J217:K217"/>
    <mergeCell ref="L217:M217"/>
    <mergeCell ref="N217:O217"/>
    <mergeCell ref="P217:Q217"/>
    <mergeCell ref="D216:I216"/>
    <mergeCell ref="J216:K216"/>
    <mergeCell ref="L216:M216"/>
    <mergeCell ref="N216:O216"/>
    <mergeCell ref="P216:Q216"/>
    <mergeCell ref="R217:S217"/>
    <mergeCell ref="T217:U217"/>
    <mergeCell ref="V217:W217"/>
    <mergeCell ref="X217:Y217"/>
    <mergeCell ref="Z217:AA217"/>
    <mergeCell ref="AB217:AD217"/>
    <mergeCell ref="T216:U216"/>
    <mergeCell ref="V216:W216"/>
    <mergeCell ref="X216:Y216"/>
    <mergeCell ref="Z216:AA216"/>
    <mergeCell ref="AB216:AD216"/>
    <mergeCell ref="R216:S216"/>
    <mergeCell ref="D223:I223"/>
    <mergeCell ref="J223:K223"/>
    <mergeCell ref="L223:M223"/>
    <mergeCell ref="N223:O223"/>
    <mergeCell ref="P223:Q223"/>
    <mergeCell ref="D222:I222"/>
    <mergeCell ref="J222:K222"/>
    <mergeCell ref="L222:M222"/>
    <mergeCell ref="N222:O222"/>
    <mergeCell ref="P222:Q222"/>
    <mergeCell ref="R223:S223"/>
    <mergeCell ref="T223:U223"/>
    <mergeCell ref="V223:W223"/>
    <mergeCell ref="X223:Y223"/>
    <mergeCell ref="Z223:AA223"/>
    <mergeCell ref="AB223:AD223"/>
    <mergeCell ref="T222:U222"/>
    <mergeCell ref="V222:W222"/>
    <mergeCell ref="X222:Y222"/>
    <mergeCell ref="Z222:AA222"/>
    <mergeCell ref="AB222:AD222"/>
    <mergeCell ref="R222:S222"/>
    <mergeCell ref="D221:I221"/>
    <mergeCell ref="J221:K221"/>
    <mergeCell ref="L221:M221"/>
    <mergeCell ref="N221:O221"/>
    <mergeCell ref="P221:Q221"/>
    <mergeCell ref="D220:I220"/>
    <mergeCell ref="J220:K220"/>
    <mergeCell ref="L220:M220"/>
    <mergeCell ref="N220:O220"/>
    <mergeCell ref="P220:Q220"/>
    <mergeCell ref="R221:S221"/>
    <mergeCell ref="T221:U221"/>
    <mergeCell ref="V221:W221"/>
    <mergeCell ref="X221:Y221"/>
    <mergeCell ref="Z221:AA221"/>
    <mergeCell ref="AB221:AD221"/>
    <mergeCell ref="T220:U220"/>
    <mergeCell ref="V220:W220"/>
    <mergeCell ref="X220:Y220"/>
    <mergeCell ref="Z220:AA220"/>
    <mergeCell ref="AB220:AD220"/>
    <mergeCell ref="R220:S220"/>
    <mergeCell ref="D227:I227"/>
    <mergeCell ref="J227:K227"/>
    <mergeCell ref="L227:M227"/>
    <mergeCell ref="N227:O227"/>
    <mergeCell ref="P227:Q227"/>
    <mergeCell ref="D226:I226"/>
    <mergeCell ref="J226:K226"/>
    <mergeCell ref="L226:M226"/>
    <mergeCell ref="N226:O226"/>
    <mergeCell ref="P226:Q226"/>
    <mergeCell ref="R227:S227"/>
    <mergeCell ref="T227:U227"/>
    <mergeCell ref="V227:W227"/>
    <mergeCell ref="X227:Y227"/>
    <mergeCell ref="Z227:AA227"/>
    <mergeCell ref="AB227:AD227"/>
    <mergeCell ref="T226:U226"/>
    <mergeCell ref="V226:W226"/>
    <mergeCell ref="X226:Y226"/>
    <mergeCell ref="Z226:AA226"/>
    <mergeCell ref="AB226:AD226"/>
    <mergeCell ref="R226:S226"/>
    <mergeCell ref="D225:I225"/>
    <mergeCell ref="J225:K225"/>
    <mergeCell ref="L225:M225"/>
    <mergeCell ref="N225:O225"/>
    <mergeCell ref="P225:Q225"/>
    <mergeCell ref="D224:I224"/>
    <mergeCell ref="J224:K224"/>
    <mergeCell ref="L224:M224"/>
    <mergeCell ref="N224:O224"/>
    <mergeCell ref="P224:Q224"/>
    <mergeCell ref="R225:S225"/>
    <mergeCell ref="T225:U225"/>
    <mergeCell ref="V225:W225"/>
    <mergeCell ref="X225:Y225"/>
    <mergeCell ref="Z225:AA225"/>
    <mergeCell ref="AB225:AD225"/>
    <mergeCell ref="T224:U224"/>
    <mergeCell ref="V224:W224"/>
    <mergeCell ref="X224:Y224"/>
    <mergeCell ref="Z224:AA224"/>
    <mergeCell ref="AB224:AD224"/>
    <mergeCell ref="R224:S224"/>
    <mergeCell ref="D231:I231"/>
    <mergeCell ref="J231:K231"/>
    <mergeCell ref="L231:M231"/>
    <mergeCell ref="N231:O231"/>
    <mergeCell ref="P231:Q231"/>
    <mergeCell ref="D230:I230"/>
    <mergeCell ref="J230:K230"/>
    <mergeCell ref="L230:M230"/>
    <mergeCell ref="N230:O230"/>
    <mergeCell ref="P230:Q230"/>
    <mergeCell ref="R231:S231"/>
    <mergeCell ref="T231:U231"/>
    <mergeCell ref="V231:W231"/>
    <mergeCell ref="X231:Y231"/>
    <mergeCell ref="Z231:AA231"/>
    <mergeCell ref="AB231:AD231"/>
    <mergeCell ref="T230:U230"/>
    <mergeCell ref="V230:W230"/>
    <mergeCell ref="X230:Y230"/>
    <mergeCell ref="Z230:AA230"/>
    <mergeCell ref="AB230:AD230"/>
    <mergeCell ref="R230:S230"/>
    <mergeCell ref="D229:I229"/>
    <mergeCell ref="J229:K229"/>
    <mergeCell ref="L229:M229"/>
    <mergeCell ref="N229:O229"/>
    <mergeCell ref="P229:Q229"/>
    <mergeCell ref="D228:I228"/>
    <mergeCell ref="J228:K228"/>
    <mergeCell ref="L228:M228"/>
    <mergeCell ref="N228:O228"/>
    <mergeCell ref="P228:Q228"/>
    <mergeCell ref="R229:S229"/>
    <mergeCell ref="T229:U229"/>
    <mergeCell ref="V229:W229"/>
    <mergeCell ref="X229:Y229"/>
    <mergeCell ref="Z229:AA229"/>
    <mergeCell ref="AB229:AD229"/>
    <mergeCell ref="T228:U228"/>
    <mergeCell ref="V228:W228"/>
    <mergeCell ref="X228:Y228"/>
    <mergeCell ref="Z228:AA228"/>
    <mergeCell ref="AB228:AD228"/>
    <mergeCell ref="R228:S228"/>
    <mergeCell ref="D235:I235"/>
    <mergeCell ref="J235:K235"/>
    <mergeCell ref="L235:M235"/>
    <mergeCell ref="N235:O235"/>
    <mergeCell ref="P235:Q235"/>
    <mergeCell ref="D234:I234"/>
    <mergeCell ref="J234:K234"/>
    <mergeCell ref="L234:M234"/>
    <mergeCell ref="N234:O234"/>
    <mergeCell ref="P234:Q234"/>
    <mergeCell ref="R235:S235"/>
    <mergeCell ref="T235:U235"/>
    <mergeCell ref="V235:W235"/>
    <mergeCell ref="X235:Y235"/>
    <mergeCell ref="Z235:AA235"/>
    <mergeCell ref="AB235:AD235"/>
    <mergeCell ref="T234:U234"/>
    <mergeCell ref="V234:W234"/>
    <mergeCell ref="X234:Y234"/>
    <mergeCell ref="Z234:AA234"/>
    <mergeCell ref="AB234:AD234"/>
    <mergeCell ref="R234:S234"/>
    <mergeCell ref="D233:I233"/>
    <mergeCell ref="J233:K233"/>
    <mergeCell ref="L233:M233"/>
    <mergeCell ref="N233:O233"/>
    <mergeCell ref="P233:Q233"/>
    <mergeCell ref="D232:I232"/>
    <mergeCell ref="J232:K232"/>
    <mergeCell ref="L232:M232"/>
    <mergeCell ref="N232:O232"/>
    <mergeCell ref="P232:Q232"/>
    <mergeCell ref="R233:S233"/>
    <mergeCell ref="T233:U233"/>
    <mergeCell ref="V233:W233"/>
    <mergeCell ref="X233:Y233"/>
    <mergeCell ref="Z233:AA233"/>
    <mergeCell ref="AB233:AD233"/>
    <mergeCell ref="T232:U232"/>
    <mergeCell ref="V232:W232"/>
    <mergeCell ref="X232:Y232"/>
    <mergeCell ref="Z232:AA232"/>
    <mergeCell ref="AB232:AD232"/>
    <mergeCell ref="R232:S232"/>
    <mergeCell ref="D239:I239"/>
    <mergeCell ref="J239:K239"/>
    <mergeCell ref="L239:M239"/>
    <mergeCell ref="N239:O239"/>
    <mergeCell ref="P239:Q239"/>
    <mergeCell ref="D238:I238"/>
    <mergeCell ref="J238:K238"/>
    <mergeCell ref="L238:M238"/>
    <mergeCell ref="N238:O238"/>
    <mergeCell ref="P238:Q238"/>
    <mergeCell ref="R239:S239"/>
    <mergeCell ref="T239:U239"/>
    <mergeCell ref="V239:W239"/>
    <mergeCell ref="X239:Y239"/>
    <mergeCell ref="Z239:AA239"/>
    <mergeCell ref="AB239:AD239"/>
    <mergeCell ref="T238:U238"/>
    <mergeCell ref="V238:W238"/>
    <mergeCell ref="X238:Y238"/>
    <mergeCell ref="Z238:AA238"/>
    <mergeCell ref="AB238:AD238"/>
    <mergeCell ref="R238:S238"/>
    <mergeCell ref="D237:I237"/>
    <mergeCell ref="J237:K237"/>
    <mergeCell ref="L237:M237"/>
    <mergeCell ref="N237:O237"/>
    <mergeCell ref="P237:Q237"/>
    <mergeCell ref="D236:I236"/>
    <mergeCell ref="J236:K236"/>
    <mergeCell ref="L236:M236"/>
    <mergeCell ref="N236:O236"/>
    <mergeCell ref="P236:Q236"/>
    <mergeCell ref="R237:S237"/>
    <mergeCell ref="T237:U237"/>
    <mergeCell ref="V237:W237"/>
    <mergeCell ref="X237:Y237"/>
    <mergeCell ref="Z237:AA237"/>
    <mergeCell ref="AB237:AD237"/>
    <mergeCell ref="T236:U236"/>
    <mergeCell ref="V236:W236"/>
    <mergeCell ref="X236:Y236"/>
    <mergeCell ref="Z236:AA236"/>
    <mergeCell ref="AB236:AD236"/>
    <mergeCell ref="R236:S236"/>
    <mergeCell ref="D243:I243"/>
    <mergeCell ref="J243:K243"/>
    <mergeCell ref="L243:M243"/>
    <mergeCell ref="N243:O243"/>
    <mergeCell ref="P243:Q243"/>
    <mergeCell ref="D242:I242"/>
    <mergeCell ref="J242:K242"/>
    <mergeCell ref="L242:M242"/>
    <mergeCell ref="N242:O242"/>
    <mergeCell ref="P242:Q242"/>
    <mergeCell ref="R243:S243"/>
    <mergeCell ref="T243:U243"/>
    <mergeCell ref="V243:W243"/>
    <mergeCell ref="X243:Y243"/>
    <mergeCell ref="Z243:AA243"/>
    <mergeCell ref="AB243:AD243"/>
    <mergeCell ref="T242:U242"/>
    <mergeCell ref="V242:W242"/>
    <mergeCell ref="X242:Y242"/>
    <mergeCell ref="Z242:AA242"/>
    <mergeCell ref="AB242:AD242"/>
    <mergeCell ref="R242:S242"/>
    <mergeCell ref="D241:I241"/>
    <mergeCell ref="J241:K241"/>
    <mergeCell ref="L241:M241"/>
    <mergeCell ref="N241:O241"/>
    <mergeCell ref="P241:Q241"/>
    <mergeCell ref="D240:I240"/>
    <mergeCell ref="J240:K240"/>
    <mergeCell ref="L240:M240"/>
    <mergeCell ref="N240:O240"/>
    <mergeCell ref="P240:Q240"/>
    <mergeCell ref="R241:S241"/>
    <mergeCell ref="T241:U241"/>
    <mergeCell ref="V241:W241"/>
    <mergeCell ref="X241:Y241"/>
    <mergeCell ref="Z241:AA241"/>
    <mergeCell ref="AB241:AD241"/>
    <mergeCell ref="T240:U240"/>
    <mergeCell ref="V240:W240"/>
    <mergeCell ref="X240:Y240"/>
    <mergeCell ref="Z240:AA240"/>
    <mergeCell ref="AB240:AD240"/>
    <mergeCell ref="R240:S240"/>
    <mergeCell ref="D247:I247"/>
    <mergeCell ref="J247:K247"/>
    <mergeCell ref="L247:M247"/>
    <mergeCell ref="N247:O247"/>
    <mergeCell ref="P247:Q247"/>
    <mergeCell ref="D246:I246"/>
    <mergeCell ref="J246:K246"/>
    <mergeCell ref="L246:M246"/>
    <mergeCell ref="N246:O246"/>
    <mergeCell ref="P246:Q246"/>
    <mergeCell ref="R247:S247"/>
    <mergeCell ref="T247:U247"/>
    <mergeCell ref="V247:W247"/>
    <mergeCell ref="X247:Y247"/>
    <mergeCell ref="Z247:AA247"/>
    <mergeCell ref="AB247:AD247"/>
    <mergeCell ref="T246:U246"/>
    <mergeCell ref="V246:W246"/>
    <mergeCell ref="X246:Y246"/>
    <mergeCell ref="Z246:AA246"/>
    <mergeCell ref="AB246:AD246"/>
    <mergeCell ref="R246:S246"/>
    <mergeCell ref="D245:I245"/>
    <mergeCell ref="J245:K245"/>
    <mergeCell ref="L245:M245"/>
    <mergeCell ref="N245:O245"/>
    <mergeCell ref="P245:Q245"/>
    <mergeCell ref="D244:I244"/>
    <mergeCell ref="J244:K244"/>
    <mergeCell ref="L244:M244"/>
    <mergeCell ref="N244:O244"/>
    <mergeCell ref="P244:Q244"/>
    <mergeCell ref="R245:S245"/>
    <mergeCell ref="T245:U245"/>
    <mergeCell ref="V245:W245"/>
    <mergeCell ref="X245:Y245"/>
    <mergeCell ref="Z245:AA245"/>
    <mergeCell ref="AB245:AD245"/>
    <mergeCell ref="T244:U244"/>
    <mergeCell ref="V244:W244"/>
    <mergeCell ref="X244:Y244"/>
    <mergeCell ref="Z244:AA244"/>
    <mergeCell ref="AB244:AD244"/>
    <mergeCell ref="R244:S244"/>
    <mergeCell ref="D251:I251"/>
    <mergeCell ref="J251:K251"/>
    <mergeCell ref="L251:M251"/>
    <mergeCell ref="N251:O251"/>
    <mergeCell ref="P251:Q251"/>
    <mergeCell ref="D250:I250"/>
    <mergeCell ref="J250:K250"/>
    <mergeCell ref="L250:M250"/>
    <mergeCell ref="N250:O250"/>
    <mergeCell ref="P250:Q250"/>
    <mergeCell ref="R251:S251"/>
    <mergeCell ref="T251:U251"/>
    <mergeCell ref="V251:W251"/>
    <mergeCell ref="X251:Y251"/>
    <mergeCell ref="Z251:AA251"/>
    <mergeCell ref="AB251:AD251"/>
    <mergeCell ref="T250:U250"/>
    <mergeCell ref="V250:W250"/>
    <mergeCell ref="X250:Y250"/>
    <mergeCell ref="Z250:AA250"/>
    <mergeCell ref="AB250:AD250"/>
    <mergeCell ref="R250:S250"/>
    <mergeCell ref="D249:I249"/>
    <mergeCell ref="J249:K249"/>
    <mergeCell ref="L249:M249"/>
    <mergeCell ref="N249:O249"/>
    <mergeCell ref="P249:Q249"/>
    <mergeCell ref="D248:I248"/>
    <mergeCell ref="J248:K248"/>
    <mergeCell ref="L248:M248"/>
    <mergeCell ref="N248:O248"/>
    <mergeCell ref="P248:Q248"/>
    <mergeCell ref="R249:S249"/>
    <mergeCell ref="T249:U249"/>
    <mergeCell ref="V249:W249"/>
    <mergeCell ref="X249:Y249"/>
    <mergeCell ref="Z249:AA249"/>
    <mergeCell ref="AB249:AD249"/>
    <mergeCell ref="T248:U248"/>
    <mergeCell ref="V248:W248"/>
    <mergeCell ref="X248:Y248"/>
    <mergeCell ref="Z248:AA248"/>
    <mergeCell ref="AB248:AD248"/>
    <mergeCell ref="R248:S248"/>
    <mergeCell ref="D255:I255"/>
    <mergeCell ref="J255:K255"/>
    <mergeCell ref="L255:M255"/>
    <mergeCell ref="N255:O255"/>
    <mergeCell ref="P255:Q255"/>
    <mergeCell ref="D254:I254"/>
    <mergeCell ref="J254:K254"/>
    <mergeCell ref="L254:M254"/>
    <mergeCell ref="N254:O254"/>
    <mergeCell ref="P254:Q254"/>
    <mergeCell ref="R255:S255"/>
    <mergeCell ref="T255:U255"/>
    <mergeCell ref="V255:W255"/>
    <mergeCell ref="X255:Y255"/>
    <mergeCell ref="Z255:AA255"/>
    <mergeCell ref="AB255:AD255"/>
    <mergeCell ref="T254:U254"/>
    <mergeCell ref="V254:W254"/>
    <mergeCell ref="X254:Y254"/>
    <mergeCell ref="Z254:AA254"/>
    <mergeCell ref="AB254:AD254"/>
    <mergeCell ref="R254:S254"/>
    <mergeCell ref="D253:I253"/>
    <mergeCell ref="J253:K253"/>
    <mergeCell ref="L253:M253"/>
    <mergeCell ref="N253:O253"/>
    <mergeCell ref="P253:Q253"/>
    <mergeCell ref="D252:I252"/>
    <mergeCell ref="J252:K252"/>
    <mergeCell ref="L252:M252"/>
    <mergeCell ref="N252:O252"/>
    <mergeCell ref="P252:Q252"/>
    <mergeCell ref="R253:S253"/>
    <mergeCell ref="T253:U253"/>
    <mergeCell ref="V253:W253"/>
    <mergeCell ref="X253:Y253"/>
    <mergeCell ref="Z253:AA253"/>
    <mergeCell ref="AB253:AD253"/>
    <mergeCell ref="T252:U252"/>
    <mergeCell ref="V252:W252"/>
    <mergeCell ref="X252:Y252"/>
    <mergeCell ref="Z252:AA252"/>
    <mergeCell ref="AB252:AD252"/>
    <mergeCell ref="R252:S252"/>
    <mergeCell ref="D259:I259"/>
    <mergeCell ref="J259:K259"/>
    <mergeCell ref="L259:M259"/>
    <mergeCell ref="N259:O259"/>
    <mergeCell ref="P259:Q259"/>
    <mergeCell ref="D258:I258"/>
    <mergeCell ref="J258:K258"/>
    <mergeCell ref="L258:M258"/>
    <mergeCell ref="N258:O258"/>
    <mergeCell ref="P258:Q258"/>
    <mergeCell ref="R259:S259"/>
    <mergeCell ref="T259:U259"/>
    <mergeCell ref="V259:W259"/>
    <mergeCell ref="X259:Y259"/>
    <mergeCell ref="Z259:AA259"/>
    <mergeCell ref="AB259:AD259"/>
    <mergeCell ref="T258:U258"/>
    <mergeCell ref="V258:W258"/>
    <mergeCell ref="X258:Y258"/>
    <mergeCell ref="Z258:AA258"/>
    <mergeCell ref="AB258:AD258"/>
    <mergeCell ref="R258:S258"/>
    <mergeCell ref="D257:I257"/>
    <mergeCell ref="J257:K257"/>
    <mergeCell ref="L257:M257"/>
    <mergeCell ref="N257:O257"/>
    <mergeCell ref="P257:Q257"/>
    <mergeCell ref="D256:I256"/>
    <mergeCell ref="J256:K256"/>
    <mergeCell ref="L256:M256"/>
    <mergeCell ref="N256:O256"/>
    <mergeCell ref="P256:Q256"/>
    <mergeCell ref="R257:S257"/>
    <mergeCell ref="T257:U257"/>
    <mergeCell ref="V257:W257"/>
    <mergeCell ref="X257:Y257"/>
    <mergeCell ref="Z257:AA257"/>
    <mergeCell ref="AB257:AD257"/>
    <mergeCell ref="T256:U256"/>
    <mergeCell ref="V256:W256"/>
    <mergeCell ref="X256:Y256"/>
    <mergeCell ref="Z256:AA256"/>
    <mergeCell ref="AB256:AD256"/>
    <mergeCell ref="R256:S256"/>
    <mergeCell ref="D263:I263"/>
    <mergeCell ref="J263:K263"/>
    <mergeCell ref="L263:M263"/>
    <mergeCell ref="N263:O263"/>
    <mergeCell ref="P263:Q263"/>
    <mergeCell ref="D262:I262"/>
    <mergeCell ref="J262:K262"/>
    <mergeCell ref="L262:M262"/>
    <mergeCell ref="N262:O262"/>
    <mergeCell ref="P262:Q262"/>
    <mergeCell ref="R263:S263"/>
    <mergeCell ref="T263:U263"/>
    <mergeCell ref="V263:W263"/>
    <mergeCell ref="X263:Y263"/>
    <mergeCell ref="Z263:AA263"/>
    <mergeCell ref="AB263:AD263"/>
    <mergeCell ref="T262:U262"/>
    <mergeCell ref="V262:W262"/>
    <mergeCell ref="X262:Y262"/>
    <mergeCell ref="Z262:AA262"/>
    <mergeCell ref="AB262:AD262"/>
    <mergeCell ref="R262:S262"/>
    <mergeCell ref="D261:I261"/>
    <mergeCell ref="J261:K261"/>
    <mergeCell ref="L261:M261"/>
    <mergeCell ref="N261:O261"/>
    <mergeCell ref="P261:Q261"/>
    <mergeCell ref="D260:I260"/>
    <mergeCell ref="J260:K260"/>
    <mergeCell ref="L260:M260"/>
    <mergeCell ref="N260:O260"/>
    <mergeCell ref="P260:Q260"/>
    <mergeCell ref="R261:S261"/>
    <mergeCell ref="T261:U261"/>
    <mergeCell ref="V261:W261"/>
    <mergeCell ref="X261:Y261"/>
    <mergeCell ref="Z261:AA261"/>
    <mergeCell ref="AB261:AD261"/>
    <mergeCell ref="T260:U260"/>
    <mergeCell ref="V260:W260"/>
    <mergeCell ref="X260:Y260"/>
    <mergeCell ref="Z260:AA260"/>
    <mergeCell ref="AB260:AD260"/>
    <mergeCell ref="R260:S260"/>
    <mergeCell ref="D267:I267"/>
    <mergeCell ref="J267:K267"/>
    <mergeCell ref="L267:M267"/>
    <mergeCell ref="N267:O267"/>
    <mergeCell ref="P267:Q267"/>
    <mergeCell ref="D266:I266"/>
    <mergeCell ref="J266:K266"/>
    <mergeCell ref="L266:M266"/>
    <mergeCell ref="N266:O266"/>
    <mergeCell ref="P266:Q266"/>
    <mergeCell ref="R267:S267"/>
    <mergeCell ref="T267:U267"/>
    <mergeCell ref="V267:W267"/>
    <mergeCell ref="X267:Y267"/>
    <mergeCell ref="Z267:AA267"/>
    <mergeCell ref="AB267:AD267"/>
    <mergeCell ref="T266:U266"/>
    <mergeCell ref="V266:W266"/>
    <mergeCell ref="X266:Y266"/>
    <mergeCell ref="Z266:AA266"/>
    <mergeCell ref="AB266:AD266"/>
    <mergeCell ref="R266:S266"/>
    <mergeCell ref="D265:I265"/>
    <mergeCell ref="J265:K265"/>
    <mergeCell ref="L265:M265"/>
    <mergeCell ref="N265:O265"/>
    <mergeCell ref="P265:Q265"/>
    <mergeCell ref="D264:I264"/>
    <mergeCell ref="J264:K264"/>
    <mergeCell ref="L264:M264"/>
    <mergeCell ref="N264:O264"/>
    <mergeCell ref="P264:Q264"/>
    <mergeCell ref="R265:S265"/>
    <mergeCell ref="T265:U265"/>
    <mergeCell ref="V265:W265"/>
    <mergeCell ref="X265:Y265"/>
    <mergeCell ref="Z265:AA265"/>
    <mergeCell ref="AB265:AD265"/>
    <mergeCell ref="T264:U264"/>
    <mergeCell ref="V264:W264"/>
    <mergeCell ref="X264:Y264"/>
    <mergeCell ref="Z264:AA264"/>
    <mergeCell ref="AB264:AD264"/>
    <mergeCell ref="R264:S264"/>
    <mergeCell ref="D271:I271"/>
    <mergeCell ref="J271:K271"/>
    <mergeCell ref="L271:M271"/>
    <mergeCell ref="N271:O271"/>
    <mergeCell ref="P271:Q271"/>
    <mergeCell ref="D270:I270"/>
    <mergeCell ref="J270:K270"/>
    <mergeCell ref="L270:M270"/>
    <mergeCell ref="N270:O270"/>
    <mergeCell ref="P270:Q270"/>
    <mergeCell ref="R271:S271"/>
    <mergeCell ref="T271:U271"/>
    <mergeCell ref="V271:W271"/>
    <mergeCell ref="X271:Y271"/>
    <mergeCell ref="Z271:AA271"/>
    <mergeCell ref="AB271:AD271"/>
    <mergeCell ref="T270:U270"/>
    <mergeCell ref="V270:W270"/>
    <mergeCell ref="X270:Y270"/>
    <mergeCell ref="Z270:AA270"/>
    <mergeCell ref="AB270:AD270"/>
    <mergeCell ref="R270:S270"/>
    <mergeCell ref="D269:I269"/>
    <mergeCell ref="J269:K269"/>
    <mergeCell ref="L269:M269"/>
    <mergeCell ref="N269:O269"/>
    <mergeCell ref="P269:Q269"/>
    <mergeCell ref="D268:I268"/>
    <mergeCell ref="J268:K268"/>
    <mergeCell ref="L268:M268"/>
    <mergeCell ref="N268:O268"/>
    <mergeCell ref="P268:Q268"/>
    <mergeCell ref="R269:S269"/>
    <mergeCell ref="T269:U269"/>
    <mergeCell ref="V269:W269"/>
    <mergeCell ref="X269:Y269"/>
    <mergeCell ref="Z269:AA269"/>
    <mergeCell ref="AB269:AD269"/>
    <mergeCell ref="T268:U268"/>
    <mergeCell ref="V268:W268"/>
    <mergeCell ref="X268:Y268"/>
    <mergeCell ref="Z268:AA268"/>
    <mergeCell ref="AB268:AD268"/>
    <mergeCell ref="R268:S268"/>
    <mergeCell ref="D275:I275"/>
    <mergeCell ref="J275:K275"/>
    <mergeCell ref="L275:M275"/>
    <mergeCell ref="N275:O275"/>
    <mergeCell ref="P275:Q275"/>
    <mergeCell ref="D274:I274"/>
    <mergeCell ref="J274:K274"/>
    <mergeCell ref="L274:M274"/>
    <mergeCell ref="N274:O274"/>
    <mergeCell ref="P274:Q274"/>
    <mergeCell ref="R275:S275"/>
    <mergeCell ref="T275:U275"/>
    <mergeCell ref="V275:W275"/>
    <mergeCell ref="X275:Y275"/>
    <mergeCell ref="Z275:AA275"/>
    <mergeCell ref="AB275:AD275"/>
    <mergeCell ref="T274:U274"/>
    <mergeCell ref="V274:W274"/>
    <mergeCell ref="X274:Y274"/>
    <mergeCell ref="Z274:AA274"/>
    <mergeCell ref="AB274:AD274"/>
    <mergeCell ref="R274:S274"/>
    <mergeCell ref="D273:I273"/>
    <mergeCell ref="J273:K273"/>
    <mergeCell ref="L273:M273"/>
    <mergeCell ref="N273:O273"/>
    <mergeCell ref="P273:Q273"/>
    <mergeCell ref="D272:I272"/>
    <mergeCell ref="J272:K272"/>
    <mergeCell ref="L272:M272"/>
    <mergeCell ref="N272:O272"/>
    <mergeCell ref="P272:Q272"/>
    <mergeCell ref="R273:S273"/>
    <mergeCell ref="T273:U273"/>
    <mergeCell ref="V273:W273"/>
    <mergeCell ref="X273:Y273"/>
    <mergeCell ref="Z273:AA273"/>
    <mergeCell ref="AB273:AD273"/>
    <mergeCell ref="T272:U272"/>
    <mergeCell ref="V272:W272"/>
    <mergeCell ref="X272:Y272"/>
    <mergeCell ref="Z272:AA272"/>
    <mergeCell ref="AB272:AD272"/>
    <mergeCell ref="R272:S272"/>
    <mergeCell ref="D279:I279"/>
    <mergeCell ref="J279:K279"/>
    <mergeCell ref="L279:M279"/>
    <mergeCell ref="N279:O279"/>
    <mergeCell ref="P279:Q279"/>
    <mergeCell ref="D278:I278"/>
    <mergeCell ref="J278:K278"/>
    <mergeCell ref="L278:M278"/>
    <mergeCell ref="N278:O278"/>
    <mergeCell ref="P278:Q278"/>
    <mergeCell ref="R279:S279"/>
    <mergeCell ref="T279:U279"/>
    <mergeCell ref="V279:W279"/>
    <mergeCell ref="X279:Y279"/>
    <mergeCell ref="Z279:AA279"/>
    <mergeCell ref="AB279:AD279"/>
    <mergeCell ref="T278:U278"/>
    <mergeCell ref="V278:W278"/>
    <mergeCell ref="X278:Y278"/>
    <mergeCell ref="Z278:AA278"/>
    <mergeCell ref="AB278:AD278"/>
    <mergeCell ref="R278:S278"/>
    <mergeCell ref="D277:I277"/>
    <mergeCell ref="J277:K277"/>
    <mergeCell ref="L277:M277"/>
    <mergeCell ref="N277:O277"/>
    <mergeCell ref="P277:Q277"/>
    <mergeCell ref="D276:I276"/>
    <mergeCell ref="J276:K276"/>
    <mergeCell ref="L276:M276"/>
    <mergeCell ref="N276:O276"/>
    <mergeCell ref="P276:Q276"/>
    <mergeCell ref="R277:S277"/>
    <mergeCell ref="T277:U277"/>
    <mergeCell ref="V277:W277"/>
    <mergeCell ref="X277:Y277"/>
    <mergeCell ref="Z277:AA277"/>
    <mergeCell ref="AB277:AD277"/>
    <mergeCell ref="T276:U276"/>
    <mergeCell ref="V276:W276"/>
    <mergeCell ref="X276:Y276"/>
    <mergeCell ref="Z276:AA276"/>
    <mergeCell ref="AB276:AD276"/>
    <mergeCell ref="R276:S276"/>
    <mergeCell ref="D283:I283"/>
    <mergeCell ref="J283:K283"/>
    <mergeCell ref="L283:M283"/>
    <mergeCell ref="N283:O283"/>
    <mergeCell ref="P283:Q283"/>
    <mergeCell ref="D282:I282"/>
    <mergeCell ref="J282:K282"/>
    <mergeCell ref="L282:M282"/>
    <mergeCell ref="N282:O282"/>
    <mergeCell ref="P282:Q282"/>
    <mergeCell ref="R283:S283"/>
    <mergeCell ref="T283:U283"/>
    <mergeCell ref="V283:W283"/>
    <mergeCell ref="X283:Y283"/>
    <mergeCell ref="Z283:AA283"/>
    <mergeCell ref="AB283:AD283"/>
    <mergeCell ref="T282:U282"/>
    <mergeCell ref="V282:W282"/>
    <mergeCell ref="X282:Y282"/>
    <mergeCell ref="Z282:AA282"/>
    <mergeCell ref="AB282:AD282"/>
    <mergeCell ref="R282:S282"/>
    <mergeCell ref="D281:I281"/>
    <mergeCell ref="J281:K281"/>
    <mergeCell ref="L281:M281"/>
    <mergeCell ref="N281:O281"/>
    <mergeCell ref="P281:Q281"/>
    <mergeCell ref="D280:I280"/>
    <mergeCell ref="J280:K280"/>
    <mergeCell ref="L280:M280"/>
    <mergeCell ref="N280:O280"/>
    <mergeCell ref="P280:Q280"/>
    <mergeCell ref="R281:S281"/>
    <mergeCell ref="T281:U281"/>
    <mergeCell ref="V281:W281"/>
    <mergeCell ref="X281:Y281"/>
    <mergeCell ref="Z281:AA281"/>
    <mergeCell ref="AB281:AD281"/>
    <mergeCell ref="T280:U280"/>
    <mergeCell ref="V280:W280"/>
    <mergeCell ref="X280:Y280"/>
    <mergeCell ref="Z280:AA280"/>
    <mergeCell ref="AB280:AD280"/>
    <mergeCell ref="R280:S280"/>
    <mergeCell ref="D287:I287"/>
    <mergeCell ref="J287:K287"/>
    <mergeCell ref="L287:M287"/>
    <mergeCell ref="N287:O287"/>
    <mergeCell ref="P287:Q287"/>
    <mergeCell ref="D286:I286"/>
    <mergeCell ref="J286:K286"/>
    <mergeCell ref="L286:M286"/>
    <mergeCell ref="N286:O286"/>
    <mergeCell ref="P286:Q286"/>
    <mergeCell ref="R287:S287"/>
    <mergeCell ref="T287:U287"/>
    <mergeCell ref="V287:W287"/>
    <mergeCell ref="X287:Y287"/>
    <mergeCell ref="Z287:AA287"/>
    <mergeCell ref="AB287:AD287"/>
    <mergeCell ref="T286:U286"/>
    <mergeCell ref="V286:W286"/>
    <mergeCell ref="X286:Y286"/>
    <mergeCell ref="Z286:AA286"/>
    <mergeCell ref="AB286:AD286"/>
    <mergeCell ref="R286:S286"/>
    <mergeCell ref="D285:I285"/>
    <mergeCell ref="J285:K285"/>
    <mergeCell ref="L285:M285"/>
    <mergeCell ref="N285:O285"/>
    <mergeCell ref="P285:Q285"/>
    <mergeCell ref="D284:I284"/>
    <mergeCell ref="J284:K284"/>
    <mergeCell ref="L284:M284"/>
    <mergeCell ref="N284:O284"/>
    <mergeCell ref="P284:Q284"/>
    <mergeCell ref="R285:S285"/>
    <mergeCell ref="T285:U285"/>
    <mergeCell ref="V285:W285"/>
    <mergeCell ref="X285:Y285"/>
    <mergeCell ref="Z285:AA285"/>
    <mergeCell ref="AB285:AD285"/>
    <mergeCell ref="T284:U284"/>
    <mergeCell ref="V284:W284"/>
    <mergeCell ref="X284:Y284"/>
    <mergeCell ref="Z284:AA284"/>
    <mergeCell ref="AB284:AD284"/>
    <mergeCell ref="R284:S284"/>
    <mergeCell ref="D291:I291"/>
    <mergeCell ref="J291:K291"/>
    <mergeCell ref="L291:M291"/>
    <mergeCell ref="N291:O291"/>
    <mergeCell ref="P291:Q291"/>
    <mergeCell ref="D290:I290"/>
    <mergeCell ref="J290:K290"/>
    <mergeCell ref="L290:M290"/>
    <mergeCell ref="N290:O290"/>
    <mergeCell ref="P290:Q290"/>
    <mergeCell ref="R291:S291"/>
    <mergeCell ref="T291:U291"/>
    <mergeCell ref="V291:W291"/>
    <mergeCell ref="X291:Y291"/>
    <mergeCell ref="Z291:AA291"/>
    <mergeCell ref="AB291:AD291"/>
    <mergeCell ref="T290:U290"/>
    <mergeCell ref="V290:W290"/>
    <mergeCell ref="X290:Y290"/>
    <mergeCell ref="Z290:AA290"/>
    <mergeCell ref="AB290:AD290"/>
    <mergeCell ref="R290:S290"/>
    <mergeCell ref="D289:I289"/>
    <mergeCell ref="J289:K289"/>
    <mergeCell ref="L289:M289"/>
    <mergeCell ref="N289:O289"/>
    <mergeCell ref="P289:Q289"/>
    <mergeCell ref="D288:I288"/>
    <mergeCell ref="J288:K288"/>
    <mergeCell ref="L288:M288"/>
    <mergeCell ref="N288:O288"/>
    <mergeCell ref="P288:Q288"/>
    <mergeCell ref="R289:S289"/>
    <mergeCell ref="T289:U289"/>
    <mergeCell ref="V289:W289"/>
    <mergeCell ref="X289:Y289"/>
    <mergeCell ref="Z289:AA289"/>
    <mergeCell ref="AB289:AD289"/>
    <mergeCell ref="T288:U288"/>
    <mergeCell ref="V288:W288"/>
    <mergeCell ref="X288:Y288"/>
    <mergeCell ref="Z288:AA288"/>
    <mergeCell ref="AB288:AD288"/>
    <mergeCell ref="R288:S288"/>
    <mergeCell ref="D295:I295"/>
    <mergeCell ref="J295:K295"/>
    <mergeCell ref="L295:M295"/>
    <mergeCell ref="N295:O295"/>
    <mergeCell ref="P295:Q295"/>
    <mergeCell ref="D294:I294"/>
    <mergeCell ref="J294:K294"/>
    <mergeCell ref="L294:M294"/>
    <mergeCell ref="N294:O294"/>
    <mergeCell ref="P294:Q294"/>
    <mergeCell ref="R295:S295"/>
    <mergeCell ref="T295:U295"/>
    <mergeCell ref="V295:W295"/>
    <mergeCell ref="X295:Y295"/>
    <mergeCell ref="Z295:AA295"/>
    <mergeCell ref="AB295:AD295"/>
    <mergeCell ref="T294:U294"/>
    <mergeCell ref="V294:W294"/>
    <mergeCell ref="X294:Y294"/>
    <mergeCell ref="Z294:AA294"/>
    <mergeCell ref="AB294:AD294"/>
    <mergeCell ref="R294:S294"/>
    <mergeCell ref="D293:I293"/>
    <mergeCell ref="J293:K293"/>
    <mergeCell ref="L293:M293"/>
    <mergeCell ref="N293:O293"/>
    <mergeCell ref="P293:Q293"/>
    <mergeCell ref="D292:I292"/>
    <mergeCell ref="J292:K292"/>
    <mergeCell ref="L292:M292"/>
    <mergeCell ref="N292:O292"/>
    <mergeCell ref="P292:Q292"/>
    <mergeCell ref="R293:S293"/>
    <mergeCell ref="T293:U293"/>
    <mergeCell ref="V293:W293"/>
    <mergeCell ref="X293:Y293"/>
    <mergeCell ref="Z293:AA293"/>
    <mergeCell ref="AB293:AD293"/>
    <mergeCell ref="T292:U292"/>
    <mergeCell ref="V292:W292"/>
    <mergeCell ref="X292:Y292"/>
    <mergeCell ref="Z292:AA292"/>
    <mergeCell ref="AB292:AD292"/>
    <mergeCell ref="R292:S292"/>
    <mergeCell ref="D299:I299"/>
    <mergeCell ref="J299:K299"/>
    <mergeCell ref="L299:M299"/>
    <mergeCell ref="N299:O299"/>
    <mergeCell ref="P299:Q299"/>
    <mergeCell ref="D298:I298"/>
    <mergeCell ref="J298:K298"/>
    <mergeCell ref="L298:M298"/>
    <mergeCell ref="N298:O298"/>
    <mergeCell ref="P298:Q298"/>
    <mergeCell ref="R299:S299"/>
    <mergeCell ref="T299:U299"/>
    <mergeCell ref="V299:W299"/>
    <mergeCell ref="X299:Y299"/>
    <mergeCell ref="Z299:AA299"/>
    <mergeCell ref="AB299:AD299"/>
    <mergeCell ref="T298:U298"/>
    <mergeCell ref="V298:W298"/>
    <mergeCell ref="X298:Y298"/>
    <mergeCell ref="Z298:AA298"/>
    <mergeCell ref="AB298:AD298"/>
    <mergeCell ref="R298:S298"/>
    <mergeCell ref="D297:I297"/>
    <mergeCell ref="J297:K297"/>
    <mergeCell ref="L297:M297"/>
    <mergeCell ref="N297:O297"/>
    <mergeCell ref="P297:Q297"/>
    <mergeCell ref="D296:I296"/>
    <mergeCell ref="J296:K296"/>
    <mergeCell ref="L296:M296"/>
    <mergeCell ref="N296:O296"/>
    <mergeCell ref="P296:Q296"/>
    <mergeCell ref="R297:S297"/>
    <mergeCell ref="T297:U297"/>
    <mergeCell ref="V297:W297"/>
    <mergeCell ref="X297:Y297"/>
    <mergeCell ref="Z297:AA297"/>
    <mergeCell ref="AB297:AD297"/>
    <mergeCell ref="T296:U296"/>
    <mergeCell ref="V296:W296"/>
    <mergeCell ref="X296:Y296"/>
    <mergeCell ref="Z296:AA296"/>
    <mergeCell ref="AB296:AD296"/>
    <mergeCell ref="R296:S296"/>
    <mergeCell ref="D303:I303"/>
    <mergeCell ref="J303:K303"/>
    <mergeCell ref="L303:M303"/>
    <mergeCell ref="N303:O303"/>
    <mergeCell ref="P303:Q303"/>
    <mergeCell ref="D302:I302"/>
    <mergeCell ref="J302:K302"/>
    <mergeCell ref="L302:M302"/>
    <mergeCell ref="N302:O302"/>
    <mergeCell ref="P302:Q302"/>
    <mergeCell ref="R303:S303"/>
    <mergeCell ref="T303:U303"/>
    <mergeCell ref="V303:W303"/>
    <mergeCell ref="X303:Y303"/>
    <mergeCell ref="Z303:AA303"/>
    <mergeCell ref="AB303:AD303"/>
    <mergeCell ref="T302:U302"/>
    <mergeCell ref="V302:W302"/>
    <mergeCell ref="X302:Y302"/>
    <mergeCell ref="Z302:AA302"/>
    <mergeCell ref="AB302:AD302"/>
    <mergeCell ref="R302:S302"/>
    <mergeCell ref="D301:I301"/>
    <mergeCell ref="J301:K301"/>
    <mergeCell ref="L301:M301"/>
    <mergeCell ref="N301:O301"/>
    <mergeCell ref="P301:Q301"/>
    <mergeCell ref="D300:I300"/>
    <mergeCell ref="J300:K300"/>
    <mergeCell ref="L300:M300"/>
    <mergeCell ref="N300:O300"/>
    <mergeCell ref="P300:Q300"/>
    <mergeCell ref="R301:S301"/>
    <mergeCell ref="T301:U301"/>
    <mergeCell ref="V301:W301"/>
    <mergeCell ref="X301:Y301"/>
    <mergeCell ref="Z301:AA301"/>
    <mergeCell ref="AB301:AD301"/>
    <mergeCell ref="T300:U300"/>
    <mergeCell ref="V300:W300"/>
    <mergeCell ref="X300:Y300"/>
    <mergeCell ref="Z300:AA300"/>
    <mergeCell ref="AB300:AD300"/>
    <mergeCell ref="R300:S300"/>
    <mergeCell ref="D307:I307"/>
    <mergeCell ref="J307:K307"/>
    <mergeCell ref="L307:M307"/>
    <mergeCell ref="N307:O307"/>
    <mergeCell ref="P307:Q307"/>
    <mergeCell ref="D306:I306"/>
    <mergeCell ref="J306:K306"/>
    <mergeCell ref="L306:M306"/>
    <mergeCell ref="N306:O306"/>
    <mergeCell ref="P306:Q306"/>
    <mergeCell ref="R307:S307"/>
    <mergeCell ref="T307:U307"/>
    <mergeCell ref="V307:W307"/>
    <mergeCell ref="X307:Y307"/>
    <mergeCell ref="Z307:AA307"/>
    <mergeCell ref="AB307:AD307"/>
    <mergeCell ref="T306:U306"/>
    <mergeCell ref="V306:W306"/>
    <mergeCell ref="X306:Y306"/>
    <mergeCell ref="Z306:AA306"/>
    <mergeCell ref="AB306:AD306"/>
    <mergeCell ref="R306:S306"/>
    <mergeCell ref="D305:I305"/>
    <mergeCell ref="J305:K305"/>
    <mergeCell ref="L305:M305"/>
    <mergeCell ref="N305:O305"/>
    <mergeCell ref="P305:Q305"/>
    <mergeCell ref="D304:I304"/>
    <mergeCell ref="J304:K304"/>
    <mergeCell ref="L304:M304"/>
    <mergeCell ref="N304:O304"/>
    <mergeCell ref="P304:Q304"/>
    <mergeCell ref="R305:S305"/>
    <mergeCell ref="T305:U305"/>
    <mergeCell ref="V305:W305"/>
    <mergeCell ref="X305:Y305"/>
    <mergeCell ref="Z305:AA305"/>
    <mergeCell ref="AB305:AD305"/>
    <mergeCell ref="T304:U304"/>
    <mergeCell ref="V304:W304"/>
    <mergeCell ref="X304:Y304"/>
    <mergeCell ref="Z304:AA304"/>
    <mergeCell ref="AB304:AD304"/>
    <mergeCell ref="R304:S304"/>
    <mergeCell ref="D311:I311"/>
    <mergeCell ref="J311:K311"/>
    <mergeCell ref="L311:M311"/>
    <mergeCell ref="N311:O311"/>
    <mergeCell ref="P311:Q311"/>
    <mergeCell ref="D310:I310"/>
    <mergeCell ref="J310:K310"/>
    <mergeCell ref="L310:M310"/>
    <mergeCell ref="N310:O310"/>
    <mergeCell ref="P310:Q310"/>
    <mergeCell ref="R311:S311"/>
    <mergeCell ref="T311:U311"/>
    <mergeCell ref="V311:W311"/>
    <mergeCell ref="X311:Y311"/>
    <mergeCell ref="Z311:AA311"/>
    <mergeCell ref="AB311:AD311"/>
    <mergeCell ref="T310:U310"/>
    <mergeCell ref="V310:W310"/>
    <mergeCell ref="X310:Y310"/>
    <mergeCell ref="Z310:AA310"/>
    <mergeCell ref="AB310:AD310"/>
    <mergeCell ref="R310:S310"/>
    <mergeCell ref="D309:I309"/>
    <mergeCell ref="J309:K309"/>
    <mergeCell ref="L309:M309"/>
    <mergeCell ref="N309:O309"/>
    <mergeCell ref="P309:Q309"/>
    <mergeCell ref="D308:I308"/>
    <mergeCell ref="J308:K308"/>
    <mergeCell ref="L308:M308"/>
    <mergeCell ref="N308:O308"/>
    <mergeCell ref="P308:Q308"/>
    <mergeCell ref="R309:S309"/>
    <mergeCell ref="T309:U309"/>
    <mergeCell ref="V309:W309"/>
    <mergeCell ref="X309:Y309"/>
    <mergeCell ref="Z309:AA309"/>
    <mergeCell ref="AB309:AD309"/>
    <mergeCell ref="T308:U308"/>
    <mergeCell ref="V308:W308"/>
    <mergeCell ref="X308:Y308"/>
    <mergeCell ref="Z308:AA308"/>
    <mergeCell ref="AB308:AD308"/>
    <mergeCell ref="R308:S308"/>
    <mergeCell ref="D315:I315"/>
    <mergeCell ref="J315:K315"/>
    <mergeCell ref="L315:M315"/>
    <mergeCell ref="N315:O315"/>
    <mergeCell ref="P315:Q315"/>
    <mergeCell ref="D314:I314"/>
    <mergeCell ref="J314:K314"/>
    <mergeCell ref="L314:M314"/>
    <mergeCell ref="N314:O314"/>
    <mergeCell ref="P314:Q314"/>
    <mergeCell ref="R315:S315"/>
    <mergeCell ref="T315:U315"/>
    <mergeCell ref="V315:W315"/>
    <mergeCell ref="X315:Y315"/>
    <mergeCell ref="Z315:AA315"/>
    <mergeCell ref="AB315:AD315"/>
    <mergeCell ref="T314:U314"/>
    <mergeCell ref="V314:W314"/>
    <mergeCell ref="X314:Y314"/>
    <mergeCell ref="Z314:AA314"/>
    <mergeCell ref="AB314:AD314"/>
    <mergeCell ref="R314:S314"/>
    <mergeCell ref="D313:I313"/>
    <mergeCell ref="J313:K313"/>
    <mergeCell ref="L313:M313"/>
    <mergeCell ref="N313:O313"/>
    <mergeCell ref="P313:Q313"/>
    <mergeCell ref="D312:I312"/>
    <mergeCell ref="J312:K312"/>
    <mergeCell ref="L312:M312"/>
    <mergeCell ref="N312:O312"/>
    <mergeCell ref="P312:Q312"/>
    <mergeCell ref="R313:S313"/>
    <mergeCell ref="T313:U313"/>
    <mergeCell ref="V313:W313"/>
    <mergeCell ref="X313:Y313"/>
    <mergeCell ref="Z313:AA313"/>
    <mergeCell ref="AB313:AD313"/>
    <mergeCell ref="T312:U312"/>
    <mergeCell ref="V312:W312"/>
    <mergeCell ref="X312:Y312"/>
    <mergeCell ref="Z312:AA312"/>
    <mergeCell ref="AB312:AD312"/>
    <mergeCell ref="R312:S312"/>
    <mergeCell ref="V316:W316"/>
    <mergeCell ref="X316:Y316"/>
    <mergeCell ref="Z316:AA316"/>
    <mergeCell ref="AB316:AD316"/>
    <mergeCell ref="R316:S316"/>
    <mergeCell ref="D317:I317"/>
    <mergeCell ref="J317:K317"/>
    <mergeCell ref="L317:M317"/>
    <mergeCell ref="N317:O317"/>
    <mergeCell ref="P317:Q317"/>
    <mergeCell ref="V319:W319"/>
    <mergeCell ref="X319:Y319"/>
    <mergeCell ref="Z319:AA319"/>
    <mergeCell ref="AB319:AD319"/>
    <mergeCell ref="T318:U318"/>
    <mergeCell ref="V318:W318"/>
    <mergeCell ref="X318:Y318"/>
    <mergeCell ref="Z318:AA318"/>
    <mergeCell ref="AB318:AD318"/>
    <mergeCell ref="R318:S318"/>
    <mergeCell ref="D318:I318"/>
    <mergeCell ref="J318:K318"/>
    <mergeCell ref="L318:M318"/>
    <mergeCell ref="N318:O318"/>
    <mergeCell ref="P318:Q318"/>
    <mergeCell ref="R319:S319"/>
    <mergeCell ref="T319:U319"/>
    <mergeCell ref="AB322:AD322"/>
    <mergeCell ref="R322:S322"/>
    <mergeCell ref="D319:I319"/>
    <mergeCell ref="J319:K319"/>
    <mergeCell ref="L319:M319"/>
    <mergeCell ref="N319:O319"/>
    <mergeCell ref="P319:Q319"/>
    <mergeCell ref="V326:W326"/>
    <mergeCell ref="X326:Y326"/>
    <mergeCell ref="Z326:AA326"/>
    <mergeCell ref="D320:I320"/>
    <mergeCell ref="J320:K320"/>
    <mergeCell ref="L320:M320"/>
    <mergeCell ref="N320:O320"/>
    <mergeCell ref="P320:Q320"/>
    <mergeCell ref="D316:I316"/>
    <mergeCell ref="J316:K316"/>
    <mergeCell ref="L316:M316"/>
    <mergeCell ref="N316:O316"/>
    <mergeCell ref="P316:Q316"/>
    <mergeCell ref="R317:S317"/>
    <mergeCell ref="T317:U317"/>
    <mergeCell ref="T320:U320"/>
    <mergeCell ref="V320:W320"/>
    <mergeCell ref="X320:Y320"/>
    <mergeCell ref="Z320:AA320"/>
    <mergeCell ref="AB320:AD320"/>
    <mergeCell ref="V317:W317"/>
    <mergeCell ref="X317:Y317"/>
    <mergeCell ref="Z317:AA317"/>
    <mergeCell ref="AB317:AD317"/>
    <mergeCell ref="T316:U316"/>
    <mergeCell ref="C328:AD328"/>
    <mergeCell ref="C329:AD329"/>
    <mergeCell ref="J326:K326"/>
    <mergeCell ref="L326:M326"/>
    <mergeCell ref="N326:O326"/>
    <mergeCell ref="P326:Q326"/>
    <mergeCell ref="R326:S326"/>
    <mergeCell ref="T326:U326"/>
    <mergeCell ref="D321:I321"/>
    <mergeCell ref="J321:K321"/>
    <mergeCell ref="L321:M321"/>
    <mergeCell ref="N321:O321"/>
    <mergeCell ref="P321:Q321"/>
    <mergeCell ref="R323:S323"/>
    <mergeCell ref="T323:U323"/>
    <mergeCell ref="V323:W323"/>
    <mergeCell ref="X323:Y323"/>
    <mergeCell ref="Z323:AA323"/>
    <mergeCell ref="AB323:AD323"/>
    <mergeCell ref="R321:S321"/>
    <mergeCell ref="T321:U321"/>
    <mergeCell ref="V321:W321"/>
    <mergeCell ref="X321:Y321"/>
    <mergeCell ref="Z321:AA321"/>
    <mergeCell ref="AB321:AD321"/>
    <mergeCell ref="L322:M322"/>
    <mergeCell ref="N322:O322"/>
    <mergeCell ref="P322:Q322"/>
    <mergeCell ref="T322:U322"/>
    <mergeCell ref="V322:W322"/>
    <mergeCell ref="X322:Y322"/>
    <mergeCell ref="Z322:AA322"/>
    <mergeCell ref="B193:AD193"/>
    <mergeCell ref="X183:AD183"/>
    <mergeCell ref="D325:I325"/>
    <mergeCell ref="J325:K325"/>
    <mergeCell ref="L325:M325"/>
    <mergeCell ref="N325:O325"/>
    <mergeCell ref="P325:Q325"/>
    <mergeCell ref="D324:I324"/>
    <mergeCell ref="J324:K324"/>
    <mergeCell ref="L324:M324"/>
    <mergeCell ref="N324:O324"/>
    <mergeCell ref="P324:Q324"/>
    <mergeCell ref="R325:S325"/>
    <mergeCell ref="T325:U325"/>
    <mergeCell ref="V325:W325"/>
    <mergeCell ref="X325:Y325"/>
    <mergeCell ref="Z325:AA325"/>
    <mergeCell ref="AB325:AD325"/>
    <mergeCell ref="T324:U324"/>
    <mergeCell ref="V324:W324"/>
    <mergeCell ref="X324:Y324"/>
    <mergeCell ref="Z324:AA324"/>
    <mergeCell ref="AB324:AD324"/>
    <mergeCell ref="R324:S324"/>
    <mergeCell ref="R320:S320"/>
    <mergeCell ref="D323:I323"/>
    <mergeCell ref="J323:K323"/>
    <mergeCell ref="L323:M323"/>
    <mergeCell ref="N323:O323"/>
    <mergeCell ref="P323:Q323"/>
    <mergeCell ref="D322:I322"/>
    <mergeCell ref="J322:K322"/>
  </mergeCells>
  <phoneticPr fontId="69" type="noConversion"/>
  <conditionalFormatting sqref="C37 G37:AD37">
    <cfRule type="expression" dxfId="174" priority="3">
      <formula>AND(AR42&gt;0,F165="")</formula>
    </cfRule>
  </conditionalFormatting>
  <conditionalFormatting sqref="D37:F37">
    <cfRule type="expression" dxfId="173" priority="12">
      <formula>AND(AS41&gt;0,G165="")</formula>
    </cfRule>
  </conditionalFormatting>
  <conditionalFormatting sqref="F165 J165:AD165">
    <cfRule type="expression" dxfId="172" priority="2">
      <formula>AND(AR42=0,F165="")</formula>
    </cfRule>
    <cfRule type="expression" dxfId="171" priority="4">
      <formula>AND(AR42&gt;0,F165="")</formula>
    </cfRule>
  </conditionalFormatting>
  <conditionalFormatting sqref="G165:I165">
    <cfRule type="expression" dxfId="170" priority="7">
      <formula>AND(AS41=0,G165="")</formula>
    </cfRule>
    <cfRule type="expression" dxfId="169" priority="8">
      <formula>AND(AS41&gt;0,G165="")</formula>
    </cfRule>
  </conditionalFormatting>
  <dataValidations count="5">
    <dataValidation showDropDown="1" showInputMessage="1" showErrorMessage="1" sqref="A18"/>
    <dataValidation type="list" allowBlank="1" showInputMessage="1" showErrorMessage="1" sqref="Q42:T161">
      <formula1>"1,2"</formula1>
    </dataValidation>
    <dataValidation type="list" allowBlank="1" showInputMessage="1" showErrorMessage="1" sqref="U42:X161">
      <formula1>"1,2,3,4,5,6,7,8,9"</formula1>
    </dataValidation>
    <dataValidation type="list" allowBlank="1" showInputMessage="1" showErrorMessage="1" sqref="Y42:AD161">
      <formula1>"1,2,3,4,5,6,7,8,9,10,11,12,13,14,15,16,17,18,19,20,21,22,23,24,25,26,27,28,29,30,31,32"</formula1>
    </dataValidation>
    <dataValidation type="list" allowBlank="1" showInputMessage="1" showErrorMessage="1" sqref="AB206:AD325">
      <formula1>"1,2,9"</formula1>
    </dataValidation>
  </dataValidations>
  <hyperlinks>
    <hyperlink ref="AA7:AD7" location="Índice!C19" display="Índice"/>
    <hyperlink ref="C38:AD38" location="Anexo!AA12" display="Link para consultar el anexo &quot;Funciones ejercidas por las instituciones de la Administración Pública de la entidad federativa&quot;"/>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
Cuestionario</oddHeader>
    <oddFooter>&amp;LCenso Nacional de Gobiernos Estatales 2024&amp;R&amp;P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2351"/>
  <sheetViews>
    <sheetView showGridLines="0" view="pageBreakPreview" zoomScale="120" zoomScaleNormal="100" zoomScaleSheetLayoutView="120" workbookViewId="0"/>
  </sheetViews>
  <sheetFormatPr baseColWidth="10" defaultColWidth="0" defaultRowHeight="15" customHeight="1" zeroHeight="1"/>
  <cols>
    <col min="1" max="1" width="5.7109375" style="72" customWidth="1"/>
    <col min="2" max="30" width="3.7109375" style="72" customWidth="1"/>
    <col min="31" max="31" width="5.7109375" style="72" customWidth="1"/>
    <col min="32" max="16384" width="13.7109375" hidden="1"/>
  </cols>
  <sheetData>
    <row r="1" spans="1:31" ht="173.25" customHeight="1">
      <c r="A1" s="8"/>
      <c r="B1" s="539" t="s">
        <v>0</v>
      </c>
      <c r="C1" s="540"/>
      <c r="D1" s="540"/>
      <c r="E1" s="540"/>
      <c r="F1" s="540"/>
      <c r="G1" s="540"/>
      <c r="H1" s="540"/>
      <c r="I1" s="540"/>
      <c r="J1" s="540"/>
      <c r="K1" s="540"/>
      <c r="L1" s="540"/>
      <c r="M1" s="540"/>
      <c r="N1" s="540"/>
      <c r="O1" s="540"/>
      <c r="P1" s="540"/>
      <c r="Q1" s="540"/>
      <c r="R1" s="540"/>
      <c r="S1" s="540"/>
      <c r="T1" s="540"/>
      <c r="U1" s="540"/>
      <c r="V1" s="540"/>
      <c r="W1" s="540"/>
      <c r="X1" s="540"/>
      <c r="Y1" s="540"/>
      <c r="Z1" s="540"/>
      <c r="AA1" s="540"/>
      <c r="AB1" s="540"/>
      <c r="AC1" s="540"/>
      <c r="AD1" s="540"/>
      <c r="AE1" s="8"/>
    </row>
    <row r="2" spans="1:31" ht="15" customHeight="1">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ht="45" customHeight="1">
      <c r="A3" s="8"/>
      <c r="B3" s="541" t="s">
        <v>1</v>
      </c>
      <c r="C3" s="542"/>
      <c r="D3" s="542"/>
      <c r="E3" s="542"/>
      <c r="F3" s="542"/>
      <c r="G3" s="542"/>
      <c r="H3" s="542"/>
      <c r="I3" s="542"/>
      <c r="J3" s="542"/>
      <c r="K3" s="542"/>
      <c r="L3" s="542"/>
      <c r="M3" s="542"/>
      <c r="N3" s="542"/>
      <c r="O3" s="542"/>
      <c r="P3" s="542"/>
      <c r="Q3" s="542"/>
      <c r="R3" s="542"/>
      <c r="S3" s="542"/>
      <c r="T3" s="542"/>
      <c r="U3" s="542"/>
      <c r="V3" s="542"/>
      <c r="W3" s="542"/>
      <c r="X3" s="542"/>
      <c r="Y3" s="542"/>
      <c r="Z3" s="542"/>
      <c r="AA3" s="542"/>
      <c r="AB3" s="542"/>
      <c r="AC3" s="542"/>
      <c r="AD3" s="542"/>
      <c r="AE3" s="8"/>
    </row>
    <row r="4" spans="1:31" ht="15" customHeight="1">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row>
    <row r="5" spans="1:31" ht="45" customHeight="1">
      <c r="A5" s="8"/>
      <c r="B5" s="541" t="s">
        <v>840</v>
      </c>
      <c r="C5" s="542"/>
      <c r="D5" s="542"/>
      <c r="E5" s="542"/>
      <c r="F5" s="542"/>
      <c r="G5" s="542"/>
      <c r="H5" s="542"/>
      <c r="I5" s="542"/>
      <c r="J5" s="542"/>
      <c r="K5" s="542"/>
      <c r="L5" s="542"/>
      <c r="M5" s="542"/>
      <c r="N5" s="542"/>
      <c r="O5" s="542"/>
      <c r="P5" s="542"/>
      <c r="Q5" s="542"/>
      <c r="R5" s="542"/>
      <c r="S5" s="542"/>
      <c r="T5" s="542"/>
      <c r="U5" s="542"/>
      <c r="V5" s="542"/>
      <c r="W5" s="542"/>
      <c r="X5" s="542"/>
      <c r="Y5" s="542"/>
      <c r="Z5" s="542"/>
      <c r="AA5" s="542"/>
      <c r="AB5" s="542"/>
      <c r="AC5" s="542"/>
      <c r="AD5" s="542"/>
      <c r="AE5" s="8"/>
    </row>
    <row r="6" spans="1:31" ht="15" customHeight="1">
      <c r="A6" s="8"/>
      <c r="B6" s="1"/>
      <c r="C6" s="1"/>
      <c r="D6" s="1"/>
      <c r="E6" s="1"/>
      <c r="F6" s="1"/>
      <c r="G6" s="1"/>
      <c r="H6" s="1"/>
      <c r="I6" s="1"/>
      <c r="J6" s="1"/>
      <c r="K6" s="1"/>
      <c r="L6" s="1"/>
      <c r="M6" s="1"/>
      <c r="N6" s="1"/>
      <c r="O6" s="1"/>
      <c r="P6" s="1"/>
      <c r="Q6" s="1"/>
      <c r="R6" s="1"/>
      <c r="S6" s="1"/>
      <c r="T6" s="1"/>
      <c r="U6" s="1"/>
      <c r="V6" s="1"/>
      <c r="W6" s="1"/>
      <c r="X6" s="1"/>
      <c r="Y6" s="1"/>
      <c r="Z6" s="1"/>
      <c r="AA6" s="1"/>
      <c r="AB6" s="1"/>
      <c r="AC6" s="1"/>
      <c r="AD6" s="1"/>
      <c r="AE6" s="8"/>
    </row>
    <row r="7" spans="1:31" ht="15" customHeight="1" thickBot="1">
      <c r="A7" s="8"/>
      <c r="B7" s="2" t="s">
        <v>3</v>
      </c>
      <c r="C7" s="1"/>
      <c r="D7" s="1"/>
      <c r="E7" s="1"/>
      <c r="F7" s="1"/>
      <c r="G7" s="1"/>
      <c r="H7" s="1"/>
      <c r="I7" s="1"/>
      <c r="J7" s="1"/>
      <c r="K7" s="1"/>
      <c r="L7" s="1"/>
      <c r="M7" s="1"/>
      <c r="N7" s="2" t="s">
        <v>4</v>
      </c>
      <c r="O7" s="1"/>
      <c r="P7" s="8"/>
      <c r="Q7" s="8"/>
      <c r="R7" s="8"/>
      <c r="S7" s="8"/>
      <c r="T7" s="8"/>
      <c r="U7" s="8"/>
      <c r="V7" s="8"/>
      <c r="W7" s="8"/>
      <c r="X7" s="8"/>
      <c r="Y7" s="8"/>
      <c r="Z7" s="8"/>
      <c r="AA7" s="547" t="s">
        <v>2</v>
      </c>
      <c r="AB7" s="547"/>
      <c r="AC7" s="547"/>
      <c r="AD7" s="547"/>
      <c r="AE7" s="8"/>
    </row>
    <row r="8" spans="1:31" ht="15" customHeight="1" thickBot="1">
      <c r="A8" s="8"/>
      <c r="B8" s="543" t="str">
        <f>IF(Presentación!B10="","",Presentación!B10)</f>
        <v>Veracruz de Ignacio de la Llave</v>
      </c>
      <c r="C8" s="544"/>
      <c r="D8" s="544"/>
      <c r="E8" s="544"/>
      <c r="F8" s="544"/>
      <c r="G8" s="544"/>
      <c r="H8" s="544"/>
      <c r="I8" s="544"/>
      <c r="J8" s="544"/>
      <c r="K8" s="544"/>
      <c r="L8" s="545"/>
      <c r="M8" s="1"/>
      <c r="N8" s="543" t="str">
        <f>IF(Presentación!N10="","",Presentación!N10)</f>
        <v>230</v>
      </c>
      <c r="O8" s="545"/>
      <c r="P8" s="8"/>
      <c r="Q8" s="8"/>
      <c r="R8" s="8"/>
      <c r="S8" s="8"/>
      <c r="T8" s="8"/>
      <c r="U8" s="8"/>
      <c r="V8" s="8"/>
      <c r="W8" s="8"/>
      <c r="X8" s="8"/>
      <c r="Y8" s="8"/>
      <c r="Z8" s="8"/>
      <c r="AA8" s="8"/>
      <c r="AB8" s="8"/>
      <c r="AC8" s="8"/>
      <c r="AD8" s="8"/>
      <c r="AE8" s="8"/>
    </row>
    <row r="9" spans="1:31" ht="15" customHeight="1" thickBot="1">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row>
    <row r="10" spans="1:31" ht="15" customHeight="1" thickBot="1">
      <c r="A10" s="73" t="s">
        <v>123</v>
      </c>
      <c r="B10" s="677" t="s">
        <v>842</v>
      </c>
      <c r="C10" s="678"/>
      <c r="D10" s="678"/>
      <c r="E10" s="678"/>
      <c r="F10" s="678"/>
      <c r="G10" s="678"/>
      <c r="H10" s="678"/>
      <c r="I10" s="678"/>
      <c r="J10" s="678"/>
      <c r="K10" s="678"/>
      <c r="L10" s="678"/>
      <c r="M10" s="678"/>
      <c r="N10" s="678"/>
      <c r="O10" s="678"/>
      <c r="P10" s="678"/>
      <c r="Q10" s="678"/>
      <c r="R10" s="678"/>
      <c r="S10" s="678"/>
      <c r="T10" s="678"/>
      <c r="U10" s="678"/>
      <c r="V10" s="678"/>
      <c r="W10" s="678"/>
      <c r="X10" s="678"/>
      <c r="Y10" s="678"/>
      <c r="Z10" s="678"/>
      <c r="AA10" s="678"/>
      <c r="AB10" s="678"/>
      <c r="AC10" s="678"/>
      <c r="AD10" s="679"/>
      <c r="AE10" s="8"/>
    </row>
    <row r="11" spans="1:31" ht="15" customHeight="1">
      <c r="A11" s="6"/>
      <c r="B11" s="772" t="s">
        <v>272</v>
      </c>
      <c r="C11" s="773"/>
      <c r="D11" s="773"/>
      <c r="E11" s="773"/>
      <c r="F11" s="773"/>
      <c r="G11" s="773"/>
      <c r="H11" s="773"/>
      <c r="I11" s="773"/>
      <c r="J11" s="773"/>
      <c r="K11" s="773"/>
      <c r="L11" s="773"/>
      <c r="M11" s="773"/>
      <c r="N11" s="773"/>
      <c r="O11" s="773"/>
      <c r="P11" s="773"/>
      <c r="Q11" s="773"/>
      <c r="R11" s="773"/>
      <c r="S11" s="773"/>
      <c r="T11" s="773"/>
      <c r="U11" s="773"/>
      <c r="V11" s="773"/>
      <c r="W11" s="773"/>
      <c r="X11" s="773"/>
      <c r="Y11" s="773"/>
      <c r="Z11" s="773"/>
      <c r="AA11" s="773"/>
      <c r="AB11" s="773"/>
      <c r="AC11" s="773"/>
      <c r="AD11" s="774"/>
      <c r="AE11" s="8"/>
    </row>
    <row r="12" spans="1:31" ht="36" customHeight="1">
      <c r="A12" s="6"/>
      <c r="B12" s="74"/>
      <c r="C12" s="627" t="s">
        <v>942</v>
      </c>
      <c r="D12" s="627"/>
      <c r="E12" s="627"/>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50"/>
      <c r="AE12" s="8"/>
    </row>
    <row r="13" spans="1:31" ht="24" customHeight="1">
      <c r="A13" s="6"/>
      <c r="B13" s="75"/>
      <c r="C13" s="627" t="s">
        <v>124</v>
      </c>
      <c r="D13" s="627"/>
      <c r="E13" s="627"/>
      <c r="F13" s="627"/>
      <c r="G13" s="627"/>
      <c r="H13" s="627"/>
      <c r="I13" s="627"/>
      <c r="J13" s="627"/>
      <c r="K13" s="627"/>
      <c r="L13" s="627"/>
      <c r="M13" s="627"/>
      <c r="N13" s="627"/>
      <c r="O13" s="627"/>
      <c r="P13" s="627"/>
      <c r="Q13" s="627"/>
      <c r="R13" s="627"/>
      <c r="S13" s="627"/>
      <c r="T13" s="627"/>
      <c r="U13" s="627"/>
      <c r="V13" s="627"/>
      <c r="W13" s="627"/>
      <c r="X13" s="627"/>
      <c r="Y13" s="627"/>
      <c r="Z13" s="627"/>
      <c r="AA13" s="627"/>
      <c r="AB13" s="627"/>
      <c r="AC13" s="627"/>
      <c r="AD13" s="690"/>
      <c r="AE13" s="8"/>
    </row>
    <row r="14" spans="1:31" ht="24" customHeight="1">
      <c r="A14" s="61"/>
      <c r="B14" s="78"/>
      <c r="C14" s="627" t="s">
        <v>273</v>
      </c>
      <c r="D14" s="671"/>
      <c r="E14" s="671"/>
      <c r="F14" s="671"/>
      <c r="G14" s="671"/>
      <c r="H14" s="671"/>
      <c r="I14" s="671"/>
      <c r="J14" s="671"/>
      <c r="K14" s="671"/>
      <c r="L14" s="671"/>
      <c r="M14" s="671"/>
      <c r="N14" s="671"/>
      <c r="O14" s="671"/>
      <c r="P14" s="671"/>
      <c r="Q14" s="671"/>
      <c r="R14" s="671"/>
      <c r="S14" s="671"/>
      <c r="T14" s="671"/>
      <c r="U14" s="671"/>
      <c r="V14" s="671"/>
      <c r="W14" s="671"/>
      <c r="X14" s="671"/>
      <c r="Y14" s="671"/>
      <c r="Z14" s="671"/>
      <c r="AA14" s="671"/>
      <c r="AB14" s="671"/>
      <c r="AC14" s="671"/>
      <c r="AD14" s="689"/>
      <c r="AE14" s="8"/>
    </row>
    <row r="15" spans="1:31" ht="24" customHeight="1">
      <c r="A15" s="6"/>
      <c r="B15" s="74"/>
      <c r="C15" s="596" t="s">
        <v>1023</v>
      </c>
      <c r="D15" s="674"/>
      <c r="E15" s="674"/>
      <c r="F15" s="674"/>
      <c r="G15" s="674"/>
      <c r="H15" s="674"/>
      <c r="I15" s="674"/>
      <c r="J15" s="674"/>
      <c r="K15" s="674"/>
      <c r="L15" s="674"/>
      <c r="M15" s="674"/>
      <c r="N15" s="674"/>
      <c r="O15" s="674"/>
      <c r="P15" s="674"/>
      <c r="Q15" s="674"/>
      <c r="R15" s="674"/>
      <c r="S15" s="674"/>
      <c r="T15" s="674"/>
      <c r="U15" s="674"/>
      <c r="V15" s="674"/>
      <c r="W15" s="674"/>
      <c r="X15" s="674"/>
      <c r="Y15" s="674"/>
      <c r="Z15" s="674"/>
      <c r="AA15" s="674"/>
      <c r="AB15" s="674"/>
      <c r="AC15" s="674"/>
      <c r="AD15" s="775"/>
      <c r="AE15" s="8"/>
    </row>
    <row r="16" spans="1:31" ht="24" customHeight="1">
      <c r="A16" s="61"/>
      <c r="B16" s="78"/>
      <c r="C16" s="627" t="s">
        <v>1024</v>
      </c>
      <c r="D16" s="627"/>
      <c r="E16" s="627"/>
      <c r="F16" s="627"/>
      <c r="G16" s="627"/>
      <c r="H16" s="627"/>
      <c r="I16" s="627"/>
      <c r="J16" s="627"/>
      <c r="K16" s="627"/>
      <c r="L16" s="627"/>
      <c r="M16" s="627"/>
      <c r="N16" s="627"/>
      <c r="O16" s="627"/>
      <c r="P16" s="627"/>
      <c r="Q16" s="627"/>
      <c r="R16" s="627"/>
      <c r="S16" s="627"/>
      <c r="T16" s="627"/>
      <c r="U16" s="627"/>
      <c r="V16" s="627"/>
      <c r="W16" s="627"/>
      <c r="X16" s="627"/>
      <c r="Y16" s="627"/>
      <c r="Z16" s="627"/>
      <c r="AA16" s="627"/>
      <c r="AB16" s="627"/>
      <c r="AC16" s="627"/>
      <c r="AD16" s="650"/>
      <c r="AE16" s="8"/>
    </row>
    <row r="17" spans="1:31" ht="36" customHeight="1">
      <c r="A17" s="61"/>
      <c r="B17" s="78"/>
      <c r="C17" s="596" t="s">
        <v>767</v>
      </c>
      <c r="D17" s="596"/>
      <c r="E17" s="596"/>
      <c r="F17" s="596"/>
      <c r="G17" s="596"/>
      <c r="H17" s="596"/>
      <c r="I17" s="596"/>
      <c r="J17" s="596"/>
      <c r="K17" s="596"/>
      <c r="L17" s="596"/>
      <c r="M17" s="596"/>
      <c r="N17" s="596"/>
      <c r="O17" s="596"/>
      <c r="P17" s="596"/>
      <c r="Q17" s="596"/>
      <c r="R17" s="596"/>
      <c r="S17" s="596"/>
      <c r="T17" s="596"/>
      <c r="U17" s="596"/>
      <c r="V17" s="596"/>
      <c r="W17" s="596"/>
      <c r="X17" s="596"/>
      <c r="Y17" s="596"/>
      <c r="Z17" s="596"/>
      <c r="AA17" s="596"/>
      <c r="AB17" s="596"/>
      <c r="AC17" s="596"/>
      <c r="AD17" s="597"/>
      <c r="AE17" s="8"/>
    </row>
    <row r="18" spans="1:31" ht="48" customHeight="1">
      <c r="A18" s="61"/>
      <c r="B18" s="78"/>
      <c r="C18" s="596" t="s">
        <v>768</v>
      </c>
      <c r="D18" s="596"/>
      <c r="E18" s="596"/>
      <c r="F18" s="596"/>
      <c r="G18" s="596"/>
      <c r="H18" s="596"/>
      <c r="I18" s="596"/>
      <c r="J18" s="596"/>
      <c r="K18" s="596"/>
      <c r="L18" s="596"/>
      <c r="M18" s="596"/>
      <c r="N18" s="596"/>
      <c r="O18" s="596"/>
      <c r="P18" s="596"/>
      <c r="Q18" s="596"/>
      <c r="R18" s="596"/>
      <c r="S18" s="596"/>
      <c r="T18" s="596"/>
      <c r="U18" s="596"/>
      <c r="V18" s="596"/>
      <c r="W18" s="596"/>
      <c r="X18" s="596"/>
      <c r="Y18" s="596"/>
      <c r="Z18" s="596"/>
      <c r="AA18" s="596"/>
      <c r="AB18" s="596"/>
      <c r="AC18" s="596"/>
      <c r="AD18" s="597"/>
      <c r="AE18" s="8"/>
    </row>
    <row r="19" spans="1:31" ht="15" customHeight="1">
      <c r="A19" s="61"/>
      <c r="B19" s="95"/>
      <c r="C19" s="675" t="s">
        <v>1022</v>
      </c>
      <c r="D19" s="675"/>
      <c r="E19" s="675"/>
      <c r="F19" s="675"/>
      <c r="G19" s="675"/>
      <c r="H19" s="675"/>
      <c r="I19" s="675"/>
      <c r="J19" s="675"/>
      <c r="K19" s="675"/>
      <c r="L19" s="675"/>
      <c r="M19" s="675"/>
      <c r="N19" s="675"/>
      <c r="O19" s="675"/>
      <c r="P19" s="675"/>
      <c r="Q19" s="675"/>
      <c r="R19" s="675"/>
      <c r="S19" s="675"/>
      <c r="T19" s="675"/>
      <c r="U19" s="675"/>
      <c r="V19" s="675"/>
      <c r="W19" s="675"/>
      <c r="X19" s="675"/>
      <c r="Y19" s="675"/>
      <c r="Z19" s="675"/>
      <c r="AA19" s="675"/>
      <c r="AB19" s="675"/>
      <c r="AC19" s="675"/>
      <c r="AD19" s="676"/>
      <c r="AE19" s="8"/>
    </row>
    <row r="20" spans="1:31" ht="15" customHeight="1" thickBot="1">
      <c r="A20" s="61"/>
      <c r="B20" s="195"/>
      <c r="C20" s="65"/>
      <c r="D20" s="65"/>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8"/>
    </row>
    <row r="21" spans="1:31" ht="15" customHeight="1" thickBot="1">
      <c r="A21" s="73" t="s">
        <v>123</v>
      </c>
      <c r="B21" s="619" t="s">
        <v>1025</v>
      </c>
      <c r="C21" s="620"/>
      <c r="D21" s="620"/>
      <c r="E21" s="620"/>
      <c r="F21" s="620"/>
      <c r="G21" s="620"/>
      <c r="H21" s="620"/>
      <c r="I21" s="620"/>
      <c r="J21" s="620"/>
      <c r="K21" s="620"/>
      <c r="L21" s="620"/>
      <c r="M21" s="620"/>
      <c r="N21" s="620"/>
      <c r="O21" s="620"/>
      <c r="P21" s="620"/>
      <c r="Q21" s="620"/>
      <c r="R21" s="620"/>
      <c r="S21" s="620"/>
      <c r="T21" s="620"/>
      <c r="U21" s="620"/>
      <c r="V21" s="620"/>
      <c r="W21" s="620"/>
      <c r="X21" s="620"/>
      <c r="Y21" s="620"/>
      <c r="Z21" s="620"/>
      <c r="AA21" s="620"/>
      <c r="AB21" s="620"/>
      <c r="AC21" s="620"/>
      <c r="AD21" s="621"/>
      <c r="AE21" s="8"/>
    </row>
    <row r="22" spans="1:31" ht="15" customHeight="1">
      <c r="A22" s="6"/>
      <c r="B22" s="651" t="s">
        <v>521</v>
      </c>
      <c r="C22" s="652"/>
      <c r="D22" s="652"/>
      <c r="E22" s="652"/>
      <c r="F22" s="652"/>
      <c r="G22" s="652"/>
      <c r="H22" s="652"/>
      <c r="I22" s="652"/>
      <c r="J22" s="652"/>
      <c r="K22" s="652"/>
      <c r="L22" s="652"/>
      <c r="M22" s="652"/>
      <c r="N22" s="652"/>
      <c r="O22" s="652"/>
      <c r="P22" s="652"/>
      <c r="Q22" s="652"/>
      <c r="R22" s="652"/>
      <c r="S22" s="652"/>
      <c r="T22" s="652"/>
      <c r="U22" s="652"/>
      <c r="V22" s="652"/>
      <c r="W22" s="652"/>
      <c r="X22" s="652"/>
      <c r="Y22" s="652"/>
      <c r="Z22" s="652"/>
      <c r="AA22" s="652"/>
      <c r="AB22" s="652"/>
      <c r="AC22" s="652"/>
      <c r="AD22" s="653"/>
      <c r="AE22" s="8"/>
    </row>
    <row r="23" spans="1:31" ht="24" customHeight="1">
      <c r="A23" s="6"/>
      <c r="B23" s="223"/>
      <c r="C23" s="627" t="s">
        <v>1070</v>
      </c>
      <c r="D23" s="627"/>
      <c r="E23" s="627"/>
      <c r="F23" s="627"/>
      <c r="G23" s="627"/>
      <c r="H23" s="627"/>
      <c r="I23" s="627"/>
      <c r="J23" s="627"/>
      <c r="K23" s="627"/>
      <c r="L23" s="627"/>
      <c r="M23" s="627"/>
      <c r="N23" s="627"/>
      <c r="O23" s="627"/>
      <c r="P23" s="627"/>
      <c r="Q23" s="627"/>
      <c r="R23" s="627"/>
      <c r="S23" s="627"/>
      <c r="T23" s="627"/>
      <c r="U23" s="627"/>
      <c r="V23" s="627"/>
      <c r="W23" s="627"/>
      <c r="X23" s="627"/>
      <c r="Y23" s="627"/>
      <c r="Z23" s="627"/>
      <c r="AA23" s="627"/>
      <c r="AB23" s="627"/>
      <c r="AC23" s="627"/>
      <c r="AD23" s="650"/>
      <c r="AE23" s="8"/>
    </row>
    <row r="24" spans="1:31" ht="24" customHeight="1">
      <c r="A24" s="6"/>
      <c r="B24" s="126"/>
      <c r="C24" s="596" t="s">
        <v>1071</v>
      </c>
      <c r="D24" s="596"/>
      <c r="E24" s="596"/>
      <c r="F24" s="596"/>
      <c r="G24" s="596"/>
      <c r="H24" s="596"/>
      <c r="I24" s="596"/>
      <c r="J24" s="596"/>
      <c r="K24" s="596"/>
      <c r="L24" s="596"/>
      <c r="M24" s="596"/>
      <c r="N24" s="596"/>
      <c r="O24" s="596"/>
      <c r="P24" s="596"/>
      <c r="Q24" s="596"/>
      <c r="R24" s="596"/>
      <c r="S24" s="596"/>
      <c r="T24" s="596"/>
      <c r="U24" s="596"/>
      <c r="V24" s="596"/>
      <c r="W24" s="596"/>
      <c r="X24" s="596"/>
      <c r="Y24" s="596"/>
      <c r="Z24" s="596"/>
      <c r="AA24" s="596"/>
      <c r="AB24" s="596"/>
      <c r="AC24" s="596"/>
      <c r="AD24" s="597"/>
      <c r="AE24" s="8"/>
    </row>
    <row r="25" spans="1:31" ht="48" customHeight="1">
      <c r="A25" s="6"/>
      <c r="B25" s="224"/>
      <c r="C25" s="615" t="s">
        <v>1322</v>
      </c>
      <c r="D25" s="615"/>
      <c r="E25" s="615"/>
      <c r="F25" s="615"/>
      <c r="G25" s="615"/>
      <c r="H25" s="615"/>
      <c r="I25" s="615"/>
      <c r="J25" s="615"/>
      <c r="K25" s="615"/>
      <c r="L25" s="615"/>
      <c r="M25" s="615"/>
      <c r="N25" s="615"/>
      <c r="O25" s="615"/>
      <c r="P25" s="615"/>
      <c r="Q25" s="615"/>
      <c r="R25" s="615"/>
      <c r="S25" s="615"/>
      <c r="T25" s="615"/>
      <c r="U25" s="615"/>
      <c r="V25" s="615"/>
      <c r="W25" s="615"/>
      <c r="X25" s="615"/>
      <c r="Y25" s="615"/>
      <c r="Z25" s="615"/>
      <c r="AA25" s="615"/>
      <c r="AB25" s="615"/>
      <c r="AC25" s="615"/>
      <c r="AD25" s="616"/>
      <c r="AE25" s="8"/>
    </row>
    <row r="26" spans="1:31" ht="15" customHeight="1">
      <c r="A26" s="6"/>
      <c r="B26" s="5"/>
      <c r="C26"/>
      <c r="D26"/>
      <c r="E26"/>
      <c r="F26"/>
      <c r="G26"/>
      <c r="H26"/>
      <c r="I26"/>
      <c r="J26"/>
      <c r="K26"/>
      <c r="L26"/>
      <c r="M26"/>
      <c r="N26"/>
      <c r="O26"/>
      <c r="P26"/>
      <c r="Q26"/>
      <c r="R26"/>
      <c r="S26"/>
      <c r="T26"/>
      <c r="U26"/>
      <c r="V26"/>
      <c r="W26"/>
      <c r="X26"/>
      <c r="Y26"/>
      <c r="Z26"/>
      <c r="AA26"/>
      <c r="AB26"/>
      <c r="AC26"/>
      <c r="AD26"/>
      <c r="AE26" s="8"/>
    </row>
    <row r="27" spans="1:31" ht="24" customHeight="1">
      <c r="A27" s="81" t="s">
        <v>382</v>
      </c>
      <c r="B27" s="673" t="s">
        <v>514</v>
      </c>
      <c r="C27" s="673"/>
      <c r="D27" s="673"/>
      <c r="E27" s="673"/>
      <c r="F27" s="673"/>
      <c r="G27" s="673"/>
      <c r="H27" s="673"/>
      <c r="I27" s="673"/>
      <c r="J27" s="673"/>
      <c r="K27" s="673"/>
      <c r="L27" s="673"/>
      <c r="M27" s="673"/>
      <c r="N27" s="673"/>
      <c r="O27" s="673"/>
      <c r="P27" s="673"/>
      <c r="Q27" s="673"/>
      <c r="R27" s="673"/>
      <c r="S27" s="673"/>
      <c r="T27" s="673"/>
      <c r="U27" s="673"/>
      <c r="V27" s="673"/>
      <c r="W27" s="673"/>
      <c r="X27" s="673"/>
      <c r="Y27" s="673"/>
      <c r="Z27" s="673"/>
      <c r="AA27" s="673"/>
      <c r="AB27" s="673"/>
      <c r="AC27" s="673"/>
      <c r="AD27" s="673"/>
      <c r="AE27" s="8"/>
    </row>
    <row r="28" spans="1:31" ht="15" customHeight="1">
      <c r="A28" s="6"/>
      <c r="B28" s="5"/>
      <c r="C28" s="671" t="s">
        <v>1027</v>
      </c>
      <c r="D28" s="671"/>
      <c r="E28" s="671"/>
      <c r="F28" s="671"/>
      <c r="G28" s="671"/>
      <c r="H28" s="671"/>
      <c r="I28" s="671"/>
      <c r="J28" s="671"/>
      <c r="K28" s="671"/>
      <c r="L28" s="671"/>
      <c r="M28" s="671"/>
      <c r="N28" s="671"/>
      <c r="O28" s="671"/>
      <c r="P28" s="671"/>
      <c r="Q28" s="671"/>
      <c r="R28" s="671"/>
      <c r="S28" s="671"/>
      <c r="T28" s="671"/>
      <c r="U28" s="671"/>
      <c r="V28" s="671"/>
      <c r="W28" s="671"/>
      <c r="X28" s="671"/>
      <c r="Y28" s="671"/>
      <c r="Z28" s="671"/>
      <c r="AA28" s="671"/>
      <c r="AB28" s="671"/>
      <c r="AC28" s="671"/>
      <c r="AD28" s="671"/>
      <c r="AE28"/>
    </row>
    <row r="29" spans="1:31" ht="24" customHeight="1">
      <c r="A29" s="6"/>
      <c r="B29" s="5"/>
      <c r="C29" s="596" t="s">
        <v>1028</v>
      </c>
      <c r="D29" s="596"/>
      <c r="E29" s="596"/>
      <c r="F29" s="596"/>
      <c r="G29" s="596"/>
      <c r="H29" s="596"/>
      <c r="I29" s="596"/>
      <c r="J29" s="596"/>
      <c r="K29" s="596"/>
      <c r="L29" s="596"/>
      <c r="M29" s="596"/>
      <c r="N29" s="596"/>
      <c r="O29" s="596"/>
      <c r="P29" s="596"/>
      <c r="Q29" s="596"/>
      <c r="R29" s="596"/>
      <c r="S29" s="596"/>
      <c r="T29" s="596"/>
      <c r="U29" s="596"/>
      <c r="V29" s="596"/>
      <c r="W29" s="596"/>
      <c r="X29" s="596"/>
      <c r="Y29" s="596"/>
      <c r="Z29" s="596"/>
      <c r="AA29" s="596"/>
      <c r="AB29" s="596"/>
      <c r="AC29" s="596"/>
      <c r="AD29" s="596"/>
      <c r="AE29"/>
    </row>
    <row r="30" spans="1:31" ht="15" customHeight="1">
      <c r="A30" s="6"/>
      <c r="B30" s="5"/>
      <c r="C30" s="596" t="s">
        <v>515</v>
      </c>
      <c r="D30" s="596"/>
      <c r="E30" s="596"/>
      <c r="F30" s="596"/>
      <c r="G30" s="596"/>
      <c r="H30" s="596"/>
      <c r="I30" s="596"/>
      <c r="J30" s="596"/>
      <c r="K30" s="596"/>
      <c r="L30" s="596"/>
      <c r="M30" s="596"/>
      <c r="N30" s="596"/>
      <c r="O30" s="596"/>
      <c r="P30" s="596"/>
      <c r="Q30" s="596"/>
      <c r="R30" s="596"/>
      <c r="S30" s="596"/>
      <c r="T30" s="596"/>
      <c r="U30" s="596"/>
      <c r="V30" s="596"/>
      <c r="W30" s="596"/>
      <c r="X30" s="596"/>
      <c r="Y30" s="596"/>
      <c r="Z30" s="596"/>
      <c r="AA30" s="596"/>
      <c r="AB30" s="596"/>
      <c r="AC30" s="596"/>
      <c r="AD30" s="596"/>
      <c r="AE30"/>
    </row>
    <row r="31" spans="1:31" ht="36" customHeight="1">
      <c r="A31" s="6"/>
      <c r="B31" s="5"/>
      <c r="C31" s="671" t="s">
        <v>1029</v>
      </c>
      <c r="D31" s="671"/>
      <c r="E31" s="671"/>
      <c r="F31" s="671"/>
      <c r="G31" s="671"/>
      <c r="H31" s="671"/>
      <c r="I31" s="671"/>
      <c r="J31" s="671"/>
      <c r="K31" s="671"/>
      <c r="L31" s="671"/>
      <c r="M31" s="671"/>
      <c r="N31" s="671"/>
      <c r="O31" s="671"/>
      <c r="P31" s="671"/>
      <c r="Q31" s="671"/>
      <c r="R31" s="671"/>
      <c r="S31" s="671"/>
      <c r="T31" s="671"/>
      <c r="U31" s="671"/>
      <c r="V31" s="671"/>
      <c r="W31" s="671"/>
      <c r="X31" s="671"/>
      <c r="Y31" s="671"/>
      <c r="Z31" s="671"/>
      <c r="AA31" s="671"/>
      <c r="AB31" s="671"/>
      <c r="AC31" s="671"/>
      <c r="AD31" s="671"/>
      <c r="AE31"/>
    </row>
    <row r="32" spans="1:31" ht="36" customHeight="1">
      <c r="A32" s="6"/>
      <c r="B32" s="5"/>
      <c r="C32" s="671" t="s">
        <v>1030</v>
      </c>
      <c r="D32" s="671"/>
      <c r="E32" s="671"/>
      <c r="F32" s="671"/>
      <c r="G32" s="671"/>
      <c r="H32" s="671"/>
      <c r="I32" s="671"/>
      <c r="J32" s="671"/>
      <c r="K32" s="671"/>
      <c r="L32" s="671"/>
      <c r="M32" s="671"/>
      <c r="N32" s="671"/>
      <c r="O32" s="671"/>
      <c r="P32" s="671"/>
      <c r="Q32" s="671"/>
      <c r="R32" s="671"/>
      <c r="S32" s="671"/>
      <c r="T32" s="671"/>
      <c r="U32" s="671"/>
      <c r="V32" s="671"/>
      <c r="W32" s="671"/>
      <c r="X32" s="671"/>
      <c r="Y32" s="671"/>
      <c r="Z32" s="671"/>
      <c r="AA32" s="671"/>
      <c r="AB32" s="671"/>
      <c r="AC32" s="671"/>
      <c r="AD32" s="671"/>
      <c r="AE32"/>
    </row>
    <row r="33" spans="1:31" ht="36" customHeight="1">
      <c r="A33" s="6"/>
      <c r="B33" s="5"/>
      <c r="C33" s="627" t="s">
        <v>516</v>
      </c>
      <c r="D33" s="627"/>
      <c r="E33" s="627"/>
      <c r="F33" s="627"/>
      <c r="G33" s="627"/>
      <c r="H33" s="627"/>
      <c r="I33" s="627"/>
      <c r="J33" s="627"/>
      <c r="K33" s="627"/>
      <c r="L33" s="627"/>
      <c r="M33" s="627"/>
      <c r="N33" s="627"/>
      <c r="O33" s="627"/>
      <c r="P33" s="627"/>
      <c r="Q33" s="627"/>
      <c r="R33" s="627"/>
      <c r="S33" s="627"/>
      <c r="T33" s="627"/>
      <c r="U33" s="627"/>
      <c r="V33" s="627"/>
      <c r="W33" s="627"/>
      <c r="X33" s="627"/>
      <c r="Y33" s="627"/>
      <c r="Z33" s="627"/>
      <c r="AA33" s="627"/>
      <c r="AB33" s="627"/>
      <c r="AC33" s="627"/>
      <c r="AD33" s="627"/>
      <c r="AE33"/>
    </row>
    <row r="34" spans="1:31" ht="24" customHeight="1">
      <c r="A34" s="6"/>
      <c r="B34" s="5"/>
      <c r="C34" s="627" t="s">
        <v>275</v>
      </c>
      <c r="D34" s="627"/>
      <c r="E34" s="627"/>
      <c r="F34" s="627"/>
      <c r="G34" s="627"/>
      <c r="H34" s="627"/>
      <c r="I34" s="627"/>
      <c r="J34" s="627"/>
      <c r="K34" s="627"/>
      <c r="L34" s="627"/>
      <c r="M34" s="627"/>
      <c r="N34" s="627"/>
      <c r="O34" s="627"/>
      <c r="P34" s="627"/>
      <c r="Q34" s="627"/>
      <c r="R34" s="627"/>
      <c r="S34" s="627"/>
      <c r="T34" s="627"/>
      <c r="U34" s="627"/>
      <c r="V34" s="627"/>
      <c r="W34" s="627"/>
      <c r="X34" s="627"/>
      <c r="Y34" s="627"/>
      <c r="Z34" s="627"/>
      <c r="AA34" s="627"/>
      <c r="AB34" s="627"/>
      <c r="AC34" s="627"/>
      <c r="AD34" s="627"/>
      <c r="AE34"/>
    </row>
    <row r="35" spans="1:31" ht="24" customHeight="1">
      <c r="A35" s="6"/>
      <c r="B35" s="5"/>
      <c r="C35" s="627" t="s">
        <v>276</v>
      </c>
      <c r="D35" s="627"/>
      <c r="E35" s="627"/>
      <c r="F35" s="627"/>
      <c r="G35" s="627"/>
      <c r="H35" s="627"/>
      <c r="I35" s="627"/>
      <c r="J35" s="627"/>
      <c r="K35" s="627"/>
      <c r="L35" s="627"/>
      <c r="M35" s="627"/>
      <c r="N35" s="627"/>
      <c r="O35" s="627"/>
      <c r="P35" s="627"/>
      <c r="Q35" s="627"/>
      <c r="R35" s="627"/>
      <c r="S35" s="627"/>
      <c r="T35" s="627"/>
      <c r="U35" s="627"/>
      <c r="V35" s="627"/>
      <c r="W35" s="627"/>
      <c r="X35" s="627"/>
      <c r="Y35" s="627"/>
      <c r="Z35" s="627"/>
      <c r="AA35" s="627"/>
      <c r="AB35" s="627"/>
      <c r="AC35" s="627"/>
      <c r="AD35" s="627"/>
      <c r="AE35"/>
    </row>
    <row r="36" spans="1:31" ht="24" customHeight="1">
      <c r="A36" s="6"/>
      <c r="B36" s="5"/>
      <c r="C36" s="627" t="s">
        <v>277</v>
      </c>
      <c r="D36" s="627"/>
      <c r="E36" s="627"/>
      <c r="F36" s="627"/>
      <c r="G36" s="627"/>
      <c r="H36" s="627"/>
      <c r="I36" s="627"/>
      <c r="J36" s="627"/>
      <c r="K36" s="627"/>
      <c r="L36" s="627"/>
      <c r="M36" s="627"/>
      <c r="N36" s="627"/>
      <c r="O36" s="627"/>
      <c r="P36" s="627"/>
      <c r="Q36" s="627"/>
      <c r="R36" s="627"/>
      <c r="S36" s="627"/>
      <c r="T36" s="627"/>
      <c r="U36" s="627"/>
      <c r="V36" s="627"/>
      <c r="W36" s="627"/>
      <c r="X36" s="627"/>
      <c r="Y36" s="627"/>
      <c r="Z36" s="627"/>
      <c r="AA36" s="627"/>
      <c r="AB36" s="627"/>
      <c r="AC36" s="627"/>
      <c r="AD36" s="627"/>
      <c r="AE36"/>
    </row>
    <row r="37" spans="1:31" ht="24" customHeight="1">
      <c r="A37" s="6"/>
      <c r="B37" s="5"/>
      <c r="C37" s="596" t="s">
        <v>863</v>
      </c>
      <c r="D37" s="596"/>
      <c r="E37" s="596"/>
      <c r="F37" s="596"/>
      <c r="G37" s="596"/>
      <c r="H37" s="596"/>
      <c r="I37" s="596"/>
      <c r="J37" s="596"/>
      <c r="K37" s="596"/>
      <c r="L37" s="596"/>
      <c r="M37" s="596"/>
      <c r="N37" s="596"/>
      <c r="O37" s="596"/>
      <c r="P37" s="596"/>
      <c r="Q37" s="596"/>
      <c r="R37" s="596"/>
      <c r="S37" s="596"/>
      <c r="T37" s="596"/>
      <c r="U37" s="596"/>
      <c r="V37" s="596"/>
      <c r="W37" s="596"/>
      <c r="X37" s="596"/>
      <c r="Y37" s="596"/>
      <c r="Z37" s="596"/>
      <c r="AA37" s="596"/>
      <c r="AB37" s="596"/>
      <c r="AC37" s="596"/>
      <c r="AD37" s="596"/>
      <c r="AE37"/>
    </row>
    <row r="38" spans="1:31" ht="36" customHeight="1">
      <c r="A38" s="6"/>
      <c r="B38" s="5"/>
      <c r="C38" s="627" t="s">
        <v>278</v>
      </c>
      <c r="D38" s="627"/>
      <c r="E38" s="627"/>
      <c r="F38" s="627"/>
      <c r="G38" s="627"/>
      <c r="H38" s="627"/>
      <c r="I38" s="627"/>
      <c r="J38" s="627"/>
      <c r="K38" s="627"/>
      <c r="L38" s="627"/>
      <c r="M38" s="627"/>
      <c r="N38" s="627"/>
      <c r="O38" s="627"/>
      <c r="P38" s="627"/>
      <c r="Q38" s="627"/>
      <c r="R38" s="627"/>
      <c r="S38" s="627"/>
      <c r="T38" s="627"/>
      <c r="U38" s="627"/>
      <c r="V38" s="627"/>
      <c r="W38" s="627"/>
      <c r="X38" s="627"/>
      <c r="Y38" s="627"/>
      <c r="Z38" s="627"/>
      <c r="AA38" s="627"/>
      <c r="AB38" s="627"/>
      <c r="AC38" s="627"/>
      <c r="AD38" s="627"/>
      <c r="AE38"/>
    </row>
    <row r="39" spans="1:31" ht="36" customHeight="1">
      <c r="A39" s="6"/>
      <c r="B39" s="5"/>
      <c r="C39" s="596" t="s">
        <v>864</v>
      </c>
      <c r="D39" s="596"/>
      <c r="E39" s="596"/>
      <c r="F39" s="596"/>
      <c r="G39" s="596"/>
      <c r="H39" s="596"/>
      <c r="I39" s="596"/>
      <c r="J39" s="596"/>
      <c r="K39" s="596"/>
      <c r="L39" s="596"/>
      <c r="M39" s="596"/>
      <c r="N39" s="596"/>
      <c r="O39" s="596"/>
      <c r="P39" s="596"/>
      <c r="Q39" s="596"/>
      <c r="R39" s="596"/>
      <c r="S39" s="596"/>
      <c r="T39" s="596"/>
      <c r="U39" s="596"/>
      <c r="V39" s="596"/>
      <c r="W39" s="596"/>
      <c r="X39" s="596"/>
      <c r="Y39" s="596"/>
      <c r="Z39" s="596"/>
      <c r="AA39" s="596"/>
      <c r="AB39" s="596"/>
      <c r="AC39" s="596"/>
      <c r="AD39" s="596"/>
      <c r="AE39"/>
    </row>
    <row r="40" spans="1:31" ht="24" customHeight="1">
      <c r="A40" s="61"/>
      <c r="B40" s="4"/>
      <c r="C40" s="596" t="s">
        <v>279</v>
      </c>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c r="AE40"/>
    </row>
    <row r="41" spans="1:31" ht="24" customHeight="1">
      <c r="A41" s="61"/>
      <c r="B41" s="4"/>
      <c r="C41" s="627" t="s">
        <v>1280</v>
      </c>
      <c r="D41" s="627"/>
      <c r="E41" s="627"/>
      <c r="F41" s="627"/>
      <c r="G41" s="627"/>
      <c r="H41" s="627"/>
      <c r="I41" s="627"/>
      <c r="J41" s="627"/>
      <c r="K41" s="627"/>
      <c r="L41" s="627"/>
      <c r="M41" s="627"/>
      <c r="N41" s="627"/>
      <c r="O41" s="627"/>
      <c r="P41" s="627"/>
      <c r="Q41" s="627"/>
      <c r="R41" s="627"/>
      <c r="S41" s="627"/>
      <c r="T41" s="627"/>
      <c r="U41" s="627"/>
      <c r="V41" s="627"/>
      <c r="W41" s="627"/>
      <c r="X41" s="627"/>
      <c r="Y41" s="627"/>
      <c r="Z41" s="627"/>
      <c r="AA41" s="627"/>
      <c r="AB41" s="627"/>
      <c r="AC41" s="627"/>
      <c r="AD41" s="627"/>
      <c r="AE41"/>
    </row>
    <row r="42" spans="1:31" ht="24" customHeight="1">
      <c r="A42" s="6"/>
      <c r="B42" s="5"/>
      <c r="C42" s="596" t="s">
        <v>1042</v>
      </c>
      <c r="D42" s="596"/>
      <c r="E42" s="596"/>
      <c r="F42" s="596"/>
      <c r="G42" s="596"/>
      <c r="H42" s="596"/>
      <c r="I42" s="596"/>
      <c r="J42" s="596"/>
      <c r="K42" s="596"/>
      <c r="L42" s="596"/>
      <c r="M42" s="596"/>
      <c r="N42" s="596"/>
      <c r="O42" s="596"/>
      <c r="P42" s="596"/>
      <c r="Q42" s="596"/>
      <c r="R42" s="596"/>
      <c r="S42" s="596"/>
      <c r="T42" s="596"/>
      <c r="U42" s="596"/>
      <c r="V42" s="596"/>
      <c r="W42" s="596"/>
      <c r="X42" s="596"/>
      <c r="Y42" s="596"/>
      <c r="Z42" s="596"/>
      <c r="AA42" s="596"/>
      <c r="AB42" s="596"/>
      <c r="AC42" s="596"/>
      <c r="AD42" s="596"/>
      <c r="AE42"/>
    </row>
    <row r="43" spans="1:31" ht="15" customHeight="1">
      <c r="A43" s="6"/>
      <c r="B43" s="5"/>
      <c r="C43" s="596" t="s">
        <v>1043</v>
      </c>
      <c r="D43" s="596"/>
      <c r="E43" s="596"/>
      <c r="F43" s="596"/>
      <c r="G43" s="596"/>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row>
    <row r="44" spans="1:31" ht="24" customHeight="1">
      <c r="A44" s="6"/>
      <c r="B44" s="5"/>
      <c r="C44" s="596" t="s">
        <v>1044</v>
      </c>
      <c r="D44" s="596"/>
      <c r="E44" s="596"/>
      <c r="F44" s="596"/>
      <c r="G44" s="596"/>
      <c r="H44" s="596"/>
      <c r="I44" s="596"/>
      <c r="J44" s="596"/>
      <c r="K44" s="596"/>
      <c r="L44" s="596"/>
      <c r="M44" s="596"/>
      <c r="N44" s="596"/>
      <c r="O44" s="596"/>
      <c r="P44" s="596"/>
      <c r="Q44" s="596"/>
      <c r="R44" s="596"/>
      <c r="S44" s="596"/>
      <c r="T44" s="596"/>
      <c r="U44" s="596"/>
      <c r="V44" s="596"/>
      <c r="W44" s="596"/>
      <c r="X44" s="596"/>
      <c r="Y44" s="596"/>
      <c r="Z44" s="596"/>
      <c r="AA44" s="596"/>
      <c r="AB44" s="596"/>
      <c r="AC44" s="596"/>
      <c r="AD44" s="596"/>
      <c r="AE44"/>
    </row>
    <row r="45" spans="1:31" ht="36" customHeight="1">
      <c r="A45" s="40"/>
      <c r="B45" s="40"/>
      <c r="C45" s="596" t="s">
        <v>1045</v>
      </c>
      <c r="D45" s="596"/>
      <c r="E45" s="596"/>
      <c r="F45" s="596"/>
      <c r="G45" s="596"/>
      <c r="H45" s="596"/>
      <c r="I45" s="596"/>
      <c r="J45" s="596"/>
      <c r="K45" s="596"/>
      <c r="L45" s="596"/>
      <c r="M45" s="596"/>
      <c r="N45" s="596"/>
      <c r="O45" s="596"/>
      <c r="P45" s="596"/>
      <c r="Q45" s="596"/>
      <c r="R45" s="596"/>
      <c r="S45" s="596"/>
      <c r="T45" s="596"/>
      <c r="U45" s="596"/>
      <c r="V45" s="596"/>
      <c r="W45" s="596"/>
      <c r="X45" s="596"/>
      <c r="Y45" s="596"/>
      <c r="Z45" s="596"/>
      <c r="AA45" s="596"/>
      <c r="AB45" s="596"/>
      <c r="AC45" s="596"/>
      <c r="AD45" s="596"/>
      <c r="AE45"/>
    </row>
    <row r="46" spans="1:31" ht="24" customHeight="1">
      <c r="A46" s="40"/>
      <c r="B46" s="40"/>
      <c r="C46" s="596" t="s">
        <v>1248</v>
      </c>
      <c r="D46" s="596"/>
      <c r="E46" s="596"/>
      <c r="F46" s="596"/>
      <c r="G46" s="596"/>
      <c r="H46" s="596"/>
      <c r="I46" s="596"/>
      <c r="J46" s="596"/>
      <c r="K46" s="596"/>
      <c r="L46" s="596"/>
      <c r="M46" s="596"/>
      <c r="N46" s="596"/>
      <c r="O46" s="596"/>
      <c r="P46" s="596"/>
      <c r="Q46" s="596"/>
      <c r="R46" s="596"/>
      <c r="S46" s="596"/>
      <c r="T46" s="596"/>
      <c r="U46" s="596"/>
      <c r="V46" s="596"/>
      <c r="W46" s="596"/>
      <c r="X46" s="596"/>
      <c r="Y46" s="596"/>
      <c r="Z46" s="596"/>
      <c r="AA46" s="596"/>
      <c r="AB46" s="596"/>
      <c r="AC46" s="596"/>
      <c r="AD46" s="596"/>
      <c r="AE46"/>
    </row>
    <row r="47" spans="1:31" ht="24" customHeight="1">
      <c r="A47" s="40"/>
      <c r="B47" s="28"/>
      <c r="C47" s="596" t="s">
        <v>865</v>
      </c>
      <c r="D47" s="596"/>
      <c r="E47" s="596"/>
      <c r="F47" s="596"/>
      <c r="G47" s="596"/>
      <c r="H47" s="596"/>
      <c r="I47" s="596"/>
      <c r="J47" s="596"/>
      <c r="K47" s="596"/>
      <c r="L47" s="596"/>
      <c r="M47" s="596"/>
      <c r="N47" s="596"/>
      <c r="O47" s="596"/>
      <c r="P47" s="596"/>
      <c r="Q47" s="596"/>
      <c r="R47" s="596"/>
      <c r="S47" s="596"/>
      <c r="T47" s="596"/>
      <c r="U47" s="596"/>
      <c r="V47" s="596"/>
      <c r="W47" s="596"/>
      <c r="X47" s="596"/>
      <c r="Y47" s="596"/>
      <c r="Z47" s="596"/>
      <c r="AA47" s="596"/>
      <c r="AB47" s="596"/>
      <c r="AC47" s="596"/>
      <c r="AD47" s="596"/>
      <c r="AE47"/>
    </row>
    <row r="48" spans="1:31" ht="24" customHeight="1">
      <c r="A48" s="40"/>
      <c r="B48" s="28"/>
      <c r="C48" s="627" t="s">
        <v>1291</v>
      </c>
      <c r="D48" s="627"/>
      <c r="E48" s="627"/>
      <c r="F48" s="627"/>
      <c r="G48" s="627"/>
      <c r="H48" s="627"/>
      <c r="I48" s="627"/>
      <c r="J48" s="627"/>
      <c r="K48" s="627"/>
      <c r="L48" s="627"/>
      <c r="M48" s="627"/>
      <c r="N48" s="627"/>
      <c r="O48" s="627"/>
      <c r="P48" s="627"/>
      <c r="Q48" s="627"/>
      <c r="R48" s="627"/>
      <c r="S48" s="627"/>
      <c r="T48" s="627"/>
      <c r="U48" s="627"/>
      <c r="V48" s="627"/>
      <c r="W48" s="627"/>
      <c r="X48" s="627"/>
      <c r="Y48" s="627"/>
      <c r="Z48" s="627"/>
      <c r="AA48" s="627"/>
      <c r="AB48" s="627"/>
      <c r="AC48" s="627"/>
      <c r="AD48" s="627"/>
      <c r="AE48"/>
    </row>
    <row r="49" spans="1:56" ht="24" customHeight="1">
      <c r="A49" s="40"/>
      <c r="B49" s="4"/>
      <c r="C49" s="596" t="s">
        <v>280</v>
      </c>
      <c r="D49" s="596"/>
      <c r="E49" s="596"/>
      <c r="F49" s="596"/>
      <c r="G49" s="596"/>
      <c r="H49" s="596"/>
      <c r="I49" s="596"/>
      <c r="J49" s="596"/>
      <c r="K49" s="596"/>
      <c r="L49" s="596"/>
      <c r="M49" s="596"/>
      <c r="N49" s="596"/>
      <c r="O49" s="596"/>
      <c r="P49" s="596"/>
      <c r="Q49" s="596"/>
      <c r="R49" s="596"/>
      <c r="S49" s="596"/>
      <c r="T49" s="596"/>
      <c r="U49" s="596"/>
      <c r="V49" s="596"/>
      <c r="W49" s="596"/>
      <c r="X49" s="596"/>
      <c r="Y49" s="596"/>
      <c r="Z49" s="596"/>
      <c r="AA49" s="596"/>
      <c r="AB49" s="596"/>
      <c r="AC49" s="596"/>
      <c r="AD49" s="596"/>
      <c r="AE49"/>
    </row>
    <row r="50" spans="1:56" ht="15" customHeight="1">
      <c r="A50" s="40"/>
      <c r="B50" s="5"/>
      <c r="C50"/>
      <c r="D50"/>
      <c r="E50"/>
      <c r="F50"/>
      <c r="G50"/>
      <c r="H50"/>
      <c r="I50"/>
      <c r="J50"/>
      <c r="K50"/>
      <c r="L50"/>
      <c r="M50"/>
      <c r="N50"/>
      <c r="O50"/>
      <c r="P50"/>
      <c r="Q50"/>
      <c r="R50"/>
      <c r="S50"/>
      <c r="T50"/>
      <c r="U50"/>
      <c r="V50"/>
      <c r="W50"/>
      <c r="X50"/>
      <c r="Y50"/>
      <c r="Z50" s="771"/>
      <c r="AA50" s="771"/>
      <c r="AB50"/>
      <c r="AC50"/>
      <c r="AD50"/>
      <c r="AE50"/>
    </row>
    <row r="51" spans="1:56" ht="15" customHeight="1">
      <c r="A51" s="40"/>
      <c r="B51" s="5"/>
      <c r="C51" s="633" t="s">
        <v>133</v>
      </c>
      <c r="D51" s="634"/>
      <c r="E51" s="635"/>
      <c r="F51" s="643" t="s">
        <v>281</v>
      </c>
      <c r="G51" s="644"/>
      <c r="H51" s="644"/>
      <c r="I51" s="644"/>
      <c r="J51" s="644"/>
      <c r="K51" s="644"/>
      <c r="L51" s="644"/>
      <c r="M51" s="644"/>
      <c r="N51" s="644"/>
      <c r="O51" s="644"/>
      <c r="P51" s="644"/>
      <c r="Q51" s="644"/>
      <c r="R51" s="644"/>
      <c r="S51" s="644"/>
      <c r="T51" s="644"/>
      <c r="U51" s="644"/>
      <c r="V51" s="644"/>
      <c r="W51" s="644"/>
      <c r="X51" s="644"/>
      <c r="Y51" s="644"/>
      <c r="Z51" s="644"/>
      <c r="AA51" s="644"/>
      <c r="AB51" s="644"/>
      <c r="AC51" s="645"/>
      <c r="AD51" s="762" t="s">
        <v>282</v>
      </c>
      <c r="AE51"/>
    </row>
    <row r="52" spans="1:56" ht="60" customHeight="1">
      <c r="A52" s="6"/>
      <c r="B52" s="5"/>
      <c r="C52" s="741"/>
      <c r="D52" s="742"/>
      <c r="E52" s="743"/>
      <c r="F52" s="765" t="s">
        <v>283</v>
      </c>
      <c r="G52" s="766"/>
      <c r="H52" s="765" t="s">
        <v>1026</v>
      </c>
      <c r="I52" s="766"/>
      <c r="J52" s="764" t="s">
        <v>284</v>
      </c>
      <c r="K52" s="764"/>
      <c r="L52" s="764" t="s">
        <v>285</v>
      </c>
      <c r="M52" s="764"/>
      <c r="N52" s="764" t="s">
        <v>286</v>
      </c>
      <c r="O52" s="764"/>
      <c r="P52" s="764" t="s">
        <v>287</v>
      </c>
      <c r="Q52" s="764"/>
      <c r="R52" s="764" t="s">
        <v>288</v>
      </c>
      <c r="S52" s="764"/>
      <c r="T52" s="764" t="s">
        <v>289</v>
      </c>
      <c r="U52" s="764"/>
      <c r="V52" s="764" t="s">
        <v>290</v>
      </c>
      <c r="W52" s="764"/>
      <c r="X52" s="764" t="s">
        <v>291</v>
      </c>
      <c r="Y52" s="764"/>
      <c r="Z52" s="765" t="s">
        <v>1278</v>
      </c>
      <c r="AA52" s="766"/>
      <c r="AB52" s="764" t="s">
        <v>292</v>
      </c>
      <c r="AC52" s="764"/>
      <c r="AD52" s="763"/>
      <c r="AE52"/>
      <c r="AG52" s="9"/>
      <c r="AH52" s="9"/>
      <c r="AI52" s="306" t="s">
        <v>6339</v>
      </c>
      <c r="AJ52" s="307" t="s">
        <v>6204</v>
      </c>
      <c r="AK52" s="308" t="s">
        <v>6202</v>
      </c>
      <c r="AL52" s="309" t="s">
        <v>6206</v>
      </c>
      <c r="AM52" s="310" t="s">
        <v>6340</v>
      </c>
      <c r="AN52" s="311" t="s">
        <v>6342</v>
      </c>
      <c r="AO52" s="312" t="s">
        <v>6357</v>
      </c>
      <c r="AP52" s="9"/>
      <c r="AQ52" s="9"/>
      <c r="AR52" s="313" t="s">
        <v>6341</v>
      </c>
      <c r="AT52" s="351" t="s">
        <v>6362</v>
      </c>
      <c r="AU52" s="353" t="s">
        <v>6363</v>
      </c>
      <c r="AV52" s="314" t="s">
        <v>6200</v>
      </c>
      <c r="AW52" s="712" t="s">
        <v>6339</v>
      </c>
      <c r="AX52" s="712"/>
      <c r="AY52" s="354" t="s">
        <v>6364</v>
      </c>
      <c r="BA52" s="707" t="s">
        <v>6208</v>
      </c>
      <c r="BB52" s="707"/>
      <c r="BC52" s="707"/>
      <c r="BD52" s="363" t="s">
        <v>6369</v>
      </c>
    </row>
    <row r="53" spans="1:56" ht="144" customHeight="1">
      <c r="A53" s="6"/>
      <c r="B53" s="5"/>
      <c r="C53" s="636"/>
      <c r="D53" s="637"/>
      <c r="E53" s="638"/>
      <c r="F53" s="769"/>
      <c r="G53" s="770"/>
      <c r="H53" s="769"/>
      <c r="I53" s="770"/>
      <c r="J53" s="762"/>
      <c r="K53" s="762"/>
      <c r="L53" s="171" t="s">
        <v>293</v>
      </c>
      <c r="M53" s="171" t="s">
        <v>294</v>
      </c>
      <c r="N53" s="762"/>
      <c r="O53" s="762"/>
      <c r="P53" s="762"/>
      <c r="Q53" s="762"/>
      <c r="R53" s="762"/>
      <c r="S53" s="762"/>
      <c r="T53" s="762"/>
      <c r="U53" s="762"/>
      <c r="V53" s="762"/>
      <c r="W53" s="762"/>
      <c r="X53" s="762"/>
      <c r="Y53" s="762"/>
      <c r="Z53" s="767"/>
      <c r="AA53" s="768"/>
      <c r="AB53" s="762"/>
      <c r="AC53" s="762"/>
      <c r="AD53" s="763"/>
      <c r="AE53"/>
      <c r="AG53" s="316" t="s">
        <v>6195</v>
      </c>
      <c r="AH53" s="317" t="s">
        <v>6196</v>
      </c>
      <c r="AI53" s="318" t="s">
        <v>6343</v>
      </c>
      <c r="AJ53" s="319" t="s">
        <v>6344</v>
      </c>
      <c r="AK53" s="320" t="s">
        <v>6345</v>
      </c>
      <c r="AL53" s="321" t="s">
        <v>6346</v>
      </c>
      <c r="AM53" s="322" t="s">
        <v>6347</v>
      </c>
      <c r="AN53" s="323" t="s">
        <v>6348</v>
      </c>
      <c r="AO53" s="324" t="s">
        <v>6356</v>
      </c>
      <c r="AP53" s="325" t="s">
        <v>6349</v>
      </c>
      <c r="AQ53" s="326" t="s">
        <v>6350</v>
      </c>
      <c r="AR53" s="327" t="s">
        <v>6358</v>
      </c>
      <c r="AS53" s="347" t="s">
        <v>6359</v>
      </c>
      <c r="AT53" s="350" t="s">
        <v>6360</v>
      </c>
      <c r="AU53" s="352" t="s">
        <v>6361</v>
      </c>
      <c r="AV53" s="328" t="s">
        <v>6352</v>
      </c>
      <c r="AW53" s="315" t="s">
        <v>6353</v>
      </c>
      <c r="AX53" s="329" t="s">
        <v>6354</v>
      </c>
      <c r="AY53" s="330" t="s">
        <v>6355</v>
      </c>
      <c r="AZ53" s="354" t="s">
        <v>6365</v>
      </c>
      <c r="BA53" s="287" t="s">
        <v>6209</v>
      </c>
      <c r="BB53" s="288" t="s">
        <v>6210</v>
      </c>
      <c r="BC53" s="289" t="s">
        <v>6211</v>
      </c>
      <c r="BD53" s="364" t="s">
        <v>6368</v>
      </c>
    </row>
    <row r="54" spans="1:56" ht="84" customHeight="1">
      <c r="A54" s="6"/>
      <c r="B54" s="5"/>
      <c r="C54" s="84" t="s">
        <v>295</v>
      </c>
      <c r="D54" s="726" t="s">
        <v>296</v>
      </c>
      <c r="E54" s="727"/>
      <c r="F54" s="568"/>
      <c r="G54" s="568"/>
      <c r="H54" s="568"/>
      <c r="I54" s="568"/>
      <c r="J54" s="568"/>
      <c r="K54" s="568"/>
      <c r="L54" s="510"/>
      <c r="M54" s="510"/>
      <c r="N54" s="568"/>
      <c r="O54" s="568"/>
      <c r="P54" s="568"/>
      <c r="Q54" s="568"/>
      <c r="R54" s="568"/>
      <c r="S54" s="568"/>
      <c r="T54" s="568"/>
      <c r="U54" s="568"/>
      <c r="V54" s="568"/>
      <c r="W54" s="568"/>
      <c r="X54" s="568"/>
      <c r="Y54" s="568"/>
      <c r="Z54" s="568"/>
      <c r="AA54" s="568"/>
      <c r="AB54" s="568"/>
      <c r="AC54" s="568"/>
      <c r="AD54" s="510"/>
      <c r="AE54"/>
      <c r="AG54" s="331">
        <f>IF(AND(F54&lt;&gt;8,COUNTA(H54:AC54)=0,AD54&lt;&gt;""),0,IF(AND(F54&lt;&gt;8,COUNTA(H54:W54,AB54)=10,BD54=0,AD54=""),0,IF(AND(F54=8,COUNTA(H54:AD54)=0),0,IF(AND(COUNTA(F54:AD54)=0),0,1))))</f>
        <v>0</v>
      </c>
      <c r="AH54" s="332">
        <f>COUNTIF(H54,"NS")+COUNTIF(J54,"NS")+COUNTIF(P54,"NS")+COUNTIF(R54,"NS")</f>
        <v>0</v>
      </c>
      <c r="AI54" s="333">
        <f>IF(ISNUMBER(J54),0,IF(OR(J54="",J54="NA",J54="NS"),0,1))</f>
        <v>0</v>
      </c>
      <c r="AJ54" s="334">
        <f>COUNTIF(J54,"NA")</f>
        <v>0</v>
      </c>
      <c r="AK54" s="335">
        <f>IF(AND(L54=1,M54&lt;&gt;8),1,0)</f>
        <v>0</v>
      </c>
      <c r="AL54" s="336">
        <f>IF(AND(OR(L54=2,L54=3,L54=4),M54=4),1,0)</f>
        <v>0</v>
      </c>
      <c r="AM54" s="337">
        <f>IF(AND(L54=9,M54&lt;&gt;9),1,0)</f>
        <v>0</v>
      </c>
      <c r="AN54" s="338">
        <f>IF(R54&lt;=P54,0,1)</f>
        <v>0</v>
      </c>
      <c r="AO54" s="339" cm="1">
        <f t="array" ref="AO54">IF(AND(OR(N54={1,2,3,4}),P54=0),1,0)</f>
        <v>0</v>
      </c>
      <c r="AP54" s="340">
        <f>IF(AND(H54&lt;&gt;"",P54&lt;&gt;"",AQ54&gt;=18),0,IF(AND(H54="",P54=""),0,IF(AND(H54="NS",P54="NS"),0,1)))</f>
        <v>0</v>
      </c>
      <c r="AQ54" s="341">
        <f>SUM(H54)-SUM(P54)</f>
        <v>0</v>
      </c>
      <c r="AR54" s="342">
        <f>IF(AND(X54&lt;&gt;"",X54=1),0,IF(X54="",0,1))</f>
        <v>0</v>
      </c>
      <c r="AS54" s="348" t="s">
        <v>6351</v>
      </c>
      <c r="AT54" s="351">
        <f>IF(Z54=4,1,0)</f>
        <v>0</v>
      </c>
      <c r="AU54" s="353">
        <f>IF(AB54=8,1,0)</f>
        <v>0</v>
      </c>
      <c r="AV54" s="343">
        <f>IF(AND($F54&lt;&gt;"",$F54=8,COUNTA(H54:AD54)&gt;0),1,0)</f>
        <v>0</v>
      </c>
      <c r="AW54" s="344">
        <f>IF(OR(J54="NS",J54="NA"),0,LEN(J54)-LEN(INT(J54)))</f>
        <v>-1</v>
      </c>
      <c r="AX54" s="345">
        <f>IF(AW54&lt;=0,0,1)</f>
        <v>0</v>
      </c>
      <c r="AY54" s="346">
        <f>IF(AND($AD54&lt;&gt;"",COUNTA(F54:AC54)&gt;0),1,0)</f>
        <v>0</v>
      </c>
      <c r="AZ54" s="330" t="s">
        <v>6366</v>
      </c>
      <c r="BA54" s="290">
        <f>IF(AG54=0,0,1)</f>
        <v>0</v>
      </c>
      <c r="BB54" s="291" t="str">
        <f>IF(BA54=0,"",
IF(SUM($BA$54:BA54)=1,BC54,
IF($BA$175&gt;SUM($BA$54:BA54),_xlfn.CONCAT(", ",BC54),
IF($BA$175=SUM($BA$54:BA54),_xlfn.CONCAT(" y ",BC54)))))</f>
        <v/>
      </c>
      <c r="BC54" s="231" t="s">
        <v>6212</v>
      </c>
      <c r="BD54" s="362">
        <f>IF(AND(X54=6,Z54&lt;&gt;""),0,IF(AND(X54&lt;&gt;6,Z54=""),0,1))</f>
        <v>0</v>
      </c>
    </row>
    <row r="55" spans="1:56" ht="60" customHeight="1">
      <c r="A55" s="6"/>
      <c r="B55" s="5"/>
      <c r="C55" s="85" t="s">
        <v>87</v>
      </c>
      <c r="D55" s="776" t="str">
        <f>IF(CNGE_2024_M1_Secc1_Sub1!$D42="","",CNGE_2024_M1_Secc1_Sub1!$D42)</f>
        <v>OFICINA DEL C GOBERNADOR</v>
      </c>
      <c r="E55" s="776"/>
      <c r="F55" s="568"/>
      <c r="G55" s="568"/>
      <c r="H55" s="568"/>
      <c r="I55" s="568"/>
      <c r="J55" s="568"/>
      <c r="K55" s="568"/>
      <c r="L55" s="510"/>
      <c r="M55" s="510"/>
      <c r="N55" s="568"/>
      <c r="O55" s="568"/>
      <c r="P55" s="568"/>
      <c r="Q55" s="568"/>
      <c r="R55" s="568"/>
      <c r="S55" s="568"/>
      <c r="T55" s="568"/>
      <c r="U55" s="568"/>
      <c r="V55" s="568"/>
      <c r="W55" s="568"/>
      <c r="X55" s="568"/>
      <c r="Y55" s="568"/>
      <c r="Z55" s="568"/>
      <c r="AA55" s="568"/>
      <c r="AB55" s="568"/>
      <c r="AC55" s="568"/>
      <c r="AD55" s="512"/>
      <c r="AE55"/>
      <c r="AG55" s="331">
        <f>IF(AND(F55&lt;&gt;8,COUNTA(H55:AC55)=0,AD55&lt;&gt;""),0,IF(AND(F55&lt;&gt;8,COUNTA(H55:W55,AB55)=9,BD55=0,AD55=""),0,IF(AND(F55=8,COUNTA(H55:AD55)=0),0,IF(AND(COUNTA(F55:AD55)=0),0,1))))</f>
        <v>0</v>
      </c>
      <c r="AH55" s="332">
        <f t="shared" ref="AH55:AH118" si="0">COUNTIF(H55,"NS")+COUNTIF(J55,"NS")+COUNTIF(P55,"NS")+COUNTIF(R55,"NS")</f>
        <v>0</v>
      </c>
      <c r="AI55" s="333">
        <f t="shared" ref="AI55:AI118" si="1">IF(ISNUMBER(J55),0,IF(OR(J55="",J55="NA",J55="NS"),0,1))</f>
        <v>0</v>
      </c>
      <c r="AJ55" s="334">
        <f t="shared" ref="AJ55:AJ118" si="2">COUNTIF(J55,"NA")</f>
        <v>0</v>
      </c>
      <c r="AK55" s="335">
        <f t="shared" ref="AK55:AK118" si="3">IF(AND(L55=1,M55&lt;&gt;8),1,0)</f>
        <v>0</v>
      </c>
      <c r="AL55" s="336">
        <f t="shared" ref="AL55:AL118" si="4">IF(AND(OR(L55=2,L55=3,L55=4),M55=4),1,0)</f>
        <v>0</v>
      </c>
      <c r="AM55" s="337">
        <f t="shared" ref="AM55:AM118" si="5">IF(AND(L55=9,M55&lt;&gt;9),1,0)</f>
        <v>0</v>
      </c>
      <c r="AN55" s="338">
        <f t="shared" ref="AN55:AN118" si="6">IF(R55&lt;=P55,0,1)</f>
        <v>0</v>
      </c>
      <c r="AO55" s="339" cm="1">
        <f t="array" ref="AO55">IF(AND(OR(N55={1,2,3,4}),P55=0),1,0)</f>
        <v>0</v>
      </c>
      <c r="AP55" s="340">
        <f t="shared" ref="AP55:AP118" si="7">IF(AND(H55&lt;&gt;"",P55&lt;&gt;"",AQ55&gt;=18),0,IF(AND(H55="",P55=""),0,IF(AND(H55="NS",P55="NS"),0,1)))</f>
        <v>0</v>
      </c>
      <c r="AQ55" s="341">
        <f t="shared" ref="AQ55:AQ118" si="8">SUM(H55)-SUM(P55)</f>
        <v>0</v>
      </c>
      <c r="AR55" s="355"/>
      <c r="AS55" s="349">
        <f>IF(X55=7,1,0)</f>
        <v>0</v>
      </c>
      <c r="AT55" s="351">
        <f t="shared" ref="AT55:AT118" si="9">IF(Z55=4,1,0)</f>
        <v>0</v>
      </c>
      <c r="AU55" s="353">
        <f t="shared" ref="AU55:AU118" si="10">IF(AB55=8,1,0)</f>
        <v>0</v>
      </c>
      <c r="AV55" s="343">
        <f t="shared" ref="AV55:AV118" si="11">IF(AND($F55&lt;&gt;"",$F55=8,COUNTA(H55:AD55)&gt;0),1,0)</f>
        <v>0</v>
      </c>
      <c r="AW55" s="344">
        <f t="shared" ref="AW55:AW118" si="12">IF(OR(J55="NS",J55="NA"),0,LEN(J55)-LEN(INT(J55)))</f>
        <v>-1</v>
      </c>
      <c r="AX55" s="345">
        <f t="shared" ref="AX55:AX118" si="13">IF(AW55&lt;=0,0,1)</f>
        <v>0</v>
      </c>
      <c r="AY55" s="346">
        <f t="shared" ref="AY55:AY118" si="14">IF(AND($AD55&lt;&gt;"",COUNTA(F55:AC55)&gt;0),1,0)</f>
        <v>0</v>
      </c>
      <c r="AZ55" s="346">
        <f>IF(AND(X55&lt;&gt;6,COUNTA(Z55)&gt;0),1,0)</f>
        <v>0</v>
      </c>
      <c r="BA55" s="290">
        <f t="shared" ref="BA55:BA118" si="15">IF(AG55=0,0,1)</f>
        <v>0</v>
      </c>
      <c r="BB55" s="291" t="str">
        <f>IF(BA55=0,"",
IF(SUM($BA$54:BA55)=1,BC55,
IF($BA$175&gt;SUM($BA$54:BA55),_xlfn.CONCAT(", ",BC55),
IF($BA$175=SUM($BA$54:BA55),_xlfn.CONCAT(" y ",BC55)))))</f>
        <v/>
      </c>
      <c r="BC55" s="231" t="s">
        <v>6213</v>
      </c>
      <c r="BD55" s="362">
        <f t="shared" ref="BD55:BD118" si="16">IF(AND(X55=6,Z55&lt;&gt;""),0,IF(AND(X55&lt;&gt;6,Z55=""),0,1))</f>
        <v>0</v>
      </c>
    </row>
    <row r="56" spans="1:56" ht="110.1" customHeight="1">
      <c r="A56" s="6"/>
      <c r="B56" s="5"/>
      <c r="C56" s="85" t="s">
        <v>88</v>
      </c>
      <c r="D56" s="776" t="str">
        <f>IF(CNGE_2024_M1_Secc1_Sub1!$D43="","",CNGE_2024_M1_Secc1_Sub1!$D43)</f>
        <v>SECRETARIA DE DESARROLLO AGROPECUARIO RURAL Y PESCA</v>
      </c>
      <c r="E56" s="776"/>
      <c r="F56" s="568"/>
      <c r="G56" s="568"/>
      <c r="H56" s="568"/>
      <c r="I56" s="568"/>
      <c r="J56" s="568"/>
      <c r="K56" s="568"/>
      <c r="L56" s="510"/>
      <c r="M56" s="510"/>
      <c r="N56" s="568"/>
      <c r="O56" s="568"/>
      <c r="P56" s="568"/>
      <c r="Q56" s="568"/>
      <c r="R56" s="568"/>
      <c r="S56" s="568"/>
      <c r="T56" s="568"/>
      <c r="U56" s="568"/>
      <c r="V56" s="568"/>
      <c r="W56" s="568"/>
      <c r="X56" s="568"/>
      <c r="Y56" s="568"/>
      <c r="Z56" s="568"/>
      <c r="AA56" s="568"/>
      <c r="AB56" s="568"/>
      <c r="AC56" s="568"/>
      <c r="AD56" s="510"/>
      <c r="AE56"/>
      <c r="AG56" s="331">
        <f t="shared" ref="AG56:AG118" si="17">IF(AND(F56&lt;&gt;8,COUNTA(H56:AC56)=0,AD56&lt;&gt;""),0,IF(AND(F56&lt;&gt;8,COUNTA(H56:W56,AB56)=10,BD56=0,AD56=""),0,IF(AND(F56=8,COUNTA(H56:AD56)=0),0,IF(AND(COUNTA(F56:AD56)=0),0,1))))</f>
        <v>0</v>
      </c>
      <c r="AH56" s="332">
        <f t="shared" si="0"/>
        <v>0</v>
      </c>
      <c r="AI56" s="333">
        <f t="shared" si="1"/>
        <v>0</v>
      </c>
      <c r="AJ56" s="334">
        <f t="shared" si="2"/>
        <v>0</v>
      </c>
      <c r="AK56" s="335">
        <f t="shared" si="3"/>
        <v>0</v>
      </c>
      <c r="AL56" s="336">
        <f t="shared" si="4"/>
        <v>0</v>
      </c>
      <c r="AM56" s="337">
        <f t="shared" si="5"/>
        <v>0</v>
      </c>
      <c r="AN56" s="338">
        <f>IF(R56&lt;=P56,0,1)</f>
        <v>0</v>
      </c>
      <c r="AO56" s="339" cm="1">
        <f t="array" ref="AO56">IF(AND(OR(N56={1,2,3,4}),P56=0),1,0)</f>
        <v>0</v>
      </c>
      <c r="AP56" s="340">
        <f t="shared" si="7"/>
        <v>0</v>
      </c>
      <c r="AQ56" s="341">
        <f t="shared" si="8"/>
        <v>0</v>
      </c>
      <c r="AR56" s="355"/>
      <c r="AS56" s="349">
        <f t="shared" ref="AS56:AS119" si="18">IF(X56=7,1,0)</f>
        <v>0</v>
      </c>
      <c r="AT56" s="351">
        <f t="shared" si="9"/>
        <v>0</v>
      </c>
      <c r="AU56" s="353">
        <f t="shared" si="10"/>
        <v>0</v>
      </c>
      <c r="AV56" s="343">
        <f t="shared" si="11"/>
        <v>0</v>
      </c>
      <c r="AW56" s="344">
        <f t="shared" si="12"/>
        <v>-1</v>
      </c>
      <c r="AX56" s="345">
        <f t="shared" si="13"/>
        <v>0</v>
      </c>
      <c r="AY56" s="346">
        <f t="shared" si="14"/>
        <v>0</v>
      </c>
      <c r="AZ56" s="346">
        <f t="shared" ref="AZ56:AZ119" si="19">IF(AND(X56&lt;&gt;6,COUNTA(Z56)&gt;0),1,0)</f>
        <v>0</v>
      </c>
      <c r="BA56" s="290">
        <f t="shared" si="15"/>
        <v>0</v>
      </c>
      <c r="BB56" s="291" t="str">
        <f>IF(BA56=0,"",
IF(SUM($BA$54:BA56)=1,BC56,
IF($BA$175&gt;SUM($BA$54:BA56),_xlfn.CONCAT(", ",BC56),
IF($BA$175=SUM($BA$54:BA56),_xlfn.CONCAT(" y ",BC56)))))</f>
        <v/>
      </c>
      <c r="BC56" s="231" t="s">
        <v>6214</v>
      </c>
      <c r="BD56" s="362">
        <f t="shared" si="16"/>
        <v>0</v>
      </c>
    </row>
    <row r="57" spans="1:56" ht="60" customHeight="1">
      <c r="A57" s="6"/>
      <c r="B57" s="5"/>
      <c r="C57" s="85" t="s">
        <v>89</v>
      </c>
      <c r="D57" s="776" t="str">
        <f>IF(CNGE_2024_M1_Secc1_Sub1!$D44="","",CNGE_2024_M1_Secc1_Sub1!$D44)</f>
        <v>SECRETARIA DE SALUD</v>
      </c>
      <c r="E57" s="776"/>
      <c r="F57" s="568"/>
      <c r="G57" s="568"/>
      <c r="H57" s="568"/>
      <c r="I57" s="568"/>
      <c r="J57" s="568"/>
      <c r="K57" s="568"/>
      <c r="L57" s="510"/>
      <c r="M57" s="510"/>
      <c r="N57" s="568"/>
      <c r="O57" s="568"/>
      <c r="P57" s="568"/>
      <c r="Q57" s="568"/>
      <c r="R57" s="568"/>
      <c r="S57" s="568"/>
      <c r="T57" s="568"/>
      <c r="U57" s="568"/>
      <c r="V57" s="568"/>
      <c r="W57" s="568"/>
      <c r="X57" s="568"/>
      <c r="Y57" s="568"/>
      <c r="Z57" s="568"/>
      <c r="AA57" s="568"/>
      <c r="AB57" s="568"/>
      <c r="AC57" s="568"/>
      <c r="AD57" s="510"/>
      <c r="AE57"/>
      <c r="AG57" s="331">
        <f t="shared" si="17"/>
        <v>0</v>
      </c>
      <c r="AH57" s="332">
        <f t="shared" si="0"/>
        <v>0</v>
      </c>
      <c r="AI57" s="333">
        <f t="shared" si="1"/>
        <v>0</v>
      </c>
      <c r="AJ57" s="334">
        <f t="shared" si="2"/>
        <v>0</v>
      </c>
      <c r="AK57" s="335">
        <f t="shared" si="3"/>
        <v>0</v>
      </c>
      <c r="AL57" s="336">
        <f t="shared" si="4"/>
        <v>0</v>
      </c>
      <c r="AM57" s="337">
        <f t="shared" si="5"/>
        <v>0</v>
      </c>
      <c r="AN57" s="338">
        <f t="shared" si="6"/>
        <v>0</v>
      </c>
      <c r="AO57" s="339" cm="1">
        <f t="array" ref="AO57">IF(AND(OR(N57={1,2,3,4}),P57=0),1,0)</f>
        <v>0</v>
      </c>
      <c r="AP57" s="340">
        <f t="shared" si="7"/>
        <v>0</v>
      </c>
      <c r="AQ57" s="341">
        <f t="shared" si="8"/>
        <v>0</v>
      </c>
      <c r="AR57" s="355"/>
      <c r="AS57" s="349">
        <f t="shared" si="18"/>
        <v>0</v>
      </c>
      <c r="AT57" s="351">
        <f t="shared" si="9"/>
        <v>0</v>
      </c>
      <c r="AU57" s="353">
        <f t="shared" si="10"/>
        <v>0</v>
      </c>
      <c r="AV57" s="343">
        <f t="shared" si="11"/>
        <v>0</v>
      </c>
      <c r="AW57" s="344">
        <f t="shared" si="12"/>
        <v>-1</v>
      </c>
      <c r="AX57" s="345">
        <f t="shared" si="13"/>
        <v>0</v>
      </c>
      <c r="AY57" s="346">
        <f t="shared" si="14"/>
        <v>0</v>
      </c>
      <c r="AZ57" s="346">
        <f t="shared" si="19"/>
        <v>0</v>
      </c>
      <c r="BA57" s="290">
        <f t="shared" si="15"/>
        <v>0</v>
      </c>
      <c r="BB57" s="291" t="str">
        <f>IF(BA57=0,"",
IF(SUM($BA$54:BA57)=1,BC57,
IF($BA$175&gt;SUM($BA$54:BA57),_xlfn.CONCAT(", ",BC57),
IF($BA$175=SUM($BA$54:BA57),_xlfn.CONCAT(" y ",BC57)))))</f>
        <v/>
      </c>
      <c r="BC57" s="231" t="s">
        <v>6215</v>
      </c>
      <c r="BD57" s="362">
        <f t="shared" si="16"/>
        <v>0</v>
      </c>
    </row>
    <row r="58" spans="1:56" ht="60" customHeight="1">
      <c r="A58" s="6"/>
      <c r="B58" s="5"/>
      <c r="C58" s="85" t="s">
        <v>90</v>
      </c>
      <c r="D58" s="776" t="str">
        <f>IF(CNGE_2024_M1_Secc1_Sub1!$D45="","",CNGE_2024_M1_Secc1_Sub1!$D45)</f>
        <v>SECRETARIA DE EDUCACION</v>
      </c>
      <c r="E58" s="776"/>
      <c r="F58" s="568"/>
      <c r="G58" s="568"/>
      <c r="H58" s="568"/>
      <c r="I58" s="568"/>
      <c r="J58" s="568"/>
      <c r="K58" s="568"/>
      <c r="L58" s="510"/>
      <c r="M58" s="510"/>
      <c r="N58" s="568"/>
      <c r="O58" s="568"/>
      <c r="P58" s="568"/>
      <c r="Q58" s="568"/>
      <c r="R58" s="568"/>
      <c r="S58" s="568"/>
      <c r="T58" s="568"/>
      <c r="U58" s="568"/>
      <c r="V58" s="568"/>
      <c r="W58" s="568"/>
      <c r="X58" s="568"/>
      <c r="Y58" s="568"/>
      <c r="Z58" s="568"/>
      <c r="AA58" s="568"/>
      <c r="AB58" s="568"/>
      <c r="AC58" s="568"/>
      <c r="AD58" s="510"/>
      <c r="AE58"/>
      <c r="AG58" s="331">
        <f t="shared" si="17"/>
        <v>0</v>
      </c>
      <c r="AH58" s="332">
        <f t="shared" si="0"/>
        <v>0</v>
      </c>
      <c r="AI58" s="333">
        <f t="shared" si="1"/>
        <v>0</v>
      </c>
      <c r="AJ58" s="334">
        <f t="shared" si="2"/>
        <v>0</v>
      </c>
      <c r="AK58" s="335">
        <f t="shared" si="3"/>
        <v>0</v>
      </c>
      <c r="AL58" s="336">
        <f t="shared" si="4"/>
        <v>0</v>
      </c>
      <c r="AM58" s="337">
        <f t="shared" si="5"/>
        <v>0</v>
      </c>
      <c r="AN58" s="338">
        <f t="shared" si="6"/>
        <v>0</v>
      </c>
      <c r="AO58" s="339" cm="1">
        <f t="array" ref="AO58">IF(AND(OR(N58={1,2,3,4}),P58=0),1,0)</f>
        <v>0</v>
      </c>
      <c r="AP58" s="340">
        <f t="shared" si="7"/>
        <v>0</v>
      </c>
      <c r="AQ58" s="341">
        <f t="shared" si="8"/>
        <v>0</v>
      </c>
      <c r="AR58" s="355"/>
      <c r="AS58" s="349">
        <f t="shared" si="18"/>
        <v>0</v>
      </c>
      <c r="AT58" s="351">
        <f t="shared" si="9"/>
        <v>0</v>
      </c>
      <c r="AU58" s="353">
        <f t="shared" si="10"/>
        <v>0</v>
      </c>
      <c r="AV58" s="343">
        <f t="shared" si="11"/>
        <v>0</v>
      </c>
      <c r="AW58" s="344">
        <f t="shared" si="12"/>
        <v>-1</v>
      </c>
      <c r="AX58" s="345">
        <f t="shared" si="13"/>
        <v>0</v>
      </c>
      <c r="AY58" s="346">
        <f t="shared" si="14"/>
        <v>0</v>
      </c>
      <c r="AZ58" s="346">
        <f t="shared" si="19"/>
        <v>0</v>
      </c>
      <c r="BA58" s="290">
        <f t="shared" si="15"/>
        <v>0</v>
      </c>
      <c r="BB58" s="291" t="str">
        <f>IF(BA58=0,"",
IF(SUM($BA$54:BA58)=1,BC58,
IF($BA$175&gt;SUM($BA$54:BA58),_xlfn.CONCAT(", ",BC58),
IF($BA$175=SUM($BA$54:BA58),_xlfn.CONCAT(" y ",BC58)))))</f>
        <v/>
      </c>
      <c r="BC58" s="231" t="s">
        <v>6216</v>
      </c>
      <c r="BD58" s="362">
        <f t="shared" si="16"/>
        <v>0</v>
      </c>
    </row>
    <row r="59" spans="1:56" ht="75" customHeight="1">
      <c r="A59" s="6"/>
      <c r="B59" s="5"/>
      <c r="C59" s="85" t="s">
        <v>91</v>
      </c>
      <c r="D59" s="776" t="str">
        <f>IF(CNGE_2024_M1_Secc1_Sub1!$D46="","",CNGE_2024_M1_Secc1_Sub1!$D46)</f>
        <v>SECRETARIA DE DESARROLLO SOCIAL</v>
      </c>
      <c r="E59" s="776"/>
      <c r="F59" s="568"/>
      <c r="G59" s="568"/>
      <c r="H59" s="568"/>
      <c r="I59" s="568"/>
      <c r="J59" s="568"/>
      <c r="K59" s="568"/>
      <c r="L59" s="510"/>
      <c r="M59" s="510"/>
      <c r="N59" s="568"/>
      <c r="O59" s="568"/>
      <c r="P59" s="568"/>
      <c r="Q59" s="568"/>
      <c r="R59" s="568"/>
      <c r="S59" s="568"/>
      <c r="T59" s="568"/>
      <c r="U59" s="568"/>
      <c r="V59" s="568"/>
      <c r="W59" s="568"/>
      <c r="X59" s="568"/>
      <c r="Y59" s="568"/>
      <c r="Z59" s="568"/>
      <c r="AA59" s="568"/>
      <c r="AB59" s="568"/>
      <c r="AC59" s="568"/>
      <c r="AD59" s="510"/>
      <c r="AE59"/>
      <c r="AG59" s="331">
        <f t="shared" si="17"/>
        <v>0</v>
      </c>
      <c r="AH59" s="332">
        <f t="shared" si="0"/>
        <v>0</v>
      </c>
      <c r="AI59" s="333">
        <f t="shared" si="1"/>
        <v>0</v>
      </c>
      <c r="AJ59" s="334">
        <f t="shared" si="2"/>
        <v>0</v>
      </c>
      <c r="AK59" s="335">
        <f t="shared" si="3"/>
        <v>0</v>
      </c>
      <c r="AL59" s="336">
        <f t="shared" si="4"/>
        <v>0</v>
      </c>
      <c r="AM59" s="337">
        <f t="shared" si="5"/>
        <v>0</v>
      </c>
      <c r="AN59" s="338">
        <f t="shared" si="6"/>
        <v>0</v>
      </c>
      <c r="AO59" s="339" cm="1">
        <f t="array" ref="AO59">IF(AND(OR(N59={1,2,3,4}),P59=0),1,0)</f>
        <v>0</v>
      </c>
      <c r="AP59" s="340">
        <f t="shared" si="7"/>
        <v>0</v>
      </c>
      <c r="AQ59" s="341">
        <f t="shared" si="8"/>
        <v>0</v>
      </c>
      <c r="AR59" s="355"/>
      <c r="AS59" s="349">
        <f t="shared" si="18"/>
        <v>0</v>
      </c>
      <c r="AT59" s="351">
        <f t="shared" si="9"/>
        <v>0</v>
      </c>
      <c r="AU59" s="353">
        <f t="shared" si="10"/>
        <v>0</v>
      </c>
      <c r="AV59" s="343">
        <f t="shared" si="11"/>
        <v>0</v>
      </c>
      <c r="AW59" s="344">
        <f t="shared" si="12"/>
        <v>-1</v>
      </c>
      <c r="AX59" s="345">
        <f t="shared" si="13"/>
        <v>0</v>
      </c>
      <c r="AY59" s="346">
        <f t="shared" si="14"/>
        <v>0</v>
      </c>
      <c r="AZ59" s="346">
        <f t="shared" si="19"/>
        <v>0</v>
      </c>
      <c r="BA59" s="290">
        <f t="shared" si="15"/>
        <v>0</v>
      </c>
      <c r="BB59" s="291" t="str">
        <f>IF(BA59=0,"",
IF(SUM($BA$54:BA59)=1,BC59,
IF($BA$175&gt;SUM($BA$54:BA59),_xlfn.CONCAT(", ",BC59),
IF($BA$175=SUM($BA$54:BA59),_xlfn.CONCAT(" y ",BC59)))))</f>
        <v/>
      </c>
      <c r="BC59" s="231" t="s">
        <v>6217</v>
      </c>
      <c r="BD59" s="362">
        <f t="shared" si="16"/>
        <v>0</v>
      </c>
    </row>
    <row r="60" spans="1:56" ht="99.95" customHeight="1">
      <c r="A60" s="6"/>
      <c r="B60" s="5"/>
      <c r="C60" s="85" t="s">
        <v>92</v>
      </c>
      <c r="D60" s="776" t="str">
        <f>IF(CNGE_2024_M1_Secc1_Sub1!$D47="","",CNGE_2024_M1_Secc1_Sub1!$D47)</f>
        <v>SECRETARIA DE DESARROLLO ECONOMICO Y PORTUARIO</v>
      </c>
      <c r="E60" s="776"/>
      <c r="F60" s="568"/>
      <c r="G60" s="568"/>
      <c r="H60" s="568"/>
      <c r="I60" s="568"/>
      <c r="J60" s="568"/>
      <c r="K60" s="568"/>
      <c r="L60" s="510"/>
      <c r="M60" s="510"/>
      <c r="N60" s="568"/>
      <c r="O60" s="568"/>
      <c r="P60" s="568"/>
      <c r="Q60" s="568"/>
      <c r="R60" s="568"/>
      <c r="S60" s="568"/>
      <c r="T60" s="568"/>
      <c r="U60" s="568"/>
      <c r="V60" s="568"/>
      <c r="W60" s="568"/>
      <c r="X60" s="568"/>
      <c r="Y60" s="568"/>
      <c r="Z60" s="568"/>
      <c r="AA60" s="568"/>
      <c r="AB60" s="568"/>
      <c r="AC60" s="568"/>
      <c r="AD60" s="510"/>
      <c r="AE60"/>
      <c r="AG60" s="331">
        <f t="shared" si="17"/>
        <v>0</v>
      </c>
      <c r="AH60" s="332">
        <f t="shared" si="0"/>
        <v>0</v>
      </c>
      <c r="AI60" s="333">
        <f t="shared" si="1"/>
        <v>0</v>
      </c>
      <c r="AJ60" s="334">
        <f t="shared" si="2"/>
        <v>0</v>
      </c>
      <c r="AK60" s="335">
        <f t="shared" si="3"/>
        <v>0</v>
      </c>
      <c r="AL60" s="336">
        <f t="shared" si="4"/>
        <v>0</v>
      </c>
      <c r="AM60" s="337">
        <f t="shared" si="5"/>
        <v>0</v>
      </c>
      <c r="AN60" s="338">
        <f t="shared" si="6"/>
        <v>0</v>
      </c>
      <c r="AO60" s="339" cm="1">
        <f t="array" ref="AO60">IF(AND(OR(N60={1,2,3,4}),P60=0),1,0)</f>
        <v>0</v>
      </c>
      <c r="AP60" s="340">
        <f t="shared" si="7"/>
        <v>0</v>
      </c>
      <c r="AQ60" s="341">
        <f t="shared" si="8"/>
        <v>0</v>
      </c>
      <c r="AR60" s="355"/>
      <c r="AS60" s="349">
        <f t="shared" si="18"/>
        <v>0</v>
      </c>
      <c r="AT60" s="351">
        <f t="shared" si="9"/>
        <v>0</v>
      </c>
      <c r="AU60" s="353">
        <f t="shared" si="10"/>
        <v>0</v>
      </c>
      <c r="AV60" s="343">
        <f t="shared" si="11"/>
        <v>0</v>
      </c>
      <c r="AW60" s="344">
        <f t="shared" si="12"/>
        <v>-1</v>
      </c>
      <c r="AX60" s="345">
        <f t="shared" si="13"/>
        <v>0</v>
      </c>
      <c r="AY60" s="346">
        <f t="shared" si="14"/>
        <v>0</v>
      </c>
      <c r="AZ60" s="346">
        <f t="shared" si="19"/>
        <v>0</v>
      </c>
      <c r="BA60" s="290">
        <f t="shared" si="15"/>
        <v>0</v>
      </c>
      <c r="BB60" s="291" t="str">
        <f>IF(BA60=0,"",
IF(SUM($BA$54:BA60)=1,BC60,
IF($BA$175&gt;SUM($BA$54:BA60),_xlfn.CONCAT(", ",BC60),
IF($BA$175=SUM($BA$54:BA60),_xlfn.CONCAT(" y ",BC60)))))</f>
        <v/>
      </c>
      <c r="BC60" s="231" t="s">
        <v>6218</v>
      </c>
      <c r="BD60" s="362">
        <f t="shared" si="16"/>
        <v>0</v>
      </c>
    </row>
    <row r="61" spans="1:56" ht="65.099999999999994" customHeight="1">
      <c r="A61" s="6"/>
      <c r="B61" s="5"/>
      <c r="C61" s="85" t="s">
        <v>93</v>
      </c>
      <c r="D61" s="776" t="str">
        <f>IF(CNGE_2024_M1_Secc1_Sub1!$D48="","",CNGE_2024_M1_Secc1_Sub1!$D48)</f>
        <v>SECRETARIA DE GOBIERNO</v>
      </c>
      <c r="E61" s="776"/>
      <c r="F61" s="568"/>
      <c r="G61" s="568"/>
      <c r="H61" s="568"/>
      <c r="I61" s="568"/>
      <c r="J61" s="568"/>
      <c r="K61" s="568"/>
      <c r="L61" s="510"/>
      <c r="M61" s="510"/>
      <c r="N61" s="568"/>
      <c r="O61" s="568"/>
      <c r="P61" s="568"/>
      <c r="Q61" s="568"/>
      <c r="R61" s="568"/>
      <c r="S61" s="568"/>
      <c r="T61" s="568"/>
      <c r="U61" s="568"/>
      <c r="V61" s="568"/>
      <c r="W61" s="568"/>
      <c r="X61" s="568"/>
      <c r="Y61" s="568"/>
      <c r="Z61" s="568"/>
      <c r="AA61" s="568"/>
      <c r="AB61" s="568"/>
      <c r="AC61" s="568"/>
      <c r="AD61" s="510"/>
      <c r="AE61"/>
      <c r="AG61" s="331">
        <f t="shared" si="17"/>
        <v>0</v>
      </c>
      <c r="AH61" s="332">
        <f t="shared" si="0"/>
        <v>0</v>
      </c>
      <c r="AI61" s="333">
        <f t="shared" si="1"/>
        <v>0</v>
      </c>
      <c r="AJ61" s="334">
        <f t="shared" si="2"/>
        <v>0</v>
      </c>
      <c r="AK61" s="335">
        <f t="shared" si="3"/>
        <v>0</v>
      </c>
      <c r="AL61" s="336">
        <f t="shared" si="4"/>
        <v>0</v>
      </c>
      <c r="AM61" s="337">
        <f t="shared" si="5"/>
        <v>0</v>
      </c>
      <c r="AN61" s="338">
        <f t="shared" si="6"/>
        <v>0</v>
      </c>
      <c r="AO61" s="339" cm="1">
        <f t="array" ref="AO61">IF(AND(OR(N61={1,2,3,4}),P61=0),1,0)</f>
        <v>0</v>
      </c>
      <c r="AP61" s="340">
        <f t="shared" si="7"/>
        <v>0</v>
      </c>
      <c r="AQ61" s="341">
        <f t="shared" si="8"/>
        <v>0</v>
      </c>
      <c r="AR61" s="355"/>
      <c r="AS61" s="349">
        <f t="shared" si="18"/>
        <v>0</v>
      </c>
      <c r="AT61" s="351">
        <f t="shared" si="9"/>
        <v>0</v>
      </c>
      <c r="AU61" s="353">
        <f t="shared" si="10"/>
        <v>0</v>
      </c>
      <c r="AV61" s="343">
        <f t="shared" si="11"/>
        <v>0</v>
      </c>
      <c r="AW61" s="344">
        <f t="shared" si="12"/>
        <v>-1</v>
      </c>
      <c r="AX61" s="345">
        <f t="shared" si="13"/>
        <v>0</v>
      </c>
      <c r="AY61" s="346">
        <f t="shared" si="14"/>
        <v>0</v>
      </c>
      <c r="AZ61" s="346">
        <f t="shared" si="19"/>
        <v>0</v>
      </c>
      <c r="BA61" s="290">
        <f t="shared" si="15"/>
        <v>0</v>
      </c>
      <c r="BB61" s="291" t="str">
        <f>IF(BA61=0,"",
IF(SUM($BA$54:BA61)=1,BC61,
IF($BA$175&gt;SUM($BA$54:BA61),_xlfn.CONCAT(", ",BC61),
IF($BA$175=SUM($BA$54:BA61),_xlfn.CONCAT(" y ",BC61)))))</f>
        <v/>
      </c>
      <c r="BC61" s="231" t="s">
        <v>6219</v>
      </c>
      <c r="BD61" s="362">
        <f t="shared" si="16"/>
        <v>0</v>
      </c>
    </row>
    <row r="62" spans="1:56" ht="80.099999999999994" customHeight="1">
      <c r="A62" s="6"/>
      <c r="B62" s="5"/>
      <c r="C62" s="85" t="s">
        <v>94</v>
      </c>
      <c r="D62" s="776" t="str">
        <f>IF(CNGE_2024_M1_Secc1_Sub1!$D49="","",CNGE_2024_M1_Secc1_Sub1!$D49)</f>
        <v>SECRETARIA DE FINANZAS Y PLANEACION</v>
      </c>
      <c r="E62" s="776"/>
      <c r="F62" s="568"/>
      <c r="G62" s="568"/>
      <c r="H62" s="568"/>
      <c r="I62" s="568"/>
      <c r="J62" s="568"/>
      <c r="K62" s="568"/>
      <c r="L62" s="510"/>
      <c r="M62" s="510"/>
      <c r="N62" s="568"/>
      <c r="O62" s="568"/>
      <c r="P62" s="568"/>
      <c r="Q62" s="568"/>
      <c r="R62" s="568"/>
      <c r="S62" s="568"/>
      <c r="T62" s="568"/>
      <c r="U62" s="568"/>
      <c r="V62" s="568"/>
      <c r="W62" s="568"/>
      <c r="X62" s="568"/>
      <c r="Y62" s="568"/>
      <c r="Z62" s="568"/>
      <c r="AA62" s="568"/>
      <c r="AB62" s="568"/>
      <c r="AC62" s="568"/>
      <c r="AD62" s="510"/>
      <c r="AE62"/>
      <c r="AG62" s="331">
        <f t="shared" si="17"/>
        <v>0</v>
      </c>
      <c r="AH62" s="332">
        <f t="shared" si="0"/>
        <v>0</v>
      </c>
      <c r="AI62" s="333">
        <f t="shared" si="1"/>
        <v>0</v>
      </c>
      <c r="AJ62" s="334">
        <f t="shared" si="2"/>
        <v>0</v>
      </c>
      <c r="AK62" s="335">
        <f t="shared" si="3"/>
        <v>0</v>
      </c>
      <c r="AL62" s="336">
        <f t="shared" si="4"/>
        <v>0</v>
      </c>
      <c r="AM62" s="337">
        <f t="shared" si="5"/>
        <v>0</v>
      </c>
      <c r="AN62" s="338">
        <f t="shared" si="6"/>
        <v>0</v>
      </c>
      <c r="AO62" s="339" cm="1">
        <f t="array" ref="AO62">IF(AND(OR(N62={1,2,3,4}),P62=0),1,0)</f>
        <v>0</v>
      </c>
      <c r="AP62" s="340">
        <f t="shared" si="7"/>
        <v>0</v>
      </c>
      <c r="AQ62" s="341">
        <f t="shared" si="8"/>
        <v>0</v>
      </c>
      <c r="AR62" s="355"/>
      <c r="AS62" s="349">
        <f t="shared" si="18"/>
        <v>0</v>
      </c>
      <c r="AT62" s="351">
        <f t="shared" si="9"/>
        <v>0</v>
      </c>
      <c r="AU62" s="353">
        <f t="shared" si="10"/>
        <v>0</v>
      </c>
      <c r="AV62" s="343">
        <f t="shared" si="11"/>
        <v>0</v>
      </c>
      <c r="AW62" s="344">
        <f t="shared" si="12"/>
        <v>-1</v>
      </c>
      <c r="AX62" s="345">
        <f t="shared" si="13"/>
        <v>0</v>
      </c>
      <c r="AY62" s="346">
        <f t="shared" si="14"/>
        <v>0</v>
      </c>
      <c r="AZ62" s="346">
        <f t="shared" si="19"/>
        <v>0</v>
      </c>
      <c r="BA62" s="290">
        <f t="shared" si="15"/>
        <v>0</v>
      </c>
      <c r="BB62" s="291" t="str">
        <f>IF(BA62=0,"",
IF(SUM($BA$54:BA62)=1,BC62,
IF($BA$175&gt;SUM($BA$54:BA62),_xlfn.CONCAT(", ",BC62),
IF($BA$175=SUM($BA$54:BA62),_xlfn.CONCAT(" y ",BC62)))))</f>
        <v/>
      </c>
      <c r="BC62" s="231" t="s">
        <v>6220</v>
      </c>
      <c r="BD62" s="362">
        <f t="shared" si="16"/>
        <v>0</v>
      </c>
    </row>
    <row r="63" spans="1:56" ht="95.1" customHeight="1">
      <c r="A63" s="6"/>
      <c r="B63" s="5"/>
      <c r="C63" s="85" t="s">
        <v>95</v>
      </c>
      <c r="D63" s="776" t="str">
        <f>IF(CNGE_2024_M1_Secc1_Sub1!$D50="","",CNGE_2024_M1_Secc1_Sub1!$D50)</f>
        <v>COORDINACION GENERAL DE COMUNICACION SOCIAL</v>
      </c>
      <c r="E63" s="776"/>
      <c r="F63" s="568"/>
      <c r="G63" s="568"/>
      <c r="H63" s="568"/>
      <c r="I63" s="568"/>
      <c r="J63" s="568"/>
      <c r="K63" s="568"/>
      <c r="L63" s="510"/>
      <c r="M63" s="510"/>
      <c r="N63" s="568"/>
      <c r="O63" s="568"/>
      <c r="P63" s="568"/>
      <c r="Q63" s="568"/>
      <c r="R63" s="568"/>
      <c r="S63" s="568"/>
      <c r="T63" s="568"/>
      <c r="U63" s="568"/>
      <c r="V63" s="568"/>
      <c r="W63" s="568"/>
      <c r="X63" s="568"/>
      <c r="Y63" s="568"/>
      <c r="Z63" s="568"/>
      <c r="AA63" s="568"/>
      <c r="AB63" s="568"/>
      <c r="AC63" s="568"/>
      <c r="AD63" s="510"/>
      <c r="AE63"/>
      <c r="AG63" s="331">
        <f t="shared" si="17"/>
        <v>0</v>
      </c>
      <c r="AH63" s="332">
        <f t="shared" si="0"/>
        <v>0</v>
      </c>
      <c r="AI63" s="333">
        <f t="shared" si="1"/>
        <v>0</v>
      </c>
      <c r="AJ63" s="334">
        <f t="shared" si="2"/>
        <v>0</v>
      </c>
      <c r="AK63" s="335">
        <f t="shared" si="3"/>
        <v>0</v>
      </c>
      <c r="AL63" s="336">
        <f t="shared" si="4"/>
        <v>0</v>
      </c>
      <c r="AM63" s="337">
        <f t="shared" si="5"/>
        <v>0</v>
      </c>
      <c r="AN63" s="338">
        <f t="shared" si="6"/>
        <v>0</v>
      </c>
      <c r="AO63" s="339" cm="1">
        <f t="array" ref="AO63">IF(AND(OR(N63={1,2,3,4}),P63=0),1,0)</f>
        <v>0</v>
      </c>
      <c r="AP63" s="340">
        <f t="shared" si="7"/>
        <v>0</v>
      </c>
      <c r="AQ63" s="341">
        <f t="shared" si="8"/>
        <v>0</v>
      </c>
      <c r="AR63" s="355"/>
      <c r="AS63" s="349">
        <f t="shared" si="18"/>
        <v>0</v>
      </c>
      <c r="AT63" s="351">
        <f t="shared" si="9"/>
        <v>0</v>
      </c>
      <c r="AU63" s="353">
        <f t="shared" si="10"/>
        <v>0</v>
      </c>
      <c r="AV63" s="343">
        <f t="shared" si="11"/>
        <v>0</v>
      </c>
      <c r="AW63" s="344">
        <f t="shared" si="12"/>
        <v>-1</v>
      </c>
      <c r="AX63" s="345">
        <f t="shared" si="13"/>
        <v>0</v>
      </c>
      <c r="AY63" s="346">
        <f t="shared" si="14"/>
        <v>0</v>
      </c>
      <c r="AZ63" s="346">
        <f t="shared" si="19"/>
        <v>0</v>
      </c>
      <c r="BA63" s="290">
        <f t="shared" si="15"/>
        <v>0</v>
      </c>
      <c r="BB63" s="291" t="str">
        <f>IF(BA63=0,"",
IF(SUM($BA$54:BA63)=1,BC63,
IF($BA$175&gt;SUM($BA$54:BA63),_xlfn.CONCAT(", ",BC63),
IF($BA$175=SUM($BA$54:BA63),_xlfn.CONCAT(" y ",BC63)))))</f>
        <v/>
      </c>
      <c r="BC63" s="231" t="s">
        <v>6221</v>
      </c>
      <c r="BD63" s="362">
        <f t="shared" si="16"/>
        <v>0</v>
      </c>
    </row>
    <row r="64" spans="1:56" ht="60" customHeight="1">
      <c r="A64" s="6"/>
      <c r="B64" s="5"/>
      <c r="C64" s="85" t="s">
        <v>97</v>
      </c>
      <c r="D64" s="776" t="str">
        <f>IF(CNGE_2024_M1_Secc1_Sub1!$D51="","",CNGE_2024_M1_Secc1_Sub1!$D51)</f>
        <v>CONTRALORIA GENERAL</v>
      </c>
      <c r="E64" s="776"/>
      <c r="F64" s="568"/>
      <c r="G64" s="568"/>
      <c r="H64" s="568"/>
      <c r="I64" s="568"/>
      <c r="J64" s="568"/>
      <c r="K64" s="568"/>
      <c r="L64" s="510"/>
      <c r="M64" s="510"/>
      <c r="N64" s="568"/>
      <c r="O64" s="568"/>
      <c r="P64" s="568"/>
      <c r="Q64" s="568"/>
      <c r="R64" s="568"/>
      <c r="S64" s="568"/>
      <c r="T64" s="568"/>
      <c r="U64" s="568"/>
      <c r="V64" s="568"/>
      <c r="W64" s="568"/>
      <c r="X64" s="568"/>
      <c r="Y64" s="568"/>
      <c r="Z64" s="568"/>
      <c r="AA64" s="568"/>
      <c r="AB64" s="568"/>
      <c r="AC64" s="568"/>
      <c r="AD64" s="510"/>
      <c r="AE64"/>
      <c r="AG64" s="331">
        <f t="shared" si="17"/>
        <v>0</v>
      </c>
      <c r="AH64" s="332">
        <f t="shared" si="0"/>
        <v>0</v>
      </c>
      <c r="AI64" s="333">
        <f t="shared" si="1"/>
        <v>0</v>
      </c>
      <c r="AJ64" s="334">
        <f t="shared" si="2"/>
        <v>0</v>
      </c>
      <c r="AK64" s="335">
        <f t="shared" si="3"/>
        <v>0</v>
      </c>
      <c r="AL64" s="336">
        <f t="shared" si="4"/>
        <v>0</v>
      </c>
      <c r="AM64" s="337">
        <f t="shared" si="5"/>
        <v>0</v>
      </c>
      <c r="AN64" s="338">
        <f t="shared" si="6"/>
        <v>0</v>
      </c>
      <c r="AO64" s="339" cm="1">
        <f t="array" ref="AO64">IF(AND(OR(N64={1,2,3,4}),P64=0),1,0)</f>
        <v>0</v>
      </c>
      <c r="AP64" s="340">
        <f t="shared" si="7"/>
        <v>0</v>
      </c>
      <c r="AQ64" s="341">
        <f t="shared" si="8"/>
        <v>0</v>
      </c>
      <c r="AR64" s="355"/>
      <c r="AS64" s="349">
        <f t="shared" si="18"/>
        <v>0</v>
      </c>
      <c r="AT64" s="351">
        <f t="shared" si="9"/>
        <v>0</v>
      </c>
      <c r="AU64" s="353">
        <f t="shared" si="10"/>
        <v>0</v>
      </c>
      <c r="AV64" s="343">
        <f t="shared" si="11"/>
        <v>0</v>
      </c>
      <c r="AW64" s="344">
        <f t="shared" si="12"/>
        <v>-1</v>
      </c>
      <c r="AX64" s="345">
        <f t="shared" si="13"/>
        <v>0</v>
      </c>
      <c r="AY64" s="346">
        <f t="shared" si="14"/>
        <v>0</v>
      </c>
      <c r="AZ64" s="346">
        <f t="shared" si="19"/>
        <v>0</v>
      </c>
      <c r="BA64" s="290">
        <f t="shared" si="15"/>
        <v>0</v>
      </c>
      <c r="BB64" s="291" t="str">
        <f>IF(BA64=0,"",
IF(SUM($BA$54:BA64)=1,BC64,
IF($BA$175&gt;SUM($BA$54:BA64),_xlfn.CONCAT(", ",BC64),
IF($BA$175=SUM($BA$54:BA64),_xlfn.CONCAT(" y ",BC64)))))</f>
        <v/>
      </c>
      <c r="BC64" s="231" t="s">
        <v>6222</v>
      </c>
      <c r="BD64" s="362">
        <f t="shared" si="16"/>
        <v>0</v>
      </c>
    </row>
    <row r="65" spans="1:56" ht="80.099999999999994" customHeight="1">
      <c r="A65" s="6"/>
      <c r="B65" s="5"/>
      <c r="C65" s="85" t="s">
        <v>98</v>
      </c>
      <c r="D65" s="776" t="str">
        <f>IF(CNGE_2024_M1_Secc1_Sub1!$D52="","",CNGE_2024_M1_Secc1_Sub1!$D52)</f>
        <v>SECRETARIA DE INFRAESTRUCTURA Y OBRAS PUBLICAS</v>
      </c>
      <c r="E65" s="776"/>
      <c r="F65" s="568"/>
      <c r="G65" s="568"/>
      <c r="H65" s="568"/>
      <c r="I65" s="568"/>
      <c r="J65" s="568"/>
      <c r="K65" s="568"/>
      <c r="L65" s="510"/>
      <c r="M65" s="510"/>
      <c r="N65" s="568"/>
      <c r="O65" s="568"/>
      <c r="P65" s="568"/>
      <c r="Q65" s="568"/>
      <c r="R65" s="568"/>
      <c r="S65" s="568"/>
      <c r="T65" s="568"/>
      <c r="U65" s="568"/>
      <c r="V65" s="568"/>
      <c r="W65" s="568"/>
      <c r="X65" s="568"/>
      <c r="Y65" s="568"/>
      <c r="Z65" s="568"/>
      <c r="AA65" s="568"/>
      <c r="AB65" s="568"/>
      <c r="AC65" s="568"/>
      <c r="AD65" s="510"/>
      <c r="AE65"/>
      <c r="AG65" s="331">
        <f t="shared" si="17"/>
        <v>0</v>
      </c>
      <c r="AH65" s="332">
        <f t="shared" si="0"/>
        <v>0</v>
      </c>
      <c r="AI65" s="333">
        <f t="shared" si="1"/>
        <v>0</v>
      </c>
      <c r="AJ65" s="334">
        <f t="shared" si="2"/>
        <v>0</v>
      </c>
      <c r="AK65" s="335">
        <f t="shared" si="3"/>
        <v>0</v>
      </c>
      <c r="AL65" s="336">
        <f t="shared" si="4"/>
        <v>0</v>
      </c>
      <c r="AM65" s="337">
        <f t="shared" si="5"/>
        <v>0</v>
      </c>
      <c r="AN65" s="338">
        <f t="shared" si="6"/>
        <v>0</v>
      </c>
      <c r="AO65" s="339" cm="1">
        <f t="array" ref="AO65">IF(AND(OR(N65={1,2,3,4}),P65=0),1,0)</f>
        <v>0</v>
      </c>
      <c r="AP65" s="340">
        <f t="shared" si="7"/>
        <v>0</v>
      </c>
      <c r="AQ65" s="341">
        <f t="shared" si="8"/>
        <v>0</v>
      </c>
      <c r="AR65" s="355"/>
      <c r="AS65" s="349">
        <f t="shared" si="18"/>
        <v>0</v>
      </c>
      <c r="AT65" s="351">
        <f t="shared" si="9"/>
        <v>0</v>
      </c>
      <c r="AU65" s="353">
        <f t="shared" si="10"/>
        <v>0</v>
      </c>
      <c r="AV65" s="343">
        <f t="shared" si="11"/>
        <v>0</v>
      </c>
      <c r="AW65" s="344">
        <f t="shared" si="12"/>
        <v>-1</v>
      </c>
      <c r="AX65" s="345">
        <f t="shared" si="13"/>
        <v>0</v>
      </c>
      <c r="AY65" s="346">
        <f t="shared" si="14"/>
        <v>0</v>
      </c>
      <c r="AZ65" s="346">
        <f t="shared" si="19"/>
        <v>0</v>
      </c>
      <c r="BA65" s="290">
        <f t="shared" si="15"/>
        <v>0</v>
      </c>
      <c r="BB65" s="291" t="str">
        <f>IF(BA65=0,"",
IF(SUM($BA$54:BA65)=1,BC65,
IF($BA$175&gt;SUM($BA$54:BA65),_xlfn.CONCAT(", ",BC65),
IF($BA$175=SUM($BA$54:BA65),_xlfn.CONCAT(" y ",BC65)))))</f>
        <v/>
      </c>
      <c r="BC65" s="231" t="s">
        <v>6223</v>
      </c>
      <c r="BD65" s="362">
        <f t="shared" si="16"/>
        <v>0</v>
      </c>
    </row>
    <row r="66" spans="1:56" ht="80.099999999999994" customHeight="1">
      <c r="A66" s="6"/>
      <c r="B66" s="5"/>
      <c r="C66" s="85" t="s">
        <v>99</v>
      </c>
      <c r="D66" s="776" t="str">
        <f>IF(CNGE_2024_M1_Secc1_Sub1!$D53="","",CNGE_2024_M1_Secc1_Sub1!$D53)</f>
        <v>OFICINA DEL PROGRAMA DE GOBIERNO</v>
      </c>
      <c r="E66" s="776"/>
      <c r="F66" s="568"/>
      <c r="G66" s="568"/>
      <c r="H66" s="568"/>
      <c r="I66" s="568"/>
      <c r="J66" s="568"/>
      <c r="K66" s="568"/>
      <c r="L66" s="510"/>
      <c r="M66" s="510"/>
      <c r="N66" s="568"/>
      <c r="O66" s="568"/>
      <c r="P66" s="568"/>
      <c r="Q66" s="568"/>
      <c r="R66" s="568"/>
      <c r="S66" s="568"/>
      <c r="T66" s="568"/>
      <c r="U66" s="568"/>
      <c r="V66" s="568"/>
      <c r="W66" s="568"/>
      <c r="X66" s="568"/>
      <c r="Y66" s="568"/>
      <c r="Z66" s="568"/>
      <c r="AA66" s="568"/>
      <c r="AB66" s="568"/>
      <c r="AC66" s="568"/>
      <c r="AD66" s="510"/>
      <c r="AE66"/>
      <c r="AG66" s="331">
        <f t="shared" si="17"/>
        <v>0</v>
      </c>
      <c r="AH66" s="332">
        <f t="shared" si="0"/>
        <v>0</v>
      </c>
      <c r="AI66" s="333">
        <f t="shared" si="1"/>
        <v>0</v>
      </c>
      <c r="AJ66" s="334">
        <f t="shared" si="2"/>
        <v>0</v>
      </c>
      <c r="AK66" s="335">
        <f t="shared" si="3"/>
        <v>0</v>
      </c>
      <c r="AL66" s="336">
        <f t="shared" si="4"/>
        <v>0</v>
      </c>
      <c r="AM66" s="337">
        <f t="shared" si="5"/>
        <v>0</v>
      </c>
      <c r="AN66" s="338">
        <f t="shared" si="6"/>
        <v>0</v>
      </c>
      <c r="AO66" s="339" cm="1">
        <f t="array" ref="AO66">IF(AND(OR(N66={1,2,3,4}),P66=0),1,0)</f>
        <v>0</v>
      </c>
      <c r="AP66" s="340">
        <f t="shared" si="7"/>
        <v>0</v>
      </c>
      <c r="AQ66" s="341">
        <f t="shared" si="8"/>
        <v>0</v>
      </c>
      <c r="AR66" s="355"/>
      <c r="AS66" s="349">
        <f t="shared" si="18"/>
        <v>0</v>
      </c>
      <c r="AT66" s="351">
        <f t="shared" si="9"/>
        <v>0</v>
      </c>
      <c r="AU66" s="353">
        <f t="shared" si="10"/>
        <v>0</v>
      </c>
      <c r="AV66" s="343">
        <f t="shared" si="11"/>
        <v>0</v>
      </c>
      <c r="AW66" s="344">
        <f t="shared" si="12"/>
        <v>-1</v>
      </c>
      <c r="AX66" s="345">
        <f t="shared" si="13"/>
        <v>0</v>
      </c>
      <c r="AY66" s="346">
        <f t="shared" si="14"/>
        <v>0</v>
      </c>
      <c r="AZ66" s="346">
        <f t="shared" si="19"/>
        <v>0</v>
      </c>
      <c r="BA66" s="290">
        <f t="shared" si="15"/>
        <v>0</v>
      </c>
      <c r="BB66" s="291" t="str">
        <f>IF(BA66=0,"",
IF(SUM($BA$54:BA66)=1,BC66,
IF($BA$175&gt;SUM($BA$54:BA66),_xlfn.CONCAT(", ",BC66),
IF($BA$175=SUM($BA$54:BA66),_xlfn.CONCAT(" y ",BC66)))))</f>
        <v/>
      </c>
      <c r="BC66" s="231" t="s">
        <v>6224</v>
      </c>
      <c r="BD66" s="362">
        <f t="shared" si="16"/>
        <v>0</v>
      </c>
    </row>
    <row r="67" spans="1:56" ht="80.099999999999994" customHeight="1">
      <c r="A67" s="6"/>
      <c r="B67" s="5"/>
      <c r="C67" s="85" t="s">
        <v>100</v>
      </c>
      <c r="D67" s="776" t="str">
        <f>IF(CNGE_2024_M1_Secc1_Sub1!$D54="","",CNGE_2024_M1_Secc1_Sub1!$D54)</f>
        <v>SECRETARIA DE SEGURIDAD PUBLICA</v>
      </c>
      <c r="E67" s="776"/>
      <c r="F67" s="568"/>
      <c r="G67" s="568"/>
      <c r="H67" s="568"/>
      <c r="I67" s="568"/>
      <c r="J67" s="568"/>
      <c r="K67" s="568"/>
      <c r="L67" s="510"/>
      <c r="M67" s="510"/>
      <c r="N67" s="568"/>
      <c r="O67" s="568"/>
      <c r="P67" s="568"/>
      <c r="Q67" s="568"/>
      <c r="R67" s="568"/>
      <c r="S67" s="568"/>
      <c r="T67" s="568"/>
      <c r="U67" s="568"/>
      <c r="V67" s="568"/>
      <c r="W67" s="568"/>
      <c r="X67" s="568"/>
      <c r="Y67" s="568"/>
      <c r="Z67" s="568"/>
      <c r="AA67" s="568"/>
      <c r="AB67" s="568"/>
      <c r="AC67" s="568"/>
      <c r="AD67" s="510"/>
      <c r="AE67"/>
      <c r="AG67" s="331">
        <f t="shared" si="17"/>
        <v>0</v>
      </c>
      <c r="AH67" s="332">
        <f t="shared" si="0"/>
        <v>0</v>
      </c>
      <c r="AI67" s="333">
        <f t="shared" si="1"/>
        <v>0</v>
      </c>
      <c r="AJ67" s="334">
        <f t="shared" si="2"/>
        <v>0</v>
      </c>
      <c r="AK67" s="335">
        <f t="shared" si="3"/>
        <v>0</v>
      </c>
      <c r="AL67" s="336">
        <f t="shared" si="4"/>
        <v>0</v>
      </c>
      <c r="AM67" s="337">
        <f t="shared" si="5"/>
        <v>0</v>
      </c>
      <c r="AN67" s="338">
        <f t="shared" si="6"/>
        <v>0</v>
      </c>
      <c r="AO67" s="339" cm="1">
        <f t="array" ref="AO67">IF(AND(OR(N67={1,2,3,4}),P67=0),1,0)</f>
        <v>0</v>
      </c>
      <c r="AP67" s="340">
        <f t="shared" si="7"/>
        <v>0</v>
      </c>
      <c r="AQ67" s="341">
        <f t="shared" si="8"/>
        <v>0</v>
      </c>
      <c r="AR67" s="355"/>
      <c r="AS67" s="349">
        <f t="shared" si="18"/>
        <v>0</v>
      </c>
      <c r="AT67" s="351">
        <f t="shared" si="9"/>
        <v>0</v>
      </c>
      <c r="AU67" s="353">
        <f t="shared" si="10"/>
        <v>0</v>
      </c>
      <c r="AV67" s="343">
        <f t="shared" si="11"/>
        <v>0</v>
      </c>
      <c r="AW67" s="344">
        <f t="shared" si="12"/>
        <v>-1</v>
      </c>
      <c r="AX67" s="345">
        <f t="shared" si="13"/>
        <v>0</v>
      </c>
      <c r="AY67" s="346">
        <f t="shared" si="14"/>
        <v>0</v>
      </c>
      <c r="AZ67" s="346">
        <f t="shared" si="19"/>
        <v>0</v>
      </c>
      <c r="BA67" s="290">
        <f t="shared" si="15"/>
        <v>0</v>
      </c>
      <c r="BB67" s="291" t="str">
        <f>IF(BA67=0,"",
IF(SUM($BA$54:BA67)=1,BC67,
IF($BA$175&gt;SUM($BA$54:BA67),_xlfn.CONCAT(", ",BC67),
IF($BA$175=SUM($BA$54:BA67),_xlfn.CONCAT(" y ",BC67)))))</f>
        <v/>
      </c>
      <c r="BC67" s="231" t="s">
        <v>6225</v>
      </c>
      <c r="BD67" s="362">
        <f t="shared" si="16"/>
        <v>0</v>
      </c>
    </row>
    <row r="68" spans="1:56" ht="99.95" customHeight="1">
      <c r="A68" s="6"/>
      <c r="B68" s="5"/>
      <c r="C68" s="85" t="s">
        <v>101</v>
      </c>
      <c r="D68" s="776" t="str">
        <f>IF(CNGE_2024_M1_Secc1_Sub1!$D55="","",CNGE_2024_M1_Secc1_Sub1!$D55)</f>
        <v>SECRETARIA DE TRABAJO PREVISION SOCIAL Y PRODUCTIVIDAD</v>
      </c>
      <c r="E68" s="776"/>
      <c r="F68" s="568"/>
      <c r="G68" s="568"/>
      <c r="H68" s="568"/>
      <c r="I68" s="568"/>
      <c r="J68" s="568"/>
      <c r="K68" s="568"/>
      <c r="L68" s="510"/>
      <c r="M68" s="510"/>
      <c r="N68" s="568"/>
      <c r="O68" s="568"/>
      <c r="P68" s="568"/>
      <c r="Q68" s="568"/>
      <c r="R68" s="568"/>
      <c r="S68" s="568"/>
      <c r="T68" s="568"/>
      <c r="U68" s="568"/>
      <c r="V68" s="568"/>
      <c r="W68" s="568"/>
      <c r="X68" s="568"/>
      <c r="Y68" s="568"/>
      <c r="Z68" s="568"/>
      <c r="AA68" s="568"/>
      <c r="AB68" s="568"/>
      <c r="AC68" s="568"/>
      <c r="AD68" s="510"/>
      <c r="AE68"/>
      <c r="AG68" s="331">
        <f t="shared" si="17"/>
        <v>0</v>
      </c>
      <c r="AH68" s="332">
        <f t="shared" si="0"/>
        <v>0</v>
      </c>
      <c r="AI68" s="333">
        <f t="shared" si="1"/>
        <v>0</v>
      </c>
      <c r="AJ68" s="334">
        <f t="shared" si="2"/>
        <v>0</v>
      </c>
      <c r="AK68" s="335">
        <f t="shared" si="3"/>
        <v>0</v>
      </c>
      <c r="AL68" s="336">
        <f t="shared" si="4"/>
        <v>0</v>
      </c>
      <c r="AM68" s="337">
        <f t="shared" si="5"/>
        <v>0</v>
      </c>
      <c r="AN68" s="338">
        <f t="shared" si="6"/>
        <v>0</v>
      </c>
      <c r="AO68" s="339" cm="1">
        <f t="array" ref="AO68">IF(AND(OR(N68={1,2,3,4}),P68=0),1,0)</f>
        <v>0</v>
      </c>
      <c r="AP68" s="340">
        <f t="shared" si="7"/>
        <v>0</v>
      </c>
      <c r="AQ68" s="341">
        <f t="shared" si="8"/>
        <v>0</v>
      </c>
      <c r="AR68" s="355"/>
      <c r="AS68" s="349">
        <f t="shared" si="18"/>
        <v>0</v>
      </c>
      <c r="AT68" s="351">
        <f t="shared" si="9"/>
        <v>0</v>
      </c>
      <c r="AU68" s="353">
        <f t="shared" si="10"/>
        <v>0</v>
      </c>
      <c r="AV68" s="343">
        <f t="shared" si="11"/>
        <v>0</v>
      </c>
      <c r="AW68" s="344">
        <f t="shared" si="12"/>
        <v>-1</v>
      </c>
      <c r="AX68" s="345">
        <f t="shared" si="13"/>
        <v>0</v>
      </c>
      <c r="AY68" s="346">
        <f t="shared" si="14"/>
        <v>0</v>
      </c>
      <c r="AZ68" s="346">
        <f t="shared" si="19"/>
        <v>0</v>
      </c>
      <c r="BA68" s="290">
        <f t="shared" si="15"/>
        <v>0</v>
      </c>
      <c r="BB68" s="291" t="str">
        <f>IF(BA68=0,"",
IF(SUM($BA$54:BA68)=1,BC68,
IF($BA$175&gt;SUM($BA$54:BA68),_xlfn.CONCAT(", ",BC68),
IF($BA$175=SUM($BA$54:BA68),_xlfn.CONCAT(" y ",BC68)))))</f>
        <v/>
      </c>
      <c r="BC68" s="231" t="s">
        <v>6226</v>
      </c>
      <c r="BD68" s="362">
        <f t="shared" si="16"/>
        <v>0</v>
      </c>
    </row>
    <row r="69" spans="1:56" ht="65.099999999999994" customHeight="1">
      <c r="A69" s="6"/>
      <c r="B69" s="5"/>
      <c r="C69" s="85" t="s">
        <v>102</v>
      </c>
      <c r="D69" s="776" t="str">
        <f>IF(CNGE_2024_M1_Secc1_Sub1!$D56="","",CNGE_2024_M1_Secc1_Sub1!$D56)</f>
        <v>SECRETARIA DE TURISMO Y CULTURA</v>
      </c>
      <c r="E69" s="776"/>
      <c r="F69" s="568"/>
      <c r="G69" s="568"/>
      <c r="H69" s="568"/>
      <c r="I69" s="568"/>
      <c r="J69" s="568"/>
      <c r="K69" s="568"/>
      <c r="L69" s="510"/>
      <c r="M69" s="510"/>
      <c r="N69" s="568"/>
      <c r="O69" s="568"/>
      <c r="P69" s="568"/>
      <c r="Q69" s="568"/>
      <c r="R69" s="568"/>
      <c r="S69" s="568"/>
      <c r="T69" s="568"/>
      <c r="U69" s="568"/>
      <c r="V69" s="568"/>
      <c r="W69" s="568"/>
      <c r="X69" s="568"/>
      <c r="Y69" s="568"/>
      <c r="Z69" s="568"/>
      <c r="AA69" s="568"/>
      <c r="AB69" s="568"/>
      <c r="AC69" s="568"/>
      <c r="AD69" s="510"/>
      <c r="AE69"/>
      <c r="AG69" s="331">
        <f t="shared" si="17"/>
        <v>0</v>
      </c>
      <c r="AH69" s="332">
        <f t="shared" si="0"/>
        <v>0</v>
      </c>
      <c r="AI69" s="333">
        <f t="shared" si="1"/>
        <v>0</v>
      </c>
      <c r="AJ69" s="334">
        <f t="shared" si="2"/>
        <v>0</v>
      </c>
      <c r="AK69" s="335">
        <f t="shared" si="3"/>
        <v>0</v>
      </c>
      <c r="AL69" s="336">
        <f t="shared" si="4"/>
        <v>0</v>
      </c>
      <c r="AM69" s="337">
        <f t="shared" si="5"/>
        <v>0</v>
      </c>
      <c r="AN69" s="338">
        <f t="shared" si="6"/>
        <v>0</v>
      </c>
      <c r="AO69" s="339" cm="1">
        <f t="array" ref="AO69">IF(AND(OR(N69={1,2,3,4}),P69=0),1,0)</f>
        <v>0</v>
      </c>
      <c r="AP69" s="340">
        <f t="shared" si="7"/>
        <v>0</v>
      </c>
      <c r="AQ69" s="341">
        <f t="shared" si="8"/>
        <v>0</v>
      </c>
      <c r="AR69" s="355"/>
      <c r="AS69" s="349">
        <f t="shared" si="18"/>
        <v>0</v>
      </c>
      <c r="AT69" s="351">
        <f t="shared" si="9"/>
        <v>0</v>
      </c>
      <c r="AU69" s="353">
        <f t="shared" si="10"/>
        <v>0</v>
      </c>
      <c r="AV69" s="343">
        <f t="shared" si="11"/>
        <v>0</v>
      </c>
      <c r="AW69" s="344">
        <f t="shared" si="12"/>
        <v>-1</v>
      </c>
      <c r="AX69" s="345">
        <f t="shared" si="13"/>
        <v>0</v>
      </c>
      <c r="AY69" s="346">
        <f t="shared" si="14"/>
        <v>0</v>
      </c>
      <c r="AZ69" s="346">
        <f t="shared" si="19"/>
        <v>0</v>
      </c>
      <c r="BA69" s="290">
        <f t="shared" si="15"/>
        <v>0</v>
      </c>
      <c r="BB69" s="291" t="str">
        <f>IF(BA69=0,"",
IF(SUM($BA$54:BA69)=1,BC69,
IF($BA$175&gt;SUM($BA$54:BA69),_xlfn.CONCAT(", ",BC69),
IF($BA$175=SUM($BA$54:BA69),_xlfn.CONCAT(" y ",BC69)))))</f>
        <v/>
      </c>
      <c r="BC69" s="231" t="s">
        <v>6227</v>
      </c>
      <c r="BD69" s="362">
        <f t="shared" si="16"/>
        <v>0</v>
      </c>
    </row>
    <row r="70" spans="1:56" ht="65.099999999999994" customHeight="1">
      <c r="A70" s="6"/>
      <c r="B70" s="5"/>
      <c r="C70" s="85" t="s">
        <v>103</v>
      </c>
      <c r="D70" s="776" t="str">
        <f>IF(CNGE_2024_M1_Secc1_Sub1!$D57="","",CNGE_2024_M1_Secc1_Sub1!$D57)</f>
        <v>SECRETARIA DE PROTECCION CIVIL</v>
      </c>
      <c r="E70" s="776"/>
      <c r="F70" s="568"/>
      <c r="G70" s="568"/>
      <c r="H70" s="568"/>
      <c r="I70" s="568"/>
      <c r="J70" s="568"/>
      <c r="K70" s="568"/>
      <c r="L70" s="510"/>
      <c r="M70" s="510"/>
      <c r="N70" s="568"/>
      <c r="O70" s="568"/>
      <c r="P70" s="568"/>
      <c r="Q70" s="568"/>
      <c r="R70" s="568"/>
      <c r="S70" s="568"/>
      <c r="T70" s="568"/>
      <c r="U70" s="568"/>
      <c r="V70" s="568"/>
      <c r="W70" s="568"/>
      <c r="X70" s="568"/>
      <c r="Y70" s="568"/>
      <c r="Z70" s="568"/>
      <c r="AA70" s="568"/>
      <c r="AB70" s="568"/>
      <c r="AC70" s="568"/>
      <c r="AD70" s="510"/>
      <c r="AE70"/>
      <c r="AG70" s="331">
        <f t="shared" si="17"/>
        <v>0</v>
      </c>
      <c r="AH70" s="332">
        <f t="shared" si="0"/>
        <v>0</v>
      </c>
      <c r="AI70" s="333">
        <f t="shared" si="1"/>
        <v>0</v>
      </c>
      <c r="AJ70" s="334">
        <f t="shared" si="2"/>
        <v>0</v>
      </c>
      <c r="AK70" s="335">
        <f t="shared" si="3"/>
        <v>0</v>
      </c>
      <c r="AL70" s="336">
        <f t="shared" si="4"/>
        <v>0</v>
      </c>
      <c r="AM70" s="337">
        <f t="shared" si="5"/>
        <v>0</v>
      </c>
      <c r="AN70" s="338">
        <f t="shared" si="6"/>
        <v>0</v>
      </c>
      <c r="AO70" s="339" cm="1">
        <f t="array" ref="AO70">IF(AND(OR(N70={1,2,3,4}),P70=0),1,0)</f>
        <v>0</v>
      </c>
      <c r="AP70" s="340">
        <f t="shared" si="7"/>
        <v>0</v>
      </c>
      <c r="AQ70" s="341">
        <f t="shared" si="8"/>
        <v>0</v>
      </c>
      <c r="AR70" s="355"/>
      <c r="AS70" s="349">
        <f t="shared" si="18"/>
        <v>0</v>
      </c>
      <c r="AT70" s="351">
        <f t="shared" si="9"/>
        <v>0</v>
      </c>
      <c r="AU70" s="353">
        <f t="shared" si="10"/>
        <v>0</v>
      </c>
      <c r="AV70" s="343">
        <f t="shared" si="11"/>
        <v>0</v>
      </c>
      <c r="AW70" s="344">
        <f t="shared" si="12"/>
        <v>-1</v>
      </c>
      <c r="AX70" s="345">
        <f t="shared" si="13"/>
        <v>0</v>
      </c>
      <c r="AY70" s="346">
        <f t="shared" si="14"/>
        <v>0</v>
      </c>
      <c r="AZ70" s="346">
        <f t="shared" si="19"/>
        <v>0</v>
      </c>
      <c r="BA70" s="290">
        <f t="shared" si="15"/>
        <v>0</v>
      </c>
      <c r="BB70" s="291" t="str">
        <f>IF(BA70=0,"",
IF(SUM($BA$54:BA70)=1,BC70,
IF($BA$175&gt;SUM($BA$54:BA70),_xlfn.CONCAT(", ",BC70),
IF($BA$175=SUM($BA$54:BA70),_xlfn.CONCAT(" y ",BC70)))))</f>
        <v/>
      </c>
      <c r="BC70" s="231" t="s">
        <v>6228</v>
      </c>
      <c r="BD70" s="362">
        <f t="shared" si="16"/>
        <v>0</v>
      </c>
    </row>
    <row r="71" spans="1:56" ht="65.099999999999994" customHeight="1">
      <c r="A71" s="6"/>
      <c r="B71" s="5"/>
      <c r="C71" s="85" t="s">
        <v>104</v>
      </c>
      <c r="D71" s="776" t="str">
        <f>IF(CNGE_2024_M1_Secc1_Sub1!$D58="","",CNGE_2024_M1_Secc1_Sub1!$D58)</f>
        <v>SECRETARIA DE MEDIO AMBIENTE</v>
      </c>
      <c r="E71" s="776"/>
      <c r="F71" s="568"/>
      <c r="G71" s="568"/>
      <c r="H71" s="568"/>
      <c r="I71" s="568"/>
      <c r="J71" s="568"/>
      <c r="K71" s="568"/>
      <c r="L71" s="510"/>
      <c r="M71" s="510"/>
      <c r="N71" s="568"/>
      <c r="O71" s="568"/>
      <c r="P71" s="568"/>
      <c r="Q71" s="568"/>
      <c r="R71" s="568"/>
      <c r="S71" s="568"/>
      <c r="T71" s="568"/>
      <c r="U71" s="568"/>
      <c r="V71" s="568"/>
      <c r="W71" s="568"/>
      <c r="X71" s="568"/>
      <c r="Y71" s="568"/>
      <c r="Z71" s="568"/>
      <c r="AA71" s="568"/>
      <c r="AB71" s="568"/>
      <c r="AC71" s="568"/>
      <c r="AD71" s="510"/>
      <c r="AE71"/>
      <c r="AG71" s="331">
        <f t="shared" si="17"/>
        <v>0</v>
      </c>
      <c r="AH71" s="332">
        <f t="shared" si="0"/>
        <v>0</v>
      </c>
      <c r="AI71" s="333">
        <f t="shared" si="1"/>
        <v>0</v>
      </c>
      <c r="AJ71" s="334">
        <f t="shared" si="2"/>
        <v>0</v>
      </c>
      <c r="AK71" s="335">
        <f t="shared" si="3"/>
        <v>0</v>
      </c>
      <c r="AL71" s="336">
        <f t="shared" si="4"/>
        <v>0</v>
      </c>
      <c r="AM71" s="337">
        <f t="shared" si="5"/>
        <v>0</v>
      </c>
      <c r="AN71" s="338">
        <f t="shared" si="6"/>
        <v>0</v>
      </c>
      <c r="AO71" s="339" cm="1">
        <f t="array" ref="AO71">IF(AND(OR(N71={1,2,3,4}),P71=0),1,0)</f>
        <v>0</v>
      </c>
      <c r="AP71" s="340">
        <f t="shared" si="7"/>
        <v>0</v>
      </c>
      <c r="AQ71" s="341">
        <f t="shared" si="8"/>
        <v>0</v>
      </c>
      <c r="AR71" s="355"/>
      <c r="AS71" s="349">
        <f t="shared" si="18"/>
        <v>0</v>
      </c>
      <c r="AT71" s="351">
        <f t="shared" si="9"/>
        <v>0</v>
      </c>
      <c r="AU71" s="353">
        <f t="shared" si="10"/>
        <v>0</v>
      </c>
      <c r="AV71" s="343">
        <f t="shared" si="11"/>
        <v>0</v>
      </c>
      <c r="AW71" s="344">
        <f t="shared" si="12"/>
        <v>-1</v>
      </c>
      <c r="AX71" s="345">
        <f t="shared" si="13"/>
        <v>0</v>
      </c>
      <c r="AY71" s="346">
        <f t="shared" si="14"/>
        <v>0</v>
      </c>
      <c r="AZ71" s="346">
        <f t="shared" si="19"/>
        <v>0</v>
      </c>
      <c r="BA71" s="290">
        <f t="shared" si="15"/>
        <v>0</v>
      </c>
      <c r="BB71" s="291" t="str">
        <f>IF(BA71=0,"",
IF(SUM($BA$54:BA71)=1,BC71,
IF($BA$175&gt;SUM($BA$54:BA71),_xlfn.CONCAT(", ",BC71),
IF($BA$175=SUM($BA$54:BA71),_xlfn.CONCAT(" y ",BC71)))))</f>
        <v/>
      </c>
      <c r="BC71" s="231" t="s">
        <v>6229</v>
      </c>
      <c r="BD71" s="362">
        <f t="shared" si="16"/>
        <v>0</v>
      </c>
    </row>
    <row r="72" spans="1:56" ht="65.099999999999994" customHeight="1">
      <c r="A72" s="6"/>
      <c r="B72" s="5"/>
      <c r="C72" s="85" t="s">
        <v>105</v>
      </c>
      <c r="D72" s="776" t="str">
        <f>IF(CNGE_2024_M1_Secc1_Sub1!$D59="","",CNGE_2024_M1_Secc1_Sub1!$D59)</f>
        <v>SERVICIOS DE SALUD DE VERACRUZ</v>
      </c>
      <c r="E72" s="776"/>
      <c r="F72" s="568"/>
      <c r="G72" s="568"/>
      <c r="H72" s="568"/>
      <c r="I72" s="568"/>
      <c r="J72" s="568"/>
      <c r="K72" s="568"/>
      <c r="L72" s="510"/>
      <c r="M72" s="510"/>
      <c r="N72" s="568"/>
      <c r="O72" s="568"/>
      <c r="P72" s="568"/>
      <c r="Q72" s="568"/>
      <c r="R72" s="568"/>
      <c r="S72" s="568"/>
      <c r="T72" s="568"/>
      <c r="U72" s="568"/>
      <c r="V72" s="568"/>
      <c r="W72" s="568"/>
      <c r="X72" s="568"/>
      <c r="Y72" s="568"/>
      <c r="Z72" s="568"/>
      <c r="AA72" s="568"/>
      <c r="AB72" s="568"/>
      <c r="AC72" s="568"/>
      <c r="AD72" s="510"/>
      <c r="AE72"/>
      <c r="AG72" s="331">
        <f t="shared" si="17"/>
        <v>0</v>
      </c>
      <c r="AH72" s="332">
        <f t="shared" si="0"/>
        <v>0</v>
      </c>
      <c r="AI72" s="333">
        <f t="shared" si="1"/>
        <v>0</v>
      </c>
      <c r="AJ72" s="334">
        <f t="shared" si="2"/>
        <v>0</v>
      </c>
      <c r="AK72" s="335">
        <f t="shared" si="3"/>
        <v>0</v>
      </c>
      <c r="AL72" s="336">
        <f t="shared" si="4"/>
        <v>0</v>
      </c>
      <c r="AM72" s="337">
        <f t="shared" si="5"/>
        <v>0</v>
      </c>
      <c r="AN72" s="338">
        <f t="shared" si="6"/>
        <v>0</v>
      </c>
      <c r="AO72" s="339" cm="1">
        <f t="array" ref="AO72">IF(AND(OR(N72={1,2,3,4}),P72=0),1,0)</f>
        <v>0</v>
      </c>
      <c r="AP72" s="340">
        <f t="shared" si="7"/>
        <v>0</v>
      </c>
      <c r="AQ72" s="341">
        <f t="shared" si="8"/>
        <v>0</v>
      </c>
      <c r="AR72" s="355"/>
      <c r="AS72" s="349">
        <f t="shared" si="18"/>
        <v>0</v>
      </c>
      <c r="AT72" s="351">
        <f t="shared" si="9"/>
        <v>0</v>
      </c>
      <c r="AU72" s="353">
        <f t="shared" si="10"/>
        <v>0</v>
      </c>
      <c r="AV72" s="343">
        <f t="shared" si="11"/>
        <v>0</v>
      </c>
      <c r="AW72" s="344">
        <f t="shared" si="12"/>
        <v>-1</v>
      </c>
      <c r="AX72" s="345">
        <f t="shared" si="13"/>
        <v>0</v>
      </c>
      <c r="AY72" s="346">
        <f t="shared" si="14"/>
        <v>0</v>
      </c>
      <c r="AZ72" s="346">
        <f t="shared" si="19"/>
        <v>0</v>
      </c>
      <c r="BA72" s="290">
        <f t="shared" si="15"/>
        <v>0</v>
      </c>
      <c r="BB72" s="291" t="str">
        <f>IF(BA72=0,"",
IF(SUM($BA$54:BA72)=1,BC72,
IF($BA$175&gt;SUM($BA$54:BA72),_xlfn.CONCAT(", ",BC72),
IF($BA$175=SUM($BA$54:BA72),_xlfn.CONCAT(" y ",BC72)))))</f>
        <v/>
      </c>
      <c r="BC72" s="231" t="s">
        <v>6230</v>
      </c>
      <c r="BD72" s="362">
        <f t="shared" si="16"/>
        <v>0</v>
      </c>
    </row>
    <row r="73" spans="1:56" ht="90" customHeight="1">
      <c r="A73" s="6"/>
      <c r="B73" s="5"/>
      <c r="C73" s="85" t="s">
        <v>106</v>
      </c>
      <c r="D73" s="776" t="str">
        <f>IF(CNGE_2024_M1_Secc1_Sub1!$D60="","",CNGE_2024_M1_Secc1_Sub1!$D60)</f>
        <v>SISTEMA PARA EL DESARROLLO INTEGRAL DE LA FAMILIA</v>
      </c>
      <c r="E73" s="776"/>
      <c r="F73" s="568"/>
      <c r="G73" s="568"/>
      <c r="H73" s="568"/>
      <c r="I73" s="568"/>
      <c r="J73" s="568"/>
      <c r="K73" s="568"/>
      <c r="L73" s="510"/>
      <c r="M73" s="510"/>
      <c r="N73" s="568"/>
      <c r="O73" s="568"/>
      <c r="P73" s="568"/>
      <c r="Q73" s="568"/>
      <c r="R73" s="568"/>
      <c r="S73" s="568"/>
      <c r="T73" s="568"/>
      <c r="U73" s="568"/>
      <c r="V73" s="568"/>
      <c r="W73" s="568"/>
      <c r="X73" s="568"/>
      <c r="Y73" s="568"/>
      <c r="Z73" s="568"/>
      <c r="AA73" s="568"/>
      <c r="AB73" s="568"/>
      <c r="AC73" s="568"/>
      <c r="AD73" s="510"/>
      <c r="AE73"/>
      <c r="AG73" s="331">
        <f t="shared" si="17"/>
        <v>0</v>
      </c>
      <c r="AH73" s="332">
        <f t="shared" si="0"/>
        <v>0</v>
      </c>
      <c r="AI73" s="333">
        <f t="shared" si="1"/>
        <v>0</v>
      </c>
      <c r="AJ73" s="334">
        <f t="shared" si="2"/>
        <v>0</v>
      </c>
      <c r="AK73" s="335">
        <f t="shared" si="3"/>
        <v>0</v>
      </c>
      <c r="AL73" s="336">
        <f t="shared" si="4"/>
        <v>0</v>
      </c>
      <c r="AM73" s="337">
        <f t="shared" si="5"/>
        <v>0</v>
      </c>
      <c r="AN73" s="338">
        <f t="shared" si="6"/>
        <v>0</v>
      </c>
      <c r="AO73" s="339" cm="1">
        <f t="array" ref="AO73">IF(AND(OR(N73={1,2,3,4}),P73=0),1,0)</f>
        <v>0</v>
      </c>
      <c r="AP73" s="340">
        <f t="shared" si="7"/>
        <v>0</v>
      </c>
      <c r="AQ73" s="341">
        <f t="shared" si="8"/>
        <v>0</v>
      </c>
      <c r="AR73" s="355"/>
      <c r="AS73" s="349">
        <f t="shared" si="18"/>
        <v>0</v>
      </c>
      <c r="AT73" s="351">
        <f t="shared" si="9"/>
        <v>0</v>
      </c>
      <c r="AU73" s="353">
        <f t="shared" si="10"/>
        <v>0</v>
      </c>
      <c r="AV73" s="343">
        <f t="shared" si="11"/>
        <v>0</v>
      </c>
      <c r="AW73" s="344">
        <f t="shared" si="12"/>
        <v>-1</v>
      </c>
      <c r="AX73" s="345">
        <f t="shared" si="13"/>
        <v>0</v>
      </c>
      <c r="AY73" s="346">
        <f t="shared" si="14"/>
        <v>0</v>
      </c>
      <c r="AZ73" s="346">
        <f t="shared" si="19"/>
        <v>0</v>
      </c>
      <c r="BA73" s="290">
        <f t="shared" si="15"/>
        <v>0</v>
      </c>
      <c r="BB73" s="291" t="str">
        <f>IF(BA73=0,"",
IF(SUM($BA$54:BA73)=1,BC73,
IF($BA$175&gt;SUM($BA$54:BA73),_xlfn.CONCAT(", ",BC73),
IF($BA$175=SUM($BA$54:BA73),_xlfn.CONCAT(" y ",BC73)))))</f>
        <v/>
      </c>
      <c r="BC73" s="231" t="s">
        <v>6231</v>
      </c>
      <c r="BD73" s="362">
        <f t="shared" si="16"/>
        <v>0</v>
      </c>
    </row>
    <row r="74" spans="1:56" ht="65.099999999999994" customHeight="1">
      <c r="A74" s="6"/>
      <c r="B74" s="5"/>
      <c r="C74" s="85" t="s">
        <v>107</v>
      </c>
      <c r="D74" s="776" t="str">
        <f>IF(CNGE_2024_M1_Secc1_Sub1!$D61="","",CNGE_2024_M1_Secc1_Sub1!$D61)</f>
        <v>COMISION DE ARBITRAJE MEDICO</v>
      </c>
      <c r="E74" s="776"/>
      <c r="F74" s="568"/>
      <c r="G74" s="568"/>
      <c r="H74" s="568"/>
      <c r="I74" s="568"/>
      <c r="J74" s="568"/>
      <c r="K74" s="568"/>
      <c r="L74" s="510"/>
      <c r="M74" s="510"/>
      <c r="N74" s="568"/>
      <c r="O74" s="568"/>
      <c r="P74" s="568"/>
      <c r="Q74" s="568"/>
      <c r="R74" s="568"/>
      <c r="S74" s="568"/>
      <c r="T74" s="568"/>
      <c r="U74" s="568"/>
      <c r="V74" s="568"/>
      <c r="W74" s="568"/>
      <c r="X74" s="568"/>
      <c r="Y74" s="568"/>
      <c r="Z74" s="568"/>
      <c r="AA74" s="568"/>
      <c r="AB74" s="568"/>
      <c r="AC74" s="568"/>
      <c r="AD74" s="510"/>
      <c r="AE74"/>
      <c r="AG74" s="331">
        <f t="shared" si="17"/>
        <v>0</v>
      </c>
      <c r="AH74" s="332">
        <f t="shared" si="0"/>
        <v>0</v>
      </c>
      <c r="AI74" s="333">
        <f t="shared" si="1"/>
        <v>0</v>
      </c>
      <c r="AJ74" s="334">
        <f t="shared" si="2"/>
        <v>0</v>
      </c>
      <c r="AK74" s="335">
        <f t="shared" si="3"/>
        <v>0</v>
      </c>
      <c r="AL74" s="336">
        <f t="shared" si="4"/>
        <v>0</v>
      </c>
      <c r="AM74" s="337">
        <f t="shared" si="5"/>
        <v>0</v>
      </c>
      <c r="AN74" s="338">
        <f t="shared" si="6"/>
        <v>0</v>
      </c>
      <c r="AO74" s="339" cm="1">
        <f t="array" ref="AO74">IF(AND(OR(N74={1,2,3,4}),P74=0),1,0)</f>
        <v>0</v>
      </c>
      <c r="AP74" s="340">
        <f t="shared" si="7"/>
        <v>0</v>
      </c>
      <c r="AQ74" s="341">
        <f t="shared" si="8"/>
        <v>0</v>
      </c>
      <c r="AR74" s="355"/>
      <c r="AS74" s="349">
        <f t="shared" si="18"/>
        <v>0</v>
      </c>
      <c r="AT74" s="351">
        <f t="shared" si="9"/>
        <v>0</v>
      </c>
      <c r="AU74" s="353">
        <f t="shared" si="10"/>
        <v>0</v>
      </c>
      <c r="AV74" s="343">
        <f t="shared" si="11"/>
        <v>0</v>
      </c>
      <c r="AW74" s="344">
        <f t="shared" si="12"/>
        <v>-1</v>
      </c>
      <c r="AX74" s="345">
        <f t="shared" si="13"/>
        <v>0</v>
      </c>
      <c r="AY74" s="346">
        <f t="shared" si="14"/>
        <v>0</v>
      </c>
      <c r="AZ74" s="346">
        <f t="shared" si="19"/>
        <v>0</v>
      </c>
      <c r="BA74" s="290">
        <f t="shared" si="15"/>
        <v>0</v>
      </c>
      <c r="BB74" s="291" t="str">
        <f>IF(BA74=0,"",
IF(SUM($BA$54:BA74)=1,BC74,
IF($BA$175&gt;SUM($BA$54:BA74),_xlfn.CONCAT(", ",BC74),
IF($BA$175=SUM($BA$54:BA74),_xlfn.CONCAT(" y ",BC74)))))</f>
        <v/>
      </c>
      <c r="BC74" s="231" t="s">
        <v>6232</v>
      </c>
      <c r="BD74" s="362">
        <f t="shared" si="16"/>
        <v>0</v>
      </c>
    </row>
    <row r="75" spans="1:56" ht="90" customHeight="1">
      <c r="A75" s="6"/>
      <c r="B75" s="5"/>
      <c r="C75" s="85" t="s">
        <v>108</v>
      </c>
      <c r="D75" s="776" t="str">
        <f>IF(CNGE_2024_M1_Secc1_Sub1!$D62="","",CNGE_2024_M1_Secc1_Sub1!$D62)</f>
        <v>ACADEMIA VERACRUZANA DE LAS LENGUAS INDIGENAS</v>
      </c>
      <c r="E75" s="776"/>
      <c r="F75" s="568"/>
      <c r="G75" s="568"/>
      <c r="H75" s="568"/>
      <c r="I75" s="568"/>
      <c r="J75" s="568"/>
      <c r="K75" s="568"/>
      <c r="L75" s="510"/>
      <c r="M75" s="510"/>
      <c r="N75" s="568"/>
      <c r="O75" s="568"/>
      <c r="P75" s="568"/>
      <c r="Q75" s="568"/>
      <c r="R75" s="568"/>
      <c r="S75" s="568"/>
      <c r="T75" s="568"/>
      <c r="U75" s="568"/>
      <c r="V75" s="568"/>
      <c r="W75" s="568"/>
      <c r="X75" s="568"/>
      <c r="Y75" s="568"/>
      <c r="Z75" s="568"/>
      <c r="AA75" s="568"/>
      <c r="AB75" s="568"/>
      <c r="AC75" s="568"/>
      <c r="AD75" s="510"/>
      <c r="AE75"/>
      <c r="AG75" s="331">
        <f t="shared" si="17"/>
        <v>0</v>
      </c>
      <c r="AH75" s="332">
        <f t="shared" si="0"/>
        <v>0</v>
      </c>
      <c r="AI75" s="333">
        <f t="shared" si="1"/>
        <v>0</v>
      </c>
      <c r="AJ75" s="334">
        <f t="shared" si="2"/>
        <v>0</v>
      </c>
      <c r="AK75" s="335">
        <f t="shared" si="3"/>
        <v>0</v>
      </c>
      <c r="AL75" s="336">
        <f t="shared" si="4"/>
        <v>0</v>
      </c>
      <c r="AM75" s="337">
        <f t="shared" si="5"/>
        <v>0</v>
      </c>
      <c r="AN75" s="338">
        <f t="shared" si="6"/>
        <v>0</v>
      </c>
      <c r="AO75" s="339" cm="1">
        <f t="array" ref="AO75">IF(AND(OR(N75={1,2,3,4}),P75=0),1,0)</f>
        <v>0</v>
      </c>
      <c r="AP75" s="340">
        <f t="shared" si="7"/>
        <v>0</v>
      </c>
      <c r="AQ75" s="341">
        <f t="shared" si="8"/>
        <v>0</v>
      </c>
      <c r="AR75" s="355"/>
      <c r="AS75" s="349">
        <f t="shared" si="18"/>
        <v>0</v>
      </c>
      <c r="AT75" s="351">
        <f t="shared" si="9"/>
        <v>0</v>
      </c>
      <c r="AU75" s="353">
        <f t="shared" si="10"/>
        <v>0</v>
      </c>
      <c r="AV75" s="343">
        <f t="shared" si="11"/>
        <v>0</v>
      </c>
      <c r="AW75" s="344">
        <f t="shared" si="12"/>
        <v>-1</v>
      </c>
      <c r="AX75" s="345">
        <f t="shared" si="13"/>
        <v>0</v>
      </c>
      <c r="AY75" s="346">
        <f t="shared" si="14"/>
        <v>0</v>
      </c>
      <c r="AZ75" s="346">
        <f t="shared" si="19"/>
        <v>0</v>
      </c>
      <c r="BA75" s="290">
        <f t="shared" si="15"/>
        <v>0</v>
      </c>
      <c r="BB75" s="291" t="str">
        <f>IF(BA75=0,"",
IF(SUM($BA$54:BA75)=1,BC75,
IF($BA$175&gt;SUM($BA$54:BA75),_xlfn.CONCAT(", ",BC75),
IF($BA$175=SUM($BA$54:BA75),_xlfn.CONCAT(" y ",BC75)))))</f>
        <v/>
      </c>
      <c r="BC75" s="231" t="s">
        <v>6233</v>
      </c>
      <c r="BD75" s="362">
        <f t="shared" si="16"/>
        <v>0</v>
      </c>
    </row>
    <row r="76" spans="1:56" ht="69.95" customHeight="1">
      <c r="A76" s="6"/>
      <c r="B76" s="5"/>
      <c r="C76" s="85" t="s">
        <v>109</v>
      </c>
      <c r="D76" s="776" t="str">
        <f>IF(CNGE_2024_M1_Secc1_Sub1!$D63="","",CNGE_2024_M1_Secc1_Sub1!$D63)</f>
        <v>INSTITUTO VERACRUZANO DEL DEPORTE</v>
      </c>
      <c r="E76" s="776"/>
      <c r="F76" s="568"/>
      <c r="G76" s="568"/>
      <c r="H76" s="568"/>
      <c r="I76" s="568"/>
      <c r="J76" s="568"/>
      <c r="K76" s="568"/>
      <c r="L76" s="510"/>
      <c r="M76" s="510"/>
      <c r="N76" s="568"/>
      <c r="O76" s="568"/>
      <c r="P76" s="568"/>
      <c r="Q76" s="568"/>
      <c r="R76" s="568"/>
      <c r="S76" s="568"/>
      <c r="T76" s="568"/>
      <c r="U76" s="568"/>
      <c r="V76" s="568"/>
      <c r="W76" s="568"/>
      <c r="X76" s="568"/>
      <c r="Y76" s="568"/>
      <c r="Z76" s="568"/>
      <c r="AA76" s="568"/>
      <c r="AB76" s="568"/>
      <c r="AC76" s="568"/>
      <c r="AD76" s="510"/>
      <c r="AE76"/>
      <c r="AG76" s="331">
        <f t="shared" si="17"/>
        <v>0</v>
      </c>
      <c r="AH76" s="332">
        <f t="shared" si="0"/>
        <v>0</v>
      </c>
      <c r="AI76" s="333">
        <f t="shared" si="1"/>
        <v>0</v>
      </c>
      <c r="AJ76" s="334">
        <f t="shared" si="2"/>
        <v>0</v>
      </c>
      <c r="AK76" s="335">
        <f t="shared" si="3"/>
        <v>0</v>
      </c>
      <c r="AL76" s="336">
        <f t="shared" si="4"/>
        <v>0</v>
      </c>
      <c r="AM76" s="337">
        <f t="shared" si="5"/>
        <v>0</v>
      </c>
      <c r="AN76" s="338">
        <f t="shared" si="6"/>
        <v>0</v>
      </c>
      <c r="AO76" s="339" cm="1">
        <f t="array" ref="AO76">IF(AND(OR(N76={1,2,3,4}),P76=0),1,0)</f>
        <v>0</v>
      </c>
      <c r="AP76" s="340">
        <f t="shared" si="7"/>
        <v>0</v>
      </c>
      <c r="AQ76" s="341">
        <f t="shared" si="8"/>
        <v>0</v>
      </c>
      <c r="AR76" s="355"/>
      <c r="AS76" s="349">
        <f t="shared" si="18"/>
        <v>0</v>
      </c>
      <c r="AT76" s="351">
        <f t="shared" si="9"/>
        <v>0</v>
      </c>
      <c r="AU76" s="353">
        <f t="shared" si="10"/>
        <v>0</v>
      </c>
      <c r="AV76" s="343">
        <f t="shared" si="11"/>
        <v>0</v>
      </c>
      <c r="AW76" s="344">
        <f t="shared" si="12"/>
        <v>-1</v>
      </c>
      <c r="AX76" s="345">
        <f t="shared" si="13"/>
        <v>0</v>
      </c>
      <c r="AY76" s="346">
        <f t="shared" si="14"/>
        <v>0</v>
      </c>
      <c r="AZ76" s="346">
        <f t="shared" si="19"/>
        <v>0</v>
      </c>
      <c r="BA76" s="290">
        <f t="shared" si="15"/>
        <v>0</v>
      </c>
      <c r="BB76" s="291" t="str">
        <f>IF(BA76=0,"",
IF(SUM($BA$54:BA76)=1,BC76,
IF($BA$175&gt;SUM($BA$54:BA76),_xlfn.CONCAT(", ",BC76),
IF($BA$175=SUM($BA$54:BA76),_xlfn.CONCAT(" y ",BC76)))))</f>
        <v/>
      </c>
      <c r="BC76" s="231" t="s">
        <v>6234</v>
      </c>
      <c r="BD76" s="362">
        <f t="shared" si="16"/>
        <v>0</v>
      </c>
    </row>
    <row r="77" spans="1:56" ht="110.25" customHeight="1">
      <c r="A77" s="6"/>
      <c r="B77" s="5"/>
      <c r="C77" s="85" t="s">
        <v>110</v>
      </c>
      <c r="D77" s="776" t="str">
        <f>IF(CNGE_2024_M1_Secc1_Sub1!$D64="","",CNGE_2024_M1_Secc1_Sub1!$D64)</f>
        <v>INSTITUTO DE ESPACIOS EDUCATIVOS DEL ESTADO DE VERACRUZ</v>
      </c>
      <c r="E77" s="776"/>
      <c r="F77" s="568"/>
      <c r="G77" s="568"/>
      <c r="H77" s="568"/>
      <c r="I77" s="568"/>
      <c r="J77" s="568"/>
      <c r="K77" s="568"/>
      <c r="L77" s="510"/>
      <c r="M77" s="510"/>
      <c r="N77" s="568"/>
      <c r="O77" s="568"/>
      <c r="P77" s="568"/>
      <c r="Q77" s="568"/>
      <c r="R77" s="568"/>
      <c r="S77" s="568"/>
      <c r="T77" s="568"/>
      <c r="U77" s="568"/>
      <c r="V77" s="568"/>
      <c r="W77" s="568"/>
      <c r="X77" s="568"/>
      <c r="Y77" s="568"/>
      <c r="Z77" s="568"/>
      <c r="AA77" s="568"/>
      <c r="AB77" s="568"/>
      <c r="AC77" s="568"/>
      <c r="AD77" s="510"/>
      <c r="AE77"/>
      <c r="AG77" s="331">
        <f t="shared" si="17"/>
        <v>0</v>
      </c>
      <c r="AH77" s="332">
        <f t="shared" si="0"/>
        <v>0</v>
      </c>
      <c r="AI77" s="333">
        <f t="shared" si="1"/>
        <v>0</v>
      </c>
      <c r="AJ77" s="334">
        <f t="shared" si="2"/>
        <v>0</v>
      </c>
      <c r="AK77" s="335">
        <f t="shared" si="3"/>
        <v>0</v>
      </c>
      <c r="AL77" s="336">
        <f t="shared" si="4"/>
        <v>0</v>
      </c>
      <c r="AM77" s="337">
        <f t="shared" si="5"/>
        <v>0</v>
      </c>
      <c r="AN77" s="338">
        <f t="shared" si="6"/>
        <v>0</v>
      </c>
      <c r="AO77" s="339" cm="1">
        <f t="array" ref="AO77">IF(AND(OR(N77={1,2,3,4}),P77=0),1,0)</f>
        <v>0</v>
      </c>
      <c r="AP77" s="340">
        <f t="shared" si="7"/>
        <v>0</v>
      </c>
      <c r="AQ77" s="341">
        <f t="shared" si="8"/>
        <v>0</v>
      </c>
      <c r="AR77" s="355"/>
      <c r="AS77" s="349">
        <f t="shared" si="18"/>
        <v>0</v>
      </c>
      <c r="AT77" s="351">
        <f t="shared" si="9"/>
        <v>0</v>
      </c>
      <c r="AU77" s="353">
        <f t="shared" si="10"/>
        <v>0</v>
      </c>
      <c r="AV77" s="343">
        <f t="shared" si="11"/>
        <v>0</v>
      </c>
      <c r="AW77" s="344">
        <f t="shared" si="12"/>
        <v>-1</v>
      </c>
      <c r="AX77" s="345">
        <f t="shared" si="13"/>
        <v>0</v>
      </c>
      <c r="AY77" s="346">
        <f t="shared" si="14"/>
        <v>0</v>
      </c>
      <c r="AZ77" s="346">
        <f t="shared" si="19"/>
        <v>0</v>
      </c>
      <c r="BA77" s="290">
        <f t="shared" si="15"/>
        <v>0</v>
      </c>
      <c r="BB77" s="291" t="str">
        <f>IF(BA77=0,"",
IF(SUM($BA$54:BA77)=1,BC77,
IF($BA$175&gt;SUM($BA$54:BA77),_xlfn.CONCAT(", ",BC77),
IF($BA$175=SUM($BA$54:BA77),_xlfn.CONCAT(" y ",BC77)))))</f>
        <v/>
      </c>
      <c r="BC77" s="231" t="s">
        <v>6235</v>
      </c>
      <c r="BD77" s="362">
        <f t="shared" si="16"/>
        <v>0</v>
      </c>
    </row>
    <row r="78" spans="1:56" ht="93.75" customHeight="1">
      <c r="A78" s="6"/>
      <c r="B78" s="5"/>
      <c r="C78" s="85" t="s">
        <v>111</v>
      </c>
      <c r="D78" s="776" t="str">
        <f>IF(CNGE_2024_M1_Secc1_Sub1!$D65="","",CNGE_2024_M1_Secc1_Sub1!$D65)</f>
        <v>COLEGIO DE BACHILLERES DEL ESTADO DE VERACRUZ</v>
      </c>
      <c r="E78" s="776"/>
      <c r="F78" s="568"/>
      <c r="G78" s="568"/>
      <c r="H78" s="568"/>
      <c r="I78" s="568"/>
      <c r="J78" s="568"/>
      <c r="K78" s="568"/>
      <c r="L78" s="510"/>
      <c r="M78" s="510"/>
      <c r="N78" s="568"/>
      <c r="O78" s="568"/>
      <c r="P78" s="568"/>
      <c r="Q78" s="568"/>
      <c r="R78" s="568"/>
      <c r="S78" s="568"/>
      <c r="T78" s="568"/>
      <c r="U78" s="568"/>
      <c r="V78" s="568"/>
      <c r="W78" s="568"/>
      <c r="X78" s="568"/>
      <c r="Y78" s="568"/>
      <c r="Z78" s="568"/>
      <c r="AA78" s="568"/>
      <c r="AB78" s="568"/>
      <c r="AC78" s="568"/>
      <c r="AD78" s="510"/>
      <c r="AE78"/>
      <c r="AG78" s="331">
        <f t="shared" si="17"/>
        <v>0</v>
      </c>
      <c r="AH78" s="332">
        <f t="shared" si="0"/>
        <v>0</v>
      </c>
      <c r="AI78" s="333">
        <f t="shared" si="1"/>
        <v>0</v>
      </c>
      <c r="AJ78" s="334">
        <f t="shared" si="2"/>
        <v>0</v>
      </c>
      <c r="AK78" s="335">
        <f t="shared" si="3"/>
        <v>0</v>
      </c>
      <c r="AL78" s="336">
        <f t="shared" si="4"/>
        <v>0</v>
      </c>
      <c r="AM78" s="337">
        <f t="shared" si="5"/>
        <v>0</v>
      </c>
      <c r="AN78" s="338">
        <f t="shared" si="6"/>
        <v>0</v>
      </c>
      <c r="AO78" s="339" cm="1">
        <f t="array" ref="AO78">IF(AND(OR(N78={1,2,3,4}),P78=0),1,0)</f>
        <v>0</v>
      </c>
      <c r="AP78" s="340">
        <f t="shared" si="7"/>
        <v>0</v>
      </c>
      <c r="AQ78" s="341">
        <f t="shared" si="8"/>
        <v>0</v>
      </c>
      <c r="AR78" s="355"/>
      <c r="AS78" s="349">
        <f t="shared" si="18"/>
        <v>0</v>
      </c>
      <c r="AT78" s="351">
        <f t="shared" si="9"/>
        <v>0</v>
      </c>
      <c r="AU78" s="353">
        <f t="shared" si="10"/>
        <v>0</v>
      </c>
      <c r="AV78" s="343">
        <f t="shared" si="11"/>
        <v>0</v>
      </c>
      <c r="AW78" s="344">
        <f t="shared" si="12"/>
        <v>-1</v>
      </c>
      <c r="AX78" s="345">
        <f t="shared" si="13"/>
        <v>0</v>
      </c>
      <c r="AY78" s="346">
        <f t="shared" si="14"/>
        <v>0</v>
      </c>
      <c r="AZ78" s="346">
        <f t="shared" si="19"/>
        <v>0</v>
      </c>
      <c r="BA78" s="290">
        <f t="shared" si="15"/>
        <v>0</v>
      </c>
      <c r="BB78" s="291" t="str">
        <f>IF(BA78=0,"",
IF(SUM($BA$54:BA78)=1,BC78,
IF($BA$175&gt;SUM($BA$54:BA78),_xlfn.CONCAT(", ",BC78),
IF($BA$175=SUM($BA$54:BA78),_xlfn.CONCAT(" y ",BC78)))))</f>
        <v/>
      </c>
      <c r="BC78" s="231" t="s">
        <v>6236</v>
      </c>
      <c r="BD78" s="362">
        <f t="shared" si="16"/>
        <v>0</v>
      </c>
    </row>
    <row r="79" spans="1:56" ht="99.95" customHeight="1">
      <c r="A79" s="6"/>
      <c r="B79" s="5"/>
      <c r="C79" s="85" t="s">
        <v>112</v>
      </c>
      <c r="D79" s="776" t="str">
        <f>IF(CNGE_2024_M1_Secc1_Sub1!$D66="","",CNGE_2024_M1_Secc1_Sub1!$D66)</f>
        <v>INSTITUTO TECNOLOGICO SUPERIOR DE MISANTLA</v>
      </c>
      <c r="E79" s="776"/>
      <c r="F79" s="568"/>
      <c r="G79" s="568"/>
      <c r="H79" s="568"/>
      <c r="I79" s="568"/>
      <c r="J79" s="568"/>
      <c r="K79" s="568"/>
      <c r="L79" s="510"/>
      <c r="M79" s="510"/>
      <c r="N79" s="568"/>
      <c r="O79" s="568"/>
      <c r="P79" s="568"/>
      <c r="Q79" s="568"/>
      <c r="R79" s="568"/>
      <c r="S79" s="568"/>
      <c r="T79" s="568"/>
      <c r="U79" s="568"/>
      <c r="V79" s="568"/>
      <c r="W79" s="568"/>
      <c r="X79" s="568"/>
      <c r="Y79" s="568"/>
      <c r="Z79" s="568"/>
      <c r="AA79" s="568"/>
      <c r="AB79" s="568"/>
      <c r="AC79" s="568"/>
      <c r="AD79" s="510"/>
      <c r="AE79"/>
      <c r="AG79" s="331">
        <f t="shared" si="17"/>
        <v>0</v>
      </c>
      <c r="AH79" s="332">
        <f t="shared" si="0"/>
        <v>0</v>
      </c>
      <c r="AI79" s="333">
        <f t="shared" si="1"/>
        <v>0</v>
      </c>
      <c r="AJ79" s="334">
        <f t="shared" si="2"/>
        <v>0</v>
      </c>
      <c r="AK79" s="335">
        <f t="shared" si="3"/>
        <v>0</v>
      </c>
      <c r="AL79" s="336">
        <f t="shared" si="4"/>
        <v>0</v>
      </c>
      <c r="AM79" s="337">
        <f t="shared" si="5"/>
        <v>0</v>
      </c>
      <c r="AN79" s="338">
        <f t="shared" si="6"/>
        <v>0</v>
      </c>
      <c r="AO79" s="339" cm="1">
        <f t="array" ref="AO79">IF(AND(OR(N79={1,2,3,4}),P79=0),1,0)</f>
        <v>0</v>
      </c>
      <c r="AP79" s="340">
        <f t="shared" si="7"/>
        <v>0</v>
      </c>
      <c r="AQ79" s="341">
        <f t="shared" si="8"/>
        <v>0</v>
      </c>
      <c r="AR79" s="355"/>
      <c r="AS79" s="349">
        <f t="shared" si="18"/>
        <v>0</v>
      </c>
      <c r="AT79" s="351">
        <f t="shared" si="9"/>
        <v>0</v>
      </c>
      <c r="AU79" s="353">
        <f t="shared" si="10"/>
        <v>0</v>
      </c>
      <c r="AV79" s="343">
        <f t="shared" si="11"/>
        <v>0</v>
      </c>
      <c r="AW79" s="344">
        <f t="shared" si="12"/>
        <v>-1</v>
      </c>
      <c r="AX79" s="345">
        <f t="shared" si="13"/>
        <v>0</v>
      </c>
      <c r="AY79" s="346">
        <f t="shared" si="14"/>
        <v>0</v>
      </c>
      <c r="AZ79" s="346">
        <f t="shared" si="19"/>
        <v>0</v>
      </c>
      <c r="BA79" s="290">
        <f t="shared" si="15"/>
        <v>0</v>
      </c>
      <c r="BB79" s="291" t="str">
        <f>IF(BA79=0,"",
IF(SUM($BA$54:BA79)=1,BC79,
IF($BA$175&gt;SUM($BA$54:BA79),_xlfn.CONCAT(", ",BC79),
IF($BA$175=SUM($BA$54:BA79),_xlfn.CONCAT(" y ",BC79)))))</f>
        <v/>
      </c>
      <c r="BC79" s="231" t="s">
        <v>6237</v>
      </c>
      <c r="BD79" s="362">
        <f t="shared" si="16"/>
        <v>0</v>
      </c>
    </row>
    <row r="80" spans="1:56" ht="99.95" customHeight="1">
      <c r="A80" s="6"/>
      <c r="B80" s="5"/>
      <c r="C80" s="85" t="s">
        <v>113</v>
      </c>
      <c r="D80" s="776" t="str">
        <f>IF(CNGE_2024_M1_Secc1_Sub1!$D67="","",CNGE_2024_M1_Secc1_Sub1!$D67)</f>
        <v>INSTITUTO TECNOLOGICO SUPERIOR DE SAN ANDRES TUXTLA</v>
      </c>
      <c r="E80" s="776"/>
      <c r="F80" s="568"/>
      <c r="G80" s="568"/>
      <c r="H80" s="568"/>
      <c r="I80" s="568"/>
      <c r="J80" s="568"/>
      <c r="K80" s="568"/>
      <c r="L80" s="510"/>
      <c r="M80" s="510"/>
      <c r="N80" s="568"/>
      <c r="O80" s="568"/>
      <c r="P80" s="568"/>
      <c r="Q80" s="568"/>
      <c r="R80" s="568"/>
      <c r="S80" s="568"/>
      <c r="T80" s="568"/>
      <c r="U80" s="568"/>
      <c r="V80" s="568"/>
      <c r="W80" s="568"/>
      <c r="X80" s="568"/>
      <c r="Y80" s="568"/>
      <c r="Z80" s="568"/>
      <c r="AA80" s="568"/>
      <c r="AB80" s="568"/>
      <c r="AC80" s="568"/>
      <c r="AD80" s="510"/>
      <c r="AE80"/>
      <c r="AG80" s="331">
        <f t="shared" si="17"/>
        <v>0</v>
      </c>
      <c r="AH80" s="332">
        <f t="shared" si="0"/>
        <v>0</v>
      </c>
      <c r="AI80" s="333">
        <f t="shared" si="1"/>
        <v>0</v>
      </c>
      <c r="AJ80" s="334">
        <f t="shared" si="2"/>
        <v>0</v>
      </c>
      <c r="AK80" s="335">
        <f t="shared" si="3"/>
        <v>0</v>
      </c>
      <c r="AL80" s="336">
        <f t="shared" si="4"/>
        <v>0</v>
      </c>
      <c r="AM80" s="337">
        <f t="shared" si="5"/>
        <v>0</v>
      </c>
      <c r="AN80" s="338">
        <f t="shared" si="6"/>
        <v>0</v>
      </c>
      <c r="AO80" s="339" cm="1">
        <f t="array" ref="AO80">IF(AND(OR(N80={1,2,3,4}),P80=0),1,0)</f>
        <v>0</v>
      </c>
      <c r="AP80" s="340">
        <f t="shared" si="7"/>
        <v>0</v>
      </c>
      <c r="AQ80" s="341">
        <f t="shared" si="8"/>
        <v>0</v>
      </c>
      <c r="AR80" s="355"/>
      <c r="AS80" s="349">
        <f t="shared" si="18"/>
        <v>0</v>
      </c>
      <c r="AT80" s="351">
        <f t="shared" si="9"/>
        <v>0</v>
      </c>
      <c r="AU80" s="353">
        <f t="shared" si="10"/>
        <v>0</v>
      </c>
      <c r="AV80" s="343">
        <f t="shared" si="11"/>
        <v>0</v>
      </c>
      <c r="AW80" s="344">
        <f t="shared" si="12"/>
        <v>-1</v>
      </c>
      <c r="AX80" s="345">
        <f t="shared" si="13"/>
        <v>0</v>
      </c>
      <c r="AY80" s="346">
        <f t="shared" si="14"/>
        <v>0</v>
      </c>
      <c r="AZ80" s="346">
        <f t="shared" si="19"/>
        <v>0</v>
      </c>
      <c r="BA80" s="290">
        <f t="shared" si="15"/>
        <v>0</v>
      </c>
      <c r="BB80" s="291" t="str">
        <f>IF(BA80=0,"",
IF(SUM($BA$54:BA80)=1,BC80,
IF($BA$175&gt;SUM($BA$54:BA80),_xlfn.CONCAT(", ",BC80),
IF($BA$175=SUM($BA$54:BA80),_xlfn.CONCAT(" y ",BC80)))))</f>
        <v/>
      </c>
      <c r="BC80" s="231" t="s">
        <v>6238</v>
      </c>
      <c r="BD80" s="362">
        <f t="shared" si="16"/>
        <v>0</v>
      </c>
    </row>
    <row r="81" spans="1:56" ht="99.95" customHeight="1">
      <c r="A81" s="6"/>
      <c r="B81" s="5"/>
      <c r="C81" s="85" t="s">
        <v>114</v>
      </c>
      <c r="D81" s="776" t="str">
        <f>IF(CNGE_2024_M1_Secc1_Sub1!$D68="","",CNGE_2024_M1_Secc1_Sub1!$D68)</f>
        <v>INSTITUTO TECNOLOGICO SUPERIOR DE TANTOYUCA</v>
      </c>
      <c r="E81" s="776"/>
      <c r="F81" s="568"/>
      <c r="G81" s="568"/>
      <c r="H81" s="568"/>
      <c r="I81" s="568"/>
      <c r="J81" s="568"/>
      <c r="K81" s="568"/>
      <c r="L81" s="510"/>
      <c r="M81" s="510"/>
      <c r="N81" s="568"/>
      <c r="O81" s="568"/>
      <c r="P81" s="568"/>
      <c r="Q81" s="568"/>
      <c r="R81" s="568"/>
      <c r="S81" s="568"/>
      <c r="T81" s="568"/>
      <c r="U81" s="568"/>
      <c r="V81" s="568"/>
      <c r="W81" s="568"/>
      <c r="X81" s="568"/>
      <c r="Y81" s="568"/>
      <c r="Z81" s="568"/>
      <c r="AA81" s="568"/>
      <c r="AB81" s="568"/>
      <c r="AC81" s="568"/>
      <c r="AD81" s="510"/>
      <c r="AE81"/>
      <c r="AG81" s="331">
        <f t="shared" si="17"/>
        <v>0</v>
      </c>
      <c r="AH81" s="332">
        <f t="shared" si="0"/>
        <v>0</v>
      </c>
      <c r="AI81" s="333">
        <f t="shared" si="1"/>
        <v>0</v>
      </c>
      <c r="AJ81" s="334">
        <f t="shared" si="2"/>
        <v>0</v>
      </c>
      <c r="AK81" s="335">
        <f t="shared" si="3"/>
        <v>0</v>
      </c>
      <c r="AL81" s="336">
        <f t="shared" si="4"/>
        <v>0</v>
      </c>
      <c r="AM81" s="337">
        <f t="shared" si="5"/>
        <v>0</v>
      </c>
      <c r="AN81" s="338">
        <f t="shared" si="6"/>
        <v>0</v>
      </c>
      <c r="AO81" s="339" cm="1">
        <f t="array" ref="AO81">IF(AND(OR(N81={1,2,3,4}),P81=0),1,0)</f>
        <v>0</v>
      </c>
      <c r="AP81" s="340">
        <f t="shared" si="7"/>
        <v>0</v>
      </c>
      <c r="AQ81" s="341">
        <f t="shared" si="8"/>
        <v>0</v>
      </c>
      <c r="AR81" s="355"/>
      <c r="AS81" s="349">
        <f t="shared" si="18"/>
        <v>0</v>
      </c>
      <c r="AT81" s="351">
        <f t="shared" si="9"/>
        <v>0</v>
      </c>
      <c r="AU81" s="353">
        <f t="shared" si="10"/>
        <v>0</v>
      </c>
      <c r="AV81" s="343">
        <f t="shared" si="11"/>
        <v>0</v>
      </c>
      <c r="AW81" s="344">
        <f t="shared" si="12"/>
        <v>-1</v>
      </c>
      <c r="AX81" s="345">
        <f t="shared" si="13"/>
        <v>0</v>
      </c>
      <c r="AY81" s="346">
        <f t="shared" si="14"/>
        <v>0</v>
      </c>
      <c r="AZ81" s="346">
        <f t="shared" si="19"/>
        <v>0</v>
      </c>
      <c r="BA81" s="290">
        <f t="shared" si="15"/>
        <v>0</v>
      </c>
      <c r="BB81" s="291" t="str">
        <f>IF(BA81=0,"",
IF(SUM($BA$54:BA81)=1,BC81,
IF($BA$175&gt;SUM($BA$54:BA81),_xlfn.CONCAT(", ",BC81),
IF($BA$175=SUM($BA$54:BA81),_xlfn.CONCAT(" y ",BC81)))))</f>
        <v/>
      </c>
      <c r="BC81" s="231" t="s">
        <v>6239</v>
      </c>
      <c r="BD81" s="362">
        <f t="shared" si="16"/>
        <v>0</v>
      </c>
    </row>
    <row r="82" spans="1:56" ht="99.95" customHeight="1">
      <c r="A82" s="6"/>
      <c r="B82" s="5"/>
      <c r="C82" s="85" t="s">
        <v>115</v>
      </c>
      <c r="D82" s="776" t="str">
        <f>IF(CNGE_2024_M1_Secc1_Sub1!$D69="","",CNGE_2024_M1_Secc1_Sub1!$D69)</f>
        <v>INSTITUTO TECNOLOGICO SUPERIOR DE COSAMALOAPAN</v>
      </c>
      <c r="E82" s="776"/>
      <c r="F82" s="568"/>
      <c r="G82" s="568"/>
      <c r="H82" s="568"/>
      <c r="I82" s="568"/>
      <c r="J82" s="568"/>
      <c r="K82" s="568"/>
      <c r="L82" s="510"/>
      <c r="M82" s="510"/>
      <c r="N82" s="568"/>
      <c r="O82" s="568"/>
      <c r="P82" s="568"/>
      <c r="Q82" s="568"/>
      <c r="R82" s="568"/>
      <c r="S82" s="568"/>
      <c r="T82" s="568"/>
      <c r="U82" s="568"/>
      <c r="V82" s="568"/>
      <c r="W82" s="568"/>
      <c r="X82" s="568"/>
      <c r="Y82" s="568"/>
      <c r="Z82" s="568"/>
      <c r="AA82" s="568"/>
      <c r="AB82" s="568"/>
      <c r="AC82" s="568"/>
      <c r="AD82" s="510"/>
      <c r="AE82"/>
      <c r="AG82" s="331">
        <f t="shared" si="17"/>
        <v>0</v>
      </c>
      <c r="AH82" s="332">
        <f t="shared" si="0"/>
        <v>0</v>
      </c>
      <c r="AI82" s="333">
        <f t="shared" si="1"/>
        <v>0</v>
      </c>
      <c r="AJ82" s="334">
        <f t="shared" si="2"/>
        <v>0</v>
      </c>
      <c r="AK82" s="335">
        <f t="shared" si="3"/>
        <v>0</v>
      </c>
      <c r="AL82" s="336">
        <f t="shared" si="4"/>
        <v>0</v>
      </c>
      <c r="AM82" s="337">
        <f t="shared" si="5"/>
        <v>0</v>
      </c>
      <c r="AN82" s="338">
        <f t="shared" si="6"/>
        <v>0</v>
      </c>
      <c r="AO82" s="339" cm="1">
        <f t="array" ref="AO82">IF(AND(OR(N82={1,2,3,4}),P82=0),1,0)</f>
        <v>0</v>
      </c>
      <c r="AP82" s="340">
        <f t="shared" si="7"/>
        <v>0</v>
      </c>
      <c r="AQ82" s="341">
        <f t="shared" si="8"/>
        <v>0</v>
      </c>
      <c r="AR82" s="355"/>
      <c r="AS82" s="349">
        <f t="shared" si="18"/>
        <v>0</v>
      </c>
      <c r="AT82" s="351">
        <f t="shared" si="9"/>
        <v>0</v>
      </c>
      <c r="AU82" s="353">
        <f t="shared" si="10"/>
        <v>0</v>
      </c>
      <c r="AV82" s="343">
        <f t="shared" si="11"/>
        <v>0</v>
      </c>
      <c r="AW82" s="344">
        <f t="shared" si="12"/>
        <v>-1</v>
      </c>
      <c r="AX82" s="345">
        <f t="shared" si="13"/>
        <v>0</v>
      </c>
      <c r="AY82" s="346">
        <f t="shared" si="14"/>
        <v>0</v>
      </c>
      <c r="AZ82" s="346">
        <f t="shared" si="19"/>
        <v>0</v>
      </c>
      <c r="BA82" s="290">
        <f t="shared" si="15"/>
        <v>0</v>
      </c>
      <c r="BB82" s="291" t="str">
        <f>IF(BA82=0,"",
IF(SUM($BA$54:BA82)=1,BC82,
IF($BA$175&gt;SUM($BA$54:BA82),_xlfn.CONCAT(", ",BC82),
IF($BA$175=SUM($BA$54:BA82),_xlfn.CONCAT(" y ",BC82)))))</f>
        <v/>
      </c>
      <c r="BC82" s="231" t="s">
        <v>6240</v>
      </c>
      <c r="BD82" s="362">
        <f t="shared" si="16"/>
        <v>0</v>
      </c>
    </row>
    <row r="83" spans="1:56" ht="99.95" customHeight="1">
      <c r="A83" s="6"/>
      <c r="B83" s="5"/>
      <c r="C83" s="85" t="s">
        <v>116</v>
      </c>
      <c r="D83" s="776" t="str">
        <f>IF(CNGE_2024_M1_Secc1_Sub1!$D70="","",CNGE_2024_M1_Secc1_Sub1!$D70)</f>
        <v>INSTITUTO TECNOLOGICO SUPERIOR DE PANUCO</v>
      </c>
      <c r="E83" s="776"/>
      <c r="F83" s="568"/>
      <c r="G83" s="568"/>
      <c r="H83" s="568"/>
      <c r="I83" s="568"/>
      <c r="J83" s="568"/>
      <c r="K83" s="568"/>
      <c r="L83" s="510"/>
      <c r="M83" s="510"/>
      <c r="N83" s="568"/>
      <c r="O83" s="568"/>
      <c r="P83" s="568"/>
      <c r="Q83" s="568"/>
      <c r="R83" s="568"/>
      <c r="S83" s="568"/>
      <c r="T83" s="568"/>
      <c r="U83" s="568"/>
      <c r="V83" s="568"/>
      <c r="W83" s="568"/>
      <c r="X83" s="568"/>
      <c r="Y83" s="568"/>
      <c r="Z83" s="568"/>
      <c r="AA83" s="568"/>
      <c r="AB83" s="568"/>
      <c r="AC83" s="568"/>
      <c r="AD83" s="510"/>
      <c r="AE83"/>
      <c r="AG83" s="331">
        <f t="shared" si="17"/>
        <v>0</v>
      </c>
      <c r="AH83" s="332">
        <f t="shared" si="0"/>
        <v>0</v>
      </c>
      <c r="AI83" s="333">
        <f t="shared" si="1"/>
        <v>0</v>
      </c>
      <c r="AJ83" s="334">
        <f t="shared" si="2"/>
        <v>0</v>
      </c>
      <c r="AK83" s="335">
        <f t="shared" si="3"/>
        <v>0</v>
      </c>
      <c r="AL83" s="336">
        <f t="shared" si="4"/>
        <v>0</v>
      </c>
      <c r="AM83" s="337">
        <f t="shared" si="5"/>
        <v>0</v>
      </c>
      <c r="AN83" s="338">
        <f t="shared" si="6"/>
        <v>0</v>
      </c>
      <c r="AO83" s="339" cm="1">
        <f t="array" ref="AO83">IF(AND(OR(N83={1,2,3,4}),P83=0),1,0)</f>
        <v>0</v>
      </c>
      <c r="AP83" s="340">
        <f t="shared" si="7"/>
        <v>0</v>
      </c>
      <c r="AQ83" s="341">
        <f t="shared" si="8"/>
        <v>0</v>
      </c>
      <c r="AR83" s="355"/>
      <c r="AS83" s="349">
        <f t="shared" si="18"/>
        <v>0</v>
      </c>
      <c r="AT83" s="351">
        <f t="shared" si="9"/>
        <v>0</v>
      </c>
      <c r="AU83" s="353">
        <f t="shared" si="10"/>
        <v>0</v>
      </c>
      <c r="AV83" s="343">
        <f t="shared" si="11"/>
        <v>0</v>
      </c>
      <c r="AW83" s="344">
        <f t="shared" si="12"/>
        <v>-1</v>
      </c>
      <c r="AX83" s="345">
        <f t="shared" si="13"/>
        <v>0</v>
      </c>
      <c r="AY83" s="346">
        <f t="shared" si="14"/>
        <v>0</v>
      </c>
      <c r="AZ83" s="346">
        <f t="shared" si="19"/>
        <v>0</v>
      </c>
      <c r="BA83" s="290">
        <f t="shared" si="15"/>
        <v>0</v>
      </c>
      <c r="BB83" s="291" t="str">
        <f>IF(BA83=0,"",
IF(SUM($BA$54:BA83)=1,BC83,
IF($BA$175&gt;SUM($BA$54:BA83),_xlfn.CONCAT(", ",BC83),
IF($BA$175=SUM($BA$54:BA83),_xlfn.CONCAT(" y ",BC83)))))</f>
        <v/>
      </c>
      <c r="BC83" s="231" t="s">
        <v>6241</v>
      </c>
      <c r="BD83" s="362">
        <f t="shared" si="16"/>
        <v>0</v>
      </c>
    </row>
    <row r="84" spans="1:56" ht="99.95" customHeight="1">
      <c r="A84" s="6"/>
      <c r="B84" s="5"/>
      <c r="C84" s="85" t="s">
        <v>117</v>
      </c>
      <c r="D84" s="776" t="str">
        <f>IF(CNGE_2024_M1_Secc1_Sub1!$D71="","",CNGE_2024_M1_Secc1_Sub1!$D71)</f>
        <v>INSTITUTO TECNOLOGICO SUPERIOR DE POZA RICA</v>
      </c>
      <c r="E84" s="776"/>
      <c r="F84" s="568"/>
      <c r="G84" s="568"/>
      <c r="H84" s="568"/>
      <c r="I84" s="568"/>
      <c r="J84" s="568"/>
      <c r="K84" s="568"/>
      <c r="L84" s="510"/>
      <c r="M84" s="510"/>
      <c r="N84" s="568"/>
      <c r="O84" s="568"/>
      <c r="P84" s="568"/>
      <c r="Q84" s="568"/>
      <c r="R84" s="568"/>
      <c r="S84" s="568"/>
      <c r="T84" s="568"/>
      <c r="U84" s="568"/>
      <c r="V84" s="568"/>
      <c r="W84" s="568"/>
      <c r="X84" s="568"/>
      <c r="Y84" s="568"/>
      <c r="Z84" s="568"/>
      <c r="AA84" s="568"/>
      <c r="AB84" s="568"/>
      <c r="AC84" s="568"/>
      <c r="AD84" s="510"/>
      <c r="AE84"/>
      <c r="AG84" s="331">
        <f t="shared" si="17"/>
        <v>0</v>
      </c>
      <c r="AH84" s="332">
        <f t="shared" si="0"/>
        <v>0</v>
      </c>
      <c r="AI84" s="333">
        <f t="shared" si="1"/>
        <v>0</v>
      </c>
      <c r="AJ84" s="334">
        <f t="shared" si="2"/>
        <v>0</v>
      </c>
      <c r="AK84" s="335">
        <f t="shared" si="3"/>
        <v>0</v>
      </c>
      <c r="AL84" s="336">
        <f t="shared" si="4"/>
        <v>0</v>
      </c>
      <c r="AM84" s="337">
        <f t="shared" si="5"/>
        <v>0</v>
      </c>
      <c r="AN84" s="338">
        <f t="shared" si="6"/>
        <v>0</v>
      </c>
      <c r="AO84" s="339" cm="1">
        <f t="array" ref="AO84">IF(AND(OR(N84={1,2,3,4}),P84=0),1,0)</f>
        <v>0</v>
      </c>
      <c r="AP84" s="340">
        <f t="shared" si="7"/>
        <v>0</v>
      </c>
      <c r="AQ84" s="341">
        <f t="shared" si="8"/>
        <v>0</v>
      </c>
      <c r="AR84" s="355"/>
      <c r="AS84" s="349">
        <f t="shared" si="18"/>
        <v>0</v>
      </c>
      <c r="AT84" s="351">
        <f t="shared" si="9"/>
        <v>0</v>
      </c>
      <c r="AU84" s="353">
        <f t="shared" si="10"/>
        <v>0</v>
      </c>
      <c r="AV84" s="343">
        <f t="shared" si="11"/>
        <v>0</v>
      </c>
      <c r="AW84" s="344">
        <f t="shared" si="12"/>
        <v>-1</v>
      </c>
      <c r="AX84" s="345">
        <f t="shared" si="13"/>
        <v>0</v>
      </c>
      <c r="AY84" s="346">
        <f t="shared" si="14"/>
        <v>0</v>
      </c>
      <c r="AZ84" s="346">
        <f t="shared" si="19"/>
        <v>0</v>
      </c>
      <c r="BA84" s="290">
        <f t="shared" si="15"/>
        <v>0</v>
      </c>
      <c r="BB84" s="291" t="str">
        <f>IF(BA84=0,"",
IF(SUM($BA$54:BA84)=1,BC84,
IF($BA$175&gt;SUM($BA$54:BA84),_xlfn.CONCAT(", ",BC84),
IF($BA$175=SUM($BA$54:BA84),_xlfn.CONCAT(" y ",BC84)))))</f>
        <v/>
      </c>
      <c r="BC84" s="231" t="s">
        <v>6242</v>
      </c>
      <c r="BD84" s="362">
        <f t="shared" si="16"/>
        <v>0</v>
      </c>
    </row>
    <row r="85" spans="1:56" ht="99.95" customHeight="1">
      <c r="A85" s="6"/>
      <c r="B85" s="5"/>
      <c r="C85" s="85" t="s">
        <v>118</v>
      </c>
      <c r="D85" s="776" t="str">
        <f>IF(CNGE_2024_M1_Secc1_Sub1!$D72="","",CNGE_2024_M1_Secc1_Sub1!$D72)</f>
        <v>INSTITUTO TECNOLOGICO SUPERIOR DE XALAPA</v>
      </c>
      <c r="E85" s="776"/>
      <c r="F85" s="568"/>
      <c r="G85" s="568"/>
      <c r="H85" s="568"/>
      <c r="I85" s="568"/>
      <c r="J85" s="568"/>
      <c r="K85" s="568"/>
      <c r="L85" s="510"/>
      <c r="M85" s="510"/>
      <c r="N85" s="568"/>
      <c r="O85" s="568"/>
      <c r="P85" s="568"/>
      <c r="Q85" s="568"/>
      <c r="R85" s="568"/>
      <c r="S85" s="568"/>
      <c r="T85" s="568"/>
      <c r="U85" s="568"/>
      <c r="V85" s="568"/>
      <c r="W85" s="568"/>
      <c r="X85" s="568"/>
      <c r="Y85" s="568"/>
      <c r="Z85" s="568"/>
      <c r="AA85" s="568"/>
      <c r="AB85" s="568"/>
      <c r="AC85" s="568"/>
      <c r="AD85" s="510"/>
      <c r="AE85"/>
      <c r="AG85" s="331">
        <f t="shared" si="17"/>
        <v>0</v>
      </c>
      <c r="AH85" s="332">
        <f t="shared" si="0"/>
        <v>0</v>
      </c>
      <c r="AI85" s="333">
        <f t="shared" si="1"/>
        <v>0</v>
      </c>
      <c r="AJ85" s="334">
        <f t="shared" si="2"/>
        <v>0</v>
      </c>
      <c r="AK85" s="335">
        <f t="shared" si="3"/>
        <v>0</v>
      </c>
      <c r="AL85" s="336">
        <f t="shared" si="4"/>
        <v>0</v>
      </c>
      <c r="AM85" s="337">
        <f t="shared" si="5"/>
        <v>0</v>
      </c>
      <c r="AN85" s="338">
        <f t="shared" si="6"/>
        <v>0</v>
      </c>
      <c r="AO85" s="339" cm="1">
        <f t="array" ref="AO85">IF(AND(OR(N85={1,2,3,4}),P85=0),1,0)</f>
        <v>0</v>
      </c>
      <c r="AP85" s="340">
        <f t="shared" si="7"/>
        <v>0</v>
      </c>
      <c r="AQ85" s="341">
        <f t="shared" si="8"/>
        <v>0</v>
      </c>
      <c r="AR85" s="355"/>
      <c r="AS85" s="349">
        <f t="shared" si="18"/>
        <v>0</v>
      </c>
      <c r="AT85" s="351">
        <f t="shared" si="9"/>
        <v>0</v>
      </c>
      <c r="AU85" s="353">
        <f t="shared" si="10"/>
        <v>0</v>
      </c>
      <c r="AV85" s="343">
        <f t="shared" si="11"/>
        <v>0</v>
      </c>
      <c r="AW85" s="344">
        <f t="shared" si="12"/>
        <v>-1</v>
      </c>
      <c r="AX85" s="345">
        <f t="shared" si="13"/>
        <v>0</v>
      </c>
      <c r="AY85" s="346">
        <f t="shared" si="14"/>
        <v>0</v>
      </c>
      <c r="AZ85" s="346">
        <f t="shared" si="19"/>
        <v>0</v>
      </c>
      <c r="BA85" s="290">
        <f t="shared" si="15"/>
        <v>0</v>
      </c>
      <c r="BB85" s="291" t="str">
        <f>IF(BA85=0,"",
IF(SUM($BA$54:BA85)=1,BC85,
IF($BA$175&gt;SUM($BA$54:BA85),_xlfn.CONCAT(", ",BC85),
IF($BA$175=SUM($BA$54:BA85),_xlfn.CONCAT(" y ",BC85)))))</f>
        <v/>
      </c>
      <c r="BC85" s="231" t="s">
        <v>6243</v>
      </c>
      <c r="BD85" s="362">
        <f t="shared" si="16"/>
        <v>0</v>
      </c>
    </row>
    <row r="86" spans="1:56" ht="99.95" customHeight="1">
      <c r="A86" s="6"/>
      <c r="B86" s="5"/>
      <c r="C86" s="85" t="s">
        <v>119</v>
      </c>
      <c r="D86" s="776" t="str">
        <f>IF(CNGE_2024_M1_Secc1_Sub1!$D73="","",CNGE_2024_M1_Secc1_Sub1!$D73)</f>
        <v>INSTITUTO TECNOLOGICO SUPERIOR DE COATZACOALCOS</v>
      </c>
      <c r="E86" s="776"/>
      <c r="F86" s="568"/>
      <c r="G86" s="568"/>
      <c r="H86" s="568"/>
      <c r="I86" s="568"/>
      <c r="J86" s="568"/>
      <c r="K86" s="568"/>
      <c r="L86" s="510"/>
      <c r="M86" s="510"/>
      <c r="N86" s="568"/>
      <c r="O86" s="568"/>
      <c r="P86" s="568"/>
      <c r="Q86" s="568"/>
      <c r="R86" s="568"/>
      <c r="S86" s="568"/>
      <c r="T86" s="568"/>
      <c r="U86" s="568"/>
      <c r="V86" s="568"/>
      <c r="W86" s="568"/>
      <c r="X86" s="568"/>
      <c r="Y86" s="568"/>
      <c r="Z86" s="568"/>
      <c r="AA86" s="568"/>
      <c r="AB86" s="568"/>
      <c r="AC86" s="568"/>
      <c r="AD86" s="510"/>
      <c r="AE86"/>
      <c r="AG86" s="331">
        <f t="shared" si="17"/>
        <v>0</v>
      </c>
      <c r="AH86" s="332">
        <f t="shared" si="0"/>
        <v>0</v>
      </c>
      <c r="AI86" s="333">
        <f t="shared" si="1"/>
        <v>0</v>
      </c>
      <c r="AJ86" s="334">
        <f t="shared" si="2"/>
        <v>0</v>
      </c>
      <c r="AK86" s="335">
        <f t="shared" si="3"/>
        <v>0</v>
      </c>
      <c r="AL86" s="336">
        <f t="shared" si="4"/>
        <v>0</v>
      </c>
      <c r="AM86" s="337">
        <f t="shared" si="5"/>
        <v>0</v>
      </c>
      <c r="AN86" s="338">
        <f t="shared" si="6"/>
        <v>0</v>
      </c>
      <c r="AO86" s="339" cm="1">
        <f t="array" ref="AO86">IF(AND(OR(N86={1,2,3,4}),P86=0),1,0)</f>
        <v>0</v>
      </c>
      <c r="AP86" s="340">
        <f t="shared" si="7"/>
        <v>0</v>
      </c>
      <c r="AQ86" s="341">
        <f t="shared" si="8"/>
        <v>0</v>
      </c>
      <c r="AR86" s="355"/>
      <c r="AS86" s="349">
        <f t="shared" si="18"/>
        <v>0</v>
      </c>
      <c r="AT86" s="351">
        <f t="shared" si="9"/>
        <v>0</v>
      </c>
      <c r="AU86" s="353">
        <f t="shared" si="10"/>
        <v>0</v>
      </c>
      <c r="AV86" s="343">
        <f t="shared" si="11"/>
        <v>0</v>
      </c>
      <c r="AW86" s="344">
        <f t="shared" si="12"/>
        <v>-1</v>
      </c>
      <c r="AX86" s="345">
        <f t="shared" si="13"/>
        <v>0</v>
      </c>
      <c r="AY86" s="346">
        <f t="shared" si="14"/>
        <v>0</v>
      </c>
      <c r="AZ86" s="346">
        <f t="shared" si="19"/>
        <v>0</v>
      </c>
      <c r="BA86" s="290">
        <f t="shared" si="15"/>
        <v>0</v>
      </c>
      <c r="BB86" s="291" t="str">
        <f>IF(BA86=0,"",
IF(SUM($BA$54:BA86)=1,BC86,
IF($BA$175&gt;SUM($BA$54:BA86),_xlfn.CONCAT(", ",BC86),
IF($BA$175=SUM($BA$54:BA86),_xlfn.CONCAT(" y ",BC86)))))</f>
        <v/>
      </c>
      <c r="BC86" s="231" t="s">
        <v>6244</v>
      </c>
      <c r="BD86" s="362">
        <f t="shared" si="16"/>
        <v>0</v>
      </c>
    </row>
    <row r="87" spans="1:56" ht="99.95" customHeight="1">
      <c r="A87" s="6"/>
      <c r="B87" s="5"/>
      <c r="C87" s="85" t="s">
        <v>120</v>
      </c>
      <c r="D87" s="776" t="str">
        <f>IF(CNGE_2024_M1_Secc1_Sub1!$D74="","",CNGE_2024_M1_Secc1_Sub1!$D74)</f>
        <v>INSTITUTO TECNOLOGICO SUPERIOR DE TIERRA BLANCA</v>
      </c>
      <c r="E87" s="776"/>
      <c r="F87" s="568"/>
      <c r="G87" s="568"/>
      <c r="H87" s="568"/>
      <c r="I87" s="568"/>
      <c r="J87" s="568"/>
      <c r="K87" s="568"/>
      <c r="L87" s="510"/>
      <c r="M87" s="510"/>
      <c r="N87" s="568"/>
      <c r="O87" s="568"/>
      <c r="P87" s="568"/>
      <c r="Q87" s="568"/>
      <c r="R87" s="568"/>
      <c r="S87" s="568"/>
      <c r="T87" s="568"/>
      <c r="U87" s="568"/>
      <c r="V87" s="568"/>
      <c r="W87" s="568"/>
      <c r="X87" s="568"/>
      <c r="Y87" s="568"/>
      <c r="Z87" s="568"/>
      <c r="AA87" s="568"/>
      <c r="AB87" s="568"/>
      <c r="AC87" s="568"/>
      <c r="AD87" s="510"/>
      <c r="AE87"/>
      <c r="AG87" s="331">
        <f t="shared" si="17"/>
        <v>0</v>
      </c>
      <c r="AH87" s="332">
        <f t="shared" si="0"/>
        <v>0</v>
      </c>
      <c r="AI87" s="333">
        <f t="shared" si="1"/>
        <v>0</v>
      </c>
      <c r="AJ87" s="334">
        <f t="shared" si="2"/>
        <v>0</v>
      </c>
      <c r="AK87" s="335">
        <f t="shared" si="3"/>
        <v>0</v>
      </c>
      <c r="AL87" s="336">
        <f t="shared" si="4"/>
        <v>0</v>
      </c>
      <c r="AM87" s="337">
        <f t="shared" si="5"/>
        <v>0</v>
      </c>
      <c r="AN87" s="338">
        <f t="shared" si="6"/>
        <v>0</v>
      </c>
      <c r="AO87" s="339" cm="1">
        <f t="array" ref="AO87">IF(AND(OR(N87={1,2,3,4}),P87=0),1,0)</f>
        <v>0</v>
      </c>
      <c r="AP87" s="340">
        <f t="shared" si="7"/>
        <v>0</v>
      </c>
      <c r="AQ87" s="341">
        <f t="shared" si="8"/>
        <v>0</v>
      </c>
      <c r="AR87" s="355"/>
      <c r="AS87" s="349">
        <f t="shared" si="18"/>
        <v>0</v>
      </c>
      <c r="AT87" s="351">
        <f t="shared" si="9"/>
        <v>0</v>
      </c>
      <c r="AU87" s="353">
        <f t="shared" si="10"/>
        <v>0</v>
      </c>
      <c r="AV87" s="343">
        <f t="shared" si="11"/>
        <v>0</v>
      </c>
      <c r="AW87" s="344">
        <f t="shared" si="12"/>
        <v>-1</v>
      </c>
      <c r="AX87" s="345">
        <f t="shared" si="13"/>
        <v>0</v>
      </c>
      <c r="AY87" s="346">
        <f t="shared" si="14"/>
        <v>0</v>
      </c>
      <c r="AZ87" s="346">
        <f t="shared" si="19"/>
        <v>0</v>
      </c>
      <c r="BA87" s="290">
        <f t="shared" si="15"/>
        <v>0</v>
      </c>
      <c r="BB87" s="291" t="str">
        <f>IF(BA87=0,"",
IF(SUM($BA$54:BA87)=1,BC87,
IF($BA$175&gt;SUM($BA$54:BA87),_xlfn.CONCAT(", ",BC87),
IF($BA$175=SUM($BA$54:BA87),_xlfn.CONCAT(" y ",BC87)))))</f>
        <v/>
      </c>
      <c r="BC87" s="231" t="s">
        <v>6245</v>
      </c>
      <c r="BD87" s="362">
        <f t="shared" si="16"/>
        <v>0</v>
      </c>
    </row>
    <row r="88" spans="1:56" ht="99.95" customHeight="1">
      <c r="A88" s="6"/>
      <c r="B88" s="5"/>
      <c r="C88" s="85" t="s">
        <v>121</v>
      </c>
      <c r="D88" s="776" t="str">
        <f>IF(CNGE_2024_M1_Secc1_Sub1!$D75="","",CNGE_2024_M1_Secc1_Sub1!$D75)</f>
        <v>INSTITUTO TECNOLOGICO SUPERIOR DE ALAMO</v>
      </c>
      <c r="E88" s="776"/>
      <c r="F88" s="568"/>
      <c r="G88" s="568"/>
      <c r="H88" s="568"/>
      <c r="I88" s="568"/>
      <c r="J88" s="568"/>
      <c r="K88" s="568"/>
      <c r="L88" s="510"/>
      <c r="M88" s="510"/>
      <c r="N88" s="568"/>
      <c r="O88" s="568"/>
      <c r="P88" s="568"/>
      <c r="Q88" s="568"/>
      <c r="R88" s="568"/>
      <c r="S88" s="568"/>
      <c r="T88" s="568"/>
      <c r="U88" s="568"/>
      <c r="V88" s="568"/>
      <c r="W88" s="568"/>
      <c r="X88" s="568"/>
      <c r="Y88" s="568"/>
      <c r="Z88" s="568"/>
      <c r="AA88" s="568"/>
      <c r="AB88" s="568"/>
      <c r="AC88" s="568"/>
      <c r="AD88" s="510"/>
      <c r="AE88"/>
      <c r="AG88" s="331">
        <f t="shared" si="17"/>
        <v>0</v>
      </c>
      <c r="AH88" s="332">
        <f t="shared" si="0"/>
        <v>0</v>
      </c>
      <c r="AI88" s="333">
        <f t="shared" si="1"/>
        <v>0</v>
      </c>
      <c r="AJ88" s="334">
        <f t="shared" si="2"/>
        <v>0</v>
      </c>
      <c r="AK88" s="335">
        <f t="shared" si="3"/>
        <v>0</v>
      </c>
      <c r="AL88" s="336">
        <f t="shared" si="4"/>
        <v>0</v>
      </c>
      <c r="AM88" s="337">
        <f t="shared" si="5"/>
        <v>0</v>
      </c>
      <c r="AN88" s="338">
        <f t="shared" si="6"/>
        <v>0</v>
      </c>
      <c r="AO88" s="339" cm="1">
        <f t="array" ref="AO88">IF(AND(OR(N88={1,2,3,4}),P88=0),1,0)</f>
        <v>0</v>
      </c>
      <c r="AP88" s="340">
        <f t="shared" si="7"/>
        <v>0</v>
      </c>
      <c r="AQ88" s="341">
        <f t="shared" si="8"/>
        <v>0</v>
      </c>
      <c r="AR88" s="355"/>
      <c r="AS88" s="349">
        <f t="shared" si="18"/>
        <v>0</v>
      </c>
      <c r="AT88" s="351">
        <f t="shared" si="9"/>
        <v>0</v>
      </c>
      <c r="AU88" s="353">
        <f t="shared" si="10"/>
        <v>0</v>
      </c>
      <c r="AV88" s="343">
        <f t="shared" si="11"/>
        <v>0</v>
      </c>
      <c r="AW88" s="344">
        <f t="shared" si="12"/>
        <v>-1</v>
      </c>
      <c r="AX88" s="345">
        <f t="shared" si="13"/>
        <v>0</v>
      </c>
      <c r="AY88" s="346">
        <f t="shared" si="14"/>
        <v>0</v>
      </c>
      <c r="AZ88" s="346">
        <f t="shared" si="19"/>
        <v>0</v>
      </c>
      <c r="BA88" s="290">
        <f t="shared" si="15"/>
        <v>0</v>
      </c>
      <c r="BB88" s="291" t="str">
        <f>IF(BA88=0,"",
IF(SUM($BA$54:BA88)=1,BC88,
IF($BA$175&gt;SUM($BA$54:BA88),_xlfn.CONCAT(", ",BC88),
IF($BA$175=SUM($BA$54:BA88),_xlfn.CONCAT(" y ",BC88)))))</f>
        <v/>
      </c>
      <c r="BC88" s="231" t="s">
        <v>6246</v>
      </c>
      <c r="BD88" s="362">
        <f t="shared" si="16"/>
        <v>0</v>
      </c>
    </row>
    <row r="89" spans="1:56" ht="99.95" customHeight="1">
      <c r="A89" s="6"/>
      <c r="B89" s="5"/>
      <c r="C89" s="85" t="s">
        <v>122</v>
      </c>
      <c r="D89" s="776" t="str">
        <f>IF(CNGE_2024_M1_Secc1_Sub1!$D76="","",CNGE_2024_M1_Secc1_Sub1!$D76)</f>
        <v>INSTITUTO TECNOLOGICO SUPERIOR DE ACAYUCAN</v>
      </c>
      <c r="E89" s="776"/>
      <c r="F89" s="568"/>
      <c r="G89" s="568"/>
      <c r="H89" s="568"/>
      <c r="I89" s="568"/>
      <c r="J89" s="568"/>
      <c r="K89" s="568"/>
      <c r="L89" s="510"/>
      <c r="M89" s="510"/>
      <c r="N89" s="568"/>
      <c r="O89" s="568"/>
      <c r="P89" s="568"/>
      <c r="Q89" s="568"/>
      <c r="R89" s="568"/>
      <c r="S89" s="568"/>
      <c r="T89" s="568"/>
      <c r="U89" s="568"/>
      <c r="V89" s="568"/>
      <c r="W89" s="568"/>
      <c r="X89" s="568"/>
      <c r="Y89" s="568"/>
      <c r="Z89" s="568"/>
      <c r="AA89" s="568"/>
      <c r="AB89" s="568"/>
      <c r="AC89" s="568"/>
      <c r="AD89" s="510"/>
      <c r="AE89"/>
      <c r="AG89" s="331">
        <f t="shared" si="17"/>
        <v>0</v>
      </c>
      <c r="AH89" s="332">
        <f t="shared" si="0"/>
        <v>0</v>
      </c>
      <c r="AI89" s="333">
        <f t="shared" si="1"/>
        <v>0</v>
      </c>
      <c r="AJ89" s="334">
        <f t="shared" si="2"/>
        <v>0</v>
      </c>
      <c r="AK89" s="335">
        <f t="shared" si="3"/>
        <v>0</v>
      </c>
      <c r="AL89" s="336">
        <f t="shared" si="4"/>
        <v>0</v>
      </c>
      <c r="AM89" s="337">
        <f t="shared" si="5"/>
        <v>0</v>
      </c>
      <c r="AN89" s="338">
        <f t="shared" si="6"/>
        <v>0</v>
      </c>
      <c r="AO89" s="339" cm="1">
        <f t="array" ref="AO89">IF(AND(OR(N89={1,2,3,4}),P89=0),1,0)</f>
        <v>0</v>
      </c>
      <c r="AP89" s="340">
        <f t="shared" si="7"/>
        <v>0</v>
      </c>
      <c r="AQ89" s="341">
        <f t="shared" si="8"/>
        <v>0</v>
      </c>
      <c r="AR89" s="355"/>
      <c r="AS89" s="349">
        <f t="shared" si="18"/>
        <v>0</v>
      </c>
      <c r="AT89" s="351">
        <f t="shared" si="9"/>
        <v>0</v>
      </c>
      <c r="AU89" s="353">
        <f t="shared" si="10"/>
        <v>0</v>
      </c>
      <c r="AV89" s="343">
        <f t="shared" si="11"/>
        <v>0</v>
      </c>
      <c r="AW89" s="344">
        <f t="shared" si="12"/>
        <v>-1</v>
      </c>
      <c r="AX89" s="345">
        <f t="shared" si="13"/>
        <v>0</v>
      </c>
      <c r="AY89" s="346">
        <f t="shared" si="14"/>
        <v>0</v>
      </c>
      <c r="AZ89" s="346">
        <f t="shared" si="19"/>
        <v>0</v>
      </c>
      <c r="BA89" s="290">
        <f t="shared" si="15"/>
        <v>0</v>
      </c>
      <c r="BB89" s="291" t="str">
        <f>IF(BA89=0,"",
IF(SUM($BA$54:BA89)=1,BC89,
IF($BA$175&gt;SUM($BA$54:BA89),_xlfn.CONCAT(", ",BC89),
IF($BA$175=SUM($BA$54:BA89),_xlfn.CONCAT(" y ",BC89)))))</f>
        <v/>
      </c>
      <c r="BC89" s="231" t="s">
        <v>6247</v>
      </c>
      <c r="BD89" s="362">
        <f t="shared" si="16"/>
        <v>0</v>
      </c>
    </row>
    <row r="90" spans="1:56" ht="99.95" customHeight="1">
      <c r="A90" s="6"/>
      <c r="B90" s="5"/>
      <c r="C90" s="85" t="s">
        <v>140</v>
      </c>
      <c r="D90" s="776" t="str">
        <f>IF(CNGE_2024_M1_Secc1_Sub1!$D77="","",CNGE_2024_M1_Secc1_Sub1!$D77)</f>
        <v>INSTITUTO TECNOLOGICO SUPERIOR DE LAS CHOAPAS</v>
      </c>
      <c r="E90" s="776"/>
      <c r="F90" s="568"/>
      <c r="G90" s="568"/>
      <c r="H90" s="568"/>
      <c r="I90" s="568"/>
      <c r="J90" s="568"/>
      <c r="K90" s="568"/>
      <c r="L90" s="510"/>
      <c r="M90" s="510"/>
      <c r="N90" s="568"/>
      <c r="O90" s="568"/>
      <c r="P90" s="568"/>
      <c r="Q90" s="568"/>
      <c r="R90" s="568"/>
      <c r="S90" s="568"/>
      <c r="T90" s="568"/>
      <c r="U90" s="568"/>
      <c r="V90" s="568"/>
      <c r="W90" s="568"/>
      <c r="X90" s="568"/>
      <c r="Y90" s="568"/>
      <c r="Z90" s="568"/>
      <c r="AA90" s="568"/>
      <c r="AB90" s="568"/>
      <c r="AC90" s="568"/>
      <c r="AD90" s="510"/>
      <c r="AE90"/>
      <c r="AG90" s="331">
        <f t="shared" si="17"/>
        <v>0</v>
      </c>
      <c r="AH90" s="332">
        <f t="shared" si="0"/>
        <v>0</v>
      </c>
      <c r="AI90" s="333">
        <f t="shared" si="1"/>
        <v>0</v>
      </c>
      <c r="AJ90" s="334">
        <f t="shared" si="2"/>
        <v>0</v>
      </c>
      <c r="AK90" s="335">
        <f t="shared" si="3"/>
        <v>0</v>
      </c>
      <c r="AL90" s="336">
        <f t="shared" si="4"/>
        <v>0</v>
      </c>
      <c r="AM90" s="337">
        <f t="shared" si="5"/>
        <v>0</v>
      </c>
      <c r="AN90" s="338">
        <f t="shared" si="6"/>
        <v>0</v>
      </c>
      <c r="AO90" s="339" cm="1">
        <f t="array" ref="AO90">IF(AND(OR(N90={1,2,3,4}),P90=0),1,0)</f>
        <v>0</v>
      </c>
      <c r="AP90" s="340">
        <f t="shared" si="7"/>
        <v>0</v>
      </c>
      <c r="AQ90" s="341">
        <f t="shared" si="8"/>
        <v>0</v>
      </c>
      <c r="AR90" s="355"/>
      <c r="AS90" s="349">
        <f t="shared" si="18"/>
        <v>0</v>
      </c>
      <c r="AT90" s="351">
        <f t="shared" si="9"/>
        <v>0</v>
      </c>
      <c r="AU90" s="353">
        <f t="shared" si="10"/>
        <v>0</v>
      </c>
      <c r="AV90" s="343">
        <f t="shared" si="11"/>
        <v>0</v>
      </c>
      <c r="AW90" s="344">
        <f t="shared" si="12"/>
        <v>-1</v>
      </c>
      <c r="AX90" s="345">
        <f t="shared" si="13"/>
        <v>0</v>
      </c>
      <c r="AY90" s="346">
        <f t="shared" si="14"/>
        <v>0</v>
      </c>
      <c r="AZ90" s="346">
        <f t="shared" si="19"/>
        <v>0</v>
      </c>
      <c r="BA90" s="290">
        <f t="shared" si="15"/>
        <v>0</v>
      </c>
      <c r="BB90" s="291" t="str">
        <f>IF(BA90=0,"",
IF(SUM($BA$54:BA90)=1,BC90,
IF($BA$175&gt;SUM($BA$54:BA90),_xlfn.CONCAT(", ",BC90),
IF($BA$175=SUM($BA$54:BA90),_xlfn.CONCAT(" y ",BC90)))))</f>
        <v/>
      </c>
      <c r="BC90" s="231" t="s">
        <v>6248</v>
      </c>
      <c r="BD90" s="362">
        <f t="shared" si="16"/>
        <v>0</v>
      </c>
    </row>
    <row r="91" spans="1:56" ht="99.95" customHeight="1">
      <c r="A91" s="6"/>
      <c r="B91" s="5"/>
      <c r="C91" s="85" t="s">
        <v>141</v>
      </c>
      <c r="D91" s="776" t="str">
        <f>IF(CNGE_2024_M1_Secc1_Sub1!$D78="","",CNGE_2024_M1_Secc1_Sub1!$D78)</f>
        <v>INSTITUTO TECNOLOGICO SUPERIOR DE HUATUSCO</v>
      </c>
      <c r="E91" s="776"/>
      <c r="F91" s="568"/>
      <c r="G91" s="568"/>
      <c r="H91" s="568"/>
      <c r="I91" s="568"/>
      <c r="J91" s="568"/>
      <c r="K91" s="568"/>
      <c r="L91" s="510"/>
      <c r="M91" s="510"/>
      <c r="N91" s="568"/>
      <c r="O91" s="568"/>
      <c r="P91" s="568"/>
      <c r="Q91" s="568"/>
      <c r="R91" s="568"/>
      <c r="S91" s="568"/>
      <c r="T91" s="568"/>
      <c r="U91" s="568"/>
      <c r="V91" s="568"/>
      <c r="W91" s="568"/>
      <c r="X91" s="568"/>
      <c r="Y91" s="568"/>
      <c r="Z91" s="568"/>
      <c r="AA91" s="568"/>
      <c r="AB91" s="568"/>
      <c r="AC91" s="568"/>
      <c r="AD91" s="510"/>
      <c r="AE91"/>
      <c r="AG91" s="331">
        <f t="shared" si="17"/>
        <v>0</v>
      </c>
      <c r="AH91" s="332">
        <f t="shared" si="0"/>
        <v>0</v>
      </c>
      <c r="AI91" s="333">
        <f t="shared" si="1"/>
        <v>0</v>
      </c>
      <c r="AJ91" s="334">
        <f t="shared" si="2"/>
        <v>0</v>
      </c>
      <c r="AK91" s="335">
        <f t="shared" si="3"/>
        <v>0</v>
      </c>
      <c r="AL91" s="336">
        <f t="shared" si="4"/>
        <v>0</v>
      </c>
      <c r="AM91" s="337">
        <f t="shared" si="5"/>
        <v>0</v>
      </c>
      <c r="AN91" s="338">
        <f t="shared" si="6"/>
        <v>0</v>
      </c>
      <c r="AO91" s="339" cm="1">
        <f t="array" ref="AO91">IF(AND(OR(N91={1,2,3,4}),P91=0),1,0)</f>
        <v>0</v>
      </c>
      <c r="AP91" s="340">
        <f t="shared" si="7"/>
        <v>0</v>
      </c>
      <c r="AQ91" s="341">
        <f t="shared" si="8"/>
        <v>0</v>
      </c>
      <c r="AR91" s="355"/>
      <c r="AS91" s="349">
        <f t="shared" si="18"/>
        <v>0</v>
      </c>
      <c r="AT91" s="351">
        <f t="shared" si="9"/>
        <v>0</v>
      </c>
      <c r="AU91" s="353">
        <f t="shared" si="10"/>
        <v>0</v>
      </c>
      <c r="AV91" s="343">
        <f t="shared" si="11"/>
        <v>0</v>
      </c>
      <c r="AW91" s="344">
        <f t="shared" si="12"/>
        <v>-1</v>
      </c>
      <c r="AX91" s="345">
        <f t="shared" si="13"/>
        <v>0</v>
      </c>
      <c r="AY91" s="346">
        <f t="shared" si="14"/>
        <v>0</v>
      </c>
      <c r="AZ91" s="346">
        <f t="shared" si="19"/>
        <v>0</v>
      </c>
      <c r="BA91" s="290">
        <f t="shared" si="15"/>
        <v>0</v>
      </c>
      <c r="BB91" s="291" t="str">
        <f>IF(BA91=0,"",
IF(SUM($BA$54:BA91)=1,BC91,
IF($BA$175&gt;SUM($BA$54:BA91),_xlfn.CONCAT(", ",BC91),
IF($BA$175=SUM($BA$54:BA91),_xlfn.CONCAT(" y ",BC91)))))</f>
        <v/>
      </c>
      <c r="BC91" s="231" t="s">
        <v>6249</v>
      </c>
      <c r="BD91" s="362">
        <f t="shared" si="16"/>
        <v>0</v>
      </c>
    </row>
    <row r="92" spans="1:56" ht="99.95" customHeight="1">
      <c r="A92" s="6"/>
      <c r="B92" s="5"/>
      <c r="C92" s="85" t="s">
        <v>142</v>
      </c>
      <c r="D92" s="776" t="str">
        <f>IF(CNGE_2024_M1_Secc1_Sub1!$D79="","",CNGE_2024_M1_Secc1_Sub1!$D79)</f>
        <v>INSTITUTO TECNOLOGICO SUPERIOR DE ALVARADO</v>
      </c>
      <c r="E92" s="776"/>
      <c r="F92" s="568"/>
      <c r="G92" s="568"/>
      <c r="H92" s="568"/>
      <c r="I92" s="568"/>
      <c r="J92" s="568"/>
      <c r="K92" s="568"/>
      <c r="L92" s="510"/>
      <c r="M92" s="510"/>
      <c r="N92" s="568"/>
      <c r="O92" s="568"/>
      <c r="P92" s="568"/>
      <c r="Q92" s="568"/>
      <c r="R92" s="568"/>
      <c r="S92" s="568"/>
      <c r="T92" s="568"/>
      <c r="U92" s="568"/>
      <c r="V92" s="568"/>
      <c r="W92" s="568"/>
      <c r="X92" s="568"/>
      <c r="Y92" s="568"/>
      <c r="Z92" s="568"/>
      <c r="AA92" s="568"/>
      <c r="AB92" s="568"/>
      <c r="AC92" s="568"/>
      <c r="AD92" s="510"/>
      <c r="AE92"/>
      <c r="AG92" s="331">
        <f t="shared" si="17"/>
        <v>0</v>
      </c>
      <c r="AH92" s="332">
        <f t="shared" si="0"/>
        <v>0</v>
      </c>
      <c r="AI92" s="333">
        <f t="shared" si="1"/>
        <v>0</v>
      </c>
      <c r="AJ92" s="334">
        <f t="shared" si="2"/>
        <v>0</v>
      </c>
      <c r="AK92" s="335">
        <f t="shared" si="3"/>
        <v>0</v>
      </c>
      <c r="AL92" s="336">
        <f t="shared" si="4"/>
        <v>0</v>
      </c>
      <c r="AM92" s="337">
        <f t="shared" si="5"/>
        <v>0</v>
      </c>
      <c r="AN92" s="338">
        <f t="shared" si="6"/>
        <v>0</v>
      </c>
      <c r="AO92" s="339" cm="1">
        <f t="array" ref="AO92">IF(AND(OR(N92={1,2,3,4}),P92=0),1,0)</f>
        <v>0</v>
      </c>
      <c r="AP92" s="340">
        <f t="shared" si="7"/>
        <v>0</v>
      </c>
      <c r="AQ92" s="341">
        <f t="shared" si="8"/>
        <v>0</v>
      </c>
      <c r="AR92" s="355"/>
      <c r="AS92" s="349">
        <f t="shared" si="18"/>
        <v>0</v>
      </c>
      <c r="AT92" s="351">
        <f t="shared" si="9"/>
        <v>0</v>
      </c>
      <c r="AU92" s="353">
        <f t="shared" si="10"/>
        <v>0</v>
      </c>
      <c r="AV92" s="343">
        <f t="shared" si="11"/>
        <v>0</v>
      </c>
      <c r="AW92" s="344">
        <f t="shared" si="12"/>
        <v>-1</v>
      </c>
      <c r="AX92" s="345">
        <f t="shared" si="13"/>
        <v>0</v>
      </c>
      <c r="AY92" s="346">
        <f t="shared" si="14"/>
        <v>0</v>
      </c>
      <c r="AZ92" s="346">
        <f t="shared" si="19"/>
        <v>0</v>
      </c>
      <c r="BA92" s="290">
        <f t="shared" si="15"/>
        <v>0</v>
      </c>
      <c r="BB92" s="291" t="str">
        <f>IF(BA92=0,"",
IF(SUM($BA$54:BA92)=1,BC92,
IF($BA$175&gt;SUM($BA$54:BA92),_xlfn.CONCAT(", ",BC92),
IF($BA$175=SUM($BA$54:BA92),_xlfn.CONCAT(" y ",BC92)))))</f>
        <v/>
      </c>
      <c r="BC92" s="231" t="s">
        <v>6250</v>
      </c>
      <c r="BD92" s="362">
        <f t="shared" si="16"/>
        <v>0</v>
      </c>
    </row>
    <row r="93" spans="1:56" ht="99.95" customHeight="1">
      <c r="A93" s="6"/>
      <c r="B93" s="5"/>
      <c r="C93" s="85" t="s">
        <v>143</v>
      </c>
      <c r="D93" s="776" t="str">
        <f>IF(CNGE_2024_M1_Secc1_Sub1!$D80="","",CNGE_2024_M1_Secc1_Sub1!$D80)</f>
        <v>INSTITUTO TECNOLOGICO SUPERIOR DE PEROTE</v>
      </c>
      <c r="E93" s="776"/>
      <c r="F93" s="568"/>
      <c r="G93" s="568"/>
      <c r="H93" s="568"/>
      <c r="I93" s="568"/>
      <c r="J93" s="568"/>
      <c r="K93" s="568"/>
      <c r="L93" s="510"/>
      <c r="M93" s="510"/>
      <c r="N93" s="568"/>
      <c r="O93" s="568"/>
      <c r="P93" s="568"/>
      <c r="Q93" s="568"/>
      <c r="R93" s="568"/>
      <c r="S93" s="568"/>
      <c r="T93" s="568"/>
      <c r="U93" s="568"/>
      <c r="V93" s="568"/>
      <c r="W93" s="568"/>
      <c r="X93" s="568"/>
      <c r="Y93" s="568"/>
      <c r="Z93" s="568"/>
      <c r="AA93" s="568"/>
      <c r="AB93" s="568"/>
      <c r="AC93" s="568"/>
      <c r="AD93" s="510"/>
      <c r="AE93"/>
      <c r="AG93" s="331">
        <f t="shared" si="17"/>
        <v>0</v>
      </c>
      <c r="AH93" s="332">
        <f t="shared" si="0"/>
        <v>0</v>
      </c>
      <c r="AI93" s="333">
        <f t="shared" si="1"/>
        <v>0</v>
      </c>
      <c r="AJ93" s="334">
        <f t="shared" si="2"/>
        <v>0</v>
      </c>
      <c r="AK93" s="335">
        <f t="shared" si="3"/>
        <v>0</v>
      </c>
      <c r="AL93" s="336">
        <f t="shared" si="4"/>
        <v>0</v>
      </c>
      <c r="AM93" s="337">
        <f t="shared" si="5"/>
        <v>0</v>
      </c>
      <c r="AN93" s="338">
        <f t="shared" si="6"/>
        <v>0</v>
      </c>
      <c r="AO93" s="339" cm="1">
        <f t="array" ref="AO93">IF(AND(OR(N93={1,2,3,4}),P93=0),1,0)</f>
        <v>0</v>
      </c>
      <c r="AP93" s="340">
        <f t="shared" si="7"/>
        <v>0</v>
      </c>
      <c r="AQ93" s="341">
        <f t="shared" si="8"/>
        <v>0</v>
      </c>
      <c r="AR93" s="355"/>
      <c r="AS93" s="349">
        <f t="shared" si="18"/>
        <v>0</v>
      </c>
      <c r="AT93" s="351">
        <f t="shared" si="9"/>
        <v>0</v>
      </c>
      <c r="AU93" s="353">
        <f t="shared" si="10"/>
        <v>0</v>
      </c>
      <c r="AV93" s="343">
        <f t="shared" si="11"/>
        <v>0</v>
      </c>
      <c r="AW93" s="344">
        <f t="shared" si="12"/>
        <v>-1</v>
      </c>
      <c r="AX93" s="345">
        <f t="shared" si="13"/>
        <v>0</v>
      </c>
      <c r="AY93" s="346">
        <f t="shared" si="14"/>
        <v>0</v>
      </c>
      <c r="AZ93" s="346">
        <f t="shared" si="19"/>
        <v>0</v>
      </c>
      <c r="BA93" s="290">
        <f t="shared" si="15"/>
        <v>0</v>
      </c>
      <c r="BB93" s="291" t="str">
        <f>IF(BA93=0,"",
IF(SUM($BA$54:BA93)=1,BC93,
IF($BA$175&gt;SUM($BA$54:BA93),_xlfn.CONCAT(", ",BC93),
IF($BA$175=SUM($BA$54:BA93),_xlfn.CONCAT(" y ",BC93)))))</f>
        <v/>
      </c>
      <c r="BC93" s="231" t="s">
        <v>6251</v>
      </c>
      <c r="BD93" s="362">
        <f t="shared" si="16"/>
        <v>0</v>
      </c>
    </row>
    <row r="94" spans="1:56" ht="99.95" customHeight="1">
      <c r="A94" s="6"/>
      <c r="B94" s="5"/>
      <c r="C94" s="85" t="s">
        <v>144</v>
      </c>
      <c r="D94" s="776" t="str">
        <f>IF(CNGE_2024_M1_Secc1_Sub1!$D81="","",CNGE_2024_M1_Secc1_Sub1!$D81)</f>
        <v>INSTITUTO TECNOLOGICO SUPERIOR DE ZONGOLICA</v>
      </c>
      <c r="E94" s="776"/>
      <c r="F94" s="568"/>
      <c r="G94" s="568"/>
      <c r="H94" s="568"/>
      <c r="I94" s="568"/>
      <c r="J94" s="568"/>
      <c r="K94" s="568"/>
      <c r="L94" s="510"/>
      <c r="M94" s="510"/>
      <c r="N94" s="568"/>
      <c r="O94" s="568"/>
      <c r="P94" s="568"/>
      <c r="Q94" s="568"/>
      <c r="R94" s="568"/>
      <c r="S94" s="568"/>
      <c r="T94" s="568"/>
      <c r="U94" s="568"/>
      <c r="V94" s="568"/>
      <c r="W94" s="568"/>
      <c r="X94" s="568"/>
      <c r="Y94" s="568"/>
      <c r="Z94" s="568"/>
      <c r="AA94" s="568"/>
      <c r="AB94" s="568"/>
      <c r="AC94" s="568"/>
      <c r="AD94" s="510"/>
      <c r="AE94"/>
      <c r="AG94" s="331">
        <f t="shared" si="17"/>
        <v>0</v>
      </c>
      <c r="AH94" s="332">
        <f t="shared" si="0"/>
        <v>0</v>
      </c>
      <c r="AI94" s="333">
        <f t="shared" si="1"/>
        <v>0</v>
      </c>
      <c r="AJ94" s="334">
        <f t="shared" si="2"/>
        <v>0</v>
      </c>
      <c r="AK94" s="335">
        <f t="shared" si="3"/>
        <v>0</v>
      </c>
      <c r="AL94" s="336">
        <f t="shared" si="4"/>
        <v>0</v>
      </c>
      <c r="AM94" s="337">
        <f t="shared" si="5"/>
        <v>0</v>
      </c>
      <c r="AN94" s="338">
        <f t="shared" si="6"/>
        <v>0</v>
      </c>
      <c r="AO94" s="339" cm="1">
        <f t="array" ref="AO94">IF(AND(OR(N94={1,2,3,4}),P94=0),1,0)</f>
        <v>0</v>
      </c>
      <c r="AP94" s="340">
        <f t="shared" si="7"/>
        <v>0</v>
      </c>
      <c r="AQ94" s="341">
        <f t="shared" si="8"/>
        <v>0</v>
      </c>
      <c r="AR94" s="355"/>
      <c r="AS94" s="349">
        <f t="shared" si="18"/>
        <v>0</v>
      </c>
      <c r="AT94" s="351">
        <f t="shared" si="9"/>
        <v>0</v>
      </c>
      <c r="AU94" s="353">
        <f t="shared" si="10"/>
        <v>0</v>
      </c>
      <c r="AV94" s="343">
        <f t="shared" si="11"/>
        <v>0</v>
      </c>
      <c r="AW94" s="344">
        <f t="shared" si="12"/>
        <v>-1</v>
      </c>
      <c r="AX94" s="345">
        <f t="shared" si="13"/>
        <v>0</v>
      </c>
      <c r="AY94" s="346">
        <f t="shared" si="14"/>
        <v>0</v>
      </c>
      <c r="AZ94" s="346">
        <f t="shared" si="19"/>
        <v>0</v>
      </c>
      <c r="BA94" s="290">
        <f t="shared" si="15"/>
        <v>0</v>
      </c>
      <c r="BB94" s="291" t="str">
        <f>IF(BA94=0,"",
IF(SUM($BA$54:BA94)=1,BC94,
IF($BA$175&gt;SUM($BA$54:BA94),_xlfn.CONCAT(", ",BC94),
IF($BA$175=SUM($BA$54:BA94),_xlfn.CONCAT(" y ",BC94)))))</f>
        <v/>
      </c>
      <c r="BC94" s="231" t="s">
        <v>6252</v>
      </c>
      <c r="BD94" s="362">
        <f t="shared" si="16"/>
        <v>0</v>
      </c>
    </row>
    <row r="95" spans="1:56" ht="99.95" customHeight="1">
      <c r="A95" s="6"/>
      <c r="B95" s="5"/>
      <c r="C95" s="85" t="s">
        <v>145</v>
      </c>
      <c r="D95" s="776" t="str">
        <f>IF(CNGE_2024_M1_Secc1_Sub1!$D82="","",CNGE_2024_M1_Secc1_Sub1!$D82)</f>
        <v>INSTITUTO TECNOLOGICO SUPERIOR DE NARANJOS</v>
      </c>
      <c r="E95" s="776"/>
      <c r="F95" s="568"/>
      <c r="G95" s="568"/>
      <c r="H95" s="568"/>
      <c r="I95" s="568"/>
      <c r="J95" s="568"/>
      <c r="K95" s="568"/>
      <c r="L95" s="510"/>
      <c r="M95" s="510"/>
      <c r="N95" s="568"/>
      <c r="O95" s="568"/>
      <c r="P95" s="568"/>
      <c r="Q95" s="568"/>
      <c r="R95" s="568"/>
      <c r="S95" s="568"/>
      <c r="T95" s="568"/>
      <c r="U95" s="568"/>
      <c r="V95" s="568"/>
      <c r="W95" s="568"/>
      <c r="X95" s="568"/>
      <c r="Y95" s="568"/>
      <c r="Z95" s="568"/>
      <c r="AA95" s="568"/>
      <c r="AB95" s="568"/>
      <c r="AC95" s="568"/>
      <c r="AD95" s="510"/>
      <c r="AE95"/>
      <c r="AG95" s="331">
        <f t="shared" si="17"/>
        <v>0</v>
      </c>
      <c r="AH95" s="332">
        <f t="shared" si="0"/>
        <v>0</v>
      </c>
      <c r="AI95" s="333">
        <f t="shared" si="1"/>
        <v>0</v>
      </c>
      <c r="AJ95" s="334">
        <f t="shared" si="2"/>
        <v>0</v>
      </c>
      <c r="AK95" s="335">
        <f t="shared" si="3"/>
        <v>0</v>
      </c>
      <c r="AL95" s="336">
        <f t="shared" si="4"/>
        <v>0</v>
      </c>
      <c r="AM95" s="337">
        <f t="shared" si="5"/>
        <v>0</v>
      </c>
      <c r="AN95" s="338">
        <f t="shared" si="6"/>
        <v>0</v>
      </c>
      <c r="AO95" s="339" cm="1">
        <f t="array" ref="AO95">IF(AND(OR(N95={1,2,3,4}),P95=0),1,0)</f>
        <v>0</v>
      </c>
      <c r="AP95" s="340">
        <f t="shared" si="7"/>
        <v>0</v>
      </c>
      <c r="AQ95" s="341">
        <f t="shared" si="8"/>
        <v>0</v>
      </c>
      <c r="AR95" s="355"/>
      <c r="AS95" s="349">
        <f t="shared" si="18"/>
        <v>0</v>
      </c>
      <c r="AT95" s="351">
        <f t="shared" si="9"/>
        <v>0</v>
      </c>
      <c r="AU95" s="353">
        <f t="shared" si="10"/>
        <v>0</v>
      </c>
      <c r="AV95" s="343">
        <f t="shared" si="11"/>
        <v>0</v>
      </c>
      <c r="AW95" s="344">
        <f t="shared" si="12"/>
        <v>-1</v>
      </c>
      <c r="AX95" s="345">
        <f t="shared" si="13"/>
        <v>0</v>
      </c>
      <c r="AY95" s="346">
        <f t="shared" si="14"/>
        <v>0</v>
      </c>
      <c r="AZ95" s="346">
        <f t="shared" si="19"/>
        <v>0</v>
      </c>
      <c r="BA95" s="290">
        <f t="shared" si="15"/>
        <v>0</v>
      </c>
      <c r="BB95" s="291" t="str">
        <f>IF(BA95=0,"",
IF(SUM($BA$54:BA95)=1,BC95,
IF($BA$175&gt;SUM($BA$54:BA95),_xlfn.CONCAT(", ",BC95),
IF($BA$175=SUM($BA$54:BA95),_xlfn.CONCAT(" y ",BC95)))))</f>
        <v/>
      </c>
      <c r="BC95" s="231" t="s">
        <v>6253</v>
      </c>
      <c r="BD95" s="362">
        <f t="shared" si="16"/>
        <v>0</v>
      </c>
    </row>
    <row r="96" spans="1:56" ht="99.95" customHeight="1">
      <c r="A96" s="6"/>
      <c r="B96" s="5"/>
      <c r="C96" s="85" t="s">
        <v>146</v>
      </c>
      <c r="D96" s="776" t="str">
        <f>IF(CNGE_2024_M1_Secc1_Sub1!$D83="","",CNGE_2024_M1_Secc1_Sub1!$D83)</f>
        <v>INSTITUTO TECNOLOGICO SUPERIOR DE CHICONTEPEC</v>
      </c>
      <c r="E96" s="776"/>
      <c r="F96" s="568"/>
      <c r="G96" s="568"/>
      <c r="H96" s="568"/>
      <c r="I96" s="568"/>
      <c r="J96" s="568"/>
      <c r="K96" s="568"/>
      <c r="L96" s="510"/>
      <c r="M96" s="510"/>
      <c r="N96" s="568"/>
      <c r="O96" s="568"/>
      <c r="P96" s="568"/>
      <c r="Q96" s="568"/>
      <c r="R96" s="568"/>
      <c r="S96" s="568"/>
      <c r="T96" s="568"/>
      <c r="U96" s="568"/>
      <c r="V96" s="568"/>
      <c r="W96" s="568"/>
      <c r="X96" s="568"/>
      <c r="Y96" s="568"/>
      <c r="Z96" s="568"/>
      <c r="AA96" s="568"/>
      <c r="AB96" s="568"/>
      <c r="AC96" s="568"/>
      <c r="AD96" s="510"/>
      <c r="AE96"/>
      <c r="AG96" s="331">
        <f t="shared" si="17"/>
        <v>0</v>
      </c>
      <c r="AH96" s="332">
        <f t="shared" si="0"/>
        <v>0</v>
      </c>
      <c r="AI96" s="333">
        <f t="shared" si="1"/>
        <v>0</v>
      </c>
      <c r="AJ96" s="334">
        <f t="shared" si="2"/>
        <v>0</v>
      </c>
      <c r="AK96" s="335">
        <f t="shared" si="3"/>
        <v>0</v>
      </c>
      <c r="AL96" s="336">
        <f t="shared" si="4"/>
        <v>0</v>
      </c>
      <c r="AM96" s="337">
        <f t="shared" si="5"/>
        <v>0</v>
      </c>
      <c r="AN96" s="338">
        <f t="shared" si="6"/>
        <v>0</v>
      </c>
      <c r="AO96" s="339" cm="1">
        <f t="array" ref="AO96">IF(AND(OR(N96={1,2,3,4}),P96=0),1,0)</f>
        <v>0</v>
      </c>
      <c r="AP96" s="340">
        <f t="shared" si="7"/>
        <v>0</v>
      </c>
      <c r="AQ96" s="341">
        <f t="shared" si="8"/>
        <v>0</v>
      </c>
      <c r="AR96" s="355"/>
      <c r="AS96" s="349">
        <f t="shared" si="18"/>
        <v>0</v>
      </c>
      <c r="AT96" s="351">
        <f t="shared" si="9"/>
        <v>0</v>
      </c>
      <c r="AU96" s="353">
        <f t="shared" si="10"/>
        <v>0</v>
      </c>
      <c r="AV96" s="343">
        <f t="shared" si="11"/>
        <v>0</v>
      </c>
      <c r="AW96" s="344">
        <f t="shared" si="12"/>
        <v>-1</v>
      </c>
      <c r="AX96" s="345">
        <f t="shared" si="13"/>
        <v>0</v>
      </c>
      <c r="AY96" s="346">
        <f t="shared" si="14"/>
        <v>0</v>
      </c>
      <c r="AZ96" s="346">
        <f t="shared" si="19"/>
        <v>0</v>
      </c>
      <c r="BA96" s="290">
        <f t="shared" si="15"/>
        <v>0</v>
      </c>
      <c r="BB96" s="291" t="str">
        <f>IF(BA96=0,"",
IF(SUM($BA$54:BA96)=1,BC96,
IF($BA$175&gt;SUM($BA$54:BA96),_xlfn.CONCAT(", ",BC96),
IF($BA$175=SUM($BA$54:BA96),_xlfn.CONCAT(" y ",BC96)))))</f>
        <v/>
      </c>
      <c r="BC96" s="231" t="s">
        <v>6254</v>
      </c>
      <c r="BD96" s="362">
        <f t="shared" si="16"/>
        <v>0</v>
      </c>
    </row>
    <row r="97" spans="1:56" ht="117.75" customHeight="1">
      <c r="A97" s="6"/>
      <c r="B97" s="5"/>
      <c r="C97" s="85" t="s">
        <v>147</v>
      </c>
      <c r="D97" s="776" t="str">
        <f>IF(CNGE_2024_M1_Secc1_Sub1!$D84="","",CNGE_2024_M1_Secc1_Sub1!$D84)</f>
        <v>INSTITUTO TECNOLOGICO SUPERIOR DE MARTINEZ DE LA TORRE</v>
      </c>
      <c r="E97" s="776"/>
      <c r="F97" s="568"/>
      <c r="G97" s="568"/>
      <c r="H97" s="568"/>
      <c r="I97" s="568"/>
      <c r="J97" s="568"/>
      <c r="K97" s="568"/>
      <c r="L97" s="510"/>
      <c r="M97" s="510"/>
      <c r="N97" s="568"/>
      <c r="O97" s="568"/>
      <c r="P97" s="568"/>
      <c r="Q97" s="568"/>
      <c r="R97" s="568"/>
      <c r="S97" s="568"/>
      <c r="T97" s="568"/>
      <c r="U97" s="568"/>
      <c r="V97" s="568"/>
      <c r="W97" s="568"/>
      <c r="X97" s="568"/>
      <c r="Y97" s="568"/>
      <c r="Z97" s="568"/>
      <c r="AA97" s="568"/>
      <c r="AB97" s="568"/>
      <c r="AC97" s="568"/>
      <c r="AD97" s="510"/>
      <c r="AE97"/>
      <c r="AG97" s="331">
        <f t="shared" si="17"/>
        <v>0</v>
      </c>
      <c r="AH97" s="332">
        <f t="shared" si="0"/>
        <v>0</v>
      </c>
      <c r="AI97" s="333">
        <f t="shared" si="1"/>
        <v>0</v>
      </c>
      <c r="AJ97" s="334">
        <f t="shared" si="2"/>
        <v>0</v>
      </c>
      <c r="AK97" s="335">
        <f t="shared" si="3"/>
        <v>0</v>
      </c>
      <c r="AL97" s="336">
        <f t="shared" si="4"/>
        <v>0</v>
      </c>
      <c r="AM97" s="337">
        <f t="shared" si="5"/>
        <v>0</v>
      </c>
      <c r="AN97" s="338">
        <f t="shared" si="6"/>
        <v>0</v>
      </c>
      <c r="AO97" s="339" cm="1">
        <f t="array" ref="AO97">IF(AND(OR(N97={1,2,3,4}),P97=0),1,0)</f>
        <v>0</v>
      </c>
      <c r="AP97" s="340">
        <f t="shared" si="7"/>
        <v>0</v>
      </c>
      <c r="AQ97" s="341">
        <f t="shared" si="8"/>
        <v>0</v>
      </c>
      <c r="AR97" s="355"/>
      <c r="AS97" s="349">
        <f t="shared" si="18"/>
        <v>0</v>
      </c>
      <c r="AT97" s="351">
        <f t="shared" si="9"/>
        <v>0</v>
      </c>
      <c r="AU97" s="353">
        <f t="shared" si="10"/>
        <v>0</v>
      </c>
      <c r="AV97" s="343">
        <f t="shared" si="11"/>
        <v>0</v>
      </c>
      <c r="AW97" s="344">
        <f t="shared" si="12"/>
        <v>-1</v>
      </c>
      <c r="AX97" s="345">
        <f t="shared" si="13"/>
        <v>0</v>
      </c>
      <c r="AY97" s="346">
        <f t="shared" si="14"/>
        <v>0</v>
      </c>
      <c r="AZ97" s="346">
        <f t="shared" si="19"/>
        <v>0</v>
      </c>
      <c r="BA97" s="290">
        <f t="shared" si="15"/>
        <v>0</v>
      </c>
      <c r="BB97" s="291" t="str">
        <f>IF(BA97=0,"",
IF(SUM($BA$54:BA97)=1,BC97,
IF($BA$175&gt;SUM($BA$54:BA97),_xlfn.CONCAT(", ",BC97),
IF($BA$175=SUM($BA$54:BA97),_xlfn.CONCAT(" y ",BC97)))))</f>
        <v/>
      </c>
      <c r="BC97" s="231" t="s">
        <v>6255</v>
      </c>
      <c r="BD97" s="362">
        <f t="shared" si="16"/>
        <v>0</v>
      </c>
    </row>
    <row r="98" spans="1:56" ht="99.95" customHeight="1">
      <c r="A98" s="6"/>
      <c r="B98" s="5"/>
      <c r="C98" s="85" t="s">
        <v>148</v>
      </c>
      <c r="D98" s="776" t="str">
        <f>IF(CNGE_2024_M1_Secc1_Sub1!$D85="","",CNGE_2024_M1_Secc1_Sub1!$D85)</f>
        <v>INSTITUTO TECNOLOGICO SUPERIOR DE JESUS CARRANZA</v>
      </c>
      <c r="E98" s="776"/>
      <c r="F98" s="568"/>
      <c r="G98" s="568"/>
      <c r="H98" s="568"/>
      <c r="I98" s="568"/>
      <c r="J98" s="568"/>
      <c r="K98" s="568"/>
      <c r="L98" s="510"/>
      <c r="M98" s="510"/>
      <c r="N98" s="568"/>
      <c r="O98" s="568"/>
      <c r="P98" s="568"/>
      <c r="Q98" s="568"/>
      <c r="R98" s="568"/>
      <c r="S98" s="568"/>
      <c r="T98" s="568"/>
      <c r="U98" s="568"/>
      <c r="V98" s="568"/>
      <c r="W98" s="568"/>
      <c r="X98" s="568"/>
      <c r="Y98" s="568"/>
      <c r="Z98" s="568"/>
      <c r="AA98" s="568"/>
      <c r="AB98" s="568"/>
      <c r="AC98" s="568"/>
      <c r="AD98" s="510"/>
      <c r="AE98"/>
      <c r="AG98" s="331">
        <f t="shared" si="17"/>
        <v>0</v>
      </c>
      <c r="AH98" s="332">
        <f t="shared" si="0"/>
        <v>0</v>
      </c>
      <c r="AI98" s="333">
        <f t="shared" si="1"/>
        <v>0</v>
      </c>
      <c r="AJ98" s="334">
        <f t="shared" si="2"/>
        <v>0</v>
      </c>
      <c r="AK98" s="335">
        <f t="shared" si="3"/>
        <v>0</v>
      </c>
      <c r="AL98" s="336">
        <f t="shared" si="4"/>
        <v>0</v>
      </c>
      <c r="AM98" s="337">
        <f t="shared" si="5"/>
        <v>0</v>
      </c>
      <c r="AN98" s="338">
        <f t="shared" si="6"/>
        <v>0</v>
      </c>
      <c r="AO98" s="339" cm="1">
        <f t="array" ref="AO98">IF(AND(OR(N98={1,2,3,4}),P98=0),1,0)</f>
        <v>0</v>
      </c>
      <c r="AP98" s="340">
        <f t="shared" si="7"/>
        <v>0</v>
      </c>
      <c r="AQ98" s="341">
        <f t="shared" si="8"/>
        <v>0</v>
      </c>
      <c r="AR98" s="355"/>
      <c r="AS98" s="349">
        <f t="shared" si="18"/>
        <v>0</v>
      </c>
      <c r="AT98" s="351">
        <f t="shared" si="9"/>
        <v>0</v>
      </c>
      <c r="AU98" s="353">
        <f t="shared" si="10"/>
        <v>0</v>
      </c>
      <c r="AV98" s="343">
        <f t="shared" si="11"/>
        <v>0</v>
      </c>
      <c r="AW98" s="344">
        <f t="shared" si="12"/>
        <v>-1</v>
      </c>
      <c r="AX98" s="345">
        <f t="shared" si="13"/>
        <v>0</v>
      </c>
      <c r="AY98" s="346">
        <f t="shared" si="14"/>
        <v>0</v>
      </c>
      <c r="AZ98" s="346">
        <f t="shared" si="19"/>
        <v>0</v>
      </c>
      <c r="BA98" s="290">
        <f t="shared" si="15"/>
        <v>0</v>
      </c>
      <c r="BB98" s="291" t="str">
        <f>IF(BA98=0,"",
IF(SUM($BA$54:BA98)=1,BC98,
IF($BA$175&gt;SUM($BA$54:BA98),_xlfn.CONCAT(", ",BC98),
IF($BA$175=SUM($BA$54:BA98),_xlfn.CONCAT(" y ",BC98)))))</f>
        <v/>
      </c>
      <c r="BC98" s="231" t="s">
        <v>6256</v>
      </c>
      <c r="BD98" s="362">
        <f t="shared" si="16"/>
        <v>0</v>
      </c>
    </row>
    <row r="99" spans="1:56" ht="99.95" customHeight="1">
      <c r="A99" s="6"/>
      <c r="B99" s="5"/>
      <c r="C99" s="85" t="s">
        <v>149</v>
      </c>
      <c r="D99" s="776" t="str">
        <f>IF(CNGE_2024_M1_Secc1_Sub1!$D86="","",CNGE_2024_M1_Secc1_Sub1!$D86)</f>
        <v>INSTITUTO TECNOLOGICO SUPERIOR DE RODRIGUEZ CLARA</v>
      </c>
      <c r="E99" s="776"/>
      <c r="F99" s="568"/>
      <c r="G99" s="568"/>
      <c r="H99" s="568"/>
      <c r="I99" s="568"/>
      <c r="J99" s="568"/>
      <c r="K99" s="568"/>
      <c r="L99" s="510"/>
      <c r="M99" s="510"/>
      <c r="N99" s="568"/>
      <c r="O99" s="568"/>
      <c r="P99" s="568"/>
      <c r="Q99" s="568"/>
      <c r="R99" s="568"/>
      <c r="S99" s="568"/>
      <c r="T99" s="568"/>
      <c r="U99" s="568"/>
      <c r="V99" s="568"/>
      <c r="W99" s="568"/>
      <c r="X99" s="568"/>
      <c r="Y99" s="568"/>
      <c r="Z99" s="568"/>
      <c r="AA99" s="568"/>
      <c r="AB99" s="568"/>
      <c r="AC99" s="568"/>
      <c r="AD99" s="510"/>
      <c r="AE99"/>
      <c r="AG99" s="331">
        <f t="shared" si="17"/>
        <v>0</v>
      </c>
      <c r="AH99" s="332">
        <f t="shared" si="0"/>
        <v>0</v>
      </c>
      <c r="AI99" s="333">
        <f t="shared" si="1"/>
        <v>0</v>
      </c>
      <c r="AJ99" s="334">
        <f t="shared" si="2"/>
        <v>0</v>
      </c>
      <c r="AK99" s="335">
        <f t="shared" si="3"/>
        <v>0</v>
      </c>
      <c r="AL99" s="336">
        <f t="shared" si="4"/>
        <v>0</v>
      </c>
      <c r="AM99" s="337">
        <f t="shared" si="5"/>
        <v>0</v>
      </c>
      <c r="AN99" s="338">
        <f t="shared" si="6"/>
        <v>0</v>
      </c>
      <c r="AO99" s="339" cm="1">
        <f t="array" ref="AO99">IF(AND(OR(N99={1,2,3,4}),P99=0),1,0)</f>
        <v>0</v>
      </c>
      <c r="AP99" s="340">
        <f t="shared" si="7"/>
        <v>0</v>
      </c>
      <c r="AQ99" s="341">
        <f t="shared" si="8"/>
        <v>0</v>
      </c>
      <c r="AR99" s="355"/>
      <c r="AS99" s="349">
        <f t="shared" si="18"/>
        <v>0</v>
      </c>
      <c r="AT99" s="351">
        <f t="shared" si="9"/>
        <v>0</v>
      </c>
      <c r="AU99" s="353">
        <f t="shared" si="10"/>
        <v>0</v>
      </c>
      <c r="AV99" s="343">
        <f t="shared" si="11"/>
        <v>0</v>
      </c>
      <c r="AW99" s="344">
        <f t="shared" si="12"/>
        <v>-1</v>
      </c>
      <c r="AX99" s="345">
        <f t="shared" si="13"/>
        <v>0</v>
      </c>
      <c r="AY99" s="346">
        <f t="shared" si="14"/>
        <v>0</v>
      </c>
      <c r="AZ99" s="346">
        <f t="shared" si="19"/>
        <v>0</v>
      </c>
      <c r="BA99" s="290">
        <f t="shared" si="15"/>
        <v>0</v>
      </c>
      <c r="BB99" s="291" t="str">
        <f>IF(BA99=0,"",
IF(SUM($BA$54:BA99)=1,BC99,
IF($BA$175&gt;SUM($BA$54:BA99),_xlfn.CONCAT(", ",BC99),
IF($BA$175=SUM($BA$54:BA99),_xlfn.CONCAT(" y ",BC99)))))</f>
        <v/>
      </c>
      <c r="BC99" s="231" t="s">
        <v>6257</v>
      </c>
      <c r="BD99" s="362">
        <f t="shared" si="16"/>
        <v>0</v>
      </c>
    </row>
    <row r="100" spans="1:56" ht="99.95" customHeight="1">
      <c r="A100" s="6"/>
      <c r="B100" s="5"/>
      <c r="C100" s="85" t="s">
        <v>150</v>
      </c>
      <c r="D100" s="776" t="str">
        <f>IF(CNGE_2024_M1_Secc1_Sub1!$D87="","",CNGE_2024_M1_Secc1_Sub1!$D87)</f>
        <v>INSTITUTO VERACRUZANO DE EDUCACION PARA LOS ADULTOS</v>
      </c>
      <c r="E100" s="776"/>
      <c r="F100" s="568"/>
      <c r="G100" s="568"/>
      <c r="H100" s="568"/>
      <c r="I100" s="568"/>
      <c r="J100" s="568"/>
      <c r="K100" s="568"/>
      <c r="L100" s="510"/>
      <c r="M100" s="510"/>
      <c r="N100" s="568"/>
      <c r="O100" s="568"/>
      <c r="P100" s="568"/>
      <c r="Q100" s="568"/>
      <c r="R100" s="568"/>
      <c r="S100" s="568"/>
      <c r="T100" s="568"/>
      <c r="U100" s="568"/>
      <c r="V100" s="568"/>
      <c r="W100" s="568"/>
      <c r="X100" s="568"/>
      <c r="Y100" s="568"/>
      <c r="Z100" s="568"/>
      <c r="AA100" s="568"/>
      <c r="AB100" s="568"/>
      <c r="AC100" s="568"/>
      <c r="AD100" s="510"/>
      <c r="AE100"/>
      <c r="AG100" s="331">
        <f t="shared" si="17"/>
        <v>0</v>
      </c>
      <c r="AH100" s="332">
        <f t="shared" si="0"/>
        <v>0</v>
      </c>
      <c r="AI100" s="333">
        <f t="shared" si="1"/>
        <v>0</v>
      </c>
      <c r="AJ100" s="334">
        <f t="shared" si="2"/>
        <v>0</v>
      </c>
      <c r="AK100" s="335">
        <f t="shared" si="3"/>
        <v>0</v>
      </c>
      <c r="AL100" s="336">
        <f t="shared" si="4"/>
        <v>0</v>
      </c>
      <c r="AM100" s="337">
        <f t="shared" si="5"/>
        <v>0</v>
      </c>
      <c r="AN100" s="338">
        <f t="shared" si="6"/>
        <v>0</v>
      </c>
      <c r="AO100" s="339" cm="1">
        <f t="array" ref="AO100">IF(AND(OR(N100={1,2,3,4}),P100=0),1,0)</f>
        <v>0</v>
      </c>
      <c r="AP100" s="340">
        <f t="shared" si="7"/>
        <v>0</v>
      </c>
      <c r="AQ100" s="341">
        <f t="shared" si="8"/>
        <v>0</v>
      </c>
      <c r="AR100" s="355"/>
      <c r="AS100" s="349">
        <f t="shared" si="18"/>
        <v>0</v>
      </c>
      <c r="AT100" s="351">
        <f t="shared" si="9"/>
        <v>0</v>
      </c>
      <c r="AU100" s="353">
        <f t="shared" si="10"/>
        <v>0</v>
      </c>
      <c r="AV100" s="343">
        <f t="shared" si="11"/>
        <v>0</v>
      </c>
      <c r="AW100" s="344">
        <f t="shared" si="12"/>
        <v>-1</v>
      </c>
      <c r="AX100" s="345">
        <f t="shared" si="13"/>
        <v>0</v>
      </c>
      <c r="AY100" s="346">
        <f t="shared" si="14"/>
        <v>0</v>
      </c>
      <c r="AZ100" s="346">
        <f t="shared" si="19"/>
        <v>0</v>
      </c>
      <c r="BA100" s="290">
        <f t="shared" si="15"/>
        <v>0</v>
      </c>
      <c r="BB100" s="291" t="str">
        <f>IF(BA100=0,"",
IF(SUM($BA$54:BA100)=1,BC100,
IF($BA$175&gt;SUM($BA$54:BA100),_xlfn.CONCAT(", ",BC100),
IF($BA$175=SUM($BA$54:BA100),_xlfn.CONCAT(" y ",BC100)))))</f>
        <v/>
      </c>
      <c r="BC100" s="231" t="s">
        <v>6258</v>
      </c>
      <c r="BD100" s="362">
        <f t="shared" si="16"/>
        <v>0</v>
      </c>
    </row>
    <row r="101" spans="1:56" ht="105.75" customHeight="1">
      <c r="A101" s="6"/>
      <c r="B101" s="5"/>
      <c r="C101" s="85" t="s">
        <v>151</v>
      </c>
      <c r="D101" s="776" t="str">
        <f>IF(CNGE_2024_M1_Secc1_Sub1!$D88="","",CNGE_2024_M1_Secc1_Sub1!$D88)</f>
        <v>COLEGIO NACIONAL DE EDUCACION PROFESIONAL TECNICA</v>
      </c>
      <c r="E101" s="776"/>
      <c r="F101" s="568"/>
      <c r="G101" s="568"/>
      <c r="H101" s="568"/>
      <c r="I101" s="568"/>
      <c r="J101" s="568"/>
      <c r="K101" s="568"/>
      <c r="L101" s="510"/>
      <c r="M101" s="510"/>
      <c r="N101" s="568"/>
      <c r="O101" s="568"/>
      <c r="P101" s="568"/>
      <c r="Q101" s="568"/>
      <c r="R101" s="568"/>
      <c r="S101" s="568"/>
      <c r="T101" s="568"/>
      <c r="U101" s="568"/>
      <c r="V101" s="568"/>
      <c r="W101" s="568"/>
      <c r="X101" s="568"/>
      <c r="Y101" s="568"/>
      <c r="Z101" s="568"/>
      <c r="AA101" s="568"/>
      <c r="AB101" s="568"/>
      <c r="AC101" s="568"/>
      <c r="AD101" s="510"/>
      <c r="AE101"/>
      <c r="AG101" s="331">
        <f t="shared" si="17"/>
        <v>0</v>
      </c>
      <c r="AH101" s="332">
        <f t="shared" si="0"/>
        <v>0</v>
      </c>
      <c r="AI101" s="333">
        <f t="shared" si="1"/>
        <v>0</v>
      </c>
      <c r="AJ101" s="334">
        <f t="shared" si="2"/>
        <v>0</v>
      </c>
      <c r="AK101" s="335">
        <f t="shared" si="3"/>
        <v>0</v>
      </c>
      <c r="AL101" s="336">
        <f t="shared" si="4"/>
        <v>0</v>
      </c>
      <c r="AM101" s="337">
        <f t="shared" si="5"/>
        <v>0</v>
      </c>
      <c r="AN101" s="338">
        <f t="shared" si="6"/>
        <v>0</v>
      </c>
      <c r="AO101" s="339" cm="1">
        <f t="array" ref="AO101">IF(AND(OR(N101={1,2,3,4}),P101=0),1,0)</f>
        <v>0</v>
      </c>
      <c r="AP101" s="340">
        <f t="shared" si="7"/>
        <v>0</v>
      </c>
      <c r="AQ101" s="341">
        <f t="shared" si="8"/>
        <v>0</v>
      </c>
      <c r="AR101" s="355"/>
      <c r="AS101" s="349">
        <f t="shared" si="18"/>
        <v>0</v>
      </c>
      <c r="AT101" s="351">
        <f t="shared" si="9"/>
        <v>0</v>
      </c>
      <c r="AU101" s="353">
        <f t="shared" si="10"/>
        <v>0</v>
      </c>
      <c r="AV101" s="343">
        <f t="shared" si="11"/>
        <v>0</v>
      </c>
      <c r="AW101" s="344">
        <f t="shared" si="12"/>
        <v>-1</v>
      </c>
      <c r="AX101" s="345">
        <f t="shared" si="13"/>
        <v>0</v>
      </c>
      <c r="AY101" s="346">
        <f t="shared" si="14"/>
        <v>0</v>
      </c>
      <c r="AZ101" s="346">
        <f t="shared" si="19"/>
        <v>0</v>
      </c>
      <c r="BA101" s="290">
        <f t="shared" si="15"/>
        <v>0</v>
      </c>
      <c r="BB101" s="291" t="str">
        <f>IF(BA101=0,"",
IF(SUM($BA$54:BA101)=1,BC101,
IF($BA$175&gt;SUM($BA$54:BA101),_xlfn.CONCAT(", ",BC101),
IF($BA$175=SUM($BA$54:BA101),_xlfn.CONCAT(" y ",BC101)))))</f>
        <v/>
      </c>
      <c r="BC101" s="231" t="s">
        <v>6259</v>
      </c>
      <c r="BD101" s="362">
        <f t="shared" si="16"/>
        <v>0</v>
      </c>
    </row>
    <row r="102" spans="1:56" ht="69.95" customHeight="1">
      <c r="A102" s="6"/>
      <c r="B102" s="5"/>
      <c r="C102" s="85" t="s">
        <v>152</v>
      </c>
      <c r="D102" s="776" t="str">
        <f>IF(CNGE_2024_M1_Secc1_Sub1!$D89="","",CNGE_2024_M1_Secc1_Sub1!$D89)</f>
        <v>UNIVERSIDAD TECNOLOGICA DEL SURESTE</v>
      </c>
      <c r="E102" s="776"/>
      <c r="F102" s="568"/>
      <c r="G102" s="568"/>
      <c r="H102" s="568"/>
      <c r="I102" s="568"/>
      <c r="J102" s="568"/>
      <c r="K102" s="568"/>
      <c r="L102" s="510"/>
      <c r="M102" s="510"/>
      <c r="N102" s="568"/>
      <c r="O102" s="568"/>
      <c r="P102" s="568"/>
      <c r="Q102" s="568"/>
      <c r="R102" s="568"/>
      <c r="S102" s="568"/>
      <c r="T102" s="568"/>
      <c r="U102" s="568"/>
      <c r="V102" s="568"/>
      <c r="W102" s="568"/>
      <c r="X102" s="568"/>
      <c r="Y102" s="568"/>
      <c r="Z102" s="568"/>
      <c r="AA102" s="568"/>
      <c r="AB102" s="568"/>
      <c r="AC102" s="568"/>
      <c r="AD102" s="510"/>
      <c r="AE102"/>
      <c r="AG102" s="331">
        <f t="shared" si="17"/>
        <v>0</v>
      </c>
      <c r="AH102" s="332">
        <f t="shared" si="0"/>
        <v>0</v>
      </c>
      <c r="AI102" s="333">
        <f t="shared" si="1"/>
        <v>0</v>
      </c>
      <c r="AJ102" s="334">
        <f t="shared" si="2"/>
        <v>0</v>
      </c>
      <c r="AK102" s="335">
        <f t="shared" si="3"/>
        <v>0</v>
      </c>
      <c r="AL102" s="336">
        <f t="shared" si="4"/>
        <v>0</v>
      </c>
      <c r="AM102" s="337">
        <f t="shared" si="5"/>
        <v>0</v>
      </c>
      <c r="AN102" s="338">
        <f t="shared" si="6"/>
        <v>0</v>
      </c>
      <c r="AO102" s="339" cm="1">
        <f t="array" ref="AO102">IF(AND(OR(N102={1,2,3,4}),P102=0),1,0)</f>
        <v>0</v>
      </c>
      <c r="AP102" s="340">
        <f t="shared" si="7"/>
        <v>0</v>
      </c>
      <c r="AQ102" s="341">
        <f t="shared" si="8"/>
        <v>0</v>
      </c>
      <c r="AR102" s="355"/>
      <c r="AS102" s="349">
        <f t="shared" si="18"/>
        <v>0</v>
      </c>
      <c r="AT102" s="351">
        <f t="shared" si="9"/>
        <v>0</v>
      </c>
      <c r="AU102" s="353">
        <f t="shared" si="10"/>
        <v>0</v>
      </c>
      <c r="AV102" s="343">
        <f t="shared" si="11"/>
        <v>0</v>
      </c>
      <c r="AW102" s="344">
        <f t="shared" si="12"/>
        <v>-1</v>
      </c>
      <c r="AX102" s="345">
        <f t="shared" si="13"/>
        <v>0</v>
      </c>
      <c r="AY102" s="346">
        <f t="shared" si="14"/>
        <v>0</v>
      </c>
      <c r="AZ102" s="346">
        <f t="shared" si="19"/>
        <v>0</v>
      </c>
      <c r="BA102" s="290">
        <f t="shared" si="15"/>
        <v>0</v>
      </c>
      <c r="BB102" s="291" t="str">
        <f>IF(BA102=0,"",
IF(SUM($BA$54:BA102)=1,BC102,
IF($BA$175&gt;SUM($BA$54:BA102),_xlfn.CONCAT(", ",BC102),
IF($BA$175=SUM($BA$54:BA102),_xlfn.CONCAT(" y ",BC102)))))</f>
        <v/>
      </c>
      <c r="BC102" s="231" t="s">
        <v>6260</v>
      </c>
      <c r="BD102" s="362">
        <f t="shared" si="16"/>
        <v>0</v>
      </c>
    </row>
    <row r="103" spans="1:56" ht="69.95" customHeight="1">
      <c r="A103" s="6"/>
      <c r="B103" s="5"/>
      <c r="C103" s="85" t="s">
        <v>153</v>
      </c>
      <c r="D103" s="776" t="str">
        <f>IF(CNGE_2024_M1_Secc1_Sub1!$D90="","",CNGE_2024_M1_Secc1_Sub1!$D90)</f>
        <v>UNIVERSIDAD TECNOLOGICA DEL CENTRO</v>
      </c>
      <c r="E103" s="776"/>
      <c r="F103" s="568"/>
      <c r="G103" s="568"/>
      <c r="H103" s="568"/>
      <c r="I103" s="568"/>
      <c r="J103" s="568"/>
      <c r="K103" s="568"/>
      <c r="L103" s="510"/>
      <c r="M103" s="510"/>
      <c r="N103" s="568"/>
      <c r="O103" s="568"/>
      <c r="P103" s="568"/>
      <c r="Q103" s="568"/>
      <c r="R103" s="568"/>
      <c r="S103" s="568"/>
      <c r="T103" s="568"/>
      <c r="U103" s="568"/>
      <c r="V103" s="568"/>
      <c r="W103" s="568"/>
      <c r="X103" s="568"/>
      <c r="Y103" s="568"/>
      <c r="Z103" s="568"/>
      <c r="AA103" s="568"/>
      <c r="AB103" s="568"/>
      <c r="AC103" s="568"/>
      <c r="AD103" s="510"/>
      <c r="AE103"/>
      <c r="AG103" s="331">
        <f t="shared" si="17"/>
        <v>0</v>
      </c>
      <c r="AH103" s="332">
        <f t="shared" si="0"/>
        <v>0</v>
      </c>
      <c r="AI103" s="333">
        <f t="shared" si="1"/>
        <v>0</v>
      </c>
      <c r="AJ103" s="334">
        <f t="shared" si="2"/>
        <v>0</v>
      </c>
      <c r="AK103" s="335">
        <f t="shared" si="3"/>
        <v>0</v>
      </c>
      <c r="AL103" s="336">
        <f t="shared" si="4"/>
        <v>0</v>
      </c>
      <c r="AM103" s="337">
        <f t="shared" si="5"/>
        <v>0</v>
      </c>
      <c r="AN103" s="338">
        <f t="shared" si="6"/>
        <v>0</v>
      </c>
      <c r="AO103" s="339" cm="1">
        <f t="array" ref="AO103">IF(AND(OR(N103={1,2,3,4}),P103=0),1,0)</f>
        <v>0</v>
      </c>
      <c r="AP103" s="340">
        <f t="shared" si="7"/>
        <v>0</v>
      </c>
      <c r="AQ103" s="341">
        <f t="shared" si="8"/>
        <v>0</v>
      </c>
      <c r="AR103" s="355"/>
      <c r="AS103" s="349">
        <f t="shared" si="18"/>
        <v>0</v>
      </c>
      <c r="AT103" s="351">
        <f t="shared" si="9"/>
        <v>0</v>
      </c>
      <c r="AU103" s="353">
        <f t="shared" si="10"/>
        <v>0</v>
      </c>
      <c r="AV103" s="343">
        <f t="shared" si="11"/>
        <v>0</v>
      </c>
      <c r="AW103" s="344">
        <f t="shared" si="12"/>
        <v>-1</v>
      </c>
      <c r="AX103" s="345">
        <f t="shared" si="13"/>
        <v>0</v>
      </c>
      <c r="AY103" s="346">
        <f t="shared" si="14"/>
        <v>0</v>
      </c>
      <c r="AZ103" s="346">
        <f t="shared" si="19"/>
        <v>0</v>
      </c>
      <c r="BA103" s="290">
        <f t="shared" si="15"/>
        <v>0</v>
      </c>
      <c r="BB103" s="291" t="str">
        <f>IF(BA103=0,"",
IF(SUM($BA$54:BA103)=1,BC103,
IF($BA$175&gt;SUM($BA$54:BA103),_xlfn.CONCAT(", ",BC103),
IF($BA$175=SUM($BA$54:BA103),_xlfn.CONCAT(" y ",BC103)))))</f>
        <v/>
      </c>
      <c r="BC103" s="231" t="s">
        <v>6261</v>
      </c>
      <c r="BD103" s="362">
        <f t="shared" si="16"/>
        <v>0</v>
      </c>
    </row>
    <row r="104" spans="1:56" ht="99.95" customHeight="1">
      <c r="A104" s="6"/>
      <c r="B104" s="5"/>
      <c r="C104" s="85" t="s">
        <v>154</v>
      </c>
      <c r="D104" s="776" t="str">
        <f>IF(CNGE_2024_M1_Secc1_Sub1!$D91="","",CNGE_2024_M1_Secc1_Sub1!$D91)</f>
        <v>UNIVERSIDAD TECNOLOGICA DE GUTIERREZ ZAMORA</v>
      </c>
      <c r="E104" s="776"/>
      <c r="F104" s="568"/>
      <c r="G104" s="568"/>
      <c r="H104" s="568"/>
      <c r="I104" s="568"/>
      <c r="J104" s="568"/>
      <c r="K104" s="568"/>
      <c r="L104" s="510"/>
      <c r="M104" s="510"/>
      <c r="N104" s="568"/>
      <c r="O104" s="568"/>
      <c r="P104" s="568"/>
      <c r="Q104" s="568"/>
      <c r="R104" s="568"/>
      <c r="S104" s="568"/>
      <c r="T104" s="568"/>
      <c r="U104" s="568"/>
      <c r="V104" s="568"/>
      <c r="W104" s="568"/>
      <c r="X104" s="568"/>
      <c r="Y104" s="568"/>
      <c r="Z104" s="568"/>
      <c r="AA104" s="568"/>
      <c r="AB104" s="568"/>
      <c r="AC104" s="568"/>
      <c r="AD104" s="510"/>
      <c r="AE104"/>
      <c r="AG104" s="331">
        <f t="shared" si="17"/>
        <v>0</v>
      </c>
      <c r="AH104" s="332">
        <f t="shared" si="0"/>
        <v>0</v>
      </c>
      <c r="AI104" s="333">
        <f t="shared" si="1"/>
        <v>0</v>
      </c>
      <c r="AJ104" s="334">
        <f t="shared" si="2"/>
        <v>0</v>
      </c>
      <c r="AK104" s="335">
        <f t="shared" si="3"/>
        <v>0</v>
      </c>
      <c r="AL104" s="336">
        <f t="shared" si="4"/>
        <v>0</v>
      </c>
      <c r="AM104" s="337">
        <f t="shared" si="5"/>
        <v>0</v>
      </c>
      <c r="AN104" s="338">
        <f t="shared" si="6"/>
        <v>0</v>
      </c>
      <c r="AO104" s="339" cm="1">
        <f t="array" ref="AO104">IF(AND(OR(N104={1,2,3,4}),P104=0),1,0)</f>
        <v>0</v>
      </c>
      <c r="AP104" s="340">
        <f t="shared" si="7"/>
        <v>0</v>
      </c>
      <c r="AQ104" s="341">
        <f t="shared" si="8"/>
        <v>0</v>
      </c>
      <c r="AR104" s="355"/>
      <c r="AS104" s="349">
        <f t="shared" si="18"/>
        <v>0</v>
      </c>
      <c r="AT104" s="351">
        <f t="shared" si="9"/>
        <v>0</v>
      </c>
      <c r="AU104" s="353">
        <f t="shared" si="10"/>
        <v>0</v>
      </c>
      <c r="AV104" s="343">
        <f t="shared" si="11"/>
        <v>0</v>
      </c>
      <c r="AW104" s="344">
        <f t="shared" si="12"/>
        <v>-1</v>
      </c>
      <c r="AX104" s="345">
        <f t="shared" si="13"/>
        <v>0</v>
      </c>
      <c r="AY104" s="346">
        <f t="shared" si="14"/>
        <v>0</v>
      </c>
      <c r="AZ104" s="346">
        <f t="shared" si="19"/>
        <v>0</v>
      </c>
      <c r="BA104" s="290">
        <f t="shared" si="15"/>
        <v>0</v>
      </c>
      <c r="BB104" s="291" t="str">
        <f>IF(BA104=0,"",
IF(SUM($BA$54:BA104)=1,BC104,
IF($BA$175&gt;SUM($BA$54:BA104),_xlfn.CONCAT(", ",BC104),
IF($BA$175=SUM($BA$54:BA104),_xlfn.CONCAT(" y ",BC104)))))</f>
        <v/>
      </c>
      <c r="BC104" s="231" t="s">
        <v>6262</v>
      </c>
      <c r="BD104" s="362">
        <f t="shared" si="16"/>
        <v>0</v>
      </c>
    </row>
    <row r="105" spans="1:56" ht="114.75" customHeight="1">
      <c r="A105" s="6"/>
      <c r="B105" s="5"/>
      <c r="C105" s="85" t="s">
        <v>155</v>
      </c>
      <c r="D105" s="776" t="str">
        <f>IF(CNGE_2024_M1_Secc1_Sub1!$D92="","",CNGE_2024_M1_Secc1_Sub1!$D92)</f>
        <v>CONSEJO VERACRUZANO DE INVESTIGACION CIENTIFICA Y DESARROLLO TECNOLOGICO</v>
      </c>
      <c r="E105" s="776"/>
      <c r="F105" s="568"/>
      <c r="G105" s="568"/>
      <c r="H105" s="568"/>
      <c r="I105" s="568"/>
      <c r="J105" s="568"/>
      <c r="K105" s="568"/>
      <c r="L105" s="510"/>
      <c r="M105" s="510"/>
      <c r="N105" s="568"/>
      <c r="O105" s="568"/>
      <c r="P105" s="568"/>
      <c r="Q105" s="568"/>
      <c r="R105" s="568"/>
      <c r="S105" s="568"/>
      <c r="T105" s="568"/>
      <c r="U105" s="568"/>
      <c r="V105" s="568"/>
      <c r="W105" s="568"/>
      <c r="X105" s="568"/>
      <c r="Y105" s="568"/>
      <c r="Z105" s="568"/>
      <c r="AA105" s="568"/>
      <c r="AB105" s="568"/>
      <c r="AC105" s="568"/>
      <c r="AD105" s="510"/>
      <c r="AE105"/>
      <c r="AG105" s="331">
        <f t="shared" si="17"/>
        <v>0</v>
      </c>
      <c r="AH105" s="332">
        <f t="shared" si="0"/>
        <v>0</v>
      </c>
      <c r="AI105" s="333">
        <f t="shared" si="1"/>
        <v>0</v>
      </c>
      <c r="AJ105" s="334">
        <f t="shared" si="2"/>
        <v>0</v>
      </c>
      <c r="AK105" s="335">
        <f t="shared" si="3"/>
        <v>0</v>
      </c>
      <c r="AL105" s="336">
        <f t="shared" si="4"/>
        <v>0</v>
      </c>
      <c r="AM105" s="337">
        <f t="shared" si="5"/>
        <v>0</v>
      </c>
      <c r="AN105" s="338">
        <f t="shared" si="6"/>
        <v>0</v>
      </c>
      <c r="AO105" s="339" cm="1">
        <f t="array" ref="AO105">IF(AND(OR(N105={1,2,3,4}),P105=0),1,0)</f>
        <v>0</v>
      </c>
      <c r="AP105" s="340">
        <f t="shared" si="7"/>
        <v>0</v>
      </c>
      <c r="AQ105" s="341">
        <f t="shared" si="8"/>
        <v>0</v>
      </c>
      <c r="AR105" s="355"/>
      <c r="AS105" s="349">
        <f t="shared" si="18"/>
        <v>0</v>
      </c>
      <c r="AT105" s="351">
        <f t="shared" si="9"/>
        <v>0</v>
      </c>
      <c r="AU105" s="353">
        <f t="shared" si="10"/>
        <v>0</v>
      </c>
      <c r="AV105" s="343">
        <f t="shared" si="11"/>
        <v>0</v>
      </c>
      <c r="AW105" s="344">
        <f t="shared" si="12"/>
        <v>-1</v>
      </c>
      <c r="AX105" s="345">
        <f t="shared" si="13"/>
        <v>0</v>
      </c>
      <c r="AY105" s="346">
        <f t="shared" si="14"/>
        <v>0</v>
      </c>
      <c r="AZ105" s="346">
        <f t="shared" si="19"/>
        <v>0</v>
      </c>
      <c r="BA105" s="290">
        <f t="shared" si="15"/>
        <v>0</v>
      </c>
      <c r="BB105" s="291" t="str">
        <f>IF(BA105=0,"",
IF(SUM($BA$54:BA105)=1,BC105,
IF($BA$175&gt;SUM($BA$54:BA105),_xlfn.CONCAT(", ",BC105),
IF($BA$175=SUM($BA$54:BA105),_xlfn.CONCAT(" y ",BC105)))))</f>
        <v/>
      </c>
      <c r="BC105" s="231" t="s">
        <v>6263</v>
      </c>
      <c r="BD105" s="362">
        <f t="shared" si="16"/>
        <v>0</v>
      </c>
    </row>
    <row r="106" spans="1:56" ht="96" customHeight="1">
      <c r="A106" s="6"/>
      <c r="B106" s="5"/>
      <c r="C106" s="85" t="s">
        <v>156</v>
      </c>
      <c r="D106" s="776" t="str">
        <f>IF(CNGE_2024_M1_Secc1_Sub1!$D93="","",CNGE_2024_M1_Secc1_Sub1!$D93)</f>
        <v>COLEGIO DE ESTUDIOS CIENTIFICOS Y TECNOLOGICOS</v>
      </c>
      <c r="E106" s="776"/>
      <c r="F106" s="568"/>
      <c r="G106" s="568"/>
      <c r="H106" s="568"/>
      <c r="I106" s="568"/>
      <c r="J106" s="568"/>
      <c r="K106" s="568"/>
      <c r="L106" s="510"/>
      <c r="M106" s="510"/>
      <c r="N106" s="568"/>
      <c r="O106" s="568"/>
      <c r="P106" s="568"/>
      <c r="Q106" s="568"/>
      <c r="R106" s="568"/>
      <c r="S106" s="568"/>
      <c r="T106" s="568"/>
      <c r="U106" s="568"/>
      <c r="V106" s="568"/>
      <c r="W106" s="568"/>
      <c r="X106" s="568"/>
      <c r="Y106" s="568"/>
      <c r="Z106" s="568"/>
      <c r="AA106" s="568"/>
      <c r="AB106" s="568"/>
      <c r="AC106" s="568"/>
      <c r="AD106" s="510"/>
      <c r="AE106"/>
      <c r="AG106" s="331">
        <f t="shared" si="17"/>
        <v>0</v>
      </c>
      <c r="AH106" s="332">
        <f t="shared" si="0"/>
        <v>0</v>
      </c>
      <c r="AI106" s="333">
        <f t="shared" si="1"/>
        <v>0</v>
      </c>
      <c r="AJ106" s="334">
        <f t="shared" si="2"/>
        <v>0</v>
      </c>
      <c r="AK106" s="335">
        <f t="shared" si="3"/>
        <v>0</v>
      </c>
      <c r="AL106" s="336">
        <f t="shared" si="4"/>
        <v>0</v>
      </c>
      <c r="AM106" s="337">
        <f t="shared" si="5"/>
        <v>0</v>
      </c>
      <c r="AN106" s="338">
        <f t="shared" si="6"/>
        <v>0</v>
      </c>
      <c r="AO106" s="339" cm="1">
        <f t="array" ref="AO106">IF(AND(OR(N106={1,2,3,4}),P106=0),1,0)</f>
        <v>0</v>
      </c>
      <c r="AP106" s="340">
        <f t="shared" si="7"/>
        <v>0</v>
      </c>
      <c r="AQ106" s="341">
        <f t="shared" si="8"/>
        <v>0</v>
      </c>
      <c r="AR106" s="355"/>
      <c r="AS106" s="349">
        <f t="shared" si="18"/>
        <v>0</v>
      </c>
      <c r="AT106" s="351">
        <f t="shared" si="9"/>
        <v>0</v>
      </c>
      <c r="AU106" s="353">
        <f t="shared" si="10"/>
        <v>0</v>
      </c>
      <c r="AV106" s="343">
        <f t="shared" si="11"/>
        <v>0</v>
      </c>
      <c r="AW106" s="344">
        <f t="shared" si="12"/>
        <v>-1</v>
      </c>
      <c r="AX106" s="345">
        <f t="shared" si="13"/>
        <v>0</v>
      </c>
      <c r="AY106" s="346">
        <f t="shared" si="14"/>
        <v>0</v>
      </c>
      <c r="AZ106" s="346">
        <f t="shared" si="19"/>
        <v>0</v>
      </c>
      <c r="BA106" s="290">
        <f t="shared" si="15"/>
        <v>0</v>
      </c>
      <c r="BB106" s="291" t="str">
        <f>IF(BA106=0,"",
IF(SUM($BA$54:BA106)=1,BC106,
IF($BA$175&gt;SUM($BA$54:BA106),_xlfn.CONCAT(", ",BC106),
IF($BA$175=SUM($BA$54:BA106),_xlfn.CONCAT(" y ",BC106)))))</f>
        <v/>
      </c>
      <c r="BC106" s="231" t="s">
        <v>6264</v>
      </c>
      <c r="BD106" s="362">
        <f t="shared" si="16"/>
        <v>0</v>
      </c>
    </row>
    <row r="107" spans="1:56" ht="54.95" customHeight="1">
      <c r="A107" s="6"/>
      <c r="B107" s="5"/>
      <c r="C107" s="85" t="s">
        <v>157</v>
      </c>
      <c r="D107" s="776" t="str">
        <f>IF(CNGE_2024_M1_Secc1_Sub1!$D94="","",CNGE_2024_M1_Secc1_Sub1!$D94)</f>
        <v>COLEGIO DE VERACRUZ</v>
      </c>
      <c r="E107" s="776"/>
      <c r="F107" s="568"/>
      <c r="G107" s="568"/>
      <c r="H107" s="568"/>
      <c r="I107" s="568"/>
      <c r="J107" s="568"/>
      <c r="K107" s="568"/>
      <c r="L107" s="510"/>
      <c r="M107" s="510"/>
      <c r="N107" s="568"/>
      <c r="O107" s="568"/>
      <c r="P107" s="568"/>
      <c r="Q107" s="568"/>
      <c r="R107" s="568"/>
      <c r="S107" s="568"/>
      <c r="T107" s="568"/>
      <c r="U107" s="568"/>
      <c r="V107" s="568"/>
      <c r="W107" s="568"/>
      <c r="X107" s="568"/>
      <c r="Y107" s="568"/>
      <c r="Z107" s="568"/>
      <c r="AA107" s="568"/>
      <c r="AB107" s="568"/>
      <c r="AC107" s="568"/>
      <c r="AD107" s="510"/>
      <c r="AE107"/>
      <c r="AG107" s="331">
        <f t="shared" si="17"/>
        <v>0</v>
      </c>
      <c r="AH107" s="332">
        <f t="shared" si="0"/>
        <v>0</v>
      </c>
      <c r="AI107" s="333">
        <f t="shared" si="1"/>
        <v>0</v>
      </c>
      <c r="AJ107" s="334">
        <f t="shared" si="2"/>
        <v>0</v>
      </c>
      <c r="AK107" s="335">
        <f t="shared" si="3"/>
        <v>0</v>
      </c>
      <c r="AL107" s="336">
        <f t="shared" si="4"/>
        <v>0</v>
      </c>
      <c r="AM107" s="337">
        <f t="shared" si="5"/>
        <v>0</v>
      </c>
      <c r="AN107" s="338">
        <f t="shared" si="6"/>
        <v>0</v>
      </c>
      <c r="AO107" s="339" cm="1">
        <f t="array" ref="AO107">IF(AND(OR(N107={1,2,3,4}),P107=0),1,0)</f>
        <v>0</v>
      </c>
      <c r="AP107" s="340">
        <f t="shared" si="7"/>
        <v>0</v>
      </c>
      <c r="AQ107" s="341">
        <f t="shared" si="8"/>
        <v>0</v>
      </c>
      <c r="AR107" s="355"/>
      <c r="AS107" s="349">
        <f t="shared" si="18"/>
        <v>0</v>
      </c>
      <c r="AT107" s="351">
        <f t="shared" si="9"/>
        <v>0</v>
      </c>
      <c r="AU107" s="353">
        <f t="shared" si="10"/>
        <v>0</v>
      </c>
      <c r="AV107" s="343">
        <f t="shared" si="11"/>
        <v>0</v>
      </c>
      <c r="AW107" s="344">
        <f t="shared" si="12"/>
        <v>-1</v>
      </c>
      <c r="AX107" s="345">
        <f t="shared" si="13"/>
        <v>0</v>
      </c>
      <c r="AY107" s="346">
        <f t="shared" si="14"/>
        <v>0</v>
      </c>
      <c r="AZ107" s="346">
        <f t="shared" si="19"/>
        <v>0</v>
      </c>
      <c r="BA107" s="290">
        <f t="shared" si="15"/>
        <v>0</v>
      </c>
      <c r="BB107" s="291" t="str">
        <f>IF(BA107=0,"",
IF(SUM($BA$54:BA107)=1,BC107,
IF($BA$175&gt;SUM($BA$54:BA107),_xlfn.CONCAT(", ",BC107),
IF($BA$175=SUM($BA$54:BA107),_xlfn.CONCAT(" y ",BC107)))))</f>
        <v/>
      </c>
      <c r="BC107" s="231" t="s">
        <v>6265</v>
      </c>
      <c r="BD107" s="362">
        <f t="shared" si="16"/>
        <v>0</v>
      </c>
    </row>
    <row r="108" spans="1:56" ht="84.95" customHeight="1">
      <c r="A108" s="6"/>
      <c r="B108" s="5"/>
      <c r="C108" s="85" t="s">
        <v>158</v>
      </c>
      <c r="D108" s="776" t="str">
        <f>IF(CNGE_2024_M1_Secc1_Sub1!$D95="","",CNGE_2024_M1_Secc1_Sub1!$D95)</f>
        <v>UNIVERSIDAD POLITECNICA DE HUATUSCO</v>
      </c>
      <c r="E108" s="776"/>
      <c r="F108" s="568"/>
      <c r="G108" s="568"/>
      <c r="H108" s="568"/>
      <c r="I108" s="568"/>
      <c r="J108" s="568"/>
      <c r="K108" s="568"/>
      <c r="L108" s="510"/>
      <c r="M108" s="510"/>
      <c r="N108" s="568"/>
      <c r="O108" s="568"/>
      <c r="P108" s="568"/>
      <c r="Q108" s="568"/>
      <c r="R108" s="568"/>
      <c r="S108" s="568"/>
      <c r="T108" s="568"/>
      <c r="U108" s="568"/>
      <c r="V108" s="568"/>
      <c r="W108" s="568"/>
      <c r="X108" s="568"/>
      <c r="Y108" s="568"/>
      <c r="Z108" s="568"/>
      <c r="AA108" s="568"/>
      <c r="AB108" s="568"/>
      <c r="AC108" s="568"/>
      <c r="AD108" s="510"/>
      <c r="AE108"/>
      <c r="AG108" s="331">
        <f t="shared" si="17"/>
        <v>0</v>
      </c>
      <c r="AH108" s="332">
        <f t="shared" si="0"/>
        <v>0</v>
      </c>
      <c r="AI108" s="333">
        <f t="shared" si="1"/>
        <v>0</v>
      </c>
      <c r="AJ108" s="334">
        <f t="shared" si="2"/>
        <v>0</v>
      </c>
      <c r="AK108" s="335">
        <f t="shared" si="3"/>
        <v>0</v>
      </c>
      <c r="AL108" s="336">
        <f t="shared" si="4"/>
        <v>0</v>
      </c>
      <c r="AM108" s="337">
        <f t="shared" si="5"/>
        <v>0</v>
      </c>
      <c r="AN108" s="338">
        <f t="shared" si="6"/>
        <v>0</v>
      </c>
      <c r="AO108" s="339" cm="1">
        <f t="array" ref="AO108">IF(AND(OR(N108={1,2,3,4}),P108=0),1,0)</f>
        <v>0</v>
      </c>
      <c r="AP108" s="340">
        <f t="shared" si="7"/>
        <v>0</v>
      </c>
      <c r="AQ108" s="341">
        <f t="shared" si="8"/>
        <v>0</v>
      </c>
      <c r="AR108" s="355"/>
      <c r="AS108" s="349">
        <f t="shared" si="18"/>
        <v>0</v>
      </c>
      <c r="AT108" s="351">
        <f t="shared" si="9"/>
        <v>0</v>
      </c>
      <c r="AU108" s="353">
        <f t="shared" si="10"/>
        <v>0</v>
      </c>
      <c r="AV108" s="343">
        <f t="shared" si="11"/>
        <v>0</v>
      </c>
      <c r="AW108" s="344">
        <f t="shared" si="12"/>
        <v>-1</v>
      </c>
      <c r="AX108" s="345">
        <f t="shared" si="13"/>
        <v>0</v>
      </c>
      <c r="AY108" s="346">
        <f t="shared" si="14"/>
        <v>0</v>
      </c>
      <c r="AZ108" s="346">
        <f t="shared" si="19"/>
        <v>0</v>
      </c>
      <c r="BA108" s="290">
        <f t="shared" si="15"/>
        <v>0</v>
      </c>
      <c r="BB108" s="291" t="str">
        <f>IF(BA108=0,"",
IF(SUM($BA$54:BA108)=1,BC108,
IF($BA$175&gt;SUM($BA$54:BA108),_xlfn.CONCAT(", ",BC108),
IF($BA$175=SUM($BA$54:BA108),_xlfn.CONCAT(" y ",BC108)))))</f>
        <v/>
      </c>
      <c r="BC108" s="231" t="s">
        <v>6266</v>
      </c>
      <c r="BD108" s="362">
        <f t="shared" si="16"/>
        <v>0</v>
      </c>
    </row>
    <row r="109" spans="1:56" ht="84.95" customHeight="1">
      <c r="A109" s="6"/>
      <c r="B109" s="5"/>
      <c r="C109" s="85" t="s">
        <v>159</v>
      </c>
      <c r="D109" s="776" t="str">
        <f>IF(CNGE_2024_M1_Secc1_Sub1!$D96="","",CNGE_2024_M1_Secc1_Sub1!$D96)</f>
        <v>UNIVERSIDAD POPULAR AUTONOMA DE VERACRUZ</v>
      </c>
      <c r="E109" s="776"/>
      <c r="F109" s="568"/>
      <c r="G109" s="568"/>
      <c r="H109" s="568"/>
      <c r="I109" s="568"/>
      <c r="J109" s="568"/>
      <c r="K109" s="568"/>
      <c r="L109" s="510"/>
      <c r="M109" s="510"/>
      <c r="N109" s="568"/>
      <c r="O109" s="568"/>
      <c r="P109" s="568"/>
      <c r="Q109" s="568"/>
      <c r="R109" s="568"/>
      <c r="S109" s="568"/>
      <c r="T109" s="568"/>
      <c r="U109" s="568"/>
      <c r="V109" s="568"/>
      <c r="W109" s="568"/>
      <c r="X109" s="568"/>
      <c r="Y109" s="568"/>
      <c r="Z109" s="568"/>
      <c r="AA109" s="568"/>
      <c r="AB109" s="568"/>
      <c r="AC109" s="568"/>
      <c r="AD109" s="510"/>
      <c r="AE109"/>
      <c r="AG109" s="331">
        <f t="shared" si="17"/>
        <v>0</v>
      </c>
      <c r="AH109" s="332">
        <f t="shared" si="0"/>
        <v>0</v>
      </c>
      <c r="AI109" s="333">
        <f t="shared" si="1"/>
        <v>0</v>
      </c>
      <c r="AJ109" s="334">
        <f t="shared" si="2"/>
        <v>0</v>
      </c>
      <c r="AK109" s="335">
        <f t="shared" si="3"/>
        <v>0</v>
      </c>
      <c r="AL109" s="336">
        <f t="shared" si="4"/>
        <v>0</v>
      </c>
      <c r="AM109" s="337">
        <f t="shared" si="5"/>
        <v>0</v>
      </c>
      <c r="AN109" s="338">
        <f t="shared" si="6"/>
        <v>0</v>
      </c>
      <c r="AO109" s="339" cm="1">
        <f t="array" ref="AO109">IF(AND(OR(N109={1,2,3,4}),P109=0),1,0)</f>
        <v>0</v>
      </c>
      <c r="AP109" s="340">
        <f t="shared" si="7"/>
        <v>0</v>
      </c>
      <c r="AQ109" s="341">
        <f t="shared" si="8"/>
        <v>0</v>
      </c>
      <c r="AR109" s="355"/>
      <c r="AS109" s="349">
        <f t="shared" si="18"/>
        <v>0</v>
      </c>
      <c r="AT109" s="351">
        <f t="shared" si="9"/>
        <v>0</v>
      </c>
      <c r="AU109" s="353">
        <f t="shared" si="10"/>
        <v>0</v>
      </c>
      <c r="AV109" s="343">
        <f t="shared" si="11"/>
        <v>0</v>
      </c>
      <c r="AW109" s="344">
        <f t="shared" si="12"/>
        <v>-1</v>
      </c>
      <c r="AX109" s="345">
        <f t="shared" si="13"/>
        <v>0</v>
      </c>
      <c r="AY109" s="346">
        <f t="shared" si="14"/>
        <v>0</v>
      </c>
      <c r="AZ109" s="346">
        <f t="shared" si="19"/>
        <v>0</v>
      </c>
      <c r="BA109" s="290">
        <f t="shared" si="15"/>
        <v>0</v>
      </c>
      <c r="BB109" s="291" t="str">
        <f>IF(BA109=0,"",
IF(SUM($BA$54:BA109)=1,BC109,
IF($BA$175&gt;SUM($BA$54:BA109),_xlfn.CONCAT(", ",BC109),
IF($BA$175=SUM($BA$54:BA109),_xlfn.CONCAT(" y ",BC109)))))</f>
        <v/>
      </c>
      <c r="BC109" s="231" t="s">
        <v>6267</v>
      </c>
      <c r="BD109" s="362">
        <f t="shared" si="16"/>
        <v>0</v>
      </c>
    </row>
    <row r="110" spans="1:56" ht="84.95" customHeight="1">
      <c r="A110" s="6"/>
      <c r="B110" s="5"/>
      <c r="C110" s="85" t="s">
        <v>160</v>
      </c>
      <c r="D110" s="776" t="str">
        <f>IF(CNGE_2024_M1_Secc1_Sub1!$D97="","",CNGE_2024_M1_Secc1_Sub1!$D97)</f>
        <v>INSTITUTO VERACRUZANO DE LA VIVIENDA</v>
      </c>
      <c r="E110" s="776"/>
      <c r="F110" s="568"/>
      <c r="G110" s="568"/>
      <c r="H110" s="568"/>
      <c r="I110" s="568"/>
      <c r="J110" s="568"/>
      <c r="K110" s="568"/>
      <c r="L110" s="510"/>
      <c r="M110" s="510"/>
      <c r="N110" s="568"/>
      <c r="O110" s="568"/>
      <c r="P110" s="568"/>
      <c r="Q110" s="568"/>
      <c r="R110" s="568"/>
      <c r="S110" s="568"/>
      <c r="T110" s="568"/>
      <c r="U110" s="568"/>
      <c r="V110" s="568"/>
      <c r="W110" s="568"/>
      <c r="X110" s="568"/>
      <c r="Y110" s="568"/>
      <c r="Z110" s="568"/>
      <c r="AA110" s="568"/>
      <c r="AB110" s="568"/>
      <c r="AC110" s="568"/>
      <c r="AD110" s="510"/>
      <c r="AE110"/>
      <c r="AG110" s="331">
        <f t="shared" si="17"/>
        <v>0</v>
      </c>
      <c r="AH110" s="332">
        <f t="shared" si="0"/>
        <v>0</v>
      </c>
      <c r="AI110" s="333">
        <f t="shared" si="1"/>
        <v>0</v>
      </c>
      <c r="AJ110" s="334">
        <f t="shared" si="2"/>
        <v>0</v>
      </c>
      <c r="AK110" s="335">
        <f t="shared" si="3"/>
        <v>0</v>
      </c>
      <c r="AL110" s="336">
        <f t="shared" si="4"/>
        <v>0</v>
      </c>
      <c r="AM110" s="337">
        <f t="shared" si="5"/>
        <v>0</v>
      </c>
      <c r="AN110" s="338">
        <f t="shared" si="6"/>
        <v>0</v>
      </c>
      <c r="AO110" s="339" cm="1">
        <f t="array" ref="AO110">IF(AND(OR(N110={1,2,3,4}),P110=0),1,0)</f>
        <v>0</v>
      </c>
      <c r="AP110" s="340">
        <f t="shared" si="7"/>
        <v>0</v>
      </c>
      <c r="AQ110" s="341">
        <f t="shared" si="8"/>
        <v>0</v>
      </c>
      <c r="AR110" s="355"/>
      <c r="AS110" s="349">
        <f t="shared" si="18"/>
        <v>0</v>
      </c>
      <c r="AT110" s="351">
        <f t="shared" si="9"/>
        <v>0</v>
      </c>
      <c r="AU110" s="353">
        <f t="shared" si="10"/>
        <v>0</v>
      </c>
      <c r="AV110" s="343">
        <f t="shared" si="11"/>
        <v>0</v>
      </c>
      <c r="AW110" s="344">
        <f t="shared" si="12"/>
        <v>-1</v>
      </c>
      <c r="AX110" s="345">
        <f t="shared" si="13"/>
        <v>0</v>
      </c>
      <c r="AY110" s="346">
        <f t="shared" si="14"/>
        <v>0</v>
      </c>
      <c r="AZ110" s="346">
        <f t="shared" si="19"/>
        <v>0</v>
      </c>
      <c r="BA110" s="290">
        <f t="shared" si="15"/>
        <v>0</v>
      </c>
      <c r="BB110" s="291" t="str">
        <f>IF(BA110=0,"",
IF(SUM($BA$54:BA110)=1,BC110,
IF($BA$175&gt;SUM($BA$54:BA110),_xlfn.CONCAT(", ",BC110),
IF($BA$175=SUM($BA$54:BA110),_xlfn.CONCAT(" y ",BC110)))))</f>
        <v/>
      </c>
      <c r="BC110" s="231" t="s">
        <v>6268</v>
      </c>
      <c r="BD110" s="362">
        <f t="shared" si="16"/>
        <v>0</v>
      </c>
    </row>
    <row r="111" spans="1:56" ht="111.75" customHeight="1">
      <c r="A111" s="6"/>
      <c r="B111" s="5"/>
      <c r="C111" s="85" t="s">
        <v>161</v>
      </c>
      <c r="D111" s="776" t="str">
        <f>IF(CNGE_2024_M1_Secc1_Sub1!$D98="","",CNGE_2024_M1_Secc1_Sub1!$D98)</f>
        <v>AGENCIA ESTATAL DE ENERGIA DEL ESTADO DE VERACRUZ</v>
      </c>
      <c r="E111" s="776"/>
      <c r="F111" s="568"/>
      <c r="G111" s="568"/>
      <c r="H111" s="568"/>
      <c r="I111" s="568"/>
      <c r="J111" s="568"/>
      <c r="K111" s="568"/>
      <c r="L111" s="510"/>
      <c r="M111" s="510"/>
      <c r="N111" s="568"/>
      <c r="O111" s="568"/>
      <c r="P111" s="568"/>
      <c r="Q111" s="568"/>
      <c r="R111" s="568"/>
      <c r="S111" s="568"/>
      <c r="T111" s="568"/>
      <c r="U111" s="568"/>
      <c r="V111" s="568"/>
      <c r="W111" s="568"/>
      <c r="X111" s="568"/>
      <c r="Y111" s="568"/>
      <c r="Z111" s="568"/>
      <c r="AA111" s="568"/>
      <c r="AB111" s="568"/>
      <c r="AC111" s="568"/>
      <c r="AD111" s="510"/>
      <c r="AE111"/>
      <c r="AG111" s="331">
        <f t="shared" si="17"/>
        <v>0</v>
      </c>
      <c r="AH111" s="332">
        <f t="shared" si="0"/>
        <v>0</v>
      </c>
      <c r="AI111" s="333">
        <f t="shared" si="1"/>
        <v>0</v>
      </c>
      <c r="AJ111" s="334">
        <f t="shared" si="2"/>
        <v>0</v>
      </c>
      <c r="AK111" s="335">
        <f t="shared" si="3"/>
        <v>0</v>
      </c>
      <c r="AL111" s="336">
        <f t="shared" si="4"/>
        <v>0</v>
      </c>
      <c r="AM111" s="337">
        <f t="shared" si="5"/>
        <v>0</v>
      </c>
      <c r="AN111" s="338">
        <f t="shared" si="6"/>
        <v>0</v>
      </c>
      <c r="AO111" s="339" cm="1">
        <f t="array" ref="AO111">IF(AND(OR(N111={1,2,3,4}),P111=0),1,0)</f>
        <v>0</v>
      </c>
      <c r="AP111" s="340">
        <f t="shared" si="7"/>
        <v>0</v>
      </c>
      <c r="AQ111" s="341">
        <f t="shared" si="8"/>
        <v>0</v>
      </c>
      <c r="AR111" s="355"/>
      <c r="AS111" s="349">
        <f t="shared" si="18"/>
        <v>0</v>
      </c>
      <c r="AT111" s="351">
        <f t="shared" si="9"/>
        <v>0</v>
      </c>
      <c r="AU111" s="353">
        <f t="shared" si="10"/>
        <v>0</v>
      </c>
      <c r="AV111" s="343">
        <f t="shared" si="11"/>
        <v>0</v>
      </c>
      <c r="AW111" s="344">
        <f t="shared" si="12"/>
        <v>-1</v>
      </c>
      <c r="AX111" s="345">
        <f t="shared" si="13"/>
        <v>0</v>
      </c>
      <c r="AY111" s="346">
        <f t="shared" si="14"/>
        <v>0</v>
      </c>
      <c r="AZ111" s="346">
        <f t="shared" si="19"/>
        <v>0</v>
      </c>
      <c r="BA111" s="290">
        <f t="shared" si="15"/>
        <v>0</v>
      </c>
      <c r="BB111" s="291" t="str">
        <f>IF(BA111=0,"",
IF(SUM($BA$54:BA111)=1,BC111,
IF($BA$175&gt;SUM($BA$54:BA111),_xlfn.CONCAT(", ",BC111),
IF($BA$175=SUM($BA$54:BA111),_xlfn.CONCAT(" y ",BC111)))))</f>
        <v/>
      </c>
      <c r="BC111" s="231" t="s">
        <v>6269</v>
      </c>
      <c r="BD111" s="362">
        <f t="shared" si="16"/>
        <v>0</v>
      </c>
    </row>
    <row r="112" spans="1:56" ht="84.95" customHeight="1">
      <c r="A112" s="6"/>
      <c r="B112" s="5"/>
      <c r="C112" s="85" t="s">
        <v>162</v>
      </c>
      <c r="D112" s="776" t="str">
        <f>IF(CNGE_2024_M1_Secc1_Sub1!$D99="","",CNGE_2024_M1_Secc1_Sub1!$D99)</f>
        <v>INSTITUTO VERACRUZANO DE LAS MUJERES</v>
      </c>
      <c r="E112" s="776"/>
      <c r="F112" s="568"/>
      <c r="G112" s="568"/>
      <c r="H112" s="568"/>
      <c r="I112" s="568"/>
      <c r="J112" s="568"/>
      <c r="K112" s="568"/>
      <c r="L112" s="510"/>
      <c r="M112" s="510"/>
      <c r="N112" s="568"/>
      <c r="O112" s="568"/>
      <c r="P112" s="568"/>
      <c r="Q112" s="568"/>
      <c r="R112" s="568"/>
      <c r="S112" s="568"/>
      <c r="T112" s="568"/>
      <c r="U112" s="568"/>
      <c r="V112" s="568"/>
      <c r="W112" s="568"/>
      <c r="X112" s="568"/>
      <c r="Y112" s="568"/>
      <c r="Z112" s="568"/>
      <c r="AA112" s="568"/>
      <c r="AB112" s="568"/>
      <c r="AC112" s="568"/>
      <c r="AD112" s="510"/>
      <c r="AE112"/>
      <c r="AG112" s="331">
        <f t="shared" si="17"/>
        <v>0</v>
      </c>
      <c r="AH112" s="332">
        <f t="shared" si="0"/>
        <v>0</v>
      </c>
      <c r="AI112" s="333">
        <f t="shared" si="1"/>
        <v>0</v>
      </c>
      <c r="AJ112" s="334">
        <f t="shared" si="2"/>
        <v>0</v>
      </c>
      <c r="AK112" s="335">
        <f t="shared" si="3"/>
        <v>0</v>
      </c>
      <c r="AL112" s="336">
        <f t="shared" si="4"/>
        <v>0</v>
      </c>
      <c r="AM112" s="337">
        <f t="shared" si="5"/>
        <v>0</v>
      </c>
      <c r="AN112" s="338">
        <f t="shared" si="6"/>
        <v>0</v>
      </c>
      <c r="AO112" s="339" cm="1">
        <f t="array" ref="AO112">IF(AND(OR(N112={1,2,3,4}),P112=0),1,0)</f>
        <v>0</v>
      </c>
      <c r="AP112" s="340">
        <f t="shared" si="7"/>
        <v>0</v>
      </c>
      <c r="AQ112" s="341">
        <f t="shared" si="8"/>
        <v>0</v>
      </c>
      <c r="AR112" s="355"/>
      <c r="AS112" s="349">
        <f t="shared" si="18"/>
        <v>0</v>
      </c>
      <c r="AT112" s="351">
        <f t="shared" si="9"/>
        <v>0</v>
      </c>
      <c r="AU112" s="353">
        <f t="shared" si="10"/>
        <v>0</v>
      </c>
      <c r="AV112" s="343">
        <f t="shared" si="11"/>
        <v>0</v>
      </c>
      <c r="AW112" s="344">
        <f t="shared" si="12"/>
        <v>-1</v>
      </c>
      <c r="AX112" s="345">
        <f t="shared" si="13"/>
        <v>0</v>
      </c>
      <c r="AY112" s="346">
        <f t="shared" si="14"/>
        <v>0</v>
      </c>
      <c r="AZ112" s="346">
        <f t="shared" si="19"/>
        <v>0</v>
      </c>
      <c r="BA112" s="290">
        <f t="shared" si="15"/>
        <v>0</v>
      </c>
      <c r="BB112" s="291" t="str">
        <f>IF(BA112=0,"",
IF(SUM($BA$54:BA112)=1,BC112,
IF($BA$175&gt;SUM($BA$54:BA112),_xlfn.CONCAT(", ",BC112),
IF($BA$175=SUM($BA$54:BA112),_xlfn.CONCAT(" y ",BC112)))))</f>
        <v/>
      </c>
      <c r="BC112" s="231" t="s">
        <v>6270</v>
      </c>
      <c r="BD112" s="362">
        <f t="shared" si="16"/>
        <v>0</v>
      </c>
    </row>
    <row r="113" spans="1:56" ht="99" customHeight="1">
      <c r="A113" s="6"/>
      <c r="B113" s="5"/>
      <c r="C113" s="85" t="s">
        <v>163</v>
      </c>
      <c r="D113" s="776" t="str">
        <f>IF(CNGE_2024_M1_Secc1_Sub1!$D100="","",CNGE_2024_M1_Secc1_Sub1!$D100)</f>
        <v>INSTITUTO VERACRUZANO DE DESARROLLO MUNICIPAL</v>
      </c>
      <c r="E113" s="776"/>
      <c r="F113" s="568"/>
      <c r="G113" s="568"/>
      <c r="H113" s="568"/>
      <c r="I113" s="568"/>
      <c r="J113" s="568"/>
      <c r="K113" s="568"/>
      <c r="L113" s="510"/>
      <c r="M113" s="510"/>
      <c r="N113" s="568"/>
      <c r="O113" s="568"/>
      <c r="P113" s="568"/>
      <c r="Q113" s="568"/>
      <c r="R113" s="568"/>
      <c r="S113" s="568"/>
      <c r="T113" s="568"/>
      <c r="U113" s="568"/>
      <c r="V113" s="568"/>
      <c r="W113" s="568"/>
      <c r="X113" s="568"/>
      <c r="Y113" s="568"/>
      <c r="Z113" s="568"/>
      <c r="AA113" s="568"/>
      <c r="AB113" s="568"/>
      <c r="AC113" s="568"/>
      <c r="AD113" s="510"/>
      <c r="AE113"/>
      <c r="AG113" s="331">
        <f t="shared" si="17"/>
        <v>0</v>
      </c>
      <c r="AH113" s="332">
        <f t="shared" si="0"/>
        <v>0</v>
      </c>
      <c r="AI113" s="333">
        <f t="shared" si="1"/>
        <v>0</v>
      </c>
      <c r="AJ113" s="334">
        <f t="shared" si="2"/>
        <v>0</v>
      </c>
      <c r="AK113" s="335">
        <f t="shared" si="3"/>
        <v>0</v>
      </c>
      <c r="AL113" s="336">
        <f t="shared" si="4"/>
        <v>0</v>
      </c>
      <c r="AM113" s="337">
        <f t="shared" si="5"/>
        <v>0</v>
      </c>
      <c r="AN113" s="338">
        <f t="shared" si="6"/>
        <v>0</v>
      </c>
      <c r="AO113" s="339" cm="1">
        <f t="array" ref="AO113">IF(AND(OR(N113={1,2,3,4}),P113=0),1,0)</f>
        <v>0</v>
      </c>
      <c r="AP113" s="340">
        <f t="shared" si="7"/>
        <v>0</v>
      </c>
      <c r="AQ113" s="341">
        <f t="shared" si="8"/>
        <v>0</v>
      </c>
      <c r="AR113" s="355"/>
      <c r="AS113" s="349">
        <f t="shared" si="18"/>
        <v>0</v>
      </c>
      <c r="AT113" s="351">
        <f t="shared" si="9"/>
        <v>0</v>
      </c>
      <c r="AU113" s="353">
        <f t="shared" si="10"/>
        <v>0</v>
      </c>
      <c r="AV113" s="343">
        <f t="shared" si="11"/>
        <v>0</v>
      </c>
      <c r="AW113" s="344">
        <f t="shared" si="12"/>
        <v>-1</v>
      </c>
      <c r="AX113" s="345">
        <f t="shared" si="13"/>
        <v>0</v>
      </c>
      <c r="AY113" s="346">
        <f t="shared" si="14"/>
        <v>0</v>
      </c>
      <c r="AZ113" s="346">
        <f t="shared" si="19"/>
        <v>0</v>
      </c>
      <c r="BA113" s="290">
        <f t="shared" si="15"/>
        <v>0</v>
      </c>
      <c r="BB113" s="291" t="str">
        <f>IF(BA113=0,"",
IF(SUM($BA$54:BA113)=1,BC113,
IF($BA$175&gt;SUM($BA$54:BA113),_xlfn.CONCAT(", ",BC113),
IF($BA$175=SUM($BA$54:BA113),_xlfn.CONCAT(" y ",BC113)))))</f>
        <v/>
      </c>
      <c r="BC113" s="231" t="s">
        <v>6271</v>
      </c>
      <c r="BD113" s="362">
        <f t="shared" si="16"/>
        <v>0</v>
      </c>
    </row>
    <row r="114" spans="1:56" ht="141.75" customHeight="1">
      <c r="A114" s="6"/>
      <c r="B114" s="5"/>
      <c r="C114" s="85" t="s">
        <v>164</v>
      </c>
      <c r="D114" s="776" t="str">
        <f>IF(CNGE_2024_M1_Secc1_Sub1!$D101="","",CNGE_2024_M1_Secc1_Sub1!$D101)</f>
        <v>COMISION EJECUTIVA PARA LA ATENCION INTEGRAL A VICTIMAS DEL DELITO</v>
      </c>
      <c r="E114" s="776"/>
      <c r="F114" s="568"/>
      <c r="G114" s="568"/>
      <c r="H114" s="568"/>
      <c r="I114" s="568"/>
      <c r="J114" s="568"/>
      <c r="K114" s="568"/>
      <c r="L114" s="510"/>
      <c r="M114" s="510"/>
      <c r="N114" s="568"/>
      <c r="O114" s="568"/>
      <c r="P114" s="568"/>
      <c r="Q114" s="568"/>
      <c r="R114" s="568"/>
      <c r="S114" s="568"/>
      <c r="T114" s="568"/>
      <c r="U114" s="568"/>
      <c r="V114" s="568"/>
      <c r="W114" s="568"/>
      <c r="X114" s="568"/>
      <c r="Y114" s="568"/>
      <c r="Z114" s="568"/>
      <c r="AA114" s="568"/>
      <c r="AB114" s="568"/>
      <c r="AC114" s="568"/>
      <c r="AD114" s="510"/>
      <c r="AE114"/>
      <c r="AG114" s="331">
        <f t="shared" si="17"/>
        <v>0</v>
      </c>
      <c r="AH114" s="332">
        <f t="shared" si="0"/>
        <v>0</v>
      </c>
      <c r="AI114" s="333">
        <f t="shared" si="1"/>
        <v>0</v>
      </c>
      <c r="AJ114" s="334">
        <f t="shared" si="2"/>
        <v>0</v>
      </c>
      <c r="AK114" s="335">
        <f t="shared" si="3"/>
        <v>0</v>
      </c>
      <c r="AL114" s="336">
        <f t="shared" si="4"/>
        <v>0</v>
      </c>
      <c r="AM114" s="337">
        <f t="shared" si="5"/>
        <v>0</v>
      </c>
      <c r="AN114" s="338">
        <f t="shared" si="6"/>
        <v>0</v>
      </c>
      <c r="AO114" s="339" cm="1">
        <f t="array" ref="AO114">IF(AND(OR(N114={1,2,3,4}),P114=0),1,0)</f>
        <v>0</v>
      </c>
      <c r="AP114" s="340">
        <f t="shared" si="7"/>
        <v>0</v>
      </c>
      <c r="AQ114" s="341">
        <f t="shared" si="8"/>
        <v>0</v>
      </c>
      <c r="AR114" s="355"/>
      <c r="AS114" s="349">
        <f t="shared" si="18"/>
        <v>0</v>
      </c>
      <c r="AT114" s="351">
        <f t="shared" si="9"/>
        <v>0</v>
      </c>
      <c r="AU114" s="353">
        <f t="shared" si="10"/>
        <v>0</v>
      </c>
      <c r="AV114" s="343">
        <f t="shared" si="11"/>
        <v>0</v>
      </c>
      <c r="AW114" s="344">
        <f t="shared" si="12"/>
        <v>-1</v>
      </c>
      <c r="AX114" s="345">
        <f t="shared" si="13"/>
        <v>0</v>
      </c>
      <c r="AY114" s="346">
        <f t="shared" si="14"/>
        <v>0</v>
      </c>
      <c r="AZ114" s="346">
        <f t="shared" si="19"/>
        <v>0</v>
      </c>
      <c r="BA114" s="290">
        <f t="shared" si="15"/>
        <v>0</v>
      </c>
      <c r="BB114" s="291" t="str">
        <f>IF(BA114=0,"",
IF(SUM($BA$54:BA114)=1,BC114,
IF($BA$175&gt;SUM($BA$54:BA114),_xlfn.CONCAT(", ",BC114),
IF($BA$175=SUM($BA$54:BA114),_xlfn.CONCAT(" y ",BC114)))))</f>
        <v/>
      </c>
      <c r="BC114" s="231" t="s">
        <v>6272</v>
      </c>
      <c r="BD114" s="362">
        <f t="shared" si="16"/>
        <v>0</v>
      </c>
    </row>
    <row r="115" spans="1:56" ht="119.25" customHeight="1">
      <c r="A115" s="6"/>
      <c r="B115" s="5"/>
      <c r="C115" s="85" t="s">
        <v>165</v>
      </c>
      <c r="D115" s="776" t="str">
        <f>IF(CNGE_2024_M1_Secc1_Sub1!$D102="","",CNGE_2024_M1_Secc1_Sub1!$D102)</f>
        <v>CENTRO DE JUSTICIA PARA MUJERES DEL ESTADO DE VERACRUZ</v>
      </c>
      <c r="E115" s="776"/>
      <c r="F115" s="568"/>
      <c r="G115" s="568"/>
      <c r="H115" s="568"/>
      <c r="I115" s="568"/>
      <c r="J115" s="568"/>
      <c r="K115" s="568"/>
      <c r="L115" s="510"/>
      <c r="M115" s="510"/>
      <c r="N115" s="568"/>
      <c r="O115" s="568"/>
      <c r="P115" s="568"/>
      <c r="Q115" s="568"/>
      <c r="R115" s="568"/>
      <c r="S115" s="568"/>
      <c r="T115" s="568"/>
      <c r="U115" s="568"/>
      <c r="V115" s="568"/>
      <c r="W115" s="568"/>
      <c r="X115" s="568"/>
      <c r="Y115" s="568"/>
      <c r="Z115" s="568"/>
      <c r="AA115" s="568"/>
      <c r="AB115" s="568"/>
      <c r="AC115" s="568"/>
      <c r="AD115" s="510"/>
      <c r="AE115"/>
      <c r="AG115" s="331">
        <f t="shared" si="17"/>
        <v>0</v>
      </c>
      <c r="AH115" s="332">
        <f t="shared" si="0"/>
        <v>0</v>
      </c>
      <c r="AI115" s="333">
        <f t="shared" si="1"/>
        <v>0</v>
      </c>
      <c r="AJ115" s="334">
        <f t="shared" si="2"/>
        <v>0</v>
      </c>
      <c r="AK115" s="335">
        <f t="shared" si="3"/>
        <v>0</v>
      </c>
      <c r="AL115" s="336">
        <f t="shared" si="4"/>
        <v>0</v>
      </c>
      <c r="AM115" s="337">
        <f t="shared" si="5"/>
        <v>0</v>
      </c>
      <c r="AN115" s="338">
        <f t="shared" si="6"/>
        <v>0</v>
      </c>
      <c r="AO115" s="339" cm="1">
        <f t="array" ref="AO115">IF(AND(OR(N115={1,2,3,4}),P115=0),1,0)</f>
        <v>0</v>
      </c>
      <c r="AP115" s="340">
        <f t="shared" si="7"/>
        <v>0</v>
      </c>
      <c r="AQ115" s="341">
        <f t="shared" si="8"/>
        <v>0</v>
      </c>
      <c r="AR115" s="355"/>
      <c r="AS115" s="349">
        <f t="shared" si="18"/>
        <v>0</v>
      </c>
      <c r="AT115" s="351">
        <f t="shared" si="9"/>
        <v>0</v>
      </c>
      <c r="AU115" s="353">
        <f t="shared" si="10"/>
        <v>0</v>
      </c>
      <c r="AV115" s="343">
        <f t="shared" si="11"/>
        <v>0</v>
      </c>
      <c r="AW115" s="344">
        <f t="shared" si="12"/>
        <v>-1</v>
      </c>
      <c r="AX115" s="345">
        <f t="shared" si="13"/>
        <v>0</v>
      </c>
      <c r="AY115" s="346">
        <f t="shared" si="14"/>
        <v>0</v>
      </c>
      <c r="AZ115" s="346">
        <f t="shared" si="19"/>
        <v>0</v>
      </c>
      <c r="BA115" s="290">
        <f t="shared" si="15"/>
        <v>0</v>
      </c>
      <c r="BB115" s="291" t="str">
        <f>IF(BA115=0,"",
IF(SUM($BA$54:BA115)=1,BC115,
IF($BA$175&gt;SUM($BA$54:BA115),_xlfn.CONCAT(", ",BC115),
IF($BA$175=SUM($BA$54:BA115),_xlfn.CONCAT(" y ",BC115)))))</f>
        <v/>
      </c>
      <c r="BC115" s="231" t="s">
        <v>6273</v>
      </c>
      <c r="BD115" s="362">
        <f t="shared" si="16"/>
        <v>0</v>
      </c>
    </row>
    <row r="116" spans="1:56" ht="69" customHeight="1">
      <c r="A116" s="6"/>
      <c r="B116" s="5"/>
      <c r="C116" s="85" t="s">
        <v>166</v>
      </c>
      <c r="D116" s="776" t="str">
        <f>IF(CNGE_2024_M1_Secc1_Sub1!$D103="","",CNGE_2024_M1_Secc1_Sub1!$D103)</f>
        <v>INSTITUTO DE PENSIONES DEL ESTADO</v>
      </c>
      <c r="E116" s="776"/>
      <c r="F116" s="568"/>
      <c r="G116" s="568"/>
      <c r="H116" s="568"/>
      <c r="I116" s="568"/>
      <c r="J116" s="568"/>
      <c r="K116" s="568"/>
      <c r="L116" s="510"/>
      <c r="M116" s="510"/>
      <c r="N116" s="568"/>
      <c r="O116" s="568"/>
      <c r="P116" s="568"/>
      <c r="Q116" s="568"/>
      <c r="R116" s="568"/>
      <c r="S116" s="568"/>
      <c r="T116" s="568"/>
      <c r="U116" s="568"/>
      <c r="V116" s="568"/>
      <c r="W116" s="568"/>
      <c r="X116" s="568"/>
      <c r="Y116" s="568"/>
      <c r="Z116" s="568"/>
      <c r="AA116" s="568"/>
      <c r="AB116" s="568"/>
      <c r="AC116" s="568"/>
      <c r="AD116" s="510"/>
      <c r="AE116"/>
      <c r="AG116" s="331">
        <f t="shared" si="17"/>
        <v>0</v>
      </c>
      <c r="AH116" s="332">
        <f t="shared" si="0"/>
        <v>0</v>
      </c>
      <c r="AI116" s="333">
        <f t="shared" si="1"/>
        <v>0</v>
      </c>
      <c r="AJ116" s="334">
        <f t="shared" si="2"/>
        <v>0</v>
      </c>
      <c r="AK116" s="335">
        <f t="shared" si="3"/>
        <v>0</v>
      </c>
      <c r="AL116" s="336">
        <f t="shared" si="4"/>
        <v>0</v>
      </c>
      <c r="AM116" s="337">
        <f t="shared" si="5"/>
        <v>0</v>
      </c>
      <c r="AN116" s="338">
        <f t="shared" si="6"/>
        <v>0</v>
      </c>
      <c r="AO116" s="339" cm="1">
        <f t="array" ref="AO116">IF(AND(OR(N116={1,2,3,4}),P116=0),1,0)</f>
        <v>0</v>
      </c>
      <c r="AP116" s="340">
        <f t="shared" si="7"/>
        <v>0</v>
      </c>
      <c r="AQ116" s="341">
        <f t="shared" si="8"/>
        <v>0</v>
      </c>
      <c r="AR116" s="355"/>
      <c r="AS116" s="349">
        <f t="shared" si="18"/>
        <v>0</v>
      </c>
      <c r="AT116" s="351">
        <f t="shared" si="9"/>
        <v>0</v>
      </c>
      <c r="AU116" s="353">
        <f t="shared" si="10"/>
        <v>0</v>
      </c>
      <c r="AV116" s="343">
        <f t="shared" si="11"/>
        <v>0</v>
      </c>
      <c r="AW116" s="344">
        <f t="shared" si="12"/>
        <v>-1</v>
      </c>
      <c r="AX116" s="345">
        <f t="shared" si="13"/>
        <v>0</v>
      </c>
      <c r="AY116" s="346">
        <f t="shared" si="14"/>
        <v>0</v>
      </c>
      <c r="AZ116" s="346">
        <f t="shared" si="19"/>
        <v>0</v>
      </c>
      <c r="BA116" s="290">
        <f t="shared" si="15"/>
        <v>0</v>
      </c>
      <c r="BB116" s="291" t="str">
        <f>IF(BA116=0,"",
IF(SUM($BA$54:BA116)=1,BC116,
IF($BA$175&gt;SUM($BA$54:BA116),_xlfn.CONCAT(", ",BC116),
IF($BA$175=SUM($BA$54:BA116),_xlfn.CONCAT(" y ",BC116)))))</f>
        <v/>
      </c>
      <c r="BC116" s="231" t="s">
        <v>6274</v>
      </c>
      <c r="BD116" s="362">
        <f t="shared" si="16"/>
        <v>0</v>
      </c>
    </row>
    <row r="117" spans="1:56" ht="84" customHeight="1">
      <c r="A117" s="6"/>
      <c r="B117" s="5"/>
      <c r="C117" s="85" t="s">
        <v>167</v>
      </c>
      <c r="D117" s="776" t="str">
        <f>IF(CNGE_2024_M1_Secc1_Sub1!$D104="","",CNGE_2024_M1_Secc1_Sub1!$D104)</f>
        <v>COMISION DEL AGUA DEL ESTADO DE VERACRUZ</v>
      </c>
      <c r="E117" s="776"/>
      <c r="F117" s="568"/>
      <c r="G117" s="568"/>
      <c r="H117" s="568"/>
      <c r="I117" s="568"/>
      <c r="J117" s="568"/>
      <c r="K117" s="568"/>
      <c r="L117" s="510"/>
      <c r="M117" s="510"/>
      <c r="N117" s="568"/>
      <c r="O117" s="568"/>
      <c r="P117" s="568"/>
      <c r="Q117" s="568"/>
      <c r="R117" s="568"/>
      <c r="S117" s="568"/>
      <c r="T117" s="568"/>
      <c r="U117" s="568"/>
      <c r="V117" s="568"/>
      <c r="W117" s="568"/>
      <c r="X117" s="568"/>
      <c r="Y117" s="568"/>
      <c r="Z117" s="568"/>
      <c r="AA117" s="568"/>
      <c r="AB117" s="568"/>
      <c r="AC117" s="568"/>
      <c r="AD117" s="510"/>
      <c r="AE117"/>
      <c r="AG117" s="331">
        <f t="shared" si="17"/>
        <v>0</v>
      </c>
      <c r="AH117" s="332">
        <f t="shared" si="0"/>
        <v>0</v>
      </c>
      <c r="AI117" s="333">
        <f t="shared" si="1"/>
        <v>0</v>
      </c>
      <c r="AJ117" s="334">
        <f t="shared" si="2"/>
        <v>0</v>
      </c>
      <c r="AK117" s="335">
        <f t="shared" si="3"/>
        <v>0</v>
      </c>
      <c r="AL117" s="336">
        <f t="shared" si="4"/>
        <v>0</v>
      </c>
      <c r="AM117" s="337">
        <f t="shared" si="5"/>
        <v>0</v>
      </c>
      <c r="AN117" s="338">
        <f t="shared" si="6"/>
        <v>0</v>
      </c>
      <c r="AO117" s="339" cm="1">
        <f t="array" ref="AO117">IF(AND(OR(N117={1,2,3,4}),P117=0),1,0)</f>
        <v>0</v>
      </c>
      <c r="AP117" s="340">
        <f t="shared" si="7"/>
        <v>0</v>
      </c>
      <c r="AQ117" s="341">
        <f t="shared" si="8"/>
        <v>0</v>
      </c>
      <c r="AR117" s="355"/>
      <c r="AS117" s="349">
        <f t="shared" si="18"/>
        <v>0</v>
      </c>
      <c r="AT117" s="351">
        <f t="shared" si="9"/>
        <v>0</v>
      </c>
      <c r="AU117" s="353">
        <f t="shared" si="10"/>
        <v>0</v>
      </c>
      <c r="AV117" s="343">
        <f t="shared" si="11"/>
        <v>0</v>
      </c>
      <c r="AW117" s="344">
        <f t="shared" si="12"/>
        <v>-1</v>
      </c>
      <c r="AX117" s="345">
        <f t="shared" si="13"/>
        <v>0</v>
      </c>
      <c r="AY117" s="346">
        <f t="shared" si="14"/>
        <v>0</v>
      </c>
      <c r="AZ117" s="346">
        <f t="shared" si="19"/>
        <v>0</v>
      </c>
      <c r="BA117" s="290">
        <f t="shared" si="15"/>
        <v>0</v>
      </c>
      <c r="BB117" s="291" t="str">
        <f>IF(BA117=0,"",
IF(SUM($BA$54:BA117)=1,BC117,
IF($BA$175&gt;SUM($BA$54:BA117),_xlfn.CONCAT(", ",BC117),
IF($BA$175=SUM($BA$54:BA117),_xlfn.CONCAT(" y ",BC117)))))</f>
        <v/>
      </c>
      <c r="BC117" s="231" t="s">
        <v>6275</v>
      </c>
      <c r="BD117" s="362">
        <f t="shared" si="16"/>
        <v>0</v>
      </c>
    </row>
    <row r="118" spans="1:56" ht="65.099999999999994" customHeight="1">
      <c r="A118" s="6"/>
      <c r="B118" s="5"/>
      <c r="C118" s="85" t="s">
        <v>168</v>
      </c>
      <c r="D118" s="776" t="str">
        <f>IF(CNGE_2024_M1_Secc1_Sub1!$D105="","",CNGE_2024_M1_Secc1_Sub1!$D105)</f>
        <v>RADIOTELEVISION DE VERACRUZ</v>
      </c>
      <c r="E118" s="776"/>
      <c r="F118" s="568"/>
      <c r="G118" s="568"/>
      <c r="H118" s="568"/>
      <c r="I118" s="568"/>
      <c r="J118" s="568"/>
      <c r="K118" s="568"/>
      <c r="L118" s="510"/>
      <c r="M118" s="510"/>
      <c r="N118" s="568"/>
      <c r="O118" s="568"/>
      <c r="P118" s="568"/>
      <c r="Q118" s="568"/>
      <c r="R118" s="568"/>
      <c r="S118" s="568"/>
      <c r="T118" s="568"/>
      <c r="U118" s="568"/>
      <c r="V118" s="568"/>
      <c r="W118" s="568"/>
      <c r="X118" s="568"/>
      <c r="Y118" s="568"/>
      <c r="Z118" s="568"/>
      <c r="AA118" s="568"/>
      <c r="AB118" s="568"/>
      <c r="AC118" s="568"/>
      <c r="AD118" s="510"/>
      <c r="AE118"/>
      <c r="AG118" s="331">
        <f t="shared" si="17"/>
        <v>0</v>
      </c>
      <c r="AH118" s="332">
        <f t="shared" si="0"/>
        <v>0</v>
      </c>
      <c r="AI118" s="333">
        <f t="shared" si="1"/>
        <v>0</v>
      </c>
      <c r="AJ118" s="334">
        <f t="shared" si="2"/>
        <v>0</v>
      </c>
      <c r="AK118" s="335">
        <f t="shared" si="3"/>
        <v>0</v>
      </c>
      <c r="AL118" s="336">
        <f t="shared" si="4"/>
        <v>0</v>
      </c>
      <c r="AM118" s="337">
        <f t="shared" si="5"/>
        <v>0</v>
      </c>
      <c r="AN118" s="338">
        <f t="shared" si="6"/>
        <v>0</v>
      </c>
      <c r="AO118" s="339" cm="1">
        <f t="array" ref="AO118">IF(AND(OR(N118={1,2,3,4}),P118=0),1,0)</f>
        <v>0</v>
      </c>
      <c r="AP118" s="340">
        <f t="shared" si="7"/>
        <v>0</v>
      </c>
      <c r="AQ118" s="341">
        <f t="shared" si="8"/>
        <v>0</v>
      </c>
      <c r="AR118" s="355"/>
      <c r="AS118" s="349">
        <f t="shared" si="18"/>
        <v>0</v>
      </c>
      <c r="AT118" s="351">
        <f t="shared" si="9"/>
        <v>0</v>
      </c>
      <c r="AU118" s="353">
        <f t="shared" si="10"/>
        <v>0</v>
      </c>
      <c r="AV118" s="343">
        <f t="shared" si="11"/>
        <v>0</v>
      </c>
      <c r="AW118" s="344">
        <f t="shared" si="12"/>
        <v>-1</v>
      </c>
      <c r="AX118" s="345">
        <f t="shared" si="13"/>
        <v>0</v>
      </c>
      <c r="AY118" s="346">
        <f t="shared" si="14"/>
        <v>0</v>
      </c>
      <c r="AZ118" s="346">
        <f t="shared" si="19"/>
        <v>0</v>
      </c>
      <c r="BA118" s="290">
        <f t="shared" si="15"/>
        <v>0</v>
      </c>
      <c r="BB118" s="291" t="str">
        <f>IF(BA118=0,"",
IF(SUM($BA$54:BA118)=1,BC118,
IF($BA$175&gt;SUM($BA$54:BA118),_xlfn.CONCAT(", ",BC118),
IF($BA$175=SUM($BA$54:BA118),_xlfn.CONCAT(" y ",BC118)))))</f>
        <v/>
      </c>
      <c r="BC118" s="231" t="s">
        <v>6276</v>
      </c>
      <c r="BD118" s="362">
        <f t="shared" si="16"/>
        <v>0</v>
      </c>
    </row>
    <row r="119" spans="1:56" ht="107.25" customHeight="1">
      <c r="A119" s="6"/>
      <c r="B119" s="5"/>
      <c r="C119" s="85" t="s">
        <v>169</v>
      </c>
      <c r="D119" s="776" t="str">
        <f>IF(CNGE_2024_M1_Secc1_Sub1!$D106="","",CNGE_2024_M1_Secc1_Sub1!$D106)</f>
        <v>SECRETARIA EJECUTIVA DEL SISTEMA ESTATAL ANTICORRUPCION</v>
      </c>
      <c r="E119" s="776"/>
      <c r="F119" s="568"/>
      <c r="G119" s="568"/>
      <c r="H119" s="568"/>
      <c r="I119" s="568"/>
      <c r="J119" s="568"/>
      <c r="K119" s="568"/>
      <c r="L119" s="510"/>
      <c r="M119" s="510"/>
      <c r="N119" s="568"/>
      <c r="O119" s="568"/>
      <c r="P119" s="568"/>
      <c r="Q119" s="568"/>
      <c r="R119" s="568"/>
      <c r="S119" s="568"/>
      <c r="T119" s="568"/>
      <c r="U119" s="568"/>
      <c r="V119" s="568"/>
      <c r="W119" s="568"/>
      <c r="X119" s="568"/>
      <c r="Y119" s="568"/>
      <c r="Z119" s="568"/>
      <c r="AA119" s="568"/>
      <c r="AB119" s="568"/>
      <c r="AC119" s="568"/>
      <c r="AD119" s="510"/>
      <c r="AE119"/>
      <c r="AG119" s="331">
        <f t="shared" ref="AG119:AG174" si="20">IF(AND(F119&lt;&gt;8,COUNTA(H119:AC119)=0,AD119&lt;&gt;""),0,IF(AND(F119&lt;&gt;8,COUNTA(H119:W119,AB119)=10,BD119=0,AD119=""),0,IF(AND(F119=8,COUNTA(H119:AD119)=0),0,IF(AND(COUNTA(F119:AD119)=0),0,1))))</f>
        <v>0</v>
      </c>
      <c r="AH119" s="332">
        <f t="shared" ref="AH119:AH174" si="21">COUNTIF(H119,"NS")+COUNTIF(J119,"NS")+COUNTIF(P119,"NS")+COUNTIF(R119,"NS")</f>
        <v>0</v>
      </c>
      <c r="AI119" s="333">
        <f t="shared" ref="AI119:AI174" si="22">IF(ISNUMBER(J119),0,IF(OR(J119="",J119="NA",J119="NS"),0,1))</f>
        <v>0</v>
      </c>
      <c r="AJ119" s="334">
        <f t="shared" ref="AJ119:AJ174" si="23">COUNTIF(J119,"NA")</f>
        <v>0</v>
      </c>
      <c r="AK119" s="335">
        <f t="shared" ref="AK119:AK174" si="24">IF(AND(L119=1,M119&lt;&gt;8),1,0)</f>
        <v>0</v>
      </c>
      <c r="AL119" s="336">
        <f t="shared" ref="AL119:AL174" si="25">IF(AND(OR(L119=2,L119=3,L119=4),M119=4),1,0)</f>
        <v>0</v>
      </c>
      <c r="AM119" s="337">
        <f t="shared" ref="AM119:AM174" si="26">IF(AND(L119=9,M119&lt;&gt;9),1,0)</f>
        <v>0</v>
      </c>
      <c r="AN119" s="338">
        <f t="shared" ref="AN119:AN174" si="27">IF(R119&lt;=P119,0,1)</f>
        <v>0</v>
      </c>
      <c r="AO119" s="339" cm="1">
        <f t="array" ref="AO119">IF(AND(OR(N119={1,2,3,4}),P119=0),1,0)</f>
        <v>0</v>
      </c>
      <c r="AP119" s="340">
        <f t="shared" ref="AP119:AP174" si="28">IF(AND(H119&lt;&gt;"",P119&lt;&gt;"",AQ119&gt;=18),0,IF(AND(H119="",P119=""),0,IF(AND(H119="NS",P119="NS"),0,1)))</f>
        <v>0</v>
      </c>
      <c r="AQ119" s="341">
        <f t="shared" ref="AQ119:AQ174" si="29">SUM(H119)-SUM(P119)</f>
        <v>0</v>
      </c>
      <c r="AR119" s="355"/>
      <c r="AS119" s="349">
        <f t="shared" si="18"/>
        <v>0</v>
      </c>
      <c r="AT119" s="351">
        <f t="shared" ref="AT119:AT174" si="30">IF(Z119=4,1,0)</f>
        <v>0</v>
      </c>
      <c r="AU119" s="353">
        <f t="shared" ref="AU119:AU174" si="31">IF(AB119=8,1,0)</f>
        <v>0</v>
      </c>
      <c r="AV119" s="343">
        <f t="shared" ref="AV119:AV174" si="32">IF(AND($F119&lt;&gt;"",$F119=8,COUNTA(H119:AD119)&gt;0),1,0)</f>
        <v>0</v>
      </c>
      <c r="AW119" s="344">
        <f t="shared" ref="AW119:AW174" si="33">IF(OR(J119="NS",J119="NA"),0,LEN(J119)-LEN(INT(J119)))</f>
        <v>-1</v>
      </c>
      <c r="AX119" s="345">
        <f t="shared" ref="AX119:AX174" si="34">IF(AW119&lt;=0,0,1)</f>
        <v>0</v>
      </c>
      <c r="AY119" s="346">
        <f t="shared" ref="AY119:AY174" si="35">IF(AND($AD119&lt;&gt;"",COUNTA(F119:AC119)&gt;0),1,0)</f>
        <v>0</v>
      </c>
      <c r="AZ119" s="346">
        <f t="shared" si="19"/>
        <v>0</v>
      </c>
      <c r="BA119" s="290">
        <f t="shared" ref="BA119:BA174" si="36">IF(AG119=0,0,1)</f>
        <v>0</v>
      </c>
      <c r="BB119" s="291" t="str">
        <f>IF(BA119=0,"",
IF(SUM($BA$54:BA119)=1,BC119,
IF($BA$175&gt;SUM($BA$54:BA119),_xlfn.CONCAT(", ",BC119),
IF($BA$175=SUM($BA$54:BA119),_xlfn.CONCAT(" y ",BC119)))))</f>
        <v/>
      </c>
      <c r="BC119" s="231" t="s">
        <v>6277</v>
      </c>
      <c r="BD119" s="362">
        <f t="shared" ref="BD119:BD174" si="37">IF(AND(X119=6,Z119&lt;&gt;""),0,IF(AND(X119&lt;&gt;6,Z119=""),0,1))</f>
        <v>0</v>
      </c>
    </row>
    <row r="120" spans="1:56" ht="118.5" customHeight="1">
      <c r="A120" s="6"/>
      <c r="B120" s="5"/>
      <c r="C120" s="85" t="s">
        <v>170</v>
      </c>
      <c r="D120" s="776" t="str">
        <f>IF(CNGE_2024_M1_Secc1_Sub1!$D107="","",CNGE_2024_M1_Secc1_Sub1!$D107)</f>
        <v>INSTITUTO DE LA POLICIA AUXILIAR Y PROTECCION PATRIMONIAL</v>
      </c>
      <c r="E120" s="776"/>
      <c r="F120" s="568"/>
      <c r="G120" s="568"/>
      <c r="H120" s="568"/>
      <c r="I120" s="568"/>
      <c r="J120" s="568"/>
      <c r="K120" s="568"/>
      <c r="L120" s="510"/>
      <c r="M120" s="510"/>
      <c r="N120" s="568"/>
      <c r="O120" s="568"/>
      <c r="P120" s="568"/>
      <c r="Q120" s="568"/>
      <c r="R120" s="568"/>
      <c r="S120" s="568"/>
      <c r="T120" s="568"/>
      <c r="U120" s="568"/>
      <c r="V120" s="568"/>
      <c r="W120" s="568"/>
      <c r="X120" s="568"/>
      <c r="Y120" s="568"/>
      <c r="Z120" s="568"/>
      <c r="AA120" s="568"/>
      <c r="AB120" s="568"/>
      <c r="AC120" s="568"/>
      <c r="AD120" s="510"/>
      <c r="AE120"/>
      <c r="AG120" s="331">
        <f t="shared" si="20"/>
        <v>0</v>
      </c>
      <c r="AH120" s="332">
        <f t="shared" si="21"/>
        <v>0</v>
      </c>
      <c r="AI120" s="333">
        <f t="shared" si="22"/>
        <v>0</v>
      </c>
      <c r="AJ120" s="334">
        <f t="shared" si="23"/>
        <v>0</v>
      </c>
      <c r="AK120" s="335">
        <f t="shared" si="24"/>
        <v>0</v>
      </c>
      <c r="AL120" s="336">
        <f t="shared" si="25"/>
        <v>0</v>
      </c>
      <c r="AM120" s="337">
        <f t="shared" si="26"/>
        <v>0</v>
      </c>
      <c r="AN120" s="338">
        <f t="shared" si="27"/>
        <v>0</v>
      </c>
      <c r="AO120" s="339" cm="1">
        <f t="array" ref="AO120">IF(AND(OR(N120={1,2,3,4}),P120=0),1,0)</f>
        <v>0</v>
      </c>
      <c r="AP120" s="340">
        <f t="shared" si="28"/>
        <v>0</v>
      </c>
      <c r="AQ120" s="341">
        <f t="shared" si="29"/>
        <v>0</v>
      </c>
      <c r="AR120" s="355"/>
      <c r="AS120" s="349">
        <f t="shared" ref="AS120:AS174" si="38">IF(X120=7,1,0)</f>
        <v>0</v>
      </c>
      <c r="AT120" s="351">
        <f t="shared" si="30"/>
        <v>0</v>
      </c>
      <c r="AU120" s="353">
        <f t="shared" si="31"/>
        <v>0</v>
      </c>
      <c r="AV120" s="343">
        <f t="shared" si="32"/>
        <v>0</v>
      </c>
      <c r="AW120" s="344">
        <f t="shared" si="33"/>
        <v>-1</v>
      </c>
      <c r="AX120" s="345">
        <f t="shared" si="34"/>
        <v>0</v>
      </c>
      <c r="AY120" s="346">
        <f t="shared" si="35"/>
        <v>0</v>
      </c>
      <c r="AZ120" s="346">
        <f t="shared" ref="AZ120:AZ174" si="39">IF(AND(X120&lt;&gt;6,COUNTA(Z120)&gt;0),1,0)</f>
        <v>0</v>
      </c>
      <c r="BA120" s="290">
        <f t="shared" si="36"/>
        <v>0</v>
      </c>
      <c r="BB120" s="291" t="str">
        <f>IF(BA120=0,"",
IF(SUM($BA$54:BA120)=1,BC120,
IF($BA$175&gt;SUM($BA$54:BA120),_xlfn.CONCAT(", ",BC120),
IF($BA$175=SUM($BA$54:BA120),_xlfn.CONCAT(" y ",BC120)))))</f>
        <v/>
      </c>
      <c r="BC120" s="231" t="s">
        <v>6278</v>
      </c>
      <c r="BD120" s="362">
        <f t="shared" si="37"/>
        <v>0</v>
      </c>
    </row>
    <row r="121" spans="1:56" ht="105.75" customHeight="1">
      <c r="A121" s="6"/>
      <c r="B121" s="5"/>
      <c r="C121" s="85" t="s">
        <v>171</v>
      </c>
      <c r="D121" s="776" t="str">
        <f>IF(CNGE_2024_M1_Secc1_Sub1!$D108="","",CNGE_2024_M1_Secc1_Sub1!$D108)</f>
        <v>ACADEMIA REGIONAL DE SEGURIDAD PUBLICA DEL SURESTE</v>
      </c>
      <c r="E121" s="776"/>
      <c r="F121" s="568"/>
      <c r="G121" s="568"/>
      <c r="H121" s="568"/>
      <c r="I121" s="568"/>
      <c r="J121" s="568"/>
      <c r="K121" s="568"/>
      <c r="L121" s="510"/>
      <c r="M121" s="510"/>
      <c r="N121" s="568"/>
      <c r="O121" s="568"/>
      <c r="P121" s="568"/>
      <c r="Q121" s="568"/>
      <c r="R121" s="568"/>
      <c r="S121" s="568"/>
      <c r="T121" s="568"/>
      <c r="U121" s="568"/>
      <c r="V121" s="568"/>
      <c r="W121" s="568"/>
      <c r="X121" s="568"/>
      <c r="Y121" s="568"/>
      <c r="Z121" s="568"/>
      <c r="AA121" s="568"/>
      <c r="AB121" s="568"/>
      <c r="AC121" s="568"/>
      <c r="AD121" s="510"/>
      <c r="AE121"/>
      <c r="AG121" s="331">
        <f t="shared" si="20"/>
        <v>0</v>
      </c>
      <c r="AH121" s="332">
        <f t="shared" si="21"/>
        <v>0</v>
      </c>
      <c r="AI121" s="333">
        <f t="shared" si="22"/>
        <v>0</v>
      </c>
      <c r="AJ121" s="334">
        <f t="shared" si="23"/>
        <v>0</v>
      </c>
      <c r="AK121" s="335">
        <f t="shared" si="24"/>
        <v>0</v>
      </c>
      <c r="AL121" s="336">
        <f t="shared" si="25"/>
        <v>0</v>
      </c>
      <c r="AM121" s="337">
        <f t="shared" si="26"/>
        <v>0</v>
      </c>
      <c r="AN121" s="338">
        <f t="shared" si="27"/>
        <v>0</v>
      </c>
      <c r="AO121" s="339" cm="1">
        <f t="array" ref="AO121">IF(AND(OR(N121={1,2,3,4}),P121=0),1,0)</f>
        <v>0</v>
      </c>
      <c r="AP121" s="340">
        <f t="shared" si="28"/>
        <v>0</v>
      </c>
      <c r="AQ121" s="341">
        <f t="shared" si="29"/>
        <v>0</v>
      </c>
      <c r="AR121" s="355"/>
      <c r="AS121" s="349">
        <f t="shared" si="38"/>
        <v>0</v>
      </c>
      <c r="AT121" s="351">
        <f t="shared" si="30"/>
        <v>0</v>
      </c>
      <c r="AU121" s="353">
        <f t="shared" si="31"/>
        <v>0</v>
      </c>
      <c r="AV121" s="343">
        <f t="shared" si="32"/>
        <v>0</v>
      </c>
      <c r="AW121" s="344">
        <f t="shared" si="33"/>
        <v>-1</v>
      </c>
      <c r="AX121" s="345">
        <f t="shared" si="34"/>
        <v>0</v>
      </c>
      <c r="AY121" s="346">
        <f t="shared" si="35"/>
        <v>0</v>
      </c>
      <c r="AZ121" s="346">
        <f t="shared" si="39"/>
        <v>0</v>
      </c>
      <c r="BA121" s="290">
        <f t="shared" si="36"/>
        <v>0</v>
      </c>
      <c r="BB121" s="291" t="str">
        <f>IF(BA121=0,"",
IF(SUM($BA$54:BA121)=1,BC121,
IF($BA$175&gt;SUM($BA$54:BA121),_xlfn.CONCAT(", ",BC121),
IF($BA$175=SUM($BA$54:BA121),_xlfn.CONCAT(" y ",BC121)))))</f>
        <v/>
      </c>
      <c r="BC121" s="231" t="s">
        <v>6279</v>
      </c>
      <c r="BD121" s="362">
        <f t="shared" si="37"/>
        <v>0</v>
      </c>
    </row>
    <row r="122" spans="1:56" ht="80.25" customHeight="1">
      <c r="A122" s="6"/>
      <c r="B122" s="5"/>
      <c r="C122" s="85" t="s">
        <v>172</v>
      </c>
      <c r="D122" s="776" t="str">
        <f>IF(CNGE_2024_M1_Secc1_Sub1!$D109="","",CNGE_2024_M1_Secc1_Sub1!$D109)</f>
        <v>INSTITUTO DE CAPACITACION PARA EL TRABAJO</v>
      </c>
      <c r="E122" s="776"/>
      <c r="F122" s="568"/>
      <c r="G122" s="568"/>
      <c r="H122" s="568"/>
      <c r="I122" s="568"/>
      <c r="J122" s="568"/>
      <c r="K122" s="568"/>
      <c r="L122" s="510"/>
      <c r="M122" s="510"/>
      <c r="N122" s="568"/>
      <c r="O122" s="568"/>
      <c r="P122" s="568"/>
      <c r="Q122" s="568"/>
      <c r="R122" s="568"/>
      <c r="S122" s="568"/>
      <c r="T122" s="568"/>
      <c r="U122" s="568"/>
      <c r="V122" s="568"/>
      <c r="W122" s="568"/>
      <c r="X122" s="568"/>
      <c r="Y122" s="568"/>
      <c r="Z122" s="568"/>
      <c r="AA122" s="568"/>
      <c r="AB122" s="568"/>
      <c r="AC122" s="568"/>
      <c r="AD122" s="510"/>
      <c r="AE122"/>
      <c r="AG122" s="331">
        <f t="shared" si="20"/>
        <v>0</v>
      </c>
      <c r="AH122" s="332">
        <f t="shared" si="21"/>
        <v>0</v>
      </c>
      <c r="AI122" s="333">
        <f t="shared" si="22"/>
        <v>0</v>
      </c>
      <c r="AJ122" s="334">
        <f t="shared" si="23"/>
        <v>0</v>
      </c>
      <c r="AK122" s="335">
        <f t="shared" si="24"/>
        <v>0</v>
      </c>
      <c r="AL122" s="336">
        <f t="shared" si="25"/>
        <v>0</v>
      </c>
      <c r="AM122" s="337">
        <f t="shared" si="26"/>
        <v>0</v>
      </c>
      <c r="AN122" s="338">
        <f t="shared" si="27"/>
        <v>0</v>
      </c>
      <c r="AO122" s="339" cm="1">
        <f t="array" ref="AO122">IF(AND(OR(N122={1,2,3,4}),P122=0),1,0)</f>
        <v>0</v>
      </c>
      <c r="AP122" s="340">
        <f t="shared" si="28"/>
        <v>0</v>
      </c>
      <c r="AQ122" s="341">
        <f t="shared" si="29"/>
        <v>0</v>
      </c>
      <c r="AR122" s="355"/>
      <c r="AS122" s="349">
        <f t="shared" si="38"/>
        <v>0</v>
      </c>
      <c r="AT122" s="351">
        <f t="shared" si="30"/>
        <v>0</v>
      </c>
      <c r="AU122" s="353">
        <f t="shared" si="31"/>
        <v>0</v>
      </c>
      <c r="AV122" s="343">
        <f t="shared" si="32"/>
        <v>0</v>
      </c>
      <c r="AW122" s="344">
        <f t="shared" si="33"/>
        <v>-1</v>
      </c>
      <c r="AX122" s="345">
        <f t="shared" si="34"/>
        <v>0</v>
      </c>
      <c r="AY122" s="346">
        <f t="shared" si="35"/>
        <v>0</v>
      </c>
      <c r="AZ122" s="346">
        <f t="shared" si="39"/>
        <v>0</v>
      </c>
      <c r="BA122" s="290">
        <f t="shared" si="36"/>
        <v>0</v>
      </c>
      <c r="BB122" s="291" t="str">
        <f>IF(BA122=0,"",
IF(SUM($BA$54:BA122)=1,BC122,
IF($BA$175&gt;SUM($BA$54:BA122),_xlfn.CONCAT(", ",BC122),
IF($BA$175=SUM($BA$54:BA122),_xlfn.CONCAT(" y ",BC122)))))</f>
        <v/>
      </c>
      <c r="BC122" s="231" t="s">
        <v>6280</v>
      </c>
      <c r="BD122" s="362">
        <f t="shared" si="37"/>
        <v>0</v>
      </c>
    </row>
    <row r="123" spans="1:56" ht="166.5" customHeight="1">
      <c r="A123" s="6"/>
      <c r="B123" s="5"/>
      <c r="C123" s="85" t="s">
        <v>173</v>
      </c>
      <c r="D123" s="776" t="str">
        <f>IF(CNGE_2024_M1_Secc1_Sub1!$D110="","",CNGE_2024_M1_Secc1_Sub1!$D110)</f>
        <v>CENTRO DE CONCILIACION LABORAL DEL ESTADO DE VERACRUZ DE IGNACIO DE LA LLAVE</v>
      </c>
      <c r="E123" s="776"/>
      <c r="F123" s="568"/>
      <c r="G123" s="568"/>
      <c r="H123" s="568"/>
      <c r="I123" s="568"/>
      <c r="J123" s="568"/>
      <c r="K123" s="568"/>
      <c r="L123" s="510"/>
      <c r="M123" s="510"/>
      <c r="N123" s="568"/>
      <c r="O123" s="568"/>
      <c r="P123" s="568"/>
      <c r="Q123" s="568"/>
      <c r="R123" s="568"/>
      <c r="S123" s="568"/>
      <c r="T123" s="568"/>
      <c r="U123" s="568"/>
      <c r="V123" s="568"/>
      <c r="W123" s="568"/>
      <c r="X123" s="568"/>
      <c r="Y123" s="568"/>
      <c r="Z123" s="568"/>
      <c r="AA123" s="568"/>
      <c r="AB123" s="568"/>
      <c r="AC123" s="568"/>
      <c r="AD123" s="510"/>
      <c r="AE123"/>
      <c r="AG123" s="331">
        <f t="shared" si="20"/>
        <v>0</v>
      </c>
      <c r="AH123" s="332">
        <f t="shared" si="21"/>
        <v>0</v>
      </c>
      <c r="AI123" s="333">
        <f t="shared" si="22"/>
        <v>0</v>
      </c>
      <c r="AJ123" s="334">
        <f t="shared" si="23"/>
        <v>0</v>
      </c>
      <c r="AK123" s="335">
        <f t="shared" si="24"/>
        <v>0</v>
      </c>
      <c r="AL123" s="336">
        <f t="shared" si="25"/>
        <v>0</v>
      </c>
      <c r="AM123" s="337">
        <f t="shared" si="26"/>
        <v>0</v>
      </c>
      <c r="AN123" s="338">
        <f t="shared" si="27"/>
        <v>0</v>
      </c>
      <c r="AO123" s="339" cm="1">
        <f t="array" ref="AO123">IF(AND(OR(N123={1,2,3,4}),P123=0),1,0)</f>
        <v>0</v>
      </c>
      <c r="AP123" s="340">
        <f t="shared" si="28"/>
        <v>0</v>
      </c>
      <c r="AQ123" s="341">
        <f t="shared" si="29"/>
        <v>0</v>
      </c>
      <c r="AR123" s="355"/>
      <c r="AS123" s="349">
        <f t="shared" si="38"/>
        <v>0</v>
      </c>
      <c r="AT123" s="351">
        <f t="shared" si="30"/>
        <v>0</v>
      </c>
      <c r="AU123" s="353">
        <f t="shared" si="31"/>
        <v>0</v>
      </c>
      <c r="AV123" s="343">
        <f t="shared" si="32"/>
        <v>0</v>
      </c>
      <c r="AW123" s="344">
        <f t="shared" si="33"/>
        <v>-1</v>
      </c>
      <c r="AX123" s="345">
        <f t="shared" si="34"/>
        <v>0</v>
      </c>
      <c r="AY123" s="346">
        <f t="shared" si="35"/>
        <v>0</v>
      </c>
      <c r="AZ123" s="346">
        <f t="shared" si="39"/>
        <v>0</v>
      </c>
      <c r="BA123" s="290">
        <f t="shared" si="36"/>
        <v>0</v>
      </c>
      <c r="BB123" s="291" t="str">
        <f>IF(BA123=0,"",
IF(SUM($BA$54:BA123)=1,BC123,
IF($BA$175&gt;SUM($BA$54:BA123),_xlfn.CONCAT(", ",BC123),
IF($BA$175=SUM($BA$54:BA123),_xlfn.CONCAT(" y ",BC123)))))</f>
        <v/>
      </c>
      <c r="BC123" s="231" t="s">
        <v>6281</v>
      </c>
      <c r="BD123" s="362">
        <f t="shared" si="37"/>
        <v>0</v>
      </c>
    </row>
    <row r="124" spans="1:56" ht="83.25" customHeight="1">
      <c r="A124" s="6"/>
      <c r="B124" s="5"/>
      <c r="C124" s="85" t="s">
        <v>174</v>
      </c>
      <c r="D124" s="776" t="str">
        <f>IF(CNGE_2024_M1_Secc1_Sub1!$D111="","",CNGE_2024_M1_Secc1_Sub1!$D111)</f>
        <v>INSTITUTO VERACRUZANO DE LA CULTURA</v>
      </c>
      <c r="E124" s="776"/>
      <c r="F124" s="568"/>
      <c r="G124" s="568"/>
      <c r="H124" s="568"/>
      <c r="I124" s="568"/>
      <c r="J124" s="568"/>
      <c r="K124" s="568"/>
      <c r="L124" s="510"/>
      <c r="M124" s="510"/>
      <c r="N124" s="568"/>
      <c r="O124" s="568"/>
      <c r="P124" s="568"/>
      <c r="Q124" s="568"/>
      <c r="R124" s="568"/>
      <c r="S124" s="568"/>
      <c r="T124" s="568"/>
      <c r="U124" s="568"/>
      <c r="V124" s="568"/>
      <c r="W124" s="568"/>
      <c r="X124" s="568"/>
      <c r="Y124" s="568"/>
      <c r="Z124" s="568"/>
      <c r="AA124" s="568"/>
      <c r="AB124" s="568"/>
      <c r="AC124" s="568"/>
      <c r="AD124" s="510"/>
      <c r="AE124"/>
      <c r="AG124" s="331">
        <f t="shared" si="20"/>
        <v>0</v>
      </c>
      <c r="AH124" s="332">
        <f t="shared" si="21"/>
        <v>0</v>
      </c>
      <c r="AI124" s="333">
        <f t="shared" si="22"/>
        <v>0</v>
      </c>
      <c r="AJ124" s="334">
        <f t="shared" si="23"/>
        <v>0</v>
      </c>
      <c r="AK124" s="335">
        <f t="shared" si="24"/>
        <v>0</v>
      </c>
      <c r="AL124" s="336">
        <f t="shared" si="25"/>
        <v>0</v>
      </c>
      <c r="AM124" s="337">
        <f t="shared" si="26"/>
        <v>0</v>
      </c>
      <c r="AN124" s="338">
        <f t="shared" si="27"/>
        <v>0</v>
      </c>
      <c r="AO124" s="339" cm="1">
        <f t="array" ref="AO124">IF(AND(OR(N124={1,2,3,4}),P124=0),1,0)</f>
        <v>0</v>
      </c>
      <c r="AP124" s="340">
        <f t="shared" si="28"/>
        <v>0</v>
      </c>
      <c r="AQ124" s="341">
        <f t="shared" si="29"/>
        <v>0</v>
      </c>
      <c r="AR124" s="355"/>
      <c r="AS124" s="349">
        <f t="shared" si="38"/>
        <v>0</v>
      </c>
      <c r="AT124" s="351">
        <f t="shared" si="30"/>
        <v>0</v>
      </c>
      <c r="AU124" s="353">
        <f t="shared" si="31"/>
        <v>0</v>
      </c>
      <c r="AV124" s="343">
        <f t="shared" si="32"/>
        <v>0</v>
      </c>
      <c r="AW124" s="344">
        <f t="shared" si="33"/>
        <v>-1</v>
      </c>
      <c r="AX124" s="345">
        <f t="shared" si="34"/>
        <v>0</v>
      </c>
      <c r="AY124" s="346">
        <f t="shared" si="35"/>
        <v>0</v>
      </c>
      <c r="AZ124" s="346">
        <f t="shared" si="39"/>
        <v>0</v>
      </c>
      <c r="BA124" s="290">
        <f t="shared" si="36"/>
        <v>0</v>
      </c>
      <c r="BB124" s="291" t="str">
        <f>IF(BA124=0,"",
IF(SUM($BA$54:BA124)=1,BC124,
IF($BA$175&gt;SUM($BA$54:BA124),_xlfn.CONCAT(", ",BC124),
IF($BA$175=SUM($BA$54:BA124),_xlfn.CONCAT(" y ",BC124)))))</f>
        <v/>
      </c>
      <c r="BC124" s="231" t="s">
        <v>6282</v>
      </c>
      <c r="BD124" s="362">
        <f t="shared" si="37"/>
        <v>0</v>
      </c>
    </row>
    <row r="125" spans="1:56" ht="101.25" customHeight="1">
      <c r="A125" s="6"/>
      <c r="B125" s="5"/>
      <c r="C125" s="85" t="s">
        <v>175</v>
      </c>
      <c r="D125" s="776" t="str">
        <f>IF(CNGE_2024_M1_Secc1_Sub1!$D112="","",CNGE_2024_M1_Secc1_Sub1!$D112)</f>
        <v>PROCURADURIA ESTATAL DE PROTECCION AL MEDIO AMBIENTE</v>
      </c>
      <c r="E125" s="776"/>
      <c r="F125" s="568"/>
      <c r="G125" s="568"/>
      <c r="H125" s="568"/>
      <c r="I125" s="568"/>
      <c r="J125" s="568"/>
      <c r="K125" s="568"/>
      <c r="L125" s="510"/>
      <c r="M125" s="510"/>
      <c r="N125" s="568"/>
      <c r="O125" s="568"/>
      <c r="P125" s="568"/>
      <c r="Q125" s="568"/>
      <c r="R125" s="568"/>
      <c r="S125" s="568"/>
      <c r="T125" s="568"/>
      <c r="U125" s="568"/>
      <c r="V125" s="568"/>
      <c r="W125" s="568"/>
      <c r="X125" s="568"/>
      <c r="Y125" s="568"/>
      <c r="Z125" s="568"/>
      <c r="AA125" s="568"/>
      <c r="AB125" s="568"/>
      <c r="AC125" s="568"/>
      <c r="AD125" s="510"/>
      <c r="AE125"/>
      <c r="AG125" s="331">
        <f t="shared" si="20"/>
        <v>0</v>
      </c>
      <c r="AH125" s="332">
        <f t="shared" si="21"/>
        <v>0</v>
      </c>
      <c r="AI125" s="333">
        <f t="shared" si="22"/>
        <v>0</v>
      </c>
      <c r="AJ125" s="334">
        <f t="shared" si="23"/>
        <v>0</v>
      </c>
      <c r="AK125" s="335">
        <f t="shared" si="24"/>
        <v>0</v>
      </c>
      <c r="AL125" s="336">
        <f t="shared" si="25"/>
        <v>0</v>
      </c>
      <c r="AM125" s="337">
        <f t="shared" si="26"/>
        <v>0</v>
      </c>
      <c r="AN125" s="338">
        <f t="shared" si="27"/>
        <v>0</v>
      </c>
      <c r="AO125" s="339" cm="1">
        <f t="array" ref="AO125">IF(AND(OR(N125={1,2,3,4}),P125=0),1,0)</f>
        <v>0</v>
      </c>
      <c r="AP125" s="340">
        <f t="shared" si="28"/>
        <v>0</v>
      </c>
      <c r="AQ125" s="341">
        <f t="shared" si="29"/>
        <v>0</v>
      </c>
      <c r="AR125" s="355"/>
      <c r="AS125" s="349">
        <f t="shared" si="38"/>
        <v>0</v>
      </c>
      <c r="AT125" s="351">
        <f t="shared" si="30"/>
        <v>0</v>
      </c>
      <c r="AU125" s="353">
        <f t="shared" si="31"/>
        <v>0</v>
      </c>
      <c r="AV125" s="343">
        <f t="shared" si="32"/>
        <v>0</v>
      </c>
      <c r="AW125" s="344">
        <f t="shared" si="33"/>
        <v>-1</v>
      </c>
      <c r="AX125" s="345">
        <f t="shared" si="34"/>
        <v>0</v>
      </c>
      <c r="AY125" s="346">
        <f t="shared" si="35"/>
        <v>0</v>
      </c>
      <c r="AZ125" s="346">
        <f t="shared" si="39"/>
        <v>0</v>
      </c>
      <c r="BA125" s="290">
        <f t="shared" si="36"/>
        <v>0</v>
      </c>
      <c r="BB125" s="291" t="str">
        <f>IF(BA125=0,"",
IF(SUM($BA$54:BA125)=1,BC125,
IF($BA$175&gt;SUM($BA$54:BA125),_xlfn.CONCAT(", ",BC125),
IF($BA$175=SUM($BA$54:BA125),_xlfn.CONCAT(" y ",BC125)))))</f>
        <v/>
      </c>
      <c r="BC125" s="231" t="s">
        <v>6283</v>
      </c>
      <c r="BD125" s="362">
        <f t="shared" si="37"/>
        <v>0</v>
      </c>
    </row>
    <row r="126" spans="1:56" ht="65.099999999999994" customHeight="1">
      <c r="A126" s="6"/>
      <c r="B126" s="5"/>
      <c r="C126" s="85" t="s">
        <v>176</v>
      </c>
      <c r="D126" s="776" t="str">
        <f>IF(CNGE_2024_M1_Secc1_Sub1!$D113="","",CNGE_2024_M1_Secc1_Sub1!$D113)</f>
        <v>FIDEICOMISO FONDO DEL FUTURO</v>
      </c>
      <c r="E126" s="776"/>
      <c r="F126" s="568"/>
      <c r="G126" s="568"/>
      <c r="H126" s="568"/>
      <c r="I126" s="568"/>
      <c r="J126" s="568"/>
      <c r="K126" s="568"/>
      <c r="L126" s="510"/>
      <c r="M126" s="510"/>
      <c r="N126" s="568"/>
      <c r="O126" s="568"/>
      <c r="P126" s="568"/>
      <c r="Q126" s="568"/>
      <c r="R126" s="568"/>
      <c r="S126" s="568"/>
      <c r="T126" s="568"/>
      <c r="U126" s="568"/>
      <c r="V126" s="568"/>
      <c r="W126" s="568"/>
      <c r="X126" s="568"/>
      <c r="Y126" s="568"/>
      <c r="Z126" s="568"/>
      <c r="AA126" s="568"/>
      <c r="AB126" s="568"/>
      <c r="AC126" s="568"/>
      <c r="AD126" s="510"/>
      <c r="AE126"/>
      <c r="AG126" s="331">
        <f t="shared" si="20"/>
        <v>0</v>
      </c>
      <c r="AH126" s="332">
        <f t="shared" si="21"/>
        <v>0</v>
      </c>
      <c r="AI126" s="333">
        <f t="shared" si="22"/>
        <v>0</v>
      </c>
      <c r="AJ126" s="334">
        <f t="shared" si="23"/>
        <v>0</v>
      </c>
      <c r="AK126" s="335">
        <f t="shared" si="24"/>
        <v>0</v>
      </c>
      <c r="AL126" s="336">
        <f t="shared" si="25"/>
        <v>0</v>
      </c>
      <c r="AM126" s="337">
        <f t="shared" si="26"/>
        <v>0</v>
      </c>
      <c r="AN126" s="338">
        <f t="shared" si="27"/>
        <v>0</v>
      </c>
      <c r="AO126" s="339" cm="1">
        <f t="array" ref="AO126">IF(AND(OR(N126={1,2,3,4}),P126=0),1,0)</f>
        <v>0</v>
      </c>
      <c r="AP126" s="340">
        <f t="shared" si="28"/>
        <v>0</v>
      </c>
      <c r="AQ126" s="341">
        <f t="shared" si="29"/>
        <v>0</v>
      </c>
      <c r="AR126" s="355"/>
      <c r="AS126" s="349">
        <f t="shared" si="38"/>
        <v>0</v>
      </c>
      <c r="AT126" s="351">
        <f t="shared" si="30"/>
        <v>0</v>
      </c>
      <c r="AU126" s="353">
        <f t="shared" si="31"/>
        <v>0</v>
      </c>
      <c r="AV126" s="343">
        <f t="shared" si="32"/>
        <v>0</v>
      </c>
      <c r="AW126" s="344">
        <f t="shared" si="33"/>
        <v>-1</v>
      </c>
      <c r="AX126" s="345">
        <f t="shared" si="34"/>
        <v>0</v>
      </c>
      <c r="AY126" s="346">
        <f t="shared" si="35"/>
        <v>0</v>
      </c>
      <c r="AZ126" s="346">
        <f t="shared" si="39"/>
        <v>0</v>
      </c>
      <c r="BA126" s="290">
        <f t="shared" si="36"/>
        <v>0</v>
      </c>
      <c r="BB126" s="291" t="str">
        <f>IF(BA126=0,"",
IF(SUM($BA$54:BA126)=1,BC126,
IF($BA$175&gt;SUM($BA$54:BA126),_xlfn.CONCAT(", ",BC126),
IF($BA$175=SUM($BA$54:BA126),_xlfn.CONCAT(" y ",BC126)))))</f>
        <v/>
      </c>
      <c r="BC126" s="231" t="s">
        <v>6284</v>
      </c>
      <c r="BD126" s="362">
        <f t="shared" si="37"/>
        <v>0</v>
      </c>
    </row>
    <row r="127" spans="1:56" ht="15" hidden="1" customHeight="1">
      <c r="A127" s="6"/>
      <c r="B127" s="5"/>
      <c r="C127" s="85" t="s">
        <v>177</v>
      </c>
      <c r="D127" s="662" t="str">
        <f>IF(CNGE_2024_M1_Secc1_Sub1!$D114="","",CNGE_2024_M1_Secc1_Sub1!$D114)</f>
        <v/>
      </c>
      <c r="E127" s="662"/>
      <c r="F127" s="568"/>
      <c r="G127" s="568"/>
      <c r="H127" s="568"/>
      <c r="I127" s="568"/>
      <c r="J127" s="568"/>
      <c r="K127" s="568"/>
      <c r="L127" s="510"/>
      <c r="M127" s="510"/>
      <c r="N127" s="568"/>
      <c r="O127" s="568"/>
      <c r="P127" s="568"/>
      <c r="Q127" s="568"/>
      <c r="R127" s="568"/>
      <c r="S127" s="568"/>
      <c r="T127" s="568"/>
      <c r="U127" s="568"/>
      <c r="V127" s="568"/>
      <c r="W127" s="568"/>
      <c r="X127" s="568"/>
      <c r="Y127" s="568"/>
      <c r="Z127" s="568"/>
      <c r="AA127" s="568"/>
      <c r="AB127" s="568"/>
      <c r="AC127" s="568"/>
      <c r="AD127" s="510"/>
      <c r="AE127"/>
      <c r="AG127" s="331">
        <f t="shared" si="20"/>
        <v>0</v>
      </c>
      <c r="AH127" s="332">
        <f t="shared" si="21"/>
        <v>0</v>
      </c>
      <c r="AI127" s="333">
        <f t="shared" si="22"/>
        <v>0</v>
      </c>
      <c r="AJ127" s="334">
        <f t="shared" si="23"/>
        <v>0</v>
      </c>
      <c r="AK127" s="335">
        <f t="shared" si="24"/>
        <v>0</v>
      </c>
      <c r="AL127" s="336">
        <f t="shared" si="25"/>
        <v>0</v>
      </c>
      <c r="AM127" s="337">
        <f t="shared" si="26"/>
        <v>0</v>
      </c>
      <c r="AN127" s="338">
        <f t="shared" si="27"/>
        <v>0</v>
      </c>
      <c r="AO127" s="339" cm="1">
        <f t="array" ref="AO127">IF(AND(OR(N127={1,2,3,4}),P127=0),1,0)</f>
        <v>0</v>
      </c>
      <c r="AP127" s="340">
        <f t="shared" si="28"/>
        <v>0</v>
      </c>
      <c r="AQ127" s="341">
        <f t="shared" si="29"/>
        <v>0</v>
      </c>
      <c r="AR127" s="355"/>
      <c r="AS127" s="349">
        <f t="shared" si="38"/>
        <v>0</v>
      </c>
      <c r="AT127" s="351">
        <f t="shared" si="30"/>
        <v>0</v>
      </c>
      <c r="AU127" s="353">
        <f t="shared" si="31"/>
        <v>0</v>
      </c>
      <c r="AV127" s="343">
        <f t="shared" si="32"/>
        <v>0</v>
      </c>
      <c r="AW127" s="344">
        <f t="shared" si="33"/>
        <v>-1</v>
      </c>
      <c r="AX127" s="345">
        <f t="shared" si="34"/>
        <v>0</v>
      </c>
      <c r="AY127" s="346">
        <f t="shared" si="35"/>
        <v>0</v>
      </c>
      <c r="AZ127" s="346">
        <f t="shared" si="39"/>
        <v>0</v>
      </c>
      <c r="BA127" s="290">
        <f t="shared" si="36"/>
        <v>0</v>
      </c>
      <c r="BB127" s="291" t="str">
        <f>IF(BA127=0,"",
IF(SUM($BA$54:BA127)=1,BC127,
IF($BA$175&gt;SUM($BA$54:BA127),_xlfn.CONCAT(", ",BC127),
IF($BA$175=SUM($BA$54:BA127),_xlfn.CONCAT(" y ",BC127)))))</f>
        <v/>
      </c>
      <c r="BC127" s="231" t="s">
        <v>6285</v>
      </c>
      <c r="BD127" s="362">
        <f t="shared" si="37"/>
        <v>0</v>
      </c>
    </row>
    <row r="128" spans="1:56" ht="15" hidden="1" customHeight="1">
      <c r="A128" s="6"/>
      <c r="B128" s="5"/>
      <c r="C128" s="85" t="s">
        <v>178</v>
      </c>
      <c r="D128" s="662" t="str">
        <f>IF(CNGE_2024_M1_Secc1_Sub1!$D115="","",CNGE_2024_M1_Secc1_Sub1!$D115)</f>
        <v/>
      </c>
      <c r="E128" s="662"/>
      <c r="F128" s="568"/>
      <c r="G128" s="568"/>
      <c r="H128" s="568"/>
      <c r="I128" s="568"/>
      <c r="J128" s="568"/>
      <c r="K128" s="568"/>
      <c r="L128" s="510"/>
      <c r="M128" s="510"/>
      <c r="N128" s="568"/>
      <c r="O128" s="568"/>
      <c r="P128" s="568"/>
      <c r="Q128" s="568"/>
      <c r="R128" s="568"/>
      <c r="S128" s="568"/>
      <c r="T128" s="568"/>
      <c r="U128" s="568"/>
      <c r="V128" s="568"/>
      <c r="W128" s="568"/>
      <c r="X128" s="568"/>
      <c r="Y128" s="568"/>
      <c r="Z128" s="568"/>
      <c r="AA128" s="568"/>
      <c r="AB128" s="568"/>
      <c r="AC128" s="568"/>
      <c r="AD128" s="510"/>
      <c r="AE128"/>
      <c r="AG128" s="331">
        <f t="shared" si="20"/>
        <v>0</v>
      </c>
      <c r="AH128" s="332">
        <f t="shared" si="21"/>
        <v>0</v>
      </c>
      <c r="AI128" s="333">
        <f t="shared" si="22"/>
        <v>0</v>
      </c>
      <c r="AJ128" s="334">
        <f t="shared" si="23"/>
        <v>0</v>
      </c>
      <c r="AK128" s="335">
        <f t="shared" si="24"/>
        <v>0</v>
      </c>
      <c r="AL128" s="336">
        <f t="shared" si="25"/>
        <v>0</v>
      </c>
      <c r="AM128" s="337">
        <f t="shared" si="26"/>
        <v>0</v>
      </c>
      <c r="AN128" s="338">
        <f t="shared" si="27"/>
        <v>0</v>
      </c>
      <c r="AO128" s="339" cm="1">
        <f t="array" ref="AO128">IF(AND(OR(N128={1,2,3,4}),P128=0),1,0)</f>
        <v>0</v>
      </c>
      <c r="AP128" s="340">
        <f t="shared" si="28"/>
        <v>0</v>
      </c>
      <c r="AQ128" s="341">
        <f t="shared" si="29"/>
        <v>0</v>
      </c>
      <c r="AR128" s="355"/>
      <c r="AS128" s="349">
        <f t="shared" si="38"/>
        <v>0</v>
      </c>
      <c r="AT128" s="351">
        <f t="shared" si="30"/>
        <v>0</v>
      </c>
      <c r="AU128" s="353">
        <f t="shared" si="31"/>
        <v>0</v>
      </c>
      <c r="AV128" s="343">
        <f t="shared" si="32"/>
        <v>0</v>
      </c>
      <c r="AW128" s="344">
        <f t="shared" si="33"/>
        <v>-1</v>
      </c>
      <c r="AX128" s="345">
        <f t="shared" si="34"/>
        <v>0</v>
      </c>
      <c r="AY128" s="346">
        <f t="shared" si="35"/>
        <v>0</v>
      </c>
      <c r="AZ128" s="346">
        <f t="shared" si="39"/>
        <v>0</v>
      </c>
      <c r="BA128" s="290">
        <f t="shared" si="36"/>
        <v>0</v>
      </c>
      <c r="BB128" s="291" t="str">
        <f>IF(BA128=0,"",
IF(SUM($BA$54:BA128)=1,BC128,
IF($BA$175&gt;SUM($BA$54:BA128),_xlfn.CONCAT(", ",BC128),
IF($BA$175=SUM($BA$54:BA128),_xlfn.CONCAT(" y ",BC128)))))</f>
        <v/>
      </c>
      <c r="BC128" s="231" t="s">
        <v>6286</v>
      </c>
      <c r="BD128" s="362">
        <f t="shared" si="37"/>
        <v>0</v>
      </c>
    </row>
    <row r="129" spans="1:56" ht="15" hidden="1" customHeight="1">
      <c r="A129" s="6"/>
      <c r="B129" s="5"/>
      <c r="C129" s="85" t="s">
        <v>179</v>
      </c>
      <c r="D129" s="662" t="str">
        <f>IF(CNGE_2024_M1_Secc1_Sub1!$D116="","",CNGE_2024_M1_Secc1_Sub1!$D116)</f>
        <v/>
      </c>
      <c r="E129" s="662"/>
      <c r="F129" s="568"/>
      <c r="G129" s="568"/>
      <c r="H129" s="568"/>
      <c r="I129" s="568"/>
      <c r="J129" s="568"/>
      <c r="K129" s="568"/>
      <c r="L129" s="510"/>
      <c r="M129" s="510"/>
      <c r="N129" s="568"/>
      <c r="O129" s="568"/>
      <c r="P129" s="568"/>
      <c r="Q129" s="568"/>
      <c r="R129" s="568"/>
      <c r="S129" s="568"/>
      <c r="T129" s="568"/>
      <c r="U129" s="568"/>
      <c r="V129" s="568"/>
      <c r="W129" s="568"/>
      <c r="X129" s="568"/>
      <c r="Y129" s="568"/>
      <c r="Z129" s="568"/>
      <c r="AA129" s="568"/>
      <c r="AB129" s="568"/>
      <c r="AC129" s="568"/>
      <c r="AD129" s="510"/>
      <c r="AE129"/>
      <c r="AG129" s="331">
        <f t="shared" si="20"/>
        <v>0</v>
      </c>
      <c r="AH129" s="332">
        <f t="shared" si="21"/>
        <v>0</v>
      </c>
      <c r="AI129" s="333">
        <f t="shared" si="22"/>
        <v>0</v>
      </c>
      <c r="AJ129" s="334">
        <f t="shared" si="23"/>
        <v>0</v>
      </c>
      <c r="AK129" s="335">
        <f t="shared" si="24"/>
        <v>0</v>
      </c>
      <c r="AL129" s="336">
        <f t="shared" si="25"/>
        <v>0</v>
      </c>
      <c r="AM129" s="337">
        <f t="shared" si="26"/>
        <v>0</v>
      </c>
      <c r="AN129" s="338">
        <f t="shared" si="27"/>
        <v>0</v>
      </c>
      <c r="AO129" s="339" cm="1">
        <f t="array" ref="AO129">IF(AND(OR(N129={1,2,3,4}),P129=0),1,0)</f>
        <v>0</v>
      </c>
      <c r="AP129" s="340">
        <f t="shared" si="28"/>
        <v>0</v>
      </c>
      <c r="AQ129" s="341">
        <f t="shared" si="29"/>
        <v>0</v>
      </c>
      <c r="AR129" s="355"/>
      <c r="AS129" s="349">
        <f t="shared" si="38"/>
        <v>0</v>
      </c>
      <c r="AT129" s="351">
        <f t="shared" si="30"/>
        <v>0</v>
      </c>
      <c r="AU129" s="353">
        <f t="shared" si="31"/>
        <v>0</v>
      </c>
      <c r="AV129" s="343">
        <f t="shared" si="32"/>
        <v>0</v>
      </c>
      <c r="AW129" s="344">
        <f t="shared" si="33"/>
        <v>-1</v>
      </c>
      <c r="AX129" s="345">
        <f t="shared" si="34"/>
        <v>0</v>
      </c>
      <c r="AY129" s="346">
        <f t="shared" si="35"/>
        <v>0</v>
      </c>
      <c r="AZ129" s="346">
        <f t="shared" si="39"/>
        <v>0</v>
      </c>
      <c r="BA129" s="290">
        <f t="shared" si="36"/>
        <v>0</v>
      </c>
      <c r="BB129" s="291" t="str">
        <f>IF(BA129=0,"",
IF(SUM($BA$54:BA129)=1,BC129,
IF($BA$175&gt;SUM($BA$54:BA129),_xlfn.CONCAT(", ",BC129),
IF($BA$175=SUM($BA$54:BA129),_xlfn.CONCAT(" y ",BC129)))))</f>
        <v/>
      </c>
      <c r="BC129" s="231" t="s">
        <v>6287</v>
      </c>
      <c r="BD129" s="362">
        <f t="shared" si="37"/>
        <v>0</v>
      </c>
    </row>
    <row r="130" spans="1:56" ht="15" hidden="1" customHeight="1">
      <c r="A130" s="6"/>
      <c r="B130" s="5"/>
      <c r="C130" s="85" t="s">
        <v>180</v>
      </c>
      <c r="D130" s="662" t="str">
        <f>IF(CNGE_2024_M1_Secc1_Sub1!$D117="","",CNGE_2024_M1_Secc1_Sub1!$D117)</f>
        <v/>
      </c>
      <c r="E130" s="662"/>
      <c r="F130" s="568"/>
      <c r="G130" s="568"/>
      <c r="H130" s="568"/>
      <c r="I130" s="568"/>
      <c r="J130" s="568"/>
      <c r="K130" s="568"/>
      <c r="L130" s="510"/>
      <c r="M130" s="510"/>
      <c r="N130" s="568"/>
      <c r="O130" s="568"/>
      <c r="P130" s="568"/>
      <c r="Q130" s="568"/>
      <c r="R130" s="568"/>
      <c r="S130" s="568"/>
      <c r="T130" s="568"/>
      <c r="U130" s="568"/>
      <c r="V130" s="568"/>
      <c r="W130" s="568"/>
      <c r="X130" s="568"/>
      <c r="Y130" s="568"/>
      <c r="Z130" s="568"/>
      <c r="AA130" s="568"/>
      <c r="AB130" s="568"/>
      <c r="AC130" s="568"/>
      <c r="AD130" s="510"/>
      <c r="AE130"/>
      <c r="AG130" s="331">
        <f t="shared" si="20"/>
        <v>0</v>
      </c>
      <c r="AH130" s="332">
        <f t="shared" si="21"/>
        <v>0</v>
      </c>
      <c r="AI130" s="333">
        <f t="shared" si="22"/>
        <v>0</v>
      </c>
      <c r="AJ130" s="334">
        <f t="shared" si="23"/>
        <v>0</v>
      </c>
      <c r="AK130" s="335">
        <f t="shared" si="24"/>
        <v>0</v>
      </c>
      <c r="AL130" s="336">
        <f t="shared" si="25"/>
        <v>0</v>
      </c>
      <c r="AM130" s="337">
        <f t="shared" si="26"/>
        <v>0</v>
      </c>
      <c r="AN130" s="338">
        <f t="shared" si="27"/>
        <v>0</v>
      </c>
      <c r="AO130" s="339" cm="1">
        <f t="array" ref="AO130">IF(AND(OR(N130={1,2,3,4}),P130=0),1,0)</f>
        <v>0</v>
      </c>
      <c r="AP130" s="340">
        <f t="shared" si="28"/>
        <v>0</v>
      </c>
      <c r="AQ130" s="341">
        <f t="shared" si="29"/>
        <v>0</v>
      </c>
      <c r="AR130" s="355"/>
      <c r="AS130" s="349">
        <f t="shared" si="38"/>
        <v>0</v>
      </c>
      <c r="AT130" s="351">
        <f t="shared" si="30"/>
        <v>0</v>
      </c>
      <c r="AU130" s="353">
        <f t="shared" si="31"/>
        <v>0</v>
      </c>
      <c r="AV130" s="343">
        <f t="shared" si="32"/>
        <v>0</v>
      </c>
      <c r="AW130" s="344">
        <f t="shared" si="33"/>
        <v>-1</v>
      </c>
      <c r="AX130" s="345">
        <f t="shared" si="34"/>
        <v>0</v>
      </c>
      <c r="AY130" s="346">
        <f t="shared" si="35"/>
        <v>0</v>
      </c>
      <c r="AZ130" s="346">
        <f t="shared" si="39"/>
        <v>0</v>
      </c>
      <c r="BA130" s="290">
        <f t="shared" si="36"/>
        <v>0</v>
      </c>
      <c r="BB130" s="291" t="str">
        <f>IF(BA130=0,"",
IF(SUM($BA$54:BA130)=1,BC130,
IF($BA$175&gt;SUM($BA$54:BA130),_xlfn.CONCAT(", ",BC130),
IF($BA$175=SUM($BA$54:BA130),_xlfn.CONCAT(" y ",BC130)))))</f>
        <v/>
      </c>
      <c r="BC130" s="231" t="s">
        <v>6288</v>
      </c>
      <c r="BD130" s="362">
        <f t="shared" si="37"/>
        <v>0</v>
      </c>
    </row>
    <row r="131" spans="1:56" ht="15" hidden="1" customHeight="1">
      <c r="A131" s="6"/>
      <c r="B131" s="5"/>
      <c r="C131" s="85" t="s">
        <v>181</v>
      </c>
      <c r="D131" s="662" t="str">
        <f>IF(CNGE_2024_M1_Secc1_Sub1!$D118="","",CNGE_2024_M1_Secc1_Sub1!$D118)</f>
        <v/>
      </c>
      <c r="E131" s="662"/>
      <c r="F131" s="568"/>
      <c r="G131" s="568"/>
      <c r="H131" s="568"/>
      <c r="I131" s="568"/>
      <c r="J131" s="568"/>
      <c r="K131" s="568"/>
      <c r="L131" s="510"/>
      <c r="M131" s="510"/>
      <c r="N131" s="568"/>
      <c r="O131" s="568"/>
      <c r="P131" s="568"/>
      <c r="Q131" s="568"/>
      <c r="R131" s="568"/>
      <c r="S131" s="568"/>
      <c r="T131" s="568"/>
      <c r="U131" s="568"/>
      <c r="V131" s="568"/>
      <c r="W131" s="568"/>
      <c r="X131" s="568"/>
      <c r="Y131" s="568"/>
      <c r="Z131" s="568"/>
      <c r="AA131" s="568"/>
      <c r="AB131" s="568"/>
      <c r="AC131" s="568"/>
      <c r="AD131" s="510"/>
      <c r="AE131"/>
      <c r="AG131" s="331">
        <f t="shared" si="20"/>
        <v>0</v>
      </c>
      <c r="AH131" s="332">
        <f t="shared" si="21"/>
        <v>0</v>
      </c>
      <c r="AI131" s="333">
        <f t="shared" si="22"/>
        <v>0</v>
      </c>
      <c r="AJ131" s="334">
        <f t="shared" si="23"/>
        <v>0</v>
      </c>
      <c r="AK131" s="335">
        <f t="shared" si="24"/>
        <v>0</v>
      </c>
      <c r="AL131" s="336">
        <f t="shared" si="25"/>
        <v>0</v>
      </c>
      <c r="AM131" s="337">
        <f t="shared" si="26"/>
        <v>0</v>
      </c>
      <c r="AN131" s="338">
        <f t="shared" si="27"/>
        <v>0</v>
      </c>
      <c r="AO131" s="339" cm="1">
        <f t="array" ref="AO131">IF(AND(OR(N131={1,2,3,4}),P131=0),1,0)</f>
        <v>0</v>
      </c>
      <c r="AP131" s="340">
        <f t="shared" si="28"/>
        <v>0</v>
      </c>
      <c r="AQ131" s="341">
        <f t="shared" si="29"/>
        <v>0</v>
      </c>
      <c r="AR131" s="355"/>
      <c r="AS131" s="349">
        <f t="shared" si="38"/>
        <v>0</v>
      </c>
      <c r="AT131" s="351">
        <f t="shared" si="30"/>
        <v>0</v>
      </c>
      <c r="AU131" s="353">
        <f t="shared" si="31"/>
        <v>0</v>
      </c>
      <c r="AV131" s="343">
        <f t="shared" si="32"/>
        <v>0</v>
      </c>
      <c r="AW131" s="344">
        <f t="shared" si="33"/>
        <v>-1</v>
      </c>
      <c r="AX131" s="345">
        <f t="shared" si="34"/>
        <v>0</v>
      </c>
      <c r="AY131" s="346">
        <f t="shared" si="35"/>
        <v>0</v>
      </c>
      <c r="AZ131" s="346">
        <f t="shared" si="39"/>
        <v>0</v>
      </c>
      <c r="BA131" s="290">
        <f t="shared" si="36"/>
        <v>0</v>
      </c>
      <c r="BB131" s="291" t="str">
        <f>IF(BA131=0,"",
IF(SUM($BA$54:BA131)=1,BC131,
IF($BA$175&gt;SUM($BA$54:BA131),_xlfn.CONCAT(", ",BC131),
IF($BA$175=SUM($BA$54:BA131),_xlfn.CONCAT(" y ",BC131)))))</f>
        <v/>
      </c>
      <c r="BC131" s="231" t="s">
        <v>6289</v>
      </c>
      <c r="BD131" s="362">
        <f t="shared" si="37"/>
        <v>0</v>
      </c>
    </row>
    <row r="132" spans="1:56" ht="15" hidden="1" customHeight="1">
      <c r="A132" s="6"/>
      <c r="B132" s="5"/>
      <c r="C132" s="85" t="s">
        <v>182</v>
      </c>
      <c r="D132" s="662" t="str">
        <f>IF(CNGE_2024_M1_Secc1_Sub1!$D119="","",CNGE_2024_M1_Secc1_Sub1!$D119)</f>
        <v/>
      </c>
      <c r="E132" s="662"/>
      <c r="F132" s="568"/>
      <c r="G132" s="568"/>
      <c r="H132" s="568"/>
      <c r="I132" s="568"/>
      <c r="J132" s="568"/>
      <c r="K132" s="568"/>
      <c r="L132" s="510"/>
      <c r="M132" s="510"/>
      <c r="N132" s="568"/>
      <c r="O132" s="568"/>
      <c r="P132" s="568"/>
      <c r="Q132" s="568"/>
      <c r="R132" s="568"/>
      <c r="S132" s="568"/>
      <c r="T132" s="568"/>
      <c r="U132" s="568"/>
      <c r="V132" s="568"/>
      <c r="W132" s="568"/>
      <c r="X132" s="568"/>
      <c r="Y132" s="568"/>
      <c r="Z132" s="568"/>
      <c r="AA132" s="568"/>
      <c r="AB132" s="568"/>
      <c r="AC132" s="568"/>
      <c r="AD132" s="510"/>
      <c r="AE132"/>
      <c r="AG132" s="331">
        <f t="shared" si="20"/>
        <v>0</v>
      </c>
      <c r="AH132" s="332">
        <f t="shared" si="21"/>
        <v>0</v>
      </c>
      <c r="AI132" s="333">
        <f t="shared" si="22"/>
        <v>0</v>
      </c>
      <c r="AJ132" s="334">
        <f t="shared" si="23"/>
        <v>0</v>
      </c>
      <c r="AK132" s="335">
        <f t="shared" si="24"/>
        <v>0</v>
      </c>
      <c r="AL132" s="336">
        <f t="shared" si="25"/>
        <v>0</v>
      </c>
      <c r="AM132" s="337">
        <f t="shared" si="26"/>
        <v>0</v>
      </c>
      <c r="AN132" s="338">
        <f t="shared" si="27"/>
        <v>0</v>
      </c>
      <c r="AO132" s="339" cm="1">
        <f t="array" ref="AO132">IF(AND(OR(N132={1,2,3,4}),P132=0),1,0)</f>
        <v>0</v>
      </c>
      <c r="AP132" s="340">
        <f t="shared" si="28"/>
        <v>0</v>
      </c>
      <c r="AQ132" s="341">
        <f t="shared" si="29"/>
        <v>0</v>
      </c>
      <c r="AR132" s="355"/>
      <c r="AS132" s="349">
        <f t="shared" si="38"/>
        <v>0</v>
      </c>
      <c r="AT132" s="351">
        <f t="shared" si="30"/>
        <v>0</v>
      </c>
      <c r="AU132" s="353">
        <f t="shared" si="31"/>
        <v>0</v>
      </c>
      <c r="AV132" s="343">
        <f t="shared" si="32"/>
        <v>0</v>
      </c>
      <c r="AW132" s="344">
        <f t="shared" si="33"/>
        <v>-1</v>
      </c>
      <c r="AX132" s="345">
        <f t="shared" si="34"/>
        <v>0</v>
      </c>
      <c r="AY132" s="346">
        <f t="shared" si="35"/>
        <v>0</v>
      </c>
      <c r="AZ132" s="346">
        <f t="shared" si="39"/>
        <v>0</v>
      </c>
      <c r="BA132" s="290">
        <f t="shared" si="36"/>
        <v>0</v>
      </c>
      <c r="BB132" s="291" t="str">
        <f>IF(BA132=0,"",
IF(SUM($BA$54:BA132)=1,BC132,
IF($BA$175&gt;SUM($BA$54:BA132),_xlfn.CONCAT(", ",BC132),
IF($BA$175=SUM($BA$54:BA132),_xlfn.CONCAT(" y ",BC132)))))</f>
        <v/>
      </c>
      <c r="BC132" s="231" t="s">
        <v>6290</v>
      </c>
      <c r="BD132" s="362">
        <f t="shared" si="37"/>
        <v>0</v>
      </c>
    </row>
    <row r="133" spans="1:56" ht="15" hidden="1" customHeight="1">
      <c r="A133" s="6"/>
      <c r="B133" s="5"/>
      <c r="C133" s="85" t="s">
        <v>183</v>
      </c>
      <c r="D133" s="662" t="str">
        <f>IF(CNGE_2024_M1_Secc1_Sub1!$D120="","",CNGE_2024_M1_Secc1_Sub1!$D120)</f>
        <v/>
      </c>
      <c r="E133" s="662"/>
      <c r="F133" s="568"/>
      <c r="G133" s="568"/>
      <c r="H133" s="568"/>
      <c r="I133" s="568"/>
      <c r="J133" s="568"/>
      <c r="K133" s="568"/>
      <c r="L133" s="510"/>
      <c r="M133" s="510"/>
      <c r="N133" s="568"/>
      <c r="O133" s="568"/>
      <c r="P133" s="568"/>
      <c r="Q133" s="568"/>
      <c r="R133" s="568"/>
      <c r="S133" s="568"/>
      <c r="T133" s="568"/>
      <c r="U133" s="568"/>
      <c r="V133" s="568"/>
      <c r="W133" s="568"/>
      <c r="X133" s="568"/>
      <c r="Y133" s="568"/>
      <c r="Z133" s="568"/>
      <c r="AA133" s="568"/>
      <c r="AB133" s="568"/>
      <c r="AC133" s="568"/>
      <c r="AD133" s="510"/>
      <c r="AE133"/>
      <c r="AG133" s="331">
        <f t="shared" si="20"/>
        <v>0</v>
      </c>
      <c r="AH133" s="332">
        <f t="shared" si="21"/>
        <v>0</v>
      </c>
      <c r="AI133" s="333">
        <f t="shared" si="22"/>
        <v>0</v>
      </c>
      <c r="AJ133" s="334">
        <f t="shared" si="23"/>
        <v>0</v>
      </c>
      <c r="AK133" s="335">
        <f t="shared" si="24"/>
        <v>0</v>
      </c>
      <c r="AL133" s="336">
        <f t="shared" si="25"/>
        <v>0</v>
      </c>
      <c r="AM133" s="337">
        <f t="shared" si="26"/>
        <v>0</v>
      </c>
      <c r="AN133" s="338">
        <f t="shared" si="27"/>
        <v>0</v>
      </c>
      <c r="AO133" s="339" cm="1">
        <f t="array" ref="AO133">IF(AND(OR(N133={1,2,3,4}),P133=0),1,0)</f>
        <v>0</v>
      </c>
      <c r="AP133" s="340">
        <f t="shared" si="28"/>
        <v>0</v>
      </c>
      <c r="AQ133" s="341">
        <f t="shared" si="29"/>
        <v>0</v>
      </c>
      <c r="AR133" s="355"/>
      <c r="AS133" s="349">
        <f t="shared" si="38"/>
        <v>0</v>
      </c>
      <c r="AT133" s="351">
        <f t="shared" si="30"/>
        <v>0</v>
      </c>
      <c r="AU133" s="353">
        <f t="shared" si="31"/>
        <v>0</v>
      </c>
      <c r="AV133" s="343">
        <f t="shared" si="32"/>
        <v>0</v>
      </c>
      <c r="AW133" s="344">
        <f t="shared" si="33"/>
        <v>-1</v>
      </c>
      <c r="AX133" s="345">
        <f t="shared" si="34"/>
        <v>0</v>
      </c>
      <c r="AY133" s="346">
        <f t="shared" si="35"/>
        <v>0</v>
      </c>
      <c r="AZ133" s="346">
        <f t="shared" si="39"/>
        <v>0</v>
      </c>
      <c r="BA133" s="290">
        <f t="shared" si="36"/>
        <v>0</v>
      </c>
      <c r="BB133" s="291" t="str">
        <f>IF(BA133=0,"",
IF(SUM($BA$54:BA133)=1,BC133,
IF($BA$175&gt;SUM($BA$54:BA133),_xlfn.CONCAT(", ",BC133),
IF($BA$175=SUM($BA$54:BA133),_xlfn.CONCAT(" y ",BC133)))))</f>
        <v/>
      </c>
      <c r="BC133" s="231" t="s">
        <v>6291</v>
      </c>
      <c r="BD133" s="362">
        <f t="shared" si="37"/>
        <v>0</v>
      </c>
    </row>
    <row r="134" spans="1:56" ht="15" hidden="1" customHeight="1">
      <c r="A134" s="6"/>
      <c r="B134" s="5"/>
      <c r="C134" s="85" t="s">
        <v>184</v>
      </c>
      <c r="D134" s="662" t="str">
        <f>IF(CNGE_2024_M1_Secc1_Sub1!$D121="","",CNGE_2024_M1_Secc1_Sub1!$D121)</f>
        <v/>
      </c>
      <c r="E134" s="662"/>
      <c r="F134" s="568"/>
      <c r="G134" s="568"/>
      <c r="H134" s="568"/>
      <c r="I134" s="568"/>
      <c r="J134" s="568"/>
      <c r="K134" s="568"/>
      <c r="L134" s="510"/>
      <c r="M134" s="510"/>
      <c r="N134" s="568"/>
      <c r="O134" s="568"/>
      <c r="P134" s="568"/>
      <c r="Q134" s="568"/>
      <c r="R134" s="568"/>
      <c r="S134" s="568"/>
      <c r="T134" s="568"/>
      <c r="U134" s="568"/>
      <c r="V134" s="568"/>
      <c r="W134" s="568"/>
      <c r="X134" s="568"/>
      <c r="Y134" s="568"/>
      <c r="Z134" s="568"/>
      <c r="AA134" s="568"/>
      <c r="AB134" s="568"/>
      <c r="AC134" s="568"/>
      <c r="AD134" s="510"/>
      <c r="AE134"/>
      <c r="AG134" s="331">
        <f t="shared" si="20"/>
        <v>0</v>
      </c>
      <c r="AH134" s="332">
        <f t="shared" si="21"/>
        <v>0</v>
      </c>
      <c r="AI134" s="333">
        <f t="shared" si="22"/>
        <v>0</v>
      </c>
      <c r="AJ134" s="334">
        <f t="shared" si="23"/>
        <v>0</v>
      </c>
      <c r="AK134" s="335">
        <f t="shared" si="24"/>
        <v>0</v>
      </c>
      <c r="AL134" s="336">
        <f t="shared" si="25"/>
        <v>0</v>
      </c>
      <c r="AM134" s="337">
        <f t="shared" si="26"/>
        <v>0</v>
      </c>
      <c r="AN134" s="338">
        <f t="shared" si="27"/>
        <v>0</v>
      </c>
      <c r="AO134" s="339" cm="1">
        <f t="array" ref="AO134">IF(AND(OR(N134={1,2,3,4}),P134=0),1,0)</f>
        <v>0</v>
      </c>
      <c r="AP134" s="340">
        <f t="shared" si="28"/>
        <v>0</v>
      </c>
      <c r="AQ134" s="341">
        <f t="shared" si="29"/>
        <v>0</v>
      </c>
      <c r="AR134" s="355"/>
      <c r="AS134" s="349">
        <f t="shared" si="38"/>
        <v>0</v>
      </c>
      <c r="AT134" s="351">
        <f t="shared" si="30"/>
        <v>0</v>
      </c>
      <c r="AU134" s="353">
        <f t="shared" si="31"/>
        <v>0</v>
      </c>
      <c r="AV134" s="343">
        <f t="shared" si="32"/>
        <v>0</v>
      </c>
      <c r="AW134" s="344">
        <f t="shared" si="33"/>
        <v>-1</v>
      </c>
      <c r="AX134" s="345">
        <f t="shared" si="34"/>
        <v>0</v>
      </c>
      <c r="AY134" s="346">
        <f t="shared" si="35"/>
        <v>0</v>
      </c>
      <c r="AZ134" s="346">
        <f t="shared" si="39"/>
        <v>0</v>
      </c>
      <c r="BA134" s="290">
        <f t="shared" si="36"/>
        <v>0</v>
      </c>
      <c r="BB134" s="291" t="str">
        <f>IF(BA134=0,"",
IF(SUM($BA$54:BA134)=1,BC134,
IF($BA$175&gt;SUM($BA$54:BA134),_xlfn.CONCAT(", ",BC134),
IF($BA$175=SUM($BA$54:BA134),_xlfn.CONCAT(" y ",BC134)))))</f>
        <v/>
      </c>
      <c r="BC134" s="231" t="s">
        <v>6292</v>
      </c>
      <c r="BD134" s="362">
        <f t="shared" si="37"/>
        <v>0</v>
      </c>
    </row>
    <row r="135" spans="1:56" ht="15" hidden="1" customHeight="1">
      <c r="A135" s="6"/>
      <c r="B135" s="5"/>
      <c r="C135" s="85" t="s">
        <v>185</v>
      </c>
      <c r="D135" s="662" t="str">
        <f>IF(CNGE_2024_M1_Secc1_Sub1!$D122="","",CNGE_2024_M1_Secc1_Sub1!$D122)</f>
        <v/>
      </c>
      <c r="E135" s="662"/>
      <c r="F135" s="568"/>
      <c r="G135" s="568"/>
      <c r="H135" s="568"/>
      <c r="I135" s="568"/>
      <c r="J135" s="568"/>
      <c r="K135" s="568"/>
      <c r="L135" s="510"/>
      <c r="M135" s="510"/>
      <c r="N135" s="568"/>
      <c r="O135" s="568"/>
      <c r="P135" s="568"/>
      <c r="Q135" s="568"/>
      <c r="R135" s="568"/>
      <c r="S135" s="568"/>
      <c r="T135" s="568"/>
      <c r="U135" s="568"/>
      <c r="V135" s="568"/>
      <c r="W135" s="568"/>
      <c r="X135" s="568"/>
      <c r="Y135" s="568"/>
      <c r="Z135" s="568"/>
      <c r="AA135" s="568"/>
      <c r="AB135" s="568"/>
      <c r="AC135" s="568"/>
      <c r="AD135" s="510"/>
      <c r="AE135"/>
      <c r="AG135" s="331">
        <f t="shared" si="20"/>
        <v>0</v>
      </c>
      <c r="AH135" s="332">
        <f t="shared" si="21"/>
        <v>0</v>
      </c>
      <c r="AI135" s="333">
        <f t="shared" si="22"/>
        <v>0</v>
      </c>
      <c r="AJ135" s="334">
        <f t="shared" si="23"/>
        <v>0</v>
      </c>
      <c r="AK135" s="335">
        <f t="shared" si="24"/>
        <v>0</v>
      </c>
      <c r="AL135" s="336">
        <f t="shared" si="25"/>
        <v>0</v>
      </c>
      <c r="AM135" s="337">
        <f t="shared" si="26"/>
        <v>0</v>
      </c>
      <c r="AN135" s="338">
        <f t="shared" si="27"/>
        <v>0</v>
      </c>
      <c r="AO135" s="339" cm="1">
        <f t="array" ref="AO135">IF(AND(OR(N135={1,2,3,4}),P135=0),1,0)</f>
        <v>0</v>
      </c>
      <c r="AP135" s="340">
        <f t="shared" si="28"/>
        <v>0</v>
      </c>
      <c r="AQ135" s="341">
        <f t="shared" si="29"/>
        <v>0</v>
      </c>
      <c r="AR135" s="355"/>
      <c r="AS135" s="349">
        <f t="shared" si="38"/>
        <v>0</v>
      </c>
      <c r="AT135" s="351">
        <f t="shared" si="30"/>
        <v>0</v>
      </c>
      <c r="AU135" s="353">
        <f t="shared" si="31"/>
        <v>0</v>
      </c>
      <c r="AV135" s="343">
        <f t="shared" si="32"/>
        <v>0</v>
      </c>
      <c r="AW135" s="344">
        <f t="shared" si="33"/>
        <v>-1</v>
      </c>
      <c r="AX135" s="345">
        <f t="shared" si="34"/>
        <v>0</v>
      </c>
      <c r="AY135" s="346">
        <f t="shared" si="35"/>
        <v>0</v>
      </c>
      <c r="AZ135" s="346">
        <f t="shared" si="39"/>
        <v>0</v>
      </c>
      <c r="BA135" s="290">
        <f t="shared" si="36"/>
        <v>0</v>
      </c>
      <c r="BB135" s="291" t="str">
        <f>IF(BA135=0,"",
IF(SUM($BA$54:BA135)=1,BC135,
IF($BA$175&gt;SUM($BA$54:BA135),_xlfn.CONCAT(", ",BC135),
IF($BA$175=SUM($BA$54:BA135),_xlfn.CONCAT(" y ",BC135)))))</f>
        <v/>
      </c>
      <c r="BC135" s="231" t="s">
        <v>6293</v>
      </c>
      <c r="BD135" s="362">
        <f t="shared" si="37"/>
        <v>0</v>
      </c>
    </row>
    <row r="136" spans="1:56" ht="15" hidden="1" customHeight="1">
      <c r="A136" s="6"/>
      <c r="B136" s="5"/>
      <c r="C136" s="85" t="s">
        <v>186</v>
      </c>
      <c r="D136" s="662" t="str">
        <f>IF(CNGE_2024_M1_Secc1_Sub1!$D123="","",CNGE_2024_M1_Secc1_Sub1!$D123)</f>
        <v/>
      </c>
      <c r="E136" s="662"/>
      <c r="F136" s="568"/>
      <c r="G136" s="568"/>
      <c r="H136" s="568"/>
      <c r="I136" s="568"/>
      <c r="J136" s="568"/>
      <c r="K136" s="568"/>
      <c r="L136" s="510"/>
      <c r="M136" s="510"/>
      <c r="N136" s="568"/>
      <c r="O136" s="568"/>
      <c r="P136" s="568"/>
      <c r="Q136" s="568"/>
      <c r="R136" s="568"/>
      <c r="S136" s="568"/>
      <c r="T136" s="568"/>
      <c r="U136" s="568"/>
      <c r="V136" s="568"/>
      <c r="W136" s="568"/>
      <c r="X136" s="568"/>
      <c r="Y136" s="568"/>
      <c r="Z136" s="568"/>
      <c r="AA136" s="568"/>
      <c r="AB136" s="568"/>
      <c r="AC136" s="568"/>
      <c r="AD136" s="510"/>
      <c r="AE136"/>
      <c r="AG136" s="331">
        <f t="shared" si="20"/>
        <v>0</v>
      </c>
      <c r="AH136" s="332">
        <f t="shared" si="21"/>
        <v>0</v>
      </c>
      <c r="AI136" s="333">
        <f t="shared" si="22"/>
        <v>0</v>
      </c>
      <c r="AJ136" s="334">
        <f t="shared" si="23"/>
        <v>0</v>
      </c>
      <c r="AK136" s="335">
        <f t="shared" si="24"/>
        <v>0</v>
      </c>
      <c r="AL136" s="336">
        <f t="shared" si="25"/>
        <v>0</v>
      </c>
      <c r="AM136" s="337">
        <f t="shared" si="26"/>
        <v>0</v>
      </c>
      <c r="AN136" s="338">
        <f t="shared" si="27"/>
        <v>0</v>
      </c>
      <c r="AO136" s="339" cm="1">
        <f t="array" ref="AO136">IF(AND(OR(N136={1,2,3,4}),P136=0),1,0)</f>
        <v>0</v>
      </c>
      <c r="AP136" s="340">
        <f t="shared" si="28"/>
        <v>0</v>
      </c>
      <c r="AQ136" s="341">
        <f t="shared" si="29"/>
        <v>0</v>
      </c>
      <c r="AR136" s="355"/>
      <c r="AS136" s="349">
        <f t="shared" si="38"/>
        <v>0</v>
      </c>
      <c r="AT136" s="351">
        <f t="shared" si="30"/>
        <v>0</v>
      </c>
      <c r="AU136" s="353">
        <f t="shared" si="31"/>
        <v>0</v>
      </c>
      <c r="AV136" s="343">
        <f t="shared" si="32"/>
        <v>0</v>
      </c>
      <c r="AW136" s="344">
        <f t="shared" si="33"/>
        <v>-1</v>
      </c>
      <c r="AX136" s="345">
        <f t="shared" si="34"/>
        <v>0</v>
      </c>
      <c r="AY136" s="346">
        <f t="shared" si="35"/>
        <v>0</v>
      </c>
      <c r="AZ136" s="346">
        <f t="shared" si="39"/>
        <v>0</v>
      </c>
      <c r="BA136" s="290">
        <f t="shared" si="36"/>
        <v>0</v>
      </c>
      <c r="BB136" s="291" t="str">
        <f>IF(BA136=0,"",
IF(SUM($BA$54:BA136)=1,BC136,
IF($BA$175&gt;SUM($BA$54:BA136),_xlfn.CONCAT(", ",BC136),
IF($BA$175=SUM($BA$54:BA136),_xlfn.CONCAT(" y ",BC136)))))</f>
        <v/>
      </c>
      <c r="BC136" s="231" t="s">
        <v>6294</v>
      </c>
      <c r="BD136" s="362">
        <f t="shared" si="37"/>
        <v>0</v>
      </c>
    </row>
    <row r="137" spans="1:56" ht="15" hidden="1" customHeight="1">
      <c r="A137" s="6"/>
      <c r="B137" s="5"/>
      <c r="C137" s="85" t="s">
        <v>187</v>
      </c>
      <c r="D137" s="662" t="str">
        <f>IF(CNGE_2024_M1_Secc1_Sub1!$D124="","",CNGE_2024_M1_Secc1_Sub1!$D124)</f>
        <v/>
      </c>
      <c r="E137" s="662"/>
      <c r="F137" s="568"/>
      <c r="G137" s="568"/>
      <c r="H137" s="568"/>
      <c r="I137" s="568"/>
      <c r="J137" s="568"/>
      <c r="K137" s="568"/>
      <c r="L137" s="510"/>
      <c r="M137" s="510"/>
      <c r="N137" s="568"/>
      <c r="O137" s="568"/>
      <c r="P137" s="568"/>
      <c r="Q137" s="568"/>
      <c r="R137" s="568"/>
      <c r="S137" s="568"/>
      <c r="T137" s="568"/>
      <c r="U137" s="568"/>
      <c r="V137" s="568"/>
      <c r="W137" s="568"/>
      <c r="X137" s="568"/>
      <c r="Y137" s="568"/>
      <c r="Z137" s="568"/>
      <c r="AA137" s="568"/>
      <c r="AB137" s="568"/>
      <c r="AC137" s="568"/>
      <c r="AD137" s="510"/>
      <c r="AE137"/>
      <c r="AG137" s="331">
        <f t="shared" si="20"/>
        <v>0</v>
      </c>
      <c r="AH137" s="332">
        <f t="shared" si="21"/>
        <v>0</v>
      </c>
      <c r="AI137" s="333">
        <f t="shared" si="22"/>
        <v>0</v>
      </c>
      <c r="AJ137" s="334">
        <f t="shared" si="23"/>
        <v>0</v>
      </c>
      <c r="AK137" s="335">
        <f t="shared" si="24"/>
        <v>0</v>
      </c>
      <c r="AL137" s="336">
        <f t="shared" si="25"/>
        <v>0</v>
      </c>
      <c r="AM137" s="337">
        <f t="shared" si="26"/>
        <v>0</v>
      </c>
      <c r="AN137" s="338">
        <f t="shared" si="27"/>
        <v>0</v>
      </c>
      <c r="AO137" s="339" cm="1">
        <f t="array" ref="AO137">IF(AND(OR(N137={1,2,3,4}),P137=0),1,0)</f>
        <v>0</v>
      </c>
      <c r="AP137" s="340">
        <f t="shared" si="28"/>
        <v>0</v>
      </c>
      <c r="AQ137" s="341">
        <f t="shared" si="29"/>
        <v>0</v>
      </c>
      <c r="AR137" s="355"/>
      <c r="AS137" s="349">
        <f t="shared" si="38"/>
        <v>0</v>
      </c>
      <c r="AT137" s="351">
        <f t="shared" si="30"/>
        <v>0</v>
      </c>
      <c r="AU137" s="353">
        <f t="shared" si="31"/>
        <v>0</v>
      </c>
      <c r="AV137" s="343">
        <f t="shared" si="32"/>
        <v>0</v>
      </c>
      <c r="AW137" s="344">
        <f t="shared" si="33"/>
        <v>-1</v>
      </c>
      <c r="AX137" s="345">
        <f t="shared" si="34"/>
        <v>0</v>
      </c>
      <c r="AY137" s="346">
        <f t="shared" si="35"/>
        <v>0</v>
      </c>
      <c r="AZ137" s="346">
        <f t="shared" si="39"/>
        <v>0</v>
      </c>
      <c r="BA137" s="290">
        <f t="shared" si="36"/>
        <v>0</v>
      </c>
      <c r="BB137" s="291" t="str">
        <f>IF(BA137=0,"",
IF(SUM($BA$54:BA137)=1,BC137,
IF($BA$175&gt;SUM($BA$54:BA137),_xlfn.CONCAT(", ",BC137),
IF($BA$175=SUM($BA$54:BA137),_xlfn.CONCAT(" y ",BC137)))))</f>
        <v/>
      </c>
      <c r="BC137" s="231" t="s">
        <v>6295</v>
      </c>
      <c r="BD137" s="362">
        <f t="shared" si="37"/>
        <v>0</v>
      </c>
    </row>
    <row r="138" spans="1:56" ht="15" hidden="1" customHeight="1">
      <c r="A138" s="6"/>
      <c r="B138" s="5"/>
      <c r="C138" s="85" t="s">
        <v>188</v>
      </c>
      <c r="D138" s="662" t="str">
        <f>IF(CNGE_2024_M1_Secc1_Sub1!$D125="","",CNGE_2024_M1_Secc1_Sub1!$D125)</f>
        <v/>
      </c>
      <c r="E138" s="662"/>
      <c r="F138" s="568"/>
      <c r="G138" s="568"/>
      <c r="H138" s="568"/>
      <c r="I138" s="568"/>
      <c r="J138" s="568"/>
      <c r="K138" s="568"/>
      <c r="L138" s="510"/>
      <c r="M138" s="510"/>
      <c r="N138" s="568"/>
      <c r="O138" s="568"/>
      <c r="P138" s="568"/>
      <c r="Q138" s="568"/>
      <c r="R138" s="568"/>
      <c r="S138" s="568"/>
      <c r="T138" s="568"/>
      <c r="U138" s="568"/>
      <c r="V138" s="568"/>
      <c r="W138" s="568"/>
      <c r="X138" s="568"/>
      <c r="Y138" s="568"/>
      <c r="Z138" s="568"/>
      <c r="AA138" s="568"/>
      <c r="AB138" s="568"/>
      <c r="AC138" s="568"/>
      <c r="AD138" s="510"/>
      <c r="AE138"/>
      <c r="AG138" s="331">
        <f t="shared" si="20"/>
        <v>0</v>
      </c>
      <c r="AH138" s="332">
        <f t="shared" si="21"/>
        <v>0</v>
      </c>
      <c r="AI138" s="333">
        <f t="shared" si="22"/>
        <v>0</v>
      </c>
      <c r="AJ138" s="334">
        <f t="shared" si="23"/>
        <v>0</v>
      </c>
      <c r="AK138" s="335">
        <f t="shared" si="24"/>
        <v>0</v>
      </c>
      <c r="AL138" s="336">
        <f t="shared" si="25"/>
        <v>0</v>
      </c>
      <c r="AM138" s="337">
        <f t="shared" si="26"/>
        <v>0</v>
      </c>
      <c r="AN138" s="338">
        <f t="shared" si="27"/>
        <v>0</v>
      </c>
      <c r="AO138" s="339" cm="1">
        <f t="array" ref="AO138">IF(AND(OR(N138={1,2,3,4}),P138=0),1,0)</f>
        <v>0</v>
      </c>
      <c r="AP138" s="340">
        <f t="shared" si="28"/>
        <v>0</v>
      </c>
      <c r="AQ138" s="341">
        <f t="shared" si="29"/>
        <v>0</v>
      </c>
      <c r="AR138" s="355"/>
      <c r="AS138" s="349">
        <f t="shared" si="38"/>
        <v>0</v>
      </c>
      <c r="AT138" s="351">
        <f t="shared" si="30"/>
        <v>0</v>
      </c>
      <c r="AU138" s="353">
        <f t="shared" si="31"/>
        <v>0</v>
      </c>
      <c r="AV138" s="343">
        <f t="shared" si="32"/>
        <v>0</v>
      </c>
      <c r="AW138" s="344">
        <f t="shared" si="33"/>
        <v>-1</v>
      </c>
      <c r="AX138" s="345">
        <f t="shared" si="34"/>
        <v>0</v>
      </c>
      <c r="AY138" s="346">
        <f t="shared" si="35"/>
        <v>0</v>
      </c>
      <c r="AZ138" s="346">
        <f t="shared" si="39"/>
        <v>0</v>
      </c>
      <c r="BA138" s="290">
        <f t="shared" si="36"/>
        <v>0</v>
      </c>
      <c r="BB138" s="291" t="str">
        <f>IF(BA138=0,"",
IF(SUM($BA$54:BA138)=1,BC138,
IF($BA$175&gt;SUM($BA$54:BA138),_xlfn.CONCAT(", ",BC138),
IF($BA$175=SUM($BA$54:BA138),_xlfn.CONCAT(" y ",BC138)))))</f>
        <v/>
      </c>
      <c r="BC138" s="231" t="s">
        <v>6296</v>
      </c>
      <c r="BD138" s="362">
        <f t="shared" si="37"/>
        <v>0</v>
      </c>
    </row>
    <row r="139" spans="1:56" ht="15" hidden="1" customHeight="1">
      <c r="A139" s="6"/>
      <c r="B139" s="5"/>
      <c r="C139" s="85" t="s">
        <v>189</v>
      </c>
      <c r="D139" s="662" t="str">
        <f>IF(CNGE_2024_M1_Secc1_Sub1!$D126="","",CNGE_2024_M1_Secc1_Sub1!$D126)</f>
        <v/>
      </c>
      <c r="E139" s="662"/>
      <c r="F139" s="568"/>
      <c r="G139" s="568"/>
      <c r="H139" s="568"/>
      <c r="I139" s="568"/>
      <c r="J139" s="568"/>
      <c r="K139" s="568"/>
      <c r="L139" s="510"/>
      <c r="M139" s="510"/>
      <c r="N139" s="568"/>
      <c r="O139" s="568"/>
      <c r="P139" s="568"/>
      <c r="Q139" s="568"/>
      <c r="R139" s="568"/>
      <c r="S139" s="568"/>
      <c r="T139" s="568"/>
      <c r="U139" s="568"/>
      <c r="V139" s="568"/>
      <c r="W139" s="568"/>
      <c r="X139" s="568"/>
      <c r="Y139" s="568"/>
      <c r="Z139" s="568"/>
      <c r="AA139" s="568"/>
      <c r="AB139" s="568"/>
      <c r="AC139" s="568"/>
      <c r="AD139" s="510"/>
      <c r="AE139"/>
      <c r="AG139" s="331">
        <f t="shared" si="20"/>
        <v>0</v>
      </c>
      <c r="AH139" s="332">
        <f t="shared" si="21"/>
        <v>0</v>
      </c>
      <c r="AI139" s="333">
        <f t="shared" si="22"/>
        <v>0</v>
      </c>
      <c r="AJ139" s="334">
        <f t="shared" si="23"/>
        <v>0</v>
      </c>
      <c r="AK139" s="335">
        <f t="shared" si="24"/>
        <v>0</v>
      </c>
      <c r="AL139" s="336">
        <f t="shared" si="25"/>
        <v>0</v>
      </c>
      <c r="AM139" s="337">
        <f t="shared" si="26"/>
        <v>0</v>
      </c>
      <c r="AN139" s="338">
        <f t="shared" si="27"/>
        <v>0</v>
      </c>
      <c r="AO139" s="339" cm="1">
        <f t="array" ref="AO139">IF(AND(OR(N139={1,2,3,4}),P139=0),1,0)</f>
        <v>0</v>
      </c>
      <c r="AP139" s="340">
        <f t="shared" si="28"/>
        <v>0</v>
      </c>
      <c r="AQ139" s="341">
        <f t="shared" si="29"/>
        <v>0</v>
      </c>
      <c r="AR139" s="355"/>
      <c r="AS139" s="349">
        <f t="shared" si="38"/>
        <v>0</v>
      </c>
      <c r="AT139" s="351">
        <f t="shared" si="30"/>
        <v>0</v>
      </c>
      <c r="AU139" s="353">
        <f t="shared" si="31"/>
        <v>0</v>
      </c>
      <c r="AV139" s="343">
        <f t="shared" si="32"/>
        <v>0</v>
      </c>
      <c r="AW139" s="344">
        <f t="shared" si="33"/>
        <v>-1</v>
      </c>
      <c r="AX139" s="345">
        <f t="shared" si="34"/>
        <v>0</v>
      </c>
      <c r="AY139" s="346">
        <f t="shared" si="35"/>
        <v>0</v>
      </c>
      <c r="AZ139" s="346">
        <f t="shared" si="39"/>
        <v>0</v>
      </c>
      <c r="BA139" s="290">
        <f t="shared" si="36"/>
        <v>0</v>
      </c>
      <c r="BB139" s="291" t="str">
        <f>IF(BA139=0,"",
IF(SUM($BA$54:BA139)=1,BC139,
IF($BA$175&gt;SUM($BA$54:BA139),_xlfn.CONCAT(", ",BC139),
IF($BA$175=SUM($BA$54:BA139),_xlfn.CONCAT(" y ",BC139)))))</f>
        <v/>
      </c>
      <c r="BC139" s="231" t="s">
        <v>6297</v>
      </c>
      <c r="BD139" s="362">
        <f t="shared" si="37"/>
        <v>0</v>
      </c>
    </row>
    <row r="140" spans="1:56" ht="15" hidden="1" customHeight="1">
      <c r="A140" s="6"/>
      <c r="B140" s="5"/>
      <c r="C140" s="85" t="s">
        <v>190</v>
      </c>
      <c r="D140" s="662" t="str">
        <f>IF(CNGE_2024_M1_Secc1_Sub1!$D127="","",CNGE_2024_M1_Secc1_Sub1!$D127)</f>
        <v/>
      </c>
      <c r="E140" s="662"/>
      <c r="F140" s="568"/>
      <c r="G140" s="568"/>
      <c r="H140" s="568"/>
      <c r="I140" s="568"/>
      <c r="J140" s="568"/>
      <c r="K140" s="568"/>
      <c r="L140" s="510"/>
      <c r="M140" s="510"/>
      <c r="N140" s="568"/>
      <c r="O140" s="568"/>
      <c r="P140" s="568"/>
      <c r="Q140" s="568"/>
      <c r="R140" s="568"/>
      <c r="S140" s="568"/>
      <c r="T140" s="568"/>
      <c r="U140" s="568"/>
      <c r="V140" s="568"/>
      <c r="W140" s="568"/>
      <c r="X140" s="568"/>
      <c r="Y140" s="568"/>
      <c r="Z140" s="568"/>
      <c r="AA140" s="568"/>
      <c r="AB140" s="568"/>
      <c r="AC140" s="568"/>
      <c r="AD140" s="510"/>
      <c r="AE140"/>
      <c r="AG140" s="331">
        <f t="shared" si="20"/>
        <v>0</v>
      </c>
      <c r="AH140" s="332">
        <f t="shared" si="21"/>
        <v>0</v>
      </c>
      <c r="AI140" s="333">
        <f t="shared" si="22"/>
        <v>0</v>
      </c>
      <c r="AJ140" s="334">
        <f t="shared" si="23"/>
        <v>0</v>
      </c>
      <c r="AK140" s="335">
        <f t="shared" si="24"/>
        <v>0</v>
      </c>
      <c r="AL140" s="336">
        <f t="shared" si="25"/>
        <v>0</v>
      </c>
      <c r="AM140" s="337">
        <f t="shared" si="26"/>
        <v>0</v>
      </c>
      <c r="AN140" s="338">
        <f t="shared" si="27"/>
        <v>0</v>
      </c>
      <c r="AO140" s="339" cm="1">
        <f t="array" ref="AO140">IF(AND(OR(N140={1,2,3,4}),P140=0),1,0)</f>
        <v>0</v>
      </c>
      <c r="AP140" s="340">
        <f t="shared" si="28"/>
        <v>0</v>
      </c>
      <c r="AQ140" s="341">
        <f t="shared" si="29"/>
        <v>0</v>
      </c>
      <c r="AR140" s="355"/>
      <c r="AS140" s="349">
        <f t="shared" si="38"/>
        <v>0</v>
      </c>
      <c r="AT140" s="351">
        <f t="shared" si="30"/>
        <v>0</v>
      </c>
      <c r="AU140" s="353">
        <f t="shared" si="31"/>
        <v>0</v>
      </c>
      <c r="AV140" s="343">
        <f t="shared" si="32"/>
        <v>0</v>
      </c>
      <c r="AW140" s="344">
        <f t="shared" si="33"/>
        <v>-1</v>
      </c>
      <c r="AX140" s="345">
        <f t="shared" si="34"/>
        <v>0</v>
      </c>
      <c r="AY140" s="346">
        <f t="shared" si="35"/>
        <v>0</v>
      </c>
      <c r="AZ140" s="346">
        <f t="shared" si="39"/>
        <v>0</v>
      </c>
      <c r="BA140" s="290">
        <f t="shared" si="36"/>
        <v>0</v>
      </c>
      <c r="BB140" s="291" t="str">
        <f>IF(BA140=0,"",
IF(SUM($BA$54:BA140)=1,BC140,
IF($BA$175&gt;SUM($BA$54:BA140),_xlfn.CONCAT(", ",BC140),
IF($BA$175=SUM($BA$54:BA140),_xlfn.CONCAT(" y ",BC140)))))</f>
        <v/>
      </c>
      <c r="BC140" s="231" t="s">
        <v>6298</v>
      </c>
      <c r="BD140" s="362">
        <f t="shared" si="37"/>
        <v>0</v>
      </c>
    </row>
    <row r="141" spans="1:56" ht="15" hidden="1" customHeight="1">
      <c r="A141" s="6"/>
      <c r="B141" s="5"/>
      <c r="C141" s="85" t="s">
        <v>191</v>
      </c>
      <c r="D141" s="662" t="str">
        <f>IF(CNGE_2024_M1_Secc1_Sub1!$D128="","",CNGE_2024_M1_Secc1_Sub1!$D128)</f>
        <v/>
      </c>
      <c r="E141" s="662"/>
      <c r="F141" s="568"/>
      <c r="G141" s="568"/>
      <c r="H141" s="568"/>
      <c r="I141" s="568"/>
      <c r="J141" s="568"/>
      <c r="K141" s="568"/>
      <c r="L141" s="510"/>
      <c r="M141" s="510"/>
      <c r="N141" s="568"/>
      <c r="O141" s="568"/>
      <c r="P141" s="568"/>
      <c r="Q141" s="568"/>
      <c r="R141" s="568"/>
      <c r="S141" s="568"/>
      <c r="T141" s="568"/>
      <c r="U141" s="568"/>
      <c r="V141" s="568"/>
      <c r="W141" s="568"/>
      <c r="X141" s="568"/>
      <c r="Y141" s="568"/>
      <c r="Z141" s="568"/>
      <c r="AA141" s="568"/>
      <c r="AB141" s="568"/>
      <c r="AC141" s="568"/>
      <c r="AD141" s="510"/>
      <c r="AE141"/>
      <c r="AG141" s="331">
        <f t="shared" si="20"/>
        <v>0</v>
      </c>
      <c r="AH141" s="332">
        <f t="shared" si="21"/>
        <v>0</v>
      </c>
      <c r="AI141" s="333">
        <f t="shared" si="22"/>
        <v>0</v>
      </c>
      <c r="AJ141" s="334">
        <f t="shared" si="23"/>
        <v>0</v>
      </c>
      <c r="AK141" s="335">
        <f t="shared" si="24"/>
        <v>0</v>
      </c>
      <c r="AL141" s="336">
        <f t="shared" si="25"/>
        <v>0</v>
      </c>
      <c r="AM141" s="337">
        <f t="shared" si="26"/>
        <v>0</v>
      </c>
      <c r="AN141" s="338">
        <f t="shared" si="27"/>
        <v>0</v>
      </c>
      <c r="AO141" s="339" cm="1">
        <f t="array" ref="AO141">IF(AND(OR(N141={1,2,3,4}),P141=0),1,0)</f>
        <v>0</v>
      </c>
      <c r="AP141" s="340">
        <f t="shared" si="28"/>
        <v>0</v>
      </c>
      <c r="AQ141" s="341">
        <f t="shared" si="29"/>
        <v>0</v>
      </c>
      <c r="AR141" s="355"/>
      <c r="AS141" s="349">
        <f t="shared" si="38"/>
        <v>0</v>
      </c>
      <c r="AT141" s="351">
        <f t="shared" si="30"/>
        <v>0</v>
      </c>
      <c r="AU141" s="353">
        <f t="shared" si="31"/>
        <v>0</v>
      </c>
      <c r="AV141" s="343">
        <f t="shared" si="32"/>
        <v>0</v>
      </c>
      <c r="AW141" s="344">
        <f t="shared" si="33"/>
        <v>-1</v>
      </c>
      <c r="AX141" s="345">
        <f t="shared" si="34"/>
        <v>0</v>
      </c>
      <c r="AY141" s="346">
        <f t="shared" si="35"/>
        <v>0</v>
      </c>
      <c r="AZ141" s="346">
        <f t="shared" si="39"/>
        <v>0</v>
      </c>
      <c r="BA141" s="290">
        <f t="shared" si="36"/>
        <v>0</v>
      </c>
      <c r="BB141" s="291" t="str">
        <f>IF(BA141=0,"",
IF(SUM($BA$54:BA141)=1,BC141,
IF($BA$175&gt;SUM($BA$54:BA141),_xlfn.CONCAT(", ",BC141),
IF($BA$175=SUM($BA$54:BA141),_xlfn.CONCAT(" y ",BC141)))))</f>
        <v/>
      </c>
      <c r="BC141" s="231" t="s">
        <v>6299</v>
      </c>
      <c r="BD141" s="362">
        <f t="shared" si="37"/>
        <v>0</v>
      </c>
    </row>
    <row r="142" spans="1:56" ht="15" hidden="1" customHeight="1">
      <c r="A142" s="6"/>
      <c r="B142" s="5"/>
      <c r="C142" s="85" t="s">
        <v>192</v>
      </c>
      <c r="D142" s="662" t="str">
        <f>IF(CNGE_2024_M1_Secc1_Sub1!$D129="","",CNGE_2024_M1_Secc1_Sub1!$D129)</f>
        <v/>
      </c>
      <c r="E142" s="662"/>
      <c r="F142" s="568"/>
      <c r="G142" s="568"/>
      <c r="H142" s="568"/>
      <c r="I142" s="568"/>
      <c r="J142" s="568"/>
      <c r="K142" s="568"/>
      <c r="L142" s="510"/>
      <c r="M142" s="510"/>
      <c r="N142" s="568"/>
      <c r="O142" s="568"/>
      <c r="P142" s="568"/>
      <c r="Q142" s="568"/>
      <c r="R142" s="568"/>
      <c r="S142" s="568"/>
      <c r="T142" s="568"/>
      <c r="U142" s="568"/>
      <c r="V142" s="568"/>
      <c r="W142" s="568"/>
      <c r="X142" s="568"/>
      <c r="Y142" s="568"/>
      <c r="Z142" s="568"/>
      <c r="AA142" s="568"/>
      <c r="AB142" s="568"/>
      <c r="AC142" s="568"/>
      <c r="AD142" s="510"/>
      <c r="AE142"/>
      <c r="AG142" s="331">
        <f t="shared" si="20"/>
        <v>0</v>
      </c>
      <c r="AH142" s="332">
        <f t="shared" si="21"/>
        <v>0</v>
      </c>
      <c r="AI142" s="333">
        <f t="shared" si="22"/>
        <v>0</v>
      </c>
      <c r="AJ142" s="334">
        <f t="shared" si="23"/>
        <v>0</v>
      </c>
      <c r="AK142" s="335">
        <f t="shared" si="24"/>
        <v>0</v>
      </c>
      <c r="AL142" s="336">
        <f t="shared" si="25"/>
        <v>0</v>
      </c>
      <c r="AM142" s="337">
        <f t="shared" si="26"/>
        <v>0</v>
      </c>
      <c r="AN142" s="338">
        <f t="shared" si="27"/>
        <v>0</v>
      </c>
      <c r="AO142" s="339" cm="1">
        <f t="array" ref="AO142">IF(AND(OR(N142={1,2,3,4}),P142=0),1,0)</f>
        <v>0</v>
      </c>
      <c r="AP142" s="340">
        <f t="shared" si="28"/>
        <v>0</v>
      </c>
      <c r="AQ142" s="341">
        <f t="shared" si="29"/>
        <v>0</v>
      </c>
      <c r="AR142" s="355"/>
      <c r="AS142" s="349">
        <f t="shared" si="38"/>
        <v>0</v>
      </c>
      <c r="AT142" s="351">
        <f t="shared" si="30"/>
        <v>0</v>
      </c>
      <c r="AU142" s="353">
        <f t="shared" si="31"/>
        <v>0</v>
      </c>
      <c r="AV142" s="343">
        <f t="shared" si="32"/>
        <v>0</v>
      </c>
      <c r="AW142" s="344">
        <f t="shared" si="33"/>
        <v>-1</v>
      </c>
      <c r="AX142" s="345">
        <f t="shared" si="34"/>
        <v>0</v>
      </c>
      <c r="AY142" s="346">
        <f t="shared" si="35"/>
        <v>0</v>
      </c>
      <c r="AZ142" s="346">
        <f t="shared" si="39"/>
        <v>0</v>
      </c>
      <c r="BA142" s="290">
        <f t="shared" si="36"/>
        <v>0</v>
      </c>
      <c r="BB142" s="291" t="str">
        <f>IF(BA142=0,"",
IF(SUM($BA$54:BA142)=1,BC142,
IF($BA$175&gt;SUM($BA$54:BA142),_xlfn.CONCAT(", ",BC142),
IF($BA$175=SUM($BA$54:BA142),_xlfn.CONCAT(" y ",BC142)))))</f>
        <v/>
      </c>
      <c r="BC142" s="231" t="s">
        <v>6300</v>
      </c>
      <c r="BD142" s="362">
        <f t="shared" si="37"/>
        <v>0</v>
      </c>
    </row>
    <row r="143" spans="1:56" ht="15" hidden="1" customHeight="1">
      <c r="A143" s="6"/>
      <c r="B143" s="5"/>
      <c r="C143" s="85" t="s">
        <v>193</v>
      </c>
      <c r="D143" s="662" t="str">
        <f>IF(CNGE_2024_M1_Secc1_Sub1!$D130="","",CNGE_2024_M1_Secc1_Sub1!$D130)</f>
        <v/>
      </c>
      <c r="E143" s="662"/>
      <c r="F143" s="568"/>
      <c r="G143" s="568"/>
      <c r="H143" s="568"/>
      <c r="I143" s="568"/>
      <c r="J143" s="568"/>
      <c r="K143" s="568"/>
      <c r="L143" s="510"/>
      <c r="M143" s="510"/>
      <c r="N143" s="568"/>
      <c r="O143" s="568"/>
      <c r="P143" s="568"/>
      <c r="Q143" s="568"/>
      <c r="R143" s="568"/>
      <c r="S143" s="568"/>
      <c r="T143" s="568"/>
      <c r="U143" s="568"/>
      <c r="V143" s="568"/>
      <c r="W143" s="568"/>
      <c r="X143" s="568"/>
      <c r="Y143" s="568"/>
      <c r="Z143" s="568"/>
      <c r="AA143" s="568"/>
      <c r="AB143" s="568"/>
      <c r="AC143" s="568"/>
      <c r="AD143" s="510"/>
      <c r="AE143"/>
      <c r="AG143" s="331">
        <f t="shared" si="20"/>
        <v>0</v>
      </c>
      <c r="AH143" s="332">
        <f t="shared" si="21"/>
        <v>0</v>
      </c>
      <c r="AI143" s="333">
        <f t="shared" si="22"/>
        <v>0</v>
      </c>
      <c r="AJ143" s="334">
        <f t="shared" si="23"/>
        <v>0</v>
      </c>
      <c r="AK143" s="335">
        <f t="shared" si="24"/>
        <v>0</v>
      </c>
      <c r="AL143" s="336">
        <f t="shared" si="25"/>
        <v>0</v>
      </c>
      <c r="AM143" s="337">
        <f t="shared" si="26"/>
        <v>0</v>
      </c>
      <c r="AN143" s="338">
        <f t="shared" si="27"/>
        <v>0</v>
      </c>
      <c r="AO143" s="339" cm="1">
        <f t="array" ref="AO143">IF(AND(OR(N143={1,2,3,4}),P143=0),1,0)</f>
        <v>0</v>
      </c>
      <c r="AP143" s="340">
        <f t="shared" si="28"/>
        <v>0</v>
      </c>
      <c r="AQ143" s="341">
        <f t="shared" si="29"/>
        <v>0</v>
      </c>
      <c r="AR143" s="355"/>
      <c r="AS143" s="349">
        <f t="shared" si="38"/>
        <v>0</v>
      </c>
      <c r="AT143" s="351">
        <f t="shared" si="30"/>
        <v>0</v>
      </c>
      <c r="AU143" s="353">
        <f t="shared" si="31"/>
        <v>0</v>
      </c>
      <c r="AV143" s="343">
        <f t="shared" si="32"/>
        <v>0</v>
      </c>
      <c r="AW143" s="344">
        <f t="shared" si="33"/>
        <v>-1</v>
      </c>
      <c r="AX143" s="345">
        <f t="shared" si="34"/>
        <v>0</v>
      </c>
      <c r="AY143" s="346">
        <f t="shared" si="35"/>
        <v>0</v>
      </c>
      <c r="AZ143" s="346">
        <f t="shared" si="39"/>
        <v>0</v>
      </c>
      <c r="BA143" s="290">
        <f t="shared" si="36"/>
        <v>0</v>
      </c>
      <c r="BB143" s="291" t="str">
        <f>IF(BA143=0,"",
IF(SUM($BA$54:BA143)=1,BC143,
IF($BA$175&gt;SUM($BA$54:BA143),_xlfn.CONCAT(", ",BC143),
IF($BA$175=SUM($BA$54:BA143),_xlfn.CONCAT(" y ",BC143)))))</f>
        <v/>
      </c>
      <c r="BC143" s="231" t="s">
        <v>6301</v>
      </c>
      <c r="BD143" s="362">
        <f t="shared" si="37"/>
        <v>0</v>
      </c>
    </row>
    <row r="144" spans="1:56" ht="15" hidden="1" customHeight="1">
      <c r="A144" s="6"/>
      <c r="B144" s="5"/>
      <c r="C144" s="85" t="s">
        <v>194</v>
      </c>
      <c r="D144" s="662" t="str">
        <f>IF(CNGE_2024_M1_Secc1_Sub1!$D131="","",CNGE_2024_M1_Secc1_Sub1!$D131)</f>
        <v/>
      </c>
      <c r="E144" s="662"/>
      <c r="F144" s="568"/>
      <c r="G144" s="568"/>
      <c r="H144" s="568"/>
      <c r="I144" s="568"/>
      <c r="J144" s="568"/>
      <c r="K144" s="568"/>
      <c r="L144" s="510"/>
      <c r="M144" s="510"/>
      <c r="N144" s="568"/>
      <c r="O144" s="568"/>
      <c r="P144" s="568"/>
      <c r="Q144" s="568"/>
      <c r="R144" s="568"/>
      <c r="S144" s="568"/>
      <c r="T144" s="568"/>
      <c r="U144" s="568"/>
      <c r="V144" s="568"/>
      <c r="W144" s="568"/>
      <c r="X144" s="568"/>
      <c r="Y144" s="568"/>
      <c r="Z144" s="568"/>
      <c r="AA144" s="568"/>
      <c r="AB144" s="568"/>
      <c r="AC144" s="568"/>
      <c r="AD144" s="510"/>
      <c r="AE144"/>
      <c r="AG144" s="331">
        <f t="shared" si="20"/>
        <v>0</v>
      </c>
      <c r="AH144" s="332">
        <f t="shared" si="21"/>
        <v>0</v>
      </c>
      <c r="AI144" s="333">
        <f t="shared" si="22"/>
        <v>0</v>
      </c>
      <c r="AJ144" s="334">
        <f t="shared" si="23"/>
        <v>0</v>
      </c>
      <c r="AK144" s="335">
        <f t="shared" si="24"/>
        <v>0</v>
      </c>
      <c r="AL144" s="336">
        <f t="shared" si="25"/>
        <v>0</v>
      </c>
      <c r="AM144" s="337">
        <f t="shared" si="26"/>
        <v>0</v>
      </c>
      <c r="AN144" s="338">
        <f t="shared" si="27"/>
        <v>0</v>
      </c>
      <c r="AO144" s="339" cm="1">
        <f t="array" ref="AO144">IF(AND(OR(N144={1,2,3,4}),P144=0),1,0)</f>
        <v>0</v>
      </c>
      <c r="AP144" s="340">
        <f t="shared" si="28"/>
        <v>0</v>
      </c>
      <c r="AQ144" s="341">
        <f t="shared" si="29"/>
        <v>0</v>
      </c>
      <c r="AR144" s="355"/>
      <c r="AS144" s="349">
        <f t="shared" si="38"/>
        <v>0</v>
      </c>
      <c r="AT144" s="351">
        <f t="shared" si="30"/>
        <v>0</v>
      </c>
      <c r="AU144" s="353">
        <f t="shared" si="31"/>
        <v>0</v>
      </c>
      <c r="AV144" s="343">
        <f t="shared" si="32"/>
        <v>0</v>
      </c>
      <c r="AW144" s="344">
        <f t="shared" si="33"/>
        <v>-1</v>
      </c>
      <c r="AX144" s="345">
        <f t="shared" si="34"/>
        <v>0</v>
      </c>
      <c r="AY144" s="346">
        <f t="shared" si="35"/>
        <v>0</v>
      </c>
      <c r="AZ144" s="346">
        <f t="shared" si="39"/>
        <v>0</v>
      </c>
      <c r="BA144" s="290">
        <f t="shared" si="36"/>
        <v>0</v>
      </c>
      <c r="BB144" s="291" t="str">
        <f>IF(BA144=0,"",
IF(SUM($BA$54:BA144)=1,BC144,
IF($BA$175&gt;SUM($BA$54:BA144),_xlfn.CONCAT(", ",BC144),
IF($BA$175=SUM($BA$54:BA144),_xlfn.CONCAT(" y ",BC144)))))</f>
        <v/>
      </c>
      <c r="BC144" s="231" t="s">
        <v>6302</v>
      </c>
      <c r="BD144" s="362">
        <f t="shared" si="37"/>
        <v>0</v>
      </c>
    </row>
    <row r="145" spans="1:56" ht="15" hidden="1" customHeight="1">
      <c r="A145" s="6"/>
      <c r="B145" s="5"/>
      <c r="C145" s="85" t="s">
        <v>195</v>
      </c>
      <c r="D145" s="662" t="str">
        <f>IF(CNGE_2024_M1_Secc1_Sub1!$D132="","",CNGE_2024_M1_Secc1_Sub1!$D132)</f>
        <v/>
      </c>
      <c r="E145" s="662"/>
      <c r="F145" s="568"/>
      <c r="G145" s="568"/>
      <c r="H145" s="568"/>
      <c r="I145" s="568"/>
      <c r="J145" s="568"/>
      <c r="K145" s="568"/>
      <c r="L145" s="510"/>
      <c r="M145" s="510"/>
      <c r="N145" s="568"/>
      <c r="O145" s="568"/>
      <c r="P145" s="568"/>
      <c r="Q145" s="568"/>
      <c r="R145" s="568"/>
      <c r="S145" s="568"/>
      <c r="T145" s="568"/>
      <c r="U145" s="568"/>
      <c r="V145" s="568"/>
      <c r="W145" s="568"/>
      <c r="X145" s="568"/>
      <c r="Y145" s="568"/>
      <c r="Z145" s="568"/>
      <c r="AA145" s="568"/>
      <c r="AB145" s="568"/>
      <c r="AC145" s="568"/>
      <c r="AD145" s="510"/>
      <c r="AE145"/>
      <c r="AG145" s="331">
        <f t="shared" si="20"/>
        <v>0</v>
      </c>
      <c r="AH145" s="332">
        <f t="shared" si="21"/>
        <v>0</v>
      </c>
      <c r="AI145" s="333">
        <f t="shared" si="22"/>
        <v>0</v>
      </c>
      <c r="AJ145" s="334">
        <f t="shared" si="23"/>
        <v>0</v>
      </c>
      <c r="AK145" s="335">
        <f t="shared" si="24"/>
        <v>0</v>
      </c>
      <c r="AL145" s="336">
        <f t="shared" si="25"/>
        <v>0</v>
      </c>
      <c r="AM145" s="337">
        <f t="shared" si="26"/>
        <v>0</v>
      </c>
      <c r="AN145" s="338">
        <f t="shared" si="27"/>
        <v>0</v>
      </c>
      <c r="AO145" s="339" cm="1">
        <f t="array" ref="AO145">IF(AND(OR(N145={1,2,3,4}),P145=0),1,0)</f>
        <v>0</v>
      </c>
      <c r="AP145" s="340">
        <f t="shared" si="28"/>
        <v>0</v>
      </c>
      <c r="AQ145" s="341">
        <f t="shared" si="29"/>
        <v>0</v>
      </c>
      <c r="AR145" s="355"/>
      <c r="AS145" s="349">
        <f t="shared" si="38"/>
        <v>0</v>
      </c>
      <c r="AT145" s="351">
        <f t="shared" si="30"/>
        <v>0</v>
      </c>
      <c r="AU145" s="353">
        <f t="shared" si="31"/>
        <v>0</v>
      </c>
      <c r="AV145" s="343">
        <f t="shared" si="32"/>
        <v>0</v>
      </c>
      <c r="AW145" s="344">
        <f t="shared" si="33"/>
        <v>-1</v>
      </c>
      <c r="AX145" s="345">
        <f t="shared" si="34"/>
        <v>0</v>
      </c>
      <c r="AY145" s="346">
        <f t="shared" si="35"/>
        <v>0</v>
      </c>
      <c r="AZ145" s="346">
        <f t="shared" si="39"/>
        <v>0</v>
      </c>
      <c r="BA145" s="290">
        <f t="shared" si="36"/>
        <v>0</v>
      </c>
      <c r="BB145" s="291" t="str">
        <f>IF(BA145=0,"",
IF(SUM($BA$54:BA145)=1,BC145,
IF($BA$175&gt;SUM($BA$54:BA145),_xlfn.CONCAT(", ",BC145),
IF($BA$175=SUM($BA$54:BA145),_xlfn.CONCAT(" y ",BC145)))))</f>
        <v/>
      </c>
      <c r="BC145" s="231" t="s">
        <v>6303</v>
      </c>
      <c r="BD145" s="362">
        <f t="shared" si="37"/>
        <v>0</v>
      </c>
    </row>
    <row r="146" spans="1:56" ht="15" hidden="1" customHeight="1">
      <c r="A146" s="6"/>
      <c r="B146" s="5"/>
      <c r="C146" s="85" t="s">
        <v>196</v>
      </c>
      <c r="D146" s="662" t="str">
        <f>IF(CNGE_2024_M1_Secc1_Sub1!$D133="","",CNGE_2024_M1_Secc1_Sub1!$D133)</f>
        <v/>
      </c>
      <c r="E146" s="662"/>
      <c r="F146" s="568"/>
      <c r="G146" s="568"/>
      <c r="H146" s="568"/>
      <c r="I146" s="568"/>
      <c r="J146" s="568"/>
      <c r="K146" s="568"/>
      <c r="L146" s="510"/>
      <c r="M146" s="510"/>
      <c r="N146" s="568"/>
      <c r="O146" s="568"/>
      <c r="P146" s="568"/>
      <c r="Q146" s="568"/>
      <c r="R146" s="568"/>
      <c r="S146" s="568"/>
      <c r="T146" s="568"/>
      <c r="U146" s="568"/>
      <c r="V146" s="568"/>
      <c r="W146" s="568"/>
      <c r="X146" s="568"/>
      <c r="Y146" s="568"/>
      <c r="Z146" s="568"/>
      <c r="AA146" s="568"/>
      <c r="AB146" s="568"/>
      <c r="AC146" s="568"/>
      <c r="AD146" s="510"/>
      <c r="AE146"/>
      <c r="AG146" s="331">
        <f t="shared" si="20"/>
        <v>0</v>
      </c>
      <c r="AH146" s="332">
        <f t="shared" si="21"/>
        <v>0</v>
      </c>
      <c r="AI146" s="333">
        <f t="shared" si="22"/>
        <v>0</v>
      </c>
      <c r="AJ146" s="334">
        <f t="shared" si="23"/>
        <v>0</v>
      </c>
      <c r="AK146" s="335">
        <f t="shared" si="24"/>
        <v>0</v>
      </c>
      <c r="AL146" s="336">
        <f t="shared" si="25"/>
        <v>0</v>
      </c>
      <c r="AM146" s="337">
        <f t="shared" si="26"/>
        <v>0</v>
      </c>
      <c r="AN146" s="338">
        <f t="shared" si="27"/>
        <v>0</v>
      </c>
      <c r="AO146" s="339" cm="1">
        <f t="array" ref="AO146">IF(AND(OR(N146={1,2,3,4}),P146=0),1,0)</f>
        <v>0</v>
      </c>
      <c r="AP146" s="340">
        <f t="shared" si="28"/>
        <v>0</v>
      </c>
      <c r="AQ146" s="341">
        <f t="shared" si="29"/>
        <v>0</v>
      </c>
      <c r="AR146" s="355"/>
      <c r="AS146" s="349">
        <f t="shared" si="38"/>
        <v>0</v>
      </c>
      <c r="AT146" s="351">
        <f t="shared" si="30"/>
        <v>0</v>
      </c>
      <c r="AU146" s="353">
        <f t="shared" si="31"/>
        <v>0</v>
      </c>
      <c r="AV146" s="343">
        <f t="shared" si="32"/>
        <v>0</v>
      </c>
      <c r="AW146" s="344">
        <f t="shared" si="33"/>
        <v>-1</v>
      </c>
      <c r="AX146" s="345">
        <f t="shared" si="34"/>
        <v>0</v>
      </c>
      <c r="AY146" s="346">
        <f t="shared" si="35"/>
        <v>0</v>
      </c>
      <c r="AZ146" s="346">
        <f t="shared" si="39"/>
        <v>0</v>
      </c>
      <c r="BA146" s="290">
        <f t="shared" si="36"/>
        <v>0</v>
      </c>
      <c r="BB146" s="291" t="str">
        <f>IF(BA146=0,"",
IF(SUM($BA$54:BA146)=1,BC146,
IF($BA$175&gt;SUM($BA$54:BA146),_xlfn.CONCAT(", ",BC146),
IF($BA$175=SUM($BA$54:BA146),_xlfn.CONCAT(" y ",BC146)))))</f>
        <v/>
      </c>
      <c r="BC146" s="231" t="s">
        <v>6304</v>
      </c>
      <c r="BD146" s="362">
        <f t="shared" si="37"/>
        <v>0</v>
      </c>
    </row>
    <row r="147" spans="1:56" ht="15" hidden="1" customHeight="1">
      <c r="A147" s="6"/>
      <c r="B147" s="5"/>
      <c r="C147" s="85" t="s">
        <v>197</v>
      </c>
      <c r="D147" s="662" t="str">
        <f>IF(CNGE_2024_M1_Secc1_Sub1!$D134="","",CNGE_2024_M1_Secc1_Sub1!$D134)</f>
        <v/>
      </c>
      <c r="E147" s="662"/>
      <c r="F147" s="568"/>
      <c r="G147" s="568"/>
      <c r="H147" s="568"/>
      <c r="I147" s="568"/>
      <c r="J147" s="568"/>
      <c r="K147" s="568"/>
      <c r="L147" s="510"/>
      <c r="M147" s="510"/>
      <c r="N147" s="568"/>
      <c r="O147" s="568"/>
      <c r="P147" s="568"/>
      <c r="Q147" s="568"/>
      <c r="R147" s="568"/>
      <c r="S147" s="568"/>
      <c r="T147" s="568"/>
      <c r="U147" s="568"/>
      <c r="V147" s="568"/>
      <c r="W147" s="568"/>
      <c r="X147" s="568"/>
      <c r="Y147" s="568"/>
      <c r="Z147" s="568"/>
      <c r="AA147" s="568"/>
      <c r="AB147" s="568"/>
      <c r="AC147" s="568"/>
      <c r="AD147" s="510"/>
      <c r="AE147"/>
      <c r="AG147" s="331">
        <f t="shared" si="20"/>
        <v>0</v>
      </c>
      <c r="AH147" s="332">
        <f t="shared" si="21"/>
        <v>0</v>
      </c>
      <c r="AI147" s="333">
        <f t="shared" si="22"/>
        <v>0</v>
      </c>
      <c r="AJ147" s="334">
        <f t="shared" si="23"/>
        <v>0</v>
      </c>
      <c r="AK147" s="335">
        <f t="shared" si="24"/>
        <v>0</v>
      </c>
      <c r="AL147" s="336">
        <f t="shared" si="25"/>
        <v>0</v>
      </c>
      <c r="AM147" s="337">
        <f t="shared" si="26"/>
        <v>0</v>
      </c>
      <c r="AN147" s="338">
        <f t="shared" si="27"/>
        <v>0</v>
      </c>
      <c r="AO147" s="339" cm="1">
        <f t="array" ref="AO147">IF(AND(OR(N147={1,2,3,4}),P147=0),1,0)</f>
        <v>0</v>
      </c>
      <c r="AP147" s="340">
        <f t="shared" si="28"/>
        <v>0</v>
      </c>
      <c r="AQ147" s="341">
        <f t="shared" si="29"/>
        <v>0</v>
      </c>
      <c r="AR147" s="355"/>
      <c r="AS147" s="349">
        <f t="shared" si="38"/>
        <v>0</v>
      </c>
      <c r="AT147" s="351">
        <f t="shared" si="30"/>
        <v>0</v>
      </c>
      <c r="AU147" s="353">
        <f t="shared" si="31"/>
        <v>0</v>
      </c>
      <c r="AV147" s="343">
        <f t="shared" si="32"/>
        <v>0</v>
      </c>
      <c r="AW147" s="344">
        <f t="shared" si="33"/>
        <v>-1</v>
      </c>
      <c r="AX147" s="345">
        <f t="shared" si="34"/>
        <v>0</v>
      </c>
      <c r="AY147" s="346">
        <f t="shared" si="35"/>
        <v>0</v>
      </c>
      <c r="AZ147" s="346">
        <f t="shared" si="39"/>
        <v>0</v>
      </c>
      <c r="BA147" s="290">
        <f t="shared" si="36"/>
        <v>0</v>
      </c>
      <c r="BB147" s="291" t="str">
        <f>IF(BA147=0,"",
IF(SUM($BA$54:BA147)=1,BC147,
IF($BA$175&gt;SUM($BA$54:BA147),_xlfn.CONCAT(", ",BC147),
IF($BA$175=SUM($BA$54:BA147),_xlfn.CONCAT(" y ",BC147)))))</f>
        <v/>
      </c>
      <c r="BC147" s="231" t="s">
        <v>6305</v>
      </c>
      <c r="BD147" s="362">
        <f t="shared" si="37"/>
        <v>0</v>
      </c>
    </row>
    <row r="148" spans="1:56" ht="15" hidden="1" customHeight="1">
      <c r="A148" s="6"/>
      <c r="B148" s="5"/>
      <c r="C148" s="87" t="s">
        <v>198</v>
      </c>
      <c r="D148" s="662" t="str">
        <f>IF(CNGE_2024_M1_Secc1_Sub1!$D135="","",CNGE_2024_M1_Secc1_Sub1!$D135)</f>
        <v/>
      </c>
      <c r="E148" s="662"/>
      <c r="F148" s="568"/>
      <c r="G148" s="568"/>
      <c r="H148" s="568"/>
      <c r="I148" s="568"/>
      <c r="J148" s="568"/>
      <c r="K148" s="568"/>
      <c r="L148" s="510"/>
      <c r="M148" s="510"/>
      <c r="N148" s="568"/>
      <c r="O148" s="568"/>
      <c r="P148" s="568"/>
      <c r="Q148" s="568"/>
      <c r="R148" s="568"/>
      <c r="S148" s="568"/>
      <c r="T148" s="568"/>
      <c r="U148" s="568"/>
      <c r="V148" s="568"/>
      <c r="W148" s="568"/>
      <c r="X148" s="568"/>
      <c r="Y148" s="568"/>
      <c r="Z148" s="568"/>
      <c r="AA148" s="568"/>
      <c r="AB148" s="568"/>
      <c r="AC148" s="568"/>
      <c r="AD148" s="510"/>
      <c r="AE148"/>
      <c r="AG148" s="331">
        <f t="shared" si="20"/>
        <v>0</v>
      </c>
      <c r="AH148" s="332">
        <f t="shared" si="21"/>
        <v>0</v>
      </c>
      <c r="AI148" s="333">
        <f t="shared" si="22"/>
        <v>0</v>
      </c>
      <c r="AJ148" s="334">
        <f t="shared" si="23"/>
        <v>0</v>
      </c>
      <c r="AK148" s="335">
        <f t="shared" si="24"/>
        <v>0</v>
      </c>
      <c r="AL148" s="336">
        <f t="shared" si="25"/>
        <v>0</v>
      </c>
      <c r="AM148" s="337">
        <f t="shared" si="26"/>
        <v>0</v>
      </c>
      <c r="AN148" s="338">
        <f t="shared" si="27"/>
        <v>0</v>
      </c>
      <c r="AO148" s="339" cm="1">
        <f t="array" ref="AO148">IF(AND(OR(N148={1,2,3,4}),P148=0),1,0)</f>
        <v>0</v>
      </c>
      <c r="AP148" s="340">
        <f t="shared" si="28"/>
        <v>0</v>
      </c>
      <c r="AQ148" s="341">
        <f t="shared" si="29"/>
        <v>0</v>
      </c>
      <c r="AR148" s="355"/>
      <c r="AS148" s="349">
        <f t="shared" si="38"/>
        <v>0</v>
      </c>
      <c r="AT148" s="351">
        <f t="shared" si="30"/>
        <v>0</v>
      </c>
      <c r="AU148" s="353">
        <f t="shared" si="31"/>
        <v>0</v>
      </c>
      <c r="AV148" s="343">
        <f t="shared" si="32"/>
        <v>0</v>
      </c>
      <c r="AW148" s="344">
        <f t="shared" si="33"/>
        <v>-1</v>
      </c>
      <c r="AX148" s="345">
        <f t="shared" si="34"/>
        <v>0</v>
      </c>
      <c r="AY148" s="346">
        <f t="shared" si="35"/>
        <v>0</v>
      </c>
      <c r="AZ148" s="346">
        <f t="shared" si="39"/>
        <v>0</v>
      </c>
      <c r="BA148" s="290">
        <f t="shared" si="36"/>
        <v>0</v>
      </c>
      <c r="BB148" s="291" t="str">
        <f>IF(BA148=0,"",
IF(SUM($BA$54:BA148)=1,BC148,
IF($BA$175&gt;SUM($BA$54:BA148),_xlfn.CONCAT(", ",BC148),
IF($BA$175=SUM($BA$54:BA148),_xlfn.CONCAT(" y ",BC148)))))</f>
        <v/>
      </c>
      <c r="BC148" s="231" t="s">
        <v>6306</v>
      </c>
      <c r="BD148" s="362">
        <f t="shared" si="37"/>
        <v>0</v>
      </c>
    </row>
    <row r="149" spans="1:56" ht="15" hidden="1" customHeight="1">
      <c r="A149" s="6"/>
      <c r="B149" s="5"/>
      <c r="C149" s="87" t="s">
        <v>199</v>
      </c>
      <c r="D149" s="662" t="str">
        <f>IF(CNGE_2024_M1_Secc1_Sub1!$D136="","",CNGE_2024_M1_Secc1_Sub1!$D136)</f>
        <v/>
      </c>
      <c r="E149" s="662"/>
      <c r="F149" s="568"/>
      <c r="G149" s="568"/>
      <c r="H149" s="568"/>
      <c r="I149" s="568"/>
      <c r="J149" s="568"/>
      <c r="K149" s="568"/>
      <c r="L149" s="510"/>
      <c r="M149" s="510"/>
      <c r="N149" s="568"/>
      <c r="O149" s="568"/>
      <c r="P149" s="568"/>
      <c r="Q149" s="568"/>
      <c r="R149" s="568"/>
      <c r="S149" s="568"/>
      <c r="T149" s="568"/>
      <c r="U149" s="568"/>
      <c r="V149" s="568"/>
      <c r="W149" s="568"/>
      <c r="X149" s="568"/>
      <c r="Y149" s="568"/>
      <c r="Z149" s="568"/>
      <c r="AA149" s="568"/>
      <c r="AB149" s="568"/>
      <c r="AC149" s="568"/>
      <c r="AD149" s="510"/>
      <c r="AE149"/>
      <c r="AG149" s="331">
        <f t="shared" si="20"/>
        <v>0</v>
      </c>
      <c r="AH149" s="332">
        <f t="shared" si="21"/>
        <v>0</v>
      </c>
      <c r="AI149" s="333">
        <f t="shared" si="22"/>
        <v>0</v>
      </c>
      <c r="AJ149" s="334">
        <f t="shared" si="23"/>
        <v>0</v>
      </c>
      <c r="AK149" s="335">
        <f t="shared" si="24"/>
        <v>0</v>
      </c>
      <c r="AL149" s="336">
        <f t="shared" si="25"/>
        <v>0</v>
      </c>
      <c r="AM149" s="337">
        <f t="shared" si="26"/>
        <v>0</v>
      </c>
      <c r="AN149" s="338">
        <f t="shared" si="27"/>
        <v>0</v>
      </c>
      <c r="AO149" s="339" cm="1">
        <f t="array" ref="AO149">IF(AND(OR(N149={1,2,3,4}),P149=0),1,0)</f>
        <v>0</v>
      </c>
      <c r="AP149" s="340">
        <f t="shared" si="28"/>
        <v>0</v>
      </c>
      <c r="AQ149" s="341">
        <f t="shared" si="29"/>
        <v>0</v>
      </c>
      <c r="AR149" s="355"/>
      <c r="AS149" s="349">
        <f t="shared" si="38"/>
        <v>0</v>
      </c>
      <c r="AT149" s="351">
        <f t="shared" si="30"/>
        <v>0</v>
      </c>
      <c r="AU149" s="353">
        <f t="shared" si="31"/>
        <v>0</v>
      </c>
      <c r="AV149" s="343">
        <f t="shared" si="32"/>
        <v>0</v>
      </c>
      <c r="AW149" s="344">
        <f t="shared" si="33"/>
        <v>-1</v>
      </c>
      <c r="AX149" s="345">
        <f t="shared" si="34"/>
        <v>0</v>
      </c>
      <c r="AY149" s="346">
        <f t="shared" si="35"/>
        <v>0</v>
      </c>
      <c r="AZ149" s="346">
        <f t="shared" si="39"/>
        <v>0</v>
      </c>
      <c r="BA149" s="290">
        <f t="shared" si="36"/>
        <v>0</v>
      </c>
      <c r="BB149" s="291" t="str">
        <f>IF(BA149=0,"",
IF(SUM($BA$54:BA149)=1,BC149,
IF($BA$175&gt;SUM($BA$54:BA149),_xlfn.CONCAT(", ",BC149),
IF($BA$175=SUM($BA$54:BA149),_xlfn.CONCAT(" y ",BC149)))))</f>
        <v/>
      </c>
      <c r="BC149" s="231" t="s">
        <v>6307</v>
      </c>
      <c r="BD149" s="362">
        <f t="shared" si="37"/>
        <v>0</v>
      </c>
    </row>
    <row r="150" spans="1:56" ht="15" hidden="1" customHeight="1">
      <c r="A150" s="6"/>
      <c r="B150" s="5"/>
      <c r="C150" s="87" t="s">
        <v>200</v>
      </c>
      <c r="D150" s="662" t="str">
        <f>IF(CNGE_2024_M1_Secc1_Sub1!$D137="","",CNGE_2024_M1_Secc1_Sub1!$D137)</f>
        <v/>
      </c>
      <c r="E150" s="662"/>
      <c r="F150" s="568"/>
      <c r="G150" s="568"/>
      <c r="H150" s="568"/>
      <c r="I150" s="568"/>
      <c r="J150" s="568"/>
      <c r="K150" s="568"/>
      <c r="L150" s="510"/>
      <c r="M150" s="510"/>
      <c r="N150" s="568"/>
      <c r="O150" s="568"/>
      <c r="P150" s="568"/>
      <c r="Q150" s="568"/>
      <c r="R150" s="568"/>
      <c r="S150" s="568"/>
      <c r="T150" s="568"/>
      <c r="U150" s="568"/>
      <c r="V150" s="568"/>
      <c r="W150" s="568"/>
      <c r="X150" s="568"/>
      <c r="Y150" s="568"/>
      <c r="Z150" s="568"/>
      <c r="AA150" s="568"/>
      <c r="AB150" s="568"/>
      <c r="AC150" s="568"/>
      <c r="AD150" s="510"/>
      <c r="AE150"/>
      <c r="AG150" s="331">
        <f t="shared" si="20"/>
        <v>0</v>
      </c>
      <c r="AH150" s="332">
        <f t="shared" si="21"/>
        <v>0</v>
      </c>
      <c r="AI150" s="333">
        <f t="shared" si="22"/>
        <v>0</v>
      </c>
      <c r="AJ150" s="334">
        <f t="shared" si="23"/>
        <v>0</v>
      </c>
      <c r="AK150" s="335">
        <f t="shared" si="24"/>
        <v>0</v>
      </c>
      <c r="AL150" s="336">
        <f t="shared" si="25"/>
        <v>0</v>
      </c>
      <c r="AM150" s="337">
        <f t="shared" si="26"/>
        <v>0</v>
      </c>
      <c r="AN150" s="338">
        <f t="shared" si="27"/>
        <v>0</v>
      </c>
      <c r="AO150" s="339" cm="1">
        <f t="array" ref="AO150">IF(AND(OR(N150={1,2,3,4}),P150=0),1,0)</f>
        <v>0</v>
      </c>
      <c r="AP150" s="340">
        <f t="shared" si="28"/>
        <v>0</v>
      </c>
      <c r="AQ150" s="341">
        <f t="shared" si="29"/>
        <v>0</v>
      </c>
      <c r="AR150" s="355"/>
      <c r="AS150" s="349">
        <f t="shared" si="38"/>
        <v>0</v>
      </c>
      <c r="AT150" s="351">
        <f t="shared" si="30"/>
        <v>0</v>
      </c>
      <c r="AU150" s="353">
        <f t="shared" si="31"/>
        <v>0</v>
      </c>
      <c r="AV150" s="343">
        <f t="shared" si="32"/>
        <v>0</v>
      </c>
      <c r="AW150" s="344">
        <f t="shared" si="33"/>
        <v>-1</v>
      </c>
      <c r="AX150" s="345">
        <f t="shared" si="34"/>
        <v>0</v>
      </c>
      <c r="AY150" s="346">
        <f t="shared" si="35"/>
        <v>0</v>
      </c>
      <c r="AZ150" s="346">
        <f t="shared" si="39"/>
        <v>0</v>
      </c>
      <c r="BA150" s="290">
        <f t="shared" si="36"/>
        <v>0</v>
      </c>
      <c r="BB150" s="291" t="str">
        <f>IF(BA150=0,"",
IF(SUM($BA$54:BA150)=1,BC150,
IF($BA$175&gt;SUM($BA$54:BA150),_xlfn.CONCAT(", ",BC150),
IF($BA$175=SUM($BA$54:BA150),_xlfn.CONCAT(" y ",BC150)))))</f>
        <v/>
      </c>
      <c r="BC150" s="231" t="s">
        <v>6308</v>
      </c>
      <c r="BD150" s="362">
        <f t="shared" si="37"/>
        <v>0</v>
      </c>
    </row>
    <row r="151" spans="1:56" ht="15" hidden="1" customHeight="1">
      <c r="A151" s="6"/>
      <c r="B151" s="5"/>
      <c r="C151" s="87" t="s">
        <v>201</v>
      </c>
      <c r="D151" s="662" t="str">
        <f>IF(CNGE_2024_M1_Secc1_Sub1!$D138="","",CNGE_2024_M1_Secc1_Sub1!$D138)</f>
        <v/>
      </c>
      <c r="E151" s="662"/>
      <c r="F151" s="568"/>
      <c r="G151" s="568"/>
      <c r="H151" s="568"/>
      <c r="I151" s="568"/>
      <c r="J151" s="568"/>
      <c r="K151" s="568"/>
      <c r="L151" s="510"/>
      <c r="M151" s="510"/>
      <c r="N151" s="568"/>
      <c r="O151" s="568"/>
      <c r="P151" s="568"/>
      <c r="Q151" s="568"/>
      <c r="R151" s="568"/>
      <c r="S151" s="568"/>
      <c r="T151" s="568"/>
      <c r="U151" s="568"/>
      <c r="V151" s="568"/>
      <c r="W151" s="568"/>
      <c r="X151" s="568"/>
      <c r="Y151" s="568"/>
      <c r="Z151" s="568"/>
      <c r="AA151" s="568"/>
      <c r="AB151" s="568"/>
      <c r="AC151" s="568"/>
      <c r="AD151" s="510"/>
      <c r="AE151"/>
      <c r="AG151" s="331">
        <f t="shared" si="20"/>
        <v>0</v>
      </c>
      <c r="AH151" s="332">
        <f t="shared" si="21"/>
        <v>0</v>
      </c>
      <c r="AI151" s="333">
        <f t="shared" si="22"/>
        <v>0</v>
      </c>
      <c r="AJ151" s="334">
        <f t="shared" si="23"/>
        <v>0</v>
      </c>
      <c r="AK151" s="335">
        <f t="shared" si="24"/>
        <v>0</v>
      </c>
      <c r="AL151" s="336">
        <f t="shared" si="25"/>
        <v>0</v>
      </c>
      <c r="AM151" s="337">
        <f t="shared" si="26"/>
        <v>0</v>
      </c>
      <c r="AN151" s="338">
        <f t="shared" si="27"/>
        <v>0</v>
      </c>
      <c r="AO151" s="339" cm="1">
        <f t="array" ref="AO151">IF(AND(OR(N151={1,2,3,4}),P151=0),1,0)</f>
        <v>0</v>
      </c>
      <c r="AP151" s="340">
        <f t="shared" si="28"/>
        <v>0</v>
      </c>
      <c r="AQ151" s="341">
        <f t="shared" si="29"/>
        <v>0</v>
      </c>
      <c r="AR151" s="355"/>
      <c r="AS151" s="349">
        <f t="shared" si="38"/>
        <v>0</v>
      </c>
      <c r="AT151" s="351">
        <f t="shared" si="30"/>
        <v>0</v>
      </c>
      <c r="AU151" s="353">
        <f t="shared" si="31"/>
        <v>0</v>
      </c>
      <c r="AV151" s="343">
        <f t="shared" si="32"/>
        <v>0</v>
      </c>
      <c r="AW151" s="344">
        <f t="shared" si="33"/>
        <v>-1</v>
      </c>
      <c r="AX151" s="345">
        <f t="shared" si="34"/>
        <v>0</v>
      </c>
      <c r="AY151" s="346">
        <f t="shared" si="35"/>
        <v>0</v>
      </c>
      <c r="AZ151" s="346">
        <f t="shared" si="39"/>
        <v>0</v>
      </c>
      <c r="BA151" s="290">
        <f t="shared" si="36"/>
        <v>0</v>
      </c>
      <c r="BB151" s="291" t="str">
        <f>IF(BA151=0,"",
IF(SUM($BA$54:BA151)=1,BC151,
IF($BA$175&gt;SUM($BA$54:BA151),_xlfn.CONCAT(", ",BC151),
IF($BA$175=SUM($BA$54:BA151),_xlfn.CONCAT(" y ",BC151)))))</f>
        <v/>
      </c>
      <c r="BC151" s="231" t="s">
        <v>6309</v>
      </c>
      <c r="BD151" s="362">
        <f t="shared" si="37"/>
        <v>0</v>
      </c>
    </row>
    <row r="152" spans="1:56" ht="15" hidden="1" customHeight="1">
      <c r="A152" s="6"/>
      <c r="B152" s="5"/>
      <c r="C152" s="87" t="s">
        <v>202</v>
      </c>
      <c r="D152" s="662" t="str">
        <f>IF(CNGE_2024_M1_Secc1_Sub1!$D139="","",CNGE_2024_M1_Secc1_Sub1!$D139)</f>
        <v/>
      </c>
      <c r="E152" s="662"/>
      <c r="F152" s="568"/>
      <c r="G152" s="568"/>
      <c r="H152" s="568"/>
      <c r="I152" s="568"/>
      <c r="J152" s="568"/>
      <c r="K152" s="568"/>
      <c r="L152" s="510"/>
      <c r="M152" s="510"/>
      <c r="N152" s="568"/>
      <c r="O152" s="568"/>
      <c r="P152" s="568"/>
      <c r="Q152" s="568"/>
      <c r="R152" s="568"/>
      <c r="S152" s="568"/>
      <c r="T152" s="568"/>
      <c r="U152" s="568"/>
      <c r="V152" s="568"/>
      <c r="W152" s="568"/>
      <c r="X152" s="568"/>
      <c r="Y152" s="568"/>
      <c r="Z152" s="568"/>
      <c r="AA152" s="568"/>
      <c r="AB152" s="568"/>
      <c r="AC152" s="568"/>
      <c r="AD152" s="510"/>
      <c r="AE152"/>
      <c r="AG152" s="331">
        <f t="shared" si="20"/>
        <v>0</v>
      </c>
      <c r="AH152" s="332">
        <f t="shared" si="21"/>
        <v>0</v>
      </c>
      <c r="AI152" s="333">
        <f t="shared" si="22"/>
        <v>0</v>
      </c>
      <c r="AJ152" s="334">
        <f t="shared" si="23"/>
        <v>0</v>
      </c>
      <c r="AK152" s="335">
        <f t="shared" si="24"/>
        <v>0</v>
      </c>
      <c r="AL152" s="336">
        <f t="shared" si="25"/>
        <v>0</v>
      </c>
      <c r="AM152" s="337">
        <f t="shared" si="26"/>
        <v>0</v>
      </c>
      <c r="AN152" s="338">
        <f t="shared" si="27"/>
        <v>0</v>
      </c>
      <c r="AO152" s="339" cm="1">
        <f t="array" ref="AO152">IF(AND(OR(N152={1,2,3,4}),P152=0),1,0)</f>
        <v>0</v>
      </c>
      <c r="AP152" s="340">
        <f t="shared" si="28"/>
        <v>0</v>
      </c>
      <c r="AQ152" s="341">
        <f t="shared" si="29"/>
        <v>0</v>
      </c>
      <c r="AR152" s="355"/>
      <c r="AS152" s="349">
        <f t="shared" si="38"/>
        <v>0</v>
      </c>
      <c r="AT152" s="351">
        <f t="shared" si="30"/>
        <v>0</v>
      </c>
      <c r="AU152" s="353">
        <f t="shared" si="31"/>
        <v>0</v>
      </c>
      <c r="AV152" s="343">
        <f t="shared" si="32"/>
        <v>0</v>
      </c>
      <c r="AW152" s="344">
        <f t="shared" si="33"/>
        <v>-1</v>
      </c>
      <c r="AX152" s="345">
        <f t="shared" si="34"/>
        <v>0</v>
      </c>
      <c r="AY152" s="346">
        <f t="shared" si="35"/>
        <v>0</v>
      </c>
      <c r="AZ152" s="346">
        <f t="shared" si="39"/>
        <v>0</v>
      </c>
      <c r="BA152" s="290">
        <f t="shared" si="36"/>
        <v>0</v>
      </c>
      <c r="BB152" s="291" t="str">
        <f>IF(BA152=0,"",
IF(SUM($BA$54:BA152)=1,BC152,
IF($BA$175&gt;SUM($BA$54:BA152),_xlfn.CONCAT(", ",BC152),
IF($BA$175=SUM($BA$54:BA152),_xlfn.CONCAT(" y ",BC152)))))</f>
        <v/>
      </c>
      <c r="BC152" s="231" t="s">
        <v>6310</v>
      </c>
      <c r="BD152" s="362">
        <f t="shared" si="37"/>
        <v>0</v>
      </c>
    </row>
    <row r="153" spans="1:56" ht="15" hidden="1" customHeight="1">
      <c r="A153" s="6"/>
      <c r="B153" s="5"/>
      <c r="C153" s="87" t="s">
        <v>203</v>
      </c>
      <c r="D153" s="662" t="str">
        <f>IF(CNGE_2024_M1_Secc1_Sub1!$D140="","",CNGE_2024_M1_Secc1_Sub1!$D140)</f>
        <v/>
      </c>
      <c r="E153" s="662"/>
      <c r="F153" s="568"/>
      <c r="G153" s="568"/>
      <c r="H153" s="568"/>
      <c r="I153" s="568"/>
      <c r="J153" s="568"/>
      <c r="K153" s="568"/>
      <c r="L153" s="510"/>
      <c r="M153" s="510"/>
      <c r="N153" s="568"/>
      <c r="O153" s="568"/>
      <c r="P153" s="568"/>
      <c r="Q153" s="568"/>
      <c r="R153" s="568"/>
      <c r="S153" s="568"/>
      <c r="T153" s="568"/>
      <c r="U153" s="568"/>
      <c r="V153" s="568"/>
      <c r="W153" s="568"/>
      <c r="X153" s="568"/>
      <c r="Y153" s="568"/>
      <c r="Z153" s="568"/>
      <c r="AA153" s="568"/>
      <c r="AB153" s="568"/>
      <c r="AC153" s="568"/>
      <c r="AD153" s="510"/>
      <c r="AE153"/>
      <c r="AG153" s="331">
        <f t="shared" si="20"/>
        <v>0</v>
      </c>
      <c r="AH153" s="332">
        <f t="shared" si="21"/>
        <v>0</v>
      </c>
      <c r="AI153" s="333">
        <f t="shared" si="22"/>
        <v>0</v>
      </c>
      <c r="AJ153" s="334">
        <f t="shared" si="23"/>
        <v>0</v>
      </c>
      <c r="AK153" s="335">
        <f t="shared" si="24"/>
        <v>0</v>
      </c>
      <c r="AL153" s="336">
        <f t="shared" si="25"/>
        <v>0</v>
      </c>
      <c r="AM153" s="337">
        <f t="shared" si="26"/>
        <v>0</v>
      </c>
      <c r="AN153" s="338">
        <f t="shared" si="27"/>
        <v>0</v>
      </c>
      <c r="AO153" s="339" cm="1">
        <f t="array" ref="AO153">IF(AND(OR(N153={1,2,3,4}),P153=0),1,0)</f>
        <v>0</v>
      </c>
      <c r="AP153" s="340">
        <f t="shared" si="28"/>
        <v>0</v>
      </c>
      <c r="AQ153" s="341">
        <f t="shared" si="29"/>
        <v>0</v>
      </c>
      <c r="AR153" s="355"/>
      <c r="AS153" s="349">
        <f t="shared" si="38"/>
        <v>0</v>
      </c>
      <c r="AT153" s="351">
        <f t="shared" si="30"/>
        <v>0</v>
      </c>
      <c r="AU153" s="353">
        <f t="shared" si="31"/>
        <v>0</v>
      </c>
      <c r="AV153" s="343">
        <f t="shared" si="32"/>
        <v>0</v>
      </c>
      <c r="AW153" s="344">
        <f t="shared" si="33"/>
        <v>-1</v>
      </c>
      <c r="AX153" s="345">
        <f t="shared" si="34"/>
        <v>0</v>
      </c>
      <c r="AY153" s="346">
        <f t="shared" si="35"/>
        <v>0</v>
      </c>
      <c r="AZ153" s="346">
        <f t="shared" si="39"/>
        <v>0</v>
      </c>
      <c r="BA153" s="290">
        <f t="shared" si="36"/>
        <v>0</v>
      </c>
      <c r="BB153" s="291" t="str">
        <f>IF(BA153=0,"",
IF(SUM($BA$54:BA153)=1,BC153,
IF($BA$175&gt;SUM($BA$54:BA153),_xlfn.CONCAT(", ",BC153),
IF($BA$175=SUM($BA$54:BA153),_xlfn.CONCAT(" y ",BC153)))))</f>
        <v/>
      </c>
      <c r="BC153" s="231" t="s">
        <v>6311</v>
      </c>
      <c r="BD153" s="362">
        <f t="shared" si="37"/>
        <v>0</v>
      </c>
    </row>
    <row r="154" spans="1:56" ht="15" hidden="1" customHeight="1">
      <c r="A154" s="6"/>
      <c r="B154" s="5"/>
      <c r="C154" s="87" t="s">
        <v>204</v>
      </c>
      <c r="D154" s="662" t="str">
        <f>IF(CNGE_2024_M1_Secc1_Sub1!$D141="","",CNGE_2024_M1_Secc1_Sub1!$D141)</f>
        <v/>
      </c>
      <c r="E154" s="662"/>
      <c r="F154" s="568"/>
      <c r="G154" s="568"/>
      <c r="H154" s="568"/>
      <c r="I154" s="568"/>
      <c r="J154" s="568"/>
      <c r="K154" s="568"/>
      <c r="L154" s="510"/>
      <c r="M154" s="510"/>
      <c r="N154" s="568"/>
      <c r="O154" s="568"/>
      <c r="P154" s="568"/>
      <c r="Q154" s="568"/>
      <c r="R154" s="568"/>
      <c r="S154" s="568"/>
      <c r="T154" s="568"/>
      <c r="U154" s="568"/>
      <c r="V154" s="568"/>
      <c r="W154" s="568"/>
      <c r="X154" s="568"/>
      <c r="Y154" s="568"/>
      <c r="Z154" s="568"/>
      <c r="AA154" s="568"/>
      <c r="AB154" s="568"/>
      <c r="AC154" s="568"/>
      <c r="AD154" s="510"/>
      <c r="AE154"/>
      <c r="AG154" s="331">
        <f t="shared" si="20"/>
        <v>0</v>
      </c>
      <c r="AH154" s="332">
        <f t="shared" si="21"/>
        <v>0</v>
      </c>
      <c r="AI154" s="333">
        <f t="shared" si="22"/>
        <v>0</v>
      </c>
      <c r="AJ154" s="334">
        <f t="shared" si="23"/>
        <v>0</v>
      </c>
      <c r="AK154" s="335">
        <f t="shared" si="24"/>
        <v>0</v>
      </c>
      <c r="AL154" s="336">
        <f t="shared" si="25"/>
        <v>0</v>
      </c>
      <c r="AM154" s="337">
        <f t="shared" si="26"/>
        <v>0</v>
      </c>
      <c r="AN154" s="338">
        <f t="shared" si="27"/>
        <v>0</v>
      </c>
      <c r="AO154" s="339" cm="1">
        <f t="array" ref="AO154">IF(AND(OR(N154={1,2,3,4}),P154=0),1,0)</f>
        <v>0</v>
      </c>
      <c r="AP154" s="340">
        <f t="shared" si="28"/>
        <v>0</v>
      </c>
      <c r="AQ154" s="341">
        <f t="shared" si="29"/>
        <v>0</v>
      </c>
      <c r="AR154" s="355"/>
      <c r="AS154" s="349">
        <f t="shared" si="38"/>
        <v>0</v>
      </c>
      <c r="AT154" s="351">
        <f t="shared" si="30"/>
        <v>0</v>
      </c>
      <c r="AU154" s="353">
        <f t="shared" si="31"/>
        <v>0</v>
      </c>
      <c r="AV154" s="343">
        <f t="shared" si="32"/>
        <v>0</v>
      </c>
      <c r="AW154" s="344">
        <f t="shared" si="33"/>
        <v>-1</v>
      </c>
      <c r="AX154" s="345">
        <f t="shared" si="34"/>
        <v>0</v>
      </c>
      <c r="AY154" s="346">
        <f t="shared" si="35"/>
        <v>0</v>
      </c>
      <c r="AZ154" s="346">
        <f t="shared" si="39"/>
        <v>0</v>
      </c>
      <c r="BA154" s="290">
        <f t="shared" si="36"/>
        <v>0</v>
      </c>
      <c r="BB154" s="291" t="str">
        <f>IF(BA154=0,"",
IF(SUM($BA$54:BA154)=1,BC154,
IF($BA$175&gt;SUM($BA$54:BA154),_xlfn.CONCAT(", ",BC154),
IF($BA$175=SUM($BA$54:BA154),_xlfn.CONCAT(" y ",BC154)))))</f>
        <v/>
      </c>
      <c r="BC154" s="231" t="s">
        <v>6312</v>
      </c>
      <c r="BD154" s="362">
        <f t="shared" si="37"/>
        <v>0</v>
      </c>
    </row>
    <row r="155" spans="1:56" ht="15" hidden="1" customHeight="1">
      <c r="A155" s="6"/>
      <c r="B155" s="5"/>
      <c r="C155" s="87" t="s">
        <v>205</v>
      </c>
      <c r="D155" s="662" t="str">
        <f>IF(CNGE_2024_M1_Secc1_Sub1!$D142="","",CNGE_2024_M1_Secc1_Sub1!$D142)</f>
        <v/>
      </c>
      <c r="E155" s="662"/>
      <c r="F155" s="568"/>
      <c r="G155" s="568"/>
      <c r="H155" s="568"/>
      <c r="I155" s="568"/>
      <c r="J155" s="568"/>
      <c r="K155" s="568"/>
      <c r="L155" s="510"/>
      <c r="M155" s="510"/>
      <c r="N155" s="568"/>
      <c r="O155" s="568"/>
      <c r="P155" s="568"/>
      <c r="Q155" s="568"/>
      <c r="R155" s="568"/>
      <c r="S155" s="568"/>
      <c r="T155" s="568"/>
      <c r="U155" s="568"/>
      <c r="V155" s="568"/>
      <c r="W155" s="568"/>
      <c r="X155" s="568"/>
      <c r="Y155" s="568"/>
      <c r="Z155" s="568"/>
      <c r="AA155" s="568"/>
      <c r="AB155" s="568"/>
      <c r="AC155" s="568"/>
      <c r="AD155" s="510"/>
      <c r="AE155"/>
      <c r="AG155" s="331">
        <f t="shared" si="20"/>
        <v>0</v>
      </c>
      <c r="AH155" s="332">
        <f t="shared" si="21"/>
        <v>0</v>
      </c>
      <c r="AI155" s="333">
        <f t="shared" si="22"/>
        <v>0</v>
      </c>
      <c r="AJ155" s="334">
        <f t="shared" si="23"/>
        <v>0</v>
      </c>
      <c r="AK155" s="335">
        <f t="shared" si="24"/>
        <v>0</v>
      </c>
      <c r="AL155" s="336">
        <f t="shared" si="25"/>
        <v>0</v>
      </c>
      <c r="AM155" s="337">
        <f t="shared" si="26"/>
        <v>0</v>
      </c>
      <c r="AN155" s="338">
        <f t="shared" si="27"/>
        <v>0</v>
      </c>
      <c r="AO155" s="339" cm="1">
        <f t="array" ref="AO155">IF(AND(OR(N155={1,2,3,4}),P155=0),1,0)</f>
        <v>0</v>
      </c>
      <c r="AP155" s="340">
        <f t="shared" si="28"/>
        <v>0</v>
      </c>
      <c r="AQ155" s="341">
        <f t="shared" si="29"/>
        <v>0</v>
      </c>
      <c r="AR155" s="355"/>
      <c r="AS155" s="349">
        <f t="shared" si="38"/>
        <v>0</v>
      </c>
      <c r="AT155" s="351">
        <f t="shared" si="30"/>
        <v>0</v>
      </c>
      <c r="AU155" s="353">
        <f t="shared" si="31"/>
        <v>0</v>
      </c>
      <c r="AV155" s="343">
        <f t="shared" si="32"/>
        <v>0</v>
      </c>
      <c r="AW155" s="344">
        <f t="shared" si="33"/>
        <v>-1</v>
      </c>
      <c r="AX155" s="345">
        <f t="shared" si="34"/>
        <v>0</v>
      </c>
      <c r="AY155" s="346">
        <f t="shared" si="35"/>
        <v>0</v>
      </c>
      <c r="AZ155" s="346">
        <f t="shared" si="39"/>
        <v>0</v>
      </c>
      <c r="BA155" s="290">
        <f t="shared" si="36"/>
        <v>0</v>
      </c>
      <c r="BB155" s="291" t="str">
        <f>IF(BA155=0,"",
IF(SUM($BA$54:BA155)=1,BC155,
IF($BA$175&gt;SUM($BA$54:BA155),_xlfn.CONCAT(", ",BC155),
IF($BA$175=SUM($BA$54:BA155),_xlfn.CONCAT(" y ",BC155)))))</f>
        <v/>
      </c>
      <c r="BC155" s="231" t="s">
        <v>6313</v>
      </c>
      <c r="BD155" s="362">
        <f t="shared" si="37"/>
        <v>0</v>
      </c>
    </row>
    <row r="156" spans="1:56" ht="15" hidden="1" customHeight="1">
      <c r="A156" s="6"/>
      <c r="B156" s="5"/>
      <c r="C156" s="87" t="s">
        <v>206</v>
      </c>
      <c r="D156" s="662" t="str">
        <f>IF(CNGE_2024_M1_Secc1_Sub1!$D143="","",CNGE_2024_M1_Secc1_Sub1!$D143)</f>
        <v/>
      </c>
      <c r="E156" s="662"/>
      <c r="F156" s="568"/>
      <c r="G156" s="568"/>
      <c r="H156" s="568"/>
      <c r="I156" s="568"/>
      <c r="J156" s="568"/>
      <c r="K156" s="568"/>
      <c r="L156" s="510"/>
      <c r="M156" s="510"/>
      <c r="N156" s="568"/>
      <c r="O156" s="568"/>
      <c r="P156" s="568"/>
      <c r="Q156" s="568"/>
      <c r="R156" s="568"/>
      <c r="S156" s="568"/>
      <c r="T156" s="568"/>
      <c r="U156" s="568"/>
      <c r="V156" s="568"/>
      <c r="W156" s="568"/>
      <c r="X156" s="568"/>
      <c r="Y156" s="568"/>
      <c r="Z156" s="568"/>
      <c r="AA156" s="568"/>
      <c r="AB156" s="568"/>
      <c r="AC156" s="568"/>
      <c r="AD156" s="510"/>
      <c r="AE156"/>
      <c r="AG156" s="331">
        <f t="shared" si="20"/>
        <v>0</v>
      </c>
      <c r="AH156" s="332">
        <f t="shared" si="21"/>
        <v>0</v>
      </c>
      <c r="AI156" s="333">
        <f t="shared" si="22"/>
        <v>0</v>
      </c>
      <c r="AJ156" s="334">
        <f t="shared" si="23"/>
        <v>0</v>
      </c>
      <c r="AK156" s="335">
        <f t="shared" si="24"/>
        <v>0</v>
      </c>
      <c r="AL156" s="336">
        <f t="shared" si="25"/>
        <v>0</v>
      </c>
      <c r="AM156" s="337">
        <f t="shared" si="26"/>
        <v>0</v>
      </c>
      <c r="AN156" s="338">
        <f t="shared" si="27"/>
        <v>0</v>
      </c>
      <c r="AO156" s="339" cm="1">
        <f t="array" ref="AO156">IF(AND(OR(N156={1,2,3,4}),P156=0),1,0)</f>
        <v>0</v>
      </c>
      <c r="AP156" s="340">
        <f t="shared" si="28"/>
        <v>0</v>
      </c>
      <c r="AQ156" s="341">
        <f t="shared" si="29"/>
        <v>0</v>
      </c>
      <c r="AR156" s="355"/>
      <c r="AS156" s="349">
        <f t="shared" si="38"/>
        <v>0</v>
      </c>
      <c r="AT156" s="351">
        <f t="shared" si="30"/>
        <v>0</v>
      </c>
      <c r="AU156" s="353">
        <f t="shared" si="31"/>
        <v>0</v>
      </c>
      <c r="AV156" s="343">
        <f t="shared" si="32"/>
        <v>0</v>
      </c>
      <c r="AW156" s="344">
        <f t="shared" si="33"/>
        <v>-1</v>
      </c>
      <c r="AX156" s="345">
        <f t="shared" si="34"/>
        <v>0</v>
      </c>
      <c r="AY156" s="346">
        <f t="shared" si="35"/>
        <v>0</v>
      </c>
      <c r="AZ156" s="346">
        <f t="shared" si="39"/>
        <v>0</v>
      </c>
      <c r="BA156" s="290">
        <f t="shared" si="36"/>
        <v>0</v>
      </c>
      <c r="BB156" s="291" t="str">
        <f>IF(BA156=0,"",
IF(SUM($BA$54:BA156)=1,BC156,
IF($BA$175&gt;SUM($BA$54:BA156),_xlfn.CONCAT(", ",BC156),
IF($BA$175=SUM($BA$54:BA156),_xlfn.CONCAT(" y ",BC156)))))</f>
        <v/>
      </c>
      <c r="BC156" s="231" t="s">
        <v>6314</v>
      </c>
      <c r="BD156" s="362">
        <f t="shared" si="37"/>
        <v>0</v>
      </c>
    </row>
    <row r="157" spans="1:56" ht="15" hidden="1" customHeight="1">
      <c r="A157" s="6"/>
      <c r="B157" s="5"/>
      <c r="C157" s="87" t="s">
        <v>207</v>
      </c>
      <c r="D157" s="662" t="str">
        <f>IF(CNGE_2024_M1_Secc1_Sub1!$D144="","",CNGE_2024_M1_Secc1_Sub1!$D144)</f>
        <v/>
      </c>
      <c r="E157" s="662"/>
      <c r="F157" s="568"/>
      <c r="G157" s="568"/>
      <c r="H157" s="568"/>
      <c r="I157" s="568"/>
      <c r="J157" s="568"/>
      <c r="K157" s="568"/>
      <c r="L157" s="510"/>
      <c r="M157" s="510"/>
      <c r="N157" s="568"/>
      <c r="O157" s="568"/>
      <c r="P157" s="568"/>
      <c r="Q157" s="568"/>
      <c r="R157" s="568"/>
      <c r="S157" s="568"/>
      <c r="T157" s="568"/>
      <c r="U157" s="568"/>
      <c r="V157" s="568"/>
      <c r="W157" s="568"/>
      <c r="X157" s="568"/>
      <c r="Y157" s="568"/>
      <c r="Z157" s="568"/>
      <c r="AA157" s="568"/>
      <c r="AB157" s="568"/>
      <c r="AC157" s="568"/>
      <c r="AD157" s="510"/>
      <c r="AE157"/>
      <c r="AG157" s="331">
        <f t="shared" si="20"/>
        <v>0</v>
      </c>
      <c r="AH157" s="332">
        <f t="shared" si="21"/>
        <v>0</v>
      </c>
      <c r="AI157" s="333">
        <f t="shared" si="22"/>
        <v>0</v>
      </c>
      <c r="AJ157" s="334">
        <f t="shared" si="23"/>
        <v>0</v>
      </c>
      <c r="AK157" s="335">
        <f t="shared" si="24"/>
        <v>0</v>
      </c>
      <c r="AL157" s="336">
        <f t="shared" si="25"/>
        <v>0</v>
      </c>
      <c r="AM157" s="337">
        <f t="shared" si="26"/>
        <v>0</v>
      </c>
      <c r="AN157" s="338">
        <f t="shared" si="27"/>
        <v>0</v>
      </c>
      <c r="AO157" s="339" cm="1">
        <f t="array" ref="AO157">IF(AND(OR(N157={1,2,3,4}),P157=0),1,0)</f>
        <v>0</v>
      </c>
      <c r="AP157" s="340">
        <f t="shared" si="28"/>
        <v>0</v>
      </c>
      <c r="AQ157" s="341">
        <f t="shared" si="29"/>
        <v>0</v>
      </c>
      <c r="AR157" s="355"/>
      <c r="AS157" s="349">
        <f t="shared" si="38"/>
        <v>0</v>
      </c>
      <c r="AT157" s="351">
        <f t="shared" si="30"/>
        <v>0</v>
      </c>
      <c r="AU157" s="353">
        <f t="shared" si="31"/>
        <v>0</v>
      </c>
      <c r="AV157" s="343">
        <f t="shared" si="32"/>
        <v>0</v>
      </c>
      <c r="AW157" s="344">
        <f t="shared" si="33"/>
        <v>-1</v>
      </c>
      <c r="AX157" s="345">
        <f t="shared" si="34"/>
        <v>0</v>
      </c>
      <c r="AY157" s="346">
        <f t="shared" si="35"/>
        <v>0</v>
      </c>
      <c r="AZ157" s="346">
        <f t="shared" si="39"/>
        <v>0</v>
      </c>
      <c r="BA157" s="290">
        <f t="shared" si="36"/>
        <v>0</v>
      </c>
      <c r="BB157" s="291" t="str">
        <f>IF(BA157=0,"",
IF(SUM($BA$54:BA157)=1,BC157,
IF($BA$175&gt;SUM($BA$54:BA157),_xlfn.CONCAT(", ",BC157),
IF($BA$175=SUM($BA$54:BA157),_xlfn.CONCAT(" y ",BC157)))))</f>
        <v/>
      </c>
      <c r="BC157" s="231" t="s">
        <v>6315</v>
      </c>
      <c r="BD157" s="362">
        <f t="shared" si="37"/>
        <v>0</v>
      </c>
    </row>
    <row r="158" spans="1:56" ht="15" hidden="1" customHeight="1">
      <c r="A158" s="6"/>
      <c r="B158" s="5"/>
      <c r="C158" s="87" t="s">
        <v>208</v>
      </c>
      <c r="D158" s="662" t="str">
        <f>IF(CNGE_2024_M1_Secc1_Sub1!$D145="","",CNGE_2024_M1_Secc1_Sub1!$D145)</f>
        <v/>
      </c>
      <c r="E158" s="662"/>
      <c r="F158" s="568"/>
      <c r="G158" s="568"/>
      <c r="H158" s="568"/>
      <c r="I158" s="568"/>
      <c r="J158" s="568"/>
      <c r="K158" s="568"/>
      <c r="L158" s="510"/>
      <c r="M158" s="510"/>
      <c r="N158" s="568"/>
      <c r="O158" s="568"/>
      <c r="P158" s="568"/>
      <c r="Q158" s="568"/>
      <c r="R158" s="568"/>
      <c r="S158" s="568"/>
      <c r="T158" s="568"/>
      <c r="U158" s="568"/>
      <c r="V158" s="568"/>
      <c r="W158" s="568"/>
      <c r="X158" s="568"/>
      <c r="Y158" s="568"/>
      <c r="Z158" s="568"/>
      <c r="AA158" s="568"/>
      <c r="AB158" s="568"/>
      <c r="AC158" s="568"/>
      <c r="AD158" s="510"/>
      <c r="AE158"/>
      <c r="AG158" s="331">
        <f t="shared" si="20"/>
        <v>0</v>
      </c>
      <c r="AH158" s="332">
        <f t="shared" si="21"/>
        <v>0</v>
      </c>
      <c r="AI158" s="333">
        <f t="shared" si="22"/>
        <v>0</v>
      </c>
      <c r="AJ158" s="334">
        <f t="shared" si="23"/>
        <v>0</v>
      </c>
      <c r="AK158" s="335">
        <f t="shared" si="24"/>
        <v>0</v>
      </c>
      <c r="AL158" s="336">
        <f t="shared" si="25"/>
        <v>0</v>
      </c>
      <c r="AM158" s="337">
        <f t="shared" si="26"/>
        <v>0</v>
      </c>
      <c r="AN158" s="338">
        <f t="shared" si="27"/>
        <v>0</v>
      </c>
      <c r="AO158" s="339" cm="1">
        <f t="array" ref="AO158">IF(AND(OR(N158={1,2,3,4}),P158=0),1,0)</f>
        <v>0</v>
      </c>
      <c r="AP158" s="340">
        <f t="shared" si="28"/>
        <v>0</v>
      </c>
      <c r="AQ158" s="341">
        <f t="shared" si="29"/>
        <v>0</v>
      </c>
      <c r="AR158" s="355"/>
      <c r="AS158" s="349">
        <f t="shared" si="38"/>
        <v>0</v>
      </c>
      <c r="AT158" s="351">
        <f t="shared" si="30"/>
        <v>0</v>
      </c>
      <c r="AU158" s="353">
        <f t="shared" si="31"/>
        <v>0</v>
      </c>
      <c r="AV158" s="343">
        <f t="shared" si="32"/>
        <v>0</v>
      </c>
      <c r="AW158" s="344">
        <f t="shared" si="33"/>
        <v>-1</v>
      </c>
      <c r="AX158" s="345">
        <f t="shared" si="34"/>
        <v>0</v>
      </c>
      <c r="AY158" s="346">
        <f t="shared" si="35"/>
        <v>0</v>
      </c>
      <c r="AZ158" s="346">
        <f t="shared" si="39"/>
        <v>0</v>
      </c>
      <c r="BA158" s="290">
        <f t="shared" si="36"/>
        <v>0</v>
      </c>
      <c r="BB158" s="291" t="str">
        <f>IF(BA158=0,"",
IF(SUM($BA$54:BA158)=1,BC158,
IF($BA$175&gt;SUM($BA$54:BA158),_xlfn.CONCAT(", ",BC158),
IF($BA$175=SUM($BA$54:BA158),_xlfn.CONCAT(" y ",BC158)))))</f>
        <v/>
      </c>
      <c r="BC158" s="231" t="s">
        <v>6316</v>
      </c>
      <c r="BD158" s="362">
        <f t="shared" si="37"/>
        <v>0</v>
      </c>
    </row>
    <row r="159" spans="1:56" ht="15" hidden="1" customHeight="1">
      <c r="A159" s="6"/>
      <c r="B159" s="5"/>
      <c r="C159" s="87" t="s">
        <v>209</v>
      </c>
      <c r="D159" s="662" t="str">
        <f>IF(CNGE_2024_M1_Secc1_Sub1!$D146="","",CNGE_2024_M1_Secc1_Sub1!$D146)</f>
        <v/>
      </c>
      <c r="E159" s="662"/>
      <c r="F159" s="568"/>
      <c r="G159" s="568"/>
      <c r="H159" s="568"/>
      <c r="I159" s="568"/>
      <c r="J159" s="568"/>
      <c r="K159" s="568"/>
      <c r="L159" s="510"/>
      <c r="M159" s="510"/>
      <c r="N159" s="568"/>
      <c r="O159" s="568"/>
      <c r="P159" s="568"/>
      <c r="Q159" s="568"/>
      <c r="R159" s="568"/>
      <c r="S159" s="568"/>
      <c r="T159" s="568"/>
      <c r="U159" s="568"/>
      <c r="V159" s="568"/>
      <c r="W159" s="568"/>
      <c r="X159" s="568"/>
      <c r="Y159" s="568"/>
      <c r="Z159" s="568"/>
      <c r="AA159" s="568"/>
      <c r="AB159" s="568"/>
      <c r="AC159" s="568"/>
      <c r="AD159" s="510"/>
      <c r="AE159"/>
      <c r="AG159" s="331">
        <f t="shared" si="20"/>
        <v>0</v>
      </c>
      <c r="AH159" s="332">
        <f t="shared" si="21"/>
        <v>0</v>
      </c>
      <c r="AI159" s="333">
        <f t="shared" si="22"/>
        <v>0</v>
      </c>
      <c r="AJ159" s="334">
        <f t="shared" si="23"/>
        <v>0</v>
      </c>
      <c r="AK159" s="335">
        <f t="shared" si="24"/>
        <v>0</v>
      </c>
      <c r="AL159" s="336">
        <f t="shared" si="25"/>
        <v>0</v>
      </c>
      <c r="AM159" s="337">
        <f t="shared" si="26"/>
        <v>0</v>
      </c>
      <c r="AN159" s="338">
        <f t="shared" si="27"/>
        <v>0</v>
      </c>
      <c r="AO159" s="339" cm="1">
        <f t="array" ref="AO159">IF(AND(OR(N159={1,2,3,4}),P159=0),1,0)</f>
        <v>0</v>
      </c>
      <c r="AP159" s="340">
        <f t="shared" si="28"/>
        <v>0</v>
      </c>
      <c r="AQ159" s="341">
        <f t="shared" si="29"/>
        <v>0</v>
      </c>
      <c r="AR159" s="355"/>
      <c r="AS159" s="349">
        <f t="shared" si="38"/>
        <v>0</v>
      </c>
      <c r="AT159" s="351">
        <f t="shared" si="30"/>
        <v>0</v>
      </c>
      <c r="AU159" s="353">
        <f t="shared" si="31"/>
        <v>0</v>
      </c>
      <c r="AV159" s="343">
        <f t="shared" si="32"/>
        <v>0</v>
      </c>
      <c r="AW159" s="344">
        <f t="shared" si="33"/>
        <v>-1</v>
      </c>
      <c r="AX159" s="345">
        <f t="shared" si="34"/>
        <v>0</v>
      </c>
      <c r="AY159" s="346">
        <f t="shared" si="35"/>
        <v>0</v>
      </c>
      <c r="AZ159" s="346">
        <f t="shared" si="39"/>
        <v>0</v>
      </c>
      <c r="BA159" s="290">
        <f t="shared" si="36"/>
        <v>0</v>
      </c>
      <c r="BB159" s="291" t="str">
        <f>IF(BA159=0,"",
IF(SUM($BA$54:BA159)=1,BC159,
IF($BA$175&gt;SUM($BA$54:BA159),_xlfn.CONCAT(", ",BC159),
IF($BA$175=SUM($BA$54:BA159),_xlfn.CONCAT(" y ",BC159)))))</f>
        <v/>
      </c>
      <c r="BC159" s="231" t="s">
        <v>6317</v>
      </c>
      <c r="BD159" s="362">
        <f t="shared" si="37"/>
        <v>0</v>
      </c>
    </row>
    <row r="160" spans="1:56" ht="15" hidden="1" customHeight="1">
      <c r="A160" s="6"/>
      <c r="B160" s="5"/>
      <c r="C160" s="87" t="s">
        <v>210</v>
      </c>
      <c r="D160" s="662" t="str">
        <f>IF(CNGE_2024_M1_Secc1_Sub1!$D147="","",CNGE_2024_M1_Secc1_Sub1!$D147)</f>
        <v/>
      </c>
      <c r="E160" s="662"/>
      <c r="F160" s="568"/>
      <c r="G160" s="568"/>
      <c r="H160" s="568"/>
      <c r="I160" s="568"/>
      <c r="J160" s="568"/>
      <c r="K160" s="568"/>
      <c r="L160" s="510"/>
      <c r="M160" s="510"/>
      <c r="N160" s="568"/>
      <c r="O160" s="568"/>
      <c r="P160" s="568"/>
      <c r="Q160" s="568"/>
      <c r="R160" s="568"/>
      <c r="S160" s="568"/>
      <c r="T160" s="568"/>
      <c r="U160" s="568"/>
      <c r="V160" s="568"/>
      <c r="W160" s="568"/>
      <c r="X160" s="568"/>
      <c r="Y160" s="568"/>
      <c r="Z160" s="568"/>
      <c r="AA160" s="568"/>
      <c r="AB160" s="568"/>
      <c r="AC160" s="568"/>
      <c r="AD160" s="510"/>
      <c r="AE160"/>
      <c r="AG160" s="331">
        <f t="shared" si="20"/>
        <v>0</v>
      </c>
      <c r="AH160" s="332">
        <f t="shared" si="21"/>
        <v>0</v>
      </c>
      <c r="AI160" s="333">
        <f t="shared" si="22"/>
        <v>0</v>
      </c>
      <c r="AJ160" s="334">
        <f t="shared" si="23"/>
        <v>0</v>
      </c>
      <c r="AK160" s="335">
        <f t="shared" si="24"/>
        <v>0</v>
      </c>
      <c r="AL160" s="336">
        <f t="shared" si="25"/>
        <v>0</v>
      </c>
      <c r="AM160" s="337">
        <f t="shared" si="26"/>
        <v>0</v>
      </c>
      <c r="AN160" s="338">
        <f t="shared" si="27"/>
        <v>0</v>
      </c>
      <c r="AO160" s="339" cm="1">
        <f t="array" ref="AO160">IF(AND(OR(N160={1,2,3,4}),P160=0),1,0)</f>
        <v>0</v>
      </c>
      <c r="AP160" s="340">
        <f t="shared" si="28"/>
        <v>0</v>
      </c>
      <c r="AQ160" s="341">
        <f t="shared" si="29"/>
        <v>0</v>
      </c>
      <c r="AR160" s="355"/>
      <c r="AS160" s="349">
        <f t="shared" si="38"/>
        <v>0</v>
      </c>
      <c r="AT160" s="351">
        <f t="shared" si="30"/>
        <v>0</v>
      </c>
      <c r="AU160" s="353">
        <f t="shared" si="31"/>
        <v>0</v>
      </c>
      <c r="AV160" s="343">
        <f t="shared" si="32"/>
        <v>0</v>
      </c>
      <c r="AW160" s="344">
        <f t="shared" si="33"/>
        <v>-1</v>
      </c>
      <c r="AX160" s="345">
        <f t="shared" si="34"/>
        <v>0</v>
      </c>
      <c r="AY160" s="346">
        <f t="shared" si="35"/>
        <v>0</v>
      </c>
      <c r="AZ160" s="346">
        <f t="shared" si="39"/>
        <v>0</v>
      </c>
      <c r="BA160" s="290">
        <f t="shared" si="36"/>
        <v>0</v>
      </c>
      <c r="BB160" s="291" t="str">
        <f>IF(BA160=0,"",
IF(SUM($BA$54:BA160)=1,BC160,
IF($BA$175&gt;SUM($BA$54:BA160),_xlfn.CONCAT(", ",BC160),
IF($BA$175=SUM($BA$54:BA160),_xlfn.CONCAT(" y ",BC160)))))</f>
        <v/>
      </c>
      <c r="BC160" s="231" t="s">
        <v>6318</v>
      </c>
      <c r="BD160" s="362">
        <f t="shared" si="37"/>
        <v>0</v>
      </c>
    </row>
    <row r="161" spans="1:56" ht="15" hidden="1" customHeight="1">
      <c r="A161" s="6"/>
      <c r="B161" s="5"/>
      <c r="C161" s="87" t="s">
        <v>211</v>
      </c>
      <c r="D161" s="662" t="str">
        <f>IF(CNGE_2024_M1_Secc1_Sub1!$D148="","",CNGE_2024_M1_Secc1_Sub1!$D148)</f>
        <v/>
      </c>
      <c r="E161" s="662"/>
      <c r="F161" s="568"/>
      <c r="G161" s="568"/>
      <c r="H161" s="568"/>
      <c r="I161" s="568"/>
      <c r="J161" s="568"/>
      <c r="K161" s="568"/>
      <c r="L161" s="510"/>
      <c r="M161" s="510"/>
      <c r="N161" s="568"/>
      <c r="O161" s="568"/>
      <c r="P161" s="568"/>
      <c r="Q161" s="568"/>
      <c r="R161" s="568"/>
      <c r="S161" s="568"/>
      <c r="T161" s="568"/>
      <c r="U161" s="568"/>
      <c r="V161" s="568"/>
      <c r="W161" s="568"/>
      <c r="X161" s="568"/>
      <c r="Y161" s="568"/>
      <c r="Z161" s="568"/>
      <c r="AA161" s="568"/>
      <c r="AB161" s="568"/>
      <c r="AC161" s="568"/>
      <c r="AD161" s="510"/>
      <c r="AE161"/>
      <c r="AG161" s="331">
        <f t="shared" si="20"/>
        <v>0</v>
      </c>
      <c r="AH161" s="332">
        <f t="shared" si="21"/>
        <v>0</v>
      </c>
      <c r="AI161" s="333">
        <f t="shared" si="22"/>
        <v>0</v>
      </c>
      <c r="AJ161" s="334">
        <f t="shared" si="23"/>
        <v>0</v>
      </c>
      <c r="AK161" s="335">
        <f t="shared" si="24"/>
        <v>0</v>
      </c>
      <c r="AL161" s="336">
        <f t="shared" si="25"/>
        <v>0</v>
      </c>
      <c r="AM161" s="337">
        <f t="shared" si="26"/>
        <v>0</v>
      </c>
      <c r="AN161" s="338">
        <f t="shared" si="27"/>
        <v>0</v>
      </c>
      <c r="AO161" s="339" cm="1">
        <f t="array" ref="AO161">IF(AND(OR(N161={1,2,3,4}),P161=0),1,0)</f>
        <v>0</v>
      </c>
      <c r="AP161" s="340">
        <f t="shared" si="28"/>
        <v>0</v>
      </c>
      <c r="AQ161" s="341">
        <f t="shared" si="29"/>
        <v>0</v>
      </c>
      <c r="AR161" s="355"/>
      <c r="AS161" s="349">
        <f t="shared" si="38"/>
        <v>0</v>
      </c>
      <c r="AT161" s="351">
        <f t="shared" si="30"/>
        <v>0</v>
      </c>
      <c r="AU161" s="353">
        <f t="shared" si="31"/>
        <v>0</v>
      </c>
      <c r="AV161" s="343">
        <f t="shared" si="32"/>
        <v>0</v>
      </c>
      <c r="AW161" s="344">
        <f t="shared" si="33"/>
        <v>-1</v>
      </c>
      <c r="AX161" s="345">
        <f t="shared" si="34"/>
        <v>0</v>
      </c>
      <c r="AY161" s="346">
        <f t="shared" si="35"/>
        <v>0</v>
      </c>
      <c r="AZ161" s="346">
        <f t="shared" si="39"/>
        <v>0</v>
      </c>
      <c r="BA161" s="290">
        <f t="shared" si="36"/>
        <v>0</v>
      </c>
      <c r="BB161" s="291" t="str">
        <f>IF(BA161=0,"",
IF(SUM($BA$54:BA161)=1,BC161,
IF($BA$175&gt;SUM($BA$54:BA161),_xlfn.CONCAT(", ",BC161),
IF($BA$175=SUM($BA$54:BA161),_xlfn.CONCAT(" y ",BC161)))))</f>
        <v/>
      </c>
      <c r="BC161" s="231" t="s">
        <v>6319</v>
      </c>
      <c r="BD161" s="362">
        <f t="shared" si="37"/>
        <v>0</v>
      </c>
    </row>
    <row r="162" spans="1:56" ht="15" hidden="1" customHeight="1">
      <c r="A162" s="6"/>
      <c r="B162" s="5"/>
      <c r="C162" s="87" t="s">
        <v>212</v>
      </c>
      <c r="D162" s="662" t="str">
        <f>IF(CNGE_2024_M1_Secc1_Sub1!$D149="","",CNGE_2024_M1_Secc1_Sub1!$D149)</f>
        <v/>
      </c>
      <c r="E162" s="662"/>
      <c r="F162" s="568"/>
      <c r="G162" s="568"/>
      <c r="H162" s="568"/>
      <c r="I162" s="568"/>
      <c r="J162" s="568"/>
      <c r="K162" s="568"/>
      <c r="L162" s="510"/>
      <c r="M162" s="510"/>
      <c r="N162" s="568"/>
      <c r="O162" s="568"/>
      <c r="P162" s="568"/>
      <c r="Q162" s="568"/>
      <c r="R162" s="568"/>
      <c r="S162" s="568"/>
      <c r="T162" s="568"/>
      <c r="U162" s="568"/>
      <c r="V162" s="568"/>
      <c r="W162" s="568"/>
      <c r="X162" s="568"/>
      <c r="Y162" s="568"/>
      <c r="Z162" s="568"/>
      <c r="AA162" s="568"/>
      <c r="AB162" s="568"/>
      <c r="AC162" s="568"/>
      <c r="AD162" s="510"/>
      <c r="AE162"/>
      <c r="AG162" s="331">
        <f t="shared" si="20"/>
        <v>0</v>
      </c>
      <c r="AH162" s="332">
        <f t="shared" si="21"/>
        <v>0</v>
      </c>
      <c r="AI162" s="333">
        <f t="shared" si="22"/>
        <v>0</v>
      </c>
      <c r="AJ162" s="334">
        <f t="shared" si="23"/>
        <v>0</v>
      </c>
      <c r="AK162" s="335">
        <f t="shared" si="24"/>
        <v>0</v>
      </c>
      <c r="AL162" s="336">
        <f t="shared" si="25"/>
        <v>0</v>
      </c>
      <c r="AM162" s="337">
        <f t="shared" si="26"/>
        <v>0</v>
      </c>
      <c r="AN162" s="338">
        <f t="shared" si="27"/>
        <v>0</v>
      </c>
      <c r="AO162" s="339" cm="1">
        <f t="array" ref="AO162">IF(AND(OR(N162={1,2,3,4}),P162=0),1,0)</f>
        <v>0</v>
      </c>
      <c r="AP162" s="340">
        <f t="shared" si="28"/>
        <v>0</v>
      </c>
      <c r="AQ162" s="341">
        <f t="shared" si="29"/>
        <v>0</v>
      </c>
      <c r="AR162" s="355"/>
      <c r="AS162" s="349">
        <f t="shared" si="38"/>
        <v>0</v>
      </c>
      <c r="AT162" s="351">
        <f t="shared" si="30"/>
        <v>0</v>
      </c>
      <c r="AU162" s="353">
        <f t="shared" si="31"/>
        <v>0</v>
      </c>
      <c r="AV162" s="343">
        <f t="shared" si="32"/>
        <v>0</v>
      </c>
      <c r="AW162" s="344">
        <f t="shared" si="33"/>
        <v>-1</v>
      </c>
      <c r="AX162" s="345">
        <f t="shared" si="34"/>
        <v>0</v>
      </c>
      <c r="AY162" s="346">
        <f t="shared" si="35"/>
        <v>0</v>
      </c>
      <c r="AZ162" s="346">
        <f t="shared" si="39"/>
        <v>0</v>
      </c>
      <c r="BA162" s="290">
        <f t="shared" si="36"/>
        <v>0</v>
      </c>
      <c r="BB162" s="291" t="str">
        <f>IF(BA162=0,"",
IF(SUM($BA$54:BA162)=1,BC162,
IF($BA$175&gt;SUM($BA$54:BA162),_xlfn.CONCAT(", ",BC162),
IF($BA$175=SUM($BA$54:BA162),_xlfn.CONCAT(" y ",BC162)))))</f>
        <v/>
      </c>
      <c r="BC162" s="231" t="s">
        <v>6320</v>
      </c>
      <c r="BD162" s="362">
        <f t="shared" si="37"/>
        <v>0</v>
      </c>
    </row>
    <row r="163" spans="1:56" ht="15" hidden="1" customHeight="1">
      <c r="A163" s="6"/>
      <c r="B163" s="5"/>
      <c r="C163" s="87" t="s">
        <v>213</v>
      </c>
      <c r="D163" s="662" t="str">
        <f>IF(CNGE_2024_M1_Secc1_Sub1!$D150="","",CNGE_2024_M1_Secc1_Sub1!$D150)</f>
        <v/>
      </c>
      <c r="E163" s="662"/>
      <c r="F163" s="568"/>
      <c r="G163" s="568"/>
      <c r="H163" s="568"/>
      <c r="I163" s="568"/>
      <c r="J163" s="568"/>
      <c r="K163" s="568"/>
      <c r="L163" s="510"/>
      <c r="M163" s="510"/>
      <c r="N163" s="568"/>
      <c r="O163" s="568"/>
      <c r="P163" s="568"/>
      <c r="Q163" s="568"/>
      <c r="R163" s="568"/>
      <c r="S163" s="568"/>
      <c r="T163" s="568"/>
      <c r="U163" s="568"/>
      <c r="V163" s="568"/>
      <c r="W163" s="568"/>
      <c r="X163" s="568"/>
      <c r="Y163" s="568"/>
      <c r="Z163" s="568"/>
      <c r="AA163" s="568"/>
      <c r="AB163" s="568"/>
      <c r="AC163" s="568"/>
      <c r="AD163" s="510"/>
      <c r="AE163"/>
      <c r="AG163" s="331">
        <f t="shared" si="20"/>
        <v>0</v>
      </c>
      <c r="AH163" s="332">
        <f t="shared" si="21"/>
        <v>0</v>
      </c>
      <c r="AI163" s="333">
        <f t="shared" si="22"/>
        <v>0</v>
      </c>
      <c r="AJ163" s="334">
        <f t="shared" si="23"/>
        <v>0</v>
      </c>
      <c r="AK163" s="335">
        <f t="shared" si="24"/>
        <v>0</v>
      </c>
      <c r="AL163" s="336">
        <f t="shared" si="25"/>
        <v>0</v>
      </c>
      <c r="AM163" s="337">
        <f t="shared" si="26"/>
        <v>0</v>
      </c>
      <c r="AN163" s="338">
        <f t="shared" si="27"/>
        <v>0</v>
      </c>
      <c r="AO163" s="339" cm="1">
        <f t="array" ref="AO163">IF(AND(OR(N163={1,2,3,4}),P163=0),1,0)</f>
        <v>0</v>
      </c>
      <c r="AP163" s="340">
        <f t="shared" si="28"/>
        <v>0</v>
      </c>
      <c r="AQ163" s="341">
        <f t="shared" si="29"/>
        <v>0</v>
      </c>
      <c r="AR163" s="355"/>
      <c r="AS163" s="349">
        <f t="shared" si="38"/>
        <v>0</v>
      </c>
      <c r="AT163" s="351">
        <f t="shared" si="30"/>
        <v>0</v>
      </c>
      <c r="AU163" s="353">
        <f t="shared" si="31"/>
        <v>0</v>
      </c>
      <c r="AV163" s="343">
        <f t="shared" si="32"/>
        <v>0</v>
      </c>
      <c r="AW163" s="344">
        <f t="shared" si="33"/>
        <v>-1</v>
      </c>
      <c r="AX163" s="345">
        <f t="shared" si="34"/>
        <v>0</v>
      </c>
      <c r="AY163" s="346">
        <f t="shared" si="35"/>
        <v>0</v>
      </c>
      <c r="AZ163" s="346">
        <f t="shared" si="39"/>
        <v>0</v>
      </c>
      <c r="BA163" s="290">
        <f t="shared" si="36"/>
        <v>0</v>
      </c>
      <c r="BB163" s="291" t="str">
        <f>IF(BA163=0,"",
IF(SUM($BA$54:BA163)=1,BC163,
IF($BA$175&gt;SUM($BA$54:BA163),_xlfn.CONCAT(", ",BC163),
IF($BA$175=SUM($BA$54:BA163),_xlfn.CONCAT(" y ",BC163)))))</f>
        <v/>
      </c>
      <c r="BC163" s="231" t="s">
        <v>6321</v>
      </c>
      <c r="BD163" s="362">
        <f t="shared" si="37"/>
        <v>0</v>
      </c>
    </row>
    <row r="164" spans="1:56" ht="15" hidden="1" customHeight="1">
      <c r="A164" s="6"/>
      <c r="B164" s="5"/>
      <c r="C164" s="87" t="s">
        <v>214</v>
      </c>
      <c r="D164" s="662" t="str">
        <f>IF(CNGE_2024_M1_Secc1_Sub1!$D151="","",CNGE_2024_M1_Secc1_Sub1!$D151)</f>
        <v/>
      </c>
      <c r="E164" s="662"/>
      <c r="F164" s="568"/>
      <c r="G164" s="568"/>
      <c r="H164" s="568"/>
      <c r="I164" s="568"/>
      <c r="J164" s="568"/>
      <c r="K164" s="568"/>
      <c r="L164" s="510"/>
      <c r="M164" s="510"/>
      <c r="N164" s="568"/>
      <c r="O164" s="568"/>
      <c r="P164" s="568"/>
      <c r="Q164" s="568"/>
      <c r="R164" s="568"/>
      <c r="S164" s="568"/>
      <c r="T164" s="568"/>
      <c r="U164" s="568"/>
      <c r="V164" s="568"/>
      <c r="W164" s="568"/>
      <c r="X164" s="568"/>
      <c r="Y164" s="568"/>
      <c r="Z164" s="568"/>
      <c r="AA164" s="568"/>
      <c r="AB164" s="568"/>
      <c r="AC164" s="568"/>
      <c r="AD164" s="510"/>
      <c r="AE164"/>
      <c r="AG164" s="331">
        <f t="shared" si="20"/>
        <v>0</v>
      </c>
      <c r="AH164" s="332">
        <f t="shared" si="21"/>
        <v>0</v>
      </c>
      <c r="AI164" s="333">
        <f t="shared" si="22"/>
        <v>0</v>
      </c>
      <c r="AJ164" s="334">
        <f t="shared" si="23"/>
        <v>0</v>
      </c>
      <c r="AK164" s="335">
        <f t="shared" si="24"/>
        <v>0</v>
      </c>
      <c r="AL164" s="336">
        <f t="shared" si="25"/>
        <v>0</v>
      </c>
      <c r="AM164" s="337">
        <f t="shared" si="26"/>
        <v>0</v>
      </c>
      <c r="AN164" s="338">
        <f t="shared" si="27"/>
        <v>0</v>
      </c>
      <c r="AO164" s="339" cm="1">
        <f t="array" ref="AO164">IF(AND(OR(N164={1,2,3,4}),P164=0),1,0)</f>
        <v>0</v>
      </c>
      <c r="AP164" s="340">
        <f t="shared" si="28"/>
        <v>0</v>
      </c>
      <c r="AQ164" s="341">
        <f t="shared" si="29"/>
        <v>0</v>
      </c>
      <c r="AR164" s="355"/>
      <c r="AS164" s="349">
        <f t="shared" si="38"/>
        <v>0</v>
      </c>
      <c r="AT164" s="351">
        <f t="shared" si="30"/>
        <v>0</v>
      </c>
      <c r="AU164" s="353">
        <f t="shared" si="31"/>
        <v>0</v>
      </c>
      <c r="AV164" s="343">
        <f t="shared" si="32"/>
        <v>0</v>
      </c>
      <c r="AW164" s="344">
        <f t="shared" si="33"/>
        <v>-1</v>
      </c>
      <c r="AX164" s="345">
        <f t="shared" si="34"/>
        <v>0</v>
      </c>
      <c r="AY164" s="346">
        <f t="shared" si="35"/>
        <v>0</v>
      </c>
      <c r="AZ164" s="346">
        <f t="shared" si="39"/>
        <v>0</v>
      </c>
      <c r="BA164" s="290">
        <f t="shared" si="36"/>
        <v>0</v>
      </c>
      <c r="BB164" s="291" t="str">
        <f>IF(BA164=0,"",
IF(SUM($BA$54:BA164)=1,BC164,
IF($BA$175&gt;SUM($BA$54:BA164),_xlfn.CONCAT(", ",BC164),
IF($BA$175=SUM($BA$54:BA164),_xlfn.CONCAT(" y ",BC164)))))</f>
        <v/>
      </c>
      <c r="BC164" s="231" t="s">
        <v>6322</v>
      </c>
      <c r="BD164" s="362">
        <f t="shared" si="37"/>
        <v>0</v>
      </c>
    </row>
    <row r="165" spans="1:56" ht="15" hidden="1" customHeight="1">
      <c r="A165" s="6"/>
      <c r="B165" s="5"/>
      <c r="C165" s="87" t="s">
        <v>215</v>
      </c>
      <c r="D165" s="662" t="str">
        <f>IF(CNGE_2024_M1_Secc1_Sub1!$D152="","",CNGE_2024_M1_Secc1_Sub1!$D152)</f>
        <v/>
      </c>
      <c r="E165" s="662"/>
      <c r="F165" s="568"/>
      <c r="G165" s="568"/>
      <c r="H165" s="568"/>
      <c r="I165" s="568"/>
      <c r="J165" s="568"/>
      <c r="K165" s="568"/>
      <c r="L165" s="510"/>
      <c r="M165" s="510"/>
      <c r="N165" s="568"/>
      <c r="O165" s="568"/>
      <c r="P165" s="568"/>
      <c r="Q165" s="568"/>
      <c r="R165" s="568"/>
      <c r="S165" s="568"/>
      <c r="T165" s="568"/>
      <c r="U165" s="568"/>
      <c r="V165" s="568"/>
      <c r="W165" s="568"/>
      <c r="X165" s="568"/>
      <c r="Y165" s="568"/>
      <c r="Z165" s="568"/>
      <c r="AA165" s="568"/>
      <c r="AB165" s="568"/>
      <c r="AC165" s="568"/>
      <c r="AD165" s="510"/>
      <c r="AE165"/>
      <c r="AG165" s="331">
        <f t="shared" si="20"/>
        <v>0</v>
      </c>
      <c r="AH165" s="332">
        <f t="shared" si="21"/>
        <v>0</v>
      </c>
      <c r="AI165" s="333">
        <f t="shared" si="22"/>
        <v>0</v>
      </c>
      <c r="AJ165" s="334">
        <f t="shared" si="23"/>
        <v>0</v>
      </c>
      <c r="AK165" s="335">
        <f t="shared" si="24"/>
        <v>0</v>
      </c>
      <c r="AL165" s="336">
        <f t="shared" si="25"/>
        <v>0</v>
      </c>
      <c r="AM165" s="337">
        <f t="shared" si="26"/>
        <v>0</v>
      </c>
      <c r="AN165" s="338">
        <f t="shared" si="27"/>
        <v>0</v>
      </c>
      <c r="AO165" s="339" cm="1">
        <f t="array" ref="AO165">IF(AND(OR(N165={1,2,3,4}),P165=0),1,0)</f>
        <v>0</v>
      </c>
      <c r="AP165" s="340">
        <f t="shared" si="28"/>
        <v>0</v>
      </c>
      <c r="AQ165" s="341">
        <f t="shared" si="29"/>
        <v>0</v>
      </c>
      <c r="AR165" s="355"/>
      <c r="AS165" s="349">
        <f t="shared" si="38"/>
        <v>0</v>
      </c>
      <c r="AT165" s="351">
        <f t="shared" si="30"/>
        <v>0</v>
      </c>
      <c r="AU165" s="353">
        <f t="shared" si="31"/>
        <v>0</v>
      </c>
      <c r="AV165" s="343">
        <f t="shared" si="32"/>
        <v>0</v>
      </c>
      <c r="AW165" s="344">
        <f t="shared" si="33"/>
        <v>-1</v>
      </c>
      <c r="AX165" s="345">
        <f t="shared" si="34"/>
        <v>0</v>
      </c>
      <c r="AY165" s="346">
        <f t="shared" si="35"/>
        <v>0</v>
      </c>
      <c r="AZ165" s="346">
        <f t="shared" si="39"/>
        <v>0</v>
      </c>
      <c r="BA165" s="290">
        <f t="shared" si="36"/>
        <v>0</v>
      </c>
      <c r="BB165" s="291" t="str">
        <f>IF(BA165=0,"",
IF(SUM($BA$54:BA165)=1,BC165,
IF($BA$175&gt;SUM($BA$54:BA165),_xlfn.CONCAT(", ",BC165),
IF($BA$175=SUM($BA$54:BA165),_xlfn.CONCAT(" y ",BC165)))))</f>
        <v/>
      </c>
      <c r="BC165" s="231" t="s">
        <v>6323</v>
      </c>
      <c r="BD165" s="362">
        <f t="shared" si="37"/>
        <v>0</v>
      </c>
    </row>
    <row r="166" spans="1:56" ht="15" hidden="1" customHeight="1">
      <c r="A166" s="6"/>
      <c r="B166" s="5"/>
      <c r="C166" s="87" t="s">
        <v>216</v>
      </c>
      <c r="D166" s="662" t="str">
        <f>IF(CNGE_2024_M1_Secc1_Sub1!$D153="","",CNGE_2024_M1_Secc1_Sub1!$D153)</f>
        <v/>
      </c>
      <c r="E166" s="662"/>
      <c r="F166" s="568"/>
      <c r="G166" s="568"/>
      <c r="H166" s="568"/>
      <c r="I166" s="568"/>
      <c r="J166" s="568"/>
      <c r="K166" s="568"/>
      <c r="L166" s="510"/>
      <c r="M166" s="510"/>
      <c r="N166" s="568"/>
      <c r="O166" s="568"/>
      <c r="P166" s="568"/>
      <c r="Q166" s="568"/>
      <c r="R166" s="568"/>
      <c r="S166" s="568"/>
      <c r="T166" s="568"/>
      <c r="U166" s="568"/>
      <c r="V166" s="568"/>
      <c r="W166" s="568"/>
      <c r="X166" s="568"/>
      <c r="Y166" s="568"/>
      <c r="Z166" s="568"/>
      <c r="AA166" s="568"/>
      <c r="AB166" s="568"/>
      <c r="AC166" s="568"/>
      <c r="AD166" s="510"/>
      <c r="AE166"/>
      <c r="AG166" s="331">
        <f t="shared" si="20"/>
        <v>0</v>
      </c>
      <c r="AH166" s="332">
        <f t="shared" si="21"/>
        <v>0</v>
      </c>
      <c r="AI166" s="333">
        <f t="shared" si="22"/>
        <v>0</v>
      </c>
      <c r="AJ166" s="334">
        <f t="shared" si="23"/>
        <v>0</v>
      </c>
      <c r="AK166" s="335">
        <f t="shared" si="24"/>
        <v>0</v>
      </c>
      <c r="AL166" s="336">
        <f t="shared" si="25"/>
        <v>0</v>
      </c>
      <c r="AM166" s="337">
        <f t="shared" si="26"/>
        <v>0</v>
      </c>
      <c r="AN166" s="338">
        <f t="shared" si="27"/>
        <v>0</v>
      </c>
      <c r="AO166" s="339" cm="1">
        <f t="array" ref="AO166">IF(AND(OR(N166={1,2,3,4}),P166=0),1,0)</f>
        <v>0</v>
      </c>
      <c r="AP166" s="340">
        <f t="shared" si="28"/>
        <v>0</v>
      </c>
      <c r="AQ166" s="341">
        <f t="shared" si="29"/>
        <v>0</v>
      </c>
      <c r="AR166" s="355"/>
      <c r="AS166" s="349">
        <f t="shared" si="38"/>
        <v>0</v>
      </c>
      <c r="AT166" s="351">
        <f t="shared" si="30"/>
        <v>0</v>
      </c>
      <c r="AU166" s="353">
        <f t="shared" si="31"/>
        <v>0</v>
      </c>
      <c r="AV166" s="343">
        <f t="shared" si="32"/>
        <v>0</v>
      </c>
      <c r="AW166" s="344">
        <f t="shared" si="33"/>
        <v>-1</v>
      </c>
      <c r="AX166" s="345">
        <f t="shared" si="34"/>
        <v>0</v>
      </c>
      <c r="AY166" s="346">
        <f t="shared" si="35"/>
        <v>0</v>
      </c>
      <c r="AZ166" s="346">
        <f t="shared" si="39"/>
        <v>0</v>
      </c>
      <c r="BA166" s="290">
        <f t="shared" si="36"/>
        <v>0</v>
      </c>
      <c r="BB166" s="291" t="str">
        <f>IF(BA166=0,"",
IF(SUM($BA$54:BA166)=1,BC166,
IF($BA$175&gt;SUM($BA$54:BA166),_xlfn.CONCAT(", ",BC166),
IF($BA$175=SUM($BA$54:BA166),_xlfn.CONCAT(" y ",BC166)))))</f>
        <v/>
      </c>
      <c r="BC166" s="231" t="s">
        <v>6324</v>
      </c>
      <c r="BD166" s="362">
        <f t="shared" si="37"/>
        <v>0</v>
      </c>
    </row>
    <row r="167" spans="1:56" ht="15" hidden="1" customHeight="1">
      <c r="A167" s="6"/>
      <c r="B167" s="5"/>
      <c r="C167" s="87" t="s">
        <v>217</v>
      </c>
      <c r="D167" s="662" t="str">
        <f>IF(CNGE_2024_M1_Secc1_Sub1!$D154="","",CNGE_2024_M1_Secc1_Sub1!$D154)</f>
        <v/>
      </c>
      <c r="E167" s="662"/>
      <c r="F167" s="568"/>
      <c r="G167" s="568"/>
      <c r="H167" s="568"/>
      <c r="I167" s="568"/>
      <c r="J167" s="568"/>
      <c r="K167" s="568"/>
      <c r="L167" s="510"/>
      <c r="M167" s="510"/>
      <c r="N167" s="568"/>
      <c r="O167" s="568"/>
      <c r="P167" s="568"/>
      <c r="Q167" s="568"/>
      <c r="R167" s="568"/>
      <c r="S167" s="568"/>
      <c r="T167" s="568"/>
      <c r="U167" s="568"/>
      <c r="V167" s="568"/>
      <c r="W167" s="568"/>
      <c r="X167" s="568"/>
      <c r="Y167" s="568"/>
      <c r="Z167" s="568"/>
      <c r="AA167" s="568"/>
      <c r="AB167" s="568"/>
      <c r="AC167" s="568"/>
      <c r="AD167" s="510"/>
      <c r="AE167"/>
      <c r="AG167" s="331">
        <f t="shared" si="20"/>
        <v>0</v>
      </c>
      <c r="AH167" s="332">
        <f t="shared" si="21"/>
        <v>0</v>
      </c>
      <c r="AI167" s="333">
        <f t="shared" si="22"/>
        <v>0</v>
      </c>
      <c r="AJ167" s="334">
        <f t="shared" si="23"/>
        <v>0</v>
      </c>
      <c r="AK167" s="335">
        <f t="shared" si="24"/>
        <v>0</v>
      </c>
      <c r="AL167" s="336">
        <f t="shared" si="25"/>
        <v>0</v>
      </c>
      <c r="AM167" s="337">
        <f t="shared" si="26"/>
        <v>0</v>
      </c>
      <c r="AN167" s="338">
        <f t="shared" si="27"/>
        <v>0</v>
      </c>
      <c r="AO167" s="339" cm="1">
        <f t="array" ref="AO167">IF(AND(OR(N167={1,2,3,4}),P167=0),1,0)</f>
        <v>0</v>
      </c>
      <c r="AP167" s="340">
        <f t="shared" si="28"/>
        <v>0</v>
      </c>
      <c r="AQ167" s="341">
        <f t="shared" si="29"/>
        <v>0</v>
      </c>
      <c r="AR167" s="355"/>
      <c r="AS167" s="349">
        <f t="shared" si="38"/>
        <v>0</v>
      </c>
      <c r="AT167" s="351">
        <f t="shared" si="30"/>
        <v>0</v>
      </c>
      <c r="AU167" s="353">
        <f t="shared" si="31"/>
        <v>0</v>
      </c>
      <c r="AV167" s="343">
        <f t="shared" si="32"/>
        <v>0</v>
      </c>
      <c r="AW167" s="344">
        <f t="shared" si="33"/>
        <v>-1</v>
      </c>
      <c r="AX167" s="345">
        <f t="shared" si="34"/>
        <v>0</v>
      </c>
      <c r="AY167" s="346">
        <f t="shared" si="35"/>
        <v>0</v>
      </c>
      <c r="AZ167" s="346">
        <f t="shared" si="39"/>
        <v>0</v>
      </c>
      <c r="BA167" s="290">
        <f t="shared" si="36"/>
        <v>0</v>
      </c>
      <c r="BB167" s="291" t="str">
        <f>IF(BA167=0,"",
IF(SUM($BA$54:BA167)=1,BC167,
IF($BA$175&gt;SUM($BA$54:BA167),_xlfn.CONCAT(", ",BC167),
IF($BA$175=SUM($BA$54:BA167),_xlfn.CONCAT(" y ",BC167)))))</f>
        <v/>
      </c>
      <c r="BC167" s="231" t="s">
        <v>6325</v>
      </c>
      <c r="BD167" s="362">
        <f t="shared" si="37"/>
        <v>0</v>
      </c>
    </row>
    <row r="168" spans="1:56" ht="15" hidden="1" customHeight="1">
      <c r="A168" s="6"/>
      <c r="B168" s="5"/>
      <c r="C168" s="87" t="s">
        <v>218</v>
      </c>
      <c r="D168" s="662" t="str">
        <f>IF(CNGE_2024_M1_Secc1_Sub1!$D155="","",CNGE_2024_M1_Secc1_Sub1!$D155)</f>
        <v/>
      </c>
      <c r="E168" s="662"/>
      <c r="F168" s="568"/>
      <c r="G168" s="568"/>
      <c r="H168" s="568"/>
      <c r="I168" s="568"/>
      <c r="J168" s="568"/>
      <c r="K168" s="568"/>
      <c r="L168" s="510"/>
      <c r="M168" s="510"/>
      <c r="N168" s="568"/>
      <c r="O168" s="568"/>
      <c r="P168" s="568"/>
      <c r="Q168" s="568"/>
      <c r="R168" s="568"/>
      <c r="S168" s="568"/>
      <c r="T168" s="568"/>
      <c r="U168" s="568"/>
      <c r="V168" s="568"/>
      <c r="W168" s="568"/>
      <c r="X168" s="568"/>
      <c r="Y168" s="568"/>
      <c r="Z168" s="568"/>
      <c r="AA168" s="568"/>
      <c r="AB168" s="568"/>
      <c r="AC168" s="568"/>
      <c r="AD168" s="510"/>
      <c r="AE168"/>
      <c r="AG168" s="331">
        <f t="shared" si="20"/>
        <v>0</v>
      </c>
      <c r="AH168" s="332">
        <f t="shared" si="21"/>
        <v>0</v>
      </c>
      <c r="AI168" s="333">
        <f t="shared" si="22"/>
        <v>0</v>
      </c>
      <c r="AJ168" s="334">
        <f t="shared" si="23"/>
        <v>0</v>
      </c>
      <c r="AK168" s="335">
        <f t="shared" si="24"/>
        <v>0</v>
      </c>
      <c r="AL168" s="336">
        <f t="shared" si="25"/>
        <v>0</v>
      </c>
      <c r="AM168" s="337">
        <f t="shared" si="26"/>
        <v>0</v>
      </c>
      <c r="AN168" s="338">
        <f t="shared" si="27"/>
        <v>0</v>
      </c>
      <c r="AO168" s="339" cm="1">
        <f t="array" ref="AO168">IF(AND(OR(N168={1,2,3,4}),P168=0),1,0)</f>
        <v>0</v>
      </c>
      <c r="AP168" s="340">
        <f t="shared" si="28"/>
        <v>0</v>
      </c>
      <c r="AQ168" s="341">
        <f t="shared" si="29"/>
        <v>0</v>
      </c>
      <c r="AR168" s="355"/>
      <c r="AS168" s="349">
        <f t="shared" si="38"/>
        <v>0</v>
      </c>
      <c r="AT168" s="351">
        <f t="shared" si="30"/>
        <v>0</v>
      </c>
      <c r="AU168" s="353">
        <f t="shared" si="31"/>
        <v>0</v>
      </c>
      <c r="AV168" s="343">
        <f t="shared" si="32"/>
        <v>0</v>
      </c>
      <c r="AW168" s="344">
        <f t="shared" si="33"/>
        <v>-1</v>
      </c>
      <c r="AX168" s="345">
        <f t="shared" si="34"/>
        <v>0</v>
      </c>
      <c r="AY168" s="346">
        <f t="shared" si="35"/>
        <v>0</v>
      </c>
      <c r="AZ168" s="346">
        <f t="shared" si="39"/>
        <v>0</v>
      </c>
      <c r="BA168" s="290">
        <f t="shared" si="36"/>
        <v>0</v>
      </c>
      <c r="BB168" s="291" t="str">
        <f>IF(BA168=0,"",
IF(SUM($BA$54:BA168)=1,BC168,
IF($BA$175&gt;SUM($BA$54:BA168),_xlfn.CONCAT(", ",BC168),
IF($BA$175=SUM($BA$54:BA168),_xlfn.CONCAT(" y ",BC168)))))</f>
        <v/>
      </c>
      <c r="BC168" s="231" t="s">
        <v>6326</v>
      </c>
      <c r="BD168" s="362">
        <f t="shared" si="37"/>
        <v>0</v>
      </c>
    </row>
    <row r="169" spans="1:56" ht="15" hidden="1" customHeight="1">
      <c r="A169" s="6"/>
      <c r="B169" s="5"/>
      <c r="C169" s="87" t="s">
        <v>219</v>
      </c>
      <c r="D169" s="662" t="str">
        <f>IF(CNGE_2024_M1_Secc1_Sub1!$D156="","",CNGE_2024_M1_Secc1_Sub1!$D156)</f>
        <v/>
      </c>
      <c r="E169" s="662"/>
      <c r="F169" s="568"/>
      <c r="G169" s="568"/>
      <c r="H169" s="568"/>
      <c r="I169" s="568"/>
      <c r="J169" s="568"/>
      <c r="K169" s="568"/>
      <c r="L169" s="510"/>
      <c r="M169" s="510"/>
      <c r="N169" s="568"/>
      <c r="O169" s="568"/>
      <c r="P169" s="568"/>
      <c r="Q169" s="568"/>
      <c r="R169" s="568"/>
      <c r="S169" s="568"/>
      <c r="T169" s="568"/>
      <c r="U169" s="568"/>
      <c r="V169" s="568"/>
      <c r="W169" s="568"/>
      <c r="X169" s="568"/>
      <c r="Y169" s="568"/>
      <c r="Z169" s="568"/>
      <c r="AA169" s="568"/>
      <c r="AB169" s="568"/>
      <c r="AC169" s="568"/>
      <c r="AD169" s="510"/>
      <c r="AE169"/>
      <c r="AG169" s="331">
        <f t="shared" si="20"/>
        <v>0</v>
      </c>
      <c r="AH169" s="332">
        <f t="shared" si="21"/>
        <v>0</v>
      </c>
      <c r="AI169" s="333">
        <f t="shared" si="22"/>
        <v>0</v>
      </c>
      <c r="AJ169" s="334">
        <f t="shared" si="23"/>
        <v>0</v>
      </c>
      <c r="AK169" s="335">
        <f t="shared" si="24"/>
        <v>0</v>
      </c>
      <c r="AL169" s="336">
        <f t="shared" si="25"/>
        <v>0</v>
      </c>
      <c r="AM169" s="337">
        <f t="shared" si="26"/>
        <v>0</v>
      </c>
      <c r="AN169" s="338">
        <f t="shared" si="27"/>
        <v>0</v>
      </c>
      <c r="AO169" s="339" cm="1">
        <f t="array" ref="AO169">IF(AND(OR(N169={1,2,3,4}),P169=0),1,0)</f>
        <v>0</v>
      </c>
      <c r="AP169" s="340">
        <f t="shared" si="28"/>
        <v>0</v>
      </c>
      <c r="AQ169" s="341">
        <f t="shared" si="29"/>
        <v>0</v>
      </c>
      <c r="AR169" s="355"/>
      <c r="AS169" s="349">
        <f t="shared" si="38"/>
        <v>0</v>
      </c>
      <c r="AT169" s="351">
        <f t="shared" si="30"/>
        <v>0</v>
      </c>
      <c r="AU169" s="353">
        <f t="shared" si="31"/>
        <v>0</v>
      </c>
      <c r="AV169" s="343">
        <f t="shared" si="32"/>
        <v>0</v>
      </c>
      <c r="AW169" s="344">
        <f t="shared" si="33"/>
        <v>-1</v>
      </c>
      <c r="AX169" s="345">
        <f t="shared" si="34"/>
        <v>0</v>
      </c>
      <c r="AY169" s="346">
        <f t="shared" si="35"/>
        <v>0</v>
      </c>
      <c r="AZ169" s="346">
        <f t="shared" si="39"/>
        <v>0</v>
      </c>
      <c r="BA169" s="290">
        <f t="shared" si="36"/>
        <v>0</v>
      </c>
      <c r="BB169" s="291" t="str">
        <f>IF(BA169=0,"",
IF(SUM($BA$54:BA169)=1,BC169,
IF($BA$175&gt;SUM($BA$54:BA169),_xlfn.CONCAT(", ",BC169),
IF($BA$175=SUM($BA$54:BA169),_xlfn.CONCAT(" y ",BC169)))))</f>
        <v/>
      </c>
      <c r="BC169" s="231" t="s">
        <v>6327</v>
      </c>
      <c r="BD169" s="362">
        <f t="shared" si="37"/>
        <v>0</v>
      </c>
    </row>
    <row r="170" spans="1:56" ht="15" hidden="1" customHeight="1">
      <c r="A170" s="6"/>
      <c r="B170" s="5"/>
      <c r="C170" s="87" t="s">
        <v>220</v>
      </c>
      <c r="D170" s="662" t="str">
        <f>IF(CNGE_2024_M1_Secc1_Sub1!$D157="","",CNGE_2024_M1_Secc1_Sub1!$D157)</f>
        <v/>
      </c>
      <c r="E170" s="662"/>
      <c r="F170" s="568"/>
      <c r="G170" s="568"/>
      <c r="H170" s="568"/>
      <c r="I170" s="568"/>
      <c r="J170" s="568"/>
      <c r="K170" s="568"/>
      <c r="L170" s="510"/>
      <c r="M170" s="510"/>
      <c r="N170" s="568"/>
      <c r="O170" s="568"/>
      <c r="P170" s="568"/>
      <c r="Q170" s="568"/>
      <c r="R170" s="568"/>
      <c r="S170" s="568"/>
      <c r="T170" s="568"/>
      <c r="U170" s="568"/>
      <c r="V170" s="568"/>
      <c r="W170" s="568"/>
      <c r="X170" s="568"/>
      <c r="Y170" s="568"/>
      <c r="Z170" s="568"/>
      <c r="AA170" s="568"/>
      <c r="AB170" s="568"/>
      <c r="AC170" s="568"/>
      <c r="AD170" s="510"/>
      <c r="AE170"/>
      <c r="AG170" s="331">
        <f t="shared" si="20"/>
        <v>0</v>
      </c>
      <c r="AH170" s="332">
        <f t="shared" si="21"/>
        <v>0</v>
      </c>
      <c r="AI170" s="333">
        <f t="shared" si="22"/>
        <v>0</v>
      </c>
      <c r="AJ170" s="334">
        <f t="shared" si="23"/>
        <v>0</v>
      </c>
      <c r="AK170" s="335">
        <f t="shared" si="24"/>
        <v>0</v>
      </c>
      <c r="AL170" s="336">
        <f t="shared" si="25"/>
        <v>0</v>
      </c>
      <c r="AM170" s="337">
        <f t="shared" si="26"/>
        <v>0</v>
      </c>
      <c r="AN170" s="338">
        <f t="shared" si="27"/>
        <v>0</v>
      </c>
      <c r="AO170" s="339" cm="1">
        <f t="array" ref="AO170">IF(AND(OR(N170={1,2,3,4}),P170=0),1,0)</f>
        <v>0</v>
      </c>
      <c r="AP170" s="340">
        <f t="shared" si="28"/>
        <v>0</v>
      </c>
      <c r="AQ170" s="341">
        <f t="shared" si="29"/>
        <v>0</v>
      </c>
      <c r="AR170" s="355"/>
      <c r="AS170" s="349">
        <f t="shared" si="38"/>
        <v>0</v>
      </c>
      <c r="AT170" s="351">
        <f t="shared" si="30"/>
        <v>0</v>
      </c>
      <c r="AU170" s="353">
        <f t="shared" si="31"/>
        <v>0</v>
      </c>
      <c r="AV170" s="343">
        <f t="shared" si="32"/>
        <v>0</v>
      </c>
      <c r="AW170" s="344">
        <f t="shared" si="33"/>
        <v>-1</v>
      </c>
      <c r="AX170" s="345">
        <f t="shared" si="34"/>
        <v>0</v>
      </c>
      <c r="AY170" s="346">
        <f t="shared" si="35"/>
        <v>0</v>
      </c>
      <c r="AZ170" s="346">
        <f t="shared" si="39"/>
        <v>0</v>
      </c>
      <c r="BA170" s="290">
        <f t="shared" si="36"/>
        <v>0</v>
      </c>
      <c r="BB170" s="291" t="str">
        <f>IF(BA170=0,"",
IF(SUM($BA$54:BA170)=1,BC170,
IF($BA$175&gt;SUM($BA$54:BA170),_xlfn.CONCAT(", ",BC170),
IF($BA$175=SUM($BA$54:BA170),_xlfn.CONCAT(" y ",BC170)))))</f>
        <v/>
      </c>
      <c r="BC170" s="231" t="s">
        <v>6328</v>
      </c>
      <c r="BD170" s="362">
        <f t="shared" si="37"/>
        <v>0</v>
      </c>
    </row>
    <row r="171" spans="1:56" ht="15" hidden="1" customHeight="1">
      <c r="A171" s="6"/>
      <c r="B171" s="5"/>
      <c r="C171" s="87" t="s">
        <v>221</v>
      </c>
      <c r="D171" s="662" t="str">
        <f>IF(CNGE_2024_M1_Secc1_Sub1!$D158="","",CNGE_2024_M1_Secc1_Sub1!$D158)</f>
        <v/>
      </c>
      <c r="E171" s="662"/>
      <c r="F171" s="568"/>
      <c r="G171" s="568"/>
      <c r="H171" s="568"/>
      <c r="I171" s="568"/>
      <c r="J171" s="568"/>
      <c r="K171" s="568"/>
      <c r="L171" s="510"/>
      <c r="M171" s="510"/>
      <c r="N171" s="568"/>
      <c r="O171" s="568"/>
      <c r="P171" s="568"/>
      <c r="Q171" s="568"/>
      <c r="R171" s="568"/>
      <c r="S171" s="568"/>
      <c r="T171" s="568"/>
      <c r="U171" s="568"/>
      <c r="V171" s="568"/>
      <c r="W171" s="568"/>
      <c r="X171" s="568"/>
      <c r="Y171" s="568"/>
      <c r="Z171" s="568"/>
      <c r="AA171" s="568"/>
      <c r="AB171" s="568"/>
      <c r="AC171" s="568"/>
      <c r="AD171" s="510"/>
      <c r="AE171"/>
      <c r="AG171" s="331">
        <f t="shared" si="20"/>
        <v>0</v>
      </c>
      <c r="AH171" s="332">
        <f t="shared" si="21"/>
        <v>0</v>
      </c>
      <c r="AI171" s="333">
        <f t="shared" si="22"/>
        <v>0</v>
      </c>
      <c r="AJ171" s="334">
        <f t="shared" si="23"/>
        <v>0</v>
      </c>
      <c r="AK171" s="335">
        <f t="shared" si="24"/>
        <v>0</v>
      </c>
      <c r="AL171" s="336">
        <f t="shared" si="25"/>
        <v>0</v>
      </c>
      <c r="AM171" s="337">
        <f t="shared" si="26"/>
        <v>0</v>
      </c>
      <c r="AN171" s="338">
        <f t="shared" si="27"/>
        <v>0</v>
      </c>
      <c r="AO171" s="339" cm="1">
        <f t="array" ref="AO171">IF(AND(OR(N171={1,2,3,4}),P171=0),1,0)</f>
        <v>0</v>
      </c>
      <c r="AP171" s="340">
        <f t="shared" si="28"/>
        <v>0</v>
      </c>
      <c r="AQ171" s="341">
        <f t="shared" si="29"/>
        <v>0</v>
      </c>
      <c r="AR171" s="355"/>
      <c r="AS171" s="349">
        <f t="shared" si="38"/>
        <v>0</v>
      </c>
      <c r="AT171" s="351">
        <f t="shared" si="30"/>
        <v>0</v>
      </c>
      <c r="AU171" s="353">
        <f t="shared" si="31"/>
        <v>0</v>
      </c>
      <c r="AV171" s="343">
        <f t="shared" si="32"/>
        <v>0</v>
      </c>
      <c r="AW171" s="344">
        <f t="shared" si="33"/>
        <v>-1</v>
      </c>
      <c r="AX171" s="345">
        <f t="shared" si="34"/>
        <v>0</v>
      </c>
      <c r="AY171" s="346">
        <f t="shared" si="35"/>
        <v>0</v>
      </c>
      <c r="AZ171" s="346">
        <f t="shared" si="39"/>
        <v>0</v>
      </c>
      <c r="BA171" s="290">
        <f t="shared" si="36"/>
        <v>0</v>
      </c>
      <c r="BB171" s="291" t="str">
        <f>IF(BA171=0,"",
IF(SUM($BA$54:BA171)=1,BC171,
IF($BA$175&gt;SUM($BA$54:BA171),_xlfn.CONCAT(", ",BC171),
IF($BA$175=SUM($BA$54:BA171),_xlfn.CONCAT(" y ",BC171)))))</f>
        <v/>
      </c>
      <c r="BC171" s="231" t="s">
        <v>6329</v>
      </c>
      <c r="BD171" s="362">
        <f t="shared" si="37"/>
        <v>0</v>
      </c>
    </row>
    <row r="172" spans="1:56" ht="15" hidden="1" customHeight="1">
      <c r="A172" s="6"/>
      <c r="B172" s="5"/>
      <c r="C172" s="87" t="s">
        <v>222</v>
      </c>
      <c r="D172" s="662" t="str">
        <f>IF(CNGE_2024_M1_Secc1_Sub1!$D159="","",CNGE_2024_M1_Secc1_Sub1!$D159)</f>
        <v/>
      </c>
      <c r="E172" s="662"/>
      <c r="F172" s="568"/>
      <c r="G172" s="568"/>
      <c r="H172" s="568"/>
      <c r="I172" s="568"/>
      <c r="J172" s="568"/>
      <c r="K172" s="568"/>
      <c r="L172" s="510"/>
      <c r="M172" s="510"/>
      <c r="N172" s="568"/>
      <c r="O172" s="568"/>
      <c r="P172" s="568"/>
      <c r="Q172" s="568"/>
      <c r="R172" s="568"/>
      <c r="S172" s="568"/>
      <c r="T172" s="568"/>
      <c r="U172" s="568"/>
      <c r="V172" s="568"/>
      <c r="W172" s="568"/>
      <c r="X172" s="568"/>
      <c r="Y172" s="568"/>
      <c r="Z172" s="568"/>
      <c r="AA172" s="568"/>
      <c r="AB172" s="568"/>
      <c r="AC172" s="568"/>
      <c r="AD172" s="510"/>
      <c r="AE172"/>
      <c r="AG172" s="331">
        <f t="shared" si="20"/>
        <v>0</v>
      </c>
      <c r="AH172" s="332">
        <f t="shared" si="21"/>
        <v>0</v>
      </c>
      <c r="AI172" s="333">
        <f t="shared" si="22"/>
        <v>0</v>
      </c>
      <c r="AJ172" s="334">
        <f t="shared" si="23"/>
        <v>0</v>
      </c>
      <c r="AK172" s="335">
        <f t="shared" si="24"/>
        <v>0</v>
      </c>
      <c r="AL172" s="336">
        <f t="shared" si="25"/>
        <v>0</v>
      </c>
      <c r="AM172" s="337">
        <f t="shared" si="26"/>
        <v>0</v>
      </c>
      <c r="AN172" s="338">
        <f t="shared" si="27"/>
        <v>0</v>
      </c>
      <c r="AO172" s="339" cm="1">
        <f t="array" ref="AO172">IF(AND(OR(N172={1,2,3,4}),P172=0),1,0)</f>
        <v>0</v>
      </c>
      <c r="AP172" s="340">
        <f t="shared" si="28"/>
        <v>0</v>
      </c>
      <c r="AQ172" s="341">
        <f t="shared" si="29"/>
        <v>0</v>
      </c>
      <c r="AR172" s="355"/>
      <c r="AS172" s="349">
        <f t="shared" si="38"/>
        <v>0</v>
      </c>
      <c r="AT172" s="351">
        <f t="shared" si="30"/>
        <v>0</v>
      </c>
      <c r="AU172" s="353">
        <f t="shared" si="31"/>
        <v>0</v>
      </c>
      <c r="AV172" s="343">
        <f t="shared" si="32"/>
        <v>0</v>
      </c>
      <c r="AW172" s="344">
        <f t="shared" si="33"/>
        <v>-1</v>
      </c>
      <c r="AX172" s="345">
        <f t="shared" si="34"/>
        <v>0</v>
      </c>
      <c r="AY172" s="346">
        <f t="shared" si="35"/>
        <v>0</v>
      </c>
      <c r="AZ172" s="346">
        <f t="shared" si="39"/>
        <v>0</v>
      </c>
      <c r="BA172" s="290">
        <f t="shared" si="36"/>
        <v>0</v>
      </c>
      <c r="BB172" s="291" t="str">
        <f>IF(BA172=0,"",
IF(SUM($BA$54:BA172)=1,BC172,
IF($BA$175&gt;SUM($BA$54:BA172),_xlfn.CONCAT(", ",BC172),
IF($BA$175=SUM($BA$54:BA172),_xlfn.CONCAT(" y ",BC172)))))</f>
        <v/>
      </c>
      <c r="BC172" s="231" t="s">
        <v>6330</v>
      </c>
      <c r="BD172" s="362">
        <f t="shared" si="37"/>
        <v>0</v>
      </c>
    </row>
    <row r="173" spans="1:56" ht="15" hidden="1" customHeight="1">
      <c r="A173" s="6"/>
      <c r="B173" s="5"/>
      <c r="C173" s="87" t="s">
        <v>223</v>
      </c>
      <c r="D173" s="662" t="str">
        <f>IF(CNGE_2024_M1_Secc1_Sub1!$D160="","",CNGE_2024_M1_Secc1_Sub1!$D160)</f>
        <v/>
      </c>
      <c r="E173" s="662"/>
      <c r="F173" s="568"/>
      <c r="G173" s="568"/>
      <c r="H173" s="568"/>
      <c r="I173" s="568"/>
      <c r="J173" s="568"/>
      <c r="K173" s="568"/>
      <c r="L173" s="510"/>
      <c r="M173" s="510"/>
      <c r="N173" s="568"/>
      <c r="O173" s="568"/>
      <c r="P173" s="568"/>
      <c r="Q173" s="568"/>
      <c r="R173" s="568"/>
      <c r="S173" s="568"/>
      <c r="T173" s="568"/>
      <c r="U173" s="568"/>
      <c r="V173" s="568"/>
      <c r="W173" s="568"/>
      <c r="X173" s="568"/>
      <c r="Y173" s="568"/>
      <c r="Z173" s="568"/>
      <c r="AA173" s="568"/>
      <c r="AB173" s="568"/>
      <c r="AC173" s="568"/>
      <c r="AD173" s="510"/>
      <c r="AE173"/>
      <c r="AG173" s="331">
        <f t="shared" si="20"/>
        <v>0</v>
      </c>
      <c r="AH173" s="332">
        <f t="shared" si="21"/>
        <v>0</v>
      </c>
      <c r="AI173" s="333">
        <f t="shared" si="22"/>
        <v>0</v>
      </c>
      <c r="AJ173" s="334">
        <f t="shared" si="23"/>
        <v>0</v>
      </c>
      <c r="AK173" s="335">
        <f t="shared" si="24"/>
        <v>0</v>
      </c>
      <c r="AL173" s="336">
        <f t="shared" si="25"/>
        <v>0</v>
      </c>
      <c r="AM173" s="337">
        <f t="shared" si="26"/>
        <v>0</v>
      </c>
      <c r="AN173" s="338">
        <f t="shared" si="27"/>
        <v>0</v>
      </c>
      <c r="AO173" s="339" cm="1">
        <f t="array" ref="AO173">IF(AND(OR(N173={1,2,3,4}),P173=0),1,0)</f>
        <v>0</v>
      </c>
      <c r="AP173" s="340">
        <f t="shared" si="28"/>
        <v>0</v>
      </c>
      <c r="AQ173" s="341">
        <f t="shared" si="29"/>
        <v>0</v>
      </c>
      <c r="AR173" s="355"/>
      <c r="AS173" s="349">
        <f t="shared" si="38"/>
        <v>0</v>
      </c>
      <c r="AT173" s="351">
        <f t="shared" si="30"/>
        <v>0</v>
      </c>
      <c r="AU173" s="353">
        <f t="shared" si="31"/>
        <v>0</v>
      </c>
      <c r="AV173" s="343">
        <f t="shared" si="32"/>
        <v>0</v>
      </c>
      <c r="AW173" s="344">
        <f t="shared" si="33"/>
        <v>-1</v>
      </c>
      <c r="AX173" s="345">
        <f t="shared" si="34"/>
        <v>0</v>
      </c>
      <c r="AY173" s="346">
        <f t="shared" si="35"/>
        <v>0</v>
      </c>
      <c r="AZ173" s="346">
        <f t="shared" si="39"/>
        <v>0</v>
      </c>
      <c r="BA173" s="290">
        <f t="shared" si="36"/>
        <v>0</v>
      </c>
      <c r="BB173" s="291" t="str">
        <f>IF(BA173=0,"",
IF(SUM($BA$54:BA173)=1,BC173,
IF($BA$175&gt;SUM($BA$54:BA173),_xlfn.CONCAT(", ",BC173),
IF($BA$175=SUM($BA$54:BA173),_xlfn.CONCAT(" y ",BC173)))))</f>
        <v/>
      </c>
      <c r="BC173" s="231" t="s">
        <v>6331</v>
      </c>
      <c r="BD173" s="362">
        <f t="shared" si="37"/>
        <v>0</v>
      </c>
    </row>
    <row r="174" spans="1:56" ht="15" hidden="1" customHeight="1">
      <c r="A174" s="6"/>
      <c r="B174" s="5"/>
      <c r="C174" s="87" t="s">
        <v>224</v>
      </c>
      <c r="D174" s="662" t="str">
        <f>IF(CNGE_2024_M1_Secc1_Sub1!$D161="","",CNGE_2024_M1_Secc1_Sub1!$D161)</f>
        <v/>
      </c>
      <c r="E174" s="662"/>
      <c r="F174" s="568"/>
      <c r="G174" s="568"/>
      <c r="H174" s="568"/>
      <c r="I174" s="568"/>
      <c r="J174" s="568"/>
      <c r="K174" s="568"/>
      <c r="L174" s="510"/>
      <c r="M174" s="510"/>
      <c r="N174" s="568"/>
      <c r="O174" s="568"/>
      <c r="P174" s="568"/>
      <c r="Q174" s="568"/>
      <c r="R174" s="568"/>
      <c r="S174" s="568"/>
      <c r="T174" s="568"/>
      <c r="U174" s="568"/>
      <c r="V174" s="568"/>
      <c r="W174" s="568"/>
      <c r="X174" s="568"/>
      <c r="Y174" s="568"/>
      <c r="Z174" s="568"/>
      <c r="AA174" s="568"/>
      <c r="AB174" s="568"/>
      <c r="AC174" s="568"/>
      <c r="AD174" s="510"/>
      <c r="AE174"/>
      <c r="AG174" s="331">
        <f t="shared" si="20"/>
        <v>0</v>
      </c>
      <c r="AH174" s="332">
        <f t="shared" si="21"/>
        <v>0</v>
      </c>
      <c r="AI174" s="333">
        <f t="shared" si="22"/>
        <v>0</v>
      </c>
      <c r="AJ174" s="334">
        <f t="shared" si="23"/>
        <v>0</v>
      </c>
      <c r="AK174" s="335">
        <f t="shared" si="24"/>
        <v>0</v>
      </c>
      <c r="AL174" s="336">
        <f t="shared" si="25"/>
        <v>0</v>
      </c>
      <c r="AM174" s="337">
        <f t="shared" si="26"/>
        <v>0</v>
      </c>
      <c r="AN174" s="338">
        <f t="shared" si="27"/>
        <v>0</v>
      </c>
      <c r="AO174" s="339" cm="1">
        <f t="array" ref="AO174">IF(AND(OR(N174={1,2,3,4}),P174=0),1,0)</f>
        <v>0</v>
      </c>
      <c r="AP174" s="340">
        <f t="shared" si="28"/>
        <v>0</v>
      </c>
      <c r="AQ174" s="341">
        <f t="shared" si="29"/>
        <v>0</v>
      </c>
      <c r="AR174" s="355"/>
      <c r="AS174" s="349">
        <f t="shared" si="38"/>
        <v>0</v>
      </c>
      <c r="AT174" s="351">
        <f t="shared" si="30"/>
        <v>0</v>
      </c>
      <c r="AU174" s="353">
        <f t="shared" si="31"/>
        <v>0</v>
      </c>
      <c r="AV174" s="343">
        <f t="shared" si="32"/>
        <v>0</v>
      </c>
      <c r="AW174" s="344">
        <f t="shared" si="33"/>
        <v>-1</v>
      </c>
      <c r="AX174" s="345">
        <f t="shared" si="34"/>
        <v>0</v>
      </c>
      <c r="AY174" s="346">
        <f t="shared" si="35"/>
        <v>0</v>
      </c>
      <c r="AZ174" s="346">
        <f t="shared" si="39"/>
        <v>0</v>
      </c>
      <c r="BA174" s="290">
        <f t="shared" si="36"/>
        <v>0</v>
      </c>
      <c r="BB174" s="291" t="str">
        <f>IF(BA174=0,"",
IF(SUM($BA$54:BA174)=1,BC174,
IF($BA$175&gt;SUM($BA$54:BA174),_xlfn.CONCAT(", ",BC174),
IF($BA$175=SUM($BA$54:BA174),_xlfn.CONCAT(" y ",BC174)))))</f>
        <v/>
      </c>
      <c r="BC174" s="231" t="s">
        <v>6367</v>
      </c>
      <c r="BD174" s="362">
        <f t="shared" si="37"/>
        <v>0</v>
      </c>
    </row>
    <row r="175" spans="1:56" ht="15" customHeight="1">
      <c r="A175" s="6"/>
      <c r="B175" s="720" t="str">
        <f>IF(AP175&gt;0,"Favor de revisar lo registrado en el apartado de Edad debido a que tiene inconsistencias con la Antigüedad en el servicio ","")</f>
        <v/>
      </c>
      <c r="C175" s="720"/>
      <c r="D175" s="720"/>
      <c r="E175" s="720"/>
      <c r="F175" s="720"/>
      <c r="G175" s="720"/>
      <c r="H175" s="720"/>
      <c r="I175" s="720"/>
      <c r="J175" s="720"/>
      <c r="K175" s="720"/>
      <c r="L175" s="720"/>
      <c r="M175" s="720"/>
      <c r="N175" s="720"/>
      <c r="O175" s="720"/>
      <c r="P175" s="720"/>
      <c r="Q175" s="720"/>
      <c r="R175" s="720"/>
      <c r="S175" s="720"/>
      <c r="T175" s="720"/>
      <c r="U175" s="720"/>
      <c r="V175" s="720"/>
      <c r="W175" s="720"/>
      <c r="X175" s="720"/>
      <c r="Y175" s="720"/>
      <c r="Z175" s="720"/>
      <c r="AA175" s="720"/>
      <c r="AB175" s="720"/>
      <c r="AC175" s="720"/>
      <c r="AD175" s="720"/>
      <c r="AE175"/>
      <c r="AG175" s="271">
        <f t="shared" ref="AG175:AP175" si="40">SUM(AG54:AG174)</f>
        <v>0</v>
      </c>
      <c r="AH175" s="356">
        <f t="shared" si="40"/>
        <v>0</v>
      </c>
      <c r="AI175" s="306">
        <f t="shared" si="40"/>
        <v>0</v>
      </c>
      <c r="AJ175" s="307">
        <f t="shared" si="40"/>
        <v>0</v>
      </c>
      <c r="AK175" s="308">
        <f t="shared" si="40"/>
        <v>0</v>
      </c>
      <c r="AL175" s="309">
        <f t="shared" si="40"/>
        <v>0</v>
      </c>
      <c r="AM175" s="310">
        <f t="shared" si="40"/>
        <v>0</v>
      </c>
      <c r="AN175" s="311">
        <f t="shared" si="40"/>
        <v>0</v>
      </c>
      <c r="AO175" s="357">
        <f t="shared" si="40"/>
        <v>0</v>
      </c>
      <c r="AP175" s="358">
        <f t="shared" si="40"/>
        <v>0</v>
      </c>
      <c r="AS175" s="347">
        <f>SUM(AS54:AS174)</f>
        <v>0</v>
      </c>
      <c r="AT175" s="359">
        <f t="shared" ref="AT175:AU175" si="41">SUM(AT54:AT174)</f>
        <v>0</v>
      </c>
      <c r="AU175" s="360">
        <f t="shared" si="41"/>
        <v>0</v>
      </c>
      <c r="AV175" s="314">
        <f>SUM(AV54:AV174)</f>
        <v>0</v>
      </c>
      <c r="AW175" s="9"/>
      <c r="AX175" s="329">
        <f>SUM(AX54:AX174)</f>
        <v>0</v>
      </c>
      <c r="AY175" s="314">
        <f>SUM(AY54:AY174)</f>
        <v>0</v>
      </c>
      <c r="AZ175" s="314">
        <f>SUM(AZ54:AZ174)</f>
        <v>0</v>
      </c>
      <c r="BA175" s="292">
        <f>SUM(BA54:BA174)</f>
        <v>0</v>
      </c>
      <c r="BB175" s="292" t="str">
        <f>IF(BA175=0,"",_xlfn.CONCAT(BB54:BB174))</f>
        <v/>
      </c>
      <c r="BC175" s="293" t="str">
        <f>IF(BA175=0,"",
IF(BA175&gt;10,"Favor de ingresar toda la información requerida en la pregunta y/o verifique que no tenga información en celdas sombreadas",
IF(BA175=1,_xlfn.CONCAT("Favor de revisar la información capturada en el numeral ",BB175),_xlfn.CONCAT("Favor de revisar la información capturada en los numerales ",BB175))))</f>
        <v/>
      </c>
    </row>
    <row r="176" spans="1:56" ht="45" customHeight="1">
      <c r="A176" s="6"/>
      <c r="B176" s="5"/>
      <c r="C176" s="777" t="s">
        <v>297</v>
      </c>
      <c r="D176" s="777"/>
      <c r="E176" s="778"/>
      <c r="F176" s="779"/>
      <c r="G176" s="569"/>
      <c r="H176" s="569"/>
      <c r="I176" s="569"/>
      <c r="J176" s="569"/>
      <c r="K176" s="569"/>
      <c r="L176" s="569"/>
      <c r="M176" s="569"/>
      <c r="N176" s="569"/>
      <c r="O176" s="569"/>
      <c r="P176" s="569"/>
      <c r="Q176" s="569"/>
      <c r="R176" s="569"/>
      <c r="S176" s="569"/>
      <c r="T176" s="569"/>
      <c r="U176" s="569"/>
      <c r="V176" s="569"/>
      <c r="W176" s="569"/>
      <c r="X176" s="569"/>
      <c r="Y176" s="569"/>
      <c r="Z176" s="569"/>
      <c r="AA176" s="569"/>
      <c r="AB176" s="569"/>
      <c r="AC176" s="569"/>
      <c r="AD176" s="780"/>
      <c r="AE176"/>
    </row>
    <row r="177" spans="1:31" ht="15" customHeight="1">
      <c r="A177" s="6"/>
      <c r="B177" s="657" t="str">
        <f>IF(AND(AS175&gt;0,F176=""),"Debido a que seleccionó el código 7 en la col. Forma de designación debe anotar el nombre de dicha forma de designación","")</f>
        <v/>
      </c>
      <c r="C177" s="657"/>
      <c r="D177" s="657"/>
      <c r="E177" s="657"/>
      <c r="F177" s="657"/>
      <c r="G177" s="657"/>
      <c r="H177" s="657"/>
      <c r="I177" s="657"/>
      <c r="J177" s="657"/>
      <c r="K177" s="657"/>
      <c r="L177" s="657"/>
      <c r="M177" s="657"/>
      <c r="N177" s="657"/>
      <c r="O177" s="657"/>
      <c r="P177" s="657"/>
      <c r="Q177" s="657"/>
      <c r="R177" s="657"/>
      <c r="S177" s="657"/>
      <c r="T177" s="657"/>
      <c r="U177" s="657"/>
      <c r="V177" s="657"/>
      <c r="W177" s="657"/>
      <c r="X177" s="657"/>
      <c r="Y177" s="657"/>
      <c r="Z177" s="657"/>
      <c r="AA177" s="657"/>
      <c r="AB177" s="657"/>
      <c r="AC177" s="657"/>
      <c r="AD177" s="657"/>
      <c r="AE177"/>
    </row>
    <row r="178" spans="1:31" ht="45" customHeight="1">
      <c r="A178" s="6"/>
      <c r="B178" s="5"/>
      <c r="C178" s="777" t="s">
        <v>966</v>
      </c>
      <c r="D178" s="777"/>
      <c r="E178" s="778"/>
      <c r="F178" s="779"/>
      <c r="G178" s="569"/>
      <c r="H178" s="569"/>
      <c r="I178" s="569"/>
      <c r="J178" s="569"/>
      <c r="K178" s="569"/>
      <c r="L178" s="569"/>
      <c r="M178" s="569"/>
      <c r="N178" s="569"/>
      <c r="O178" s="569"/>
      <c r="P178" s="569"/>
      <c r="Q178" s="569"/>
      <c r="R178" s="569"/>
      <c r="S178" s="569"/>
      <c r="T178" s="569"/>
      <c r="U178" s="569"/>
      <c r="V178" s="569"/>
      <c r="W178" s="569"/>
      <c r="X178" s="569"/>
      <c r="Y178" s="569"/>
      <c r="Z178" s="569"/>
      <c r="AA178" s="569"/>
      <c r="AB178" s="569"/>
      <c r="AC178" s="569"/>
      <c r="AD178" s="780"/>
      <c r="AE178"/>
    </row>
    <row r="179" spans="1:31" ht="15" customHeight="1">
      <c r="A179" s="6"/>
      <c r="B179" s="657" t="str">
        <f>IF(AND(AT175&gt;0,F178=""),"Debido a que seleccionó el código 4 en la col. Modalidad de ingreso al Servicio Profesional debe anotar el nombre de dicha(s) modalidad(es)","")</f>
        <v/>
      </c>
      <c r="C179" s="657"/>
      <c r="D179" s="657"/>
      <c r="E179" s="657"/>
      <c r="F179" s="657"/>
      <c r="G179" s="657"/>
      <c r="H179" s="657"/>
      <c r="I179" s="657"/>
      <c r="J179" s="657"/>
      <c r="K179" s="657"/>
      <c r="L179" s="657"/>
      <c r="M179" s="657"/>
      <c r="N179" s="657"/>
      <c r="O179" s="657"/>
      <c r="P179" s="657"/>
      <c r="Q179" s="657"/>
      <c r="R179" s="657"/>
      <c r="S179" s="657"/>
      <c r="T179" s="657"/>
      <c r="U179" s="657"/>
      <c r="V179" s="657"/>
      <c r="W179" s="657"/>
      <c r="X179" s="657"/>
      <c r="Y179" s="657"/>
      <c r="Z179" s="657"/>
      <c r="AA179" s="657"/>
      <c r="AB179" s="657"/>
      <c r="AC179" s="657"/>
      <c r="AD179" s="657"/>
      <c r="AE179" s="657"/>
    </row>
    <row r="180" spans="1:31" ht="45" customHeight="1">
      <c r="A180" s="6"/>
      <c r="B180" s="5"/>
      <c r="C180" s="781" t="s">
        <v>298</v>
      </c>
      <c r="D180" s="782"/>
      <c r="E180" s="782"/>
      <c r="F180" s="568"/>
      <c r="G180" s="568"/>
      <c r="H180" s="568"/>
      <c r="I180" s="568"/>
      <c r="J180" s="568"/>
      <c r="K180" s="568"/>
      <c r="L180" s="568"/>
      <c r="M180" s="568"/>
      <c r="N180" s="568"/>
      <c r="O180" s="568"/>
      <c r="P180" s="568"/>
      <c r="Q180" s="568"/>
      <c r="R180" s="568"/>
      <c r="S180" s="568"/>
      <c r="T180" s="568"/>
      <c r="U180" s="568"/>
      <c r="V180" s="568"/>
      <c r="W180" s="568"/>
      <c r="X180" s="568"/>
      <c r="Y180" s="568"/>
      <c r="Z180" s="568"/>
      <c r="AA180" s="568"/>
      <c r="AB180" s="568"/>
      <c r="AC180" s="568"/>
      <c r="AD180" s="568"/>
      <c r="AE180"/>
    </row>
    <row r="181" spans="1:31" ht="15" customHeight="1">
      <c r="A181" s="6"/>
      <c r="B181" s="657" t="str">
        <f>IF(AND(AU175&gt;0,F180=""),"Debido a que seleccionó el código 8 en la col. Afiliación partidista, debe anotar el nombre de dicho partido político","")</f>
        <v/>
      </c>
      <c r="C181" s="657"/>
      <c r="D181" s="657"/>
      <c r="E181" s="657"/>
      <c r="F181" s="657"/>
      <c r="G181" s="657"/>
      <c r="H181" s="657"/>
      <c r="I181" s="657"/>
      <c r="J181" s="657"/>
      <c r="K181" s="657"/>
      <c r="L181" s="657"/>
      <c r="M181" s="657"/>
      <c r="N181" s="657"/>
      <c r="O181" s="657"/>
      <c r="P181" s="657"/>
      <c r="Q181" s="657"/>
      <c r="R181" s="657"/>
      <c r="S181" s="657"/>
      <c r="T181" s="657"/>
      <c r="U181" s="657"/>
      <c r="V181" s="657"/>
      <c r="W181" s="657"/>
      <c r="X181" s="657"/>
      <c r="Y181" s="657"/>
      <c r="Z181" s="657"/>
      <c r="AA181" s="657"/>
      <c r="AB181" s="657"/>
      <c r="AC181" s="657"/>
      <c r="AD181" s="657"/>
      <c r="AE181"/>
    </row>
    <row r="182" spans="1:31" ht="24" customHeight="1">
      <c r="A182" s="96"/>
      <c r="B182" s="5"/>
      <c r="C182" s="557" t="s">
        <v>299</v>
      </c>
      <c r="D182" s="557"/>
      <c r="E182" s="557"/>
      <c r="F182" s="557"/>
      <c r="G182" s="557"/>
      <c r="H182" s="557"/>
      <c r="I182" s="557"/>
      <c r="J182" s="557"/>
      <c r="K182" s="97"/>
      <c r="L182" s="554" t="s">
        <v>300</v>
      </c>
      <c r="M182" s="555"/>
      <c r="N182" s="555"/>
      <c r="O182" s="555"/>
      <c r="P182" s="555"/>
      <c r="Q182" s="555"/>
      <c r="R182" s="555"/>
      <c r="S182" s="556"/>
      <c r="T182" s="98"/>
      <c r="U182" s="643" t="s">
        <v>301</v>
      </c>
      <c r="V182" s="644"/>
      <c r="W182" s="644"/>
      <c r="X182" s="644"/>
      <c r="Y182" s="644"/>
      <c r="Z182" s="644"/>
      <c r="AA182" s="644"/>
      <c r="AB182" s="644"/>
      <c r="AC182" s="644"/>
      <c r="AD182" s="645"/>
      <c r="AE182"/>
    </row>
    <row r="183" spans="1:31" ht="36" customHeight="1">
      <c r="A183" s="96"/>
      <c r="B183" s="5"/>
      <c r="C183" s="90" t="s">
        <v>87</v>
      </c>
      <c r="D183" s="757" t="s">
        <v>302</v>
      </c>
      <c r="E183" s="757"/>
      <c r="F183" s="757"/>
      <c r="G183" s="757"/>
      <c r="H183" s="757"/>
      <c r="I183" s="757"/>
      <c r="J183" s="757"/>
      <c r="K183" s="99"/>
      <c r="L183" s="100" t="s">
        <v>87</v>
      </c>
      <c r="M183" s="757" t="s">
        <v>303</v>
      </c>
      <c r="N183" s="757"/>
      <c r="O183" s="757"/>
      <c r="P183" s="757"/>
      <c r="Q183" s="757"/>
      <c r="R183" s="757"/>
      <c r="S183" s="757"/>
      <c r="T183" s="42"/>
      <c r="U183" s="101" t="s">
        <v>87</v>
      </c>
      <c r="V183" s="623" t="s">
        <v>304</v>
      </c>
      <c r="W183" s="624"/>
      <c r="X183" s="624"/>
      <c r="Y183" s="624"/>
      <c r="Z183" s="624"/>
      <c r="AA183" s="624"/>
      <c r="AB183" s="624"/>
      <c r="AC183" s="624"/>
      <c r="AD183" s="625"/>
      <c r="AE183"/>
    </row>
    <row r="184" spans="1:31" ht="24" customHeight="1">
      <c r="A184" s="96"/>
      <c r="B184" s="5"/>
      <c r="C184" s="90" t="s">
        <v>88</v>
      </c>
      <c r="D184" s="757" t="s">
        <v>305</v>
      </c>
      <c r="E184" s="757"/>
      <c r="F184" s="757"/>
      <c r="G184" s="757"/>
      <c r="H184" s="757"/>
      <c r="I184" s="757"/>
      <c r="J184" s="757"/>
      <c r="K184" s="99"/>
      <c r="L184" s="34" t="s">
        <v>88</v>
      </c>
      <c r="M184" s="757" t="s">
        <v>306</v>
      </c>
      <c r="N184" s="757"/>
      <c r="O184" s="757"/>
      <c r="P184" s="757"/>
      <c r="Q184" s="757"/>
      <c r="R184" s="757"/>
      <c r="S184" s="757"/>
      <c r="T184" s="41"/>
      <c r="U184" s="90" t="s">
        <v>88</v>
      </c>
      <c r="V184" s="623" t="s">
        <v>307</v>
      </c>
      <c r="W184" s="624"/>
      <c r="X184" s="624"/>
      <c r="Y184" s="624"/>
      <c r="Z184" s="624"/>
      <c r="AA184" s="624"/>
      <c r="AB184" s="624"/>
      <c r="AC184" s="624"/>
      <c r="AD184" s="625"/>
      <c r="AE184"/>
    </row>
    <row r="185" spans="1:31" ht="24" customHeight="1">
      <c r="A185" s="96"/>
      <c r="B185" s="5"/>
      <c r="C185" s="90" t="s">
        <v>94</v>
      </c>
      <c r="D185" s="757" t="s">
        <v>308</v>
      </c>
      <c r="E185" s="757"/>
      <c r="F185" s="757"/>
      <c r="G185" s="757"/>
      <c r="H185" s="757"/>
      <c r="I185" s="757"/>
      <c r="J185" s="757"/>
      <c r="K185" s="99"/>
      <c r="L185" s="34" t="s">
        <v>89</v>
      </c>
      <c r="M185" s="757" t="s">
        <v>309</v>
      </c>
      <c r="N185" s="757"/>
      <c r="O185" s="757"/>
      <c r="P185" s="757"/>
      <c r="Q185" s="757"/>
      <c r="R185" s="757"/>
      <c r="S185" s="757"/>
      <c r="T185" s="42"/>
      <c r="U185" s="90" t="s">
        <v>89</v>
      </c>
      <c r="V185" s="623" t="s">
        <v>310</v>
      </c>
      <c r="W185" s="624"/>
      <c r="X185" s="624"/>
      <c r="Y185" s="624"/>
      <c r="Z185" s="624"/>
      <c r="AA185" s="624"/>
      <c r="AB185" s="624"/>
      <c r="AC185" s="624"/>
      <c r="AD185" s="625"/>
      <c r="AE185"/>
    </row>
    <row r="186" spans="1:31" ht="48" customHeight="1">
      <c r="A186" s="96"/>
      <c r="B186" s="5"/>
      <c r="C186" s="90" t="s">
        <v>95</v>
      </c>
      <c r="D186" s="757" t="s">
        <v>311</v>
      </c>
      <c r="E186" s="757"/>
      <c r="F186" s="757"/>
      <c r="G186" s="757"/>
      <c r="H186" s="757"/>
      <c r="I186" s="757"/>
      <c r="J186" s="757"/>
      <c r="K186" s="99"/>
      <c r="L186" s="34" t="s">
        <v>90</v>
      </c>
      <c r="M186" s="757" t="s">
        <v>312</v>
      </c>
      <c r="N186" s="757"/>
      <c r="O186" s="757"/>
      <c r="P186" s="757"/>
      <c r="Q186" s="757"/>
      <c r="R186" s="757"/>
      <c r="S186" s="757"/>
      <c r="T186" s="42"/>
      <c r="U186" s="90" t="s">
        <v>90</v>
      </c>
      <c r="V186" s="623" t="s">
        <v>313</v>
      </c>
      <c r="W186" s="624"/>
      <c r="X186" s="624"/>
      <c r="Y186" s="624"/>
      <c r="Z186" s="624"/>
      <c r="AA186" s="624"/>
      <c r="AB186" s="624"/>
      <c r="AC186" s="624"/>
      <c r="AD186" s="625"/>
      <c r="AE186"/>
    </row>
    <row r="187" spans="1:31" ht="24" customHeight="1">
      <c r="A187" s="96"/>
      <c r="B187" s="5"/>
      <c r="C187" s="4"/>
      <c r="D187" s="4"/>
      <c r="E187" s="4"/>
      <c r="F187" s="4"/>
      <c r="G187" s="4"/>
      <c r="H187" s="91"/>
      <c r="I187" s="99"/>
      <c r="J187" s="99"/>
      <c r="K187" s="99"/>
      <c r="L187" s="34" t="s">
        <v>91</v>
      </c>
      <c r="M187" s="757" t="s">
        <v>314</v>
      </c>
      <c r="N187" s="757"/>
      <c r="O187" s="757"/>
      <c r="P187" s="757"/>
      <c r="Q187" s="757"/>
      <c r="R187" s="757"/>
      <c r="S187" s="757"/>
      <c r="T187" s="41"/>
      <c r="U187" s="90" t="s">
        <v>91</v>
      </c>
      <c r="V187" s="623" t="s">
        <v>315</v>
      </c>
      <c r="W187" s="624"/>
      <c r="X187" s="624"/>
      <c r="Y187" s="624"/>
      <c r="Z187" s="624"/>
      <c r="AA187" s="624"/>
      <c r="AB187" s="624"/>
      <c r="AC187" s="624"/>
      <c r="AD187" s="625"/>
      <c r="AE187"/>
    </row>
    <row r="188" spans="1:31" ht="36" customHeight="1">
      <c r="A188" s="96"/>
      <c r="B188" s="5"/>
      <c r="C188" s="557" t="s">
        <v>316</v>
      </c>
      <c r="D188" s="557"/>
      <c r="E188" s="557"/>
      <c r="F188" s="557"/>
      <c r="G188" s="557"/>
      <c r="H188" s="557"/>
      <c r="I188" s="557"/>
      <c r="J188" s="557"/>
      <c r="K188" s="99"/>
      <c r="L188" s="34" t="s">
        <v>92</v>
      </c>
      <c r="M188" s="757" t="s">
        <v>317</v>
      </c>
      <c r="N188" s="757"/>
      <c r="O188" s="757"/>
      <c r="P188" s="757"/>
      <c r="Q188" s="757"/>
      <c r="R188" s="757"/>
      <c r="S188" s="757"/>
      <c r="T188" s="42"/>
      <c r="U188" s="90" t="s">
        <v>92</v>
      </c>
      <c r="V188" s="623" t="s">
        <v>318</v>
      </c>
      <c r="W188" s="624"/>
      <c r="X188" s="624"/>
      <c r="Y188" s="624"/>
      <c r="Z188" s="624"/>
      <c r="AA188" s="624"/>
      <c r="AB188" s="624"/>
      <c r="AC188" s="624"/>
      <c r="AD188" s="625"/>
      <c r="AE188"/>
    </row>
    <row r="189" spans="1:31" ht="24" customHeight="1">
      <c r="A189" s="96"/>
      <c r="B189" s="5"/>
      <c r="C189" s="34" t="s">
        <v>87</v>
      </c>
      <c r="D189" s="757" t="s">
        <v>319</v>
      </c>
      <c r="E189" s="757"/>
      <c r="F189" s="757"/>
      <c r="G189" s="757"/>
      <c r="H189" s="757"/>
      <c r="I189" s="757"/>
      <c r="J189" s="757"/>
      <c r="K189" s="99"/>
      <c r="L189" s="34" t="s">
        <v>93</v>
      </c>
      <c r="M189" s="757" t="s">
        <v>320</v>
      </c>
      <c r="N189" s="757"/>
      <c r="O189" s="757"/>
      <c r="P189" s="757"/>
      <c r="Q189" s="757"/>
      <c r="R189" s="757"/>
      <c r="S189" s="757"/>
      <c r="T189" s="42"/>
      <c r="U189" s="90" t="s">
        <v>93</v>
      </c>
      <c r="V189" s="623" t="s">
        <v>321</v>
      </c>
      <c r="W189" s="624"/>
      <c r="X189" s="624"/>
      <c r="Y189" s="624"/>
      <c r="Z189" s="624"/>
      <c r="AA189" s="624"/>
      <c r="AB189" s="624"/>
      <c r="AC189" s="624"/>
      <c r="AD189" s="625"/>
      <c r="AE189"/>
    </row>
    <row r="190" spans="1:31" ht="48" customHeight="1">
      <c r="A190" s="96"/>
      <c r="B190" s="5"/>
      <c r="C190" s="34" t="s">
        <v>88</v>
      </c>
      <c r="D190" s="622" t="s">
        <v>322</v>
      </c>
      <c r="E190" s="622"/>
      <c r="F190" s="622"/>
      <c r="G190" s="622"/>
      <c r="H190" s="622"/>
      <c r="I190" s="622"/>
      <c r="J190" s="622"/>
      <c r="K190" s="99"/>
      <c r="L190" s="34" t="s">
        <v>94</v>
      </c>
      <c r="M190" s="757" t="s">
        <v>323</v>
      </c>
      <c r="N190" s="757"/>
      <c r="O190" s="757"/>
      <c r="P190" s="757"/>
      <c r="Q190" s="757"/>
      <c r="R190" s="757"/>
      <c r="S190" s="757"/>
      <c r="T190" s="42"/>
      <c r="U190" s="90" t="s">
        <v>94</v>
      </c>
      <c r="V190" s="623" t="s">
        <v>970</v>
      </c>
      <c r="W190" s="624"/>
      <c r="X190" s="624"/>
      <c r="Y190" s="624"/>
      <c r="Z190" s="624"/>
      <c r="AA190" s="624"/>
      <c r="AB190" s="624"/>
      <c r="AC190" s="624"/>
      <c r="AD190" s="625"/>
      <c r="AE190"/>
    </row>
    <row r="191" spans="1:31" ht="15" customHeight="1">
      <c r="A191" s="96"/>
      <c r="B191" s="5"/>
      <c r="C191" s="34" t="s">
        <v>89</v>
      </c>
      <c r="D191" s="757" t="s">
        <v>324</v>
      </c>
      <c r="E191" s="757"/>
      <c r="F191" s="757"/>
      <c r="G191" s="757"/>
      <c r="H191" s="757"/>
      <c r="I191" s="757"/>
      <c r="J191" s="757"/>
      <c r="K191" s="99"/>
      <c r="L191" s="34" t="s">
        <v>95</v>
      </c>
      <c r="M191" s="757" t="s">
        <v>325</v>
      </c>
      <c r="N191" s="757"/>
      <c r="O191" s="757"/>
      <c r="P191" s="757"/>
      <c r="Q191" s="757"/>
      <c r="R191" s="757"/>
      <c r="S191" s="757"/>
      <c r="T191" s="42"/>
      <c r="U191" s="90" t="s">
        <v>95</v>
      </c>
      <c r="V191" s="623" t="s">
        <v>967</v>
      </c>
      <c r="W191" s="624"/>
      <c r="X191" s="624"/>
      <c r="Y191" s="624"/>
      <c r="Z191" s="624"/>
      <c r="AA191" s="624"/>
      <c r="AB191" s="624"/>
      <c r="AC191" s="624"/>
      <c r="AD191" s="625"/>
      <c r="AE191"/>
    </row>
    <row r="192" spans="1:31" ht="15" customHeight="1">
      <c r="A192" s="96"/>
      <c r="B192" s="5"/>
      <c r="C192" s="34" t="s">
        <v>90</v>
      </c>
      <c r="D192" s="757" t="s">
        <v>326</v>
      </c>
      <c r="E192" s="757"/>
      <c r="F192" s="757"/>
      <c r="G192" s="757"/>
      <c r="H192" s="757"/>
      <c r="I192" s="757"/>
      <c r="J192" s="757"/>
      <c r="K192" s="99"/>
      <c r="L192" s="34" t="s">
        <v>97</v>
      </c>
      <c r="M192" s="757" t="s">
        <v>327</v>
      </c>
      <c r="N192" s="757"/>
      <c r="O192" s="757"/>
      <c r="P192" s="757"/>
      <c r="Q192" s="757"/>
      <c r="R192" s="757"/>
      <c r="S192" s="757"/>
      <c r="T192"/>
      <c r="U192" s="90" t="s">
        <v>97</v>
      </c>
      <c r="V192" s="623" t="s">
        <v>328</v>
      </c>
      <c r="W192" s="624"/>
      <c r="X192" s="624"/>
      <c r="Y192" s="624"/>
      <c r="Z192" s="624"/>
      <c r="AA192" s="624"/>
      <c r="AB192" s="624"/>
      <c r="AC192" s="624"/>
      <c r="AD192" s="625"/>
      <c r="AE192"/>
    </row>
    <row r="193" spans="1:31" ht="24" customHeight="1">
      <c r="A193" s="96"/>
      <c r="B193" s="5"/>
      <c r="C193" s="34" t="s">
        <v>91</v>
      </c>
      <c r="D193" s="622" t="s">
        <v>329</v>
      </c>
      <c r="E193" s="622"/>
      <c r="F193" s="622"/>
      <c r="G193" s="622"/>
      <c r="H193" s="622"/>
      <c r="I193" s="622"/>
      <c r="J193" s="622"/>
      <c r="K193" s="99"/>
      <c r="L193" s="34" t="s">
        <v>98</v>
      </c>
      <c r="M193" s="757" t="s">
        <v>330</v>
      </c>
      <c r="N193" s="757"/>
      <c r="O193" s="757"/>
      <c r="P193" s="757"/>
      <c r="Q193" s="757"/>
      <c r="R193" s="757"/>
      <c r="S193" s="757"/>
      <c r="T193" s="89"/>
      <c r="U193" s="90" t="s">
        <v>98</v>
      </c>
      <c r="V193" s="623" t="s">
        <v>331</v>
      </c>
      <c r="W193" s="624"/>
      <c r="X193" s="624"/>
      <c r="Y193" s="624"/>
      <c r="Z193" s="624"/>
      <c r="AA193" s="624"/>
      <c r="AB193" s="624"/>
      <c r="AC193" s="624"/>
      <c r="AD193" s="625"/>
      <c r="AE193"/>
    </row>
    <row r="194" spans="1:31" ht="15" customHeight="1">
      <c r="A194" s="96"/>
      <c r="B194" s="5"/>
      <c r="C194" s="34" t="s">
        <v>92</v>
      </c>
      <c r="D194" s="757" t="s">
        <v>332</v>
      </c>
      <c r="E194" s="757"/>
      <c r="F194" s="757"/>
      <c r="G194" s="757"/>
      <c r="H194" s="757"/>
      <c r="I194" s="757"/>
      <c r="J194" s="757"/>
      <c r="K194" s="102"/>
      <c r="L194" s="34" t="s">
        <v>99</v>
      </c>
      <c r="M194" s="757" t="s">
        <v>333</v>
      </c>
      <c r="N194" s="757"/>
      <c r="O194" s="757"/>
      <c r="P194" s="757"/>
      <c r="Q194" s="757"/>
      <c r="R194" s="757"/>
      <c r="S194" s="757"/>
      <c r="T194" s="42"/>
      <c r="U194" s="90" t="s">
        <v>99</v>
      </c>
      <c r="V194" s="623" t="s">
        <v>334</v>
      </c>
      <c r="W194" s="624"/>
      <c r="X194" s="624"/>
      <c r="Y194" s="624"/>
      <c r="Z194" s="624"/>
      <c r="AA194" s="624"/>
      <c r="AB194" s="624"/>
      <c r="AC194" s="624"/>
      <c r="AD194" s="625"/>
      <c r="AE194"/>
    </row>
    <row r="195" spans="1:31" ht="15" customHeight="1">
      <c r="A195" s="96"/>
      <c r="B195" s="5"/>
      <c r="C195" s="34" t="s">
        <v>93</v>
      </c>
      <c r="D195" s="757" t="s">
        <v>335</v>
      </c>
      <c r="E195" s="757"/>
      <c r="F195" s="757"/>
      <c r="G195" s="757"/>
      <c r="H195" s="757"/>
      <c r="I195" s="757"/>
      <c r="J195" s="757"/>
      <c r="K195" s="102"/>
      <c r="L195" s="34" t="s">
        <v>100</v>
      </c>
      <c r="M195" s="757" t="s">
        <v>336</v>
      </c>
      <c r="N195" s="757"/>
      <c r="O195" s="757"/>
      <c r="P195" s="757"/>
      <c r="Q195" s="757"/>
      <c r="R195" s="757"/>
      <c r="S195" s="757"/>
      <c r="T195" s="42"/>
      <c r="U195" s="90" t="s">
        <v>203</v>
      </c>
      <c r="V195" s="623" t="s">
        <v>311</v>
      </c>
      <c r="W195" s="624"/>
      <c r="X195" s="624"/>
      <c r="Y195" s="624"/>
      <c r="Z195" s="624"/>
      <c r="AA195" s="624"/>
      <c r="AB195" s="624"/>
      <c r="AC195" s="624"/>
      <c r="AD195" s="625"/>
      <c r="AE195"/>
    </row>
    <row r="196" spans="1:31" ht="15" customHeight="1">
      <c r="A196" s="96"/>
      <c r="B196" s="5"/>
      <c r="C196" s="34" t="s">
        <v>94</v>
      </c>
      <c r="D196" s="622" t="s">
        <v>337</v>
      </c>
      <c r="E196" s="622"/>
      <c r="F196" s="622"/>
      <c r="G196" s="622"/>
      <c r="H196" s="622"/>
      <c r="I196" s="622"/>
      <c r="J196" s="622"/>
      <c r="K196" s="102"/>
      <c r="L196" s="34" t="s">
        <v>101</v>
      </c>
      <c r="M196" s="757" t="s">
        <v>1033</v>
      </c>
      <c r="N196" s="757"/>
      <c r="O196" s="757"/>
      <c r="P196" s="757"/>
      <c r="Q196" s="757"/>
      <c r="R196" s="757"/>
      <c r="S196" s="757"/>
      <c r="T196" s="42"/>
      <c r="U196" s="5"/>
      <c r="V196" s="5"/>
      <c r="W196" s="5"/>
      <c r="X196" s="5"/>
      <c r="Y196" s="5"/>
      <c r="Z196" s="5"/>
      <c r="AA196" s="5"/>
      <c r="AB196" s="5"/>
      <c r="AC196" s="5"/>
      <c r="AD196" s="5"/>
      <c r="AE196"/>
    </row>
    <row r="197" spans="1:31" ht="15" customHeight="1">
      <c r="A197" s="96"/>
      <c r="B197" s="5"/>
      <c r="C197" s="34" t="s">
        <v>95</v>
      </c>
      <c r="D197" s="622" t="s">
        <v>311</v>
      </c>
      <c r="E197" s="622"/>
      <c r="F197" s="622"/>
      <c r="G197" s="622"/>
      <c r="H197" s="622"/>
      <c r="I197" s="622"/>
      <c r="J197" s="622"/>
      <c r="K197" s="102"/>
      <c r="L197" s="34" t="s">
        <v>102</v>
      </c>
      <c r="M197" s="757" t="s">
        <v>338</v>
      </c>
      <c r="N197" s="757"/>
      <c r="O197" s="757"/>
      <c r="P197" s="757"/>
      <c r="Q197" s="757"/>
      <c r="R197" s="757"/>
      <c r="S197" s="757"/>
      <c r="T197" s="42"/>
      <c r="U197" s="557" t="s">
        <v>339</v>
      </c>
      <c r="V197" s="557"/>
      <c r="W197" s="557"/>
      <c r="X197" s="557"/>
      <c r="Y197" s="557"/>
      <c r="Z197" s="557"/>
      <c r="AA197" s="557"/>
      <c r="AB197" s="557"/>
      <c r="AC197" s="557"/>
      <c r="AD197" s="557"/>
      <c r="AE197"/>
    </row>
    <row r="198" spans="1:31" ht="15" customHeight="1">
      <c r="A198" s="96"/>
      <c r="B198" s="5"/>
      <c r="C198" s="102"/>
      <c r="D198" s="102"/>
      <c r="E198" s="102"/>
      <c r="F198" s="102"/>
      <c r="G198" s="102"/>
      <c r="H198" s="102"/>
      <c r="I198" s="102"/>
      <c r="J198" s="102"/>
      <c r="K198" s="102"/>
      <c r="L198" s="34" t="s">
        <v>103</v>
      </c>
      <c r="M198" s="757" t="s">
        <v>340</v>
      </c>
      <c r="N198" s="757"/>
      <c r="O198" s="757"/>
      <c r="P198" s="757"/>
      <c r="Q198" s="757"/>
      <c r="R198" s="757"/>
      <c r="S198" s="757"/>
      <c r="T198" s="42"/>
      <c r="U198" s="90" t="s">
        <v>87</v>
      </c>
      <c r="V198" s="758" t="s">
        <v>341</v>
      </c>
      <c r="W198" s="759"/>
      <c r="X198" s="759"/>
      <c r="Y198" s="759"/>
      <c r="Z198" s="759"/>
      <c r="AA198" s="759"/>
      <c r="AB198" s="759"/>
      <c r="AC198" s="759"/>
      <c r="AD198" s="760"/>
      <c r="AE198"/>
    </row>
    <row r="199" spans="1:31" ht="24" customHeight="1">
      <c r="A199" s="96"/>
      <c r="B199" s="5"/>
      <c r="C199" s="554" t="s">
        <v>342</v>
      </c>
      <c r="D199" s="555"/>
      <c r="E199" s="555"/>
      <c r="F199" s="555"/>
      <c r="G199" s="555"/>
      <c r="H199" s="555"/>
      <c r="I199" s="555"/>
      <c r="J199" s="556"/>
      <c r="K199" s="103"/>
      <c r="L199" s="34" t="s">
        <v>104</v>
      </c>
      <c r="M199" s="757" t="s">
        <v>343</v>
      </c>
      <c r="N199" s="757"/>
      <c r="O199" s="757"/>
      <c r="P199" s="757"/>
      <c r="Q199" s="757"/>
      <c r="R199" s="757"/>
      <c r="S199" s="757"/>
      <c r="T199" s="42"/>
      <c r="U199" s="90" t="s">
        <v>88</v>
      </c>
      <c r="V199" s="757" t="s">
        <v>296</v>
      </c>
      <c r="W199" s="757"/>
      <c r="X199" s="757"/>
      <c r="Y199" s="757"/>
      <c r="Z199" s="757"/>
      <c r="AA199" s="757"/>
      <c r="AB199" s="757"/>
      <c r="AC199" s="757"/>
      <c r="AD199" s="757"/>
      <c r="AE199"/>
    </row>
    <row r="200" spans="1:31" ht="24" customHeight="1">
      <c r="A200" s="96"/>
      <c r="B200" s="5"/>
      <c r="C200" s="90" t="s">
        <v>87</v>
      </c>
      <c r="D200" s="758" t="s">
        <v>344</v>
      </c>
      <c r="E200" s="759"/>
      <c r="F200" s="759"/>
      <c r="G200" s="759"/>
      <c r="H200" s="759"/>
      <c r="I200" s="759"/>
      <c r="J200" s="760"/>
      <c r="K200"/>
      <c r="L200" s="34" t="s">
        <v>105</v>
      </c>
      <c r="M200" s="757" t="s">
        <v>345</v>
      </c>
      <c r="N200" s="757"/>
      <c r="O200" s="757"/>
      <c r="P200" s="757"/>
      <c r="Q200" s="757"/>
      <c r="R200" s="757"/>
      <c r="S200" s="757"/>
      <c r="T200"/>
      <c r="U200" s="90" t="s">
        <v>89</v>
      </c>
      <c r="V200" s="622" t="s">
        <v>346</v>
      </c>
      <c r="W200" s="622"/>
      <c r="X200" s="622"/>
      <c r="Y200" s="622"/>
      <c r="Z200" s="622"/>
      <c r="AA200" s="622"/>
      <c r="AB200" s="622"/>
      <c r="AC200" s="622"/>
      <c r="AD200" s="622"/>
      <c r="AE200"/>
    </row>
    <row r="201" spans="1:31" ht="15" customHeight="1">
      <c r="A201" s="96"/>
      <c r="B201" s="5"/>
      <c r="C201" s="90" t="s">
        <v>88</v>
      </c>
      <c r="D201" s="758" t="s">
        <v>347</v>
      </c>
      <c r="E201" s="759"/>
      <c r="F201" s="759"/>
      <c r="G201" s="759"/>
      <c r="H201" s="759"/>
      <c r="I201" s="759"/>
      <c r="J201" s="760"/>
      <c r="K201"/>
      <c r="L201" s="34" t="s">
        <v>106</v>
      </c>
      <c r="M201" s="757" t="s">
        <v>348</v>
      </c>
      <c r="N201" s="757"/>
      <c r="O201" s="757"/>
      <c r="P201" s="757"/>
      <c r="Q201" s="757"/>
      <c r="R201" s="757"/>
      <c r="S201" s="757"/>
      <c r="T201"/>
      <c r="U201" s="90" t="s">
        <v>90</v>
      </c>
      <c r="V201" s="758" t="s">
        <v>349</v>
      </c>
      <c r="W201" s="759"/>
      <c r="X201" s="759"/>
      <c r="Y201" s="759"/>
      <c r="Z201" s="759"/>
      <c r="AA201" s="759"/>
      <c r="AB201" s="759"/>
      <c r="AC201" s="759"/>
      <c r="AD201" s="760"/>
      <c r="AE201"/>
    </row>
    <row r="202" spans="1:31" ht="24" customHeight="1">
      <c r="A202" s="96"/>
      <c r="B202" s="5"/>
      <c r="C202" s="90" t="s">
        <v>89</v>
      </c>
      <c r="D202" s="758" t="s">
        <v>350</v>
      </c>
      <c r="E202" s="759"/>
      <c r="F202" s="759"/>
      <c r="G202" s="759"/>
      <c r="H202" s="759"/>
      <c r="I202" s="759"/>
      <c r="J202" s="760"/>
      <c r="K202"/>
      <c r="L202" s="34" t="s">
        <v>107</v>
      </c>
      <c r="M202" s="757" t="s">
        <v>351</v>
      </c>
      <c r="N202" s="757"/>
      <c r="O202" s="757"/>
      <c r="P202" s="757"/>
      <c r="Q202" s="757"/>
      <c r="R202" s="757"/>
      <c r="S202" s="757"/>
      <c r="T202"/>
      <c r="U202" s="90" t="s">
        <v>91</v>
      </c>
      <c r="V202" s="622" t="s">
        <v>352</v>
      </c>
      <c r="W202" s="622"/>
      <c r="X202" s="622"/>
      <c r="Y202" s="622"/>
      <c r="Z202" s="622"/>
      <c r="AA202" s="622"/>
      <c r="AB202" s="622"/>
      <c r="AC202" s="622"/>
      <c r="AD202" s="622"/>
      <c r="AE202"/>
    </row>
    <row r="203" spans="1:31" ht="24" customHeight="1">
      <c r="A203" s="96"/>
      <c r="B203" s="5"/>
      <c r="C203" s="90" t="s">
        <v>90</v>
      </c>
      <c r="D203" s="758" t="s">
        <v>353</v>
      </c>
      <c r="E203" s="759"/>
      <c r="F203" s="759"/>
      <c r="G203" s="759"/>
      <c r="H203" s="759"/>
      <c r="I203" s="759"/>
      <c r="J203" s="760"/>
      <c r="K203"/>
      <c r="L203" s="34" t="s">
        <v>108</v>
      </c>
      <c r="M203" s="757" t="s">
        <v>354</v>
      </c>
      <c r="N203" s="757"/>
      <c r="O203" s="757"/>
      <c r="P203" s="757"/>
      <c r="Q203" s="757"/>
      <c r="R203" s="757"/>
      <c r="S203" s="757"/>
      <c r="T203"/>
      <c r="U203" s="90" t="s">
        <v>92</v>
      </c>
      <c r="V203" s="622" t="s">
        <v>866</v>
      </c>
      <c r="W203" s="622"/>
      <c r="X203" s="622"/>
      <c r="Y203" s="622"/>
      <c r="Z203" s="622"/>
      <c r="AA203" s="622"/>
      <c r="AB203" s="622"/>
      <c r="AC203" s="622"/>
      <c r="AD203" s="622"/>
      <c r="AE203"/>
    </row>
    <row r="204" spans="1:31" ht="15" customHeight="1">
      <c r="A204" s="96"/>
      <c r="B204" s="5"/>
      <c r="C204" s="90" t="s">
        <v>94</v>
      </c>
      <c r="D204" s="758" t="s">
        <v>356</v>
      </c>
      <c r="E204" s="759"/>
      <c r="F204" s="759"/>
      <c r="G204" s="759"/>
      <c r="H204" s="759"/>
      <c r="I204" s="759"/>
      <c r="J204" s="760"/>
      <c r="K204"/>
      <c r="L204" s="34" t="s">
        <v>109</v>
      </c>
      <c r="M204" s="757" t="s">
        <v>357</v>
      </c>
      <c r="N204" s="757"/>
      <c r="O204" s="757"/>
      <c r="P204" s="757"/>
      <c r="Q204" s="757"/>
      <c r="R204" s="757"/>
      <c r="S204" s="757"/>
      <c r="T204"/>
      <c r="U204" s="90" t="s">
        <v>93</v>
      </c>
      <c r="V204" s="758" t="s">
        <v>355</v>
      </c>
      <c r="W204" s="759"/>
      <c r="X204" s="759"/>
      <c r="Y204" s="759"/>
      <c r="Z204" s="759"/>
      <c r="AA204" s="759"/>
      <c r="AB204" s="759"/>
      <c r="AC204" s="759"/>
      <c r="AD204" s="760"/>
      <c r="AE204"/>
    </row>
    <row r="205" spans="1:31" ht="15" customHeight="1">
      <c r="A205" s="96"/>
      <c r="B205" s="5"/>
      <c r="C205" s="90" t="s">
        <v>95</v>
      </c>
      <c r="D205" s="758" t="s">
        <v>311</v>
      </c>
      <c r="E205" s="759"/>
      <c r="F205" s="759"/>
      <c r="G205" s="759"/>
      <c r="H205" s="759"/>
      <c r="I205" s="759"/>
      <c r="J205" s="760"/>
      <c r="K205"/>
      <c r="L205" s="34" t="s">
        <v>110</v>
      </c>
      <c r="M205" s="757" t="s">
        <v>358</v>
      </c>
      <c r="N205" s="757"/>
      <c r="O205" s="757"/>
      <c r="P205" s="757"/>
      <c r="Q205" s="757"/>
      <c r="R205" s="757"/>
      <c r="S205" s="757"/>
      <c r="T205"/>
      <c r="U205" s="90" t="s">
        <v>95</v>
      </c>
      <c r="V205" s="757" t="s">
        <v>311</v>
      </c>
      <c r="W205" s="757"/>
      <c r="X205" s="757"/>
      <c r="Y205" s="757"/>
      <c r="Z205" s="757"/>
      <c r="AA205" s="757"/>
      <c r="AB205" s="757"/>
      <c r="AC205" s="757"/>
      <c r="AD205" s="757"/>
      <c r="AE205"/>
    </row>
    <row r="206" spans="1:31" ht="15" customHeight="1">
      <c r="A206" s="96"/>
      <c r="B206" s="5"/>
      <c r="C206" s="102"/>
      <c r="D206" s="102"/>
      <c r="E206" s="102"/>
      <c r="F206" s="102"/>
      <c r="G206" s="102"/>
      <c r="H206" s="102"/>
      <c r="I206" s="102"/>
      <c r="J206" s="102"/>
      <c r="K206"/>
      <c r="L206" s="34" t="s">
        <v>111</v>
      </c>
      <c r="M206" s="757" t="s">
        <v>359</v>
      </c>
      <c r="N206" s="757"/>
      <c r="O206" s="757"/>
      <c r="P206" s="757"/>
      <c r="Q206" s="757"/>
      <c r="R206" s="757"/>
      <c r="S206" s="757"/>
      <c r="T206"/>
      <c r="U206"/>
      <c r="V206"/>
      <c r="W206"/>
      <c r="X206"/>
      <c r="Y206"/>
      <c r="Z206"/>
      <c r="AA206"/>
      <c r="AB206"/>
      <c r="AC206"/>
      <c r="AD206"/>
      <c r="AE206"/>
    </row>
    <row r="207" spans="1:31" ht="24" customHeight="1">
      <c r="A207" s="96"/>
      <c r="B207" s="5"/>
      <c r="C207" s="646" t="s">
        <v>361</v>
      </c>
      <c r="D207" s="646"/>
      <c r="E207" s="646"/>
      <c r="F207" s="646"/>
      <c r="G207" s="646"/>
      <c r="H207" s="646"/>
      <c r="I207" s="646"/>
      <c r="J207" s="646"/>
      <c r="K207"/>
      <c r="L207" s="34" t="s">
        <v>112</v>
      </c>
      <c r="M207" s="757" t="s">
        <v>362</v>
      </c>
      <c r="N207" s="757"/>
      <c r="O207" s="757"/>
      <c r="P207" s="757"/>
      <c r="Q207" s="757"/>
      <c r="R207" s="757"/>
      <c r="S207" s="757"/>
      <c r="T207"/>
      <c r="U207" s="557" t="s">
        <v>1279</v>
      </c>
      <c r="V207" s="557"/>
      <c r="W207" s="557"/>
      <c r="X207" s="557"/>
      <c r="Y207" s="557"/>
      <c r="Z207" s="557"/>
      <c r="AA207" s="557"/>
      <c r="AB207" s="557"/>
      <c r="AC207" s="557"/>
      <c r="AD207" s="557"/>
      <c r="AE207"/>
    </row>
    <row r="208" spans="1:31" ht="15" customHeight="1">
      <c r="A208" s="96"/>
      <c r="B208" s="5"/>
      <c r="C208" s="34" t="s">
        <v>87</v>
      </c>
      <c r="D208" s="622" t="s">
        <v>364</v>
      </c>
      <c r="E208" s="622"/>
      <c r="F208" s="622"/>
      <c r="G208" s="622"/>
      <c r="H208" s="622"/>
      <c r="I208" s="622"/>
      <c r="J208" s="622"/>
      <c r="K208"/>
      <c r="L208" s="34" t="s">
        <v>113</v>
      </c>
      <c r="M208" s="757" t="s">
        <v>319</v>
      </c>
      <c r="N208" s="757"/>
      <c r="O208" s="757"/>
      <c r="P208" s="757"/>
      <c r="Q208" s="757"/>
      <c r="R208" s="757"/>
      <c r="S208" s="757"/>
      <c r="T208"/>
      <c r="U208" s="90" t="s">
        <v>87</v>
      </c>
      <c r="V208" s="758" t="s">
        <v>867</v>
      </c>
      <c r="W208" s="759"/>
      <c r="X208" s="759"/>
      <c r="Y208" s="759"/>
      <c r="Z208" s="759"/>
      <c r="AA208" s="759"/>
      <c r="AB208" s="759"/>
      <c r="AC208" s="759"/>
      <c r="AD208" s="760"/>
      <c r="AE208"/>
    </row>
    <row r="209" spans="1:35" ht="15" customHeight="1">
      <c r="A209" s="96"/>
      <c r="B209" s="5"/>
      <c r="C209" s="34" t="s">
        <v>88</v>
      </c>
      <c r="D209" s="622" t="s">
        <v>366</v>
      </c>
      <c r="E209" s="622"/>
      <c r="F209" s="622"/>
      <c r="G209" s="622"/>
      <c r="H209" s="622"/>
      <c r="I209" s="622"/>
      <c r="J209" s="622"/>
      <c r="K209"/>
      <c r="L209" s="34" t="s">
        <v>203</v>
      </c>
      <c r="M209" s="757" t="s">
        <v>311</v>
      </c>
      <c r="N209" s="757"/>
      <c r="O209" s="757"/>
      <c r="P209" s="757"/>
      <c r="Q209" s="757"/>
      <c r="R209" s="757"/>
      <c r="S209" s="757"/>
      <c r="T209"/>
      <c r="U209" s="90" t="s">
        <v>88</v>
      </c>
      <c r="V209" s="757" t="s">
        <v>868</v>
      </c>
      <c r="W209" s="757"/>
      <c r="X209" s="757"/>
      <c r="Y209" s="757"/>
      <c r="Z209" s="757"/>
      <c r="AA209" s="757"/>
      <c r="AB209" s="757"/>
      <c r="AC209" s="757"/>
      <c r="AD209" s="757"/>
      <c r="AE209"/>
    </row>
    <row r="210" spans="1:35" ht="15" customHeight="1">
      <c r="A210" s="96"/>
      <c r="B210" s="5"/>
      <c r="C210" s="34" t="s">
        <v>89</v>
      </c>
      <c r="D210" s="622" t="s">
        <v>368</v>
      </c>
      <c r="E210" s="622"/>
      <c r="F210" s="622"/>
      <c r="G210" s="622"/>
      <c r="H210" s="622"/>
      <c r="I210" s="622"/>
      <c r="J210" s="622"/>
      <c r="K210"/>
      <c r="L210" s="104"/>
      <c r="M210" s="94"/>
      <c r="N210" s="94"/>
      <c r="O210" s="94"/>
      <c r="P210" s="94"/>
      <c r="Q210" s="94"/>
      <c r="R210" s="94"/>
      <c r="S210" s="94"/>
      <c r="T210"/>
      <c r="U210" s="90" t="s">
        <v>89</v>
      </c>
      <c r="V210" s="758" t="s">
        <v>1292</v>
      </c>
      <c r="W210" s="759"/>
      <c r="X210" s="759"/>
      <c r="Y210" s="759"/>
      <c r="Z210" s="759"/>
      <c r="AA210" s="759"/>
      <c r="AB210" s="759"/>
      <c r="AC210" s="759"/>
      <c r="AD210" s="760"/>
      <c r="AE210"/>
    </row>
    <row r="211" spans="1:35" ht="15" customHeight="1">
      <c r="A211" s="96"/>
      <c r="B211" s="5"/>
      <c r="C211" s="34" t="s">
        <v>90</v>
      </c>
      <c r="D211" s="622" t="s">
        <v>370</v>
      </c>
      <c r="E211" s="622"/>
      <c r="F211" s="622"/>
      <c r="G211" s="622"/>
      <c r="H211" s="622"/>
      <c r="I211" s="622"/>
      <c r="J211" s="622"/>
      <c r="K211"/>
      <c r="L211" s="646" t="s">
        <v>360</v>
      </c>
      <c r="M211" s="646"/>
      <c r="N211" s="646"/>
      <c r="O211" s="646"/>
      <c r="P211" s="646"/>
      <c r="Q211" s="646"/>
      <c r="R211" s="646"/>
      <c r="S211" s="646"/>
      <c r="T211"/>
      <c r="U211" s="90" t="s">
        <v>90</v>
      </c>
      <c r="V211" s="758" t="s">
        <v>869</v>
      </c>
      <c r="W211" s="759"/>
      <c r="X211" s="759"/>
      <c r="Y211" s="759"/>
      <c r="Z211" s="759"/>
      <c r="AA211" s="759"/>
      <c r="AB211" s="759"/>
      <c r="AC211" s="759"/>
      <c r="AD211" s="760"/>
      <c r="AE211"/>
    </row>
    <row r="212" spans="1:35" ht="24" customHeight="1">
      <c r="A212" s="96"/>
      <c r="B212" s="5"/>
      <c r="C212" s="34" t="s">
        <v>91</v>
      </c>
      <c r="D212" s="622" t="s">
        <v>372</v>
      </c>
      <c r="E212" s="622"/>
      <c r="F212" s="622"/>
      <c r="G212" s="622"/>
      <c r="H212" s="622"/>
      <c r="I212" s="622"/>
      <c r="J212" s="622"/>
      <c r="K212"/>
      <c r="L212" s="34" t="s">
        <v>87</v>
      </c>
      <c r="M212" s="757" t="s">
        <v>363</v>
      </c>
      <c r="N212" s="757"/>
      <c r="O212" s="757"/>
      <c r="P212" s="757"/>
      <c r="Q212" s="757"/>
      <c r="R212" s="757"/>
      <c r="S212" s="757"/>
      <c r="T212"/>
      <c r="U212" s="90" t="s">
        <v>95</v>
      </c>
      <c r="V212" s="757" t="s">
        <v>311</v>
      </c>
      <c r="W212" s="757"/>
      <c r="X212" s="757"/>
      <c r="Y212" s="757"/>
      <c r="Z212" s="757"/>
      <c r="AA212" s="757"/>
      <c r="AB212" s="757"/>
      <c r="AC212" s="757"/>
      <c r="AD212" s="757"/>
      <c r="AE212"/>
    </row>
    <row r="213" spans="1:35" ht="24" customHeight="1">
      <c r="A213" s="96"/>
      <c r="B213" s="5"/>
      <c r="C213" s="34" t="s">
        <v>92</v>
      </c>
      <c r="D213" s="622" t="s">
        <v>374</v>
      </c>
      <c r="E213" s="622"/>
      <c r="F213" s="622"/>
      <c r="G213" s="622"/>
      <c r="H213" s="622"/>
      <c r="I213" s="622"/>
      <c r="J213" s="622"/>
      <c r="K213"/>
      <c r="L213" s="34" t="s">
        <v>88</v>
      </c>
      <c r="M213" s="757" t="s">
        <v>365</v>
      </c>
      <c r="N213" s="757"/>
      <c r="O213" s="757"/>
      <c r="P213" s="757"/>
      <c r="Q213" s="757"/>
      <c r="R213" s="757"/>
      <c r="S213" s="757"/>
      <c r="T213"/>
      <c r="U213"/>
      <c r="V213"/>
      <c r="W213"/>
      <c r="X213"/>
      <c r="Y213"/>
      <c r="Z213"/>
      <c r="AA213"/>
      <c r="AB213"/>
      <c r="AC213"/>
      <c r="AD213"/>
      <c r="AE213"/>
    </row>
    <row r="214" spans="1:35" ht="24" customHeight="1">
      <c r="A214" s="96"/>
      <c r="B214" s="5"/>
      <c r="C214" s="34" t="s">
        <v>93</v>
      </c>
      <c r="D214" s="622" t="s">
        <v>376</v>
      </c>
      <c r="E214" s="622"/>
      <c r="F214" s="622"/>
      <c r="G214" s="622"/>
      <c r="H214" s="622"/>
      <c r="I214" s="622"/>
      <c r="J214" s="622"/>
      <c r="K214"/>
      <c r="L214" s="34" t="s">
        <v>89</v>
      </c>
      <c r="M214" s="757" t="s">
        <v>367</v>
      </c>
      <c r="N214" s="757"/>
      <c r="O214" s="757"/>
      <c r="P214" s="757"/>
      <c r="Q214" s="757"/>
      <c r="R214" s="757"/>
      <c r="S214" s="757"/>
      <c r="T214"/>
      <c r="U214"/>
      <c r="V214"/>
      <c r="W214"/>
      <c r="X214"/>
      <c r="Y214"/>
      <c r="Z214"/>
      <c r="AA214"/>
      <c r="AB214"/>
      <c r="AC214"/>
      <c r="AD214"/>
      <c r="AE214"/>
    </row>
    <row r="215" spans="1:35" ht="15" customHeight="1">
      <c r="A215" s="96"/>
      <c r="B215" s="5"/>
      <c r="C215" s="34" t="s">
        <v>94</v>
      </c>
      <c r="D215" s="622" t="s">
        <v>378</v>
      </c>
      <c r="E215" s="622"/>
      <c r="F215" s="622"/>
      <c r="G215" s="622"/>
      <c r="H215" s="622"/>
      <c r="I215" s="622"/>
      <c r="J215" s="622"/>
      <c r="K215"/>
      <c r="L215" s="34" t="s">
        <v>90</v>
      </c>
      <c r="M215" s="757" t="s">
        <v>369</v>
      </c>
      <c r="N215" s="757"/>
      <c r="O215" s="757"/>
      <c r="P215" s="757"/>
      <c r="Q215" s="757"/>
      <c r="R215" s="757"/>
      <c r="S215" s="757"/>
      <c r="T215"/>
      <c r="U215"/>
      <c r="V215"/>
      <c r="W215"/>
      <c r="X215"/>
      <c r="Y215"/>
      <c r="Z215"/>
      <c r="AA215"/>
      <c r="AB215"/>
      <c r="AC215"/>
      <c r="AD215"/>
      <c r="AE215"/>
    </row>
    <row r="216" spans="1:35" ht="24" customHeight="1">
      <c r="A216" s="96"/>
      <c r="B216" s="5"/>
      <c r="C216" s="34" t="s">
        <v>95</v>
      </c>
      <c r="D216" s="622" t="s">
        <v>1031</v>
      </c>
      <c r="E216" s="622"/>
      <c r="F216" s="622"/>
      <c r="G216" s="622"/>
      <c r="H216" s="622"/>
      <c r="I216" s="622"/>
      <c r="J216" s="622"/>
      <c r="K216"/>
      <c r="L216" s="90" t="s">
        <v>91</v>
      </c>
      <c r="M216" s="757" t="s">
        <v>371</v>
      </c>
      <c r="N216" s="757"/>
      <c r="O216" s="757"/>
      <c r="P216" s="757"/>
      <c r="Q216" s="757"/>
      <c r="R216" s="757"/>
      <c r="S216" s="757"/>
      <c r="T216"/>
      <c r="U216"/>
      <c r="V216"/>
      <c r="W216"/>
      <c r="X216"/>
      <c r="Y216"/>
      <c r="Z216"/>
      <c r="AA216"/>
      <c r="AB216"/>
      <c r="AC216"/>
      <c r="AD216"/>
      <c r="AE216"/>
    </row>
    <row r="217" spans="1:35" ht="24" customHeight="1">
      <c r="A217" s="96"/>
      <c r="B217" s="5"/>
      <c r="C217" s="34" t="s">
        <v>97</v>
      </c>
      <c r="D217" s="622" t="s">
        <v>1032</v>
      </c>
      <c r="E217" s="622"/>
      <c r="F217" s="622"/>
      <c r="G217" s="622"/>
      <c r="H217" s="622"/>
      <c r="I217" s="622"/>
      <c r="J217" s="622"/>
      <c r="K217"/>
      <c r="L217" s="34" t="s">
        <v>92</v>
      </c>
      <c r="M217" s="757" t="s">
        <v>373</v>
      </c>
      <c r="N217" s="757"/>
      <c r="O217" s="757"/>
      <c r="P217" s="757"/>
      <c r="Q217" s="757"/>
      <c r="R217" s="757"/>
      <c r="S217" s="757"/>
      <c r="T217"/>
      <c r="U217"/>
      <c r="V217" s="9"/>
      <c r="W217" s="9"/>
      <c r="X217" s="9"/>
      <c r="Y217" s="9"/>
      <c r="Z217" s="9"/>
      <c r="AA217" s="9"/>
      <c r="AB217" s="9"/>
      <c r="AC217" s="9"/>
      <c r="AD217" s="9"/>
      <c r="AE217"/>
    </row>
    <row r="218" spans="1:35" ht="24" customHeight="1">
      <c r="A218" s="96"/>
      <c r="B218" s="5"/>
      <c r="C218" s="34" t="s">
        <v>98</v>
      </c>
      <c r="D218" s="622" t="s">
        <v>380</v>
      </c>
      <c r="E218" s="622"/>
      <c r="F218" s="622"/>
      <c r="G218" s="622"/>
      <c r="H218" s="622"/>
      <c r="I218" s="622"/>
      <c r="J218" s="622"/>
      <c r="K218"/>
      <c r="L218" s="34" t="s">
        <v>93</v>
      </c>
      <c r="M218" s="757" t="s">
        <v>375</v>
      </c>
      <c r="N218" s="757"/>
      <c r="O218" s="757"/>
      <c r="P218" s="757"/>
      <c r="Q218" s="757"/>
      <c r="R218" s="757"/>
      <c r="S218" s="757"/>
      <c r="T218"/>
      <c r="U218"/>
      <c r="V218" s="9"/>
      <c r="W218" s="9"/>
      <c r="X218" s="9"/>
      <c r="Y218" s="9"/>
      <c r="Z218" s="9"/>
      <c r="AA218" s="9"/>
      <c r="AB218" s="9"/>
      <c r="AC218" s="9"/>
      <c r="AD218" s="9"/>
      <c r="AE218"/>
      <c r="AG218" s="365" t="s">
        <v>6370</v>
      </c>
      <c r="AH218" s="366" t="s">
        <v>6371</v>
      </c>
      <c r="AI218" s="367" t="s">
        <v>6372</v>
      </c>
    </row>
    <row r="219" spans="1:35" ht="15" customHeight="1">
      <c r="A219" s="96"/>
      <c r="B219" s="5"/>
      <c r="C219" s="34" t="s">
        <v>99</v>
      </c>
      <c r="D219" s="622" t="s">
        <v>381</v>
      </c>
      <c r="E219" s="622"/>
      <c r="F219" s="622"/>
      <c r="G219" s="622"/>
      <c r="H219" s="622"/>
      <c r="I219" s="622"/>
      <c r="J219" s="622"/>
      <c r="K219"/>
      <c r="L219" s="34" t="s">
        <v>94</v>
      </c>
      <c r="M219" s="757" t="s">
        <v>377</v>
      </c>
      <c r="N219" s="757"/>
      <c r="O219" s="757"/>
      <c r="P219" s="757"/>
      <c r="Q219" s="757"/>
      <c r="R219" s="757"/>
      <c r="S219" s="757"/>
      <c r="T219"/>
      <c r="U219"/>
      <c r="V219"/>
      <c r="W219"/>
      <c r="X219"/>
      <c r="Y219"/>
      <c r="Z219"/>
      <c r="AA219"/>
      <c r="AB219"/>
      <c r="AC219"/>
      <c r="AD219"/>
      <c r="AE219"/>
      <c r="AG219" s="9">
        <v>11</v>
      </c>
      <c r="AH219" s="7">
        <f>IF(AO175&gt;0,1,0)</f>
        <v>0</v>
      </c>
      <c r="AI219" s="368" t="str">
        <f>IF(AH219&gt;0,AG219,"")</f>
        <v/>
      </c>
    </row>
    <row r="220" spans="1:35" ht="15" customHeight="1">
      <c r="A220" s="96"/>
      <c r="B220" s="5"/>
      <c r="C220" s="34" t="s">
        <v>203</v>
      </c>
      <c r="D220" s="622" t="s">
        <v>311</v>
      </c>
      <c r="E220" s="622"/>
      <c r="F220" s="622"/>
      <c r="G220" s="622"/>
      <c r="H220" s="622"/>
      <c r="I220" s="622"/>
      <c r="J220" s="622"/>
      <c r="K220"/>
      <c r="L220" s="34" t="s">
        <v>95</v>
      </c>
      <c r="M220" s="757" t="s">
        <v>379</v>
      </c>
      <c r="N220" s="757"/>
      <c r="O220" s="757"/>
      <c r="P220" s="757"/>
      <c r="Q220" s="757"/>
      <c r="R220" s="757"/>
      <c r="S220" s="757"/>
      <c r="T220"/>
      <c r="U220"/>
      <c r="V220"/>
      <c r="W220"/>
      <c r="X220"/>
      <c r="Y220"/>
      <c r="Z220"/>
      <c r="AA220"/>
      <c r="AB220"/>
      <c r="AC220"/>
      <c r="AD220"/>
      <c r="AE220"/>
      <c r="AG220" s="240">
        <v>13</v>
      </c>
      <c r="AH220" s="7">
        <f>IF(AR54&gt;0,1,0)</f>
        <v>0</v>
      </c>
      <c r="AI220" s="368" t="str">
        <f>IF(AH220&gt;0,AG220,"")</f>
        <v/>
      </c>
    </row>
    <row r="221" spans="1:35" ht="15" customHeight="1">
      <c r="A221" s="96"/>
      <c r="B221" s="5"/>
      <c r="C221" s="105"/>
      <c r="D221" s="41"/>
      <c r="E221" s="41"/>
      <c r="F221" s="41"/>
      <c r="G221" s="41"/>
      <c r="H221" s="41"/>
      <c r="I221" s="41"/>
      <c r="J221" s="41"/>
      <c r="K221"/>
      <c r="L221" s="34" t="s">
        <v>203</v>
      </c>
      <c r="M221" s="757" t="s">
        <v>311</v>
      </c>
      <c r="N221" s="757"/>
      <c r="O221" s="757"/>
      <c r="P221" s="757"/>
      <c r="Q221" s="757"/>
      <c r="R221" s="757"/>
      <c r="S221" s="757"/>
      <c r="T221"/>
      <c r="U221"/>
      <c r="V221"/>
      <c r="W221"/>
      <c r="X221"/>
      <c r="Y221"/>
      <c r="Z221"/>
      <c r="AA221"/>
      <c r="AB221"/>
      <c r="AC221"/>
      <c r="AD221"/>
      <c r="AE221"/>
      <c r="AG221" s="361"/>
      <c r="AH221" s="7"/>
      <c r="AI221" s="368" t="str">
        <f>IF(AH221&gt;0,AG221,"")</f>
        <v/>
      </c>
    </row>
    <row r="222" spans="1:35" ht="15" customHeight="1">
      <c r="A222" s="96"/>
      <c r="B222" s="703" t="str">
        <f>IF(AJ175&gt;0,"Alerta: debido a que cuenta con registros NA, debe proporcionar una justificación en el area de comentarios al final de la pregunta","")</f>
        <v/>
      </c>
      <c r="C222" s="703"/>
      <c r="D222" s="703"/>
      <c r="E222" s="703"/>
      <c r="F222" s="703"/>
      <c r="G222" s="703"/>
      <c r="H222" s="703"/>
      <c r="I222" s="703"/>
      <c r="J222" s="703"/>
      <c r="K222" s="703"/>
      <c r="L222" s="703"/>
      <c r="M222" s="703"/>
      <c r="N222" s="703"/>
      <c r="O222" s="703"/>
      <c r="P222" s="703"/>
      <c r="Q222" s="703"/>
      <c r="R222" s="703"/>
      <c r="S222" s="703"/>
      <c r="T222" s="703"/>
      <c r="U222" s="703"/>
      <c r="V222" s="703"/>
      <c r="W222" s="703"/>
      <c r="X222" s="703"/>
      <c r="Y222" s="703"/>
      <c r="Z222" s="703"/>
      <c r="AA222" s="703"/>
      <c r="AB222" s="703"/>
      <c r="AC222" s="703"/>
      <c r="AD222" s="703"/>
      <c r="AE222"/>
    </row>
    <row r="223" spans="1:35" ht="24" customHeight="1">
      <c r="A223" s="6"/>
      <c r="B223" s="5"/>
      <c r="C223" s="596" t="s">
        <v>270</v>
      </c>
      <c r="D223" s="596"/>
      <c r="E223" s="596"/>
      <c r="F223" s="596"/>
      <c r="G223" s="596"/>
      <c r="H223" s="596"/>
      <c r="I223" s="596"/>
      <c r="J223" s="596"/>
      <c r="K223" s="596"/>
      <c r="L223" s="596"/>
      <c r="M223" s="596"/>
      <c r="N223" s="596"/>
      <c r="O223" s="596"/>
      <c r="P223" s="596"/>
      <c r="Q223" s="596"/>
      <c r="R223" s="596"/>
      <c r="S223" s="596"/>
      <c r="T223" s="596"/>
      <c r="U223" s="596"/>
      <c r="V223" s="596"/>
      <c r="W223" s="596"/>
      <c r="X223" s="596"/>
      <c r="Y223" s="596"/>
      <c r="Z223" s="596"/>
      <c r="AA223" s="596"/>
      <c r="AB223" s="596"/>
      <c r="AC223" s="596"/>
      <c r="AD223" s="596"/>
      <c r="AE223"/>
    </row>
    <row r="224" spans="1:35" ht="60" customHeight="1">
      <c r="A224" s="6"/>
      <c r="B224" s="5"/>
      <c r="C224" s="761"/>
      <c r="D224" s="761"/>
      <c r="E224" s="761"/>
      <c r="F224" s="761"/>
      <c r="G224" s="761"/>
      <c r="H224" s="761"/>
      <c r="I224" s="761"/>
      <c r="J224" s="761"/>
      <c r="K224" s="761"/>
      <c r="L224" s="761"/>
      <c r="M224" s="761"/>
      <c r="N224" s="761"/>
      <c r="O224" s="761"/>
      <c r="P224" s="761"/>
      <c r="Q224" s="761"/>
      <c r="R224" s="761"/>
      <c r="S224" s="761"/>
      <c r="T224" s="761"/>
      <c r="U224" s="761"/>
      <c r="V224" s="761"/>
      <c r="W224" s="761"/>
      <c r="X224" s="761"/>
      <c r="Y224" s="761"/>
      <c r="Z224" s="761"/>
      <c r="AA224" s="761"/>
      <c r="AB224" s="761"/>
      <c r="AC224" s="761"/>
      <c r="AD224" s="662"/>
      <c r="AE224"/>
    </row>
    <row r="225" spans="1:44" ht="15" customHeight="1">
      <c r="A225" s="6"/>
      <c r="B225" s="704" t="str">
        <f>BC175</f>
        <v/>
      </c>
      <c r="C225" s="704"/>
      <c r="D225" s="704"/>
      <c r="E225" s="704"/>
      <c r="F225" s="704"/>
      <c r="G225" s="704"/>
      <c r="H225" s="704"/>
      <c r="I225" s="704"/>
      <c r="J225" s="704"/>
      <c r="K225" s="704"/>
      <c r="L225" s="704"/>
      <c r="M225" s="704"/>
      <c r="N225" s="704"/>
      <c r="O225" s="704"/>
      <c r="P225" s="704"/>
      <c r="Q225" s="704"/>
      <c r="R225" s="704"/>
      <c r="S225" s="704"/>
      <c r="T225" s="704"/>
      <c r="U225" s="704"/>
      <c r="V225" s="704"/>
      <c r="W225" s="704"/>
      <c r="X225" s="704"/>
      <c r="Y225" s="704"/>
      <c r="Z225" s="704"/>
      <c r="AA225" s="704"/>
      <c r="AB225" s="704"/>
      <c r="AC225" s="704"/>
      <c r="AD225" s="704"/>
      <c r="AE225" s="8"/>
    </row>
    <row r="226" spans="1:44" ht="15" customHeight="1">
      <c r="A226" s="6"/>
      <c r="B226" s="703" t="str">
        <f>IF(AH175&gt;0,"Alerta: debido a que cuenta con registros NS, debe proporcionar una justificación en el area de comentarios al final de la pregunta","")</f>
        <v/>
      </c>
      <c r="C226" s="703"/>
      <c r="D226" s="703"/>
      <c r="E226" s="703"/>
      <c r="F226" s="703"/>
      <c r="G226" s="703"/>
      <c r="H226" s="703"/>
      <c r="I226" s="703"/>
      <c r="J226" s="703"/>
      <c r="K226" s="703"/>
      <c r="L226" s="703"/>
      <c r="M226" s="703"/>
      <c r="N226" s="703"/>
      <c r="O226" s="703"/>
      <c r="P226" s="703"/>
      <c r="Q226" s="703"/>
      <c r="R226" s="703"/>
      <c r="S226" s="703"/>
      <c r="T226" s="703"/>
      <c r="U226" s="703"/>
      <c r="V226" s="703"/>
      <c r="W226" s="703"/>
      <c r="X226" s="703"/>
      <c r="Y226" s="703"/>
      <c r="Z226" s="703"/>
      <c r="AA226" s="703"/>
      <c r="AB226" s="703"/>
      <c r="AC226" s="703"/>
      <c r="AD226" s="703"/>
      <c r="AE226" s="8"/>
    </row>
    <row r="227" spans="1:44" ht="15" customHeight="1">
      <c r="A227" s="6"/>
      <c r="B227" s="657" t="str">
        <f>IF(AI175&gt;0,"Los ingresos brutos mensuales deben anotarse en pesos mexicanos (no debe agregar la frase “miles o millones de pesos”)",IF(AX175&gt;0,"Los ingresos brutos mensuales no deben llevar decimales",""))</f>
        <v/>
      </c>
      <c r="C227" s="657"/>
      <c r="D227" s="657"/>
      <c r="E227" s="657"/>
      <c r="F227" s="657"/>
      <c r="G227" s="657"/>
      <c r="H227" s="657"/>
      <c r="I227" s="657"/>
      <c r="J227" s="657"/>
      <c r="K227" s="657"/>
      <c r="L227" s="657"/>
      <c r="M227" s="657"/>
      <c r="N227" s="657"/>
      <c r="O227" s="657"/>
      <c r="P227" s="657"/>
      <c r="Q227" s="657"/>
      <c r="R227" s="657"/>
      <c r="S227" s="657"/>
      <c r="T227" s="657"/>
      <c r="U227" s="657"/>
      <c r="V227" s="657"/>
      <c r="W227" s="657"/>
      <c r="X227" s="657"/>
      <c r="Y227" s="657"/>
      <c r="Z227" s="657"/>
      <c r="AA227" s="657"/>
      <c r="AB227" s="657"/>
      <c r="AC227" s="657"/>
      <c r="AD227" s="657"/>
      <c r="AE227" s="8"/>
    </row>
    <row r="228" spans="1:44" ht="15" customHeight="1">
      <c r="A228" s="6"/>
      <c r="B228" s="704" t="str">
        <f>IF(AM175&gt;0,"Registró el código 9 en la col. Nivel de Escolaridad debe de seleccionar el código 9 en la col. Estatus ",IF(AK175&gt;0,"Registró el código 1 en la col. Nivel de Escolaridad debe de seleccionar el código 8 en la col. Estatus ",IF(AL175&gt;0,"Registró el código 1, 2 o 3 en la col. Nivel de Escolaridad no debe de seleccionar el código 4 en la col. Estatus ","")))</f>
        <v/>
      </c>
      <c r="C228" s="704"/>
      <c r="D228" s="704"/>
      <c r="E228" s="704"/>
      <c r="F228" s="704"/>
      <c r="G228" s="704"/>
      <c r="H228" s="704"/>
      <c r="I228" s="704"/>
      <c r="J228" s="704"/>
      <c r="K228" s="704"/>
      <c r="L228" s="704"/>
      <c r="M228" s="704"/>
      <c r="N228" s="704"/>
      <c r="O228" s="704"/>
      <c r="P228" s="704"/>
      <c r="Q228" s="704"/>
      <c r="R228" s="704"/>
      <c r="S228" s="704"/>
      <c r="T228" s="704"/>
      <c r="U228" s="704"/>
      <c r="V228" s="704"/>
      <c r="W228" s="704"/>
      <c r="X228" s="704"/>
      <c r="Y228" s="704"/>
      <c r="Z228" s="704"/>
      <c r="AA228" s="704"/>
      <c r="AB228" s="704"/>
      <c r="AC228" s="704"/>
      <c r="AD228" s="704"/>
      <c r="AE228" s="8"/>
    </row>
    <row r="229" spans="1:44" ht="15" customHeight="1">
      <c r="A229" s="6"/>
      <c r="B229" s="657" t="str">
        <f>IF(AN175&gt;0,"La cantidad registrada en la col. Antigüedad en el cargo debe ser menor o igual a lo reportado en la col. Antigüedad en el servicio público","")</f>
        <v/>
      </c>
      <c r="C229" s="657"/>
      <c r="D229" s="657"/>
      <c r="E229" s="657"/>
      <c r="F229" s="657"/>
      <c r="G229" s="657"/>
      <c r="H229" s="657"/>
      <c r="I229" s="657"/>
      <c r="J229" s="657"/>
      <c r="K229" s="657"/>
      <c r="L229" s="657"/>
      <c r="M229" s="657"/>
      <c r="N229" s="657"/>
      <c r="O229" s="657"/>
      <c r="P229" s="657"/>
      <c r="Q229" s="657"/>
      <c r="R229" s="657"/>
      <c r="S229" s="657"/>
      <c r="T229" s="657"/>
      <c r="U229" s="657"/>
      <c r="V229" s="657"/>
      <c r="W229" s="657"/>
      <c r="X229" s="657"/>
      <c r="Y229" s="657"/>
      <c r="Z229" s="657"/>
      <c r="AA229" s="657"/>
      <c r="AB229" s="657"/>
      <c r="AC229" s="657"/>
      <c r="AD229" s="657"/>
      <c r="AE229" s="657"/>
    </row>
    <row r="230" spans="1:44" ht="15" customHeight="1" thickBot="1">
      <c r="A230" s="6"/>
      <c r="B230" s="614" t="str">
        <f>IF(OR(AH219&gt;0,AH220&gt;0),_xlfn.CONCAT("Alerta: debe de proporcionar una justificación de acuerdo a lo establecido la(s) instrucción(es): ",_xlfn.TEXTJOIN(",",TRUE,AI219:AI220)),"")</f>
        <v/>
      </c>
      <c r="C230" s="614"/>
      <c r="D230" s="614"/>
      <c r="E230" s="614"/>
      <c r="F230" s="614"/>
      <c r="G230" s="614"/>
      <c r="H230" s="614"/>
      <c r="I230" s="614"/>
      <c r="J230" s="614"/>
      <c r="K230" s="614"/>
      <c r="L230" s="614"/>
      <c r="M230" s="614"/>
      <c r="N230" s="614"/>
      <c r="O230" s="614"/>
      <c r="P230" s="614"/>
      <c r="Q230" s="614"/>
      <c r="R230" s="614"/>
      <c r="S230" s="614"/>
      <c r="T230" s="614"/>
      <c r="U230" s="614"/>
      <c r="V230" s="614"/>
      <c r="W230" s="614"/>
      <c r="X230" s="614"/>
      <c r="Y230" s="614"/>
      <c r="Z230" s="614"/>
      <c r="AA230" s="614"/>
      <c r="AB230" s="614"/>
      <c r="AC230" s="614"/>
      <c r="AD230" s="614"/>
      <c r="AE230" s="614"/>
    </row>
    <row r="231" spans="1:44" ht="15" customHeight="1" thickBot="1">
      <c r="A231" s="73" t="s">
        <v>123</v>
      </c>
      <c r="B231" s="619" t="s">
        <v>843</v>
      </c>
      <c r="C231" s="620"/>
      <c r="D231" s="620"/>
      <c r="E231" s="620"/>
      <c r="F231" s="620"/>
      <c r="G231" s="620"/>
      <c r="H231" s="620"/>
      <c r="I231" s="620"/>
      <c r="J231" s="620"/>
      <c r="K231" s="620"/>
      <c r="L231" s="620"/>
      <c r="M231" s="620"/>
      <c r="N231" s="620"/>
      <c r="O231" s="620"/>
      <c r="P231" s="620"/>
      <c r="Q231" s="620"/>
      <c r="R231" s="620"/>
      <c r="S231" s="620"/>
      <c r="T231" s="620"/>
      <c r="U231" s="620"/>
      <c r="V231" s="620"/>
      <c r="W231" s="620"/>
      <c r="X231" s="620"/>
      <c r="Y231" s="620"/>
      <c r="Z231" s="620"/>
      <c r="AA231" s="620"/>
      <c r="AB231" s="620"/>
      <c r="AC231" s="620"/>
      <c r="AD231" s="621"/>
      <c r="AE231" s="8"/>
    </row>
    <row r="232" spans="1:44" ht="15" customHeight="1">
      <c r="A232" s="6"/>
      <c r="B232" s="783" t="s">
        <v>483</v>
      </c>
      <c r="C232" s="783"/>
      <c r="D232" s="783"/>
      <c r="E232" s="783"/>
      <c r="F232" s="783"/>
      <c r="G232" s="783"/>
      <c r="H232" s="783"/>
      <c r="I232" s="783"/>
      <c r="J232" s="783"/>
      <c r="K232" s="783"/>
      <c r="L232" s="783"/>
      <c r="M232" s="783"/>
      <c r="N232" s="783"/>
      <c r="O232" s="783"/>
      <c r="P232" s="783"/>
      <c r="Q232" s="783"/>
      <c r="R232" s="783"/>
      <c r="S232" s="783"/>
      <c r="T232" s="783"/>
      <c r="U232" s="783"/>
      <c r="V232" s="783"/>
      <c r="W232" s="783"/>
      <c r="X232" s="783"/>
      <c r="Y232" s="783"/>
      <c r="Z232" s="783"/>
      <c r="AA232" s="783"/>
      <c r="AB232" s="783"/>
      <c r="AC232" s="783"/>
      <c r="AD232" s="784"/>
      <c r="AE232" s="8"/>
    </row>
    <row r="233" spans="1:44" ht="36" customHeight="1">
      <c r="A233" s="6"/>
      <c r="B233" s="75"/>
      <c r="C233" s="596" t="s">
        <v>1249</v>
      </c>
      <c r="D233" s="596"/>
      <c r="E233" s="596"/>
      <c r="F233" s="596"/>
      <c r="G233" s="596"/>
      <c r="H233" s="596"/>
      <c r="I233" s="596"/>
      <c r="J233" s="596"/>
      <c r="K233" s="596"/>
      <c r="L233" s="596"/>
      <c r="M233" s="596"/>
      <c r="N233" s="596"/>
      <c r="O233" s="596"/>
      <c r="P233" s="596"/>
      <c r="Q233" s="596"/>
      <c r="R233" s="596"/>
      <c r="S233" s="596"/>
      <c r="T233" s="596"/>
      <c r="U233" s="596"/>
      <c r="V233" s="596"/>
      <c r="W233" s="596"/>
      <c r="X233" s="596"/>
      <c r="Y233" s="596"/>
      <c r="Z233" s="596"/>
      <c r="AA233" s="596"/>
      <c r="AB233" s="596"/>
      <c r="AC233" s="596"/>
      <c r="AD233" s="597"/>
      <c r="AE233" s="8"/>
    </row>
    <row r="234" spans="1:44" ht="24" customHeight="1">
      <c r="A234" s="61"/>
      <c r="B234" s="79"/>
      <c r="C234" s="615" t="s">
        <v>870</v>
      </c>
      <c r="D234" s="785"/>
      <c r="E234" s="785"/>
      <c r="F234" s="785"/>
      <c r="G234" s="785"/>
      <c r="H234" s="785"/>
      <c r="I234" s="785"/>
      <c r="J234" s="785"/>
      <c r="K234" s="785"/>
      <c r="L234" s="785"/>
      <c r="M234" s="785"/>
      <c r="N234" s="785"/>
      <c r="O234" s="785"/>
      <c r="P234" s="785"/>
      <c r="Q234" s="785"/>
      <c r="R234" s="785"/>
      <c r="S234" s="785"/>
      <c r="T234" s="785"/>
      <c r="U234" s="785"/>
      <c r="V234" s="785"/>
      <c r="W234" s="785"/>
      <c r="X234" s="785"/>
      <c r="Y234" s="785"/>
      <c r="Z234" s="785"/>
      <c r="AA234" s="785"/>
      <c r="AB234" s="785"/>
      <c r="AC234" s="785"/>
      <c r="AD234" s="786"/>
      <c r="AE234" s="8"/>
    </row>
    <row r="235" spans="1:44" ht="15" customHeight="1">
      <c r="A235" s="6"/>
      <c r="B235" s="5"/>
      <c r="C235"/>
      <c r="D235"/>
      <c r="E235"/>
      <c r="F235"/>
      <c r="G235"/>
      <c r="H235"/>
      <c r="I235"/>
      <c r="J235"/>
      <c r="K235"/>
      <c r="L235"/>
      <c r="M235"/>
      <c r="N235"/>
      <c r="O235"/>
      <c r="P235"/>
      <c r="Q235"/>
      <c r="R235"/>
      <c r="S235"/>
      <c r="T235"/>
      <c r="U235"/>
      <c r="V235"/>
      <c r="W235"/>
      <c r="X235"/>
      <c r="Y235"/>
      <c r="Z235"/>
      <c r="AA235"/>
      <c r="AB235"/>
      <c r="AC235"/>
      <c r="AD235"/>
      <c r="AE235" s="8"/>
    </row>
    <row r="236" spans="1:44" ht="24" customHeight="1">
      <c r="A236" s="81" t="s">
        <v>388</v>
      </c>
      <c r="B236" s="673" t="s">
        <v>872</v>
      </c>
      <c r="C236" s="673"/>
      <c r="D236" s="673"/>
      <c r="E236" s="673"/>
      <c r="F236" s="673"/>
      <c r="G236" s="673"/>
      <c r="H236" s="673"/>
      <c r="I236" s="673"/>
      <c r="J236" s="673"/>
      <c r="K236" s="673"/>
      <c r="L236" s="673"/>
      <c r="M236" s="673"/>
      <c r="N236" s="673"/>
      <c r="O236" s="673"/>
      <c r="P236" s="673"/>
      <c r="Q236" s="673"/>
      <c r="R236" s="673"/>
      <c r="S236" s="673"/>
      <c r="T236" s="673"/>
      <c r="U236" s="673"/>
      <c r="V236" s="673"/>
      <c r="W236" s="673"/>
      <c r="X236" s="673"/>
      <c r="Y236" s="673"/>
      <c r="Z236" s="673"/>
      <c r="AA236" s="673"/>
      <c r="AB236" s="673"/>
      <c r="AC236" s="673"/>
      <c r="AD236" s="673"/>
      <c r="AE236" s="8"/>
    </row>
    <row r="237" spans="1:44" ht="15" customHeight="1">
      <c r="A237" s="81"/>
      <c r="B237" s="82"/>
      <c r="C237"/>
      <c r="D237"/>
      <c r="E237"/>
      <c r="F237"/>
      <c r="G237"/>
      <c r="H237"/>
      <c r="I237"/>
      <c r="J237"/>
      <c r="K237"/>
      <c r="L237"/>
      <c r="M237"/>
      <c r="N237"/>
      <c r="O237"/>
      <c r="P237"/>
      <c r="Q237"/>
      <c r="R237"/>
      <c r="S237"/>
      <c r="T237"/>
      <c r="U237"/>
      <c r="V237"/>
      <c r="W237"/>
      <c r="X237"/>
      <c r="Y237"/>
      <c r="Z237"/>
      <c r="AA237"/>
      <c r="AB237"/>
      <c r="AC237"/>
      <c r="AD237"/>
      <c r="AE237" s="8"/>
    </row>
    <row r="238" spans="1:44" ht="24" customHeight="1">
      <c r="A238" s="81"/>
      <c r="B238" s="82"/>
      <c r="C238" s="633" t="s">
        <v>133</v>
      </c>
      <c r="D238" s="634"/>
      <c r="E238" s="634"/>
      <c r="F238" s="634"/>
      <c r="G238" s="634"/>
      <c r="H238" s="634"/>
      <c r="I238" s="634"/>
      <c r="J238" s="634"/>
      <c r="K238" s="634"/>
      <c r="L238" s="635"/>
      <c r="M238" s="643" t="s">
        <v>871</v>
      </c>
      <c r="N238" s="644"/>
      <c r="O238" s="644"/>
      <c r="P238" s="644"/>
      <c r="Q238" s="644"/>
      <c r="R238" s="644"/>
      <c r="S238" s="644"/>
      <c r="T238" s="644"/>
      <c r="U238" s="644"/>
      <c r="V238" s="644"/>
      <c r="W238" s="644"/>
      <c r="X238" s="644"/>
      <c r="Y238" s="644"/>
      <c r="Z238" s="644"/>
      <c r="AA238" s="644"/>
      <c r="AB238" s="644"/>
      <c r="AC238" s="644"/>
      <c r="AD238" s="645"/>
      <c r="AE238" s="8"/>
      <c r="AH238" s="716" t="s">
        <v>6469</v>
      </c>
      <c r="AI238" s="716"/>
      <c r="AJ238" s="716"/>
      <c r="AK238" s="716"/>
      <c r="AM238" s="709" t="s">
        <v>6337</v>
      </c>
      <c r="AN238" s="709"/>
      <c r="AO238" s="709"/>
      <c r="AP238" s="707" t="s">
        <v>6208</v>
      </c>
      <c r="AQ238" s="707"/>
      <c r="AR238" s="707"/>
    </row>
    <row r="239" spans="1:44" ht="15" customHeight="1">
      <c r="A239" s="81"/>
      <c r="B239" s="82"/>
      <c r="C239" s="636"/>
      <c r="D239" s="637"/>
      <c r="E239" s="637"/>
      <c r="F239" s="637"/>
      <c r="G239" s="637"/>
      <c r="H239" s="637"/>
      <c r="I239" s="637"/>
      <c r="J239" s="637"/>
      <c r="K239" s="637"/>
      <c r="L239" s="638"/>
      <c r="M239" s="643" t="s">
        <v>384</v>
      </c>
      <c r="N239" s="644"/>
      <c r="O239" s="644"/>
      <c r="P239" s="644"/>
      <c r="Q239" s="644"/>
      <c r="R239" s="645"/>
      <c r="S239" s="699" t="s">
        <v>385</v>
      </c>
      <c r="T239" s="700"/>
      <c r="U239" s="700"/>
      <c r="V239" s="700"/>
      <c r="W239" s="700"/>
      <c r="X239" s="701"/>
      <c r="Y239" s="699" t="s">
        <v>386</v>
      </c>
      <c r="Z239" s="700"/>
      <c r="AA239" s="700"/>
      <c r="AB239" s="700"/>
      <c r="AC239" s="700"/>
      <c r="AD239" s="701"/>
      <c r="AE239" s="8"/>
      <c r="AG239" s="369" t="s">
        <v>6195</v>
      </c>
      <c r="AH239" s="294" t="s">
        <v>6332</v>
      </c>
      <c r="AI239" s="295" t="s">
        <v>6196</v>
      </c>
      <c r="AJ239" s="296" t="s">
        <v>6333</v>
      </c>
      <c r="AK239" s="297" t="s">
        <v>6334</v>
      </c>
      <c r="AL239" s="370" t="s">
        <v>6196</v>
      </c>
      <c r="AM239" s="302" t="s">
        <v>6338</v>
      </c>
      <c r="AN239" s="288" t="s">
        <v>6210</v>
      </c>
      <c r="AO239" s="289" t="s">
        <v>6211</v>
      </c>
      <c r="AP239" s="287" t="s">
        <v>6209</v>
      </c>
      <c r="AQ239" s="288" t="s">
        <v>6210</v>
      </c>
      <c r="AR239" s="289" t="s">
        <v>6211</v>
      </c>
    </row>
    <row r="240" spans="1:44" ht="15" customHeight="1">
      <c r="A240" s="81"/>
      <c r="B240" s="82"/>
      <c r="C240" s="106" t="s">
        <v>87</v>
      </c>
      <c r="D240" s="740" t="str">
        <f>IF(CNGE_2024_M1_Secc1_Sub1!$D42="","",CNGE_2024_M1_Secc1_Sub1!$D42)</f>
        <v>OFICINA DEL C GOBERNADOR</v>
      </c>
      <c r="E240" s="740"/>
      <c r="F240" s="740"/>
      <c r="G240" s="740"/>
      <c r="H240" s="740"/>
      <c r="I240" s="740"/>
      <c r="J240" s="740"/>
      <c r="K240" s="740"/>
      <c r="L240" s="740"/>
      <c r="M240" s="568"/>
      <c r="N240" s="568"/>
      <c r="O240" s="568"/>
      <c r="P240" s="568"/>
      <c r="Q240" s="568"/>
      <c r="R240" s="568"/>
      <c r="S240" s="568"/>
      <c r="T240" s="568"/>
      <c r="U240" s="568"/>
      <c r="V240" s="568"/>
      <c r="W240" s="568"/>
      <c r="X240" s="568"/>
      <c r="Y240" s="568"/>
      <c r="Z240" s="568"/>
      <c r="AA240" s="568"/>
      <c r="AB240" s="568"/>
      <c r="AC240" s="568"/>
      <c r="AD240" s="568"/>
      <c r="AE240" s="8"/>
      <c r="AG240" s="269">
        <f>IF(AND(COUNTBLANK(D240)=1,COUNTA(M240:AD240)=0),0,IF(AND(COUNTBLANK(D240)=0,COUNTA(M240:AD240)=3),0,1))</f>
        <v>1</v>
      </c>
      <c r="AH240" s="298">
        <f>M240</f>
        <v>0</v>
      </c>
      <c r="AI240" s="299">
        <f>COUNTIF(S240:AD240,"NS")</f>
        <v>0</v>
      </c>
      <c r="AJ240" s="300">
        <f>SUM(S240:AD240)</f>
        <v>0</v>
      </c>
      <c r="AK240" s="301">
        <f>IF(OR(AND(AH240=0, AI240&gt;0),AND(AH240="NS", AJ240&gt;0), AND(AH240="NS", AI240=0, AJ240=0)), 1, IF(OR(AND(AH240&gt;0, AI240&gt;1,AH240&gt;AJ240), AND(AH240="NS", AI240=2), AND(AH240="NS", AJ240=0, AI240&gt;0), AH240=AJ240), 0, 1))</f>
        <v>0</v>
      </c>
      <c r="AL240" s="371">
        <f>COUNTIF(D240:AD240,"NS")</f>
        <v>0</v>
      </c>
      <c r="AM240" s="303">
        <f>IF(SUM(AK240)=0,0,1)</f>
        <v>0</v>
      </c>
      <c r="AN240" s="304" t="str">
        <f>IF(AM240=0,"",
IF(SUM(AM240:AM240)=1,AO240,
IF(AM360&gt;SUM($AM$240:AM240),_xlfn.CONCAT(", ",AO240),
IF(AM360=SUM($AM$240:AM240),_xlfn.CONCAT(" y ",AO240)))))</f>
        <v/>
      </c>
      <c r="AO240" s="231" t="s">
        <v>6212</v>
      </c>
      <c r="AP240" s="290">
        <f>IF(AG240=0,0,1)</f>
        <v>1</v>
      </c>
      <c r="AQ240" s="291" t="str">
        <f>IF(AP240=0,"",
IF(SUM(AP240:AP240)=1,AR240,
IF(AP360&gt;SUM($AP$240:AP240),_xlfn.CONCAT(", ",AR240),
IF(AP360=SUM($AP$240:AP240),_xlfn.CONCAT(" y ",AR240)))))</f>
        <v>1</v>
      </c>
      <c r="AR240" s="231" t="s">
        <v>6212</v>
      </c>
    </row>
    <row r="241" spans="1:44" ht="30" customHeight="1">
      <c r="A241" s="81"/>
      <c r="B241" s="82"/>
      <c r="C241" s="107" t="s">
        <v>88</v>
      </c>
      <c r="D241" s="740" t="str">
        <f>IF(CNGE_2024_M1_Secc1_Sub1!$D43="","",CNGE_2024_M1_Secc1_Sub1!$D43)</f>
        <v>SECRETARIA DE DESARROLLO AGROPECUARIO RURAL Y PESCA</v>
      </c>
      <c r="E241" s="740"/>
      <c r="F241" s="740"/>
      <c r="G241" s="740"/>
      <c r="H241" s="740"/>
      <c r="I241" s="740"/>
      <c r="J241" s="740"/>
      <c r="K241" s="740"/>
      <c r="L241" s="740"/>
      <c r="M241" s="568"/>
      <c r="N241" s="568"/>
      <c r="O241" s="568"/>
      <c r="P241" s="568"/>
      <c r="Q241" s="568"/>
      <c r="R241" s="568"/>
      <c r="S241" s="568"/>
      <c r="T241" s="568"/>
      <c r="U241" s="568"/>
      <c r="V241" s="568"/>
      <c r="W241" s="568"/>
      <c r="X241" s="568"/>
      <c r="Y241" s="568"/>
      <c r="Z241" s="568"/>
      <c r="AA241" s="568"/>
      <c r="AB241" s="568"/>
      <c r="AC241" s="568"/>
      <c r="AD241" s="568"/>
      <c r="AE241" s="8"/>
      <c r="AG241" s="269">
        <f t="shared" ref="AG241:AG304" si="42">IF(AND(COUNTBLANK(D241)=1,COUNTA(M241:AD241)=0),0,IF(AND(COUNTBLANK(D241)=0,COUNTA(M241:AD241)=3),0,1))</f>
        <v>1</v>
      </c>
      <c r="AH241" s="298">
        <f t="shared" ref="AH241:AH304" si="43">M241</f>
        <v>0</v>
      </c>
      <c r="AI241" s="299">
        <f t="shared" ref="AI241:AI304" si="44">COUNTIF(S241:AD241,"NS")</f>
        <v>0</v>
      </c>
      <c r="AJ241" s="300">
        <f t="shared" ref="AJ241:AJ304" si="45">SUM(S241:AD241)</f>
        <v>0</v>
      </c>
      <c r="AK241" s="301">
        <f t="shared" ref="AK241:AK304" si="46">IF(OR(AND(AH241=0, AI241&gt;0),AND(AH241="NS", AJ241&gt;0), AND(AH241="NS", AI241=0, AJ241=0)), 1, IF(OR(AND(AH241&gt;0, AI241&gt;1,AH241&gt;AJ241), AND(AH241="NS", AI241=2), AND(AH241="NS", AJ241=0, AI241&gt;0), AH241=AJ241), 0, 1))</f>
        <v>0</v>
      </c>
      <c r="AL241" s="371">
        <f t="shared" ref="AL241:AL304" si="47">COUNTIF(D241:AD241,"NS")</f>
        <v>0</v>
      </c>
      <c r="AM241" s="303">
        <f t="shared" ref="AM241:AM304" si="48">IF(SUM(AK241)=0,0,1)</f>
        <v>0</v>
      </c>
      <c r="AN241" s="304" t="str">
        <f>IF(AM241=0,"",
IF(SUM($AM$240:AM241)=1,AO241,
IF($AM$360&gt;SUM($AM$240:AM241),_xlfn.CONCAT(", ",AO241),
IF($AM$360=SUM($AM$240:AM241),_xlfn.CONCAT(" y ",AO241)))))</f>
        <v/>
      </c>
      <c r="AO241" s="231" t="s">
        <v>6213</v>
      </c>
      <c r="AP241" s="290">
        <f t="shared" ref="AP241:AP304" si="49">IF(AG241=0,0,1)</f>
        <v>1</v>
      </c>
      <c r="AQ241" s="291" t="str">
        <f>IF(AP241=0,"",
IF(SUM($AP$240:AP241)=1,AR241,
IF($AP$360&gt;SUM($AP$240:AP241),_xlfn.CONCAT(", ",AR241),
IF($AP$360=SUM($AP$240:AP241),_xlfn.CONCAT(" y ",AR241)))))</f>
        <v>, 2</v>
      </c>
      <c r="AR241" s="231" t="s">
        <v>6213</v>
      </c>
    </row>
    <row r="242" spans="1:44" ht="15" customHeight="1">
      <c r="A242" s="81"/>
      <c r="B242" s="82"/>
      <c r="C242" s="107" t="s">
        <v>89</v>
      </c>
      <c r="D242" s="740" t="str">
        <f>IF(CNGE_2024_M1_Secc1_Sub1!$D44="","",CNGE_2024_M1_Secc1_Sub1!$D44)</f>
        <v>SECRETARIA DE SALUD</v>
      </c>
      <c r="E242" s="740"/>
      <c r="F242" s="740"/>
      <c r="G242" s="740"/>
      <c r="H242" s="740"/>
      <c r="I242" s="740"/>
      <c r="J242" s="740"/>
      <c r="K242" s="740"/>
      <c r="L242" s="740"/>
      <c r="M242" s="568"/>
      <c r="N242" s="568"/>
      <c r="O242" s="568"/>
      <c r="P242" s="568"/>
      <c r="Q242" s="568"/>
      <c r="R242" s="568"/>
      <c r="S242" s="568"/>
      <c r="T242" s="568"/>
      <c r="U242" s="568"/>
      <c r="V242" s="568"/>
      <c r="W242" s="568"/>
      <c r="X242" s="568"/>
      <c r="Y242" s="568"/>
      <c r="Z242" s="568"/>
      <c r="AA242" s="568"/>
      <c r="AB242" s="568"/>
      <c r="AC242" s="568"/>
      <c r="AD242" s="568"/>
      <c r="AE242" s="8"/>
      <c r="AG242" s="269">
        <f t="shared" si="42"/>
        <v>1</v>
      </c>
      <c r="AH242" s="298">
        <f t="shared" si="43"/>
        <v>0</v>
      </c>
      <c r="AI242" s="299">
        <f t="shared" si="44"/>
        <v>0</v>
      </c>
      <c r="AJ242" s="300">
        <f t="shared" si="45"/>
        <v>0</v>
      </c>
      <c r="AK242" s="301">
        <f t="shared" si="46"/>
        <v>0</v>
      </c>
      <c r="AL242" s="371">
        <f t="shared" si="47"/>
        <v>0</v>
      </c>
      <c r="AM242" s="303">
        <f t="shared" si="48"/>
        <v>0</v>
      </c>
      <c r="AN242" s="304" t="str">
        <f>IF(AM242=0,"",
IF(SUM($AM$240:AM242)=1,AO242,
IF($AM$360&gt;SUM($AM$240:AM242),_xlfn.CONCAT(", ",AO242),
IF($AM$360=SUM($AM$240:AM242),_xlfn.CONCAT(" y ",AO242)))))</f>
        <v/>
      </c>
      <c r="AO242" s="231" t="s">
        <v>6214</v>
      </c>
      <c r="AP242" s="290">
        <f t="shared" si="49"/>
        <v>1</v>
      </c>
      <c r="AQ242" s="291" t="str">
        <f>IF(AP242=0,"",
IF(SUM($AP$240:AP242)=1,AR242,
IF($AP$360&gt;SUM($AP$240:AP242),_xlfn.CONCAT(", ",AR242),
IF($AP$360=SUM($AP$240:AP242),_xlfn.CONCAT(" y ",AR242)))))</f>
        <v>, 3</v>
      </c>
      <c r="AR242" s="231" t="s">
        <v>6214</v>
      </c>
    </row>
    <row r="243" spans="1:44" ht="15" customHeight="1">
      <c r="A243" s="81"/>
      <c r="B243" s="82"/>
      <c r="C243" s="107" t="s">
        <v>90</v>
      </c>
      <c r="D243" s="740" t="str">
        <f>IF(CNGE_2024_M1_Secc1_Sub1!$D45="","",CNGE_2024_M1_Secc1_Sub1!$D45)</f>
        <v>SECRETARIA DE EDUCACION</v>
      </c>
      <c r="E243" s="740"/>
      <c r="F243" s="740"/>
      <c r="G243" s="740"/>
      <c r="H243" s="740"/>
      <c r="I243" s="740"/>
      <c r="J243" s="740"/>
      <c r="K243" s="740"/>
      <c r="L243" s="740"/>
      <c r="M243" s="568"/>
      <c r="N243" s="568"/>
      <c r="O243" s="568"/>
      <c r="P243" s="568"/>
      <c r="Q243" s="568"/>
      <c r="R243" s="568"/>
      <c r="S243" s="568"/>
      <c r="T243" s="568"/>
      <c r="U243" s="568"/>
      <c r="V243" s="568"/>
      <c r="W243" s="568"/>
      <c r="X243" s="568"/>
      <c r="Y243" s="568"/>
      <c r="Z243" s="568"/>
      <c r="AA243" s="568"/>
      <c r="AB243" s="568"/>
      <c r="AC243" s="568"/>
      <c r="AD243" s="568"/>
      <c r="AE243" s="8"/>
      <c r="AG243" s="269">
        <f t="shared" si="42"/>
        <v>1</v>
      </c>
      <c r="AH243" s="298">
        <f t="shared" si="43"/>
        <v>0</v>
      </c>
      <c r="AI243" s="299">
        <f t="shared" si="44"/>
        <v>0</v>
      </c>
      <c r="AJ243" s="300">
        <f t="shared" si="45"/>
        <v>0</v>
      </c>
      <c r="AK243" s="301">
        <f t="shared" si="46"/>
        <v>0</v>
      </c>
      <c r="AL243" s="371">
        <f t="shared" si="47"/>
        <v>0</v>
      </c>
      <c r="AM243" s="303">
        <f t="shared" si="48"/>
        <v>0</v>
      </c>
      <c r="AN243" s="304" t="str">
        <f>IF(AM243=0,"",
IF(SUM($AM$240:AM243)=1,AO243,
IF($AM$360&gt;SUM($AM$240:AM243),_xlfn.CONCAT(", ",AO243),
IF($AM$360=SUM($AM$240:AM243),_xlfn.CONCAT(" y ",AO243)))))</f>
        <v/>
      </c>
      <c r="AO243" s="231" t="s">
        <v>6215</v>
      </c>
      <c r="AP243" s="290">
        <f t="shared" si="49"/>
        <v>1</v>
      </c>
      <c r="AQ243" s="291" t="str">
        <f>IF(AP243=0,"",
IF(SUM($AP$240:AP243)=1,AR243,
IF($AP$360&gt;SUM($AP$240:AP243),_xlfn.CONCAT(", ",AR243),
IF($AP$360=SUM($AP$240:AP243),_xlfn.CONCAT(" y ",AR243)))))</f>
        <v>, 4</v>
      </c>
      <c r="AR243" s="231" t="s">
        <v>6215</v>
      </c>
    </row>
    <row r="244" spans="1:44" ht="15" customHeight="1">
      <c r="A244" s="81"/>
      <c r="B244" s="82"/>
      <c r="C244" s="107" t="s">
        <v>91</v>
      </c>
      <c r="D244" s="740" t="str">
        <f>IF(CNGE_2024_M1_Secc1_Sub1!$D46="","",CNGE_2024_M1_Secc1_Sub1!$D46)</f>
        <v>SECRETARIA DE DESARROLLO SOCIAL</v>
      </c>
      <c r="E244" s="740"/>
      <c r="F244" s="740"/>
      <c r="G244" s="740"/>
      <c r="H244" s="740"/>
      <c r="I244" s="740"/>
      <c r="J244" s="740"/>
      <c r="K244" s="740"/>
      <c r="L244" s="740"/>
      <c r="M244" s="568"/>
      <c r="N244" s="568"/>
      <c r="O244" s="568"/>
      <c r="P244" s="568"/>
      <c r="Q244" s="568"/>
      <c r="R244" s="568"/>
      <c r="S244" s="568"/>
      <c r="T244" s="568"/>
      <c r="U244" s="568"/>
      <c r="V244" s="568"/>
      <c r="W244" s="568"/>
      <c r="X244" s="568"/>
      <c r="Y244" s="568"/>
      <c r="Z244" s="568"/>
      <c r="AA244" s="568"/>
      <c r="AB244" s="568"/>
      <c r="AC244" s="568"/>
      <c r="AD244" s="568"/>
      <c r="AE244" s="8"/>
      <c r="AG244" s="269">
        <f t="shared" si="42"/>
        <v>1</v>
      </c>
      <c r="AH244" s="298">
        <f t="shared" si="43"/>
        <v>0</v>
      </c>
      <c r="AI244" s="299">
        <f t="shared" si="44"/>
        <v>0</v>
      </c>
      <c r="AJ244" s="300">
        <f t="shared" si="45"/>
        <v>0</v>
      </c>
      <c r="AK244" s="301">
        <f t="shared" si="46"/>
        <v>0</v>
      </c>
      <c r="AL244" s="371">
        <f t="shared" si="47"/>
        <v>0</v>
      </c>
      <c r="AM244" s="303">
        <f t="shared" si="48"/>
        <v>0</v>
      </c>
      <c r="AN244" s="304" t="str">
        <f>IF(AM244=0,"",
IF(SUM($AM$240:AM244)=1,AO244,
IF($AM$360&gt;SUM($AM$240:AM244),_xlfn.CONCAT(", ",AO244),
IF($AM$360=SUM($AM$240:AM244),_xlfn.CONCAT(" y ",AO244)))))</f>
        <v/>
      </c>
      <c r="AO244" s="231" t="s">
        <v>6216</v>
      </c>
      <c r="AP244" s="290">
        <f t="shared" si="49"/>
        <v>1</v>
      </c>
      <c r="AQ244" s="291" t="str">
        <f>IF(AP244=0,"",
IF(SUM($AP$240:AP244)=1,AR244,
IF($AP$360&gt;SUM($AP$240:AP244),_xlfn.CONCAT(", ",AR244),
IF($AP$360=SUM($AP$240:AP244),_xlfn.CONCAT(" y ",AR244)))))</f>
        <v>, 5</v>
      </c>
      <c r="AR244" s="231" t="s">
        <v>6216</v>
      </c>
    </row>
    <row r="245" spans="1:44" ht="30" customHeight="1">
      <c r="A245" s="81"/>
      <c r="B245" s="82"/>
      <c r="C245" s="107" t="s">
        <v>92</v>
      </c>
      <c r="D245" s="740" t="str">
        <f>IF(CNGE_2024_M1_Secc1_Sub1!$D47="","",CNGE_2024_M1_Secc1_Sub1!$D47)</f>
        <v>SECRETARIA DE DESARROLLO ECONOMICO Y PORTUARIO</v>
      </c>
      <c r="E245" s="740"/>
      <c r="F245" s="740"/>
      <c r="G245" s="740"/>
      <c r="H245" s="740"/>
      <c r="I245" s="740"/>
      <c r="J245" s="740"/>
      <c r="K245" s="740"/>
      <c r="L245" s="740"/>
      <c r="M245" s="568"/>
      <c r="N245" s="568"/>
      <c r="O245" s="568"/>
      <c r="P245" s="568"/>
      <c r="Q245" s="568"/>
      <c r="R245" s="568"/>
      <c r="S245" s="568"/>
      <c r="T245" s="568"/>
      <c r="U245" s="568"/>
      <c r="V245" s="568"/>
      <c r="W245" s="568"/>
      <c r="X245" s="568"/>
      <c r="Y245" s="568"/>
      <c r="Z245" s="568"/>
      <c r="AA245" s="568"/>
      <c r="AB245" s="568"/>
      <c r="AC245" s="568"/>
      <c r="AD245" s="568"/>
      <c r="AE245" s="8"/>
      <c r="AG245" s="269">
        <f t="shared" si="42"/>
        <v>1</v>
      </c>
      <c r="AH245" s="298">
        <f t="shared" si="43"/>
        <v>0</v>
      </c>
      <c r="AI245" s="299">
        <f t="shared" si="44"/>
        <v>0</v>
      </c>
      <c r="AJ245" s="300">
        <f t="shared" si="45"/>
        <v>0</v>
      </c>
      <c r="AK245" s="301">
        <f t="shared" si="46"/>
        <v>0</v>
      </c>
      <c r="AL245" s="371">
        <f t="shared" si="47"/>
        <v>0</v>
      </c>
      <c r="AM245" s="303">
        <f t="shared" si="48"/>
        <v>0</v>
      </c>
      <c r="AN245" s="304" t="str">
        <f>IF(AM245=0,"",
IF(SUM($AM$240:AM245)=1,AO245,
IF($AM$360&gt;SUM($AM$240:AM245),_xlfn.CONCAT(", ",AO245),
IF($AM$360=SUM($AM$240:AM245),_xlfn.CONCAT(" y ",AO245)))))</f>
        <v/>
      </c>
      <c r="AO245" s="231" t="s">
        <v>6217</v>
      </c>
      <c r="AP245" s="290">
        <f t="shared" si="49"/>
        <v>1</v>
      </c>
      <c r="AQ245" s="291" t="str">
        <f>IF(AP245=0,"",
IF(SUM($AP$240:AP245)=1,AR245,
IF($AP$360&gt;SUM($AP$240:AP245),_xlfn.CONCAT(", ",AR245),
IF($AP$360=SUM($AP$240:AP245),_xlfn.CONCAT(" y ",AR245)))))</f>
        <v>, 6</v>
      </c>
      <c r="AR245" s="231" t="s">
        <v>6217</v>
      </c>
    </row>
    <row r="246" spans="1:44" ht="15" customHeight="1">
      <c r="A246" s="81"/>
      <c r="B246" s="82"/>
      <c r="C246" s="107" t="s">
        <v>93</v>
      </c>
      <c r="D246" s="740" t="str">
        <f>IF(CNGE_2024_M1_Secc1_Sub1!$D48="","",CNGE_2024_M1_Secc1_Sub1!$D48)</f>
        <v>SECRETARIA DE GOBIERNO</v>
      </c>
      <c r="E246" s="740"/>
      <c r="F246" s="740"/>
      <c r="G246" s="740"/>
      <c r="H246" s="740"/>
      <c r="I246" s="740"/>
      <c r="J246" s="740"/>
      <c r="K246" s="740"/>
      <c r="L246" s="740"/>
      <c r="M246" s="568"/>
      <c r="N246" s="568"/>
      <c r="O246" s="568"/>
      <c r="P246" s="568"/>
      <c r="Q246" s="568"/>
      <c r="R246" s="568"/>
      <c r="S246" s="568"/>
      <c r="T246" s="568"/>
      <c r="U246" s="568"/>
      <c r="V246" s="568"/>
      <c r="W246" s="568"/>
      <c r="X246" s="568"/>
      <c r="Y246" s="568"/>
      <c r="Z246" s="568"/>
      <c r="AA246" s="568"/>
      <c r="AB246" s="568"/>
      <c r="AC246" s="568"/>
      <c r="AD246" s="568"/>
      <c r="AE246" s="8"/>
      <c r="AG246" s="269">
        <f t="shared" si="42"/>
        <v>1</v>
      </c>
      <c r="AH246" s="298">
        <f t="shared" si="43"/>
        <v>0</v>
      </c>
      <c r="AI246" s="299">
        <f t="shared" si="44"/>
        <v>0</v>
      </c>
      <c r="AJ246" s="300">
        <f t="shared" si="45"/>
        <v>0</v>
      </c>
      <c r="AK246" s="301">
        <f t="shared" si="46"/>
        <v>0</v>
      </c>
      <c r="AL246" s="371">
        <f t="shared" si="47"/>
        <v>0</v>
      </c>
      <c r="AM246" s="303">
        <f t="shared" si="48"/>
        <v>0</v>
      </c>
      <c r="AN246" s="304" t="str">
        <f>IF(AM246=0,"",
IF(SUM($AM$240:AM246)=1,AO246,
IF($AM$360&gt;SUM($AM$240:AM246),_xlfn.CONCAT(", ",AO246),
IF($AM$360=SUM($AM$240:AM246),_xlfn.CONCAT(" y ",AO246)))))</f>
        <v/>
      </c>
      <c r="AO246" s="231" t="s">
        <v>6218</v>
      </c>
      <c r="AP246" s="290">
        <f t="shared" si="49"/>
        <v>1</v>
      </c>
      <c r="AQ246" s="291" t="str">
        <f>IF(AP246=0,"",
IF(SUM($AP$240:AP246)=1,AR246,
IF($AP$360&gt;SUM($AP$240:AP246),_xlfn.CONCAT(", ",AR246),
IF($AP$360=SUM($AP$240:AP246),_xlfn.CONCAT(" y ",AR246)))))</f>
        <v>, 7</v>
      </c>
      <c r="AR246" s="231" t="s">
        <v>6218</v>
      </c>
    </row>
    <row r="247" spans="1:44" ht="15" customHeight="1">
      <c r="A247" s="81"/>
      <c r="B247" s="82"/>
      <c r="C247" s="107" t="s">
        <v>94</v>
      </c>
      <c r="D247" s="740" t="str">
        <f>IF(CNGE_2024_M1_Secc1_Sub1!$D49="","",CNGE_2024_M1_Secc1_Sub1!$D49)</f>
        <v>SECRETARIA DE FINANZAS Y PLANEACION</v>
      </c>
      <c r="E247" s="740"/>
      <c r="F247" s="740"/>
      <c r="G247" s="740"/>
      <c r="H247" s="740"/>
      <c r="I247" s="740"/>
      <c r="J247" s="740"/>
      <c r="K247" s="740"/>
      <c r="L247" s="740"/>
      <c r="M247" s="568"/>
      <c r="N247" s="568"/>
      <c r="O247" s="568"/>
      <c r="P247" s="568"/>
      <c r="Q247" s="568"/>
      <c r="R247" s="568"/>
      <c r="S247" s="568"/>
      <c r="T247" s="568"/>
      <c r="U247" s="568"/>
      <c r="V247" s="568"/>
      <c r="W247" s="568"/>
      <c r="X247" s="568"/>
      <c r="Y247" s="568"/>
      <c r="Z247" s="568"/>
      <c r="AA247" s="568"/>
      <c r="AB247" s="568"/>
      <c r="AC247" s="568"/>
      <c r="AD247" s="568"/>
      <c r="AE247" s="8"/>
      <c r="AG247" s="269">
        <f t="shared" si="42"/>
        <v>1</v>
      </c>
      <c r="AH247" s="298">
        <f t="shared" si="43"/>
        <v>0</v>
      </c>
      <c r="AI247" s="299">
        <f t="shared" si="44"/>
        <v>0</v>
      </c>
      <c r="AJ247" s="300">
        <f t="shared" si="45"/>
        <v>0</v>
      </c>
      <c r="AK247" s="301">
        <f t="shared" si="46"/>
        <v>0</v>
      </c>
      <c r="AL247" s="371">
        <f t="shared" si="47"/>
        <v>0</v>
      </c>
      <c r="AM247" s="303">
        <f t="shared" si="48"/>
        <v>0</v>
      </c>
      <c r="AN247" s="304" t="str">
        <f>IF(AM247=0,"",
IF(SUM($AM$240:AM247)=1,AO247,
IF($AM$360&gt;SUM($AM$240:AM247),_xlfn.CONCAT(", ",AO247),
IF($AM$360=SUM($AM$240:AM247),_xlfn.CONCAT(" y ",AO247)))))</f>
        <v/>
      </c>
      <c r="AO247" s="231" t="s">
        <v>6219</v>
      </c>
      <c r="AP247" s="290">
        <f t="shared" si="49"/>
        <v>1</v>
      </c>
      <c r="AQ247" s="291" t="str">
        <f>IF(AP247=0,"",
IF(SUM($AP$240:AP247)=1,AR247,
IF($AP$360&gt;SUM($AP$240:AP247),_xlfn.CONCAT(", ",AR247),
IF($AP$360=SUM($AP$240:AP247),_xlfn.CONCAT(" y ",AR247)))))</f>
        <v>, 8</v>
      </c>
      <c r="AR247" s="231" t="s">
        <v>6219</v>
      </c>
    </row>
    <row r="248" spans="1:44" ht="30" customHeight="1">
      <c r="A248" s="81"/>
      <c r="B248" s="82"/>
      <c r="C248" s="107" t="s">
        <v>95</v>
      </c>
      <c r="D248" s="740" t="str">
        <f>IF(CNGE_2024_M1_Secc1_Sub1!$D50="","",CNGE_2024_M1_Secc1_Sub1!$D50)</f>
        <v>COORDINACION GENERAL DE COMUNICACION SOCIAL</v>
      </c>
      <c r="E248" s="740"/>
      <c r="F248" s="740"/>
      <c r="G248" s="740"/>
      <c r="H248" s="740"/>
      <c r="I248" s="740"/>
      <c r="J248" s="740"/>
      <c r="K248" s="740"/>
      <c r="L248" s="740"/>
      <c r="M248" s="568"/>
      <c r="N248" s="568"/>
      <c r="O248" s="568"/>
      <c r="P248" s="568"/>
      <c r="Q248" s="568"/>
      <c r="R248" s="568"/>
      <c r="S248" s="568"/>
      <c r="T248" s="568"/>
      <c r="U248" s="568"/>
      <c r="V248" s="568"/>
      <c r="W248" s="568"/>
      <c r="X248" s="568"/>
      <c r="Y248" s="568"/>
      <c r="Z248" s="568"/>
      <c r="AA248" s="568"/>
      <c r="AB248" s="568"/>
      <c r="AC248" s="568"/>
      <c r="AD248" s="568"/>
      <c r="AE248" s="8"/>
      <c r="AG248" s="269">
        <f t="shared" si="42"/>
        <v>1</v>
      </c>
      <c r="AH248" s="298">
        <f t="shared" si="43"/>
        <v>0</v>
      </c>
      <c r="AI248" s="299">
        <f t="shared" si="44"/>
        <v>0</v>
      </c>
      <c r="AJ248" s="300">
        <f t="shared" si="45"/>
        <v>0</v>
      </c>
      <c r="AK248" s="301">
        <f t="shared" si="46"/>
        <v>0</v>
      </c>
      <c r="AL248" s="371">
        <f t="shared" si="47"/>
        <v>0</v>
      </c>
      <c r="AM248" s="303">
        <f t="shared" si="48"/>
        <v>0</v>
      </c>
      <c r="AN248" s="304" t="str">
        <f>IF(AM248=0,"",
IF(SUM($AM$240:AM248)=1,AO248,
IF($AM$360&gt;SUM($AM$240:AM248),_xlfn.CONCAT(", ",AO248),
IF($AM$360=SUM($AM$240:AM248),_xlfn.CONCAT(" y ",AO248)))))</f>
        <v/>
      </c>
      <c r="AO248" s="231" t="s">
        <v>6220</v>
      </c>
      <c r="AP248" s="290">
        <f t="shared" si="49"/>
        <v>1</v>
      </c>
      <c r="AQ248" s="291" t="str">
        <f>IF(AP248=0,"",
IF(SUM($AP$240:AP248)=1,AR248,
IF($AP$360&gt;SUM($AP$240:AP248),_xlfn.CONCAT(", ",AR248),
IF($AP$360=SUM($AP$240:AP248),_xlfn.CONCAT(" y ",AR248)))))</f>
        <v>, 9</v>
      </c>
      <c r="AR248" s="231" t="s">
        <v>6220</v>
      </c>
    </row>
    <row r="249" spans="1:44" ht="15" customHeight="1">
      <c r="A249" s="81"/>
      <c r="B249" s="82"/>
      <c r="C249" s="107" t="s">
        <v>97</v>
      </c>
      <c r="D249" s="740" t="str">
        <f>IF(CNGE_2024_M1_Secc1_Sub1!$D51="","",CNGE_2024_M1_Secc1_Sub1!$D51)</f>
        <v>CONTRALORIA GENERAL</v>
      </c>
      <c r="E249" s="740"/>
      <c r="F249" s="740"/>
      <c r="G249" s="740"/>
      <c r="H249" s="740"/>
      <c r="I249" s="740"/>
      <c r="J249" s="740"/>
      <c r="K249" s="740"/>
      <c r="L249" s="740"/>
      <c r="M249" s="568"/>
      <c r="N249" s="568"/>
      <c r="O249" s="568"/>
      <c r="P249" s="568"/>
      <c r="Q249" s="568"/>
      <c r="R249" s="568"/>
      <c r="S249" s="568"/>
      <c r="T249" s="568"/>
      <c r="U249" s="568"/>
      <c r="V249" s="568"/>
      <c r="W249" s="568"/>
      <c r="X249" s="568"/>
      <c r="Y249" s="568"/>
      <c r="Z249" s="568"/>
      <c r="AA249" s="568"/>
      <c r="AB249" s="568"/>
      <c r="AC249" s="568"/>
      <c r="AD249" s="568"/>
      <c r="AE249" s="8"/>
      <c r="AG249" s="269">
        <f t="shared" si="42"/>
        <v>1</v>
      </c>
      <c r="AH249" s="298">
        <f t="shared" si="43"/>
        <v>0</v>
      </c>
      <c r="AI249" s="299">
        <f t="shared" si="44"/>
        <v>0</v>
      </c>
      <c r="AJ249" s="300">
        <f t="shared" si="45"/>
        <v>0</v>
      </c>
      <c r="AK249" s="301">
        <f t="shared" si="46"/>
        <v>0</v>
      </c>
      <c r="AL249" s="371">
        <f t="shared" si="47"/>
        <v>0</v>
      </c>
      <c r="AM249" s="303">
        <f t="shared" si="48"/>
        <v>0</v>
      </c>
      <c r="AN249" s="304" t="str">
        <f>IF(AM249=0,"",
IF(SUM($AM$240:AM249)=1,AO249,
IF($AM$360&gt;SUM($AM$240:AM249),_xlfn.CONCAT(", ",AO249),
IF($AM$360=SUM($AM$240:AM249),_xlfn.CONCAT(" y ",AO249)))))</f>
        <v/>
      </c>
      <c r="AO249" s="231" t="s">
        <v>6221</v>
      </c>
      <c r="AP249" s="290">
        <f t="shared" si="49"/>
        <v>1</v>
      </c>
      <c r="AQ249" s="291" t="str">
        <f>IF(AP249=0,"",
IF(SUM($AP$240:AP249)=1,AR249,
IF($AP$360&gt;SUM($AP$240:AP249),_xlfn.CONCAT(", ",AR249),
IF($AP$360=SUM($AP$240:AP249),_xlfn.CONCAT(" y ",AR249)))))</f>
        <v>, 10</v>
      </c>
      <c r="AR249" s="231" t="s">
        <v>6221</v>
      </c>
    </row>
    <row r="250" spans="1:44" ht="30" customHeight="1">
      <c r="A250" s="81"/>
      <c r="B250" s="82"/>
      <c r="C250" s="107" t="s">
        <v>98</v>
      </c>
      <c r="D250" s="740" t="str">
        <f>IF(CNGE_2024_M1_Secc1_Sub1!$D52="","",CNGE_2024_M1_Secc1_Sub1!$D52)</f>
        <v>SECRETARIA DE INFRAESTRUCTURA Y OBRAS PUBLICAS</v>
      </c>
      <c r="E250" s="740"/>
      <c r="F250" s="740"/>
      <c r="G250" s="740"/>
      <c r="H250" s="740"/>
      <c r="I250" s="740"/>
      <c r="J250" s="740"/>
      <c r="K250" s="740"/>
      <c r="L250" s="740"/>
      <c r="M250" s="568"/>
      <c r="N250" s="568"/>
      <c r="O250" s="568"/>
      <c r="P250" s="568"/>
      <c r="Q250" s="568"/>
      <c r="R250" s="568"/>
      <c r="S250" s="568"/>
      <c r="T250" s="568"/>
      <c r="U250" s="568"/>
      <c r="V250" s="568"/>
      <c r="W250" s="568"/>
      <c r="X250" s="568"/>
      <c r="Y250" s="568"/>
      <c r="Z250" s="568"/>
      <c r="AA250" s="568"/>
      <c r="AB250" s="568"/>
      <c r="AC250" s="568"/>
      <c r="AD250" s="568"/>
      <c r="AE250" s="8"/>
      <c r="AG250" s="269">
        <f t="shared" si="42"/>
        <v>1</v>
      </c>
      <c r="AH250" s="298">
        <f t="shared" si="43"/>
        <v>0</v>
      </c>
      <c r="AI250" s="299">
        <f t="shared" si="44"/>
        <v>0</v>
      </c>
      <c r="AJ250" s="300">
        <f t="shared" si="45"/>
        <v>0</v>
      </c>
      <c r="AK250" s="301">
        <f t="shared" si="46"/>
        <v>0</v>
      </c>
      <c r="AL250" s="371">
        <f t="shared" si="47"/>
        <v>0</v>
      </c>
      <c r="AM250" s="303">
        <f t="shared" si="48"/>
        <v>0</v>
      </c>
      <c r="AN250" s="304" t="str">
        <f>IF(AM250=0,"",
IF(SUM($AM$240:AM250)=1,AO250,
IF($AM$360&gt;SUM($AM$240:AM250),_xlfn.CONCAT(", ",AO250),
IF($AM$360=SUM($AM$240:AM250),_xlfn.CONCAT(" y ",AO250)))))</f>
        <v/>
      </c>
      <c r="AO250" s="231" t="s">
        <v>6222</v>
      </c>
      <c r="AP250" s="290">
        <f t="shared" si="49"/>
        <v>1</v>
      </c>
      <c r="AQ250" s="291" t="str">
        <f>IF(AP250=0,"",
IF(SUM($AP$240:AP250)=1,AR250,
IF($AP$360&gt;SUM($AP$240:AP250),_xlfn.CONCAT(", ",AR250),
IF($AP$360=SUM($AP$240:AP250),_xlfn.CONCAT(" y ",AR250)))))</f>
        <v>, 11</v>
      </c>
      <c r="AR250" s="231" t="s">
        <v>6222</v>
      </c>
    </row>
    <row r="251" spans="1:44" ht="15" customHeight="1">
      <c r="A251" s="81"/>
      <c r="B251" s="82"/>
      <c r="C251" s="107" t="s">
        <v>99</v>
      </c>
      <c r="D251" s="740" t="str">
        <f>IF(CNGE_2024_M1_Secc1_Sub1!$D53="","",CNGE_2024_M1_Secc1_Sub1!$D53)</f>
        <v>OFICINA DEL PROGRAMA DE GOBIERNO</v>
      </c>
      <c r="E251" s="740"/>
      <c r="F251" s="740"/>
      <c r="G251" s="740"/>
      <c r="H251" s="740"/>
      <c r="I251" s="740"/>
      <c r="J251" s="740"/>
      <c r="K251" s="740"/>
      <c r="L251" s="740"/>
      <c r="M251" s="568"/>
      <c r="N251" s="568"/>
      <c r="O251" s="568"/>
      <c r="P251" s="568"/>
      <c r="Q251" s="568"/>
      <c r="R251" s="568"/>
      <c r="S251" s="568"/>
      <c r="T251" s="568"/>
      <c r="U251" s="568"/>
      <c r="V251" s="568"/>
      <c r="W251" s="568"/>
      <c r="X251" s="568"/>
      <c r="Y251" s="568"/>
      <c r="Z251" s="568"/>
      <c r="AA251" s="568"/>
      <c r="AB251" s="568"/>
      <c r="AC251" s="568"/>
      <c r="AD251" s="568"/>
      <c r="AE251" s="8"/>
      <c r="AG251" s="269">
        <f t="shared" si="42"/>
        <v>1</v>
      </c>
      <c r="AH251" s="298">
        <f t="shared" si="43"/>
        <v>0</v>
      </c>
      <c r="AI251" s="299">
        <f t="shared" si="44"/>
        <v>0</v>
      </c>
      <c r="AJ251" s="300">
        <f t="shared" si="45"/>
        <v>0</v>
      </c>
      <c r="AK251" s="301">
        <f t="shared" si="46"/>
        <v>0</v>
      </c>
      <c r="AL251" s="371">
        <f t="shared" si="47"/>
        <v>0</v>
      </c>
      <c r="AM251" s="303">
        <f t="shared" si="48"/>
        <v>0</v>
      </c>
      <c r="AN251" s="304" t="str">
        <f>IF(AM251=0,"",
IF(SUM($AM$240:AM251)=1,AO251,
IF($AM$360&gt;SUM($AM$240:AM251),_xlfn.CONCAT(", ",AO251),
IF($AM$360=SUM($AM$240:AM251),_xlfn.CONCAT(" y ",AO251)))))</f>
        <v/>
      </c>
      <c r="AO251" s="231" t="s">
        <v>6223</v>
      </c>
      <c r="AP251" s="290">
        <f t="shared" si="49"/>
        <v>1</v>
      </c>
      <c r="AQ251" s="291" t="str">
        <f>IF(AP251=0,"",
IF(SUM($AP$240:AP251)=1,AR251,
IF($AP$360&gt;SUM($AP$240:AP251),_xlfn.CONCAT(", ",AR251),
IF($AP$360=SUM($AP$240:AP251),_xlfn.CONCAT(" y ",AR251)))))</f>
        <v>, 12</v>
      </c>
      <c r="AR251" s="231" t="s">
        <v>6223</v>
      </c>
    </row>
    <row r="252" spans="1:44" ht="15" customHeight="1">
      <c r="A252" s="81"/>
      <c r="B252" s="82"/>
      <c r="C252" s="107" t="s">
        <v>100</v>
      </c>
      <c r="D252" s="740" t="str">
        <f>IF(CNGE_2024_M1_Secc1_Sub1!$D54="","",CNGE_2024_M1_Secc1_Sub1!$D54)</f>
        <v>SECRETARIA DE SEGURIDAD PUBLICA</v>
      </c>
      <c r="E252" s="740"/>
      <c r="F252" s="740"/>
      <c r="G252" s="740"/>
      <c r="H252" s="740"/>
      <c r="I252" s="740"/>
      <c r="J252" s="740"/>
      <c r="K252" s="740"/>
      <c r="L252" s="740"/>
      <c r="M252" s="568"/>
      <c r="N252" s="568"/>
      <c r="O252" s="568"/>
      <c r="P252" s="568"/>
      <c r="Q252" s="568"/>
      <c r="R252" s="568"/>
      <c r="S252" s="568"/>
      <c r="T252" s="568"/>
      <c r="U252" s="568"/>
      <c r="V252" s="568"/>
      <c r="W252" s="568"/>
      <c r="X252" s="568"/>
      <c r="Y252" s="568"/>
      <c r="Z252" s="568"/>
      <c r="AA252" s="568"/>
      <c r="AB252" s="568"/>
      <c r="AC252" s="568"/>
      <c r="AD252" s="568"/>
      <c r="AE252" s="8"/>
      <c r="AG252" s="269">
        <f t="shared" si="42"/>
        <v>1</v>
      </c>
      <c r="AH252" s="298">
        <f t="shared" si="43"/>
        <v>0</v>
      </c>
      <c r="AI252" s="299">
        <f t="shared" si="44"/>
        <v>0</v>
      </c>
      <c r="AJ252" s="300">
        <f t="shared" si="45"/>
        <v>0</v>
      </c>
      <c r="AK252" s="301">
        <f t="shared" si="46"/>
        <v>0</v>
      </c>
      <c r="AL252" s="371">
        <f t="shared" si="47"/>
        <v>0</v>
      </c>
      <c r="AM252" s="303">
        <f t="shared" si="48"/>
        <v>0</v>
      </c>
      <c r="AN252" s="304" t="str">
        <f>IF(AM252=0,"",
IF(SUM($AM$240:AM252)=1,AO252,
IF($AM$360&gt;SUM($AM$240:AM252),_xlfn.CONCAT(", ",AO252),
IF($AM$360=SUM($AM$240:AM252),_xlfn.CONCAT(" y ",AO252)))))</f>
        <v/>
      </c>
      <c r="AO252" s="231" t="s">
        <v>6224</v>
      </c>
      <c r="AP252" s="290">
        <f t="shared" si="49"/>
        <v>1</v>
      </c>
      <c r="AQ252" s="291" t="str">
        <f>IF(AP252=0,"",
IF(SUM($AP$240:AP252)=1,AR252,
IF($AP$360&gt;SUM($AP$240:AP252),_xlfn.CONCAT(", ",AR252),
IF($AP$360=SUM($AP$240:AP252),_xlfn.CONCAT(" y ",AR252)))))</f>
        <v>, 13</v>
      </c>
      <c r="AR252" s="231" t="s">
        <v>6224</v>
      </c>
    </row>
    <row r="253" spans="1:44" ht="30" customHeight="1">
      <c r="A253" s="81"/>
      <c r="B253" s="82"/>
      <c r="C253" s="107" t="s">
        <v>101</v>
      </c>
      <c r="D253" s="740" t="str">
        <f>IF(CNGE_2024_M1_Secc1_Sub1!$D55="","",CNGE_2024_M1_Secc1_Sub1!$D55)</f>
        <v>SECRETARIA DE TRABAJO PREVISION SOCIAL Y PRODUCTIVIDAD</v>
      </c>
      <c r="E253" s="740"/>
      <c r="F253" s="740"/>
      <c r="G253" s="740"/>
      <c r="H253" s="740"/>
      <c r="I253" s="740"/>
      <c r="J253" s="740"/>
      <c r="K253" s="740"/>
      <c r="L253" s="740"/>
      <c r="M253" s="568"/>
      <c r="N253" s="568"/>
      <c r="O253" s="568"/>
      <c r="P253" s="568"/>
      <c r="Q253" s="568"/>
      <c r="R253" s="568"/>
      <c r="S253" s="568"/>
      <c r="T253" s="568"/>
      <c r="U253" s="568"/>
      <c r="V253" s="568"/>
      <c r="W253" s="568"/>
      <c r="X253" s="568"/>
      <c r="Y253" s="568"/>
      <c r="Z253" s="568"/>
      <c r="AA253" s="568"/>
      <c r="AB253" s="568"/>
      <c r="AC253" s="568"/>
      <c r="AD253" s="568"/>
      <c r="AE253" s="8"/>
      <c r="AG253" s="269">
        <f t="shared" si="42"/>
        <v>1</v>
      </c>
      <c r="AH253" s="298">
        <f t="shared" si="43"/>
        <v>0</v>
      </c>
      <c r="AI253" s="299">
        <f t="shared" si="44"/>
        <v>0</v>
      </c>
      <c r="AJ253" s="300">
        <f t="shared" si="45"/>
        <v>0</v>
      </c>
      <c r="AK253" s="301">
        <f t="shared" si="46"/>
        <v>0</v>
      </c>
      <c r="AL253" s="371">
        <f t="shared" si="47"/>
        <v>0</v>
      </c>
      <c r="AM253" s="303">
        <f t="shared" si="48"/>
        <v>0</v>
      </c>
      <c r="AN253" s="304" t="str">
        <f>IF(AM253=0,"",
IF(SUM($AM$240:AM253)=1,AO253,
IF($AM$360&gt;SUM($AM$240:AM253),_xlfn.CONCAT(", ",AO253),
IF($AM$360=SUM($AM$240:AM253),_xlfn.CONCAT(" y ",AO253)))))</f>
        <v/>
      </c>
      <c r="AO253" s="231" t="s">
        <v>6225</v>
      </c>
      <c r="AP253" s="290">
        <f t="shared" si="49"/>
        <v>1</v>
      </c>
      <c r="AQ253" s="291" t="str">
        <f>IF(AP253=0,"",
IF(SUM($AP$240:AP253)=1,AR253,
IF($AP$360&gt;SUM($AP$240:AP253),_xlfn.CONCAT(", ",AR253),
IF($AP$360=SUM($AP$240:AP253),_xlfn.CONCAT(" y ",AR253)))))</f>
        <v>, 14</v>
      </c>
      <c r="AR253" s="231" t="s">
        <v>6225</v>
      </c>
    </row>
    <row r="254" spans="1:44" ht="15" customHeight="1">
      <c r="A254" s="81"/>
      <c r="B254" s="82"/>
      <c r="C254" s="107" t="s">
        <v>102</v>
      </c>
      <c r="D254" s="740" t="str">
        <f>IF(CNGE_2024_M1_Secc1_Sub1!$D56="","",CNGE_2024_M1_Secc1_Sub1!$D56)</f>
        <v>SECRETARIA DE TURISMO Y CULTURA</v>
      </c>
      <c r="E254" s="740"/>
      <c r="F254" s="740"/>
      <c r="G254" s="740"/>
      <c r="H254" s="740"/>
      <c r="I254" s="740"/>
      <c r="J254" s="740"/>
      <c r="K254" s="740"/>
      <c r="L254" s="740"/>
      <c r="M254" s="568"/>
      <c r="N254" s="568"/>
      <c r="O254" s="568"/>
      <c r="P254" s="568"/>
      <c r="Q254" s="568"/>
      <c r="R254" s="568"/>
      <c r="S254" s="568"/>
      <c r="T254" s="568"/>
      <c r="U254" s="568"/>
      <c r="V254" s="568"/>
      <c r="W254" s="568"/>
      <c r="X254" s="568"/>
      <c r="Y254" s="568"/>
      <c r="Z254" s="568"/>
      <c r="AA254" s="568"/>
      <c r="AB254" s="568"/>
      <c r="AC254" s="568"/>
      <c r="AD254" s="568"/>
      <c r="AE254" s="8"/>
      <c r="AG254" s="269">
        <f t="shared" si="42"/>
        <v>1</v>
      </c>
      <c r="AH254" s="298">
        <f t="shared" si="43"/>
        <v>0</v>
      </c>
      <c r="AI254" s="299">
        <f t="shared" si="44"/>
        <v>0</v>
      </c>
      <c r="AJ254" s="300">
        <f t="shared" si="45"/>
        <v>0</v>
      </c>
      <c r="AK254" s="301">
        <f t="shared" si="46"/>
        <v>0</v>
      </c>
      <c r="AL254" s="371">
        <f t="shared" si="47"/>
        <v>0</v>
      </c>
      <c r="AM254" s="303">
        <f t="shared" si="48"/>
        <v>0</v>
      </c>
      <c r="AN254" s="304" t="str">
        <f>IF(AM254=0,"",
IF(SUM($AM$240:AM254)=1,AO254,
IF($AM$360&gt;SUM($AM$240:AM254),_xlfn.CONCAT(", ",AO254),
IF($AM$360=SUM($AM$240:AM254),_xlfn.CONCAT(" y ",AO254)))))</f>
        <v/>
      </c>
      <c r="AO254" s="231" t="s">
        <v>6226</v>
      </c>
      <c r="AP254" s="290">
        <f t="shared" si="49"/>
        <v>1</v>
      </c>
      <c r="AQ254" s="291" t="str">
        <f>IF(AP254=0,"",
IF(SUM($AP$240:AP254)=1,AR254,
IF($AP$360&gt;SUM($AP$240:AP254),_xlfn.CONCAT(", ",AR254),
IF($AP$360=SUM($AP$240:AP254),_xlfn.CONCAT(" y ",AR254)))))</f>
        <v>, 15</v>
      </c>
      <c r="AR254" s="231" t="s">
        <v>6226</v>
      </c>
    </row>
    <row r="255" spans="1:44" ht="15" customHeight="1">
      <c r="A255" s="81"/>
      <c r="B255" s="82"/>
      <c r="C255" s="107" t="s">
        <v>103</v>
      </c>
      <c r="D255" s="740" t="str">
        <f>IF(CNGE_2024_M1_Secc1_Sub1!$D57="","",CNGE_2024_M1_Secc1_Sub1!$D57)</f>
        <v>SECRETARIA DE PROTECCION CIVIL</v>
      </c>
      <c r="E255" s="740"/>
      <c r="F255" s="740"/>
      <c r="G255" s="740"/>
      <c r="H255" s="740"/>
      <c r="I255" s="740"/>
      <c r="J255" s="740"/>
      <c r="K255" s="740"/>
      <c r="L255" s="740"/>
      <c r="M255" s="568"/>
      <c r="N255" s="568"/>
      <c r="O255" s="568"/>
      <c r="P255" s="568"/>
      <c r="Q255" s="568"/>
      <c r="R255" s="568"/>
      <c r="S255" s="568"/>
      <c r="T255" s="568"/>
      <c r="U255" s="568"/>
      <c r="V255" s="568"/>
      <c r="W255" s="568"/>
      <c r="X255" s="568"/>
      <c r="Y255" s="568"/>
      <c r="Z255" s="568"/>
      <c r="AA255" s="568"/>
      <c r="AB255" s="568"/>
      <c r="AC255" s="568"/>
      <c r="AD255" s="568"/>
      <c r="AE255" s="8"/>
      <c r="AG255" s="269">
        <f t="shared" si="42"/>
        <v>1</v>
      </c>
      <c r="AH255" s="298">
        <f t="shared" si="43"/>
        <v>0</v>
      </c>
      <c r="AI255" s="299">
        <f t="shared" si="44"/>
        <v>0</v>
      </c>
      <c r="AJ255" s="300">
        <f t="shared" si="45"/>
        <v>0</v>
      </c>
      <c r="AK255" s="301">
        <f t="shared" si="46"/>
        <v>0</v>
      </c>
      <c r="AL255" s="371">
        <f t="shared" si="47"/>
        <v>0</v>
      </c>
      <c r="AM255" s="303">
        <f t="shared" si="48"/>
        <v>0</v>
      </c>
      <c r="AN255" s="304" t="str">
        <f>IF(AM255=0,"",
IF(SUM($AM$240:AM255)=1,AO255,
IF($AM$360&gt;SUM($AM$240:AM255),_xlfn.CONCAT(", ",AO255),
IF($AM$360=SUM($AM$240:AM255),_xlfn.CONCAT(" y ",AO255)))))</f>
        <v/>
      </c>
      <c r="AO255" s="231" t="s">
        <v>6227</v>
      </c>
      <c r="AP255" s="290">
        <f t="shared" si="49"/>
        <v>1</v>
      </c>
      <c r="AQ255" s="291" t="str">
        <f>IF(AP255=0,"",
IF(SUM($AP$240:AP255)=1,AR255,
IF($AP$360&gt;SUM($AP$240:AP255),_xlfn.CONCAT(", ",AR255),
IF($AP$360=SUM($AP$240:AP255),_xlfn.CONCAT(" y ",AR255)))))</f>
        <v>, 16</v>
      </c>
      <c r="AR255" s="231" t="s">
        <v>6227</v>
      </c>
    </row>
    <row r="256" spans="1:44" ht="15" customHeight="1">
      <c r="A256" s="81"/>
      <c r="B256" s="82"/>
      <c r="C256" s="107" t="s">
        <v>104</v>
      </c>
      <c r="D256" s="740" t="str">
        <f>IF(CNGE_2024_M1_Secc1_Sub1!$D58="","",CNGE_2024_M1_Secc1_Sub1!$D58)</f>
        <v>SECRETARIA DE MEDIO AMBIENTE</v>
      </c>
      <c r="E256" s="740"/>
      <c r="F256" s="740"/>
      <c r="G256" s="740"/>
      <c r="H256" s="740"/>
      <c r="I256" s="740"/>
      <c r="J256" s="740"/>
      <c r="K256" s="740"/>
      <c r="L256" s="740"/>
      <c r="M256" s="568"/>
      <c r="N256" s="568"/>
      <c r="O256" s="568"/>
      <c r="P256" s="568"/>
      <c r="Q256" s="568"/>
      <c r="R256" s="568"/>
      <c r="S256" s="568"/>
      <c r="T256" s="568"/>
      <c r="U256" s="568"/>
      <c r="V256" s="568"/>
      <c r="W256" s="568"/>
      <c r="X256" s="568"/>
      <c r="Y256" s="568"/>
      <c r="Z256" s="568"/>
      <c r="AA256" s="568"/>
      <c r="AB256" s="568"/>
      <c r="AC256" s="568"/>
      <c r="AD256" s="568"/>
      <c r="AE256" s="8"/>
      <c r="AG256" s="269">
        <f t="shared" si="42"/>
        <v>1</v>
      </c>
      <c r="AH256" s="298">
        <f t="shared" si="43"/>
        <v>0</v>
      </c>
      <c r="AI256" s="299">
        <f t="shared" si="44"/>
        <v>0</v>
      </c>
      <c r="AJ256" s="300">
        <f t="shared" si="45"/>
        <v>0</v>
      </c>
      <c r="AK256" s="301">
        <f t="shared" si="46"/>
        <v>0</v>
      </c>
      <c r="AL256" s="371">
        <f t="shared" si="47"/>
        <v>0</v>
      </c>
      <c r="AM256" s="303">
        <f t="shared" si="48"/>
        <v>0</v>
      </c>
      <c r="AN256" s="304" t="str">
        <f>IF(AM256=0,"",
IF(SUM($AM$240:AM256)=1,AO256,
IF($AM$360&gt;SUM($AM$240:AM256),_xlfn.CONCAT(", ",AO256),
IF($AM$360=SUM($AM$240:AM256),_xlfn.CONCAT(" y ",AO256)))))</f>
        <v/>
      </c>
      <c r="AO256" s="231" t="s">
        <v>6228</v>
      </c>
      <c r="AP256" s="290">
        <f t="shared" si="49"/>
        <v>1</v>
      </c>
      <c r="AQ256" s="291" t="str">
        <f>IF(AP256=0,"",
IF(SUM($AP$240:AP256)=1,AR256,
IF($AP$360&gt;SUM($AP$240:AP256),_xlfn.CONCAT(", ",AR256),
IF($AP$360=SUM($AP$240:AP256),_xlfn.CONCAT(" y ",AR256)))))</f>
        <v>, 17</v>
      </c>
      <c r="AR256" s="231" t="s">
        <v>6228</v>
      </c>
    </row>
    <row r="257" spans="1:44" ht="15" customHeight="1">
      <c r="A257" s="81"/>
      <c r="B257" s="82"/>
      <c r="C257" s="107" t="s">
        <v>105</v>
      </c>
      <c r="D257" s="740" t="str">
        <f>IF(CNGE_2024_M1_Secc1_Sub1!$D59="","",CNGE_2024_M1_Secc1_Sub1!$D59)</f>
        <v>SERVICIOS DE SALUD DE VERACRUZ</v>
      </c>
      <c r="E257" s="740"/>
      <c r="F257" s="740"/>
      <c r="G257" s="740"/>
      <c r="H257" s="740"/>
      <c r="I257" s="740"/>
      <c r="J257" s="740"/>
      <c r="K257" s="740"/>
      <c r="L257" s="740"/>
      <c r="M257" s="568"/>
      <c r="N257" s="568"/>
      <c r="O257" s="568"/>
      <c r="P257" s="568"/>
      <c r="Q257" s="568"/>
      <c r="R257" s="568"/>
      <c r="S257" s="568"/>
      <c r="T257" s="568"/>
      <c r="U257" s="568"/>
      <c r="V257" s="568"/>
      <c r="W257" s="568"/>
      <c r="X257" s="568"/>
      <c r="Y257" s="568"/>
      <c r="Z257" s="568"/>
      <c r="AA257" s="568"/>
      <c r="AB257" s="568"/>
      <c r="AC257" s="568"/>
      <c r="AD257" s="568"/>
      <c r="AE257" s="8"/>
      <c r="AG257" s="269">
        <f t="shared" si="42"/>
        <v>1</v>
      </c>
      <c r="AH257" s="298">
        <f t="shared" si="43"/>
        <v>0</v>
      </c>
      <c r="AI257" s="299">
        <f t="shared" si="44"/>
        <v>0</v>
      </c>
      <c r="AJ257" s="300">
        <f t="shared" si="45"/>
        <v>0</v>
      </c>
      <c r="AK257" s="301">
        <f t="shared" si="46"/>
        <v>0</v>
      </c>
      <c r="AL257" s="371">
        <f t="shared" si="47"/>
        <v>0</v>
      </c>
      <c r="AM257" s="303">
        <f t="shared" si="48"/>
        <v>0</v>
      </c>
      <c r="AN257" s="304" t="str">
        <f>IF(AM257=0,"",
IF(SUM($AM$240:AM257)=1,AO257,
IF($AM$360&gt;SUM($AM$240:AM257),_xlfn.CONCAT(", ",AO257),
IF($AM$360=SUM($AM$240:AM257),_xlfn.CONCAT(" y ",AO257)))))</f>
        <v/>
      </c>
      <c r="AO257" s="231" t="s">
        <v>6229</v>
      </c>
      <c r="AP257" s="290">
        <f t="shared" si="49"/>
        <v>1</v>
      </c>
      <c r="AQ257" s="291" t="str">
        <f>IF(AP257=0,"",
IF(SUM($AP$240:AP257)=1,AR257,
IF($AP$360&gt;SUM($AP$240:AP257),_xlfn.CONCAT(", ",AR257),
IF($AP$360=SUM($AP$240:AP257),_xlfn.CONCAT(" y ",AR257)))))</f>
        <v>, 18</v>
      </c>
      <c r="AR257" s="231" t="s">
        <v>6229</v>
      </c>
    </row>
    <row r="258" spans="1:44" ht="30" customHeight="1">
      <c r="A258" s="81"/>
      <c r="B258" s="82"/>
      <c r="C258" s="107" t="s">
        <v>106</v>
      </c>
      <c r="D258" s="740" t="str">
        <f>IF(CNGE_2024_M1_Secc1_Sub1!$D60="","",CNGE_2024_M1_Secc1_Sub1!$D60)</f>
        <v>SISTEMA PARA EL DESARROLLO INTEGRAL DE LA FAMILIA</v>
      </c>
      <c r="E258" s="740"/>
      <c r="F258" s="740"/>
      <c r="G258" s="740"/>
      <c r="H258" s="740"/>
      <c r="I258" s="740"/>
      <c r="J258" s="740"/>
      <c r="K258" s="740"/>
      <c r="L258" s="740"/>
      <c r="M258" s="568"/>
      <c r="N258" s="568"/>
      <c r="O258" s="568"/>
      <c r="P258" s="568"/>
      <c r="Q258" s="568"/>
      <c r="R258" s="568"/>
      <c r="S258" s="568"/>
      <c r="T258" s="568"/>
      <c r="U258" s="568"/>
      <c r="V258" s="568"/>
      <c r="W258" s="568"/>
      <c r="X258" s="568"/>
      <c r="Y258" s="568"/>
      <c r="Z258" s="568"/>
      <c r="AA258" s="568"/>
      <c r="AB258" s="568"/>
      <c r="AC258" s="568"/>
      <c r="AD258" s="568"/>
      <c r="AE258" s="8"/>
      <c r="AG258" s="269">
        <f t="shared" si="42"/>
        <v>1</v>
      </c>
      <c r="AH258" s="298">
        <f t="shared" si="43"/>
        <v>0</v>
      </c>
      <c r="AI258" s="299">
        <f t="shared" si="44"/>
        <v>0</v>
      </c>
      <c r="AJ258" s="300">
        <f t="shared" si="45"/>
        <v>0</v>
      </c>
      <c r="AK258" s="301">
        <f t="shared" si="46"/>
        <v>0</v>
      </c>
      <c r="AL258" s="371">
        <f t="shared" si="47"/>
        <v>0</v>
      </c>
      <c r="AM258" s="303">
        <f t="shared" si="48"/>
        <v>0</v>
      </c>
      <c r="AN258" s="304" t="str">
        <f>IF(AM258=0,"",
IF(SUM($AM$240:AM258)=1,AO258,
IF($AM$360&gt;SUM($AM$240:AM258),_xlfn.CONCAT(", ",AO258),
IF($AM$360=SUM($AM$240:AM258),_xlfn.CONCAT(" y ",AO258)))))</f>
        <v/>
      </c>
      <c r="AO258" s="231" t="s">
        <v>6230</v>
      </c>
      <c r="AP258" s="290">
        <f t="shared" si="49"/>
        <v>1</v>
      </c>
      <c r="AQ258" s="291" t="str">
        <f>IF(AP258=0,"",
IF(SUM($AP$240:AP258)=1,AR258,
IF($AP$360&gt;SUM($AP$240:AP258),_xlfn.CONCAT(", ",AR258),
IF($AP$360=SUM($AP$240:AP258),_xlfn.CONCAT(" y ",AR258)))))</f>
        <v>, 19</v>
      </c>
      <c r="AR258" s="231" t="s">
        <v>6230</v>
      </c>
    </row>
    <row r="259" spans="1:44" ht="15" customHeight="1">
      <c r="A259" s="81"/>
      <c r="B259" s="82"/>
      <c r="C259" s="107" t="s">
        <v>107</v>
      </c>
      <c r="D259" s="740" t="str">
        <f>IF(CNGE_2024_M1_Secc1_Sub1!$D61="","",CNGE_2024_M1_Secc1_Sub1!$D61)</f>
        <v>COMISION DE ARBITRAJE MEDICO</v>
      </c>
      <c r="E259" s="740"/>
      <c r="F259" s="740"/>
      <c r="G259" s="740"/>
      <c r="H259" s="740"/>
      <c r="I259" s="740"/>
      <c r="J259" s="740"/>
      <c r="K259" s="740"/>
      <c r="L259" s="740"/>
      <c r="M259" s="568"/>
      <c r="N259" s="568"/>
      <c r="O259" s="568"/>
      <c r="P259" s="568"/>
      <c r="Q259" s="568"/>
      <c r="R259" s="568"/>
      <c r="S259" s="568"/>
      <c r="T259" s="568"/>
      <c r="U259" s="568"/>
      <c r="V259" s="568"/>
      <c r="W259" s="568"/>
      <c r="X259" s="568"/>
      <c r="Y259" s="568"/>
      <c r="Z259" s="568"/>
      <c r="AA259" s="568"/>
      <c r="AB259" s="568"/>
      <c r="AC259" s="568"/>
      <c r="AD259" s="568"/>
      <c r="AE259" s="8"/>
      <c r="AG259" s="269">
        <f t="shared" si="42"/>
        <v>1</v>
      </c>
      <c r="AH259" s="298">
        <f t="shared" si="43"/>
        <v>0</v>
      </c>
      <c r="AI259" s="299">
        <f t="shared" si="44"/>
        <v>0</v>
      </c>
      <c r="AJ259" s="300">
        <f t="shared" si="45"/>
        <v>0</v>
      </c>
      <c r="AK259" s="301">
        <f t="shared" si="46"/>
        <v>0</v>
      </c>
      <c r="AL259" s="371">
        <f t="shared" si="47"/>
        <v>0</v>
      </c>
      <c r="AM259" s="303">
        <f t="shared" si="48"/>
        <v>0</v>
      </c>
      <c r="AN259" s="304" t="str">
        <f>IF(AM259=0,"",
IF(SUM($AM$240:AM259)=1,AO259,
IF($AM$360&gt;SUM($AM$240:AM259),_xlfn.CONCAT(", ",AO259),
IF($AM$360=SUM($AM$240:AM259),_xlfn.CONCAT(" y ",AO259)))))</f>
        <v/>
      </c>
      <c r="AO259" s="231" t="s">
        <v>6231</v>
      </c>
      <c r="AP259" s="290">
        <f t="shared" si="49"/>
        <v>1</v>
      </c>
      <c r="AQ259" s="291" t="str">
        <f>IF(AP259=0,"",
IF(SUM($AP$240:AP259)=1,AR259,
IF($AP$360&gt;SUM($AP$240:AP259),_xlfn.CONCAT(", ",AR259),
IF($AP$360=SUM($AP$240:AP259),_xlfn.CONCAT(" y ",AR259)))))</f>
        <v>, 20</v>
      </c>
      <c r="AR259" s="231" t="s">
        <v>6231</v>
      </c>
    </row>
    <row r="260" spans="1:44" ht="30" customHeight="1">
      <c r="A260" s="81"/>
      <c r="B260" s="82"/>
      <c r="C260" s="107" t="s">
        <v>108</v>
      </c>
      <c r="D260" s="740" t="str">
        <f>IF(CNGE_2024_M1_Secc1_Sub1!$D62="","",CNGE_2024_M1_Secc1_Sub1!$D62)</f>
        <v>ACADEMIA VERACRUZANA DE LAS LENGUAS INDIGENAS</v>
      </c>
      <c r="E260" s="740"/>
      <c r="F260" s="740"/>
      <c r="G260" s="740"/>
      <c r="H260" s="740"/>
      <c r="I260" s="740"/>
      <c r="J260" s="740"/>
      <c r="K260" s="740"/>
      <c r="L260" s="740"/>
      <c r="M260" s="568"/>
      <c r="N260" s="568"/>
      <c r="O260" s="568"/>
      <c r="P260" s="568"/>
      <c r="Q260" s="568"/>
      <c r="R260" s="568"/>
      <c r="S260" s="568"/>
      <c r="T260" s="568"/>
      <c r="U260" s="568"/>
      <c r="V260" s="568"/>
      <c r="W260" s="568"/>
      <c r="X260" s="568"/>
      <c r="Y260" s="568"/>
      <c r="Z260" s="568"/>
      <c r="AA260" s="568"/>
      <c r="AB260" s="568"/>
      <c r="AC260" s="568"/>
      <c r="AD260" s="568"/>
      <c r="AE260" s="8"/>
      <c r="AG260" s="269">
        <f t="shared" si="42"/>
        <v>1</v>
      </c>
      <c r="AH260" s="298">
        <f t="shared" si="43"/>
        <v>0</v>
      </c>
      <c r="AI260" s="299">
        <f t="shared" si="44"/>
        <v>0</v>
      </c>
      <c r="AJ260" s="300">
        <f t="shared" si="45"/>
        <v>0</v>
      </c>
      <c r="AK260" s="301">
        <f t="shared" si="46"/>
        <v>0</v>
      </c>
      <c r="AL260" s="371">
        <f t="shared" si="47"/>
        <v>0</v>
      </c>
      <c r="AM260" s="303">
        <f t="shared" si="48"/>
        <v>0</v>
      </c>
      <c r="AN260" s="304" t="str">
        <f>IF(AM260=0,"",
IF(SUM($AM$240:AM260)=1,AO260,
IF($AM$360&gt;SUM($AM$240:AM260),_xlfn.CONCAT(", ",AO260),
IF($AM$360=SUM($AM$240:AM260),_xlfn.CONCAT(" y ",AO260)))))</f>
        <v/>
      </c>
      <c r="AO260" s="231" t="s">
        <v>6232</v>
      </c>
      <c r="AP260" s="290">
        <f t="shared" si="49"/>
        <v>1</v>
      </c>
      <c r="AQ260" s="291" t="str">
        <f>IF(AP260=0,"",
IF(SUM($AP$240:AP260)=1,AR260,
IF($AP$360&gt;SUM($AP$240:AP260),_xlfn.CONCAT(", ",AR260),
IF($AP$360=SUM($AP$240:AP260),_xlfn.CONCAT(" y ",AR260)))))</f>
        <v>, 21</v>
      </c>
      <c r="AR260" s="231" t="s">
        <v>6232</v>
      </c>
    </row>
    <row r="261" spans="1:44" ht="15" customHeight="1">
      <c r="A261" s="81"/>
      <c r="B261" s="82"/>
      <c r="C261" s="107" t="s">
        <v>109</v>
      </c>
      <c r="D261" s="740" t="str">
        <f>IF(CNGE_2024_M1_Secc1_Sub1!$D63="","",CNGE_2024_M1_Secc1_Sub1!$D63)</f>
        <v>INSTITUTO VERACRUZANO DEL DEPORTE</v>
      </c>
      <c r="E261" s="740"/>
      <c r="F261" s="740"/>
      <c r="G261" s="740"/>
      <c r="H261" s="740"/>
      <c r="I261" s="740"/>
      <c r="J261" s="740"/>
      <c r="K261" s="740"/>
      <c r="L261" s="740"/>
      <c r="M261" s="568"/>
      <c r="N261" s="568"/>
      <c r="O261" s="568"/>
      <c r="P261" s="568"/>
      <c r="Q261" s="568"/>
      <c r="R261" s="568"/>
      <c r="S261" s="568"/>
      <c r="T261" s="568"/>
      <c r="U261" s="568"/>
      <c r="V261" s="568"/>
      <c r="W261" s="568"/>
      <c r="X261" s="568"/>
      <c r="Y261" s="568"/>
      <c r="Z261" s="568"/>
      <c r="AA261" s="568"/>
      <c r="AB261" s="568"/>
      <c r="AC261" s="568"/>
      <c r="AD261" s="568"/>
      <c r="AE261" s="8"/>
      <c r="AG261" s="269">
        <f t="shared" si="42"/>
        <v>1</v>
      </c>
      <c r="AH261" s="298">
        <f t="shared" si="43"/>
        <v>0</v>
      </c>
      <c r="AI261" s="299">
        <f t="shared" si="44"/>
        <v>0</v>
      </c>
      <c r="AJ261" s="300">
        <f t="shared" si="45"/>
        <v>0</v>
      </c>
      <c r="AK261" s="301">
        <f t="shared" si="46"/>
        <v>0</v>
      </c>
      <c r="AL261" s="371">
        <f t="shared" si="47"/>
        <v>0</v>
      </c>
      <c r="AM261" s="303">
        <f t="shared" si="48"/>
        <v>0</v>
      </c>
      <c r="AN261" s="304" t="str">
        <f>IF(AM261=0,"",
IF(SUM($AM$240:AM261)=1,AO261,
IF($AM$360&gt;SUM($AM$240:AM261),_xlfn.CONCAT(", ",AO261),
IF($AM$360=SUM($AM$240:AM261),_xlfn.CONCAT(" y ",AO261)))))</f>
        <v/>
      </c>
      <c r="AO261" s="231" t="s">
        <v>6233</v>
      </c>
      <c r="AP261" s="290">
        <f t="shared" si="49"/>
        <v>1</v>
      </c>
      <c r="AQ261" s="291" t="str">
        <f>IF(AP261=0,"",
IF(SUM($AP$240:AP261)=1,AR261,
IF($AP$360&gt;SUM($AP$240:AP261),_xlfn.CONCAT(", ",AR261),
IF($AP$360=SUM($AP$240:AP261),_xlfn.CONCAT(" y ",AR261)))))</f>
        <v>, 22</v>
      </c>
      <c r="AR261" s="231" t="s">
        <v>6233</v>
      </c>
    </row>
    <row r="262" spans="1:44" ht="30" customHeight="1">
      <c r="A262" s="81"/>
      <c r="B262" s="82"/>
      <c r="C262" s="107" t="s">
        <v>110</v>
      </c>
      <c r="D262" s="740" t="str">
        <f>IF(CNGE_2024_M1_Secc1_Sub1!$D64="","",CNGE_2024_M1_Secc1_Sub1!$D64)</f>
        <v>INSTITUTO DE ESPACIOS EDUCATIVOS DEL ESTADO DE VERACRUZ</v>
      </c>
      <c r="E262" s="740"/>
      <c r="F262" s="740"/>
      <c r="G262" s="740"/>
      <c r="H262" s="740"/>
      <c r="I262" s="740"/>
      <c r="J262" s="740"/>
      <c r="K262" s="740"/>
      <c r="L262" s="740"/>
      <c r="M262" s="568"/>
      <c r="N262" s="568"/>
      <c r="O262" s="568"/>
      <c r="P262" s="568"/>
      <c r="Q262" s="568"/>
      <c r="R262" s="568"/>
      <c r="S262" s="568"/>
      <c r="T262" s="568"/>
      <c r="U262" s="568"/>
      <c r="V262" s="568"/>
      <c r="W262" s="568"/>
      <c r="X262" s="568"/>
      <c r="Y262" s="568"/>
      <c r="Z262" s="568"/>
      <c r="AA262" s="568"/>
      <c r="AB262" s="568"/>
      <c r="AC262" s="568"/>
      <c r="AD262" s="568"/>
      <c r="AE262" s="8"/>
      <c r="AG262" s="269">
        <f t="shared" si="42"/>
        <v>1</v>
      </c>
      <c r="AH262" s="298">
        <f t="shared" si="43"/>
        <v>0</v>
      </c>
      <c r="AI262" s="299">
        <f t="shared" si="44"/>
        <v>0</v>
      </c>
      <c r="AJ262" s="300">
        <f t="shared" si="45"/>
        <v>0</v>
      </c>
      <c r="AK262" s="301">
        <f t="shared" si="46"/>
        <v>0</v>
      </c>
      <c r="AL262" s="371">
        <f t="shared" si="47"/>
        <v>0</v>
      </c>
      <c r="AM262" s="303">
        <f t="shared" si="48"/>
        <v>0</v>
      </c>
      <c r="AN262" s="304" t="str">
        <f>IF(AM262=0,"",
IF(SUM($AM$240:AM262)=1,AO262,
IF($AM$360&gt;SUM($AM$240:AM262),_xlfn.CONCAT(", ",AO262),
IF($AM$360=SUM($AM$240:AM262),_xlfn.CONCAT(" y ",AO262)))))</f>
        <v/>
      </c>
      <c r="AO262" s="231" t="s">
        <v>6234</v>
      </c>
      <c r="AP262" s="290">
        <f t="shared" si="49"/>
        <v>1</v>
      </c>
      <c r="AQ262" s="291" t="str">
        <f>IF(AP262=0,"",
IF(SUM($AP$240:AP262)=1,AR262,
IF($AP$360&gt;SUM($AP$240:AP262),_xlfn.CONCAT(", ",AR262),
IF($AP$360=SUM($AP$240:AP262),_xlfn.CONCAT(" y ",AR262)))))</f>
        <v>, 23</v>
      </c>
      <c r="AR262" s="231" t="s">
        <v>6234</v>
      </c>
    </row>
    <row r="263" spans="1:44" ht="30" customHeight="1">
      <c r="A263" s="81"/>
      <c r="B263" s="82"/>
      <c r="C263" s="107" t="s">
        <v>111</v>
      </c>
      <c r="D263" s="740" t="str">
        <f>IF(CNGE_2024_M1_Secc1_Sub1!$D65="","",CNGE_2024_M1_Secc1_Sub1!$D65)</f>
        <v>COLEGIO DE BACHILLERES DEL ESTADO DE VERACRUZ</v>
      </c>
      <c r="E263" s="740"/>
      <c r="F263" s="740"/>
      <c r="G263" s="740"/>
      <c r="H263" s="740"/>
      <c r="I263" s="740"/>
      <c r="J263" s="740"/>
      <c r="K263" s="740"/>
      <c r="L263" s="740"/>
      <c r="M263" s="568"/>
      <c r="N263" s="568"/>
      <c r="O263" s="568"/>
      <c r="P263" s="568"/>
      <c r="Q263" s="568"/>
      <c r="R263" s="568"/>
      <c r="S263" s="568"/>
      <c r="T263" s="568"/>
      <c r="U263" s="568"/>
      <c r="V263" s="568"/>
      <c r="W263" s="568"/>
      <c r="X263" s="568"/>
      <c r="Y263" s="568"/>
      <c r="Z263" s="568"/>
      <c r="AA263" s="568"/>
      <c r="AB263" s="568"/>
      <c r="AC263" s="568"/>
      <c r="AD263" s="568"/>
      <c r="AE263" s="8"/>
      <c r="AG263" s="269">
        <f t="shared" si="42"/>
        <v>1</v>
      </c>
      <c r="AH263" s="298">
        <f t="shared" si="43"/>
        <v>0</v>
      </c>
      <c r="AI263" s="299">
        <f t="shared" si="44"/>
        <v>0</v>
      </c>
      <c r="AJ263" s="300">
        <f t="shared" si="45"/>
        <v>0</v>
      </c>
      <c r="AK263" s="301">
        <f t="shared" si="46"/>
        <v>0</v>
      </c>
      <c r="AL263" s="371">
        <f t="shared" si="47"/>
        <v>0</v>
      </c>
      <c r="AM263" s="303">
        <f t="shared" si="48"/>
        <v>0</v>
      </c>
      <c r="AN263" s="304" t="str">
        <f>IF(AM263=0,"",
IF(SUM($AM$240:AM263)=1,AO263,
IF($AM$360&gt;SUM($AM$240:AM263),_xlfn.CONCAT(", ",AO263),
IF($AM$360=SUM($AM$240:AM263),_xlfn.CONCAT(" y ",AO263)))))</f>
        <v/>
      </c>
      <c r="AO263" s="231" t="s">
        <v>6235</v>
      </c>
      <c r="AP263" s="290">
        <f t="shared" si="49"/>
        <v>1</v>
      </c>
      <c r="AQ263" s="291" t="str">
        <f>IF(AP263=0,"",
IF(SUM($AP$240:AP263)=1,AR263,
IF($AP$360&gt;SUM($AP$240:AP263),_xlfn.CONCAT(", ",AR263),
IF($AP$360=SUM($AP$240:AP263),_xlfn.CONCAT(" y ",AR263)))))</f>
        <v>, 24</v>
      </c>
      <c r="AR263" s="231" t="s">
        <v>6235</v>
      </c>
    </row>
    <row r="264" spans="1:44" ht="30" customHeight="1">
      <c r="A264" s="81"/>
      <c r="B264" s="82"/>
      <c r="C264" s="107" t="s">
        <v>112</v>
      </c>
      <c r="D264" s="740" t="str">
        <f>IF(CNGE_2024_M1_Secc1_Sub1!$D66="","",CNGE_2024_M1_Secc1_Sub1!$D66)</f>
        <v>INSTITUTO TECNOLOGICO SUPERIOR DE MISANTLA</v>
      </c>
      <c r="E264" s="740"/>
      <c r="F264" s="740"/>
      <c r="G264" s="740"/>
      <c r="H264" s="740"/>
      <c r="I264" s="740"/>
      <c r="J264" s="740"/>
      <c r="K264" s="740"/>
      <c r="L264" s="740"/>
      <c r="M264" s="568"/>
      <c r="N264" s="568"/>
      <c r="O264" s="568"/>
      <c r="P264" s="568"/>
      <c r="Q264" s="568"/>
      <c r="R264" s="568"/>
      <c r="S264" s="568"/>
      <c r="T264" s="568"/>
      <c r="U264" s="568"/>
      <c r="V264" s="568"/>
      <c r="W264" s="568"/>
      <c r="X264" s="568"/>
      <c r="Y264" s="568"/>
      <c r="Z264" s="568"/>
      <c r="AA264" s="568"/>
      <c r="AB264" s="568"/>
      <c r="AC264" s="568"/>
      <c r="AD264" s="568"/>
      <c r="AE264" s="8"/>
      <c r="AG264" s="269">
        <f t="shared" si="42"/>
        <v>1</v>
      </c>
      <c r="AH264" s="298">
        <f t="shared" si="43"/>
        <v>0</v>
      </c>
      <c r="AI264" s="299">
        <f t="shared" si="44"/>
        <v>0</v>
      </c>
      <c r="AJ264" s="300">
        <f t="shared" si="45"/>
        <v>0</v>
      </c>
      <c r="AK264" s="301">
        <f t="shared" si="46"/>
        <v>0</v>
      </c>
      <c r="AL264" s="371">
        <f t="shared" si="47"/>
        <v>0</v>
      </c>
      <c r="AM264" s="303">
        <f t="shared" si="48"/>
        <v>0</v>
      </c>
      <c r="AN264" s="304" t="str">
        <f>IF(AM264=0,"",
IF(SUM($AM$240:AM264)=1,AO264,
IF($AM$360&gt;SUM($AM$240:AM264),_xlfn.CONCAT(", ",AO264),
IF($AM$360=SUM($AM$240:AM264),_xlfn.CONCAT(" y ",AO264)))))</f>
        <v/>
      </c>
      <c r="AO264" s="231" t="s">
        <v>6236</v>
      </c>
      <c r="AP264" s="290">
        <f t="shared" si="49"/>
        <v>1</v>
      </c>
      <c r="AQ264" s="291" t="str">
        <f>IF(AP264=0,"",
IF(SUM($AP$240:AP264)=1,AR264,
IF($AP$360&gt;SUM($AP$240:AP264),_xlfn.CONCAT(", ",AR264),
IF($AP$360=SUM($AP$240:AP264),_xlfn.CONCAT(" y ",AR264)))))</f>
        <v>, 25</v>
      </c>
      <c r="AR264" s="231" t="s">
        <v>6236</v>
      </c>
    </row>
    <row r="265" spans="1:44" ht="30" customHeight="1">
      <c r="A265" s="81"/>
      <c r="B265" s="82"/>
      <c r="C265" s="107" t="s">
        <v>113</v>
      </c>
      <c r="D265" s="740" t="str">
        <f>IF(CNGE_2024_M1_Secc1_Sub1!$D67="","",CNGE_2024_M1_Secc1_Sub1!$D67)</f>
        <v>INSTITUTO TECNOLOGICO SUPERIOR DE SAN ANDRES TUXTLA</v>
      </c>
      <c r="E265" s="740"/>
      <c r="F265" s="740"/>
      <c r="G265" s="740"/>
      <c r="H265" s="740"/>
      <c r="I265" s="740"/>
      <c r="J265" s="740"/>
      <c r="K265" s="740"/>
      <c r="L265" s="740"/>
      <c r="M265" s="568"/>
      <c r="N265" s="568"/>
      <c r="O265" s="568"/>
      <c r="P265" s="568"/>
      <c r="Q265" s="568"/>
      <c r="R265" s="568"/>
      <c r="S265" s="568"/>
      <c r="T265" s="568"/>
      <c r="U265" s="568"/>
      <c r="V265" s="568"/>
      <c r="W265" s="568"/>
      <c r="X265" s="568"/>
      <c r="Y265" s="568"/>
      <c r="Z265" s="568"/>
      <c r="AA265" s="568"/>
      <c r="AB265" s="568"/>
      <c r="AC265" s="568"/>
      <c r="AD265" s="568"/>
      <c r="AE265" s="8"/>
      <c r="AG265" s="269">
        <f t="shared" si="42"/>
        <v>1</v>
      </c>
      <c r="AH265" s="298">
        <f t="shared" si="43"/>
        <v>0</v>
      </c>
      <c r="AI265" s="299">
        <f t="shared" si="44"/>
        <v>0</v>
      </c>
      <c r="AJ265" s="300">
        <f t="shared" si="45"/>
        <v>0</v>
      </c>
      <c r="AK265" s="301">
        <f t="shared" si="46"/>
        <v>0</v>
      </c>
      <c r="AL265" s="371">
        <f t="shared" si="47"/>
        <v>0</v>
      </c>
      <c r="AM265" s="303">
        <f t="shared" si="48"/>
        <v>0</v>
      </c>
      <c r="AN265" s="304" t="str">
        <f>IF(AM265=0,"",
IF(SUM($AM$240:AM265)=1,AO265,
IF($AM$360&gt;SUM($AM$240:AM265),_xlfn.CONCAT(", ",AO265),
IF($AM$360=SUM($AM$240:AM265),_xlfn.CONCAT(" y ",AO265)))))</f>
        <v/>
      </c>
      <c r="AO265" s="231" t="s">
        <v>6237</v>
      </c>
      <c r="AP265" s="290">
        <f t="shared" si="49"/>
        <v>1</v>
      </c>
      <c r="AQ265" s="291" t="str">
        <f>IF(AP265=0,"",
IF(SUM($AP$240:AP265)=1,AR265,
IF($AP$360&gt;SUM($AP$240:AP265),_xlfn.CONCAT(", ",AR265),
IF($AP$360=SUM($AP$240:AP265),_xlfn.CONCAT(" y ",AR265)))))</f>
        <v>, 26</v>
      </c>
      <c r="AR265" s="231" t="s">
        <v>6237</v>
      </c>
    </row>
    <row r="266" spans="1:44" ht="30" customHeight="1">
      <c r="A266" s="81"/>
      <c r="B266" s="82"/>
      <c r="C266" s="107" t="s">
        <v>114</v>
      </c>
      <c r="D266" s="740" t="str">
        <f>IF(CNGE_2024_M1_Secc1_Sub1!$D68="","",CNGE_2024_M1_Secc1_Sub1!$D68)</f>
        <v>INSTITUTO TECNOLOGICO SUPERIOR DE TANTOYUCA</v>
      </c>
      <c r="E266" s="740"/>
      <c r="F266" s="740"/>
      <c r="G266" s="740"/>
      <c r="H266" s="740"/>
      <c r="I266" s="740"/>
      <c r="J266" s="740"/>
      <c r="K266" s="740"/>
      <c r="L266" s="740"/>
      <c r="M266" s="568"/>
      <c r="N266" s="568"/>
      <c r="O266" s="568"/>
      <c r="P266" s="568"/>
      <c r="Q266" s="568"/>
      <c r="R266" s="568"/>
      <c r="S266" s="568"/>
      <c r="T266" s="568"/>
      <c r="U266" s="568"/>
      <c r="V266" s="568"/>
      <c r="W266" s="568"/>
      <c r="X266" s="568"/>
      <c r="Y266" s="568"/>
      <c r="Z266" s="568"/>
      <c r="AA266" s="568"/>
      <c r="AB266" s="568"/>
      <c r="AC266" s="568"/>
      <c r="AD266" s="568"/>
      <c r="AE266" s="8"/>
      <c r="AG266" s="269">
        <f t="shared" si="42"/>
        <v>1</v>
      </c>
      <c r="AH266" s="298">
        <f t="shared" si="43"/>
        <v>0</v>
      </c>
      <c r="AI266" s="299">
        <f t="shared" si="44"/>
        <v>0</v>
      </c>
      <c r="AJ266" s="300">
        <f t="shared" si="45"/>
        <v>0</v>
      </c>
      <c r="AK266" s="301">
        <f t="shared" si="46"/>
        <v>0</v>
      </c>
      <c r="AL266" s="371">
        <f t="shared" si="47"/>
        <v>0</v>
      </c>
      <c r="AM266" s="303">
        <f t="shared" si="48"/>
        <v>0</v>
      </c>
      <c r="AN266" s="304" t="str">
        <f>IF(AM266=0,"",
IF(SUM($AM$240:AM266)=1,AO266,
IF($AM$360&gt;SUM($AM$240:AM266),_xlfn.CONCAT(", ",AO266),
IF($AM$360=SUM($AM$240:AM266),_xlfn.CONCAT(" y ",AO266)))))</f>
        <v/>
      </c>
      <c r="AO266" s="231" t="s">
        <v>6238</v>
      </c>
      <c r="AP266" s="290">
        <f t="shared" si="49"/>
        <v>1</v>
      </c>
      <c r="AQ266" s="291" t="str">
        <f>IF(AP266=0,"",
IF(SUM($AP$240:AP266)=1,AR266,
IF($AP$360&gt;SUM($AP$240:AP266),_xlfn.CONCAT(", ",AR266),
IF($AP$360=SUM($AP$240:AP266),_xlfn.CONCAT(" y ",AR266)))))</f>
        <v>, 27</v>
      </c>
      <c r="AR266" s="231" t="s">
        <v>6238</v>
      </c>
    </row>
    <row r="267" spans="1:44" ht="30" customHeight="1">
      <c r="A267" s="81"/>
      <c r="B267" s="82"/>
      <c r="C267" s="107" t="s">
        <v>115</v>
      </c>
      <c r="D267" s="740" t="str">
        <f>IF(CNGE_2024_M1_Secc1_Sub1!$D69="","",CNGE_2024_M1_Secc1_Sub1!$D69)</f>
        <v>INSTITUTO TECNOLOGICO SUPERIOR DE COSAMALOAPAN</v>
      </c>
      <c r="E267" s="740"/>
      <c r="F267" s="740"/>
      <c r="G267" s="740"/>
      <c r="H267" s="740"/>
      <c r="I267" s="740"/>
      <c r="J267" s="740"/>
      <c r="K267" s="740"/>
      <c r="L267" s="740"/>
      <c r="M267" s="568"/>
      <c r="N267" s="568"/>
      <c r="O267" s="568"/>
      <c r="P267" s="568"/>
      <c r="Q267" s="568"/>
      <c r="R267" s="568"/>
      <c r="S267" s="568"/>
      <c r="T267" s="568"/>
      <c r="U267" s="568"/>
      <c r="V267" s="568"/>
      <c r="W267" s="568"/>
      <c r="X267" s="568"/>
      <c r="Y267" s="568"/>
      <c r="Z267" s="568"/>
      <c r="AA267" s="568"/>
      <c r="AB267" s="568"/>
      <c r="AC267" s="568"/>
      <c r="AD267" s="568"/>
      <c r="AE267" s="8"/>
      <c r="AG267" s="269">
        <f t="shared" si="42"/>
        <v>1</v>
      </c>
      <c r="AH267" s="298">
        <f t="shared" si="43"/>
        <v>0</v>
      </c>
      <c r="AI267" s="299">
        <f t="shared" si="44"/>
        <v>0</v>
      </c>
      <c r="AJ267" s="300">
        <f t="shared" si="45"/>
        <v>0</v>
      </c>
      <c r="AK267" s="301">
        <f t="shared" si="46"/>
        <v>0</v>
      </c>
      <c r="AL267" s="371">
        <f t="shared" si="47"/>
        <v>0</v>
      </c>
      <c r="AM267" s="303">
        <f t="shared" si="48"/>
        <v>0</v>
      </c>
      <c r="AN267" s="304" t="str">
        <f>IF(AM267=0,"",
IF(SUM($AM$240:AM267)=1,AO267,
IF($AM$360&gt;SUM($AM$240:AM267),_xlfn.CONCAT(", ",AO267),
IF($AM$360=SUM($AM$240:AM267),_xlfn.CONCAT(" y ",AO267)))))</f>
        <v/>
      </c>
      <c r="AO267" s="231" t="s">
        <v>6239</v>
      </c>
      <c r="AP267" s="290">
        <f t="shared" si="49"/>
        <v>1</v>
      </c>
      <c r="AQ267" s="291" t="str">
        <f>IF(AP267=0,"",
IF(SUM($AP$240:AP267)=1,AR267,
IF($AP$360&gt;SUM($AP$240:AP267),_xlfn.CONCAT(", ",AR267),
IF($AP$360=SUM($AP$240:AP267),_xlfn.CONCAT(" y ",AR267)))))</f>
        <v>, 28</v>
      </c>
      <c r="AR267" s="231" t="s">
        <v>6239</v>
      </c>
    </row>
    <row r="268" spans="1:44" ht="30" customHeight="1">
      <c r="A268" s="81"/>
      <c r="B268" s="82"/>
      <c r="C268" s="107" t="s">
        <v>116</v>
      </c>
      <c r="D268" s="740" t="str">
        <f>IF(CNGE_2024_M1_Secc1_Sub1!$D70="","",CNGE_2024_M1_Secc1_Sub1!$D70)</f>
        <v>INSTITUTO TECNOLOGICO SUPERIOR DE PANUCO</v>
      </c>
      <c r="E268" s="740"/>
      <c r="F268" s="740"/>
      <c r="G268" s="740"/>
      <c r="H268" s="740"/>
      <c r="I268" s="740"/>
      <c r="J268" s="740"/>
      <c r="K268" s="740"/>
      <c r="L268" s="740"/>
      <c r="M268" s="568"/>
      <c r="N268" s="568"/>
      <c r="O268" s="568"/>
      <c r="P268" s="568"/>
      <c r="Q268" s="568"/>
      <c r="R268" s="568"/>
      <c r="S268" s="568"/>
      <c r="T268" s="568"/>
      <c r="U268" s="568"/>
      <c r="V268" s="568"/>
      <c r="W268" s="568"/>
      <c r="X268" s="568"/>
      <c r="Y268" s="568"/>
      <c r="Z268" s="568"/>
      <c r="AA268" s="568"/>
      <c r="AB268" s="568"/>
      <c r="AC268" s="568"/>
      <c r="AD268" s="568"/>
      <c r="AE268" s="8"/>
      <c r="AG268" s="269">
        <f t="shared" si="42"/>
        <v>1</v>
      </c>
      <c r="AH268" s="298">
        <f t="shared" si="43"/>
        <v>0</v>
      </c>
      <c r="AI268" s="299">
        <f t="shared" si="44"/>
        <v>0</v>
      </c>
      <c r="AJ268" s="300">
        <f t="shared" si="45"/>
        <v>0</v>
      </c>
      <c r="AK268" s="301">
        <f t="shared" si="46"/>
        <v>0</v>
      </c>
      <c r="AL268" s="371">
        <f t="shared" si="47"/>
        <v>0</v>
      </c>
      <c r="AM268" s="303">
        <f t="shared" si="48"/>
        <v>0</v>
      </c>
      <c r="AN268" s="304" t="str">
        <f>IF(AM268=0,"",
IF(SUM($AM$240:AM268)=1,AO268,
IF($AM$360&gt;SUM($AM$240:AM268),_xlfn.CONCAT(", ",AO268),
IF($AM$360=SUM($AM$240:AM268),_xlfn.CONCAT(" y ",AO268)))))</f>
        <v/>
      </c>
      <c r="AO268" s="231" t="s">
        <v>6240</v>
      </c>
      <c r="AP268" s="290">
        <f t="shared" si="49"/>
        <v>1</v>
      </c>
      <c r="AQ268" s="291" t="str">
        <f>IF(AP268=0,"",
IF(SUM($AP$240:AP268)=1,AR268,
IF($AP$360&gt;SUM($AP$240:AP268),_xlfn.CONCAT(", ",AR268),
IF($AP$360=SUM($AP$240:AP268),_xlfn.CONCAT(" y ",AR268)))))</f>
        <v>, 29</v>
      </c>
      <c r="AR268" s="231" t="s">
        <v>6240</v>
      </c>
    </row>
    <row r="269" spans="1:44" ht="30" customHeight="1">
      <c r="A269" s="81"/>
      <c r="B269" s="82"/>
      <c r="C269" s="107" t="s">
        <v>117</v>
      </c>
      <c r="D269" s="740" t="str">
        <f>IF(CNGE_2024_M1_Secc1_Sub1!$D71="","",CNGE_2024_M1_Secc1_Sub1!$D71)</f>
        <v>INSTITUTO TECNOLOGICO SUPERIOR DE POZA RICA</v>
      </c>
      <c r="E269" s="740"/>
      <c r="F269" s="740"/>
      <c r="G269" s="740"/>
      <c r="H269" s="740"/>
      <c r="I269" s="740"/>
      <c r="J269" s="740"/>
      <c r="K269" s="740"/>
      <c r="L269" s="740"/>
      <c r="M269" s="568"/>
      <c r="N269" s="568"/>
      <c r="O269" s="568"/>
      <c r="P269" s="568"/>
      <c r="Q269" s="568"/>
      <c r="R269" s="568"/>
      <c r="S269" s="568"/>
      <c r="T269" s="568"/>
      <c r="U269" s="568"/>
      <c r="V269" s="568"/>
      <c r="W269" s="568"/>
      <c r="X269" s="568"/>
      <c r="Y269" s="568"/>
      <c r="Z269" s="568"/>
      <c r="AA269" s="568"/>
      <c r="AB269" s="568"/>
      <c r="AC269" s="568"/>
      <c r="AD269" s="568"/>
      <c r="AE269" s="8"/>
      <c r="AG269" s="269">
        <f t="shared" si="42"/>
        <v>1</v>
      </c>
      <c r="AH269" s="298">
        <f t="shared" si="43"/>
        <v>0</v>
      </c>
      <c r="AI269" s="299">
        <f t="shared" si="44"/>
        <v>0</v>
      </c>
      <c r="AJ269" s="300">
        <f t="shared" si="45"/>
        <v>0</v>
      </c>
      <c r="AK269" s="301">
        <f t="shared" si="46"/>
        <v>0</v>
      </c>
      <c r="AL269" s="371">
        <f t="shared" si="47"/>
        <v>0</v>
      </c>
      <c r="AM269" s="303">
        <f t="shared" si="48"/>
        <v>0</v>
      </c>
      <c r="AN269" s="304" t="str">
        <f>IF(AM269=0,"",
IF(SUM($AM$240:AM269)=1,AO269,
IF($AM$360&gt;SUM($AM$240:AM269),_xlfn.CONCAT(", ",AO269),
IF($AM$360=SUM($AM$240:AM269),_xlfn.CONCAT(" y ",AO269)))))</f>
        <v/>
      </c>
      <c r="AO269" s="231" t="s">
        <v>6241</v>
      </c>
      <c r="AP269" s="290">
        <f t="shared" si="49"/>
        <v>1</v>
      </c>
      <c r="AQ269" s="291" t="str">
        <f>IF(AP269=0,"",
IF(SUM($AP$240:AP269)=1,AR269,
IF($AP$360&gt;SUM($AP$240:AP269),_xlfn.CONCAT(", ",AR269),
IF($AP$360=SUM($AP$240:AP269),_xlfn.CONCAT(" y ",AR269)))))</f>
        <v>, 30</v>
      </c>
      <c r="AR269" s="231" t="s">
        <v>6241</v>
      </c>
    </row>
    <row r="270" spans="1:44" ht="30" customHeight="1">
      <c r="A270" s="81"/>
      <c r="B270" s="82"/>
      <c r="C270" s="107" t="s">
        <v>118</v>
      </c>
      <c r="D270" s="740" t="str">
        <f>IF(CNGE_2024_M1_Secc1_Sub1!$D72="","",CNGE_2024_M1_Secc1_Sub1!$D72)</f>
        <v>INSTITUTO TECNOLOGICO SUPERIOR DE XALAPA</v>
      </c>
      <c r="E270" s="740"/>
      <c r="F270" s="740"/>
      <c r="G270" s="740"/>
      <c r="H270" s="740"/>
      <c r="I270" s="740"/>
      <c r="J270" s="740"/>
      <c r="K270" s="740"/>
      <c r="L270" s="740"/>
      <c r="M270" s="568"/>
      <c r="N270" s="568"/>
      <c r="O270" s="568"/>
      <c r="P270" s="568"/>
      <c r="Q270" s="568"/>
      <c r="R270" s="568"/>
      <c r="S270" s="568"/>
      <c r="T270" s="568"/>
      <c r="U270" s="568"/>
      <c r="V270" s="568"/>
      <c r="W270" s="568"/>
      <c r="X270" s="568"/>
      <c r="Y270" s="568"/>
      <c r="Z270" s="568"/>
      <c r="AA270" s="568"/>
      <c r="AB270" s="568"/>
      <c r="AC270" s="568"/>
      <c r="AD270" s="568"/>
      <c r="AE270" s="8"/>
      <c r="AG270" s="269">
        <f t="shared" si="42"/>
        <v>1</v>
      </c>
      <c r="AH270" s="298">
        <f t="shared" si="43"/>
        <v>0</v>
      </c>
      <c r="AI270" s="299">
        <f t="shared" si="44"/>
        <v>0</v>
      </c>
      <c r="AJ270" s="300">
        <f t="shared" si="45"/>
        <v>0</v>
      </c>
      <c r="AK270" s="301">
        <f t="shared" si="46"/>
        <v>0</v>
      </c>
      <c r="AL270" s="371">
        <f t="shared" si="47"/>
        <v>0</v>
      </c>
      <c r="AM270" s="303">
        <f t="shared" si="48"/>
        <v>0</v>
      </c>
      <c r="AN270" s="304" t="str">
        <f>IF(AM270=0,"",
IF(SUM($AM$240:AM270)=1,AO270,
IF($AM$360&gt;SUM($AM$240:AM270),_xlfn.CONCAT(", ",AO270),
IF($AM$360=SUM($AM$240:AM270),_xlfn.CONCAT(" y ",AO270)))))</f>
        <v/>
      </c>
      <c r="AO270" s="231" t="s">
        <v>6242</v>
      </c>
      <c r="AP270" s="290">
        <f t="shared" si="49"/>
        <v>1</v>
      </c>
      <c r="AQ270" s="291" t="str">
        <f>IF(AP270=0,"",
IF(SUM($AP$240:AP270)=1,AR270,
IF($AP$360&gt;SUM($AP$240:AP270),_xlfn.CONCAT(", ",AR270),
IF($AP$360=SUM($AP$240:AP270),_xlfn.CONCAT(" y ",AR270)))))</f>
        <v>, 31</v>
      </c>
      <c r="AR270" s="231" t="s">
        <v>6242</v>
      </c>
    </row>
    <row r="271" spans="1:44" ht="30" customHeight="1">
      <c r="A271" s="81"/>
      <c r="B271" s="82"/>
      <c r="C271" s="107" t="s">
        <v>119</v>
      </c>
      <c r="D271" s="740" t="str">
        <f>IF(CNGE_2024_M1_Secc1_Sub1!$D73="","",CNGE_2024_M1_Secc1_Sub1!$D73)</f>
        <v>INSTITUTO TECNOLOGICO SUPERIOR DE COATZACOALCOS</v>
      </c>
      <c r="E271" s="740"/>
      <c r="F271" s="740"/>
      <c r="G271" s="740"/>
      <c r="H271" s="740"/>
      <c r="I271" s="740"/>
      <c r="J271" s="740"/>
      <c r="K271" s="740"/>
      <c r="L271" s="740"/>
      <c r="M271" s="568"/>
      <c r="N271" s="568"/>
      <c r="O271" s="568"/>
      <c r="P271" s="568"/>
      <c r="Q271" s="568"/>
      <c r="R271" s="568"/>
      <c r="S271" s="568"/>
      <c r="T271" s="568"/>
      <c r="U271" s="568"/>
      <c r="V271" s="568"/>
      <c r="W271" s="568"/>
      <c r="X271" s="568"/>
      <c r="Y271" s="568"/>
      <c r="Z271" s="568"/>
      <c r="AA271" s="568"/>
      <c r="AB271" s="568"/>
      <c r="AC271" s="568"/>
      <c r="AD271" s="568"/>
      <c r="AE271" s="8"/>
      <c r="AG271" s="269">
        <f t="shared" si="42"/>
        <v>1</v>
      </c>
      <c r="AH271" s="298">
        <f t="shared" si="43"/>
        <v>0</v>
      </c>
      <c r="AI271" s="299">
        <f t="shared" si="44"/>
        <v>0</v>
      </c>
      <c r="AJ271" s="300">
        <f t="shared" si="45"/>
        <v>0</v>
      </c>
      <c r="AK271" s="301">
        <f t="shared" si="46"/>
        <v>0</v>
      </c>
      <c r="AL271" s="371">
        <f t="shared" si="47"/>
        <v>0</v>
      </c>
      <c r="AM271" s="303">
        <f t="shared" si="48"/>
        <v>0</v>
      </c>
      <c r="AN271" s="304" t="str">
        <f>IF(AM271=0,"",
IF(SUM($AM$240:AM271)=1,AO271,
IF($AM$360&gt;SUM($AM$240:AM271),_xlfn.CONCAT(", ",AO271),
IF($AM$360=SUM($AM$240:AM271),_xlfn.CONCAT(" y ",AO271)))))</f>
        <v/>
      </c>
      <c r="AO271" s="231" t="s">
        <v>6243</v>
      </c>
      <c r="AP271" s="290">
        <f t="shared" si="49"/>
        <v>1</v>
      </c>
      <c r="AQ271" s="291" t="str">
        <f>IF(AP271=0,"",
IF(SUM($AP$240:AP271)=1,AR271,
IF($AP$360&gt;SUM($AP$240:AP271),_xlfn.CONCAT(", ",AR271),
IF($AP$360=SUM($AP$240:AP271),_xlfn.CONCAT(" y ",AR271)))))</f>
        <v>, 32</v>
      </c>
      <c r="AR271" s="231" t="s">
        <v>6243</v>
      </c>
    </row>
    <row r="272" spans="1:44" ht="30" customHeight="1">
      <c r="A272" s="81"/>
      <c r="B272" s="82"/>
      <c r="C272" s="107" t="s">
        <v>120</v>
      </c>
      <c r="D272" s="740" t="str">
        <f>IF(CNGE_2024_M1_Secc1_Sub1!$D74="","",CNGE_2024_M1_Secc1_Sub1!$D74)</f>
        <v>INSTITUTO TECNOLOGICO SUPERIOR DE TIERRA BLANCA</v>
      </c>
      <c r="E272" s="740"/>
      <c r="F272" s="740"/>
      <c r="G272" s="740"/>
      <c r="H272" s="740"/>
      <c r="I272" s="740"/>
      <c r="J272" s="740"/>
      <c r="K272" s="740"/>
      <c r="L272" s="740"/>
      <c r="M272" s="568"/>
      <c r="N272" s="568"/>
      <c r="O272" s="568"/>
      <c r="P272" s="568"/>
      <c r="Q272" s="568"/>
      <c r="R272" s="568"/>
      <c r="S272" s="568"/>
      <c r="T272" s="568"/>
      <c r="U272" s="568"/>
      <c r="V272" s="568"/>
      <c r="W272" s="568"/>
      <c r="X272" s="568"/>
      <c r="Y272" s="568"/>
      <c r="Z272" s="568"/>
      <c r="AA272" s="568"/>
      <c r="AB272" s="568"/>
      <c r="AC272" s="568"/>
      <c r="AD272" s="568"/>
      <c r="AE272" s="8"/>
      <c r="AG272" s="269">
        <f t="shared" si="42"/>
        <v>1</v>
      </c>
      <c r="AH272" s="298">
        <f t="shared" si="43"/>
        <v>0</v>
      </c>
      <c r="AI272" s="299">
        <f t="shared" si="44"/>
        <v>0</v>
      </c>
      <c r="AJ272" s="300">
        <f t="shared" si="45"/>
        <v>0</v>
      </c>
      <c r="AK272" s="301">
        <f t="shared" si="46"/>
        <v>0</v>
      </c>
      <c r="AL272" s="371">
        <f t="shared" si="47"/>
        <v>0</v>
      </c>
      <c r="AM272" s="303">
        <f t="shared" si="48"/>
        <v>0</v>
      </c>
      <c r="AN272" s="304" t="str">
        <f>IF(AM272=0,"",
IF(SUM($AM$240:AM272)=1,AO272,
IF($AM$360&gt;SUM($AM$240:AM272),_xlfn.CONCAT(", ",AO272),
IF($AM$360=SUM($AM$240:AM272),_xlfn.CONCAT(" y ",AO272)))))</f>
        <v/>
      </c>
      <c r="AO272" s="231" t="s">
        <v>6244</v>
      </c>
      <c r="AP272" s="290">
        <f t="shared" si="49"/>
        <v>1</v>
      </c>
      <c r="AQ272" s="291" t="str">
        <f>IF(AP272=0,"",
IF(SUM($AP$240:AP272)=1,AR272,
IF($AP$360&gt;SUM($AP$240:AP272),_xlfn.CONCAT(", ",AR272),
IF($AP$360=SUM($AP$240:AP272),_xlfn.CONCAT(" y ",AR272)))))</f>
        <v>, 33</v>
      </c>
      <c r="AR272" s="231" t="s">
        <v>6244</v>
      </c>
    </row>
    <row r="273" spans="1:44" ht="30" customHeight="1">
      <c r="A273" s="81"/>
      <c r="B273" s="82"/>
      <c r="C273" s="107" t="s">
        <v>121</v>
      </c>
      <c r="D273" s="740" t="str">
        <f>IF(CNGE_2024_M1_Secc1_Sub1!$D75="","",CNGE_2024_M1_Secc1_Sub1!$D75)</f>
        <v>INSTITUTO TECNOLOGICO SUPERIOR DE ALAMO</v>
      </c>
      <c r="E273" s="740"/>
      <c r="F273" s="740"/>
      <c r="G273" s="740"/>
      <c r="H273" s="740"/>
      <c r="I273" s="740"/>
      <c r="J273" s="740"/>
      <c r="K273" s="740"/>
      <c r="L273" s="740"/>
      <c r="M273" s="568"/>
      <c r="N273" s="568"/>
      <c r="O273" s="568"/>
      <c r="P273" s="568"/>
      <c r="Q273" s="568"/>
      <c r="R273" s="568"/>
      <c r="S273" s="568"/>
      <c r="T273" s="568"/>
      <c r="U273" s="568"/>
      <c r="V273" s="568"/>
      <c r="W273" s="568"/>
      <c r="X273" s="568"/>
      <c r="Y273" s="568"/>
      <c r="Z273" s="568"/>
      <c r="AA273" s="568"/>
      <c r="AB273" s="568"/>
      <c r="AC273" s="568"/>
      <c r="AD273" s="568"/>
      <c r="AE273" s="8"/>
      <c r="AG273" s="269">
        <f t="shared" si="42"/>
        <v>1</v>
      </c>
      <c r="AH273" s="298">
        <f t="shared" si="43"/>
        <v>0</v>
      </c>
      <c r="AI273" s="299">
        <f t="shared" si="44"/>
        <v>0</v>
      </c>
      <c r="AJ273" s="300">
        <f t="shared" si="45"/>
        <v>0</v>
      </c>
      <c r="AK273" s="301">
        <f t="shared" si="46"/>
        <v>0</v>
      </c>
      <c r="AL273" s="371">
        <f t="shared" si="47"/>
        <v>0</v>
      </c>
      <c r="AM273" s="303">
        <f t="shared" si="48"/>
        <v>0</v>
      </c>
      <c r="AN273" s="304" t="str">
        <f>IF(AM273=0,"",
IF(SUM($AM$240:AM273)=1,AO273,
IF($AM$360&gt;SUM($AM$240:AM273),_xlfn.CONCAT(", ",AO273),
IF($AM$360=SUM($AM$240:AM273),_xlfn.CONCAT(" y ",AO273)))))</f>
        <v/>
      </c>
      <c r="AO273" s="231" t="s">
        <v>6245</v>
      </c>
      <c r="AP273" s="290">
        <f t="shared" si="49"/>
        <v>1</v>
      </c>
      <c r="AQ273" s="291" t="str">
        <f>IF(AP273=0,"",
IF(SUM($AP$240:AP273)=1,AR273,
IF($AP$360&gt;SUM($AP$240:AP273),_xlfn.CONCAT(", ",AR273),
IF($AP$360=SUM($AP$240:AP273),_xlfn.CONCAT(" y ",AR273)))))</f>
        <v>, 34</v>
      </c>
      <c r="AR273" s="231" t="s">
        <v>6245</v>
      </c>
    </row>
    <row r="274" spans="1:44" ht="30" customHeight="1">
      <c r="A274" s="81"/>
      <c r="B274" s="82"/>
      <c r="C274" s="107" t="s">
        <v>122</v>
      </c>
      <c r="D274" s="740" t="str">
        <f>IF(CNGE_2024_M1_Secc1_Sub1!$D76="","",CNGE_2024_M1_Secc1_Sub1!$D76)</f>
        <v>INSTITUTO TECNOLOGICO SUPERIOR DE ACAYUCAN</v>
      </c>
      <c r="E274" s="740"/>
      <c r="F274" s="740"/>
      <c r="G274" s="740"/>
      <c r="H274" s="740"/>
      <c r="I274" s="740"/>
      <c r="J274" s="740"/>
      <c r="K274" s="740"/>
      <c r="L274" s="740"/>
      <c r="M274" s="568"/>
      <c r="N274" s="568"/>
      <c r="O274" s="568"/>
      <c r="P274" s="568"/>
      <c r="Q274" s="568"/>
      <c r="R274" s="568"/>
      <c r="S274" s="568"/>
      <c r="T274" s="568"/>
      <c r="U274" s="568"/>
      <c r="V274" s="568"/>
      <c r="W274" s="568"/>
      <c r="X274" s="568"/>
      <c r="Y274" s="568"/>
      <c r="Z274" s="568"/>
      <c r="AA274" s="568"/>
      <c r="AB274" s="568"/>
      <c r="AC274" s="568"/>
      <c r="AD274" s="568"/>
      <c r="AE274" s="8"/>
      <c r="AG274" s="269">
        <f t="shared" si="42"/>
        <v>1</v>
      </c>
      <c r="AH274" s="298">
        <f t="shared" si="43"/>
        <v>0</v>
      </c>
      <c r="AI274" s="299">
        <f t="shared" si="44"/>
        <v>0</v>
      </c>
      <c r="AJ274" s="300">
        <f t="shared" si="45"/>
        <v>0</v>
      </c>
      <c r="AK274" s="301">
        <f t="shared" si="46"/>
        <v>0</v>
      </c>
      <c r="AL274" s="371">
        <f t="shared" si="47"/>
        <v>0</v>
      </c>
      <c r="AM274" s="303">
        <f t="shared" si="48"/>
        <v>0</v>
      </c>
      <c r="AN274" s="304" t="str">
        <f>IF(AM274=0,"",
IF(SUM($AM$240:AM274)=1,AO274,
IF($AM$360&gt;SUM($AM$240:AM274),_xlfn.CONCAT(", ",AO274),
IF($AM$360=SUM($AM$240:AM274),_xlfn.CONCAT(" y ",AO274)))))</f>
        <v/>
      </c>
      <c r="AO274" s="231" t="s">
        <v>6246</v>
      </c>
      <c r="AP274" s="290">
        <f t="shared" si="49"/>
        <v>1</v>
      </c>
      <c r="AQ274" s="291" t="str">
        <f>IF(AP274=0,"",
IF(SUM($AP$240:AP274)=1,AR274,
IF($AP$360&gt;SUM($AP$240:AP274),_xlfn.CONCAT(", ",AR274),
IF($AP$360=SUM($AP$240:AP274),_xlfn.CONCAT(" y ",AR274)))))</f>
        <v>, 35</v>
      </c>
      <c r="AR274" s="231" t="s">
        <v>6246</v>
      </c>
    </row>
    <row r="275" spans="1:44" ht="30" customHeight="1">
      <c r="A275" s="81"/>
      <c r="B275" s="82"/>
      <c r="C275" s="107" t="s">
        <v>140</v>
      </c>
      <c r="D275" s="740" t="str">
        <f>IF(CNGE_2024_M1_Secc1_Sub1!$D77="","",CNGE_2024_M1_Secc1_Sub1!$D77)</f>
        <v>INSTITUTO TECNOLOGICO SUPERIOR DE LAS CHOAPAS</v>
      </c>
      <c r="E275" s="740"/>
      <c r="F275" s="740"/>
      <c r="G275" s="740"/>
      <c r="H275" s="740"/>
      <c r="I275" s="740"/>
      <c r="J275" s="740"/>
      <c r="K275" s="740"/>
      <c r="L275" s="740"/>
      <c r="M275" s="568"/>
      <c r="N275" s="568"/>
      <c r="O275" s="568"/>
      <c r="P275" s="568"/>
      <c r="Q275" s="568"/>
      <c r="R275" s="568"/>
      <c r="S275" s="568"/>
      <c r="T275" s="568"/>
      <c r="U275" s="568"/>
      <c r="V275" s="568"/>
      <c r="W275" s="568"/>
      <c r="X275" s="568"/>
      <c r="Y275" s="568"/>
      <c r="Z275" s="568"/>
      <c r="AA275" s="568"/>
      <c r="AB275" s="568"/>
      <c r="AC275" s="568"/>
      <c r="AD275" s="568"/>
      <c r="AE275" s="8"/>
      <c r="AG275" s="269">
        <f t="shared" si="42"/>
        <v>1</v>
      </c>
      <c r="AH275" s="298">
        <f t="shared" si="43"/>
        <v>0</v>
      </c>
      <c r="AI275" s="299">
        <f t="shared" si="44"/>
        <v>0</v>
      </c>
      <c r="AJ275" s="300">
        <f t="shared" si="45"/>
        <v>0</v>
      </c>
      <c r="AK275" s="301">
        <f t="shared" si="46"/>
        <v>0</v>
      </c>
      <c r="AL275" s="371">
        <f t="shared" si="47"/>
        <v>0</v>
      </c>
      <c r="AM275" s="303">
        <f t="shared" si="48"/>
        <v>0</v>
      </c>
      <c r="AN275" s="304" t="str">
        <f>IF(AM275=0,"",
IF(SUM($AM$240:AM275)=1,AO275,
IF($AM$360&gt;SUM($AM$240:AM275),_xlfn.CONCAT(", ",AO275),
IF($AM$360=SUM($AM$240:AM275),_xlfn.CONCAT(" y ",AO275)))))</f>
        <v/>
      </c>
      <c r="AO275" s="231" t="s">
        <v>6247</v>
      </c>
      <c r="AP275" s="290">
        <f t="shared" si="49"/>
        <v>1</v>
      </c>
      <c r="AQ275" s="291" t="str">
        <f>IF(AP275=0,"",
IF(SUM($AP$240:AP275)=1,AR275,
IF($AP$360&gt;SUM($AP$240:AP275),_xlfn.CONCAT(", ",AR275),
IF($AP$360=SUM($AP$240:AP275),_xlfn.CONCAT(" y ",AR275)))))</f>
        <v>, 36</v>
      </c>
      <c r="AR275" s="231" t="s">
        <v>6247</v>
      </c>
    </row>
    <row r="276" spans="1:44" ht="30" customHeight="1">
      <c r="A276" s="81"/>
      <c r="B276" s="82"/>
      <c r="C276" s="107" t="s">
        <v>141</v>
      </c>
      <c r="D276" s="740" t="str">
        <f>IF(CNGE_2024_M1_Secc1_Sub1!$D78="","",CNGE_2024_M1_Secc1_Sub1!$D78)</f>
        <v>INSTITUTO TECNOLOGICO SUPERIOR DE HUATUSCO</v>
      </c>
      <c r="E276" s="740"/>
      <c r="F276" s="740"/>
      <c r="G276" s="740"/>
      <c r="H276" s="740"/>
      <c r="I276" s="740"/>
      <c r="J276" s="740"/>
      <c r="K276" s="740"/>
      <c r="L276" s="740"/>
      <c r="M276" s="568"/>
      <c r="N276" s="568"/>
      <c r="O276" s="568"/>
      <c r="P276" s="568"/>
      <c r="Q276" s="568"/>
      <c r="R276" s="568"/>
      <c r="S276" s="568"/>
      <c r="T276" s="568"/>
      <c r="U276" s="568"/>
      <c r="V276" s="568"/>
      <c r="W276" s="568"/>
      <c r="X276" s="568"/>
      <c r="Y276" s="568"/>
      <c r="Z276" s="568"/>
      <c r="AA276" s="568"/>
      <c r="AB276" s="568"/>
      <c r="AC276" s="568"/>
      <c r="AD276" s="568"/>
      <c r="AE276" s="8"/>
      <c r="AG276" s="269">
        <f t="shared" si="42"/>
        <v>1</v>
      </c>
      <c r="AH276" s="298">
        <f t="shared" si="43"/>
        <v>0</v>
      </c>
      <c r="AI276" s="299">
        <f t="shared" si="44"/>
        <v>0</v>
      </c>
      <c r="AJ276" s="300">
        <f t="shared" si="45"/>
        <v>0</v>
      </c>
      <c r="AK276" s="301">
        <f t="shared" si="46"/>
        <v>0</v>
      </c>
      <c r="AL276" s="371">
        <f t="shared" si="47"/>
        <v>0</v>
      </c>
      <c r="AM276" s="303">
        <f t="shared" si="48"/>
        <v>0</v>
      </c>
      <c r="AN276" s="304" t="str">
        <f>IF(AM276=0,"",
IF(SUM($AM$240:AM276)=1,AO276,
IF($AM$360&gt;SUM($AM$240:AM276),_xlfn.CONCAT(", ",AO276),
IF($AM$360=SUM($AM$240:AM276),_xlfn.CONCAT(" y ",AO276)))))</f>
        <v/>
      </c>
      <c r="AO276" s="231" t="s">
        <v>6248</v>
      </c>
      <c r="AP276" s="290">
        <f t="shared" si="49"/>
        <v>1</v>
      </c>
      <c r="AQ276" s="291" t="str">
        <f>IF(AP276=0,"",
IF(SUM($AP$240:AP276)=1,AR276,
IF($AP$360&gt;SUM($AP$240:AP276),_xlfn.CONCAT(", ",AR276),
IF($AP$360=SUM($AP$240:AP276),_xlfn.CONCAT(" y ",AR276)))))</f>
        <v>, 37</v>
      </c>
      <c r="AR276" s="231" t="s">
        <v>6248</v>
      </c>
    </row>
    <row r="277" spans="1:44" ht="30" customHeight="1">
      <c r="A277" s="81"/>
      <c r="B277" s="82"/>
      <c r="C277" s="107" t="s">
        <v>142</v>
      </c>
      <c r="D277" s="740" t="str">
        <f>IF(CNGE_2024_M1_Secc1_Sub1!$D79="","",CNGE_2024_M1_Secc1_Sub1!$D79)</f>
        <v>INSTITUTO TECNOLOGICO SUPERIOR DE ALVARADO</v>
      </c>
      <c r="E277" s="740"/>
      <c r="F277" s="740"/>
      <c r="G277" s="740"/>
      <c r="H277" s="740"/>
      <c r="I277" s="740"/>
      <c r="J277" s="740"/>
      <c r="K277" s="740"/>
      <c r="L277" s="740"/>
      <c r="M277" s="568"/>
      <c r="N277" s="568"/>
      <c r="O277" s="568"/>
      <c r="P277" s="568"/>
      <c r="Q277" s="568"/>
      <c r="R277" s="568"/>
      <c r="S277" s="568"/>
      <c r="T277" s="568"/>
      <c r="U277" s="568"/>
      <c r="V277" s="568"/>
      <c r="W277" s="568"/>
      <c r="X277" s="568"/>
      <c r="Y277" s="568"/>
      <c r="Z277" s="568"/>
      <c r="AA277" s="568"/>
      <c r="AB277" s="568"/>
      <c r="AC277" s="568"/>
      <c r="AD277" s="568"/>
      <c r="AE277" s="8"/>
      <c r="AG277" s="269">
        <f t="shared" si="42"/>
        <v>1</v>
      </c>
      <c r="AH277" s="298">
        <f t="shared" si="43"/>
        <v>0</v>
      </c>
      <c r="AI277" s="299">
        <f t="shared" si="44"/>
        <v>0</v>
      </c>
      <c r="AJ277" s="300">
        <f t="shared" si="45"/>
        <v>0</v>
      </c>
      <c r="AK277" s="301">
        <f t="shared" si="46"/>
        <v>0</v>
      </c>
      <c r="AL277" s="371">
        <f t="shared" si="47"/>
        <v>0</v>
      </c>
      <c r="AM277" s="303">
        <f t="shared" si="48"/>
        <v>0</v>
      </c>
      <c r="AN277" s="304" t="str">
        <f>IF(AM277=0,"",
IF(SUM($AM$240:AM277)=1,AO277,
IF($AM$360&gt;SUM($AM$240:AM277),_xlfn.CONCAT(", ",AO277),
IF($AM$360=SUM($AM$240:AM277),_xlfn.CONCAT(" y ",AO277)))))</f>
        <v/>
      </c>
      <c r="AO277" s="231" t="s">
        <v>6249</v>
      </c>
      <c r="AP277" s="290">
        <f t="shared" si="49"/>
        <v>1</v>
      </c>
      <c r="AQ277" s="291" t="str">
        <f>IF(AP277=0,"",
IF(SUM($AP$240:AP277)=1,AR277,
IF($AP$360&gt;SUM($AP$240:AP277),_xlfn.CONCAT(", ",AR277),
IF($AP$360=SUM($AP$240:AP277),_xlfn.CONCAT(" y ",AR277)))))</f>
        <v>, 38</v>
      </c>
      <c r="AR277" s="231" t="s">
        <v>6249</v>
      </c>
    </row>
    <row r="278" spans="1:44" ht="30" customHeight="1">
      <c r="A278" s="81"/>
      <c r="B278" s="82"/>
      <c r="C278" s="107" t="s">
        <v>143</v>
      </c>
      <c r="D278" s="740" t="str">
        <f>IF(CNGE_2024_M1_Secc1_Sub1!$D80="","",CNGE_2024_M1_Secc1_Sub1!$D80)</f>
        <v>INSTITUTO TECNOLOGICO SUPERIOR DE PEROTE</v>
      </c>
      <c r="E278" s="740"/>
      <c r="F278" s="740"/>
      <c r="G278" s="740"/>
      <c r="H278" s="740"/>
      <c r="I278" s="740"/>
      <c r="J278" s="740"/>
      <c r="K278" s="740"/>
      <c r="L278" s="740"/>
      <c r="M278" s="568"/>
      <c r="N278" s="568"/>
      <c r="O278" s="568"/>
      <c r="P278" s="568"/>
      <c r="Q278" s="568"/>
      <c r="R278" s="568"/>
      <c r="S278" s="568"/>
      <c r="T278" s="568"/>
      <c r="U278" s="568"/>
      <c r="V278" s="568"/>
      <c r="W278" s="568"/>
      <c r="X278" s="568"/>
      <c r="Y278" s="568"/>
      <c r="Z278" s="568"/>
      <c r="AA278" s="568"/>
      <c r="AB278" s="568"/>
      <c r="AC278" s="568"/>
      <c r="AD278" s="568"/>
      <c r="AE278" s="8"/>
      <c r="AG278" s="269">
        <f t="shared" si="42"/>
        <v>1</v>
      </c>
      <c r="AH278" s="298">
        <f t="shared" si="43"/>
        <v>0</v>
      </c>
      <c r="AI278" s="299">
        <f t="shared" si="44"/>
        <v>0</v>
      </c>
      <c r="AJ278" s="300">
        <f t="shared" si="45"/>
        <v>0</v>
      </c>
      <c r="AK278" s="301">
        <f t="shared" si="46"/>
        <v>0</v>
      </c>
      <c r="AL278" s="371">
        <f t="shared" si="47"/>
        <v>0</v>
      </c>
      <c r="AM278" s="303">
        <f t="shared" si="48"/>
        <v>0</v>
      </c>
      <c r="AN278" s="304" t="str">
        <f>IF(AM278=0,"",
IF(SUM($AM$240:AM278)=1,AO278,
IF($AM$360&gt;SUM($AM$240:AM278),_xlfn.CONCAT(", ",AO278),
IF($AM$360=SUM($AM$240:AM278),_xlfn.CONCAT(" y ",AO278)))))</f>
        <v/>
      </c>
      <c r="AO278" s="231" t="s">
        <v>6250</v>
      </c>
      <c r="AP278" s="290">
        <f t="shared" si="49"/>
        <v>1</v>
      </c>
      <c r="AQ278" s="291" t="str">
        <f>IF(AP278=0,"",
IF(SUM($AP$240:AP278)=1,AR278,
IF($AP$360&gt;SUM($AP$240:AP278),_xlfn.CONCAT(", ",AR278),
IF($AP$360=SUM($AP$240:AP278),_xlfn.CONCAT(" y ",AR278)))))</f>
        <v>, 39</v>
      </c>
      <c r="AR278" s="231" t="s">
        <v>6250</v>
      </c>
    </row>
    <row r="279" spans="1:44" ht="30" customHeight="1">
      <c r="A279" s="81"/>
      <c r="B279" s="82"/>
      <c r="C279" s="107" t="s">
        <v>144</v>
      </c>
      <c r="D279" s="740" t="str">
        <f>IF(CNGE_2024_M1_Secc1_Sub1!$D81="","",CNGE_2024_M1_Secc1_Sub1!$D81)</f>
        <v>INSTITUTO TECNOLOGICO SUPERIOR DE ZONGOLICA</v>
      </c>
      <c r="E279" s="740"/>
      <c r="F279" s="740"/>
      <c r="G279" s="740"/>
      <c r="H279" s="740"/>
      <c r="I279" s="740"/>
      <c r="J279" s="740"/>
      <c r="K279" s="740"/>
      <c r="L279" s="740"/>
      <c r="M279" s="568"/>
      <c r="N279" s="568"/>
      <c r="O279" s="568"/>
      <c r="P279" s="568"/>
      <c r="Q279" s="568"/>
      <c r="R279" s="568"/>
      <c r="S279" s="568"/>
      <c r="T279" s="568"/>
      <c r="U279" s="568"/>
      <c r="V279" s="568"/>
      <c r="W279" s="568"/>
      <c r="X279" s="568"/>
      <c r="Y279" s="568"/>
      <c r="Z279" s="568"/>
      <c r="AA279" s="568"/>
      <c r="AB279" s="568"/>
      <c r="AC279" s="568"/>
      <c r="AD279" s="568"/>
      <c r="AE279" s="8"/>
      <c r="AG279" s="269">
        <f t="shared" si="42"/>
        <v>1</v>
      </c>
      <c r="AH279" s="298">
        <f t="shared" si="43"/>
        <v>0</v>
      </c>
      <c r="AI279" s="299">
        <f t="shared" si="44"/>
        <v>0</v>
      </c>
      <c r="AJ279" s="300">
        <f t="shared" si="45"/>
        <v>0</v>
      </c>
      <c r="AK279" s="301">
        <f t="shared" si="46"/>
        <v>0</v>
      </c>
      <c r="AL279" s="371">
        <f t="shared" si="47"/>
        <v>0</v>
      </c>
      <c r="AM279" s="303">
        <f t="shared" si="48"/>
        <v>0</v>
      </c>
      <c r="AN279" s="304" t="str">
        <f>IF(AM279=0,"",
IF(SUM($AM$240:AM279)=1,AO279,
IF($AM$360&gt;SUM($AM$240:AM279),_xlfn.CONCAT(", ",AO279),
IF($AM$360=SUM($AM$240:AM279),_xlfn.CONCAT(" y ",AO279)))))</f>
        <v/>
      </c>
      <c r="AO279" s="231" t="s">
        <v>6251</v>
      </c>
      <c r="AP279" s="290">
        <f t="shared" si="49"/>
        <v>1</v>
      </c>
      <c r="AQ279" s="291" t="str">
        <f>IF(AP279=0,"",
IF(SUM($AP$240:AP279)=1,AR279,
IF($AP$360&gt;SUM($AP$240:AP279),_xlfn.CONCAT(", ",AR279),
IF($AP$360=SUM($AP$240:AP279),_xlfn.CONCAT(" y ",AR279)))))</f>
        <v>, 40</v>
      </c>
      <c r="AR279" s="231" t="s">
        <v>6251</v>
      </c>
    </row>
    <row r="280" spans="1:44" ht="30" customHeight="1">
      <c r="A280" s="81"/>
      <c r="B280" s="82"/>
      <c r="C280" s="107" t="s">
        <v>145</v>
      </c>
      <c r="D280" s="740" t="str">
        <f>IF(CNGE_2024_M1_Secc1_Sub1!$D82="","",CNGE_2024_M1_Secc1_Sub1!$D82)</f>
        <v>INSTITUTO TECNOLOGICO SUPERIOR DE NARANJOS</v>
      </c>
      <c r="E280" s="740"/>
      <c r="F280" s="740"/>
      <c r="G280" s="740"/>
      <c r="H280" s="740"/>
      <c r="I280" s="740"/>
      <c r="J280" s="740"/>
      <c r="K280" s="740"/>
      <c r="L280" s="740"/>
      <c r="M280" s="568"/>
      <c r="N280" s="568"/>
      <c r="O280" s="568"/>
      <c r="P280" s="568"/>
      <c r="Q280" s="568"/>
      <c r="R280" s="568"/>
      <c r="S280" s="568"/>
      <c r="T280" s="568"/>
      <c r="U280" s="568"/>
      <c r="V280" s="568"/>
      <c r="W280" s="568"/>
      <c r="X280" s="568"/>
      <c r="Y280" s="568"/>
      <c r="Z280" s="568"/>
      <c r="AA280" s="568"/>
      <c r="AB280" s="568"/>
      <c r="AC280" s="568"/>
      <c r="AD280" s="568"/>
      <c r="AE280" s="8"/>
      <c r="AG280" s="269">
        <f t="shared" si="42"/>
        <v>1</v>
      </c>
      <c r="AH280" s="298">
        <f t="shared" si="43"/>
        <v>0</v>
      </c>
      <c r="AI280" s="299">
        <f t="shared" si="44"/>
        <v>0</v>
      </c>
      <c r="AJ280" s="300">
        <f t="shared" si="45"/>
        <v>0</v>
      </c>
      <c r="AK280" s="301">
        <f t="shared" si="46"/>
        <v>0</v>
      </c>
      <c r="AL280" s="371">
        <f t="shared" si="47"/>
        <v>0</v>
      </c>
      <c r="AM280" s="303">
        <f t="shared" si="48"/>
        <v>0</v>
      </c>
      <c r="AN280" s="304" t="str">
        <f>IF(AM280=0,"",
IF(SUM($AM$240:AM280)=1,AO280,
IF($AM$360&gt;SUM($AM$240:AM280),_xlfn.CONCAT(", ",AO280),
IF($AM$360=SUM($AM$240:AM280),_xlfn.CONCAT(" y ",AO280)))))</f>
        <v/>
      </c>
      <c r="AO280" s="231" t="s">
        <v>6252</v>
      </c>
      <c r="AP280" s="290">
        <f t="shared" si="49"/>
        <v>1</v>
      </c>
      <c r="AQ280" s="291" t="str">
        <f>IF(AP280=0,"",
IF(SUM($AP$240:AP280)=1,AR280,
IF($AP$360&gt;SUM($AP$240:AP280),_xlfn.CONCAT(", ",AR280),
IF($AP$360=SUM($AP$240:AP280),_xlfn.CONCAT(" y ",AR280)))))</f>
        <v>, 41</v>
      </c>
      <c r="AR280" s="231" t="s">
        <v>6252</v>
      </c>
    </row>
    <row r="281" spans="1:44" ht="30" customHeight="1">
      <c r="A281" s="81"/>
      <c r="B281" s="82"/>
      <c r="C281" s="107" t="s">
        <v>146</v>
      </c>
      <c r="D281" s="740" t="str">
        <f>IF(CNGE_2024_M1_Secc1_Sub1!$D83="","",CNGE_2024_M1_Secc1_Sub1!$D83)</f>
        <v>INSTITUTO TECNOLOGICO SUPERIOR DE CHICONTEPEC</v>
      </c>
      <c r="E281" s="740"/>
      <c r="F281" s="740"/>
      <c r="G281" s="740"/>
      <c r="H281" s="740"/>
      <c r="I281" s="740"/>
      <c r="J281" s="740"/>
      <c r="K281" s="740"/>
      <c r="L281" s="740"/>
      <c r="M281" s="568"/>
      <c r="N281" s="568"/>
      <c r="O281" s="568"/>
      <c r="P281" s="568"/>
      <c r="Q281" s="568"/>
      <c r="R281" s="568"/>
      <c r="S281" s="568"/>
      <c r="T281" s="568"/>
      <c r="U281" s="568"/>
      <c r="V281" s="568"/>
      <c r="W281" s="568"/>
      <c r="X281" s="568"/>
      <c r="Y281" s="568"/>
      <c r="Z281" s="568"/>
      <c r="AA281" s="568"/>
      <c r="AB281" s="568"/>
      <c r="AC281" s="568"/>
      <c r="AD281" s="568"/>
      <c r="AE281" s="8"/>
      <c r="AG281" s="269">
        <f t="shared" si="42"/>
        <v>1</v>
      </c>
      <c r="AH281" s="298">
        <f t="shared" si="43"/>
        <v>0</v>
      </c>
      <c r="AI281" s="299">
        <f t="shared" si="44"/>
        <v>0</v>
      </c>
      <c r="AJ281" s="300">
        <f t="shared" si="45"/>
        <v>0</v>
      </c>
      <c r="AK281" s="301">
        <f t="shared" si="46"/>
        <v>0</v>
      </c>
      <c r="AL281" s="371">
        <f t="shared" si="47"/>
        <v>0</v>
      </c>
      <c r="AM281" s="303">
        <f t="shared" si="48"/>
        <v>0</v>
      </c>
      <c r="AN281" s="304" t="str">
        <f>IF(AM281=0,"",
IF(SUM($AM$240:AM281)=1,AO281,
IF($AM$360&gt;SUM($AM$240:AM281),_xlfn.CONCAT(", ",AO281),
IF($AM$360=SUM($AM$240:AM281),_xlfn.CONCAT(" y ",AO281)))))</f>
        <v/>
      </c>
      <c r="AO281" s="231" t="s">
        <v>6253</v>
      </c>
      <c r="AP281" s="290">
        <f t="shared" si="49"/>
        <v>1</v>
      </c>
      <c r="AQ281" s="291" t="str">
        <f>IF(AP281=0,"",
IF(SUM($AP$240:AP281)=1,AR281,
IF($AP$360&gt;SUM($AP$240:AP281),_xlfn.CONCAT(", ",AR281),
IF($AP$360=SUM($AP$240:AP281),_xlfn.CONCAT(" y ",AR281)))))</f>
        <v>, 42</v>
      </c>
      <c r="AR281" s="231" t="s">
        <v>6253</v>
      </c>
    </row>
    <row r="282" spans="1:44" ht="30" customHeight="1">
      <c r="A282" s="81"/>
      <c r="B282" s="82"/>
      <c r="C282" s="107" t="s">
        <v>147</v>
      </c>
      <c r="D282" s="740" t="str">
        <f>IF(CNGE_2024_M1_Secc1_Sub1!$D84="","",CNGE_2024_M1_Secc1_Sub1!$D84)</f>
        <v>INSTITUTO TECNOLOGICO SUPERIOR DE MARTINEZ DE LA TORRE</v>
      </c>
      <c r="E282" s="740"/>
      <c r="F282" s="740"/>
      <c r="G282" s="740"/>
      <c r="H282" s="740"/>
      <c r="I282" s="740"/>
      <c r="J282" s="740"/>
      <c r="K282" s="740"/>
      <c r="L282" s="740"/>
      <c r="M282" s="568"/>
      <c r="N282" s="568"/>
      <c r="O282" s="568"/>
      <c r="P282" s="568"/>
      <c r="Q282" s="568"/>
      <c r="R282" s="568"/>
      <c r="S282" s="568"/>
      <c r="T282" s="568"/>
      <c r="U282" s="568"/>
      <c r="V282" s="568"/>
      <c r="W282" s="568"/>
      <c r="X282" s="568"/>
      <c r="Y282" s="568"/>
      <c r="Z282" s="568"/>
      <c r="AA282" s="568"/>
      <c r="AB282" s="568"/>
      <c r="AC282" s="568"/>
      <c r="AD282" s="568"/>
      <c r="AE282" s="8"/>
      <c r="AG282" s="269">
        <f t="shared" si="42"/>
        <v>1</v>
      </c>
      <c r="AH282" s="298">
        <f t="shared" si="43"/>
        <v>0</v>
      </c>
      <c r="AI282" s="299">
        <f t="shared" si="44"/>
        <v>0</v>
      </c>
      <c r="AJ282" s="300">
        <f t="shared" si="45"/>
        <v>0</v>
      </c>
      <c r="AK282" s="301">
        <f t="shared" si="46"/>
        <v>0</v>
      </c>
      <c r="AL282" s="371">
        <f t="shared" si="47"/>
        <v>0</v>
      </c>
      <c r="AM282" s="303">
        <f t="shared" si="48"/>
        <v>0</v>
      </c>
      <c r="AN282" s="304" t="str">
        <f>IF(AM282=0,"",
IF(SUM($AM$240:AM282)=1,AO282,
IF($AM$360&gt;SUM($AM$240:AM282),_xlfn.CONCAT(", ",AO282),
IF($AM$360=SUM($AM$240:AM282),_xlfn.CONCAT(" y ",AO282)))))</f>
        <v/>
      </c>
      <c r="AO282" s="231" t="s">
        <v>6254</v>
      </c>
      <c r="AP282" s="290">
        <f t="shared" si="49"/>
        <v>1</v>
      </c>
      <c r="AQ282" s="291" t="str">
        <f>IF(AP282=0,"",
IF(SUM($AP$240:AP282)=1,AR282,
IF($AP$360&gt;SUM($AP$240:AP282),_xlfn.CONCAT(", ",AR282),
IF($AP$360=SUM($AP$240:AP282),_xlfn.CONCAT(" y ",AR282)))))</f>
        <v>, 43</v>
      </c>
      <c r="AR282" s="231" t="s">
        <v>6254</v>
      </c>
    </row>
    <row r="283" spans="1:44" ht="30" customHeight="1">
      <c r="A283" s="81"/>
      <c r="B283" s="82"/>
      <c r="C283" s="107" t="s">
        <v>148</v>
      </c>
      <c r="D283" s="740" t="str">
        <f>IF(CNGE_2024_M1_Secc1_Sub1!$D85="","",CNGE_2024_M1_Secc1_Sub1!$D85)</f>
        <v>INSTITUTO TECNOLOGICO SUPERIOR DE JESUS CARRANZA</v>
      </c>
      <c r="E283" s="740"/>
      <c r="F283" s="740"/>
      <c r="G283" s="740"/>
      <c r="H283" s="740"/>
      <c r="I283" s="740"/>
      <c r="J283" s="740"/>
      <c r="K283" s="740"/>
      <c r="L283" s="740"/>
      <c r="M283" s="568"/>
      <c r="N283" s="568"/>
      <c r="O283" s="568"/>
      <c r="P283" s="568"/>
      <c r="Q283" s="568"/>
      <c r="R283" s="568"/>
      <c r="S283" s="568"/>
      <c r="T283" s="568"/>
      <c r="U283" s="568"/>
      <c r="V283" s="568"/>
      <c r="W283" s="568"/>
      <c r="X283" s="568"/>
      <c r="Y283" s="568"/>
      <c r="Z283" s="568"/>
      <c r="AA283" s="568"/>
      <c r="AB283" s="568"/>
      <c r="AC283" s="568"/>
      <c r="AD283" s="568"/>
      <c r="AE283" s="8"/>
      <c r="AG283" s="269">
        <f t="shared" si="42"/>
        <v>1</v>
      </c>
      <c r="AH283" s="298">
        <f t="shared" si="43"/>
        <v>0</v>
      </c>
      <c r="AI283" s="299">
        <f t="shared" si="44"/>
        <v>0</v>
      </c>
      <c r="AJ283" s="300">
        <f t="shared" si="45"/>
        <v>0</v>
      </c>
      <c r="AK283" s="301">
        <f t="shared" si="46"/>
        <v>0</v>
      </c>
      <c r="AL283" s="371">
        <f t="shared" si="47"/>
        <v>0</v>
      </c>
      <c r="AM283" s="303">
        <f t="shared" si="48"/>
        <v>0</v>
      </c>
      <c r="AN283" s="304" t="str">
        <f>IF(AM283=0,"",
IF(SUM($AM$240:AM283)=1,AO283,
IF($AM$360&gt;SUM($AM$240:AM283),_xlfn.CONCAT(", ",AO283),
IF($AM$360=SUM($AM$240:AM283),_xlfn.CONCAT(" y ",AO283)))))</f>
        <v/>
      </c>
      <c r="AO283" s="231" t="s">
        <v>6255</v>
      </c>
      <c r="AP283" s="290">
        <f t="shared" si="49"/>
        <v>1</v>
      </c>
      <c r="AQ283" s="291" t="str">
        <f>IF(AP283=0,"",
IF(SUM($AP$240:AP283)=1,AR283,
IF($AP$360&gt;SUM($AP$240:AP283),_xlfn.CONCAT(", ",AR283),
IF($AP$360=SUM($AP$240:AP283),_xlfn.CONCAT(" y ",AR283)))))</f>
        <v>, 44</v>
      </c>
      <c r="AR283" s="231" t="s">
        <v>6255</v>
      </c>
    </row>
    <row r="284" spans="1:44" ht="30" customHeight="1">
      <c r="A284" s="81"/>
      <c r="B284" s="82"/>
      <c r="C284" s="107" t="s">
        <v>149</v>
      </c>
      <c r="D284" s="740" t="str">
        <f>IF(CNGE_2024_M1_Secc1_Sub1!$D86="","",CNGE_2024_M1_Secc1_Sub1!$D86)</f>
        <v>INSTITUTO TECNOLOGICO SUPERIOR DE RODRIGUEZ CLARA</v>
      </c>
      <c r="E284" s="740"/>
      <c r="F284" s="740"/>
      <c r="G284" s="740"/>
      <c r="H284" s="740"/>
      <c r="I284" s="740"/>
      <c r="J284" s="740"/>
      <c r="K284" s="740"/>
      <c r="L284" s="740"/>
      <c r="M284" s="568"/>
      <c r="N284" s="568"/>
      <c r="O284" s="568"/>
      <c r="P284" s="568"/>
      <c r="Q284" s="568"/>
      <c r="R284" s="568"/>
      <c r="S284" s="568"/>
      <c r="T284" s="568"/>
      <c r="U284" s="568"/>
      <c r="V284" s="568"/>
      <c r="W284" s="568"/>
      <c r="X284" s="568"/>
      <c r="Y284" s="568"/>
      <c r="Z284" s="568"/>
      <c r="AA284" s="568"/>
      <c r="AB284" s="568"/>
      <c r="AC284" s="568"/>
      <c r="AD284" s="568"/>
      <c r="AE284" s="8"/>
      <c r="AG284" s="269">
        <f t="shared" si="42"/>
        <v>1</v>
      </c>
      <c r="AH284" s="298">
        <f t="shared" si="43"/>
        <v>0</v>
      </c>
      <c r="AI284" s="299">
        <f t="shared" si="44"/>
        <v>0</v>
      </c>
      <c r="AJ284" s="300">
        <f t="shared" si="45"/>
        <v>0</v>
      </c>
      <c r="AK284" s="301">
        <f t="shared" si="46"/>
        <v>0</v>
      </c>
      <c r="AL284" s="371">
        <f t="shared" si="47"/>
        <v>0</v>
      </c>
      <c r="AM284" s="303">
        <f t="shared" si="48"/>
        <v>0</v>
      </c>
      <c r="AN284" s="304" t="str">
        <f>IF(AM284=0,"",
IF(SUM($AM$240:AM284)=1,AO284,
IF($AM$360&gt;SUM($AM$240:AM284),_xlfn.CONCAT(", ",AO284),
IF($AM$360=SUM($AM$240:AM284),_xlfn.CONCAT(" y ",AO284)))))</f>
        <v/>
      </c>
      <c r="AO284" s="231" t="s">
        <v>6256</v>
      </c>
      <c r="AP284" s="290">
        <f t="shared" si="49"/>
        <v>1</v>
      </c>
      <c r="AQ284" s="291" t="str">
        <f>IF(AP284=0,"",
IF(SUM($AP$240:AP284)=1,AR284,
IF($AP$360&gt;SUM($AP$240:AP284),_xlfn.CONCAT(", ",AR284),
IF($AP$360=SUM($AP$240:AP284),_xlfn.CONCAT(" y ",AR284)))))</f>
        <v>, 45</v>
      </c>
      <c r="AR284" s="231" t="s">
        <v>6256</v>
      </c>
    </row>
    <row r="285" spans="1:44" ht="30" customHeight="1">
      <c r="A285" s="81"/>
      <c r="B285" s="82"/>
      <c r="C285" s="107" t="s">
        <v>150</v>
      </c>
      <c r="D285" s="740" t="str">
        <f>IF(CNGE_2024_M1_Secc1_Sub1!$D87="","",CNGE_2024_M1_Secc1_Sub1!$D87)</f>
        <v>INSTITUTO VERACRUZANO DE EDUCACION PARA LOS ADULTOS</v>
      </c>
      <c r="E285" s="740"/>
      <c r="F285" s="740"/>
      <c r="G285" s="740"/>
      <c r="H285" s="740"/>
      <c r="I285" s="740"/>
      <c r="J285" s="740"/>
      <c r="K285" s="740"/>
      <c r="L285" s="740"/>
      <c r="M285" s="568"/>
      <c r="N285" s="568"/>
      <c r="O285" s="568"/>
      <c r="P285" s="568"/>
      <c r="Q285" s="568"/>
      <c r="R285" s="568"/>
      <c r="S285" s="568"/>
      <c r="T285" s="568"/>
      <c r="U285" s="568"/>
      <c r="V285" s="568"/>
      <c r="W285" s="568"/>
      <c r="X285" s="568"/>
      <c r="Y285" s="568"/>
      <c r="Z285" s="568"/>
      <c r="AA285" s="568"/>
      <c r="AB285" s="568"/>
      <c r="AC285" s="568"/>
      <c r="AD285" s="568"/>
      <c r="AE285" s="8"/>
      <c r="AG285" s="269">
        <f t="shared" si="42"/>
        <v>1</v>
      </c>
      <c r="AH285" s="298">
        <f t="shared" si="43"/>
        <v>0</v>
      </c>
      <c r="AI285" s="299">
        <f t="shared" si="44"/>
        <v>0</v>
      </c>
      <c r="AJ285" s="300">
        <f t="shared" si="45"/>
        <v>0</v>
      </c>
      <c r="AK285" s="301">
        <f t="shared" si="46"/>
        <v>0</v>
      </c>
      <c r="AL285" s="371">
        <f t="shared" si="47"/>
        <v>0</v>
      </c>
      <c r="AM285" s="303">
        <f t="shared" si="48"/>
        <v>0</v>
      </c>
      <c r="AN285" s="304" t="str">
        <f>IF(AM285=0,"",
IF(SUM($AM$240:AM285)=1,AO285,
IF($AM$360&gt;SUM($AM$240:AM285),_xlfn.CONCAT(", ",AO285),
IF($AM$360=SUM($AM$240:AM285),_xlfn.CONCAT(" y ",AO285)))))</f>
        <v/>
      </c>
      <c r="AO285" s="231" t="s">
        <v>6257</v>
      </c>
      <c r="AP285" s="290">
        <f t="shared" si="49"/>
        <v>1</v>
      </c>
      <c r="AQ285" s="291" t="str">
        <f>IF(AP285=0,"",
IF(SUM($AP$240:AP285)=1,AR285,
IF($AP$360&gt;SUM($AP$240:AP285),_xlfn.CONCAT(", ",AR285),
IF($AP$360=SUM($AP$240:AP285),_xlfn.CONCAT(" y ",AR285)))))</f>
        <v>, 46</v>
      </c>
      <c r="AR285" s="231" t="s">
        <v>6257</v>
      </c>
    </row>
    <row r="286" spans="1:44" ht="30" customHeight="1">
      <c r="A286" s="81"/>
      <c r="B286" s="82"/>
      <c r="C286" s="107" t="s">
        <v>151</v>
      </c>
      <c r="D286" s="740" t="str">
        <f>IF(CNGE_2024_M1_Secc1_Sub1!$D88="","",CNGE_2024_M1_Secc1_Sub1!$D88)</f>
        <v>COLEGIO NACIONAL DE EDUCACION PROFESIONAL TECNICA</v>
      </c>
      <c r="E286" s="740"/>
      <c r="F286" s="740"/>
      <c r="G286" s="740"/>
      <c r="H286" s="740"/>
      <c r="I286" s="740"/>
      <c r="J286" s="740"/>
      <c r="K286" s="740"/>
      <c r="L286" s="740"/>
      <c r="M286" s="568"/>
      <c r="N286" s="568"/>
      <c r="O286" s="568"/>
      <c r="P286" s="568"/>
      <c r="Q286" s="568"/>
      <c r="R286" s="568"/>
      <c r="S286" s="568"/>
      <c r="T286" s="568"/>
      <c r="U286" s="568"/>
      <c r="V286" s="568"/>
      <c r="W286" s="568"/>
      <c r="X286" s="568"/>
      <c r="Y286" s="568"/>
      <c r="Z286" s="568"/>
      <c r="AA286" s="568"/>
      <c r="AB286" s="568"/>
      <c r="AC286" s="568"/>
      <c r="AD286" s="568"/>
      <c r="AE286" s="8"/>
      <c r="AG286" s="269">
        <f t="shared" si="42"/>
        <v>1</v>
      </c>
      <c r="AH286" s="298">
        <f t="shared" si="43"/>
        <v>0</v>
      </c>
      <c r="AI286" s="299">
        <f t="shared" si="44"/>
        <v>0</v>
      </c>
      <c r="AJ286" s="300">
        <f t="shared" si="45"/>
        <v>0</v>
      </c>
      <c r="AK286" s="301">
        <f t="shared" si="46"/>
        <v>0</v>
      </c>
      <c r="AL286" s="371">
        <f t="shared" si="47"/>
        <v>0</v>
      </c>
      <c r="AM286" s="303">
        <f t="shared" si="48"/>
        <v>0</v>
      </c>
      <c r="AN286" s="304" t="str">
        <f>IF(AM286=0,"",
IF(SUM($AM$240:AM286)=1,AO286,
IF($AM$360&gt;SUM($AM$240:AM286),_xlfn.CONCAT(", ",AO286),
IF($AM$360=SUM($AM$240:AM286),_xlfn.CONCAT(" y ",AO286)))))</f>
        <v/>
      </c>
      <c r="AO286" s="231" t="s">
        <v>6258</v>
      </c>
      <c r="AP286" s="290">
        <f t="shared" si="49"/>
        <v>1</v>
      </c>
      <c r="AQ286" s="291" t="str">
        <f>IF(AP286=0,"",
IF(SUM($AP$240:AP286)=1,AR286,
IF($AP$360&gt;SUM($AP$240:AP286),_xlfn.CONCAT(", ",AR286),
IF($AP$360=SUM($AP$240:AP286),_xlfn.CONCAT(" y ",AR286)))))</f>
        <v>, 47</v>
      </c>
      <c r="AR286" s="231" t="s">
        <v>6258</v>
      </c>
    </row>
    <row r="287" spans="1:44" ht="15" customHeight="1">
      <c r="A287" s="81"/>
      <c r="B287" s="82"/>
      <c r="C287" s="107" t="s">
        <v>152</v>
      </c>
      <c r="D287" s="740" t="str">
        <f>IF(CNGE_2024_M1_Secc1_Sub1!$D89="","",CNGE_2024_M1_Secc1_Sub1!$D89)</f>
        <v>UNIVERSIDAD TECNOLOGICA DEL SURESTE</v>
      </c>
      <c r="E287" s="740"/>
      <c r="F287" s="740"/>
      <c r="G287" s="740"/>
      <c r="H287" s="740"/>
      <c r="I287" s="740"/>
      <c r="J287" s="740"/>
      <c r="K287" s="740"/>
      <c r="L287" s="740"/>
      <c r="M287" s="568"/>
      <c r="N287" s="568"/>
      <c r="O287" s="568"/>
      <c r="P287" s="568"/>
      <c r="Q287" s="568"/>
      <c r="R287" s="568"/>
      <c r="S287" s="568"/>
      <c r="T287" s="568"/>
      <c r="U287" s="568"/>
      <c r="V287" s="568"/>
      <c r="W287" s="568"/>
      <c r="X287" s="568"/>
      <c r="Y287" s="568"/>
      <c r="Z287" s="568"/>
      <c r="AA287" s="568"/>
      <c r="AB287" s="568"/>
      <c r="AC287" s="568"/>
      <c r="AD287" s="568"/>
      <c r="AE287" s="8"/>
      <c r="AG287" s="269">
        <f t="shared" si="42"/>
        <v>1</v>
      </c>
      <c r="AH287" s="298">
        <f t="shared" si="43"/>
        <v>0</v>
      </c>
      <c r="AI287" s="299">
        <f t="shared" si="44"/>
        <v>0</v>
      </c>
      <c r="AJ287" s="300">
        <f t="shared" si="45"/>
        <v>0</v>
      </c>
      <c r="AK287" s="301">
        <f t="shared" si="46"/>
        <v>0</v>
      </c>
      <c r="AL287" s="371">
        <f t="shared" si="47"/>
        <v>0</v>
      </c>
      <c r="AM287" s="303">
        <f t="shared" si="48"/>
        <v>0</v>
      </c>
      <c r="AN287" s="304" t="str">
        <f>IF(AM287=0,"",
IF(SUM($AM$240:AM287)=1,AO287,
IF($AM$360&gt;SUM($AM$240:AM287),_xlfn.CONCAT(", ",AO287),
IF($AM$360=SUM($AM$240:AM287),_xlfn.CONCAT(" y ",AO287)))))</f>
        <v/>
      </c>
      <c r="AO287" s="231" t="s">
        <v>6259</v>
      </c>
      <c r="AP287" s="290">
        <f t="shared" si="49"/>
        <v>1</v>
      </c>
      <c r="AQ287" s="291" t="str">
        <f>IF(AP287=0,"",
IF(SUM($AP$240:AP287)=1,AR287,
IF($AP$360&gt;SUM($AP$240:AP287),_xlfn.CONCAT(", ",AR287),
IF($AP$360=SUM($AP$240:AP287),_xlfn.CONCAT(" y ",AR287)))))</f>
        <v>, 48</v>
      </c>
      <c r="AR287" s="231" t="s">
        <v>6259</v>
      </c>
    </row>
    <row r="288" spans="1:44" ht="15" customHeight="1">
      <c r="A288" s="81"/>
      <c r="B288" s="82"/>
      <c r="C288" s="107" t="s">
        <v>153</v>
      </c>
      <c r="D288" s="740" t="str">
        <f>IF(CNGE_2024_M1_Secc1_Sub1!$D90="","",CNGE_2024_M1_Secc1_Sub1!$D90)</f>
        <v>UNIVERSIDAD TECNOLOGICA DEL CENTRO</v>
      </c>
      <c r="E288" s="740"/>
      <c r="F288" s="740"/>
      <c r="G288" s="740"/>
      <c r="H288" s="740"/>
      <c r="I288" s="740"/>
      <c r="J288" s="740"/>
      <c r="K288" s="740"/>
      <c r="L288" s="740"/>
      <c r="M288" s="568"/>
      <c r="N288" s="568"/>
      <c r="O288" s="568"/>
      <c r="P288" s="568"/>
      <c r="Q288" s="568"/>
      <c r="R288" s="568"/>
      <c r="S288" s="568"/>
      <c r="T288" s="568"/>
      <c r="U288" s="568"/>
      <c r="V288" s="568"/>
      <c r="W288" s="568"/>
      <c r="X288" s="568"/>
      <c r="Y288" s="568"/>
      <c r="Z288" s="568"/>
      <c r="AA288" s="568"/>
      <c r="AB288" s="568"/>
      <c r="AC288" s="568"/>
      <c r="AD288" s="568"/>
      <c r="AE288" s="8"/>
      <c r="AG288" s="269">
        <f t="shared" si="42"/>
        <v>1</v>
      </c>
      <c r="AH288" s="298">
        <f t="shared" si="43"/>
        <v>0</v>
      </c>
      <c r="AI288" s="299">
        <f t="shared" si="44"/>
        <v>0</v>
      </c>
      <c r="AJ288" s="300">
        <f t="shared" si="45"/>
        <v>0</v>
      </c>
      <c r="AK288" s="301">
        <f t="shared" si="46"/>
        <v>0</v>
      </c>
      <c r="AL288" s="371">
        <f t="shared" si="47"/>
        <v>0</v>
      </c>
      <c r="AM288" s="303">
        <f t="shared" si="48"/>
        <v>0</v>
      </c>
      <c r="AN288" s="304" t="str">
        <f>IF(AM288=0,"",
IF(SUM($AM$240:AM288)=1,AO288,
IF($AM$360&gt;SUM($AM$240:AM288),_xlfn.CONCAT(", ",AO288),
IF($AM$360=SUM($AM$240:AM288),_xlfn.CONCAT(" y ",AO288)))))</f>
        <v/>
      </c>
      <c r="AO288" s="231" t="s">
        <v>6260</v>
      </c>
      <c r="AP288" s="290">
        <f t="shared" si="49"/>
        <v>1</v>
      </c>
      <c r="AQ288" s="291" t="str">
        <f>IF(AP288=0,"",
IF(SUM($AP$240:AP288)=1,AR288,
IF($AP$360&gt;SUM($AP$240:AP288),_xlfn.CONCAT(", ",AR288),
IF($AP$360=SUM($AP$240:AP288),_xlfn.CONCAT(" y ",AR288)))))</f>
        <v>, 49</v>
      </c>
      <c r="AR288" s="231" t="s">
        <v>6260</v>
      </c>
    </row>
    <row r="289" spans="1:44" ht="30" customHeight="1">
      <c r="A289" s="81"/>
      <c r="B289" s="82"/>
      <c r="C289" s="107" t="s">
        <v>154</v>
      </c>
      <c r="D289" s="740" t="str">
        <f>IF(CNGE_2024_M1_Secc1_Sub1!$D91="","",CNGE_2024_M1_Secc1_Sub1!$D91)</f>
        <v>UNIVERSIDAD TECNOLOGICA DE GUTIERREZ ZAMORA</v>
      </c>
      <c r="E289" s="740"/>
      <c r="F289" s="740"/>
      <c r="G289" s="740"/>
      <c r="H289" s="740"/>
      <c r="I289" s="740"/>
      <c r="J289" s="740"/>
      <c r="K289" s="740"/>
      <c r="L289" s="740"/>
      <c r="M289" s="568"/>
      <c r="N289" s="568"/>
      <c r="O289" s="568"/>
      <c r="P289" s="568"/>
      <c r="Q289" s="568"/>
      <c r="R289" s="568"/>
      <c r="S289" s="568"/>
      <c r="T289" s="568"/>
      <c r="U289" s="568"/>
      <c r="V289" s="568"/>
      <c r="W289" s="568"/>
      <c r="X289" s="568"/>
      <c r="Y289" s="568"/>
      <c r="Z289" s="568"/>
      <c r="AA289" s="568"/>
      <c r="AB289" s="568"/>
      <c r="AC289" s="568"/>
      <c r="AD289" s="568"/>
      <c r="AE289" s="8"/>
      <c r="AG289" s="269">
        <f t="shared" si="42"/>
        <v>1</v>
      </c>
      <c r="AH289" s="298">
        <f t="shared" si="43"/>
        <v>0</v>
      </c>
      <c r="AI289" s="299">
        <f t="shared" si="44"/>
        <v>0</v>
      </c>
      <c r="AJ289" s="300">
        <f t="shared" si="45"/>
        <v>0</v>
      </c>
      <c r="AK289" s="301">
        <f t="shared" si="46"/>
        <v>0</v>
      </c>
      <c r="AL289" s="371">
        <f t="shared" si="47"/>
        <v>0</v>
      </c>
      <c r="AM289" s="303">
        <f t="shared" si="48"/>
        <v>0</v>
      </c>
      <c r="AN289" s="304" t="str">
        <f>IF(AM289=0,"",
IF(SUM($AM$240:AM289)=1,AO289,
IF($AM$360&gt;SUM($AM$240:AM289),_xlfn.CONCAT(", ",AO289),
IF($AM$360=SUM($AM$240:AM289),_xlfn.CONCAT(" y ",AO289)))))</f>
        <v/>
      </c>
      <c r="AO289" s="231" t="s">
        <v>6261</v>
      </c>
      <c r="AP289" s="290">
        <f t="shared" si="49"/>
        <v>1</v>
      </c>
      <c r="AQ289" s="291" t="str">
        <f>IF(AP289=0,"",
IF(SUM($AP$240:AP289)=1,AR289,
IF($AP$360&gt;SUM($AP$240:AP289),_xlfn.CONCAT(", ",AR289),
IF($AP$360=SUM($AP$240:AP289),_xlfn.CONCAT(" y ",AR289)))))</f>
        <v>, 50</v>
      </c>
      <c r="AR289" s="231" t="s">
        <v>6261</v>
      </c>
    </row>
    <row r="290" spans="1:44" ht="45" customHeight="1">
      <c r="A290" s="81"/>
      <c r="B290" s="82"/>
      <c r="C290" s="107" t="s">
        <v>155</v>
      </c>
      <c r="D290" s="740" t="str">
        <f>IF(CNGE_2024_M1_Secc1_Sub1!$D92="","",CNGE_2024_M1_Secc1_Sub1!$D92)</f>
        <v>CONSEJO VERACRUZANO DE INVESTIGACION CIENTIFICA Y DESARROLLO TECNOLOGICO</v>
      </c>
      <c r="E290" s="740"/>
      <c r="F290" s="740"/>
      <c r="G290" s="740"/>
      <c r="H290" s="740"/>
      <c r="I290" s="740"/>
      <c r="J290" s="740"/>
      <c r="K290" s="740"/>
      <c r="L290" s="740"/>
      <c r="M290" s="568"/>
      <c r="N290" s="568"/>
      <c r="O290" s="568"/>
      <c r="P290" s="568"/>
      <c r="Q290" s="568"/>
      <c r="R290" s="568"/>
      <c r="S290" s="568"/>
      <c r="T290" s="568"/>
      <c r="U290" s="568"/>
      <c r="V290" s="568"/>
      <c r="W290" s="568"/>
      <c r="X290" s="568"/>
      <c r="Y290" s="568"/>
      <c r="Z290" s="568"/>
      <c r="AA290" s="568"/>
      <c r="AB290" s="568"/>
      <c r="AC290" s="568"/>
      <c r="AD290" s="568"/>
      <c r="AE290" s="8"/>
      <c r="AG290" s="269">
        <f t="shared" si="42"/>
        <v>1</v>
      </c>
      <c r="AH290" s="298">
        <f t="shared" si="43"/>
        <v>0</v>
      </c>
      <c r="AI290" s="299">
        <f t="shared" si="44"/>
        <v>0</v>
      </c>
      <c r="AJ290" s="300">
        <f t="shared" si="45"/>
        <v>0</v>
      </c>
      <c r="AK290" s="301">
        <f t="shared" si="46"/>
        <v>0</v>
      </c>
      <c r="AL290" s="371">
        <f t="shared" si="47"/>
        <v>0</v>
      </c>
      <c r="AM290" s="303">
        <f t="shared" si="48"/>
        <v>0</v>
      </c>
      <c r="AN290" s="304" t="str">
        <f>IF(AM290=0,"",
IF(SUM($AM$240:AM290)=1,AO290,
IF($AM$360&gt;SUM($AM$240:AM290),_xlfn.CONCAT(", ",AO290),
IF($AM$360=SUM($AM$240:AM290),_xlfn.CONCAT(" y ",AO290)))))</f>
        <v/>
      </c>
      <c r="AO290" s="231" t="s">
        <v>6262</v>
      </c>
      <c r="AP290" s="290">
        <f t="shared" si="49"/>
        <v>1</v>
      </c>
      <c r="AQ290" s="291" t="str">
        <f>IF(AP290=0,"",
IF(SUM($AP$240:AP290)=1,AR290,
IF($AP$360&gt;SUM($AP$240:AP290),_xlfn.CONCAT(", ",AR290),
IF($AP$360=SUM($AP$240:AP290),_xlfn.CONCAT(" y ",AR290)))))</f>
        <v>, 51</v>
      </c>
      <c r="AR290" s="231" t="s">
        <v>6262</v>
      </c>
    </row>
    <row r="291" spans="1:44" ht="30" customHeight="1">
      <c r="A291" s="81"/>
      <c r="B291" s="82"/>
      <c r="C291" s="107" t="s">
        <v>156</v>
      </c>
      <c r="D291" s="740" t="str">
        <f>IF(CNGE_2024_M1_Secc1_Sub1!$D93="","",CNGE_2024_M1_Secc1_Sub1!$D93)</f>
        <v>COLEGIO DE ESTUDIOS CIENTIFICOS Y TECNOLOGICOS</v>
      </c>
      <c r="E291" s="740"/>
      <c r="F291" s="740"/>
      <c r="G291" s="740"/>
      <c r="H291" s="740"/>
      <c r="I291" s="740"/>
      <c r="J291" s="740"/>
      <c r="K291" s="740"/>
      <c r="L291" s="740"/>
      <c r="M291" s="568"/>
      <c r="N291" s="568"/>
      <c r="O291" s="568"/>
      <c r="P291" s="568"/>
      <c r="Q291" s="568"/>
      <c r="R291" s="568"/>
      <c r="S291" s="568"/>
      <c r="T291" s="568"/>
      <c r="U291" s="568"/>
      <c r="V291" s="568"/>
      <c r="W291" s="568"/>
      <c r="X291" s="568"/>
      <c r="Y291" s="568"/>
      <c r="Z291" s="568"/>
      <c r="AA291" s="568"/>
      <c r="AB291" s="568"/>
      <c r="AC291" s="568"/>
      <c r="AD291" s="568"/>
      <c r="AE291" s="8"/>
      <c r="AG291" s="269">
        <f t="shared" si="42"/>
        <v>1</v>
      </c>
      <c r="AH291" s="298">
        <f t="shared" si="43"/>
        <v>0</v>
      </c>
      <c r="AI291" s="299">
        <f t="shared" si="44"/>
        <v>0</v>
      </c>
      <c r="AJ291" s="300">
        <f t="shared" si="45"/>
        <v>0</v>
      </c>
      <c r="AK291" s="301">
        <f t="shared" si="46"/>
        <v>0</v>
      </c>
      <c r="AL291" s="371">
        <f t="shared" si="47"/>
        <v>0</v>
      </c>
      <c r="AM291" s="303">
        <f t="shared" si="48"/>
        <v>0</v>
      </c>
      <c r="AN291" s="304" t="str">
        <f>IF(AM291=0,"",
IF(SUM($AM$240:AM291)=1,AO291,
IF($AM$360&gt;SUM($AM$240:AM291),_xlfn.CONCAT(", ",AO291),
IF($AM$360=SUM($AM$240:AM291),_xlfn.CONCAT(" y ",AO291)))))</f>
        <v/>
      </c>
      <c r="AO291" s="231" t="s">
        <v>6263</v>
      </c>
      <c r="AP291" s="290">
        <f t="shared" si="49"/>
        <v>1</v>
      </c>
      <c r="AQ291" s="291" t="str">
        <f>IF(AP291=0,"",
IF(SUM($AP$240:AP291)=1,AR291,
IF($AP$360&gt;SUM($AP$240:AP291),_xlfn.CONCAT(", ",AR291),
IF($AP$360=SUM($AP$240:AP291),_xlfn.CONCAT(" y ",AR291)))))</f>
        <v>, 52</v>
      </c>
      <c r="AR291" s="231" t="s">
        <v>6263</v>
      </c>
    </row>
    <row r="292" spans="1:44" ht="15" customHeight="1">
      <c r="A292" s="81"/>
      <c r="B292" s="82"/>
      <c r="C292" s="107" t="s">
        <v>157</v>
      </c>
      <c r="D292" s="740" t="str">
        <f>IF(CNGE_2024_M1_Secc1_Sub1!$D94="","",CNGE_2024_M1_Secc1_Sub1!$D94)</f>
        <v>COLEGIO DE VERACRUZ</v>
      </c>
      <c r="E292" s="740"/>
      <c r="F292" s="740"/>
      <c r="G292" s="740"/>
      <c r="H292" s="740"/>
      <c r="I292" s="740"/>
      <c r="J292" s="740"/>
      <c r="K292" s="740"/>
      <c r="L292" s="740"/>
      <c r="M292" s="568"/>
      <c r="N292" s="568"/>
      <c r="O292" s="568"/>
      <c r="P292" s="568"/>
      <c r="Q292" s="568"/>
      <c r="R292" s="568"/>
      <c r="S292" s="568"/>
      <c r="T292" s="568"/>
      <c r="U292" s="568"/>
      <c r="V292" s="568"/>
      <c r="W292" s="568"/>
      <c r="X292" s="568"/>
      <c r="Y292" s="568"/>
      <c r="Z292" s="568"/>
      <c r="AA292" s="568"/>
      <c r="AB292" s="568"/>
      <c r="AC292" s="568"/>
      <c r="AD292" s="568"/>
      <c r="AE292" s="8"/>
      <c r="AG292" s="269">
        <f t="shared" si="42"/>
        <v>1</v>
      </c>
      <c r="AH292" s="298">
        <f t="shared" si="43"/>
        <v>0</v>
      </c>
      <c r="AI292" s="299">
        <f t="shared" si="44"/>
        <v>0</v>
      </c>
      <c r="AJ292" s="300">
        <f t="shared" si="45"/>
        <v>0</v>
      </c>
      <c r="AK292" s="301">
        <f t="shared" si="46"/>
        <v>0</v>
      </c>
      <c r="AL292" s="371">
        <f t="shared" si="47"/>
        <v>0</v>
      </c>
      <c r="AM292" s="303">
        <f t="shared" si="48"/>
        <v>0</v>
      </c>
      <c r="AN292" s="304" t="str">
        <f>IF(AM292=0,"",
IF(SUM($AM$240:AM292)=1,AO292,
IF($AM$360&gt;SUM($AM$240:AM292),_xlfn.CONCAT(", ",AO292),
IF($AM$360=SUM($AM$240:AM292),_xlfn.CONCAT(" y ",AO292)))))</f>
        <v/>
      </c>
      <c r="AO292" s="231" t="s">
        <v>6264</v>
      </c>
      <c r="AP292" s="290">
        <f t="shared" si="49"/>
        <v>1</v>
      </c>
      <c r="AQ292" s="291" t="str">
        <f>IF(AP292=0,"",
IF(SUM($AP$240:AP292)=1,AR292,
IF($AP$360&gt;SUM($AP$240:AP292),_xlfn.CONCAT(", ",AR292),
IF($AP$360=SUM($AP$240:AP292),_xlfn.CONCAT(" y ",AR292)))))</f>
        <v>, 53</v>
      </c>
      <c r="AR292" s="231" t="s">
        <v>6264</v>
      </c>
    </row>
    <row r="293" spans="1:44" ht="15" customHeight="1">
      <c r="A293" s="81"/>
      <c r="B293" s="82"/>
      <c r="C293" s="107" t="s">
        <v>158</v>
      </c>
      <c r="D293" s="740" t="str">
        <f>IF(CNGE_2024_M1_Secc1_Sub1!$D95="","",CNGE_2024_M1_Secc1_Sub1!$D95)</f>
        <v>UNIVERSIDAD POLITECNICA DE HUATUSCO</v>
      </c>
      <c r="E293" s="740"/>
      <c r="F293" s="740"/>
      <c r="G293" s="740"/>
      <c r="H293" s="740"/>
      <c r="I293" s="740"/>
      <c r="J293" s="740"/>
      <c r="K293" s="740"/>
      <c r="L293" s="740"/>
      <c r="M293" s="568"/>
      <c r="N293" s="568"/>
      <c r="O293" s="568"/>
      <c r="P293" s="568"/>
      <c r="Q293" s="568"/>
      <c r="R293" s="568"/>
      <c r="S293" s="568"/>
      <c r="T293" s="568"/>
      <c r="U293" s="568"/>
      <c r="V293" s="568"/>
      <c r="W293" s="568"/>
      <c r="X293" s="568"/>
      <c r="Y293" s="568"/>
      <c r="Z293" s="568"/>
      <c r="AA293" s="568"/>
      <c r="AB293" s="568"/>
      <c r="AC293" s="568"/>
      <c r="AD293" s="568"/>
      <c r="AE293" s="8"/>
      <c r="AG293" s="269">
        <f t="shared" si="42"/>
        <v>1</v>
      </c>
      <c r="AH293" s="298">
        <f t="shared" si="43"/>
        <v>0</v>
      </c>
      <c r="AI293" s="299">
        <f t="shared" si="44"/>
        <v>0</v>
      </c>
      <c r="AJ293" s="300">
        <f t="shared" si="45"/>
        <v>0</v>
      </c>
      <c r="AK293" s="301">
        <f t="shared" si="46"/>
        <v>0</v>
      </c>
      <c r="AL293" s="371">
        <f t="shared" si="47"/>
        <v>0</v>
      </c>
      <c r="AM293" s="303">
        <f t="shared" si="48"/>
        <v>0</v>
      </c>
      <c r="AN293" s="304" t="str">
        <f>IF(AM293=0,"",
IF(SUM($AM$240:AM293)=1,AO293,
IF($AM$360&gt;SUM($AM$240:AM293),_xlfn.CONCAT(", ",AO293),
IF($AM$360=SUM($AM$240:AM293),_xlfn.CONCAT(" y ",AO293)))))</f>
        <v/>
      </c>
      <c r="AO293" s="231" t="s">
        <v>6265</v>
      </c>
      <c r="AP293" s="290">
        <f t="shared" si="49"/>
        <v>1</v>
      </c>
      <c r="AQ293" s="291" t="str">
        <f>IF(AP293=0,"",
IF(SUM($AP$240:AP293)=1,AR293,
IF($AP$360&gt;SUM($AP$240:AP293),_xlfn.CONCAT(", ",AR293),
IF($AP$360=SUM($AP$240:AP293),_xlfn.CONCAT(" y ",AR293)))))</f>
        <v>, 54</v>
      </c>
      <c r="AR293" s="231" t="s">
        <v>6265</v>
      </c>
    </row>
    <row r="294" spans="1:44" ht="30" customHeight="1">
      <c r="A294" s="81"/>
      <c r="B294" s="82"/>
      <c r="C294" s="107" t="s">
        <v>159</v>
      </c>
      <c r="D294" s="740" t="str">
        <f>IF(CNGE_2024_M1_Secc1_Sub1!$D96="","",CNGE_2024_M1_Secc1_Sub1!$D96)</f>
        <v>UNIVERSIDAD POPULAR AUTONOMA DE VERACRUZ</v>
      </c>
      <c r="E294" s="740"/>
      <c r="F294" s="740"/>
      <c r="G294" s="740"/>
      <c r="H294" s="740"/>
      <c r="I294" s="740"/>
      <c r="J294" s="740"/>
      <c r="K294" s="740"/>
      <c r="L294" s="740"/>
      <c r="M294" s="568"/>
      <c r="N294" s="568"/>
      <c r="O294" s="568"/>
      <c r="P294" s="568"/>
      <c r="Q294" s="568"/>
      <c r="R294" s="568"/>
      <c r="S294" s="568"/>
      <c r="T294" s="568"/>
      <c r="U294" s="568"/>
      <c r="V294" s="568"/>
      <c r="W294" s="568"/>
      <c r="X294" s="568"/>
      <c r="Y294" s="568"/>
      <c r="Z294" s="568"/>
      <c r="AA294" s="568"/>
      <c r="AB294" s="568"/>
      <c r="AC294" s="568"/>
      <c r="AD294" s="568"/>
      <c r="AE294" s="8"/>
      <c r="AG294" s="269">
        <f t="shared" si="42"/>
        <v>1</v>
      </c>
      <c r="AH294" s="298">
        <f t="shared" si="43"/>
        <v>0</v>
      </c>
      <c r="AI294" s="299">
        <f t="shared" si="44"/>
        <v>0</v>
      </c>
      <c r="AJ294" s="300">
        <f t="shared" si="45"/>
        <v>0</v>
      </c>
      <c r="AK294" s="301">
        <f t="shared" si="46"/>
        <v>0</v>
      </c>
      <c r="AL294" s="371">
        <f t="shared" si="47"/>
        <v>0</v>
      </c>
      <c r="AM294" s="303">
        <f t="shared" si="48"/>
        <v>0</v>
      </c>
      <c r="AN294" s="304" t="str">
        <f>IF(AM294=0,"",
IF(SUM($AM$240:AM294)=1,AO294,
IF($AM$360&gt;SUM($AM$240:AM294),_xlfn.CONCAT(", ",AO294),
IF($AM$360=SUM($AM$240:AM294),_xlfn.CONCAT(" y ",AO294)))))</f>
        <v/>
      </c>
      <c r="AO294" s="231" t="s">
        <v>6266</v>
      </c>
      <c r="AP294" s="290">
        <f t="shared" si="49"/>
        <v>1</v>
      </c>
      <c r="AQ294" s="291" t="str">
        <f>IF(AP294=0,"",
IF(SUM($AP$240:AP294)=1,AR294,
IF($AP$360&gt;SUM($AP$240:AP294),_xlfn.CONCAT(", ",AR294),
IF($AP$360=SUM($AP$240:AP294),_xlfn.CONCAT(" y ",AR294)))))</f>
        <v>, 55</v>
      </c>
      <c r="AR294" s="231" t="s">
        <v>6266</v>
      </c>
    </row>
    <row r="295" spans="1:44" ht="15" customHeight="1">
      <c r="A295" s="81"/>
      <c r="B295" s="82"/>
      <c r="C295" s="107" t="s">
        <v>160</v>
      </c>
      <c r="D295" s="740" t="str">
        <f>IF(CNGE_2024_M1_Secc1_Sub1!$D97="","",CNGE_2024_M1_Secc1_Sub1!$D97)</f>
        <v>INSTITUTO VERACRUZANO DE LA VIVIENDA</v>
      </c>
      <c r="E295" s="740"/>
      <c r="F295" s="740"/>
      <c r="G295" s="740"/>
      <c r="H295" s="740"/>
      <c r="I295" s="740"/>
      <c r="J295" s="740"/>
      <c r="K295" s="740"/>
      <c r="L295" s="740"/>
      <c r="M295" s="568"/>
      <c r="N295" s="568"/>
      <c r="O295" s="568"/>
      <c r="P295" s="568"/>
      <c r="Q295" s="568"/>
      <c r="R295" s="568"/>
      <c r="S295" s="568"/>
      <c r="T295" s="568"/>
      <c r="U295" s="568"/>
      <c r="V295" s="568"/>
      <c r="W295" s="568"/>
      <c r="X295" s="568"/>
      <c r="Y295" s="568"/>
      <c r="Z295" s="568"/>
      <c r="AA295" s="568"/>
      <c r="AB295" s="568"/>
      <c r="AC295" s="568"/>
      <c r="AD295" s="568"/>
      <c r="AE295" s="8"/>
      <c r="AG295" s="269">
        <f t="shared" si="42"/>
        <v>1</v>
      </c>
      <c r="AH295" s="298">
        <f t="shared" si="43"/>
        <v>0</v>
      </c>
      <c r="AI295" s="299">
        <f t="shared" si="44"/>
        <v>0</v>
      </c>
      <c r="AJ295" s="300">
        <f t="shared" si="45"/>
        <v>0</v>
      </c>
      <c r="AK295" s="301">
        <f t="shared" si="46"/>
        <v>0</v>
      </c>
      <c r="AL295" s="371">
        <f t="shared" si="47"/>
        <v>0</v>
      </c>
      <c r="AM295" s="303">
        <f t="shared" si="48"/>
        <v>0</v>
      </c>
      <c r="AN295" s="304" t="str">
        <f>IF(AM295=0,"",
IF(SUM($AM$240:AM295)=1,AO295,
IF($AM$360&gt;SUM($AM$240:AM295),_xlfn.CONCAT(", ",AO295),
IF($AM$360=SUM($AM$240:AM295),_xlfn.CONCAT(" y ",AO295)))))</f>
        <v/>
      </c>
      <c r="AO295" s="231" t="s">
        <v>6267</v>
      </c>
      <c r="AP295" s="290">
        <f t="shared" si="49"/>
        <v>1</v>
      </c>
      <c r="AQ295" s="291" t="str">
        <f>IF(AP295=0,"",
IF(SUM($AP$240:AP295)=1,AR295,
IF($AP$360&gt;SUM($AP$240:AP295),_xlfn.CONCAT(", ",AR295),
IF($AP$360=SUM($AP$240:AP295),_xlfn.CONCAT(" y ",AR295)))))</f>
        <v>, 56</v>
      </c>
      <c r="AR295" s="231" t="s">
        <v>6267</v>
      </c>
    </row>
    <row r="296" spans="1:44" ht="30" customHeight="1">
      <c r="A296" s="81"/>
      <c r="B296" s="82"/>
      <c r="C296" s="107" t="s">
        <v>161</v>
      </c>
      <c r="D296" s="740" t="str">
        <f>IF(CNGE_2024_M1_Secc1_Sub1!$D98="","",CNGE_2024_M1_Secc1_Sub1!$D98)</f>
        <v>AGENCIA ESTATAL DE ENERGIA DEL ESTADO DE VERACRUZ</v>
      </c>
      <c r="E296" s="740"/>
      <c r="F296" s="740"/>
      <c r="G296" s="740"/>
      <c r="H296" s="740"/>
      <c r="I296" s="740"/>
      <c r="J296" s="740"/>
      <c r="K296" s="740"/>
      <c r="L296" s="740"/>
      <c r="M296" s="568"/>
      <c r="N296" s="568"/>
      <c r="O296" s="568"/>
      <c r="P296" s="568"/>
      <c r="Q296" s="568"/>
      <c r="R296" s="568"/>
      <c r="S296" s="568"/>
      <c r="T296" s="568"/>
      <c r="U296" s="568"/>
      <c r="V296" s="568"/>
      <c r="W296" s="568"/>
      <c r="X296" s="568"/>
      <c r="Y296" s="568"/>
      <c r="Z296" s="568"/>
      <c r="AA296" s="568"/>
      <c r="AB296" s="568"/>
      <c r="AC296" s="568"/>
      <c r="AD296" s="568"/>
      <c r="AE296" s="8"/>
      <c r="AG296" s="269">
        <f t="shared" si="42"/>
        <v>1</v>
      </c>
      <c r="AH296" s="298">
        <f t="shared" si="43"/>
        <v>0</v>
      </c>
      <c r="AI296" s="299">
        <f t="shared" si="44"/>
        <v>0</v>
      </c>
      <c r="AJ296" s="300">
        <f t="shared" si="45"/>
        <v>0</v>
      </c>
      <c r="AK296" s="301">
        <f t="shared" si="46"/>
        <v>0</v>
      </c>
      <c r="AL296" s="371">
        <f t="shared" si="47"/>
        <v>0</v>
      </c>
      <c r="AM296" s="303">
        <f t="shared" si="48"/>
        <v>0</v>
      </c>
      <c r="AN296" s="304" t="str">
        <f>IF(AM296=0,"",
IF(SUM($AM$240:AM296)=1,AO296,
IF($AM$360&gt;SUM($AM$240:AM296),_xlfn.CONCAT(", ",AO296),
IF($AM$360=SUM($AM$240:AM296),_xlfn.CONCAT(" y ",AO296)))))</f>
        <v/>
      </c>
      <c r="AO296" s="231" t="s">
        <v>6268</v>
      </c>
      <c r="AP296" s="290">
        <f t="shared" si="49"/>
        <v>1</v>
      </c>
      <c r="AQ296" s="291" t="str">
        <f>IF(AP296=0,"",
IF(SUM($AP$240:AP296)=1,AR296,
IF($AP$360&gt;SUM($AP$240:AP296),_xlfn.CONCAT(", ",AR296),
IF($AP$360=SUM($AP$240:AP296),_xlfn.CONCAT(" y ",AR296)))))</f>
        <v>, 57</v>
      </c>
      <c r="AR296" s="231" t="s">
        <v>6268</v>
      </c>
    </row>
    <row r="297" spans="1:44" ht="15" customHeight="1">
      <c r="A297" s="81"/>
      <c r="B297" s="82"/>
      <c r="C297" s="107" t="s">
        <v>162</v>
      </c>
      <c r="D297" s="740" t="str">
        <f>IF(CNGE_2024_M1_Secc1_Sub1!$D99="","",CNGE_2024_M1_Secc1_Sub1!$D99)</f>
        <v>INSTITUTO VERACRUZANO DE LAS MUJERES</v>
      </c>
      <c r="E297" s="740"/>
      <c r="F297" s="740"/>
      <c r="G297" s="740"/>
      <c r="H297" s="740"/>
      <c r="I297" s="740"/>
      <c r="J297" s="740"/>
      <c r="K297" s="740"/>
      <c r="L297" s="740"/>
      <c r="M297" s="568"/>
      <c r="N297" s="568"/>
      <c r="O297" s="568"/>
      <c r="P297" s="568"/>
      <c r="Q297" s="568"/>
      <c r="R297" s="568"/>
      <c r="S297" s="568"/>
      <c r="T297" s="568"/>
      <c r="U297" s="568"/>
      <c r="V297" s="568"/>
      <c r="W297" s="568"/>
      <c r="X297" s="568"/>
      <c r="Y297" s="568"/>
      <c r="Z297" s="568"/>
      <c r="AA297" s="568"/>
      <c r="AB297" s="568"/>
      <c r="AC297" s="568"/>
      <c r="AD297" s="568"/>
      <c r="AE297" s="8"/>
      <c r="AG297" s="269">
        <f t="shared" si="42"/>
        <v>1</v>
      </c>
      <c r="AH297" s="298">
        <f t="shared" si="43"/>
        <v>0</v>
      </c>
      <c r="AI297" s="299">
        <f t="shared" si="44"/>
        <v>0</v>
      </c>
      <c r="AJ297" s="300">
        <f t="shared" si="45"/>
        <v>0</v>
      </c>
      <c r="AK297" s="301">
        <f t="shared" si="46"/>
        <v>0</v>
      </c>
      <c r="AL297" s="371">
        <f t="shared" si="47"/>
        <v>0</v>
      </c>
      <c r="AM297" s="303">
        <f t="shared" si="48"/>
        <v>0</v>
      </c>
      <c r="AN297" s="304" t="str">
        <f>IF(AM297=0,"",
IF(SUM($AM$240:AM297)=1,AO297,
IF($AM$360&gt;SUM($AM$240:AM297),_xlfn.CONCAT(", ",AO297),
IF($AM$360=SUM($AM$240:AM297),_xlfn.CONCAT(" y ",AO297)))))</f>
        <v/>
      </c>
      <c r="AO297" s="231" t="s">
        <v>6269</v>
      </c>
      <c r="AP297" s="290">
        <f t="shared" si="49"/>
        <v>1</v>
      </c>
      <c r="AQ297" s="291" t="str">
        <f>IF(AP297=0,"",
IF(SUM($AP$240:AP297)=1,AR297,
IF($AP$360&gt;SUM($AP$240:AP297),_xlfn.CONCAT(", ",AR297),
IF($AP$360=SUM($AP$240:AP297),_xlfn.CONCAT(" y ",AR297)))))</f>
        <v>, 58</v>
      </c>
      <c r="AR297" s="231" t="s">
        <v>6269</v>
      </c>
    </row>
    <row r="298" spans="1:44" ht="30" customHeight="1">
      <c r="A298" s="81"/>
      <c r="B298" s="82"/>
      <c r="C298" s="107" t="s">
        <v>163</v>
      </c>
      <c r="D298" s="740" t="str">
        <f>IF(CNGE_2024_M1_Secc1_Sub1!$D100="","",CNGE_2024_M1_Secc1_Sub1!$D100)</f>
        <v>INSTITUTO VERACRUZANO DE DESARROLLO MUNICIPAL</v>
      </c>
      <c r="E298" s="740"/>
      <c r="F298" s="740"/>
      <c r="G298" s="740"/>
      <c r="H298" s="740"/>
      <c r="I298" s="740"/>
      <c r="J298" s="740"/>
      <c r="K298" s="740"/>
      <c r="L298" s="740"/>
      <c r="M298" s="568"/>
      <c r="N298" s="568"/>
      <c r="O298" s="568"/>
      <c r="P298" s="568"/>
      <c r="Q298" s="568"/>
      <c r="R298" s="568"/>
      <c r="S298" s="568"/>
      <c r="T298" s="568"/>
      <c r="U298" s="568"/>
      <c r="V298" s="568"/>
      <c r="W298" s="568"/>
      <c r="X298" s="568"/>
      <c r="Y298" s="568"/>
      <c r="Z298" s="568"/>
      <c r="AA298" s="568"/>
      <c r="AB298" s="568"/>
      <c r="AC298" s="568"/>
      <c r="AD298" s="568"/>
      <c r="AE298" s="8"/>
      <c r="AG298" s="269">
        <f t="shared" si="42"/>
        <v>1</v>
      </c>
      <c r="AH298" s="298">
        <f t="shared" si="43"/>
        <v>0</v>
      </c>
      <c r="AI298" s="299">
        <f t="shared" si="44"/>
        <v>0</v>
      </c>
      <c r="AJ298" s="300">
        <f t="shared" si="45"/>
        <v>0</v>
      </c>
      <c r="AK298" s="301">
        <f t="shared" si="46"/>
        <v>0</v>
      </c>
      <c r="AL298" s="371">
        <f t="shared" si="47"/>
        <v>0</v>
      </c>
      <c r="AM298" s="303">
        <f t="shared" si="48"/>
        <v>0</v>
      </c>
      <c r="AN298" s="304" t="str">
        <f>IF(AM298=0,"",
IF(SUM($AM$240:AM298)=1,AO298,
IF($AM$360&gt;SUM($AM$240:AM298),_xlfn.CONCAT(", ",AO298),
IF($AM$360=SUM($AM$240:AM298),_xlfn.CONCAT(" y ",AO298)))))</f>
        <v/>
      </c>
      <c r="AO298" s="231" t="s">
        <v>6270</v>
      </c>
      <c r="AP298" s="290">
        <f t="shared" si="49"/>
        <v>1</v>
      </c>
      <c r="AQ298" s="291" t="str">
        <f>IF(AP298=0,"",
IF(SUM($AP$240:AP298)=1,AR298,
IF($AP$360&gt;SUM($AP$240:AP298),_xlfn.CONCAT(", ",AR298),
IF($AP$360=SUM($AP$240:AP298),_xlfn.CONCAT(" y ",AR298)))))</f>
        <v>, 59</v>
      </c>
      <c r="AR298" s="231" t="s">
        <v>6270</v>
      </c>
    </row>
    <row r="299" spans="1:44" ht="30" customHeight="1">
      <c r="A299" s="81"/>
      <c r="B299" s="82"/>
      <c r="C299" s="107" t="s">
        <v>164</v>
      </c>
      <c r="D299" s="740" t="str">
        <f>IF(CNGE_2024_M1_Secc1_Sub1!$D101="","",CNGE_2024_M1_Secc1_Sub1!$D101)</f>
        <v>COMISION EJECUTIVA PARA LA ATENCION INTEGRAL A VICTIMAS DEL DELITO</v>
      </c>
      <c r="E299" s="740"/>
      <c r="F299" s="740"/>
      <c r="G299" s="740"/>
      <c r="H299" s="740"/>
      <c r="I299" s="740"/>
      <c r="J299" s="740"/>
      <c r="K299" s="740"/>
      <c r="L299" s="740"/>
      <c r="M299" s="568"/>
      <c r="N299" s="568"/>
      <c r="O299" s="568"/>
      <c r="P299" s="568"/>
      <c r="Q299" s="568"/>
      <c r="R299" s="568"/>
      <c r="S299" s="568"/>
      <c r="T299" s="568"/>
      <c r="U299" s="568"/>
      <c r="V299" s="568"/>
      <c r="W299" s="568"/>
      <c r="X299" s="568"/>
      <c r="Y299" s="568"/>
      <c r="Z299" s="568"/>
      <c r="AA299" s="568"/>
      <c r="AB299" s="568"/>
      <c r="AC299" s="568"/>
      <c r="AD299" s="568"/>
      <c r="AE299" s="8"/>
      <c r="AG299" s="269">
        <f t="shared" si="42"/>
        <v>1</v>
      </c>
      <c r="AH299" s="298">
        <f t="shared" si="43"/>
        <v>0</v>
      </c>
      <c r="AI299" s="299">
        <f t="shared" si="44"/>
        <v>0</v>
      </c>
      <c r="AJ299" s="300">
        <f t="shared" si="45"/>
        <v>0</v>
      </c>
      <c r="AK299" s="301">
        <f t="shared" si="46"/>
        <v>0</v>
      </c>
      <c r="AL299" s="371">
        <f t="shared" si="47"/>
        <v>0</v>
      </c>
      <c r="AM299" s="303">
        <f t="shared" si="48"/>
        <v>0</v>
      </c>
      <c r="AN299" s="304" t="str">
        <f>IF(AM299=0,"",
IF(SUM($AM$240:AM299)=1,AO299,
IF($AM$360&gt;SUM($AM$240:AM299),_xlfn.CONCAT(", ",AO299),
IF($AM$360=SUM($AM$240:AM299),_xlfn.CONCAT(" y ",AO299)))))</f>
        <v/>
      </c>
      <c r="AO299" s="231" t="s">
        <v>6271</v>
      </c>
      <c r="AP299" s="290">
        <f t="shared" si="49"/>
        <v>1</v>
      </c>
      <c r="AQ299" s="291" t="str">
        <f>IF(AP299=0,"",
IF(SUM($AP$240:AP299)=1,AR299,
IF($AP$360&gt;SUM($AP$240:AP299),_xlfn.CONCAT(", ",AR299),
IF($AP$360=SUM($AP$240:AP299),_xlfn.CONCAT(" y ",AR299)))))</f>
        <v>, 60</v>
      </c>
      <c r="AR299" s="231" t="s">
        <v>6271</v>
      </c>
    </row>
    <row r="300" spans="1:44" ht="30" customHeight="1">
      <c r="A300" s="81"/>
      <c r="B300" s="82"/>
      <c r="C300" s="107" t="s">
        <v>165</v>
      </c>
      <c r="D300" s="740" t="str">
        <f>IF(CNGE_2024_M1_Secc1_Sub1!$D102="","",CNGE_2024_M1_Secc1_Sub1!$D102)</f>
        <v>CENTRO DE JUSTICIA PARA MUJERES DEL ESTADO DE VERACRUZ</v>
      </c>
      <c r="E300" s="740"/>
      <c r="F300" s="740"/>
      <c r="G300" s="740"/>
      <c r="H300" s="740"/>
      <c r="I300" s="740"/>
      <c r="J300" s="740"/>
      <c r="K300" s="740"/>
      <c r="L300" s="740"/>
      <c r="M300" s="568"/>
      <c r="N300" s="568"/>
      <c r="O300" s="568"/>
      <c r="P300" s="568"/>
      <c r="Q300" s="568"/>
      <c r="R300" s="568"/>
      <c r="S300" s="568"/>
      <c r="T300" s="568"/>
      <c r="U300" s="568"/>
      <c r="V300" s="568"/>
      <c r="W300" s="568"/>
      <c r="X300" s="568"/>
      <c r="Y300" s="568"/>
      <c r="Z300" s="568"/>
      <c r="AA300" s="568"/>
      <c r="AB300" s="568"/>
      <c r="AC300" s="568"/>
      <c r="AD300" s="568"/>
      <c r="AE300" s="8"/>
      <c r="AG300" s="269">
        <f t="shared" si="42"/>
        <v>1</v>
      </c>
      <c r="AH300" s="298">
        <f t="shared" si="43"/>
        <v>0</v>
      </c>
      <c r="AI300" s="299">
        <f t="shared" si="44"/>
        <v>0</v>
      </c>
      <c r="AJ300" s="300">
        <f t="shared" si="45"/>
        <v>0</v>
      </c>
      <c r="AK300" s="301">
        <f t="shared" si="46"/>
        <v>0</v>
      </c>
      <c r="AL300" s="371">
        <f t="shared" si="47"/>
        <v>0</v>
      </c>
      <c r="AM300" s="303">
        <f t="shared" si="48"/>
        <v>0</v>
      </c>
      <c r="AN300" s="304" t="str">
        <f>IF(AM300=0,"",
IF(SUM($AM$240:AM300)=1,AO300,
IF($AM$360&gt;SUM($AM$240:AM300),_xlfn.CONCAT(", ",AO300),
IF($AM$360=SUM($AM$240:AM300),_xlfn.CONCAT(" y ",AO300)))))</f>
        <v/>
      </c>
      <c r="AO300" s="231" t="s">
        <v>6272</v>
      </c>
      <c r="AP300" s="290">
        <f t="shared" si="49"/>
        <v>1</v>
      </c>
      <c r="AQ300" s="291" t="str">
        <f>IF(AP300=0,"",
IF(SUM($AP$240:AP300)=1,AR300,
IF($AP$360&gt;SUM($AP$240:AP300),_xlfn.CONCAT(", ",AR300),
IF($AP$360=SUM($AP$240:AP300),_xlfn.CONCAT(" y ",AR300)))))</f>
        <v>, 61</v>
      </c>
      <c r="AR300" s="231" t="s">
        <v>6272</v>
      </c>
    </row>
    <row r="301" spans="1:44" ht="15" customHeight="1">
      <c r="A301" s="81"/>
      <c r="B301" s="82"/>
      <c r="C301" s="107" t="s">
        <v>166</v>
      </c>
      <c r="D301" s="740" t="str">
        <f>IF(CNGE_2024_M1_Secc1_Sub1!$D103="","",CNGE_2024_M1_Secc1_Sub1!$D103)</f>
        <v>INSTITUTO DE PENSIONES DEL ESTADO</v>
      </c>
      <c r="E301" s="740"/>
      <c r="F301" s="740"/>
      <c r="G301" s="740"/>
      <c r="H301" s="740"/>
      <c r="I301" s="740"/>
      <c r="J301" s="740"/>
      <c r="K301" s="740"/>
      <c r="L301" s="740"/>
      <c r="M301" s="568"/>
      <c r="N301" s="568"/>
      <c r="O301" s="568"/>
      <c r="P301" s="568"/>
      <c r="Q301" s="568"/>
      <c r="R301" s="568"/>
      <c r="S301" s="568"/>
      <c r="T301" s="568"/>
      <c r="U301" s="568"/>
      <c r="V301" s="568"/>
      <c r="W301" s="568"/>
      <c r="X301" s="568"/>
      <c r="Y301" s="568"/>
      <c r="Z301" s="568"/>
      <c r="AA301" s="568"/>
      <c r="AB301" s="568"/>
      <c r="AC301" s="568"/>
      <c r="AD301" s="568"/>
      <c r="AE301" s="8"/>
      <c r="AG301" s="269">
        <f t="shared" si="42"/>
        <v>1</v>
      </c>
      <c r="AH301" s="298">
        <f t="shared" si="43"/>
        <v>0</v>
      </c>
      <c r="AI301" s="299">
        <f t="shared" si="44"/>
        <v>0</v>
      </c>
      <c r="AJ301" s="300">
        <f t="shared" si="45"/>
        <v>0</v>
      </c>
      <c r="AK301" s="301">
        <f t="shared" si="46"/>
        <v>0</v>
      </c>
      <c r="AL301" s="371">
        <f t="shared" si="47"/>
        <v>0</v>
      </c>
      <c r="AM301" s="303">
        <f t="shared" si="48"/>
        <v>0</v>
      </c>
      <c r="AN301" s="304" t="str">
        <f>IF(AM301=0,"",
IF(SUM($AM$240:AM301)=1,AO301,
IF($AM$360&gt;SUM($AM$240:AM301),_xlfn.CONCAT(", ",AO301),
IF($AM$360=SUM($AM$240:AM301),_xlfn.CONCAT(" y ",AO301)))))</f>
        <v/>
      </c>
      <c r="AO301" s="231" t="s">
        <v>6273</v>
      </c>
      <c r="AP301" s="290">
        <f t="shared" si="49"/>
        <v>1</v>
      </c>
      <c r="AQ301" s="291" t="str">
        <f>IF(AP301=0,"",
IF(SUM($AP$240:AP301)=1,AR301,
IF($AP$360&gt;SUM($AP$240:AP301),_xlfn.CONCAT(", ",AR301),
IF($AP$360=SUM($AP$240:AP301),_xlfn.CONCAT(" y ",AR301)))))</f>
        <v>, 62</v>
      </c>
      <c r="AR301" s="231" t="s">
        <v>6273</v>
      </c>
    </row>
    <row r="302" spans="1:44" ht="30" customHeight="1">
      <c r="A302" s="81"/>
      <c r="B302" s="82"/>
      <c r="C302" s="107" t="s">
        <v>167</v>
      </c>
      <c r="D302" s="740" t="str">
        <f>IF(CNGE_2024_M1_Secc1_Sub1!$D104="","",CNGE_2024_M1_Secc1_Sub1!$D104)</f>
        <v>COMISION DEL AGUA DEL ESTADO DE VERACRUZ</v>
      </c>
      <c r="E302" s="740"/>
      <c r="F302" s="740"/>
      <c r="G302" s="740"/>
      <c r="H302" s="740"/>
      <c r="I302" s="740"/>
      <c r="J302" s="740"/>
      <c r="K302" s="740"/>
      <c r="L302" s="740"/>
      <c r="M302" s="568"/>
      <c r="N302" s="568"/>
      <c r="O302" s="568"/>
      <c r="P302" s="568"/>
      <c r="Q302" s="568"/>
      <c r="R302" s="568"/>
      <c r="S302" s="568"/>
      <c r="T302" s="568"/>
      <c r="U302" s="568"/>
      <c r="V302" s="568"/>
      <c r="W302" s="568"/>
      <c r="X302" s="568"/>
      <c r="Y302" s="568"/>
      <c r="Z302" s="568"/>
      <c r="AA302" s="568"/>
      <c r="AB302" s="568"/>
      <c r="AC302" s="568"/>
      <c r="AD302" s="568"/>
      <c r="AE302" s="8"/>
      <c r="AG302" s="269">
        <f t="shared" si="42"/>
        <v>1</v>
      </c>
      <c r="AH302" s="298">
        <f t="shared" si="43"/>
        <v>0</v>
      </c>
      <c r="AI302" s="299">
        <f t="shared" si="44"/>
        <v>0</v>
      </c>
      <c r="AJ302" s="300">
        <f t="shared" si="45"/>
        <v>0</v>
      </c>
      <c r="AK302" s="301">
        <f t="shared" si="46"/>
        <v>0</v>
      </c>
      <c r="AL302" s="371">
        <f t="shared" si="47"/>
        <v>0</v>
      </c>
      <c r="AM302" s="303">
        <f t="shared" si="48"/>
        <v>0</v>
      </c>
      <c r="AN302" s="304" t="str">
        <f>IF(AM302=0,"",
IF(SUM($AM$240:AM302)=1,AO302,
IF($AM$360&gt;SUM($AM$240:AM302),_xlfn.CONCAT(", ",AO302),
IF($AM$360=SUM($AM$240:AM302),_xlfn.CONCAT(" y ",AO302)))))</f>
        <v/>
      </c>
      <c r="AO302" s="231" t="s">
        <v>6274</v>
      </c>
      <c r="AP302" s="290">
        <f t="shared" si="49"/>
        <v>1</v>
      </c>
      <c r="AQ302" s="291" t="str">
        <f>IF(AP302=0,"",
IF(SUM($AP$240:AP302)=1,AR302,
IF($AP$360&gt;SUM($AP$240:AP302),_xlfn.CONCAT(", ",AR302),
IF($AP$360=SUM($AP$240:AP302),_xlfn.CONCAT(" y ",AR302)))))</f>
        <v>, 63</v>
      </c>
      <c r="AR302" s="231" t="s">
        <v>6274</v>
      </c>
    </row>
    <row r="303" spans="1:44" ht="15" customHeight="1">
      <c r="A303" s="81"/>
      <c r="B303" s="82"/>
      <c r="C303" s="107" t="s">
        <v>168</v>
      </c>
      <c r="D303" s="740" t="str">
        <f>IF(CNGE_2024_M1_Secc1_Sub1!$D105="","",CNGE_2024_M1_Secc1_Sub1!$D105)</f>
        <v>RADIOTELEVISION DE VERACRUZ</v>
      </c>
      <c r="E303" s="740"/>
      <c r="F303" s="740"/>
      <c r="G303" s="740"/>
      <c r="H303" s="740"/>
      <c r="I303" s="740"/>
      <c r="J303" s="740"/>
      <c r="K303" s="740"/>
      <c r="L303" s="740"/>
      <c r="M303" s="568"/>
      <c r="N303" s="568"/>
      <c r="O303" s="568"/>
      <c r="P303" s="568"/>
      <c r="Q303" s="568"/>
      <c r="R303" s="568"/>
      <c r="S303" s="568"/>
      <c r="T303" s="568"/>
      <c r="U303" s="568"/>
      <c r="V303" s="568"/>
      <c r="W303" s="568"/>
      <c r="X303" s="568"/>
      <c r="Y303" s="568"/>
      <c r="Z303" s="568"/>
      <c r="AA303" s="568"/>
      <c r="AB303" s="568"/>
      <c r="AC303" s="568"/>
      <c r="AD303" s="568"/>
      <c r="AE303" s="8"/>
      <c r="AG303" s="269">
        <f t="shared" si="42"/>
        <v>1</v>
      </c>
      <c r="AH303" s="298">
        <f t="shared" si="43"/>
        <v>0</v>
      </c>
      <c r="AI303" s="299">
        <f t="shared" si="44"/>
        <v>0</v>
      </c>
      <c r="AJ303" s="300">
        <f t="shared" si="45"/>
        <v>0</v>
      </c>
      <c r="AK303" s="301">
        <f t="shared" si="46"/>
        <v>0</v>
      </c>
      <c r="AL303" s="371">
        <f t="shared" si="47"/>
        <v>0</v>
      </c>
      <c r="AM303" s="303">
        <f t="shared" si="48"/>
        <v>0</v>
      </c>
      <c r="AN303" s="304" t="str">
        <f>IF(AM303=0,"",
IF(SUM($AM$240:AM303)=1,AO303,
IF($AM$360&gt;SUM($AM$240:AM303),_xlfn.CONCAT(", ",AO303),
IF($AM$360=SUM($AM$240:AM303),_xlfn.CONCAT(" y ",AO303)))))</f>
        <v/>
      </c>
      <c r="AO303" s="231" t="s">
        <v>6275</v>
      </c>
      <c r="AP303" s="290">
        <f t="shared" si="49"/>
        <v>1</v>
      </c>
      <c r="AQ303" s="291" t="str">
        <f>IF(AP303=0,"",
IF(SUM($AP$240:AP303)=1,AR303,
IF($AP$360&gt;SUM($AP$240:AP303),_xlfn.CONCAT(", ",AR303),
IF($AP$360=SUM($AP$240:AP303),_xlfn.CONCAT(" y ",AR303)))))</f>
        <v>, 64</v>
      </c>
      <c r="AR303" s="231" t="s">
        <v>6275</v>
      </c>
    </row>
    <row r="304" spans="1:44" ht="30" customHeight="1">
      <c r="A304" s="81"/>
      <c r="B304" s="82"/>
      <c r="C304" s="107" t="s">
        <v>169</v>
      </c>
      <c r="D304" s="740" t="str">
        <f>IF(CNGE_2024_M1_Secc1_Sub1!$D106="","",CNGE_2024_M1_Secc1_Sub1!$D106)</f>
        <v>SECRETARIA EJECUTIVA DEL SISTEMA ESTATAL ANTICORRUPCION</v>
      </c>
      <c r="E304" s="740"/>
      <c r="F304" s="740"/>
      <c r="G304" s="740"/>
      <c r="H304" s="740"/>
      <c r="I304" s="740"/>
      <c r="J304" s="740"/>
      <c r="K304" s="740"/>
      <c r="L304" s="740"/>
      <c r="M304" s="568"/>
      <c r="N304" s="568"/>
      <c r="O304" s="568"/>
      <c r="P304" s="568"/>
      <c r="Q304" s="568"/>
      <c r="R304" s="568"/>
      <c r="S304" s="568"/>
      <c r="T304" s="568"/>
      <c r="U304" s="568"/>
      <c r="V304" s="568"/>
      <c r="W304" s="568"/>
      <c r="X304" s="568"/>
      <c r="Y304" s="568"/>
      <c r="Z304" s="568"/>
      <c r="AA304" s="568"/>
      <c r="AB304" s="568"/>
      <c r="AC304" s="568"/>
      <c r="AD304" s="568"/>
      <c r="AE304" s="8"/>
      <c r="AG304" s="269">
        <f t="shared" si="42"/>
        <v>1</v>
      </c>
      <c r="AH304" s="298">
        <f t="shared" si="43"/>
        <v>0</v>
      </c>
      <c r="AI304" s="299">
        <f t="shared" si="44"/>
        <v>0</v>
      </c>
      <c r="AJ304" s="300">
        <f t="shared" si="45"/>
        <v>0</v>
      </c>
      <c r="AK304" s="301">
        <f t="shared" si="46"/>
        <v>0</v>
      </c>
      <c r="AL304" s="371">
        <f t="shared" si="47"/>
        <v>0</v>
      </c>
      <c r="AM304" s="303">
        <f t="shared" si="48"/>
        <v>0</v>
      </c>
      <c r="AN304" s="304" t="str">
        <f>IF(AM304=0,"",
IF(SUM($AM$240:AM304)=1,AO304,
IF($AM$360&gt;SUM($AM$240:AM304),_xlfn.CONCAT(", ",AO304),
IF($AM$360=SUM($AM$240:AM304),_xlfn.CONCAT(" y ",AO304)))))</f>
        <v/>
      </c>
      <c r="AO304" s="231" t="s">
        <v>6276</v>
      </c>
      <c r="AP304" s="290">
        <f t="shared" si="49"/>
        <v>1</v>
      </c>
      <c r="AQ304" s="291" t="str">
        <f>IF(AP304=0,"",
IF(SUM($AP$240:AP304)=1,AR304,
IF($AP$360&gt;SUM($AP$240:AP304),_xlfn.CONCAT(", ",AR304),
IF($AP$360=SUM($AP$240:AP304),_xlfn.CONCAT(" y ",AR304)))))</f>
        <v>, 65</v>
      </c>
      <c r="AR304" s="231" t="s">
        <v>6276</v>
      </c>
    </row>
    <row r="305" spans="1:44" ht="30" customHeight="1">
      <c r="A305" s="81"/>
      <c r="B305" s="82"/>
      <c r="C305" s="107" t="s">
        <v>170</v>
      </c>
      <c r="D305" s="740" t="str">
        <f>IF(CNGE_2024_M1_Secc1_Sub1!$D107="","",CNGE_2024_M1_Secc1_Sub1!$D107)</f>
        <v>INSTITUTO DE LA POLICIA AUXILIAR Y PROTECCION PATRIMONIAL</v>
      </c>
      <c r="E305" s="740"/>
      <c r="F305" s="740"/>
      <c r="G305" s="740"/>
      <c r="H305" s="740"/>
      <c r="I305" s="740"/>
      <c r="J305" s="740"/>
      <c r="K305" s="740"/>
      <c r="L305" s="740"/>
      <c r="M305" s="568"/>
      <c r="N305" s="568"/>
      <c r="O305" s="568"/>
      <c r="P305" s="568"/>
      <c r="Q305" s="568"/>
      <c r="R305" s="568"/>
      <c r="S305" s="568"/>
      <c r="T305" s="568"/>
      <c r="U305" s="568"/>
      <c r="V305" s="568"/>
      <c r="W305" s="568"/>
      <c r="X305" s="568"/>
      <c r="Y305" s="568"/>
      <c r="Z305" s="568"/>
      <c r="AA305" s="568"/>
      <c r="AB305" s="568"/>
      <c r="AC305" s="568"/>
      <c r="AD305" s="568"/>
      <c r="AE305" s="8"/>
      <c r="AG305" s="269">
        <f t="shared" ref="AG305:AG359" si="50">IF(AND(COUNTBLANK(D305)=1,COUNTA(M305:AD305)=0),0,IF(AND(COUNTBLANK(D305)=0,COUNTA(M305:AD305)=3),0,1))</f>
        <v>1</v>
      </c>
      <c r="AH305" s="298">
        <f t="shared" ref="AH305:AH359" si="51">M305</f>
        <v>0</v>
      </c>
      <c r="AI305" s="299">
        <f t="shared" ref="AI305:AI359" si="52">COUNTIF(S305:AD305,"NS")</f>
        <v>0</v>
      </c>
      <c r="AJ305" s="300">
        <f t="shared" ref="AJ305:AJ359" si="53">SUM(S305:AD305)</f>
        <v>0</v>
      </c>
      <c r="AK305" s="301">
        <f t="shared" ref="AK305:AK359" si="54">IF(OR(AND(AH305=0, AI305&gt;0),AND(AH305="NS", AJ305&gt;0), AND(AH305="NS", AI305=0, AJ305=0)), 1, IF(OR(AND(AH305&gt;0, AI305&gt;1,AH305&gt;AJ305), AND(AH305="NS", AI305=2), AND(AH305="NS", AJ305=0, AI305&gt;0), AH305=AJ305), 0, 1))</f>
        <v>0</v>
      </c>
      <c r="AL305" s="371">
        <f t="shared" ref="AL305:AL359" si="55">COUNTIF(D305:AD305,"NS")</f>
        <v>0</v>
      </c>
      <c r="AM305" s="303">
        <f t="shared" ref="AM305:AM359" si="56">IF(SUM(AK305)=0,0,1)</f>
        <v>0</v>
      </c>
      <c r="AN305" s="304" t="str">
        <f>IF(AM305=0,"",
IF(SUM($AM$240:AM305)=1,AO305,
IF($AM$360&gt;SUM($AM$240:AM305),_xlfn.CONCAT(", ",AO305),
IF($AM$360=SUM($AM$240:AM305),_xlfn.CONCAT(" y ",AO305)))))</f>
        <v/>
      </c>
      <c r="AO305" s="231" t="s">
        <v>6277</v>
      </c>
      <c r="AP305" s="290">
        <f t="shared" ref="AP305:AP359" si="57">IF(AG305=0,0,1)</f>
        <v>1</v>
      </c>
      <c r="AQ305" s="291" t="str">
        <f>IF(AP305=0,"",
IF(SUM($AP$240:AP305)=1,AR305,
IF($AP$360&gt;SUM($AP$240:AP305),_xlfn.CONCAT(", ",AR305),
IF($AP$360=SUM($AP$240:AP305),_xlfn.CONCAT(" y ",AR305)))))</f>
        <v>, 66</v>
      </c>
      <c r="AR305" s="231" t="s">
        <v>6277</v>
      </c>
    </row>
    <row r="306" spans="1:44" ht="30" customHeight="1">
      <c r="A306" s="81"/>
      <c r="B306" s="82"/>
      <c r="C306" s="107" t="s">
        <v>171</v>
      </c>
      <c r="D306" s="740" t="str">
        <f>IF(CNGE_2024_M1_Secc1_Sub1!$D108="","",CNGE_2024_M1_Secc1_Sub1!$D108)</f>
        <v>ACADEMIA REGIONAL DE SEGURIDAD PUBLICA DEL SURESTE</v>
      </c>
      <c r="E306" s="740"/>
      <c r="F306" s="740"/>
      <c r="G306" s="740"/>
      <c r="H306" s="740"/>
      <c r="I306" s="740"/>
      <c r="J306" s="740"/>
      <c r="K306" s="740"/>
      <c r="L306" s="740"/>
      <c r="M306" s="568"/>
      <c r="N306" s="568"/>
      <c r="O306" s="568"/>
      <c r="P306" s="568"/>
      <c r="Q306" s="568"/>
      <c r="R306" s="568"/>
      <c r="S306" s="568"/>
      <c r="T306" s="568"/>
      <c r="U306" s="568"/>
      <c r="V306" s="568"/>
      <c r="W306" s="568"/>
      <c r="X306" s="568"/>
      <c r="Y306" s="568"/>
      <c r="Z306" s="568"/>
      <c r="AA306" s="568"/>
      <c r="AB306" s="568"/>
      <c r="AC306" s="568"/>
      <c r="AD306" s="568"/>
      <c r="AE306" s="8"/>
      <c r="AG306" s="269">
        <f t="shared" si="50"/>
        <v>1</v>
      </c>
      <c r="AH306" s="298">
        <f t="shared" si="51"/>
        <v>0</v>
      </c>
      <c r="AI306" s="299">
        <f t="shared" si="52"/>
        <v>0</v>
      </c>
      <c r="AJ306" s="300">
        <f t="shared" si="53"/>
        <v>0</v>
      </c>
      <c r="AK306" s="301">
        <f t="shared" si="54"/>
        <v>0</v>
      </c>
      <c r="AL306" s="371">
        <f t="shared" si="55"/>
        <v>0</v>
      </c>
      <c r="AM306" s="303">
        <f t="shared" si="56"/>
        <v>0</v>
      </c>
      <c r="AN306" s="304" t="str">
        <f>IF(AM306=0,"",
IF(SUM($AM$240:AM306)=1,AO306,
IF($AM$360&gt;SUM($AM$240:AM306),_xlfn.CONCAT(", ",AO306),
IF($AM$360=SUM($AM$240:AM306),_xlfn.CONCAT(" y ",AO306)))))</f>
        <v/>
      </c>
      <c r="AO306" s="231" t="s">
        <v>6278</v>
      </c>
      <c r="AP306" s="290">
        <f t="shared" si="57"/>
        <v>1</v>
      </c>
      <c r="AQ306" s="291" t="str">
        <f>IF(AP306=0,"",
IF(SUM($AP$240:AP306)=1,AR306,
IF($AP$360&gt;SUM($AP$240:AP306),_xlfn.CONCAT(", ",AR306),
IF($AP$360=SUM($AP$240:AP306),_xlfn.CONCAT(" y ",AR306)))))</f>
        <v>, 67</v>
      </c>
      <c r="AR306" s="231" t="s">
        <v>6278</v>
      </c>
    </row>
    <row r="307" spans="1:44" ht="30" customHeight="1">
      <c r="A307" s="81"/>
      <c r="B307" s="82"/>
      <c r="C307" s="107" t="s">
        <v>172</v>
      </c>
      <c r="D307" s="740" t="str">
        <f>IF(CNGE_2024_M1_Secc1_Sub1!$D109="","",CNGE_2024_M1_Secc1_Sub1!$D109)</f>
        <v>INSTITUTO DE CAPACITACION PARA EL TRABAJO</v>
      </c>
      <c r="E307" s="740"/>
      <c r="F307" s="740"/>
      <c r="G307" s="740"/>
      <c r="H307" s="740"/>
      <c r="I307" s="740"/>
      <c r="J307" s="740"/>
      <c r="K307" s="740"/>
      <c r="L307" s="740"/>
      <c r="M307" s="568"/>
      <c r="N307" s="568"/>
      <c r="O307" s="568"/>
      <c r="P307" s="568"/>
      <c r="Q307" s="568"/>
      <c r="R307" s="568"/>
      <c r="S307" s="568"/>
      <c r="T307" s="568"/>
      <c r="U307" s="568"/>
      <c r="V307" s="568"/>
      <c r="W307" s="568"/>
      <c r="X307" s="568"/>
      <c r="Y307" s="568"/>
      <c r="Z307" s="568"/>
      <c r="AA307" s="568"/>
      <c r="AB307" s="568"/>
      <c r="AC307" s="568"/>
      <c r="AD307" s="568"/>
      <c r="AE307" s="8"/>
      <c r="AG307" s="269">
        <f t="shared" si="50"/>
        <v>1</v>
      </c>
      <c r="AH307" s="298">
        <f t="shared" si="51"/>
        <v>0</v>
      </c>
      <c r="AI307" s="299">
        <f t="shared" si="52"/>
        <v>0</v>
      </c>
      <c r="AJ307" s="300">
        <f t="shared" si="53"/>
        <v>0</v>
      </c>
      <c r="AK307" s="301">
        <f t="shared" si="54"/>
        <v>0</v>
      </c>
      <c r="AL307" s="371">
        <f t="shared" si="55"/>
        <v>0</v>
      </c>
      <c r="AM307" s="303">
        <f t="shared" si="56"/>
        <v>0</v>
      </c>
      <c r="AN307" s="304" t="str">
        <f>IF(AM307=0,"",
IF(SUM($AM$240:AM307)=1,AO307,
IF($AM$360&gt;SUM($AM$240:AM307),_xlfn.CONCAT(", ",AO307),
IF($AM$360=SUM($AM$240:AM307),_xlfn.CONCAT(" y ",AO307)))))</f>
        <v/>
      </c>
      <c r="AO307" s="231" t="s">
        <v>6279</v>
      </c>
      <c r="AP307" s="290">
        <f t="shared" si="57"/>
        <v>1</v>
      </c>
      <c r="AQ307" s="291" t="str">
        <f>IF(AP307=0,"",
IF(SUM($AP$240:AP307)=1,AR307,
IF($AP$360&gt;SUM($AP$240:AP307),_xlfn.CONCAT(", ",AR307),
IF($AP$360=SUM($AP$240:AP307),_xlfn.CONCAT(" y ",AR307)))))</f>
        <v>, 68</v>
      </c>
      <c r="AR307" s="231" t="s">
        <v>6279</v>
      </c>
    </row>
    <row r="308" spans="1:44" ht="45" customHeight="1">
      <c r="A308" s="81"/>
      <c r="B308" s="82"/>
      <c r="C308" s="107" t="s">
        <v>173</v>
      </c>
      <c r="D308" s="740" t="str">
        <f>IF(CNGE_2024_M1_Secc1_Sub1!$D110="","",CNGE_2024_M1_Secc1_Sub1!$D110)</f>
        <v>CENTRO DE CONCILIACION LABORAL DEL ESTADO DE VERACRUZ DE IGNACIO DE LA LLAVE</v>
      </c>
      <c r="E308" s="740"/>
      <c r="F308" s="740"/>
      <c r="G308" s="740"/>
      <c r="H308" s="740"/>
      <c r="I308" s="740"/>
      <c r="J308" s="740"/>
      <c r="K308" s="740"/>
      <c r="L308" s="740"/>
      <c r="M308" s="568"/>
      <c r="N308" s="568"/>
      <c r="O308" s="568"/>
      <c r="P308" s="568"/>
      <c r="Q308" s="568"/>
      <c r="R308" s="568"/>
      <c r="S308" s="568"/>
      <c r="T308" s="568"/>
      <c r="U308" s="568"/>
      <c r="V308" s="568"/>
      <c r="W308" s="568"/>
      <c r="X308" s="568"/>
      <c r="Y308" s="568"/>
      <c r="Z308" s="568"/>
      <c r="AA308" s="568"/>
      <c r="AB308" s="568"/>
      <c r="AC308" s="568"/>
      <c r="AD308" s="568"/>
      <c r="AE308" s="8"/>
      <c r="AG308" s="269">
        <f t="shared" si="50"/>
        <v>1</v>
      </c>
      <c r="AH308" s="298">
        <f t="shared" si="51"/>
        <v>0</v>
      </c>
      <c r="AI308" s="299">
        <f t="shared" si="52"/>
        <v>0</v>
      </c>
      <c r="AJ308" s="300">
        <f t="shared" si="53"/>
        <v>0</v>
      </c>
      <c r="AK308" s="301">
        <f t="shared" si="54"/>
        <v>0</v>
      </c>
      <c r="AL308" s="371">
        <f t="shared" si="55"/>
        <v>0</v>
      </c>
      <c r="AM308" s="303">
        <f t="shared" si="56"/>
        <v>0</v>
      </c>
      <c r="AN308" s="304" t="str">
        <f>IF(AM308=0,"",
IF(SUM($AM$240:AM308)=1,AO308,
IF($AM$360&gt;SUM($AM$240:AM308),_xlfn.CONCAT(", ",AO308),
IF($AM$360=SUM($AM$240:AM308),_xlfn.CONCAT(" y ",AO308)))))</f>
        <v/>
      </c>
      <c r="AO308" s="231" t="s">
        <v>6280</v>
      </c>
      <c r="AP308" s="290">
        <f t="shared" si="57"/>
        <v>1</v>
      </c>
      <c r="AQ308" s="291" t="str">
        <f>IF(AP308=0,"",
IF(SUM($AP$240:AP308)=1,AR308,
IF($AP$360&gt;SUM($AP$240:AP308),_xlfn.CONCAT(", ",AR308),
IF($AP$360=SUM($AP$240:AP308),_xlfn.CONCAT(" y ",AR308)))))</f>
        <v>, 69</v>
      </c>
      <c r="AR308" s="231" t="s">
        <v>6280</v>
      </c>
    </row>
    <row r="309" spans="1:44" ht="15" customHeight="1">
      <c r="A309" s="81"/>
      <c r="B309" s="82"/>
      <c r="C309" s="107" t="s">
        <v>174</v>
      </c>
      <c r="D309" s="740" t="str">
        <f>IF(CNGE_2024_M1_Secc1_Sub1!$D111="","",CNGE_2024_M1_Secc1_Sub1!$D111)</f>
        <v>INSTITUTO VERACRUZANO DE LA CULTURA</v>
      </c>
      <c r="E309" s="740"/>
      <c r="F309" s="740"/>
      <c r="G309" s="740"/>
      <c r="H309" s="740"/>
      <c r="I309" s="740"/>
      <c r="J309" s="740"/>
      <c r="K309" s="740"/>
      <c r="L309" s="740"/>
      <c r="M309" s="568"/>
      <c r="N309" s="568"/>
      <c r="O309" s="568"/>
      <c r="P309" s="568"/>
      <c r="Q309" s="568"/>
      <c r="R309" s="568"/>
      <c r="S309" s="568"/>
      <c r="T309" s="568"/>
      <c r="U309" s="568"/>
      <c r="V309" s="568"/>
      <c r="W309" s="568"/>
      <c r="X309" s="568"/>
      <c r="Y309" s="568"/>
      <c r="Z309" s="568"/>
      <c r="AA309" s="568"/>
      <c r="AB309" s="568"/>
      <c r="AC309" s="568"/>
      <c r="AD309" s="568"/>
      <c r="AE309" s="8"/>
      <c r="AG309" s="269">
        <f t="shared" si="50"/>
        <v>1</v>
      </c>
      <c r="AH309" s="298">
        <f t="shared" si="51"/>
        <v>0</v>
      </c>
      <c r="AI309" s="299">
        <f t="shared" si="52"/>
        <v>0</v>
      </c>
      <c r="AJ309" s="300">
        <f t="shared" si="53"/>
        <v>0</v>
      </c>
      <c r="AK309" s="301">
        <f t="shared" si="54"/>
        <v>0</v>
      </c>
      <c r="AL309" s="371">
        <f t="shared" si="55"/>
        <v>0</v>
      </c>
      <c r="AM309" s="303">
        <f t="shared" si="56"/>
        <v>0</v>
      </c>
      <c r="AN309" s="304" t="str">
        <f>IF(AM309=0,"",
IF(SUM($AM$240:AM309)=1,AO309,
IF($AM$360&gt;SUM($AM$240:AM309),_xlfn.CONCAT(", ",AO309),
IF($AM$360=SUM($AM$240:AM309),_xlfn.CONCAT(" y ",AO309)))))</f>
        <v/>
      </c>
      <c r="AO309" s="231" t="s">
        <v>6281</v>
      </c>
      <c r="AP309" s="290">
        <f t="shared" si="57"/>
        <v>1</v>
      </c>
      <c r="AQ309" s="291" t="str">
        <f>IF(AP309=0,"",
IF(SUM($AP$240:AP309)=1,AR309,
IF($AP$360&gt;SUM($AP$240:AP309),_xlfn.CONCAT(", ",AR309),
IF($AP$360=SUM($AP$240:AP309),_xlfn.CONCAT(" y ",AR309)))))</f>
        <v>, 70</v>
      </c>
      <c r="AR309" s="231" t="s">
        <v>6281</v>
      </c>
    </row>
    <row r="310" spans="1:44" ht="30" customHeight="1">
      <c r="A310" s="81"/>
      <c r="B310" s="82"/>
      <c r="C310" s="107" t="s">
        <v>175</v>
      </c>
      <c r="D310" s="740" t="str">
        <f>IF(CNGE_2024_M1_Secc1_Sub1!$D112="","",CNGE_2024_M1_Secc1_Sub1!$D112)</f>
        <v>PROCURADURIA ESTATAL DE PROTECCION AL MEDIO AMBIENTE</v>
      </c>
      <c r="E310" s="740"/>
      <c r="F310" s="740"/>
      <c r="G310" s="740"/>
      <c r="H310" s="740"/>
      <c r="I310" s="740"/>
      <c r="J310" s="740"/>
      <c r="K310" s="740"/>
      <c r="L310" s="740"/>
      <c r="M310" s="568"/>
      <c r="N310" s="568"/>
      <c r="O310" s="568"/>
      <c r="P310" s="568"/>
      <c r="Q310" s="568"/>
      <c r="R310" s="568"/>
      <c r="S310" s="568"/>
      <c r="T310" s="568"/>
      <c r="U310" s="568"/>
      <c r="V310" s="568"/>
      <c r="W310" s="568"/>
      <c r="X310" s="568"/>
      <c r="Y310" s="568"/>
      <c r="Z310" s="568"/>
      <c r="AA310" s="568"/>
      <c r="AB310" s="568"/>
      <c r="AC310" s="568"/>
      <c r="AD310" s="568"/>
      <c r="AE310" s="8"/>
      <c r="AG310" s="269">
        <f t="shared" si="50"/>
        <v>1</v>
      </c>
      <c r="AH310" s="298">
        <f t="shared" si="51"/>
        <v>0</v>
      </c>
      <c r="AI310" s="299">
        <f t="shared" si="52"/>
        <v>0</v>
      </c>
      <c r="AJ310" s="300">
        <f t="shared" si="53"/>
        <v>0</v>
      </c>
      <c r="AK310" s="301">
        <f t="shared" si="54"/>
        <v>0</v>
      </c>
      <c r="AL310" s="371">
        <f t="shared" si="55"/>
        <v>0</v>
      </c>
      <c r="AM310" s="303">
        <f t="shared" si="56"/>
        <v>0</v>
      </c>
      <c r="AN310" s="304" t="str">
        <f>IF(AM310=0,"",
IF(SUM($AM$240:AM310)=1,AO310,
IF($AM$360&gt;SUM($AM$240:AM310),_xlfn.CONCAT(", ",AO310),
IF($AM$360=SUM($AM$240:AM310),_xlfn.CONCAT(" y ",AO310)))))</f>
        <v/>
      </c>
      <c r="AO310" s="231" t="s">
        <v>6282</v>
      </c>
      <c r="AP310" s="290">
        <f t="shared" si="57"/>
        <v>1</v>
      </c>
      <c r="AQ310" s="291" t="str">
        <f>IF(AP310=0,"",
IF(SUM($AP$240:AP310)=1,AR310,
IF($AP$360&gt;SUM($AP$240:AP310),_xlfn.CONCAT(", ",AR310),
IF($AP$360=SUM($AP$240:AP310),_xlfn.CONCAT(" y ",AR310)))))</f>
        <v>, 71</v>
      </c>
      <c r="AR310" s="231" t="s">
        <v>6282</v>
      </c>
    </row>
    <row r="311" spans="1:44" ht="15" customHeight="1">
      <c r="A311" s="81"/>
      <c r="B311" s="82"/>
      <c r="C311" s="107" t="s">
        <v>176</v>
      </c>
      <c r="D311" s="740" t="str">
        <f>IF(CNGE_2024_M1_Secc1_Sub1!$D113="","",CNGE_2024_M1_Secc1_Sub1!$D113)</f>
        <v>FIDEICOMISO FONDO DEL FUTURO</v>
      </c>
      <c r="E311" s="740"/>
      <c r="F311" s="740"/>
      <c r="G311" s="740"/>
      <c r="H311" s="740"/>
      <c r="I311" s="740"/>
      <c r="J311" s="740"/>
      <c r="K311" s="740"/>
      <c r="L311" s="740"/>
      <c r="M311" s="568"/>
      <c r="N311" s="568"/>
      <c r="O311" s="568"/>
      <c r="P311" s="568"/>
      <c r="Q311" s="568"/>
      <c r="R311" s="568"/>
      <c r="S311" s="568"/>
      <c r="T311" s="568"/>
      <c r="U311" s="568"/>
      <c r="V311" s="568"/>
      <c r="W311" s="568"/>
      <c r="X311" s="568"/>
      <c r="Y311" s="568"/>
      <c r="Z311" s="568"/>
      <c r="AA311" s="568"/>
      <c r="AB311" s="568"/>
      <c r="AC311" s="568"/>
      <c r="AD311" s="568"/>
      <c r="AE311" s="8"/>
      <c r="AG311" s="269">
        <f t="shared" si="50"/>
        <v>1</v>
      </c>
      <c r="AH311" s="298">
        <f t="shared" si="51"/>
        <v>0</v>
      </c>
      <c r="AI311" s="299">
        <f t="shared" si="52"/>
        <v>0</v>
      </c>
      <c r="AJ311" s="300">
        <f t="shared" si="53"/>
        <v>0</v>
      </c>
      <c r="AK311" s="301">
        <f t="shared" si="54"/>
        <v>0</v>
      </c>
      <c r="AL311" s="371">
        <f t="shared" si="55"/>
        <v>0</v>
      </c>
      <c r="AM311" s="303">
        <f t="shared" si="56"/>
        <v>0</v>
      </c>
      <c r="AN311" s="304" t="str">
        <f>IF(AM311=0,"",
IF(SUM($AM$240:AM311)=1,AO311,
IF($AM$360&gt;SUM($AM$240:AM311),_xlfn.CONCAT(", ",AO311),
IF($AM$360=SUM($AM$240:AM311),_xlfn.CONCAT(" y ",AO311)))))</f>
        <v/>
      </c>
      <c r="AO311" s="231" t="s">
        <v>6283</v>
      </c>
      <c r="AP311" s="290">
        <f t="shared" si="57"/>
        <v>1</v>
      </c>
      <c r="AQ311" s="291" t="str">
        <f>IF(AP311=0,"",
IF(SUM($AP$240:AP311)=1,AR311,
IF($AP$360&gt;SUM($AP$240:AP311),_xlfn.CONCAT(", ",AR311),
IF($AP$360=SUM($AP$240:AP311),_xlfn.CONCAT(" y ",AR311)))))</f>
        <v xml:space="preserve"> y 72</v>
      </c>
      <c r="AR311" s="231" t="s">
        <v>6283</v>
      </c>
    </row>
    <row r="312" spans="1:44" ht="15" hidden="1" customHeight="1">
      <c r="A312" s="81"/>
      <c r="B312" s="82"/>
      <c r="C312" s="107" t="s">
        <v>177</v>
      </c>
      <c r="D312" s="746" t="str">
        <f>IF(CNGE_2024_M1_Secc1_Sub1!$D114="","",CNGE_2024_M1_Secc1_Sub1!$D114)</f>
        <v/>
      </c>
      <c r="E312" s="746"/>
      <c r="F312" s="746"/>
      <c r="G312" s="746"/>
      <c r="H312" s="746"/>
      <c r="I312" s="746"/>
      <c r="J312" s="746"/>
      <c r="K312" s="746"/>
      <c r="L312" s="746"/>
      <c r="M312" s="568"/>
      <c r="N312" s="568"/>
      <c r="O312" s="568"/>
      <c r="P312" s="568"/>
      <c r="Q312" s="568"/>
      <c r="R312" s="568"/>
      <c r="S312" s="568"/>
      <c r="T312" s="568"/>
      <c r="U312" s="568"/>
      <c r="V312" s="568"/>
      <c r="W312" s="568"/>
      <c r="X312" s="568"/>
      <c r="Y312" s="568"/>
      <c r="Z312" s="568"/>
      <c r="AA312" s="568"/>
      <c r="AB312" s="568"/>
      <c r="AC312" s="568"/>
      <c r="AD312" s="568"/>
      <c r="AE312" s="8"/>
      <c r="AG312" s="269">
        <f t="shared" si="50"/>
        <v>0</v>
      </c>
      <c r="AH312" s="298">
        <f t="shared" si="51"/>
        <v>0</v>
      </c>
      <c r="AI312" s="299">
        <f t="shared" si="52"/>
        <v>0</v>
      </c>
      <c r="AJ312" s="300">
        <f t="shared" si="53"/>
        <v>0</v>
      </c>
      <c r="AK312" s="301">
        <f t="shared" si="54"/>
        <v>0</v>
      </c>
      <c r="AL312" s="371">
        <f t="shared" si="55"/>
        <v>0</v>
      </c>
      <c r="AM312" s="303">
        <f t="shared" si="56"/>
        <v>0</v>
      </c>
      <c r="AN312" s="304" t="str">
        <f>IF(AM312=0,"",
IF(SUM($AM$240:AM312)=1,AO312,
IF($AM$360&gt;SUM($AM$240:AM312),_xlfn.CONCAT(", ",AO312),
IF($AM$360=SUM($AM$240:AM312),_xlfn.CONCAT(" y ",AO312)))))</f>
        <v/>
      </c>
      <c r="AO312" s="231" t="s">
        <v>6284</v>
      </c>
      <c r="AP312" s="290">
        <f t="shared" si="57"/>
        <v>0</v>
      </c>
      <c r="AQ312" s="291" t="str">
        <f>IF(AP312=0,"",
IF(SUM($AP$240:AP312)=1,AR312,
IF($AP$360&gt;SUM($AP$240:AP312),_xlfn.CONCAT(", ",AR312),
IF($AP$360=SUM($AP$240:AP312),_xlfn.CONCAT(" y ",AR312)))))</f>
        <v/>
      </c>
      <c r="AR312" s="231" t="s">
        <v>6284</v>
      </c>
    </row>
    <row r="313" spans="1:44" ht="15" hidden="1" customHeight="1">
      <c r="A313" s="81"/>
      <c r="B313" s="82"/>
      <c r="C313" s="107" t="s">
        <v>178</v>
      </c>
      <c r="D313" s="746" t="str">
        <f>IF(CNGE_2024_M1_Secc1_Sub1!$D115="","",CNGE_2024_M1_Secc1_Sub1!$D115)</f>
        <v/>
      </c>
      <c r="E313" s="746"/>
      <c r="F313" s="746"/>
      <c r="G313" s="746"/>
      <c r="H313" s="746"/>
      <c r="I313" s="746"/>
      <c r="J313" s="746"/>
      <c r="K313" s="746"/>
      <c r="L313" s="746"/>
      <c r="M313" s="568"/>
      <c r="N313" s="568"/>
      <c r="O313" s="568"/>
      <c r="P313" s="568"/>
      <c r="Q313" s="568"/>
      <c r="R313" s="568"/>
      <c r="S313" s="568"/>
      <c r="T313" s="568"/>
      <c r="U313" s="568"/>
      <c r="V313" s="568"/>
      <c r="W313" s="568"/>
      <c r="X313" s="568"/>
      <c r="Y313" s="568"/>
      <c r="Z313" s="568"/>
      <c r="AA313" s="568"/>
      <c r="AB313" s="568"/>
      <c r="AC313" s="568"/>
      <c r="AD313" s="568"/>
      <c r="AE313" s="8"/>
      <c r="AG313" s="269">
        <f t="shared" si="50"/>
        <v>0</v>
      </c>
      <c r="AH313" s="298">
        <f t="shared" si="51"/>
        <v>0</v>
      </c>
      <c r="AI313" s="299">
        <f t="shared" si="52"/>
        <v>0</v>
      </c>
      <c r="AJ313" s="300">
        <f t="shared" si="53"/>
        <v>0</v>
      </c>
      <c r="AK313" s="301">
        <f t="shared" si="54"/>
        <v>0</v>
      </c>
      <c r="AL313" s="371">
        <f t="shared" si="55"/>
        <v>0</v>
      </c>
      <c r="AM313" s="303">
        <f t="shared" si="56"/>
        <v>0</v>
      </c>
      <c r="AN313" s="304" t="str">
        <f>IF(AM313=0,"",
IF(SUM($AM$240:AM313)=1,AO313,
IF($AM$360&gt;SUM($AM$240:AM313),_xlfn.CONCAT(", ",AO313),
IF($AM$360=SUM($AM$240:AM313),_xlfn.CONCAT(" y ",AO313)))))</f>
        <v/>
      </c>
      <c r="AO313" s="231" t="s">
        <v>6285</v>
      </c>
      <c r="AP313" s="290">
        <f t="shared" si="57"/>
        <v>0</v>
      </c>
      <c r="AQ313" s="291" t="str">
        <f>IF(AP313=0,"",
IF(SUM($AP$240:AP313)=1,AR313,
IF($AP$360&gt;SUM($AP$240:AP313),_xlfn.CONCAT(", ",AR313),
IF($AP$360=SUM($AP$240:AP313),_xlfn.CONCAT(" y ",AR313)))))</f>
        <v/>
      </c>
      <c r="AR313" s="231" t="s">
        <v>6285</v>
      </c>
    </row>
    <row r="314" spans="1:44" ht="15" hidden="1" customHeight="1">
      <c r="A314" s="81"/>
      <c r="B314" s="82"/>
      <c r="C314" s="107" t="s">
        <v>179</v>
      </c>
      <c r="D314" s="746" t="str">
        <f>IF(CNGE_2024_M1_Secc1_Sub1!$D116="","",CNGE_2024_M1_Secc1_Sub1!$D116)</f>
        <v/>
      </c>
      <c r="E314" s="746"/>
      <c r="F314" s="746"/>
      <c r="G314" s="746"/>
      <c r="H314" s="746"/>
      <c r="I314" s="746"/>
      <c r="J314" s="746"/>
      <c r="K314" s="746"/>
      <c r="L314" s="746"/>
      <c r="M314" s="568"/>
      <c r="N314" s="568"/>
      <c r="O314" s="568"/>
      <c r="P314" s="568"/>
      <c r="Q314" s="568"/>
      <c r="R314" s="568"/>
      <c r="S314" s="568"/>
      <c r="T314" s="568"/>
      <c r="U314" s="568"/>
      <c r="V314" s="568"/>
      <c r="W314" s="568"/>
      <c r="X314" s="568"/>
      <c r="Y314" s="568"/>
      <c r="Z314" s="568"/>
      <c r="AA314" s="568"/>
      <c r="AB314" s="568"/>
      <c r="AC314" s="568"/>
      <c r="AD314" s="568"/>
      <c r="AE314" s="8"/>
      <c r="AG314" s="269">
        <f t="shared" si="50"/>
        <v>0</v>
      </c>
      <c r="AH314" s="298">
        <f t="shared" si="51"/>
        <v>0</v>
      </c>
      <c r="AI314" s="299">
        <f t="shared" si="52"/>
        <v>0</v>
      </c>
      <c r="AJ314" s="300">
        <f t="shared" si="53"/>
        <v>0</v>
      </c>
      <c r="AK314" s="301">
        <f t="shared" si="54"/>
        <v>0</v>
      </c>
      <c r="AL314" s="371">
        <f t="shared" si="55"/>
        <v>0</v>
      </c>
      <c r="AM314" s="303">
        <f t="shared" si="56"/>
        <v>0</v>
      </c>
      <c r="AN314" s="304" t="str">
        <f>IF(AM314=0,"",
IF(SUM($AM$240:AM314)=1,AO314,
IF($AM$360&gt;SUM($AM$240:AM314),_xlfn.CONCAT(", ",AO314),
IF($AM$360=SUM($AM$240:AM314),_xlfn.CONCAT(" y ",AO314)))))</f>
        <v/>
      </c>
      <c r="AO314" s="231" t="s">
        <v>6286</v>
      </c>
      <c r="AP314" s="290">
        <f t="shared" si="57"/>
        <v>0</v>
      </c>
      <c r="AQ314" s="291" t="str">
        <f>IF(AP314=0,"",
IF(SUM($AP$240:AP314)=1,AR314,
IF($AP$360&gt;SUM($AP$240:AP314),_xlfn.CONCAT(", ",AR314),
IF($AP$360=SUM($AP$240:AP314),_xlfn.CONCAT(" y ",AR314)))))</f>
        <v/>
      </c>
      <c r="AR314" s="231" t="s">
        <v>6286</v>
      </c>
    </row>
    <row r="315" spans="1:44" ht="15" hidden="1" customHeight="1">
      <c r="A315" s="81"/>
      <c r="B315" s="82"/>
      <c r="C315" s="107" t="s">
        <v>180</v>
      </c>
      <c r="D315" s="746" t="str">
        <f>IF(CNGE_2024_M1_Secc1_Sub1!$D117="","",CNGE_2024_M1_Secc1_Sub1!$D117)</f>
        <v/>
      </c>
      <c r="E315" s="746"/>
      <c r="F315" s="746"/>
      <c r="G315" s="746"/>
      <c r="H315" s="746"/>
      <c r="I315" s="746"/>
      <c r="J315" s="746"/>
      <c r="K315" s="746"/>
      <c r="L315" s="746"/>
      <c r="M315" s="568"/>
      <c r="N315" s="568"/>
      <c r="O315" s="568"/>
      <c r="P315" s="568"/>
      <c r="Q315" s="568"/>
      <c r="R315" s="568"/>
      <c r="S315" s="568"/>
      <c r="T315" s="568"/>
      <c r="U315" s="568"/>
      <c r="V315" s="568"/>
      <c r="W315" s="568"/>
      <c r="X315" s="568"/>
      <c r="Y315" s="568"/>
      <c r="Z315" s="568"/>
      <c r="AA315" s="568"/>
      <c r="AB315" s="568"/>
      <c r="AC315" s="568"/>
      <c r="AD315" s="568"/>
      <c r="AE315" s="8"/>
      <c r="AG315" s="269">
        <f t="shared" si="50"/>
        <v>0</v>
      </c>
      <c r="AH315" s="298">
        <f t="shared" si="51"/>
        <v>0</v>
      </c>
      <c r="AI315" s="299">
        <f t="shared" si="52"/>
        <v>0</v>
      </c>
      <c r="AJ315" s="300">
        <f t="shared" si="53"/>
        <v>0</v>
      </c>
      <c r="AK315" s="301">
        <f t="shared" si="54"/>
        <v>0</v>
      </c>
      <c r="AL315" s="371">
        <f t="shared" si="55"/>
        <v>0</v>
      </c>
      <c r="AM315" s="303">
        <f t="shared" si="56"/>
        <v>0</v>
      </c>
      <c r="AN315" s="304" t="str">
        <f>IF(AM315=0,"",
IF(SUM($AM$240:AM315)=1,AO315,
IF($AM$360&gt;SUM($AM$240:AM315),_xlfn.CONCAT(", ",AO315),
IF($AM$360=SUM($AM$240:AM315),_xlfn.CONCAT(" y ",AO315)))))</f>
        <v/>
      </c>
      <c r="AO315" s="231" t="s">
        <v>6287</v>
      </c>
      <c r="AP315" s="290">
        <f t="shared" si="57"/>
        <v>0</v>
      </c>
      <c r="AQ315" s="291" t="str">
        <f>IF(AP315=0,"",
IF(SUM($AP$240:AP315)=1,AR315,
IF($AP$360&gt;SUM($AP$240:AP315),_xlfn.CONCAT(", ",AR315),
IF($AP$360=SUM($AP$240:AP315),_xlfn.CONCAT(" y ",AR315)))))</f>
        <v/>
      </c>
      <c r="AR315" s="231" t="s">
        <v>6287</v>
      </c>
    </row>
    <row r="316" spans="1:44" ht="15" hidden="1" customHeight="1">
      <c r="A316" s="81"/>
      <c r="B316" s="82"/>
      <c r="C316" s="107" t="s">
        <v>181</v>
      </c>
      <c r="D316" s="746" t="str">
        <f>IF(CNGE_2024_M1_Secc1_Sub1!$D118="","",CNGE_2024_M1_Secc1_Sub1!$D118)</f>
        <v/>
      </c>
      <c r="E316" s="746"/>
      <c r="F316" s="746"/>
      <c r="G316" s="746"/>
      <c r="H316" s="746"/>
      <c r="I316" s="746"/>
      <c r="J316" s="746"/>
      <c r="K316" s="746"/>
      <c r="L316" s="746"/>
      <c r="M316" s="568"/>
      <c r="N316" s="568"/>
      <c r="O316" s="568"/>
      <c r="P316" s="568"/>
      <c r="Q316" s="568"/>
      <c r="R316" s="568"/>
      <c r="S316" s="568"/>
      <c r="T316" s="568"/>
      <c r="U316" s="568"/>
      <c r="V316" s="568"/>
      <c r="W316" s="568"/>
      <c r="X316" s="568"/>
      <c r="Y316" s="568"/>
      <c r="Z316" s="568"/>
      <c r="AA316" s="568"/>
      <c r="AB316" s="568"/>
      <c r="AC316" s="568"/>
      <c r="AD316" s="568"/>
      <c r="AE316" s="8"/>
      <c r="AG316" s="269">
        <f t="shared" si="50"/>
        <v>0</v>
      </c>
      <c r="AH316" s="298">
        <f t="shared" si="51"/>
        <v>0</v>
      </c>
      <c r="AI316" s="299">
        <f t="shared" si="52"/>
        <v>0</v>
      </c>
      <c r="AJ316" s="300">
        <f t="shared" si="53"/>
        <v>0</v>
      </c>
      <c r="AK316" s="301">
        <f t="shared" si="54"/>
        <v>0</v>
      </c>
      <c r="AL316" s="371">
        <f t="shared" si="55"/>
        <v>0</v>
      </c>
      <c r="AM316" s="303">
        <f t="shared" si="56"/>
        <v>0</v>
      </c>
      <c r="AN316" s="304" t="str">
        <f>IF(AM316=0,"",
IF(SUM($AM$240:AM316)=1,AO316,
IF($AM$360&gt;SUM($AM$240:AM316),_xlfn.CONCAT(", ",AO316),
IF($AM$360=SUM($AM$240:AM316),_xlfn.CONCAT(" y ",AO316)))))</f>
        <v/>
      </c>
      <c r="AO316" s="231" t="s">
        <v>6288</v>
      </c>
      <c r="AP316" s="290">
        <f t="shared" si="57"/>
        <v>0</v>
      </c>
      <c r="AQ316" s="291" t="str">
        <f>IF(AP316=0,"",
IF(SUM($AP$240:AP316)=1,AR316,
IF($AP$360&gt;SUM($AP$240:AP316),_xlfn.CONCAT(", ",AR316),
IF($AP$360=SUM($AP$240:AP316),_xlfn.CONCAT(" y ",AR316)))))</f>
        <v/>
      </c>
      <c r="AR316" s="231" t="s">
        <v>6288</v>
      </c>
    </row>
    <row r="317" spans="1:44" ht="15" hidden="1" customHeight="1">
      <c r="A317" s="81"/>
      <c r="B317" s="82"/>
      <c r="C317" s="107" t="s">
        <v>182</v>
      </c>
      <c r="D317" s="746" t="str">
        <f>IF(CNGE_2024_M1_Secc1_Sub1!$D119="","",CNGE_2024_M1_Secc1_Sub1!$D119)</f>
        <v/>
      </c>
      <c r="E317" s="746"/>
      <c r="F317" s="746"/>
      <c r="G317" s="746"/>
      <c r="H317" s="746"/>
      <c r="I317" s="746"/>
      <c r="J317" s="746"/>
      <c r="K317" s="746"/>
      <c r="L317" s="746"/>
      <c r="M317" s="568"/>
      <c r="N317" s="568"/>
      <c r="O317" s="568"/>
      <c r="P317" s="568"/>
      <c r="Q317" s="568"/>
      <c r="R317" s="568"/>
      <c r="S317" s="568"/>
      <c r="T317" s="568"/>
      <c r="U317" s="568"/>
      <c r="V317" s="568"/>
      <c r="W317" s="568"/>
      <c r="X317" s="568"/>
      <c r="Y317" s="568"/>
      <c r="Z317" s="568"/>
      <c r="AA317" s="568"/>
      <c r="AB317" s="568"/>
      <c r="AC317" s="568"/>
      <c r="AD317" s="568"/>
      <c r="AE317" s="8"/>
      <c r="AG317" s="269">
        <f t="shared" si="50"/>
        <v>0</v>
      </c>
      <c r="AH317" s="298">
        <f t="shared" si="51"/>
        <v>0</v>
      </c>
      <c r="AI317" s="299">
        <f t="shared" si="52"/>
        <v>0</v>
      </c>
      <c r="AJ317" s="300">
        <f t="shared" si="53"/>
        <v>0</v>
      </c>
      <c r="AK317" s="301">
        <f t="shared" si="54"/>
        <v>0</v>
      </c>
      <c r="AL317" s="371">
        <f t="shared" si="55"/>
        <v>0</v>
      </c>
      <c r="AM317" s="303">
        <f t="shared" si="56"/>
        <v>0</v>
      </c>
      <c r="AN317" s="304" t="str">
        <f>IF(AM317=0,"",
IF(SUM($AM$240:AM317)=1,AO317,
IF($AM$360&gt;SUM($AM$240:AM317),_xlfn.CONCAT(", ",AO317),
IF($AM$360=SUM($AM$240:AM317),_xlfn.CONCAT(" y ",AO317)))))</f>
        <v/>
      </c>
      <c r="AO317" s="231" t="s">
        <v>6289</v>
      </c>
      <c r="AP317" s="290">
        <f t="shared" si="57"/>
        <v>0</v>
      </c>
      <c r="AQ317" s="291" t="str">
        <f>IF(AP317=0,"",
IF(SUM($AP$240:AP317)=1,AR317,
IF($AP$360&gt;SUM($AP$240:AP317),_xlfn.CONCAT(", ",AR317),
IF($AP$360=SUM($AP$240:AP317),_xlfn.CONCAT(" y ",AR317)))))</f>
        <v/>
      </c>
      <c r="AR317" s="231" t="s">
        <v>6289</v>
      </c>
    </row>
    <row r="318" spans="1:44" ht="15" hidden="1" customHeight="1">
      <c r="A318" s="81"/>
      <c r="B318" s="82"/>
      <c r="C318" s="107" t="s">
        <v>183</v>
      </c>
      <c r="D318" s="746" t="str">
        <f>IF(CNGE_2024_M1_Secc1_Sub1!$D120="","",CNGE_2024_M1_Secc1_Sub1!$D120)</f>
        <v/>
      </c>
      <c r="E318" s="746"/>
      <c r="F318" s="746"/>
      <c r="G318" s="746"/>
      <c r="H318" s="746"/>
      <c r="I318" s="746"/>
      <c r="J318" s="746"/>
      <c r="K318" s="746"/>
      <c r="L318" s="746"/>
      <c r="M318" s="568"/>
      <c r="N318" s="568"/>
      <c r="O318" s="568"/>
      <c r="P318" s="568"/>
      <c r="Q318" s="568"/>
      <c r="R318" s="568"/>
      <c r="S318" s="568"/>
      <c r="T318" s="568"/>
      <c r="U318" s="568"/>
      <c r="V318" s="568"/>
      <c r="W318" s="568"/>
      <c r="X318" s="568"/>
      <c r="Y318" s="568"/>
      <c r="Z318" s="568"/>
      <c r="AA318" s="568"/>
      <c r="AB318" s="568"/>
      <c r="AC318" s="568"/>
      <c r="AD318" s="568"/>
      <c r="AE318" s="8"/>
      <c r="AG318" s="269">
        <f t="shared" si="50"/>
        <v>0</v>
      </c>
      <c r="AH318" s="298">
        <f t="shared" si="51"/>
        <v>0</v>
      </c>
      <c r="AI318" s="299">
        <f t="shared" si="52"/>
        <v>0</v>
      </c>
      <c r="AJ318" s="300">
        <f t="shared" si="53"/>
        <v>0</v>
      </c>
      <c r="AK318" s="301">
        <f t="shared" si="54"/>
        <v>0</v>
      </c>
      <c r="AL318" s="371">
        <f t="shared" si="55"/>
        <v>0</v>
      </c>
      <c r="AM318" s="303">
        <f t="shared" si="56"/>
        <v>0</v>
      </c>
      <c r="AN318" s="304" t="str">
        <f>IF(AM318=0,"",
IF(SUM($AM$240:AM318)=1,AO318,
IF($AM$360&gt;SUM($AM$240:AM318),_xlfn.CONCAT(", ",AO318),
IF($AM$360=SUM($AM$240:AM318),_xlfn.CONCAT(" y ",AO318)))))</f>
        <v/>
      </c>
      <c r="AO318" s="231" t="s">
        <v>6290</v>
      </c>
      <c r="AP318" s="290">
        <f t="shared" si="57"/>
        <v>0</v>
      </c>
      <c r="AQ318" s="291" t="str">
        <f>IF(AP318=0,"",
IF(SUM($AP$240:AP318)=1,AR318,
IF($AP$360&gt;SUM($AP$240:AP318),_xlfn.CONCAT(", ",AR318),
IF($AP$360=SUM($AP$240:AP318),_xlfn.CONCAT(" y ",AR318)))))</f>
        <v/>
      </c>
      <c r="AR318" s="231" t="s">
        <v>6290</v>
      </c>
    </row>
    <row r="319" spans="1:44" ht="15" hidden="1" customHeight="1">
      <c r="A319" s="81"/>
      <c r="B319" s="82"/>
      <c r="C319" s="107" t="s">
        <v>184</v>
      </c>
      <c r="D319" s="746" t="str">
        <f>IF(CNGE_2024_M1_Secc1_Sub1!$D121="","",CNGE_2024_M1_Secc1_Sub1!$D121)</f>
        <v/>
      </c>
      <c r="E319" s="746"/>
      <c r="F319" s="746"/>
      <c r="G319" s="746"/>
      <c r="H319" s="746"/>
      <c r="I319" s="746"/>
      <c r="J319" s="746"/>
      <c r="K319" s="746"/>
      <c r="L319" s="746"/>
      <c r="M319" s="568"/>
      <c r="N319" s="568"/>
      <c r="O319" s="568"/>
      <c r="P319" s="568"/>
      <c r="Q319" s="568"/>
      <c r="R319" s="568"/>
      <c r="S319" s="568"/>
      <c r="T319" s="568"/>
      <c r="U319" s="568"/>
      <c r="V319" s="568"/>
      <c r="W319" s="568"/>
      <c r="X319" s="568"/>
      <c r="Y319" s="568"/>
      <c r="Z319" s="568"/>
      <c r="AA319" s="568"/>
      <c r="AB319" s="568"/>
      <c r="AC319" s="568"/>
      <c r="AD319" s="568"/>
      <c r="AE319" s="8"/>
      <c r="AG319" s="269">
        <f t="shared" si="50"/>
        <v>0</v>
      </c>
      <c r="AH319" s="298">
        <f t="shared" si="51"/>
        <v>0</v>
      </c>
      <c r="AI319" s="299">
        <f t="shared" si="52"/>
        <v>0</v>
      </c>
      <c r="AJ319" s="300">
        <f t="shared" si="53"/>
        <v>0</v>
      </c>
      <c r="AK319" s="301">
        <f t="shared" si="54"/>
        <v>0</v>
      </c>
      <c r="AL319" s="371">
        <f t="shared" si="55"/>
        <v>0</v>
      </c>
      <c r="AM319" s="303">
        <f t="shared" si="56"/>
        <v>0</v>
      </c>
      <c r="AN319" s="304" t="str">
        <f>IF(AM319=0,"",
IF(SUM($AM$240:AM319)=1,AO319,
IF($AM$360&gt;SUM($AM$240:AM319),_xlfn.CONCAT(", ",AO319),
IF($AM$360=SUM($AM$240:AM319),_xlfn.CONCAT(" y ",AO319)))))</f>
        <v/>
      </c>
      <c r="AO319" s="231" t="s">
        <v>6291</v>
      </c>
      <c r="AP319" s="290">
        <f t="shared" si="57"/>
        <v>0</v>
      </c>
      <c r="AQ319" s="291" t="str">
        <f>IF(AP319=0,"",
IF(SUM($AP$240:AP319)=1,AR319,
IF($AP$360&gt;SUM($AP$240:AP319),_xlfn.CONCAT(", ",AR319),
IF($AP$360=SUM($AP$240:AP319),_xlfn.CONCAT(" y ",AR319)))))</f>
        <v/>
      </c>
      <c r="AR319" s="231" t="s">
        <v>6291</v>
      </c>
    </row>
    <row r="320" spans="1:44" ht="15" hidden="1" customHeight="1">
      <c r="A320" s="81"/>
      <c r="B320" s="82"/>
      <c r="C320" s="107" t="s">
        <v>185</v>
      </c>
      <c r="D320" s="746" t="str">
        <f>IF(CNGE_2024_M1_Secc1_Sub1!$D122="","",CNGE_2024_M1_Secc1_Sub1!$D122)</f>
        <v/>
      </c>
      <c r="E320" s="746"/>
      <c r="F320" s="746"/>
      <c r="G320" s="746"/>
      <c r="H320" s="746"/>
      <c r="I320" s="746"/>
      <c r="J320" s="746"/>
      <c r="K320" s="746"/>
      <c r="L320" s="746"/>
      <c r="M320" s="568"/>
      <c r="N320" s="568"/>
      <c r="O320" s="568"/>
      <c r="P320" s="568"/>
      <c r="Q320" s="568"/>
      <c r="R320" s="568"/>
      <c r="S320" s="568"/>
      <c r="T320" s="568"/>
      <c r="U320" s="568"/>
      <c r="V320" s="568"/>
      <c r="W320" s="568"/>
      <c r="X320" s="568"/>
      <c r="Y320" s="568"/>
      <c r="Z320" s="568"/>
      <c r="AA320" s="568"/>
      <c r="AB320" s="568"/>
      <c r="AC320" s="568"/>
      <c r="AD320" s="568"/>
      <c r="AE320" s="8"/>
      <c r="AG320" s="269">
        <f t="shared" si="50"/>
        <v>0</v>
      </c>
      <c r="AH320" s="298">
        <f t="shared" si="51"/>
        <v>0</v>
      </c>
      <c r="AI320" s="299">
        <f t="shared" si="52"/>
        <v>0</v>
      </c>
      <c r="AJ320" s="300">
        <f t="shared" si="53"/>
        <v>0</v>
      </c>
      <c r="AK320" s="301">
        <f t="shared" si="54"/>
        <v>0</v>
      </c>
      <c r="AL320" s="371">
        <f t="shared" si="55"/>
        <v>0</v>
      </c>
      <c r="AM320" s="303">
        <f t="shared" si="56"/>
        <v>0</v>
      </c>
      <c r="AN320" s="304" t="str">
        <f>IF(AM320=0,"",
IF(SUM($AM$240:AM320)=1,AO320,
IF($AM$360&gt;SUM($AM$240:AM320),_xlfn.CONCAT(", ",AO320),
IF($AM$360=SUM($AM$240:AM320),_xlfn.CONCAT(" y ",AO320)))))</f>
        <v/>
      </c>
      <c r="AO320" s="231" t="s">
        <v>6292</v>
      </c>
      <c r="AP320" s="290">
        <f t="shared" si="57"/>
        <v>0</v>
      </c>
      <c r="AQ320" s="291" t="str">
        <f>IF(AP320=0,"",
IF(SUM($AP$240:AP320)=1,AR320,
IF($AP$360&gt;SUM($AP$240:AP320),_xlfn.CONCAT(", ",AR320),
IF($AP$360=SUM($AP$240:AP320),_xlfn.CONCAT(" y ",AR320)))))</f>
        <v/>
      </c>
      <c r="AR320" s="231" t="s">
        <v>6292</v>
      </c>
    </row>
    <row r="321" spans="1:44" ht="15" hidden="1" customHeight="1">
      <c r="A321" s="81"/>
      <c r="B321" s="82"/>
      <c r="C321" s="107" t="s">
        <v>186</v>
      </c>
      <c r="D321" s="746" t="str">
        <f>IF(CNGE_2024_M1_Secc1_Sub1!$D123="","",CNGE_2024_M1_Secc1_Sub1!$D123)</f>
        <v/>
      </c>
      <c r="E321" s="746"/>
      <c r="F321" s="746"/>
      <c r="G321" s="746"/>
      <c r="H321" s="746"/>
      <c r="I321" s="746"/>
      <c r="J321" s="746"/>
      <c r="K321" s="746"/>
      <c r="L321" s="746"/>
      <c r="M321" s="568"/>
      <c r="N321" s="568"/>
      <c r="O321" s="568"/>
      <c r="P321" s="568"/>
      <c r="Q321" s="568"/>
      <c r="R321" s="568"/>
      <c r="S321" s="568"/>
      <c r="T321" s="568"/>
      <c r="U321" s="568"/>
      <c r="V321" s="568"/>
      <c r="W321" s="568"/>
      <c r="X321" s="568"/>
      <c r="Y321" s="568"/>
      <c r="Z321" s="568"/>
      <c r="AA321" s="568"/>
      <c r="AB321" s="568"/>
      <c r="AC321" s="568"/>
      <c r="AD321" s="568"/>
      <c r="AE321" s="8"/>
      <c r="AG321" s="269">
        <f t="shared" si="50"/>
        <v>0</v>
      </c>
      <c r="AH321" s="298">
        <f t="shared" si="51"/>
        <v>0</v>
      </c>
      <c r="AI321" s="299">
        <f t="shared" si="52"/>
        <v>0</v>
      </c>
      <c r="AJ321" s="300">
        <f t="shared" si="53"/>
        <v>0</v>
      </c>
      <c r="AK321" s="301">
        <f t="shared" si="54"/>
        <v>0</v>
      </c>
      <c r="AL321" s="371">
        <f t="shared" si="55"/>
        <v>0</v>
      </c>
      <c r="AM321" s="303">
        <f t="shared" si="56"/>
        <v>0</v>
      </c>
      <c r="AN321" s="304" t="str">
        <f>IF(AM321=0,"",
IF(SUM($AM$240:AM321)=1,AO321,
IF($AM$360&gt;SUM($AM$240:AM321),_xlfn.CONCAT(", ",AO321),
IF($AM$360=SUM($AM$240:AM321),_xlfn.CONCAT(" y ",AO321)))))</f>
        <v/>
      </c>
      <c r="AO321" s="231" t="s">
        <v>6293</v>
      </c>
      <c r="AP321" s="290">
        <f t="shared" si="57"/>
        <v>0</v>
      </c>
      <c r="AQ321" s="291" t="str">
        <f>IF(AP321=0,"",
IF(SUM($AP$240:AP321)=1,AR321,
IF($AP$360&gt;SUM($AP$240:AP321),_xlfn.CONCAT(", ",AR321),
IF($AP$360=SUM($AP$240:AP321),_xlfn.CONCAT(" y ",AR321)))))</f>
        <v/>
      </c>
      <c r="AR321" s="231" t="s">
        <v>6293</v>
      </c>
    </row>
    <row r="322" spans="1:44" ht="15" hidden="1" customHeight="1">
      <c r="A322" s="81"/>
      <c r="B322" s="82"/>
      <c r="C322" s="107" t="s">
        <v>187</v>
      </c>
      <c r="D322" s="746" t="str">
        <f>IF(CNGE_2024_M1_Secc1_Sub1!$D124="","",CNGE_2024_M1_Secc1_Sub1!$D124)</f>
        <v/>
      </c>
      <c r="E322" s="746"/>
      <c r="F322" s="746"/>
      <c r="G322" s="746"/>
      <c r="H322" s="746"/>
      <c r="I322" s="746"/>
      <c r="J322" s="746"/>
      <c r="K322" s="746"/>
      <c r="L322" s="746"/>
      <c r="M322" s="568"/>
      <c r="N322" s="568"/>
      <c r="O322" s="568"/>
      <c r="P322" s="568"/>
      <c r="Q322" s="568"/>
      <c r="R322" s="568"/>
      <c r="S322" s="568"/>
      <c r="T322" s="568"/>
      <c r="U322" s="568"/>
      <c r="V322" s="568"/>
      <c r="W322" s="568"/>
      <c r="X322" s="568"/>
      <c r="Y322" s="568"/>
      <c r="Z322" s="568"/>
      <c r="AA322" s="568"/>
      <c r="AB322" s="568"/>
      <c r="AC322" s="568"/>
      <c r="AD322" s="568"/>
      <c r="AE322" s="8"/>
      <c r="AG322" s="269">
        <f t="shared" si="50"/>
        <v>0</v>
      </c>
      <c r="AH322" s="298">
        <f t="shared" si="51"/>
        <v>0</v>
      </c>
      <c r="AI322" s="299">
        <f t="shared" si="52"/>
        <v>0</v>
      </c>
      <c r="AJ322" s="300">
        <f t="shared" si="53"/>
        <v>0</v>
      </c>
      <c r="AK322" s="301">
        <f t="shared" si="54"/>
        <v>0</v>
      </c>
      <c r="AL322" s="371">
        <f t="shared" si="55"/>
        <v>0</v>
      </c>
      <c r="AM322" s="303">
        <f t="shared" si="56"/>
        <v>0</v>
      </c>
      <c r="AN322" s="304" t="str">
        <f>IF(AM322=0,"",
IF(SUM($AM$240:AM322)=1,AO322,
IF($AM$360&gt;SUM($AM$240:AM322),_xlfn.CONCAT(", ",AO322),
IF($AM$360=SUM($AM$240:AM322),_xlfn.CONCAT(" y ",AO322)))))</f>
        <v/>
      </c>
      <c r="AO322" s="231" t="s">
        <v>6294</v>
      </c>
      <c r="AP322" s="290">
        <f t="shared" si="57"/>
        <v>0</v>
      </c>
      <c r="AQ322" s="291" t="str">
        <f>IF(AP322=0,"",
IF(SUM($AP$240:AP322)=1,AR322,
IF($AP$360&gt;SUM($AP$240:AP322),_xlfn.CONCAT(", ",AR322),
IF($AP$360=SUM($AP$240:AP322),_xlfn.CONCAT(" y ",AR322)))))</f>
        <v/>
      </c>
      <c r="AR322" s="231" t="s">
        <v>6294</v>
      </c>
    </row>
    <row r="323" spans="1:44" ht="15" hidden="1" customHeight="1">
      <c r="A323" s="81"/>
      <c r="B323" s="82"/>
      <c r="C323" s="107" t="s">
        <v>188</v>
      </c>
      <c r="D323" s="746" t="str">
        <f>IF(CNGE_2024_M1_Secc1_Sub1!$D125="","",CNGE_2024_M1_Secc1_Sub1!$D125)</f>
        <v/>
      </c>
      <c r="E323" s="746"/>
      <c r="F323" s="746"/>
      <c r="G323" s="746"/>
      <c r="H323" s="746"/>
      <c r="I323" s="746"/>
      <c r="J323" s="746"/>
      <c r="K323" s="746"/>
      <c r="L323" s="746"/>
      <c r="M323" s="568"/>
      <c r="N323" s="568"/>
      <c r="O323" s="568"/>
      <c r="P323" s="568"/>
      <c r="Q323" s="568"/>
      <c r="R323" s="568"/>
      <c r="S323" s="568"/>
      <c r="T323" s="568"/>
      <c r="U323" s="568"/>
      <c r="V323" s="568"/>
      <c r="W323" s="568"/>
      <c r="X323" s="568"/>
      <c r="Y323" s="568"/>
      <c r="Z323" s="568"/>
      <c r="AA323" s="568"/>
      <c r="AB323" s="568"/>
      <c r="AC323" s="568"/>
      <c r="AD323" s="568"/>
      <c r="AE323" s="8"/>
      <c r="AG323" s="269">
        <f t="shared" si="50"/>
        <v>0</v>
      </c>
      <c r="AH323" s="298">
        <f t="shared" si="51"/>
        <v>0</v>
      </c>
      <c r="AI323" s="299">
        <f t="shared" si="52"/>
        <v>0</v>
      </c>
      <c r="AJ323" s="300">
        <f t="shared" si="53"/>
        <v>0</v>
      </c>
      <c r="AK323" s="301">
        <f t="shared" si="54"/>
        <v>0</v>
      </c>
      <c r="AL323" s="371">
        <f t="shared" si="55"/>
        <v>0</v>
      </c>
      <c r="AM323" s="303">
        <f t="shared" si="56"/>
        <v>0</v>
      </c>
      <c r="AN323" s="304" t="str">
        <f>IF(AM323=0,"",
IF(SUM($AM$240:AM323)=1,AO323,
IF($AM$360&gt;SUM($AM$240:AM323),_xlfn.CONCAT(", ",AO323),
IF($AM$360=SUM($AM$240:AM323),_xlfn.CONCAT(" y ",AO323)))))</f>
        <v/>
      </c>
      <c r="AO323" s="231" t="s">
        <v>6295</v>
      </c>
      <c r="AP323" s="290">
        <f t="shared" si="57"/>
        <v>0</v>
      </c>
      <c r="AQ323" s="291" t="str">
        <f>IF(AP323=0,"",
IF(SUM($AP$240:AP323)=1,AR323,
IF($AP$360&gt;SUM($AP$240:AP323),_xlfn.CONCAT(", ",AR323),
IF($AP$360=SUM($AP$240:AP323),_xlfn.CONCAT(" y ",AR323)))))</f>
        <v/>
      </c>
      <c r="AR323" s="231" t="s">
        <v>6295</v>
      </c>
    </row>
    <row r="324" spans="1:44" ht="15" hidden="1" customHeight="1">
      <c r="A324" s="81"/>
      <c r="B324" s="82"/>
      <c r="C324" s="107" t="s">
        <v>189</v>
      </c>
      <c r="D324" s="746" t="str">
        <f>IF(CNGE_2024_M1_Secc1_Sub1!$D126="","",CNGE_2024_M1_Secc1_Sub1!$D126)</f>
        <v/>
      </c>
      <c r="E324" s="746"/>
      <c r="F324" s="746"/>
      <c r="G324" s="746"/>
      <c r="H324" s="746"/>
      <c r="I324" s="746"/>
      <c r="J324" s="746"/>
      <c r="K324" s="746"/>
      <c r="L324" s="746"/>
      <c r="M324" s="568"/>
      <c r="N324" s="568"/>
      <c r="O324" s="568"/>
      <c r="P324" s="568"/>
      <c r="Q324" s="568"/>
      <c r="R324" s="568"/>
      <c r="S324" s="568"/>
      <c r="T324" s="568"/>
      <c r="U324" s="568"/>
      <c r="V324" s="568"/>
      <c r="W324" s="568"/>
      <c r="X324" s="568"/>
      <c r="Y324" s="568"/>
      <c r="Z324" s="568"/>
      <c r="AA324" s="568"/>
      <c r="AB324" s="568"/>
      <c r="AC324" s="568"/>
      <c r="AD324" s="568"/>
      <c r="AE324" s="8"/>
      <c r="AG324" s="269">
        <f t="shared" si="50"/>
        <v>0</v>
      </c>
      <c r="AH324" s="298">
        <f t="shared" si="51"/>
        <v>0</v>
      </c>
      <c r="AI324" s="299">
        <f t="shared" si="52"/>
        <v>0</v>
      </c>
      <c r="AJ324" s="300">
        <f t="shared" si="53"/>
        <v>0</v>
      </c>
      <c r="AK324" s="301">
        <f t="shared" si="54"/>
        <v>0</v>
      </c>
      <c r="AL324" s="371">
        <f t="shared" si="55"/>
        <v>0</v>
      </c>
      <c r="AM324" s="303">
        <f t="shared" si="56"/>
        <v>0</v>
      </c>
      <c r="AN324" s="304" t="str">
        <f>IF(AM324=0,"",
IF(SUM($AM$240:AM324)=1,AO324,
IF($AM$360&gt;SUM($AM$240:AM324),_xlfn.CONCAT(", ",AO324),
IF($AM$360=SUM($AM$240:AM324),_xlfn.CONCAT(" y ",AO324)))))</f>
        <v/>
      </c>
      <c r="AO324" s="231" t="s">
        <v>6296</v>
      </c>
      <c r="AP324" s="290">
        <f t="shared" si="57"/>
        <v>0</v>
      </c>
      <c r="AQ324" s="291" t="str">
        <f>IF(AP324=0,"",
IF(SUM($AP$240:AP324)=1,AR324,
IF($AP$360&gt;SUM($AP$240:AP324),_xlfn.CONCAT(", ",AR324),
IF($AP$360=SUM($AP$240:AP324),_xlfn.CONCAT(" y ",AR324)))))</f>
        <v/>
      </c>
      <c r="AR324" s="231" t="s">
        <v>6296</v>
      </c>
    </row>
    <row r="325" spans="1:44" ht="15" hidden="1" customHeight="1">
      <c r="A325" s="81"/>
      <c r="B325" s="82"/>
      <c r="C325" s="107" t="s">
        <v>190</v>
      </c>
      <c r="D325" s="746" t="str">
        <f>IF(CNGE_2024_M1_Secc1_Sub1!$D127="","",CNGE_2024_M1_Secc1_Sub1!$D127)</f>
        <v/>
      </c>
      <c r="E325" s="746"/>
      <c r="F325" s="746"/>
      <c r="G325" s="746"/>
      <c r="H325" s="746"/>
      <c r="I325" s="746"/>
      <c r="J325" s="746"/>
      <c r="K325" s="746"/>
      <c r="L325" s="746"/>
      <c r="M325" s="568"/>
      <c r="N325" s="568"/>
      <c r="O325" s="568"/>
      <c r="P325" s="568"/>
      <c r="Q325" s="568"/>
      <c r="R325" s="568"/>
      <c r="S325" s="568"/>
      <c r="T325" s="568"/>
      <c r="U325" s="568"/>
      <c r="V325" s="568"/>
      <c r="W325" s="568"/>
      <c r="X325" s="568"/>
      <c r="Y325" s="568"/>
      <c r="Z325" s="568"/>
      <c r="AA325" s="568"/>
      <c r="AB325" s="568"/>
      <c r="AC325" s="568"/>
      <c r="AD325" s="568"/>
      <c r="AE325" s="8"/>
      <c r="AG325" s="269">
        <f t="shared" si="50"/>
        <v>0</v>
      </c>
      <c r="AH325" s="298">
        <f t="shared" si="51"/>
        <v>0</v>
      </c>
      <c r="AI325" s="299">
        <f t="shared" si="52"/>
        <v>0</v>
      </c>
      <c r="AJ325" s="300">
        <f t="shared" si="53"/>
        <v>0</v>
      </c>
      <c r="AK325" s="301">
        <f t="shared" si="54"/>
        <v>0</v>
      </c>
      <c r="AL325" s="371">
        <f t="shared" si="55"/>
        <v>0</v>
      </c>
      <c r="AM325" s="303">
        <f t="shared" si="56"/>
        <v>0</v>
      </c>
      <c r="AN325" s="304" t="str">
        <f>IF(AM325=0,"",
IF(SUM($AM$240:AM325)=1,AO325,
IF($AM$360&gt;SUM($AM$240:AM325),_xlfn.CONCAT(", ",AO325),
IF($AM$360=SUM($AM$240:AM325),_xlfn.CONCAT(" y ",AO325)))))</f>
        <v/>
      </c>
      <c r="AO325" s="231" t="s">
        <v>6297</v>
      </c>
      <c r="AP325" s="290">
        <f t="shared" si="57"/>
        <v>0</v>
      </c>
      <c r="AQ325" s="291" t="str">
        <f>IF(AP325=0,"",
IF(SUM($AP$240:AP325)=1,AR325,
IF($AP$360&gt;SUM($AP$240:AP325),_xlfn.CONCAT(", ",AR325),
IF($AP$360=SUM($AP$240:AP325),_xlfn.CONCAT(" y ",AR325)))))</f>
        <v/>
      </c>
      <c r="AR325" s="231" t="s">
        <v>6297</v>
      </c>
    </row>
    <row r="326" spans="1:44" ht="15" hidden="1" customHeight="1">
      <c r="A326" s="81"/>
      <c r="B326" s="82"/>
      <c r="C326" s="107" t="s">
        <v>191</v>
      </c>
      <c r="D326" s="746" t="str">
        <f>IF(CNGE_2024_M1_Secc1_Sub1!$D128="","",CNGE_2024_M1_Secc1_Sub1!$D128)</f>
        <v/>
      </c>
      <c r="E326" s="746"/>
      <c r="F326" s="746"/>
      <c r="G326" s="746"/>
      <c r="H326" s="746"/>
      <c r="I326" s="746"/>
      <c r="J326" s="746"/>
      <c r="K326" s="746"/>
      <c r="L326" s="746"/>
      <c r="M326" s="568"/>
      <c r="N326" s="568"/>
      <c r="O326" s="568"/>
      <c r="P326" s="568"/>
      <c r="Q326" s="568"/>
      <c r="R326" s="568"/>
      <c r="S326" s="568"/>
      <c r="T326" s="568"/>
      <c r="U326" s="568"/>
      <c r="V326" s="568"/>
      <c r="W326" s="568"/>
      <c r="X326" s="568"/>
      <c r="Y326" s="568"/>
      <c r="Z326" s="568"/>
      <c r="AA326" s="568"/>
      <c r="AB326" s="568"/>
      <c r="AC326" s="568"/>
      <c r="AD326" s="568"/>
      <c r="AE326" s="8"/>
      <c r="AG326" s="269">
        <f t="shared" si="50"/>
        <v>0</v>
      </c>
      <c r="AH326" s="298">
        <f t="shared" si="51"/>
        <v>0</v>
      </c>
      <c r="AI326" s="299">
        <f t="shared" si="52"/>
        <v>0</v>
      </c>
      <c r="AJ326" s="300">
        <f t="shared" si="53"/>
        <v>0</v>
      </c>
      <c r="AK326" s="301">
        <f t="shared" si="54"/>
        <v>0</v>
      </c>
      <c r="AL326" s="371">
        <f t="shared" si="55"/>
        <v>0</v>
      </c>
      <c r="AM326" s="303">
        <f t="shared" si="56"/>
        <v>0</v>
      </c>
      <c r="AN326" s="304" t="str">
        <f>IF(AM326=0,"",
IF(SUM($AM$240:AM326)=1,AO326,
IF($AM$360&gt;SUM($AM$240:AM326),_xlfn.CONCAT(", ",AO326),
IF($AM$360=SUM($AM$240:AM326),_xlfn.CONCAT(" y ",AO326)))))</f>
        <v/>
      </c>
      <c r="AO326" s="231" t="s">
        <v>6298</v>
      </c>
      <c r="AP326" s="290">
        <f t="shared" si="57"/>
        <v>0</v>
      </c>
      <c r="AQ326" s="291" t="str">
        <f>IF(AP326=0,"",
IF(SUM($AP$240:AP326)=1,AR326,
IF($AP$360&gt;SUM($AP$240:AP326),_xlfn.CONCAT(", ",AR326),
IF($AP$360=SUM($AP$240:AP326),_xlfn.CONCAT(" y ",AR326)))))</f>
        <v/>
      </c>
      <c r="AR326" s="231" t="s">
        <v>6298</v>
      </c>
    </row>
    <row r="327" spans="1:44" ht="15" hidden="1" customHeight="1">
      <c r="A327" s="81"/>
      <c r="B327" s="82"/>
      <c r="C327" s="107" t="s">
        <v>192</v>
      </c>
      <c r="D327" s="746" t="str">
        <f>IF(CNGE_2024_M1_Secc1_Sub1!$D129="","",CNGE_2024_M1_Secc1_Sub1!$D129)</f>
        <v/>
      </c>
      <c r="E327" s="746"/>
      <c r="F327" s="746"/>
      <c r="G327" s="746"/>
      <c r="H327" s="746"/>
      <c r="I327" s="746"/>
      <c r="J327" s="746"/>
      <c r="K327" s="746"/>
      <c r="L327" s="746"/>
      <c r="M327" s="568"/>
      <c r="N327" s="568"/>
      <c r="O327" s="568"/>
      <c r="P327" s="568"/>
      <c r="Q327" s="568"/>
      <c r="R327" s="568"/>
      <c r="S327" s="568"/>
      <c r="T327" s="568"/>
      <c r="U327" s="568"/>
      <c r="V327" s="568"/>
      <c r="W327" s="568"/>
      <c r="X327" s="568"/>
      <c r="Y327" s="568"/>
      <c r="Z327" s="568"/>
      <c r="AA327" s="568"/>
      <c r="AB327" s="568"/>
      <c r="AC327" s="568"/>
      <c r="AD327" s="568"/>
      <c r="AE327" s="8"/>
      <c r="AG327" s="269">
        <f t="shared" si="50"/>
        <v>0</v>
      </c>
      <c r="AH327" s="298">
        <f t="shared" si="51"/>
        <v>0</v>
      </c>
      <c r="AI327" s="299">
        <f t="shared" si="52"/>
        <v>0</v>
      </c>
      <c r="AJ327" s="300">
        <f t="shared" si="53"/>
        <v>0</v>
      </c>
      <c r="AK327" s="301">
        <f t="shared" si="54"/>
        <v>0</v>
      </c>
      <c r="AL327" s="371">
        <f t="shared" si="55"/>
        <v>0</v>
      </c>
      <c r="AM327" s="303">
        <f t="shared" si="56"/>
        <v>0</v>
      </c>
      <c r="AN327" s="304" t="str">
        <f>IF(AM327=0,"",
IF(SUM($AM$240:AM327)=1,AO327,
IF($AM$360&gt;SUM($AM$240:AM327),_xlfn.CONCAT(", ",AO327),
IF($AM$360=SUM($AM$240:AM327),_xlfn.CONCAT(" y ",AO327)))))</f>
        <v/>
      </c>
      <c r="AO327" s="231" t="s">
        <v>6299</v>
      </c>
      <c r="AP327" s="290">
        <f t="shared" si="57"/>
        <v>0</v>
      </c>
      <c r="AQ327" s="291" t="str">
        <f>IF(AP327=0,"",
IF(SUM($AP$240:AP327)=1,AR327,
IF($AP$360&gt;SUM($AP$240:AP327),_xlfn.CONCAT(", ",AR327),
IF($AP$360=SUM($AP$240:AP327),_xlfn.CONCAT(" y ",AR327)))))</f>
        <v/>
      </c>
      <c r="AR327" s="231" t="s">
        <v>6299</v>
      </c>
    </row>
    <row r="328" spans="1:44" ht="15" hidden="1" customHeight="1">
      <c r="A328" s="81"/>
      <c r="B328" s="82"/>
      <c r="C328" s="107" t="s">
        <v>193</v>
      </c>
      <c r="D328" s="746" t="str">
        <f>IF(CNGE_2024_M1_Secc1_Sub1!$D130="","",CNGE_2024_M1_Secc1_Sub1!$D130)</f>
        <v/>
      </c>
      <c r="E328" s="746"/>
      <c r="F328" s="746"/>
      <c r="G328" s="746"/>
      <c r="H328" s="746"/>
      <c r="I328" s="746"/>
      <c r="J328" s="746"/>
      <c r="K328" s="746"/>
      <c r="L328" s="746"/>
      <c r="M328" s="568"/>
      <c r="N328" s="568"/>
      <c r="O328" s="568"/>
      <c r="P328" s="568"/>
      <c r="Q328" s="568"/>
      <c r="R328" s="568"/>
      <c r="S328" s="568"/>
      <c r="T328" s="568"/>
      <c r="U328" s="568"/>
      <c r="V328" s="568"/>
      <c r="W328" s="568"/>
      <c r="X328" s="568"/>
      <c r="Y328" s="568"/>
      <c r="Z328" s="568"/>
      <c r="AA328" s="568"/>
      <c r="AB328" s="568"/>
      <c r="AC328" s="568"/>
      <c r="AD328" s="568"/>
      <c r="AE328" s="8"/>
      <c r="AG328" s="269">
        <f t="shared" si="50"/>
        <v>0</v>
      </c>
      <c r="AH328" s="298">
        <f t="shared" si="51"/>
        <v>0</v>
      </c>
      <c r="AI328" s="299">
        <f t="shared" si="52"/>
        <v>0</v>
      </c>
      <c r="AJ328" s="300">
        <f t="shared" si="53"/>
        <v>0</v>
      </c>
      <c r="AK328" s="301">
        <f t="shared" si="54"/>
        <v>0</v>
      </c>
      <c r="AL328" s="371">
        <f t="shared" si="55"/>
        <v>0</v>
      </c>
      <c r="AM328" s="303">
        <f t="shared" si="56"/>
        <v>0</v>
      </c>
      <c r="AN328" s="304" t="str">
        <f>IF(AM328=0,"",
IF(SUM($AM$240:AM328)=1,AO328,
IF($AM$360&gt;SUM($AM$240:AM328),_xlfn.CONCAT(", ",AO328),
IF($AM$360=SUM($AM$240:AM328),_xlfn.CONCAT(" y ",AO328)))))</f>
        <v/>
      </c>
      <c r="AO328" s="231" t="s">
        <v>6300</v>
      </c>
      <c r="AP328" s="290">
        <f t="shared" si="57"/>
        <v>0</v>
      </c>
      <c r="AQ328" s="291" t="str">
        <f>IF(AP328=0,"",
IF(SUM($AP$240:AP328)=1,AR328,
IF($AP$360&gt;SUM($AP$240:AP328),_xlfn.CONCAT(", ",AR328),
IF($AP$360=SUM($AP$240:AP328),_xlfn.CONCAT(" y ",AR328)))))</f>
        <v/>
      </c>
      <c r="AR328" s="231" t="s">
        <v>6300</v>
      </c>
    </row>
    <row r="329" spans="1:44" ht="15" hidden="1" customHeight="1">
      <c r="A329" s="81"/>
      <c r="B329" s="82"/>
      <c r="C329" s="107" t="s">
        <v>194</v>
      </c>
      <c r="D329" s="746" t="str">
        <f>IF(CNGE_2024_M1_Secc1_Sub1!$D131="","",CNGE_2024_M1_Secc1_Sub1!$D131)</f>
        <v/>
      </c>
      <c r="E329" s="746"/>
      <c r="F329" s="746"/>
      <c r="G329" s="746"/>
      <c r="H329" s="746"/>
      <c r="I329" s="746"/>
      <c r="J329" s="746"/>
      <c r="K329" s="746"/>
      <c r="L329" s="746"/>
      <c r="M329" s="568"/>
      <c r="N329" s="568"/>
      <c r="O329" s="568"/>
      <c r="P329" s="568"/>
      <c r="Q329" s="568"/>
      <c r="R329" s="568"/>
      <c r="S329" s="568"/>
      <c r="T329" s="568"/>
      <c r="U329" s="568"/>
      <c r="V329" s="568"/>
      <c r="W329" s="568"/>
      <c r="X329" s="568"/>
      <c r="Y329" s="568"/>
      <c r="Z329" s="568"/>
      <c r="AA329" s="568"/>
      <c r="AB329" s="568"/>
      <c r="AC329" s="568"/>
      <c r="AD329" s="568"/>
      <c r="AE329" s="8"/>
      <c r="AG329" s="269">
        <f t="shared" si="50"/>
        <v>0</v>
      </c>
      <c r="AH329" s="298">
        <f t="shared" si="51"/>
        <v>0</v>
      </c>
      <c r="AI329" s="299">
        <f t="shared" si="52"/>
        <v>0</v>
      </c>
      <c r="AJ329" s="300">
        <f t="shared" si="53"/>
        <v>0</v>
      </c>
      <c r="AK329" s="301">
        <f t="shared" si="54"/>
        <v>0</v>
      </c>
      <c r="AL329" s="371">
        <f t="shared" si="55"/>
        <v>0</v>
      </c>
      <c r="AM329" s="303">
        <f t="shared" si="56"/>
        <v>0</v>
      </c>
      <c r="AN329" s="304" t="str">
        <f>IF(AM329=0,"",
IF(SUM($AM$240:AM329)=1,AO329,
IF($AM$360&gt;SUM($AM$240:AM329),_xlfn.CONCAT(", ",AO329),
IF($AM$360=SUM($AM$240:AM329),_xlfn.CONCAT(" y ",AO329)))))</f>
        <v/>
      </c>
      <c r="AO329" s="231" t="s">
        <v>6301</v>
      </c>
      <c r="AP329" s="290">
        <f t="shared" si="57"/>
        <v>0</v>
      </c>
      <c r="AQ329" s="291" t="str">
        <f>IF(AP329=0,"",
IF(SUM($AP$240:AP329)=1,AR329,
IF($AP$360&gt;SUM($AP$240:AP329),_xlfn.CONCAT(", ",AR329),
IF($AP$360=SUM($AP$240:AP329),_xlfn.CONCAT(" y ",AR329)))))</f>
        <v/>
      </c>
      <c r="AR329" s="231" t="s">
        <v>6301</v>
      </c>
    </row>
    <row r="330" spans="1:44" ht="15" hidden="1" customHeight="1">
      <c r="A330" s="81"/>
      <c r="B330" s="82"/>
      <c r="C330" s="107" t="s">
        <v>195</v>
      </c>
      <c r="D330" s="746" t="str">
        <f>IF(CNGE_2024_M1_Secc1_Sub1!$D132="","",CNGE_2024_M1_Secc1_Sub1!$D132)</f>
        <v/>
      </c>
      <c r="E330" s="746"/>
      <c r="F330" s="746"/>
      <c r="G330" s="746"/>
      <c r="H330" s="746"/>
      <c r="I330" s="746"/>
      <c r="J330" s="746"/>
      <c r="K330" s="746"/>
      <c r="L330" s="746"/>
      <c r="M330" s="568"/>
      <c r="N330" s="568"/>
      <c r="O330" s="568"/>
      <c r="P330" s="568"/>
      <c r="Q330" s="568"/>
      <c r="R330" s="568"/>
      <c r="S330" s="568"/>
      <c r="T330" s="568"/>
      <c r="U330" s="568"/>
      <c r="V330" s="568"/>
      <c r="W330" s="568"/>
      <c r="X330" s="568"/>
      <c r="Y330" s="568"/>
      <c r="Z330" s="568"/>
      <c r="AA330" s="568"/>
      <c r="AB330" s="568"/>
      <c r="AC330" s="568"/>
      <c r="AD330" s="568"/>
      <c r="AE330" s="8"/>
      <c r="AG330" s="269">
        <f t="shared" si="50"/>
        <v>0</v>
      </c>
      <c r="AH330" s="298">
        <f t="shared" si="51"/>
        <v>0</v>
      </c>
      <c r="AI330" s="299">
        <f t="shared" si="52"/>
        <v>0</v>
      </c>
      <c r="AJ330" s="300">
        <f t="shared" si="53"/>
        <v>0</v>
      </c>
      <c r="AK330" s="301">
        <f t="shared" si="54"/>
        <v>0</v>
      </c>
      <c r="AL330" s="371">
        <f t="shared" si="55"/>
        <v>0</v>
      </c>
      <c r="AM330" s="303">
        <f t="shared" si="56"/>
        <v>0</v>
      </c>
      <c r="AN330" s="304" t="str">
        <f>IF(AM330=0,"",
IF(SUM($AM$240:AM330)=1,AO330,
IF($AM$360&gt;SUM($AM$240:AM330),_xlfn.CONCAT(", ",AO330),
IF($AM$360=SUM($AM$240:AM330),_xlfn.CONCAT(" y ",AO330)))))</f>
        <v/>
      </c>
      <c r="AO330" s="231" t="s">
        <v>6302</v>
      </c>
      <c r="AP330" s="290">
        <f t="shared" si="57"/>
        <v>0</v>
      </c>
      <c r="AQ330" s="291" t="str">
        <f>IF(AP330=0,"",
IF(SUM($AP$240:AP330)=1,AR330,
IF($AP$360&gt;SUM($AP$240:AP330),_xlfn.CONCAT(", ",AR330),
IF($AP$360=SUM($AP$240:AP330),_xlfn.CONCAT(" y ",AR330)))))</f>
        <v/>
      </c>
      <c r="AR330" s="231" t="s">
        <v>6302</v>
      </c>
    </row>
    <row r="331" spans="1:44" ht="15" hidden="1" customHeight="1">
      <c r="A331" s="81"/>
      <c r="B331" s="82"/>
      <c r="C331" s="107" t="s">
        <v>196</v>
      </c>
      <c r="D331" s="746" t="str">
        <f>IF(CNGE_2024_M1_Secc1_Sub1!$D133="","",CNGE_2024_M1_Secc1_Sub1!$D133)</f>
        <v/>
      </c>
      <c r="E331" s="746"/>
      <c r="F331" s="746"/>
      <c r="G331" s="746"/>
      <c r="H331" s="746"/>
      <c r="I331" s="746"/>
      <c r="J331" s="746"/>
      <c r="K331" s="746"/>
      <c r="L331" s="746"/>
      <c r="M331" s="568"/>
      <c r="N331" s="568"/>
      <c r="O331" s="568"/>
      <c r="P331" s="568"/>
      <c r="Q331" s="568"/>
      <c r="R331" s="568"/>
      <c r="S331" s="568"/>
      <c r="T331" s="568"/>
      <c r="U331" s="568"/>
      <c r="V331" s="568"/>
      <c r="W331" s="568"/>
      <c r="X331" s="568"/>
      <c r="Y331" s="568"/>
      <c r="Z331" s="568"/>
      <c r="AA331" s="568"/>
      <c r="AB331" s="568"/>
      <c r="AC331" s="568"/>
      <c r="AD331" s="568"/>
      <c r="AE331" s="8"/>
      <c r="AG331" s="269">
        <f t="shared" si="50"/>
        <v>0</v>
      </c>
      <c r="AH331" s="298">
        <f t="shared" si="51"/>
        <v>0</v>
      </c>
      <c r="AI331" s="299">
        <f t="shared" si="52"/>
        <v>0</v>
      </c>
      <c r="AJ331" s="300">
        <f t="shared" si="53"/>
        <v>0</v>
      </c>
      <c r="AK331" s="301">
        <f t="shared" si="54"/>
        <v>0</v>
      </c>
      <c r="AL331" s="371">
        <f t="shared" si="55"/>
        <v>0</v>
      </c>
      <c r="AM331" s="303">
        <f t="shared" si="56"/>
        <v>0</v>
      </c>
      <c r="AN331" s="304" t="str">
        <f>IF(AM331=0,"",
IF(SUM($AM$240:AM331)=1,AO331,
IF($AM$360&gt;SUM($AM$240:AM331),_xlfn.CONCAT(", ",AO331),
IF($AM$360=SUM($AM$240:AM331),_xlfn.CONCAT(" y ",AO331)))))</f>
        <v/>
      </c>
      <c r="AO331" s="231" t="s">
        <v>6303</v>
      </c>
      <c r="AP331" s="290">
        <f t="shared" si="57"/>
        <v>0</v>
      </c>
      <c r="AQ331" s="291" t="str">
        <f>IF(AP331=0,"",
IF(SUM($AP$240:AP331)=1,AR331,
IF($AP$360&gt;SUM($AP$240:AP331),_xlfn.CONCAT(", ",AR331),
IF($AP$360=SUM($AP$240:AP331),_xlfn.CONCAT(" y ",AR331)))))</f>
        <v/>
      </c>
      <c r="AR331" s="231" t="s">
        <v>6303</v>
      </c>
    </row>
    <row r="332" spans="1:44" ht="15" hidden="1" customHeight="1">
      <c r="A332" s="81"/>
      <c r="B332" s="82"/>
      <c r="C332" s="107" t="s">
        <v>197</v>
      </c>
      <c r="D332" s="746" t="str">
        <f>IF(CNGE_2024_M1_Secc1_Sub1!$D134="","",CNGE_2024_M1_Secc1_Sub1!$D134)</f>
        <v/>
      </c>
      <c r="E332" s="746"/>
      <c r="F332" s="746"/>
      <c r="G332" s="746"/>
      <c r="H332" s="746"/>
      <c r="I332" s="746"/>
      <c r="J332" s="746"/>
      <c r="K332" s="746"/>
      <c r="L332" s="746"/>
      <c r="M332" s="568"/>
      <c r="N332" s="568"/>
      <c r="O332" s="568"/>
      <c r="P332" s="568"/>
      <c r="Q332" s="568"/>
      <c r="R332" s="568"/>
      <c r="S332" s="568"/>
      <c r="T332" s="568"/>
      <c r="U332" s="568"/>
      <c r="V332" s="568"/>
      <c r="W332" s="568"/>
      <c r="X332" s="568"/>
      <c r="Y332" s="568"/>
      <c r="Z332" s="568"/>
      <c r="AA332" s="568"/>
      <c r="AB332" s="568"/>
      <c r="AC332" s="568"/>
      <c r="AD332" s="568"/>
      <c r="AE332" s="8"/>
      <c r="AG332" s="269">
        <f t="shared" si="50"/>
        <v>0</v>
      </c>
      <c r="AH332" s="298">
        <f t="shared" si="51"/>
        <v>0</v>
      </c>
      <c r="AI332" s="299">
        <f t="shared" si="52"/>
        <v>0</v>
      </c>
      <c r="AJ332" s="300">
        <f t="shared" si="53"/>
        <v>0</v>
      </c>
      <c r="AK332" s="301">
        <f t="shared" si="54"/>
        <v>0</v>
      </c>
      <c r="AL332" s="371">
        <f t="shared" si="55"/>
        <v>0</v>
      </c>
      <c r="AM332" s="303">
        <f t="shared" si="56"/>
        <v>0</v>
      </c>
      <c r="AN332" s="304" t="str">
        <f>IF(AM332=0,"",
IF(SUM($AM$240:AM332)=1,AO332,
IF($AM$360&gt;SUM($AM$240:AM332),_xlfn.CONCAT(", ",AO332),
IF($AM$360=SUM($AM$240:AM332),_xlfn.CONCAT(" y ",AO332)))))</f>
        <v/>
      </c>
      <c r="AO332" s="231" t="s">
        <v>6304</v>
      </c>
      <c r="AP332" s="290">
        <f t="shared" si="57"/>
        <v>0</v>
      </c>
      <c r="AQ332" s="291" t="str">
        <f>IF(AP332=0,"",
IF(SUM($AP$240:AP332)=1,AR332,
IF($AP$360&gt;SUM($AP$240:AP332),_xlfn.CONCAT(", ",AR332),
IF($AP$360=SUM($AP$240:AP332),_xlfn.CONCAT(" y ",AR332)))))</f>
        <v/>
      </c>
      <c r="AR332" s="231" t="s">
        <v>6304</v>
      </c>
    </row>
    <row r="333" spans="1:44" ht="15" hidden="1" customHeight="1">
      <c r="A333" s="81"/>
      <c r="B333" s="82"/>
      <c r="C333" s="107" t="s">
        <v>198</v>
      </c>
      <c r="D333" s="746" t="str">
        <f>IF(CNGE_2024_M1_Secc1_Sub1!$D135="","",CNGE_2024_M1_Secc1_Sub1!$D135)</f>
        <v/>
      </c>
      <c r="E333" s="746"/>
      <c r="F333" s="746"/>
      <c r="G333" s="746"/>
      <c r="H333" s="746"/>
      <c r="I333" s="746"/>
      <c r="J333" s="746"/>
      <c r="K333" s="746"/>
      <c r="L333" s="746"/>
      <c r="M333" s="568"/>
      <c r="N333" s="568"/>
      <c r="O333" s="568"/>
      <c r="P333" s="568"/>
      <c r="Q333" s="568"/>
      <c r="R333" s="568"/>
      <c r="S333" s="568"/>
      <c r="T333" s="568"/>
      <c r="U333" s="568"/>
      <c r="V333" s="568"/>
      <c r="W333" s="568"/>
      <c r="X333" s="568"/>
      <c r="Y333" s="568"/>
      <c r="Z333" s="568"/>
      <c r="AA333" s="568"/>
      <c r="AB333" s="568"/>
      <c r="AC333" s="568"/>
      <c r="AD333" s="568"/>
      <c r="AE333" s="8"/>
      <c r="AG333" s="269">
        <f t="shared" si="50"/>
        <v>0</v>
      </c>
      <c r="AH333" s="298">
        <f t="shared" si="51"/>
        <v>0</v>
      </c>
      <c r="AI333" s="299">
        <f t="shared" si="52"/>
        <v>0</v>
      </c>
      <c r="AJ333" s="300">
        <f t="shared" si="53"/>
        <v>0</v>
      </c>
      <c r="AK333" s="301">
        <f t="shared" si="54"/>
        <v>0</v>
      </c>
      <c r="AL333" s="371">
        <f t="shared" si="55"/>
        <v>0</v>
      </c>
      <c r="AM333" s="303">
        <f t="shared" si="56"/>
        <v>0</v>
      </c>
      <c r="AN333" s="304" t="str">
        <f>IF(AM333=0,"",
IF(SUM($AM$240:AM333)=1,AO333,
IF($AM$360&gt;SUM($AM$240:AM333),_xlfn.CONCAT(", ",AO333),
IF($AM$360=SUM($AM$240:AM333),_xlfn.CONCAT(" y ",AO333)))))</f>
        <v/>
      </c>
      <c r="AO333" s="231" t="s">
        <v>6305</v>
      </c>
      <c r="AP333" s="290">
        <f t="shared" si="57"/>
        <v>0</v>
      </c>
      <c r="AQ333" s="291" t="str">
        <f>IF(AP333=0,"",
IF(SUM($AP$240:AP333)=1,AR333,
IF($AP$360&gt;SUM($AP$240:AP333),_xlfn.CONCAT(", ",AR333),
IF($AP$360=SUM($AP$240:AP333),_xlfn.CONCAT(" y ",AR333)))))</f>
        <v/>
      </c>
      <c r="AR333" s="231" t="s">
        <v>6305</v>
      </c>
    </row>
    <row r="334" spans="1:44" ht="15" hidden="1" customHeight="1">
      <c r="A334" s="81"/>
      <c r="B334" s="82"/>
      <c r="C334" s="107" t="s">
        <v>199</v>
      </c>
      <c r="D334" s="746" t="str">
        <f>IF(CNGE_2024_M1_Secc1_Sub1!$D136="","",CNGE_2024_M1_Secc1_Sub1!$D136)</f>
        <v/>
      </c>
      <c r="E334" s="746"/>
      <c r="F334" s="746"/>
      <c r="G334" s="746"/>
      <c r="H334" s="746"/>
      <c r="I334" s="746"/>
      <c r="J334" s="746"/>
      <c r="K334" s="746"/>
      <c r="L334" s="746"/>
      <c r="M334" s="568"/>
      <c r="N334" s="568"/>
      <c r="O334" s="568"/>
      <c r="P334" s="568"/>
      <c r="Q334" s="568"/>
      <c r="R334" s="568"/>
      <c r="S334" s="568"/>
      <c r="T334" s="568"/>
      <c r="U334" s="568"/>
      <c r="V334" s="568"/>
      <c r="W334" s="568"/>
      <c r="X334" s="568"/>
      <c r="Y334" s="568"/>
      <c r="Z334" s="568"/>
      <c r="AA334" s="568"/>
      <c r="AB334" s="568"/>
      <c r="AC334" s="568"/>
      <c r="AD334" s="568"/>
      <c r="AE334" s="8"/>
      <c r="AG334" s="269">
        <f t="shared" si="50"/>
        <v>0</v>
      </c>
      <c r="AH334" s="298">
        <f t="shared" si="51"/>
        <v>0</v>
      </c>
      <c r="AI334" s="299">
        <f t="shared" si="52"/>
        <v>0</v>
      </c>
      <c r="AJ334" s="300">
        <f t="shared" si="53"/>
        <v>0</v>
      </c>
      <c r="AK334" s="301">
        <f t="shared" si="54"/>
        <v>0</v>
      </c>
      <c r="AL334" s="371">
        <f t="shared" si="55"/>
        <v>0</v>
      </c>
      <c r="AM334" s="303">
        <f t="shared" si="56"/>
        <v>0</v>
      </c>
      <c r="AN334" s="304" t="str">
        <f>IF(AM334=0,"",
IF(SUM($AM$240:AM334)=1,AO334,
IF($AM$360&gt;SUM($AM$240:AM334),_xlfn.CONCAT(", ",AO334),
IF($AM$360=SUM($AM$240:AM334),_xlfn.CONCAT(" y ",AO334)))))</f>
        <v/>
      </c>
      <c r="AO334" s="231" t="s">
        <v>6306</v>
      </c>
      <c r="AP334" s="290">
        <f t="shared" si="57"/>
        <v>0</v>
      </c>
      <c r="AQ334" s="291" t="str">
        <f>IF(AP334=0,"",
IF(SUM($AP$240:AP334)=1,AR334,
IF($AP$360&gt;SUM($AP$240:AP334),_xlfn.CONCAT(", ",AR334),
IF($AP$360=SUM($AP$240:AP334),_xlfn.CONCAT(" y ",AR334)))))</f>
        <v/>
      </c>
      <c r="AR334" s="231" t="s">
        <v>6306</v>
      </c>
    </row>
    <row r="335" spans="1:44" ht="15" hidden="1" customHeight="1">
      <c r="A335" s="81"/>
      <c r="B335" s="82"/>
      <c r="C335" s="107" t="s">
        <v>200</v>
      </c>
      <c r="D335" s="746" t="str">
        <f>IF(CNGE_2024_M1_Secc1_Sub1!$D137="","",CNGE_2024_M1_Secc1_Sub1!$D137)</f>
        <v/>
      </c>
      <c r="E335" s="746"/>
      <c r="F335" s="746"/>
      <c r="G335" s="746"/>
      <c r="H335" s="746"/>
      <c r="I335" s="746"/>
      <c r="J335" s="746"/>
      <c r="K335" s="746"/>
      <c r="L335" s="746"/>
      <c r="M335" s="568"/>
      <c r="N335" s="568"/>
      <c r="O335" s="568"/>
      <c r="P335" s="568"/>
      <c r="Q335" s="568"/>
      <c r="R335" s="568"/>
      <c r="S335" s="568"/>
      <c r="T335" s="568"/>
      <c r="U335" s="568"/>
      <c r="V335" s="568"/>
      <c r="W335" s="568"/>
      <c r="X335" s="568"/>
      <c r="Y335" s="568"/>
      <c r="Z335" s="568"/>
      <c r="AA335" s="568"/>
      <c r="AB335" s="568"/>
      <c r="AC335" s="568"/>
      <c r="AD335" s="568"/>
      <c r="AE335" s="8"/>
      <c r="AG335" s="269">
        <f t="shared" si="50"/>
        <v>0</v>
      </c>
      <c r="AH335" s="298">
        <f t="shared" si="51"/>
        <v>0</v>
      </c>
      <c r="AI335" s="299">
        <f t="shared" si="52"/>
        <v>0</v>
      </c>
      <c r="AJ335" s="300">
        <f t="shared" si="53"/>
        <v>0</v>
      </c>
      <c r="AK335" s="301">
        <f t="shared" si="54"/>
        <v>0</v>
      </c>
      <c r="AL335" s="371">
        <f t="shared" si="55"/>
        <v>0</v>
      </c>
      <c r="AM335" s="303">
        <f t="shared" si="56"/>
        <v>0</v>
      </c>
      <c r="AN335" s="304" t="str">
        <f>IF(AM335=0,"",
IF(SUM($AM$240:AM335)=1,AO335,
IF($AM$360&gt;SUM($AM$240:AM335),_xlfn.CONCAT(", ",AO335),
IF($AM$360=SUM($AM$240:AM335),_xlfn.CONCAT(" y ",AO335)))))</f>
        <v/>
      </c>
      <c r="AO335" s="231" t="s">
        <v>6307</v>
      </c>
      <c r="AP335" s="290">
        <f t="shared" si="57"/>
        <v>0</v>
      </c>
      <c r="AQ335" s="291" t="str">
        <f>IF(AP335=0,"",
IF(SUM($AP$240:AP335)=1,AR335,
IF($AP$360&gt;SUM($AP$240:AP335),_xlfn.CONCAT(", ",AR335),
IF($AP$360=SUM($AP$240:AP335),_xlfn.CONCAT(" y ",AR335)))))</f>
        <v/>
      </c>
      <c r="AR335" s="231" t="s">
        <v>6307</v>
      </c>
    </row>
    <row r="336" spans="1:44" ht="15" hidden="1" customHeight="1">
      <c r="A336" s="81"/>
      <c r="B336" s="82"/>
      <c r="C336" s="107" t="s">
        <v>201</v>
      </c>
      <c r="D336" s="746" t="str">
        <f>IF(CNGE_2024_M1_Secc1_Sub1!$D138="","",CNGE_2024_M1_Secc1_Sub1!$D138)</f>
        <v/>
      </c>
      <c r="E336" s="746"/>
      <c r="F336" s="746"/>
      <c r="G336" s="746"/>
      <c r="H336" s="746"/>
      <c r="I336" s="746"/>
      <c r="J336" s="746"/>
      <c r="K336" s="746"/>
      <c r="L336" s="746"/>
      <c r="M336" s="568"/>
      <c r="N336" s="568"/>
      <c r="O336" s="568"/>
      <c r="P336" s="568"/>
      <c r="Q336" s="568"/>
      <c r="R336" s="568"/>
      <c r="S336" s="568"/>
      <c r="T336" s="568"/>
      <c r="U336" s="568"/>
      <c r="V336" s="568"/>
      <c r="W336" s="568"/>
      <c r="X336" s="568"/>
      <c r="Y336" s="568"/>
      <c r="Z336" s="568"/>
      <c r="AA336" s="568"/>
      <c r="AB336" s="568"/>
      <c r="AC336" s="568"/>
      <c r="AD336" s="568"/>
      <c r="AE336" s="8"/>
      <c r="AG336" s="269">
        <f t="shared" si="50"/>
        <v>0</v>
      </c>
      <c r="AH336" s="298">
        <f t="shared" si="51"/>
        <v>0</v>
      </c>
      <c r="AI336" s="299">
        <f t="shared" si="52"/>
        <v>0</v>
      </c>
      <c r="AJ336" s="300">
        <f t="shared" si="53"/>
        <v>0</v>
      </c>
      <c r="AK336" s="301">
        <f t="shared" si="54"/>
        <v>0</v>
      </c>
      <c r="AL336" s="371">
        <f t="shared" si="55"/>
        <v>0</v>
      </c>
      <c r="AM336" s="303">
        <f t="shared" si="56"/>
        <v>0</v>
      </c>
      <c r="AN336" s="304" t="str">
        <f>IF(AM336=0,"",
IF(SUM($AM$240:AM336)=1,AO336,
IF($AM$360&gt;SUM($AM$240:AM336),_xlfn.CONCAT(", ",AO336),
IF($AM$360=SUM($AM$240:AM336),_xlfn.CONCAT(" y ",AO336)))))</f>
        <v/>
      </c>
      <c r="AO336" s="231" t="s">
        <v>6308</v>
      </c>
      <c r="AP336" s="290">
        <f t="shared" si="57"/>
        <v>0</v>
      </c>
      <c r="AQ336" s="291" t="str">
        <f>IF(AP336=0,"",
IF(SUM($AP$240:AP336)=1,AR336,
IF($AP$360&gt;SUM($AP$240:AP336),_xlfn.CONCAT(", ",AR336),
IF($AP$360=SUM($AP$240:AP336),_xlfn.CONCAT(" y ",AR336)))))</f>
        <v/>
      </c>
      <c r="AR336" s="231" t="s">
        <v>6308</v>
      </c>
    </row>
    <row r="337" spans="1:44" ht="15" hidden="1" customHeight="1">
      <c r="A337" s="81"/>
      <c r="B337" s="82"/>
      <c r="C337" s="107" t="s">
        <v>202</v>
      </c>
      <c r="D337" s="746" t="str">
        <f>IF(CNGE_2024_M1_Secc1_Sub1!$D139="","",CNGE_2024_M1_Secc1_Sub1!$D139)</f>
        <v/>
      </c>
      <c r="E337" s="746"/>
      <c r="F337" s="746"/>
      <c r="G337" s="746"/>
      <c r="H337" s="746"/>
      <c r="I337" s="746"/>
      <c r="J337" s="746"/>
      <c r="K337" s="746"/>
      <c r="L337" s="746"/>
      <c r="M337" s="568"/>
      <c r="N337" s="568"/>
      <c r="O337" s="568"/>
      <c r="P337" s="568"/>
      <c r="Q337" s="568"/>
      <c r="R337" s="568"/>
      <c r="S337" s="568"/>
      <c r="T337" s="568"/>
      <c r="U337" s="568"/>
      <c r="V337" s="568"/>
      <c r="W337" s="568"/>
      <c r="X337" s="568"/>
      <c r="Y337" s="568"/>
      <c r="Z337" s="568"/>
      <c r="AA337" s="568"/>
      <c r="AB337" s="568"/>
      <c r="AC337" s="568"/>
      <c r="AD337" s="568"/>
      <c r="AE337" s="8"/>
      <c r="AG337" s="269">
        <f t="shared" si="50"/>
        <v>0</v>
      </c>
      <c r="AH337" s="298">
        <f t="shared" si="51"/>
        <v>0</v>
      </c>
      <c r="AI337" s="299">
        <f t="shared" si="52"/>
        <v>0</v>
      </c>
      <c r="AJ337" s="300">
        <f t="shared" si="53"/>
        <v>0</v>
      </c>
      <c r="AK337" s="301">
        <f t="shared" si="54"/>
        <v>0</v>
      </c>
      <c r="AL337" s="371">
        <f t="shared" si="55"/>
        <v>0</v>
      </c>
      <c r="AM337" s="303">
        <f t="shared" si="56"/>
        <v>0</v>
      </c>
      <c r="AN337" s="304" t="str">
        <f>IF(AM337=0,"",
IF(SUM($AM$240:AM337)=1,AO337,
IF($AM$360&gt;SUM($AM$240:AM337),_xlfn.CONCAT(", ",AO337),
IF($AM$360=SUM($AM$240:AM337),_xlfn.CONCAT(" y ",AO337)))))</f>
        <v/>
      </c>
      <c r="AO337" s="231" t="s">
        <v>6309</v>
      </c>
      <c r="AP337" s="290">
        <f t="shared" si="57"/>
        <v>0</v>
      </c>
      <c r="AQ337" s="291" t="str">
        <f>IF(AP337=0,"",
IF(SUM($AP$240:AP337)=1,AR337,
IF($AP$360&gt;SUM($AP$240:AP337),_xlfn.CONCAT(", ",AR337),
IF($AP$360=SUM($AP$240:AP337),_xlfn.CONCAT(" y ",AR337)))))</f>
        <v/>
      </c>
      <c r="AR337" s="231" t="s">
        <v>6309</v>
      </c>
    </row>
    <row r="338" spans="1:44" ht="15" hidden="1" customHeight="1">
      <c r="A338" s="81"/>
      <c r="B338" s="82"/>
      <c r="C338" s="107" t="s">
        <v>203</v>
      </c>
      <c r="D338" s="746" t="str">
        <f>IF(CNGE_2024_M1_Secc1_Sub1!$D140="","",CNGE_2024_M1_Secc1_Sub1!$D140)</f>
        <v/>
      </c>
      <c r="E338" s="746"/>
      <c r="F338" s="746"/>
      <c r="G338" s="746"/>
      <c r="H338" s="746"/>
      <c r="I338" s="746"/>
      <c r="J338" s="746"/>
      <c r="K338" s="746"/>
      <c r="L338" s="746"/>
      <c r="M338" s="568"/>
      <c r="N338" s="568"/>
      <c r="O338" s="568"/>
      <c r="P338" s="568"/>
      <c r="Q338" s="568"/>
      <c r="R338" s="568"/>
      <c r="S338" s="568"/>
      <c r="T338" s="568"/>
      <c r="U338" s="568"/>
      <c r="V338" s="568"/>
      <c r="W338" s="568"/>
      <c r="X338" s="568"/>
      <c r="Y338" s="568"/>
      <c r="Z338" s="568"/>
      <c r="AA338" s="568"/>
      <c r="AB338" s="568"/>
      <c r="AC338" s="568"/>
      <c r="AD338" s="568"/>
      <c r="AE338" s="8"/>
      <c r="AG338" s="269">
        <f t="shared" si="50"/>
        <v>0</v>
      </c>
      <c r="AH338" s="298">
        <f t="shared" si="51"/>
        <v>0</v>
      </c>
      <c r="AI338" s="299">
        <f t="shared" si="52"/>
        <v>0</v>
      </c>
      <c r="AJ338" s="300">
        <f t="shared" si="53"/>
        <v>0</v>
      </c>
      <c r="AK338" s="301">
        <f t="shared" si="54"/>
        <v>0</v>
      </c>
      <c r="AL338" s="371">
        <f t="shared" si="55"/>
        <v>0</v>
      </c>
      <c r="AM338" s="303">
        <f t="shared" si="56"/>
        <v>0</v>
      </c>
      <c r="AN338" s="304" t="str">
        <f>IF(AM338=0,"",
IF(SUM($AM$240:AM338)=1,AO338,
IF($AM$360&gt;SUM($AM$240:AM338),_xlfn.CONCAT(", ",AO338),
IF($AM$360=SUM($AM$240:AM338),_xlfn.CONCAT(" y ",AO338)))))</f>
        <v/>
      </c>
      <c r="AO338" s="231" t="s">
        <v>6310</v>
      </c>
      <c r="AP338" s="290">
        <f t="shared" si="57"/>
        <v>0</v>
      </c>
      <c r="AQ338" s="291" t="str">
        <f>IF(AP338=0,"",
IF(SUM($AP$240:AP338)=1,AR338,
IF($AP$360&gt;SUM($AP$240:AP338),_xlfn.CONCAT(", ",AR338),
IF($AP$360=SUM($AP$240:AP338),_xlfn.CONCAT(" y ",AR338)))))</f>
        <v/>
      </c>
      <c r="AR338" s="231" t="s">
        <v>6310</v>
      </c>
    </row>
    <row r="339" spans="1:44" ht="15" hidden="1" customHeight="1">
      <c r="A339" s="81"/>
      <c r="B339" s="82"/>
      <c r="C339" s="107" t="s">
        <v>204</v>
      </c>
      <c r="D339" s="746" t="str">
        <f>IF(CNGE_2024_M1_Secc1_Sub1!$D141="","",CNGE_2024_M1_Secc1_Sub1!$D141)</f>
        <v/>
      </c>
      <c r="E339" s="746"/>
      <c r="F339" s="746"/>
      <c r="G339" s="746"/>
      <c r="H339" s="746"/>
      <c r="I339" s="746"/>
      <c r="J339" s="746"/>
      <c r="K339" s="746"/>
      <c r="L339" s="746"/>
      <c r="M339" s="568"/>
      <c r="N339" s="568"/>
      <c r="O339" s="568"/>
      <c r="P339" s="568"/>
      <c r="Q339" s="568"/>
      <c r="R339" s="568"/>
      <c r="S339" s="568"/>
      <c r="T339" s="568"/>
      <c r="U339" s="568"/>
      <c r="V339" s="568"/>
      <c r="W339" s="568"/>
      <c r="X339" s="568"/>
      <c r="Y339" s="568"/>
      <c r="Z339" s="568"/>
      <c r="AA339" s="568"/>
      <c r="AB339" s="568"/>
      <c r="AC339" s="568"/>
      <c r="AD339" s="568"/>
      <c r="AE339" s="8"/>
      <c r="AG339" s="269">
        <f t="shared" si="50"/>
        <v>0</v>
      </c>
      <c r="AH339" s="298">
        <f t="shared" si="51"/>
        <v>0</v>
      </c>
      <c r="AI339" s="299">
        <f t="shared" si="52"/>
        <v>0</v>
      </c>
      <c r="AJ339" s="300">
        <f t="shared" si="53"/>
        <v>0</v>
      </c>
      <c r="AK339" s="301">
        <f t="shared" si="54"/>
        <v>0</v>
      </c>
      <c r="AL339" s="371">
        <f t="shared" si="55"/>
        <v>0</v>
      </c>
      <c r="AM339" s="303">
        <f t="shared" si="56"/>
        <v>0</v>
      </c>
      <c r="AN339" s="304" t="str">
        <f>IF(AM339=0,"",
IF(SUM($AM$240:AM339)=1,AO339,
IF($AM$360&gt;SUM($AM$240:AM339),_xlfn.CONCAT(", ",AO339),
IF($AM$360=SUM($AM$240:AM339),_xlfn.CONCAT(" y ",AO339)))))</f>
        <v/>
      </c>
      <c r="AO339" s="231" t="s">
        <v>6311</v>
      </c>
      <c r="AP339" s="290">
        <f t="shared" si="57"/>
        <v>0</v>
      </c>
      <c r="AQ339" s="291" t="str">
        <f>IF(AP339=0,"",
IF(SUM($AP$240:AP339)=1,AR339,
IF($AP$360&gt;SUM($AP$240:AP339),_xlfn.CONCAT(", ",AR339),
IF($AP$360=SUM($AP$240:AP339),_xlfn.CONCAT(" y ",AR339)))))</f>
        <v/>
      </c>
      <c r="AR339" s="231" t="s">
        <v>6311</v>
      </c>
    </row>
    <row r="340" spans="1:44" ht="15" hidden="1" customHeight="1">
      <c r="A340" s="81"/>
      <c r="B340" s="82"/>
      <c r="C340" s="107" t="s">
        <v>205</v>
      </c>
      <c r="D340" s="746" t="str">
        <f>IF(CNGE_2024_M1_Secc1_Sub1!$D142="","",CNGE_2024_M1_Secc1_Sub1!$D142)</f>
        <v/>
      </c>
      <c r="E340" s="746"/>
      <c r="F340" s="746"/>
      <c r="G340" s="746"/>
      <c r="H340" s="746"/>
      <c r="I340" s="746"/>
      <c r="J340" s="746"/>
      <c r="K340" s="746"/>
      <c r="L340" s="746"/>
      <c r="M340" s="568"/>
      <c r="N340" s="568"/>
      <c r="O340" s="568"/>
      <c r="P340" s="568"/>
      <c r="Q340" s="568"/>
      <c r="R340" s="568"/>
      <c r="S340" s="568"/>
      <c r="T340" s="568"/>
      <c r="U340" s="568"/>
      <c r="V340" s="568"/>
      <c r="W340" s="568"/>
      <c r="X340" s="568"/>
      <c r="Y340" s="568"/>
      <c r="Z340" s="568"/>
      <c r="AA340" s="568"/>
      <c r="AB340" s="568"/>
      <c r="AC340" s="568"/>
      <c r="AD340" s="568"/>
      <c r="AE340" s="8"/>
      <c r="AG340" s="269">
        <f t="shared" si="50"/>
        <v>0</v>
      </c>
      <c r="AH340" s="298">
        <f t="shared" si="51"/>
        <v>0</v>
      </c>
      <c r="AI340" s="299">
        <f t="shared" si="52"/>
        <v>0</v>
      </c>
      <c r="AJ340" s="300">
        <f t="shared" si="53"/>
        <v>0</v>
      </c>
      <c r="AK340" s="301">
        <f t="shared" si="54"/>
        <v>0</v>
      </c>
      <c r="AL340" s="371">
        <f t="shared" si="55"/>
        <v>0</v>
      </c>
      <c r="AM340" s="303">
        <f t="shared" si="56"/>
        <v>0</v>
      </c>
      <c r="AN340" s="304" t="str">
        <f>IF(AM340=0,"",
IF(SUM($AM$240:AM340)=1,AO340,
IF($AM$360&gt;SUM($AM$240:AM340),_xlfn.CONCAT(", ",AO340),
IF($AM$360=SUM($AM$240:AM340),_xlfn.CONCAT(" y ",AO340)))))</f>
        <v/>
      </c>
      <c r="AO340" s="231" t="s">
        <v>6312</v>
      </c>
      <c r="AP340" s="290">
        <f t="shared" si="57"/>
        <v>0</v>
      </c>
      <c r="AQ340" s="291" t="str">
        <f>IF(AP340=0,"",
IF(SUM($AP$240:AP340)=1,AR340,
IF($AP$360&gt;SUM($AP$240:AP340),_xlfn.CONCAT(", ",AR340),
IF($AP$360=SUM($AP$240:AP340),_xlfn.CONCAT(" y ",AR340)))))</f>
        <v/>
      </c>
      <c r="AR340" s="231" t="s">
        <v>6312</v>
      </c>
    </row>
    <row r="341" spans="1:44" ht="15" hidden="1" customHeight="1">
      <c r="A341" s="81"/>
      <c r="B341" s="82"/>
      <c r="C341" s="107" t="s">
        <v>206</v>
      </c>
      <c r="D341" s="746" t="str">
        <f>IF(CNGE_2024_M1_Secc1_Sub1!$D143="","",CNGE_2024_M1_Secc1_Sub1!$D143)</f>
        <v/>
      </c>
      <c r="E341" s="746"/>
      <c r="F341" s="746"/>
      <c r="G341" s="746"/>
      <c r="H341" s="746"/>
      <c r="I341" s="746"/>
      <c r="J341" s="746"/>
      <c r="K341" s="746"/>
      <c r="L341" s="746"/>
      <c r="M341" s="568"/>
      <c r="N341" s="568"/>
      <c r="O341" s="568"/>
      <c r="P341" s="568"/>
      <c r="Q341" s="568"/>
      <c r="R341" s="568"/>
      <c r="S341" s="568"/>
      <c r="T341" s="568"/>
      <c r="U341" s="568"/>
      <c r="V341" s="568"/>
      <c r="W341" s="568"/>
      <c r="X341" s="568"/>
      <c r="Y341" s="568"/>
      <c r="Z341" s="568"/>
      <c r="AA341" s="568"/>
      <c r="AB341" s="568"/>
      <c r="AC341" s="568"/>
      <c r="AD341" s="568"/>
      <c r="AE341" s="8"/>
      <c r="AG341" s="269">
        <f t="shared" si="50"/>
        <v>0</v>
      </c>
      <c r="AH341" s="298">
        <f t="shared" si="51"/>
        <v>0</v>
      </c>
      <c r="AI341" s="299">
        <f t="shared" si="52"/>
        <v>0</v>
      </c>
      <c r="AJ341" s="300">
        <f t="shared" si="53"/>
        <v>0</v>
      </c>
      <c r="AK341" s="301">
        <f t="shared" si="54"/>
        <v>0</v>
      </c>
      <c r="AL341" s="371">
        <f t="shared" si="55"/>
        <v>0</v>
      </c>
      <c r="AM341" s="303">
        <f t="shared" si="56"/>
        <v>0</v>
      </c>
      <c r="AN341" s="304" t="str">
        <f>IF(AM341=0,"",
IF(SUM($AM$240:AM341)=1,AO341,
IF($AM$360&gt;SUM($AM$240:AM341),_xlfn.CONCAT(", ",AO341),
IF($AM$360=SUM($AM$240:AM341),_xlfn.CONCAT(" y ",AO341)))))</f>
        <v/>
      </c>
      <c r="AO341" s="231" t="s">
        <v>6313</v>
      </c>
      <c r="AP341" s="290">
        <f t="shared" si="57"/>
        <v>0</v>
      </c>
      <c r="AQ341" s="291" t="str">
        <f>IF(AP341=0,"",
IF(SUM($AP$240:AP341)=1,AR341,
IF($AP$360&gt;SUM($AP$240:AP341),_xlfn.CONCAT(", ",AR341),
IF($AP$360=SUM($AP$240:AP341),_xlfn.CONCAT(" y ",AR341)))))</f>
        <v/>
      </c>
      <c r="AR341" s="231" t="s">
        <v>6313</v>
      </c>
    </row>
    <row r="342" spans="1:44" ht="15" hidden="1" customHeight="1">
      <c r="A342" s="81"/>
      <c r="B342" s="82"/>
      <c r="C342" s="107" t="s">
        <v>207</v>
      </c>
      <c r="D342" s="746" t="str">
        <f>IF(CNGE_2024_M1_Secc1_Sub1!$D144="","",CNGE_2024_M1_Secc1_Sub1!$D144)</f>
        <v/>
      </c>
      <c r="E342" s="746"/>
      <c r="F342" s="746"/>
      <c r="G342" s="746"/>
      <c r="H342" s="746"/>
      <c r="I342" s="746"/>
      <c r="J342" s="746"/>
      <c r="K342" s="746"/>
      <c r="L342" s="746"/>
      <c r="M342" s="568"/>
      <c r="N342" s="568"/>
      <c r="O342" s="568"/>
      <c r="P342" s="568"/>
      <c r="Q342" s="568"/>
      <c r="R342" s="568"/>
      <c r="S342" s="568"/>
      <c r="T342" s="568"/>
      <c r="U342" s="568"/>
      <c r="V342" s="568"/>
      <c r="W342" s="568"/>
      <c r="X342" s="568"/>
      <c r="Y342" s="568"/>
      <c r="Z342" s="568"/>
      <c r="AA342" s="568"/>
      <c r="AB342" s="568"/>
      <c r="AC342" s="568"/>
      <c r="AD342" s="568"/>
      <c r="AE342" s="8"/>
      <c r="AG342" s="269">
        <f t="shared" si="50"/>
        <v>0</v>
      </c>
      <c r="AH342" s="298">
        <f t="shared" si="51"/>
        <v>0</v>
      </c>
      <c r="AI342" s="299">
        <f t="shared" si="52"/>
        <v>0</v>
      </c>
      <c r="AJ342" s="300">
        <f t="shared" si="53"/>
        <v>0</v>
      </c>
      <c r="AK342" s="301">
        <f t="shared" si="54"/>
        <v>0</v>
      </c>
      <c r="AL342" s="371">
        <f t="shared" si="55"/>
        <v>0</v>
      </c>
      <c r="AM342" s="303">
        <f t="shared" si="56"/>
        <v>0</v>
      </c>
      <c r="AN342" s="304" t="str">
        <f>IF(AM342=0,"",
IF(SUM($AM$240:AM342)=1,AO342,
IF($AM$360&gt;SUM($AM$240:AM342),_xlfn.CONCAT(", ",AO342),
IF($AM$360=SUM($AM$240:AM342),_xlfn.CONCAT(" y ",AO342)))))</f>
        <v/>
      </c>
      <c r="AO342" s="231" t="s">
        <v>6314</v>
      </c>
      <c r="AP342" s="290">
        <f t="shared" si="57"/>
        <v>0</v>
      </c>
      <c r="AQ342" s="291" t="str">
        <f>IF(AP342=0,"",
IF(SUM($AP$240:AP342)=1,AR342,
IF($AP$360&gt;SUM($AP$240:AP342),_xlfn.CONCAT(", ",AR342),
IF($AP$360=SUM($AP$240:AP342),_xlfn.CONCAT(" y ",AR342)))))</f>
        <v/>
      </c>
      <c r="AR342" s="231" t="s">
        <v>6314</v>
      </c>
    </row>
    <row r="343" spans="1:44" ht="15" hidden="1" customHeight="1">
      <c r="A343" s="81"/>
      <c r="B343" s="82"/>
      <c r="C343" s="107" t="s">
        <v>208</v>
      </c>
      <c r="D343" s="746" t="str">
        <f>IF(CNGE_2024_M1_Secc1_Sub1!$D145="","",CNGE_2024_M1_Secc1_Sub1!$D145)</f>
        <v/>
      </c>
      <c r="E343" s="746"/>
      <c r="F343" s="746"/>
      <c r="G343" s="746"/>
      <c r="H343" s="746"/>
      <c r="I343" s="746"/>
      <c r="J343" s="746"/>
      <c r="K343" s="746"/>
      <c r="L343" s="746"/>
      <c r="M343" s="568"/>
      <c r="N343" s="568"/>
      <c r="O343" s="568"/>
      <c r="P343" s="568"/>
      <c r="Q343" s="568"/>
      <c r="R343" s="568"/>
      <c r="S343" s="568"/>
      <c r="T343" s="568"/>
      <c r="U343" s="568"/>
      <c r="V343" s="568"/>
      <c r="W343" s="568"/>
      <c r="X343" s="568"/>
      <c r="Y343" s="568"/>
      <c r="Z343" s="568"/>
      <c r="AA343" s="568"/>
      <c r="AB343" s="568"/>
      <c r="AC343" s="568"/>
      <c r="AD343" s="568"/>
      <c r="AE343" s="8"/>
      <c r="AG343" s="269">
        <f t="shared" si="50"/>
        <v>0</v>
      </c>
      <c r="AH343" s="298">
        <f t="shared" si="51"/>
        <v>0</v>
      </c>
      <c r="AI343" s="299">
        <f t="shared" si="52"/>
        <v>0</v>
      </c>
      <c r="AJ343" s="300">
        <f t="shared" si="53"/>
        <v>0</v>
      </c>
      <c r="AK343" s="301">
        <f t="shared" si="54"/>
        <v>0</v>
      </c>
      <c r="AL343" s="371">
        <f t="shared" si="55"/>
        <v>0</v>
      </c>
      <c r="AM343" s="303">
        <f t="shared" si="56"/>
        <v>0</v>
      </c>
      <c r="AN343" s="304" t="str">
        <f>IF(AM343=0,"",
IF(SUM($AM$240:AM343)=1,AO343,
IF($AM$360&gt;SUM($AM$240:AM343),_xlfn.CONCAT(", ",AO343),
IF($AM$360=SUM($AM$240:AM343),_xlfn.CONCAT(" y ",AO343)))))</f>
        <v/>
      </c>
      <c r="AO343" s="231" t="s">
        <v>6315</v>
      </c>
      <c r="AP343" s="290">
        <f t="shared" si="57"/>
        <v>0</v>
      </c>
      <c r="AQ343" s="291" t="str">
        <f>IF(AP343=0,"",
IF(SUM($AP$240:AP343)=1,AR343,
IF($AP$360&gt;SUM($AP$240:AP343),_xlfn.CONCAT(", ",AR343),
IF($AP$360=SUM($AP$240:AP343),_xlfn.CONCAT(" y ",AR343)))))</f>
        <v/>
      </c>
      <c r="AR343" s="231" t="s">
        <v>6315</v>
      </c>
    </row>
    <row r="344" spans="1:44" ht="15" hidden="1" customHeight="1">
      <c r="A344" s="81"/>
      <c r="B344" s="82"/>
      <c r="C344" s="107" t="s">
        <v>209</v>
      </c>
      <c r="D344" s="746" t="str">
        <f>IF(CNGE_2024_M1_Secc1_Sub1!$D146="","",CNGE_2024_M1_Secc1_Sub1!$D146)</f>
        <v/>
      </c>
      <c r="E344" s="746"/>
      <c r="F344" s="746"/>
      <c r="G344" s="746"/>
      <c r="H344" s="746"/>
      <c r="I344" s="746"/>
      <c r="J344" s="746"/>
      <c r="K344" s="746"/>
      <c r="L344" s="746"/>
      <c r="M344" s="568"/>
      <c r="N344" s="568"/>
      <c r="O344" s="568"/>
      <c r="P344" s="568"/>
      <c r="Q344" s="568"/>
      <c r="R344" s="568"/>
      <c r="S344" s="568"/>
      <c r="T344" s="568"/>
      <c r="U344" s="568"/>
      <c r="V344" s="568"/>
      <c r="W344" s="568"/>
      <c r="X344" s="568"/>
      <c r="Y344" s="568"/>
      <c r="Z344" s="568"/>
      <c r="AA344" s="568"/>
      <c r="AB344" s="568"/>
      <c r="AC344" s="568"/>
      <c r="AD344" s="568"/>
      <c r="AE344" s="8"/>
      <c r="AG344" s="269">
        <f t="shared" si="50"/>
        <v>0</v>
      </c>
      <c r="AH344" s="298">
        <f t="shared" si="51"/>
        <v>0</v>
      </c>
      <c r="AI344" s="299">
        <f t="shared" si="52"/>
        <v>0</v>
      </c>
      <c r="AJ344" s="300">
        <f t="shared" si="53"/>
        <v>0</v>
      </c>
      <c r="AK344" s="301">
        <f t="shared" si="54"/>
        <v>0</v>
      </c>
      <c r="AL344" s="371">
        <f t="shared" si="55"/>
        <v>0</v>
      </c>
      <c r="AM344" s="303">
        <f t="shared" si="56"/>
        <v>0</v>
      </c>
      <c r="AN344" s="304" t="str">
        <f>IF(AM344=0,"",
IF(SUM($AM$240:AM344)=1,AO344,
IF($AM$360&gt;SUM($AM$240:AM344),_xlfn.CONCAT(", ",AO344),
IF($AM$360=SUM($AM$240:AM344),_xlfn.CONCAT(" y ",AO344)))))</f>
        <v/>
      </c>
      <c r="AO344" s="231" t="s">
        <v>6316</v>
      </c>
      <c r="AP344" s="290">
        <f t="shared" si="57"/>
        <v>0</v>
      </c>
      <c r="AQ344" s="291" t="str">
        <f>IF(AP344=0,"",
IF(SUM($AP$240:AP344)=1,AR344,
IF($AP$360&gt;SUM($AP$240:AP344),_xlfn.CONCAT(", ",AR344),
IF($AP$360=SUM($AP$240:AP344),_xlfn.CONCAT(" y ",AR344)))))</f>
        <v/>
      </c>
      <c r="AR344" s="231" t="s">
        <v>6316</v>
      </c>
    </row>
    <row r="345" spans="1:44" ht="15" hidden="1" customHeight="1">
      <c r="A345" s="81"/>
      <c r="B345" s="82"/>
      <c r="C345" s="107" t="s">
        <v>210</v>
      </c>
      <c r="D345" s="746" t="str">
        <f>IF(CNGE_2024_M1_Secc1_Sub1!$D147="","",CNGE_2024_M1_Secc1_Sub1!$D147)</f>
        <v/>
      </c>
      <c r="E345" s="746"/>
      <c r="F345" s="746"/>
      <c r="G345" s="746"/>
      <c r="H345" s="746"/>
      <c r="I345" s="746"/>
      <c r="J345" s="746"/>
      <c r="K345" s="746"/>
      <c r="L345" s="746"/>
      <c r="M345" s="568"/>
      <c r="N345" s="568"/>
      <c r="O345" s="568"/>
      <c r="P345" s="568"/>
      <c r="Q345" s="568"/>
      <c r="R345" s="568"/>
      <c r="S345" s="568"/>
      <c r="T345" s="568"/>
      <c r="U345" s="568"/>
      <c r="V345" s="568"/>
      <c r="W345" s="568"/>
      <c r="X345" s="568"/>
      <c r="Y345" s="568"/>
      <c r="Z345" s="568"/>
      <c r="AA345" s="568"/>
      <c r="AB345" s="568"/>
      <c r="AC345" s="568"/>
      <c r="AD345" s="568"/>
      <c r="AE345" s="8"/>
      <c r="AG345" s="269">
        <f t="shared" si="50"/>
        <v>0</v>
      </c>
      <c r="AH345" s="298">
        <f t="shared" si="51"/>
        <v>0</v>
      </c>
      <c r="AI345" s="299">
        <f t="shared" si="52"/>
        <v>0</v>
      </c>
      <c r="AJ345" s="300">
        <f t="shared" si="53"/>
        <v>0</v>
      </c>
      <c r="AK345" s="301">
        <f t="shared" si="54"/>
        <v>0</v>
      </c>
      <c r="AL345" s="371">
        <f t="shared" si="55"/>
        <v>0</v>
      </c>
      <c r="AM345" s="303">
        <f t="shared" si="56"/>
        <v>0</v>
      </c>
      <c r="AN345" s="304" t="str">
        <f>IF(AM345=0,"",
IF(SUM($AM$240:AM345)=1,AO345,
IF($AM$360&gt;SUM($AM$240:AM345),_xlfn.CONCAT(", ",AO345),
IF($AM$360=SUM($AM$240:AM345),_xlfn.CONCAT(" y ",AO345)))))</f>
        <v/>
      </c>
      <c r="AO345" s="231" t="s">
        <v>6317</v>
      </c>
      <c r="AP345" s="290">
        <f t="shared" si="57"/>
        <v>0</v>
      </c>
      <c r="AQ345" s="291" t="str">
        <f>IF(AP345=0,"",
IF(SUM($AP$240:AP345)=1,AR345,
IF($AP$360&gt;SUM($AP$240:AP345),_xlfn.CONCAT(", ",AR345),
IF($AP$360=SUM($AP$240:AP345),_xlfn.CONCAT(" y ",AR345)))))</f>
        <v/>
      </c>
      <c r="AR345" s="231" t="s">
        <v>6317</v>
      </c>
    </row>
    <row r="346" spans="1:44" ht="15" hidden="1" customHeight="1">
      <c r="A346" s="81"/>
      <c r="B346" s="82"/>
      <c r="C346" s="107" t="s">
        <v>211</v>
      </c>
      <c r="D346" s="746" t="str">
        <f>IF(CNGE_2024_M1_Secc1_Sub1!$D148="","",CNGE_2024_M1_Secc1_Sub1!$D148)</f>
        <v/>
      </c>
      <c r="E346" s="746"/>
      <c r="F346" s="746"/>
      <c r="G346" s="746"/>
      <c r="H346" s="746"/>
      <c r="I346" s="746"/>
      <c r="J346" s="746"/>
      <c r="K346" s="746"/>
      <c r="L346" s="746"/>
      <c r="M346" s="568"/>
      <c r="N346" s="568"/>
      <c r="O346" s="568"/>
      <c r="P346" s="568"/>
      <c r="Q346" s="568"/>
      <c r="R346" s="568"/>
      <c r="S346" s="568"/>
      <c r="T346" s="568"/>
      <c r="U346" s="568"/>
      <c r="V346" s="568"/>
      <c r="W346" s="568"/>
      <c r="X346" s="568"/>
      <c r="Y346" s="568"/>
      <c r="Z346" s="568"/>
      <c r="AA346" s="568"/>
      <c r="AB346" s="568"/>
      <c r="AC346" s="568"/>
      <c r="AD346" s="568"/>
      <c r="AE346" s="8"/>
      <c r="AG346" s="269">
        <f t="shared" si="50"/>
        <v>0</v>
      </c>
      <c r="AH346" s="298">
        <f t="shared" si="51"/>
        <v>0</v>
      </c>
      <c r="AI346" s="299">
        <f t="shared" si="52"/>
        <v>0</v>
      </c>
      <c r="AJ346" s="300">
        <f t="shared" si="53"/>
        <v>0</v>
      </c>
      <c r="AK346" s="301">
        <f t="shared" si="54"/>
        <v>0</v>
      </c>
      <c r="AL346" s="371">
        <f t="shared" si="55"/>
        <v>0</v>
      </c>
      <c r="AM346" s="303">
        <f t="shared" si="56"/>
        <v>0</v>
      </c>
      <c r="AN346" s="304" t="str">
        <f>IF(AM346=0,"",
IF(SUM($AM$240:AM346)=1,AO346,
IF($AM$360&gt;SUM($AM$240:AM346),_xlfn.CONCAT(", ",AO346),
IF($AM$360=SUM($AM$240:AM346),_xlfn.CONCAT(" y ",AO346)))))</f>
        <v/>
      </c>
      <c r="AO346" s="231" t="s">
        <v>6318</v>
      </c>
      <c r="AP346" s="290">
        <f t="shared" si="57"/>
        <v>0</v>
      </c>
      <c r="AQ346" s="291" t="str">
        <f>IF(AP346=0,"",
IF(SUM($AP$240:AP346)=1,AR346,
IF($AP$360&gt;SUM($AP$240:AP346),_xlfn.CONCAT(", ",AR346),
IF($AP$360=SUM($AP$240:AP346),_xlfn.CONCAT(" y ",AR346)))))</f>
        <v/>
      </c>
      <c r="AR346" s="231" t="s">
        <v>6318</v>
      </c>
    </row>
    <row r="347" spans="1:44" ht="15" hidden="1" customHeight="1">
      <c r="A347" s="81"/>
      <c r="B347" s="82"/>
      <c r="C347" s="107" t="s">
        <v>212</v>
      </c>
      <c r="D347" s="746" t="str">
        <f>IF(CNGE_2024_M1_Secc1_Sub1!$D149="","",CNGE_2024_M1_Secc1_Sub1!$D149)</f>
        <v/>
      </c>
      <c r="E347" s="746"/>
      <c r="F347" s="746"/>
      <c r="G347" s="746"/>
      <c r="H347" s="746"/>
      <c r="I347" s="746"/>
      <c r="J347" s="746"/>
      <c r="K347" s="746"/>
      <c r="L347" s="746"/>
      <c r="M347" s="568"/>
      <c r="N347" s="568"/>
      <c r="O347" s="568"/>
      <c r="P347" s="568"/>
      <c r="Q347" s="568"/>
      <c r="R347" s="568"/>
      <c r="S347" s="568"/>
      <c r="T347" s="568"/>
      <c r="U347" s="568"/>
      <c r="V347" s="568"/>
      <c r="W347" s="568"/>
      <c r="X347" s="568"/>
      <c r="Y347" s="568"/>
      <c r="Z347" s="568"/>
      <c r="AA347" s="568"/>
      <c r="AB347" s="568"/>
      <c r="AC347" s="568"/>
      <c r="AD347" s="568"/>
      <c r="AE347" s="8"/>
      <c r="AG347" s="269">
        <f t="shared" si="50"/>
        <v>0</v>
      </c>
      <c r="AH347" s="298">
        <f t="shared" si="51"/>
        <v>0</v>
      </c>
      <c r="AI347" s="299">
        <f t="shared" si="52"/>
        <v>0</v>
      </c>
      <c r="AJ347" s="300">
        <f t="shared" si="53"/>
        <v>0</v>
      </c>
      <c r="AK347" s="301">
        <f t="shared" si="54"/>
        <v>0</v>
      </c>
      <c r="AL347" s="371">
        <f t="shared" si="55"/>
        <v>0</v>
      </c>
      <c r="AM347" s="303">
        <f t="shared" si="56"/>
        <v>0</v>
      </c>
      <c r="AN347" s="304" t="str">
        <f>IF(AM347=0,"",
IF(SUM($AM$240:AM347)=1,AO347,
IF($AM$360&gt;SUM($AM$240:AM347),_xlfn.CONCAT(", ",AO347),
IF($AM$360=SUM($AM$240:AM347),_xlfn.CONCAT(" y ",AO347)))))</f>
        <v/>
      </c>
      <c r="AO347" s="231" t="s">
        <v>6319</v>
      </c>
      <c r="AP347" s="290">
        <f t="shared" si="57"/>
        <v>0</v>
      </c>
      <c r="AQ347" s="291" t="str">
        <f>IF(AP347=0,"",
IF(SUM($AP$240:AP347)=1,AR347,
IF($AP$360&gt;SUM($AP$240:AP347),_xlfn.CONCAT(", ",AR347),
IF($AP$360=SUM($AP$240:AP347),_xlfn.CONCAT(" y ",AR347)))))</f>
        <v/>
      </c>
      <c r="AR347" s="231" t="s">
        <v>6319</v>
      </c>
    </row>
    <row r="348" spans="1:44" ht="15" hidden="1" customHeight="1">
      <c r="A348" s="81"/>
      <c r="B348" s="82"/>
      <c r="C348" s="107" t="s">
        <v>213</v>
      </c>
      <c r="D348" s="746" t="str">
        <f>IF(CNGE_2024_M1_Secc1_Sub1!$D150="","",CNGE_2024_M1_Secc1_Sub1!$D150)</f>
        <v/>
      </c>
      <c r="E348" s="746"/>
      <c r="F348" s="746"/>
      <c r="G348" s="746"/>
      <c r="H348" s="746"/>
      <c r="I348" s="746"/>
      <c r="J348" s="746"/>
      <c r="K348" s="746"/>
      <c r="L348" s="746"/>
      <c r="M348" s="568"/>
      <c r="N348" s="568"/>
      <c r="O348" s="568"/>
      <c r="P348" s="568"/>
      <c r="Q348" s="568"/>
      <c r="R348" s="568"/>
      <c r="S348" s="568"/>
      <c r="T348" s="568"/>
      <c r="U348" s="568"/>
      <c r="V348" s="568"/>
      <c r="W348" s="568"/>
      <c r="X348" s="568"/>
      <c r="Y348" s="568"/>
      <c r="Z348" s="568"/>
      <c r="AA348" s="568"/>
      <c r="AB348" s="568"/>
      <c r="AC348" s="568"/>
      <c r="AD348" s="568"/>
      <c r="AE348" s="8"/>
      <c r="AG348" s="269">
        <f t="shared" si="50"/>
        <v>0</v>
      </c>
      <c r="AH348" s="298">
        <f t="shared" si="51"/>
        <v>0</v>
      </c>
      <c r="AI348" s="299">
        <f t="shared" si="52"/>
        <v>0</v>
      </c>
      <c r="AJ348" s="300">
        <f t="shared" si="53"/>
        <v>0</v>
      </c>
      <c r="AK348" s="301">
        <f t="shared" si="54"/>
        <v>0</v>
      </c>
      <c r="AL348" s="371">
        <f t="shared" si="55"/>
        <v>0</v>
      </c>
      <c r="AM348" s="303">
        <f t="shared" si="56"/>
        <v>0</v>
      </c>
      <c r="AN348" s="304" t="str">
        <f>IF(AM348=0,"",
IF(SUM($AM$240:AM348)=1,AO348,
IF($AM$360&gt;SUM($AM$240:AM348),_xlfn.CONCAT(", ",AO348),
IF($AM$360=SUM($AM$240:AM348),_xlfn.CONCAT(" y ",AO348)))))</f>
        <v/>
      </c>
      <c r="AO348" s="231" t="s">
        <v>6320</v>
      </c>
      <c r="AP348" s="290">
        <f t="shared" si="57"/>
        <v>0</v>
      </c>
      <c r="AQ348" s="291" t="str">
        <f>IF(AP348=0,"",
IF(SUM($AP$240:AP348)=1,AR348,
IF($AP$360&gt;SUM($AP$240:AP348),_xlfn.CONCAT(", ",AR348),
IF($AP$360=SUM($AP$240:AP348),_xlfn.CONCAT(" y ",AR348)))))</f>
        <v/>
      </c>
      <c r="AR348" s="231" t="s">
        <v>6320</v>
      </c>
    </row>
    <row r="349" spans="1:44" ht="15" hidden="1" customHeight="1">
      <c r="A349" s="81"/>
      <c r="B349" s="82"/>
      <c r="C349" s="107" t="s">
        <v>214</v>
      </c>
      <c r="D349" s="746" t="str">
        <f>IF(CNGE_2024_M1_Secc1_Sub1!$D151="","",CNGE_2024_M1_Secc1_Sub1!$D151)</f>
        <v/>
      </c>
      <c r="E349" s="746"/>
      <c r="F349" s="746"/>
      <c r="G349" s="746"/>
      <c r="H349" s="746"/>
      <c r="I349" s="746"/>
      <c r="J349" s="746"/>
      <c r="K349" s="746"/>
      <c r="L349" s="746"/>
      <c r="M349" s="568"/>
      <c r="N349" s="568"/>
      <c r="O349" s="568"/>
      <c r="P349" s="568"/>
      <c r="Q349" s="568"/>
      <c r="R349" s="568"/>
      <c r="S349" s="568"/>
      <c r="T349" s="568"/>
      <c r="U349" s="568"/>
      <c r="V349" s="568"/>
      <c r="W349" s="568"/>
      <c r="X349" s="568"/>
      <c r="Y349" s="568"/>
      <c r="Z349" s="568"/>
      <c r="AA349" s="568"/>
      <c r="AB349" s="568"/>
      <c r="AC349" s="568"/>
      <c r="AD349" s="568"/>
      <c r="AE349" s="8"/>
      <c r="AG349" s="269">
        <f t="shared" si="50"/>
        <v>0</v>
      </c>
      <c r="AH349" s="298">
        <f t="shared" si="51"/>
        <v>0</v>
      </c>
      <c r="AI349" s="299">
        <f t="shared" si="52"/>
        <v>0</v>
      </c>
      <c r="AJ349" s="300">
        <f t="shared" si="53"/>
        <v>0</v>
      </c>
      <c r="AK349" s="301">
        <f t="shared" si="54"/>
        <v>0</v>
      </c>
      <c r="AL349" s="371">
        <f t="shared" si="55"/>
        <v>0</v>
      </c>
      <c r="AM349" s="303">
        <f t="shared" si="56"/>
        <v>0</v>
      </c>
      <c r="AN349" s="304" t="str">
        <f>IF(AM349=0,"",
IF(SUM($AM$240:AM349)=1,AO349,
IF($AM$360&gt;SUM($AM$240:AM349),_xlfn.CONCAT(", ",AO349),
IF($AM$360=SUM($AM$240:AM349),_xlfn.CONCAT(" y ",AO349)))))</f>
        <v/>
      </c>
      <c r="AO349" s="231" t="s">
        <v>6321</v>
      </c>
      <c r="AP349" s="290">
        <f t="shared" si="57"/>
        <v>0</v>
      </c>
      <c r="AQ349" s="291" t="str">
        <f>IF(AP349=0,"",
IF(SUM($AP$240:AP349)=1,AR349,
IF($AP$360&gt;SUM($AP$240:AP349),_xlfn.CONCAT(", ",AR349),
IF($AP$360=SUM($AP$240:AP349),_xlfn.CONCAT(" y ",AR349)))))</f>
        <v/>
      </c>
      <c r="AR349" s="231" t="s">
        <v>6321</v>
      </c>
    </row>
    <row r="350" spans="1:44" ht="15" hidden="1" customHeight="1">
      <c r="A350" s="81"/>
      <c r="B350" s="82"/>
      <c r="C350" s="107" t="s">
        <v>215</v>
      </c>
      <c r="D350" s="746" t="str">
        <f>IF(CNGE_2024_M1_Secc1_Sub1!$D152="","",CNGE_2024_M1_Secc1_Sub1!$D152)</f>
        <v/>
      </c>
      <c r="E350" s="746"/>
      <c r="F350" s="746"/>
      <c r="G350" s="746"/>
      <c r="H350" s="746"/>
      <c r="I350" s="746"/>
      <c r="J350" s="746"/>
      <c r="K350" s="746"/>
      <c r="L350" s="746"/>
      <c r="M350" s="568"/>
      <c r="N350" s="568"/>
      <c r="O350" s="568"/>
      <c r="P350" s="568"/>
      <c r="Q350" s="568"/>
      <c r="R350" s="568"/>
      <c r="S350" s="568"/>
      <c r="T350" s="568"/>
      <c r="U350" s="568"/>
      <c r="V350" s="568"/>
      <c r="W350" s="568"/>
      <c r="X350" s="568"/>
      <c r="Y350" s="568"/>
      <c r="Z350" s="568"/>
      <c r="AA350" s="568"/>
      <c r="AB350" s="568"/>
      <c r="AC350" s="568"/>
      <c r="AD350" s="568"/>
      <c r="AE350" s="8"/>
      <c r="AG350" s="269">
        <f t="shared" si="50"/>
        <v>0</v>
      </c>
      <c r="AH350" s="298">
        <f t="shared" si="51"/>
        <v>0</v>
      </c>
      <c r="AI350" s="299">
        <f t="shared" si="52"/>
        <v>0</v>
      </c>
      <c r="AJ350" s="300">
        <f t="shared" si="53"/>
        <v>0</v>
      </c>
      <c r="AK350" s="301">
        <f t="shared" si="54"/>
        <v>0</v>
      </c>
      <c r="AL350" s="371">
        <f t="shared" si="55"/>
        <v>0</v>
      </c>
      <c r="AM350" s="303">
        <f t="shared" si="56"/>
        <v>0</v>
      </c>
      <c r="AN350" s="304" t="str">
        <f>IF(AM350=0,"",
IF(SUM($AM$240:AM350)=1,AO350,
IF($AM$360&gt;SUM($AM$240:AM350),_xlfn.CONCAT(", ",AO350),
IF($AM$360=SUM($AM$240:AM350),_xlfn.CONCAT(" y ",AO350)))))</f>
        <v/>
      </c>
      <c r="AO350" s="231" t="s">
        <v>6322</v>
      </c>
      <c r="AP350" s="290">
        <f t="shared" si="57"/>
        <v>0</v>
      </c>
      <c r="AQ350" s="291" t="str">
        <f>IF(AP350=0,"",
IF(SUM($AP$240:AP350)=1,AR350,
IF($AP$360&gt;SUM($AP$240:AP350),_xlfn.CONCAT(", ",AR350),
IF($AP$360=SUM($AP$240:AP350),_xlfn.CONCAT(" y ",AR350)))))</f>
        <v/>
      </c>
      <c r="AR350" s="231" t="s">
        <v>6322</v>
      </c>
    </row>
    <row r="351" spans="1:44" ht="15" hidden="1" customHeight="1">
      <c r="A351" s="81"/>
      <c r="B351" s="82"/>
      <c r="C351" s="107" t="s">
        <v>216</v>
      </c>
      <c r="D351" s="746" t="str">
        <f>IF(CNGE_2024_M1_Secc1_Sub1!$D153="","",CNGE_2024_M1_Secc1_Sub1!$D153)</f>
        <v/>
      </c>
      <c r="E351" s="746"/>
      <c r="F351" s="746"/>
      <c r="G351" s="746"/>
      <c r="H351" s="746"/>
      <c r="I351" s="746"/>
      <c r="J351" s="746"/>
      <c r="K351" s="746"/>
      <c r="L351" s="746"/>
      <c r="M351" s="568"/>
      <c r="N351" s="568"/>
      <c r="O351" s="568"/>
      <c r="P351" s="568"/>
      <c r="Q351" s="568"/>
      <c r="R351" s="568"/>
      <c r="S351" s="568"/>
      <c r="T351" s="568"/>
      <c r="U351" s="568"/>
      <c r="V351" s="568"/>
      <c r="W351" s="568"/>
      <c r="X351" s="568"/>
      <c r="Y351" s="568"/>
      <c r="Z351" s="568"/>
      <c r="AA351" s="568"/>
      <c r="AB351" s="568"/>
      <c r="AC351" s="568"/>
      <c r="AD351" s="568"/>
      <c r="AE351" s="8"/>
      <c r="AG351" s="269">
        <f t="shared" si="50"/>
        <v>0</v>
      </c>
      <c r="AH351" s="298">
        <f t="shared" si="51"/>
        <v>0</v>
      </c>
      <c r="AI351" s="299">
        <f t="shared" si="52"/>
        <v>0</v>
      </c>
      <c r="AJ351" s="300">
        <f t="shared" si="53"/>
        <v>0</v>
      </c>
      <c r="AK351" s="301">
        <f t="shared" si="54"/>
        <v>0</v>
      </c>
      <c r="AL351" s="371">
        <f t="shared" si="55"/>
        <v>0</v>
      </c>
      <c r="AM351" s="303">
        <f t="shared" si="56"/>
        <v>0</v>
      </c>
      <c r="AN351" s="304" t="str">
        <f>IF(AM351=0,"",
IF(SUM($AM$240:AM351)=1,AO351,
IF($AM$360&gt;SUM($AM$240:AM351),_xlfn.CONCAT(", ",AO351),
IF($AM$360=SUM($AM$240:AM351),_xlfn.CONCAT(" y ",AO351)))))</f>
        <v/>
      </c>
      <c r="AO351" s="231" t="s">
        <v>6323</v>
      </c>
      <c r="AP351" s="290">
        <f t="shared" si="57"/>
        <v>0</v>
      </c>
      <c r="AQ351" s="291" t="str">
        <f>IF(AP351=0,"",
IF(SUM($AP$240:AP351)=1,AR351,
IF($AP$360&gt;SUM($AP$240:AP351),_xlfn.CONCAT(", ",AR351),
IF($AP$360=SUM($AP$240:AP351),_xlfn.CONCAT(" y ",AR351)))))</f>
        <v/>
      </c>
      <c r="AR351" s="231" t="s">
        <v>6323</v>
      </c>
    </row>
    <row r="352" spans="1:44" ht="15" hidden="1" customHeight="1">
      <c r="A352" s="81"/>
      <c r="B352" s="82"/>
      <c r="C352" s="107" t="s">
        <v>217</v>
      </c>
      <c r="D352" s="746" t="str">
        <f>IF(CNGE_2024_M1_Secc1_Sub1!$D154="","",CNGE_2024_M1_Secc1_Sub1!$D154)</f>
        <v/>
      </c>
      <c r="E352" s="746"/>
      <c r="F352" s="746"/>
      <c r="G352" s="746"/>
      <c r="H352" s="746"/>
      <c r="I352" s="746"/>
      <c r="J352" s="746"/>
      <c r="K352" s="746"/>
      <c r="L352" s="746"/>
      <c r="M352" s="568"/>
      <c r="N352" s="568"/>
      <c r="O352" s="568"/>
      <c r="P352" s="568"/>
      <c r="Q352" s="568"/>
      <c r="R352" s="568"/>
      <c r="S352" s="568"/>
      <c r="T352" s="568"/>
      <c r="U352" s="568"/>
      <c r="V352" s="568"/>
      <c r="W352" s="568"/>
      <c r="X352" s="568"/>
      <c r="Y352" s="568"/>
      <c r="Z352" s="568"/>
      <c r="AA352" s="568"/>
      <c r="AB352" s="568"/>
      <c r="AC352" s="568"/>
      <c r="AD352" s="568"/>
      <c r="AE352" s="8"/>
      <c r="AG352" s="269">
        <f t="shared" si="50"/>
        <v>0</v>
      </c>
      <c r="AH352" s="298">
        <f t="shared" si="51"/>
        <v>0</v>
      </c>
      <c r="AI352" s="299">
        <f t="shared" si="52"/>
        <v>0</v>
      </c>
      <c r="AJ352" s="300">
        <f t="shared" si="53"/>
        <v>0</v>
      </c>
      <c r="AK352" s="301">
        <f t="shared" si="54"/>
        <v>0</v>
      </c>
      <c r="AL352" s="371">
        <f t="shared" si="55"/>
        <v>0</v>
      </c>
      <c r="AM352" s="303">
        <f t="shared" si="56"/>
        <v>0</v>
      </c>
      <c r="AN352" s="304" t="str">
        <f>IF(AM352=0,"",
IF(SUM($AM$240:AM352)=1,AO352,
IF($AM$360&gt;SUM($AM$240:AM352),_xlfn.CONCAT(", ",AO352),
IF($AM$360=SUM($AM$240:AM352),_xlfn.CONCAT(" y ",AO352)))))</f>
        <v/>
      </c>
      <c r="AO352" s="231" t="s">
        <v>6324</v>
      </c>
      <c r="AP352" s="290">
        <f t="shared" si="57"/>
        <v>0</v>
      </c>
      <c r="AQ352" s="291" t="str">
        <f>IF(AP352=0,"",
IF(SUM($AP$240:AP352)=1,AR352,
IF($AP$360&gt;SUM($AP$240:AP352),_xlfn.CONCAT(", ",AR352),
IF($AP$360=SUM($AP$240:AP352),_xlfn.CONCAT(" y ",AR352)))))</f>
        <v/>
      </c>
      <c r="AR352" s="231" t="s">
        <v>6324</v>
      </c>
    </row>
    <row r="353" spans="1:44" ht="15" hidden="1" customHeight="1">
      <c r="A353" s="81"/>
      <c r="B353" s="82"/>
      <c r="C353" s="107" t="s">
        <v>218</v>
      </c>
      <c r="D353" s="746" t="str">
        <f>IF(CNGE_2024_M1_Secc1_Sub1!$D155="","",CNGE_2024_M1_Secc1_Sub1!$D155)</f>
        <v/>
      </c>
      <c r="E353" s="746"/>
      <c r="F353" s="746"/>
      <c r="G353" s="746"/>
      <c r="H353" s="746"/>
      <c r="I353" s="746"/>
      <c r="J353" s="746"/>
      <c r="K353" s="746"/>
      <c r="L353" s="746"/>
      <c r="M353" s="568"/>
      <c r="N353" s="568"/>
      <c r="O353" s="568"/>
      <c r="P353" s="568"/>
      <c r="Q353" s="568"/>
      <c r="R353" s="568"/>
      <c r="S353" s="568"/>
      <c r="T353" s="568"/>
      <c r="U353" s="568"/>
      <c r="V353" s="568"/>
      <c r="W353" s="568"/>
      <c r="X353" s="568"/>
      <c r="Y353" s="568"/>
      <c r="Z353" s="568"/>
      <c r="AA353" s="568"/>
      <c r="AB353" s="568"/>
      <c r="AC353" s="568"/>
      <c r="AD353" s="568"/>
      <c r="AE353" s="8"/>
      <c r="AG353" s="269">
        <f t="shared" si="50"/>
        <v>0</v>
      </c>
      <c r="AH353" s="298">
        <f t="shared" si="51"/>
        <v>0</v>
      </c>
      <c r="AI353" s="299">
        <f t="shared" si="52"/>
        <v>0</v>
      </c>
      <c r="AJ353" s="300">
        <f t="shared" si="53"/>
        <v>0</v>
      </c>
      <c r="AK353" s="301">
        <f t="shared" si="54"/>
        <v>0</v>
      </c>
      <c r="AL353" s="371">
        <f t="shared" si="55"/>
        <v>0</v>
      </c>
      <c r="AM353" s="303">
        <f t="shared" si="56"/>
        <v>0</v>
      </c>
      <c r="AN353" s="304" t="str">
        <f>IF(AM353=0,"",
IF(SUM($AM$240:AM353)=1,AO353,
IF($AM$360&gt;SUM($AM$240:AM353),_xlfn.CONCAT(", ",AO353),
IF($AM$360=SUM($AM$240:AM353),_xlfn.CONCAT(" y ",AO353)))))</f>
        <v/>
      </c>
      <c r="AO353" s="231" t="s">
        <v>6325</v>
      </c>
      <c r="AP353" s="290">
        <f t="shared" si="57"/>
        <v>0</v>
      </c>
      <c r="AQ353" s="291" t="str">
        <f>IF(AP353=0,"",
IF(SUM($AP$240:AP353)=1,AR353,
IF($AP$360&gt;SUM($AP$240:AP353),_xlfn.CONCAT(", ",AR353),
IF($AP$360=SUM($AP$240:AP353),_xlfn.CONCAT(" y ",AR353)))))</f>
        <v/>
      </c>
      <c r="AR353" s="231" t="s">
        <v>6325</v>
      </c>
    </row>
    <row r="354" spans="1:44" ht="15" hidden="1" customHeight="1">
      <c r="A354" s="81"/>
      <c r="B354" s="82"/>
      <c r="C354" s="107" t="s">
        <v>219</v>
      </c>
      <c r="D354" s="746" t="str">
        <f>IF(CNGE_2024_M1_Secc1_Sub1!$D156="","",CNGE_2024_M1_Secc1_Sub1!$D156)</f>
        <v/>
      </c>
      <c r="E354" s="746"/>
      <c r="F354" s="746"/>
      <c r="G354" s="746"/>
      <c r="H354" s="746"/>
      <c r="I354" s="746"/>
      <c r="J354" s="746"/>
      <c r="K354" s="746"/>
      <c r="L354" s="746"/>
      <c r="M354" s="568"/>
      <c r="N354" s="568"/>
      <c r="O354" s="568"/>
      <c r="P354" s="568"/>
      <c r="Q354" s="568"/>
      <c r="R354" s="568"/>
      <c r="S354" s="568"/>
      <c r="T354" s="568"/>
      <c r="U354" s="568"/>
      <c r="V354" s="568"/>
      <c r="W354" s="568"/>
      <c r="X354" s="568"/>
      <c r="Y354" s="568"/>
      <c r="Z354" s="568"/>
      <c r="AA354" s="568"/>
      <c r="AB354" s="568"/>
      <c r="AC354" s="568"/>
      <c r="AD354" s="568"/>
      <c r="AE354" s="8"/>
      <c r="AG354" s="269">
        <f t="shared" si="50"/>
        <v>0</v>
      </c>
      <c r="AH354" s="298">
        <f t="shared" si="51"/>
        <v>0</v>
      </c>
      <c r="AI354" s="299">
        <f t="shared" si="52"/>
        <v>0</v>
      </c>
      <c r="AJ354" s="300">
        <f t="shared" si="53"/>
        <v>0</v>
      </c>
      <c r="AK354" s="301">
        <f t="shared" si="54"/>
        <v>0</v>
      </c>
      <c r="AL354" s="371">
        <f t="shared" si="55"/>
        <v>0</v>
      </c>
      <c r="AM354" s="303">
        <f t="shared" si="56"/>
        <v>0</v>
      </c>
      <c r="AN354" s="304" t="str">
        <f>IF(AM354=0,"",
IF(SUM($AM$240:AM354)=1,AO354,
IF($AM$360&gt;SUM($AM$240:AM354),_xlfn.CONCAT(", ",AO354),
IF($AM$360=SUM($AM$240:AM354),_xlfn.CONCAT(" y ",AO354)))))</f>
        <v/>
      </c>
      <c r="AO354" s="231" t="s">
        <v>6326</v>
      </c>
      <c r="AP354" s="290">
        <f t="shared" si="57"/>
        <v>0</v>
      </c>
      <c r="AQ354" s="291" t="str">
        <f>IF(AP354=0,"",
IF(SUM($AP$240:AP354)=1,AR354,
IF($AP$360&gt;SUM($AP$240:AP354),_xlfn.CONCAT(", ",AR354),
IF($AP$360=SUM($AP$240:AP354),_xlfn.CONCAT(" y ",AR354)))))</f>
        <v/>
      </c>
      <c r="AR354" s="231" t="s">
        <v>6326</v>
      </c>
    </row>
    <row r="355" spans="1:44" ht="15" hidden="1" customHeight="1">
      <c r="A355" s="81"/>
      <c r="B355" s="82"/>
      <c r="C355" s="107" t="s">
        <v>220</v>
      </c>
      <c r="D355" s="746" t="str">
        <f>IF(CNGE_2024_M1_Secc1_Sub1!$D157="","",CNGE_2024_M1_Secc1_Sub1!$D157)</f>
        <v/>
      </c>
      <c r="E355" s="746"/>
      <c r="F355" s="746"/>
      <c r="G355" s="746"/>
      <c r="H355" s="746"/>
      <c r="I355" s="746"/>
      <c r="J355" s="746"/>
      <c r="K355" s="746"/>
      <c r="L355" s="746"/>
      <c r="M355" s="568"/>
      <c r="N355" s="568"/>
      <c r="O355" s="568"/>
      <c r="P355" s="568"/>
      <c r="Q355" s="568"/>
      <c r="R355" s="568"/>
      <c r="S355" s="568"/>
      <c r="T355" s="568"/>
      <c r="U355" s="568"/>
      <c r="V355" s="568"/>
      <c r="W355" s="568"/>
      <c r="X355" s="568"/>
      <c r="Y355" s="568"/>
      <c r="Z355" s="568"/>
      <c r="AA355" s="568"/>
      <c r="AB355" s="568"/>
      <c r="AC355" s="568"/>
      <c r="AD355" s="568"/>
      <c r="AE355" s="8"/>
      <c r="AG355" s="269">
        <f t="shared" si="50"/>
        <v>0</v>
      </c>
      <c r="AH355" s="298">
        <f t="shared" si="51"/>
        <v>0</v>
      </c>
      <c r="AI355" s="299">
        <f t="shared" si="52"/>
        <v>0</v>
      </c>
      <c r="AJ355" s="300">
        <f t="shared" si="53"/>
        <v>0</v>
      </c>
      <c r="AK355" s="301">
        <f t="shared" si="54"/>
        <v>0</v>
      </c>
      <c r="AL355" s="371">
        <f t="shared" si="55"/>
        <v>0</v>
      </c>
      <c r="AM355" s="303">
        <f t="shared" si="56"/>
        <v>0</v>
      </c>
      <c r="AN355" s="304" t="str">
        <f>IF(AM355=0,"",
IF(SUM($AM$240:AM355)=1,AO355,
IF($AM$360&gt;SUM($AM$240:AM355),_xlfn.CONCAT(", ",AO355),
IF($AM$360=SUM($AM$240:AM355),_xlfn.CONCAT(" y ",AO355)))))</f>
        <v/>
      </c>
      <c r="AO355" s="231" t="s">
        <v>6327</v>
      </c>
      <c r="AP355" s="290">
        <f t="shared" si="57"/>
        <v>0</v>
      </c>
      <c r="AQ355" s="291" t="str">
        <f>IF(AP355=0,"",
IF(SUM($AP$240:AP355)=1,AR355,
IF($AP$360&gt;SUM($AP$240:AP355),_xlfn.CONCAT(", ",AR355),
IF($AP$360=SUM($AP$240:AP355),_xlfn.CONCAT(" y ",AR355)))))</f>
        <v/>
      </c>
      <c r="AR355" s="231" t="s">
        <v>6327</v>
      </c>
    </row>
    <row r="356" spans="1:44" ht="15" hidden="1" customHeight="1">
      <c r="A356" s="81"/>
      <c r="B356" s="82"/>
      <c r="C356" s="107" t="s">
        <v>221</v>
      </c>
      <c r="D356" s="746" t="str">
        <f>IF(CNGE_2024_M1_Secc1_Sub1!$D158="","",CNGE_2024_M1_Secc1_Sub1!$D158)</f>
        <v/>
      </c>
      <c r="E356" s="746"/>
      <c r="F356" s="746"/>
      <c r="G356" s="746"/>
      <c r="H356" s="746"/>
      <c r="I356" s="746"/>
      <c r="J356" s="746"/>
      <c r="K356" s="746"/>
      <c r="L356" s="746"/>
      <c r="M356" s="568"/>
      <c r="N356" s="568"/>
      <c r="O356" s="568"/>
      <c r="P356" s="568"/>
      <c r="Q356" s="568"/>
      <c r="R356" s="568"/>
      <c r="S356" s="568"/>
      <c r="T356" s="568"/>
      <c r="U356" s="568"/>
      <c r="V356" s="568"/>
      <c r="W356" s="568"/>
      <c r="X356" s="568"/>
      <c r="Y356" s="568"/>
      <c r="Z356" s="568"/>
      <c r="AA356" s="568"/>
      <c r="AB356" s="568"/>
      <c r="AC356" s="568"/>
      <c r="AD356" s="568"/>
      <c r="AE356" s="8"/>
      <c r="AG356" s="269">
        <f t="shared" si="50"/>
        <v>0</v>
      </c>
      <c r="AH356" s="298">
        <f t="shared" si="51"/>
        <v>0</v>
      </c>
      <c r="AI356" s="299">
        <f t="shared" si="52"/>
        <v>0</v>
      </c>
      <c r="AJ356" s="300">
        <f t="shared" si="53"/>
        <v>0</v>
      </c>
      <c r="AK356" s="301">
        <f t="shared" si="54"/>
        <v>0</v>
      </c>
      <c r="AL356" s="371">
        <f t="shared" si="55"/>
        <v>0</v>
      </c>
      <c r="AM356" s="303">
        <f t="shared" si="56"/>
        <v>0</v>
      </c>
      <c r="AN356" s="304" t="str">
        <f>IF(AM356=0,"",
IF(SUM($AM$240:AM356)=1,AO356,
IF($AM$360&gt;SUM($AM$240:AM356),_xlfn.CONCAT(", ",AO356),
IF($AM$360=SUM($AM$240:AM356),_xlfn.CONCAT(" y ",AO356)))))</f>
        <v/>
      </c>
      <c r="AO356" s="231" t="s">
        <v>6328</v>
      </c>
      <c r="AP356" s="290">
        <f t="shared" si="57"/>
        <v>0</v>
      </c>
      <c r="AQ356" s="291" t="str">
        <f>IF(AP356=0,"",
IF(SUM($AP$240:AP356)=1,AR356,
IF($AP$360&gt;SUM($AP$240:AP356),_xlfn.CONCAT(", ",AR356),
IF($AP$360=SUM($AP$240:AP356),_xlfn.CONCAT(" y ",AR356)))))</f>
        <v/>
      </c>
      <c r="AR356" s="231" t="s">
        <v>6328</v>
      </c>
    </row>
    <row r="357" spans="1:44" ht="15" hidden="1" customHeight="1">
      <c r="A357" s="81"/>
      <c r="B357" s="82"/>
      <c r="C357" s="107" t="s">
        <v>222</v>
      </c>
      <c r="D357" s="746" t="str">
        <f>IF(CNGE_2024_M1_Secc1_Sub1!$D159="","",CNGE_2024_M1_Secc1_Sub1!$D159)</f>
        <v/>
      </c>
      <c r="E357" s="746"/>
      <c r="F357" s="746"/>
      <c r="G357" s="746"/>
      <c r="H357" s="746"/>
      <c r="I357" s="746"/>
      <c r="J357" s="746"/>
      <c r="K357" s="746"/>
      <c r="L357" s="746"/>
      <c r="M357" s="568"/>
      <c r="N357" s="568"/>
      <c r="O357" s="568"/>
      <c r="P357" s="568"/>
      <c r="Q357" s="568"/>
      <c r="R357" s="568"/>
      <c r="S357" s="568"/>
      <c r="T357" s="568"/>
      <c r="U357" s="568"/>
      <c r="V357" s="568"/>
      <c r="W357" s="568"/>
      <c r="X357" s="568"/>
      <c r="Y357" s="568"/>
      <c r="Z357" s="568"/>
      <c r="AA357" s="568"/>
      <c r="AB357" s="568"/>
      <c r="AC357" s="568"/>
      <c r="AD357" s="568"/>
      <c r="AE357" s="8"/>
      <c r="AG357" s="269">
        <f t="shared" si="50"/>
        <v>0</v>
      </c>
      <c r="AH357" s="298">
        <f t="shared" si="51"/>
        <v>0</v>
      </c>
      <c r="AI357" s="299">
        <f t="shared" si="52"/>
        <v>0</v>
      </c>
      <c r="AJ357" s="300">
        <f t="shared" si="53"/>
        <v>0</v>
      </c>
      <c r="AK357" s="301">
        <f t="shared" si="54"/>
        <v>0</v>
      </c>
      <c r="AL357" s="371">
        <f t="shared" si="55"/>
        <v>0</v>
      </c>
      <c r="AM357" s="303">
        <f t="shared" si="56"/>
        <v>0</v>
      </c>
      <c r="AN357" s="304" t="str">
        <f>IF(AM357=0,"",
IF(SUM($AM$240:AM357)=1,AO357,
IF($AM$360&gt;SUM($AM$240:AM357),_xlfn.CONCAT(", ",AO357),
IF($AM$360=SUM($AM$240:AM357),_xlfn.CONCAT(" y ",AO357)))))</f>
        <v/>
      </c>
      <c r="AO357" s="231" t="s">
        <v>6329</v>
      </c>
      <c r="AP357" s="290">
        <f t="shared" si="57"/>
        <v>0</v>
      </c>
      <c r="AQ357" s="291" t="str">
        <f>IF(AP357=0,"",
IF(SUM($AP$240:AP357)=1,AR357,
IF($AP$360&gt;SUM($AP$240:AP357),_xlfn.CONCAT(", ",AR357),
IF($AP$360=SUM($AP$240:AP357),_xlfn.CONCAT(" y ",AR357)))))</f>
        <v/>
      </c>
      <c r="AR357" s="231" t="s">
        <v>6329</v>
      </c>
    </row>
    <row r="358" spans="1:44" ht="15" hidden="1" customHeight="1">
      <c r="A358" s="81"/>
      <c r="B358" s="82"/>
      <c r="C358" s="107" t="s">
        <v>223</v>
      </c>
      <c r="D358" s="746" t="str">
        <f>IF(CNGE_2024_M1_Secc1_Sub1!$D160="","",CNGE_2024_M1_Secc1_Sub1!$D160)</f>
        <v/>
      </c>
      <c r="E358" s="746"/>
      <c r="F358" s="746"/>
      <c r="G358" s="746"/>
      <c r="H358" s="746"/>
      <c r="I358" s="746"/>
      <c r="J358" s="746"/>
      <c r="K358" s="746"/>
      <c r="L358" s="746"/>
      <c r="M358" s="568"/>
      <c r="N358" s="568"/>
      <c r="O358" s="568"/>
      <c r="P358" s="568"/>
      <c r="Q358" s="568"/>
      <c r="R358" s="568"/>
      <c r="S358" s="568"/>
      <c r="T358" s="568"/>
      <c r="U358" s="568"/>
      <c r="V358" s="568"/>
      <c r="W358" s="568"/>
      <c r="X358" s="568"/>
      <c r="Y358" s="568"/>
      <c r="Z358" s="568"/>
      <c r="AA358" s="568"/>
      <c r="AB358" s="568"/>
      <c r="AC358" s="568"/>
      <c r="AD358" s="568"/>
      <c r="AE358" s="8"/>
      <c r="AG358" s="269">
        <f t="shared" si="50"/>
        <v>0</v>
      </c>
      <c r="AH358" s="298">
        <f t="shared" si="51"/>
        <v>0</v>
      </c>
      <c r="AI358" s="299">
        <f t="shared" si="52"/>
        <v>0</v>
      </c>
      <c r="AJ358" s="300">
        <f t="shared" si="53"/>
        <v>0</v>
      </c>
      <c r="AK358" s="301">
        <f t="shared" si="54"/>
        <v>0</v>
      </c>
      <c r="AL358" s="371">
        <f t="shared" si="55"/>
        <v>0</v>
      </c>
      <c r="AM358" s="303">
        <f t="shared" si="56"/>
        <v>0</v>
      </c>
      <c r="AN358" s="304" t="str">
        <f>IF(AM358=0,"",
IF(SUM($AM$240:AM358)=1,AO358,
IF($AM$360&gt;SUM($AM$240:AM358),_xlfn.CONCAT(", ",AO358),
IF($AM$360=SUM($AM$240:AM358),_xlfn.CONCAT(" y ",AO358)))))</f>
        <v/>
      </c>
      <c r="AO358" s="231" t="s">
        <v>6330</v>
      </c>
      <c r="AP358" s="290">
        <f t="shared" si="57"/>
        <v>0</v>
      </c>
      <c r="AQ358" s="291" t="str">
        <f>IF(AP358=0,"",
IF(SUM($AP$240:AP358)=1,AR358,
IF($AP$360&gt;SUM($AP$240:AP358),_xlfn.CONCAT(", ",AR358),
IF($AP$360=SUM($AP$240:AP358),_xlfn.CONCAT(" y ",AR358)))))</f>
        <v/>
      </c>
      <c r="AR358" s="231" t="s">
        <v>6330</v>
      </c>
    </row>
    <row r="359" spans="1:44" ht="15" hidden="1" customHeight="1">
      <c r="A359" s="81"/>
      <c r="B359" s="82"/>
      <c r="C359" s="107" t="s">
        <v>224</v>
      </c>
      <c r="D359" s="746" t="str">
        <f>IF(CNGE_2024_M1_Secc1_Sub1!$D161="","",CNGE_2024_M1_Secc1_Sub1!$D161)</f>
        <v/>
      </c>
      <c r="E359" s="746"/>
      <c r="F359" s="746"/>
      <c r="G359" s="746"/>
      <c r="H359" s="746"/>
      <c r="I359" s="746"/>
      <c r="J359" s="746"/>
      <c r="K359" s="746"/>
      <c r="L359" s="746"/>
      <c r="M359" s="568"/>
      <c r="N359" s="568"/>
      <c r="O359" s="568"/>
      <c r="P359" s="568"/>
      <c r="Q359" s="568"/>
      <c r="R359" s="568"/>
      <c r="S359" s="568"/>
      <c r="T359" s="568"/>
      <c r="U359" s="568"/>
      <c r="V359" s="568"/>
      <c r="W359" s="568"/>
      <c r="X359" s="568"/>
      <c r="Y359" s="568"/>
      <c r="Z359" s="568"/>
      <c r="AA359" s="568"/>
      <c r="AB359" s="568"/>
      <c r="AC359" s="568"/>
      <c r="AD359" s="568"/>
      <c r="AE359" s="8"/>
      <c r="AG359" s="269">
        <f t="shared" si="50"/>
        <v>0</v>
      </c>
      <c r="AH359" s="298">
        <f t="shared" si="51"/>
        <v>0</v>
      </c>
      <c r="AI359" s="299">
        <f t="shared" si="52"/>
        <v>0</v>
      </c>
      <c r="AJ359" s="300">
        <f t="shared" si="53"/>
        <v>0</v>
      </c>
      <c r="AK359" s="301">
        <f t="shared" si="54"/>
        <v>0</v>
      </c>
      <c r="AL359" s="371">
        <f t="shared" si="55"/>
        <v>0</v>
      </c>
      <c r="AM359" s="303">
        <f t="shared" si="56"/>
        <v>0</v>
      </c>
      <c r="AN359" s="304" t="str">
        <f>IF(AM359=0,"",
IF(SUM($AM$240:AM359)=1,AO359,
IF($AM$360&gt;SUM($AM$240:AM359),_xlfn.CONCAT(", ",AO359),
IF($AM$360=SUM($AM$240:AM359),_xlfn.CONCAT(" y ",AO359)))))</f>
        <v/>
      </c>
      <c r="AO359" s="231" t="s">
        <v>6331</v>
      </c>
      <c r="AP359" s="290">
        <f t="shared" si="57"/>
        <v>0</v>
      </c>
      <c r="AQ359" s="291" t="str">
        <f>IF(AP359=0,"",
IF(SUM($AP$240:AP359)=1,AR359,
IF($AP$360&gt;SUM($AP$240:AP359),_xlfn.CONCAT(", ",AR359),
IF($AP$360=SUM($AP$240:AP359),_xlfn.CONCAT(" y ",AR359)))))</f>
        <v/>
      </c>
      <c r="AR359" s="231" t="s">
        <v>6331</v>
      </c>
    </row>
    <row r="360" spans="1:44" ht="15" customHeight="1">
      <c r="A360" s="81"/>
      <c r="B360" s="82"/>
      <c r="C360" s="4"/>
      <c r="D360" s="4"/>
      <c r="E360" s="4"/>
      <c r="F360" s="4"/>
      <c r="G360" s="4"/>
      <c r="H360" s="4"/>
      <c r="I360" s="4"/>
      <c r="J360" s="4"/>
      <c r="K360" s="4"/>
      <c r="L360" s="108" t="s">
        <v>387</v>
      </c>
      <c r="M360" s="752">
        <f>IF(AND(SUM(M240:R359)=0,COUNTIF(M240:R359,"NS")&gt;0),"NS",
IF(AND(SUM(M240:R359)=0,COUNTIF(M240:R359,0)&gt;0),0,
IF(AND(SUM(M240:R359)=0,COUNTIF(M240:R359,"NA")&gt;0),"NA",
SUM(M240:R359))))</f>
        <v>0</v>
      </c>
      <c r="N360" s="752"/>
      <c r="O360" s="752"/>
      <c r="P360" s="752"/>
      <c r="Q360" s="752"/>
      <c r="R360" s="752"/>
      <c r="S360" s="752">
        <f t="shared" ref="S360" si="58">IF(AND(SUM(S240:X359)=0,COUNTIF(S240:X359,"NS")&gt;0),"NS",
IF(AND(SUM(S240:X359)=0,COUNTIF(S240:X359,0)&gt;0),0,
IF(AND(SUM(S240:X359)=0,COUNTIF(S240:X359,"NA")&gt;0),"NA",
SUM(S240:X359))))</f>
        <v>0</v>
      </c>
      <c r="T360" s="752"/>
      <c r="U360" s="752"/>
      <c r="V360" s="752"/>
      <c r="W360" s="752"/>
      <c r="X360" s="752"/>
      <c r="Y360" s="752">
        <f t="shared" ref="Y360" si="59">IF(AND(SUM(Y240:AD359)=0,COUNTIF(Y240:AD359,"NS")&gt;0),"NS",
IF(AND(SUM(Y240:AD359)=0,COUNTIF(Y240:AD359,0)&gt;0),0,
IF(AND(SUM(Y240:AD359)=0,COUNTIF(Y240:AD359,"NA")&gt;0),"NA",
SUM(Y240:AD359))))</f>
        <v>0</v>
      </c>
      <c r="Z360" s="752"/>
      <c r="AA360" s="752"/>
      <c r="AB360" s="752"/>
      <c r="AC360" s="752"/>
      <c r="AD360" s="752"/>
      <c r="AE360" s="8"/>
      <c r="AG360" s="9"/>
      <c r="AH360" s="373"/>
      <c r="AI360" s="374"/>
      <c r="AJ360" s="373"/>
      <c r="AK360" s="305"/>
      <c r="AL360" s="372">
        <f>SUM(AL240:AL359)</f>
        <v>0</v>
      </c>
      <c r="AM360" s="292">
        <f>SUM(AM240:AM359)</f>
        <v>0</v>
      </c>
      <c r="AN360" s="292" t="str">
        <f>IF(AM360=0,"",_xlfn.CONCAT(AN240:AN359))</f>
        <v/>
      </c>
      <c r="AO360" s="293" t="str">
        <f>IF(AM360=0,"",
IF(AM360&gt;1,"Favor de revisar la suma y consistencia de totales por filas (numéricos y NS)",
IF(AM360=1,_xlfn.CONCAT("Favor de revisar la sumatoria del total en el numeral ",AN360),_xlfn.CONCAT("Favor de revisar la sumatoria de los totales en los numerales ",AN360))))</f>
        <v/>
      </c>
      <c r="AP360" s="292">
        <f>SUM(AP240:AP359)</f>
        <v>72</v>
      </c>
      <c r="AQ360" s="292" t="str">
        <f>IF(AP360=0,"",_xlfn.CONCAT(AQ240:AQ359))</f>
        <v>1, 2, 3, 4, 5, 6, 7, 8, 9, 10, 11, 12, 13, 14, 15, 16, 17, 18, 19, 20, 21, 22, 23, 24, 25, 26, 27, 28, 29, 30, 31, 32, 33, 34, 35, 36, 37, 38, 39, 40, 41, 42, 43, 44, 45, 46, 47, 48, 49, 50, 51, 52, 53, 54, 55, 56, 57, 58, 59, 60, 61, 62, 63, 64, 65, 66, 67, 68, 69, 70, 71 y 72</v>
      </c>
      <c r="AR360" s="293" t="str">
        <f>IF(AP360=0,"",
IF(AP360&gt;10,"Favor de ingresar toda la información requerida en la pregunta",
IF(AP360=1,_xlfn.CONCAT("Favor de revisar la información capturada en el numeral ",AQ360),_xlfn.CONCAT("Favor de revisar la información capturada en los numerales ",AQ360))))</f>
        <v>Favor de ingresar toda la información requerida en la pregunta</v>
      </c>
    </row>
    <row r="361" spans="1:44" ht="15" customHeight="1">
      <c r="A361" s="96"/>
      <c r="B361" s="194"/>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
    </row>
    <row r="362" spans="1:44" ht="24" customHeight="1">
      <c r="A362" s="96"/>
      <c r="B362" s="194"/>
      <c r="C362" s="627" t="s">
        <v>270</v>
      </c>
      <c r="D362" s="627"/>
      <c r="E362" s="627"/>
      <c r="F362" s="627"/>
      <c r="G362" s="627"/>
      <c r="H362" s="627"/>
      <c r="I362" s="627"/>
      <c r="J362" s="627"/>
      <c r="K362" s="627"/>
      <c r="L362" s="627"/>
      <c r="M362" s="627"/>
      <c r="N362" s="627"/>
      <c r="O362" s="627"/>
      <c r="P362" s="627"/>
      <c r="Q362" s="627"/>
      <c r="R362" s="627"/>
      <c r="S362" s="627"/>
      <c r="T362" s="627"/>
      <c r="U362" s="627"/>
      <c r="V362" s="627"/>
      <c r="W362" s="627"/>
      <c r="X362" s="627"/>
      <c r="Y362" s="627"/>
      <c r="Z362" s="627"/>
      <c r="AA362" s="627"/>
      <c r="AB362" s="627"/>
      <c r="AC362" s="627"/>
      <c r="AD362" s="627"/>
      <c r="AE362" s="8"/>
    </row>
    <row r="363" spans="1:44" ht="60" customHeight="1">
      <c r="A363" s="96"/>
      <c r="B363" s="194"/>
      <c r="C363" s="628"/>
      <c r="D363" s="628"/>
      <c r="E363" s="628"/>
      <c r="F363" s="628"/>
      <c r="G363" s="628"/>
      <c r="H363" s="628"/>
      <c r="I363" s="628"/>
      <c r="J363" s="628"/>
      <c r="K363" s="628"/>
      <c r="L363" s="628"/>
      <c r="M363" s="628"/>
      <c r="N363" s="628"/>
      <c r="O363" s="628"/>
      <c r="P363" s="628"/>
      <c r="Q363" s="628"/>
      <c r="R363" s="628"/>
      <c r="S363" s="628"/>
      <c r="T363" s="628"/>
      <c r="U363" s="628"/>
      <c r="V363" s="628"/>
      <c r="W363" s="628"/>
      <c r="X363" s="628"/>
      <c r="Y363" s="628"/>
      <c r="Z363" s="628"/>
      <c r="AA363" s="628"/>
      <c r="AB363" s="628"/>
      <c r="AC363" s="628"/>
      <c r="AD363" s="628"/>
      <c r="AE363" s="8"/>
    </row>
    <row r="364" spans="1:44" ht="15" customHeight="1">
      <c r="A364" s="96"/>
      <c r="B364" s="708" t="str">
        <f>AR360</f>
        <v>Favor de ingresar toda la información requerida en la pregunta</v>
      </c>
      <c r="C364" s="708"/>
      <c r="D364" s="708"/>
      <c r="E364" s="708"/>
      <c r="F364" s="708"/>
      <c r="G364" s="708"/>
      <c r="H364" s="708"/>
      <c r="I364" s="708"/>
      <c r="J364" s="708"/>
      <c r="K364" s="708"/>
      <c r="L364" s="708"/>
      <c r="M364" s="708"/>
      <c r="N364" s="708"/>
      <c r="O364" s="708"/>
      <c r="P364" s="708"/>
      <c r="Q364" s="708"/>
      <c r="R364" s="708"/>
      <c r="S364" s="708"/>
      <c r="T364" s="708"/>
      <c r="U364" s="708"/>
      <c r="V364" s="708"/>
      <c r="W364" s="708"/>
      <c r="X364" s="708"/>
      <c r="Y364" s="708"/>
      <c r="Z364" s="708"/>
      <c r="AA364" s="708"/>
      <c r="AB364" s="708"/>
      <c r="AC364" s="708"/>
      <c r="AD364" s="708"/>
      <c r="AE364" s="8"/>
    </row>
    <row r="365" spans="1:44" ht="15" customHeight="1">
      <c r="A365" s="96"/>
      <c r="B365" s="703" t="str">
        <f>IF(AL360&gt;0,"Alerta:Debido a que cuenta con registros NS, debe proporcionar una justificación en el area de comentarios al final de la pregunta.","")</f>
        <v/>
      </c>
      <c r="C365" s="703"/>
      <c r="D365" s="703"/>
      <c r="E365" s="703"/>
      <c r="F365" s="703"/>
      <c r="G365" s="703"/>
      <c r="H365" s="703"/>
      <c r="I365" s="703"/>
      <c r="J365" s="703"/>
      <c r="K365" s="703"/>
      <c r="L365" s="703"/>
      <c r="M365" s="703"/>
      <c r="N365" s="703"/>
      <c r="O365" s="703"/>
      <c r="P365" s="703"/>
      <c r="Q365" s="703"/>
      <c r="R365" s="703"/>
      <c r="S365" s="703"/>
      <c r="T365" s="703"/>
      <c r="U365" s="703"/>
      <c r="V365" s="703"/>
      <c r="W365" s="703"/>
      <c r="X365" s="703"/>
      <c r="Y365" s="703"/>
      <c r="Z365" s="703"/>
      <c r="AA365" s="703"/>
      <c r="AB365" s="703"/>
      <c r="AC365" s="703"/>
      <c r="AD365" s="703"/>
      <c r="AE365" s="8"/>
    </row>
    <row r="366" spans="1:44" ht="15" customHeight="1">
      <c r="A366" s="96"/>
      <c r="B366" s="704" t="str">
        <f>AO360</f>
        <v/>
      </c>
      <c r="C366" s="704"/>
      <c r="D366" s="704"/>
      <c r="E366" s="704"/>
      <c r="F366" s="704"/>
      <c r="G366" s="704"/>
      <c r="H366" s="704"/>
      <c r="I366" s="704"/>
      <c r="J366" s="704"/>
      <c r="K366" s="704"/>
      <c r="L366" s="704"/>
      <c r="M366" s="704"/>
      <c r="N366" s="704"/>
      <c r="O366" s="704"/>
      <c r="P366" s="704"/>
      <c r="Q366" s="704"/>
      <c r="R366" s="704"/>
      <c r="S366" s="704"/>
      <c r="T366" s="704"/>
      <c r="U366" s="704"/>
      <c r="V366" s="704"/>
      <c r="W366" s="704"/>
      <c r="X366" s="704"/>
      <c r="Y366" s="704"/>
      <c r="Z366" s="704"/>
      <c r="AA366" s="704"/>
      <c r="AB366" s="704"/>
      <c r="AC366" s="704"/>
      <c r="AD366" s="704"/>
      <c r="AE366" s="8"/>
    </row>
    <row r="367" spans="1:44" ht="15" customHeight="1">
      <c r="A367" s="96"/>
      <c r="B367" s="194"/>
      <c r="C367" s="194"/>
      <c r="D367" s="194"/>
      <c r="E367" s="194"/>
      <c r="F367" s="194"/>
      <c r="G367" s="194"/>
      <c r="H367" s="194"/>
      <c r="I367" s="194"/>
      <c r="J367" s="194"/>
      <c r="K367" s="194"/>
      <c r="L367" s="194"/>
      <c r="M367" s="194"/>
      <c r="N367" s="194"/>
      <c r="O367" s="194"/>
      <c r="P367" s="194"/>
      <c r="Q367" s="194"/>
      <c r="R367" s="194"/>
      <c r="S367" s="194"/>
      <c r="T367" s="194"/>
      <c r="U367" s="194"/>
      <c r="V367" s="194"/>
      <c r="W367" s="194"/>
      <c r="X367" s="194"/>
      <c r="Y367" s="194"/>
      <c r="Z367" s="194"/>
      <c r="AA367" s="194"/>
      <c r="AB367" s="194"/>
      <c r="AC367" s="194"/>
      <c r="AD367" s="194"/>
      <c r="AE367" s="8"/>
    </row>
    <row r="368" spans="1:44" ht="15" customHeight="1">
      <c r="A368" s="96"/>
      <c r="B368" s="194"/>
      <c r="C368" s="194"/>
      <c r="D368" s="194"/>
      <c r="E368" s="194"/>
      <c r="F368" s="194"/>
      <c r="G368" s="194"/>
      <c r="H368" s="194"/>
      <c r="I368" s="194"/>
      <c r="J368" s="194"/>
      <c r="K368" s="194"/>
      <c r="L368" s="194"/>
      <c r="M368" s="194"/>
      <c r="N368" s="194"/>
      <c r="O368" s="194"/>
      <c r="P368" s="194"/>
      <c r="Q368" s="194"/>
      <c r="R368" s="194"/>
      <c r="S368" s="194"/>
      <c r="T368" s="194"/>
      <c r="U368" s="194"/>
      <c r="V368" s="194"/>
      <c r="W368" s="194"/>
      <c r="X368" s="194"/>
      <c r="Y368" s="194"/>
      <c r="Z368" s="194"/>
      <c r="AA368" s="194"/>
      <c r="AB368" s="194"/>
      <c r="AC368" s="194"/>
      <c r="AD368" s="194"/>
      <c r="AE368" s="8"/>
    </row>
    <row r="369" spans="1:44" ht="15" customHeight="1">
      <c r="A369" s="96"/>
      <c r="B369" s="194"/>
      <c r="C369" s="194"/>
      <c r="D369" s="194"/>
      <c r="E369" s="194"/>
      <c r="F369" s="194"/>
      <c r="G369" s="194"/>
      <c r="H369" s="194"/>
      <c r="I369" s="194"/>
      <c r="J369" s="194"/>
      <c r="K369" s="194"/>
      <c r="L369" s="194"/>
      <c r="M369" s="194"/>
      <c r="N369" s="194"/>
      <c r="O369" s="194"/>
      <c r="P369" s="194"/>
      <c r="Q369" s="194"/>
      <c r="R369" s="194"/>
      <c r="S369" s="194"/>
      <c r="T369" s="194"/>
      <c r="U369" s="194"/>
      <c r="V369" s="194"/>
      <c r="W369" s="194"/>
      <c r="X369" s="194"/>
      <c r="Y369" s="194"/>
      <c r="Z369" s="194"/>
      <c r="AA369" s="194"/>
      <c r="AB369" s="194"/>
      <c r="AC369" s="194"/>
      <c r="AD369" s="194"/>
      <c r="AE369" s="8"/>
    </row>
    <row r="370" spans="1:44" ht="24" customHeight="1">
      <c r="A370" s="81" t="s">
        <v>399</v>
      </c>
      <c r="B370" s="673" t="s">
        <v>517</v>
      </c>
      <c r="C370" s="673"/>
      <c r="D370" s="673"/>
      <c r="E370" s="673"/>
      <c r="F370" s="673"/>
      <c r="G370" s="673"/>
      <c r="H370" s="673"/>
      <c r="I370" s="673"/>
      <c r="J370" s="673"/>
      <c r="K370" s="673"/>
      <c r="L370" s="673"/>
      <c r="M370" s="673"/>
      <c r="N370" s="673"/>
      <c r="O370" s="673"/>
      <c r="P370" s="673"/>
      <c r="Q370" s="673"/>
      <c r="R370" s="673"/>
      <c r="S370" s="673"/>
      <c r="T370" s="673"/>
      <c r="U370" s="673"/>
      <c r="V370" s="673"/>
      <c r="W370" s="673"/>
      <c r="X370" s="673"/>
      <c r="Y370" s="673"/>
      <c r="Z370" s="673"/>
      <c r="AA370" s="673"/>
      <c r="AB370" s="673"/>
      <c r="AC370" s="673"/>
      <c r="AD370" s="673"/>
      <c r="AE370" s="8"/>
    </row>
    <row r="371" spans="1:44" ht="15" customHeight="1">
      <c r="A371" s="81"/>
      <c r="B371" s="82"/>
      <c r="C371"/>
      <c r="D371"/>
      <c r="E371"/>
      <c r="F371"/>
      <c r="G371"/>
      <c r="H371"/>
      <c r="I371"/>
      <c r="J371"/>
      <c r="K371"/>
      <c r="L371"/>
      <c r="M371"/>
      <c r="N371"/>
      <c r="O371"/>
      <c r="P371"/>
      <c r="Q371"/>
      <c r="R371"/>
      <c r="S371"/>
      <c r="T371"/>
      <c r="U371"/>
      <c r="V371"/>
      <c r="W371"/>
      <c r="X371"/>
      <c r="Y371"/>
      <c r="Z371"/>
      <c r="AA371"/>
      <c r="AB371"/>
      <c r="AC371"/>
      <c r="AD371"/>
      <c r="AE371" s="8"/>
    </row>
    <row r="372" spans="1:44" ht="24" customHeight="1">
      <c r="A372" s="81"/>
      <c r="B372" s="82"/>
      <c r="C372" s="633" t="s">
        <v>133</v>
      </c>
      <c r="D372" s="634"/>
      <c r="E372" s="634"/>
      <c r="F372" s="634"/>
      <c r="G372" s="634"/>
      <c r="H372" s="634"/>
      <c r="I372" s="634"/>
      <c r="J372" s="634"/>
      <c r="K372" s="634"/>
      <c r="L372" s="635"/>
      <c r="M372" s="643" t="s">
        <v>383</v>
      </c>
      <c r="N372" s="644"/>
      <c r="O372" s="644"/>
      <c r="P372" s="644"/>
      <c r="Q372" s="644"/>
      <c r="R372" s="644"/>
      <c r="S372" s="644"/>
      <c r="T372" s="644"/>
      <c r="U372" s="644"/>
      <c r="V372" s="644"/>
      <c r="W372" s="644"/>
      <c r="X372" s="644"/>
      <c r="Y372" s="644"/>
      <c r="Z372" s="644"/>
      <c r="AA372" s="644"/>
      <c r="AB372" s="644"/>
      <c r="AC372" s="644"/>
      <c r="AD372" s="645"/>
      <c r="AE372" s="8"/>
      <c r="AH372" s="719" t="s">
        <v>6470</v>
      </c>
      <c r="AI372" s="719"/>
      <c r="AJ372" s="719"/>
      <c r="AK372" s="719"/>
      <c r="AM372" s="709" t="s">
        <v>6337</v>
      </c>
      <c r="AN372" s="709"/>
      <c r="AO372" s="709"/>
      <c r="AP372" s="707" t="s">
        <v>6208</v>
      </c>
      <c r="AQ372" s="707"/>
      <c r="AR372" s="707"/>
    </row>
    <row r="373" spans="1:44" ht="15" customHeight="1">
      <c r="A373" s="81"/>
      <c r="B373" s="82"/>
      <c r="C373" s="636"/>
      <c r="D373" s="637"/>
      <c r="E373" s="637"/>
      <c r="F373" s="637"/>
      <c r="G373" s="637"/>
      <c r="H373" s="637"/>
      <c r="I373" s="637"/>
      <c r="J373" s="637"/>
      <c r="K373" s="637"/>
      <c r="L373" s="638"/>
      <c r="M373" s="643" t="s">
        <v>384</v>
      </c>
      <c r="N373" s="644"/>
      <c r="O373" s="644"/>
      <c r="P373" s="644"/>
      <c r="Q373" s="644"/>
      <c r="R373" s="645"/>
      <c r="S373" s="699" t="s">
        <v>385</v>
      </c>
      <c r="T373" s="700"/>
      <c r="U373" s="700"/>
      <c r="V373" s="700"/>
      <c r="W373" s="700"/>
      <c r="X373" s="701"/>
      <c r="Y373" s="699" t="s">
        <v>386</v>
      </c>
      <c r="Z373" s="700"/>
      <c r="AA373" s="700"/>
      <c r="AB373" s="700"/>
      <c r="AC373" s="700"/>
      <c r="AD373" s="701"/>
      <c r="AE373" s="8"/>
      <c r="AG373" s="369" t="s">
        <v>6195</v>
      </c>
      <c r="AH373" s="294" t="s">
        <v>6332</v>
      </c>
      <c r="AI373" s="295" t="s">
        <v>6196</v>
      </c>
      <c r="AJ373" s="296" t="s">
        <v>6333</v>
      </c>
      <c r="AK373" s="297" t="s">
        <v>6334</v>
      </c>
      <c r="AL373" s="370" t="s">
        <v>6196</v>
      </c>
      <c r="AM373" s="302" t="s">
        <v>6338</v>
      </c>
      <c r="AN373" s="288" t="s">
        <v>6210</v>
      </c>
      <c r="AO373" s="289" t="s">
        <v>6211</v>
      </c>
      <c r="AP373" s="287" t="s">
        <v>6209</v>
      </c>
      <c r="AQ373" s="288" t="s">
        <v>6210</v>
      </c>
      <c r="AR373" s="289" t="s">
        <v>6211</v>
      </c>
    </row>
    <row r="374" spans="1:44" ht="15" customHeight="1">
      <c r="A374" s="81"/>
      <c r="B374" s="82"/>
      <c r="C374" s="106" t="s">
        <v>87</v>
      </c>
      <c r="D374" s="740" t="str">
        <f>IF(CNGE_2024_M1_Secc1_Sub1!$D42="","",CNGE_2024_M1_Secc1_Sub1!$D42)</f>
        <v>OFICINA DEL C GOBERNADOR</v>
      </c>
      <c r="E374" s="740"/>
      <c r="F374" s="740"/>
      <c r="G374" s="740"/>
      <c r="H374" s="740"/>
      <c r="I374" s="740"/>
      <c r="J374" s="740"/>
      <c r="K374" s="740"/>
      <c r="L374" s="740"/>
      <c r="M374" s="568"/>
      <c r="N374" s="568"/>
      <c r="O374" s="568"/>
      <c r="P374" s="568"/>
      <c r="Q374" s="568"/>
      <c r="R374" s="568"/>
      <c r="S374" s="568"/>
      <c r="T374" s="568"/>
      <c r="U374" s="568"/>
      <c r="V374" s="568"/>
      <c r="W374" s="568"/>
      <c r="X374" s="568"/>
      <c r="Y374" s="568"/>
      <c r="Z374" s="568"/>
      <c r="AA374" s="568"/>
      <c r="AB374" s="568"/>
      <c r="AC374" s="568"/>
      <c r="AD374" s="568"/>
      <c r="AE374" s="8"/>
      <c r="AG374" s="269">
        <f>IF(AND(COUNTBLANK(D374)=1,COUNTA(M374:AD374)=0),0,IF(AND(COUNTBLANK(D374)=0,COUNTA(M374:AD374)=3),0,1))</f>
        <v>1</v>
      </c>
      <c r="AH374" s="298">
        <f>M374</f>
        <v>0</v>
      </c>
      <c r="AI374" s="299">
        <f>COUNTIF(S374:AD374,"NS")</f>
        <v>0</v>
      </c>
      <c r="AJ374" s="300">
        <f>SUM(S374:AD374)</f>
        <v>0</v>
      </c>
      <c r="AK374" s="301">
        <f>IF(OR(AND(AH374=0, AI374&gt;0),AND(AH374="NS", AJ374&gt;0), AND(AH374="NS", AI374=0, AJ374=0)), 1, IF(OR(AND(AH374&gt;0, AI374&gt;1,AH374&gt;AJ374), AND(AH374="NS", AI374=2), AND(AH374="NS", AJ374=0, AI374&gt;0), AH374=AJ374), 0, 1))</f>
        <v>0</v>
      </c>
      <c r="AL374" s="371">
        <f>COUNTIF(D374:AD374,"NS")</f>
        <v>0</v>
      </c>
      <c r="AM374" s="303">
        <f>IF(SUM(AK374)=0,0,1)</f>
        <v>0</v>
      </c>
      <c r="AN374" s="304" t="str">
        <f>IF(AM374=0,"",
IF(SUM(AM374:AM374)=1,AO374,
IF(AM494&gt;SUM(AM374:AM374),_xlfn.CONCAT(", ",AO374),
IF(AM494=SUM(AM374:AM374),_xlfn.CONCAT(" y ",AO374)))))</f>
        <v/>
      </c>
      <c r="AO374" s="231" t="s">
        <v>6212</v>
      </c>
      <c r="AP374" s="290">
        <f>IF(AG374=0,0,1)</f>
        <v>1</v>
      </c>
      <c r="AQ374" s="291" t="str">
        <f>IF(AP374=0,"",
IF(SUM(AP374:AP374)=1,AR374,
IF(AP494&gt;SUM(AP374:AP374),_xlfn.CONCAT(", ",AR374),
IF(AP494=SUM(AP374:AP374),_xlfn.CONCAT(" y ",AR374)))))</f>
        <v>1</v>
      </c>
      <c r="AR374" s="231" t="s">
        <v>6212</v>
      </c>
    </row>
    <row r="375" spans="1:44" ht="30" customHeight="1">
      <c r="A375" s="81"/>
      <c r="B375" s="82"/>
      <c r="C375" s="107" t="s">
        <v>88</v>
      </c>
      <c r="D375" s="740" t="str">
        <f>IF(CNGE_2024_M1_Secc1_Sub1!$D43="","",CNGE_2024_M1_Secc1_Sub1!$D43)</f>
        <v>SECRETARIA DE DESARROLLO AGROPECUARIO RURAL Y PESCA</v>
      </c>
      <c r="E375" s="740"/>
      <c r="F375" s="740"/>
      <c r="G375" s="740"/>
      <c r="H375" s="740"/>
      <c r="I375" s="740"/>
      <c r="J375" s="740"/>
      <c r="K375" s="740"/>
      <c r="L375" s="740"/>
      <c r="M375" s="568"/>
      <c r="N375" s="568"/>
      <c r="O375" s="568"/>
      <c r="P375" s="568"/>
      <c r="Q375" s="568"/>
      <c r="R375" s="568"/>
      <c r="S375" s="568"/>
      <c r="T375" s="568"/>
      <c r="U375" s="568"/>
      <c r="V375" s="568"/>
      <c r="W375" s="568"/>
      <c r="X375" s="568"/>
      <c r="Y375" s="568"/>
      <c r="Z375" s="568"/>
      <c r="AA375" s="568"/>
      <c r="AB375" s="568"/>
      <c r="AC375" s="568"/>
      <c r="AD375" s="568"/>
      <c r="AE375" s="8"/>
      <c r="AG375" s="269">
        <f t="shared" ref="AG375:AG438" si="60">IF(AND(COUNTBLANK(D375)=1,COUNTA(M375:AD375)=0),0,IF(AND(COUNTBLANK(D375)=0,COUNTA(M375:AD375)=3),0,1))</f>
        <v>1</v>
      </c>
      <c r="AH375" s="298">
        <f t="shared" ref="AH375:AH438" si="61">M375</f>
        <v>0</v>
      </c>
      <c r="AI375" s="299">
        <f t="shared" ref="AI375:AI438" si="62">COUNTIF(S375:AD375,"NS")</f>
        <v>0</v>
      </c>
      <c r="AJ375" s="300">
        <f t="shared" ref="AJ375:AJ438" si="63">SUM(S375:AD375)</f>
        <v>0</v>
      </c>
      <c r="AK375" s="301">
        <f t="shared" ref="AK375:AK438" si="64">IF(OR(AND(AH375=0, AI375&gt;0),AND(AH375="NS", AJ375&gt;0), AND(AH375="NS", AI375=0, AJ375=0)), 1, IF(OR(AND(AH375&gt;0, AI375&gt;1,AH375&gt;AJ375), AND(AH375="NS", AI375=2), AND(AH375="NS", AJ375=0, AI375&gt;0), AH375=AJ375), 0, 1))</f>
        <v>0</v>
      </c>
      <c r="AL375" s="371">
        <f t="shared" ref="AL375:AL438" si="65">COUNTIF(D375:AD375,"NS")</f>
        <v>0</v>
      </c>
      <c r="AM375" s="303">
        <f t="shared" ref="AM375:AM438" si="66">IF(SUM(AK375)=0,0,1)</f>
        <v>0</v>
      </c>
      <c r="AN375" s="304" t="str">
        <f>IF(AM375=0,"",
IF(SUM($AM$374:AM375)=1,AO375,
IF($AM$494&gt;SUM($AM$374:AM375),_xlfn.CONCAT(", ",AO375),
IF($AM$494=SUM($AM$374:AM375),_xlfn.CONCAT(" y ",AO375)))))</f>
        <v/>
      </c>
      <c r="AO375" s="231" t="s">
        <v>6213</v>
      </c>
      <c r="AP375" s="290">
        <f t="shared" ref="AP375:AP438" si="67">IF(AG375=0,0,1)</f>
        <v>1</v>
      </c>
      <c r="AQ375" s="291" t="str">
        <f>IF(AP375=0,"",
IF(SUM($AP$374:AP375)=1,AR375,
IF($AP$494&gt;SUM($AP$374:AP375),_xlfn.CONCAT(", ",AR375),
IF($AP$494=SUM($AP$374:AP375),_xlfn.CONCAT(" y ",AR375)))))</f>
        <v>, 2</v>
      </c>
      <c r="AR375" s="231" t="s">
        <v>6213</v>
      </c>
    </row>
    <row r="376" spans="1:44" ht="15" customHeight="1">
      <c r="A376" s="81"/>
      <c r="B376" s="82"/>
      <c r="C376" s="107" t="s">
        <v>89</v>
      </c>
      <c r="D376" s="740" t="str">
        <f>IF(CNGE_2024_M1_Secc1_Sub1!$D44="","",CNGE_2024_M1_Secc1_Sub1!$D44)</f>
        <v>SECRETARIA DE SALUD</v>
      </c>
      <c r="E376" s="740"/>
      <c r="F376" s="740"/>
      <c r="G376" s="740"/>
      <c r="H376" s="740"/>
      <c r="I376" s="740"/>
      <c r="J376" s="740"/>
      <c r="K376" s="740"/>
      <c r="L376" s="740"/>
      <c r="M376" s="568"/>
      <c r="N376" s="568"/>
      <c r="O376" s="568"/>
      <c r="P376" s="568"/>
      <c r="Q376" s="568"/>
      <c r="R376" s="568"/>
      <c r="S376" s="568"/>
      <c r="T376" s="568"/>
      <c r="U376" s="568"/>
      <c r="V376" s="568"/>
      <c r="W376" s="568"/>
      <c r="X376" s="568"/>
      <c r="Y376" s="568"/>
      <c r="Z376" s="568"/>
      <c r="AA376" s="568"/>
      <c r="AB376" s="568"/>
      <c r="AC376" s="568"/>
      <c r="AD376" s="568"/>
      <c r="AE376" s="8"/>
      <c r="AG376" s="269">
        <f t="shared" si="60"/>
        <v>1</v>
      </c>
      <c r="AH376" s="298">
        <f t="shared" si="61"/>
        <v>0</v>
      </c>
      <c r="AI376" s="299">
        <f t="shared" si="62"/>
        <v>0</v>
      </c>
      <c r="AJ376" s="300">
        <f t="shared" si="63"/>
        <v>0</v>
      </c>
      <c r="AK376" s="301">
        <f t="shared" si="64"/>
        <v>0</v>
      </c>
      <c r="AL376" s="371">
        <f t="shared" si="65"/>
        <v>0</v>
      </c>
      <c r="AM376" s="303">
        <f t="shared" si="66"/>
        <v>0</v>
      </c>
      <c r="AN376" s="304" t="str">
        <f>IF(AM376=0,"",
IF(SUM($AM$374:AM376)=1,AO376,
IF($AM$494&gt;SUM($AM$374:AM376),_xlfn.CONCAT(", ",AO376),
IF($AM$494=SUM($AM$374:AM376),_xlfn.CONCAT(" y ",AO376)))))</f>
        <v/>
      </c>
      <c r="AO376" s="231" t="s">
        <v>6214</v>
      </c>
      <c r="AP376" s="290">
        <f t="shared" si="67"/>
        <v>1</v>
      </c>
      <c r="AQ376" s="291" t="str">
        <f>IF(AP376=0,"",
IF(SUM($AP$374:AP376)=1,AR376,
IF($AP$494&gt;SUM($AP$374:AP376),_xlfn.CONCAT(", ",AR376),
IF($AP$494=SUM($AP$374:AP376),_xlfn.CONCAT(" y ",AR376)))))</f>
        <v>, 3</v>
      </c>
      <c r="AR376" s="231" t="s">
        <v>6214</v>
      </c>
    </row>
    <row r="377" spans="1:44" ht="15" customHeight="1">
      <c r="A377" s="81"/>
      <c r="B377" s="82"/>
      <c r="C377" s="107" t="s">
        <v>90</v>
      </c>
      <c r="D377" s="740" t="str">
        <f>IF(CNGE_2024_M1_Secc1_Sub1!$D45="","",CNGE_2024_M1_Secc1_Sub1!$D45)</f>
        <v>SECRETARIA DE EDUCACION</v>
      </c>
      <c r="E377" s="740"/>
      <c r="F377" s="740"/>
      <c r="G377" s="740"/>
      <c r="H377" s="740"/>
      <c r="I377" s="740"/>
      <c r="J377" s="740"/>
      <c r="K377" s="740"/>
      <c r="L377" s="740"/>
      <c r="M377" s="568"/>
      <c r="N377" s="568"/>
      <c r="O377" s="568"/>
      <c r="P377" s="568"/>
      <c r="Q377" s="568"/>
      <c r="R377" s="568"/>
      <c r="S377" s="568"/>
      <c r="T377" s="568"/>
      <c r="U377" s="568"/>
      <c r="V377" s="568"/>
      <c r="W377" s="568"/>
      <c r="X377" s="568"/>
      <c r="Y377" s="568"/>
      <c r="Z377" s="568"/>
      <c r="AA377" s="568"/>
      <c r="AB377" s="568"/>
      <c r="AC377" s="568"/>
      <c r="AD377" s="568"/>
      <c r="AE377" s="8"/>
      <c r="AG377" s="269">
        <f t="shared" si="60"/>
        <v>1</v>
      </c>
      <c r="AH377" s="298">
        <f t="shared" si="61"/>
        <v>0</v>
      </c>
      <c r="AI377" s="299">
        <f t="shared" si="62"/>
        <v>0</v>
      </c>
      <c r="AJ377" s="300">
        <f t="shared" si="63"/>
        <v>0</v>
      </c>
      <c r="AK377" s="301">
        <f t="shared" si="64"/>
        <v>0</v>
      </c>
      <c r="AL377" s="371">
        <f t="shared" si="65"/>
        <v>0</v>
      </c>
      <c r="AM377" s="303">
        <f t="shared" si="66"/>
        <v>0</v>
      </c>
      <c r="AN377" s="304" t="str">
        <f>IF(AM377=0,"",
IF(SUM($AM$374:AM377)=1,AO377,
IF($AM$494&gt;SUM($AM$374:AM377),_xlfn.CONCAT(", ",AO377),
IF($AM$494=SUM($AM$374:AM377),_xlfn.CONCAT(" y ",AO377)))))</f>
        <v/>
      </c>
      <c r="AO377" s="231" t="s">
        <v>6215</v>
      </c>
      <c r="AP377" s="290">
        <f t="shared" si="67"/>
        <v>1</v>
      </c>
      <c r="AQ377" s="291" t="str">
        <f>IF(AP377=0,"",
IF(SUM($AP$374:AP377)=1,AR377,
IF($AP$494&gt;SUM($AP$374:AP377),_xlfn.CONCAT(", ",AR377),
IF($AP$494=SUM($AP$374:AP377),_xlfn.CONCAT(" y ",AR377)))))</f>
        <v>, 4</v>
      </c>
      <c r="AR377" s="231" t="s">
        <v>6215</v>
      </c>
    </row>
    <row r="378" spans="1:44" ht="15" customHeight="1">
      <c r="A378" s="81"/>
      <c r="B378" s="82"/>
      <c r="C378" s="107" t="s">
        <v>91</v>
      </c>
      <c r="D378" s="740" t="str">
        <f>IF(CNGE_2024_M1_Secc1_Sub1!$D46="","",CNGE_2024_M1_Secc1_Sub1!$D46)</f>
        <v>SECRETARIA DE DESARROLLO SOCIAL</v>
      </c>
      <c r="E378" s="740"/>
      <c r="F378" s="740"/>
      <c r="G378" s="740"/>
      <c r="H378" s="740"/>
      <c r="I378" s="740"/>
      <c r="J378" s="740"/>
      <c r="K378" s="740"/>
      <c r="L378" s="740"/>
      <c r="M378" s="568"/>
      <c r="N378" s="568"/>
      <c r="O378" s="568"/>
      <c r="P378" s="568"/>
      <c r="Q378" s="568"/>
      <c r="R378" s="568"/>
      <c r="S378" s="568"/>
      <c r="T378" s="568"/>
      <c r="U378" s="568"/>
      <c r="V378" s="568"/>
      <c r="W378" s="568"/>
      <c r="X378" s="568"/>
      <c r="Y378" s="568"/>
      <c r="Z378" s="568"/>
      <c r="AA378" s="568"/>
      <c r="AB378" s="568"/>
      <c r="AC378" s="568"/>
      <c r="AD378" s="568"/>
      <c r="AE378" s="8"/>
      <c r="AG378" s="269">
        <f t="shared" si="60"/>
        <v>1</v>
      </c>
      <c r="AH378" s="298">
        <f t="shared" si="61"/>
        <v>0</v>
      </c>
      <c r="AI378" s="299">
        <f t="shared" si="62"/>
        <v>0</v>
      </c>
      <c r="AJ378" s="300">
        <f t="shared" si="63"/>
        <v>0</v>
      </c>
      <c r="AK378" s="301">
        <f t="shared" si="64"/>
        <v>0</v>
      </c>
      <c r="AL378" s="371">
        <f t="shared" si="65"/>
        <v>0</v>
      </c>
      <c r="AM378" s="303">
        <f t="shared" si="66"/>
        <v>0</v>
      </c>
      <c r="AN378" s="304" t="str">
        <f>IF(AM378=0,"",
IF(SUM($AM$374:AM378)=1,AO378,
IF($AM$494&gt;SUM($AM$374:AM378),_xlfn.CONCAT(", ",AO378),
IF($AM$494=SUM($AM$374:AM378),_xlfn.CONCAT(" y ",AO378)))))</f>
        <v/>
      </c>
      <c r="AO378" s="231" t="s">
        <v>6216</v>
      </c>
      <c r="AP378" s="290">
        <f t="shared" si="67"/>
        <v>1</v>
      </c>
      <c r="AQ378" s="291" t="str">
        <f>IF(AP378=0,"",
IF(SUM($AP$374:AP378)=1,AR378,
IF($AP$494&gt;SUM($AP$374:AP378),_xlfn.CONCAT(", ",AR378),
IF($AP$494=SUM($AP$374:AP378),_xlfn.CONCAT(" y ",AR378)))))</f>
        <v>, 5</v>
      </c>
      <c r="AR378" s="231" t="s">
        <v>6216</v>
      </c>
    </row>
    <row r="379" spans="1:44" ht="30" customHeight="1">
      <c r="A379" s="81"/>
      <c r="B379" s="82"/>
      <c r="C379" s="107" t="s">
        <v>92</v>
      </c>
      <c r="D379" s="740" t="str">
        <f>IF(CNGE_2024_M1_Secc1_Sub1!$D47="","",CNGE_2024_M1_Secc1_Sub1!$D47)</f>
        <v>SECRETARIA DE DESARROLLO ECONOMICO Y PORTUARIO</v>
      </c>
      <c r="E379" s="740"/>
      <c r="F379" s="740"/>
      <c r="G379" s="740"/>
      <c r="H379" s="740"/>
      <c r="I379" s="740"/>
      <c r="J379" s="740"/>
      <c r="K379" s="740"/>
      <c r="L379" s="740"/>
      <c r="M379" s="568"/>
      <c r="N379" s="568"/>
      <c r="O379" s="568"/>
      <c r="P379" s="568"/>
      <c r="Q379" s="568"/>
      <c r="R379" s="568"/>
      <c r="S379" s="568"/>
      <c r="T379" s="568"/>
      <c r="U379" s="568"/>
      <c r="V379" s="568"/>
      <c r="W379" s="568"/>
      <c r="X379" s="568"/>
      <c r="Y379" s="568"/>
      <c r="Z379" s="568"/>
      <c r="AA379" s="568"/>
      <c r="AB379" s="568"/>
      <c r="AC379" s="568"/>
      <c r="AD379" s="568"/>
      <c r="AE379" s="8"/>
      <c r="AG379" s="269">
        <f t="shared" si="60"/>
        <v>1</v>
      </c>
      <c r="AH379" s="298">
        <f t="shared" si="61"/>
        <v>0</v>
      </c>
      <c r="AI379" s="299">
        <f t="shared" si="62"/>
        <v>0</v>
      </c>
      <c r="AJ379" s="300">
        <f t="shared" si="63"/>
        <v>0</v>
      </c>
      <c r="AK379" s="301">
        <f t="shared" si="64"/>
        <v>0</v>
      </c>
      <c r="AL379" s="371">
        <f t="shared" si="65"/>
        <v>0</v>
      </c>
      <c r="AM379" s="303">
        <f t="shared" si="66"/>
        <v>0</v>
      </c>
      <c r="AN379" s="304" t="str">
        <f>IF(AM379=0,"",
IF(SUM($AM$374:AM379)=1,AO379,
IF($AM$494&gt;SUM($AM$374:AM379),_xlfn.CONCAT(", ",AO379),
IF($AM$494=SUM($AM$374:AM379),_xlfn.CONCAT(" y ",AO379)))))</f>
        <v/>
      </c>
      <c r="AO379" s="231" t="s">
        <v>6217</v>
      </c>
      <c r="AP379" s="290">
        <f t="shared" si="67"/>
        <v>1</v>
      </c>
      <c r="AQ379" s="291" t="str">
        <f>IF(AP379=0,"",
IF(SUM($AP$374:AP379)=1,AR379,
IF($AP$494&gt;SUM($AP$374:AP379),_xlfn.CONCAT(", ",AR379),
IF($AP$494=SUM($AP$374:AP379),_xlfn.CONCAT(" y ",AR379)))))</f>
        <v>, 6</v>
      </c>
      <c r="AR379" s="231" t="s">
        <v>6217</v>
      </c>
    </row>
    <row r="380" spans="1:44" ht="15" customHeight="1">
      <c r="A380" s="81"/>
      <c r="B380" s="82"/>
      <c r="C380" s="107" t="s">
        <v>93</v>
      </c>
      <c r="D380" s="740" t="str">
        <f>IF(CNGE_2024_M1_Secc1_Sub1!$D48="","",CNGE_2024_M1_Secc1_Sub1!$D48)</f>
        <v>SECRETARIA DE GOBIERNO</v>
      </c>
      <c r="E380" s="740"/>
      <c r="F380" s="740"/>
      <c r="G380" s="740"/>
      <c r="H380" s="740"/>
      <c r="I380" s="740"/>
      <c r="J380" s="740"/>
      <c r="K380" s="740"/>
      <c r="L380" s="740"/>
      <c r="M380" s="568"/>
      <c r="N380" s="568"/>
      <c r="O380" s="568"/>
      <c r="P380" s="568"/>
      <c r="Q380" s="568"/>
      <c r="R380" s="568"/>
      <c r="S380" s="568"/>
      <c r="T380" s="568"/>
      <c r="U380" s="568"/>
      <c r="V380" s="568"/>
      <c r="W380" s="568"/>
      <c r="X380" s="568"/>
      <c r="Y380" s="568"/>
      <c r="Z380" s="568"/>
      <c r="AA380" s="568"/>
      <c r="AB380" s="568"/>
      <c r="AC380" s="568"/>
      <c r="AD380" s="568"/>
      <c r="AE380" s="8"/>
      <c r="AG380" s="269">
        <f t="shared" si="60"/>
        <v>1</v>
      </c>
      <c r="AH380" s="298">
        <f t="shared" si="61"/>
        <v>0</v>
      </c>
      <c r="AI380" s="299">
        <f t="shared" si="62"/>
        <v>0</v>
      </c>
      <c r="AJ380" s="300">
        <f t="shared" si="63"/>
        <v>0</v>
      </c>
      <c r="AK380" s="301">
        <f t="shared" si="64"/>
        <v>0</v>
      </c>
      <c r="AL380" s="371">
        <f t="shared" si="65"/>
        <v>0</v>
      </c>
      <c r="AM380" s="303">
        <f t="shared" si="66"/>
        <v>0</v>
      </c>
      <c r="AN380" s="304" t="str">
        <f>IF(AM380=0,"",
IF(SUM($AM$374:AM380)=1,AO380,
IF($AM$494&gt;SUM($AM$374:AM380),_xlfn.CONCAT(", ",AO380),
IF($AM$494=SUM($AM$374:AM380),_xlfn.CONCAT(" y ",AO380)))))</f>
        <v/>
      </c>
      <c r="AO380" s="231" t="s">
        <v>6218</v>
      </c>
      <c r="AP380" s="290">
        <f t="shared" si="67"/>
        <v>1</v>
      </c>
      <c r="AQ380" s="291" t="str">
        <f>IF(AP380=0,"",
IF(SUM($AP$374:AP380)=1,AR380,
IF($AP$494&gt;SUM($AP$374:AP380),_xlfn.CONCAT(", ",AR380),
IF($AP$494=SUM($AP$374:AP380),_xlfn.CONCAT(" y ",AR380)))))</f>
        <v>, 7</v>
      </c>
      <c r="AR380" s="231" t="s">
        <v>6218</v>
      </c>
    </row>
    <row r="381" spans="1:44" ht="15" customHeight="1">
      <c r="A381" s="81"/>
      <c r="B381" s="82"/>
      <c r="C381" s="107" t="s">
        <v>94</v>
      </c>
      <c r="D381" s="740" t="str">
        <f>IF(CNGE_2024_M1_Secc1_Sub1!$D49="","",CNGE_2024_M1_Secc1_Sub1!$D49)</f>
        <v>SECRETARIA DE FINANZAS Y PLANEACION</v>
      </c>
      <c r="E381" s="740"/>
      <c r="F381" s="740"/>
      <c r="G381" s="740"/>
      <c r="H381" s="740"/>
      <c r="I381" s="740"/>
      <c r="J381" s="740"/>
      <c r="K381" s="740"/>
      <c r="L381" s="740"/>
      <c r="M381" s="568"/>
      <c r="N381" s="568"/>
      <c r="O381" s="568"/>
      <c r="P381" s="568"/>
      <c r="Q381" s="568"/>
      <c r="R381" s="568"/>
      <c r="S381" s="568"/>
      <c r="T381" s="568"/>
      <c r="U381" s="568"/>
      <c r="V381" s="568"/>
      <c r="W381" s="568"/>
      <c r="X381" s="568"/>
      <c r="Y381" s="568"/>
      <c r="Z381" s="568"/>
      <c r="AA381" s="568"/>
      <c r="AB381" s="568"/>
      <c r="AC381" s="568"/>
      <c r="AD381" s="568"/>
      <c r="AE381" s="8"/>
      <c r="AG381" s="269">
        <f t="shared" si="60"/>
        <v>1</v>
      </c>
      <c r="AH381" s="298">
        <f t="shared" si="61"/>
        <v>0</v>
      </c>
      <c r="AI381" s="299">
        <f t="shared" si="62"/>
        <v>0</v>
      </c>
      <c r="AJ381" s="300">
        <f t="shared" si="63"/>
        <v>0</v>
      </c>
      <c r="AK381" s="301">
        <f t="shared" si="64"/>
        <v>0</v>
      </c>
      <c r="AL381" s="371">
        <f t="shared" si="65"/>
        <v>0</v>
      </c>
      <c r="AM381" s="303">
        <f t="shared" si="66"/>
        <v>0</v>
      </c>
      <c r="AN381" s="304" t="str">
        <f>IF(AM381=0,"",
IF(SUM($AM$374:AM381)=1,AO381,
IF($AM$494&gt;SUM($AM$374:AM381),_xlfn.CONCAT(", ",AO381),
IF($AM$494=SUM($AM$374:AM381),_xlfn.CONCAT(" y ",AO381)))))</f>
        <v/>
      </c>
      <c r="AO381" s="231" t="s">
        <v>6219</v>
      </c>
      <c r="AP381" s="290">
        <f t="shared" si="67"/>
        <v>1</v>
      </c>
      <c r="AQ381" s="291" t="str">
        <f>IF(AP381=0,"",
IF(SUM($AP$374:AP381)=1,AR381,
IF($AP$494&gt;SUM($AP$374:AP381),_xlfn.CONCAT(", ",AR381),
IF($AP$494=SUM($AP$374:AP381),_xlfn.CONCAT(" y ",AR381)))))</f>
        <v>, 8</v>
      </c>
      <c r="AR381" s="231" t="s">
        <v>6219</v>
      </c>
    </row>
    <row r="382" spans="1:44" ht="30" customHeight="1">
      <c r="A382" s="81"/>
      <c r="B382" s="82"/>
      <c r="C382" s="107" t="s">
        <v>95</v>
      </c>
      <c r="D382" s="740" t="str">
        <f>IF(CNGE_2024_M1_Secc1_Sub1!$D50="","",CNGE_2024_M1_Secc1_Sub1!$D50)</f>
        <v>COORDINACION GENERAL DE COMUNICACION SOCIAL</v>
      </c>
      <c r="E382" s="740"/>
      <c r="F382" s="740"/>
      <c r="G382" s="740"/>
      <c r="H382" s="740"/>
      <c r="I382" s="740"/>
      <c r="J382" s="740"/>
      <c r="K382" s="740"/>
      <c r="L382" s="740"/>
      <c r="M382" s="568"/>
      <c r="N382" s="568"/>
      <c r="O382" s="568"/>
      <c r="P382" s="568"/>
      <c r="Q382" s="568"/>
      <c r="R382" s="568"/>
      <c r="S382" s="568"/>
      <c r="T382" s="568"/>
      <c r="U382" s="568"/>
      <c r="V382" s="568"/>
      <c r="W382" s="568"/>
      <c r="X382" s="568"/>
      <c r="Y382" s="568"/>
      <c r="Z382" s="568"/>
      <c r="AA382" s="568"/>
      <c r="AB382" s="568"/>
      <c r="AC382" s="568"/>
      <c r="AD382" s="568"/>
      <c r="AE382" s="8"/>
      <c r="AG382" s="269">
        <f t="shared" si="60"/>
        <v>1</v>
      </c>
      <c r="AH382" s="298">
        <f t="shared" si="61"/>
        <v>0</v>
      </c>
      <c r="AI382" s="299">
        <f t="shared" si="62"/>
        <v>0</v>
      </c>
      <c r="AJ382" s="300">
        <f t="shared" si="63"/>
        <v>0</v>
      </c>
      <c r="AK382" s="301">
        <f t="shared" si="64"/>
        <v>0</v>
      </c>
      <c r="AL382" s="371">
        <f t="shared" si="65"/>
        <v>0</v>
      </c>
      <c r="AM382" s="303">
        <f t="shared" si="66"/>
        <v>0</v>
      </c>
      <c r="AN382" s="304" t="str">
        <f>IF(AM382=0,"",
IF(SUM($AM$374:AM382)=1,AO382,
IF($AM$494&gt;SUM($AM$374:AM382),_xlfn.CONCAT(", ",AO382),
IF($AM$494=SUM($AM$374:AM382),_xlfn.CONCAT(" y ",AO382)))))</f>
        <v/>
      </c>
      <c r="AO382" s="231" t="s">
        <v>6220</v>
      </c>
      <c r="AP382" s="290">
        <f t="shared" si="67"/>
        <v>1</v>
      </c>
      <c r="AQ382" s="291" t="str">
        <f>IF(AP382=0,"",
IF(SUM($AP$374:AP382)=1,AR382,
IF($AP$494&gt;SUM($AP$374:AP382),_xlfn.CONCAT(", ",AR382),
IF($AP$494=SUM($AP$374:AP382),_xlfn.CONCAT(" y ",AR382)))))</f>
        <v>, 9</v>
      </c>
      <c r="AR382" s="231" t="s">
        <v>6220</v>
      </c>
    </row>
    <row r="383" spans="1:44" ht="15" customHeight="1">
      <c r="A383" s="81"/>
      <c r="B383" s="82"/>
      <c r="C383" s="107" t="s">
        <v>97</v>
      </c>
      <c r="D383" s="740" t="str">
        <f>IF(CNGE_2024_M1_Secc1_Sub1!$D51="","",CNGE_2024_M1_Secc1_Sub1!$D51)</f>
        <v>CONTRALORIA GENERAL</v>
      </c>
      <c r="E383" s="740"/>
      <c r="F383" s="740"/>
      <c r="G383" s="740"/>
      <c r="H383" s="740"/>
      <c r="I383" s="740"/>
      <c r="J383" s="740"/>
      <c r="K383" s="740"/>
      <c r="L383" s="740"/>
      <c r="M383" s="568"/>
      <c r="N383" s="568"/>
      <c r="O383" s="568"/>
      <c r="P383" s="568"/>
      <c r="Q383" s="568"/>
      <c r="R383" s="568"/>
      <c r="S383" s="568"/>
      <c r="T383" s="568"/>
      <c r="U383" s="568"/>
      <c r="V383" s="568"/>
      <c r="W383" s="568"/>
      <c r="X383" s="568"/>
      <c r="Y383" s="568"/>
      <c r="Z383" s="568"/>
      <c r="AA383" s="568"/>
      <c r="AB383" s="568"/>
      <c r="AC383" s="568"/>
      <c r="AD383" s="568"/>
      <c r="AE383" s="8"/>
      <c r="AG383" s="269">
        <f t="shared" si="60"/>
        <v>1</v>
      </c>
      <c r="AH383" s="298">
        <f t="shared" si="61"/>
        <v>0</v>
      </c>
      <c r="AI383" s="299">
        <f t="shared" si="62"/>
        <v>0</v>
      </c>
      <c r="AJ383" s="300">
        <f t="shared" si="63"/>
        <v>0</v>
      </c>
      <c r="AK383" s="301">
        <f t="shared" si="64"/>
        <v>0</v>
      </c>
      <c r="AL383" s="371">
        <f t="shared" si="65"/>
        <v>0</v>
      </c>
      <c r="AM383" s="303">
        <f t="shared" si="66"/>
        <v>0</v>
      </c>
      <c r="AN383" s="304" t="str">
        <f>IF(AM383=0,"",
IF(SUM($AM$374:AM383)=1,AO383,
IF($AM$494&gt;SUM($AM$374:AM383),_xlfn.CONCAT(", ",AO383),
IF($AM$494=SUM($AM$374:AM383),_xlfn.CONCAT(" y ",AO383)))))</f>
        <v/>
      </c>
      <c r="AO383" s="231" t="s">
        <v>6221</v>
      </c>
      <c r="AP383" s="290">
        <f t="shared" si="67"/>
        <v>1</v>
      </c>
      <c r="AQ383" s="291" t="str">
        <f>IF(AP383=0,"",
IF(SUM($AP$374:AP383)=1,AR383,
IF($AP$494&gt;SUM($AP$374:AP383),_xlfn.CONCAT(", ",AR383),
IF($AP$494=SUM($AP$374:AP383),_xlfn.CONCAT(" y ",AR383)))))</f>
        <v>, 10</v>
      </c>
      <c r="AR383" s="231" t="s">
        <v>6221</v>
      </c>
    </row>
    <row r="384" spans="1:44" ht="30" customHeight="1">
      <c r="A384" s="81"/>
      <c r="B384" s="82"/>
      <c r="C384" s="107" t="s">
        <v>98</v>
      </c>
      <c r="D384" s="740" t="str">
        <f>IF(CNGE_2024_M1_Secc1_Sub1!$D52="","",CNGE_2024_M1_Secc1_Sub1!$D52)</f>
        <v>SECRETARIA DE INFRAESTRUCTURA Y OBRAS PUBLICAS</v>
      </c>
      <c r="E384" s="740"/>
      <c r="F384" s="740"/>
      <c r="G384" s="740"/>
      <c r="H384" s="740"/>
      <c r="I384" s="740"/>
      <c r="J384" s="740"/>
      <c r="K384" s="740"/>
      <c r="L384" s="740"/>
      <c r="M384" s="568"/>
      <c r="N384" s="568"/>
      <c r="O384" s="568"/>
      <c r="P384" s="568"/>
      <c r="Q384" s="568"/>
      <c r="R384" s="568"/>
      <c r="S384" s="568"/>
      <c r="T384" s="568"/>
      <c r="U384" s="568"/>
      <c r="V384" s="568"/>
      <c r="W384" s="568"/>
      <c r="X384" s="568"/>
      <c r="Y384" s="568"/>
      <c r="Z384" s="568"/>
      <c r="AA384" s="568"/>
      <c r="AB384" s="568"/>
      <c r="AC384" s="568"/>
      <c r="AD384" s="568"/>
      <c r="AE384" s="8"/>
      <c r="AG384" s="269">
        <f t="shared" si="60"/>
        <v>1</v>
      </c>
      <c r="AH384" s="298">
        <f t="shared" si="61"/>
        <v>0</v>
      </c>
      <c r="AI384" s="299">
        <f t="shared" si="62"/>
        <v>0</v>
      </c>
      <c r="AJ384" s="300">
        <f t="shared" si="63"/>
        <v>0</v>
      </c>
      <c r="AK384" s="301">
        <f t="shared" si="64"/>
        <v>0</v>
      </c>
      <c r="AL384" s="371">
        <f t="shared" si="65"/>
        <v>0</v>
      </c>
      <c r="AM384" s="303">
        <f t="shared" si="66"/>
        <v>0</v>
      </c>
      <c r="AN384" s="304" t="str">
        <f>IF(AM384=0,"",
IF(SUM($AM$374:AM384)=1,AO384,
IF($AM$494&gt;SUM($AM$374:AM384),_xlfn.CONCAT(", ",AO384),
IF($AM$494=SUM($AM$374:AM384),_xlfn.CONCAT(" y ",AO384)))))</f>
        <v/>
      </c>
      <c r="AO384" s="231" t="s">
        <v>6222</v>
      </c>
      <c r="AP384" s="290">
        <f t="shared" si="67"/>
        <v>1</v>
      </c>
      <c r="AQ384" s="291" t="str">
        <f>IF(AP384=0,"",
IF(SUM($AP$374:AP384)=1,AR384,
IF($AP$494&gt;SUM($AP$374:AP384),_xlfn.CONCAT(", ",AR384),
IF($AP$494=SUM($AP$374:AP384),_xlfn.CONCAT(" y ",AR384)))))</f>
        <v>, 11</v>
      </c>
      <c r="AR384" s="231" t="s">
        <v>6222</v>
      </c>
    </row>
    <row r="385" spans="1:44" ht="15" customHeight="1">
      <c r="A385" s="81"/>
      <c r="B385" s="82"/>
      <c r="C385" s="107" t="s">
        <v>99</v>
      </c>
      <c r="D385" s="740" t="str">
        <f>IF(CNGE_2024_M1_Secc1_Sub1!$D53="","",CNGE_2024_M1_Secc1_Sub1!$D53)</f>
        <v>OFICINA DEL PROGRAMA DE GOBIERNO</v>
      </c>
      <c r="E385" s="740"/>
      <c r="F385" s="740"/>
      <c r="G385" s="740"/>
      <c r="H385" s="740"/>
      <c r="I385" s="740"/>
      <c r="J385" s="740"/>
      <c r="K385" s="740"/>
      <c r="L385" s="740"/>
      <c r="M385" s="568"/>
      <c r="N385" s="568"/>
      <c r="O385" s="568"/>
      <c r="P385" s="568"/>
      <c r="Q385" s="568"/>
      <c r="R385" s="568"/>
      <c r="S385" s="568"/>
      <c r="T385" s="568"/>
      <c r="U385" s="568"/>
      <c r="V385" s="568"/>
      <c r="W385" s="568"/>
      <c r="X385" s="568"/>
      <c r="Y385" s="568"/>
      <c r="Z385" s="568"/>
      <c r="AA385" s="568"/>
      <c r="AB385" s="568"/>
      <c r="AC385" s="568"/>
      <c r="AD385" s="568"/>
      <c r="AE385" s="8"/>
      <c r="AG385" s="269">
        <f t="shared" si="60"/>
        <v>1</v>
      </c>
      <c r="AH385" s="298">
        <f t="shared" si="61"/>
        <v>0</v>
      </c>
      <c r="AI385" s="299">
        <f t="shared" si="62"/>
        <v>0</v>
      </c>
      <c r="AJ385" s="300">
        <f t="shared" si="63"/>
        <v>0</v>
      </c>
      <c r="AK385" s="301">
        <f t="shared" si="64"/>
        <v>0</v>
      </c>
      <c r="AL385" s="371">
        <f t="shared" si="65"/>
        <v>0</v>
      </c>
      <c r="AM385" s="303">
        <f t="shared" si="66"/>
        <v>0</v>
      </c>
      <c r="AN385" s="304" t="str">
        <f>IF(AM385=0,"",
IF(SUM($AM$374:AM385)=1,AO385,
IF($AM$494&gt;SUM($AM$374:AM385),_xlfn.CONCAT(", ",AO385),
IF($AM$494=SUM($AM$374:AM385),_xlfn.CONCAT(" y ",AO385)))))</f>
        <v/>
      </c>
      <c r="AO385" s="231" t="s">
        <v>6223</v>
      </c>
      <c r="AP385" s="290">
        <f t="shared" si="67"/>
        <v>1</v>
      </c>
      <c r="AQ385" s="291" t="str">
        <f>IF(AP385=0,"",
IF(SUM($AP$374:AP385)=1,AR385,
IF($AP$494&gt;SUM($AP$374:AP385),_xlfn.CONCAT(", ",AR385),
IF($AP$494=SUM($AP$374:AP385),_xlfn.CONCAT(" y ",AR385)))))</f>
        <v>, 12</v>
      </c>
      <c r="AR385" s="231" t="s">
        <v>6223</v>
      </c>
    </row>
    <row r="386" spans="1:44" ht="15" customHeight="1">
      <c r="A386" s="81"/>
      <c r="B386" s="82"/>
      <c r="C386" s="107" t="s">
        <v>100</v>
      </c>
      <c r="D386" s="740" t="str">
        <f>IF(CNGE_2024_M1_Secc1_Sub1!$D54="","",CNGE_2024_M1_Secc1_Sub1!$D54)</f>
        <v>SECRETARIA DE SEGURIDAD PUBLICA</v>
      </c>
      <c r="E386" s="740"/>
      <c r="F386" s="740"/>
      <c r="G386" s="740"/>
      <c r="H386" s="740"/>
      <c r="I386" s="740"/>
      <c r="J386" s="740"/>
      <c r="K386" s="740"/>
      <c r="L386" s="740"/>
      <c r="M386" s="568"/>
      <c r="N386" s="568"/>
      <c r="O386" s="568"/>
      <c r="P386" s="568"/>
      <c r="Q386" s="568"/>
      <c r="R386" s="568"/>
      <c r="S386" s="568"/>
      <c r="T386" s="568"/>
      <c r="U386" s="568"/>
      <c r="V386" s="568"/>
      <c r="W386" s="568"/>
      <c r="X386" s="568"/>
      <c r="Y386" s="568"/>
      <c r="Z386" s="568"/>
      <c r="AA386" s="568"/>
      <c r="AB386" s="568"/>
      <c r="AC386" s="568"/>
      <c r="AD386" s="568"/>
      <c r="AE386" s="8"/>
      <c r="AG386" s="269">
        <f t="shared" si="60"/>
        <v>1</v>
      </c>
      <c r="AH386" s="298">
        <f t="shared" si="61"/>
        <v>0</v>
      </c>
      <c r="AI386" s="299">
        <f t="shared" si="62"/>
        <v>0</v>
      </c>
      <c r="AJ386" s="300">
        <f t="shared" si="63"/>
        <v>0</v>
      </c>
      <c r="AK386" s="301">
        <f t="shared" si="64"/>
        <v>0</v>
      </c>
      <c r="AL386" s="371">
        <f t="shared" si="65"/>
        <v>0</v>
      </c>
      <c r="AM386" s="303">
        <f t="shared" si="66"/>
        <v>0</v>
      </c>
      <c r="AN386" s="304" t="str">
        <f>IF(AM386=0,"",
IF(SUM($AM$374:AM386)=1,AO386,
IF($AM$494&gt;SUM($AM$374:AM386),_xlfn.CONCAT(", ",AO386),
IF($AM$494=SUM($AM$374:AM386),_xlfn.CONCAT(" y ",AO386)))))</f>
        <v/>
      </c>
      <c r="AO386" s="231" t="s">
        <v>6224</v>
      </c>
      <c r="AP386" s="290">
        <f t="shared" si="67"/>
        <v>1</v>
      </c>
      <c r="AQ386" s="291" t="str">
        <f>IF(AP386=0,"",
IF(SUM($AP$374:AP386)=1,AR386,
IF($AP$494&gt;SUM($AP$374:AP386),_xlfn.CONCAT(", ",AR386),
IF($AP$494=SUM($AP$374:AP386),_xlfn.CONCAT(" y ",AR386)))))</f>
        <v>, 13</v>
      </c>
      <c r="AR386" s="231" t="s">
        <v>6224</v>
      </c>
    </row>
    <row r="387" spans="1:44" ht="30" customHeight="1">
      <c r="A387" s="81"/>
      <c r="B387" s="82"/>
      <c r="C387" s="107" t="s">
        <v>101</v>
      </c>
      <c r="D387" s="740" t="str">
        <f>IF(CNGE_2024_M1_Secc1_Sub1!$D55="","",CNGE_2024_M1_Secc1_Sub1!$D55)</f>
        <v>SECRETARIA DE TRABAJO PREVISION SOCIAL Y PRODUCTIVIDAD</v>
      </c>
      <c r="E387" s="740"/>
      <c r="F387" s="740"/>
      <c r="G387" s="740"/>
      <c r="H387" s="740"/>
      <c r="I387" s="740"/>
      <c r="J387" s="740"/>
      <c r="K387" s="740"/>
      <c r="L387" s="740"/>
      <c r="M387" s="568"/>
      <c r="N387" s="568"/>
      <c r="O387" s="568"/>
      <c r="P387" s="568"/>
      <c r="Q387" s="568"/>
      <c r="R387" s="568"/>
      <c r="S387" s="568"/>
      <c r="T387" s="568"/>
      <c r="U387" s="568"/>
      <c r="V387" s="568"/>
      <c r="W387" s="568"/>
      <c r="X387" s="568"/>
      <c r="Y387" s="568"/>
      <c r="Z387" s="568"/>
      <c r="AA387" s="568"/>
      <c r="AB387" s="568"/>
      <c r="AC387" s="568"/>
      <c r="AD387" s="568"/>
      <c r="AE387" s="8"/>
      <c r="AG387" s="269">
        <f t="shared" si="60"/>
        <v>1</v>
      </c>
      <c r="AH387" s="298">
        <f t="shared" si="61"/>
        <v>0</v>
      </c>
      <c r="AI387" s="299">
        <f t="shared" si="62"/>
        <v>0</v>
      </c>
      <c r="AJ387" s="300">
        <f t="shared" si="63"/>
        <v>0</v>
      </c>
      <c r="AK387" s="301">
        <f t="shared" si="64"/>
        <v>0</v>
      </c>
      <c r="AL387" s="371">
        <f t="shared" si="65"/>
        <v>0</v>
      </c>
      <c r="AM387" s="303">
        <f t="shared" si="66"/>
        <v>0</v>
      </c>
      <c r="AN387" s="304" t="str">
        <f>IF(AM387=0,"",
IF(SUM($AM$374:AM387)=1,AO387,
IF($AM$494&gt;SUM($AM$374:AM387),_xlfn.CONCAT(", ",AO387),
IF($AM$494=SUM($AM$374:AM387),_xlfn.CONCAT(" y ",AO387)))))</f>
        <v/>
      </c>
      <c r="AO387" s="231" t="s">
        <v>6225</v>
      </c>
      <c r="AP387" s="290">
        <f t="shared" si="67"/>
        <v>1</v>
      </c>
      <c r="AQ387" s="291" t="str">
        <f>IF(AP387=0,"",
IF(SUM($AP$374:AP387)=1,AR387,
IF($AP$494&gt;SUM($AP$374:AP387),_xlfn.CONCAT(", ",AR387),
IF($AP$494=SUM($AP$374:AP387),_xlfn.CONCAT(" y ",AR387)))))</f>
        <v>, 14</v>
      </c>
      <c r="AR387" s="231" t="s">
        <v>6225</v>
      </c>
    </row>
    <row r="388" spans="1:44" ht="15" customHeight="1">
      <c r="A388" s="81"/>
      <c r="B388" s="82"/>
      <c r="C388" s="107" t="s">
        <v>102</v>
      </c>
      <c r="D388" s="740" t="str">
        <f>IF(CNGE_2024_M1_Secc1_Sub1!$D56="","",CNGE_2024_M1_Secc1_Sub1!$D56)</f>
        <v>SECRETARIA DE TURISMO Y CULTURA</v>
      </c>
      <c r="E388" s="740"/>
      <c r="F388" s="740"/>
      <c r="G388" s="740"/>
      <c r="H388" s="740"/>
      <c r="I388" s="740"/>
      <c r="J388" s="740"/>
      <c r="K388" s="740"/>
      <c r="L388" s="740"/>
      <c r="M388" s="568"/>
      <c r="N388" s="568"/>
      <c r="O388" s="568"/>
      <c r="P388" s="568"/>
      <c r="Q388" s="568"/>
      <c r="R388" s="568"/>
      <c r="S388" s="568"/>
      <c r="T388" s="568"/>
      <c r="U388" s="568"/>
      <c r="V388" s="568"/>
      <c r="W388" s="568"/>
      <c r="X388" s="568"/>
      <c r="Y388" s="568"/>
      <c r="Z388" s="568"/>
      <c r="AA388" s="568"/>
      <c r="AB388" s="568"/>
      <c r="AC388" s="568"/>
      <c r="AD388" s="568"/>
      <c r="AE388" s="8"/>
      <c r="AG388" s="269">
        <f t="shared" si="60"/>
        <v>1</v>
      </c>
      <c r="AH388" s="298">
        <f t="shared" si="61"/>
        <v>0</v>
      </c>
      <c r="AI388" s="299">
        <f t="shared" si="62"/>
        <v>0</v>
      </c>
      <c r="AJ388" s="300">
        <f t="shared" si="63"/>
        <v>0</v>
      </c>
      <c r="AK388" s="301">
        <f t="shared" si="64"/>
        <v>0</v>
      </c>
      <c r="AL388" s="371">
        <f t="shared" si="65"/>
        <v>0</v>
      </c>
      <c r="AM388" s="303">
        <f t="shared" si="66"/>
        <v>0</v>
      </c>
      <c r="AN388" s="304" t="str">
        <f>IF(AM388=0,"",
IF(SUM($AM$374:AM388)=1,AO388,
IF($AM$494&gt;SUM($AM$374:AM388),_xlfn.CONCAT(", ",AO388),
IF($AM$494=SUM($AM$374:AM388),_xlfn.CONCAT(" y ",AO388)))))</f>
        <v/>
      </c>
      <c r="AO388" s="231" t="s">
        <v>6226</v>
      </c>
      <c r="AP388" s="290">
        <f t="shared" si="67"/>
        <v>1</v>
      </c>
      <c r="AQ388" s="291" t="str">
        <f>IF(AP388=0,"",
IF(SUM($AP$374:AP388)=1,AR388,
IF($AP$494&gt;SUM($AP$374:AP388),_xlfn.CONCAT(", ",AR388),
IF($AP$494=SUM($AP$374:AP388),_xlfn.CONCAT(" y ",AR388)))))</f>
        <v>, 15</v>
      </c>
      <c r="AR388" s="231" t="s">
        <v>6226</v>
      </c>
    </row>
    <row r="389" spans="1:44" ht="15" customHeight="1">
      <c r="A389" s="81"/>
      <c r="B389" s="82"/>
      <c r="C389" s="107" t="s">
        <v>103</v>
      </c>
      <c r="D389" s="740" t="str">
        <f>IF(CNGE_2024_M1_Secc1_Sub1!$D57="","",CNGE_2024_M1_Secc1_Sub1!$D57)</f>
        <v>SECRETARIA DE PROTECCION CIVIL</v>
      </c>
      <c r="E389" s="740"/>
      <c r="F389" s="740"/>
      <c r="G389" s="740"/>
      <c r="H389" s="740"/>
      <c r="I389" s="740"/>
      <c r="J389" s="740"/>
      <c r="K389" s="740"/>
      <c r="L389" s="740"/>
      <c r="M389" s="568"/>
      <c r="N389" s="568"/>
      <c r="O389" s="568"/>
      <c r="P389" s="568"/>
      <c r="Q389" s="568"/>
      <c r="R389" s="568"/>
      <c r="S389" s="568"/>
      <c r="T389" s="568"/>
      <c r="U389" s="568"/>
      <c r="V389" s="568"/>
      <c r="W389" s="568"/>
      <c r="X389" s="568"/>
      <c r="Y389" s="568"/>
      <c r="Z389" s="568"/>
      <c r="AA389" s="568"/>
      <c r="AB389" s="568"/>
      <c r="AC389" s="568"/>
      <c r="AD389" s="568"/>
      <c r="AE389" s="8"/>
      <c r="AG389" s="269">
        <f t="shared" si="60"/>
        <v>1</v>
      </c>
      <c r="AH389" s="298">
        <f t="shared" si="61"/>
        <v>0</v>
      </c>
      <c r="AI389" s="299">
        <f t="shared" si="62"/>
        <v>0</v>
      </c>
      <c r="AJ389" s="300">
        <f t="shared" si="63"/>
        <v>0</v>
      </c>
      <c r="AK389" s="301">
        <f t="shared" si="64"/>
        <v>0</v>
      </c>
      <c r="AL389" s="371">
        <f t="shared" si="65"/>
        <v>0</v>
      </c>
      <c r="AM389" s="303">
        <f t="shared" si="66"/>
        <v>0</v>
      </c>
      <c r="AN389" s="304" t="str">
        <f>IF(AM389=0,"",
IF(SUM($AM$374:AM389)=1,AO389,
IF($AM$494&gt;SUM($AM$374:AM389),_xlfn.CONCAT(", ",AO389),
IF($AM$494=SUM($AM$374:AM389),_xlfn.CONCAT(" y ",AO389)))))</f>
        <v/>
      </c>
      <c r="AO389" s="231" t="s">
        <v>6227</v>
      </c>
      <c r="AP389" s="290">
        <f t="shared" si="67"/>
        <v>1</v>
      </c>
      <c r="AQ389" s="291" t="str">
        <f>IF(AP389=0,"",
IF(SUM($AP$374:AP389)=1,AR389,
IF($AP$494&gt;SUM($AP$374:AP389),_xlfn.CONCAT(", ",AR389),
IF($AP$494=SUM($AP$374:AP389),_xlfn.CONCAT(" y ",AR389)))))</f>
        <v>, 16</v>
      </c>
      <c r="AR389" s="231" t="s">
        <v>6227</v>
      </c>
    </row>
    <row r="390" spans="1:44" ht="15" customHeight="1">
      <c r="A390" s="81"/>
      <c r="B390" s="82"/>
      <c r="C390" s="107" t="s">
        <v>104</v>
      </c>
      <c r="D390" s="740" t="str">
        <f>IF(CNGE_2024_M1_Secc1_Sub1!$D58="","",CNGE_2024_M1_Secc1_Sub1!$D58)</f>
        <v>SECRETARIA DE MEDIO AMBIENTE</v>
      </c>
      <c r="E390" s="740"/>
      <c r="F390" s="740"/>
      <c r="G390" s="740"/>
      <c r="H390" s="740"/>
      <c r="I390" s="740"/>
      <c r="J390" s="740"/>
      <c r="K390" s="740"/>
      <c r="L390" s="740"/>
      <c r="M390" s="568"/>
      <c r="N390" s="568"/>
      <c r="O390" s="568"/>
      <c r="P390" s="568"/>
      <c r="Q390" s="568"/>
      <c r="R390" s="568"/>
      <c r="S390" s="568"/>
      <c r="T390" s="568"/>
      <c r="U390" s="568"/>
      <c r="V390" s="568"/>
      <c r="W390" s="568"/>
      <c r="X390" s="568"/>
      <c r="Y390" s="568"/>
      <c r="Z390" s="568"/>
      <c r="AA390" s="568"/>
      <c r="AB390" s="568"/>
      <c r="AC390" s="568"/>
      <c r="AD390" s="568"/>
      <c r="AE390" s="8"/>
      <c r="AG390" s="269">
        <f t="shared" si="60"/>
        <v>1</v>
      </c>
      <c r="AH390" s="298">
        <f t="shared" si="61"/>
        <v>0</v>
      </c>
      <c r="AI390" s="299">
        <f t="shared" si="62"/>
        <v>0</v>
      </c>
      <c r="AJ390" s="300">
        <f t="shared" si="63"/>
        <v>0</v>
      </c>
      <c r="AK390" s="301">
        <f t="shared" si="64"/>
        <v>0</v>
      </c>
      <c r="AL390" s="371">
        <f t="shared" si="65"/>
        <v>0</v>
      </c>
      <c r="AM390" s="303">
        <f t="shared" si="66"/>
        <v>0</v>
      </c>
      <c r="AN390" s="304" t="str">
        <f>IF(AM390=0,"",
IF(SUM($AM$374:AM390)=1,AO390,
IF($AM$494&gt;SUM($AM$374:AM390),_xlfn.CONCAT(", ",AO390),
IF($AM$494=SUM($AM$374:AM390),_xlfn.CONCAT(" y ",AO390)))))</f>
        <v/>
      </c>
      <c r="AO390" s="231" t="s">
        <v>6228</v>
      </c>
      <c r="AP390" s="290">
        <f t="shared" si="67"/>
        <v>1</v>
      </c>
      <c r="AQ390" s="291" t="str">
        <f>IF(AP390=0,"",
IF(SUM($AP$374:AP390)=1,AR390,
IF($AP$494&gt;SUM($AP$374:AP390),_xlfn.CONCAT(", ",AR390),
IF($AP$494=SUM($AP$374:AP390),_xlfn.CONCAT(" y ",AR390)))))</f>
        <v>, 17</v>
      </c>
      <c r="AR390" s="231" t="s">
        <v>6228</v>
      </c>
    </row>
    <row r="391" spans="1:44" ht="15" customHeight="1">
      <c r="A391" s="81"/>
      <c r="B391" s="82"/>
      <c r="C391" s="107" t="s">
        <v>105</v>
      </c>
      <c r="D391" s="740" t="str">
        <f>IF(CNGE_2024_M1_Secc1_Sub1!$D59="","",CNGE_2024_M1_Secc1_Sub1!$D59)</f>
        <v>SERVICIOS DE SALUD DE VERACRUZ</v>
      </c>
      <c r="E391" s="740"/>
      <c r="F391" s="740"/>
      <c r="G391" s="740"/>
      <c r="H391" s="740"/>
      <c r="I391" s="740"/>
      <c r="J391" s="740"/>
      <c r="K391" s="740"/>
      <c r="L391" s="740"/>
      <c r="M391" s="568"/>
      <c r="N391" s="568"/>
      <c r="O391" s="568"/>
      <c r="P391" s="568"/>
      <c r="Q391" s="568"/>
      <c r="R391" s="568"/>
      <c r="S391" s="568"/>
      <c r="T391" s="568"/>
      <c r="U391" s="568"/>
      <c r="V391" s="568"/>
      <c r="W391" s="568"/>
      <c r="X391" s="568"/>
      <c r="Y391" s="568"/>
      <c r="Z391" s="568"/>
      <c r="AA391" s="568"/>
      <c r="AB391" s="568"/>
      <c r="AC391" s="568"/>
      <c r="AD391" s="568"/>
      <c r="AE391" s="8"/>
      <c r="AG391" s="269">
        <f t="shared" si="60"/>
        <v>1</v>
      </c>
      <c r="AH391" s="298">
        <f t="shared" si="61"/>
        <v>0</v>
      </c>
      <c r="AI391" s="299">
        <f t="shared" si="62"/>
        <v>0</v>
      </c>
      <c r="AJ391" s="300">
        <f t="shared" si="63"/>
        <v>0</v>
      </c>
      <c r="AK391" s="301">
        <f t="shared" si="64"/>
        <v>0</v>
      </c>
      <c r="AL391" s="371">
        <f t="shared" si="65"/>
        <v>0</v>
      </c>
      <c r="AM391" s="303">
        <f t="shared" si="66"/>
        <v>0</v>
      </c>
      <c r="AN391" s="304" t="str">
        <f>IF(AM391=0,"",
IF(SUM($AM$374:AM391)=1,AO391,
IF($AM$494&gt;SUM($AM$374:AM391),_xlfn.CONCAT(", ",AO391),
IF($AM$494=SUM($AM$374:AM391),_xlfn.CONCAT(" y ",AO391)))))</f>
        <v/>
      </c>
      <c r="AO391" s="231" t="s">
        <v>6229</v>
      </c>
      <c r="AP391" s="290">
        <f t="shared" si="67"/>
        <v>1</v>
      </c>
      <c r="AQ391" s="291" t="str">
        <f>IF(AP391=0,"",
IF(SUM($AP$374:AP391)=1,AR391,
IF($AP$494&gt;SUM($AP$374:AP391),_xlfn.CONCAT(", ",AR391),
IF($AP$494=SUM($AP$374:AP391),_xlfn.CONCAT(" y ",AR391)))))</f>
        <v>, 18</v>
      </c>
      <c r="AR391" s="231" t="s">
        <v>6229</v>
      </c>
    </row>
    <row r="392" spans="1:44" ht="30" customHeight="1">
      <c r="A392" s="81"/>
      <c r="B392" s="82"/>
      <c r="C392" s="107" t="s">
        <v>106</v>
      </c>
      <c r="D392" s="740" t="str">
        <f>IF(CNGE_2024_M1_Secc1_Sub1!$D60="","",CNGE_2024_M1_Secc1_Sub1!$D60)</f>
        <v>SISTEMA PARA EL DESARROLLO INTEGRAL DE LA FAMILIA</v>
      </c>
      <c r="E392" s="740"/>
      <c r="F392" s="740"/>
      <c r="G392" s="740"/>
      <c r="H392" s="740"/>
      <c r="I392" s="740"/>
      <c r="J392" s="740"/>
      <c r="K392" s="740"/>
      <c r="L392" s="740"/>
      <c r="M392" s="568"/>
      <c r="N392" s="568"/>
      <c r="O392" s="568"/>
      <c r="P392" s="568"/>
      <c r="Q392" s="568"/>
      <c r="R392" s="568"/>
      <c r="S392" s="568"/>
      <c r="T392" s="568"/>
      <c r="U392" s="568"/>
      <c r="V392" s="568"/>
      <c r="W392" s="568"/>
      <c r="X392" s="568"/>
      <c r="Y392" s="568"/>
      <c r="Z392" s="568"/>
      <c r="AA392" s="568"/>
      <c r="AB392" s="568"/>
      <c r="AC392" s="568"/>
      <c r="AD392" s="568"/>
      <c r="AE392" s="8"/>
      <c r="AG392" s="269">
        <f t="shared" si="60"/>
        <v>1</v>
      </c>
      <c r="AH392" s="298">
        <f t="shared" si="61"/>
        <v>0</v>
      </c>
      <c r="AI392" s="299">
        <f t="shared" si="62"/>
        <v>0</v>
      </c>
      <c r="AJ392" s="300">
        <f t="shared" si="63"/>
        <v>0</v>
      </c>
      <c r="AK392" s="301">
        <f t="shared" si="64"/>
        <v>0</v>
      </c>
      <c r="AL392" s="371">
        <f t="shared" si="65"/>
        <v>0</v>
      </c>
      <c r="AM392" s="303">
        <f t="shared" si="66"/>
        <v>0</v>
      </c>
      <c r="AN392" s="304" t="str">
        <f>IF(AM392=0,"",
IF(SUM($AM$374:AM392)=1,AO392,
IF($AM$494&gt;SUM($AM$374:AM392),_xlfn.CONCAT(", ",AO392),
IF($AM$494=SUM($AM$374:AM392),_xlfn.CONCAT(" y ",AO392)))))</f>
        <v/>
      </c>
      <c r="AO392" s="231" t="s">
        <v>6230</v>
      </c>
      <c r="AP392" s="290">
        <f t="shared" si="67"/>
        <v>1</v>
      </c>
      <c r="AQ392" s="291" t="str">
        <f>IF(AP392=0,"",
IF(SUM($AP$374:AP392)=1,AR392,
IF($AP$494&gt;SUM($AP$374:AP392),_xlfn.CONCAT(", ",AR392),
IF($AP$494=SUM($AP$374:AP392),_xlfn.CONCAT(" y ",AR392)))))</f>
        <v>, 19</v>
      </c>
      <c r="AR392" s="231" t="s">
        <v>6230</v>
      </c>
    </row>
    <row r="393" spans="1:44" ht="15" customHeight="1">
      <c r="A393" s="81"/>
      <c r="B393" s="82"/>
      <c r="C393" s="107" t="s">
        <v>107</v>
      </c>
      <c r="D393" s="740" t="str">
        <f>IF(CNGE_2024_M1_Secc1_Sub1!$D61="","",CNGE_2024_M1_Secc1_Sub1!$D61)</f>
        <v>COMISION DE ARBITRAJE MEDICO</v>
      </c>
      <c r="E393" s="740"/>
      <c r="F393" s="740"/>
      <c r="G393" s="740"/>
      <c r="H393" s="740"/>
      <c r="I393" s="740"/>
      <c r="J393" s="740"/>
      <c r="K393" s="740"/>
      <c r="L393" s="740"/>
      <c r="M393" s="568"/>
      <c r="N393" s="568"/>
      <c r="O393" s="568"/>
      <c r="P393" s="568"/>
      <c r="Q393" s="568"/>
      <c r="R393" s="568"/>
      <c r="S393" s="568"/>
      <c r="T393" s="568"/>
      <c r="U393" s="568"/>
      <c r="V393" s="568"/>
      <c r="W393" s="568"/>
      <c r="X393" s="568"/>
      <c r="Y393" s="568"/>
      <c r="Z393" s="568"/>
      <c r="AA393" s="568"/>
      <c r="AB393" s="568"/>
      <c r="AC393" s="568"/>
      <c r="AD393" s="568"/>
      <c r="AE393" s="8"/>
      <c r="AG393" s="269">
        <f t="shared" si="60"/>
        <v>1</v>
      </c>
      <c r="AH393" s="298">
        <f t="shared" si="61"/>
        <v>0</v>
      </c>
      <c r="AI393" s="299">
        <f t="shared" si="62"/>
        <v>0</v>
      </c>
      <c r="AJ393" s="300">
        <f t="shared" si="63"/>
        <v>0</v>
      </c>
      <c r="AK393" s="301">
        <f t="shared" si="64"/>
        <v>0</v>
      </c>
      <c r="AL393" s="371">
        <f t="shared" si="65"/>
        <v>0</v>
      </c>
      <c r="AM393" s="303">
        <f t="shared" si="66"/>
        <v>0</v>
      </c>
      <c r="AN393" s="304" t="str">
        <f>IF(AM393=0,"",
IF(SUM($AM$374:AM393)=1,AO393,
IF($AM$494&gt;SUM($AM$374:AM393),_xlfn.CONCAT(", ",AO393),
IF($AM$494=SUM($AM$374:AM393),_xlfn.CONCAT(" y ",AO393)))))</f>
        <v/>
      </c>
      <c r="AO393" s="231" t="s">
        <v>6231</v>
      </c>
      <c r="AP393" s="290">
        <f t="shared" si="67"/>
        <v>1</v>
      </c>
      <c r="AQ393" s="291" t="str">
        <f>IF(AP393=0,"",
IF(SUM($AP$374:AP393)=1,AR393,
IF($AP$494&gt;SUM($AP$374:AP393),_xlfn.CONCAT(", ",AR393),
IF($AP$494=SUM($AP$374:AP393),_xlfn.CONCAT(" y ",AR393)))))</f>
        <v>, 20</v>
      </c>
      <c r="AR393" s="231" t="s">
        <v>6231</v>
      </c>
    </row>
    <row r="394" spans="1:44" ht="30" customHeight="1">
      <c r="A394" s="81"/>
      <c r="B394" s="82"/>
      <c r="C394" s="107" t="s">
        <v>108</v>
      </c>
      <c r="D394" s="740" t="str">
        <f>IF(CNGE_2024_M1_Secc1_Sub1!$D62="","",CNGE_2024_M1_Secc1_Sub1!$D62)</f>
        <v>ACADEMIA VERACRUZANA DE LAS LENGUAS INDIGENAS</v>
      </c>
      <c r="E394" s="740"/>
      <c r="F394" s="740"/>
      <c r="G394" s="740"/>
      <c r="H394" s="740"/>
      <c r="I394" s="740"/>
      <c r="J394" s="740"/>
      <c r="K394" s="740"/>
      <c r="L394" s="740"/>
      <c r="M394" s="568"/>
      <c r="N394" s="568"/>
      <c r="O394" s="568"/>
      <c r="P394" s="568"/>
      <c r="Q394" s="568"/>
      <c r="R394" s="568"/>
      <c r="S394" s="568"/>
      <c r="T394" s="568"/>
      <c r="U394" s="568"/>
      <c r="V394" s="568"/>
      <c r="W394" s="568"/>
      <c r="X394" s="568"/>
      <c r="Y394" s="568"/>
      <c r="Z394" s="568"/>
      <c r="AA394" s="568"/>
      <c r="AB394" s="568"/>
      <c r="AC394" s="568"/>
      <c r="AD394" s="568"/>
      <c r="AE394" s="8"/>
      <c r="AG394" s="269">
        <f t="shared" si="60"/>
        <v>1</v>
      </c>
      <c r="AH394" s="298">
        <f t="shared" si="61"/>
        <v>0</v>
      </c>
      <c r="AI394" s="299">
        <f t="shared" si="62"/>
        <v>0</v>
      </c>
      <c r="AJ394" s="300">
        <f t="shared" si="63"/>
        <v>0</v>
      </c>
      <c r="AK394" s="301">
        <f t="shared" si="64"/>
        <v>0</v>
      </c>
      <c r="AL394" s="371">
        <f t="shared" si="65"/>
        <v>0</v>
      </c>
      <c r="AM394" s="303">
        <f t="shared" si="66"/>
        <v>0</v>
      </c>
      <c r="AN394" s="304" t="str">
        <f>IF(AM394=0,"",
IF(SUM($AM$374:AM394)=1,AO394,
IF($AM$494&gt;SUM($AM$374:AM394),_xlfn.CONCAT(", ",AO394),
IF($AM$494=SUM($AM$374:AM394),_xlfn.CONCAT(" y ",AO394)))))</f>
        <v/>
      </c>
      <c r="AO394" s="231" t="s">
        <v>6232</v>
      </c>
      <c r="AP394" s="290">
        <f t="shared" si="67"/>
        <v>1</v>
      </c>
      <c r="AQ394" s="291" t="str">
        <f>IF(AP394=0,"",
IF(SUM($AP$374:AP394)=1,AR394,
IF($AP$494&gt;SUM($AP$374:AP394),_xlfn.CONCAT(", ",AR394),
IF($AP$494=SUM($AP$374:AP394),_xlfn.CONCAT(" y ",AR394)))))</f>
        <v>, 21</v>
      </c>
      <c r="AR394" s="231" t="s">
        <v>6232</v>
      </c>
    </row>
    <row r="395" spans="1:44" ht="15" customHeight="1">
      <c r="A395" s="81"/>
      <c r="B395" s="82"/>
      <c r="C395" s="107" t="s">
        <v>109</v>
      </c>
      <c r="D395" s="740" t="str">
        <f>IF(CNGE_2024_M1_Secc1_Sub1!$D63="","",CNGE_2024_M1_Secc1_Sub1!$D63)</f>
        <v>INSTITUTO VERACRUZANO DEL DEPORTE</v>
      </c>
      <c r="E395" s="740"/>
      <c r="F395" s="740"/>
      <c r="G395" s="740"/>
      <c r="H395" s="740"/>
      <c r="I395" s="740"/>
      <c r="J395" s="740"/>
      <c r="K395" s="740"/>
      <c r="L395" s="740"/>
      <c r="M395" s="568"/>
      <c r="N395" s="568"/>
      <c r="O395" s="568"/>
      <c r="P395" s="568"/>
      <c r="Q395" s="568"/>
      <c r="R395" s="568"/>
      <c r="S395" s="568"/>
      <c r="T395" s="568"/>
      <c r="U395" s="568"/>
      <c r="V395" s="568"/>
      <c r="W395" s="568"/>
      <c r="X395" s="568"/>
      <c r="Y395" s="568"/>
      <c r="Z395" s="568"/>
      <c r="AA395" s="568"/>
      <c r="AB395" s="568"/>
      <c r="AC395" s="568"/>
      <c r="AD395" s="568"/>
      <c r="AE395" s="8"/>
      <c r="AG395" s="269">
        <f t="shared" si="60"/>
        <v>1</v>
      </c>
      <c r="AH395" s="298">
        <f t="shared" si="61"/>
        <v>0</v>
      </c>
      <c r="AI395" s="299">
        <f t="shared" si="62"/>
        <v>0</v>
      </c>
      <c r="AJ395" s="300">
        <f t="shared" si="63"/>
        <v>0</v>
      </c>
      <c r="AK395" s="301">
        <f t="shared" si="64"/>
        <v>0</v>
      </c>
      <c r="AL395" s="371">
        <f t="shared" si="65"/>
        <v>0</v>
      </c>
      <c r="AM395" s="303">
        <f t="shared" si="66"/>
        <v>0</v>
      </c>
      <c r="AN395" s="304" t="str">
        <f>IF(AM395=0,"",
IF(SUM($AM$374:AM395)=1,AO395,
IF($AM$494&gt;SUM($AM$374:AM395),_xlfn.CONCAT(", ",AO395),
IF($AM$494=SUM($AM$374:AM395),_xlfn.CONCAT(" y ",AO395)))))</f>
        <v/>
      </c>
      <c r="AO395" s="231" t="s">
        <v>6233</v>
      </c>
      <c r="AP395" s="290">
        <f t="shared" si="67"/>
        <v>1</v>
      </c>
      <c r="AQ395" s="291" t="str">
        <f>IF(AP395=0,"",
IF(SUM($AP$374:AP395)=1,AR395,
IF($AP$494&gt;SUM($AP$374:AP395),_xlfn.CONCAT(", ",AR395),
IF($AP$494=SUM($AP$374:AP395),_xlfn.CONCAT(" y ",AR395)))))</f>
        <v>, 22</v>
      </c>
      <c r="AR395" s="231" t="s">
        <v>6233</v>
      </c>
    </row>
    <row r="396" spans="1:44" ht="30" customHeight="1">
      <c r="A396" s="81"/>
      <c r="B396" s="82"/>
      <c r="C396" s="107" t="s">
        <v>110</v>
      </c>
      <c r="D396" s="740" t="str">
        <f>IF(CNGE_2024_M1_Secc1_Sub1!$D64="","",CNGE_2024_M1_Secc1_Sub1!$D64)</f>
        <v>INSTITUTO DE ESPACIOS EDUCATIVOS DEL ESTADO DE VERACRUZ</v>
      </c>
      <c r="E396" s="740"/>
      <c r="F396" s="740"/>
      <c r="G396" s="740"/>
      <c r="H396" s="740"/>
      <c r="I396" s="740"/>
      <c r="J396" s="740"/>
      <c r="K396" s="740"/>
      <c r="L396" s="740"/>
      <c r="M396" s="568"/>
      <c r="N396" s="568"/>
      <c r="O396" s="568"/>
      <c r="P396" s="568"/>
      <c r="Q396" s="568"/>
      <c r="R396" s="568"/>
      <c r="S396" s="568"/>
      <c r="T396" s="568"/>
      <c r="U396" s="568"/>
      <c r="V396" s="568"/>
      <c r="W396" s="568"/>
      <c r="X396" s="568"/>
      <c r="Y396" s="568"/>
      <c r="Z396" s="568"/>
      <c r="AA396" s="568"/>
      <c r="AB396" s="568"/>
      <c r="AC396" s="568"/>
      <c r="AD396" s="568"/>
      <c r="AE396" s="8"/>
      <c r="AG396" s="269">
        <f t="shared" si="60"/>
        <v>1</v>
      </c>
      <c r="AH396" s="298">
        <f t="shared" si="61"/>
        <v>0</v>
      </c>
      <c r="AI396" s="299">
        <f t="shared" si="62"/>
        <v>0</v>
      </c>
      <c r="AJ396" s="300">
        <f t="shared" si="63"/>
        <v>0</v>
      </c>
      <c r="AK396" s="301">
        <f t="shared" si="64"/>
        <v>0</v>
      </c>
      <c r="AL396" s="371">
        <f t="shared" si="65"/>
        <v>0</v>
      </c>
      <c r="AM396" s="303">
        <f t="shared" si="66"/>
        <v>0</v>
      </c>
      <c r="AN396" s="304" t="str">
        <f>IF(AM396=0,"",
IF(SUM($AM$374:AM396)=1,AO396,
IF($AM$494&gt;SUM($AM$374:AM396),_xlfn.CONCAT(", ",AO396),
IF($AM$494=SUM($AM$374:AM396),_xlfn.CONCAT(" y ",AO396)))))</f>
        <v/>
      </c>
      <c r="AO396" s="231" t="s">
        <v>6234</v>
      </c>
      <c r="AP396" s="290">
        <f t="shared" si="67"/>
        <v>1</v>
      </c>
      <c r="AQ396" s="291" t="str">
        <f>IF(AP396=0,"",
IF(SUM($AP$374:AP396)=1,AR396,
IF($AP$494&gt;SUM($AP$374:AP396),_xlfn.CONCAT(", ",AR396),
IF($AP$494=SUM($AP$374:AP396),_xlfn.CONCAT(" y ",AR396)))))</f>
        <v>, 23</v>
      </c>
      <c r="AR396" s="231" t="s">
        <v>6234</v>
      </c>
    </row>
    <row r="397" spans="1:44" ht="30" customHeight="1">
      <c r="A397" s="81"/>
      <c r="B397" s="82"/>
      <c r="C397" s="107" t="s">
        <v>111</v>
      </c>
      <c r="D397" s="740" t="str">
        <f>IF(CNGE_2024_M1_Secc1_Sub1!$D65="","",CNGE_2024_M1_Secc1_Sub1!$D65)</f>
        <v>COLEGIO DE BACHILLERES DEL ESTADO DE VERACRUZ</v>
      </c>
      <c r="E397" s="740"/>
      <c r="F397" s="740"/>
      <c r="G397" s="740"/>
      <c r="H397" s="740"/>
      <c r="I397" s="740"/>
      <c r="J397" s="740"/>
      <c r="K397" s="740"/>
      <c r="L397" s="740"/>
      <c r="M397" s="568"/>
      <c r="N397" s="568"/>
      <c r="O397" s="568"/>
      <c r="P397" s="568"/>
      <c r="Q397" s="568"/>
      <c r="R397" s="568"/>
      <c r="S397" s="568"/>
      <c r="T397" s="568"/>
      <c r="U397" s="568"/>
      <c r="V397" s="568"/>
      <c r="W397" s="568"/>
      <c r="X397" s="568"/>
      <c r="Y397" s="568"/>
      <c r="Z397" s="568"/>
      <c r="AA397" s="568"/>
      <c r="AB397" s="568"/>
      <c r="AC397" s="568"/>
      <c r="AD397" s="568"/>
      <c r="AE397" s="8"/>
      <c r="AG397" s="269">
        <f t="shared" si="60"/>
        <v>1</v>
      </c>
      <c r="AH397" s="298">
        <f t="shared" si="61"/>
        <v>0</v>
      </c>
      <c r="AI397" s="299">
        <f t="shared" si="62"/>
        <v>0</v>
      </c>
      <c r="AJ397" s="300">
        <f t="shared" si="63"/>
        <v>0</v>
      </c>
      <c r="AK397" s="301">
        <f t="shared" si="64"/>
        <v>0</v>
      </c>
      <c r="AL397" s="371">
        <f t="shared" si="65"/>
        <v>0</v>
      </c>
      <c r="AM397" s="303">
        <f t="shared" si="66"/>
        <v>0</v>
      </c>
      <c r="AN397" s="304" t="str">
        <f>IF(AM397=0,"",
IF(SUM($AM$374:AM397)=1,AO397,
IF($AM$494&gt;SUM($AM$374:AM397),_xlfn.CONCAT(", ",AO397),
IF($AM$494=SUM($AM$374:AM397),_xlfn.CONCAT(" y ",AO397)))))</f>
        <v/>
      </c>
      <c r="AO397" s="231" t="s">
        <v>6235</v>
      </c>
      <c r="AP397" s="290">
        <f t="shared" si="67"/>
        <v>1</v>
      </c>
      <c r="AQ397" s="291" t="str">
        <f>IF(AP397=0,"",
IF(SUM($AP$374:AP397)=1,AR397,
IF($AP$494&gt;SUM($AP$374:AP397),_xlfn.CONCAT(", ",AR397),
IF($AP$494=SUM($AP$374:AP397),_xlfn.CONCAT(" y ",AR397)))))</f>
        <v>, 24</v>
      </c>
      <c r="AR397" s="231" t="s">
        <v>6235</v>
      </c>
    </row>
    <row r="398" spans="1:44" ht="30" customHeight="1">
      <c r="A398" s="81"/>
      <c r="B398" s="82"/>
      <c r="C398" s="107" t="s">
        <v>112</v>
      </c>
      <c r="D398" s="740" t="str">
        <f>IF(CNGE_2024_M1_Secc1_Sub1!$D66="","",CNGE_2024_M1_Secc1_Sub1!$D66)</f>
        <v>INSTITUTO TECNOLOGICO SUPERIOR DE MISANTLA</v>
      </c>
      <c r="E398" s="740"/>
      <c r="F398" s="740"/>
      <c r="G398" s="740"/>
      <c r="H398" s="740"/>
      <c r="I398" s="740"/>
      <c r="J398" s="740"/>
      <c r="K398" s="740"/>
      <c r="L398" s="740"/>
      <c r="M398" s="568"/>
      <c r="N398" s="568"/>
      <c r="O398" s="568"/>
      <c r="P398" s="568"/>
      <c r="Q398" s="568"/>
      <c r="R398" s="568"/>
      <c r="S398" s="568"/>
      <c r="T398" s="568"/>
      <c r="U398" s="568"/>
      <c r="V398" s="568"/>
      <c r="W398" s="568"/>
      <c r="X398" s="568"/>
      <c r="Y398" s="568"/>
      <c r="Z398" s="568"/>
      <c r="AA398" s="568"/>
      <c r="AB398" s="568"/>
      <c r="AC398" s="568"/>
      <c r="AD398" s="568"/>
      <c r="AE398" s="8"/>
      <c r="AG398" s="269">
        <f t="shared" si="60"/>
        <v>1</v>
      </c>
      <c r="AH398" s="298">
        <f t="shared" si="61"/>
        <v>0</v>
      </c>
      <c r="AI398" s="299">
        <f t="shared" si="62"/>
        <v>0</v>
      </c>
      <c r="AJ398" s="300">
        <f t="shared" si="63"/>
        <v>0</v>
      </c>
      <c r="AK398" s="301">
        <f t="shared" si="64"/>
        <v>0</v>
      </c>
      <c r="AL398" s="371">
        <f t="shared" si="65"/>
        <v>0</v>
      </c>
      <c r="AM398" s="303">
        <f t="shared" si="66"/>
        <v>0</v>
      </c>
      <c r="AN398" s="304" t="str">
        <f>IF(AM398=0,"",
IF(SUM($AM$374:AM398)=1,AO398,
IF($AM$494&gt;SUM($AM$374:AM398),_xlfn.CONCAT(", ",AO398),
IF($AM$494=SUM($AM$374:AM398),_xlfn.CONCAT(" y ",AO398)))))</f>
        <v/>
      </c>
      <c r="AO398" s="231" t="s">
        <v>6236</v>
      </c>
      <c r="AP398" s="290">
        <f t="shared" si="67"/>
        <v>1</v>
      </c>
      <c r="AQ398" s="291" t="str">
        <f>IF(AP398=0,"",
IF(SUM($AP$374:AP398)=1,AR398,
IF($AP$494&gt;SUM($AP$374:AP398),_xlfn.CONCAT(", ",AR398),
IF($AP$494=SUM($AP$374:AP398),_xlfn.CONCAT(" y ",AR398)))))</f>
        <v>, 25</v>
      </c>
      <c r="AR398" s="231" t="s">
        <v>6236</v>
      </c>
    </row>
    <row r="399" spans="1:44" ht="30" customHeight="1">
      <c r="A399" s="81"/>
      <c r="B399" s="82"/>
      <c r="C399" s="107" t="s">
        <v>113</v>
      </c>
      <c r="D399" s="740" t="str">
        <f>IF(CNGE_2024_M1_Secc1_Sub1!$D67="","",CNGE_2024_M1_Secc1_Sub1!$D67)</f>
        <v>INSTITUTO TECNOLOGICO SUPERIOR DE SAN ANDRES TUXTLA</v>
      </c>
      <c r="E399" s="740"/>
      <c r="F399" s="740"/>
      <c r="G399" s="740"/>
      <c r="H399" s="740"/>
      <c r="I399" s="740"/>
      <c r="J399" s="740"/>
      <c r="K399" s="740"/>
      <c r="L399" s="740"/>
      <c r="M399" s="568"/>
      <c r="N399" s="568"/>
      <c r="O399" s="568"/>
      <c r="P399" s="568"/>
      <c r="Q399" s="568"/>
      <c r="R399" s="568"/>
      <c r="S399" s="568"/>
      <c r="T399" s="568"/>
      <c r="U399" s="568"/>
      <c r="V399" s="568"/>
      <c r="W399" s="568"/>
      <c r="X399" s="568"/>
      <c r="Y399" s="568"/>
      <c r="Z399" s="568"/>
      <c r="AA399" s="568"/>
      <c r="AB399" s="568"/>
      <c r="AC399" s="568"/>
      <c r="AD399" s="568"/>
      <c r="AE399" s="8"/>
      <c r="AG399" s="269">
        <f t="shared" si="60"/>
        <v>1</v>
      </c>
      <c r="AH399" s="298">
        <f t="shared" si="61"/>
        <v>0</v>
      </c>
      <c r="AI399" s="299">
        <f t="shared" si="62"/>
        <v>0</v>
      </c>
      <c r="AJ399" s="300">
        <f t="shared" si="63"/>
        <v>0</v>
      </c>
      <c r="AK399" s="301">
        <f t="shared" si="64"/>
        <v>0</v>
      </c>
      <c r="AL399" s="371">
        <f t="shared" si="65"/>
        <v>0</v>
      </c>
      <c r="AM399" s="303">
        <f t="shared" si="66"/>
        <v>0</v>
      </c>
      <c r="AN399" s="304" t="str">
        <f>IF(AM399=0,"",
IF(SUM($AM$374:AM399)=1,AO399,
IF($AM$494&gt;SUM($AM$374:AM399),_xlfn.CONCAT(", ",AO399),
IF($AM$494=SUM($AM$374:AM399),_xlfn.CONCAT(" y ",AO399)))))</f>
        <v/>
      </c>
      <c r="AO399" s="231" t="s">
        <v>6237</v>
      </c>
      <c r="AP399" s="290">
        <f t="shared" si="67"/>
        <v>1</v>
      </c>
      <c r="AQ399" s="291" t="str">
        <f>IF(AP399=0,"",
IF(SUM($AP$374:AP399)=1,AR399,
IF($AP$494&gt;SUM($AP$374:AP399),_xlfn.CONCAT(", ",AR399),
IF($AP$494=SUM($AP$374:AP399),_xlfn.CONCAT(" y ",AR399)))))</f>
        <v>, 26</v>
      </c>
      <c r="AR399" s="231" t="s">
        <v>6237</v>
      </c>
    </row>
    <row r="400" spans="1:44" ht="30" customHeight="1">
      <c r="A400" s="81"/>
      <c r="B400" s="82"/>
      <c r="C400" s="107" t="s">
        <v>114</v>
      </c>
      <c r="D400" s="740" t="str">
        <f>IF(CNGE_2024_M1_Secc1_Sub1!$D68="","",CNGE_2024_M1_Secc1_Sub1!$D68)</f>
        <v>INSTITUTO TECNOLOGICO SUPERIOR DE TANTOYUCA</v>
      </c>
      <c r="E400" s="740"/>
      <c r="F400" s="740"/>
      <c r="G400" s="740"/>
      <c r="H400" s="740"/>
      <c r="I400" s="740"/>
      <c r="J400" s="740"/>
      <c r="K400" s="740"/>
      <c r="L400" s="740"/>
      <c r="M400" s="568"/>
      <c r="N400" s="568"/>
      <c r="O400" s="568"/>
      <c r="P400" s="568"/>
      <c r="Q400" s="568"/>
      <c r="R400" s="568"/>
      <c r="S400" s="568"/>
      <c r="T400" s="568"/>
      <c r="U400" s="568"/>
      <c r="V400" s="568"/>
      <c r="W400" s="568"/>
      <c r="X400" s="568"/>
      <c r="Y400" s="568"/>
      <c r="Z400" s="568"/>
      <c r="AA400" s="568"/>
      <c r="AB400" s="568"/>
      <c r="AC400" s="568"/>
      <c r="AD400" s="568"/>
      <c r="AE400" s="8"/>
      <c r="AG400" s="269">
        <f t="shared" si="60"/>
        <v>1</v>
      </c>
      <c r="AH400" s="298">
        <f t="shared" si="61"/>
        <v>0</v>
      </c>
      <c r="AI400" s="299">
        <f t="shared" si="62"/>
        <v>0</v>
      </c>
      <c r="AJ400" s="300">
        <f t="shared" si="63"/>
        <v>0</v>
      </c>
      <c r="AK400" s="301">
        <f t="shared" si="64"/>
        <v>0</v>
      </c>
      <c r="AL400" s="371">
        <f t="shared" si="65"/>
        <v>0</v>
      </c>
      <c r="AM400" s="303">
        <f t="shared" si="66"/>
        <v>0</v>
      </c>
      <c r="AN400" s="304" t="str">
        <f>IF(AM400=0,"",
IF(SUM($AM$374:AM400)=1,AO400,
IF($AM$494&gt;SUM($AM$374:AM400),_xlfn.CONCAT(", ",AO400),
IF($AM$494=SUM($AM$374:AM400),_xlfn.CONCAT(" y ",AO400)))))</f>
        <v/>
      </c>
      <c r="AO400" s="231" t="s">
        <v>6238</v>
      </c>
      <c r="AP400" s="290">
        <f t="shared" si="67"/>
        <v>1</v>
      </c>
      <c r="AQ400" s="291" t="str">
        <f>IF(AP400=0,"",
IF(SUM($AP$374:AP400)=1,AR400,
IF($AP$494&gt;SUM($AP$374:AP400),_xlfn.CONCAT(", ",AR400),
IF($AP$494=SUM($AP$374:AP400),_xlfn.CONCAT(" y ",AR400)))))</f>
        <v>, 27</v>
      </c>
      <c r="AR400" s="231" t="s">
        <v>6238</v>
      </c>
    </row>
    <row r="401" spans="1:44" ht="30" customHeight="1">
      <c r="A401" s="81"/>
      <c r="B401" s="82"/>
      <c r="C401" s="107" t="s">
        <v>115</v>
      </c>
      <c r="D401" s="740" t="str">
        <f>IF(CNGE_2024_M1_Secc1_Sub1!$D69="","",CNGE_2024_M1_Secc1_Sub1!$D69)</f>
        <v>INSTITUTO TECNOLOGICO SUPERIOR DE COSAMALOAPAN</v>
      </c>
      <c r="E401" s="740"/>
      <c r="F401" s="740"/>
      <c r="G401" s="740"/>
      <c r="H401" s="740"/>
      <c r="I401" s="740"/>
      <c r="J401" s="740"/>
      <c r="K401" s="740"/>
      <c r="L401" s="740"/>
      <c r="M401" s="568"/>
      <c r="N401" s="568"/>
      <c r="O401" s="568"/>
      <c r="P401" s="568"/>
      <c r="Q401" s="568"/>
      <c r="R401" s="568"/>
      <c r="S401" s="568"/>
      <c r="T401" s="568"/>
      <c r="U401" s="568"/>
      <c r="V401" s="568"/>
      <c r="W401" s="568"/>
      <c r="X401" s="568"/>
      <c r="Y401" s="568"/>
      <c r="Z401" s="568"/>
      <c r="AA401" s="568"/>
      <c r="AB401" s="568"/>
      <c r="AC401" s="568"/>
      <c r="AD401" s="568"/>
      <c r="AE401" s="8"/>
      <c r="AG401" s="269">
        <f t="shared" si="60"/>
        <v>1</v>
      </c>
      <c r="AH401" s="298">
        <f t="shared" si="61"/>
        <v>0</v>
      </c>
      <c r="AI401" s="299">
        <f t="shared" si="62"/>
        <v>0</v>
      </c>
      <c r="AJ401" s="300">
        <f t="shared" si="63"/>
        <v>0</v>
      </c>
      <c r="AK401" s="301">
        <f t="shared" si="64"/>
        <v>0</v>
      </c>
      <c r="AL401" s="371">
        <f t="shared" si="65"/>
        <v>0</v>
      </c>
      <c r="AM401" s="303">
        <f t="shared" si="66"/>
        <v>0</v>
      </c>
      <c r="AN401" s="304" t="str">
        <f>IF(AM401=0,"",
IF(SUM($AM$374:AM401)=1,AO401,
IF($AM$494&gt;SUM($AM$374:AM401),_xlfn.CONCAT(", ",AO401),
IF($AM$494=SUM($AM$374:AM401),_xlfn.CONCAT(" y ",AO401)))))</f>
        <v/>
      </c>
      <c r="AO401" s="231" t="s">
        <v>6239</v>
      </c>
      <c r="AP401" s="290">
        <f t="shared" si="67"/>
        <v>1</v>
      </c>
      <c r="AQ401" s="291" t="str">
        <f>IF(AP401=0,"",
IF(SUM($AP$374:AP401)=1,AR401,
IF($AP$494&gt;SUM($AP$374:AP401),_xlfn.CONCAT(", ",AR401),
IF($AP$494=SUM($AP$374:AP401),_xlfn.CONCAT(" y ",AR401)))))</f>
        <v>, 28</v>
      </c>
      <c r="AR401" s="231" t="s">
        <v>6239</v>
      </c>
    </row>
    <row r="402" spans="1:44" ht="30" customHeight="1">
      <c r="A402" s="81"/>
      <c r="B402" s="82"/>
      <c r="C402" s="107" t="s">
        <v>116</v>
      </c>
      <c r="D402" s="740" t="str">
        <f>IF(CNGE_2024_M1_Secc1_Sub1!$D70="","",CNGE_2024_M1_Secc1_Sub1!$D70)</f>
        <v>INSTITUTO TECNOLOGICO SUPERIOR DE PANUCO</v>
      </c>
      <c r="E402" s="740"/>
      <c r="F402" s="740"/>
      <c r="G402" s="740"/>
      <c r="H402" s="740"/>
      <c r="I402" s="740"/>
      <c r="J402" s="740"/>
      <c r="K402" s="740"/>
      <c r="L402" s="740"/>
      <c r="M402" s="568"/>
      <c r="N402" s="568"/>
      <c r="O402" s="568"/>
      <c r="P402" s="568"/>
      <c r="Q402" s="568"/>
      <c r="R402" s="568"/>
      <c r="S402" s="568"/>
      <c r="T402" s="568"/>
      <c r="U402" s="568"/>
      <c r="V402" s="568"/>
      <c r="W402" s="568"/>
      <c r="X402" s="568"/>
      <c r="Y402" s="568"/>
      <c r="Z402" s="568"/>
      <c r="AA402" s="568"/>
      <c r="AB402" s="568"/>
      <c r="AC402" s="568"/>
      <c r="AD402" s="568"/>
      <c r="AE402" s="8"/>
      <c r="AG402" s="269">
        <f t="shared" si="60"/>
        <v>1</v>
      </c>
      <c r="AH402" s="298">
        <f t="shared" si="61"/>
        <v>0</v>
      </c>
      <c r="AI402" s="299">
        <f t="shared" si="62"/>
        <v>0</v>
      </c>
      <c r="AJ402" s="300">
        <f t="shared" si="63"/>
        <v>0</v>
      </c>
      <c r="AK402" s="301">
        <f t="shared" si="64"/>
        <v>0</v>
      </c>
      <c r="AL402" s="371">
        <f t="shared" si="65"/>
        <v>0</v>
      </c>
      <c r="AM402" s="303">
        <f t="shared" si="66"/>
        <v>0</v>
      </c>
      <c r="AN402" s="304" t="str">
        <f>IF(AM402=0,"",
IF(SUM($AM$374:AM402)=1,AO402,
IF($AM$494&gt;SUM($AM$374:AM402),_xlfn.CONCAT(", ",AO402),
IF($AM$494=SUM($AM$374:AM402),_xlfn.CONCAT(" y ",AO402)))))</f>
        <v/>
      </c>
      <c r="AO402" s="231" t="s">
        <v>6240</v>
      </c>
      <c r="AP402" s="290">
        <f t="shared" si="67"/>
        <v>1</v>
      </c>
      <c r="AQ402" s="291" t="str">
        <f>IF(AP402=0,"",
IF(SUM($AP$374:AP402)=1,AR402,
IF($AP$494&gt;SUM($AP$374:AP402),_xlfn.CONCAT(", ",AR402),
IF($AP$494=SUM($AP$374:AP402),_xlfn.CONCAT(" y ",AR402)))))</f>
        <v>, 29</v>
      </c>
      <c r="AR402" s="231" t="s">
        <v>6240</v>
      </c>
    </row>
    <row r="403" spans="1:44" ht="30" customHeight="1">
      <c r="A403" s="81"/>
      <c r="B403" s="82"/>
      <c r="C403" s="107" t="s">
        <v>117</v>
      </c>
      <c r="D403" s="740" t="str">
        <f>IF(CNGE_2024_M1_Secc1_Sub1!$D71="","",CNGE_2024_M1_Secc1_Sub1!$D71)</f>
        <v>INSTITUTO TECNOLOGICO SUPERIOR DE POZA RICA</v>
      </c>
      <c r="E403" s="740"/>
      <c r="F403" s="740"/>
      <c r="G403" s="740"/>
      <c r="H403" s="740"/>
      <c r="I403" s="740"/>
      <c r="J403" s="740"/>
      <c r="K403" s="740"/>
      <c r="L403" s="740"/>
      <c r="M403" s="568"/>
      <c r="N403" s="568"/>
      <c r="O403" s="568"/>
      <c r="P403" s="568"/>
      <c r="Q403" s="568"/>
      <c r="R403" s="568"/>
      <c r="S403" s="568"/>
      <c r="T403" s="568"/>
      <c r="U403" s="568"/>
      <c r="V403" s="568"/>
      <c r="W403" s="568"/>
      <c r="X403" s="568"/>
      <c r="Y403" s="568"/>
      <c r="Z403" s="568"/>
      <c r="AA403" s="568"/>
      <c r="AB403" s="568"/>
      <c r="AC403" s="568"/>
      <c r="AD403" s="568"/>
      <c r="AE403" s="8"/>
      <c r="AG403" s="269">
        <f t="shared" si="60"/>
        <v>1</v>
      </c>
      <c r="AH403" s="298">
        <f t="shared" si="61"/>
        <v>0</v>
      </c>
      <c r="AI403" s="299">
        <f t="shared" si="62"/>
        <v>0</v>
      </c>
      <c r="AJ403" s="300">
        <f t="shared" si="63"/>
        <v>0</v>
      </c>
      <c r="AK403" s="301">
        <f t="shared" si="64"/>
        <v>0</v>
      </c>
      <c r="AL403" s="371">
        <f t="shared" si="65"/>
        <v>0</v>
      </c>
      <c r="AM403" s="303">
        <f t="shared" si="66"/>
        <v>0</v>
      </c>
      <c r="AN403" s="304" t="str">
        <f>IF(AM403=0,"",
IF(SUM($AM$374:AM403)=1,AO403,
IF($AM$494&gt;SUM($AM$374:AM403),_xlfn.CONCAT(", ",AO403),
IF($AM$494=SUM($AM$374:AM403),_xlfn.CONCAT(" y ",AO403)))))</f>
        <v/>
      </c>
      <c r="AO403" s="231" t="s">
        <v>6241</v>
      </c>
      <c r="AP403" s="290">
        <f t="shared" si="67"/>
        <v>1</v>
      </c>
      <c r="AQ403" s="291" t="str">
        <f>IF(AP403=0,"",
IF(SUM($AP$374:AP403)=1,AR403,
IF($AP$494&gt;SUM($AP$374:AP403),_xlfn.CONCAT(", ",AR403),
IF($AP$494=SUM($AP$374:AP403),_xlfn.CONCAT(" y ",AR403)))))</f>
        <v>, 30</v>
      </c>
      <c r="AR403" s="231" t="s">
        <v>6241</v>
      </c>
    </row>
    <row r="404" spans="1:44" ht="30" customHeight="1">
      <c r="A404" s="81"/>
      <c r="B404" s="82"/>
      <c r="C404" s="107" t="s">
        <v>118</v>
      </c>
      <c r="D404" s="740" t="str">
        <f>IF(CNGE_2024_M1_Secc1_Sub1!$D72="","",CNGE_2024_M1_Secc1_Sub1!$D72)</f>
        <v>INSTITUTO TECNOLOGICO SUPERIOR DE XALAPA</v>
      </c>
      <c r="E404" s="740"/>
      <c r="F404" s="740"/>
      <c r="G404" s="740"/>
      <c r="H404" s="740"/>
      <c r="I404" s="740"/>
      <c r="J404" s="740"/>
      <c r="K404" s="740"/>
      <c r="L404" s="740"/>
      <c r="M404" s="568"/>
      <c r="N404" s="568"/>
      <c r="O404" s="568"/>
      <c r="P404" s="568"/>
      <c r="Q404" s="568"/>
      <c r="R404" s="568"/>
      <c r="S404" s="568"/>
      <c r="T404" s="568"/>
      <c r="U404" s="568"/>
      <c r="V404" s="568"/>
      <c r="W404" s="568"/>
      <c r="X404" s="568"/>
      <c r="Y404" s="568"/>
      <c r="Z404" s="568"/>
      <c r="AA404" s="568"/>
      <c r="AB404" s="568"/>
      <c r="AC404" s="568"/>
      <c r="AD404" s="568"/>
      <c r="AE404" s="8"/>
      <c r="AG404" s="269">
        <f t="shared" si="60"/>
        <v>1</v>
      </c>
      <c r="AH404" s="298">
        <f t="shared" si="61"/>
        <v>0</v>
      </c>
      <c r="AI404" s="299">
        <f t="shared" si="62"/>
        <v>0</v>
      </c>
      <c r="AJ404" s="300">
        <f t="shared" si="63"/>
        <v>0</v>
      </c>
      <c r="AK404" s="301">
        <f t="shared" si="64"/>
        <v>0</v>
      </c>
      <c r="AL404" s="371">
        <f t="shared" si="65"/>
        <v>0</v>
      </c>
      <c r="AM404" s="303">
        <f t="shared" si="66"/>
        <v>0</v>
      </c>
      <c r="AN404" s="304" t="str">
        <f>IF(AM404=0,"",
IF(SUM($AM$374:AM404)=1,AO404,
IF($AM$494&gt;SUM($AM$374:AM404),_xlfn.CONCAT(", ",AO404),
IF($AM$494=SUM($AM$374:AM404),_xlfn.CONCAT(" y ",AO404)))))</f>
        <v/>
      </c>
      <c r="AO404" s="231" t="s">
        <v>6242</v>
      </c>
      <c r="AP404" s="290">
        <f t="shared" si="67"/>
        <v>1</v>
      </c>
      <c r="AQ404" s="291" t="str">
        <f>IF(AP404=0,"",
IF(SUM($AP$374:AP404)=1,AR404,
IF($AP$494&gt;SUM($AP$374:AP404),_xlfn.CONCAT(", ",AR404),
IF($AP$494=SUM($AP$374:AP404),_xlfn.CONCAT(" y ",AR404)))))</f>
        <v>, 31</v>
      </c>
      <c r="AR404" s="231" t="s">
        <v>6242</v>
      </c>
    </row>
    <row r="405" spans="1:44" ht="30" customHeight="1">
      <c r="A405" s="81"/>
      <c r="B405" s="82"/>
      <c r="C405" s="107" t="s">
        <v>119</v>
      </c>
      <c r="D405" s="740" t="str">
        <f>IF(CNGE_2024_M1_Secc1_Sub1!$D73="","",CNGE_2024_M1_Secc1_Sub1!$D73)</f>
        <v>INSTITUTO TECNOLOGICO SUPERIOR DE COATZACOALCOS</v>
      </c>
      <c r="E405" s="740"/>
      <c r="F405" s="740"/>
      <c r="G405" s="740"/>
      <c r="H405" s="740"/>
      <c r="I405" s="740"/>
      <c r="J405" s="740"/>
      <c r="K405" s="740"/>
      <c r="L405" s="740"/>
      <c r="M405" s="568"/>
      <c r="N405" s="568"/>
      <c r="O405" s="568"/>
      <c r="P405" s="568"/>
      <c r="Q405" s="568"/>
      <c r="R405" s="568"/>
      <c r="S405" s="568"/>
      <c r="T405" s="568"/>
      <c r="U405" s="568"/>
      <c r="V405" s="568"/>
      <c r="W405" s="568"/>
      <c r="X405" s="568"/>
      <c r="Y405" s="568"/>
      <c r="Z405" s="568"/>
      <c r="AA405" s="568"/>
      <c r="AB405" s="568"/>
      <c r="AC405" s="568"/>
      <c r="AD405" s="568"/>
      <c r="AE405" s="8"/>
      <c r="AG405" s="269">
        <f t="shared" si="60"/>
        <v>1</v>
      </c>
      <c r="AH405" s="298">
        <f t="shared" si="61"/>
        <v>0</v>
      </c>
      <c r="AI405" s="299">
        <f t="shared" si="62"/>
        <v>0</v>
      </c>
      <c r="AJ405" s="300">
        <f t="shared" si="63"/>
        <v>0</v>
      </c>
      <c r="AK405" s="301">
        <f t="shared" si="64"/>
        <v>0</v>
      </c>
      <c r="AL405" s="371">
        <f t="shared" si="65"/>
        <v>0</v>
      </c>
      <c r="AM405" s="303">
        <f t="shared" si="66"/>
        <v>0</v>
      </c>
      <c r="AN405" s="304" t="str">
        <f>IF(AM405=0,"",
IF(SUM($AM$374:AM405)=1,AO405,
IF($AM$494&gt;SUM($AM$374:AM405),_xlfn.CONCAT(", ",AO405),
IF($AM$494=SUM($AM$374:AM405),_xlfn.CONCAT(" y ",AO405)))))</f>
        <v/>
      </c>
      <c r="AO405" s="231" t="s">
        <v>6243</v>
      </c>
      <c r="AP405" s="290">
        <f t="shared" si="67"/>
        <v>1</v>
      </c>
      <c r="AQ405" s="291" t="str">
        <f>IF(AP405=0,"",
IF(SUM($AP$374:AP405)=1,AR405,
IF($AP$494&gt;SUM($AP$374:AP405),_xlfn.CONCAT(", ",AR405),
IF($AP$494=SUM($AP$374:AP405),_xlfn.CONCAT(" y ",AR405)))))</f>
        <v>, 32</v>
      </c>
      <c r="AR405" s="231" t="s">
        <v>6243</v>
      </c>
    </row>
    <row r="406" spans="1:44" ht="30" customHeight="1">
      <c r="A406" s="81"/>
      <c r="B406" s="82"/>
      <c r="C406" s="107" t="s">
        <v>120</v>
      </c>
      <c r="D406" s="740" t="str">
        <f>IF(CNGE_2024_M1_Secc1_Sub1!$D74="","",CNGE_2024_M1_Secc1_Sub1!$D74)</f>
        <v>INSTITUTO TECNOLOGICO SUPERIOR DE TIERRA BLANCA</v>
      </c>
      <c r="E406" s="740"/>
      <c r="F406" s="740"/>
      <c r="G406" s="740"/>
      <c r="H406" s="740"/>
      <c r="I406" s="740"/>
      <c r="J406" s="740"/>
      <c r="K406" s="740"/>
      <c r="L406" s="740"/>
      <c r="M406" s="568"/>
      <c r="N406" s="568"/>
      <c r="O406" s="568"/>
      <c r="P406" s="568"/>
      <c r="Q406" s="568"/>
      <c r="R406" s="568"/>
      <c r="S406" s="568"/>
      <c r="T406" s="568"/>
      <c r="U406" s="568"/>
      <c r="V406" s="568"/>
      <c r="W406" s="568"/>
      <c r="X406" s="568"/>
      <c r="Y406" s="568"/>
      <c r="Z406" s="568"/>
      <c r="AA406" s="568"/>
      <c r="AB406" s="568"/>
      <c r="AC406" s="568"/>
      <c r="AD406" s="568"/>
      <c r="AE406" s="8"/>
      <c r="AG406" s="269">
        <f t="shared" si="60"/>
        <v>1</v>
      </c>
      <c r="AH406" s="298">
        <f t="shared" si="61"/>
        <v>0</v>
      </c>
      <c r="AI406" s="299">
        <f t="shared" si="62"/>
        <v>0</v>
      </c>
      <c r="AJ406" s="300">
        <f t="shared" si="63"/>
        <v>0</v>
      </c>
      <c r="AK406" s="301">
        <f t="shared" si="64"/>
        <v>0</v>
      </c>
      <c r="AL406" s="371">
        <f t="shared" si="65"/>
        <v>0</v>
      </c>
      <c r="AM406" s="303">
        <f t="shared" si="66"/>
        <v>0</v>
      </c>
      <c r="AN406" s="304" t="str">
        <f>IF(AM406=0,"",
IF(SUM($AM$374:AM406)=1,AO406,
IF($AM$494&gt;SUM($AM$374:AM406),_xlfn.CONCAT(", ",AO406),
IF($AM$494=SUM($AM$374:AM406),_xlfn.CONCAT(" y ",AO406)))))</f>
        <v/>
      </c>
      <c r="AO406" s="231" t="s">
        <v>6244</v>
      </c>
      <c r="AP406" s="290">
        <f t="shared" si="67"/>
        <v>1</v>
      </c>
      <c r="AQ406" s="291" t="str">
        <f>IF(AP406=0,"",
IF(SUM($AP$374:AP406)=1,AR406,
IF($AP$494&gt;SUM($AP$374:AP406),_xlfn.CONCAT(", ",AR406),
IF($AP$494=SUM($AP$374:AP406),_xlfn.CONCAT(" y ",AR406)))))</f>
        <v>, 33</v>
      </c>
      <c r="AR406" s="231" t="s">
        <v>6244</v>
      </c>
    </row>
    <row r="407" spans="1:44" ht="30" customHeight="1">
      <c r="A407" s="81"/>
      <c r="B407" s="82"/>
      <c r="C407" s="107" t="s">
        <v>121</v>
      </c>
      <c r="D407" s="740" t="str">
        <f>IF(CNGE_2024_M1_Secc1_Sub1!$D75="","",CNGE_2024_M1_Secc1_Sub1!$D75)</f>
        <v>INSTITUTO TECNOLOGICO SUPERIOR DE ALAMO</v>
      </c>
      <c r="E407" s="740"/>
      <c r="F407" s="740"/>
      <c r="G407" s="740"/>
      <c r="H407" s="740"/>
      <c r="I407" s="740"/>
      <c r="J407" s="740"/>
      <c r="K407" s="740"/>
      <c r="L407" s="740"/>
      <c r="M407" s="568"/>
      <c r="N407" s="568"/>
      <c r="O407" s="568"/>
      <c r="P407" s="568"/>
      <c r="Q407" s="568"/>
      <c r="R407" s="568"/>
      <c r="S407" s="568"/>
      <c r="T407" s="568"/>
      <c r="U407" s="568"/>
      <c r="V407" s="568"/>
      <c r="W407" s="568"/>
      <c r="X407" s="568"/>
      <c r="Y407" s="568"/>
      <c r="Z407" s="568"/>
      <c r="AA407" s="568"/>
      <c r="AB407" s="568"/>
      <c r="AC407" s="568"/>
      <c r="AD407" s="568"/>
      <c r="AE407" s="8"/>
      <c r="AG407" s="269">
        <f t="shared" si="60"/>
        <v>1</v>
      </c>
      <c r="AH407" s="298">
        <f t="shared" si="61"/>
        <v>0</v>
      </c>
      <c r="AI407" s="299">
        <f t="shared" si="62"/>
        <v>0</v>
      </c>
      <c r="AJ407" s="300">
        <f t="shared" si="63"/>
        <v>0</v>
      </c>
      <c r="AK407" s="301">
        <f t="shared" si="64"/>
        <v>0</v>
      </c>
      <c r="AL407" s="371">
        <f t="shared" si="65"/>
        <v>0</v>
      </c>
      <c r="AM407" s="303">
        <f t="shared" si="66"/>
        <v>0</v>
      </c>
      <c r="AN407" s="304" t="str">
        <f>IF(AM407=0,"",
IF(SUM($AM$374:AM407)=1,AO407,
IF($AM$494&gt;SUM($AM$374:AM407),_xlfn.CONCAT(", ",AO407),
IF($AM$494=SUM($AM$374:AM407),_xlfn.CONCAT(" y ",AO407)))))</f>
        <v/>
      </c>
      <c r="AO407" s="231" t="s">
        <v>6245</v>
      </c>
      <c r="AP407" s="290">
        <f t="shared" si="67"/>
        <v>1</v>
      </c>
      <c r="AQ407" s="291" t="str">
        <f>IF(AP407=0,"",
IF(SUM($AP$374:AP407)=1,AR407,
IF($AP$494&gt;SUM($AP$374:AP407),_xlfn.CONCAT(", ",AR407),
IF($AP$494=SUM($AP$374:AP407),_xlfn.CONCAT(" y ",AR407)))))</f>
        <v>, 34</v>
      </c>
      <c r="AR407" s="231" t="s">
        <v>6245</v>
      </c>
    </row>
    <row r="408" spans="1:44" ht="30" customHeight="1">
      <c r="A408" s="81"/>
      <c r="B408" s="82"/>
      <c r="C408" s="107" t="s">
        <v>122</v>
      </c>
      <c r="D408" s="740" t="str">
        <f>IF(CNGE_2024_M1_Secc1_Sub1!$D76="","",CNGE_2024_M1_Secc1_Sub1!$D76)</f>
        <v>INSTITUTO TECNOLOGICO SUPERIOR DE ACAYUCAN</v>
      </c>
      <c r="E408" s="740"/>
      <c r="F408" s="740"/>
      <c r="G408" s="740"/>
      <c r="H408" s="740"/>
      <c r="I408" s="740"/>
      <c r="J408" s="740"/>
      <c r="K408" s="740"/>
      <c r="L408" s="740"/>
      <c r="M408" s="568"/>
      <c r="N408" s="568"/>
      <c r="O408" s="568"/>
      <c r="P408" s="568"/>
      <c r="Q408" s="568"/>
      <c r="R408" s="568"/>
      <c r="S408" s="568"/>
      <c r="T408" s="568"/>
      <c r="U408" s="568"/>
      <c r="V408" s="568"/>
      <c r="W408" s="568"/>
      <c r="X408" s="568"/>
      <c r="Y408" s="568"/>
      <c r="Z408" s="568"/>
      <c r="AA408" s="568"/>
      <c r="AB408" s="568"/>
      <c r="AC408" s="568"/>
      <c r="AD408" s="568"/>
      <c r="AE408" s="8"/>
      <c r="AG408" s="269">
        <f t="shared" si="60"/>
        <v>1</v>
      </c>
      <c r="AH408" s="298">
        <f t="shared" si="61"/>
        <v>0</v>
      </c>
      <c r="AI408" s="299">
        <f t="shared" si="62"/>
        <v>0</v>
      </c>
      <c r="AJ408" s="300">
        <f t="shared" si="63"/>
        <v>0</v>
      </c>
      <c r="AK408" s="301">
        <f t="shared" si="64"/>
        <v>0</v>
      </c>
      <c r="AL408" s="371">
        <f t="shared" si="65"/>
        <v>0</v>
      </c>
      <c r="AM408" s="303">
        <f t="shared" si="66"/>
        <v>0</v>
      </c>
      <c r="AN408" s="304" t="str">
        <f>IF(AM408=0,"",
IF(SUM($AM$374:AM408)=1,AO408,
IF($AM$494&gt;SUM($AM$374:AM408),_xlfn.CONCAT(", ",AO408),
IF($AM$494=SUM($AM$374:AM408),_xlfn.CONCAT(" y ",AO408)))))</f>
        <v/>
      </c>
      <c r="AO408" s="231" t="s">
        <v>6246</v>
      </c>
      <c r="AP408" s="290">
        <f t="shared" si="67"/>
        <v>1</v>
      </c>
      <c r="AQ408" s="291" t="str">
        <f>IF(AP408=0,"",
IF(SUM($AP$374:AP408)=1,AR408,
IF($AP$494&gt;SUM($AP$374:AP408),_xlfn.CONCAT(", ",AR408),
IF($AP$494=SUM($AP$374:AP408),_xlfn.CONCAT(" y ",AR408)))))</f>
        <v>, 35</v>
      </c>
      <c r="AR408" s="231" t="s">
        <v>6246</v>
      </c>
    </row>
    <row r="409" spans="1:44" ht="30" customHeight="1">
      <c r="A409" s="81"/>
      <c r="B409" s="82"/>
      <c r="C409" s="107" t="s">
        <v>140</v>
      </c>
      <c r="D409" s="740" t="str">
        <f>IF(CNGE_2024_M1_Secc1_Sub1!$D77="","",CNGE_2024_M1_Secc1_Sub1!$D77)</f>
        <v>INSTITUTO TECNOLOGICO SUPERIOR DE LAS CHOAPAS</v>
      </c>
      <c r="E409" s="740"/>
      <c r="F409" s="740"/>
      <c r="G409" s="740"/>
      <c r="H409" s="740"/>
      <c r="I409" s="740"/>
      <c r="J409" s="740"/>
      <c r="K409" s="740"/>
      <c r="L409" s="740"/>
      <c r="M409" s="568"/>
      <c r="N409" s="568"/>
      <c r="O409" s="568"/>
      <c r="P409" s="568"/>
      <c r="Q409" s="568"/>
      <c r="R409" s="568"/>
      <c r="S409" s="568"/>
      <c r="T409" s="568"/>
      <c r="U409" s="568"/>
      <c r="V409" s="568"/>
      <c r="W409" s="568"/>
      <c r="X409" s="568"/>
      <c r="Y409" s="568"/>
      <c r="Z409" s="568"/>
      <c r="AA409" s="568"/>
      <c r="AB409" s="568"/>
      <c r="AC409" s="568"/>
      <c r="AD409" s="568"/>
      <c r="AE409" s="8"/>
      <c r="AG409" s="269">
        <f t="shared" si="60"/>
        <v>1</v>
      </c>
      <c r="AH409" s="298">
        <f t="shared" si="61"/>
        <v>0</v>
      </c>
      <c r="AI409" s="299">
        <f t="shared" si="62"/>
        <v>0</v>
      </c>
      <c r="AJ409" s="300">
        <f t="shared" si="63"/>
        <v>0</v>
      </c>
      <c r="AK409" s="301">
        <f t="shared" si="64"/>
        <v>0</v>
      </c>
      <c r="AL409" s="371">
        <f t="shared" si="65"/>
        <v>0</v>
      </c>
      <c r="AM409" s="303">
        <f t="shared" si="66"/>
        <v>0</v>
      </c>
      <c r="AN409" s="304" t="str">
        <f>IF(AM409=0,"",
IF(SUM($AM$374:AM409)=1,AO409,
IF($AM$494&gt;SUM($AM$374:AM409),_xlfn.CONCAT(", ",AO409),
IF($AM$494=SUM($AM$374:AM409),_xlfn.CONCAT(" y ",AO409)))))</f>
        <v/>
      </c>
      <c r="AO409" s="231" t="s">
        <v>6247</v>
      </c>
      <c r="AP409" s="290">
        <f t="shared" si="67"/>
        <v>1</v>
      </c>
      <c r="AQ409" s="291" t="str">
        <f>IF(AP409=0,"",
IF(SUM($AP$374:AP409)=1,AR409,
IF($AP$494&gt;SUM($AP$374:AP409),_xlfn.CONCAT(", ",AR409),
IF($AP$494=SUM($AP$374:AP409),_xlfn.CONCAT(" y ",AR409)))))</f>
        <v>, 36</v>
      </c>
      <c r="AR409" s="231" t="s">
        <v>6247</v>
      </c>
    </row>
    <row r="410" spans="1:44" ht="30" customHeight="1">
      <c r="A410" s="81"/>
      <c r="B410" s="82"/>
      <c r="C410" s="107" t="s">
        <v>141</v>
      </c>
      <c r="D410" s="740" t="str">
        <f>IF(CNGE_2024_M1_Secc1_Sub1!$D78="","",CNGE_2024_M1_Secc1_Sub1!$D78)</f>
        <v>INSTITUTO TECNOLOGICO SUPERIOR DE HUATUSCO</v>
      </c>
      <c r="E410" s="740"/>
      <c r="F410" s="740"/>
      <c r="G410" s="740"/>
      <c r="H410" s="740"/>
      <c r="I410" s="740"/>
      <c r="J410" s="740"/>
      <c r="K410" s="740"/>
      <c r="L410" s="740"/>
      <c r="M410" s="568"/>
      <c r="N410" s="568"/>
      <c r="O410" s="568"/>
      <c r="P410" s="568"/>
      <c r="Q410" s="568"/>
      <c r="R410" s="568"/>
      <c r="S410" s="568"/>
      <c r="T410" s="568"/>
      <c r="U410" s="568"/>
      <c r="V410" s="568"/>
      <c r="W410" s="568"/>
      <c r="X410" s="568"/>
      <c r="Y410" s="568"/>
      <c r="Z410" s="568"/>
      <c r="AA410" s="568"/>
      <c r="AB410" s="568"/>
      <c r="AC410" s="568"/>
      <c r="AD410" s="568"/>
      <c r="AE410" s="8"/>
      <c r="AG410" s="269">
        <f t="shared" si="60"/>
        <v>1</v>
      </c>
      <c r="AH410" s="298">
        <f t="shared" si="61"/>
        <v>0</v>
      </c>
      <c r="AI410" s="299">
        <f t="shared" si="62"/>
        <v>0</v>
      </c>
      <c r="AJ410" s="300">
        <f t="shared" si="63"/>
        <v>0</v>
      </c>
      <c r="AK410" s="301">
        <f t="shared" si="64"/>
        <v>0</v>
      </c>
      <c r="AL410" s="371">
        <f t="shared" si="65"/>
        <v>0</v>
      </c>
      <c r="AM410" s="303">
        <f t="shared" si="66"/>
        <v>0</v>
      </c>
      <c r="AN410" s="304" t="str">
        <f>IF(AM410=0,"",
IF(SUM($AM$374:AM410)=1,AO410,
IF($AM$494&gt;SUM($AM$374:AM410),_xlfn.CONCAT(", ",AO410),
IF($AM$494=SUM($AM$374:AM410),_xlfn.CONCAT(" y ",AO410)))))</f>
        <v/>
      </c>
      <c r="AO410" s="231" t="s">
        <v>6248</v>
      </c>
      <c r="AP410" s="290">
        <f t="shared" si="67"/>
        <v>1</v>
      </c>
      <c r="AQ410" s="291" t="str">
        <f>IF(AP410=0,"",
IF(SUM($AP$374:AP410)=1,AR410,
IF($AP$494&gt;SUM($AP$374:AP410),_xlfn.CONCAT(", ",AR410),
IF($AP$494=SUM($AP$374:AP410),_xlfn.CONCAT(" y ",AR410)))))</f>
        <v>, 37</v>
      </c>
      <c r="AR410" s="231" t="s">
        <v>6248</v>
      </c>
    </row>
    <row r="411" spans="1:44" ht="30" customHeight="1">
      <c r="A411" s="81"/>
      <c r="B411" s="82"/>
      <c r="C411" s="107" t="s">
        <v>142</v>
      </c>
      <c r="D411" s="740" t="str">
        <f>IF(CNGE_2024_M1_Secc1_Sub1!$D79="","",CNGE_2024_M1_Secc1_Sub1!$D79)</f>
        <v>INSTITUTO TECNOLOGICO SUPERIOR DE ALVARADO</v>
      </c>
      <c r="E411" s="740"/>
      <c r="F411" s="740"/>
      <c r="G411" s="740"/>
      <c r="H411" s="740"/>
      <c r="I411" s="740"/>
      <c r="J411" s="740"/>
      <c r="K411" s="740"/>
      <c r="L411" s="740"/>
      <c r="M411" s="568"/>
      <c r="N411" s="568"/>
      <c r="O411" s="568"/>
      <c r="P411" s="568"/>
      <c r="Q411" s="568"/>
      <c r="R411" s="568"/>
      <c r="S411" s="568"/>
      <c r="T411" s="568"/>
      <c r="U411" s="568"/>
      <c r="V411" s="568"/>
      <c r="W411" s="568"/>
      <c r="X411" s="568"/>
      <c r="Y411" s="568"/>
      <c r="Z411" s="568"/>
      <c r="AA411" s="568"/>
      <c r="AB411" s="568"/>
      <c r="AC411" s="568"/>
      <c r="AD411" s="568"/>
      <c r="AE411" s="8"/>
      <c r="AG411" s="269">
        <f t="shared" si="60"/>
        <v>1</v>
      </c>
      <c r="AH411" s="298">
        <f t="shared" si="61"/>
        <v>0</v>
      </c>
      <c r="AI411" s="299">
        <f t="shared" si="62"/>
        <v>0</v>
      </c>
      <c r="AJ411" s="300">
        <f t="shared" si="63"/>
        <v>0</v>
      </c>
      <c r="AK411" s="301">
        <f t="shared" si="64"/>
        <v>0</v>
      </c>
      <c r="AL411" s="371">
        <f t="shared" si="65"/>
        <v>0</v>
      </c>
      <c r="AM411" s="303">
        <f t="shared" si="66"/>
        <v>0</v>
      </c>
      <c r="AN411" s="304" t="str">
        <f>IF(AM411=0,"",
IF(SUM($AM$374:AM411)=1,AO411,
IF($AM$494&gt;SUM($AM$374:AM411),_xlfn.CONCAT(", ",AO411),
IF($AM$494=SUM($AM$374:AM411),_xlfn.CONCAT(" y ",AO411)))))</f>
        <v/>
      </c>
      <c r="AO411" s="231" t="s">
        <v>6249</v>
      </c>
      <c r="AP411" s="290">
        <f t="shared" si="67"/>
        <v>1</v>
      </c>
      <c r="AQ411" s="291" t="str">
        <f>IF(AP411=0,"",
IF(SUM($AP$374:AP411)=1,AR411,
IF($AP$494&gt;SUM($AP$374:AP411),_xlfn.CONCAT(", ",AR411),
IF($AP$494=SUM($AP$374:AP411),_xlfn.CONCAT(" y ",AR411)))))</f>
        <v>, 38</v>
      </c>
      <c r="AR411" s="231" t="s">
        <v>6249</v>
      </c>
    </row>
    <row r="412" spans="1:44" ht="30" customHeight="1">
      <c r="A412" s="81"/>
      <c r="B412" s="82"/>
      <c r="C412" s="107" t="s">
        <v>143</v>
      </c>
      <c r="D412" s="740" t="str">
        <f>IF(CNGE_2024_M1_Secc1_Sub1!$D80="","",CNGE_2024_M1_Secc1_Sub1!$D80)</f>
        <v>INSTITUTO TECNOLOGICO SUPERIOR DE PEROTE</v>
      </c>
      <c r="E412" s="740"/>
      <c r="F412" s="740"/>
      <c r="G412" s="740"/>
      <c r="H412" s="740"/>
      <c r="I412" s="740"/>
      <c r="J412" s="740"/>
      <c r="K412" s="740"/>
      <c r="L412" s="740"/>
      <c r="M412" s="568"/>
      <c r="N412" s="568"/>
      <c r="O412" s="568"/>
      <c r="P412" s="568"/>
      <c r="Q412" s="568"/>
      <c r="R412" s="568"/>
      <c r="S412" s="568"/>
      <c r="T412" s="568"/>
      <c r="U412" s="568"/>
      <c r="V412" s="568"/>
      <c r="W412" s="568"/>
      <c r="X412" s="568"/>
      <c r="Y412" s="568"/>
      <c r="Z412" s="568"/>
      <c r="AA412" s="568"/>
      <c r="AB412" s="568"/>
      <c r="AC412" s="568"/>
      <c r="AD412" s="568"/>
      <c r="AE412" s="8"/>
      <c r="AG412" s="269">
        <f t="shared" si="60"/>
        <v>1</v>
      </c>
      <c r="AH412" s="298">
        <f t="shared" si="61"/>
        <v>0</v>
      </c>
      <c r="AI412" s="299">
        <f t="shared" si="62"/>
        <v>0</v>
      </c>
      <c r="AJ412" s="300">
        <f t="shared" si="63"/>
        <v>0</v>
      </c>
      <c r="AK412" s="301">
        <f t="shared" si="64"/>
        <v>0</v>
      </c>
      <c r="AL412" s="371">
        <f t="shared" si="65"/>
        <v>0</v>
      </c>
      <c r="AM412" s="303">
        <f t="shared" si="66"/>
        <v>0</v>
      </c>
      <c r="AN412" s="304" t="str">
        <f>IF(AM412=0,"",
IF(SUM($AM$374:AM412)=1,AO412,
IF($AM$494&gt;SUM($AM$374:AM412),_xlfn.CONCAT(", ",AO412),
IF($AM$494=SUM($AM$374:AM412),_xlfn.CONCAT(" y ",AO412)))))</f>
        <v/>
      </c>
      <c r="AO412" s="231" t="s">
        <v>6250</v>
      </c>
      <c r="AP412" s="290">
        <f t="shared" si="67"/>
        <v>1</v>
      </c>
      <c r="AQ412" s="291" t="str">
        <f>IF(AP412=0,"",
IF(SUM($AP$374:AP412)=1,AR412,
IF($AP$494&gt;SUM($AP$374:AP412),_xlfn.CONCAT(", ",AR412),
IF($AP$494=SUM($AP$374:AP412),_xlfn.CONCAT(" y ",AR412)))))</f>
        <v>, 39</v>
      </c>
      <c r="AR412" s="231" t="s">
        <v>6250</v>
      </c>
    </row>
    <row r="413" spans="1:44" ht="30" customHeight="1">
      <c r="A413" s="81"/>
      <c r="B413" s="82"/>
      <c r="C413" s="107" t="s">
        <v>144</v>
      </c>
      <c r="D413" s="740" t="str">
        <f>IF(CNGE_2024_M1_Secc1_Sub1!$D81="","",CNGE_2024_M1_Secc1_Sub1!$D81)</f>
        <v>INSTITUTO TECNOLOGICO SUPERIOR DE ZONGOLICA</v>
      </c>
      <c r="E413" s="740"/>
      <c r="F413" s="740"/>
      <c r="G413" s="740"/>
      <c r="H413" s="740"/>
      <c r="I413" s="740"/>
      <c r="J413" s="740"/>
      <c r="K413" s="740"/>
      <c r="L413" s="740"/>
      <c r="M413" s="568"/>
      <c r="N413" s="568"/>
      <c r="O413" s="568"/>
      <c r="P413" s="568"/>
      <c r="Q413" s="568"/>
      <c r="R413" s="568"/>
      <c r="S413" s="568"/>
      <c r="T413" s="568"/>
      <c r="U413" s="568"/>
      <c r="V413" s="568"/>
      <c r="W413" s="568"/>
      <c r="X413" s="568"/>
      <c r="Y413" s="568"/>
      <c r="Z413" s="568"/>
      <c r="AA413" s="568"/>
      <c r="AB413" s="568"/>
      <c r="AC413" s="568"/>
      <c r="AD413" s="568"/>
      <c r="AE413" s="8"/>
      <c r="AG413" s="269">
        <f t="shared" si="60"/>
        <v>1</v>
      </c>
      <c r="AH413" s="298">
        <f t="shared" si="61"/>
        <v>0</v>
      </c>
      <c r="AI413" s="299">
        <f t="shared" si="62"/>
        <v>0</v>
      </c>
      <c r="AJ413" s="300">
        <f t="shared" si="63"/>
        <v>0</v>
      </c>
      <c r="AK413" s="301">
        <f t="shared" si="64"/>
        <v>0</v>
      </c>
      <c r="AL413" s="371">
        <f t="shared" si="65"/>
        <v>0</v>
      </c>
      <c r="AM413" s="303">
        <f t="shared" si="66"/>
        <v>0</v>
      </c>
      <c r="AN413" s="304" t="str">
        <f>IF(AM413=0,"",
IF(SUM($AM$374:AM413)=1,AO413,
IF($AM$494&gt;SUM($AM$374:AM413),_xlfn.CONCAT(", ",AO413),
IF($AM$494=SUM($AM$374:AM413),_xlfn.CONCAT(" y ",AO413)))))</f>
        <v/>
      </c>
      <c r="AO413" s="231" t="s">
        <v>6251</v>
      </c>
      <c r="AP413" s="290">
        <f t="shared" si="67"/>
        <v>1</v>
      </c>
      <c r="AQ413" s="291" t="str">
        <f>IF(AP413=0,"",
IF(SUM($AP$374:AP413)=1,AR413,
IF($AP$494&gt;SUM($AP$374:AP413),_xlfn.CONCAT(", ",AR413),
IF($AP$494=SUM($AP$374:AP413),_xlfn.CONCAT(" y ",AR413)))))</f>
        <v>, 40</v>
      </c>
      <c r="AR413" s="231" t="s">
        <v>6251</v>
      </c>
    </row>
    <row r="414" spans="1:44" ht="30" customHeight="1">
      <c r="A414" s="81"/>
      <c r="B414" s="82"/>
      <c r="C414" s="107" t="s">
        <v>145</v>
      </c>
      <c r="D414" s="740" t="str">
        <f>IF(CNGE_2024_M1_Secc1_Sub1!$D82="","",CNGE_2024_M1_Secc1_Sub1!$D82)</f>
        <v>INSTITUTO TECNOLOGICO SUPERIOR DE NARANJOS</v>
      </c>
      <c r="E414" s="740"/>
      <c r="F414" s="740"/>
      <c r="G414" s="740"/>
      <c r="H414" s="740"/>
      <c r="I414" s="740"/>
      <c r="J414" s="740"/>
      <c r="K414" s="740"/>
      <c r="L414" s="740"/>
      <c r="M414" s="568"/>
      <c r="N414" s="568"/>
      <c r="O414" s="568"/>
      <c r="P414" s="568"/>
      <c r="Q414" s="568"/>
      <c r="R414" s="568"/>
      <c r="S414" s="568"/>
      <c r="T414" s="568"/>
      <c r="U414" s="568"/>
      <c r="V414" s="568"/>
      <c r="W414" s="568"/>
      <c r="X414" s="568"/>
      <c r="Y414" s="568"/>
      <c r="Z414" s="568"/>
      <c r="AA414" s="568"/>
      <c r="AB414" s="568"/>
      <c r="AC414" s="568"/>
      <c r="AD414" s="568"/>
      <c r="AE414" s="8"/>
      <c r="AG414" s="269">
        <f t="shared" si="60"/>
        <v>1</v>
      </c>
      <c r="AH414" s="298">
        <f t="shared" si="61"/>
        <v>0</v>
      </c>
      <c r="AI414" s="299">
        <f t="shared" si="62"/>
        <v>0</v>
      </c>
      <c r="AJ414" s="300">
        <f t="shared" si="63"/>
        <v>0</v>
      </c>
      <c r="AK414" s="301">
        <f t="shared" si="64"/>
        <v>0</v>
      </c>
      <c r="AL414" s="371">
        <f t="shared" si="65"/>
        <v>0</v>
      </c>
      <c r="AM414" s="303">
        <f t="shared" si="66"/>
        <v>0</v>
      </c>
      <c r="AN414" s="304" t="str">
        <f>IF(AM414=0,"",
IF(SUM($AM$374:AM414)=1,AO414,
IF($AM$494&gt;SUM($AM$374:AM414),_xlfn.CONCAT(", ",AO414),
IF($AM$494=SUM($AM$374:AM414),_xlfn.CONCAT(" y ",AO414)))))</f>
        <v/>
      </c>
      <c r="AO414" s="231" t="s">
        <v>6252</v>
      </c>
      <c r="AP414" s="290">
        <f t="shared" si="67"/>
        <v>1</v>
      </c>
      <c r="AQ414" s="291" t="str">
        <f>IF(AP414=0,"",
IF(SUM($AP$374:AP414)=1,AR414,
IF($AP$494&gt;SUM($AP$374:AP414),_xlfn.CONCAT(", ",AR414),
IF($AP$494=SUM($AP$374:AP414),_xlfn.CONCAT(" y ",AR414)))))</f>
        <v>, 41</v>
      </c>
      <c r="AR414" s="231" t="s">
        <v>6252</v>
      </c>
    </row>
    <row r="415" spans="1:44" ht="30" customHeight="1">
      <c r="A415" s="81"/>
      <c r="B415" s="82"/>
      <c r="C415" s="107" t="s">
        <v>146</v>
      </c>
      <c r="D415" s="740" t="str">
        <f>IF(CNGE_2024_M1_Secc1_Sub1!$D83="","",CNGE_2024_M1_Secc1_Sub1!$D83)</f>
        <v>INSTITUTO TECNOLOGICO SUPERIOR DE CHICONTEPEC</v>
      </c>
      <c r="E415" s="740"/>
      <c r="F415" s="740"/>
      <c r="G415" s="740"/>
      <c r="H415" s="740"/>
      <c r="I415" s="740"/>
      <c r="J415" s="740"/>
      <c r="K415" s="740"/>
      <c r="L415" s="740"/>
      <c r="M415" s="568"/>
      <c r="N415" s="568"/>
      <c r="O415" s="568"/>
      <c r="P415" s="568"/>
      <c r="Q415" s="568"/>
      <c r="R415" s="568"/>
      <c r="S415" s="568"/>
      <c r="T415" s="568"/>
      <c r="U415" s="568"/>
      <c r="V415" s="568"/>
      <c r="W415" s="568"/>
      <c r="X415" s="568"/>
      <c r="Y415" s="568"/>
      <c r="Z415" s="568"/>
      <c r="AA415" s="568"/>
      <c r="AB415" s="568"/>
      <c r="AC415" s="568"/>
      <c r="AD415" s="568"/>
      <c r="AE415" s="8"/>
      <c r="AG415" s="269">
        <f t="shared" si="60"/>
        <v>1</v>
      </c>
      <c r="AH415" s="298">
        <f t="shared" si="61"/>
        <v>0</v>
      </c>
      <c r="AI415" s="299">
        <f t="shared" si="62"/>
        <v>0</v>
      </c>
      <c r="AJ415" s="300">
        <f t="shared" si="63"/>
        <v>0</v>
      </c>
      <c r="AK415" s="301">
        <f t="shared" si="64"/>
        <v>0</v>
      </c>
      <c r="AL415" s="371">
        <f t="shared" si="65"/>
        <v>0</v>
      </c>
      <c r="AM415" s="303">
        <f t="shared" si="66"/>
        <v>0</v>
      </c>
      <c r="AN415" s="304" t="str">
        <f>IF(AM415=0,"",
IF(SUM($AM$374:AM415)=1,AO415,
IF($AM$494&gt;SUM($AM$374:AM415),_xlfn.CONCAT(", ",AO415),
IF($AM$494=SUM($AM$374:AM415),_xlfn.CONCAT(" y ",AO415)))))</f>
        <v/>
      </c>
      <c r="AO415" s="231" t="s">
        <v>6253</v>
      </c>
      <c r="AP415" s="290">
        <f t="shared" si="67"/>
        <v>1</v>
      </c>
      <c r="AQ415" s="291" t="str">
        <f>IF(AP415=0,"",
IF(SUM($AP$374:AP415)=1,AR415,
IF($AP$494&gt;SUM($AP$374:AP415),_xlfn.CONCAT(", ",AR415),
IF($AP$494=SUM($AP$374:AP415),_xlfn.CONCAT(" y ",AR415)))))</f>
        <v>, 42</v>
      </c>
      <c r="AR415" s="231" t="s">
        <v>6253</v>
      </c>
    </row>
    <row r="416" spans="1:44" ht="30" customHeight="1">
      <c r="A416" s="81"/>
      <c r="B416" s="82"/>
      <c r="C416" s="107" t="s">
        <v>147</v>
      </c>
      <c r="D416" s="740" t="str">
        <f>IF(CNGE_2024_M1_Secc1_Sub1!$D84="","",CNGE_2024_M1_Secc1_Sub1!$D84)</f>
        <v>INSTITUTO TECNOLOGICO SUPERIOR DE MARTINEZ DE LA TORRE</v>
      </c>
      <c r="E416" s="740"/>
      <c r="F416" s="740"/>
      <c r="G416" s="740"/>
      <c r="H416" s="740"/>
      <c r="I416" s="740"/>
      <c r="J416" s="740"/>
      <c r="K416" s="740"/>
      <c r="L416" s="740"/>
      <c r="M416" s="568"/>
      <c r="N416" s="568"/>
      <c r="O416" s="568"/>
      <c r="P416" s="568"/>
      <c r="Q416" s="568"/>
      <c r="R416" s="568"/>
      <c r="S416" s="568"/>
      <c r="T416" s="568"/>
      <c r="U416" s="568"/>
      <c r="V416" s="568"/>
      <c r="W416" s="568"/>
      <c r="X416" s="568"/>
      <c r="Y416" s="568"/>
      <c r="Z416" s="568"/>
      <c r="AA416" s="568"/>
      <c r="AB416" s="568"/>
      <c r="AC416" s="568"/>
      <c r="AD416" s="568"/>
      <c r="AE416" s="8"/>
      <c r="AG416" s="269">
        <f t="shared" si="60"/>
        <v>1</v>
      </c>
      <c r="AH416" s="298">
        <f t="shared" si="61"/>
        <v>0</v>
      </c>
      <c r="AI416" s="299">
        <f t="shared" si="62"/>
        <v>0</v>
      </c>
      <c r="AJ416" s="300">
        <f t="shared" si="63"/>
        <v>0</v>
      </c>
      <c r="AK416" s="301">
        <f t="shared" si="64"/>
        <v>0</v>
      </c>
      <c r="AL416" s="371">
        <f t="shared" si="65"/>
        <v>0</v>
      </c>
      <c r="AM416" s="303">
        <f t="shared" si="66"/>
        <v>0</v>
      </c>
      <c r="AN416" s="304" t="str">
        <f>IF(AM416=0,"",
IF(SUM($AM$374:AM416)=1,AO416,
IF($AM$494&gt;SUM($AM$374:AM416),_xlfn.CONCAT(", ",AO416),
IF($AM$494=SUM($AM$374:AM416),_xlfn.CONCAT(" y ",AO416)))))</f>
        <v/>
      </c>
      <c r="AO416" s="231" t="s">
        <v>6254</v>
      </c>
      <c r="AP416" s="290">
        <f t="shared" si="67"/>
        <v>1</v>
      </c>
      <c r="AQ416" s="291" t="str">
        <f>IF(AP416=0,"",
IF(SUM($AP$374:AP416)=1,AR416,
IF($AP$494&gt;SUM($AP$374:AP416),_xlfn.CONCAT(", ",AR416),
IF($AP$494=SUM($AP$374:AP416),_xlfn.CONCAT(" y ",AR416)))))</f>
        <v>, 43</v>
      </c>
      <c r="AR416" s="231" t="s">
        <v>6254</v>
      </c>
    </row>
    <row r="417" spans="1:44" ht="30" customHeight="1">
      <c r="A417" s="81"/>
      <c r="B417" s="82"/>
      <c r="C417" s="107" t="s">
        <v>148</v>
      </c>
      <c r="D417" s="740" t="str">
        <f>IF(CNGE_2024_M1_Secc1_Sub1!$D85="","",CNGE_2024_M1_Secc1_Sub1!$D85)</f>
        <v>INSTITUTO TECNOLOGICO SUPERIOR DE JESUS CARRANZA</v>
      </c>
      <c r="E417" s="740"/>
      <c r="F417" s="740"/>
      <c r="G417" s="740"/>
      <c r="H417" s="740"/>
      <c r="I417" s="740"/>
      <c r="J417" s="740"/>
      <c r="K417" s="740"/>
      <c r="L417" s="740"/>
      <c r="M417" s="568"/>
      <c r="N417" s="568"/>
      <c r="O417" s="568"/>
      <c r="P417" s="568"/>
      <c r="Q417" s="568"/>
      <c r="R417" s="568"/>
      <c r="S417" s="568"/>
      <c r="T417" s="568"/>
      <c r="U417" s="568"/>
      <c r="V417" s="568"/>
      <c r="W417" s="568"/>
      <c r="X417" s="568"/>
      <c r="Y417" s="568"/>
      <c r="Z417" s="568"/>
      <c r="AA417" s="568"/>
      <c r="AB417" s="568"/>
      <c r="AC417" s="568"/>
      <c r="AD417" s="568"/>
      <c r="AE417" s="8"/>
      <c r="AG417" s="269">
        <f t="shared" si="60"/>
        <v>1</v>
      </c>
      <c r="AH417" s="298">
        <f t="shared" si="61"/>
        <v>0</v>
      </c>
      <c r="AI417" s="299">
        <f t="shared" si="62"/>
        <v>0</v>
      </c>
      <c r="AJ417" s="300">
        <f t="shared" si="63"/>
        <v>0</v>
      </c>
      <c r="AK417" s="301">
        <f t="shared" si="64"/>
        <v>0</v>
      </c>
      <c r="AL417" s="371">
        <f t="shared" si="65"/>
        <v>0</v>
      </c>
      <c r="AM417" s="303">
        <f t="shared" si="66"/>
        <v>0</v>
      </c>
      <c r="AN417" s="304" t="str">
        <f>IF(AM417=0,"",
IF(SUM($AM$374:AM417)=1,AO417,
IF($AM$494&gt;SUM($AM$374:AM417),_xlfn.CONCAT(", ",AO417),
IF($AM$494=SUM($AM$374:AM417),_xlfn.CONCAT(" y ",AO417)))))</f>
        <v/>
      </c>
      <c r="AO417" s="231" t="s">
        <v>6255</v>
      </c>
      <c r="AP417" s="290">
        <f t="shared" si="67"/>
        <v>1</v>
      </c>
      <c r="AQ417" s="291" t="str">
        <f>IF(AP417=0,"",
IF(SUM($AP$374:AP417)=1,AR417,
IF($AP$494&gt;SUM($AP$374:AP417),_xlfn.CONCAT(", ",AR417),
IF($AP$494=SUM($AP$374:AP417),_xlfn.CONCAT(" y ",AR417)))))</f>
        <v>, 44</v>
      </c>
      <c r="AR417" s="231" t="s">
        <v>6255</v>
      </c>
    </row>
    <row r="418" spans="1:44" ht="30" customHeight="1">
      <c r="A418" s="81"/>
      <c r="B418" s="82"/>
      <c r="C418" s="107" t="s">
        <v>149</v>
      </c>
      <c r="D418" s="740" t="str">
        <f>IF(CNGE_2024_M1_Secc1_Sub1!$D86="","",CNGE_2024_M1_Secc1_Sub1!$D86)</f>
        <v>INSTITUTO TECNOLOGICO SUPERIOR DE RODRIGUEZ CLARA</v>
      </c>
      <c r="E418" s="740"/>
      <c r="F418" s="740"/>
      <c r="G418" s="740"/>
      <c r="H418" s="740"/>
      <c r="I418" s="740"/>
      <c r="J418" s="740"/>
      <c r="K418" s="740"/>
      <c r="L418" s="740"/>
      <c r="M418" s="568"/>
      <c r="N418" s="568"/>
      <c r="O418" s="568"/>
      <c r="P418" s="568"/>
      <c r="Q418" s="568"/>
      <c r="R418" s="568"/>
      <c r="S418" s="568"/>
      <c r="T418" s="568"/>
      <c r="U418" s="568"/>
      <c r="V418" s="568"/>
      <c r="W418" s="568"/>
      <c r="X418" s="568"/>
      <c r="Y418" s="568"/>
      <c r="Z418" s="568"/>
      <c r="AA418" s="568"/>
      <c r="AB418" s="568"/>
      <c r="AC418" s="568"/>
      <c r="AD418" s="568"/>
      <c r="AE418" s="8"/>
      <c r="AG418" s="269">
        <f t="shared" si="60"/>
        <v>1</v>
      </c>
      <c r="AH418" s="298">
        <f t="shared" si="61"/>
        <v>0</v>
      </c>
      <c r="AI418" s="299">
        <f t="shared" si="62"/>
        <v>0</v>
      </c>
      <c r="AJ418" s="300">
        <f t="shared" si="63"/>
        <v>0</v>
      </c>
      <c r="AK418" s="301">
        <f t="shared" si="64"/>
        <v>0</v>
      </c>
      <c r="AL418" s="371">
        <f t="shared" si="65"/>
        <v>0</v>
      </c>
      <c r="AM418" s="303">
        <f t="shared" si="66"/>
        <v>0</v>
      </c>
      <c r="AN418" s="304" t="str">
        <f>IF(AM418=0,"",
IF(SUM($AM$374:AM418)=1,AO418,
IF($AM$494&gt;SUM($AM$374:AM418),_xlfn.CONCAT(", ",AO418),
IF($AM$494=SUM($AM$374:AM418),_xlfn.CONCAT(" y ",AO418)))))</f>
        <v/>
      </c>
      <c r="AO418" s="231" t="s">
        <v>6256</v>
      </c>
      <c r="AP418" s="290">
        <f t="shared" si="67"/>
        <v>1</v>
      </c>
      <c r="AQ418" s="291" t="str">
        <f>IF(AP418=0,"",
IF(SUM($AP$374:AP418)=1,AR418,
IF($AP$494&gt;SUM($AP$374:AP418),_xlfn.CONCAT(", ",AR418),
IF($AP$494=SUM($AP$374:AP418),_xlfn.CONCAT(" y ",AR418)))))</f>
        <v>, 45</v>
      </c>
      <c r="AR418" s="231" t="s">
        <v>6256</v>
      </c>
    </row>
    <row r="419" spans="1:44" ht="30" customHeight="1">
      <c r="A419" s="81"/>
      <c r="B419" s="82"/>
      <c r="C419" s="107" t="s">
        <v>150</v>
      </c>
      <c r="D419" s="740" t="str">
        <f>IF(CNGE_2024_M1_Secc1_Sub1!$D87="","",CNGE_2024_M1_Secc1_Sub1!$D87)</f>
        <v>INSTITUTO VERACRUZANO DE EDUCACION PARA LOS ADULTOS</v>
      </c>
      <c r="E419" s="740"/>
      <c r="F419" s="740"/>
      <c r="G419" s="740"/>
      <c r="H419" s="740"/>
      <c r="I419" s="740"/>
      <c r="J419" s="740"/>
      <c r="K419" s="740"/>
      <c r="L419" s="740"/>
      <c r="M419" s="568"/>
      <c r="N419" s="568"/>
      <c r="O419" s="568"/>
      <c r="P419" s="568"/>
      <c r="Q419" s="568"/>
      <c r="R419" s="568"/>
      <c r="S419" s="568"/>
      <c r="T419" s="568"/>
      <c r="U419" s="568"/>
      <c r="V419" s="568"/>
      <c r="W419" s="568"/>
      <c r="X419" s="568"/>
      <c r="Y419" s="568"/>
      <c r="Z419" s="568"/>
      <c r="AA419" s="568"/>
      <c r="AB419" s="568"/>
      <c r="AC419" s="568"/>
      <c r="AD419" s="568"/>
      <c r="AE419" s="8"/>
      <c r="AG419" s="269">
        <f t="shared" si="60"/>
        <v>1</v>
      </c>
      <c r="AH419" s="298">
        <f t="shared" si="61"/>
        <v>0</v>
      </c>
      <c r="AI419" s="299">
        <f t="shared" si="62"/>
        <v>0</v>
      </c>
      <c r="AJ419" s="300">
        <f t="shared" si="63"/>
        <v>0</v>
      </c>
      <c r="AK419" s="301">
        <f t="shared" si="64"/>
        <v>0</v>
      </c>
      <c r="AL419" s="371">
        <f t="shared" si="65"/>
        <v>0</v>
      </c>
      <c r="AM419" s="303">
        <f t="shared" si="66"/>
        <v>0</v>
      </c>
      <c r="AN419" s="304" t="str">
        <f>IF(AM419=0,"",
IF(SUM($AM$374:AM419)=1,AO419,
IF($AM$494&gt;SUM($AM$374:AM419),_xlfn.CONCAT(", ",AO419),
IF($AM$494=SUM($AM$374:AM419),_xlfn.CONCAT(" y ",AO419)))))</f>
        <v/>
      </c>
      <c r="AO419" s="231" t="s">
        <v>6257</v>
      </c>
      <c r="AP419" s="290">
        <f t="shared" si="67"/>
        <v>1</v>
      </c>
      <c r="AQ419" s="291" t="str">
        <f>IF(AP419=0,"",
IF(SUM($AP$374:AP419)=1,AR419,
IF($AP$494&gt;SUM($AP$374:AP419),_xlfn.CONCAT(", ",AR419),
IF($AP$494=SUM($AP$374:AP419),_xlfn.CONCAT(" y ",AR419)))))</f>
        <v>, 46</v>
      </c>
      <c r="AR419" s="231" t="s">
        <v>6257</v>
      </c>
    </row>
    <row r="420" spans="1:44" ht="30" customHeight="1">
      <c r="A420" s="81"/>
      <c r="B420" s="82"/>
      <c r="C420" s="107" t="s">
        <v>151</v>
      </c>
      <c r="D420" s="740" t="str">
        <f>IF(CNGE_2024_M1_Secc1_Sub1!$D88="","",CNGE_2024_M1_Secc1_Sub1!$D88)</f>
        <v>COLEGIO NACIONAL DE EDUCACION PROFESIONAL TECNICA</v>
      </c>
      <c r="E420" s="740"/>
      <c r="F420" s="740"/>
      <c r="G420" s="740"/>
      <c r="H420" s="740"/>
      <c r="I420" s="740"/>
      <c r="J420" s="740"/>
      <c r="K420" s="740"/>
      <c r="L420" s="740"/>
      <c r="M420" s="568"/>
      <c r="N420" s="568"/>
      <c r="O420" s="568"/>
      <c r="P420" s="568"/>
      <c r="Q420" s="568"/>
      <c r="R420" s="568"/>
      <c r="S420" s="568"/>
      <c r="T420" s="568"/>
      <c r="U420" s="568"/>
      <c r="V420" s="568"/>
      <c r="W420" s="568"/>
      <c r="X420" s="568"/>
      <c r="Y420" s="568"/>
      <c r="Z420" s="568"/>
      <c r="AA420" s="568"/>
      <c r="AB420" s="568"/>
      <c r="AC420" s="568"/>
      <c r="AD420" s="568"/>
      <c r="AE420" s="8"/>
      <c r="AG420" s="269">
        <f t="shared" si="60"/>
        <v>1</v>
      </c>
      <c r="AH420" s="298">
        <f t="shared" si="61"/>
        <v>0</v>
      </c>
      <c r="AI420" s="299">
        <f t="shared" si="62"/>
        <v>0</v>
      </c>
      <c r="AJ420" s="300">
        <f t="shared" si="63"/>
        <v>0</v>
      </c>
      <c r="AK420" s="301">
        <f t="shared" si="64"/>
        <v>0</v>
      </c>
      <c r="AL420" s="371">
        <f t="shared" si="65"/>
        <v>0</v>
      </c>
      <c r="AM420" s="303">
        <f t="shared" si="66"/>
        <v>0</v>
      </c>
      <c r="AN420" s="304" t="str">
        <f>IF(AM420=0,"",
IF(SUM($AM$374:AM420)=1,AO420,
IF($AM$494&gt;SUM($AM$374:AM420),_xlfn.CONCAT(", ",AO420),
IF($AM$494=SUM($AM$374:AM420),_xlfn.CONCAT(" y ",AO420)))))</f>
        <v/>
      </c>
      <c r="AO420" s="231" t="s">
        <v>6258</v>
      </c>
      <c r="AP420" s="290">
        <f t="shared" si="67"/>
        <v>1</v>
      </c>
      <c r="AQ420" s="291" t="str">
        <f>IF(AP420=0,"",
IF(SUM($AP$374:AP420)=1,AR420,
IF($AP$494&gt;SUM($AP$374:AP420),_xlfn.CONCAT(", ",AR420),
IF($AP$494=SUM($AP$374:AP420),_xlfn.CONCAT(" y ",AR420)))))</f>
        <v>, 47</v>
      </c>
      <c r="AR420" s="231" t="s">
        <v>6258</v>
      </c>
    </row>
    <row r="421" spans="1:44" ht="15" customHeight="1">
      <c r="A421" s="81"/>
      <c r="B421" s="82"/>
      <c r="C421" s="107" t="s">
        <v>152</v>
      </c>
      <c r="D421" s="740" t="str">
        <f>IF(CNGE_2024_M1_Secc1_Sub1!$D89="","",CNGE_2024_M1_Secc1_Sub1!$D89)</f>
        <v>UNIVERSIDAD TECNOLOGICA DEL SURESTE</v>
      </c>
      <c r="E421" s="740"/>
      <c r="F421" s="740"/>
      <c r="G421" s="740"/>
      <c r="H421" s="740"/>
      <c r="I421" s="740"/>
      <c r="J421" s="740"/>
      <c r="K421" s="740"/>
      <c r="L421" s="740"/>
      <c r="M421" s="568"/>
      <c r="N421" s="568"/>
      <c r="O421" s="568"/>
      <c r="P421" s="568"/>
      <c r="Q421" s="568"/>
      <c r="R421" s="568"/>
      <c r="S421" s="568"/>
      <c r="T421" s="568"/>
      <c r="U421" s="568"/>
      <c r="V421" s="568"/>
      <c r="W421" s="568"/>
      <c r="X421" s="568"/>
      <c r="Y421" s="568"/>
      <c r="Z421" s="568"/>
      <c r="AA421" s="568"/>
      <c r="AB421" s="568"/>
      <c r="AC421" s="568"/>
      <c r="AD421" s="568"/>
      <c r="AE421" s="8"/>
      <c r="AG421" s="269">
        <f t="shared" si="60"/>
        <v>1</v>
      </c>
      <c r="AH421" s="298">
        <f t="shared" si="61"/>
        <v>0</v>
      </c>
      <c r="AI421" s="299">
        <f t="shared" si="62"/>
        <v>0</v>
      </c>
      <c r="AJ421" s="300">
        <f t="shared" si="63"/>
        <v>0</v>
      </c>
      <c r="AK421" s="301">
        <f t="shared" si="64"/>
        <v>0</v>
      </c>
      <c r="AL421" s="371">
        <f t="shared" si="65"/>
        <v>0</v>
      </c>
      <c r="AM421" s="303">
        <f t="shared" si="66"/>
        <v>0</v>
      </c>
      <c r="AN421" s="304" t="str">
        <f>IF(AM421=0,"",
IF(SUM($AM$374:AM421)=1,AO421,
IF($AM$494&gt;SUM($AM$374:AM421),_xlfn.CONCAT(", ",AO421),
IF($AM$494=SUM($AM$374:AM421),_xlfn.CONCAT(" y ",AO421)))))</f>
        <v/>
      </c>
      <c r="AO421" s="231" t="s">
        <v>6259</v>
      </c>
      <c r="AP421" s="290">
        <f t="shared" si="67"/>
        <v>1</v>
      </c>
      <c r="AQ421" s="291" t="str">
        <f>IF(AP421=0,"",
IF(SUM($AP$374:AP421)=1,AR421,
IF($AP$494&gt;SUM($AP$374:AP421),_xlfn.CONCAT(", ",AR421),
IF($AP$494=SUM($AP$374:AP421),_xlfn.CONCAT(" y ",AR421)))))</f>
        <v>, 48</v>
      </c>
      <c r="AR421" s="231" t="s">
        <v>6259</v>
      </c>
    </row>
    <row r="422" spans="1:44" ht="15" customHeight="1">
      <c r="A422" s="81"/>
      <c r="B422" s="82"/>
      <c r="C422" s="107" t="s">
        <v>153</v>
      </c>
      <c r="D422" s="740" t="str">
        <f>IF(CNGE_2024_M1_Secc1_Sub1!$D90="","",CNGE_2024_M1_Secc1_Sub1!$D90)</f>
        <v>UNIVERSIDAD TECNOLOGICA DEL CENTRO</v>
      </c>
      <c r="E422" s="740"/>
      <c r="F422" s="740"/>
      <c r="G422" s="740"/>
      <c r="H422" s="740"/>
      <c r="I422" s="740"/>
      <c r="J422" s="740"/>
      <c r="K422" s="740"/>
      <c r="L422" s="740"/>
      <c r="M422" s="568"/>
      <c r="N422" s="568"/>
      <c r="O422" s="568"/>
      <c r="P422" s="568"/>
      <c r="Q422" s="568"/>
      <c r="R422" s="568"/>
      <c r="S422" s="568"/>
      <c r="T422" s="568"/>
      <c r="U422" s="568"/>
      <c r="V422" s="568"/>
      <c r="W422" s="568"/>
      <c r="X422" s="568"/>
      <c r="Y422" s="568"/>
      <c r="Z422" s="568"/>
      <c r="AA422" s="568"/>
      <c r="AB422" s="568"/>
      <c r="AC422" s="568"/>
      <c r="AD422" s="568"/>
      <c r="AE422" s="8"/>
      <c r="AG422" s="269">
        <f t="shared" si="60"/>
        <v>1</v>
      </c>
      <c r="AH422" s="298">
        <f t="shared" si="61"/>
        <v>0</v>
      </c>
      <c r="AI422" s="299">
        <f t="shared" si="62"/>
        <v>0</v>
      </c>
      <c r="AJ422" s="300">
        <f t="shared" si="63"/>
        <v>0</v>
      </c>
      <c r="AK422" s="301">
        <f t="shared" si="64"/>
        <v>0</v>
      </c>
      <c r="AL422" s="371">
        <f t="shared" si="65"/>
        <v>0</v>
      </c>
      <c r="AM422" s="303">
        <f t="shared" si="66"/>
        <v>0</v>
      </c>
      <c r="AN422" s="304" t="str">
        <f>IF(AM422=0,"",
IF(SUM($AM$374:AM422)=1,AO422,
IF($AM$494&gt;SUM($AM$374:AM422),_xlfn.CONCAT(", ",AO422),
IF($AM$494=SUM($AM$374:AM422),_xlfn.CONCAT(" y ",AO422)))))</f>
        <v/>
      </c>
      <c r="AO422" s="231" t="s">
        <v>6260</v>
      </c>
      <c r="AP422" s="290">
        <f t="shared" si="67"/>
        <v>1</v>
      </c>
      <c r="AQ422" s="291" t="str">
        <f>IF(AP422=0,"",
IF(SUM($AP$374:AP422)=1,AR422,
IF($AP$494&gt;SUM($AP$374:AP422),_xlfn.CONCAT(", ",AR422),
IF($AP$494=SUM($AP$374:AP422),_xlfn.CONCAT(" y ",AR422)))))</f>
        <v>, 49</v>
      </c>
      <c r="AR422" s="231" t="s">
        <v>6260</v>
      </c>
    </row>
    <row r="423" spans="1:44" ht="30" customHeight="1">
      <c r="A423" s="81"/>
      <c r="B423" s="82"/>
      <c r="C423" s="107" t="s">
        <v>154</v>
      </c>
      <c r="D423" s="740" t="str">
        <f>IF(CNGE_2024_M1_Secc1_Sub1!$D91="","",CNGE_2024_M1_Secc1_Sub1!$D91)</f>
        <v>UNIVERSIDAD TECNOLOGICA DE GUTIERREZ ZAMORA</v>
      </c>
      <c r="E423" s="740"/>
      <c r="F423" s="740"/>
      <c r="G423" s="740"/>
      <c r="H423" s="740"/>
      <c r="I423" s="740"/>
      <c r="J423" s="740"/>
      <c r="K423" s="740"/>
      <c r="L423" s="740"/>
      <c r="M423" s="568"/>
      <c r="N423" s="568"/>
      <c r="O423" s="568"/>
      <c r="P423" s="568"/>
      <c r="Q423" s="568"/>
      <c r="R423" s="568"/>
      <c r="S423" s="568"/>
      <c r="T423" s="568"/>
      <c r="U423" s="568"/>
      <c r="V423" s="568"/>
      <c r="W423" s="568"/>
      <c r="X423" s="568"/>
      <c r="Y423" s="568"/>
      <c r="Z423" s="568"/>
      <c r="AA423" s="568"/>
      <c r="AB423" s="568"/>
      <c r="AC423" s="568"/>
      <c r="AD423" s="568"/>
      <c r="AE423" s="8"/>
      <c r="AG423" s="269">
        <f t="shared" si="60"/>
        <v>1</v>
      </c>
      <c r="AH423" s="298">
        <f t="shared" si="61"/>
        <v>0</v>
      </c>
      <c r="AI423" s="299">
        <f t="shared" si="62"/>
        <v>0</v>
      </c>
      <c r="AJ423" s="300">
        <f t="shared" si="63"/>
        <v>0</v>
      </c>
      <c r="AK423" s="301">
        <f t="shared" si="64"/>
        <v>0</v>
      </c>
      <c r="AL423" s="371">
        <f t="shared" si="65"/>
        <v>0</v>
      </c>
      <c r="AM423" s="303">
        <f t="shared" si="66"/>
        <v>0</v>
      </c>
      <c r="AN423" s="304" t="str">
        <f>IF(AM423=0,"",
IF(SUM($AM$374:AM423)=1,AO423,
IF($AM$494&gt;SUM($AM$374:AM423),_xlfn.CONCAT(", ",AO423),
IF($AM$494=SUM($AM$374:AM423),_xlfn.CONCAT(" y ",AO423)))))</f>
        <v/>
      </c>
      <c r="AO423" s="231" t="s">
        <v>6261</v>
      </c>
      <c r="AP423" s="290">
        <f t="shared" si="67"/>
        <v>1</v>
      </c>
      <c r="AQ423" s="291" t="str">
        <f>IF(AP423=0,"",
IF(SUM($AP$374:AP423)=1,AR423,
IF($AP$494&gt;SUM($AP$374:AP423),_xlfn.CONCAT(", ",AR423),
IF($AP$494=SUM($AP$374:AP423),_xlfn.CONCAT(" y ",AR423)))))</f>
        <v>, 50</v>
      </c>
      <c r="AR423" s="231" t="s">
        <v>6261</v>
      </c>
    </row>
    <row r="424" spans="1:44" ht="45" customHeight="1">
      <c r="A424" s="81"/>
      <c r="B424" s="82"/>
      <c r="C424" s="107" t="s">
        <v>155</v>
      </c>
      <c r="D424" s="740" t="str">
        <f>IF(CNGE_2024_M1_Secc1_Sub1!$D92="","",CNGE_2024_M1_Secc1_Sub1!$D92)</f>
        <v>CONSEJO VERACRUZANO DE INVESTIGACION CIENTIFICA Y DESARROLLO TECNOLOGICO</v>
      </c>
      <c r="E424" s="740"/>
      <c r="F424" s="740"/>
      <c r="G424" s="740"/>
      <c r="H424" s="740"/>
      <c r="I424" s="740"/>
      <c r="J424" s="740"/>
      <c r="K424" s="740"/>
      <c r="L424" s="740"/>
      <c r="M424" s="568"/>
      <c r="N424" s="568"/>
      <c r="O424" s="568"/>
      <c r="P424" s="568"/>
      <c r="Q424" s="568"/>
      <c r="R424" s="568"/>
      <c r="S424" s="568"/>
      <c r="T424" s="568"/>
      <c r="U424" s="568"/>
      <c r="V424" s="568"/>
      <c r="W424" s="568"/>
      <c r="X424" s="568"/>
      <c r="Y424" s="568"/>
      <c r="Z424" s="568"/>
      <c r="AA424" s="568"/>
      <c r="AB424" s="568"/>
      <c r="AC424" s="568"/>
      <c r="AD424" s="568"/>
      <c r="AE424" s="8"/>
      <c r="AG424" s="269">
        <f t="shared" si="60"/>
        <v>1</v>
      </c>
      <c r="AH424" s="298">
        <f t="shared" si="61"/>
        <v>0</v>
      </c>
      <c r="AI424" s="299">
        <f t="shared" si="62"/>
        <v>0</v>
      </c>
      <c r="AJ424" s="300">
        <f t="shared" si="63"/>
        <v>0</v>
      </c>
      <c r="AK424" s="301">
        <f t="shared" si="64"/>
        <v>0</v>
      </c>
      <c r="AL424" s="371">
        <f t="shared" si="65"/>
        <v>0</v>
      </c>
      <c r="AM424" s="303">
        <f t="shared" si="66"/>
        <v>0</v>
      </c>
      <c r="AN424" s="304" t="str">
        <f>IF(AM424=0,"",
IF(SUM($AM$374:AM424)=1,AO424,
IF($AM$494&gt;SUM($AM$374:AM424),_xlfn.CONCAT(", ",AO424),
IF($AM$494=SUM($AM$374:AM424),_xlfn.CONCAT(" y ",AO424)))))</f>
        <v/>
      </c>
      <c r="AO424" s="231" t="s">
        <v>6262</v>
      </c>
      <c r="AP424" s="290">
        <f t="shared" si="67"/>
        <v>1</v>
      </c>
      <c r="AQ424" s="291" t="str">
        <f>IF(AP424=0,"",
IF(SUM($AP$374:AP424)=1,AR424,
IF($AP$494&gt;SUM($AP$374:AP424),_xlfn.CONCAT(", ",AR424),
IF($AP$494=SUM($AP$374:AP424),_xlfn.CONCAT(" y ",AR424)))))</f>
        <v>, 51</v>
      </c>
      <c r="AR424" s="231" t="s">
        <v>6262</v>
      </c>
    </row>
    <row r="425" spans="1:44" ht="30" customHeight="1">
      <c r="A425" s="81"/>
      <c r="B425" s="82"/>
      <c r="C425" s="107" t="s">
        <v>156</v>
      </c>
      <c r="D425" s="740" t="str">
        <f>IF(CNGE_2024_M1_Secc1_Sub1!$D93="","",CNGE_2024_M1_Secc1_Sub1!$D93)</f>
        <v>COLEGIO DE ESTUDIOS CIENTIFICOS Y TECNOLOGICOS</v>
      </c>
      <c r="E425" s="740"/>
      <c r="F425" s="740"/>
      <c r="G425" s="740"/>
      <c r="H425" s="740"/>
      <c r="I425" s="740"/>
      <c r="J425" s="740"/>
      <c r="K425" s="740"/>
      <c r="L425" s="740"/>
      <c r="M425" s="568"/>
      <c r="N425" s="568"/>
      <c r="O425" s="568"/>
      <c r="P425" s="568"/>
      <c r="Q425" s="568"/>
      <c r="R425" s="568"/>
      <c r="S425" s="568"/>
      <c r="T425" s="568"/>
      <c r="U425" s="568"/>
      <c r="V425" s="568"/>
      <c r="W425" s="568"/>
      <c r="X425" s="568"/>
      <c r="Y425" s="568"/>
      <c r="Z425" s="568"/>
      <c r="AA425" s="568"/>
      <c r="AB425" s="568"/>
      <c r="AC425" s="568"/>
      <c r="AD425" s="568"/>
      <c r="AE425" s="8"/>
      <c r="AG425" s="269">
        <f t="shared" si="60"/>
        <v>1</v>
      </c>
      <c r="AH425" s="298">
        <f t="shared" si="61"/>
        <v>0</v>
      </c>
      <c r="AI425" s="299">
        <f t="shared" si="62"/>
        <v>0</v>
      </c>
      <c r="AJ425" s="300">
        <f t="shared" si="63"/>
        <v>0</v>
      </c>
      <c r="AK425" s="301">
        <f t="shared" si="64"/>
        <v>0</v>
      </c>
      <c r="AL425" s="371">
        <f t="shared" si="65"/>
        <v>0</v>
      </c>
      <c r="AM425" s="303">
        <f t="shared" si="66"/>
        <v>0</v>
      </c>
      <c r="AN425" s="304" t="str">
        <f>IF(AM425=0,"",
IF(SUM($AM$374:AM425)=1,AO425,
IF($AM$494&gt;SUM($AM$374:AM425),_xlfn.CONCAT(", ",AO425),
IF($AM$494=SUM($AM$374:AM425),_xlfn.CONCAT(" y ",AO425)))))</f>
        <v/>
      </c>
      <c r="AO425" s="231" t="s">
        <v>6263</v>
      </c>
      <c r="AP425" s="290">
        <f t="shared" si="67"/>
        <v>1</v>
      </c>
      <c r="AQ425" s="291" t="str">
        <f>IF(AP425=0,"",
IF(SUM($AP$374:AP425)=1,AR425,
IF($AP$494&gt;SUM($AP$374:AP425),_xlfn.CONCAT(", ",AR425),
IF($AP$494=SUM($AP$374:AP425),_xlfn.CONCAT(" y ",AR425)))))</f>
        <v>, 52</v>
      </c>
      <c r="AR425" s="231" t="s">
        <v>6263</v>
      </c>
    </row>
    <row r="426" spans="1:44" ht="15" customHeight="1">
      <c r="A426" s="81"/>
      <c r="B426" s="82"/>
      <c r="C426" s="107" t="s">
        <v>157</v>
      </c>
      <c r="D426" s="740" t="str">
        <f>IF(CNGE_2024_M1_Secc1_Sub1!$D94="","",CNGE_2024_M1_Secc1_Sub1!$D94)</f>
        <v>COLEGIO DE VERACRUZ</v>
      </c>
      <c r="E426" s="740"/>
      <c r="F426" s="740"/>
      <c r="G426" s="740"/>
      <c r="H426" s="740"/>
      <c r="I426" s="740"/>
      <c r="J426" s="740"/>
      <c r="K426" s="740"/>
      <c r="L426" s="740"/>
      <c r="M426" s="568"/>
      <c r="N426" s="568"/>
      <c r="O426" s="568"/>
      <c r="P426" s="568"/>
      <c r="Q426" s="568"/>
      <c r="R426" s="568"/>
      <c r="S426" s="568"/>
      <c r="T426" s="568"/>
      <c r="U426" s="568"/>
      <c r="V426" s="568"/>
      <c r="W426" s="568"/>
      <c r="X426" s="568"/>
      <c r="Y426" s="568"/>
      <c r="Z426" s="568"/>
      <c r="AA426" s="568"/>
      <c r="AB426" s="568"/>
      <c r="AC426" s="568"/>
      <c r="AD426" s="568"/>
      <c r="AE426" s="8"/>
      <c r="AG426" s="269">
        <f t="shared" si="60"/>
        <v>1</v>
      </c>
      <c r="AH426" s="298">
        <f t="shared" si="61"/>
        <v>0</v>
      </c>
      <c r="AI426" s="299">
        <f t="shared" si="62"/>
        <v>0</v>
      </c>
      <c r="AJ426" s="300">
        <f t="shared" si="63"/>
        <v>0</v>
      </c>
      <c r="AK426" s="301">
        <f t="shared" si="64"/>
        <v>0</v>
      </c>
      <c r="AL426" s="371">
        <f t="shared" si="65"/>
        <v>0</v>
      </c>
      <c r="AM426" s="303">
        <f t="shared" si="66"/>
        <v>0</v>
      </c>
      <c r="AN426" s="304" t="str">
        <f>IF(AM426=0,"",
IF(SUM($AM$374:AM426)=1,AO426,
IF($AM$494&gt;SUM($AM$374:AM426),_xlfn.CONCAT(", ",AO426),
IF($AM$494=SUM($AM$374:AM426),_xlfn.CONCAT(" y ",AO426)))))</f>
        <v/>
      </c>
      <c r="AO426" s="231" t="s">
        <v>6264</v>
      </c>
      <c r="AP426" s="290">
        <f t="shared" si="67"/>
        <v>1</v>
      </c>
      <c r="AQ426" s="291" t="str">
        <f>IF(AP426=0,"",
IF(SUM($AP$374:AP426)=1,AR426,
IF($AP$494&gt;SUM($AP$374:AP426),_xlfn.CONCAT(", ",AR426),
IF($AP$494=SUM($AP$374:AP426),_xlfn.CONCAT(" y ",AR426)))))</f>
        <v>, 53</v>
      </c>
      <c r="AR426" s="231" t="s">
        <v>6264</v>
      </c>
    </row>
    <row r="427" spans="1:44" ht="15" customHeight="1">
      <c r="A427" s="81"/>
      <c r="B427" s="82"/>
      <c r="C427" s="107" t="s">
        <v>158</v>
      </c>
      <c r="D427" s="740" t="str">
        <f>IF(CNGE_2024_M1_Secc1_Sub1!$D95="","",CNGE_2024_M1_Secc1_Sub1!$D95)</f>
        <v>UNIVERSIDAD POLITECNICA DE HUATUSCO</v>
      </c>
      <c r="E427" s="740"/>
      <c r="F427" s="740"/>
      <c r="G427" s="740"/>
      <c r="H427" s="740"/>
      <c r="I427" s="740"/>
      <c r="J427" s="740"/>
      <c r="K427" s="740"/>
      <c r="L427" s="740"/>
      <c r="M427" s="568"/>
      <c r="N427" s="568"/>
      <c r="O427" s="568"/>
      <c r="P427" s="568"/>
      <c r="Q427" s="568"/>
      <c r="R427" s="568"/>
      <c r="S427" s="568"/>
      <c r="T427" s="568"/>
      <c r="U427" s="568"/>
      <c r="V427" s="568"/>
      <c r="W427" s="568"/>
      <c r="X427" s="568"/>
      <c r="Y427" s="568"/>
      <c r="Z427" s="568"/>
      <c r="AA427" s="568"/>
      <c r="AB427" s="568"/>
      <c r="AC427" s="568"/>
      <c r="AD427" s="568"/>
      <c r="AE427" s="8"/>
      <c r="AG427" s="269">
        <f t="shared" si="60"/>
        <v>1</v>
      </c>
      <c r="AH427" s="298">
        <f t="shared" si="61"/>
        <v>0</v>
      </c>
      <c r="AI427" s="299">
        <f t="shared" si="62"/>
        <v>0</v>
      </c>
      <c r="AJ427" s="300">
        <f t="shared" si="63"/>
        <v>0</v>
      </c>
      <c r="AK427" s="301">
        <f t="shared" si="64"/>
        <v>0</v>
      </c>
      <c r="AL427" s="371">
        <f t="shared" si="65"/>
        <v>0</v>
      </c>
      <c r="AM427" s="303">
        <f t="shared" si="66"/>
        <v>0</v>
      </c>
      <c r="AN427" s="304" t="str">
        <f>IF(AM427=0,"",
IF(SUM($AM$374:AM427)=1,AO427,
IF($AM$494&gt;SUM($AM$374:AM427),_xlfn.CONCAT(", ",AO427),
IF($AM$494=SUM($AM$374:AM427),_xlfn.CONCAT(" y ",AO427)))))</f>
        <v/>
      </c>
      <c r="AO427" s="231" t="s">
        <v>6265</v>
      </c>
      <c r="AP427" s="290">
        <f t="shared" si="67"/>
        <v>1</v>
      </c>
      <c r="AQ427" s="291" t="str">
        <f>IF(AP427=0,"",
IF(SUM($AP$374:AP427)=1,AR427,
IF($AP$494&gt;SUM($AP$374:AP427),_xlfn.CONCAT(", ",AR427),
IF($AP$494=SUM($AP$374:AP427),_xlfn.CONCAT(" y ",AR427)))))</f>
        <v>, 54</v>
      </c>
      <c r="AR427" s="231" t="s">
        <v>6265</v>
      </c>
    </row>
    <row r="428" spans="1:44" ht="30" customHeight="1">
      <c r="A428" s="81"/>
      <c r="B428" s="82"/>
      <c r="C428" s="107" t="s">
        <v>159</v>
      </c>
      <c r="D428" s="740" t="str">
        <f>IF(CNGE_2024_M1_Secc1_Sub1!$D96="","",CNGE_2024_M1_Secc1_Sub1!$D96)</f>
        <v>UNIVERSIDAD POPULAR AUTONOMA DE VERACRUZ</v>
      </c>
      <c r="E428" s="740"/>
      <c r="F428" s="740"/>
      <c r="G428" s="740"/>
      <c r="H428" s="740"/>
      <c r="I428" s="740"/>
      <c r="J428" s="740"/>
      <c r="K428" s="740"/>
      <c r="L428" s="740"/>
      <c r="M428" s="568"/>
      <c r="N428" s="568"/>
      <c r="O428" s="568"/>
      <c r="P428" s="568"/>
      <c r="Q428" s="568"/>
      <c r="R428" s="568"/>
      <c r="S428" s="568"/>
      <c r="T428" s="568"/>
      <c r="U428" s="568"/>
      <c r="V428" s="568"/>
      <c r="W428" s="568"/>
      <c r="X428" s="568"/>
      <c r="Y428" s="568"/>
      <c r="Z428" s="568"/>
      <c r="AA428" s="568"/>
      <c r="AB428" s="568"/>
      <c r="AC428" s="568"/>
      <c r="AD428" s="568"/>
      <c r="AE428" s="8"/>
      <c r="AG428" s="269">
        <f t="shared" si="60"/>
        <v>1</v>
      </c>
      <c r="AH428" s="298">
        <f t="shared" si="61"/>
        <v>0</v>
      </c>
      <c r="AI428" s="299">
        <f t="shared" si="62"/>
        <v>0</v>
      </c>
      <c r="AJ428" s="300">
        <f t="shared" si="63"/>
        <v>0</v>
      </c>
      <c r="AK428" s="301">
        <f t="shared" si="64"/>
        <v>0</v>
      </c>
      <c r="AL428" s="371">
        <f t="shared" si="65"/>
        <v>0</v>
      </c>
      <c r="AM428" s="303">
        <f t="shared" si="66"/>
        <v>0</v>
      </c>
      <c r="AN428" s="304" t="str">
        <f>IF(AM428=0,"",
IF(SUM($AM$374:AM428)=1,AO428,
IF($AM$494&gt;SUM($AM$374:AM428),_xlfn.CONCAT(", ",AO428),
IF($AM$494=SUM($AM$374:AM428),_xlfn.CONCAT(" y ",AO428)))))</f>
        <v/>
      </c>
      <c r="AO428" s="231" t="s">
        <v>6266</v>
      </c>
      <c r="AP428" s="290">
        <f t="shared" si="67"/>
        <v>1</v>
      </c>
      <c r="AQ428" s="291" t="str">
        <f>IF(AP428=0,"",
IF(SUM($AP$374:AP428)=1,AR428,
IF($AP$494&gt;SUM($AP$374:AP428),_xlfn.CONCAT(", ",AR428),
IF($AP$494=SUM($AP$374:AP428),_xlfn.CONCAT(" y ",AR428)))))</f>
        <v>, 55</v>
      </c>
      <c r="AR428" s="231" t="s">
        <v>6266</v>
      </c>
    </row>
    <row r="429" spans="1:44" ht="15" customHeight="1">
      <c r="A429" s="81"/>
      <c r="B429" s="82"/>
      <c r="C429" s="107" t="s">
        <v>160</v>
      </c>
      <c r="D429" s="740" t="str">
        <f>IF(CNGE_2024_M1_Secc1_Sub1!$D97="","",CNGE_2024_M1_Secc1_Sub1!$D97)</f>
        <v>INSTITUTO VERACRUZANO DE LA VIVIENDA</v>
      </c>
      <c r="E429" s="740"/>
      <c r="F429" s="740"/>
      <c r="G429" s="740"/>
      <c r="H429" s="740"/>
      <c r="I429" s="740"/>
      <c r="J429" s="740"/>
      <c r="K429" s="740"/>
      <c r="L429" s="740"/>
      <c r="M429" s="568"/>
      <c r="N429" s="568"/>
      <c r="O429" s="568"/>
      <c r="P429" s="568"/>
      <c r="Q429" s="568"/>
      <c r="R429" s="568"/>
      <c r="S429" s="568"/>
      <c r="T429" s="568"/>
      <c r="U429" s="568"/>
      <c r="V429" s="568"/>
      <c r="W429" s="568"/>
      <c r="X429" s="568"/>
      <c r="Y429" s="568"/>
      <c r="Z429" s="568"/>
      <c r="AA429" s="568"/>
      <c r="AB429" s="568"/>
      <c r="AC429" s="568"/>
      <c r="AD429" s="568"/>
      <c r="AE429" s="8"/>
      <c r="AG429" s="269">
        <f t="shared" si="60"/>
        <v>1</v>
      </c>
      <c r="AH429" s="298">
        <f t="shared" si="61"/>
        <v>0</v>
      </c>
      <c r="AI429" s="299">
        <f t="shared" si="62"/>
        <v>0</v>
      </c>
      <c r="AJ429" s="300">
        <f t="shared" si="63"/>
        <v>0</v>
      </c>
      <c r="AK429" s="301">
        <f t="shared" si="64"/>
        <v>0</v>
      </c>
      <c r="AL429" s="371">
        <f t="shared" si="65"/>
        <v>0</v>
      </c>
      <c r="AM429" s="303">
        <f t="shared" si="66"/>
        <v>0</v>
      </c>
      <c r="AN429" s="304" t="str">
        <f>IF(AM429=0,"",
IF(SUM($AM$374:AM429)=1,AO429,
IF($AM$494&gt;SUM($AM$374:AM429),_xlfn.CONCAT(", ",AO429),
IF($AM$494=SUM($AM$374:AM429),_xlfn.CONCAT(" y ",AO429)))))</f>
        <v/>
      </c>
      <c r="AO429" s="231" t="s">
        <v>6267</v>
      </c>
      <c r="AP429" s="290">
        <f t="shared" si="67"/>
        <v>1</v>
      </c>
      <c r="AQ429" s="291" t="str">
        <f>IF(AP429=0,"",
IF(SUM($AP$374:AP429)=1,AR429,
IF($AP$494&gt;SUM($AP$374:AP429),_xlfn.CONCAT(", ",AR429),
IF($AP$494=SUM($AP$374:AP429),_xlfn.CONCAT(" y ",AR429)))))</f>
        <v>, 56</v>
      </c>
      <c r="AR429" s="231" t="s">
        <v>6267</v>
      </c>
    </row>
    <row r="430" spans="1:44" ht="30" customHeight="1">
      <c r="A430" s="81"/>
      <c r="B430" s="82"/>
      <c r="C430" s="107" t="s">
        <v>161</v>
      </c>
      <c r="D430" s="740" t="str">
        <f>IF(CNGE_2024_M1_Secc1_Sub1!$D98="","",CNGE_2024_M1_Secc1_Sub1!$D98)</f>
        <v>AGENCIA ESTATAL DE ENERGIA DEL ESTADO DE VERACRUZ</v>
      </c>
      <c r="E430" s="740"/>
      <c r="F430" s="740"/>
      <c r="G430" s="740"/>
      <c r="H430" s="740"/>
      <c r="I430" s="740"/>
      <c r="J430" s="740"/>
      <c r="K430" s="740"/>
      <c r="L430" s="740"/>
      <c r="M430" s="568"/>
      <c r="N430" s="568"/>
      <c r="O430" s="568"/>
      <c r="P430" s="568"/>
      <c r="Q430" s="568"/>
      <c r="R430" s="568"/>
      <c r="S430" s="568"/>
      <c r="T430" s="568"/>
      <c r="U430" s="568"/>
      <c r="V430" s="568"/>
      <c r="W430" s="568"/>
      <c r="X430" s="568"/>
      <c r="Y430" s="568"/>
      <c r="Z430" s="568"/>
      <c r="AA430" s="568"/>
      <c r="AB430" s="568"/>
      <c r="AC430" s="568"/>
      <c r="AD430" s="568"/>
      <c r="AE430" s="8"/>
      <c r="AG430" s="269">
        <f t="shared" si="60"/>
        <v>1</v>
      </c>
      <c r="AH430" s="298">
        <f t="shared" si="61"/>
        <v>0</v>
      </c>
      <c r="AI430" s="299">
        <f t="shared" si="62"/>
        <v>0</v>
      </c>
      <c r="AJ430" s="300">
        <f t="shared" si="63"/>
        <v>0</v>
      </c>
      <c r="AK430" s="301">
        <f t="shared" si="64"/>
        <v>0</v>
      </c>
      <c r="AL430" s="371">
        <f t="shared" si="65"/>
        <v>0</v>
      </c>
      <c r="AM430" s="303">
        <f t="shared" si="66"/>
        <v>0</v>
      </c>
      <c r="AN430" s="304" t="str">
        <f>IF(AM430=0,"",
IF(SUM($AM$374:AM430)=1,AO430,
IF($AM$494&gt;SUM($AM$374:AM430),_xlfn.CONCAT(", ",AO430),
IF($AM$494=SUM($AM$374:AM430),_xlfn.CONCAT(" y ",AO430)))))</f>
        <v/>
      </c>
      <c r="AO430" s="231" t="s">
        <v>6268</v>
      </c>
      <c r="AP430" s="290">
        <f t="shared" si="67"/>
        <v>1</v>
      </c>
      <c r="AQ430" s="291" t="str">
        <f>IF(AP430=0,"",
IF(SUM($AP$374:AP430)=1,AR430,
IF($AP$494&gt;SUM($AP$374:AP430),_xlfn.CONCAT(", ",AR430),
IF($AP$494=SUM($AP$374:AP430),_xlfn.CONCAT(" y ",AR430)))))</f>
        <v>, 57</v>
      </c>
      <c r="AR430" s="231" t="s">
        <v>6268</v>
      </c>
    </row>
    <row r="431" spans="1:44" ht="15" customHeight="1">
      <c r="A431" s="81"/>
      <c r="B431" s="82"/>
      <c r="C431" s="107" t="s">
        <v>162</v>
      </c>
      <c r="D431" s="740" t="str">
        <f>IF(CNGE_2024_M1_Secc1_Sub1!$D99="","",CNGE_2024_M1_Secc1_Sub1!$D99)</f>
        <v>INSTITUTO VERACRUZANO DE LAS MUJERES</v>
      </c>
      <c r="E431" s="740"/>
      <c r="F431" s="740"/>
      <c r="G431" s="740"/>
      <c r="H431" s="740"/>
      <c r="I431" s="740"/>
      <c r="J431" s="740"/>
      <c r="K431" s="740"/>
      <c r="L431" s="740"/>
      <c r="M431" s="568"/>
      <c r="N431" s="568"/>
      <c r="O431" s="568"/>
      <c r="P431" s="568"/>
      <c r="Q431" s="568"/>
      <c r="R431" s="568"/>
      <c r="S431" s="568"/>
      <c r="T431" s="568"/>
      <c r="U431" s="568"/>
      <c r="V431" s="568"/>
      <c r="W431" s="568"/>
      <c r="X431" s="568"/>
      <c r="Y431" s="568"/>
      <c r="Z431" s="568"/>
      <c r="AA431" s="568"/>
      <c r="AB431" s="568"/>
      <c r="AC431" s="568"/>
      <c r="AD431" s="568"/>
      <c r="AE431" s="8"/>
      <c r="AG431" s="269">
        <f t="shared" si="60"/>
        <v>1</v>
      </c>
      <c r="AH431" s="298">
        <f t="shared" si="61"/>
        <v>0</v>
      </c>
      <c r="AI431" s="299">
        <f t="shared" si="62"/>
        <v>0</v>
      </c>
      <c r="AJ431" s="300">
        <f t="shared" si="63"/>
        <v>0</v>
      </c>
      <c r="AK431" s="301">
        <f t="shared" si="64"/>
        <v>0</v>
      </c>
      <c r="AL431" s="371">
        <f t="shared" si="65"/>
        <v>0</v>
      </c>
      <c r="AM431" s="303">
        <f t="shared" si="66"/>
        <v>0</v>
      </c>
      <c r="AN431" s="304" t="str">
        <f>IF(AM431=0,"",
IF(SUM($AM$374:AM431)=1,AO431,
IF($AM$494&gt;SUM($AM$374:AM431),_xlfn.CONCAT(", ",AO431),
IF($AM$494=SUM($AM$374:AM431),_xlfn.CONCAT(" y ",AO431)))))</f>
        <v/>
      </c>
      <c r="AO431" s="231" t="s">
        <v>6269</v>
      </c>
      <c r="AP431" s="290">
        <f t="shared" si="67"/>
        <v>1</v>
      </c>
      <c r="AQ431" s="291" t="str">
        <f>IF(AP431=0,"",
IF(SUM($AP$374:AP431)=1,AR431,
IF($AP$494&gt;SUM($AP$374:AP431),_xlfn.CONCAT(", ",AR431),
IF($AP$494=SUM($AP$374:AP431),_xlfn.CONCAT(" y ",AR431)))))</f>
        <v>, 58</v>
      </c>
      <c r="AR431" s="231" t="s">
        <v>6269</v>
      </c>
    </row>
    <row r="432" spans="1:44" ht="30" customHeight="1">
      <c r="A432" s="81"/>
      <c r="B432" s="82"/>
      <c r="C432" s="107" t="s">
        <v>163</v>
      </c>
      <c r="D432" s="740" t="str">
        <f>IF(CNGE_2024_M1_Secc1_Sub1!$D100="","",CNGE_2024_M1_Secc1_Sub1!$D100)</f>
        <v>INSTITUTO VERACRUZANO DE DESARROLLO MUNICIPAL</v>
      </c>
      <c r="E432" s="740"/>
      <c r="F432" s="740"/>
      <c r="G432" s="740"/>
      <c r="H432" s="740"/>
      <c r="I432" s="740"/>
      <c r="J432" s="740"/>
      <c r="K432" s="740"/>
      <c r="L432" s="740"/>
      <c r="M432" s="568"/>
      <c r="N432" s="568"/>
      <c r="O432" s="568"/>
      <c r="P432" s="568"/>
      <c r="Q432" s="568"/>
      <c r="R432" s="568"/>
      <c r="S432" s="568"/>
      <c r="T432" s="568"/>
      <c r="U432" s="568"/>
      <c r="V432" s="568"/>
      <c r="W432" s="568"/>
      <c r="X432" s="568"/>
      <c r="Y432" s="568"/>
      <c r="Z432" s="568"/>
      <c r="AA432" s="568"/>
      <c r="AB432" s="568"/>
      <c r="AC432" s="568"/>
      <c r="AD432" s="568"/>
      <c r="AE432" s="8"/>
      <c r="AG432" s="269">
        <f t="shared" si="60"/>
        <v>1</v>
      </c>
      <c r="AH432" s="298">
        <f t="shared" si="61"/>
        <v>0</v>
      </c>
      <c r="AI432" s="299">
        <f t="shared" si="62"/>
        <v>0</v>
      </c>
      <c r="AJ432" s="300">
        <f t="shared" si="63"/>
        <v>0</v>
      </c>
      <c r="AK432" s="301">
        <f t="shared" si="64"/>
        <v>0</v>
      </c>
      <c r="AL432" s="371">
        <f t="shared" si="65"/>
        <v>0</v>
      </c>
      <c r="AM432" s="303">
        <f t="shared" si="66"/>
        <v>0</v>
      </c>
      <c r="AN432" s="304" t="str">
        <f>IF(AM432=0,"",
IF(SUM($AM$374:AM432)=1,AO432,
IF($AM$494&gt;SUM($AM$374:AM432),_xlfn.CONCAT(", ",AO432),
IF($AM$494=SUM($AM$374:AM432),_xlfn.CONCAT(" y ",AO432)))))</f>
        <v/>
      </c>
      <c r="AO432" s="231" t="s">
        <v>6270</v>
      </c>
      <c r="AP432" s="290">
        <f t="shared" si="67"/>
        <v>1</v>
      </c>
      <c r="AQ432" s="291" t="str">
        <f>IF(AP432=0,"",
IF(SUM($AP$374:AP432)=1,AR432,
IF($AP$494&gt;SUM($AP$374:AP432),_xlfn.CONCAT(", ",AR432),
IF($AP$494=SUM($AP$374:AP432),_xlfn.CONCAT(" y ",AR432)))))</f>
        <v>, 59</v>
      </c>
      <c r="AR432" s="231" t="s">
        <v>6270</v>
      </c>
    </row>
    <row r="433" spans="1:44" ht="30" customHeight="1">
      <c r="A433" s="81"/>
      <c r="B433" s="82"/>
      <c r="C433" s="107" t="s">
        <v>164</v>
      </c>
      <c r="D433" s="740" t="str">
        <f>IF(CNGE_2024_M1_Secc1_Sub1!$D101="","",CNGE_2024_M1_Secc1_Sub1!$D101)</f>
        <v>COMISION EJECUTIVA PARA LA ATENCION INTEGRAL A VICTIMAS DEL DELITO</v>
      </c>
      <c r="E433" s="740"/>
      <c r="F433" s="740"/>
      <c r="G433" s="740"/>
      <c r="H433" s="740"/>
      <c r="I433" s="740"/>
      <c r="J433" s="740"/>
      <c r="K433" s="740"/>
      <c r="L433" s="740"/>
      <c r="M433" s="568"/>
      <c r="N433" s="568"/>
      <c r="O433" s="568"/>
      <c r="P433" s="568"/>
      <c r="Q433" s="568"/>
      <c r="R433" s="568"/>
      <c r="S433" s="568"/>
      <c r="T433" s="568"/>
      <c r="U433" s="568"/>
      <c r="V433" s="568"/>
      <c r="W433" s="568"/>
      <c r="X433" s="568"/>
      <c r="Y433" s="568"/>
      <c r="Z433" s="568"/>
      <c r="AA433" s="568"/>
      <c r="AB433" s="568"/>
      <c r="AC433" s="568"/>
      <c r="AD433" s="568"/>
      <c r="AE433" s="8"/>
      <c r="AG433" s="269">
        <f t="shared" si="60"/>
        <v>1</v>
      </c>
      <c r="AH433" s="298">
        <f t="shared" si="61"/>
        <v>0</v>
      </c>
      <c r="AI433" s="299">
        <f t="shared" si="62"/>
        <v>0</v>
      </c>
      <c r="AJ433" s="300">
        <f t="shared" si="63"/>
        <v>0</v>
      </c>
      <c r="AK433" s="301">
        <f t="shared" si="64"/>
        <v>0</v>
      </c>
      <c r="AL433" s="371">
        <f t="shared" si="65"/>
        <v>0</v>
      </c>
      <c r="AM433" s="303">
        <f t="shared" si="66"/>
        <v>0</v>
      </c>
      <c r="AN433" s="304" t="str">
        <f>IF(AM433=0,"",
IF(SUM($AM$374:AM433)=1,AO433,
IF($AM$494&gt;SUM($AM$374:AM433),_xlfn.CONCAT(", ",AO433),
IF($AM$494=SUM($AM$374:AM433),_xlfn.CONCAT(" y ",AO433)))))</f>
        <v/>
      </c>
      <c r="AO433" s="231" t="s">
        <v>6271</v>
      </c>
      <c r="AP433" s="290">
        <f t="shared" si="67"/>
        <v>1</v>
      </c>
      <c r="AQ433" s="291" t="str">
        <f>IF(AP433=0,"",
IF(SUM($AP$374:AP433)=1,AR433,
IF($AP$494&gt;SUM($AP$374:AP433),_xlfn.CONCAT(", ",AR433),
IF($AP$494=SUM($AP$374:AP433),_xlfn.CONCAT(" y ",AR433)))))</f>
        <v>, 60</v>
      </c>
      <c r="AR433" s="231" t="s">
        <v>6271</v>
      </c>
    </row>
    <row r="434" spans="1:44" ht="30" customHeight="1">
      <c r="A434" s="81"/>
      <c r="B434" s="82"/>
      <c r="C434" s="107" t="s">
        <v>165</v>
      </c>
      <c r="D434" s="740" t="str">
        <f>IF(CNGE_2024_M1_Secc1_Sub1!$D102="","",CNGE_2024_M1_Secc1_Sub1!$D102)</f>
        <v>CENTRO DE JUSTICIA PARA MUJERES DEL ESTADO DE VERACRUZ</v>
      </c>
      <c r="E434" s="740"/>
      <c r="F434" s="740"/>
      <c r="G434" s="740"/>
      <c r="H434" s="740"/>
      <c r="I434" s="740"/>
      <c r="J434" s="740"/>
      <c r="K434" s="740"/>
      <c r="L434" s="740"/>
      <c r="M434" s="568"/>
      <c r="N434" s="568"/>
      <c r="O434" s="568"/>
      <c r="P434" s="568"/>
      <c r="Q434" s="568"/>
      <c r="R434" s="568"/>
      <c r="S434" s="568"/>
      <c r="T434" s="568"/>
      <c r="U434" s="568"/>
      <c r="V434" s="568"/>
      <c r="W434" s="568"/>
      <c r="X434" s="568"/>
      <c r="Y434" s="568"/>
      <c r="Z434" s="568"/>
      <c r="AA434" s="568"/>
      <c r="AB434" s="568"/>
      <c r="AC434" s="568"/>
      <c r="AD434" s="568"/>
      <c r="AE434" s="8"/>
      <c r="AG434" s="269">
        <f t="shared" si="60"/>
        <v>1</v>
      </c>
      <c r="AH434" s="298">
        <f t="shared" si="61"/>
        <v>0</v>
      </c>
      <c r="AI434" s="299">
        <f t="shared" si="62"/>
        <v>0</v>
      </c>
      <c r="AJ434" s="300">
        <f t="shared" si="63"/>
        <v>0</v>
      </c>
      <c r="AK434" s="301">
        <f t="shared" si="64"/>
        <v>0</v>
      </c>
      <c r="AL434" s="371">
        <f t="shared" si="65"/>
        <v>0</v>
      </c>
      <c r="AM434" s="303">
        <f t="shared" si="66"/>
        <v>0</v>
      </c>
      <c r="AN434" s="304" t="str">
        <f>IF(AM434=0,"",
IF(SUM($AM$374:AM434)=1,AO434,
IF($AM$494&gt;SUM($AM$374:AM434),_xlfn.CONCAT(", ",AO434),
IF($AM$494=SUM($AM$374:AM434),_xlfn.CONCAT(" y ",AO434)))))</f>
        <v/>
      </c>
      <c r="AO434" s="231" t="s">
        <v>6272</v>
      </c>
      <c r="AP434" s="290">
        <f t="shared" si="67"/>
        <v>1</v>
      </c>
      <c r="AQ434" s="291" t="str">
        <f>IF(AP434=0,"",
IF(SUM($AP$374:AP434)=1,AR434,
IF($AP$494&gt;SUM($AP$374:AP434),_xlfn.CONCAT(", ",AR434),
IF($AP$494=SUM($AP$374:AP434),_xlfn.CONCAT(" y ",AR434)))))</f>
        <v>, 61</v>
      </c>
      <c r="AR434" s="231" t="s">
        <v>6272</v>
      </c>
    </row>
    <row r="435" spans="1:44" ht="15" customHeight="1">
      <c r="A435" s="81"/>
      <c r="B435" s="82"/>
      <c r="C435" s="107" t="s">
        <v>166</v>
      </c>
      <c r="D435" s="740" t="str">
        <f>IF(CNGE_2024_M1_Secc1_Sub1!$D103="","",CNGE_2024_M1_Secc1_Sub1!$D103)</f>
        <v>INSTITUTO DE PENSIONES DEL ESTADO</v>
      </c>
      <c r="E435" s="740"/>
      <c r="F435" s="740"/>
      <c r="G435" s="740"/>
      <c r="H435" s="740"/>
      <c r="I435" s="740"/>
      <c r="J435" s="740"/>
      <c r="K435" s="740"/>
      <c r="L435" s="740"/>
      <c r="M435" s="568"/>
      <c r="N435" s="568"/>
      <c r="O435" s="568"/>
      <c r="P435" s="568"/>
      <c r="Q435" s="568"/>
      <c r="R435" s="568"/>
      <c r="S435" s="568"/>
      <c r="T435" s="568"/>
      <c r="U435" s="568"/>
      <c r="V435" s="568"/>
      <c r="W435" s="568"/>
      <c r="X435" s="568"/>
      <c r="Y435" s="568"/>
      <c r="Z435" s="568"/>
      <c r="AA435" s="568"/>
      <c r="AB435" s="568"/>
      <c r="AC435" s="568"/>
      <c r="AD435" s="568"/>
      <c r="AE435" s="8"/>
      <c r="AG435" s="269">
        <f t="shared" si="60"/>
        <v>1</v>
      </c>
      <c r="AH435" s="298">
        <f t="shared" si="61"/>
        <v>0</v>
      </c>
      <c r="AI435" s="299">
        <f t="shared" si="62"/>
        <v>0</v>
      </c>
      <c r="AJ435" s="300">
        <f t="shared" si="63"/>
        <v>0</v>
      </c>
      <c r="AK435" s="301">
        <f t="shared" si="64"/>
        <v>0</v>
      </c>
      <c r="AL435" s="371">
        <f t="shared" si="65"/>
        <v>0</v>
      </c>
      <c r="AM435" s="303">
        <f t="shared" si="66"/>
        <v>0</v>
      </c>
      <c r="AN435" s="304" t="str">
        <f>IF(AM435=0,"",
IF(SUM($AM$374:AM435)=1,AO435,
IF($AM$494&gt;SUM($AM$374:AM435),_xlfn.CONCAT(", ",AO435),
IF($AM$494=SUM($AM$374:AM435),_xlfn.CONCAT(" y ",AO435)))))</f>
        <v/>
      </c>
      <c r="AO435" s="231" t="s">
        <v>6273</v>
      </c>
      <c r="AP435" s="290">
        <f t="shared" si="67"/>
        <v>1</v>
      </c>
      <c r="AQ435" s="291" t="str">
        <f>IF(AP435=0,"",
IF(SUM($AP$374:AP435)=1,AR435,
IF($AP$494&gt;SUM($AP$374:AP435),_xlfn.CONCAT(", ",AR435),
IF($AP$494=SUM($AP$374:AP435),_xlfn.CONCAT(" y ",AR435)))))</f>
        <v>, 62</v>
      </c>
      <c r="AR435" s="231" t="s">
        <v>6273</v>
      </c>
    </row>
    <row r="436" spans="1:44" ht="30" customHeight="1">
      <c r="A436" s="81"/>
      <c r="B436" s="82"/>
      <c r="C436" s="107" t="s">
        <v>167</v>
      </c>
      <c r="D436" s="740" t="str">
        <f>IF(CNGE_2024_M1_Secc1_Sub1!$D104="","",CNGE_2024_M1_Secc1_Sub1!$D104)</f>
        <v>COMISION DEL AGUA DEL ESTADO DE VERACRUZ</v>
      </c>
      <c r="E436" s="740"/>
      <c r="F436" s="740"/>
      <c r="G436" s="740"/>
      <c r="H436" s="740"/>
      <c r="I436" s="740"/>
      <c r="J436" s="740"/>
      <c r="K436" s="740"/>
      <c r="L436" s="740"/>
      <c r="M436" s="568"/>
      <c r="N436" s="568"/>
      <c r="O436" s="568"/>
      <c r="P436" s="568"/>
      <c r="Q436" s="568"/>
      <c r="R436" s="568"/>
      <c r="S436" s="568"/>
      <c r="T436" s="568"/>
      <c r="U436" s="568"/>
      <c r="V436" s="568"/>
      <c r="W436" s="568"/>
      <c r="X436" s="568"/>
      <c r="Y436" s="568"/>
      <c r="Z436" s="568"/>
      <c r="AA436" s="568"/>
      <c r="AB436" s="568"/>
      <c r="AC436" s="568"/>
      <c r="AD436" s="568"/>
      <c r="AE436" s="8"/>
      <c r="AG436" s="269">
        <f t="shared" si="60"/>
        <v>1</v>
      </c>
      <c r="AH436" s="298">
        <f t="shared" si="61"/>
        <v>0</v>
      </c>
      <c r="AI436" s="299">
        <f t="shared" si="62"/>
        <v>0</v>
      </c>
      <c r="AJ436" s="300">
        <f t="shared" si="63"/>
        <v>0</v>
      </c>
      <c r="AK436" s="301">
        <f t="shared" si="64"/>
        <v>0</v>
      </c>
      <c r="AL436" s="371">
        <f t="shared" si="65"/>
        <v>0</v>
      </c>
      <c r="AM436" s="303">
        <f t="shared" si="66"/>
        <v>0</v>
      </c>
      <c r="AN436" s="304" t="str">
        <f>IF(AM436=0,"",
IF(SUM($AM$374:AM436)=1,AO436,
IF($AM$494&gt;SUM($AM$374:AM436),_xlfn.CONCAT(", ",AO436),
IF($AM$494=SUM($AM$374:AM436),_xlfn.CONCAT(" y ",AO436)))))</f>
        <v/>
      </c>
      <c r="AO436" s="231" t="s">
        <v>6274</v>
      </c>
      <c r="AP436" s="290">
        <f t="shared" si="67"/>
        <v>1</v>
      </c>
      <c r="AQ436" s="291" t="str">
        <f>IF(AP436=0,"",
IF(SUM($AP$374:AP436)=1,AR436,
IF($AP$494&gt;SUM($AP$374:AP436),_xlfn.CONCAT(", ",AR436),
IF($AP$494=SUM($AP$374:AP436),_xlfn.CONCAT(" y ",AR436)))))</f>
        <v>, 63</v>
      </c>
      <c r="AR436" s="231" t="s">
        <v>6274</v>
      </c>
    </row>
    <row r="437" spans="1:44" ht="15" customHeight="1">
      <c r="A437" s="81"/>
      <c r="B437" s="82"/>
      <c r="C437" s="107" t="s">
        <v>168</v>
      </c>
      <c r="D437" s="740" t="str">
        <f>IF(CNGE_2024_M1_Secc1_Sub1!$D105="","",CNGE_2024_M1_Secc1_Sub1!$D105)</f>
        <v>RADIOTELEVISION DE VERACRUZ</v>
      </c>
      <c r="E437" s="740"/>
      <c r="F437" s="740"/>
      <c r="G437" s="740"/>
      <c r="H437" s="740"/>
      <c r="I437" s="740"/>
      <c r="J437" s="740"/>
      <c r="K437" s="740"/>
      <c r="L437" s="740"/>
      <c r="M437" s="568"/>
      <c r="N437" s="568"/>
      <c r="O437" s="568"/>
      <c r="P437" s="568"/>
      <c r="Q437" s="568"/>
      <c r="R437" s="568"/>
      <c r="S437" s="568"/>
      <c r="T437" s="568"/>
      <c r="U437" s="568"/>
      <c r="V437" s="568"/>
      <c r="W437" s="568"/>
      <c r="X437" s="568"/>
      <c r="Y437" s="568"/>
      <c r="Z437" s="568"/>
      <c r="AA437" s="568"/>
      <c r="AB437" s="568"/>
      <c r="AC437" s="568"/>
      <c r="AD437" s="568"/>
      <c r="AE437" s="8"/>
      <c r="AG437" s="269">
        <f t="shared" si="60"/>
        <v>1</v>
      </c>
      <c r="AH437" s="298">
        <f t="shared" si="61"/>
        <v>0</v>
      </c>
      <c r="AI437" s="299">
        <f t="shared" si="62"/>
        <v>0</v>
      </c>
      <c r="AJ437" s="300">
        <f t="shared" si="63"/>
        <v>0</v>
      </c>
      <c r="AK437" s="301">
        <f t="shared" si="64"/>
        <v>0</v>
      </c>
      <c r="AL437" s="371">
        <f t="shared" si="65"/>
        <v>0</v>
      </c>
      <c r="AM437" s="303">
        <f t="shared" si="66"/>
        <v>0</v>
      </c>
      <c r="AN437" s="304" t="str">
        <f>IF(AM437=0,"",
IF(SUM($AM$374:AM437)=1,AO437,
IF($AM$494&gt;SUM($AM$374:AM437),_xlfn.CONCAT(", ",AO437),
IF($AM$494=SUM($AM$374:AM437),_xlfn.CONCAT(" y ",AO437)))))</f>
        <v/>
      </c>
      <c r="AO437" s="231" t="s">
        <v>6275</v>
      </c>
      <c r="AP437" s="290">
        <f t="shared" si="67"/>
        <v>1</v>
      </c>
      <c r="AQ437" s="291" t="str">
        <f>IF(AP437=0,"",
IF(SUM($AP$374:AP437)=1,AR437,
IF($AP$494&gt;SUM($AP$374:AP437),_xlfn.CONCAT(", ",AR437),
IF($AP$494=SUM($AP$374:AP437),_xlfn.CONCAT(" y ",AR437)))))</f>
        <v>, 64</v>
      </c>
      <c r="AR437" s="231" t="s">
        <v>6275</v>
      </c>
    </row>
    <row r="438" spans="1:44" ht="30" customHeight="1">
      <c r="A438" s="81"/>
      <c r="B438" s="82"/>
      <c r="C438" s="107" t="s">
        <v>169</v>
      </c>
      <c r="D438" s="740" t="str">
        <f>IF(CNGE_2024_M1_Secc1_Sub1!$D106="","",CNGE_2024_M1_Secc1_Sub1!$D106)</f>
        <v>SECRETARIA EJECUTIVA DEL SISTEMA ESTATAL ANTICORRUPCION</v>
      </c>
      <c r="E438" s="740"/>
      <c r="F438" s="740"/>
      <c r="G438" s="740"/>
      <c r="H438" s="740"/>
      <c r="I438" s="740"/>
      <c r="J438" s="740"/>
      <c r="K438" s="740"/>
      <c r="L438" s="740"/>
      <c r="M438" s="568"/>
      <c r="N438" s="568"/>
      <c r="O438" s="568"/>
      <c r="P438" s="568"/>
      <c r="Q438" s="568"/>
      <c r="R438" s="568"/>
      <c r="S438" s="568"/>
      <c r="T438" s="568"/>
      <c r="U438" s="568"/>
      <c r="V438" s="568"/>
      <c r="W438" s="568"/>
      <c r="X438" s="568"/>
      <c r="Y438" s="568"/>
      <c r="Z438" s="568"/>
      <c r="AA438" s="568"/>
      <c r="AB438" s="568"/>
      <c r="AC438" s="568"/>
      <c r="AD438" s="568"/>
      <c r="AE438" s="8"/>
      <c r="AG438" s="269">
        <f t="shared" si="60"/>
        <v>1</v>
      </c>
      <c r="AH438" s="298">
        <f t="shared" si="61"/>
        <v>0</v>
      </c>
      <c r="AI438" s="299">
        <f t="shared" si="62"/>
        <v>0</v>
      </c>
      <c r="AJ438" s="300">
        <f t="shared" si="63"/>
        <v>0</v>
      </c>
      <c r="AK438" s="301">
        <f t="shared" si="64"/>
        <v>0</v>
      </c>
      <c r="AL438" s="371">
        <f t="shared" si="65"/>
        <v>0</v>
      </c>
      <c r="AM438" s="303">
        <f t="shared" si="66"/>
        <v>0</v>
      </c>
      <c r="AN438" s="304" t="str">
        <f>IF(AM438=0,"",
IF(SUM($AM$374:AM438)=1,AO438,
IF($AM$494&gt;SUM($AM$374:AM438),_xlfn.CONCAT(", ",AO438),
IF($AM$494=SUM($AM$374:AM438),_xlfn.CONCAT(" y ",AO438)))))</f>
        <v/>
      </c>
      <c r="AO438" s="231" t="s">
        <v>6276</v>
      </c>
      <c r="AP438" s="290">
        <f t="shared" si="67"/>
        <v>1</v>
      </c>
      <c r="AQ438" s="291" t="str">
        <f>IF(AP438=0,"",
IF(SUM($AP$374:AP438)=1,AR438,
IF($AP$494&gt;SUM($AP$374:AP438),_xlfn.CONCAT(", ",AR438),
IF($AP$494=SUM($AP$374:AP438),_xlfn.CONCAT(" y ",AR438)))))</f>
        <v>, 65</v>
      </c>
      <c r="AR438" s="231" t="s">
        <v>6276</v>
      </c>
    </row>
    <row r="439" spans="1:44" ht="30" customHeight="1">
      <c r="A439" s="81"/>
      <c r="B439" s="82"/>
      <c r="C439" s="107" t="s">
        <v>170</v>
      </c>
      <c r="D439" s="740" t="str">
        <f>IF(CNGE_2024_M1_Secc1_Sub1!$D107="","",CNGE_2024_M1_Secc1_Sub1!$D107)</f>
        <v>INSTITUTO DE LA POLICIA AUXILIAR Y PROTECCION PATRIMONIAL</v>
      </c>
      <c r="E439" s="740"/>
      <c r="F439" s="740"/>
      <c r="G439" s="740"/>
      <c r="H439" s="740"/>
      <c r="I439" s="740"/>
      <c r="J439" s="740"/>
      <c r="K439" s="740"/>
      <c r="L439" s="740"/>
      <c r="M439" s="568"/>
      <c r="N439" s="568"/>
      <c r="O439" s="568"/>
      <c r="P439" s="568"/>
      <c r="Q439" s="568"/>
      <c r="R439" s="568"/>
      <c r="S439" s="568"/>
      <c r="T439" s="568"/>
      <c r="U439" s="568"/>
      <c r="V439" s="568"/>
      <c r="W439" s="568"/>
      <c r="X439" s="568"/>
      <c r="Y439" s="568"/>
      <c r="Z439" s="568"/>
      <c r="AA439" s="568"/>
      <c r="AB439" s="568"/>
      <c r="AC439" s="568"/>
      <c r="AD439" s="568"/>
      <c r="AE439" s="8"/>
      <c r="AG439" s="269">
        <f t="shared" ref="AG439:AG493" si="68">IF(AND(COUNTBLANK(D439)=1,COUNTA(M439:AD439)=0),0,IF(AND(COUNTBLANK(D439)=0,COUNTA(M439:AD439)=3),0,1))</f>
        <v>1</v>
      </c>
      <c r="AH439" s="298">
        <f t="shared" ref="AH439:AH493" si="69">M439</f>
        <v>0</v>
      </c>
      <c r="AI439" s="299">
        <f t="shared" ref="AI439:AI493" si="70">COUNTIF(S439:AD439,"NS")</f>
        <v>0</v>
      </c>
      <c r="AJ439" s="300">
        <f t="shared" ref="AJ439:AJ493" si="71">SUM(S439:AD439)</f>
        <v>0</v>
      </c>
      <c r="AK439" s="301">
        <f t="shared" ref="AK439:AK493" si="72">IF(OR(AND(AH439=0, AI439&gt;0),AND(AH439="NS", AJ439&gt;0), AND(AH439="NS", AI439=0, AJ439=0)), 1, IF(OR(AND(AH439&gt;0, AI439&gt;1,AH439&gt;AJ439), AND(AH439="NS", AI439=2), AND(AH439="NS", AJ439=0, AI439&gt;0), AH439=AJ439), 0, 1))</f>
        <v>0</v>
      </c>
      <c r="AL439" s="371">
        <f t="shared" ref="AL439:AL493" si="73">COUNTIF(D439:AD439,"NS")</f>
        <v>0</v>
      </c>
      <c r="AM439" s="303">
        <f t="shared" ref="AM439:AM493" si="74">IF(SUM(AK439)=0,0,1)</f>
        <v>0</v>
      </c>
      <c r="AN439" s="304" t="str">
        <f>IF(AM439=0,"",
IF(SUM($AM$374:AM439)=1,AO439,
IF($AM$494&gt;SUM($AM$374:AM439),_xlfn.CONCAT(", ",AO439),
IF($AM$494=SUM($AM$374:AM439),_xlfn.CONCAT(" y ",AO439)))))</f>
        <v/>
      </c>
      <c r="AO439" s="231" t="s">
        <v>6277</v>
      </c>
      <c r="AP439" s="290">
        <f t="shared" ref="AP439:AP493" si="75">IF(AG439=0,0,1)</f>
        <v>1</v>
      </c>
      <c r="AQ439" s="291" t="str">
        <f>IF(AP439=0,"",
IF(SUM($AP$374:AP439)=1,AR439,
IF($AP$494&gt;SUM($AP$374:AP439),_xlfn.CONCAT(", ",AR439),
IF($AP$494=SUM($AP$374:AP439),_xlfn.CONCAT(" y ",AR439)))))</f>
        <v>, 66</v>
      </c>
      <c r="AR439" s="231" t="s">
        <v>6277</v>
      </c>
    </row>
    <row r="440" spans="1:44" ht="30" customHeight="1">
      <c r="A440" s="81"/>
      <c r="B440" s="82"/>
      <c r="C440" s="107" t="s">
        <v>171</v>
      </c>
      <c r="D440" s="740" t="str">
        <f>IF(CNGE_2024_M1_Secc1_Sub1!$D108="","",CNGE_2024_M1_Secc1_Sub1!$D108)</f>
        <v>ACADEMIA REGIONAL DE SEGURIDAD PUBLICA DEL SURESTE</v>
      </c>
      <c r="E440" s="740"/>
      <c r="F440" s="740"/>
      <c r="G440" s="740"/>
      <c r="H440" s="740"/>
      <c r="I440" s="740"/>
      <c r="J440" s="740"/>
      <c r="K440" s="740"/>
      <c r="L440" s="740"/>
      <c r="M440" s="568"/>
      <c r="N440" s="568"/>
      <c r="O440" s="568"/>
      <c r="P440" s="568"/>
      <c r="Q440" s="568"/>
      <c r="R440" s="568"/>
      <c r="S440" s="568"/>
      <c r="T440" s="568"/>
      <c r="U440" s="568"/>
      <c r="V440" s="568"/>
      <c r="W440" s="568"/>
      <c r="X440" s="568"/>
      <c r="Y440" s="568"/>
      <c r="Z440" s="568"/>
      <c r="AA440" s="568"/>
      <c r="AB440" s="568"/>
      <c r="AC440" s="568"/>
      <c r="AD440" s="568"/>
      <c r="AE440" s="8"/>
      <c r="AG440" s="269">
        <f t="shared" si="68"/>
        <v>1</v>
      </c>
      <c r="AH440" s="298">
        <f t="shared" si="69"/>
        <v>0</v>
      </c>
      <c r="AI440" s="299">
        <f t="shared" si="70"/>
        <v>0</v>
      </c>
      <c r="AJ440" s="300">
        <f t="shared" si="71"/>
        <v>0</v>
      </c>
      <c r="AK440" s="301">
        <f t="shared" si="72"/>
        <v>0</v>
      </c>
      <c r="AL440" s="371">
        <f t="shared" si="73"/>
        <v>0</v>
      </c>
      <c r="AM440" s="303">
        <f t="shared" si="74"/>
        <v>0</v>
      </c>
      <c r="AN440" s="304" t="str">
        <f>IF(AM440=0,"",
IF(SUM($AM$374:AM440)=1,AO440,
IF($AM$494&gt;SUM($AM$374:AM440),_xlfn.CONCAT(", ",AO440),
IF($AM$494=SUM($AM$374:AM440),_xlfn.CONCAT(" y ",AO440)))))</f>
        <v/>
      </c>
      <c r="AO440" s="231" t="s">
        <v>6278</v>
      </c>
      <c r="AP440" s="290">
        <f t="shared" si="75"/>
        <v>1</v>
      </c>
      <c r="AQ440" s="291" t="str">
        <f>IF(AP440=0,"",
IF(SUM($AP$374:AP440)=1,AR440,
IF($AP$494&gt;SUM($AP$374:AP440),_xlfn.CONCAT(", ",AR440),
IF($AP$494=SUM($AP$374:AP440),_xlfn.CONCAT(" y ",AR440)))))</f>
        <v>, 67</v>
      </c>
      <c r="AR440" s="231" t="s">
        <v>6278</v>
      </c>
    </row>
    <row r="441" spans="1:44" ht="30" customHeight="1">
      <c r="A441" s="81"/>
      <c r="B441" s="82"/>
      <c r="C441" s="107" t="s">
        <v>172</v>
      </c>
      <c r="D441" s="740" t="str">
        <f>IF(CNGE_2024_M1_Secc1_Sub1!$D109="","",CNGE_2024_M1_Secc1_Sub1!$D109)</f>
        <v>INSTITUTO DE CAPACITACION PARA EL TRABAJO</v>
      </c>
      <c r="E441" s="740"/>
      <c r="F441" s="740"/>
      <c r="G441" s="740"/>
      <c r="H441" s="740"/>
      <c r="I441" s="740"/>
      <c r="J441" s="740"/>
      <c r="K441" s="740"/>
      <c r="L441" s="740"/>
      <c r="M441" s="568"/>
      <c r="N441" s="568"/>
      <c r="O441" s="568"/>
      <c r="P441" s="568"/>
      <c r="Q441" s="568"/>
      <c r="R441" s="568"/>
      <c r="S441" s="568"/>
      <c r="T441" s="568"/>
      <c r="U441" s="568"/>
      <c r="V441" s="568"/>
      <c r="W441" s="568"/>
      <c r="X441" s="568"/>
      <c r="Y441" s="568"/>
      <c r="Z441" s="568"/>
      <c r="AA441" s="568"/>
      <c r="AB441" s="568"/>
      <c r="AC441" s="568"/>
      <c r="AD441" s="568"/>
      <c r="AE441" s="8"/>
      <c r="AG441" s="269">
        <f t="shared" si="68"/>
        <v>1</v>
      </c>
      <c r="AH441" s="298">
        <f t="shared" si="69"/>
        <v>0</v>
      </c>
      <c r="AI441" s="299">
        <f t="shared" si="70"/>
        <v>0</v>
      </c>
      <c r="AJ441" s="300">
        <f t="shared" si="71"/>
        <v>0</v>
      </c>
      <c r="AK441" s="301">
        <f t="shared" si="72"/>
        <v>0</v>
      </c>
      <c r="AL441" s="371">
        <f t="shared" si="73"/>
        <v>0</v>
      </c>
      <c r="AM441" s="303">
        <f t="shared" si="74"/>
        <v>0</v>
      </c>
      <c r="AN441" s="304" t="str">
        <f>IF(AM441=0,"",
IF(SUM($AM$374:AM441)=1,AO441,
IF($AM$494&gt;SUM($AM$374:AM441),_xlfn.CONCAT(", ",AO441),
IF($AM$494=SUM($AM$374:AM441),_xlfn.CONCAT(" y ",AO441)))))</f>
        <v/>
      </c>
      <c r="AO441" s="231" t="s">
        <v>6279</v>
      </c>
      <c r="AP441" s="290">
        <f t="shared" si="75"/>
        <v>1</v>
      </c>
      <c r="AQ441" s="291" t="str">
        <f>IF(AP441=0,"",
IF(SUM($AP$374:AP441)=1,AR441,
IF($AP$494&gt;SUM($AP$374:AP441),_xlfn.CONCAT(", ",AR441),
IF($AP$494=SUM($AP$374:AP441),_xlfn.CONCAT(" y ",AR441)))))</f>
        <v>, 68</v>
      </c>
      <c r="AR441" s="231" t="s">
        <v>6279</v>
      </c>
    </row>
    <row r="442" spans="1:44" ht="45" customHeight="1">
      <c r="A442" s="81"/>
      <c r="B442" s="82"/>
      <c r="C442" s="107" t="s">
        <v>173</v>
      </c>
      <c r="D442" s="740" t="str">
        <f>IF(CNGE_2024_M1_Secc1_Sub1!$D110="","",CNGE_2024_M1_Secc1_Sub1!$D110)</f>
        <v>CENTRO DE CONCILIACION LABORAL DEL ESTADO DE VERACRUZ DE IGNACIO DE LA LLAVE</v>
      </c>
      <c r="E442" s="740"/>
      <c r="F442" s="740"/>
      <c r="G442" s="740"/>
      <c r="H442" s="740"/>
      <c r="I442" s="740"/>
      <c r="J442" s="740"/>
      <c r="K442" s="740"/>
      <c r="L442" s="740"/>
      <c r="M442" s="568"/>
      <c r="N442" s="568"/>
      <c r="O442" s="568"/>
      <c r="P442" s="568"/>
      <c r="Q442" s="568"/>
      <c r="R442" s="568"/>
      <c r="S442" s="568"/>
      <c r="T442" s="568"/>
      <c r="U442" s="568"/>
      <c r="V442" s="568"/>
      <c r="W442" s="568"/>
      <c r="X442" s="568"/>
      <c r="Y442" s="568"/>
      <c r="Z442" s="568"/>
      <c r="AA442" s="568"/>
      <c r="AB442" s="568"/>
      <c r="AC442" s="568"/>
      <c r="AD442" s="568"/>
      <c r="AE442" s="8"/>
      <c r="AG442" s="269">
        <f t="shared" si="68"/>
        <v>1</v>
      </c>
      <c r="AH442" s="298">
        <f t="shared" si="69"/>
        <v>0</v>
      </c>
      <c r="AI442" s="299">
        <f t="shared" si="70"/>
        <v>0</v>
      </c>
      <c r="AJ442" s="300">
        <f t="shared" si="71"/>
        <v>0</v>
      </c>
      <c r="AK442" s="301">
        <f t="shared" si="72"/>
        <v>0</v>
      </c>
      <c r="AL442" s="371">
        <f t="shared" si="73"/>
        <v>0</v>
      </c>
      <c r="AM442" s="303">
        <f t="shared" si="74"/>
        <v>0</v>
      </c>
      <c r="AN442" s="304" t="str">
        <f>IF(AM442=0,"",
IF(SUM($AM$374:AM442)=1,AO442,
IF($AM$494&gt;SUM($AM$374:AM442),_xlfn.CONCAT(", ",AO442),
IF($AM$494=SUM($AM$374:AM442),_xlfn.CONCAT(" y ",AO442)))))</f>
        <v/>
      </c>
      <c r="AO442" s="231" t="s">
        <v>6280</v>
      </c>
      <c r="AP442" s="290">
        <f t="shared" si="75"/>
        <v>1</v>
      </c>
      <c r="AQ442" s="291" t="str">
        <f>IF(AP442=0,"",
IF(SUM($AP$374:AP442)=1,AR442,
IF($AP$494&gt;SUM($AP$374:AP442),_xlfn.CONCAT(", ",AR442),
IF($AP$494=SUM($AP$374:AP442),_xlfn.CONCAT(" y ",AR442)))))</f>
        <v>, 69</v>
      </c>
      <c r="AR442" s="231" t="s">
        <v>6280</v>
      </c>
    </row>
    <row r="443" spans="1:44" ht="15" customHeight="1">
      <c r="A443" s="81"/>
      <c r="B443" s="82"/>
      <c r="C443" s="107" t="s">
        <v>174</v>
      </c>
      <c r="D443" s="740" t="str">
        <f>IF(CNGE_2024_M1_Secc1_Sub1!$D111="","",CNGE_2024_M1_Secc1_Sub1!$D111)</f>
        <v>INSTITUTO VERACRUZANO DE LA CULTURA</v>
      </c>
      <c r="E443" s="740"/>
      <c r="F443" s="740"/>
      <c r="G443" s="740"/>
      <c r="H443" s="740"/>
      <c r="I443" s="740"/>
      <c r="J443" s="740"/>
      <c r="K443" s="740"/>
      <c r="L443" s="740"/>
      <c r="M443" s="568"/>
      <c r="N443" s="568"/>
      <c r="O443" s="568"/>
      <c r="P443" s="568"/>
      <c r="Q443" s="568"/>
      <c r="R443" s="568"/>
      <c r="S443" s="568"/>
      <c r="T443" s="568"/>
      <c r="U443" s="568"/>
      <c r="V443" s="568"/>
      <c r="W443" s="568"/>
      <c r="X443" s="568"/>
      <c r="Y443" s="568"/>
      <c r="Z443" s="568"/>
      <c r="AA443" s="568"/>
      <c r="AB443" s="568"/>
      <c r="AC443" s="568"/>
      <c r="AD443" s="568"/>
      <c r="AE443" s="8"/>
      <c r="AG443" s="269">
        <f t="shared" si="68"/>
        <v>1</v>
      </c>
      <c r="AH443" s="298">
        <f t="shared" si="69"/>
        <v>0</v>
      </c>
      <c r="AI443" s="299">
        <f t="shared" si="70"/>
        <v>0</v>
      </c>
      <c r="AJ443" s="300">
        <f t="shared" si="71"/>
        <v>0</v>
      </c>
      <c r="AK443" s="301">
        <f t="shared" si="72"/>
        <v>0</v>
      </c>
      <c r="AL443" s="371">
        <f t="shared" si="73"/>
        <v>0</v>
      </c>
      <c r="AM443" s="303">
        <f t="shared" si="74"/>
        <v>0</v>
      </c>
      <c r="AN443" s="304" t="str">
        <f>IF(AM443=0,"",
IF(SUM($AM$374:AM443)=1,AO443,
IF($AM$494&gt;SUM($AM$374:AM443),_xlfn.CONCAT(", ",AO443),
IF($AM$494=SUM($AM$374:AM443),_xlfn.CONCAT(" y ",AO443)))))</f>
        <v/>
      </c>
      <c r="AO443" s="231" t="s">
        <v>6281</v>
      </c>
      <c r="AP443" s="290">
        <f t="shared" si="75"/>
        <v>1</v>
      </c>
      <c r="AQ443" s="291" t="str">
        <f>IF(AP443=0,"",
IF(SUM($AP$374:AP443)=1,AR443,
IF($AP$494&gt;SUM($AP$374:AP443),_xlfn.CONCAT(", ",AR443),
IF($AP$494=SUM($AP$374:AP443),_xlfn.CONCAT(" y ",AR443)))))</f>
        <v>, 70</v>
      </c>
      <c r="AR443" s="231" t="s">
        <v>6281</v>
      </c>
    </row>
    <row r="444" spans="1:44" ht="30" customHeight="1">
      <c r="A444" s="81"/>
      <c r="B444" s="82"/>
      <c r="C444" s="107" t="s">
        <v>175</v>
      </c>
      <c r="D444" s="740" t="str">
        <f>IF(CNGE_2024_M1_Secc1_Sub1!$D112="","",CNGE_2024_M1_Secc1_Sub1!$D112)</f>
        <v>PROCURADURIA ESTATAL DE PROTECCION AL MEDIO AMBIENTE</v>
      </c>
      <c r="E444" s="740"/>
      <c r="F444" s="740"/>
      <c r="G444" s="740"/>
      <c r="H444" s="740"/>
      <c r="I444" s="740"/>
      <c r="J444" s="740"/>
      <c r="K444" s="740"/>
      <c r="L444" s="740"/>
      <c r="M444" s="568"/>
      <c r="N444" s="568"/>
      <c r="O444" s="568"/>
      <c r="P444" s="568"/>
      <c r="Q444" s="568"/>
      <c r="R444" s="568"/>
      <c r="S444" s="568"/>
      <c r="T444" s="568"/>
      <c r="U444" s="568"/>
      <c r="V444" s="568"/>
      <c r="W444" s="568"/>
      <c r="X444" s="568"/>
      <c r="Y444" s="568"/>
      <c r="Z444" s="568"/>
      <c r="AA444" s="568"/>
      <c r="AB444" s="568"/>
      <c r="AC444" s="568"/>
      <c r="AD444" s="568"/>
      <c r="AE444" s="8"/>
      <c r="AG444" s="269">
        <f t="shared" si="68"/>
        <v>1</v>
      </c>
      <c r="AH444" s="298">
        <f t="shared" si="69"/>
        <v>0</v>
      </c>
      <c r="AI444" s="299">
        <f t="shared" si="70"/>
        <v>0</v>
      </c>
      <c r="AJ444" s="300">
        <f t="shared" si="71"/>
        <v>0</v>
      </c>
      <c r="AK444" s="301">
        <f t="shared" si="72"/>
        <v>0</v>
      </c>
      <c r="AL444" s="371">
        <f t="shared" si="73"/>
        <v>0</v>
      </c>
      <c r="AM444" s="303">
        <f t="shared" si="74"/>
        <v>0</v>
      </c>
      <c r="AN444" s="304" t="str">
        <f>IF(AM444=0,"",
IF(SUM($AM$374:AM444)=1,AO444,
IF($AM$494&gt;SUM($AM$374:AM444),_xlfn.CONCAT(", ",AO444),
IF($AM$494=SUM($AM$374:AM444),_xlfn.CONCAT(" y ",AO444)))))</f>
        <v/>
      </c>
      <c r="AO444" s="231" t="s">
        <v>6282</v>
      </c>
      <c r="AP444" s="290">
        <f t="shared" si="75"/>
        <v>1</v>
      </c>
      <c r="AQ444" s="291" t="str">
        <f>IF(AP444=0,"",
IF(SUM($AP$374:AP444)=1,AR444,
IF($AP$494&gt;SUM($AP$374:AP444),_xlfn.CONCAT(", ",AR444),
IF($AP$494=SUM($AP$374:AP444),_xlfn.CONCAT(" y ",AR444)))))</f>
        <v>, 71</v>
      </c>
      <c r="AR444" s="231" t="s">
        <v>6282</v>
      </c>
    </row>
    <row r="445" spans="1:44" ht="15" customHeight="1">
      <c r="A445" s="81"/>
      <c r="B445" s="82"/>
      <c r="C445" s="107" t="s">
        <v>176</v>
      </c>
      <c r="D445" s="740" t="str">
        <f>IF(CNGE_2024_M1_Secc1_Sub1!$D113="","",CNGE_2024_M1_Secc1_Sub1!$D113)</f>
        <v>FIDEICOMISO FONDO DEL FUTURO</v>
      </c>
      <c r="E445" s="740"/>
      <c r="F445" s="740"/>
      <c r="G445" s="740"/>
      <c r="H445" s="740"/>
      <c r="I445" s="740"/>
      <c r="J445" s="740"/>
      <c r="K445" s="740"/>
      <c r="L445" s="740"/>
      <c r="M445" s="568"/>
      <c r="N445" s="568"/>
      <c r="O445" s="568"/>
      <c r="P445" s="568"/>
      <c r="Q445" s="568"/>
      <c r="R445" s="568"/>
      <c r="S445" s="568"/>
      <c r="T445" s="568"/>
      <c r="U445" s="568"/>
      <c r="V445" s="568"/>
      <c r="W445" s="568"/>
      <c r="X445" s="568"/>
      <c r="Y445" s="568"/>
      <c r="Z445" s="568"/>
      <c r="AA445" s="568"/>
      <c r="AB445" s="568"/>
      <c r="AC445" s="568"/>
      <c r="AD445" s="568"/>
      <c r="AE445" s="8"/>
      <c r="AG445" s="269">
        <f t="shared" si="68"/>
        <v>1</v>
      </c>
      <c r="AH445" s="298">
        <f t="shared" si="69"/>
        <v>0</v>
      </c>
      <c r="AI445" s="299">
        <f t="shared" si="70"/>
        <v>0</v>
      </c>
      <c r="AJ445" s="300">
        <f t="shared" si="71"/>
        <v>0</v>
      </c>
      <c r="AK445" s="301">
        <f t="shared" si="72"/>
        <v>0</v>
      </c>
      <c r="AL445" s="371">
        <f t="shared" si="73"/>
        <v>0</v>
      </c>
      <c r="AM445" s="303">
        <f t="shared" si="74"/>
        <v>0</v>
      </c>
      <c r="AN445" s="304" t="str">
        <f>IF(AM445=0,"",
IF(SUM($AM$374:AM445)=1,AO445,
IF($AM$494&gt;SUM($AM$374:AM445),_xlfn.CONCAT(", ",AO445),
IF($AM$494=SUM($AM$374:AM445),_xlfn.CONCAT(" y ",AO445)))))</f>
        <v/>
      </c>
      <c r="AO445" s="231" t="s">
        <v>6283</v>
      </c>
      <c r="AP445" s="290">
        <f t="shared" si="75"/>
        <v>1</v>
      </c>
      <c r="AQ445" s="291" t="str">
        <f>IF(AP445=0,"",
IF(SUM($AP$374:AP445)=1,AR445,
IF($AP$494&gt;SUM($AP$374:AP445),_xlfn.CONCAT(", ",AR445),
IF($AP$494=SUM($AP$374:AP445),_xlfn.CONCAT(" y ",AR445)))))</f>
        <v xml:space="preserve"> y 72</v>
      </c>
      <c r="AR445" s="231" t="s">
        <v>6283</v>
      </c>
    </row>
    <row r="446" spans="1:44" ht="15" hidden="1" customHeight="1">
      <c r="A446" s="81"/>
      <c r="B446" s="82"/>
      <c r="C446" s="107" t="s">
        <v>177</v>
      </c>
      <c r="D446" s="746" t="str">
        <f>IF(CNGE_2024_M1_Secc1_Sub1!$D114="","",CNGE_2024_M1_Secc1_Sub1!$D114)</f>
        <v/>
      </c>
      <c r="E446" s="746"/>
      <c r="F446" s="746"/>
      <c r="G446" s="746"/>
      <c r="H446" s="746"/>
      <c r="I446" s="746"/>
      <c r="J446" s="746"/>
      <c r="K446" s="746"/>
      <c r="L446" s="746"/>
      <c r="M446" s="568"/>
      <c r="N446" s="568"/>
      <c r="O446" s="568"/>
      <c r="P446" s="568"/>
      <c r="Q446" s="568"/>
      <c r="R446" s="568"/>
      <c r="S446" s="568"/>
      <c r="T446" s="568"/>
      <c r="U446" s="568"/>
      <c r="V446" s="568"/>
      <c r="W446" s="568"/>
      <c r="X446" s="568"/>
      <c r="Y446" s="568"/>
      <c r="Z446" s="568"/>
      <c r="AA446" s="568"/>
      <c r="AB446" s="568"/>
      <c r="AC446" s="568"/>
      <c r="AD446" s="568"/>
      <c r="AE446" s="8"/>
      <c r="AG446" s="269">
        <f t="shared" si="68"/>
        <v>0</v>
      </c>
      <c r="AH446" s="298">
        <f t="shared" si="69"/>
        <v>0</v>
      </c>
      <c r="AI446" s="299">
        <f t="shared" si="70"/>
        <v>0</v>
      </c>
      <c r="AJ446" s="300">
        <f t="shared" si="71"/>
        <v>0</v>
      </c>
      <c r="AK446" s="301">
        <f t="shared" si="72"/>
        <v>0</v>
      </c>
      <c r="AL446" s="371">
        <f t="shared" si="73"/>
        <v>0</v>
      </c>
      <c r="AM446" s="303">
        <f t="shared" si="74"/>
        <v>0</v>
      </c>
      <c r="AN446" s="304" t="str">
        <f>IF(AM446=0,"",
IF(SUM($AM$374:AM446)=1,AO446,
IF($AM$494&gt;SUM($AM$374:AM446),_xlfn.CONCAT(", ",AO446),
IF($AM$494=SUM($AM$374:AM446),_xlfn.CONCAT(" y ",AO446)))))</f>
        <v/>
      </c>
      <c r="AO446" s="231" t="s">
        <v>6284</v>
      </c>
      <c r="AP446" s="290">
        <f t="shared" si="75"/>
        <v>0</v>
      </c>
      <c r="AQ446" s="291" t="str">
        <f>IF(AP446=0,"",
IF(SUM($AP$374:AP446)=1,AR446,
IF($AP$494&gt;SUM($AP$374:AP446),_xlfn.CONCAT(", ",AR446),
IF($AP$494=SUM($AP$374:AP446),_xlfn.CONCAT(" y ",AR446)))))</f>
        <v/>
      </c>
      <c r="AR446" s="231" t="s">
        <v>6284</v>
      </c>
    </row>
    <row r="447" spans="1:44" ht="15" hidden="1" customHeight="1">
      <c r="A447" s="81"/>
      <c r="B447" s="82"/>
      <c r="C447" s="107" t="s">
        <v>178</v>
      </c>
      <c r="D447" s="746" t="str">
        <f>IF(CNGE_2024_M1_Secc1_Sub1!$D115="","",CNGE_2024_M1_Secc1_Sub1!$D115)</f>
        <v/>
      </c>
      <c r="E447" s="746"/>
      <c r="F447" s="746"/>
      <c r="G447" s="746"/>
      <c r="H447" s="746"/>
      <c r="I447" s="746"/>
      <c r="J447" s="746"/>
      <c r="K447" s="746"/>
      <c r="L447" s="746"/>
      <c r="M447" s="568"/>
      <c r="N447" s="568"/>
      <c r="O447" s="568"/>
      <c r="P447" s="568"/>
      <c r="Q447" s="568"/>
      <c r="R447" s="568"/>
      <c r="S447" s="568"/>
      <c r="T447" s="568"/>
      <c r="U447" s="568"/>
      <c r="V447" s="568"/>
      <c r="W447" s="568"/>
      <c r="X447" s="568"/>
      <c r="Y447" s="568"/>
      <c r="Z447" s="568"/>
      <c r="AA447" s="568"/>
      <c r="AB447" s="568"/>
      <c r="AC447" s="568"/>
      <c r="AD447" s="568"/>
      <c r="AE447" s="8"/>
      <c r="AG447" s="269">
        <f t="shared" si="68"/>
        <v>0</v>
      </c>
      <c r="AH447" s="298">
        <f t="shared" si="69"/>
        <v>0</v>
      </c>
      <c r="AI447" s="299">
        <f t="shared" si="70"/>
        <v>0</v>
      </c>
      <c r="AJ447" s="300">
        <f t="shared" si="71"/>
        <v>0</v>
      </c>
      <c r="AK447" s="301">
        <f t="shared" si="72"/>
        <v>0</v>
      </c>
      <c r="AL447" s="371">
        <f t="shared" si="73"/>
        <v>0</v>
      </c>
      <c r="AM447" s="303">
        <f t="shared" si="74"/>
        <v>0</v>
      </c>
      <c r="AN447" s="304" t="str">
        <f>IF(AM447=0,"",
IF(SUM($AM$374:AM447)=1,AO447,
IF($AM$494&gt;SUM($AM$374:AM447),_xlfn.CONCAT(", ",AO447),
IF($AM$494=SUM($AM$374:AM447),_xlfn.CONCAT(" y ",AO447)))))</f>
        <v/>
      </c>
      <c r="AO447" s="231" t="s">
        <v>6285</v>
      </c>
      <c r="AP447" s="290">
        <f t="shared" si="75"/>
        <v>0</v>
      </c>
      <c r="AQ447" s="291" t="str">
        <f>IF(AP447=0,"",
IF(SUM($AP$374:AP447)=1,AR447,
IF($AP$494&gt;SUM($AP$374:AP447),_xlfn.CONCAT(", ",AR447),
IF($AP$494=SUM($AP$374:AP447),_xlfn.CONCAT(" y ",AR447)))))</f>
        <v/>
      </c>
      <c r="AR447" s="231" t="s">
        <v>6285</v>
      </c>
    </row>
    <row r="448" spans="1:44" ht="15" hidden="1" customHeight="1">
      <c r="A448" s="81"/>
      <c r="B448" s="82"/>
      <c r="C448" s="107" t="s">
        <v>179</v>
      </c>
      <c r="D448" s="746" t="str">
        <f>IF(CNGE_2024_M1_Secc1_Sub1!$D116="","",CNGE_2024_M1_Secc1_Sub1!$D116)</f>
        <v/>
      </c>
      <c r="E448" s="746"/>
      <c r="F448" s="746"/>
      <c r="G448" s="746"/>
      <c r="H448" s="746"/>
      <c r="I448" s="746"/>
      <c r="J448" s="746"/>
      <c r="K448" s="746"/>
      <c r="L448" s="746"/>
      <c r="M448" s="568"/>
      <c r="N448" s="568"/>
      <c r="O448" s="568"/>
      <c r="P448" s="568"/>
      <c r="Q448" s="568"/>
      <c r="R448" s="568"/>
      <c r="S448" s="568"/>
      <c r="T448" s="568"/>
      <c r="U448" s="568"/>
      <c r="V448" s="568"/>
      <c r="W448" s="568"/>
      <c r="X448" s="568"/>
      <c r="Y448" s="568"/>
      <c r="Z448" s="568"/>
      <c r="AA448" s="568"/>
      <c r="AB448" s="568"/>
      <c r="AC448" s="568"/>
      <c r="AD448" s="568"/>
      <c r="AE448" s="8"/>
      <c r="AG448" s="269">
        <f t="shared" si="68"/>
        <v>0</v>
      </c>
      <c r="AH448" s="298">
        <f t="shared" si="69"/>
        <v>0</v>
      </c>
      <c r="AI448" s="299">
        <f t="shared" si="70"/>
        <v>0</v>
      </c>
      <c r="AJ448" s="300">
        <f t="shared" si="71"/>
        <v>0</v>
      </c>
      <c r="AK448" s="301">
        <f t="shared" si="72"/>
        <v>0</v>
      </c>
      <c r="AL448" s="371">
        <f t="shared" si="73"/>
        <v>0</v>
      </c>
      <c r="AM448" s="303">
        <f t="shared" si="74"/>
        <v>0</v>
      </c>
      <c r="AN448" s="304" t="str">
        <f>IF(AM448=0,"",
IF(SUM($AM$374:AM448)=1,AO448,
IF($AM$494&gt;SUM($AM$374:AM448),_xlfn.CONCAT(", ",AO448),
IF($AM$494=SUM($AM$374:AM448),_xlfn.CONCAT(" y ",AO448)))))</f>
        <v/>
      </c>
      <c r="AO448" s="231" t="s">
        <v>6286</v>
      </c>
      <c r="AP448" s="290">
        <f t="shared" si="75"/>
        <v>0</v>
      </c>
      <c r="AQ448" s="291" t="str">
        <f>IF(AP448=0,"",
IF(SUM($AP$374:AP448)=1,AR448,
IF($AP$494&gt;SUM($AP$374:AP448),_xlfn.CONCAT(", ",AR448),
IF($AP$494=SUM($AP$374:AP448),_xlfn.CONCAT(" y ",AR448)))))</f>
        <v/>
      </c>
      <c r="AR448" s="231" t="s">
        <v>6286</v>
      </c>
    </row>
    <row r="449" spans="1:44" ht="15" hidden="1" customHeight="1">
      <c r="A449" s="81"/>
      <c r="B449" s="82"/>
      <c r="C449" s="107" t="s">
        <v>180</v>
      </c>
      <c r="D449" s="746" t="str">
        <f>IF(CNGE_2024_M1_Secc1_Sub1!$D117="","",CNGE_2024_M1_Secc1_Sub1!$D117)</f>
        <v/>
      </c>
      <c r="E449" s="746"/>
      <c r="F449" s="746"/>
      <c r="G449" s="746"/>
      <c r="H449" s="746"/>
      <c r="I449" s="746"/>
      <c r="J449" s="746"/>
      <c r="K449" s="746"/>
      <c r="L449" s="746"/>
      <c r="M449" s="568"/>
      <c r="N449" s="568"/>
      <c r="O449" s="568"/>
      <c r="P449" s="568"/>
      <c r="Q449" s="568"/>
      <c r="R449" s="568"/>
      <c r="S449" s="568"/>
      <c r="T449" s="568"/>
      <c r="U449" s="568"/>
      <c r="V449" s="568"/>
      <c r="W449" s="568"/>
      <c r="X449" s="568"/>
      <c r="Y449" s="568"/>
      <c r="Z449" s="568"/>
      <c r="AA449" s="568"/>
      <c r="AB449" s="568"/>
      <c r="AC449" s="568"/>
      <c r="AD449" s="568"/>
      <c r="AE449" s="8"/>
      <c r="AG449" s="269">
        <f t="shared" si="68"/>
        <v>0</v>
      </c>
      <c r="AH449" s="298">
        <f t="shared" si="69"/>
        <v>0</v>
      </c>
      <c r="AI449" s="299">
        <f t="shared" si="70"/>
        <v>0</v>
      </c>
      <c r="AJ449" s="300">
        <f t="shared" si="71"/>
        <v>0</v>
      </c>
      <c r="AK449" s="301">
        <f t="shared" si="72"/>
        <v>0</v>
      </c>
      <c r="AL449" s="371">
        <f t="shared" si="73"/>
        <v>0</v>
      </c>
      <c r="AM449" s="303">
        <f t="shared" si="74"/>
        <v>0</v>
      </c>
      <c r="AN449" s="304" t="str">
        <f>IF(AM449=0,"",
IF(SUM($AM$374:AM449)=1,AO449,
IF($AM$494&gt;SUM($AM$374:AM449),_xlfn.CONCAT(", ",AO449),
IF($AM$494=SUM($AM$374:AM449),_xlfn.CONCAT(" y ",AO449)))))</f>
        <v/>
      </c>
      <c r="AO449" s="231" t="s">
        <v>6287</v>
      </c>
      <c r="AP449" s="290">
        <f t="shared" si="75"/>
        <v>0</v>
      </c>
      <c r="AQ449" s="291" t="str">
        <f>IF(AP449=0,"",
IF(SUM($AP$374:AP449)=1,AR449,
IF($AP$494&gt;SUM($AP$374:AP449),_xlfn.CONCAT(", ",AR449),
IF($AP$494=SUM($AP$374:AP449),_xlfn.CONCAT(" y ",AR449)))))</f>
        <v/>
      </c>
      <c r="AR449" s="231" t="s">
        <v>6287</v>
      </c>
    </row>
    <row r="450" spans="1:44" ht="15" hidden="1" customHeight="1">
      <c r="A450" s="81"/>
      <c r="B450" s="82"/>
      <c r="C450" s="107" t="s">
        <v>181</v>
      </c>
      <c r="D450" s="746" t="str">
        <f>IF(CNGE_2024_M1_Secc1_Sub1!$D118="","",CNGE_2024_M1_Secc1_Sub1!$D118)</f>
        <v/>
      </c>
      <c r="E450" s="746"/>
      <c r="F450" s="746"/>
      <c r="G450" s="746"/>
      <c r="H450" s="746"/>
      <c r="I450" s="746"/>
      <c r="J450" s="746"/>
      <c r="K450" s="746"/>
      <c r="L450" s="746"/>
      <c r="M450" s="568"/>
      <c r="N450" s="568"/>
      <c r="O450" s="568"/>
      <c r="P450" s="568"/>
      <c r="Q450" s="568"/>
      <c r="R450" s="568"/>
      <c r="S450" s="568"/>
      <c r="T450" s="568"/>
      <c r="U450" s="568"/>
      <c r="V450" s="568"/>
      <c r="W450" s="568"/>
      <c r="X450" s="568"/>
      <c r="Y450" s="568"/>
      <c r="Z450" s="568"/>
      <c r="AA450" s="568"/>
      <c r="AB450" s="568"/>
      <c r="AC450" s="568"/>
      <c r="AD450" s="568"/>
      <c r="AE450" s="8"/>
      <c r="AG450" s="269">
        <f t="shared" si="68"/>
        <v>0</v>
      </c>
      <c r="AH450" s="298">
        <f t="shared" si="69"/>
        <v>0</v>
      </c>
      <c r="AI450" s="299">
        <f t="shared" si="70"/>
        <v>0</v>
      </c>
      <c r="AJ450" s="300">
        <f t="shared" si="71"/>
        <v>0</v>
      </c>
      <c r="AK450" s="301">
        <f t="shared" si="72"/>
        <v>0</v>
      </c>
      <c r="AL450" s="371">
        <f t="shared" si="73"/>
        <v>0</v>
      </c>
      <c r="AM450" s="303">
        <f t="shared" si="74"/>
        <v>0</v>
      </c>
      <c r="AN450" s="304" t="str">
        <f>IF(AM450=0,"",
IF(SUM($AM$374:AM450)=1,AO450,
IF($AM$494&gt;SUM($AM$374:AM450),_xlfn.CONCAT(", ",AO450),
IF($AM$494=SUM($AM$374:AM450),_xlfn.CONCAT(" y ",AO450)))))</f>
        <v/>
      </c>
      <c r="AO450" s="231" t="s">
        <v>6288</v>
      </c>
      <c r="AP450" s="290">
        <f t="shared" si="75"/>
        <v>0</v>
      </c>
      <c r="AQ450" s="291" t="str">
        <f>IF(AP450=0,"",
IF(SUM($AP$374:AP450)=1,AR450,
IF($AP$494&gt;SUM($AP$374:AP450),_xlfn.CONCAT(", ",AR450),
IF($AP$494=SUM($AP$374:AP450),_xlfn.CONCAT(" y ",AR450)))))</f>
        <v/>
      </c>
      <c r="AR450" s="231" t="s">
        <v>6288</v>
      </c>
    </row>
    <row r="451" spans="1:44" ht="15" hidden="1" customHeight="1">
      <c r="A451" s="81"/>
      <c r="B451" s="82"/>
      <c r="C451" s="107" t="s">
        <v>182</v>
      </c>
      <c r="D451" s="746" t="str">
        <f>IF(CNGE_2024_M1_Secc1_Sub1!$D119="","",CNGE_2024_M1_Secc1_Sub1!$D119)</f>
        <v/>
      </c>
      <c r="E451" s="746"/>
      <c r="F451" s="746"/>
      <c r="G451" s="746"/>
      <c r="H451" s="746"/>
      <c r="I451" s="746"/>
      <c r="J451" s="746"/>
      <c r="K451" s="746"/>
      <c r="L451" s="746"/>
      <c r="M451" s="568"/>
      <c r="N451" s="568"/>
      <c r="O451" s="568"/>
      <c r="P451" s="568"/>
      <c r="Q451" s="568"/>
      <c r="R451" s="568"/>
      <c r="S451" s="568"/>
      <c r="T451" s="568"/>
      <c r="U451" s="568"/>
      <c r="V451" s="568"/>
      <c r="W451" s="568"/>
      <c r="X451" s="568"/>
      <c r="Y451" s="568"/>
      <c r="Z451" s="568"/>
      <c r="AA451" s="568"/>
      <c r="AB451" s="568"/>
      <c r="AC451" s="568"/>
      <c r="AD451" s="568"/>
      <c r="AE451" s="8"/>
      <c r="AG451" s="269">
        <f t="shared" si="68"/>
        <v>0</v>
      </c>
      <c r="AH451" s="298">
        <f t="shared" si="69"/>
        <v>0</v>
      </c>
      <c r="AI451" s="299">
        <f t="shared" si="70"/>
        <v>0</v>
      </c>
      <c r="AJ451" s="300">
        <f t="shared" si="71"/>
        <v>0</v>
      </c>
      <c r="AK451" s="301">
        <f t="shared" si="72"/>
        <v>0</v>
      </c>
      <c r="AL451" s="371">
        <f t="shared" si="73"/>
        <v>0</v>
      </c>
      <c r="AM451" s="303">
        <f t="shared" si="74"/>
        <v>0</v>
      </c>
      <c r="AN451" s="304" t="str">
        <f>IF(AM451=0,"",
IF(SUM($AM$374:AM451)=1,AO451,
IF($AM$494&gt;SUM($AM$374:AM451),_xlfn.CONCAT(", ",AO451),
IF($AM$494=SUM($AM$374:AM451),_xlfn.CONCAT(" y ",AO451)))))</f>
        <v/>
      </c>
      <c r="AO451" s="231" t="s">
        <v>6289</v>
      </c>
      <c r="AP451" s="290">
        <f t="shared" si="75"/>
        <v>0</v>
      </c>
      <c r="AQ451" s="291" t="str">
        <f>IF(AP451=0,"",
IF(SUM($AP$374:AP451)=1,AR451,
IF($AP$494&gt;SUM($AP$374:AP451),_xlfn.CONCAT(", ",AR451),
IF($AP$494=SUM($AP$374:AP451),_xlfn.CONCAT(" y ",AR451)))))</f>
        <v/>
      </c>
      <c r="AR451" s="231" t="s">
        <v>6289</v>
      </c>
    </row>
    <row r="452" spans="1:44" ht="15" hidden="1" customHeight="1">
      <c r="A452" s="81"/>
      <c r="B452" s="82"/>
      <c r="C452" s="107" t="s">
        <v>183</v>
      </c>
      <c r="D452" s="746" t="str">
        <f>IF(CNGE_2024_M1_Secc1_Sub1!$D120="","",CNGE_2024_M1_Secc1_Sub1!$D120)</f>
        <v/>
      </c>
      <c r="E452" s="746"/>
      <c r="F452" s="746"/>
      <c r="G452" s="746"/>
      <c r="H452" s="746"/>
      <c r="I452" s="746"/>
      <c r="J452" s="746"/>
      <c r="K452" s="746"/>
      <c r="L452" s="746"/>
      <c r="M452" s="568"/>
      <c r="N452" s="568"/>
      <c r="O452" s="568"/>
      <c r="P452" s="568"/>
      <c r="Q452" s="568"/>
      <c r="R452" s="568"/>
      <c r="S452" s="568"/>
      <c r="T452" s="568"/>
      <c r="U452" s="568"/>
      <c r="V452" s="568"/>
      <c r="W452" s="568"/>
      <c r="X452" s="568"/>
      <c r="Y452" s="568"/>
      <c r="Z452" s="568"/>
      <c r="AA452" s="568"/>
      <c r="AB452" s="568"/>
      <c r="AC452" s="568"/>
      <c r="AD452" s="568"/>
      <c r="AE452" s="8"/>
      <c r="AG452" s="269">
        <f t="shared" si="68"/>
        <v>0</v>
      </c>
      <c r="AH452" s="298">
        <f t="shared" si="69"/>
        <v>0</v>
      </c>
      <c r="AI452" s="299">
        <f t="shared" si="70"/>
        <v>0</v>
      </c>
      <c r="AJ452" s="300">
        <f t="shared" si="71"/>
        <v>0</v>
      </c>
      <c r="AK452" s="301">
        <f t="shared" si="72"/>
        <v>0</v>
      </c>
      <c r="AL452" s="371">
        <f t="shared" si="73"/>
        <v>0</v>
      </c>
      <c r="AM452" s="303">
        <f t="shared" si="74"/>
        <v>0</v>
      </c>
      <c r="AN452" s="304" t="str">
        <f>IF(AM452=0,"",
IF(SUM($AM$374:AM452)=1,AO452,
IF($AM$494&gt;SUM($AM$374:AM452),_xlfn.CONCAT(", ",AO452),
IF($AM$494=SUM($AM$374:AM452),_xlfn.CONCAT(" y ",AO452)))))</f>
        <v/>
      </c>
      <c r="AO452" s="231" t="s">
        <v>6290</v>
      </c>
      <c r="AP452" s="290">
        <f t="shared" si="75"/>
        <v>0</v>
      </c>
      <c r="AQ452" s="291" t="str">
        <f>IF(AP452=0,"",
IF(SUM($AP$374:AP452)=1,AR452,
IF($AP$494&gt;SUM($AP$374:AP452),_xlfn.CONCAT(", ",AR452),
IF($AP$494=SUM($AP$374:AP452),_xlfn.CONCAT(" y ",AR452)))))</f>
        <v/>
      </c>
      <c r="AR452" s="231" t="s">
        <v>6290</v>
      </c>
    </row>
    <row r="453" spans="1:44" ht="15" hidden="1" customHeight="1">
      <c r="A453" s="81"/>
      <c r="B453" s="82"/>
      <c r="C453" s="107" t="s">
        <v>184</v>
      </c>
      <c r="D453" s="746" t="str">
        <f>IF(CNGE_2024_M1_Secc1_Sub1!$D121="","",CNGE_2024_M1_Secc1_Sub1!$D121)</f>
        <v/>
      </c>
      <c r="E453" s="746"/>
      <c r="F453" s="746"/>
      <c r="G453" s="746"/>
      <c r="H453" s="746"/>
      <c r="I453" s="746"/>
      <c r="J453" s="746"/>
      <c r="K453" s="746"/>
      <c r="L453" s="746"/>
      <c r="M453" s="568"/>
      <c r="N453" s="568"/>
      <c r="O453" s="568"/>
      <c r="P453" s="568"/>
      <c r="Q453" s="568"/>
      <c r="R453" s="568"/>
      <c r="S453" s="568"/>
      <c r="T453" s="568"/>
      <c r="U453" s="568"/>
      <c r="V453" s="568"/>
      <c r="W453" s="568"/>
      <c r="X453" s="568"/>
      <c r="Y453" s="568"/>
      <c r="Z453" s="568"/>
      <c r="AA453" s="568"/>
      <c r="AB453" s="568"/>
      <c r="AC453" s="568"/>
      <c r="AD453" s="568"/>
      <c r="AE453" s="8"/>
      <c r="AG453" s="269">
        <f t="shared" si="68"/>
        <v>0</v>
      </c>
      <c r="AH453" s="298">
        <f t="shared" si="69"/>
        <v>0</v>
      </c>
      <c r="AI453" s="299">
        <f t="shared" si="70"/>
        <v>0</v>
      </c>
      <c r="AJ453" s="300">
        <f t="shared" si="71"/>
        <v>0</v>
      </c>
      <c r="AK453" s="301">
        <f t="shared" si="72"/>
        <v>0</v>
      </c>
      <c r="AL453" s="371">
        <f t="shared" si="73"/>
        <v>0</v>
      </c>
      <c r="AM453" s="303">
        <f t="shared" si="74"/>
        <v>0</v>
      </c>
      <c r="AN453" s="304" t="str">
        <f>IF(AM453=0,"",
IF(SUM($AM$374:AM453)=1,AO453,
IF($AM$494&gt;SUM($AM$374:AM453),_xlfn.CONCAT(", ",AO453),
IF($AM$494=SUM($AM$374:AM453),_xlfn.CONCAT(" y ",AO453)))))</f>
        <v/>
      </c>
      <c r="AO453" s="231" t="s">
        <v>6291</v>
      </c>
      <c r="AP453" s="290">
        <f t="shared" si="75"/>
        <v>0</v>
      </c>
      <c r="AQ453" s="291" t="str">
        <f>IF(AP453=0,"",
IF(SUM($AP$374:AP453)=1,AR453,
IF($AP$494&gt;SUM($AP$374:AP453),_xlfn.CONCAT(", ",AR453),
IF($AP$494=SUM($AP$374:AP453),_xlfn.CONCAT(" y ",AR453)))))</f>
        <v/>
      </c>
      <c r="AR453" s="231" t="s">
        <v>6291</v>
      </c>
    </row>
    <row r="454" spans="1:44" ht="15" hidden="1" customHeight="1">
      <c r="A454" s="81"/>
      <c r="B454" s="82"/>
      <c r="C454" s="107" t="s">
        <v>185</v>
      </c>
      <c r="D454" s="746" t="str">
        <f>IF(CNGE_2024_M1_Secc1_Sub1!$D122="","",CNGE_2024_M1_Secc1_Sub1!$D122)</f>
        <v/>
      </c>
      <c r="E454" s="746"/>
      <c r="F454" s="746"/>
      <c r="G454" s="746"/>
      <c r="H454" s="746"/>
      <c r="I454" s="746"/>
      <c r="J454" s="746"/>
      <c r="K454" s="746"/>
      <c r="L454" s="746"/>
      <c r="M454" s="568"/>
      <c r="N454" s="568"/>
      <c r="O454" s="568"/>
      <c r="P454" s="568"/>
      <c r="Q454" s="568"/>
      <c r="R454" s="568"/>
      <c r="S454" s="568"/>
      <c r="T454" s="568"/>
      <c r="U454" s="568"/>
      <c r="V454" s="568"/>
      <c r="W454" s="568"/>
      <c r="X454" s="568"/>
      <c r="Y454" s="568"/>
      <c r="Z454" s="568"/>
      <c r="AA454" s="568"/>
      <c r="AB454" s="568"/>
      <c r="AC454" s="568"/>
      <c r="AD454" s="568"/>
      <c r="AE454" s="8"/>
      <c r="AG454" s="269">
        <f t="shared" si="68"/>
        <v>0</v>
      </c>
      <c r="AH454" s="298">
        <f t="shared" si="69"/>
        <v>0</v>
      </c>
      <c r="AI454" s="299">
        <f t="shared" si="70"/>
        <v>0</v>
      </c>
      <c r="AJ454" s="300">
        <f t="shared" si="71"/>
        <v>0</v>
      </c>
      <c r="AK454" s="301">
        <f t="shared" si="72"/>
        <v>0</v>
      </c>
      <c r="AL454" s="371">
        <f t="shared" si="73"/>
        <v>0</v>
      </c>
      <c r="AM454" s="303">
        <f t="shared" si="74"/>
        <v>0</v>
      </c>
      <c r="AN454" s="304" t="str">
        <f>IF(AM454=0,"",
IF(SUM($AM$374:AM454)=1,AO454,
IF($AM$494&gt;SUM($AM$374:AM454),_xlfn.CONCAT(", ",AO454),
IF($AM$494=SUM($AM$374:AM454),_xlfn.CONCAT(" y ",AO454)))))</f>
        <v/>
      </c>
      <c r="AO454" s="231" t="s">
        <v>6292</v>
      </c>
      <c r="AP454" s="290">
        <f t="shared" si="75"/>
        <v>0</v>
      </c>
      <c r="AQ454" s="291" t="str">
        <f>IF(AP454=0,"",
IF(SUM($AP$374:AP454)=1,AR454,
IF($AP$494&gt;SUM($AP$374:AP454),_xlfn.CONCAT(", ",AR454),
IF($AP$494=SUM($AP$374:AP454),_xlfn.CONCAT(" y ",AR454)))))</f>
        <v/>
      </c>
      <c r="AR454" s="231" t="s">
        <v>6292</v>
      </c>
    </row>
    <row r="455" spans="1:44" ht="15" hidden="1" customHeight="1">
      <c r="A455" s="81"/>
      <c r="B455" s="82"/>
      <c r="C455" s="107" t="s">
        <v>186</v>
      </c>
      <c r="D455" s="746" t="str">
        <f>IF(CNGE_2024_M1_Secc1_Sub1!$D123="","",CNGE_2024_M1_Secc1_Sub1!$D123)</f>
        <v/>
      </c>
      <c r="E455" s="746"/>
      <c r="F455" s="746"/>
      <c r="G455" s="746"/>
      <c r="H455" s="746"/>
      <c r="I455" s="746"/>
      <c r="J455" s="746"/>
      <c r="K455" s="746"/>
      <c r="L455" s="746"/>
      <c r="M455" s="568"/>
      <c r="N455" s="568"/>
      <c r="O455" s="568"/>
      <c r="P455" s="568"/>
      <c r="Q455" s="568"/>
      <c r="R455" s="568"/>
      <c r="S455" s="568"/>
      <c r="T455" s="568"/>
      <c r="U455" s="568"/>
      <c r="V455" s="568"/>
      <c r="W455" s="568"/>
      <c r="X455" s="568"/>
      <c r="Y455" s="568"/>
      <c r="Z455" s="568"/>
      <c r="AA455" s="568"/>
      <c r="AB455" s="568"/>
      <c r="AC455" s="568"/>
      <c r="AD455" s="568"/>
      <c r="AE455" s="8"/>
      <c r="AG455" s="269">
        <f t="shared" si="68"/>
        <v>0</v>
      </c>
      <c r="AH455" s="298">
        <f t="shared" si="69"/>
        <v>0</v>
      </c>
      <c r="AI455" s="299">
        <f t="shared" si="70"/>
        <v>0</v>
      </c>
      <c r="AJ455" s="300">
        <f t="shared" si="71"/>
        <v>0</v>
      </c>
      <c r="AK455" s="301">
        <f t="shared" si="72"/>
        <v>0</v>
      </c>
      <c r="AL455" s="371">
        <f t="shared" si="73"/>
        <v>0</v>
      </c>
      <c r="AM455" s="303">
        <f t="shared" si="74"/>
        <v>0</v>
      </c>
      <c r="AN455" s="304" t="str">
        <f>IF(AM455=0,"",
IF(SUM($AM$374:AM455)=1,AO455,
IF($AM$494&gt;SUM($AM$374:AM455),_xlfn.CONCAT(", ",AO455),
IF($AM$494=SUM($AM$374:AM455),_xlfn.CONCAT(" y ",AO455)))))</f>
        <v/>
      </c>
      <c r="AO455" s="231" t="s">
        <v>6293</v>
      </c>
      <c r="AP455" s="290">
        <f t="shared" si="75"/>
        <v>0</v>
      </c>
      <c r="AQ455" s="291" t="str">
        <f>IF(AP455=0,"",
IF(SUM($AP$374:AP455)=1,AR455,
IF($AP$494&gt;SUM($AP$374:AP455),_xlfn.CONCAT(", ",AR455),
IF($AP$494=SUM($AP$374:AP455),_xlfn.CONCAT(" y ",AR455)))))</f>
        <v/>
      </c>
      <c r="AR455" s="231" t="s">
        <v>6293</v>
      </c>
    </row>
    <row r="456" spans="1:44" ht="15" hidden="1" customHeight="1">
      <c r="A456" s="81"/>
      <c r="B456" s="82"/>
      <c r="C456" s="107" t="s">
        <v>187</v>
      </c>
      <c r="D456" s="746" t="str">
        <f>IF(CNGE_2024_M1_Secc1_Sub1!$D124="","",CNGE_2024_M1_Secc1_Sub1!$D124)</f>
        <v/>
      </c>
      <c r="E456" s="746"/>
      <c r="F456" s="746"/>
      <c r="G456" s="746"/>
      <c r="H456" s="746"/>
      <c r="I456" s="746"/>
      <c r="J456" s="746"/>
      <c r="K456" s="746"/>
      <c r="L456" s="746"/>
      <c r="M456" s="568"/>
      <c r="N456" s="568"/>
      <c r="O456" s="568"/>
      <c r="P456" s="568"/>
      <c r="Q456" s="568"/>
      <c r="R456" s="568"/>
      <c r="S456" s="568"/>
      <c r="T456" s="568"/>
      <c r="U456" s="568"/>
      <c r="V456" s="568"/>
      <c r="W456" s="568"/>
      <c r="X456" s="568"/>
      <c r="Y456" s="568"/>
      <c r="Z456" s="568"/>
      <c r="AA456" s="568"/>
      <c r="AB456" s="568"/>
      <c r="AC456" s="568"/>
      <c r="AD456" s="568"/>
      <c r="AE456" s="8"/>
      <c r="AG456" s="269">
        <f t="shared" si="68"/>
        <v>0</v>
      </c>
      <c r="AH456" s="298">
        <f t="shared" si="69"/>
        <v>0</v>
      </c>
      <c r="AI456" s="299">
        <f t="shared" si="70"/>
        <v>0</v>
      </c>
      <c r="AJ456" s="300">
        <f t="shared" si="71"/>
        <v>0</v>
      </c>
      <c r="AK456" s="301">
        <f t="shared" si="72"/>
        <v>0</v>
      </c>
      <c r="AL456" s="371">
        <f t="shared" si="73"/>
        <v>0</v>
      </c>
      <c r="AM456" s="303">
        <f t="shared" si="74"/>
        <v>0</v>
      </c>
      <c r="AN456" s="304" t="str">
        <f>IF(AM456=0,"",
IF(SUM($AM$374:AM456)=1,AO456,
IF($AM$494&gt;SUM($AM$374:AM456),_xlfn.CONCAT(", ",AO456),
IF($AM$494=SUM($AM$374:AM456),_xlfn.CONCAT(" y ",AO456)))))</f>
        <v/>
      </c>
      <c r="AO456" s="231" t="s">
        <v>6294</v>
      </c>
      <c r="AP456" s="290">
        <f t="shared" si="75"/>
        <v>0</v>
      </c>
      <c r="AQ456" s="291" t="str">
        <f>IF(AP456=0,"",
IF(SUM($AP$374:AP456)=1,AR456,
IF($AP$494&gt;SUM($AP$374:AP456),_xlfn.CONCAT(", ",AR456),
IF($AP$494=SUM($AP$374:AP456),_xlfn.CONCAT(" y ",AR456)))))</f>
        <v/>
      </c>
      <c r="AR456" s="231" t="s">
        <v>6294</v>
      </c>
    </row>
    <row r="457" spans="1:44" ht="15" hidden="1" customHeight="1">
      <c r="A457" s="81"/>
      <c r="B457" s="82"/>
      <c r="C457" s="107" t="s">
        <v>188</v>
      </c>
      <c r="D457" s="746" t="str">
        <f>IF(CNGE_2024_M1_Secc1_Sub1!$D125="","",CNGE_2024_M1_Secc1_Sub1!$D125)</f>
        <v/>
      </c>
      <c r="E457" s="746"/>
      <c r="F457" s="746"/>
      <c r="G457" s="746"/>
      <c r="H457" s="746"/>
      <c r="I457" s="746"/>
      <c r="J457" s="746"/>
      <c r="K457" s="746"/>
      <c r="L457" s="746"/>
      <c r="M457" s="568"/>
      <c r="N457" s="568"/>
      <c r="O457" s="568"/>
      <c r="P457" s="568"/>
      <c r="Q457" s="568"/>
      <c r="R457" s="568"/>
      <c r="S457" s="568"/>
      <c r="T457" s="568"/>
      <c r="U457" s="568"/>
      <c r="V457" s="568"/>
      <c r="W457" s="568"/>
      <c r="X457" s="568"/>
      <c r="Y457" s="568"/>
      <c r="Z457" s="568"/>
      <c r="AA457" s="568"/>
      <c r="AB457" s="568"/>
      <c r="AC457" s="568"/>
      <c r="AD457" s="568"/>
      <c r="AE457" s="8"/>
      <c r="AG457" s="269">
        <f t="shared" si="68"/>
        <v>0</v>
      </c>
      <c r="AH457" s="298">
        <f t="shared" si="69"/>
        <v>0</v>
      </c>
      <c r="AI457" s="299">
        <f t="shared" si="70"/>
        <v>0</v>
      </c>
      <c r="AJ457" s="300">
        <f t="shared" si="71"/>
        <v>0</v>
      </c>
      <c r="AK457" s="301">
        <f t="shared" si="72"/>
        <v>0</v>
      </c>
      <c r="AL457" s="371">
        <f t="shared" si="73"/>
        <v>0</v>
      </c>
      <c r="AM457" s="303">
        <f t="shared" si="74"/>
        <v>0</v>
      </c>
      <c r="AN457" s="304" t="str">
        <f>IF(AM457=0,"",
IF(SUM($AM$374:AM457)=1,AO457,
IF($AM$494&gt;SUM($AM$374:AM457),_xlfn.CONCAT(", ",AO457),
IF($AM$494=SUM($AM$374:AM457),_xlfn.CONCAT(" y ",AO457)))))</f>
        <v/>
      </c>
      <c r="AO457" s="231" t="s">
        <v>6295</v>
      </c>
      <c r="AP457" s="290">
        <f t="shared" si="75"/>
        <v>0</v>
      </c>
      <c r="AQ457" s="291" t="str">
        <f>IF(AP457=0,"",
IF(SUM($AP$374:AP457)=1,AR457,
IF($AP$494&gt;SUM($AP$374:AP457),_xlfn.CONCAT(", ",AR457),
IF($AP$494=SUM($AP$374:AP457),_xlfn.CONCAT(" y ",AR457)))))</f>
        <v/>
      </c>
      <c r="AR457" s="231" t="s">
        <v>6295</v>
      </c>
    </row>
    <row r="458" spans="1:44" ht="15" hidden="1" customHeight="1">
      <c r="A458" s="81"/>
      <c r="B458" s="82"/>
      <c r="C458" s="107" t="s">
        <v>189</v>
      </c>
      <c r="D458" s="746" t="str">
        <f>IF(CNGE_2024_M1_Secc1_Sub1!$D126="","",CNGE_2024_M1_Secc1_Sub1!$D126)</f>
        <v/>
      </c>
      <c r="E458" s="746"/>
      <c r="F458" s="746"/>
      <c r="G458" s="746"/>
      <c r="H458" s="746"/>
      <c r="I458" s="746"/>
      <c r="J458" s="746"/>
      <c r="K458" s="746"/>
      <c r="L458" s="746"/>
      <c r="M458" s="568"/>
      <c r="N458" s="568"/>
      <c r="O458" s="568"/>
      <c r="P458" s="568"/>
      <c r="Q458" s="568"/>
      <c r="R458" s="568"/>
      <c r="S458" s="568"/>
      <c r="T458" s="568"/>
      <c r="U458" s="568"/>
      <c r="V458" s="568"/>
      <c r="W458" s="568"/>
      <c r="X458" s="568"/>
      <c r="Y458" s="568"/>
      <c r="Z458" s="568"/>
      <c r="AA458" s="568"/>
      <c r="AB458" s="568"/>
      <c r="AC458" s="568"/>
      <c r="AD458" s="568"/>
      <c r="AE458" s="8"/>
      <c r="AG458" s="269">
        <f t="shared" si="68"/>
        <v>0</v>
      </c>
      <c r="AH458" s="298">
        <f t="shared" si="69"/>
        <v>0</v>
      </c>
      <c r="AI458" s="299">
        <f t="shared" si="70"/>
        <v>0</v>
      </c>
      <c r="AJ458" s="300">
        <f t="shared" si="71"/>
        <v>0</v>
      </c>
      <c r="AK458" s="301">
        <f t="shared" si="72"/>
        <v>0</v>
      </c>
      <c r="AL458" s="371">
        <f t="shared" si="73"/>
        <v>0</v>
      </c>
      <c r="AM458" s="303">
        <f t="shared" si="74"/>
        <v>0</v>
      </c>
      <c r="AN458" s="304" t="str">
        <f>IF(AM458=0,"",
IF(SUM($AM$374:AM458)=1,AO458,
IF($AM$494&gt;SUM($AM$374:AM458),_xlfn.CONCAT(", ",AO458),
IF($AM$494=SUM($AM$374:AM458),_xlfn.CONCAT(" y ",AO458)))))</f>
        <v/>
      </c>
      <c r="AO458" s="231" t="s">
        <v>6296</v>
      </c>
      <c r="AP458" s="290">
        <f t="shared" si="75"/>
        <v>0</v>
      </c>
      <c r="AQ458" s="291" t="str">
        <f>IF(AP458=0,"",
IF(SUM($AP$374:AP458)=1,AR458,
IF($AP$494&gt;SUM($AP$374:AP458),_xlfn.CONCAT(", ",AR458),
IF($AP$494=SUM($AP$374:AP458),_xlfn.CONCAT(" y ",AR458)))))</f>
        <v/>
      </c>
      <c r="AR458" s="231" t="s">
        <v>6296</v>
      </c>
    </row>
    <row r="459" spans="1:44" ht="15" hidden="1" customHeight="1">
      <c r="A459" s="81"/>
      <c r="B459" s="82"/>
      <c r="C459" s="107" t="s">
        <v>190</v>
      </c>
      <c r="D459" s="746" t="str">
        <f>IF(CNGE_2024_M1_Secc1_Sub1!$D127="","",CNGE_2024_M1_Secc1_Sub1!$D127)</f>
        <v/>
      </c>
      <c r="E459" s="746"/>
      <c r="F459" s="746"/>
      <c r="G459" s="746"/>
      <c r="H459" s="746"/>
      <c r="I459" s="746"/>
      <c r="J459" s="746"/>
      <c r="K459" s="746"/>
      <c r="L459" s="746"/>
      <c r="M459" s="568"/>
      <c r="N459" s="568"/>
      <c r="O459" s="568"/>
      <c r="P459" s="568"/>
      <c r="Q459" s="568"/>
      <c r="R459" s="568"/>
      <c r="S459" s="568"/>
      <c r="T459" s="568"/>
      <c r="U459" s="568"/>
      <c r="V459" s="568"/>
      <c r="W459" s="568"/>
      <c r="X459" s="568"/>
      <c r="Y459" s="568"/>
      <c r="Z459" s="568"/>
      <c r="AA459" s="568"/>
      <c r="AB459" s="568"/>
      <c r="AC459" s="568"/>
      <c r="AD459" s="568"/>
      <c r="AE459" s="8"/>
      <c r="AG459" s="269">
        <f t="shared" si="68"/>
        <v>0</v>
      </c>
      <c r="AH459" s="298">
        <f t="shared" si="69"/>
        <v>0</v>
      </c>
      <c r="AI459" s="299">
        <f t="shared" si="70"/>
        <v>0</v>
      </c>
      <c r="AJ459" s="300">
        <f t="shared" si="71"/>
        <v>0</v>
      </c>
      <c r="AK459" s="301">
        <f t="shared" si="72"/>
        <v>0</v>
      </c>
      <c r="AL459" s="371">
        <f t="shared" si="73"/>
        <v>0</v>
      </c>
      <c r="AM459" s="303">
        <f t="shared" si="74"/>
        <v>0</v>
      </c>
      <c r="AN459" s="304" t="str">
        <f>IF(AM459=0,"",
IF(SUM($AM$374:AM459)=1,AO459,
IF($AM$494&gt;SUM($AM$374:AM459),_xlfn.CONCAT(", ",AO459),
IF($AM$494=SUM($AM$374:AM459),_xlfn.CONCAT(" y ",AO459)))))</f>
        <v/>
      </c>
      <c r="AO459" s="231" t="s">
        <v>6297</v>
      </c>
      <c r="AP459" s="290">
        <f t="shared" si="75"/>
        <v>0</v>
      </c>
      <c r="AQ459" s="291" t="str">
        <f>IF(AP459=0,"",
IF(SUM($AP$374:AP459)=1,AR459,
IF($AP$494&gt;SUM($AP$374:AP459),_xlfn.CONCAT(", ",AR459),
IF($AP$494=SUM($AP$374:AP459),_xlfn.CONCAT(" y ",AR459)))))</f>
        <v/>
      </c>
      <c r="AR459" s="231" t="s">
        <v>6297</v>
      </c>
    </row>
    <row r="460" spans="1:44" ht="15" hidden="1" customHeight="1">
      <c r="A460" s="81"/>
      <c r="B460" s="82"/>
      <c r="C460" s="107" t="s">
        <v>191</v>
      </c>
      <c r="D460" s="746" t="str">
        <f>IF(CNGE_2024_M1_Secc1_Sub1!$D128="","",CNGE_2024_M1_Secc1_Sub1!$D128)</f>
        <v/>
      </c>
      <c r="E460" s="746"/>
      <c r="F460" s="746"/>
      <c r="G460" s="746"/>
      <c r="H460" s="746"/>
      <c r="I460" s="746"/>
      <c r="J460" s="746"/>
      <c r="K460" s="746"/>
      <c r="L460" s="746"/>
      <c r="M460" s="568"/>
      <c r="N460" s="568"/>
      <c r="O460" s="568"/>
      <c r="P460" s="568"/>
      <c r="Q460" s="568"/>
      <c r="R460" s="568"/>
      <c r="S460" s="568"/>
      <c r="T460" s="568"/>
      <c r="U460" s="568"/>
      <c r="V460" s="568"/>
      <c r="W460" s="568"/>
      <c r="X460" s="568"/>
      <c r="Y460" s="568"/>
      <c r="Z460" s="568"/>
      <c r="AA460" s="568"/>
      <c r="AB460" s="568"/>
      <c r="AC460" s="568"/>
      <c r="AD460" s="568"/>
      <c r="AE460" s="8"/>
      <c r="AG460" s="269">
        <f t="shared" si="68"/>
        <v>0</v>
      </c>
      <c r="AH460" s="298">
        <f t="shared" si="69"/>
        <v>0</v>
      </c>
      <c r="AI460" s="299">
        <f t="shared" si="70"/>
        <v>0</v>
      </c>
      <c r="AJ460" s="300">
        <f t="shared" si="71"/>
        <v>0</v>
      </c>
      <c r="AK460" s="301">
        <f t="shared" si="72"/>
        <v>0</v>
      </c>
      <c r="AL460" s="371">
        <f t="shared" si="73"/>
        <v>0</v>
      </c>
      <c r="AM460" s="303">
        <f t="shared" si="74"/>
        <v>0</v>
      </c>
      <c r="AN460" s="304" t="str">
        <f>IF(AM460=0,"",
IF(SUM($AM$374:AM460)=1,AO460,
IF($AM$494&gt;SUM($AM$374:AM460),_xlfn.CONCAT(", ",AO460),
IF($AM$494=SUM($AM$374:AM460),_xlfn.CONCAT(" y ",AO460)))))</f>
        <v/>
      </c>
      <c r="AO460" s="231" t="s">
        <v>6298</v>
      </c>
      <c r="AP460" s="290">
        <f t="shared" si="75"/>
        <v>0</v>
      </c>
      <c r="AQ460" s="291" t="str">
        <f>IF(AP460=0,"",
IF(SUM($AP$374:AP460)=1,AR460,
IF($AP$494&gt;SUM($AP$374:AP460),_xlfn.CONCAT(", ",AR460),
IF($AP$494=SUM($AP$374:AP460),_xlfn.CONCAT(" y ",AR460)))))</f>
        <v/>
      </c>
      <c r="AR460" s="231" t="s">
        <v>6298</v>
      </c>
    </row>
    <row r="461" spans="1:44" ht="15" hidden="1" customHeight="1">
      <c r="A461" s="81"/>
      <c r="B461" s="82"/>
      <c r="C461" s="107" t="s">
        <v>192</v>
      </c>
      <c r="D461" s="746" t="str">
        <f>IF(CNGE_2024_M1_Secc1_Sub1!$D129="","",CNGE_2024_M1_Secc1_Sub1!$D129)</f>
        <v/>
      </c>
      <c r="E461" s="746"/>
      <c r="F461" s="746"/>
      <c r="G461" s="746"/>
      <c r="H461" s="746"/>
      <c r="I461" s="746"/>
      <c r="J461" s="746"/>
      <c r="K461" s="746"/>
      <c r="L461" s="746"/>
      <c r="M461" s="568"/>
      <c r="N461" s="568"/>
      <c r="O461" s="568"/>
      <c r="P461" s="568"/>
      <c r="Q461" s="568"/>
      <c r="R461" s="568"/>
      <c r="S461" s="568"/>
      <c r="T461" s="568"/>
      <c r="U461" s="568"/>
      <c r="V461" s="568"/>
      <c r="W461" s="568"/>
      <c r="X461" s="568"/>
      <c r="Y461" s="568"/>
      <c r="Z461" s="568"/>
      <c r="AA461" s="568"/>
      <c r="AB461" s="568"/>
      <c r="AC461" s="568"/>
      <c r="AD461" s="568"/>
      <c r="AE461" s="8"/>
      <c r="AG461" s="269">
        <f t="shared" si="68"/>
        <v>0</v>
      </c>
      <c r="AH461" s="298">
        <f t="shared" si="69"/>
        <v>0</v>
      </c>
      <c r="AI461" s="299">
        <f t="shared" si="70"/>
        <v>0</v>
      </c>
      <c r="AJ461" s="300">
        <f t="shared" si="71"/>
        <v>0</v>
      </c>
      <c r="AK461" s="301">
        <f t="shared" si="72"/>
        <v>0</v>
      </c>
      <c r="AL461" s="371">
        <f t="shared" si="73"/>
        <v>0</v>
      </c>
      <c r="AM461" s="303">
        <f t="shared" si="74"/>
        <v>0</v>
      </c>
      <c r="AN461" s="304" t="str">
        <f>IF(AM461=0,"",
IF(SUM($AM$374:AM461)=1,AO461,
IF($AM$494&gt;SUM($AM$374:AM461),_xlfn.CONCAT(", ",AO461),
IF($AM$494=SUM($AM$374:AM461),_xlfn.CONCAT(" y ",AO461)))))</f>
        <v/>
      </c>
      <c r="AO461" s="231" t="s">
        <v>6299</v>
      </c>
      <c r="AP461" s="290">
        <f t="shared" si="75"/>
        <v>0</v>
      </c>
      <c r="AQ461" s="291" t="str">
        <f>IF(AP461=0,"",
IF(SUM($AP$374:AP461)=1,AR461,
IF($AP$494&gt;SUM($AP$374:AP461),_xlfn.CONCAT(", ",AR461),
IF($AP$494=SUM($AP$374:AP461),_xlfn.CONCAT(" y ",AR461)))))</f>
        <v/>
      </c>
      <c r="AR461" s="231" t="s">
        <v>6299</v>
      </c>
    </row>
    <row r="462" spans="1:44" ht="15" hidden="1" customHeight="1">
      <c r="A462" s="81"/>
      <c r="B462" s="82"/>
      <c r="C462" s="107" t="s">
        <v>193</v>
      </c>
      <c r="D462" s="746" t="str">
        <f>IF(CNGE_2024_M1_Secc1_Sub1!$D130="","",CNGE_2024_M1_Secc1_Sub1!$D130)</f>
        <v/>
      </c>
      <c r="E462" s="746"/>
      <c r="F462" s="746"/>
      <c r="G462" s="746"/>
      <c r="H462" s="746"/>
      <c r="I462" s="746"/>
      <c r="J462" s="746"/>
      <c r="K462" s="746"/>
      <c r="L462" s="746"/>
      <c r="M462" s="568"/>
      <c r="N462" s="568"/>
      <c r="O462" s="568"/>
      <c r="P462" s="568"/>
      <c r="Q462" s="568"/>
      <c r="R462" s="568"/>
      <c r="S462" s="568"/>
      <c r="T462" s="568"/>
      <c r="U462" s="568"/>
      <c r="V462" s="568"/>
      <c r="W462" s="568"/>
      <c r="X462" s="568"/>
      <c r="Y462" s="568"/>
      <c r="Z462" s="568"/>
      <c r="AA462" s="568"/>
      <c r="AB462" s="568"/>
      <c r="AC462" s="568"/>
      <c r="AD462" s="568"/>
      <c r="AE462" s="8"/>
      <c r="AG462" s="269">
        <f t="shared" si="68"/>
        <v>0</v>
      </c>
      <c r="AH462" s="298">
        <f t="shared" si="69"/>
        <v>0</v>
      </c>
      <c r="AI462" s="299">
        <f t="shared" si="70"/>
        <v>0</v>
      </c>
      <c r="AJ462" s="300">
        <f t="shared" si="71"/>
        <v>0</v>
      </c>
      <c r="AK462" s="301">
        <f t="shared" si="72"/>
        <v>0</v>
      </c>
      <c r="AL462" s="371">
        <f t="shared" si="73"/>
        <v>0</v>
      </c>
      <c r="AM462" s="303">
        <f t="shared" si="74"/>
        <v>0</v>
      </c>
      <c r="AN462" s="304" t="str">
        <f>IF(AM462=0,"",
IF(SUM($AM$374:AM462)=1,AO462,
IF($AM$494&gt;SUM($AM$374:AM462),_xlfn.CONCAT(", ",AO462),
IF($AM$494=SUM($AM$374:AM462),_xlfn.CONCAT(" y ",AO462)))))</f>
        <v/>
      </c>
      <c r="AO462" s="231" t="s">
        <v>6300</v>
      </c>
      <c r="AP462" s="290">
        <f t="shared" si="75"/>
        <v>0</v>
      </c>
      <c r="AQ462" s="291" t="str">
        <f>IF(AP462=0,"",
IF(SUM($AP$374:AP462)=1,AR462,
IF($AP$494&gt;SUM($AP$374:AP462),_xlfn.CONCAT(", ",AR462),
IF($AP$494=SUM($AP$374:AP462),_xlfn.CONCAT(" y ",AR462)))))</f>
        <v/>
      </c>
      <c r="AR462" s="231" t="s">
        <v>6300</v>
      </c>
    </row>
    <row r="463" spans="1:44" ht="15" hidden="1" customHeight="1">
      <c r="A463" s="81"/>
      <c r="B463" s="82"/>
      <c r="C463" s="107" t="s">
        <v>194</v>
      </c>
      <c r="D463" s="746" t="str">
        <f>IF(CNGE_2024_M1_Secc1_Sub1!$D131="","",CNGE_2024_M1_Secc1_Sub1!$D131)</f>
        <v/>
      </c>
      <c r="E463" s="746"/>
      <c r="F463" s="746"/>
      <c r="G463" s="746"/>
      <c r="H463" s="746"/>
      <c r="I463" s="746"/>
      <c r="J463" s="746"/>
      <c r="K463" s="746"/>
      <c r="L463" s="746"/>
      <c r="M463" s="568"/>
      <c r="N463" s="568"/>
      <c r="O463" s="568"/>
      <c r="P463" s="568"/>
      <c r="Q463" s="568"/>
      <c r="R463" s="568"/>
      <c r="S463" s="568"/>
      <c r="T463" s="568"/>
      <c r="U463" s="568"/>
      <c r="V463" s="568"/>
      <c r="W463" s="568"/>
      <c r="X463" s="568"/>
      <c r="Y463" s="568"/>
      <c r="Z463" s="568"/>
      <c r="AA463" s="568"/>
      <c r="AB463" s="568"/>
      <c r="AC463" s="568"/>
      <c r="AD463" s="568"/>
      <c r="AE463" s="8"/>
      <c r="AG463" s="269">
        <f t="shared" si="68"/>
        <v>0</v>
      </c>
      <c r="AH463" s="298">
        <f t="shared" si="69"/>
        <v>0</v>
      </c>
      <c r="AI463" s="299">
        <f t="shared" si="70"/>
        <v>0</v>
      </c>
      <c r="AJ463" s="300">
        <f t="shared" si="71"/>
        <v>0</v>
      </c>
      <c r="AK463" s="301">
        <f t="shared" si="72"/>
        <v>0</v>
      </c>
      <c r="AL463" s="371">
        <f t="shared" si="73"/>
        <v>0</v>
      </c>
      <c r="AM463" s="303">
        <f t="shared" si="74"/>
        <v>0</v>
      </c>
      <c r="AN463" s="304" t="str">
        <f>IF(AM463=0,"",
IF(SUM($AM$374:AM463)=1,AO463,
IF($AM$494&gt;SUM($AM$374:AM463),_xlfn.CONCAT(", ",AO463),
IF($AM$494=SUM($AM$374:AM463),_xlfn.CONCAT(" y ",AO463)))))</f>
        <v/>
      </c>
      <c r="AO463" s="231" t="s">
        <v>6301</v>
      </c>
      <c r="AP463" s="290">
        <f t="shared" si="75"/>
        <v>0</v>
      </c>
      <c r="AQ463" s="291" t="str">
        <f>IF(AP463=0,"",
IF(SUM($AP$374:AP463)=1,AR463,
IF($AP$494&gt;SUM($AP$374:AP463),_xlfn.CONCAT(", ",AR463),
IF($AP$494=SUM($AP$374:AP463),_xlfn.CONCAT(" y ",AR463)))))</f>
        <v/>
      </c>
      <c r="AR463" s="231" t="s">
        <v>6301</v>
      </c>
    </row>
    <row r="464" spans="1:44" ht="15" hidden="1" customHeight="1">
      <c r="A464" s="81"/>
      <c r="B464" s="82"/>
      <c r="C464" s="107" t="s">
        <v>195</v>
      </c>
      <c r="D464" s="746" t="str">
        <f>IF(CNGE_2024_M1_Secc1_Sub1!$D132="","",CNGE_2024_M1_Secc1_Sub1!$D132)</f>
        <v/>
      </c>
      <c r="E464" s="746"/>
      <c r="F464" s="746"/>
      <c r="G464" s="746"/>
      <c r="H464" s="746"/>
      <c r="I464" s="746"/>
      <c r="J464" s="746"/>
      <c r="K464" s="746"/>
      <c r="L464" s="746"/>
      <c r="M464" s="568"/>
      <c r="N464" s="568"/>
      <c r="O464" s="568"/>
      <c r="P464" s="568"/>
      <c r="Q464" s="568"/>
      <c r="R464" s="568"/>
      <c r="S464" s="568"/>
      <c r="T464" s="568"/>
      <c r="U464" s="568"/>
      <c r="V464" s="568"/>
      <c r="W464" s="568"/>
      <c r="X464" s="568"/>
      <c r="Y464" s="568"/>
      <c r="Z464" s="568"/>
      <c r="AA464" s="568"/>
      <c r="AB464" s="568"/>
      <c r="AC464" s="568"/>
      <c r="AD464" s="568"/>
      <c r="AE464" s="8"/>
      <c r="AG464" s="269">
        <f t="shared" si="68"/>
        <v>0</v>
      </c>
      <c r="AH464" s="298">
        <f t="shared" si="69"/>
        <v>0</v>
      </c>
      <c r="AI464" s="299">
        <f t="shared" si="70"/>
        <v>0</v>
      </c>
      <c r="AJ464" s="300">
        <f t="shared" si="71"/>
        <v>0</v>
      </c>
      <c r="AK464" s="301">
        <f t="shared" si="72"/>
        <v>0</v>
      </c>
      <c r="AL464" s="371">
        <f t="shared" si="73"/>
        <v>0</v>
      </c>
      <c r="AM464" s="303">
        <f t="shared" si="74"/>
        <v>0</v>
      </c>
      <c r="AN464" s="304" t="str">
        <f>IF(AM464=0,"",
IF(SUM($AM$374:AM464)=1,AO464,
IF($AM$494&gt;SUM($AM$374:AM464),_xlfn.CONCAT(", ",AO464),
IF($AM$494=SUM($AM$374:AM464),_xlfn.CONCAT(" y ",AO464)))))</f>
        <v/>
      </c>
      <c r="AO464" s="231" t="s">
        <v>6302</v>
      </c>
      <c r="AP464" s="290">
        <f t="shared" si="75"/>
        <v>0</v>
      </c>
      <c r="AQ464" s="291" t="str">
        <f>IF(AP464=0,"",
IF(SUM($AP$374:AP464)=1,AR464,
IF($AP$494&gt;SUM($AP$374:AP464),_xlfn.CONCAT(", ",AR464),
IF($AP$494=SUM($AP$374:AP464),_xlfn.CONCAT(" y ",AR464)))))</f>
        <v/>
      </c>
      <c r="AR464" s="231" t="s">
        <v>6302</v>
      </c>
    </row>
    <row r="465" spans="1:44" ht="15" hidden="1" customHeight="1">
      <c r="A465" s="81"/>
      <c r="B465" s="82"/>
      <c r="C465" s="107" t="s">
        <v>196</v>
      </c>
      <c r="D465" s="746" t="str">
        <f>IF(CNGE_2024_M1_Secc1_Sub1!$D133="","",CNGE_2024_M1_Secc1_Sub1!$D133)</f>
        <v/>
      </c>
      <c r="E465" s="746"/>
      <c r="F465" s="746"/>
      <c r="G465" s="746"/>
      <c r="H465" s="746"/>
      <c r="I465" s="746"/>
      <c r="J465" s="746"/>
      <c r="K465" s="746"/>
      <c r="L465" s="746"/>
      <c r="M465" s="568"/>
      <c r="N465" s="568"/>
      <c r="O465" s="568"/>
      <c r="P465" s="568"/>
      <c r="Q465" s="568"/>
      <c r="R465" s="568"/>
      <c r="S465" s="568"/>
      <c r="T465" s="568"/>
      <c r="U465" s="568"/>
      <c r="V465" s="568"/>
      <c r="W465" s="568"/>
      <c r="X465" s="568"/>
      <c r="Y465" s="568"/>
      <c r="Z465" s="568"/>
      <c r="AA465" s="568"/>
      <c r="AB465" s="568"/>
      <c r="AC465" s="568"/>
      <c r="AD465" s="568"/>
      <c r="AE465" s="8"/>
      <c r="AG465" s="269">
        <f t="shared" si="68"/>
        <v>0</v>
      </c>
      <c r="AH465" s="298">
        <f t="shared" si="69"/>
        <v>0</v>
      </c>
      <c r="AI465" s="299">
        <f t="shared" si="70"/>
        <v>0</v>
      </c>
      <c r="AJ465" s="300">
        <f t="shared" si="71"/>
        <v>0</v>
      </c>
      <c r="AK465" s="301">
        <f t="shared" si="72"/>
        <v>0</v>
      </c>
      <c r="AL465" s="371">
        <f t="shared" si="73"/>
        <v>0</v>
      </c>
      <c r="AM465" s="303">
        <f t="shared" si="74"/>
        <v>0</v>
      </c>
      <c r="AN465" s="304" t="str">
        <f>IF(AM465=0,"",
IF(SUM($AM$374:AM465)=1,AO465,
IF($AM$494&gt;SUM($AM$374:AM465),_xlfn.CONCAT(", ",AO465),
IF($AM$494=SUM($AM$374:AM465),_xlfn.CONCAT(" y ",AO465)))))</f>
        <v/>
      </c>
      <c r="AO465" s="231" t="s">
        <v>6303</v>
      </c>
      <c r="AP465" s="290">
        <f t="shared" si="75"/>
        <v>0</v>
      </c>
      <c r="AQ465" s="291" t="str">
        <f>IF(AP465=0,"",
IF(SUM($AP$374:AP465)=1,AR465,
IF($AP$494&gt;SUM($AP$374:AP465),_xlfn.CONCAT(", ",AR465),
IF($AP$494=SUM($AP$374:AP465),_xlfn.CONCAT(" y ",AR465)))))</f>
        <v/>
      </c>
      <c r="AR465" s="231" t="s">
        <v>6303</v>
      </c>
    </row>
    <row r="466" spans="1:44" ht="15" hidden="1" customHeight="1">
      <c r="A466" s="81"/>
      <c r="B466" s="82"/>
      <c r="C466" s="107" t="s">
        <v>197</v>
      </c>
      <c r="D466" s="746" t="str">
        <f>IF(CNGE_2024_M1_Secc1_Sub1!$D134="","",CNGE_2024_M1_Secc1_Sub1!$D134)</f>
        <v/>
      </c>
      <c r="E466" s="746"/>
      <c r="F466" s="746"/>
      <c r="G466" s="746"/>
      <c r="H466" s="746"/>
      <c r="I466" s="746"/>
      <c r="J466" s="746"/>
      <c r="K466" s="746"/>
      <c r="L466" s="746"/>
      <c r="M466" s="568"/>
      <c r="N466" s="568"/>
      <c r="O466" s="568"/>
      <c r="P466" s="568"/>
      <c r="Q466" s="568"/>
      <c r="R466" s="568"/>
      <c r="S466" s="568"/>
      <c r="T466" s="568"/>
      <c r="U466" s="568"/>
      <c r="V466" s="568"/>
      <c r="W466" s="568"/>
      <c r="X466" s="568"/>
      <c r="Y466" s="568"/>
      <c r="Z466" s="568"/>
      <c r="AA466" s="568"/>
      <c r="AB466" s="568"/>
      <c r="AC466" s="568"/>
      <c r="AD466" s="568"/>
      <c r="AE466" s="8"/>
      <c r="AG466" s="269">
        <f t="shared" si="68"/>
        <v>0</v>
      </c>
      <c r="AH466" s="298">
        <f t="shared" si="69"/>
        <v>0</v>
      </c>
      <c r="AI466" s="299">
        <f t="shared" si="70"/>
        <v>0</v>
      </c>
      <c r="AJ466" s="300">
        <f t="shared" si="71"/>
        <v>0</v>
      </c>
      <c r="AK466" s="301">
        <f t="shared" si="72"/>
        <v>0</v>
      </c>
      <c r="AL466" s="371">
        <f t="shared" si="73"/>
        <v>0</v>
      </c>
      <c r="AM466" s="303">
        <f t="shared" si="74"/>
        <v>0</v>
      </c>
      <c r="AN466" s="304" t="str">
        <f>IF(AM466=0,"",
IF(SUM($AM$374:AM466)=1,AO466,
IF($AM$494&gt;SUM($AM$374:AM466),_xlfn.CONCAT(", ",AO466),
IF($AM$494=SUM($AM$374:AM466),_xlfn.CONCAT(" y ",AO466)))))</f>
        <v/>
      </c>
      <c r="AO466" s="231" t="s">
        <v>6304</v>
      </c>
      <c r="AP466" s="290">
        <f t="shared" si="75"/>
        <v>0</v>
      </c>
      <c r="AQ466" s="291" t="str">
        <f>IF(AP466=0,"",
IF(SUM($AP$374:AP466)=1,AR466,
IF($AP$494&gt;SUM($AP$374:AP466),_xlfn.CONCAT(", ",AR466),
IF($AP$494=SUM($AP$374:AP466),_xlfn.CONCAT(" y ",AR466)))))</f>
        <v/>
      </c>
      <c r="AR466" s="231" t="s">
        <v>6304</v>
      </c>
    </row>
    <row r="467" spans="1:44" ht="15" hidden="1" customHeight="1">
      <c r="A467" s="81"/>
      <c r="B467" s="82"/>
      <c r="C467" s="107" t="s">
        <v>198</v>
      </c>
      <c r="D467" s="746" t="str">
        <f>IF(CNGE_2024_M1_Secc1_Sub1!$D135="","",CNGE_2024_M1_Secc1_Sub1!$D135)</f>
        <v/>
      </c>
      <c r="E467" s="746"/>
      <c r="F467" s="746"/>
      <c r="G467" s="746"/>
      <c r="H467" s="746"/>
      <c r="I467" s="746"/>
      <c r="J467" s="746"/>
      <c r="K467" s="746"/>
      <c r="L467" s="746"/>
      <c r="M467" s="568"/>
      <c r="N467" s="568"/>
      <c r="O467" s="568"/>
      <c r="P467" s="568"/>
      <c r="Q467" s="568"/>
      <c r="R467" s="568"/>
      <c r="S467" s="568"/>
      <c r="T467" s="568"/>
      <c r="U467" s="568"/>
      <c r="V467" s="568"/>
      <c r="W467" s="568"/>
      <c r="X467" s="568"/>
      <c r="Y467" s="568"/>
      <c r="Z467" s="568"/>
      <c r="AA467" s="568"/>
      <c r="AB467" s="568"/>
      <c r="AC467" s="568"/>
      <c r="AD467" s="568"/>
      <c r="AE467" s="8"/>
      <c r="AG467" s="269">
        <f t="shared" si="68"/>
        <v>0</v>
      </c>
      <c r="AH467" s="298">
        <f t="shared" si="69"/>
        <v>0</v>
      </c>
      <c r="AI467" s="299">
        <f t="shared" si="70"/>
        <v>0</v>
      </c>
      <c r="AJ467" s="300">
        <f t="shared" si="71"/>
        <v>0</v>
      </c>
      <c r="AK467" s="301">
        <f t="shared" si="72"/>
        <v>0</v>
      </c>
      <c r="AL467" s="371">
        <f t="shared" si="73"/>
        <v>0</v>
      </c>
      <c r="AM467" s="303">
        <f t="shared" si="74"/>
        <v>0</v>
      </c>
      <c r="AN467" s="304" t="str">
        <f>IF(AM467=0,"",
IF(SUM($AM$374:AM467)=1,AO467,
IF($AM$494&gt;SUM($AM$374:AM467),_xlfn.CONCAT(", ",AO467),
IF($AM$494=SUM($AM$374:AM467),_xlfn.CONCAT(" y ",AO467)))))</f>
        <v/>
      </c>
      <c r="AO467" s="231" t="s">
        <v>6305</v>
      </c>
      <c r="AP467" s="290">
        <f t="shared" si="75"/>
        <v>0</v>
      </c>
      <c r="AQ467" s="291" t="str">
        <f>IF(AP467=0,"",
IF(SUM($AP$374:AP467)=1,AR467,
IF($AP$494&gt;SUM($AP$374:AP467),_xlfn.CONCAT(", ",AR467),
IF($AP$494=SUM($AP$374:AP467),_xlfn.CONCAT(" y ",AR467)))))</f>
        <v/>
      </c>
      <c r="AR467" s="231" t="s">
        <v>6305</v>
      </c>
    </row>
    <row r="468" spans="1:44" ht="15" hidden="1" customHeight="1">
      <c r="A468" s="81"/>
      <c r="B468" s="82"/>
      <c r="C468" s="107" t="s">
        <v>199</v>
      </c>
      <c r="D468" s="746" t="str">
        <f>IF(CNGE_2024_M1_Secc1_Sub1!$D136="","",CNGE_2024_M1_Secc1_Sub1!$D136)</f>
        <v/>
      </c>
      <c r="E468" s="746"/>
      <c r="F468" s="746"/>
      <c r="G468" s="746"/>
      <c r="H468" s="746"/>
      <c r="I468" s="746"/>
      <c r="J468" s="746"/>
      <c r="K468" s="746"/>
      <c r="L468" s="746"/>
      <c r="M468" s="568"/>
      <c r="N468" s="568"/>
      <c r="O468" s="568"/>
      <c r="P468" s="568"/>
      <c r="Q468" s="568"/>
      <c r="R468" s="568"/>
      <c r="S468" s="568"/>
      <c r="T468" s="568"/>
      <c r="U468" s="568"/>
      <c r="V468" s="568"/>
      <c r="W468" s="568"/>
      <c r="X468" s="568"/>
      <c r="Y468" s="568"/>
      <c r="Z468" s="568"/>
      <c r="AA468" s="568"/>
      <c r="AB468" s="568"/>
      <c r="AC468" s="568"/>
      <c r="AD468" s="568"/>
      <c r="AE468" s="8"/>
      <c r="AG468" s="269">
        <f t="shared" si="68"/>
        <v>0</v>
      </c>
      <c r="AH468" s="298">
        <f t="shared" si="69"/>
        <v>0</v>
      </c>
      <c r="AI468" s="299">
        <f t="shared" si="70"/>
        <v>0</v>
      </c>
      <c r="AJ468" s="300">
        <f t="shared" si="71"/>
        <v>0</v>
      </c>
      <c r="AK468" s="301">
        <f t="shared" si="72"/>
        <v>0</v>
      </c>
      <c r="AL468" s="371">
        <f t="shared" si="73"/>
        <v>0</v>
      </c>
      <c r="AM468" s="303">
        <f t="shared" si="74"/>
        <v>0</v>
      </c>
      <c r="AN468" s="304" t="str">
        <f>IF(AM468=0,"",
IF(SUM($AM$374:AM468)=1,AO468,
IF($AM$494&gt;SUM($AM$374:AM468),_xlfn.CONCAT(", ",AO468),
IF($AM$494=SUM($AM$374:AM468),_xlfn.CONCAT(" y ",AO468)))))</f>
        <v/>
      </c>
      <c r="AO468" s="231" t="s">
        <v>6306</v>
      </c>
      <c r="AP468" s="290">
        <f t="shared" si="75"/>
        <v>0</v>
      </c>
      <c r="AQ468" s="291" t="str">
        <f>IF(AP468=0,"",
IF(SUM($AP$374:AP468)=1,AR468,
IF($AP$494&gt;SUM($AP$374:AP468),_xlfn.CONCAT(", ",AR468),
IF($AP$494=SUM($AP$374:AP468),_xlfn.CONCAT(" y ",AR468)))))</f>
        <v/>
      </c>
      <c r="AR468" s="231" t="s">
        <v>6306</v>
      </c>
    </row>
    <row r="469" spans="1:44" ht="15" hidden="1" customHeight="1">
      <c r="A469" s="81"/>
      <c r="B469" s="82"/>
      <c r="C469" s="107" t="s">
        <v>200</v>
      </c>
      <c r="D469" s="746" t="str">
        <f>IF(CNGE_2024_M1_Secc1_Sub1!$D137="","",CNGE_2024_M1_Secc1_Sub1!$D137)</f>
        <v/>
      </c>
      <c r="E469" s="746"/>
      <c r="F469" s="746"/>
      <c r="G469" s="746"/>
      <c r="H469" s="746"/>
      <c r="I469" s="746"/>
      <c r="J469" s="746"/>
      <c r="K469" s="746"/>
      <c r="L469" s="746"/>
      <c r="M469" s="568"/>
      <c r="N469" s="568"/>
      <c r="O469" s="568"/>
      <c r="P469" s="568"/>
      <c r="Q469" s="568"/>
      <c r="R469" s="568"/>
      <c r="S469" s="568"/>
      <c r="T469" s="568"/>
      <c r="U469" s="568"/>
      <c r="V469" s="568"/>
      <c r="W469" s="568"/>
      <c r="X469" s="568"/>
      <c r="Y469" s="568"/>
      <c r="Z469" s="568"/>
      <c r="AA469" s="568"/>
      <c r="AB469" s="568"/>
      <c r="AC469" s="568"/>
      <c r="AD469" s="568"/>
      <c r="AE469" s="8"/>
      <c r="AG469" s="269">
        <f t="shared" si="68"/>
        <v>0</v>
      </c>
      <c r="AH469" s="298">
        <f t="shared" si="69"/>
        <v>0</v>
      </c>
      <c r="AI469" s="299">
        <f t="shared" si="70"/>
        <v>0</v>
      </c>
      <c r="AJ469" s="300">
        <f t="shared" si="71"/>
        <v>0</v>
      </c>
      <c r="AK469" s="301">
        <f t="shared" si="72"/>
        <v>0</v>
      </c>
      <c r="AL469" s="371">
        <f t="shared" si="73"/>
        <v>0</v>
      </c>
      <c r="AM469" s="303">
        <f t="shared" si="74"/>
        <v>0</v>
      </c>
      <c r="AN469" s="304" t="str">
        <f>IF(AM469=0,"",
IF(SUM($AM$374:AM469)=1,AO469,
IF($AM$494&gt;SUM($AM$374:AM469),_xlfn.CONCAT(", ",AO469),
IF($AM$494=SUM($AM$374:AM469),_xlfn.CONCAT(" y ",AO469)))))</f>
        <v/>
      </c>
      <c r="AO469" s="231" t="s">
        <v>6307</v>
      </c>
      <c r="AP469" s="290">
        <f t="shared" si="75"/>
        <v>0</v>
      </c>
      <c r="AQ469" s="291" t="str">
        <f>IF(AP469=0,"",
IF(SUM($AP$374:AP469)=1,AR469,
IF($AP$494&gt;SUM($AP$374:AP469),_xlfn.CONCAT(", ",AR469),
IF($AP$494=SUM($AP$374:AP469),_xlfn.CONCAT(" y ",AR469)))))</f>
        <v/>
      </c>
      <c r="AR469" s="231" t="s">
        <v>6307</v>
      </c>
    </row>
    <row r="470" spans="1:44" ht="15" hidden="1" customHeight="1">
      <c r="A470" s="81"/>
      <c r="B470" s="82"/>
      <c r="C470" s="107" t="s">
        <v>201</v>
      </c>
      <c r="D470" s="746" t="str">
        <f>IF(CNGE_2024_M1_Secc1_Sub1!$D138="","",CNGE_2024_M1_Secc1_Sub1!$D138)</f>
        <v/>
      </c>
      <c r="E470" s="746"/>
      <c r="F470" s="746"/>
      <c r="G470" s="746"/>
      <c r="H470" s="746"/>
      <c r="I470" s="746"/>
      <c r="J470" s="746"/>
      <c r="K470" s="746"/>
      <c r="L470" s="746"/>
      <c r="M470" s="568"/>
      <c r="N470" s="568"/>
      <c r="O470" s="568"/>
      <c r="P470" s="568"/>
      <c r="Q470" s="568"/>
      <c r="R470" s="568"/>
      <c r="S470" s="568"/>
      <c r="T470" s="568"/>
      <c r="U470" s="568"/>
      <c r="V470" s="568"/>
      <c r="W470" s="568"/>
      <c r="X470" s="568"/>
      <c r="Y470" s="568"/>
      <c r="Z470" s="568"/>
      <c r="AA470" s="568"/>
      <c r="AB470" s="568"/>
      <c r="AC470" s="568"/>
      <c r="AD470" s="568"/>
      <c r="AE470" s="8"/>
      <c r="AG470" s="269">
        <f t="shared" si="68"/>
        <v>0</v>
      </c>
      <c r="AH470" s="298">
        <f t="shared" si="69"/>
        <v>0</v>
      </c>
      <c r="AI470" s="299">
        <f t="shared" si="70"/>
        <v>0</v>
      </c>
      <c r="AJ470" s="300">
        <f t="shared" si="71"/>
        <v>0</v>
      </c>
      <c r="AK470" s="301">
        <f t="shared" si="72"/>
        <v>0</v>
      </c>
      <c r="AL470" s="371">
        <f t="shared" si="73"/>
        <v>0</v>
      </c>
      <c r="AM470" s="303">
        <f t="shared" si="74"/>
        <v>0</v>
      </c>
      <c r="AN470" s="304" t="str">
        <f>IF(AM470=0,"",
IF(SUM($AM$374:AM470)=1,AO470,
IF($AM$494&gt;SUM($AM$374:AM470),_xlfn.CONCAT(", ",AO470),
IF($AM$494=SUM($AM$374:AM470),_xlfn.CONCAT(" y ",AO470)))))</f>
        <v/>
      </c>
      <c r="AO470" s="231" t="s">
        <v>6308</v>
      </c>
      <c r="AP470" s="290">
        <f t="shared" si="75"/>
        <v>0</v>
      </c>
      <c r="AQ470" s="291" t="str">
        <f>IF(AP470=0,"",
IF(SUM($AP$374:AP470)=1,AR470,
IF($AP$494&gt;SUM($AP$374:AP470),_xlfn.CONCAT(", ",AR470),
IF($AP$494=SUM($AP$374:AP470),_xlfn.CONCAT(" y ",AR470)))))</f>
        <v/>
      </c>
      <c r="AR470" s="231" t="s">
        <v>6308</v>
      </c>
    </row>
    <row r="471" spans="1:44" ht="15" hidden="1" customHeight="1">
      <c r="A471" s="81"/>
      <c r="B471" s="82"/>
      <c r="C471" s="107" t="s">
        <v>202</v>
      </c>
      <c r="D471" s="746" t="str">
        <f>IF(CNGE_2024_M1_Secc1_Sub1!$D139="","",CNGE_2024_M1_Secc1_Sub1!$D139)</f>
        <v/>
      </c>
      <c r="E471" s="746"/>
      <c r="F471" s="746"/>
      <c r="G471" s="746"/>
      <c r="H471" s="746"/>
      <c r="I471" s="746"/>
      <c r="J471" s="746"/>
      <c r="K471" s="746"/>
      <c r="L471" s="746"/>
      <c r="M471" s="568"/>
      <c r="N471" s="568"/>
      <c r="O471" s="568"/>
      <c r="P471" s="568"/>
      <c r="Q471" s="568"/>
      <c r="R471" s="568"/>
      <c r="S471" s="568"/>
      <c r="T471" s="568"/>
      <c r="U471" s="568"/>
      <c r="V471" s="568"/>
      <c r="W471" s="568"/>
      <c r="X471" s="568"/>
      <c r="Y471" s="568"/>
      <c r="Z471" s="568"/>
      <c r="AA471" s="568"/>
      <c r="AB471" s="568"/>
      <c r="AC471" s="568"/>
      <c r="AD471" s="568"/>
      <c r="AE471" s="8"/>
      <c r="AG471" s="269">
        <f t="shared" si="68"/>
        <v>0</v>
      </c>
      <c r="AH471" s="298">
        <f t="shared" si="69"/>
        <v>0</v>
      </c>
      <c r="AI471" s="299">
        <f t="shared" si="70"/>
        <v>0</v>
      </c>
      <c r="AJ471" s="300">
        <f t="shared" si="71"/>
        <v>0</v>
      </c>
      <c r="AK471" s="301">
        <f t="shared" si="72"/>
        <v>0</v>
      </c>
      <c r="AL471" s="371">
        <f t="shared" si="73"/>
        <v>0</v>
      </c>
      <c r="AM471" s="303">
        <f t="shared" si="74"/>
        <v>0</v>
      </c>
      <c r="AN471" s="304" t="str">
        <f>IF(AM471=0,"",
IF(SUM($AM$374:AM471)=1,AO471,
IF($AM$494&gt;SUM($AM$374:AM471),_xlfn.CONCAT(", ",AO471),
IF($AM$494=SUM($AM$374:AM471),_xlfn.CONCAT(" y ",AO471)))))</f>
        <v/>
      </c>
      <c r="AO471" s="231" t="s">
        <v>6309</v>
      </c>
      <c r="AP471" s="290">
        <f t="shared" si="75"/>
        <v>0</v>
      </c>
      <c r="AQ471" s="291" t="str">
        <f>IF(AP471=0,"",
IF(SUM($AP$374:AP471)=1,AR471,
IF($AP$494&gt;SUM($AP$374:AP471),_xlfn.CONCAT(", ",AR471),
IF($AP$494=SUM($AP$374:AP471),_xlfn.CONCAT(" y ",AR471)))))</f>
        <v/>
      </c>
      <c r="AR471" s="231" t="s">
        <v>6309</v>
      </c>
    </row>
    <row r="472" spans="1:44" ht="15" hidden="1" customHeight="1">
      <c r="A472" s="81"/>
      <c r="B472" s="82"/>
      <c r="C472" s="107" t="s">
        <v>203</v>
      </c>
      <c r="D472" s="746" t="str">
        <f>IF(CNGE_2024_M1_Secc1_Sub1!$D140="","",CNGE_2024_M1_Secc1_Sub1!$D140)</f>
        <v/>
      </c>
      <c r="E472" s="746"/>
      <c r="F472" s="746"/>
      <c r="G472" s="746"/>
      <c r="H472" s="746"/>
      <c r="I472" s="746"/>
      <c r="J472" s="746"/>
      <c r="K472" s="746"/>
      <c r="L472" s="746"/>
      <c r="M472" s="568"/>
      <c r="N472" s="568"/>
      <c r="O472" s="568"/>
      <c r="P472" s="568"/>
      <c r="Q472" s="568"/>
      <c r="R472" s="568"/>
      <c r="S472" s="568"/>
      <c r="T472" s="568"/>
      <c r="U472" s="568"/>
      <c r="V472" s="568"/>
      <c r="W472" s="568"/>
      <c r="X472" s="568"/>
      <c r="Y472" s="568"/>
      <c r="Z472" s="568"/>
      <c r="AA472" s="568"/>
      <c r="AB472" s="568"/>
      <c r="AC472" s="568"/>
      <c r="AD472" s="568"/>
      <c r="AE472" s="8"/>
      <c r="AG472" s="269">
        <f t="shared" si="68"/>
        <v>0</v>
      </c>
      <c r="AH472" s="298">
        <f t="shared" si="69"/>
        <v>0</v>
      </c>
      <c r="AI472" s="299">
        <f t="shared" si="70"/>
        <v>0</v>
      </c>
      <c r="AJ472" s="300">
        <f t="shared" si="71"/>
        <v>0</v>
      </c>
      <c r="AK472" s="301">
        <f t="shared" si="72"/>
        <v>0</v>
      </c>
      <c r="AL472" s="371">
        <f t="shared" si="73"/>
        <v>0</v>
      </c>
      <c r="AM472" s="303">
        <f t="shared" si="74"/>
        <v>0</v>
      </c>
      <c r="AN472" s="304" t="str">
        <f>IF(AM472=0,"",
IF(SUM($AM$374:AM472)=1,AO472,
IF($AM$494&gt;SUM($AM$374:AM472),_xlfn.CONCAT(", ",AO472),
IF($AM$494=SUM($AM$374:AM472),_xlfn.CONCAT(" y ",AO472)))))</f>
        <v/>
      </c>
      <c r="AO472" s="231" t="s">
        <v>6310</v>
      </c>
      <c r="AP472" s="290">
        <f t="shared" si="75"/>
        <v>0</v>
      </c>
      <c r="AQ472" s="291" t="str">
        <f>IF(AP472=0,"",
IF(SUM($AP$374:AP472)=1,AR472,
IF($AP$494&gt;SUM($AP$374:AP472),_xlfn.CONCAT(", ",AR472),
IF($AP$494=SUM($AP$374:AP472),_xlfn.CONCAT(" y ",AR472)))))</f>
        <v/>
      </c>
      <c r="AR472" s="231" t="s">
        <v>6310</v>
      </c>
    </row>
    <row r="473" spans="1:44" ht="15" hidden="1" customHeight="1">
      <c r="A473" s="81"/>
      <c r="B473" s="82"/>
      <c r="C473" s="107" t="s">
        <v>204</v>
      </c>
      <c r="D473" s="746" t="str">
        <f>IF(CNGE_2024_M1_Secc1_Sub1!$D141="","",CNGE_2024_M1_Secc1_Sub1!$D141)</f>
        <v/>
      </c>
      <c r="E473" s="746"/>
      <c r="F473" s="746"/>
      <c r="G473" s="746"/>
      <c r="H473" s="746"/>
      <c r="I473" s="746"/>
      <c r="J473" s="746"/>
      <c r="K473" s="746"/>
      <c r="L473" s="746"/>
      <c r="M473" s="568"/>
      <c r="N473" s="568"/>
      <c r="O473" s="568"/>
      <c r="P473" s="568"/>
      <c r="Q473" s="568"/>
      <c r="R473" s="568"/>
      <c r="S473" s="568"/>
      <c r="T473" s="568"/>
      <c r="U473" s="568"/>
      <c r="V473" s="568"/>
      <c r="W473" s="568"/>
      <c r="X473" s="568"/>
      <c r="Y473" s="568"/>
      <c r="Z473" s="568"/>
      <c r="AA473" s="568"/>
      <c r="AB473" s="568"/>
      <c r="AC473" s="568"/>
      <c r="AD473" s="568"/>
      <c r="AE473" s="8"/>
      <c r="AG473" s="269">
        <f t="shared" si="68"/>
        <v>0</v>
      </c>
      <c r="AH473" s="298">
        <f t="shared" si="69"/>
        <v>0</v>
      </c>
      <c r="AI473" s="299">
        <f t="shared" si="70"/>
        <v>0</v>
      </c>
      <c r="AJ473" s="300">
        <f t="shared" si="71"/>
        <v>0</v>
      </c>
      <c r="AK473" s="301">
        <f t="shared" si="72"/>
        <v>0</v>
      </c>
      <c r="AL473" s="371">
        <f t="shared" si="73"/>
        <v>0</v>
      </c>
      <c r="AM473" s="303">
        <f t="shared" si="74"/>
        <v>0</v>
      </c>
      <c r="AN473" s="304" t="str">
        <f>IF(AM473=0,"",
IF(SUM($AM$374:AM473)=1,AO473,
IF($AM$494&gt;SUM($AM$374:AM473),_xlfn.CONCAT(", ",AO473),
IF($AM$494=SUM($AM$374:AM473),_xlfn.CONCAT(" y ",AO473)))))</f>
        <v/>
      </c>
      <c r="AO473" s="231" t="s">
        <v>6311</v>
      </c>
      <c r="AP473" s="290">
        <f t="shared" si="75"/>
        <v>0</v>
      </c>
      <c r="AQ473" s="291" t="str">
        <f>IF(AP473=0,"",
IF(SUM($AP$374:AP473)=1,AR473,
IF($AP$494&gt;SUM($AP$374:AP473),_xlfn.CONCAT(", ",AR473),
IF($AP$494=SUM($AP$374:AP473),_xlfn.CONCAT(" y ",AR473)))))</f>
        <v/>
      </c>
      <c r="AR473" s="231" t="s">
        <v>6311</v>
      </c>
    </row>
    <row r="474" spans="1:44" ht="15" hidden="1" customHeight="1">
      <c r="A474" s="81"/>
      <c r="B474" s="82"/>
      <c r="C474" s="107" t="s">
        <v>205</v>
      </c>
      <c r="D474" s="746" t="str">
        <f>IF(CNGE_2024_M1_Secc1_Sub1!$D142="","",CNGE_2024_M1_Secc1_Sub1!$D142)</f>
        <v/>
      </c>
      <c r="E474" s="746"/>
      <c r="F474" s="746"/>
      <c r="G474" s="746"/>
      <c r="H474" s="746"/>
      <c r="I474" s="746"/>
      <c r="J474" s="746"/>
      <c r="K474" s="746"/>
      <c r="L474" s="746"/>
      <c r="M474" s="568"/>
      <c r="N474" s="568"/>
      <c r="O474" s="568"/>
      <c r="P474" s="568"/>
      <c r="Q474" s="568"/>
      <c r="R474" s="568"/>
      <c r="S474" s="568"/>
      <c r="T474" s="568"/>
      <c r="U474" s="568"/>
      <c r="V474" s="568"/>
      <c r="W474" s="568"/>
      <c r="X474" s="568"/>
      <c r="Y474" s="568"/>
      <c r="Z474" s="568"/>
      <c r="AA474" s="568"/>
      <c r="AB474" s="568"/>
      <c r="AC474" s="568"/>
      <c r="AD474" s="568"/>
      <c r="AE474" s="8"/>
      <c r="AG474" s="269">
        <f t="shared" si="68"/>
        <v>0</v>
      </c>
      <c r="AH474" s="298">
        <f t="shared" si="69"/>
        <v>0</v>
      </c>
      <c r="AI474" s="299">
        <f t="shared" si="70"/>
        <v>0</v>
      </c>
      <c r="AJ474" s="300">
        <f t="shared" si="71"/>
        <v>0</v>
      </c>
      <c r="AK474" s="301">
        <f t="shared" si="72"/>
        <v>0</v>
      </c>
      <c r="AL474" s="371">
        <f t="shared" si="73"/>
        <v>0</v>
      </c>
      <c r="AM474" s="303">
        <f t="shared" si="74"/>
        <v>0</v>
      </c>
      <c r="AN474" s="304" t="str">
        <f>IF(AM474=0,"",
IF(SUM($AM$374:AM474)=1,AO474,
IF($AM$494&gt;SUM($AM$374:AM474),_xlfn.CONCAT(", ",AO474),
IF($AM$494=SUM($AM$374:AM474),_xlfn.CONCAT(" y ",AO474)))))</f>
        <v/>
      </c>
      <c r="AO474" s="231" t="s">
        <v>6312</v>
      </c>
      <c r="AP474" s="290">
        <f t="shared" si="75"/>
        <v>0</v>
      </c>
      <c r="AQ474" s="291" t="str">
        <f>IF(AP474=0,"",
IF(SUM($AP$374:AP474)=1,AR474,
IF($AP$494&gt;SUM($AP$374:AP474),_xlfn.CONCAT(", ",AR474),
IF($AP$494=SUM($AP$374:AP474),_xlfn.CONCAT(" y ",AR474)))))</f>
        <v/>
      </c>
      <c r="AR474" s="231" t="s">
        <v>6312</v>
      </c>
    </row>
    <row r="475" spans="1:44" ht="15" hidden="1" customHeight="1">
      <c r="A475" s="81"/>
      <c r="B475" s="82"/>
      <c r="C475" s="107" t="s">
        <v>206</v>
      </c>
      <c r="D475" s="746" t="str">
        <f>IF(CNGE_2024_M1_Secc1_Sub1!$D143="","",CNGE_2024_M1_Secc1_Sub1!$D143)</f>
        <v/>
      </c>
      <c r="E475" s="746"/>
      <c r="F475" s="746"/>
      <c r="G475" s="746"/>
      <c r="H475" s="746"/>
      <c r="I475" s="746"/>
      <c r="J475" s="746"/>
      <c r="K475" s="746"/>
      <c r="L475" s="746"/>
      <c r="M475" s="568"/>
      <c r="N475" s="568"/>
      <c r="O475" s="568"/>
      <c r="P475" s="568"/>
      <c r="Q475" s="568"/>
      <c r="R475" s="568"/>
      <c r="S475" s="568"/>
      <c r="T475" s="568"/>
      <c r="U475" s="568"/>
      <c r="V475" s="568"/>
      <c r="W475" s="568"/>
      <c r="X475" s="568"/>
      <c r="Y475" s="568"/>
      <c r="Z475" s="568"/>
      <c r="AA475" s="568"/>
      <c r="AB475" s="568"/>
      <c r="AC475" s="568"/>
      <c r="AD475" s="568"/>
      <c r="AE475" s="8"/>
      <c r="AG475" s="269">
        <f t="shared" si="68"/>
        <v>0</v>
      </c>
      <c r="AH475" s="298">
        <f t="shared" si="69"/>
        <v>0</v>
      </c>
      <c r="AI475" s="299">
        <f t="shared" si="70"/>
        <v>0</v>
      </c>
      <c r="AJ475" s="300">
        <f t="shared" si="71"/>
        <v>0</v>
      </c>
      <c r="AK475" s="301">
        <f t="shared" si="72"/>
        <v>0</v>
      </c>
      <c r="AL475" s="371">
        <f t="shared" si="73"/>
        <v>0</v>
      </c>
      <c r="AM475" s="303">
        <f t="shared" si="74"/>
        <v>0</v>
      </c>
      <c r="AN475" s="304" t="str">
        <f>IF(AM475=0,"",
IF(SUM($AM$374:AM475)=1,AO475,
IF($AM$494&gt;SUM($AM$374:AM475),_xlfn.CONCAT(", ",AO475),
IF($AM$494=SUM($AM$374:AM475),_xlfn.CONCAT(" y ",AO475)))))</f>
        <v/>
      </c>
      <c r="AO475" s="231" t="s">
        <v>6313</v>
      </c>
      <c r="AP475" s="290">
        <f t="shared" si="75"/>
        <v>0</v>
      </c>
      <c r="AQ475" s="291" t="str">
        <f>IF(AP475=0,"",
IF(SUM($AP$374:AP475)=1,AR475,
IF($AP$494&gt;SUM($AP$374:AP475),_xlfn.CONCAT(", ",AR475),
IF($AP$494=SUM($AP$374:AP475),_xlfn.CONCAT(" y ",AR475)))))</f>
        <v/>
      </c>
      <c r="AR475" s="231" t="s">
        <v>6313</v>
      </c>
    </row>
    <row r="476" spans="1:44" ht="15" hidden="1" customHeight="1">
      <c r="A476" s="81"/>
      <c r="B476" s="82"/>
      <c r="C476" s="107" t="s">
        <v>207</v>
      </c>
      <c r="D476" s="746" t="str">
        <f>IF(CNGE_2024_M1_Secc1_Sub1!$D144="","",CNGE_2024_M1_Secc1_Sub1!$D144)</f>
        <v/>
      </c>
      <c r="E476" s="746"/>
      <c r="F476" s="746"/>
      <c r="G476" s="746"/>
      <c r="H476" s="746"/>
      <c r="I476" s="746"/>
      <c r="J476" s="746"/>
      <c r="K476" s="746"/>
      <c r="L476" s="746"/>
      <c r="M476" s="568"/>
      <c r="N476" s="568"/>
      <c r="O476" s="568"/>
      <c r="P476" s="568"/>
      <c r="Q476" s="568"/>
      <c r="R476" s="568"/>
      <c r="S476" s="568"/>
      <c r="T476" s="568"/>
      <c r="U476" s="568"/>
      <c r="V476" s="568"/>
      <c r="W476" s="568"/>
      <c r="X476" s="568"/>
      <c r="Y476" s="568"/>
      <c r="Z476" s="568"/>
      <c r="AA476" s="568"/>
      <c r="AB476" s="568"/>
      <c r="AC476" s="568"/>
      <c r="AD476" s="568"/>
      <c r="AE476" s="8"/>
      <c r="AG476" s="269">
        <f t="shared" si="68"/>
        <v>0</v>
      </c>
      <c r="AH476" s="298">
        <f t="shared" si="69"/>
        <v>0</v>
      </c>
      <c r="AI476" s="299">
        <f t="shared" si="70"/>
        <v>0</v>
      </c>
      <c r="AJ476" s="300">
        <f t="shared" si="71"/>
        <v>0</v>
      </c>
      <c r="AK476" s="301">
        <f t="shared" si="72"/>
        <v>0</v>
      </c>
      <c r="AL476" s="371">
        <f t="shared" si="73"/>
        <v>0</v>
      </c>
      <c r="AM476" s="303">
        <f t="shared" si="74"/>
        <v>0</v>
      </c>
      <c r="AN476" s="304" t="str">
        <f>IF(AM476=0,"",
IF(SUM($AM$374:AM476)=1,AO476,
IF($AM$494&gt;SUM($AM$374:AM476),_xlfn.CONCAT(", ",AO476),
IF($AM$494=SUM($AM$374:AM476),_xlfn.CONCAT(" y ",AO476)))))</f>
        <v/>
      </c>
      <c r="AO476" s="231" t="s">
        <v>6314</v>
      </c>
      <c r="AP476" s="290">
        <f t="shared" si="75"/>
        <v>0</v>
      </c>
      <c r="AQ476" s="291" t="str">
        <f>IF(AP476=0,"",
IF(SUM($AP$374:AP476)=1,AR476,
IF($AP$494&gt;SUM($AP$374:AP476),_xlfn.CONCAT(", ",AR476),
IF($AP$494=SUM($AP$374:AP476),_xlfn.CONCAT(" y ",AR476)))))</f>
        <v/>
      </c>
      <c r="AR476" s="231" t="s">
        <v>6314</v>
      </c>
    </row>
    <row r="477" spans="1:44" ht="15" hidden="1" customHeight="1">
      <c r="A477" s="81"/>
      <c r="B477" s="82"/>
      <c r="C477" s="107" t="s">
        <v>208</v>
      </c>
      <c r="D477" s="746" t="str">
        <f>IF(CNGE_2024_M1_Secc1_Sub1!$D145="","",CNGE_2024_M1_Secc1_Sub1!$D145)</f>
        <v/>
      </c>
      <c r="E477" s="746"/>
      <c r="F477" s="746"/>
      <c r="G477" s="746"/>
      <c r="H477" s="746"/>
      <c r="I477" s="746"/>
      <c r="J477" s="746"/>
      <c r="K477" s="746"/>
      <c r="L477" s="746"/>
      <c r="M477" s="568"/>
      <c r="N477" s="568"/>
      <c r="O477" s="568"/>
      <c r="P477" s="568"/>
      <c r="Q477" s="568"/>
      <c r="R477" s="568"/>
      <c r="S477" s="568"/>
      <c r="T477" s="568"/>
      <c r="U477" s="568"/>
      <c r="V477" s="568"/>
      <c r="W477" s="568"/>
      <c r="X477" s="568"/>
      <c r="Y477" s="568"/>
      <c r="Z477" s="568"/>
      <c r="AA477" s="568"/>
      <c r="AB477" s="568"/>
      <c r="AC477" s="568"/>
      <c r="AD477" s="568"/>
      <c r="AE477" s="8"/>
      <c r="AG477" s="269">
        <f t="shared" si="68"/>
        <v>0</v>
      </c>
      <c r="AH477" s="298">
        <f t="shared" si="69"/>
        <v>0</v>
      </c>
      <c r="AI477" s="299">
        <f t="shared" si="70"/>
        <v>0</v>
      </c>
      <c r="AJ477" s="300">
        <f t="shared" si="71"/>
        <v>0</v>
      </c>
      <c r="AK477" s="301">
        <f t="shared" si="72"/>
        <v>0</v>
      </c>
      <c r="AL477" s="371">
        <f t="shared" si="73"/>
        <v>0</v>
      </c>
      <c r="AM477" s="303">
        <f t="shared" si="74"/>
        <v>0</v>
      </c>
      <c r="AN477" s="304" t="str">
        <f>IF(AM477=0,"",
IF(SUM($AM$374:AM477)=1,AO477,
IF($AM$494&gt;SUM($AM$374:AM477),_xlfn.CONCAT(", ",AO477),
IF($AM$494=SUM($AM$374:AM477),_xlfn.CONCAT(" y ",AO477)))))</f>
        <v/>
      </c>
      <c r="AO477" s="231" t="s">
        <v>6315</v>
      </c>
      <c r="AP477" s="290">
        <f t="shared" si="75"/>
        <v>0</v>
      </c>
      <c r="AQ477" s="291" t="str">
        <f>IF(AP477=0,"",
IF(SUM($AP$374:AP477)=1,AR477,
IF($AP$494&gt;SUM($AP$374:AP477),_xlfn.CONCAT(", ",AR477),
IF($AP$494=SUM($AP$374:AP477),_xlfn.CONCAT(" y ",AR477)))))</f>
        <v/>
      </c>
      <c r="AR477" s="231" t="s">
        <v>6315</v>
      </c>
    </row>
    <row r="478" spans="1:44" ht="15" hidden="1" customHeight="1">
      <c r="A478" s="81"/>
      <c r="B478" s="82"/>
      <c r="C478" s="107" t="s">
        <v>209</v>
      </c>
      <c r="D478" s="746" t="str">
        <f>IF(CNGE_2024_M1_Secc1_Sub1!$D146="","",CNGE_2024_M1_Secc1_Sub1!$D146)</f>
        <v/>
      </c>
      <c r="E478" s="746"/>
      <c r="F478" s="746"/>
      <c r="G478" s="746"/>
      <c r="H478" s="746"/>
      <c r="I478" s="746"/>
      <c r="J478" s="746"/>
      <c r="K478" s="746"/>
      <c r="L478" s="746"/>
      <c r="M478" s="568"/>
      <c r="N478" s="568"/>
      <c r="O478" s="568"/>
      <c r="P478" s="568"/>
      <c r="Q478" s="568"/>
      <c r="R478" s="568"/>
      <c r="S478" s="568"/>
      <c r="T478" s="568"/>
      <c r="U478" s="568"/>
      <c r="V478" s="568"/>
      <c r="W478" s="568"/>
      <c r="X478" s="568"/>
      <c r="Y478" s="568"/>
      <c r="Z478" s="568"/>
      <c r="AA478" s="568"/>
      <c r="AB478" s="568"/>
      <c r="AC478" s="568"/>
      <c r="AD478" s="568"/>
      <c r="AE478" s="8"/>
      <c r="AG478" s="269">
        <f t="shared" si="68"/>
        <v>0</v>
      </c>
      <c r="AH478" s="298">
        <f t="shared" si="69"/>
        <v>0</v>
      </c>
      <c r="AI478" s="299">
        <f t="shared" si="70"/>
        <v>0</v>
      </c>
      <c r="AJ478" s="300">
        <f t="shared" si="71"/>
        <v>0</v>
      </c>
      <c r="AK478" s="301">
        <f t="shared" si="72"/>
        <v>0</v>
      </c>
      <c r="AL478" s="371">
        <f t="shared" si="73"/>
        <v>0</v>
      </c>
      <c r="AM478" s="303">
        <f t="shared" si="74"/>
        <v>0</v>
      </c>
      <c r="AN478" s="304" t="str">
        <f>IF(AM478=0,"",
IF(SUM($AM$374:AM478)=1,AO478,
IF($AM$494&gt;SUM($AM$374:AM478),_xlfn.CONCAT(", ",AO478),
IF($AM$494=SUM($AM$374:AM478),_xlfn.CONCAT(" y ",AO478)))))</f>
        <v/>
      </c>
      <c r="AO478" s="231" t="s">
        <v>6316</v>
      </c>
      <c r="AP478" s="290">
        <f t="shared" si="75"/>
        <v>0</v>
      </c>
      <c r="AQ478" s="291" t="str">
        <f>IF(AP478=0,"",
IF(SUM($AP$374:AP478)=1,AR478,
IF($AP$494&gt;SUM($AP$374:AP478),_xlfn.CONCAT(", ",AR478),
IF($AP$494=SUM($AP$374:AP478),_xlfn.CONCAT(" y ",AR478)))))</f>
        <v/>
      </c>
      <c r="AR478" s="231" t="s">
        <v>6316</v>
      </c>
    </row>
    <row r="479" spans="1:44" ht="15" hidden="1" customHeight="1">
      <c r="A479" s="81"/>
      <c r="B479" s="82"/>
      <c r="C479" s="107" t="s">
        <v>210</v>
      </c>
      <c r="D479" s="746" t="str">
        <f>IF(CNGE_2024_M1_Secc1_Sub1!$D147="","",CNGE_2024_M1_Secc1_Sub1!$D147)</f>
        <v/>
      </c>
      <c r="E479" s="746"/>
      <c r="F479" s="746"/>
      <c r="G479" s="746"/>
      <c r="H479" s="746"/>
      <c r="I479" s="746"/>
      <c r="J479" s="746"/>
      <c r="K479" s="746"/>
      <c r="L479" s="746"/>
      <c r="M479" s="568"/>
      <c r="N479" s="568"/>
      <c r="O479" s="568"/>
      <c r="P479" s="568"/>
      <c r="Q479" s="568"/>
      <c r="R479" s="568"/>
      <c r="S479" s="568"/>
      <c r="T479" s="568"/>
      <c r="U479" s="568"/>
      <c r="V479" s="568"/>
      <c r="W479" s="568"/>
      <c r="X479" s="568"/>
      <c r="Y479" s="568"/>
      <c r="Z479" s="568"/>
      <c r="AA479" s="568"/>
      <c r="AB479" s="568"/>
      <c r="AC479" s="568"/>
      <c r="AD479" s="568"/>
      <c r="AE479" s="8"/>
      <c r="AG479" s="269">
        <f t="shared" si="68"/>
        <v>0</v>
      </c>
      <c r="AH479" s="298">
        <f t="shared" si="69"/>
        <v>0</v>
      </c>
      <c r="AI479" s="299">
        <f t="shared" si="70"/>
        <v>0</v>
      </c>
      <c r="AJ479" s="300">
        <f t="shared" si="71"/>
        <v>0</v>
      </c>
      <c r="AK479" s="301">
        <f t="shared" si="72"/>
        <v>0</v>
      </c>
      <c r="AL479" s="371">
        <f t="shared" si="73"/>
        <v>0</v>
      </c>
      <c r="AM479" s="303">
        <f t="shared" si="74"/>
        <v>0</v>
      </c>
      <c r="AN479" s="304" t="str">
        <f>IF(AM479=0,"",
IF(SUM($AM$374:AM479)=1,AO479,
IF($AM$494&gt;SUM($AM$374:AM479),_xlfn.CONCAT(", ",AO479),
IF($AM$494=SUM($AM$374:AM479),_xlfn.CONCAT(" y ",AO479)))))</f>
        <v/>
      </c>
      <c r="AO479" s="231" t="s">
        <v>6317</v>
      </c>
      <c r="AP479" s="290">
        <f t="shared" si="75"/>
        <v>0</v>
      </c>
      <c r="AQ479" s="291" t="str">
        <f>IF(AP479=0,"",
IF(SUM($AP$374:AP479)=1,AR479,
IF($AP$494&gt;SUM($AP$374:AP479),_xlfn.CONCAT(", ",AR479),
IF($AP$494=SUM($AP$374:AP479),_xlfn.CONCAT(" y ",AR479)))))</f>
        <v/>
      </c>
      <c r="AR479" s="231" t="s">
        <v>6317</v>
      </c>
    </row>
    <row r="480" spans="1:44" ht="15" hidden="1" customHeight="1">
      <c r="A480" s="81"/>
      <c r="B480" s="82"/>
      <c r="C480" s="107" t="s">
        <v>211</v>
      </c>
      <c r="D480" s="746" t="str">
        <f>IF(CNGE_2024_M1_Secc1_Sub1!$D148="","",CNGE_2024_M1_Secc1_Sub1!$D148)</f>
        <v/>
      </c>
      <c r="E480" s="746"/>
      <c r="F480" s="746"/>
      <c r="G480" s="746"/>
      <c r="H480" s="746"/>
      <c r="I480" s="746"/>
      <c r="J480" s="746"/>
      <c r="K480" s="746"/>
      <c r="L480" s="746"/>
      <c r="M480" s="568"/>
      <c r="N480" s="568"/>
      <c r="O480" s="568"/>
      <c r="P480" s="568"/>
      <c r="Q480" s="568"/>
      <c r="R480" s="568"/>
      <c r="S480" s="568"/>
      <c r="T480" s="568"/>
      <c r="U480" s="568"/>
      <c r="V480" s="568"/>
      <c r="W480" s="568"/>
      <c r="X480" s="568"/>
      <c r="Y480" s="568"/>
      <c r="Z480" s="568"/>
      <c r="AA480" s="568"/>
      <c r="AB480" s="568"/>
      <c r="AC480" s="568"/>
      <c r="AD480" s="568"/>
      <c r="AE480" s="8"/>
      <c r="AG480" s="269">
        <f t="shared" si="68"/>
        <v>0</v>
      </c>
      <c r="AH480" s="298">
        <f t="shared" si="69"/>
        <v>0</v>
      </c>
      <c r="AI480" s="299">
        <f t="shared" si="70"/>
        <v>0</v>
      </c>
      <c r="AJ480" s="300">
        <f t="shared" si="71"/>
        <v>0</v>
      </c>
      <c r="AK480" s="301">
        <f t="shared" si="72"/>
        <v>0</v>
      </c>
      <c r="AL480" s="371">
        <f t="shared" si="73"/>
        <v>0</v>
      </c>
      <c r="AM480" s="303">
        <f t="shared" si="74"/>
        <v>0</v>
      </c>
      <c r="AN480" s="304" t="str">
        <f>IF(AM480=0,"",
IF(SUM($AM$374:AM480)=1,AO480,
IF($AM$494&gt;SUM($AM$374:AM480),_xlfn.CONCAT(", ",AO480),
IF($AM$494=SUM($AM$374:AM480),_xlfn.CONCAT(" y ",AO480)))))</f>
        <v/>
      </c>
      <c r="AO480" s="231" t="s">
        <v>6318</v>
      </c>
      <c r="AP480" s="290">
        <f t="shared" si="75"/>
        <v>0</v>
      </c>
      <c r="AQ480" s="291" t="str">
        <f>IF(AP480=0,"",
IF(SUM($AP$374:AP480)=1,AR480,
IF($AP$494&gt;SUM($AP$374:AP480),_xlfn.CONCAT(", ",AR480),
IF($AP$494=SUM($AP$374:AP480),_xlfn.CONCAT(" y ",AR480)))))</f>
        <v/>
      </c>
      <c r="AR480" s="231" t="s">
        <v>6318</v>
      </c>
    </row>
    <row r="481" spans="1:44" ht="15" hidden="1" customHeight="1">
      <c r="A481" s="81"/>
      <c r="B481" s="82"/>
      <c r="C481" s="107" t="s">
        <v>212</v>
      </c>
      <c r="D481" s="746" t="str">
        <f>IF(CNGE_2024_M1_Secc1_Sub1!$D149="","",CNGE_2024_M1_Secc1_Sub1!$D149)</f>
        <v/>
      </c>
      <c r="E481" s="746"/>
      <c r="F481" s="746"/>
      <c r="G481" s="746"/>
      <c r="H481" s="746"/>
      <c r="I481" s="746"/>
      <c r="J481" s="746"/>
      <c r="K481" s="746"/>
      <c r="L481" s="746"/>
      <c r="M481" s="568"/>
      <c r="N481" s="568"/>
      <c r="O481" s="568"/>
      <c r="P481" s="568"/>
      <c r="Q481" s="568"/>
      <c r="R481" s="568"/>
      <c r="S481" s="568"/>
      <c r="T481" s="568"/>
      <c r="U481" s="568"/>
      <c r="V481" s="568"/>
      <c r="W481" s="568"/>
      <c r="X481" s="568"/>
      <c r="Y481" s="568"/>
      <c r="Z481" s="568"/>
      <c r="AA481" s="568"/>
      <c r="AB481" s="568"/>
      <c r="AC481" s="568"/>
      <c r="AD481" s="568"/>
      <c r="AE481" s="8"/>
      <c r="AG481" s="269">
        <f t="shared" si="68"/>
        <v>0</v>
      </c>
      <c r="AH481" s="298">
        <f t="shared" si="69"/>
        <v>0</v>
      </c>
      <c r="AI481" s="299">
        <f t="shared" si="70"/>
        <v>0</v>
      </c>
      <c r="AJ481" s="300">
        <f t="shared" si="71"/>
        <v>0</v>
      </c>
      <c r="AK481" s="301">
        <f t="shared" si="72"/>
        <v>0</v>
      </c>
      <c r="AL481" s="371">
        <f t="shared" si="73"/>
        <v>0</v>
      </c>
      <c r="AM481" s="303">
        <f t="shared" si="74"/>
        <v>0</v>
      </c>
      <c r="AN481" s="304" t="str">
        <f>IF(AM481=0,"",
IF(SUM($AM$374:AM481)=1,AO481,
IF($AM$494&gt;SUM($AM$374:AM481),_xlfn.CONCAT(", ",AO481),
IF($AM$494=SUM($AM$374:AM481),_xlfn.CONCAT(" y ",AO481)))))</f>
        <v/>
      </c>
      <c r="AO481" s="231" t="s">
        <v>6319</v>
      </c>
      <c r="AP481" s="290">
        <f t="shared" si="75"/>
        <v>0</v>
      </c>
      <c r="AQ481" s="291" t="str">
        <f>IF(AP481=0,"",
IF(SUM($AP$374:AP481)=1,AR481,
IF($AP$494&gt;SUM($AP$374:AP481),_xlfn.CONCAT(", ",AR481),
IF($AP$494=SUM($AP$374:AP481),_xlfn.CONCAT(" y ",AR481)))))</f>
        <v/>
      </c>
      <c r="AR481" s="231" t="s">
        <v>6319</v>
      </c>
    </row>
    <row r="482" spans="1:44" ht="15" hidden="1" customHeight="1">
      <c r="A482" s="81"/>
      <c r="B482" s="82"/>
      <c r="C482" s="107" t="s">
        <v>213</v>
      </c>
      <c r="D482" s="746" t="str">
        <f>IF(CNGE_2024_M1_Secc1_Sub1!$D150="","",CNGE_2024_M1_Secc1_Sub1!$D150)</f>
        <v/>
      </c>
      <c r="E482" s="746"/>
      <c r="F482" s="746"/>
      <c r="G482" s="746"/>
      <c r="H482" s="746"/>
      <c r="I482" s="746"/>
      <c r="J482" s="746"/>
      <c r="K482" s="746"/>
      <c r="L482" s="746"/>
      <c r="M482" s="568"/>
      <c r="N482" s="568"/>
      <c r="O482" s="568"/>
      <c r="P482" s="568"/>
      <c r="Q482" s="568"/>
      <c r="R482" s="568"/>
      <c r="S482" s="568"/>
      <c r="T482" s="568"/>
      <c r="U482" s="568"/>
      <c r="V482" s="568"/>
      <c r="W482" s="568"/>
      <c r="X482" s="568"/>
      <c r="Y482" s="568"/>
      <c r="Z482" s="568"/>
      <c r="AA482" s="568"/>
      <c r="AB482" s="568"/>
      <c r="AC482" s="568"/>
      <c r="AD482" s="568"/>
      <c r="AE482" s="8"/>
      <c r="AG482" s="269">
        <f t="shared" si="68"/>
        <v>0</v>
      </c>
      <c r="AH482" s="298">
        <f t="shared" si="69"/>
        <v>0</v>
      </c>
      <c r="AI482" s="299">
        <f t="shared" si="70"/>
        <v>0</v>
      </c>
      <c r="AJ482" s="300">
        <f t="shared" si="71"/>
        <v>0</v>
      </c>
      <c r="AK482" s="301">
        <f t="shared" si="72"/>
        <v>0</v>
      </c>
      <c r="AL482" s="371">
        <f t="shared" si="73"/>
        <v>0</v>
      </c>
      <c r="AM482" s="303">
        <f t="shared" si="74"/>
        <v>0</v>
      </c>
      <c r="AN482" s="304" t="str">
        <f>IF(AM482=0,"",
IF(SUM($AM$374:AM482)=1,AO482,
IF($AM$494&gt;SUM($AM$374:AM482),_xlfn.CONCAT(", ",AO482),
IF($AM$494=SUM($AM$374:AM482),_xlfn.CONCAT(" y ",AO482)))))</f>
        <v/>
      </c>
      <c r="AO482" s="231" t="s">
        <v>6320</v>
      </c>
      <c r="AP482" s="290">
        <f t="shared" si="75"/>
        <v>0</v>
      </c>
      <c r="AQ482" s="291" t="str">
        <f>IF(AP482=0,"",
IF(SUM($AP$374:AP482)=1,AR482,
IF($AP$494&gt;SUM($AP$374:AP482),_xlfn.CONCAT(", ",AR482),
IF($AP$494=SUM($AP$374:AP482),_xlfn.CONCAT(" y ",AR482)))))</f>
        <v/>
      </c>
      <c r="AR482" s="231" t="s">
        <v>6320</v>
      </c>
    </row>
    <row r="483" spans="1:44" ht="15" hidden="1" customHeight="1">
      <c r="A483" s="81"/>
      <c r="B483" s="82"/>
      <c r="C483" s="107" t="s">
        <v>214</v>
      </c>
      <c r="D483" s="746" t="str">
        <f>IF(CNGE_2024_M1_Secc1_Sub1!$D151="","",CNGE_2024_M1_Secc1_Sub1!$D151)</f>
        <v/>
      </c>
      <c r="E483" s="746"/>
      <c r="F483" s="746"/>
      <c r="G483" s="746"/>
      <c r="H483" s="746"/>
      <c r="I483" s="746"/>
      <c r="J483" s="746"/>
      <c r="K483" s="746"/>
      <c r="L483" s="746"/>
      <c r="M483" s="568"/>
      <c r="N483" s="568"/>
      <c r="O483" s="568"/>
      <c r="P483" s="568"/>
      <c r="Q483" s="568"/>
      <c r="R483" s="568"/>
      <c r="S483" s="568"/>
      <c r="T483" s="568"/>
      <c r="U483" s="568"/>
      <c r="V483" s="568"/>
      <c r="W483" s="568"/>
      <c r="X483" s="568"/>
      <c r="Y483" s="568"/>
      <c r="Z483" s="568"/>
      <c r="AA483" s="568"/>
      <c r="AB483" s="568"/>
      <c r="AC483" s="568"/>
      <c r="AD483" s="568"/>
      <c r="AE483" s="8"/>
      <c r="AG483" s="269">
        <f t="shared" si="68"/>
        <v>0</v>
      </c>
      <c r="AH483" s="298">
        <f t="shared" si="69"/>
        <v>0</v>
      </c>
      <c r="AI483" s="299">
        <f t="shared" si="70"/>
        <v>0</v>
      </c>
      <c r="AJ483" s="300">
        <f t="shared" si="71"/>
        <v>0</v>
      </c>
      <c r="AK483" s="301">
        <f t="shared" si="72"/>
        <v>0</v>
      </c>
      <c r="AL483" s="371">
        <f t="shared" si="73"/>
        <v>0</v>
      </c>
      <c r="AM483" s="303">
        <f t="shared" si="74"/>
        <v>0</v>
      </c>
      <c r="AN483" s="304" t="str">
        <f>IF(AM483=0,"",
IF(SUM($AM$374:AM483)=1,AO483,
IF($AM$494&gt;SUM($AM$374:AM483),_xlfn.CONCAT(", ",AO483),
IF($AM$494=SUM($AM$374:AM483),_xlfn.CONCAT(" y ",AO483)))))</f>
        <v/>
      </c>
      <c r="AO483" s="231" t="s">
        <v>6321</v>
      </c>
      <c r="AP483" s="290">
        <f t="shared" si="75"/>
        <v>0</v>
      </c>
      <c r="AQ483" s="291" t="str">
        <f>IF(AP483=0,"",
IF(SUM($AP$374:AP483)=1,AR483,
IF($AP$494&gt;SUM($AP$374:AP483),_xlfn.CONCAT(", ",AR483),
IF($AP$494=SUM($AP$374:AP483),_xlfn.CONCAT(" y ",AR483)))))</f>
        <v/>
      </c>
      <c r="AR483" s="231" t="s">
        <v>6321</v>
      </c>
    </row>
    <row r="484" spans="1:44" ht="15" hidden="1" customHeight="1">
      <c r="A484" s="81"/>
      <c r="B484" s="82"/>
      <c r="C484" s="107" t="s">
        <v>215</v>
      </c>
      <c r="D484" s="746" t="str">
        <f>IF(CNGE_2024_M1_Secc1_Sub1!$D152="","",CNGE_2024_M1_Secc1_Sub1!$D152)</f>
        <v/>
      </c>
      <c r="E484" s="746"/>
      <c r="F484" s="746"/>
      <c r="G484" s="746"/>
      <c r="H484" s="746"/>
      <c r="I484" s="746"/>
      <c r="J484" s="746"/>
      <c r="K484" s="746"/>
      <c r="L484" s="746"/>
      <c r="M484" s="568"/>
      <c r="N484" s="568"/>
      <c r="O484" s="568"/>
      <c r="P484" s="568"/>
      <c r="Q484" s="568"/>
      <c r="R484" s="568"/>
      <c r="S484" s="568"/>
      <c r="T484" s="568"/>
      <c r="U484" s="568"/>
      <c r="V484" s="568"/>
      <c r="W484" s="568"/>
      <c r="X484" s="568"/>
      <c r="Y484" s="568"/>
      <c r="Z484" s="568"/>
      <c r="AA484" s="568"/>
      <c r="AB484" s="568"/>
      <c r="AC484" s="568"/>
      <c r="AD484" s="568"/>
      <c r="AE484" s="8"/>
      <c r="AG484" s="269">
        <f t="shared" si="68"/>
        <v>0</v>
      </c>
      <c r="AH484" s="298">
        <f t="shared" si="69"/>
        <v>0</v>
      </c>
      <c r="AI484" s="299">
        <f t="shared" si="70"/>
        <v>0</v>
      </c>
      <c r="AJ484" s="300">
        <f t="shared" si="71"/>
        <v>0</v>
      </c>
      <c r="AK484" s="301">
        <f t="shared" si="72"/>
        <v>0</v>
      </c>
      <c r="AL484" s="371">
        <f t="shared" si="73"/>
        <v>0</v>
      </c>
      <c r="AM484" s="303">
        <f t="shared" si="74"/>
        <v>0</v>
      </c>
      <c r="AN484" s="304" t="str">
        <f>IF(AM484=0,"",
IF(SUM($AM$374:AM484)=1,AO484,
IF($AM$494&gt;SUM($AM$374:AM484),_xlfn.CONCAT(", ",AO484),
IF($AM$494=SUM($AM$374:AM484),_xlfn.CONCAT(" y ",AO484)))))</f>
        <v/>
      </c>
      <c r="AO484" s="231" t="s">
        <v>6322</v>
      </c>
      <c r="AP484" s="290">
        <f t="shared" si="75"/>
        <v>0</v>
      </c>
      <c r="AQ484" s="291" t="str">
        <f>IF(AP484=0,"",
IF(SUM($AP$374:AP484)=1,AR484,
IF($AP$494&gt;SUM($AP$374:AP484),_xlfn.CONCAT(", ",AR484),
IF($AP$494=SUM($AP$374:AP484),_xlfn.CONCAT(" y ",AR484)))))</f>
        <v/>
      </c>
      <c r="AR484" s="231" t="s">
        <v>6322</v>
      </c>
    </row>
    <row r="485" spans="1:44" ht="15" hidden="1" customHeight="1">
      <c r="A485" s="81"/>
      <c r="B485" s="82"/>
      <c r="C485" s="107" t="s">
        <v>216</v>
      </c>
      <c r="D485" s="746" t="str">
        <f>IF(CNGE_2024_M1_Secc1_Sub1!$D153="","",CNGE_2024_M1_Secc1_Sub1!$D153)</f>
        <v/>
      </c>
      <c r="E485" s="746"/>
      <c r="F485" s="746"/>
      <c r="G485" s="746"/>
      <c r="H485" s="746"/>
      <c r="I485" s="746"/>
      <c r="J485" s="746"/>
      <c r="K485" s="746"/>
      <c r="L485" s="746"/>
      <c r="M485" s="568"/>
      <c r="N485" s="568"/>
      <c r="O485" s="568"/>
      <c r="P485" s="568"/>
      <c r="Q485" s="568"/>
      <c r="R485" s="568"/>
      <c r="S485" s="568"/>
      <c r="T485" s="568"/>
      <c r="U485" s="568"/>
      <c r="V485" s="568"/>
      <c r="W485" s="568"/>
      <c r="X485" s="568"/>
      <c r="Y485" s="568"/>
      <c r="Z485" s="568"/>
      <c r="AA485" s="568"/>
      <c r="AB485" s="568"/>
      <c r="AC485" s="568"/>
      <c r="AD485" s="568"/>
      <c r="AE485" s="8"/>
      <c r="AG485" s="269">
        <f t="shared" si="68"/>
        <v>0</v>
      </c>
      <c r="AH485" s="298">
        <f t="shared" si="69"/>
        <v>0</v>
      </c>
      <c r="AI485" s="299">
        <f t="shared" si="70"/>
        <v>0</v>
      </c>
      <c r="AJ485" s="300">
        <f t="shared" si="71"/>
        <v>0</v>
      </c>
      <c r="AK485" s="301">
        <f t="shared" si="72"/>
        <v>0</v>
      </c>
      <c r="AL485" s="371">
        <f t="shared" si="73"/>
        <v>0</v>
      </c>
      <c r="AM485" s="303">
        <f t="shared" si="74"/>
        <v>0</v>
      </c>
      <c r="AN485" s="304" t="str">
        <f>IF(AM485=0,"",
IF(SUM($AM$374:AM485)=1,AO485,
IF($AM$494&gt;SUM($AM$374:AM485),_xlfn.CONCAT(", ",AO485),
IF($AM$494=SUM($AM$374:AM485),_xlfn.CONCAT(" y ",AO485)))))</f>
        <v/>
      </c>
      <c r="AO485" s="231" t="s">
        <v>6323</v>
      </c>
      <c r="AP485" s="290">
        <f t="shared" si="75"/>
        <v>0</v>
      </c>
      <c r="AQ485" s="291" t="str">
        <f>IF(AP485=0,"",
IF(SUM($AP$374:AP485)=1,AR485,
IF($AP$494&gt;SUM($AP$374:AP485),_xlfn.CONCAT(", ",AR485),
IF($AP$494=SUM($AP$374:AP485),_xlfn.CONCAT(" y ",AR485)))))</f>
        <v/>
      </c>
      <c r="AR485" s="231" t="s">
        <v>6323</v>
      </c>
    </row>
    <row r="486" spans="1:44" ht="15" hidden="1" customHeight="1">
      <c r="A486" s="81"/>
      <c r="B486" s="82"/>
      <c r="C486" s="107" t="s">
        <v>217</v>
      </c>
      <c r="D486" s="746" t="str">
        <f>IF(CNGE_2024_M1_Secc1_Sub1!$D154="","",CNGE_2024_M1_Secc1_Sub1!$D154)</f>
        <v/>
      </c>
      <c r="E486" s="746"/>
      <c r="F486" s="746"/>
      <c r="G486" s="746"/>
      <c r="H486" s="746"/>
      <c r="I486" s="746"/>
      <c r="J486" s="746"/>
      <c r="K486" s="746"/>
      <c r="L486" s="746"/>
      <c r="M486" s="568"/>
      <c r="N486" s="568"/>
      <c r="O486" s="568"/>
      <c r="P486" s="568"/>
      <c r="Q486" s="568"/>
      <c r="R486" s="568"/>
      <c r="S486" s="568"/>
      <c r="T486" s="568"/>
      <c r="U486" s="568"/>
      <c r="V486" s="568"/>
      <c r="W486" s="568"/>
      <c r="X486" s="568"/>
      <c r="Y486" s="568"/>
      <c r="Z486" s="568"/>
      <c r="AA486" s="568"/>
      <c r="AB486" s="568"/>
      <c r="AC486" s="568"/>
      <c r="AD486" s="568"/>
      <c r="AE486" s="8"/>
      <c r="AG486" s="269">
        <f t="shared" si="68"/>
        <v>0</v>
      </c>
      <c r="AH486" s="298">
        <f t="shared" si="69"/>
        <v>0</v>
      </c>
      <c r="AI486" s="299">
        <f t="shared" si="70"/>
        <v>0</v>
      </c>
      <c r="AJ486" s="300">
        <f t="shared" si="71"/>
        <v>0</v>
      </c>
      <c r="AK486" s="301">
        <f t="shared" si="72"/>
        <v>0</v>
      </c>
      <c r="AL486" s="371">
        <f t="shared" si="73"/>
        <v>0</v>
      </c>
      <c r="AM486" s="303">
        <f t="shared" si="74"/>
        <v>0</v>
      </c>
      <c r="AN486" s="304" t="str">
        <f>IF(AM486=0,"",
IF(SUM($AM$374:AM486)=1,AO486,
IF($AM$494&gt;SUM($AM$374:AM486),_xlfn.CONCAT(", ",AO486),
IF($AM$494=SUM($AM$374:AM486),_xlfn.CONCAT(" y ",AO486)))))</f>
        <v/>
      </c>
      <c r="AO486" s="231" t="s">
        <v>6324</v>
      </c>
      <c r="AP486" s="290">
        <f t="shared" si="75"/>
        <v>0</v>
      </c>
      <c r="AQ486" s="291" t="str">
        <f>IF(AP486=0,"",
IF(SUM($AP$374:AP486)=1,AR486,
IF($AP$494&gt;SUM($AP$374:AP486),_xlfn.CONCAT(", ",AR486),
IF($AP$494=SUM($AP$374:AP486),_xlfn.CONCAT(" y ",AR486)))))</f>
        <v/>
      </c>
      <c r="AR486" s="231" t="s">
        <v>6324</v>
      </c>
    </row>
    <row r="487" spans="1:44" ht="15" hidden="1" customHeight="1">
      <c r="A487" s="81"/>
      <c r="B487" s="82"/>
      <c r="C487" s="107" t="s">
        <v>218</v>
      </c>
      <c r="D487" s="746" t="str">
        <f>IF(CNGE_2024_M1_Secc1_Sub1!$D155="","",CNGE_2024_M1_Secc1_Sub1!$D155)</f>
        <v/>
      </c>
      <c r="E487" s="746"/>
      <c r="F487" s="746"/>
      <c r="G487" s="746"/>
      <c r="H487" s="746"/>
      <c r="I487" s="746"/>
      <c r="J487" s="746"/>
      <c r="K487" s="746"/>
      <c r="L487" s="746"/>
      <c r="M487" s="568"/>
      <c r="N487" s="568"/>
      <c r="O487" s="568"/>
      <c r="P487" s="568"/>
      <c r="Q487" s="568"/>
      <c r="R487" s="568"/>
      <c r="S487" s="568"/>
      <c r="T487" s="568"/>
      <c r="U487" s="568"/>
      <c r="V487" s="568"/>
      <c r="W487" s="568"/>
      <c r="X487" s="568"/>
      <c r="Y487" s="568"/>
      <c r="Z487" s="568"/>
      <c r="AA487" s="568"/>
      <c r="AB487" s="568"/>
      <c r="AC487" s="568"/>
      <c r="AD487" s="568"/>
      <c r="AE487" s="8"/>
      <c r="AG487" s="269">
        <f t="shared" si="68"/>
        <v>0</v>
      </c>
      <c r="AH487" s="298">
        <f t="shared" si="69"/>
        <v>0</v>
      </c>
      <c r="AI487" s="299">
        <f t="shared" si="70"/>
        <v>0</v>
      </c>
      <c r="AJ487" s="300">
        <f t="shared" si="71"/>
        <v>0</v>
      </c>
      <c r="AK487" s="301">
        <f t="shared" si="72"/>
        <v>0</v>
      </c>
      <c r="AL487" s="371">
        <f t="shared" si="73"/>
        <v>0</v>
      </c>
      <c r="AM487" s="303">
        <f t="shared" si="74"/>
        <v>0</v>
      </c>
      <c r="AN487" s="304" t="str">
        <f>IF(AM487=0,"",
IF(SUM($AM$374:AM487)=1,AO487,
IF($AM$494&gt;SUM($AM$374:AM487),_xlfn.CONCAT(", ",AO487),
IF($AM$494=SUM($AM$374:AM487),_xlfn.CONCAT(" y ",AO487)))))</f>
        <v/>
      </c>
      <c r="AO487" s="231" t="s">
        <v>6325</v>
      </c>
      <c r="AP487" s="290">
        <f t="shared" si="75"/>
        <v>0</v>
      </c>
      <c r="AQ487" s="291" t="str">
        <f>IF(AP487=0,"",
IF(SUM($AP$374:AP487)=1,AR487,
IF($AP$494&gt;SUM($AP$374:AP487),_xlfn.CONCAT(", ",AR487),
IF($AP$494=SUM($AP$374:AP487),_xlfn.CONCAT(" y ",AR487)))))</f>
        <v/>
      </c>
      <c r="AR487" s="231" t="s">
        <v>6325</v>
      </c>
    </row>
    <row r="488" spans="1:44" ht="15" hidden="1" customHeight="1">
      <c r="A488" s="81"/>
      <c r="B488" s="82"/>
      <c r="C488" s="107" t="s">
        <v>219</v>
      </c>
      <c r="D488" s="746" t="str">
        <f>IF(CNGE_2024_M1_Secc1_Sub1!$D156="","",CNGE_2024_M1_Secc1_Sub1!$D156)</f>
        <v/>
      </c>
      <c r="E488" s="746"/>
      <c r="F488" s="746"/>
      <c r="G488" s="746"/>
      <c r="H488" s="746"/>
      <c r="I488" s="746"/>
      <c r="J488" s="746"/>
      <c r="K488" s="746"/>
      <c r="L488" s="746"/>
      <c r="M488" s="568"/>
      <c r="N488" s="568"/>
      <c r="O488" s="568"/>
      <c r="P488" s="568"/>
      <c r="Q488" s="568"/>
      <c r="R488" s="568"/>
      <c r="S488" s="568"/>
      <c r="T488" s="568"/>
      <c r="U488" s="568"/>
      <c r="V488" s="568"/>
      <c r="W488" s="568"/>
      <c r="X488" s="568"/>
      <c r="Y488" s="568"/>
      <c r="Z488" s="568"/>
      <c r="AA488" s="568"/>
      <c r="AB488" s="568"/>
      <c r="AC488" s="568"/>
      <c r="AD488" s="568"/>
      <c r="AE488" s="8"/>
      <c r="AG488" s="269">
        <f t="shared" si="68"/>
        <v>0</v>
      </c>
      <c r="AH488" s="298">
        <f t="shared" si="69"/>
        <v>0</v>
      </c>
      <c r="AI488" s="299">
        <f t="shared" si="70"/>
        <v>0</v>
      </c>
      <c r="AJ488" s="300">
        <f t="shared" si="71"/>
        <v>0</v>
      </c>
      <c r="AK488" s="301">
        <f t="shared" si="72"/>
        <v>0</v>
      </c>
      <c r="AL488" s="371">
        <f t="shared" si="73"/>
        <v>0</v>
      </c>
      <c r="AM488" s="303">
        <f t="shared" si="74"/>
        <v>0</v>
      </c>
      <c r="AN488" s="304" t="str">
        <f>IF(AM488=0,"",
IF(SUM($AM$374:AM488)=1,AO488,
IF($AM$494&gt;SUM($AM$374:AM488),_xlfn.CONCAT(", ",AO488),
IF($AM$494=SUM($AM$374:AM488),_xlfn.CONCAT(" y ",AO488)))))</f>
        <v/>
      </c>
      <c r="AO488" s="231" t="s">
        <v>6326</v>
      </c>
      <c r="AP488" s="290">
        <f t="shared" si="75"/>
        <v>0</v>
      </c>
      <c r="AQ488" s="291" t="str">
        <f>IF(AP488=0,"",
IF(SUM($AP$374:AP488)=1,AR488,
IF($AP$494&gt;SUM($AP$374:AP488),_xlfn.CONCAT(", ",AR488),
IF($AP$494=SUM($AP$374:AP488),_xlfn.CONCAT(" y ",AR488)))))</f>
        <v/>
      </c>
      <c r="AR488" s="231" t="s">
        <v>6326</v>
      </c>
    </row>
    <row r="489" spans="1:44" ht="15" hidden="1" customHeight="1">
      <c r="A489" s="81"/>
      <c r="B489" s="82"/>
      <c r="C489" s="107" t="s">
        <v>220</v>
      </c>
      <c r="D489" s="746" t="str">
        <f>IF(CNGE_2024_M1_Secc1_Sub1!$D157="","",CNGE_2024_M1_Secc1_Sub1!$D157)</f>
        <v/>
      </c>
      <c r="E489" s="746"/>
      <c r="F489" s="746"/>
      <c r="G489" s="746"/>
      <c r="H489" s="746"/>
      <c r="I489" s="746"/>
      <c r="J489" s="746"/>
      <c r="K489" s="746"/>
      <c r="L489" s="746"/>
      <c r="M489" s="568"/>
      <c r="N489" s="568"/>
      <c r="O489" s="568"/>
      <c r="P489" s="568"/>
      <c r="Q489" s="568"/>
      <c r="R489" s="568"/>
      <c r="S489" s="568"/>
      <c r="T489" s="568"/>
      <c r="U489" s="568"/>
      <c r="V489" s="568"/>
      <c r="W489" s="568"/>
      <c r="X489" s="568"/>
      <c r="Y489" s="568"/>
      <c r="Z489" s="568"/>
      <c r="AA489" s="568"/>
      <c r="AB489" s="568"/>
      <c r="AC489" s="568"/>
      <c r="AD489" s="568"/>
      <c r="AE489" s="8"/>
      <c r="AG489" s="269">
        <f t="shared" si="68"/>
        <v>0</v>
      </c>
      <c r="AH489" s="298">
        <f t="shared" si="69"/>
        <v>0</v>
      </c>
      <c r="AI489" s="299">
        <f t="shared" si="70"/>
        <v>0</v>
      </c>
      <c r="AJ489" s="300">
        <f t="shared" si="71"/>
        <v>0</v>
      </c>
      <c r="AK489" s="301">
        <f t="shared" si="72"/>
        <v>0</v>
      </c>
      <c r="AL489" s="371">
        <f t="shared" si="73"/>
        <v>0</v>
      </c>
      <c r="AM489" s="303">
        <f t="shared" si="74"/>
        <v>0</v>
      </c>
      <c r="AN489" s="304" t="str">
        <f>IF(AM489=0,"",
IF(SUM($AM$374:AM489)=1,AO489,
IF($AM$494&gt;SUM($AM$374:AM489),_xlfn.CONCAT(", ",AO489),
IF($AM$494=SUM($AM$374:AM489),_xlfn.CONCAT(" y ",AO489)))))</f>
        <v/>
      </c>
      <c r="AO489" s="231" t="s">
        <v>6327</v>
      </c>
      <c r="AP489" s="290">
        <f t="shared" si="75"/>
        <v>0</v>
      </c>
      <c r="AQ489" s="291" t="str">
        <f>IF(AP489=0,"",
IF(SUM($AP$374:AP489)=1,AR489,
IF($AP$494&gt;SUM($AP$374:AP489),_xlfn.CONCAT(", ",AR489),
IF($AP$494=SUM($AP$374:AP489),_xlfn.CONCAT(" y ",AR489)))))</f>
        <v/>
      </c>
      <c r="AR489" s="231" t="s">
        <v>6327</v>
      </c>
    </row>
    <row r="490" spans="1:44" ht="15" hidden="1" customHeight="1">
      <c r="A490" s="81"/>
      <c r="B490" s="82"/>
      <c r="C490" s="107" t="s">
        <v>221</v>
      </c>
      <c r="D490" s="746" t="str">
        <f>IF(CNGE_2024_M1_Secc1_Sub1!$D158="","",CNGE_2024_M1_Secc1_Sub1!$D158)</f>
        <v/>
      </c>
      <c r="E490" s="746"/>
      <c r="F490" s="746"/>
      <c r="G490" s="746"/>
      <c r="H490" s="746"/>
      <c r="I490" s="746"/>
      <c r="J490" s="746"/>
      <c r="K490" s="746"/>
      <c r="L490" s="746"/>
      <c r="M490" s="568"/>
      <c r="N490" s="568"/>
      <c r="O490" s="568"/>
      <c r="P490" s="568"/>
      <c r="Q490" s="568"/>
      <c r="R490" s="568"/>
      <c r="S490" s="568"/>
      <c r="T490" s="568"/>
      <c r="U490" s="568"/>
      <c r="V490" s="568"/>
      <c r="W490" s="568"/>
      <c r="X490" s="568"/>
      <c r="Y490" s="568"/>
      <c r="Z490" s="568"/>
      <c r="AA490" s="568"/>
      <c r="AB490" s="568"/>
      <c r="AC490" s="568"/>
      <c r="AD490" s="568"/>
      <c r="AE490" s="8"/>
      <c r="AG490" s="269">
        <f t="shared" si="68"/>
        <v>0</v>
      </c>
      <c r="AH490" s="298">
        <f t="shared" si="69"/>
        <v>0</v>
      </c>
      <c r="AI490" s="299">
        <f t="shared" si="70"/>
        <v>0</v>
      </c>
      <c r="AJ490" s="300">
        <f t="shared" si="71"/>
        <v>0</v>
      </c>
      <c r="AK490" s="301">
        <f t="shared" si="72"/>
        <v>0</v>
      </c>
      <c r="AL490" s="371">
        <f t="shared" si="73"/>
        <v>0</v>
      </c>
      <c r="AM490" s="303">
        <f t="shared" si="74"/>
        <v>0</v>
      </c>
      <c r="AN490" s="304" t="str">
        <f>IF(AM490=0,"",
IF(SUM($AM$374:AM490)=1,AO490,
IF($AM$494&gt;SUM($AM$374:AM490),_xlfn.CONCAT(", ",AO490),
IF($AM$494=SUM($AM$374:AM490),_xlfn.CONCAT(" y ",AO490)))))</f>
        <v/>
      </c>
      <c r="AO490" s="231" t="s">
        <v>6328</v>
      </c>
      <c r="AP490" s="290">
        <f t="shared" si="75"/>
        <v>0</v>
      </c>
      <c r="AQ490" s="291" t="str">
        <f>IF(AP490=0,"",
IF(SUM($AP$374:AP490)=1,AR490,
IF($AP$494&gt;SUM($AP$374:AP490),_xlfn.CONCAT(", ",AR490),
IF($AP$494=SUM($AP$374:AP490),_xlfn.CONCAT(" y ",AR490)))))</f>
        <v/>
      </c>
      <c r="AR490" s="231" t="s">
        <v>6328</v>
      </c>
    </row>
    <row r="491" spans="1:44" ht="15" hidden="1" customHeight="1">
      <c r="A491" s="81"/>
      <c r="B491" s="82"/>
      <c r="C491" s="107" t="s">
        <v>222</v>
      </c>
      <c r="D491" s="746" t="str">
        <f>IF(CNGE_2024_M1_Secc1_Sub1!$D159="","",CNGE_2024_M1_Secc1_Sub1!$D159)</f>
        <v/>
      </c>
      <c r="E491" s="746"/>
      <c r="F491" s="746"/>
      <c r="G491" s="746"/>
      <c r="H491" s="746"/>
      <c r="I491" s="746"/>
      <c r="J491" s="746"/>
      <c r="K491" s="746"/>
      <c r="L491" s="746"/>
      <c r="M491" s="568"/>
      <c r="N491" s="568"/>
      <c r="O491" s="568"/>
      <c r="P491" s="568"/>
      <c r="Q491" s="568"/>
      <c r="R491" s="568"/>
      <c r="S491" s="568"/>
      <c r="T491" s="568"/>
      <c r="U491" s="568"/>
      <c r="V491" s="568"/>
      <c r="W491" s="568"/>
      <c r="X491" s="568"/>
      <c r="Y491" s="568"/>
      <c r="Z491" s="568"/>
      <c r="AA491" s="568"/>
      <c r="AB491" s="568"/>
      <c r="AC491" s="568"/>
      <c r="AD491" s="568"/>
      <c r="AE491" s="8"/>
      <c r="AG491" s="269">
        <f t="shared" si="68"/>
        <v>0</v>
      </c>
      <c r="AH491" s="298">
        <f t="shared" si="69"/>
        <v>0</v>
      </c>
      <c r="AI491" s="299">
        <f t="shared" si="70"/>
        <v>0</v>
      </c>
      <c r="AJ491" s="300">
        <f t="shared" si="71"/>
        <v>0</v>
      </c>
      <c r="AK491" s="301">
        <f t="shared" si="72"/>
        <v>0</v>
      </c>
      <c r="AL491" s="371">
        <f t="shared" si="73"/>
        <v>0</v>
      </c>
      <c r="AM491" s="303">
        <f t="shared" si="74"/>
        <v>0</v>
      </c>
      <c r="AN491" s="304" t="str">
        <f>IF(AM491=0,"",
IF(SUM($AM$374:AM491)=1,AO491,
IF($AM$494&gt;SUM($AM$374:AM491),_xlfn.CONCAT(", ",AO491),
IF($AM$494=SUM($AM$374:AM491),_xlfn.CONCAT(" y ",AO491)))))</f>
        <v/>
      </c>
      <c r="AO491" s="231" t="s">
        <v>6329</v>
      </c>
      <c r="AP491" s="290">
        <f t="shared" si="75"/>
        <v>0</v>
      </c>
      <c r="AQ491" s="291" t="str">
        <f>IF(AP491=0,"",
IF(SUM($AP$374:AP491)=1,AR491,
IF($AP$494&gt;SUM($AP$374:AP491),_xlfn.CONCAT(", ",AR491),
IF($AP$494=SUM($AP$374:AP491),_xlfn.CONCAT(" y ",AR491)))))</f>
        <v/>
      </c>
      <c r="AR491" s="231" t="s">
        <v>6329</v>
      </c>
    </row>
    <row r="492" spans="1:44" ht="15" hidden="1" customHeight="1">
      <c r="A492" s="81"/>
      <c r="B492" s="82"/>
      <c r="C492" s="107" t="s">
        <v>223</v>
      </c>
      <c r="D492" s="746" t="str">
        <f>IF(CNGE_2024_M1_Secc1_Sub1!$D160="","",CNGE_2024_M1_Secc1_Sub1!$D160)</f>
        <v/>
      </c>
      <c r="E492" s="746"/>
      <c r="F492" s="746"/>
      <c r="G492" s="746"/>
      <c r="H492" s="746"/>
      <c r="I492" s="746"/>
      <c r="J492" s="746"/>
      <c r="K492" s="746"/>
      <c r="L492" s="746"/>
      <c r="M492" s="568"/>
      <c r="N492" s="568"/>
      <c r="O492" s="568"/>
      <c r="P492" s="568"/>
      <c r="Q492" s="568"/>
      <c r="R492" s="568"/>
      <c r="S492" s="568"/>
      <c r="T492" s="568"/>
      <c r="U492" s="568"/>
      <c r="V492" s="568"/>
      <c r="W492" s="568"/>
      <c r="X492" s="568"/>
      <c r="Y492" s="568"/>
      <c r="Z492" s="568"/>
      <c r="AA492" s="568"/>
      <c r="AB492" s="568"/>
      <c r="AC492" s="568"/>
      <c r="AD492" s="568"/>
      <c r="AE492" s="8"/>
      <c r="AG492" s="269">
        <f t="shared" si="68"/>
        <v>0</v>
      </c>
      <c r="AH492" s="298">
        <f t="shared" si="69"/>
        <v>0</v>
      </c>
      <c r="AI492" s="299">
        <f t="shared" si="70"/>
        <v>0</v>
      </c>
      <c r="AJ492" s="300">
        <f t="shared" si="71"/>
        <v>0</v>
      </c>
      <c r="AK492" s="301">
        <f t="shared" si="72"/>
        <v>0</v>
      </c>
      <c r="AL492" s="371">
        <f t="shared" si="73"/>
        <v>0</v>
      </c>
      <c r="AM492" s="303">
        <f t="shared" si="74"/>
        <v>0</v>
      </c>
      <c r="AN492" s="304" t="str">
        <f>IF(AM492=0,"",
IF(SUM($AM$374:AM492)=1,AO492,
IF($AM$494&gt;SUM($AM$374:AM492),_xlfn.CONCAT(", ",AO492),
IF($AM$494=SUM($AM$374:AM492),_xlfn.CONCAT(" y ",AO492)))))</f>
        <v/>
      </c>
      <c r="AO492" s="231" t="s">
        <v>6330</v>
      </c>
      <c r="AP492" s="290">
        <f t="shared" si="75"/>
        <v>0</v>
      </c>
      <c r="AQ492" s="291" t="str">
        <f>IF(AP492=0,"",
IF(SUM($AP$374:AP492)=1,AR492,
IF($AP$494&gt;SUM($AP$374:AP492),_xlfn.CONCAT(", ",AR492),
IF($AP$494=SUM($AP$374:AP492),_xlfn.CONCAT(" y ",AR492)))))</f>
        <v/>
      </c>
      <c r="AR492" s="231" t="s">
        <v>6330</v>
      </c>
    </row>
    <row r="493" spans="1:44" ht="15" hidden="1" customHeight="1">
      <c r="A493" s="81"/>
      <c r="B493" s="82"/>
      <c r="C493" s="107" t="s">
        <v>224</v>
      </c>
      <c r="D493" s="746" t="str">
        <f>IF(CNGE_2024_M1_Secc1_Sub1!$D161="","",CNGE_2024_M1_Secc1_Sub1!$D161)</f>
        <v/>
      </c>
      <c r="E493" s="746"/>
      <c r="F493" s="746"/>
      <c r="G493" s="746"/>
      <c r="H493" s="746"/>
      <c r="I493" s="746"/>
      <c r="J493" s="746"/>
      <c r="K493" s="746"/>
      <c r="L493" s="746"/>
      <c r="M493" s="568"/>
      <c r="N493" s="568"/>
      <c r="O493" s="568"/>
      <c r="P493" s="568"/>
      <c r="Q493" s="568"/>
      <c r="R493" s="568"/>
      <c r="S493" s="568"/>
      <c r="T493" s="568"/>
      <c r="U493" s="568"/>
      <c r="V493" s="568"/>
      <c r="W493" s="568"/>
      <c r="X493" s="568"/>
      <c r="Y493" s="568"/>
      <c r="Z493" s="568"/>
      <c r="AA493" s="568"/>
      <c r="AB493" s="568"/>
      <c r="AC493" s="568"/>
      <c r="AD493" s="568"/>
      <c r="AE493" s="8"/>
      <c r="AG493" s="269">
        <f t="shared" si="68"/>
        <v>0</v>
      </c>
      <c r="AH493" s="298">
        <f t="shared" si="69"/>
        <v>0</v>
      </c>
      <c r="AI493" s="299">
        <f t="shared" si="70"/>
        <v>0</v>
      </c>
      <c r="AJ493" s="300">
        <f t="shared" si="71"/>
        <v>0</v>
      </c>
      <c r="AK493" s="301">
        <f t="shared" si="72"/>
        <v>0</v>
      </c>
      <c r="AL493" s="371">
        <f t="shared" si="73"/>
        <v>0</v>
      </c>
      <c r="AM493" s="303">
        <f t="shared" si="74"/>
        <v>0</v>
      </c>
      <c r="AN493" s="304" t="str">
        <f>IF(AM493=0,"",
IF(SUM($AM$374:AM493)=1,AO493,
IF($AM$494&gt;SUM($AM$374:AM493),_xlfn.CONCAT(", ",AO493),
IF($AM$494=SUM($AM$374:AM493),_xlfn.CONCAT(" y ",AO493)))))</f>
        <v/>
      </c>
      <c r="AO493" s="231" t="s">
        <v>6331</v>
      </c>
      <c r="AP493" s="290">
        <f t="shared" si="75"/>
        <v>0</v>
      </c>
      <c r="AQ493" s="291" t="str">
        <f>IF(AP493=0,"",
IF(SUM($AP$374:AP493)=1,AR493,
IF($AP$494&gt;SUM($AP$374:AP493),_xlfn.CONCAT(", ",AR493),
IF($AP$494=SUM($AP$374:AP493),_xlfn.CONCAT(" y ",AR493)))))</f>
        <v/>
      </c>
      <c r="AR493" s="231" t="s">
        <v>6331</v>
      </c>
    </row>
    <row r="494" spans="1:44" ht="15" customHeight="1">
      <c r="A494" s="81"/>
      <c r="B494" s="82"/>
      <c r="C494" s="4"/>
      <c r="D494" s="4"/>
      <c r="E494" s="4"/>
      <c r="F494" s="4"/>
      <c r="G494" s="4"/>
      <c r="H494" s="4"/>
      <c r="I494" s="4"/>
      <c r="J494" s="4"/>
      <c r="K494" s="4"/>
      <c r="L494" s="108" t="s">
        <v>387</v>
      </c>
      <c r="M494" s="752">
        <f>IF(AND(SUM(M374:R493)=0,COUNTIF(M374:R493,"NS")&gt;0),"NS",
IF(AND(SUM(M374:R493)=0,COUNTIF(M374:R493,0)&gt;0),0,
IF(AND(SUM(M374:R493)=0,COUNTIF(M374:R493,"NA")&gt;0),"NA",
SUM(M374:R493))))</f>
        <v>0</v>
      </c>
      <c r="N494" s="752"/>
      <c r="O494" s="752"/>
      <c r="P494" s="752"/>
      <c r="Q494" s="752"/>
      <c r="R494" s="752"/>
      <c r="S494" s="752">
        <f t="shared" ref="S494" si="76">IF(AND(SUM(S374:X493)=0,COUNTIF(S374:X493,"NS")&gt;0),"NS",
IF(AND(SUM(S374:X493)=0,COUNTIF(S374:X493,0)&gt;0),0,
IF(AND(SUM(S374:X493)=0,COUNTIF(S374:X493,"NA")&gt;0),"NA",
SUM(S374:X493))))</f>
        <v>0</v>
      </c>
      <c r="T494" s="752"/>
      <c r="U494" s="752"/>
      <c r="V494" s="752"/>
      <c r="W494" s="752"/>
      <c r="X494" s="752"/>
      <c r="Y494" s="752">
        <f t="shared" ref="Y494" si="77">IF(AND(SUM(Y374:AD493)=0,COUNTIF(Y374:AD493,"NS")&gt;0),"NS",
IF(AND(SUM(Y374:AD493)=0,COUNTIF(Y374:AD493,0)&gt;0),0,
IF(AND(SUM(Y374:AD493)=0,COUNTIF(Y374:AD493,"NA")&gt;0),"NA",
SUM(Y374:AD493))))</f>
        <v>0</v>
      </c>
      <c r="Z494" s="752"/>
      <c r="AA494" s="752"/>
      <c r="AB494" s="752"/>
      <c r="AC494" s="752"/>
      <c r="AD494" s="752"/>
      <c r="AE494" s="8"/>
      <c r="AL494" s="372">
        <f>SUM(AL374:AL493)</f>
        <v>0</v>
      </c>
      <c r="AM494" s="292">
        <f>SUM(AM374:AM493)</f>
        <v>0</v>
      </c>
      <c r="AN494" s="292" t="str">
        <f>IF(AM494=0,"",_xlfn.CONCAT(AN374:AN493))</f>
        <v/>
      </c>
      <c r="AO494" s="293" t="str">
        <f>IF(AM494=0,"",
IF(AM494&gt;1,"Favor de revisar la suma y consistencia de totales por filas (numéricos y NS)",
IF(AM494=1,_xlfn.CONCAT("Favor de revisar la sumatoria del total en el numeral ",AN494),_xlfn.CONCAT("Favor de revisar la sumatoria de los totales en los numerales ",AN494))))</f>
        <v/>
      </c>
      <c r="AP494" s="292">
        <f>SUM(AP374:AP493)</f>
        <v>72</v>
      </c>
      <c r="AQ494" s="292" t="str">
        <f>IF(AP494=0,"",_xlfn.CONCAT(AQ374:AQ493))</f>
        <v>1, 2, 3, 4, 5, 6, 7, 8, 9, 10, 11, 12, 13, 14, 15, 16, 17, 18, 19, 20, 21, 22, 23, 24, 25, 26, 27, 28, 29, 30, 31, 32, 33, 34, 35, 36, 37, 38, 39, 40, 41, 42, 43, 44, 45, 46, 47, 48, 49, 50, 51, 52, 53, 54, 55, 56, 57, 58, 59, 60, 61, 62, 63, 64, 65, 66, 67, 68, 69, 70, 71 y 72</v>
      </c>
      <c r="AR494" s="293" t="str">
        <f>IF(AP494=0,"",
IF(AP494&gt;10,"Favor de ingresar toda la información requerida en la pregunta",
IF(AP494=1,_xlfn.CONCAT("Favor de revisar la información capturada en el numeral ",AQ494),_xlfn.CONCAT("Favor de revisar la información capturada en los numerales ",AQ494))))</f>
        <v>Favor de ingresar toda la información requerida en la pregunta</v>
      </c>
    </row>
    <row r="495" spans="1:44" ht="15" customHeight="1">
      <c r="A495" s="81"/>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
    </row>
    <row r="496" spans="1:44" ht="24" customHeight="1">
      <c r="A496" s="81"/>
      <c r="B496" s="82"/>
      <c r="C496" s="627" t="s">
        <v>270</v>
      </c>
      <c r="D496" s="627"/>
      <c r="E496" s="627"/>
      <c r="F496" s="627"/>
      <c r="G496" s="627"/>
      <c r="H496" s="627"/>
      <c r="I496" s="627"/>
      <c r="J496" s="627"/>
      <c r="K496" s="627"/>
      <c r="L496" s="627"/>
      <c r="M496" s="627"/>
      <c r="N496" s="627"/>
      <c r="O496" s="627"/>
      <c r="P496" s="627"/>
      <c r="Q496" s="627"/>
      <c r="R496" s="627"/>
      <c r="S496" s="627"/>
      <c r="T496" s="627"/>
      <c r="U496" s="627"/>
      <c r="V496" s="627"/>
      <c r="W496" s="627"/>
      <c r="X496" s="627"/>
      <c r="Y496" s="627"/>
      <c r="Z496" s="627"/>
      <c r="AA496" s="627"/>
      <c r="AB496" s="627"/>
      <c r="AC496" s="627"/>
      <c r="AD496" s="627"/>
      <c r="AE496" s="8"/>
    </row>
    <row r="497" spans="1:84" ht="60" customHeight="1">
      <c r="A497" s="81"/>
      <c r="B497" s="82"/>
      <c r="C497" s="628"/>
      <c r="D497" s="628"/>
      <c r="E497" s="628"/>
      <c r="F497" s="628"/>
      <c r="G497" s="628"/>
      <c r="H497" s="628"/>
      <c r="I497" s="628"/>
      <c r="J497" s="628"/>
      <c r="K497" s="628"/>
      <c r="L497" s="628"/>
      <c r="M497" s="628"/>
      <c r="N497" s="628"/>
      <c r="O497" s="628"/>
      <c r="P497" s="628"/>
      <c r="Q497" s="628"/>
      <c r="R497" s="628"/>
      <c r="S497" s="628"/>
      <c r="T497" s="628"/>
      <c r="U497" s="628"/>
      <c r="V497" s="628"/>
      <c r="W497" s="628"/>
      <c r="X497" s="628"/>
      <c r="Y497" s="628"/>
      <c r="Z497" s="628"/>
      <c r="AA497" s="628"/>
      <c r="AB497" s="628"/>
      <c r="AC497" s="628"/>
      <c r="AD497" s="628"/>
      <c r="AE497" s="8"/>
    </row>
    <row r="498" spans="1:84" ht="15" customHeight="1">
      <c r="A498" s="81"/>
      <c r="B498" s="708" t="str">
        <f>AR494</f>
        <v>Favor de ingresar toda la información requerida en la pregunta</v>
      </c>
      <c r="C498" s="708"/>
      <c r="D498" s="708"/>
      <c r="E498" s="708"/>
      <c r="F498" s="708"/>
      <c r="G498" s="708"/>
      <c r="H498" s="708"/>
      <c r="I498" s="708"/>
      <c r="J498" s="708"/>
      <c r="K498" s="708"/>
      <c r="L498" s="708"/>
      <c r="M498" s="708"/>
      <c r="N498" s="708"/>
      <c r="O498" s="708"/>
      <c r="P498" s="708"/>
      <c r="Q498" s="708"/>
      <c r="R498" s="708"/>
      <c r="S498" s="708"/>
      <c r="T498" s="708"/>
      <c r="U498" s="708"/>
      <c r="V498" s="708"/>
      <c r="W498" s="708"/>
      <c r="X498" s="708"/>
      <c r="Y498" s="708"/>
      <c r="Z498" s="708"/>
      <c r="AA498" s="708"/>
      <c r="AB498" s="708"/>
      <c r="AC498" s="708"/>
      <c r="AD498" s="708"/>
      <c r="AE498" s="8"/>
    </row>
    <row r="499" spans="1:84" ht="15" customHeight="1">
      <c r="A499" s="81"/>
      <c r="B499" s="703" t="str">
        <f>IF(AL494&gt;0,"Alerta:Debido a que cuenta con registros NS, debe proporcionar una justificación en el area de comentarios al final de la pregunta.","")</f>
        <v/>
      </c>
      <c r="C499" s="703"/>
      <c r="D499" s="703"/>
      <c r="E499" s="703"/>
      <c r="F499" s="703"/>
      <c r="G499" s="703"/>
      <c r="H499" s="703"/>
      <c r="I499" s="703"/>
      <c r="J499" s="703"/>
      <c r="K499" s="703"/>
      <c r="L499" s="703"/>
      <c r="M499" s="703"/>
      <c r="N499" s="703"/>
      <c r="O499" s="703"/>
      <c r="P499" s="703"/>
      <c r="Q499" s="703"/>
      <c r="R499" s="703"/>
      <c r="S499" s="703"/>
      <c r="T499" s="703"/>
      <c r="U499" s="703"/>
      <c r="V499" s="703"/>
      <c r="W499" s="703"/>
      <c r="X499" s="703"/>
      <c r="Y499" s="703"/>
      <c r="Z499" s="703"/>
      <c r="AA499" s="703"/>
      <c r="AB499" s="703"/>
      <c r="AC499" s="703"/>
      <c r="AD499" s="703"/>
      <c r="AE499" s="8"/>
    </row>
    <row r="500" spans="1:84" ht="15" customHeight="1">
      <c r="A500" s="81"/>
      <c r="B500" s="704" t="str">
        <f>AO494</f>
        <v/>
      </c>
      <c r="C500" s="704"/>
      <c r="D500" s="704"/>
      <c r="E500" s="704"/>
      <c r="F500" s="704"/>
      <c r="G500" s="704"/>
      <c r="H500" s="704"/>
      <c r="I500" s="704"/>
      <c r="J500" s="704"/>
      <c r="K500" s="704"/>
      <c r="L500" s="704"/>
      <c r="M500" s="704"/>
      <c r="N500" s="704"/>
      <c r="O500" s="704"/>
      <c r="P500" s="704"/>
      <c r="Q500" s="704"/>
      <c r="R500" s="704"/>
      <c r="S500" s="704"/>
      <c r="T500" s="704"/>
      <c r="U500" s="704"/>
      <c r="V500" s="704"/>
      <c r="W500" s="704"/>
      <c r="X500" s="704"/>
      <c r="Y500" s="704"/>
      <c r="Z500" s="704"/>
      <c r="AA500" s="704"/>
      <c r="AB500" s="704"/>
      <c r="AC500" s="704"/>
      <c r="AD500" s="704"/>
      <c r="AE500" s="8"/>
    </row>
    <row r="501" spans="1:84" ht="15" customHeight="1">
      <c r="A501" s="81"/>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
    </row>
    <row r="502" spans="1:84" ht="15" customHeight="1">
      <c r="A502" s="81"/>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
    </row>
    <row r="503" spans="1:84" ht="15" customHeight="1">
      <c r="A503" s="81"/>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
    </row>
    <row r="504" spans="1:84" ht="24" customHeight="1">
      <c r="A504" s="81" t="s">
        <v>406</v>
      </c>
      <c r="B504" s="632" t="s">
        <v>389</v>
      </c>
      <c r="C504" s="632"/>
      <c r="D504" s="632"/>
      <c r="E504" s="632"/>
      <c r="F504" s="632"/>
      <c r="G504" s="632"/>
      <c r="H504" s="632"/>
      <c r="I504" s="632"/>
      <c r="J504" s="632"/>
      <c r="K504" s="632"/>
      <c r="L504" s="632"/>
      <c r="M504" s="632"/>
      <c r="N504" s="632"/>
      <c r="O504" s="632"/>
      <c r="P504" s="632"/>
      <c r="Q504" s="632"/>
      <c r="R504" s="632"/>
      <c r="S504" s="632"/>
      <c r="T504" s="632"/>
      <c r="U504" s="632"/>
      <c r="V504" s="632"/>
      <c r="W504" s="632"/>
      <c r="X504" s="632"/>
      <c r="Y504" s="632"/>
      <c r="Z504" s="632"/>
      <c r="AA504" s="632"/>
      <c r="AB504" s="632"/>
      <c r="AC504" s="632"/>
      <c r="AD504" s="632"/>
      <c r="AE504" s="8"/>
    </row>
    <row r="505" spans="1:84" ht="24" customHeight="1">
      <c r="A505" s="81"/>
      <c r="B505" s="109"/>
      <c r="C505" s="596" t="s">
        <v>1034</v>
      </c>
      <c r="D505" s="596"/>
      <c r="E505" s="596"/>
      <c r="F505" s="596"/>
      <c r="G505" s="596"/>
      <c r="H505" s="596"/>
      <c r="I505" s="596"/>
      <c r="J505" s="596"/>
      <c r="K505" s="596"/>
      <c r="L505" s="596"/>
      <c r="M505" s="596"/>
      <c r="N505" s="596"/>
      <c r="O505" s="596"/>
      <c r="P505" s="596"/>
      <c r="Q505" s="596"/>
      <c r="R505" s="596"/>
      <c r="S505" s="596"/>
      <c r="T505" s="596"/>
      <c r="U505" s="596"/>
      <c r="V505" s="596"/>
      <c r="W505" s="596"/>
      <c r="X505" s="596"/>
      <c r="Y505" s="596"/>
      <c r="Z505" s="596"/>
      <c r="AA505" s="596"/>
      <c r="AB505" s="596"/>
      <c r="AC505" s="596"/>
      <c r="AD505" s="596"/>
      <c r="AE505" s="8"/>
    </row>
    <row r="506" spans="1:84" ht="15" customHeight="1">
      <c r="A506" s="81"/>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
    </row>
    <row r="507" spans="1:84" ht="24" customHeight="1">
      <c r="A507" s="40"/>
      <c r="B507" s="28"/>
      <c r="C507" s="693" t="s">
        <v>133</v>
      </c>
      <c r="D507" s="694"/>
      <c r="E507" s="694"/>
      <c r="F507" s="694"/>
      <c r="G507" s="694"/>
      <c r="H507" s="694"/>
      <c r="I507" s="695"/>
      <c r="J507" s="554" t="s">
        <v>390</v>
      </c>
      <c r="K507" s="555"/>
      <c r="L507" s="555"/>
      <c r="M507" s="555"/>
      <c r="N507" s="555"/>
      <c r="O507" s="555"/>
      <c r="P507" s="555"/>
      <c r="Q507" s="555"/>
      <c r="R507" s="555"/>
      <c r="S507" s="555"/>
      <c r="T507" s="555"/>
      <c r="U507" s="555"/>
      <c r="V507" s="555"/>
      <c r="W507" s="555"/>
      <c r="X507" s="555"/>
      <c r="Y507" s="555"/>
      <c r="Z507" s="555"/>
      <c r="AA507" s="555"/>
      <c r="AB507" s="555"/>
      <c r="AC507" s="555"/>
      <c r="AD507" s="556"/>
      <c r="AE507" s="8"/>
      <c r="BR507" s="713" t="s">
        <v>6376</v>
      </c>
      <c r="BS507" s="713"/>
      <c r="BT507" s="713"/>
    </row>
    <row r="508" spans="1:84" ht="84" customHeight="1">
      <c r="A508" s="40"/>
      <c r="B508" s="28"/>
      <c r="C508" s="787"/>
      <c r="D508" s="788"/>
      <c r="E508" s="788"/>
      <c r="F508" s="788"/>
      <c r="G508" s="788"/>
      <c r="H508" s="788"/>
      <c r="I508" s="789"/>
      <c r="J508" s="748" t="s">
        <v>384</v>
      </c>
      <c r="K508" s="750" t="s">
        <v>385</v>
      </c>
      <c r="L508" s="750" t="s">
        <v>386</v>
      </c>
      <c r="M508" s="750" t="s">
        <v>391</v>
      </c>
      <c r="N508" s="750"/>
      <c r="O508" s="750"/>
      <c r="P508" s="750" t="s">
        <v>392</v>
      </c>
      <c r="Q508" s="750"/>
      <c r="R508" s="750"/>
      <c r="S508" s="750" t="s">
        <v>393</v>
      </c>
      <c r="T508" s="750"/>
      <c r="U508" s="750"/>
      <c r="V508" s="750" t="s">
        <v>394</v>
      </c>
      <c r="W508" s="750"/>
      <c r="X508" s="750"/>
      <c r="Y508" s="750" t="s">
        <v>395</v>
      </c>
      <c r="Z508" s="750"/>
      <c r="AA508" s="750"/>
      <c r="AB508" s="750" t="s">
        <v>311</v>
      </c>
      <c r="AC508" s="750"/>
      <c r="AD508" s="750"/>
      <c r="AE508" s="8"/>
      <c r="AH508" s="712" t="s">
        <v>384</v>
      </c>
      <c r="AI508" s="712"/>
      <c r="AJ508" s="712"/>
      <c r="AK508" s="712"/>
      <c r="AL508" s="716" t="s">
        <v>391</v>
      </c>
      <c r="AM508" s="716"/>
      <c r="AN508" s="716"/>
      <c r="AO508" s="716"/>
      <c r="AP508" s="717" t="s">
        <v>392</v>
      </c>
      <c r="AQ508" s="717"/>
      <c r="AR508" s="717"/>
      <c r="AS508" s="717"/>
      <c r="AT508" s="716" t="s">
        <v>393</v>
      </c>
      <c r="AU508" s="716"/>
      <c r="AV508" s="716"/>
      <c r="AW508" s="716"/>
      <c r="AX508" s="717" t="s">
        <v>394</v>
      </c>
      <c r="AY508" s="717"/>
      <c r="AZ508" s="717"/>
      <c r="BA508" s="717"/>
      <c r="BB508" s="716" t="s">
        <v>6471</v>
      </c>
      <c r="BC508" s="716"/>
      <c r="BD508" s="716"/>
      <c r="BE508" s="716"/>
      <c r="BF508" s="717" t="s">
        <v>311</v>
      </c>
      <c r="BG508" s="717"/>
      <c r="BH508" s="717"/>
      <c r="BI508" s="717"/>
      <c r="BJ508" s="383" t="s">
        <v>6401</v>
      </c>
      <c r="BL508" s="709" t="s">
        <v>6337</v>
      </c>
      <c r="BM508" s="709"/>
      <c r="BN508" s="709"/>
      <c r="BO508" s="707" t="s">
        <v>6208</v>
      </c>
      <c r="BP508" s="707"/>
      <c r="BQ508" s="707"/>
      <c r="BR508" s="713" t="s">
        <v>6373</v>
      </c>
      <c r="BS508" s="713"/>
      <c r="BT508" s="713"/>
      <c r="BU508" s="820" t="s">
        <v>6332</v>
      </c>
      <c r="BV508" s="820"/>
      <c r="BW508" s="820"/>
      <c r="BX508" s="820"/>
      <c r="BY508" s="821" t="s">
        <v>6479</v>
      </c>
      <c r="BZ508" s="821"/>
      <c r="CA508" s="821"/>
      <c r="CB508" s="821"/>
      <c r="CC508" s="820" t="s">
        <v>6375</v>
      </c>
      <c r="CD508" s="820"/>
      <c r="CE508" s="820"/>
      <c r="CF508" s="820"/>
    </row>
    <row r="509" spans="1:84" ht="48" customHeight="1">
      <c r="A509" s="40"/>
      <c r="B509" s="28"/>
      <c r="C509" s="696"/>
      <c r="D509" s="697"/>
      <c r="E509" s="697"/>
      <c r="F509" s="697"/>
      <c r="G509" s="697"/>
      <c r="H509" s="697"/>
      <c r="I509" s="698"/>
      <c r="J509" s="790"/>
      <c r="K509" s="791"/>
      <c r="L509" s="791"/>
      <c r="M509" s="489" t="s">
        <v>396</v>
      </c>
      <c r="N509" s="172" t="s">
        <v>397</v>
      </c>
      <c r="O509" s="172" t="s">
        <v>386</v>
      </c>
      <c r="P509" s="489" t="s">
        <v>396</v>
      </c>
      <c r="Q509" s="172" t="s">
        <v>397</v>
      </c>
      <c r="R509" s="172" t="s">
        <v>386</v>
      </c>
      <c r="S509" s="489" t="s">
        <v>396</v>
      </c>
      <c r="T509" s="172" t="s">
        <v>397</v>
      </c>
      <c r="U509" s="172" t="s">
        <v>386</v>
      </c>
      <c r="V509" s="489" t="s">
        <v>396</v>
      </c>
      <c r="W509" s="172" t="s">
        <v>397</v>
      </c>
      <c r="X509" s="172" t="s">
        <v>386</v>
      </c>
      <c r="Y509" s="489" t="s">
        <v>396</v>
      </c>
      <c r="Z509" s="172" t="s">
        <v>397</v>
      </c>
      <c r="AA509" s="172" t="s">
        <v>386</v>
      </c>
      <c r="AB509" s="489" t="s">
        <v>396</v>
      </c>
      <c r="AC509" s="172" t="s">
        <v>397</v>
      </c>
      <c r="AD509" s="172" t="s">
        <v>386</v>
      </c>
      <c r="AE509" s="8"/>
      <c r="AG509" s="369" t="s">
        <v>6195</v>
      </c>
      <c r="AH509" s="294" t="s">
        <v>6377</v>
      </c>
      <c r="AI509" s="295" t="s">
        <v>6378</v>
      </c>
      <c r="AJ509" s="296" t="s">
        <v>6379</v>
      </c>
      <c r="AK509" s="297" t="s">
        <v>6380</v>
      </c>
      <c r="AL509" s="294" t="s">
        <v>6381</v>
      </c>
      <c r="AM509" s="295" t="s">
        <v>6382</v>
      </c>
      <c r="AN509" s="296" t="s">
        <v>6383</v>
      </c>
      <c r="AO509" s="297" t="s">
        <v>6384</v>
      </c>
      <c r="AP509" s="294" t="s">
        <v>6385</v>
      </c>
      <c r="AQ509" s="295" t="s">
        <v>6386</v>
      </c>
      <c r="AR509" s="296" t="s">
        <v>6387</v>
      </c>
      <c r="AS509" s="297" t="s">
        <v>6388</v>
      </c>
      <c r="AT509" s="294" t="s">
        <v>6389</v>
      </c>
      <c r="AU509" s="295" t="s">
        <v>6390</v>
      </c>
      <c r="AV509" s="296" t="s">
        <v>6391</v>
      </c>
      <c r="AW509" s="297" t="s">
        <v>6392</v>
      </c>
      <c r="AX509" s="294" t="s">
        <v>6393</v>
      </c>
      <c r="AY509" s="295" t="s">
        <v>6394</v>
      </c>
      <c r="AZ509" s="296" t="s">
        <v>6395</v>
      </c>
      <c r="BA509" s="297" t="s">
        <v>6396</v>
      </c>
      <c r="BB509" s="294" t="s">
        <v>6397</v>
      </c>
      <c r="BC509" s="295" t="s">
        <v>6398</v>
      </c>
      <c r="BD509" s="296" t="s">
        <v>6399</v>
      </c>
      <c r="BE509" s="297" t="s">
        <v>6400</v>
      </c>
      <c r="BF509" s="294" t="s">
        <v>6403</v>
      </c>
      <c r="BG509" s="295" t="s">
        <v>6404</v>
      </c>
      <c r="BH509" s="296" t="s">
        <v>6405</v>
      </c>
      <c r="BI509" s="297" t="s">
        <v>6406</v>
      </c>
      <c r="BJ509" s="738" t="s">
        <v>6402</v>
      </c>
      <c r="BK509" s="370" t="s">
        <v>6196</v>
      </c>
      <c r="BL509" s="302" t="s">
        <v>6338</v>
      </c>
      <c r="BM509" s="288" t="s">
        <v>6210</v>
      </c>
      <c r="BN509" s="289" t="s">
        <v>6211</v>
      </c>
      <c r="BO509" s="287" t="s">
        <v>6209</v>
      </c>
      <c r="BP509" s="288" t="s">
        <v>6210</v>
      </c>
      <c r="BQ509" s="289" t="s">
        <v>6211</v>
      </c>
      <c r="BR509" s="375" t="s">
        <v>6332</v>
      </c>
      <c r="BS509" s="376" t="s">
        <v>6374</v>
      </c>
      <c r="BT509" s="377" t="s">
        <v>6375</v>
      </c>
      <c r="BU509" s="479" t="s">
        <v>6332</v>
      </c>
      <c r="BV509" s="480" t="s">
        <v>6196</v>
      </c>
      <c r="BW509" s="481" t="s">
        <v>6333</v>
      </c>
      <c r="BX509" s="482" t="s">
        <v>6334</v>
      </c>
      <c r="BY509" s="479" t="s">
        <v>6332</v>
      </c>
      <c r="BZ509" s="480" t="s">
        <v>6196</v>
      </c>
      <c r="CA509" s="481" t="s">
        <v>6333</v>
      </c>
      <c r="CB509" s="482" t="s">
        <v>6334</v>
      </c>
      <c r="CC509" s="479" t="s">
        <v>6332</v>
      </c>
      <c r="CD509" s="480" t="s">
        <v>6196</v>
      </c>
      <c r="CE509" s="481" t="s">
        <v>6333</v>
      </c>
      <c r="CF509" s="482" t="s">
        <v>6334</v>
      </c>
    </row>
    <row r="510" spans="1:84" ht="30" customHeight="1">
      <c r="A510" s="81"/>
      <c r="B510" s="82"/>
      <c r="C510" s="110" t="s">
        <v>87</v>
      </c>
      <c r="D510" s="732" t="str">
        <f>IF(CNGE_2024_M1_Secc1_Sub1!$D42="","",CNGE_2024_M1_Secc1_Sub1!$D42)</f>
        <v>OFICINA DEL C GOBERNADOR</v>
      </c>
      <c r="E510" s="733"/>
      <c r="F510" s="733"/>
      <c r="G510" s="733"/>
      <c r="H510" s="733"/>
      <c r="I510" s="734"/>
      <c r="J510" s="111"/>
      <c r="K510" s="111"/>
      <c r="L510" s="111"/>
      <c r="M510" s="111"/>
      <c r="N510" s="111"/>
      <c r="O510" s="111"/>
      <c r="P510" s="111"/>
      <c r="Q510" s="111"/>
      <c r="R510" s="111"/>
      <c r="S510" s="111"/>
      <c r="T510" s="111"/>
      <c r="U510" s="111"/>
      <c r="V510" s="111"/>
      <c r="W510" s="111"/>
      <c r="X510" s="111"/>
      <c r="Y510" s="111"/>
      <c r="Z510" s="111"/>
      <c r="AA510" s="111"/>
      <c r="AB510" s="111"/>
      <c r="AC510" s="111"/>
      <c r="AD510" s="111"/>
      <c r="AE510" s="8"/>
      <c r="AG510" s="381">
        <f>IF(AND(COUNTBLANK(D510)=1,COUNTA(J510:AD510)=0),0,IF(AND(COUNTBLANK(D510)=0,COUNTA(J510:AD510)=21),0,1))</f>
        <v>1</v>
      </c>
      <c r="AH510" s="298">
        <f>J510</f>
        <v>0</v>
      </c>
      <c r="AI510" s="299">
        <f>COUNTIF(K510:L510,"NS")</f>
        <v>0</v>
      </c>
      <c r="AJ510" s="300">
        <f>SUM(K510:L510)</f>
        <v>0</v>
      </c>
      <c r="AK510" s="301">
        <f>IF(OR(AND(AH510=0, AI510&gt;0),AND(AH510="NS", AJ510&gt;0), AND(AH510="NS", AI510=0, AJ510=0)), 1, IF(OR(AND(AH510&gt;0, AI510&gt;1,AH510&gt;AJ510), AND(AH510="NS", AI510=2), AND(AH510="NS", AJ510=0, AI510&gt;0), AH510=AJ510), 0, 1))</f>
        <v>0</v>
      </c>
      <c r="AL510" s="298">
        <f>M510</f>
        <v>0</v>
      </c>
      <c r="AM510" s="299">
        <f>COUNTIF(N510:O510,"NS")</f>
        <v>0</v>
      </c>
      <c r="AN510" s="300">
        <f>SUM(N510:O510)</f>
        <v>0</v>
      </c>
      <c r="AO510" s="301">
        <f>IF(OR(AND(AL510=0, AM510&gt;0),AND(AL510="NS", AN510&gt;0), AND(AL510="NS", AM510=0, AN510=0)), 1, IF(OR(AND(AL510&gt;0, AM510&gt;1,AL510&gt;AN510), AND(AL510="NS", AM510=2), AND(AL510="NS", AN510=0, AM510&gt;0), AL510=AN510), 0, 1))</f>
        <v>0</v>
      </c>
      <c r="AP510" s="298">
        <f>P510</f>
        <v>0</v>
      </c>
      <c r="AQ510" s="299">
        <f>COUNTIF(Q510:R510,"NS")</f>
        <v>0</v>
      </c>
      <c r="AR510" s="300">
        <f>SUM(Q510:R510)</f>
        <v>0</v>
      </c>
      <c r="AS510" s="301">
        <f>IF(OR(AND(AP510=0, AQ510&gt;0),AND(AP510="NS", AR510&gt;0), AND(AP510="NS", AQ510=0, AR510=0)), 1, IF(OR(AND(AP510&gt;0, AQ510&gt;1,AP510&gt;AR510), AND(AP510="NS", AQ510=2), AND(AP510="NS", AR510=0, AQ510&gt;0), AP510=AR510), 0, 1))</f>
        <v>0</v>
      </c>
      <c r="AT510" s="298">
        <f>S510</f>
        <v>0</v>
      </c>
      <c r="AU510" s="299">
        <f>COUNTIF(T510:U510,"NS")</f>
        <v>0</v>
      </c>
      <c r="AV510" s="300">
        <f>SUM(T510:U510)</f>
        <v>0</v>
      </c>
      <c r="AW510" s="301">
        <f>IF(OR(AND(AT510=0, AU510&gt;0),AND(AT510="NS", AV510&gt;0), AND(AT510="NS", AU510=0, AV510=0)), 1, IF(OR(AND(AT510&gt;0, AU510&gt;1,AT510&gt;AV510), AND(AT510="NS", AU510=2), AND(AT510="NS", AV510=0, AU510&gt;0), AT510=AV510), 0, 1))</f>
        <v>0</v>
      </c>
      <c r="AX510" s="298">
        <f>V510</f>
        <v>0</v>
      </c>
      <c r="AY510" s="299">
        <f>COUNTIF(W510:X510,"NS")</f>
        <v>0</v>
      </c>
      <c r="AZ510" s="300">
        <f>SUM(W510:X510)</f>
        <v>0</v>
      </c>
      <c r="BA510" s="301">
        <f>IF(OR(AND(AX510=0, AY510&gt;0),AND(AX510="NS", AZ510&gt;0), AND(AX510="NS", AY510=0, AZ510=0)), 1, IF(OR(AND(AX510&gt;0, AY510&gt;1,AX510&gt;AZ510), AND(AX510="NS", AY510=2), AND(AX510="NS", AZ510=0, AY510&gt;0), AX510=AZ510), 0, 1))</f>
        <v>0</v>
      </c>
      <c r="BB510" s="298">
        <f>Y510</f>
        <v>0</v>
      </c>
      <c r="BC510" s="299">
        <f>COUNTIF(Z510:AA510,"NS")</f>
        <v>0</v>
      </c>
      <c r="BD510" s="300">
        <f>SUM(Z510:AA510)</f>
        <v>0</v>
      </c>
      <c r="BE510" s="301">
        <f>IF(OR(AND(BB510=0, BC510&gt;0),AND(BB510="NS", BD510&gt;0), AND(BB510="NS", BC510=0, BD510=0)), 1, IF(OR(AND(BB510&gt;0, BC510&gt;1,BB510&gt;BD510), AND(BB510="NS", BC510=2), AND(BB510="NS", BD510=0, BC510&gt;0), BB510=BD510), 0, 1))</f>
        <v>0</v>
      </c>
      <c r="BF510" s="298">
        <f>AB510</f>
        <v>0</v>
      </c>
      <c r="BG510" s="299">
        <f>COUNTIF(AC510:AD510,"NS")</f>
        <v>0</v>
      </c>
      <c r="BH510" s="300">
        <f>SUM(AC510:AD510)</f>
        <v>0</v>
      </c>
      <c r="BI510" s="301">
        <f>IF(OR(AND(BF510=0, BG510&gt;0),AND(BF510="NS", BH510&gt;0), AND(BF510="NS", BG510=0, BH510=0)), 1, IF(OR(AND(BF510&gt;0, BG510&gt;1,BF510&gt;BH510), AND(BF510="NS", BG510=2), AND(BF510="NS", BH510=0, BG510&gt;0), BF510=BH510), 0, 1))</f>
        <v>0</v>
      </c>
      <c r="BJ510" s="739"/>
      <c r="BK510" s="371">
        <f t="shared" ref="BK510:BK541" si="78">COUNTIF(J510:AD510,"NS")</f>
        <v>0</v>
      </c>
      <c r="BL510" s="303">
        <f>IF(SUM(BX510,CB510,CF510)=0,0,1)</f>
        <v>0</v>
      </c>
      <c r="BM510" s="304" t="str">
        <f>IF(BL510=0,"",
IF(SUM(BL510:BL510)=1,BN510,
IF(BL630&gt;SUM(BL510:BL510),_xlfn.CONCAT(", ",BN510),
IF(BL630=SUM(BL510:BL510),_xlfn.CONCAT(" y ",BN510)))))</f>
        <v/>
      </c>
      <c r="BN510" s="231" t="s">
        <v>6212</v>
      </c>
      <c r="BO510" s="290">
        <f t="shared" ref="BO510:BO541" si="79">IF(AG510=0,0,1)</f>
        <v>1</v>
      </c>
      <c r="BP510" s="291" t="str">
        <f>IF(BO510=0,"",
IF(SUM(BO510:BO510)=1,BQ510,
IF(BO630&gt;SUM(BO510:BO510),_xlfn.CONCAT(", ",BQ510),
IF(BO630=SUM(BO510:BO510),_xlfn.CONCAT(" y ",BQ510)))))</f>
        <v>1</v>
      </c>
      <c r="BQ510" s="231" t="s">
        <v>6212</v>
      </c>
      <c r="BR510" s="378">
        <f>IF(AND(J510="NS",M374="NS"),0,IF(AND(J510="NA",M374="NA"),0,IF(J510=SUM(M374),0,1)))</f>
        <v>0</v>
      </c>
      <c r="BS510" s="379">
        <f>IF(AND(K510="NS",S374="NS"),0,IF(AND(K510="NA",S374="NA"),0,IF(K510=SUM(S374),0,1)))</f>
        <v>0</v>
      </c>
      <c r="BT510" s="380">
        <f>IF(AND(L510="NS",Y374="NS"),0,IF(AND(L510="NA",Y374="NA"),0,IF(L510=SUM(Y374),0,1)))</f>
        <v>0</v>
      </c>
      <c r="BU510" s="483">
        <f>J510</f>
        <v>0</v>
      </c>
      <c r="BV510" s="484">
        <f>COUNTIF(M510,"NS")+COUNTIF(P510,"NS") + COUNTIF(S510,"NS")+ COUNTIF(V510,"NS")+ COUNTIF(Y510,"NS")+ COUNTIF(AB510,"NS")</f>
        <v>0</v>
      </c>
      <c r="BW510" s="485">
        <f>SUM(M510,P510,S510,V510,Y510,AB510)</f>
        <v>0</v>
      </c>
      <c r="BX510" s="486">
        <f>IF(OR(AND(BU510=0, BV510&gt;0),AND(BU510="NS", BW510&gt;0), AND(BU510="NS", BV510=0, BW510=0)), 1, IF(OR(AND(BU510&gt;0, BV510&gt;1,BU510&gt;BW510), AND(BU510="NS", BV510=2), AND(BU510="NS", BW510=0, BV510&gt;0), BU510=BW510), 0, 1))</f>
        <v>0</v>
      </c>
      <c r="BY510" s="483">
        <f>K510</f>
        <v>0</v>
      </c>
      <c r="BZ510" s="487">
        <f>COUNTIF(N510,"NS")+COUNTIF(Q510,"NS") + COUNTIF(T510,"NS")+ COUNTIF(W510,"NS")+ COUNTIF(Z510,"NS")+ COUNTIF(AC510,"NS")</f>
        <v>0</v>
      </c>
      <c r="CA510" s="485">
        <f>SUM(N510,Q510,T510,W510,Z510,AC510)</f>
        <v>0</v>
      </c>
      <c r="CB510" s="486">
        <f>IF(OR(AND(BY510=0, BZ510&gt;0),AND(BY510="NS", CA510&gt;0), AND(BY510="NS", BZ510=0, CA510=0)), 1, IF(OR(AND(BY510&gt;0, BZ510&gt;1,BY510&gt;CA510), AND(BY510="NS", BZ510=2), AND(BY510="NS", CA510=0, BZ510&gt;0), BY510=CA510), 0, 1))</f>
        <v>0</v>
      </c>
      <c r="CC510" s="483">
        <f>L510</f>
        <v>0</v>
      </c>
      <c r="CD510" s="484">
        <f>COUNTIF(O510,"NS")+COUNTIF(R510,"NS") + COUNTIF(U510,"NS")+ COUNTIF(X510,"NS")+ COUNTIF(AA510,"NS")+ COUNTIF(AD510,"NS")</f>
        <v>0</v>
      </c>
      <c r="CE510" s="485">
        <f>SUM(O510,R510,U510,X510,AA510,AD510)</f>
        <v>0</v>
      </c>
      <c r="CF510" s="486">
        <f>IF(OR(AND(CC510=0, CD510&gt;0),AND(CC510="NS", CE510&gt;0), AND(CC510="NS", CD510=0, CE510=0)), 1, IF(OR(AND(CC510&gt;0, CD510&gt;1,CC510&gt;CE510), AND(CC510="NS", CD510=2), AND(CC510="NS", CE510=0, CD510&gt;0), CC510=CE510), 0, 1))</f>
        <v>0</v>
      </c>
    </row>
    <row r="511" spans="1:84" ht="54.95" customHeight="1">
      <c r="A511" s="81"/>
      <c r="B511" s="82"/>
      <c r="C511" s="85" t="s">
        <v>88</v>
      </c>
      <c r="D511" s="732" t="str">
        <f>IF(CNGE_2024_M1_Secc1_Sub1!$D43="","",CNGE_2024_M1_Secc1_Sub1!$D43)</f>
        <v>SECRETARIA DE DESARROLLO AGROPECUARIO RURAL Y PESCA</v>
      </c>
      <c r="E511" s="733"/>
      <c r="F511" s="733"/>
      <c r="G511" s="733"/>
      <c r="H511" s="733"/>
      <c r="I511" s="734"/>
      <c r="J511" s="111"/>
      <c r="K511" s="111"/>
      <c r="L511" s="111"/>
      <c r="M511" s="111"/>
      <c r="N511" s="111"/>
      <c r="O511" s="111"/>
      <c r="P511" s="111"/>
      <c r="Q511" s="111"/>
      <c r="R511" s="111"/>
      <c r="S511" s="111"/>
      <c r="T511" s="111"/>
      <c r="U511" s="111"/>
      <c r="V511" s="111"/>
      <c r="W511" s="111"/>
      <c r="X511" s="111"/>
      <c r="Y511" s="111"/>
      <c r="Z511" s="111"/>
      <c r="AA511" s="111"/>
      <c r="AB511" s="111"/>
      <c r="AC511" s="111"/>
      <c r="AD511" s="111"/>
      <c r="AE511" s="8"/>
      <c r="AG511" s="381">
        <f t="shared" ref="AG511:AG574" si="80">IF(AND(COUNTBLANK(D511)=1,COUNTA(J511:AD511)=0),0,IF(AND(COUNTBLANK(D511)=0,COUNTA(J511:AD511)=21),0,1))</f>
        <v>1</v>
      </c>
      <c r="AH511" s="298">
        <f t="shared" ref="AH511:AH574" si="81">J511</f>
        <v>0</v>
      </c>
      <c r="AI511" s="299">
        <f t="shared" ref="AI511:AI574" si="82">COUNTIF(K511:L511,"NS")</f>
        <v>0</v>
      </c>
      <c r="AJ511" s="300">
        <f t="shared" ref="AJ511:AJ574" si="83">SUM(K511:L511)</f>
        <v>0</v>
      </c>
      <c r="AK511" s="301">
        <f t="shared" ref="AK511:AK574" si="84">IF(OR(AND(AH511=0, AI511&gt;0),AND(AH511="NS", AJ511&gt;0), AND(AH511="NS", AI511=0, AJ511=0)), 1, IF(OR(AND(AH511&gt;0, AI511&gt;1,AH511&gt;AJ511), AND(AH511="NS", AI511=2), AND(AH511="NS", AJ511=0, AI511&gt;0), AH511=AJ511), 0, 1))</f>
        <v>0</v>
      </c>
      <c r="AL511" s="298">
        <f t="shared" ref="AL511:AL574" si="85">M511</f>
        <v>0</v>
      </c>
      <c r="AM511" s="299">
        <f t="shared" ref="AM511:AM574" si="86">COUNTIF(N511:O511,"NS")</f>
        <v>0</v>
      </c>
      <c r="AN511" s="300">
        <f t="shared" ref="AN511:AN574" si="87">SUM(N511:O511)</f>
        <v>0</v>
      </c>
      <c r="AO511" s="301">
        <f t="shared" ref="AO511:AO574" si="88">IF(OR(AND(AL511=0, AM511&gt;0),AND(AL511="NS", AN511&gt;0), AND(AL511="NS", AM511=0, AN511=0)), 1, IF(OR(AND(AL511&gt;0, AM511&gt;1,AL511&gt;AN511), AND(AL511="NS", AM511=2), AND(AL511="NS", AN511=0, AM511&gt;0), AL511=AN511), 0, 1))</f>
        <v>0</v>
      </c>
      <c r="AP511" s="298">
        <f t="shared" ref="AP511:AP574" si="89">P511</f>
        <v>0</v>
      </c>
      <c r="AQ511" s="299">
        <f t="shared" ref="AQ511:AQ574" si="90">COUNTIF(Q511:R511,"NS")</f>
        <v>0</v>
      </c>
      <c r="AR511" s="300">
        <f t="shared" ref="AR511:AR574" si="91">SUM(Q511:R511)</f>
        <v>0</v>
      </c>
      <c r="AS511" s="301">
        <f t="shared" ref="AS511:AS574" si="92">IF(OR(AND(AP511=0, AQ511&gt;0),AND(AP511="NS", AR511&gt;0), AND(AP511="NS", AQ511=0, AR511=0)), 1, IF(OR(AND(AP511&gt;0, AQ511&gt;1,AP511&gt;AR511), AND(AP511="NS", AQ511=2), AND(AP511="NS", AR511=0, AQ511&gt;0), AP511=AR511), 0, 1))</f>
        <v>0</v>
      </c>
      <c r="AT511" s="298">
        <f t="shared" ref="AT511:AT574" si="93">S511</f>
        <v>0</v>
      </c>
      <c r="AU511" s="299">
        <f t="shared" ref="AU511:AU574" si="94">COUNTIF(T511:U511,"NS")</f>
        <v>0</v>
      </c>
      <c r="AV511" s="300">
        <f t="shared" ref="AV511:AV574" si="95">SUM(T511:U511)</f>
        <v>0</v>
      </c>
      <c r="AW511" s="301">
        <f t="shared" ref="AW511:AW574" si="96">IF(OR(AND(AT511=0, AU511&gt;0),AND(AT511="NS", AV511&gt;0), AND(AT511="NS", AU511=0, AV511=0)), 1, IF(OR(AND(AT511&gt;0, AU511&gt;1,AT511&gt;AV511), AND(AT511="NS", AU511=2), AND(AT511="NS", AV511=0, AU511&gt;0), AT511=AV511), 0, 1))</f>
        <v>0</v>
      </c>
      <c r="AX511" s="298">
        <f t="shared" ref="AX511:AX574" si="97">V511</f>
        <v>0</v>
      </c>
      <c r="AY511" s="299">
        <f t="shared" ref="AY511:AY574" si="98">COUNTIF(W511:X511,"NS")</f>
        <v>0</v>
      </c>
      <c r="AZ511" s="300">
        <f t="shared" ref="AZ511:AZ574" si="99">SUM(W511:X511)</f>
        <v>0</v>
      </c>
      <c r="BA511" s="301">
        <f t="shared" ref="BA511:BA574" si="100">IF(OR(AND(AX511=0, AY511&gt;0),AND(AX511="NS", AZ511&gt;0), AND(AX511="NS", AY511=0, AZ511=0)), 1, IF(OR(AND(AX511&gt;0, AY511&gt;1,AX511&gt;AZ511), AND(AX511="NS", AY511=2), AND(AX511="NS", AZ511=0, AY511&gt;0), AX511=AZ511), 0, 1))</f>
        <v>0</v>
      </c>
      <c r="BB511" s="298">
        <f t="shared" ref="BB511:BB574" si="101">Y511</f>
        <v>0</v>
      </c>
      <c r="BC511" s="299">
        <f t="shared" ref="BC511:BC574" si="102">COUNTIF(Z511:AA511,"NS")</f>
        <v>0</v>
      </c>
      <c r="BD511" s="300">
        <f t="shared" ref="BD511:BD574" si="103">SUM(Z511:AA511)</f>
        <v>0</v>
      </c>
      <c r="BE511" s="301">
        <f t="shared" ref="BE511:BE574" si="104">IF(OR(AND(BB511=0, BC511&gt;0),AND(BB511="NS", BD511&gt;0), AND(BB511="NS", BC511=0, BD511=0)), 1, IF(OR(AND(BB511&gt;0, BC511&gt;1,BB511&gt;BD511), AND(BB511="NS", BC511=2), AND(BB511="NS", BD511=0, BC511&gt;0), BB511=BD511), 0, 1))</f>
        <v>0</v>
      </c>
      <c r="BF511" s="298">
        <f t="shared" ref="BF511:BF574" si="105">AB511</f>
        <v>0</v>
      </c>
      <c r="BG511" s="299">
        <f t="shared" ref="BG511:BG574" si="106">COUNTIF(AC511:AD511,"NS")</f>
        <v>0</v>
      </c>
      <c r="BH511" s="300">
        <f t="shared" ref="BH511:BH574" si="107">SUM(AC511:AD511)</f>
        <v>0</v>
      </c>
      <c r="BI511" s="301">
        <f t="shared" ref="BI511:BI574" si="108">IF(OR(AND(BF511=0, BG511&gt;0),AND(BF511="NS", BH511&gt;0), AND(BF511="NS", BG511=0, BH511=0)), 1, IF(OR(AND(BF511&gt;0, BG511&gt;1,BF511&gt;BH511), AND(BF511="NS", BG511=2), AND(BF511="NS", BH511=0, BG511&gt;0), BF511=BH511), 0, 1))</f>
        <v>0</v>
      </c>
      <c r="BJ511" s="384">
        <f>IF(SUM(Y630:AA630)&gt;0,1,0)</f>
        <v>0</v>
      </c>
      <c r="BK511" s="371">
        <f t="shared" si="78"/>
        <v>0</v>
      </c>
      <c r="BL511" s="303">
        <f t="shared" ref="BL511:BL574" si="109">IF(SUM(BX511,CB511,CF511)=0,0,1)</f>
        <v>0</v>
      </c>
      <c r="BM511" s="304" t="str">
        <f>IF(BL511=0,"",
IF(SUM($BL$510:BL511)=1,BN511,
IF($BL$630&gt;SUM($BL$510:BL511),_xlfn.CONCAT(", ",BN511),
IF($BL$630=SUM($BL$510:BL511),_xlfn.CONCAT(" y ",BN511)))))</f>
        <v/>
      </c>
      <c r="BN511" s="231" t="s">
        <v>6213</v>
      </c>
      <c r="BO511" s="290">
        <f t="shared" si="79"/>
        <v>1</v>
      </c>
      <c r="BP511" s="291" t="str">
        <f>IF(BO511=0,"",
IF(SUM($BO$510:BO511)=1,BQ511,
IF($BO$630&gt;SUM($BO$510:BO511),_xlfn.CONCAT(", ",BQ511),
IF($BO$630=SUM($BO$510:BO511),_xlfn.CONCAT(" y ",BQ511)))))</f>
        <v>, 2</v>
      </c>
      <c r="BQ511" s="231" t="s">
        <v>6213</v>
      </c>
      <c r="BR511" s="378">
        <f t="shared" ref="BR511:BR574" si="110">IF(AND(J511="NS",M375="NS"),0,IF(AND(J511="NA",M375="NA"),0,IF(J511=SUM(M375),0,1)))</f>
        <v>0</v>
      </c>
      <c r="BS511" s="379">
        <f t="shared" ref="BS511:BS574" si="111">IF(AND(K511="NS",S375="NS"),0,IF(AND(K511="NA",S375="NA"),0,IF(K511=SUM(S375),0,1)))</f>
        <v>0</v>
      </c>
      <c r="BT511" s="380">
        <f t="shared" ref="BT511:BT574" si="112">IF(AND(L511="NS",Y375="NS"),0,IF(AND(L511="NA",Y375="NA"),0,IF(L511=SUM(Y375),0,1)))</f>
        <v>0</v>
      </c>
      <c r="BU511" s="483">
        <f t="shared" ref="BU511:BU574" si="113">J511</f>
        <v>0</v>
      </c>
      <c r="BV511" s="484">
        <f t="shared" ref="BV511:BV574" si="114">COUNTIF(M511,"NS")+COUNTIF(P511,"NS") + COUNTIF(S511,"NS")+ COUNTIF(V511,"NS")+ COUNTIF(Y511,"NS")+ COUNTIF(AB511,"NS")</f>
        <v>0</v>
      </c>
      <c r="BW511" s="485">
        <f t="shared" ref="BW511:BW574" si="115">SUM(M511,P511,S511,V511,Y511,AB511)</f>
        <v>0</v>
      </c>
      <c r="BX511" s="486">
        <f t="shared" ref="BX511:BX574" si="116">IF(OR(AND(BU511=0, BV511&gt;0),AND(BU511="NS", BW511&gt;0), AND(BU511="NS", BV511=0, BW511=0)), 1, IF(OR(AND(BU511&gt;0, BV511&gt;1,BU511&gt;BW511), AND(BU511="NS", BV511=2), AND(BU511="NS", BW511=0, BV511&gt;0), BU511=BW511), 0, 1))</f>
        <v>0</v>
      </c>
      <c r="BY511" s="483">
        <f t="shared" ref="BY511:BY574" si="117">K511</f>
        <v>0</v>
      </c>
      <c r="BZ511" s="487">
        <f t="shared" ref="BZ511:BZ574" si="118">COUNTIF(N511,"NS")+COUNTIF(Q511,"NS") + COUNTIF(T511,"NS")+ COUNTIF(W511,"NS")+ COUNTIF(Z511,"NS")+ COUNTIF(AC511,"NS")</f>
        <v>0</v>
      </c>
      <c r="CA511" s="485">
        <f t="shared" ref="CA511:CA574" si="119">SUM(N511,Q511,T511,W511,Z511,AC511)</f>
        <v>0</v>
      </c>
      <c r="CB511" s="486">
        <f t="shared" ref="CB511:CB574" si="120">IF(OR(AND(BY511=0, BZ511&gt;0),AND(BY511="NS", CA511&gt;0), AND(BY511="NS", BZ511=0, CA511=0)), 1, IF(OR(AND(BY511&gt;0, BZ511&gt;1,BY511&gt;CA511), AND(BY511="NS", BZ511=2), AND(BY511="NS", CA511=0, BZ511&gt;0), BY511=CA511), 0, 1))</f>
        <v>0</v>
      </c>
      <c r="CC511" s="483">
        <f t="shared" ref="CC511:CC574" si="121">L511</f>
        <v>0</v>
      </c>
      <c r="CD511" s="484">
        <f t="shared" ref="CD511:CD574" si="122">COUNTIF(O511,"NS")+COUNTIF(R511,"NS") + COUNTIF(U511,"NS")+ COUNTIF(X511,"NS")+ COUNTIF(AA511,"NS")+ COUNTIF(AD511,"NS")</f>
        <v>0</v>
      </c>
      <c r="CE511" s="485">
        <f t="shared" ref="CE511:CE574" si="123">SUM(O511,R511,U511,X511,AA511,AD511)</f>
        <v>0</v>
      </c>
      <c r="CF511" s="486">
        <f t="shared" ref="CF511:CF574" si="124">IF(OR(AND(CC511=0, CD511&gt;0),AND(CC511="NS", CE511&gt;0), AND(CC511="NS", CD511=0, CE511=0)), 1, IF(OR(AND(CC511&gt;0, CD511&gt;1,CC511&gt;CE511), AND(CC511="NS", CD511=2), AND(CC511="NS", CE511=0, CD511&gt;0), CC511=CE511), 0, 1))</f>
        <v>0</v>
      </c>
    </row>
    <row r="512" spans="1:84" ht="15" customHeight="1">
      <c r="A512" s="81"/>
      <c r="B512" s="82"/>
      <c r="C512" s="85" t="s">
        <v>89</v>
      </c>
      <c r="D512" s="732" t="str">
        <f>IF(CNGE_2024_M1_Secc1_Sub1!$D44="","",CNGE_2024_M1_Secc1_Sub1!$D44)</f>
        <v>SECRETARIA DE SALUD</v>
      </c>
      <c r="E512" s="733"/>
      <c r="F512" s="733"/>
      <c r="G512" s="733"/>
      <c r="H512" s="733"/>
      <c r="I512" s="734"/>
      <c r="J512" s="111"/>
      <c r="K512" s="111"/>
      <c r="L512" s="111"/>
      <c r="M512" s="111"/>
      <c r="N512" s="111"/>
      <c r="O512" s="111"/>
      <c r="P512" s="111"/>
      <c r="Q512" s="111"/>
      <c r="R512" s="111"/>
      <c r="S512" s="111"/>
      <c r="T512" s="111"/>
      <c r="U512" s="111"/>
      <c r="V512" s="111"/>
      <c r="W512" s="111"/>
      <c r="X512" s="111"/>
      <c r="Y512" s="111"/>
      <c r="Z512" s="111"/>
      <c r="AA512" s="111"/>
      <c r="AB512" s="111"/>
      <c r="AC512" s="111"/>
      <c r="AD512" s="111"/>
      <c r="AE512" s="8"/>
      <c r="AG512" s="381">
        <f t="shared" si="80"/>
        <v>1</v>
      </c>
      <c r="AH512" s="298">
        <f t="shared" si="81"/>
        <v>0</v>
      </c>
      <c r="AI512" s="299">
        <f t="shared" si="82"/>
        <v>0</v>
      </c>
      <c r="AJ512" s="300">
        <f t="shared" si="83"/>
        <v>0</v>
      </c>
      <c r="AK512" s="301">
        <f t="shared" si="84"/>
        <v>0</v>
      </c>
      <c r="AL512" s="298">
        <f t="shared" si="85"/>
        <v>0</v>
      </c>
      <c r="AM512" s="299">
        <f t="shared" si="86"/>
        <v>0</v>
      </c>
      <c r="AN512" s="300">
        <f t="shared" si="87"/>
        <v>0</v>
      </c>
      <c r="AO512" s="301">
        <f t="shared" si="88"/>
        <v>0</v>
      </c>
      <c r="AP512" s="298">
        <f t="shared" si="89"/>
        <v>0</v>
      </c>
      <c r="AQ512" s="299">
        <f t="shared" si="90"/>
        <v>0</v>
      </c>
      <c r="AR512" s="300">
        <f t="shared" si="91"/>
        <v>0</v>
      </c>
      <c r="AS512" s="301">
        <f t="shared" si="92"/>
        <v>0</v>
      </c>
      <c r="AT512" s="298">
        <f t="shared" si="93"/>
        <v>0</v>
      </c>
      <c r="AU512" s="299">
        <f t="shared" si="94"/>
        <v>0</v>
      </c>
      <c r="AV512" s="300">
        <f t="shared" si="95"/>
        <v>0</v>
      </c>
      <c r="AW512" s="301">
        <f t="shared" si="96"/>
        <v>0</v>
      </c>
      <c r="AX512" s="298">
        <f t="shared" si="97"/>
        <v>0</v>
      </c>
      <c r="AY512" s="299">
        <f t="shared" si="98"/>
        <v>0</v>
      </c>
      <c r="AZ512" s="300">
        <f t="shared" si="99"/>
        <v>0</v>
      </c>
      <c r="BA512" s="301">
        <f t="shared" si="100"/>
        <v>0</v>
      </c>
      <c r="BB512" s="298">
        <f t="shared" si="101"/>
        <v>0</v>
      </c>
      <c r="BC512" s="299">
        <f t="shared" si="102"/>
        <v>0</v>
      </c>
      <c r="BD512" s="300">
        <f t="shared" si="103"/>
        <v>0</v>
      </c>
      <c r="BE512" s="301">
        <f t="shared" si="104"/>
        <v>0</v>
      </c>
      <c r="BF512" s="298">
        <f t="shared" si="105"/>
        <v>0</v>
      </c>
      <c r="BG512" s="299">
        <f t="shared" si="106"/>
        <v>0</v>
      </c>
      <c r="BH512" s="300">
        <f t="shared" si="107"/>
        <v>0</v>
      </c>
      <c r="BI512" s="301">
        <f t="shared" si="108"/>
        <v>0</v>
      </c>
      <c r="BK512" s="371">
        <f t="shared" si="78"/>
        <v>0</v>
      </c>
      <c r="BL512" s="303">
        <f t="shared" si="109"/>
        <v>0</v>
      </c>
      <c r="BM512" s="304" t="str">
        <f>IF(BL512=0,"",
IF(SUM($BL$510:BL512)=1,BN512,
IF($BL$630&gt;SUM($BL$510:BL512),_xlfn.CONCAT(", ",BN512),
IF($BL$630=SUM($BL$510:BL512),_xlfn.CONCAT(" y ",BN512)))))</f>
        <v/>
      </c>
      <c r="BN512" s="231" t="s">
        <v>6214</v>
      </c>
      <c r="BO512" s="290">
        <f t="shared" si="79"/>
        <v>1</v>
      </c>
      <c r="BP512" s="291" t="str">
        <f>IF(BO512=0,"",
IF(SUM($BO$510:BO512)=1,BQ512,
IF($BO$630&gt;SUM($BO$510:BO512),_xlfn.CONCAT(", ",BQ512),
IF($BO$630=SUM($BO$510:BO512),_xlfn.CONCAT(" y ",BQ512)))))</f>
        <v>, 3</v>
      </c>
      <c r="BQ512" s="231" t="s">
        <v>6214</v>
      </c>
      <c r="BR512" s="378">
        <f t="shared" si="110"/>
        <v>0</v>
      </c>
      <c r="BS512" s="379">
        <f t="shared" si="111"/>
        <v>0</v>
      </c>
      <c r="BT512" s="380">
        <f t="shared" si="112"/>
        <v>0</v>
      </c>
      <c r="BU512" s="483">
        <f t="shared" si="113"/>
        <v>0</v>
      </c>
      <c r="BV512" s="484">
        <f t="shared" si="114"/>
        <v>0</v>
      </c>
      <c r="BW512" s="485">
        <f t="shared" si="115"/>
        <v>0</v>
      </c>
      <c r="BX512" s="486">
        <f t="shared" si="116"/>
        <v>0</v>
      </c>
      <c r="BY512" s="483">
        <f t="shared" si="117"/>
        <v>0</v>
      </c>
      <c r="BZ512" s="487">
        <f t="shared" si="118"/>
        <v>0</v>
      </c>
      <c r="CA512" s="485">
        <f t="shared" si="119"/>
        <v>0</v>
      </c>
      <c r="CB512" s="486">
        <f t="shared" si="120"/>
        <v>0</v>
      </c>
      <c r="CC512" s="483">
        <f t="shared" si="121"/>
        <v>0</v>
      </c>
      <c r="CD512" s="484">
        <f t="shared" si="122"/>
        <v>0</v>
      </c>
      <c r="CE512" s="485">
        <f t="shared" si="123"/>
        <v>0</v>
      </c>
      <c r="CF512" s="486">
        <f t="shared" si="124"/>
        <v>0</v>
      </c>
    </row>
    <row r="513" spans="1:84" ht="15" customHeight="1">
      <c r="A513" s="81"/>
      <c r="B513" s="82"/>
      <c r="C513" s="85" t="s">
        <v>90</v>
      </c>
      <c r="D513" s="732" t="str">
        <f>IF(CNGE_2024_M1_Secc1_Sub1!$D45="","",CNGE_2024_M1_Secc1_Sub1!$D45)</f>
        <v>SECRETARIA DE EDUCACION</v>
      </c>
      <c r="E513" s="733"/>
      <c r="F513" s="733"/>
      <c r="G513" s="733"/>
      <c r="H513" s="733"/>
      <c r="I513" s="734"/>
      <c r="J513" s="111"/>
      <c r="K513" s="111"/>
      <c r="L513" s="111"/>
      <c r="M513" s="111"/>
      <c r="N513" s="111"/>
      <c r="O513" s="111"/>
      <c r="P513" s="111"/>
      <c r="Q513" s="111"/>
      <c r="R513" s="111"/>
      <c r="S513" s="111"/>
      <c r="T513" s="111"/>
      <c r="U513" s="111"/>
      <c r="V513" s="111"/>
      <c r="W513" s="111"/>
      <c r="X513" s="111"/>
      <c r="Y513" s="111"/>
      <c r="Z513" s="111"/>
      <c r="AA513" s="111"/>
      <c r="AB513" s="111"/>
      <c r="AC513" s="111"/>
      <c r="AD513" s="111"/>
      <c r="AE513" s="8"/>
      <c r="AG513" s="381">
        <f t="shared" si="80"/>
        <v>1</v>
      </c>
      <c r="AH513" s="298">
        <f t="shared" si="81"/>
        <v>0</v>
      </c>
      <c r="AI513" s="299">
        <f t="shared" si="82"/>
        <v>0</v>
      </c>
      <c r="AJ513" s="300">
        <f t="shared" si="83"/>
        <v>0</v>
      </c>
      <c r="AK513" s="301">
        <f t="shared" si="84"/>
        <v>0</v>
      </c>
      <c r="AL513" s="298">
        <f t="shared" si="85"/>
        <v>0</v>
      </c>
      <c r="AM513" s="299">
        <f t="shared" si="86"/>
        <v>0</v>
      </c>
      <c r="AN513" s="300">
        <f t="shared" si="87"/>
        <v>0</v>
      </c>
      <c r="AO513" s="301">
        <f t="shared" si="88"/>
        <v>0</v>
      </c>
      <c r="AP513" s="298">
        <f t="shared" si="89"/>
        <v>0</v>
      </c>
      <c r="AQ513" s="299">
        <f t="shared" si="90"/>
        <v>0</v>
      </c>
      <c r="AR513" s="300">
        <f t="shared" si="91"/>
        <v>0</v>
      </c>
      <c r="AS513" s="301">
        <f t="shared" si="92"/>
        <v>0</v>
      </c>
      <c r="AT513" s="298">
        <f t="shared" si="93"/>
        <v>0</v>
      </c>
      <c r="AU513" s="299">
        <f t="shared" si="94"/>
        <v>0</v>
      </c>
      <c r="AV513" s="300">
        <f t="shared" si="95"/>
        <v>0</v>
      </c>
      <c r="AW513" s="301">
        <f t="shared" si="96"/>
        <v>0</v>
      </c>
      <c r="AX513" s="298">
        <f t="shared" si="97"/>
        <v>0</v>
      </c>
      <c r="AY513" s="299">
        <f t="shared" si="98"/>
        <v>0</v>
      </c>
      <c r="AZ513" s="300">
        <f t="shared" si="99"/>
        <v>0</v>
      </c>
      <c r="BA513" s="301">
        <f t="shared" si="100"/>
        <v>0</v>
      </c>
      <c r="BB513" s="298">
        <f t="shared" si="101"/>
        <v>0</v>
      </c>
      <c r="BC513" s="299">
        <f t="shared" si="102"/>
        <v>0</v>
      </c>
      <c r="BD513" s="300">
        <f t="shared" si="103"/>
        <v>0</v>
      </c>
      <c r="BE513" s="301">
        <f t="shared" si="104"/>
        <v>0</v>
      </c>
      <c r="BF513" s="298">
        <f t="shared" si="105"/>
        <v>0</v>
      </c>
      <c r="BG513" s="299">
        <f t="shared" si="106"/>
        <v>0</v>
      </c>
      <c r="BH513" s="300">
        <f t="shared" si="107"/>
        <v>0</v>
      </c>
      <c r="BI513" s="301">
        <f t="shared" si="108"/>
        <v>0</v>
      </c>
      <c r="BK513" s="371">
        <f t="shared" si="78"/>
        <v>0</v>
      </c>
      <c r="BL513" s="303">
        <f t="shared" si="109"/>
        <v>0</v>
      </c>
      <c r="BM513" s="304" t="str">
        <f>IF(BL513=0,"",
IF(SUM($BL$510:BL513)=1,BN513,
IF($BL$630&gt;SUM($BL$510:BL513),_xlfn.CONCAT(", ",BN513),
IF($BL$630=SUM($BL$510:BL513),_xlfn.CONCAT(" y ",BN513)))))</f>
        <v/>
      </c>
      <c r="BN513" s="231" t="s">
        <v>6215</v>
      </c>
      <c r="BO513" s="290">
        <f t="shared" si="79"/>
        <v>1</v>
      </c>
      <c r="BP513" s="291" t="str">
        <f>IF(BO513=0,"",
IF(SUM($BO$510:BO513)=1,BQ513,
IF($BO$630&gt;SUM($BO$510:BO513),_xlfn.CONCAT(", ",BQ513),
IF($BO$630=SUM($BO$510:BO513),_xlfn.CONCAT(" y ",BQ513)))))</f>
        <v>, 4</v>
      </c>
      <c r="BQ513" s="231" t="s">
        <v>6215</v>
      </c>
      <c r="BR513" s="378">
        <f t="shared" si="110"/>
        <v>0</v>
      </c>
      <c r="BS513" s="379">
        <f t="shared" si="111"/>
        <v>0</v>
      </c>
      <c r="BT513" s="380">
        <f t="shared" si="112"/>
        <v>0</v>
      </c>
      <c r="BU513" s="483">
        <f t="shared" si="113"/>
        <v>0</v>
      </c>
      <c r="BV513" s="484">
        <f t="shared" si="114"/>
        <v>0</v>
      </c>
      <c r="BW513" s="485">
        <f t="shared" si="115"/>
        <v>0</v>
      </c>
      <c r="BX513" s="486">
        <f t="shared" si="116"/>
        <v>0</v>
      </c>
      <c r="BY513" s="483">
        <f t="shared" si="117"/>
        <v>0</v>
      </c>
      <c r="BZ513" s="487">
        <f t="shared" si="118"/>
        <v>0</v>
      </c>
      <c r="CA513" s="485">
        <f t="shared" si="119"/>
        <v>0</v>
      </c>
      <c r="CB513" s="486">
        <f t="shared" si="120"/>
        <v>0</v>
      </c>
      <c r="CC513" s="483">
        <f t="shared" si="121"/>
        <v>0</v>
      </c>
      <c r="CD513" s="484">
        <f t="shared" si="122"/>
        <v>0</v>
      </c>
      <c r="CE513" s="485">
        <f t="shared" si="123"/>
        <v>0</v>
      </c>
      <c r="CF513" s="486">
        <f t="shared" si="124"/>
        <v>0</v>
      </c>
    </row>
    <row r="514" spans="1:84" ht="30" customHeight="1">
      <c r="A514" s="81"/>
      <c r="B514" s="82"/>
      <c r="C514" s="85" t="s">
        <v>91</v>
      </c>
      <c r="D514" s="732" t="str">
        <f>IF(CNGE_2024_M1_Secc1_Sub1!$D46="","",CNGE_2024_M1_Secc1_Sub1!$D46)</f>
        <v>SECRETARIA DE DESARROLLO SOCIAL</v>
      </c>
      <c r="E514" s="733"/>
      <c r="F514" s="733"/>
      <c r="G514" s="733"/>
      <c r="H514" s="733"/>
      <c r="I514" s="734"/>
      <c r="J514" s="111"/>
      <c r="K514" s="111"/>
      <c r="L514" s="111"/>
      <c r="M514" s="111"/>
      <c r="N514" s="111"/>
      <c r="O514" s="111"/>
      <c r="P514" s="111"/>
      <c r="Q514" s="111"/>
      <c r="R514" s="111"/>
      <c r="S514" s="111"/>
      <c r="T514" s="111"/>
      <c r="U514" s="111"/>
      <c r="V514" s="111"/>
      <c r="W514" s="111"/>
      <c r="X514" s="111"/>
      <c r="Y514" s="111"/>
      <c r="Z514" s="111"/>
      <c r="AA514" s="111"/>
      <c r="AB514" s="111"/>
      <c r="AC514" s="111"/>
      <c r="AD514" s="111"/>
      <c r="AE514" s="8"/>
      <c r="AG514" s="381">
        <f t="shared" si="80"/>
        <v>1</v>
      </c>
      <c r="AH514" s="298">
        <f t="shared" si="81"/>
        <v>0</v>
      </c>
      <c r="AI514" s="299">
        <f t="shared" si="82"/>
        <v>0</v>
      </c>
      <c r="AJ514" s="300">
        <f t="shared" si="83"/>
        <v>0</v>
      </c>
      <c r="AK514" s="301">
        <f t="shared" si="84"/>
        <v>0</v>
      </c>
      <c r="AL514" s="298">
        <f t="shared" si="85"/>
        <v>0</v>
      </c>
      <c r="AM514" s="299">
        <f t="shared" si="86"/>
        <v>0</v>
      </c>
      <c r="AN514" s="300">
        <f t="shared" si="87"/>
        <v>0</v>
      </c>
      <c r="AO514" s="301">
        <f t="shared" si="88"/>
        <v>0</v>
      </c>
      <c r="AP514" s="298">
        <f t="shared" si="89"/>
        <v>0</v>
      </c>
      <c r="AQ514" s="299">
        <f t="shared" si="90"/>
        <v>0</v>
      </c>
      <c r="AR514" s="300">
        <f t="shared" si="91"/>
        <v>0</v>
      </c>
      <c r="AS514" s="301">
        <f t="shared" si="92"/>
        <v>0</v>
      </c>
      <c r="AT514" s="298">
        <f t="shared" si="93"/>
        <v>0</v>
      </c>
      <c r="AU514" s="299">
        <f t="shared" si="94"/>
        <v>0</v>
      </c>
      <c r="AV514" s="300">
        <f t="shared" si="95"/>
        <v>0</v>
      </c>
      <c r="AW514" s="301">
        <f t="shared" si="96"/>
        <v>0</v>
      </c>
      <c r="AX514" s="298">
        <f t="shared" si="97"/>
        <v>0</v>
      </c>
      <c r="AY514" s="299">
        <f t="shared" si="98"/>
        <v>0</v>
      </c>
      <c r="AZ514" s="300">
        <f t="shared" si="99"/>
        <v>0</v>
      </c>
      <c r="BA514" s="301">
        <f t="shared" si="100"/>
        <v>0</v>
      </c>
      <c r="BB514" s="298">
        <f t="shared" si="101"/>
        <v>0</v>
      </c>
      <c r="BC514" s="299">
        <f t="shared" si="102"/>
        <v>0</v>
      </c>
      <c r="BD514" s="300">
        <f t="shared" si="103"/>
        <v>0</v>
      </c>
      <c r="BE514" s="301">
        <f t="shared" si="104"/>
        <v>0</v>
      </c>
      <c r="BF514" s="298">
        <f t="shared" si="105"/>
        <v>0</v>
      </c>
      <c r="BG514" s="299">
        <f t="shared" si="106"/>
        <v>0</v>
      </c>
      <c r="BH514" s="300">
        <f t="shared" si="107"/>
        <v>0</v>
      </c>
      <c r="BI514" s="301">
        <f t="shared" si="108"/>
        <v>0</v>
      </c>
      <c r="BK514" s="371">
        <f t="shared" si="78"/>
        <v>0</v>
      </c>
      <c r="BL514" s="303">
        <f t="shared" si="109"/>
        <v>0</v>
      </c>
      <c r="BM514" s="304" t="str">
        <f>IF(BL514=0,"",
IF(SUM($BL$510:BL514)=1,BN514,
IF($BL$630&gt;SUM($BL$510:BL514),_xlfn.CONCAT(", ",BN514),
IF($BL$630=SUM($BL$510:BL514),_xlfn.CONCAT(" y ",BN514)))))</f>
        <v/>
      </c>
      <c r="BN514" s="231" t="s">
        <v>6216</v>
      </c>
      <c r="BO514" s="290">
        <f t="shared" si="79"/>
        <v>1</v>
      </c>
      <c r="BP514" s="291" t="str">
        <f>IF(BO514=0,"",
IF(SUM($BO$510:BO514)=1,BQ514,
IF($BO$630&gt;SUM($BO$510:BO514),_xlfn.CONCAT(", ",BQ514),
IF($BO$630=SUM($BO$510:BO514),_xlfn.CONCAT(" y ",BQ514)))))</f>
        <v>, 5</v>
      </c>
      <c r="BQ514" s="231" t="s">
        <v>6216</v>
      </c>
      <c r="BR514" s="378">
        <f t="shared" si="110"/>
        <v>0</v>
      </c>
      <c r="BS514" s="379">
        <f t="shared" si="111"/>
        <v>0</v>
      </c>
      <c r="BT514" s="380">
        <f t="shared" si="112"/>
        <v>0</v>
      </c>
      <c r="BU514" s="483">
        <f t="shared" si="113"/>
        <v>0</v>
      </c>
      <c r="BV514" s="484">
        <f t="shared" si="114"/>
        <v>0</v>
      </c>
      <c r="BW514" s="485">
        <f t="shared" si="115"/>
        <v>0</v>
      </c>
      <c r="BX514" s="486">
        <f t="shared" si="116"/>
        <v>0</v>
      </c>
      <c r="BY514" s="483">
        <f t="shared" si="117"/>
        <v>0</v>
      </c>
      <c r="BZ514" s="487">
        <f t="shared" si="118"/>
        <v>0</v>
      </c>
      <c r="CA514" s="485">
        <f t="shared" si="119"/>
        <v>0</v>
      </c>
      <c r="CB514" s="486">
        <f t="shared" si="120"/>
        <v>0</v>
      </c>
      <c r="CC514" s="483">
        <f t="shared" si="121"/>
        <v>0</v>
      </c>
      <c r="CD514" s="484">
        <f t="shared" si="122"/>
        <v>0</v>
      </c>
      <c r="CE514" s="485">
        <f t="shared" si="123"/>
        <v>0</v>
      </c>
      <c r="CF514" s="486">
        <f t="shared" si="124"/>
        <v>0</v>
      </c>
    </row>
    <row r="515" spans="1:84" ht="45" customHeight="1">
      <c r="A515" s="81"/>
      <c r="B515" s="82"/>
      <c r="C515" s="85" t="s">
        <v>92</v>
      </c>
      <c r="D515" s="732" t="str">
        <f>IF(CNGE_2024_M1_Secc1_Sub1!$D47="","",CNGE_2024_M1_Secc1_Sub1!$D47)</f>
        <v>SECRETARIA DE DESARROLLO ECONOMICO Y PORTUARIO</v>
      </c>
      <c r="E515" s="733"/>
      <c r="F515" s="733"/>
      <c r="G515" s="733"/>
      <c r="H515" s="733"/>
      <c r="I515" s="734"/>
      <c r="J515" s="111"/>
      <c r="K515" s="111"/>
      <c r="L515" s="111"/>
      <c r="M515" s="111"/>
      <c r="N515" s="111"/>
      <c r="O515" s="111"/>
      <c r="P515" s="111"/>
      <c r="Q515" s="111"/>
      <c r="R515" s="111"/>
      <c r="S515" s="111"/>
      <c r="T515" s="111"/>
      <c r="U515" s="111"/>
      <c r="V515" s="111"/>
      <c r="W515" s="111"/>
      <c r="X515" s="111"/>
      <c r="Y515" s="111"/>
      <c r="Z515" s="111"/>
      <c r="AA515" s="111"/>
      <c r="AB515" s="111"/>
      <c r="AC515" s="111"/>
      <c r="AD515" s="111"/>
      <c r="AE515" s="8"/>
      <c r="AG515" s="381">
        <f t="shared" si="80"/>
        <v>1</v>
      </c>
      <c r="AH515" s="298">
        <f t="shared" si="81"/>
        <v>0</v>
      </c>
      <c r="AI515" s="299">
        <f t="shared" si="82"/>
        <v>0</v>
      </c>
      <c r="AJ515" s="300">
        <f t="shared" si="83"/>
        <v>0</v>
      </c>
      <c r="AK515" s="301">
        <f t="shared" si="84"/>
        <v>0</v>
      </c>
      <c r="AL515" s="298">
        <f t="shared" si="85"/>
        <v>0</v>
      </c>
      <c r="AM515" s="299">
        <f t="shared" si="86"/>
        <v>0</v>
      </c>
      <c r="AN515" s="300">
        <f t="shared" si="87"/>
        <v>0</v>
      </c>
      <c r="AO515" s="301">
        <f t="shared" si="88"/>
        <v>0</v>
      </c>
      <c r="AP515" s="298">
        <f t="shared" si="89"/>
        <v>0</v>
      </c>
      <c r="AQ515" s="299">
        <f t="shared" si="90"/>
        <v>0</v>
      </c>
      <c r="AR515" s="300">
        <f t="shared" si="91"/>
        <v>0</v>
      </c>
      <c r="AS515" s="301">
        <f t="shared" si="92"/>
        <v>0</v>
      </c>
      <c r="AT515" s="298">
        <f t="shared" si="93"/>
        <v>0</v>
      </c>
      <c r="AU515" s="299">
        <f t="shared" si="94"/>
        <v>0</v>
      </c>
      <c r="AV515" s="300">
        <f t="shared" si="95"/>
        <v>0</v>
      </c>
      <c r="AW515" s="301">
        <f t="shared" si="96"/>
        <v>0</v>
      </c>
      <c r="AX515" s="298">
        <f t="shared" si="97"/>
        <v>0</v>
      </c>
      <c r="AY515" s="299">
        <f t="shared" si="98"/>
        <v>0</v>
      </c>
      <c r="AZ515" s="300">
        <f t="shared" si="99"/>
        <v>0</v>
      </c>
      <c r="BA515" s="301">
        <f t="shared" si="100"/>
        <v>0</v>
      </c>
      <c r="BB515" s="298">
        <f t="shared" si="101"/>
        <v>0</v>
      </c>
      <c r="BC515" s="299">
        <f t="shared" si="102"/>
        <v>0</v>
      </c>
      <c r="BD515" s="300">
        <f t="shared" si="103"/>
        <v>0</v>
      </c>
      <c r="BE515" s="301">
        <f t="shared" si="104"/>
        <v>0</v>
      </c>
      <c r="BF515" s="298">
        <f t="shared" si="105"/>
        <v>0</v>
      </c>
      <c r="BG515" s="299">
        <f t="shared" si="106"/>
        <v>0</v>
      </c>
      <c r="BH515" s="300">
        <f t="shared" si="107"/>
        <v>0</v>
      </c>
      <c r="BI515" s="301">
        <f t="shared" si="108"/>
        <v>0</v>
      </c>
      <c r="BK515" s="371">
        <f t="shared" si="78"/>
        <v>0</v>
      </c>
      <c r="BL515" s="303">
        <f t="shared" si="109"/>
        <v>0</v>
      </c>
      <c r="BM515" s="304" t="str">
        <f>IF(BL515=0,"",
IF(SUM($BL$510:BL515)=1,BN515,
IF($BL$630&gt;SUM($BL$510:BL515),_xlfn.CONCAT(", ",BN515),
IF($BL$630=SUM($BL$510:BL515),_xlfn.CONCAT(" y ",BN515)))))</f>
        <v/>
      </c>
      <c r="BN515" s="231" t="s">
        <v>6217</v>
      </c>
      <c r="BO515" s="290">
        <f t="shared" si="79"/>
        <v>1</v>
      </c>
      <c r="BP515" s="291" t="str">
        <f>IF(BO515=0,"",
IF(SUM($BO$510:BO515)=1,BQ515,
IF($BO$630&gt;SUM($BO$510:BO515),_xlfn.CONCAT(", ",BQ515),
IF($BO$630=SUM($BO$510:BO515),_xlfn.CONCAT(" y ",BQ515)))))</f>
        <v>, 6</v>
      </c>
      <c r="BQ515" s="231" t="s">
        <v>6217</v>
      </c>
      <c r="BR515" s="378">
        <f t="shared" si="110"/>
        <v>0</v>
      </c>
      <c r="BS515" s="379">
        <f t="shared" si="111"/>
        <v>0</v>
      </c>
      <c r="BT515" s="380">
        <f t="shared" si="112"/>
        <v>0</v>
      </c>
      <c r="BU515" s="483">
        <f t="shared" si="113"/>
        <v>0</v>
      </c>
      <c r="BV515" s="484">
        <f t="shared" si="114"/>
        <v>0</v>
      </c>
      <c r="BW515" s="485">
        <f t="shared" si="115"/>
        <v>0</v>
      </c>
      <c r="BX515" s="486">
        <f t="shared" si="116"/>
        <v>0</v>
      </c>
      <c r="BY515" s="483">
        <f t="shared" si="117"/>
        <v>0</v>
      </c>
      <c r="BZ515" s="487">
        <f t="shared" si="118"/>
        <v>0</v>
      </c>
      <c r="CA515" s="485">
        <f t="shared" si="119"/>
        <v>0</v>
      </c>
      <c r="CB515" s="486">
        <f t="shared" si="120"/>
        <v>0</v>
      </c>
      <c r="CC515" s="483">
        <f t="shared" si="121"/>
        <v>0</v>
      </c>
      <c r="CD515" s="484">
        <f t="shared" si="122"/>
        <v>0</v>
      </c>
      <c r="CE515" s="485">
        <f t="shared" si="123"/>
        <v>0</v>
      </c>
      <c r="CF515" s="486">
        <f t="shared" si="124"/>
        <v>0</v>
      </c>
    </row>
    <row r="516" spans="1:84" ht="15" customHeight="1">
      <c r="A516" s="81"/>
      <c r="B516" s="82"/>
      <c r="C516" s="85" t="s">
        <v>93</v>
      </c>
      <c r="D516" s="732" t="str">
        <f>IF(CNGE_2024_M1_Secc1_Sub1!$D48="","",CNGE_2024_M1_Secc1_Sub1!$D48)</f>
        <v>SECRETARIA DE GOBIERNO</v>
      </c>
      <c r="E516" s="733"/>
      <c r="F516" s="733"/>
      <c r="G516" s="733"/>
      <c r="H516" s="733"/>
      <c r="I516" s="734"/>
      <c r="J516" s="111"/>
      <c r="K516" s="111"/>
      <c r="L516" s="111"/>
      <c r="M516" s="111"/>
      <c r="N516" s="111"/>
      <c r="O516" s="111"/>
      <c r="P516" s="111"/>
      <c r="Q516" s="111"/>
      <c r="R516" s="111"/>
      <c r="S516" s="111"/>
      <c r="T516" s="111"/>
      <c r="U516" s="111"/>
      <c r="V516" s="111"/>
      <c r="W516" s="111"/>
      <c r="X516" s="111"/>
      <c r="Y516" s="111"/>
      <c r="Z516" s="111"/>
      <c r="AA516" s="111"/>
      <c r="AB516" s="111"/>
      <c r="AC516" s="111"/>
      <c r="AD516" s="111"/>
      <c r="AE516" s="8"/>
      <c r="AG516" s="381">
        <f t="shared" si="80"/>
        <v>1</v>
      </c>
      <c r="AH516" s="298">
        <f t="shared" si="81"/>
        <v>0</v>
      </c>
      <c r="AI516" s="299">
        <f t="shared" si="82"/>
        <v>0</v>
      </c>
      <c r="AJ516" s="300">
        <f t="shared" si="83"/>
        <v>0</v>
      </c>
      <c r="AK516" s="301">
        <f t="shared" si="84"/>
        <v>0</v>
      </c>
      <c r="AL516" s="298">
        <f t="shared" si="85"/>
        <v>0</v>
      </c>
      <c r="AM516" s="299">
        <f t="shared" si="86"/>
        <v>0</v>
      </c>
      <c r="AN516" s="300">
        <f t="shared" si="87"/>
        <v>0</v>
      </c>
      <c r="AO516" s="301">
        <f t="shared" si="88"/>
        <v>0</v>
      </c>
      <c r="AP516" s="298">
        <f t="shared" si="89"/>
        <v>0</v>
      </c>
      <c r="AQ516" s="299">
        <f t="shared" si="90"/>
        <v>0</v>
      </c>
      <c r="AR516" s="300">
        <f t="shared" si="91"/>
        <v>0</v>
      </c>
      <c r="AS516" s="301">
        <f t="shared" si="92"/>
        <v>0</v>
      </c>
      <c r="AT516" s="298">
        <f t="shared" si="93"/>
        <v>0</v>
      </c>
      <c r="AU516" s="299">
        <f t="shared" si="94"/>
        <v>0</v>
      </c>
      <c r="AV516" s="300">
        <f t="shared" si="95"/>
        <v>0</v>
      </c>
      <c r="AW516" s="301">
        <f t="shared" si="96"/>
        <v>0</v>
      </c>
      <c r="AX516" s="298">
        <f t="shared" si="97"/>
        <v>0</v>
      </c>
      <c r="AY516" s="299">
        <f t="shared" si="98"/>
        <v>0</v>
      </c>
      <c r="AZ516" s="300">
        <f t="shared" si="99"/>
        <v>0</v>
      </c>
      <c r="BA516" s="301">
        <f t="shared" si="100"/>
        <v>0</v>
      </c>
      <c r="BB516" s="298">
        <f t="shared" si="101"/>
        <v>0</v>
      </c>
      <c r="BC516" s="299">
        <f t="shared" si="102"/>
        <v>0</v>
      </c>
      <c r="BD516" s="300">
        <f t="shared" si="103"/>
        <v>0</v>
      </c>
      <c r="BE516" s="301">
        <f t="shared" si="104"/>
        <v>0</v>
      </c>
      <c r="BF516" s="298">
        <f t="shared" si="105"/>
        <v>0</v>
      </c>
      <c r="BG516" s="299">
        <f t="shared" si="106"/>
        <v>0</v>
      </c>
      <c r="BH516" s="300">
        <f t="shared" si="107"/>
        <v>0</v>
      </c>
      <c r="BI516" s="301">
        <f t="shared" si="108"/>
        <v>0</v>
      </c>
      <c r="BK516" s="371">
        <f t="shared" si="78"/>
        <v>0</v>
      </c>
      <c r="BL516" s="303">
        <f t="shared" si="109"/>
        <v>0</v>
      </c>
      <c r="BM516" s="304" t="str">
        <f>IF(BL516=0,"",
IF(SUM($BL$510:BL516)=1,BN516,
IF($BL$630&gt;SUM($BL$510:BL516),_xlfn.CONCAT(", ",BN516),
IF($BL$630=SUM($BL$510:BL516),_xlfn.CONCAT(" y ",BN516)))))</f>
        <v/>
      </c>
      <c r="BN516" s="231" t="s">
        <v>6218</v>
      </c>
      <c r="BO516" s="290">
        <f t="shared" si="79"/>
        <v>1</v>
      </c>
      <c r="BP516" s="291" t="str">
        <f>IF(BO516=0,"",
IF(SUM($BO$510:BO516)=1,BQ516,
IF($BO$630&gt;SUM($BO$510:BO516),_xlfn.CONCAT(", ",BQ516),
IF($BO$630=SUM($BO$510:BO516),_xlfn.CONCAT(" y ",BQ516)))))</f>
        <v>, 7</v>
      </c>
      <c r="BQ516" s="231" t="s">
        <v>6218</v>
      </c>
      <c r="BR516" s="378">
        <f t="shared" si="110"/>
        <v>0</v>
      </c>
      <c r="BS516" s="379">
        <f t="shared" si="111"/>
        <v>0</v>
      </c>
      <c r="BT516" s="380">
        <f t="shared" si="112"/>
        <v>0</v>
      </c>
      <c r="BU516" s="483">
        <f t="shared" si="113"/>
        <v>0</v>
      </c>
      <c r="BV516" s="484">
        <f t="shared" si="114"/>
        <v>0</v>
      </c>
      <c r="BW516" s="485">
        <f t="shared" si="115"/>
        <v>0</v>
      </c>
      <c r="BX516" s="486">
        <f t="shared" si="116"/>
        <v>0</v>
      </c>
      <c r="BY516" s="483">
        <f t="shared" si="117"/>
        <v>0</v>
      </c>
      <c r="BZ516" s="487">
        <f t="shared" si="118"/>
        <v>0</v>
      </c>
      <c r="CA516" s="485">
        <f t="shared" si="119"/>
        <v>0</v>
      </c>
      <c r="CB516" s="486">
        <f t="shared" si="120"/>
        <v>0</v>
      </c>
      <c r="CC516" s="483">
        <f t="shared" si="121"/>
        <v>0</v>
      </c>
      <c r="CD516" s="484">
        <f t="shared" si="122"/>
        <v>0</v>
      </c>
      <c r="CE516" s="485">
        <f t="shared" si="123"/>
        <v>0</v>
      </c>
      <c r="CF516" s="486">
        <f t="shared" si="124"/>
        <v>0</v>
      </c>
    </row>
    <row r="517" spans="1:84" ht="30" customHeight="1">
      <c r="A517" s="81"/>
      <c r="B517" s="82"/>
      <c r="C517" s="85" t="s">
        <v>94</v>
      </c>
      <c r="D517" s="732" t="str">
        <f>IF(CNGE_2024_M1_Secc1_Sub1!$D49="","",CNGE_2024_M1_Secc1_Sub1!$D49)</f>
        <v>SECRETARIA DE FINANZAS Y PLANEACION</v>
      </c>
      <c r="E517" s="733"/>
      <c r="F517" s="733"/>
      <c r="G517" s="733"/>
      <c r="H517" s="733"/>
      <c r="I517" s="734"/>
      <c r="J517" s="111"/>
      <c r="K517" s="111"/>
      <c r="L517" s="111"/>
      <c r="M517" s="111"/>
      <c r="N517" s="111"/>
      <c r="O517" s="111"/>
      <c r="P517" s="111"/>
      <c r="Q517" s="111"/>
      <c r="R517" s="111"/>
      <c r="S517" s="111"/>
      <c r="T517" s="111"/>
      <c r="U517" s="111"/>
      <c r="V517" s="111"/>
      <c r="W517" s="111"/>
      <c r="X517" s="111"/>
      <c r="Y517" s="111"/>
      <c r="Z517" s="111"/>
      <c r="AA517" s="111"/>
      <c r="AB517" s="111"/>
      <c r="AC517" s="111"/>
      <c r="AD517" s="111"/>
      <c r="AE517" s="8"/>
      <c r="AG517" s="381">
        <f t="shared" si="80"/>
        <v>1</v>
      </c>
      <c r="AH517" s="298">
        <f t="shared" si="81"/>
        <v>0</v>
      </c>
      <c r="AI517" s="299">
        <f t="shared" si="82"/>
        <v>0</v>
      </c>
      <c r="AJ517" s="300">
        <f t="shared" si="83"/>
        <v>0</v>
      </c>
      <c r="AK517" s="301">
        <f t="shared" si="84"/>
        <v>0</v>
      </c>
      <c r="AL517" s="298">
        <f t="shared" si="85"/>
        <v>0</v>
      </c>
      <c r="AM517" s="299">
        <f t="shared" si="86"/>
        <v>0</v>
      </c>
      <c r="AN517" s="300">
        <f t="shared" si="87"/>
        <v>0</v>
      </c>
      <c r="AO517" s="301">
        <f t="shared" si="88"/>
        <v>0</v>
      </c>
      <c r="AP517" s="298">
        <f t="shared" si="89"/>
        <v>0</v>
      </c>
      <c r="AQ517" s="299">
        <f t="shared" si="90"/>
        <v>0</v>
      </c>
      <c r="AR517" s="300">
        <f t="shared" si="91"/>
        <v>0</v>
      </c>
      <c r="AS517" s="301">
        <f t="shared" si="92"/>
        <v>0</v>
      </c>
      <c r="AT517" s="298">
        <f t="shared" si="93"/>
        <v>0</v>
      </c>
      <c r="AU517" s="299">
        <f t="shared" si="94"/>
        <v>0</v>
      </c>
      <c r="AV517" s="300">
        <f t="shared" si="95"/>
        <v>0</v>
      </c>
      <c r="AW517" s="301">
        <f t="shared" si="96"/>
        <v>0</v>
      </c>
      <c r="AX517" s="298">
        <f t="shared" si="97"/>
        <v>0</v>
      </c>
      <c r="AY517" s="299">
        <f t="shared" si="98"/>
        <v>0</v>
      </c>
      <c r="AZ517" s="300">
        <f t="shared" si="99"/>
        <v>0</v>
      </c>
      <c r="BA517" s="301">
        <f t="shared" si="100"/>
        <v>0</v>
      </c>
      <c r="BB517" s="298">
        <f t="shared" si="101"/>
        <v>0</v>
      </c>
      <c r="BC517" s="299">
        <f t="shared" si="102"/>
        <v>0</v>
      </c>
      <c r="BD517" s="300">
        <f t="shared" si="103"/>
        <v>0</v>
      </c>
      <c r="BE517" s="301">
        <f t="shared" si="104"/>
        <v>0</v>
      </c>
      <c r="BF517" s="298">
        <f t="shared" si="105"/>
        <v>0</v>
      </c>
      <c r="BG517" s="299">
        <f t="shared" si="106"/>
        <v>0</v>
      </c>
      <c r="BH517" s="300">
        <f t="shared" si="107"/>
        <v>0</v>
      </c>
      <c r="BI517" s="301">
        <f t="shared" si="108"/>
        <v>0</v>
      </c>
      <c r="BK517" s="371">
        <f t="shared" si="78"/>
        <v>0</v>
      </c>
      <c r="BL517" s="303">
        <f t="shared" si="109"/>
        <v>0</v>
      </c>
      <c r="BM517" s="304" t="str">
        <f>IF(BL517=0,"",
IF(SUM($BL$510:BL517)=1,BN517,
IF($BL$630&gt;SUM($BL$510:BL517),_xlfn.CONCAT(", ",BN517),
IF($BL$630=SUM($BL$510:BL517),_xlfn.CONCAT(" y ",BN517)))))</f>
        <v/>
      </c>
      <c r="BN517" s="231" t="s">
        <v>6219</v>
      </c>
      <c r="BO517" s="290">
        <f t="shared" si="79"/>
        <v>1</v>
      </c>
      <c r="BP517" s="291" t="str">
        <f>IF(BO517=0,"",
IF(SUM($BO$510:BO517)=1,BQ517,
IF($BO$630&gt;SUM($BO$510:BO517),_xlfn.CONCAT(", ",BQ517),
IF($BO$630=SUM($BO$510:BO517),_xlfn.CONCAT(" y ",BQ517)))))</f>
        <v>, 8</v>
      </c>
      <c r="BQ517" s="231" t="s">
        <v>6219</v>
      </c>
      <c r="BR517" s="378">
        <f t="shared" si="110"/>
        <v>0</v>
      </c>
      <c r="BS517" s="379">
        <f t="shared" si="111"/>
        <v>0</v>
      </c>
      <c r="BT517" s="380">
        <f t="shared" si="112"/>
        <v>0</v>
      </c>
      <c r="BU517" s="483">
        <f t="shared" si="113"/>
        <v>0</v>
      </c>
      <c r="BV517" s="484">
        <f t="shared" si="114"/>
        <v>0</v>
      </c>
      <c r="BW517" s="485">
        <f t="shared" si="115"/>
        <v>0</v>
      </c>
      <c r="BX517" s="486">
        <f t="shared" si="116"/>
        <v>0</v>
      </c>
      <c r="BY517" s="483">
        <f t="shared" si="117"/>
        <v>0</v>
      </c>
      <c r="BZ517" s="487">
        <f t="shared" si="118"/>
        <v>0</v>
      </c>
      <c r="CA517" s="485">
        <f t="shared" si="119"/>
        <v>0</v>
      </c>
      <c r="CB517" s="486">
        <f t="shared" si="120"/>
        <v>0</v>
      </c>
      <c r="CC517" s="483">
        <f t="shared" si="121"/>
        <v>0</v>
      </c>
      <c r="CD517" s="484">
        <f t="shared" si="122"/>
        <v>0</v>
      </c>
      <c r="CE517" s="485">
        <f t="shared" si="123"/>
        <v>0</v>
      </c>
      <c r="CF517" s="486">
        <f t="shared" si="124"/>
        <v>0</v>
      </c>
    </row>
    <row r="518" spans="1:84" ht="30" customHeight="1">
      <c r="A518" s="81"/>
      <c r="B518" s="82"/>
      <c r="C518" s="85" t="s">
        <v>95</v>
      </c>
      <c r="D518" s="732" t="str">
        <f>IF(CNGE_2024_M1_Secc1_Sub1!$D50="","",CNGE_2024_M1_Secc1_Sub1!$D50)</f>
        <v>COORDINACION GENERAL DE COMUNICACION SOCIAL</v>
      </c>
      <c r="E518" s="733"/>
      <c r="F518" s="733"/>
      <c r="G518" s="733"/>
      <c r="H518" s="733"/>
      <c r="I518" s="734"/>
      <c r="J518" s="111"/>
      <c r="K518" s="111"/>
      <c r="L518" s="111"/>
      <c r="M518" s="111"/>
      <c r="N518" s="111"/>
      <c r="O518" s="111"/>
      <c r="P518" s="111"/>
      <c r="Q518" s="111"/>
      <c r="R518" s="111"/>
      <c r="S518" s="111"/>
      <c r="T518" s="111"/>
      <c r="U518" s="111"/>
      <c r="V518" s="111"/>
      <c r="W518" s="111"/>
      <c r="X518" s="111"/>
      <c r="Y518" s="111"/>
      <c r="Z518" s="111"/>
      <c r="AA518" s="111"/>
      <c r="AB518" s="111"/>
      <c r="AC518" s="111"/>
      <c r="AD518" s="111"/>
      <c r="AE518" s="8"/>
      <c r="AG518" s="381">
        <f t="shared" si="80"/>
        <v>1</v>
      </c>
      <c r="AH518" s="298">
        <f t="shared" si="81"/>
        <v>0</v>
      </c>
      <c r="AI518" s="299">
        <f t="shared" si="82"/>
        <v>0</v>
      </c>
      <c r="AJ518" s="300">
        <f t="shared" si="83"/>
        <v>0</v>
      </c>
      <c r="AK518" s="301">
        <f t="shared" si="84"/>
        <v>0</v>
      </c>
      <c r="AL518" s="298">
        <f t="shared" si="85"/>
        <v>0</v>
      </c>
      <c r="AM518" s="299">
        <f t="shared" si="86"/>
        <v>0</v>
      </c>
      <c r="AN518" s="300">
        <f t="shared" si="87"/>
        <v>0</v>
      </c>
      <c r="AO518" s="301">
        <f t="shared" si="88"/>
        <v>0</v>
      </c>
      <c r="AP518" s="298">
        <f t="shared" si="89"/>
        <v>0</v>
      </c>
      <c r="AQ518" s="299">
        <f t="shared" si="90"/>
        <v>0</v>
      </c>
      <c r="AR518" s="300">
        <f t="shared" si="91"/>
        <v>0</v>
      </c>
      <c r="AS518" s="301">
        <f t="shared" si="92"/>
        <v>0</v>
      </c>
      <c r="AT518" s="298">
        <f t="shared" si="93"/>
        <v>0</v>
      </c>
      <c r="AU518" s="299">
        <f t="shared" si="94"/>
        <v>0</v>
      </c>
      <c r="AV518" s="300">
        <f t="shared" si="95"/>
        <v>0</v>
      </c>
      <c r="AW518" s="301">
        <f t="shared" si="96"/>
        <v>0</v>
      </c>
      <c r="AX518" s="298">
        <f t="shared" si="97"/>
        <v>0</v>
      </c>
      <c r="AY518" s="299">
        <f t="shared" si="98"/>
        <v>0</v>
      </c>
      <c r="AZ518" s="300">
        <f t="shared" si="99"/>
        <v>0</v>
      </c>
      <c r="BA518" s="301">
        <f t="shared" si="100"/>
        <v>0</v>
      </c>
      <c r="BB518" s="298">
        <f t="shared" si="101"/>
        <v>0</v>
      </c>
      <c r="BC518" s="299">
        <f t="shared" si="102"/>
        <v>0</v>
      </c>
      <c r="BD518" s="300">
        <f t="shared" si="103"/>
        <v>0</v>
      </c>
      <c r="BE518" s="301">
        <f t="shared" si="104"/>
        <v>0</v>
      </c>
      <c r="BF518" s="298">
        <f t="shared" si="105"/>
        <v>0</v>
      </c>
      <c r="BG518" s="299">
        <f t="shared" si="106"/>
        <v>0</v>
      </c>
      <c r="BH518" s="300">
        <f t="shared" si="107"/>
        <v>0</v>
      </c>
      <c r="BI518" s="301">
        <f t="shared" si="108"/>
        <v>0</v>
      </c>
      <c r="BK518" s="371">
        <f t="shared" si="78"/>
        <v>0</v>
      </c>
      <c r="BL518" s="303">
        <f t="shared" si="109"/>
        <v>0</v>
      </c>
      <c r="BM518" s="304" t="str">
        <f>IF(BL518=0,"",
IF(SUM($BL$510:BL518)=1,BN518,
IF($BL$630&gt;SUM($BL$510:BL518),_xlfn.CONCAT(", ",BN518),
IF($BL$630=SUM($BL$510:BL518),_xlfn.CONCAT(" y ",BN518)))))</f>
        <v/>
      </c>
      <c r="BN518" s="231" t="s">
        <v>6220</v>
      </c>
      <c r="BO518" s="290">
        <f t="shared" si="79"/>
        <v>1</v>
      </c>
      <c r="BP518" s="291" t="str">
        <f>IF(BO518=0,"",
IF(SUM($BO$510:BO518)=1,BQ518,
IF($BO$630&gt;SUM($BO$510:BO518),_xlfn.CONCAT(", ",BQ518),
IF($BO$630=SUM($BO$510:BO518),_xlfn.CONCAT(" y ",BQ518)))))</f>
        <v>, 9</v>
      </c>
      <c r="BQ518" s="231" t="s">
        <v>6220</v>
      </c>
      <c r="BR518" s="378">
        <f t="shared" si="110"/>
        <v>0</v>
      </c>
      <c r="BS518" s="379">
        <f t="shared" si="111"/>
        <v>0</v>
      </c>
      <c r="BT518" s="380">
        <f t="shared" si="112"/>
        <v>0</v>
      </c>
      <c r="BU518" s="483">
        <f t="shared" si="113"/>
        <v>0</v>
      </c>
      <c r="BV518" s="484">
        <f t="shared" si="114"/>
        <v>0</v>
      </c>
      <c r="BW518" s="485">
        <f t="shared" si="115"/>
        <v>0</v>
      </c>
      <c r="BX518" s="486">
        <f t="shared" si="116"/>
        <v>0</v>
      </c>
      <c r="BY518" s="483">
        <f t="shared" si="117"/>
        <v>0</v>
      </c>
      <c r="BZ518" s="487">
        <f t="shared" si="118"/>
        <v>0</v>
      </c>
      <c r="CA518" s="485">
        <f t="shared" si="119"/>
        <v>0</v>
      </c>
      <c r="CB518" s="486">
        <f t="shared" si="120"/>
        <v>0</v>
      </c>
      <c r="CC518" s="483">
        <f t="shared" si="121"/>
        <v>0</v>
      </c>
      <c r="CD518" s="484">
        <f t="shared" si="122"/>
        <v>0</v>
      </c>
      <c r="CE518" s="485">
        <f t="shared" si="123"/>
        <v>0</v>
      </c>
      <c r="CF518" s="486">
        <f t="shared" si="124"/>
        <v>0</v>
      </c>
    </row>
    <row r="519" spans="1:84" ht="15" customHeight="1">
      <c r="A519" s="81"/>
      <c r="B519" s="82"/>
      <c r="C519" s="85" t="s">
        <v>97</v>
      </c>
      <c r="D519" s="732" t="str">
        <f>IF(CNGE_2024_M1_Secc1_Sub1!$D51="","",CNGE_2024_M1_Secc1_Sub1!$D51)</f>
        <v>CONTRALORIA GENERAL</v>
      </c>
      <c r="E519" s="733"/>
      <c r="F519" s="733"/>
      <c r="G519" s="733"/>
      <c r="H519" s="733"/>
      <c r="I519" s="734"/>
      <c r="J519" s="111"/>
      <c r="K519" s="111"/>
      <c r="L519" s="111"/>
      <c r="M519" s="111"/>
      <c r="N519" s="111"/>
      <c r="O519" s="111"/>
      <c r="P519" s="111"/>
      <c r="Q519" s="111"/>
      <c r="R519" s="111"/>
      <c r="S519" s="111"/>
      <c r="T519" s="111"/>
      <c r="U519" s="111"/>
      <c r="V519" s="111"/>
      <c r="W519" s="111"/>
      <c r="X519" s="111"/>
      <c r="Y519" s="111"/>
      <c r="Z519" s="111"/>
      <c r="AA519" s="111"/>
      <c r="AB519" s="111"/>
      <c r="AC519" s="111"/>
      <c r="AD519" s="111"/>
      <c r="AE519" s="8"/>
      <c r="AG519" s="381">
        <f t="shared" si="80"/>
        <v>1</v>
      </c>
      <c r="AH519" s="298">
        <f t="shared" si="81"/>
        <v>0</v>
      </c>
      <c r="AI519" s="299">
        <f t="shared" si="82"/>
        <v>0</v>
      </c>
      <c r="AJ519" s="300">
        <f t="shared" si="83"/>
        <v>0</v>
      </c>
      <c r="AK519" s="301">
        <f t="shared" si="84"/>
        <v>0</v>
      </c>
      <c r="AL519" s="298">
        <f t="shared" si="85"/>
        <v>0</v>
      </c>
      <c r="AM519" s="299">
        <f t="shared" si="86"/>
        <v>0</v>
      </c>
      <c r="AN519" s="300">
        <f t="shared" si="87"/>
        <v>0</v>
      </c>
      <c r="AO519" s="301">
        <f t="shared" si="88"/>
        <v>0</v>
      </c>
      <c r="AP519" s="298">
        <f t="shared" si="89"/>
        <v>0</v>
      </c>
      <c r="AQ519" s="299">
        <f t="shared" si="90"/>
        <v>0</v>
      </c>
      <c r="AR519" s="300">
        <f t="shared" si="91"/>
        <v>0</v>
      </c>
      <c r="AS519" s="301">
        <f t="shared" si="92"/>
        <v>0</v>
      </c>
      <c r="AT519" s="298">
        <f t="shared" si="93"/>
        <v>0</v>
      </c>
      <c r="AU519" s="299">
        <f t="shared" si="94"/>
        <v>0</v>
      </c>
      <c r="AV519" s="300">
        <f t="shared" si="95"/>
        <v>0</v>
      </c>
      <c r="AW519" s="301">
        <f t="shared" si="96"/>
        <v>0</v>
      </c>
      <c r="AX519" s="298">
        <f t="shared" si="97"/>
        <v>0</v>
      </c>
      <c r="AY519" s="299">
        <f t="shared" si="98"/>
        <v>0</v>
      </c>
      <c r="AZ519" s="300">
        <f t="shared" si="99"/>
        <v>0</v>
      </c>
      <c r="BA519" s="301">
        <f t="shared" si="100"/>
        <v>0</v>
      </c>
      <c r="BB519" s="298">
        <f t="shared" si="101"/>
        <v>0</v>
      </c>
      <c r="BC519" s="299">
        <f t="shared" si="102"/>
        <v>0</v>
      </c>
      <c r="BD519" s="300">
        <f t="shared" si="103"/>
        <v>0</v>
      </c>
      <c r="BE519" s="301">
        <f t="shared" si="104"/>
        <v>0</v>
      </c>
      <c r="BF519" s="298">
        <f t="shared" si="105"/>
        <v>0</v>
      </c>
      <c r="BG519" s="299">
        <f t="shared" si="106"/>
        <v>0</v>
      </c>
      <c r="BH519" s="300">
        <f t="shared" si="107"/>
        <v>0</v>
      </c>
      <c r="BI519" s="301">
        <f t="shared" si="108"/>
        <v>0</v>
      </c>
      <c r="BK519" s="371">
        <f t="shared" si="78"/>
        <v>0</v>
      </c>
      <c r="BL519" s="303">
        <f t="shared" si="109"/>
        <v>0</v>
      </c>
      <c r="BM519" s="304" t="str">
        <f>IF(BL519=0,"",
IF(SUM($BL$510:BL519)=1,BN519,
IF($BL$630&gt;SUM($BL$510:BL519),_xlfn.CONCAT(", ",BN519),
IF($BL$630=SUM($BL$510:BL519),_xlfn.CONCAT(" y ",BN519)))))</f>
        <v/>
      </c>
      <c r="BN519" s="231" t="s">
        <v>6221</v>
      </c>
      <c r="BO519" s="290">
        <f t="shared" si="79"/>
        <v>1</v>
      </c>
      <c r="BP519" s="291" t="str">
        <f>IF(BO519=0,"",
IF(SUM($BO$510:BO519)=1,BQ519,
IF($BO$630&gt;SUM($BO$510:BO519),_xlfn.CONCAT(", ",BQ519),
IF($BO$630=SUM($BO$510:BO519),_xlfn.CONCAT(" y ",BQ519)))))</f>
        <v>, 10</v>
      </c>
      <c r="BQ519" s="231" t="s">
        <v>6221</v>
      </c>
      <c r="BR519" s="378">
        <f t="shared" si="110"/>
        <v>0</v>
      </c>
      <c r="BS519" s="379">
        <f t="shared" si="111"/>
        <v>0</v>
      </c>
      <c r="BT519" s="380">
        <f t="shared" si="112"/>
        <v>0</v>
      </c>
      <c r="BU519" s="483">
        <f t="shared" si="113"/>
        <v>0</v>
      </c>
      <c r="BV519" s="484">
        <f t="shared" si="114"/>
        <v>0</v>
      </c>
      <c r="BW519" s="485">
        <f t="shared" si="115"/>
        <v>0</v>
      </c>
      <c r="BX519" s="486">
        <f t="shared" si="116"/>
        <v>0</v>
      </c>
      <c r="BY519" s="483">
        <f t="shared" si="117"/>
        <v>0</v>
      </c>
      <c r="BZ519" s="487">
        <f t="shared" si="118"/>
        <v>0</v>
      </c>
      <c r="CA519" s="485">
        <f t="shared" si="119"/>
        <v>0</v>
      </c>
      <c r="CB519" s="486">
        <f t="shared" si="120"/>
        <v>0</v>
      </c>
      <c r="CC519" s="483">
        <f t="shared" si="121"/>
        <v>0</v>
      </c>
      <c r="CD519" s="484">
        <f t="shared" si="122"/>
        <v>0</v>
      </c>
      <c r="CE519" s="485">
        <f t="shared" si="123"/>
        <v>0</v>
      </c>
      <c r="CF519" s="486">
        <f t="shared" si="124"/>
        <v>0</v>
      </c>
    </row>
    <row r="520" spans="1:84" ht="45" customHeight="1">
      <c r="A520" s="81"/>
      <c r="B520" s="82"/>
      <c r="C520" s="85" t="s">
        <v>98</v>
      </c>
      <c r="D520" s="732" t="str">
        <f>IF(CNGE_2024_M1_Secc1_Sub1!$D52="","",CNGE_2024_M1_Secc1_Sub1!$D52)</f>
        <v>SECRETARIA DE INFRAESTRUCTURA Y OBRAS PUBLICAS</v>
      </c>
      <c r="E520" s="733"/>
      <c r="F520" s="733"/>
      <c r="G520" s="733"/>
      <c r="H520" s="733"/>
      <c r="I520" s="734"/>
      <c r="J520" s="111"/>
      <c r="K520" s="111"/>
      <c r="L520" s="111"/>
      <c r="M520" s="111"/>
      <c r="N520" s="111"/>
      <c r="O520" s="111"/>
      <c r="P520" s="111"/>
      <c r="Q520" s="111"/>
      <c r="R520" s="111"/>
      <c r="S520" s="111"/>
      <c r="T520" s="111"/>
      <c r="U520" s="111"/>
      <c r="V520" s="111"/>
      <c r="W520" s="111"/>
      <c r="X520" s="111"/>
      <c r="Y520" s="111"/>
      <c r="Z520" s="111"/>
      <c r="AA520" s="111"/>
      <c r="AB520" s="111"/>
      <c r="AC520" s="111"/>
      <c r="AD520" s="111"/>
      <c r="AE520" s="8"/>
      <c r="AG520" s="381">
        <f t="shared" si="80"/>
        <v>1</v>
      </c>
      <c r="AH520" s="298">
        <f t="shared" si="81"/>
        <v>0</v>
      </c>
      <c r="AI520" s="299">
        <f t="shared" si="82"/>
        <v>0</v>
      </c>
      <c r="AJ520" s="300">
        <f t="shared" si="83"/>
        <v>0</v>
      </c>
      <c r="AK520" s="301">
        <f t="shared" si="84"/>
        <v>0</v>
      </c>
      <c r="AL520" s="298">
        <f t="shared" si="85"/>
        <v>0</v>
      </c>
      <c r="AM520" s="299">
        <f t="shared" si="86"/>
        <v>0</v>
      </c>
      <c r="AN520" s="300">
        <f t="shared" si="87"/>
        <v>0</v>
      </c>
      <c r="AO520" s="301">
        <f t="shared" si="88"/>
        <v>0</v>
      </c>
      <c r="AP520" s="298">
        <f t="shared" si="89"/>
        <v>0</v>
      </c>
      <c r="AQ520" s="299">
        <f t="shared" si="90"/>
        <v>0</v>
      </c>
      <c r="AR520" s="300">
        <f t="shared" si="91"/>
        <v>0</v>
      </c>
      <c r="AS520" s="301">
        <f t="shared" si="92"/>
        <v>0</v>
      </c>
      <c r="AT520" s="298">
        <f t="shared" si="93"/>
        <v>0</v>
      </c>
      <c r="AU520" s="299">
        <f t="shared" si="94"/>
        <v>0</v>
      </c>
      <c r="AV520" s="300">
        <f t="shared" si="95"/>
        <v>0</v>
      </c>
      <c r="AW520" s="301">
        <f t="shared" si="96"/>
        <v>0</v>
      </c>
      <c r="AX520" s="298">
        <f t="shared" si="97"/>
        <v>0</v>
      </c>
      <c r="AY520" s="299">
        <f t="shared" si="98"/>
        <v>0</v>
      </c>
      <c r="AZ520" s="300">
        <f t="shared" si="99"/>
        <v>0</v>
      </c>
      <c r="BA520" s="301">
        <f t="shared" si="100"/>
        <v>0</v>
      </c>
      <c r="BB520" s="298">
        <f t="shared" si="101"/>
        <v>0</v>
      </c>
      <c r="BC520" s="299">
        <f t="shared" si="102"/>
        <v>0</v>
      </c>
      <c r="BD520" s="300">
        <f t="shared" si="103"/>
        <v>0</v>
      </c>
      <c r="BE520" s="301">
        <f t="shared" si="104"/>
        <v>0</v>
      </c>
      <c r="BF520" s="298">
        <f t="shared" si="105"/>
        <v>0</v>
      </c>
      <c r="BG520" s="299">
        <f t="shared" si="106"/>
        <v>0</v>
      </c>
      <c r="BH520" s="300">
        <f t="shared" si="107"/>
        <v>0</v>
      </c>
      <c r="BI520" s="301">
        <f t="shared" si="108"/>
        <v>0</v>
      </c>
      <c r="BK520" s="371">
        <f t="shared" si="78"/>
        <v>0</v>
      </c>
      <c r="BL520" s="303">
        <f t="shared" si="109"/>
        <v>0</v>
      </c>
      <c r="BM520" s="304" t="str">
        <f>IF(BL520=0,"",
IF(SUM($BL$510:BL520)=1,BN520,
IF($BL$630&gt;SUM($BL$510:BL520),_xlfn.CONCAT(", ",BN520),
IF($BL$630=SUM($BL$510:BL520),_xlfn.CONCAT(" y ",BN520)))))</f>
        <v/>
      </c>
      <c r="BN520" s="231" t="s">
        <v>6222</v>
      </c>
      <c r="BO520" s="290">
        <f t="shared" si="79"/>
        <v>1</v>
      </c>
      <c r="BP520" s="291" t="str">
        <f>IF(BO520=0,"",
IF(SUM($BO$510:BO520)=1,BQ520,
IF($BO$630&gt;SUM($BO$510:BO520),_xlfn.CONCAT(", ",BQ520),
IF($BO$630=SUM($BO$510:BO520),_xlfn.CONCAT(" y ",BQ520)))))</f>
        <v>, 11</v>
      </c>
      <c r="BQ520" s="231" t="s">
        <v>6222</v>
      </c>
      <c r="BR520" s="378">
        <f t="shared" si="110"/>
        <v>0</v>
      </c>
      <c r="BS520" s="379">
        <f t="shared" si="111"/>
        <v>0</v>
      </c>
      <c r="BT520" s="380">
        <f t="shared" si="112"/>
        <v>0</v>
      </c>
      <c r="BU520" s="483">
        <f t="shared" si="113"/>
        <v>0</v>
      </c>
      <c r="BV520" s="484">
        <f t="shared" si="114"/>
        <v>0</v>
      </c>
      <c r="BW520" s="485">
        <f t="shared" si="115"/>
        <v>0</v>
      </c>
      <c r="BX520" s="486">
        <f t="shared" si="116"/>
        <v>0</v>
      </c>
      <c r="BY520" s="483">
        <f t="shared" si="117"/>
        <v>0</v>
      </c>
      <c r="BZ520" s="487">
        <f t="shared" si="118"/>
        <v>0</v>
      </c>
      <c r="CA520" s="485">
        <f t="shared" si="119"/>
        <v>0</v>
      </c>
      <c r="CB520" s="486">
        <f t="shared" si="120"/>
        <v>0</v>
      </c>
      <c r="CC520" s="483">
        <f t="shared" si="121"/>
        <v>0</v>
      </c>
      <c r="CD520" s="484">
        <f t="shared" si="122"/>
        <v>0</v>
      </c>
      <c r="CE520" s="485">
        <f t="shared" si="123"/>
        <v>0</v>
      </c>
      <c r="CF520" s="486">
        <f t="shared" si="124"/>
        <v>0</v>
      </c>
    </row>
    <row r="521" spans="1:84" ht="30" customHeight="1">
      <c r="A521" s="81"/>
      <c r="B521" s="82"/>
      <c r="C521" s="85" t="s">
        <v>99</v>
      </c>
      <c r="D521" s="732" t="str">
        <f>IF(CNGE_2024_M1_Secc1_Sub1!$D53="","",CNGE_2024_M1_Secc1_Sub1!$D53)</f>
        <v>OFICINA DEL PROGRAMA DE GOBIERNO</v>
      </c>
      <c r="E521" s="733"/>
      <c r="F521" s="733"/>
      <c r="G521" s="733"/>
      <c r="H521" s="733"/>
      <c r="I521" s="734"/>
      <c r="J521" s="111"/>
      <c r="K521" s="111"/>
      <c r="L521" s="111"/>
      <c r="M521" s="111"/>
      <c r="N521" s="111"/>
      <c r="O521" s="111"/>
      <c r="P521" s="111"/>
      <c r="Q521" s="111"/>
      <c r="R521" s="111"/>
      <c r="S521" s="111"/>
      <c r="T521" s="111"/>
      <c r="U521" s="111"/>
      <c r="V521" s="111"/>
      <c r="W521" s="111"/>
      <c r="X521" s="111"/>
      <c r="Y521" s="111"/>
      <c r="Z521" s="111"/>
      <c r="AA521" s="111"/>
      <c r="AB521" s="111"/>
      <c r="AC521" s="111"/>
      <c r="AD521" s="111"/>
      <c r="AE521" s="8"/>
      <c r="AG521" s="381">
        <f t="shared" si="80"/>
        <v>1</v>
      </c>
      <c r="AH521" s="298">
        <f t="shared" si="81"/>
        <v>0</v>
      </c>
      <c r="AI521" s="299">
        <f t="shared" si="82"/>
        <v>0</v>
      </c>
      <c r="AJ521" s="300">
        <f t="shared" si="83"/>
        <v>0</v>
      </c>
      <c r="AK521" s="301">
        <f t="shared" si="84"/>
        <v>0</v>
      </c>
      <c r="AL521" s="298">
        <f t="shared" si="85"/>
        <v>0</v>
      </c>
      <c r="AM521" s="299">
        <f t="shared" si="86"/>
        <v>0</v>
      </c>
      <c r="AN521" s="300">
        <f t="shared" si="87"/>
        <v>0</v>
      </c>
      <c r="AO521" s="301">
        <f t="shared" si="88"/>
        <v>0</v>
      </c>
      <c r="AP521" s="298">
        <f t="shared" si="89"/>
        <v>0</v>
      </c>
      <c r="AQ521" s="299">
        <f t="shared" si="90"/>
        <v>0</v>
      </c>
      <c r="AR521" s="300">
        <f t="shared" si="91"/>
        <v>0</v>
      </c>
      <c r="AS521" s="301">
        <f t="shared" si="92"/>
        <v>0</v>
      </c>
      <c r="AT521" s="298">
        <f t="shared" si="93"/>
        <v>0</v>
      </c>
      <c r="AU521" s="299">
        <f t="shared" si="94"/>
        <v>0</v>
      </c>
      <c r="AV521" s="300">
        <f t="shared" si="95"/>
        <v>0</v>
      </c>
      <c r="AW521" s="301">
        <f t="shared" si="96"/>
        <v>0</v>
      </c>
      <c r="AX521" s="298">
        <f t="shared" si="97"/>
        <v>0</v>
      </c>
      <c r="AY521" s="299">
        <f t="shared" si="98"/>
        <v>0</v>
      </c>
      <c r="AZ521" s="300">
        <f t="shared" si="99"/>
        <v>0</v>
      </c>
      <c r="BA521" s="301">
        <f t="shared" si="100"/>
        <v>0</v>
      </c>
      <c r="BB521" s="298">
        <f t="shared" si="101"/>
        <v>0</v>
      </c>
      <c r="BC521" s="299">
        <f t="shared" si="102"/>
        <v>0</v>
      </c>
      <c r="BD521" s="300">
        <f t="shared" si="103"/>
        <v>0</v>
      </c>
      <c r="BE521" s="301">
        <f t="shared" si="104"/>
        <v>0</v>
      </c>
      <c r="BF521" s="298">
        <f t="shared" si="105"/>
        <v>0</v>
      </c>
      <c r="BG521" s="299">
        <f t="shared" si="106"/>
        <v>0</v>
      </c>
      <c r="BH521" s="300">
        <f t="shared" si="107"/>
        <v>0</v>
      </c>
      <c r="BI521" s="301">
        <f t="shared" si="108"/>
        <v>0</v>
      </c>
      <c r="BK521" s="371">
        <f t="shared" si="78"/>
        <v>0</v>
      </c>
      <c r="BL521" s="303">
        <f t="shared" si="109"/>
        <v>0</v>
      </c>
      <c r="BM521" s="304" t="str">
        <f>IF(BL521=0,"",
IF(SUM($BL$510:BL521)=1,BN521,
IF($BL$630&gt;SUM($BL$510:BL521),_xlfn.CONCAT(", ",BN521),
IF($BL$630=SUM($BL$510:BL521),_xlfn.CONCAT(" y ",BN521)))))</f>
        <v/>
      </c>
      <c r="BN521" s="231" t="s">
        <v>6223</v>
      </c>
      <c r="BO521" s="290">
        <f t="shared" si="79"/>
        <v>1</v>
      </c>
      <c r="BP521" s="291" t="str">
        <f>IF(BO521=0,"",
IF(SUM($BO$510:BO521)=1,BQ521,
IF($BO$630&gt;SUM($BO$510:BO521),_xlfn.CONCAT(", ",BQ521),
IF($BO$630=SUM($BO$510:BO521),_xlfn.CONCAT(" y ",BQ521)))))</f>
        <v>, 12</v>
      </c>
      <c r="BQ521" s="231" t="s">
        <v>6223</v>
      </c>
      <c r="BR521" s="378">
        <f t="shared" si="110"/>
        <v>0</v>
      </c>
      <c r="BS521" s="379">
        <f t="shared" si="111"/>
        <v>0</v>
      </c>
      <c r="BT521" s="380">
        <f t="shared" si="112"/>
        <v>0</v>
      </c>
      <c r="BU521" s="483">
        <f t="shared" si="113"/>
        <v>0</v>
      </c>
      <c r="BV521" s="484">
        <f t="shared" si="114"/>
        <v>0</v>
      </c>
      <c r="BW521" s="485">
        <f t="shared" si="115"/>
        <v>0</v>
      </c>
      <c r="BX521" s="486">
        <f t="shared" si="116"/>
        <v>0</v>
      </c>
      <c r="BY521" s="483">
        <f t="shared" si="117"/>
        <v>0</v>
      </c>
      <c r="BZ521" s="487">
        <f t="shared" si="118"/>
        <v>0</v>
      </c>
      <c r="CA521" s="485">
        <f t="shared" si="119"/>
        <v>0</v>
      </c>
      <c r="CB521" s="486">
        <f t="shared" si="120"/>
        <v>0</v>
      </c>
      <c r="CC521" s="483">
        <f t="shared" si="121"/>
        <v>0</v>
      </c>
      <c r="CD521" s="484">
        <f t="shared" si="122"/>
        <v>0</v>
      </c>
      <c r="CE521" s="485">
        <f t="shared" si="123"/>
        <v>0</v>
      </c>
      <c r="CF521" s="486">
        <f t="shared" si="124"/>
        <v>0</v>
      </c>
    </row>
    <row r="522" spans="1:84" ht="30" customHeight="1">
      <c r="A522" s="81"/>
      <c r="B522" s="82"/>
      <c r="C522" s="85" t="s">
        <v>100</v>
      </c>
      <c r="D522" s="732" t="str">
        <f>IF(CNGE_2024_M1_Secc1_Sub1!$D54="","",CNGE_2024_M1_Secc1_Sub1!$D54)</f>
        <v>SECRETARIA DE SEGURIDAD PUBLICA</v>
      </c>
      <c r="E522" s="733"/>
      <c r="F522" s="733"/>
      <c r="G522" s="733"/>
      <c r="H522" s="733"/>
      <c r="I522" s="734"/>
      <c r="J522" s="111"/>
      <c r="K522" s="111"/>
      <c r="L522" s="111"/>
      <c r="M522" s="111"/>
      <c r="N522" s="111"/>
      <c r="O522" s="111"/>
      <c r="P522" s="111"/>
      <c r="Q522" s="111"/>
      <c r="R522" s="111"/>
      <c r="S522" s="111"/>
      <c r="T522" s="111"/>
      <c r="U522" s="111"/>
      <c r="V522" s="111"/>
      <c r="W522" s="111"/>
      <c r="X522" s="111"/>
      <c r="Y522" s="111"/>
      <c r="Z522" s="111"/>
      <c r="AA522" s="111"/>
      <c r="AB522" s="111"/>
      <c r="AC522" s="111"/>
      <c r="AD522" s="111"/>
      <c r="AE522" s="8"/>
      <c r="AG522" s="381">
        <f t="shared" si="80"/>
        <v>1</v>
      </c>
      <c r="AH522" s="298">
        <f t="shared" si="81"/>
        <v>0</v>
      </c>
      <c r="AI522" s="299">
        <f t="shared" si="82"/>
        <v>0</v>
      </c>
      <c r="AJ522" s="300">
        <f t="shared" si="83"/>
        <v>0</v>
      </c>
      <c r="AK522" s="301">
        <f t="shared" si="84"/>
        <v>0</v>
      </c>
      <c r="AL522" s="298">
        <f t="shared" si="85"/>
        <v>0</v>
      </c>
      <c r="AM522" s="299">
        <f t="shared" si="86"/>
        <v>0</v>
      </c>
      <c r="AN522" s="300">
        <f t="shared" si="87"/>
        <v>0</v>
      </c>
      <c r="AO522" s="301">
        <f t="shared" si="88"/>
        <v>0</v>
      </c>
      <c r="AP522" s="298">
        <f t="shared" si="89"/>
        <v>0</v>
      </c>
      <c r="AQ522" s="299">
        <f t="shared" si="90"/>
        <v>0</v>
      </c>
      <c r="AR522" s="300">
        <f t="shared" si="91"/>
        <v>0</v>
      </c>
      <c r="AS522" s="301">
        <f t="shared" si="92"/>
        <v>0</v>
      </c>
      <c r="AT522" s="298">
        <f t="shared" si="93"/>
        <v>0</v>
      </c>
      <c r="AU522" s="299">
        <f t="shared" si="94"/>
        <v>0</v>
      </c>
      <c r="AV522" s="300">
        <f t="shared" si="95"/>
        <v>0</v>
      </c>
      <c r="AW522" s="301">
        <f t="shared" si="96"/>
        <v>0</v>
      </c>
      <c r="AX522" s="298">
        <f t="shared" si="97"/>
        <v>0</v>
      </c>
      <c r="AY522" s="299">
        <f t="shared" si="98"/>
        <v>0</v>
      </c>
      <c r="AZ522" s="300">
        <f t="shared" si="99"/>
        <v>0</v>
      </c>
      <c r="BA522" s="301">
        <f t="shared" si="100"/>
        <v>0</v>
      </c>
      <c r="BB522" s="298">
        <f t="shared" si="101"/>
        <v>0</v>
      </c>
      <c r="BC522" s="299">
        <f t="shared" si="102"/>
        <v>0</v>
      </c>
      <c r="BD522" s="300">
        <f t="shared" si="103"/>
        <v>0</v>
      </c>
      <c r="BE522" s="301">
        <f t="shared" si="104"/>
        <v>0</v>
      </c>
      <c r="BF522" s="298">
        <f t="shared" si="105"/>
        <v>0</v>
      </c>
      <c r="BG522" s="299">
        <f t="shared" si="106"/>
        <v>0</v>
      </c>
      <c r="BH522" s="300">
        <f t="shared" si="107"/>
        <v>0</v>
      </c>
      <c r="BI522" s="301">
        <f t="shared" si="108"/>
        <v>0</v>
      </c>
      <c r="BK522" s="371">
        <f t="shared" si="78"/>
        <v>0</v>
      </c>
      <c r="BL522" s="303">
        <f t="shared" si="109"/>
        <v>0</v>
      </c>
      <c r="BM522" s="304" t="str">
        <f>IF(BL522=0,"",
IF(SUM($BL$510:BL522)=1,BN522,
IF($BL$630&gt;SUM($BL$510:BL522),_xlfn.CONCAT(", ",BN522),
IF($BL$630=SUM($BL$510:BL522),_xlfn.CONCAT(" y ",BN522)))))</f>
        <v/>
      </c>
      <c r="BN522" s="231" t="s">
        <v>6224</v>
      </c>
      <c r="BO522" s="290">
        <f t="shared" si="79"/>
        <v>1</v>
      </c>
      <c r="BP522" s="291" t="str">
        <f>IF(BO522=0,"",
IF(SUM($BO$510:BO522)=1,BQ522,
IF($BO$630&gt;SUM($BO$510:BO522),_xlfn.CONCAT(", ",BQ522),
IF($BO$630=SUM($BO$510:BO522),_xlfn.CONCAT(" y ",BQ522)))))</f>
        <v>, 13</v>
      </c>
      <c r="BQ522" s="231" t="s">
        <v>6224</v>
      </c>
      <c r="BR522" s="378">
        <f t="shared" si="110"/>
        <v>0</v>
      </c>
      <c r="BS522" s="379">
        <f t="shared" si="111"/>
        <v>0</v>
      </c>
      <c r="BT522" s="380">
        <f t="shared" si="112"/>
        <v>0</v>
      </c>
      <c r="BU522" s="483">
        <f t="shared" si="113"/>
        <v>0</v>
      </c>
      <c r="BV522" s="484">
        <f t="shared" si="114"/>
        <v>0</v>
      </c>
      <c r="BW522" s="485">
        <f t="shared" si="115"/>
        <v>0</v>
      </c>
      <c r="BX522" s="486">
        <f t="shared" si="116"/>
        <v>0</v>
      </c>
      <c r="BY522" s="483">
        <f t="shared" si="117"/>
        <v>0</v>
      </c>
      <c r="BZ522" s="487">
        <f t="shared" si="118"/>
        <v>0</v>
      </c>
      <c r="CA522" s="485">
        <f t="shared" si="119"/>
        <v>0</v>
      </c>
      <c r="CB522" s="486">
        <f t="shared" si="120"/>
        <v>0</v>
      </c>
      <c r="CC522" s="483">
        <f t="shared" si="121"/>
        <v>0</v>
      </c>
      <c r="CD522" s="484">
        <f t="shared" si="122"/>
        <v>0</v>
      </c>
      <c r="CE522" s="485">
        <f t="shared" si="123"/>
        <v>0</v>
      </c>
      <c r="CF522" s="486">
        <f t="shared" si="124"/>
        <v>0</v>
      </c>
    </row>
    <row r="523" spans="1:84" ht="45" customHeight="1">
      <c r="A523" s="81"/>
      <c r="B523" s="82"/>
      <c r="C523" s="85" t="s">
        <v>101</v>
      </c>
      <c r="D523" s="732" t="str">
        <f>IF(CNGE_2024_M1_Secc1_Sub1!$D55="","",CNGE_2024_M1_Secc1_Sub1!$D55)</f>
        <v>SECRETARIA DE TRABAJO PREVISION SOCIAL Y PRODUCTIVIDAD</v>
      </c>
      <c r="E523" s="733"/>
      <c r="F523" s="733"/>
      <c r="G523" s="733"/>
      <c r="H523" s="733"/>
      <c r="I523" s="734"/>
      <c r="J523" s="111"/>
      <c r="K523" s="111"/>
      <c r="L523" s="111"/>
      <c r="M523" s="111"/>
      <c r="N523" s="111"/>
      <c r="O523" s="111"/>
      <c r="P523" s="111"/>
      <c r="Q523" s="111"/>
      <c r="R523" s="111"/>
      <c r="S523" s="111"/>
      <c r="T523" s="111"/>
      <c r="U523" s="111"/>
      <c r="V523" s="111"/>
      <c r="W523" s="111"/>
      <c r="X523" s="111"/>
      <c r="Y523" s="111"/>
      <c r="Z523" s="111"/>
      <c r="AA523" s="111"/>
      <c r="AB523" s="111"/>
      <c r="AC523" s="111"/>
      <c r="AD523" s="111"/>
      <c r="AE523" s="8"/>
      <c r="AG523" s="381">
        <f t="shared" si="80"/>
        <v>1</v>
      </c>
      <c r="AH523" s="298">
        <f t="shared" si="81"/>
        <v>0</v>
      </c>
      <c r="AI523" s="299">
        <f t="shared" si="82"/>
        <v>0</v>
      </c>
      <c r="AJ523" s="300">
        <f t="shared" si="83"/>
        <v>0</v>
      </c>
      <c r="AK523" s="301">
        <f t="shared" si="84"/>
        <v>0</v>
      </c>
      <c r="AL523" s="298">
        <f t="shared" si="85"/>
        <v>0</v>
      </c>
      <c r="AM523" s="299">
        <f t="shared" si="86"/>
        <v>0</v>
      </c>
      <c r="AN523" s="300">
        <f t="shared" si="87"/>
        <v>0</v>
      </c>
      <c r="AO523" s="301">
        <f t="shared" si="88"/>
        <v>0</v>
      </c>
      <c r="AP523" s="298">
        <f t="shared" si="89"/>
        <v>0</v>
      </c>
      <c r="AQ523" s="299">
        <f t="shared" si="90"/>
        <v>0</v>
      </c>
      <c r="AR523" s="300">
        <f t="shared" si="91"/>
        <v>0</v>
      </c>
      <c r="AS523" s="301">
        <f t="shared" si="92"/>
        <v>0</v>
      </c>
      <c r="AT523" s="298">
        <f t="shared" si="93"/>
        <v>0</v>
      </c>
      <c r="AU523" s="299">
        <f t="shared" si="94"/>
        <v>0</v>
      </c>
      <c r="AV523" s="300">
        <f t="shared" si="95"/>
        <v>0</v>
      </c>
      <c r="AW523" s="301">
        <f t="shared" si="96"/>
        <v>0</v>
      </c>
      <c r="AX523" s="298">
        <f t="shared" si="97"/>
        <v>0</v>
      </c>
      <c r="AY523" s="299">
        <f t="shared" si="98"/>
        <v>0</v>
      </c>
      <c r="AZ523" s="300">
        <f t="shared" si="99"/>
        <v>0</v>
      </c>
      <c r="BA523" s="301">
        <f t="shared" si="100"/>
        <v>0</v>
      </c>
      <c r="BB523" s="298">
        <f t="shared" si="101"/>
        <v>0</v>
      </c>
      <c r="BC523" s="299">
        <f t="shared" si="102"/>
        <v>0</v>
      </c>
      <c r="BD523" s="300">
        <f t="shared" si="103"/>
        <v>0</v>
      </c>
      <c r="BE523" s="301">
        <f t="shared" si="104"/>
        <v>0</v>
      </c>
      <c r="BF523" s="298">
        <f t="shared" si="105"/>
        <v>0</v>
      </c>
      <c r="BG523" s="299">
        <f t="shared" si="106"/>
        <v>0</v>
      </c>
      <c r="BH523" s="300">
        <f t="shared" si="107"/>
        <v>0</v>
      </c>
      <c r="BI523" s="301">
        <f t="shared" si="108"/>
        <v>0</v>
      </c>
      <c r="BK523" s="371">
        <f t="shared" si="78"/>
        <v>0</v>
      </c>
      <c r="BL523" s="303">
        <f t="shared" si="109"/>
        <v>0</v>
      </c>
      <c r="BM523" s="304" t="str">
        <f>IF(BL523=0,"",
IF(SUM($BL$510:BL523)=1,BN523,
IF($BL$630&gt;SUM($BL$510:BL523),_xlfn.CONCAT(", ",BN523),
IF($BL$630=SUM($BL$510:BL523),_xlfn.CONCAT(" y ",BN523)))))</f>
        <v/>
      </c>
      <c r="BN523" s="231" t="s">
        <v>6225</v>
      </c>
      <c r="BO523" s="290">
        <f t="shared" si="79"/>
        <v>1</v>
      </c>
      <c r="BP523" s="291" t="str">
        <f>IF(BO523=0,"",
IF(SUM($BO$510:BO523)=1,BQ523,
IF($BO$630&gt;SUM($BO$510:BO523),_xlfn.CONCAT(", ",BQ523),
IF($BO$630=SUM($BO$510:BO523),_xlfn.CONCAT(" y ",BQ523)))))</f>
        <v>, 14</v>
      </c>
      <c r="BQ523" s="231" t="s">
        <v>6225</v>
      </c>
      <c r="BR523" s="378">
        <f t="shared" si="110"/>
        <v>0</v>
      </c>
      <c r="BS523" s="379">
        <f t="shared" si="111"/>
        <v>0</v>
      </c>
      <c r="BT523" s="380">
        <f t="shared" si="112"/>
        <v>0</v>
      </c>
      <c r="BU523" s="483">
        <f t="shared" si="113"/>
        <v>0</v>
      </c>
      <c r="BV523" s="484">
        <f t="shared" si="114"/>
        <v>0</v>
      </c>
      <c r="BW523" s="485">
        <f t="shared" si="115"/>
        <v>0</v>
      </c>
      <c r="BX523" s="486">
        <f t="shared" si="116"/>
        <v>0</v>
      </c>
      <c r="BY523" s="483">
        <f t="shared" si="117"/>
        <v>0</v>
      </c>
      <c r="BZ523" s="487">
        <f t="shared" si="118"/>
        <v>0</v>
      </c>
      <c r="CA523" s="485">
        <f t="shared" si="119"/>
        <v>0</v>
      </c>
      <c r="CB523" s="486">
        <f t="shared" si="120"/>
        <v>0</v>
      </c>
      <c r="CC523" s="483">
        <f t="shared" si="121"/>
        <v>0</v>
      </c>
      <c r="CD523" s="484">
        <f t="shared" si="122"/>
        <v>0</v>
      </c>
      <c r="CE523" s="485">
        <f t="shared" si="123"/>
        <v>0</v>
      </c>
      <c r="CF523" s="486">
        <f t="shared" si="124"/>
        <v>0</v>
      </c>
    </row>
    <row r="524" spans="1:84" ht="30" customHeight="1">
      <c r="A524" s="81"/>
      <c r="B524" s="82"/>
      <c r="C524" s="85" t="s">
        <v>102</v>
      </c>
      <c r="D524" s="732" t="str">
        <f>IF(CNGE_2024_M1_Secc1_Sub1!$D56="","",CNGE_2024_M1_Secc1_Sub1!$D56)</f>
        <v>SECRETARIA DE TURISMO Y CULTURA</v>
      </c>
      <c r="E524" s="733"/>
      <c r="F524" s="733"/>
      <c r="G524" s="733"/>
      <c r="H524" s="733"/>
      <c r="I524" s="734"/>
      <c r="J524" s="111"/>
      <c r="K524" s="111"/>
      <c r="L524" s="111"/>
      <c r="M524" s="111"/>
      <c r="N524" s="111"/>
      <c r="O524" s="111"/>
      <c r="P524" s="111"/>
      <c r="Q524" s="111"/>
      <c r="R524" s="111"/>
      <c r="S524" s="111"/>
      <c r="T524" s="111"/>
      <c r="U524" s="111"/>
      <c r="V524" s="111"/>
      <c r="W524" s="111"/>
      <c r="X524" s="111"/>
      <c r="Y524" s="111"/>
      <c r="Z524" s="111"/>
      <c r="AA524" s="111"/>
      <c r="AB524" s="111"/>
      <c r="AC524" s="111"/>
      <c r="AD524" s="111"/>
      <c r="AE524" s="8"/>
      <c r="AG524" s="381">
        <f t="shared" si="80"/>
        <v>1</v>
      </c>
      <c r="AH524" s="298">
        <f t="shared" si="81"/>
        <v>0</v>
      </c>
      <c r="AI524" s="299">
        <f t="shared" si="82"/>
        <v>0</v>
      </c>
      <c r="AJ524" s="300">
        <f t="shared" si="83"/>
        <v>0</v>
      </c>
      <c r="AK524" s="301">
        <f t="shared" si="84"/>
        <v>0</v>
      </c>
      <c r="AL524" s="298">
        <f t="shared" si="85"/>
        <v>0</v>
      </c>
      <c r="AM524" s="299">
        <f t="shared" si="86"/>
        <v>0</v>
      </c>
      <c r="AN524" s="300">
        <f t="shared" si="87"/>
        <v>0</v>
      </c>
      <c r="AO524" s="301">
        <f t="shared" si="88"/>
        <v>0</v>
      </c>
      <c r="AP524" s="298">
        <f t="shared" si="89"/>
        <v>0</v>
      </c>
      <c r="AQ524" s="299">
        <f t="shared" si="90"/>
        <v>0</v>
      </c>
      <c r="AR524" s="300">
        <f t="shared" si="91"/>
        <v>0</v>
      </c>
      <c r="AS524" s="301">
        <f t="shared" si="92"/>
        <v>0</v>
      </c>
      <c r="AT524" s="298">
        <f t="shared" si="93"/>
        <v>0</v>
      </c>
      <c r="AU524" s="299">
        <f t="shared" si="94"/>
        <v>0</v>
      </c>
      <c r="AV524" s="300">
        <f t="shared" si="95"/>
        <v>0</v>
      </c>
      <c r="AW524" s="301">
        <f t="shared" si="96"/>
        <v>0</v>
      </c>
      <c r="AX524" s="298">
        <f t="shared" si="97"/>
        <v>0</v>
      </c>
      <c r="AY524" s="299">
        <f t="shared" si="98"/>
        <v>0</v>
      </c>
      <c r="AZ524" s="300">
        <f t="shared" si="99"/>
        <v>0</v>
      </c>
      <c r="BA524" s="301">
        <f t="shared" si="100"/>
        <v>0</v>
      </c>
      <c r="BB524" s="298">
        <f t="shared" si="101"/>
        <v>0</v>
      </c>
      <c r="BC524" s="299">
        <f t="shared" si="102"/>
        <v>0</v>
      </c>
      <c r="BD524" s="300">
        <f t="shared" si="103"/>
        <v>0</v>
      </c>
      <c r="BE524" s="301">
        <f t="shared" si="104"/>
        <v>0</v>
      </c>
      <c r="BF524" s="298">
        <f t="shared" si="105"/>
        <v>0</v>
      </c>
      <c r="BG524" s="299">
        <f t="shared" si="106"/>
        <v>0</v>
      </c>
      <c r="BH524" s="300">
        <f t="shared" si="107"/>
        <v>0</v>
      </c>
      <c r="BI524" s="301">
        <f t="shared" si="108"/>
        <v>0</v>
      </c>
      <c r="BK524" s="371">
        <f t="shared" si="78"/>
        <v>0</v>
      </c>
      <c r="BL524" s="303">
        <f t="shared" si="109"/>
        <v>0</v>
      </c>
      <c r="BM524" s="304" t="str">
        <f>IF(BL524=0,"",
IF(SUM($BL$510:BL524)=1,BN524,
IF($BL$630&gt;SUM($BL$510:BL524),_xlfn.CONCAT(", ",BN524),
IF($BL$630=SUM($BL$510:BL524),_xlfn.CONCAT(" y ",BN524)))))</f>
        <v/>
      </c>
      <c r="BN524" s="231" t="s">
        <v>6226</v>
      </c>
      <c r="BO524" s="290">
        <f t="shared" si="79"/>
        <v>1</v>
      </c>
      <c r="BP524" s="291" t="str">
        <f>IF(BO524=0,"",
IF(SUM($BO$510:BO524)=1,BQ524,
IF($BO$630&gt;SUM($BO$510:BO524),_xlfn.CONCAT(", ",BQ524),
IF($BO$630=SUM($BO$510:BO524),_xlfn.CONCAT(" y ",BQ524)))))</f>
        <v>, 15</v>
      </c>
      <c r="BQ524" s="231" t="s">
        <v>6226</v>
      </c>
      <c r="BR524" s="378">
        <f t="shared" si="110"/>
        <v>0</v>
      </c>
      <c r="BS524" s="379">
        <f t="shared" si="111"/>
        <v>0</v>
      </c>
      <c r="BT524" s="380">
        <f t="shared" si="112"/>
        <v>0</v>
      </c>
      <c r="BU524" s="483">
        <f t="shared" si="113"/>
        <v>0</v>
      </c>
      <c r="BV524" s="484">
        <f t="shared" si="114"/>
        <v>0</v>
      </c>
      <c r="BW524" s="485">
        <f t="shared" si="115"/>
        <v>0</v>
      </c>
      <c r="BX524" s="486">
        <f t="shared" si="116"/>
        <v>0</v>
      </c>
      <c r="BY524" s="483">
        <f t="shared" si="117"/>
        <v>0</v>
      </c>
      <c r="BZ524" s="487">
        <f t="shared" si="118"/>
        <v>0</v>
      </c>
      <c r="CA524" s="485">
        <f t="shared" si="119"/>
        <v>0</v>
      </c>
      <c r="CB524" s="486">
        <f t="shared" si="120"/>
        <v>0</v>
      </c>
      <c r="CC524" s="483">
        <f t="shared" si="121"/>
        <v>0</v>
      </c>
      <c r="CD524" s="484">
        <f t="shared" si="122"/>
        <v>0</v>
      </c>
      <c r="CE524" s="485">
        <f t="shared" si="123"/>
        <v>0</v>
      </c>
      <c r="CF524" s="486">
        <f t="shared" si="124"/>
        <v>0</v>
      </c>
    </row>
    <row r="525" spans="1:84" ht="30" customHeight="1">
      <c r="A525" s="81"/>
      <c r="B525" s="82"/>
      <c r="C525" s="85" t="s">
        <v>103</v>
      </c>
      <c r="D525" s="732" t="str">
        <f>IF(CNGE_2024_M1_Secc1_Sub1!$D57="","",CNGE_2024_M1_Secc1_Sub1!$D57)</f>
        <v>SECRETARIA DE PROTECCION CIVIL</v>
      </c>
      <c r="E525" s="733"/>
      <c r="F525" s="733"/>
      <c r="G525" s="733"/>
      <c r="H525" s="733"/>
      <c r="I525" s="734"/>
      <c r="J525" s="111"/>
      <c r="K525" s="111"/>
      <c r="L525" s="111"/>
      <c r="M525" s="111"/>
      <c r="N525" s="111"/>
      <c r="O525" s="111"/>
      <c r="P525" s="111"/>
      <c r="Q525" s="111"/>
      <c r="R525" s="111"/>
      <c r="S525" s="111"/>
      <c r="T525" s="111"/>
      <c r="U525" s="111"/>
      <c r="V525" s="111"/>
      <c r="W525" s="111"/>
      <c r="X525" s="111"/>
      <c r="Y525" s="111"/>
      <c r="Z525" s="111"/>
      <c r="AA525" s="111"/>
      <c r="AB525" s="111"/>
      <c r="AC525" s="111"/>
      <c r="AD525" s="111"/>
      <c r="AE525" s="8"/>
      <c r="AG525" s="381">
        <f t="shared" si="80"/>
        <v>1</v>
      </c>
      <c r="AH525" s="298">
        <f t="shared" si="81"/>
        <v>0</v>
      </c>
      <c r="AI525" s="299">
        <f t="shared" si="82"/>
        <v>0</v>
      </c>
      <c r="AJ525" s="300">
        <f t="shared" si="83"/>
        <v>0</v>
      </c>
      <c r="AK525" s="301">
        <f t="shared" si="84"/>
        <v>0</v>
      </c>
      <c r="AL525" s="298">
        <f t="shared" si="85"/>
        <v>0</v>
      </c>
      <c r="AM525" s="299">
        <f t="shared" si="86"/>
        <v>0</v>
      </c>
      <c r="AN525" s="300">
        <f t="shared" si="87"/>
        <v>0</v>
      </c>
      <c r="AO525" s="301">
        <f t="shared" si="88"/>
        <v>0</v>
      </c>
      <c r="AP525" s="298">
        <f t="shared" si="89"/>
        <v>0</v>
      </c>
      <c r="AQ525" s="299">
        <f t="shared" si="90"/>
        <v>0</v>
      </c>
      <c r="AR525" s="300">
        <f t="shared" si="91"/>
        <v>0</v>
      </c>
      <c r="AS525" s="301">
        <f t="shared" si="92"/>
        <v>0</v>
      </c>
      <c r="AT525" s="298">
        <f t="shared" si="93"/>
        <v>0</v>
      </c>
      <c r="AU525" s="299">
        <f t="shared" si="94"/>
        <v>0</v>
      </c>
      <c r="AV525" s="300">
        <f t="shared" si="95"/>
        <v>0</v>
      </c>
      <c r="AW525" s="301">
        <f t="shared" si="96"/>
        <v>0</v>
      </c>
      <c r="AX525" s="298">
        <f t="shared" si="97"/>
        <v>0</v>
      </c>
      <c r="AY525" s="299">
        <f t="shared" si="98"/>
        <v>0</v>
      </c>
      <c r="AZ525" s="300">
        <f t="shared" si="99"/>
        <v>0</v>
      </c>
      <c r="BA525" s="301">
        <f t="shared" si="100"/>
        <v>0</v>
      </c>
      <c r="BB525" s="298">
        <f t="shared" si="101"/>
        <v>0</v>
      </c>
      <c r="BC525" s="299">
        <f t="shared" si="102"/>
        <v>0</v>
      </c>
      <c r="BD525" s="300">
        <f t="shared" si="103"/>
        <v>0</v>
      </c>
      <c r="BE525" s="301">
        <f t="shared" si="104"/>
        <v>0</v>
      </c>
      <c r="BF525" s="298">
        <f t="shared" si="105"/>
        <v>0</v>
      </c>
      <c r="BG525" s="299">
        <f t="shared" si="106"/>
        <v>0</v>
      </c>
      <c r="BH525" s="300">
        <f t="shared" si="107"/>
        <v>0</v>
      </c>
      <c r="BI525" s="301">
        <f t="shared" si="108"/>
        <v>0</v>
      </c>
      <c r="BK525" s="371">
        <f t="shared" si="78"/>
        <v>0</v>
      </c>
      <c r="BL525" s="303">
        <f t="shared" si="109"/>
        <v>0</v>
      </c>
      <c r="BM525" s="304" t="str">
        <f>IF(BL525=0,"",
IF(SUM($BL$510:BL525)=1,BN525,
IF($BL$630&gt;SUM($BL$510:BL525),_xlfn.CONCAT(", ",BN525),
IF($BL$630=SUM($BL$510:BL525),_xlfn.CONCAT(" y ",BN525)))))</f>
        <v/>
      </c>
      <c r="BN525" s="231" t="s">
        <v>6227</v>
      </c>
      <c r="BO525" s="290">
        <f t="shared" si="79"/>
        <v>1</v>
      </c>
      <c r="BP525" s="291" t="str">
        <f>IF(BO525=0,"",
IF(SUM($BO$510:BO525)=1,BQ525,
IF($BO$630&gt;SUM($BO$510:BO525),_xlfn.CONCAT(", ",BQ525),
IF($BO$630=SUM($BO$510:BO525),_xlfn.CONCAT(" y ",BQ525)))))</f>
        <v>, 16</v>
      </c>
      <c r="BQ525" s="231" t="s">
        <v>6227</v>
      </c>
      <c r="BR525" s="378">
        <f t="shared" si="110"/>
        <v>0</v>
      </c>
      <c r="BS525" s="379">
        <f t="shared" si="111"/>
        <v>0</v>
      </c>
      <c r="BT525" s="380">
        <f t="shared" si="112"/>
        <v>0</v>
      </c>
      <c r="BU525" s="483">
        <f t="shared" si="113"/>
        <v>0</v>
      </c>
      <c r="BV525" s="484">
        <f t="shared" si="114"/>
        <v>0</v>
      </c>
      <c r="BW525" s="485">
        <f t="shared" si="115"/>
        <v>0</v>
      </c>
      <c r="BX525" s="486">
        <f t="shared" si="116"/>
        <v>0</v>
      </c>
      <c r="BY525" s="483">
        <f t="shared" si="117"/>
        <v>0</v>
      </c>
      <c r="BZ525" s="487">
        <f t="shared" si="118"/>
        <v>0</v>
      </c>
      <c r="CA525" s="485">
        <f t="shared" si="119"/>
        <v>0</v>
      </c>
      <c r="CB525" s="486">
        <f t="shared" si="120"/>
        <v>0</v>
      </c>
      <c r="CC525" s="483">
        <f t="shared" si="121"/>
        <v>0</v>
      </c>
      <c r="CD525" s="484">
        <f t="shared" si="122"/>
        <v>0</v>
      </c>
      <c r="CE525" s="485">
        <f t="shared" si="123"/>
        <v>0</v>
      </c>
      <c r="CF525" s="486">
        <f t="shared" si="124"/>
        <v>0</v>
      </c>
    </row>
    <row r="526" spans="1:84" ht="30" customHeight="1">
      <c r="A526" s="81"/>
      <c r="B526" s="82"/>
      <c r="C526" s="85" t="s">
        <v>104</v>
      </c>
      <c r="D526" s="732" t="str">
        <f>IF(CNGE_2024_M1_Secc1_Sub1!$D58="","",CNGE_2024_M1_Secc1_Sub1!$D58)</f>
        <v>SECRETARIA DE MEDIO AMBIENTE</v>
      </c>
      <c r="E526" s="733"/>
      <c r="F526" s="733"/>
      <c r="G526" s="733"/>
      <c r="H526" s="733"/>
      <c r="I526" s="734"/>
      <c r="J526" s="111"/>
      <c r="K526" s="111"/>
      <c r="L526" s="111"/>
      <c r="M526" s="111"/>
      <c r="N526" s="111"/>
      <c r="O526" s="111"/>
      <c r="P526" s="111"/>
      <c r="Q526" s="111"/>
      <c r="R526" s="111"/>
      <c r="S526" s="111"/>
      <c r="T526" s="111"/>
      <c r="U526" s="111"/>
      <c r="V526" s="111"/>
      <c r="W526" s="111"/>
      <c r="X526" s="111"/>
      <c r="Y526" s="111"/>
      <c r="Z526" s="111"/>
      <c r="AA526" s="111"/>
      <c r="AB526" s="111"/>
      <c r="AC526" s="111"/>
      <c r="AD526" s="111"/>
      <c r="AE526" s="8"/>
      <c r="AG526" s="381">
        <f t="shared" si="80"/>
        <v>1</v>
      </c>
      <c r="AH526" s="298">
        <f t="shared" si="81"/>
        <v>0</v>
      </c>
      <c r="AI526" s="299">
        <f t="shared" si="82"/>
        <v>0</v>
      </c>
      <c r="AJ526" s="300">
        <f t="shared" si="83"/>
        <v>0</v>
      </c>
      <c r="AK526" s="301">
        <f t="shared" si="84"/>
        <v>0</v>
      </c>
      <c r="AL526" s="298">
        <f t="shared" si="85"/>
        <v>0</v>
      </c>
      <c r="AM526" s="299">
        <f t="shared" si="86"/>
        <v>0</v>
      </c>
      <c r="AN526" s="300">
        <f t="shared" si="87"/>
        <v>0</v>
      </c>
      <c r="AO526" s="301">
        <f t="shared" si="88"/>
        <v>0</v>
      </c>
      <c r="AP526" s="298">
        <f t="shared" si="89"/>
        <v>0</v>
      </c>
      <c r="AQ526" s="299">
        <f t="shared" si="90"/>
        <v>0</v>
      </c>
      <c r="AR526" s="300">
        <f t="shared" si="91"/>
        <v>0</v>
      </c>
      <c r="AS526" s="301">
        <f t="shared" si="92"/>
        <v>0</v>
      </c>
      <c r="AT526" s="298">
        <f t="shared" si="93"/>
        <v>0</v>
      </c>
      <c r="AU526" s="299">
        <f t="shared" si="94"/>
        <v>0</v>
      </c>
      <c r="AV526" s="300">
        <f t="shared" si="95"/>
        <v>0</v>
      </c>
      <c r="AW526" s="301">
        <f t="shared" si="96"/>
        <v>0</v>
      </c>
      <c r="AX526" s="298">
        <f t="shared" si="97"/>
        <v>0</v>
      </c>
      <c r="AY526" s="299">
        <f t="shared" si="98"/>
        <v>0</v>
      </c>
      <c r="AZ526" s="300">
        <f t="shared" si="99"/>
        <v>0</v>
      </c>
      <c r="BA526" s="301">
        <f t="shared" si="100"/>
        <v>0</v>
      </c>
      <c r="BB526" s="298">
        <f t="shared" si="101"/>
        <v>0</v>
      </c>
      <c r="BC526" s="299">
        <f t="shared" si="102"/>
        <v>0</v>
      </c>
      <c r="BD526" s="300">
        <f t="shared" si="103"/>
        <v>0</v>
      </c>
      <c r="BE526" s="301">
        <f t="shared" si="104"/>
        <v>0</v>
      </c>
      <c r="BF526" s="298">
        <f t="shared" si="105"/>
        <v>0</v>
      </c>
      <c r="BG526" s="299">
        <f t="shared" si="106"/>
        <v>0</v>
      </c>
      <c r="BH526" s="300">
        <f t="shared" si="107"/>
        <v>0</v>
      </c>
      <c r="BI526" s="301">
        <f t="shared" si="108"/>
        <v>0</v>
      </c>
      <c r="BK526" s="371">
        <f t="shared" si="78"/>
        <v>0</v>
      </c>
      <c r="BL526" s="303">
        <f t="shared" si="109"/>
        <v>0</v>
      </c>
      <c r="BM526" s="304" t="str">
        <f>IF(BL526=0,"",
IF(SUM($BL$510:BL526)=1,BN526,
IF($BL$630&gt;SUM($BL$510:BL526),_xlfn.CONCAT(", ",BN526),
IF($BL$630=SUM($BL$510:BL526),_xlfn.CONCAT(" y ",BN526)))))</f>
        <v/>
      </c>
      <c r="BN526" s="231" t="s">
        <v>6228</v>
      </c>
      <c r="BO526" s="290">
        <f t="shared" si="79"/>
        <v>1</v>
      </c>
      <c r="BP526" s="291" t="str">
        <f>IF(BO526=0,"",
IF(SUM($BO$510:BO526)=1,BQ526,
IF($BO$630&gt;SUM($BO$510:BO526),_xlfn.CONCAT(", ",BQ526),
IF($BO$630=SUM($BO$510:BO526),_xlfn.CONCAT(" y ",BQ526)))))</f>
        <v>, 17</v>
      </c>
      <c r="BQ526" s="231" t="s">
        <v>6228</v>
      </c>
      <c r="BR526" s="378">
        <f t="shared" si="110"/>
        <v>0</v>
      </c>
      <c r="BS526" s="379">
        <f t="shared" si="111"/>
        <v>0</v>
      </c>
      <c r="BT526" s="380">
        <f t="shared" si="112"/>
        <v>0</v>
      </c>
      <c r="BU526" s="483">
        <f t="shared" si="113"/>
        <v>0</v>
      </c>
      <c r="BV526" s="484">
        <f t="shared" si="114"/>
        <v>0</v>
      </c>
      <c r="BW526" s="485">
        <f t="shared" si="115"/>
        <v>0</v>
      </c>
      <c r="BX526" s="486">
        <f t="shared" si="116"/>
        <v>0</v>
      </c>
      <c r="BY526" s="483">
        <f t="shared" si="117"/>
        <v>0</v>
      </c>
      <c r="BZ526" s="487">
        <f t="shared" si="118"/>
        <v>0</v>
      </c>
      <c r="CA526" s="485">
        <f t="shared" si="119"/>
        <v>0</v>
      </c>
      <c r="CB526" s="486">
        <f t="shared" si="120"/>
        <v>0</v>
      </c>
      <c r="CC526" s="483">
        <f t="shared" si="121"/>
        <v>0</v>
      </c>
      <c r="CD526" s="484">
        <f t="shared" si="122"/>
        <v>0</v>
      </c>
      <c r="CE526" s="485">
        <f t="shared" si="123"/>
        <v>0</v>
      </c>
      <c r="CF526" s="486">
        <f t="shared" si="124"/>
        <v>0</v>
      </c>
    </row>
    <row r="527" spans="1:84" ht="30" customHeight="1">
      <c r="A527" s="81"/>
      <c r="B527" s="82"/>
      <c r="C527" s="85" t="s">
        <v>105</v>
      </c>
      <c r="D527" s="732" t="str">
        <f>IF(CNGE_2024_M1_Secc1_Sub1!$D59="","",CNGE_2024_M1_Secc1_Sub1!$D59)</f>
        <v>SERVICIOS DE SALUD DE VERACRUZ</v>
      </c>
      <c r="E527" s="733"/>
      <c r="F527" s="733"/>
      <c r="G527" s="733"/>
      <c r="H527" s="733"/>
      <c r="I527" s="734"/>
      <c r="J527" s="111"/>
      <c r="K527" s="111"/>
      <c r="L527" s="111"/>
      <c r="M527" s="111"/>
      <c r="N527" s="111"/>
      <c r="O527" s="111"/>
      <c r="P527" s="111"/>
      <c r="Q527" s="111"/>
      <c r="R527" s="111"/>
      <c r="S527" s="111"/>
      <c r="T527" s="111"/>
      <c r="U527" s="111"/>
      <c r="V527" s="111"/>
      <c r="W527" s="111"/>
      <c r="X527" s="111"/>
      <c r="Y527" s="111"/>
      <c r="Z527" s="111"/>
      <c r="AA527" s="111"/>
      <c r="AB527" s="111"/>
      <c r="AC527" s="111"/>
      <c r="AD527" s="111"/>
      <c r="AE527" s="8"/>
      <c r="AG527" s="381">
        <f t="shared" si="80"/>
        <v>1</v>
      </c>
      <c r="AH527" s="298">
        <f t="shared" si="81"/>
        <v>0</v>
      </c>
      <c r="AI527" s="299">
        <f t="shared" si="82"/>
        <v>0</v>
      </c>
      <c r="AJ527" s="300">
        <f t="shared" si="83"/>
        <v>0</v>
      </c>
      <c r="AK527" s="301">
        <f t="shared" si="84"/>
        <v>0</v>
      </c>
      <c r="AL527" s="298">
        <f t="shared" si="85"/>
        <v>0</v>
      </c>
      <c r="AM527" s="299">
        <f t="shared" si="86"/>
        <v>0</v>
      </c>
      <c r="AN527" s="300">
        <f t="shared" si="87"/>
        <v>0</v>
      </c>
      <c r="AO527" s="301">
        <f t="shared" si="88"/>
        <v>0</v>
      </c>
      <c r="AP527" s="298">
        <f t="shared" si="89"/>
        <v>0</v>
      </c>
      <c r="AQ527" s="299">
        <f t="shared" si="90"/>
        <v>0</v>
      </c>
      <c r="AR527" s="300">
        <f t="shared" si="91"/>
        <v>0</v>
      </c>
      <c r="AS527" s="301">
        <f t="shared" si="92"/>
        <v>0</v>
      </c>
      <c r="AT527" s="298">
        <f t="shared" si="93"/>
        <v>0</v>
      </c>
      <c r="AU527" s="299">
        <f t="shared" si="94"/>
        <v>0</v>
      </c>
      <c r="AV527" s="300">
        <f t="shared" si="95"/>
        <v>0</v>
      </c>
      <c r="AW527" s="301">
        <f t="shared" si="96"/>
        <v>0</v>
      </c>
      <c r="AX527" s="298">
        <f t="shared" si="97"/>
        <v>0</v>
      </c>
      <c r="AY527" s="299">
        <f t="shared" si="98"/>
        <v>0</v>
      </c>
      <c r="AZ527" s="300">
        <f t="shared" si="99"/>
        <v>0</v>
      </c>
      <c r="BA527" s="301">
        <f t="shared" si="100"/>
        <v>0</v>
      </c>
      <c r="BB527" s="298">
        <f t="shared" si="101"/>
        <v>0</v>
      </c>
      <c r="BC527" s="299">
        <f t="shared" si="102"/>
        <v>0</v>
      </c>
      <c r="BD527" s="300">
        <f t="shared" si="103"/>
        <v>0</v>
      </c>
      <c r="BE527" s="301">
        <f t="shared" si="104"/>
        <v>0</v>
      </c>
      <c r="BF527" s="298">
        <f t="shared" si="105"/>
        <v>0</v>
      </c>
      <c r="BG527" s="299">
        <f t="shared" si="106"/>
        <v>0</v>
      </c>
      <c r="BH527" s="300">
        <f t="shared" si="107"/>
        <v>0</v>
      </c>
      <c r="BI527" s="301">
        <f t="shared" si="108"/>
        <v>0</v>
      </c>
      <c r="BK527" s="371">
        <f t="shared" si="78"/>
        <v>0</v>
      </c>
      <c r="BL527" s="303">
        <f t="shared" si="109"/>
        <v>0</v>
      </c>
      <c r="BM527" s="304" t="str">
        <f>IF(BL527=0,"",
IF(SUM($BL$510:BL527)=1,BN527,
IF($BL$630&gt;SUM($BL$510:BL527),_xlfn.CONCAT(", ",BN527),
IF($BL$630=SUM($BL$510:BL527),_xlfn.CONCAT(" y ",BN527)))))</f>
        <v/>
      </c>
      <c r="BN527" s="231" t="s">
        <v>6229</v>
      </c>
      <c r="BO527" s="290">
        <f t="shared" si="79"/>
        <v>1</v>
      </c>
      <c r="BP527" s="291" t="str">
        <f>IF(BO527=0,"",
IF(SUM($BO$510:BO527)=1,BQ527,
IF($BO$630&gt;SUM($BO$510:BO527),_xlfn.CONCAT(", ",BQ527),
IF($BO$630=SUM($BO$510:BO527),_xlfn.CONCAT(" y ",BQ527)))))</f>
        <v>, 18</v>
      </c>
      <c r="BQ527" s="231" t="s">
        <v>6229</v>
      </c>
      <c r="BR527" s="378">
        <f t="shared" si="110"/>
        <v>0</v>
      </c>
      <c r="BS527" s="379">
        <f t="shared" si="111"/>
        <v>0</v>
      </c>
      <c r="BT527" s="380">
        <f t="shared" si="112"/>
        <v>0</v>
      </c>
      <c r="BU527" s="483">
        <f t="shared" si="113"/>
        <v>0</v>
      </c>
      <c r="BV527" s="484">
        <f t="shared" si="114"/>
        <v>0</v>
      </c>
      <c r="BW527" s="485">
        <f t="shared" si="115"/>
        <v>0</v>
      </c>
      <c r="BX527" s="486">
        <f t="shared" si="116"/>
        <v>0</v>
      </c>
      <c r="BY527" s="483">
        <f t="shared" si="117"/>
        <v>0</v>
      </c>
      <c r="BZ527" s="487">
        <f t="shared" si="118"/>
        <v>0</v>
      </c>
      <c r="CA527" s="485">
        <f t="shared" si="119"/>
        <v>0</v>
      </c>
      <c r="CB527" s="486">
        <f t="shared" si="120"/>
        <v>0</v>
      </c>
      <c r="CC527" s="483">
        <f t="shared" si="121"/>
        <v>0</v>
      </c>
      <c r="CD527" s="484">
        <f t="shared" si="122"/>
        <v>0</v>
      </c>
      <c r="CE527" s="485">
        <f t="shared" si="123"/>
        <v>0</v>
      </c>
      <c r="CF527" s="486">
        <f t="shared" si="124"/>
        <v>0</v>
      </c>
    </row>
    <row r="528" spans="1:84" ht="45" customHeight="1">
      <c r="A528" s="81"/>
      <c r="B528" s="82"/>
      <c r="C528" s="85" t="s">
        <v>106</v>
      </c>
      <c r="D528" s="732" t="str">
        <f>IF(CNGE_2024_M1_Secc1_Sub1!$D60="","",CNGE_2024_M1_Secc1_Sub1!$D60)</f>
        <v>SISTEMA PARA EL DESARROLLO INTEGRAL DE LA FAMILIA</v>
      </c>
      <c r="E528" s="733"/>
      <c r="F528" s="733"/>
      <c r="G528" s="733"/>
      <c r="H528" s="733"/>
      <c r="I528" s="734"/>
      <c r="J528" s="111"/>
      <c r="K528" s="111"/>
      <c r="L528" s="111"/>
      <c r="M528" s="111"/>
      <c r="N528" s="111"/>
      <c r="O528" s="111"/>
      <c r="P528" s="111"/>
      <c r="Q528" s="111"/>
      <c r="R528" s="111"/>
      <c r="S528" s="111"/>
      <c r="T528" s="111"/>
      <c r="U528" s="111"/>
      <c r="V528" s="111"/>
      <c r="W528" s="111"/>
      <c r="X528" s="111"/>
      <c r="Y528" s="111"/>
      <c r="Z528" s="111"/>
      <c r="AA528" s="111"/>
      <c r="AB528" s="111"/>
      <c r="AC528" s="111"/>
      <c r="AD528" s="111"/>
      <c r="AE528" s="8"/>
      <c r="AG528" s="381">
        <f t="shared" si="80"/>
        <v>1</v>
      </c>
      <c r="AH528" s="298">
        <f t="shared" si="81"/>
        <v>0</v>
      </c>
      <c r="AI528" s="299">
        <f t="shared" si="82"/>
        <v>0</v>
      </c>
      <c r="AJ528" s="300">
        <f t="shared" si="83"/>
        <v>0</v>
      </c>
      <c r="AK528" s="301">
        <f t="shared" si="84"/>
        <v>0</v>
      </c>
      <c r="AL528" s="298">
        <f t="shared" si="85"/>
        <v>0</v>
      </c>
      <c r="AM528" s="299">
        <f t="shared" si="86"/>
        <v>0</v>
      </c>
      <c r="AN528" s="300">
        <f t="shared" si="87"/>
        <v>0</v>
      </c>
      <c r="AO528" s="301">
        <f t="shared" si="88"/>
        <v>0</v>
      </c>
      <c r="AP528" s="298">
        <f t="shared" si="89"/>
        <v>0</v>
      </c>
      <c r="AQ528" s="299">
        <f t="shared" si="90"/>
        <v>0</v>
      </c>
      <c r="AR528" s="300">
        <f t="shared" si="91"/>
        <v>0</v>
      </c>
      <c r="AS528" s="301">
        <f t="shared" si="92"/>
        <v>0</v>
      </c>
      <c r="AT528" s="298">
        <f t="shared" si="93"/>
        <v>0</v>
      </c>
      <c r="AU528" s="299">
        <f t="shared" si="94"/>
        <v>0</v>
      </c>
      <c r="AV528" s="300">
        <f t="shared" si="95"/>
        <v>0</v>
      </c>
      <c r="AW528" s="301">
        <f t="shared" si="96"/>
        <v>0</v>
      </c>
      <c r="AX528" s="298">
        <f t="shared" si="97"/>
        <v>0</v>
      </c>
      <c r="AY528" s="299">
        <f t="shared" si="98"/>
        <v>0</v>
      </c>
      <c r="AZ528" s="300">
        <f t="shared" si="99"/>
        <v>0</v>
      </c>
      <c r="BA528" s="301">
        <f t="shared" si="100"/>
        <v>0</v>
      </c>
      <c r="BB528" s="298">
        <f t="shared" si="101"/>
        <v>0</v>
      </c>
      <c r="BC528" s="299">
        <f t="shared" si="102"/>
        <v>0</v>
      </c>
      <c r="BD528" s="300">
        <f t="shared" si="103"/>
        <v>0</v>
      </c>
      <c r="BE528" s="301">
        <f t="shared" si="104"/>
        <v>0</v>
      </c>
      <c r="BF528" s="298">
        <f t="shared" si="105"/>
        <v>0</v>
      </c>
      <c r="BG528" s="299">
        <f t="shared" si="106"/>
        <v>0</v>
      </c>
      <c r="BH528" s="300">
        <f t="shared" si="107"/>
        <v>0</v>
      </c>
      <c r="BI528" s="301">
        <f t="shared" si="108"/>
        <v>0</v>
      </c>
      <c r="BK528" s="371">
        <f t="shared" si="78"/>
        <v>0</v>
      </c>
      <c r="BL528" s="303">
        <f t="shared" si="109"/>
        <v>0</v>
      </c>
      <c r="BM528" s="304" t="str">
        <f>IF(BL528=0,"",
IF(SUM($BL$510:BL528)=1,BN528,
IF($BL$630&gt;SUM($BL$510:BL528),_xlfn.CONCAT(", ",BN528),
IF($BL$630=SUM($BL$510:BL528),_xlfn.CONCAT(" y ",BN528)))))</f>
        <v/>
      </c>
      <c r="BN528" s="231" t="s">
        <v>6230</v>
      </c>
      <c r="BO528" s="290">
        <f t="shared" si="79"/>
        <v>1</v>
      </c>
      <c r="BP528" s="291" t="str">
        <f>IF(BO528=0,"",
IF(SUM($BO$510:BO528)=1,BQ528,
IF($BO$630&gt;SUM($BO$510:BO528),_xlfn.CONCAT(", ",BQ528),
IF($BO$630=SUM($BO$510:BO528),_xlfn.CONCAT(" y ",BQ528)))))</f>
        <v>, 19</v>
      </c>
      <c r="BQ528" s="231" t="s">
        <v>6230</v>
      </c>
      <c r="BR528" s="378">
        <f t="shared" si="110"/>
        <v>0</v>
      </c>
      <c r="BS528" s="379">
        <f t="shared" si="111"/>
        <v>0</v>
      </c>
      <c r="BT528" s="380">
        <f t="shared" si="112"/>
        <v>0</v>
      </c>
      <c r="BU528" s="483">
        <f t="shared" si="113"/>
        <v>0</v>
      </c>
      <c r="BV528" s="484">
        <f t="shared" si="114"/>
        <v>0</v>
      </c>
      <c r="BW528" s="485">
        <f t="shared" si="115"/>
        <v>0</v>
      </c>
      <c r="BX528" s="486">
        <f t="shared" si="116"/>
        <v>0</v>
      </c>
      <c r="BY528" s="483">
        <f t="shared" si="117"/>
        <v>0</v>
      </c>
      <c r="BZ528" s="487">
        <f t="shared" si="118"/>
        <v>0</v>
      </c>
      <c r="CA528" s="485">
        <f t="shared" si="119"/>
        <v>0</v>
      </c>
      <c r="CB528" s="486">
        <f t="shared" si="120"/>
        <v>0</v>
      </c>
      <c r="CC528" s="483">
        <f t="shared" si="121"/>
        <v>0</v>
      </c>
      <c r="CD528" s="484">
        <f t="shared" si="122"/>
        <v>0</v>
      </c>
      <c r="CE528" s="485">
        <f t="shared" si="123"/>
        <v>0</v>
      </c>
      <c r="CF528" s="486">
        <f t="shared" si="124"/>
        <v>0</v>
      </c>
    </row>
    <row r="529" spans="1:84" ht="30" customHeight="1">
      <c r="A529" s="81"/>
      <c r="B529" s="82"/>
      <c r="C529" s="85" t="s">
        <v>107</v>
      </c>
      <c r="D529" s="732" t="str">
        <f>IF(CNGE_2024_M1_Secc1_Sub1!$D61="","",CNGE_2024_M1_Secc1_Sub1!$D61)</f>
        <v>COMISION DE ARBITRAJE MEDICO</v>
      </c>
      <c r="E529" s="733"/>
      <c r="F529" s="733"/>
      <c r="G529" s="733"/>
      <c r="H529" s="733"/>
      <c r="I529" s="734"/>
      <c r="J529" s="111"/>
      <c r="K529" s="111"/>
      <c r="L529" s="111"/>
      <c r="M529" s="111"/>
      <c r="N529" s="111"/>
      <c r="O529" s="111"/>
      <c r="P529" s="111"/>
      <c r="Q529" s="111"/>
      <c r="R529" s="111"/>
      <c r="S529" s="111"/>
      <c r="T529" s="111"/>
      <c r="U529" s="111"/>
      <c r="V529" s="111"/>
      <c r="W529" s="111"/>
      <c r="X529" s="111"/>
      <c r="Y529" s="111"/>
      <c r="Z529" s="111"/>
      <c r="AA529" s="111"/>
      <c r="AB529" s="111"/>
      <c r="AC529" s="111"/>
      <c r="AD529" s="111"/>
      <c r="AE529" s="8"/>
      <c r="AG529" s="381">
        <f t="shared" si="80"/>
        <v>1</v>
      </c>
      <c r="AH529" s="298">
        <f t="shared" si="81"/>
        <v>0</v>
      </c>
      <c r="AI529" s="299">
        <f t="shared" si="82"/>
        <v>0</v>
      </c>
      <c r="AJ529" s="300">
        <f t="shared" si="83"/>
        <v>0</v>
      </c>
      <c r="AK529" s="301">
        <f t="shared" si="84"/>
        <v>0</v>
      </c>
      <c r="AL529" s="298">
        <f t="shared" si="85"/>
        <v>0</v>
      </c>
      <c r="AM529" s="299">
        <f t="shared" si="86"/>
        <v>0</v>
      </c>
      <c r="AN529" s="300">
        <f t="shared" si="87"/>
        <v>0</v>
      </c>
      <c r="AO529" s="301">
        <f t="shared" si="88"/>
        <v>0</v>
      </c>
      <c r="AP529" s="298">
        <f t="shared" si="89"/>
        <v>0</v>
      </c>
      <c r="AQ529" s="299">
        <f t="shared" si="90"/>
        <v>0</v>
      </c>
      <c r="AR529" s="300">
        <f t="shared" si="91"/>
        <v>0</v>
      </c>
      <c r="AS529" s="301">
        <f t="shared" si="92"/>
        <v>0</v>
      </c>
      <c r="AT529" s="298">
        <f t="shared" si="93"/>
        <v>0</v>
      </c>
      <c r="AU529" s="299">
        <f t="shared" si="94"/>
        <v>0</v>
      </c>
      <c r="AV529" s="300">
        <f t="shared" si="95"/>
        <v>0</v>
      </c>
      <c r="AW529" s="301">
        <f t="shared" si="96"/>
        <v>0</v>
      </c>
      <c r="AX529" s="298">
        <f t="shared" si="97"/>
        <v>0</v>
      </c>
      <c r="AY529" s="299">
        <f t="shared" si="98"/>
        <v>0</v>
      </c>
      <c r="AZ529" s="300">
        <f t="shared" si="99"/>
        <v>0</v>
      </c>
      <c r="BA529" s="301">
        <f t="shared" si="100"/>
        <v>0</v>
      </c>
      <c r="BB529" s="298">
        <f t="shared" si="101"/>
        <v>0</v>
      </c>
      <c r="BC529" s="299">
        <f t="shared" si="102"/>
        <v>0</v>
      </c>
      <c r="BD529" s="300">
        <f t="shared" si="103"/>
        <v>0</v>
      </c>
      <c r="BE529" s="301">
        <f t="shared" si="104"/>
        <v>0</v>
      </c>
      <c r="BF529" s="298">
        <f t="shared" si="105"/>
        <v>0</v>
      </c>
      <c r="BG529" s="299">
        <f t="shared" si="106"/>
        <v>0</v>
      </c>
      <c r="BH529" s="300">
        <f t="shared" si="107"/>
        <v>0</v>
      </c>
      <c r="BI529" s="301">
        <f t="shared" si="108"/>
        <v>0</v>
      </c>
      <c r="BK529" s="371">
        <f t="shared" si="78"/>
        <v>0</v>
      </c>
      <c r="BL529" s="303">
        <f t="shared" si="109"/>
        <v>0</v>
      </c>
      <c r="BM529" s="304" t="str">
        <f>IF(BL529=0,"",
IF(SUM($BL$510:BL529)=1,BN529,
IF($BL$630&gt;SUM($BL$510:BL529),_xlfn.CONCAT(", ",BN529),
IF($BL$630=SUM($BL$510:BL529),_xlfn.CONCAT(" y ",BN529)))))</f>
        <v/>
      </c>
      <c r="BN529" s="231" t="s">
        <v>6231</v>
      </c>
      <c r="BO529" s="290">
        <f t="shared" si="79"/>
        <v>1</v>
      </c>
      <c r="BP529" s="291" t="str">
        <f>IF(BO529=0,"",
IF(SUM($BO$510:BO529)=1,BQ529,
IF($BO$630&gt;SUM($BO$510:BO529),_xlfn.CONCAT(", ",BQ529),
IF($BO$630=SUM($BO$510:BO529),_xlfn.CONCAT(" y ",BQ529)))))</f>
        <v>, 20</v>
      </c>
      <c r="BQ529" s="231" t="s">
        <v>6231</v>
      </c>
      <c r="BR529" s="378">
        <f t="shared" si="110"/>
        <v>0</v>
      </c>
      <c r="BS529" s="379">
        <f t="shared" si="111"/>
        <v>0</v>
      </c>
      <c r="BT529" s="380">
        <f t="shared" si="112"/>
        <v>0</v>
      </c>
      <c r="BU529" s="483">
        <f t="shared" si="113"/>
        <v>0</v>
      </c>
      <c r="BV529" s="484">
        <f t="shared" si="114"/>
        <v>0</v>
      </c>
      <c r="BW529" s="485">
        <f t="shared" si="115"/>
        <v>0</v>
      </c>
      <c r="BX529" s="486">
        <f t="shared" si="116"/>
        <v>0</v>
      </c>
      <c r="BY529" s="483">
        <f t="shared" si="117"/>
        <v>0</v>
      </c>
      <c r="BZ529" s="487">
        <f t="shared" si="118"/>
        <v>0</v>
      </c>
      <c r="CA529" s="485">
        <f t="shared" si="119"/>
        <v>0</v>
      </c>
      <c r="CB529" s="486">
        <f t="shared" si="120"/>
        <v>0</v>
      </c>
      <c r="CC529" s="483">
        <f t="shared" si="121"/>
        <v>0</v>
      </c>
      <c r="CD529" s="484">
        <f t="shared" si="122"/>
        <v>0</v>
      </c>
      <c r="CE529" s="485">
        <f t="shared" si="123"/>
        <v>0</v>
      </c>
      <c r="CF529" s="486">
        <f t="shared" si="124"/>
        <v>0</v>
      </c>
    </row>
    <row r="530" spans="1:84" ht="30" customHeight="1">
      <c r="A530" s="81"/>
      <c r="B530" s="82"/>
      <c r="C530" s="85" t="s">
        <v>108</v>
      </c>
      <c r="D530" s="732" t="str">
        <f>IF(CNGE_2024_M1_Secc1_Sub1!$D62="","",CNGE_2024_M1_Secc1_Sub1!$D62)</f>
        <v>ACADEMIA VERACRUZANA DE LAS LENGUAS INDIGENAS</v>
      </c>
      <c r="E530" s="733"/>
      <c r="F530" s="733"/>
      <c r="G530" s="733"/>
      <c r="H530" s="733"/>
      <c r="I530" s="734"/>
      <c r="J530" s="111"/>
      <c r="K530" s="111"/>
      <c r="L530" s="111"/>
      <c r="M530" s="111"/>
      <c r="N530" s="111"/>
      <c r="O530" s="111"/>
      <c r="P530" s="111"/>
      <c r="Q530" s="111"/>
      <c r="R530" s="111"/>
      <c r="S530" s="111"/>
      <c r="T530" s="111"/>
      <c r="U530" s="111"/>
      <c r="V530" s="111"/>
      <c r="W530" s="111"/>
      <c r="X530" s="111"/>
      <c r="Y530" s="111"/>
      <c r="Z530" s="111"/>
      <c r="AA530" s="111"/>
      <c r="AB530" s="111"/>
      <c r="AC530" s="111"/>
      <c r="AD530" s="111"/>
      <c r="AE530" s="8"/>
      <c r="AG530" s="381">
        <f t="shared" si="80"/>
        <v>1</v>
      </c>
      <c r="AH530" s="298">
        <f t="shared" si="81"/>
        <v>0</v>
      </c>
      <c r="AI530" s="299">
        <f t="shared" si="82"/>
        <v>0</v>
      </c>
      <c r="AJ530" s="300">
        <f t="shared" si="83"/>
        <v>0</v>
      </c>
      <c r="AK530" s="301">
        <f t="shared" si="84"/>
        <v>0</v>
      </c>
      <c r="AL530" s="298">
        <f t="shared" si="85"/>
        <v>0</v>
      </c>
      <c r="AM530" s="299">
        <f t="shared" si="86"/>
        <v>0</v>
      </c>
      <c r="AN530" s="300">
        <f t="shared" si="87"/>
        <v>0</v>
      </c>
      <c r="AO530" s="301">
        <f t="shared" si="88"/>
        <v>0</v>
      </c>
      <c r="AP530" s="298">
        <f t="shared" si="89"/>
        <v>0</v>
      </c>
      <c r="AQ530" s="299">
        <f t="shared" si="90"/>
        <v>0</v>
      </c>
      <c r="AR530" s="300">
        <f t="shared" si="91"/>
        <v>0</v>
      </c>
      <c r="AS530" s="301">
        <f t="shared" si="92"/>
        <v>0</v>
      </c>
      <c r="AT530" s="298">
        <f t="shared" si="93"/>
        <v>0</v>
      </c>
      <c r="AU530" s="299">
        <f t="shared" si="94"/>
        <v>0</v>
      </c>
      <c r="AV530" s="300">
        <f t="shared" si="95"/>
        <v>0</v>
      </c>
      <c r="AW530" s="301">
        <f t="shared" si="96"/>
        <v>0</v>
      </c>
      <c r="AX530" s="298">
        <f t="shared" si="97"/>
        <v>0</v>
      </c>
      <c r="AY530" s="299">
        <f t="shared" si="98"/>
        <v>0</v>
      </c>
      <c r="AZ530" s="300">
        <f t="shared" si="99"/>
        <v>0</v>
      </c>
      <c r="BA530" s="301">
        <f t="shared" si="100"/>
        <v>0</v>
      </c>
      <c r="BB530" s="298">
        <f t="shared" si="101"/>
        <v>0</v>
      </c>
      <c r="BC530" s="299">
        <f t="shared" si="102"/>
        <v>0</v>
      </c>
      <c r="BD530" s="300">
        <f t="shared" si="103"/>
        <v>0</v>
      </c>
      <c r="BE530" s="301">
        <f t="shared" si="104"/>
        <v>0</v>
      </c>
      <c r="BF530" s="298">
        <f t="shared" si="105"/>
        <v>0</v>
      </c>
      <c r="BG530" s="299">
        <f t="shared" si="106"/>
        <v>0</v>
      </c>
      <c r="BH530" s="300">
        <f t="shared" si="107"/>
        <v>0</v>
      </c>
      <c r="BI530" s="301">
        <f t="shared" si="108"/>
        <v>0</v>
      </c>
      <c r="BK530" s="371">
        <f t="shared" si="78"/>
        <v>0</v>
      </c>
      <c r="BL530" s="303">
        <f t="shared" si="109"/>
        <v>0</v>
      </c>
      <c r="BM530" s="304" t="str">
        <f>IF(BL530=0,"",
IF(SUM($BL$510:BL530)=1,BN530,
IF($BL$630&gt;SUM($BL$510:BL530),_xlfn.CONCAT(", ",BN530),
IF($BL$630=SUM($BL$510:BL530),_xlfn.CONCAT(" y ",BN530)))))</f>
        <v/>
      </c>
      <c r="BN530" s="231" t="s">
        <v>6232</v>
      </c>
      <c r="BO530" s="290">
        <f t="shared" si="79"/>
        <v>1</v>
      </c>
      <c r="BP530" s="291" t="str">
        <f>IF(BO530=0,"",
IF(SUM($BO$510:BO530)=1,BQ530,
IF($BO$630&gt;SUM($BO$510:BO530),_xlfn.CONCAT(", ",BQ530),
IF($BO$630=SUM($BO$510:BO530),_xlfn.CONCAT(" y ",BQ530)))))</f>
        <v>, 21</v>
      </c>
      <c r="BQ530" s="231" t="s">
        <v>6232</v>
      </c>
      <c r="BR530" s="378">
        <f t="shared" si="110"/>
        <v>0</v>
      </c>
      <c r="BS530" s="379">
        <f t="shared" si="111"/>
        <v>0</v>
      </c>
      <c r="BT530" s="380">
        <f t="shared" si="112"/>
        <v>0</v>
      </c>
      <c r="BU530" s="483">
        <f t="shared" si="113"/>
        <v>0</v>
      </c>
      <c r="BV530" s="484">
        <f t="shared" si="114"/>
        <v>0</v>
      </c>
      <c r="BW530" s="485">
        <f t="shared" si="115"/>
        <v>0</v>
      </c>
      <c r="BX530" s="486">
        <f t="shared" si="116"/>
        <v>0</v>
      </c>
      <c r="BY530" s="483">
        <f t="shared" si="117"/>
        <v>0</v>
      </c>
      <c r="BZ530" s="487">
        <f t="shared" si="118"/>
        <v>0</v>
      </c>
      <c r="CA530" s="485">
        <f t="shared" si="119"/>
        <v>0</v>
      </c>
      <c r="CB530" s="486">
        <f t="shared" si="120"/>
        <v>0</v>
      </c>
      <c r="CC530" s="483">
        <f t="shared" si="121"/>
        <v>0</v>
      </c>
      <c r="CD530" s="484">
        <f t="shared" si="122"/>
        <v>0</v>
      </c>
      <c r="CE530" s="485">
        <f t="shared" si="123"/>
        <v>0</v>
      </c>
      <c r="CF530" s="486">
        <f t="shared" si="124"/>
        <v>0</v>
      </c>
    </row>
    <row r="531" spans="1:84" ht="30" customHeight="1">
      <c r="A531" s="81"/>
      <c r="B531" s="82"/>
      <c r="C531" s="85" t="s">
        <v>109</v>
      </c>
      <c r="D531" s="732" t="str">
        <f>IF(CNGE_2024_M1_Secc1_Sub1!$D63="","",CNGE_2024_M1_Secc1_Sub1!$D63)</f>
        <v>INSTITUTO VERACRUZANO DEL DEPORTE</v>
      </c>
      <c r="E531" s="733"/>
      <c r="F531" s="733"/>
      <c r="G531" s="733"/>
      <c r="H531" s="733"/>
      <c r="I531" s="734"/>
      <c r="J531" s="111"/>
      <c r="K531" s="111"/>
      <c r="L531" s="111"/>
      <c r="M531" s="111"/>
      <c r="N531" s="111"/>
      <c r="O531" s="111"/>
      <c r="P531" s="111"/>
      <c r="Q531" s="111"/>
      <c r="R531" s="111"/>
      <c r="S531" s="111"/>
      <c r="T531" s="111"/>
      <c r="U531" s="111"/>
      <c r="V531" s="111"/>
      <c r="W531" s="111"/>
      <c r="X531" s="111"/>
      <c r="Y531" s="111"/>
      <c r="Z531" s="111"/>
      <c r="AA531" s="111"/>
      <c r="AB531" s="111"/>
      <c r="AC531" s="111"/>
      <c r="AD531" s="111"/>
      <c r="AE531" s="8"/>
      <c r="AG531" s="381">
        <f t="shared" si="80"/>
        <v>1</v>
      </c>
      <c r="AH531" s="298">
        <f t="shared" si="81"/>
        <v>0</v>
      </c>
      <c r="AI531" s="299">
        <f t="shared" si="82"/>
        <v>0</v>
      </c>
      <c r="AJ531" s="300">
        <f t="shared" si="83"/>
        <v>0</v>
      </c>
      <c r="AK531" s="301">
        <f t="shared" si="84"/>
        <v>0</v>
      </c>
      <c r="AL531" s="298">
        <f t="shared" si="85"/>
        <v>0</v>
      </c>
      <c r="AM531" s="299">
        <f t="shared" si="86"/>
        <v>0</v>
      </c>
      <c r="AN531" s="300">
        <f t="shared" si="87"/>
        <v>0</v>
      </c>
      <c r="AO531" s="301">
        <f t="shared" si="88"/>
        <v>0</v>
      </c>
      <c r="AP531" s="298">
        <f t="shared" si="89"/>
        <v>0</v>
      </c>
      <c r="AQ531" s="299">
        <f t="shared" si="90"/>
        <v>0</v>
      </c>
      <c r="AR531" s="300">
        <f t="shared" si="91"/>
        <v>0</v>
      </c>
      <c r="AS531" s="301">
        <f t="shared" si="92"/>
        <v>0</v>
      </c>
      <c r="AT531" s="298">
        <f t="shared" si="93"/>
        <v>0</v>
      </c>
      <c r="AU531" s="299">
        <f t="shared" si="94"/>
        <v>0</v>
      </c>
      <c r="AV531" s="300">
        <f t="shared" si="95"/>
        <v>0</v>
      </c>
      <c r="AW531" s="301">
        <f t="shared" si="96"/>
        <v>0</v>
      </c>
      <c r="AX531" s="298">
        <f t="shared" si="97"/>
        <v>0</v>
      </c>
      <c r="AY531" s="299">
        <f t="shared" si="98"/>
        <v>0</v>
      </c>
      <c r="AZ531" s="300">
        <f t="shared" si="99"/>
        <v>0</v>
      </c>
      <c r="BA531" s="301">
        <f t="shared" si="100"/>
        <v>0</v>
      </c>
      <c r="BB531" s="298">
        <f t="shared" si="101"/>
        <v>0</v>
      </c>
      <c r="BC531" s="299">
        <f t="shared" si="102"/>
        <v>0</v>
      </c>
      <c r="BD531" s="300">
        <f t="shared" si="103"/>
        <v>0</v>
      </c>
      <c r="BE531" s="301">
        <f t="shared" si="104"/>
        <v>0</v>
      </c>
      <c r="BF531" s="298">
        <f t="shared" si="105"/>
        <v>0</v>
      </c>
      <c r="BG531" s="299">
        <f t="shared" si="106"/>
        <v>0</v>
      </c>
      <c r="BH531" s="300">
        <f t="shared" si="107"/>
        <v>0</v>
      </c>
      <c r="BI531" s="301">
        <f t="shared" si="108"/>
        <v>0</v>
      </c>
      <c r="BK531" s="371">
        <f t="shared" si="78"/>
        <v>0</v>
      </c>
      <c r="BL531" s="303">
        <f t="shared" si="109"/>
        <v>0</v>
      </c>
      <c r="BM531" s="304" t="str">
        <f>IF(BL531=0,"",
IF(SUM($BL$510:BL531)=1,BN531,
IF($BL$630&gt;SUM($BL$510:BL531),_xlfn.CONCAT(", ",BN531),
IF($BL$630=SUM($BL$510:BL531),_xlfn.CONCAT(" y ",BN531)))))</f>
        <v/>
      </c>
      <c r="BN531" s="231" t="s">
        <v>6233</v>
      </c>
      <c r="BO531" s="290">
        <f t="shared" si="79"/>
        <v>1</v>
      </c>
      <c r="BP531" s="291" t="str">
        <f>IF(BO531=0,"",
IF(SUM($BO$510:BO531)=1,BQ531,
IF($BO$630&gt;SUM($BO$510:BO531),_xlfn.CONCAT(", ",BQ531),
IF($BO$630=SUM($BO$510:BO531),_xlfn.CONCAT(" y ",BQ531)))))</f>
        <v>, 22</v>
      </c>
      <c r="BQ531" s="231" t="s">
        <v>6233</v>
      </c>
      <c r="BR531" s="378">
        <f t="shared" si="110"/>
        <v>0</v>
      </c>
      <c r="BS531" s="379">
        <f t="shared" si="111"/>
        <v>0</v>
      </c>
      <c r="BT531" s="380">
        <f t="shared" si="112"/>
        <v>0</v>
      </c>
      <c r="BU531" s="483">
        <f t="shared" si="113"/>
        <v>0</v>
      </c>
      <c r="BV531" s="484">
        <f t="shared" si="114"/>
        <v>0</v>
      </c>
      <c r="BW531" s="485">
        <f t="shared" si="115"/>
        <v>0</v>
      </c>
      <c r="BX531" s="486">
        <f t="shared" si="116"/>
        <v>0</v>
      </c>
      <c r="BY531" s="483">
        <f t="shared" si="117"/>
        <v>0</v>
      </c>
      <c r="BZ531" s="487">
        <f t="shared" si="118"/>
        <v>0</v>
      </c>
      <c r="CA531" s="485">
        <f t="shared" si="119"/>
        <v>0</v>
      </c>
      <c r="CB531" s="486">
        <f t="shared" si="120"/>
        <v>0</v>
      </c>
      <c r="CC531" s="483">
        <f t="shared" si="121"/>
        <v>0</v>
      </c>
      <c r="CD531" s="484">
        <f t="shared" si="122"/>
        <v>0</v>
      </c>
      <c r="CE531" s="485">
        <f t="shared" si="123"/>
        <v>0</v>
      </c>
      <c r="CF531" s="486">
        <f t="shared" si="124"/>
        <v>0</v>
      </c>
    </row>
    <row r="532" spans="1:84" ht="45" customHeight="1">
      <c r="A532" s="81"/>
      <c r="B532" s="82"/>
      <c r="C532" s="85" t="s">
        <v>110</v>
      </c>
      <c r="D532" s="732" t="str">
        <f>IF(CNGE_2024_M1_Secc1_Sub1!$D64="","",CNGE_2024_M1_Secc1_Sub1!$D64)</f>
        <v>INSTITUTO DE ESPACIOS EDUCATIVOS DEL ESTADO DE VERACRUZ</v>
      </c>
      <c r="E532" s="733"/>
      <c r="F532" s="733"/>
      <c r="G532" s="733"/>
      <c r="H532" s="733"/>
      <c r="I532" s="734"/>
      <c r="J532" s="111"/>
      <c r="K532" s="111"/>
      <c r="L532" s="111"/>
      <c r="M532" s="111"/>
      <c r="N532" s="111"/>
      <c r="O532" s="111"/>
      <c r="P532" s="111"/>
      <c r="Q532" s="111"/>
      <c r="R532" s="111"/>
      <c r="S532" s="111"/>
      <c r="T532" s="111"/>
      <c r="U532" s="111"/>
      <c r="V532" s="111"/>
      <c r="W532" s="111"/>
      <c r="X532" s="111"/>
      <c r="Y532" s="111"/>
      <c r="Z532" s="111"/>
      <c r="AA532" s="111"/>
      <c r="AB532" s="111"/>
      <c r="AC532" s="111"/>
      <c r="AD532" s="111"/>
      <c r="AE532" s="8"/>
      <c r="AG532" s="381">
        <f t="shared" si="80"/>
        <v>1</v>
      </c>
      <c r="AH532" s="298">
        <f t="shared" si="81"/>
        <v>0</v>
      </c>
      <c r="AI532" s="299">
        <f t="shared" si="82"/>
        <v>0</v>
      </c>
      <c r="AJ532" s="300">
        <f t="shared" si="83"/>
        <v>0</v>
      </c>
      <c r="AK532" s="301">
        <f t="shared" si="84"/>
        <v>0</v>
      </c>
      <c r="AL532" s="298">
        <f t="shared" si="85"/>
        <v>0</v>
      </c>
      <c r="AM532" s="299">
        <f t="shared" si="86"/>
        <v>0</v>
      </c>
      <c r="AN532" s="300">
        <f t="shared" si="87"/>
        <v>0</v>
      </c>
      <c r="AO532" s="301">
        <f t="shared" si="88"/>
        <v>0</v>
      </c>
      <c r="AP532" s="298">
        <f t="shared" si="89"/>
        <v>0</v>
      </c>
      <c r="AQ532" s="299">
        <f t="shared" si="90"/>
        <v>0</v>
      </c>
      <c r="AR532" s="300">
        <f t="shared" si="91"/>
        <v>0</v>
      </c>
      <c r="AS532" s="301">
        <f t="shared" si="92"/>
        <v>0</v>
      </c>
      <c r="AT532" s="298">
        <f t="shared" si="93"/>
        <v>0</v>
      </c>
      <c r="AU532" s="299">
        <f t="shared" si="94"/>
        <v>0</v>
      </c>
      <c r="AV532" s="300">
        <f t="shared" si="95"/>
        <v>0</v>
      </c>
      <c r="AW532" s="301">
        <f t="shared" si="96"/>
        <v>0</v>
      </c>
      <c r="AX532" s="298">
        <f t="shared" si="97"/>
        <v>0</v>
      </c>
      <c r="AY532" s="299">
        <f t="shared" si="98"/>
        <v>0</v>
      </c>
      <c r="AZ532" s="300">
        <f t="shared" si="99"/>
        <v>0</v>
      </c>
      <c r="BA532" s="301">
        <f t="shared" si="100"/>
        <v>0</v>
      </c>
      <c r="BB532" s="298">
        <f t="shared" si="101"/>
        <v>0</v>
      </c>
      <c r="BC532" s="299">
        <f t="shared" si="102"/>
        <v>0</v>
      </c>
      <c r="BD532" s="300">
        <f t="shared" si="103"/>
        <v>0</v>
      </c>
      <c r="BE532" s="301">
        <f t="shared" si="104"/>
        <v>0</v>
      </c>
      <c r="BF532" s="298">
        <f t="shared" si="105"/>
        <v>0</v>
      </c>
      <c r="BG532" s="299">
        <f t="shared" si="106"/>
        <v>0</v>
      </c>
      <c r="BH532" s="300">
        <f t="shared" si="107"/>
        <v>0</v>
      </c>
      <c r="BI532" s="301">
        <f t="shared" si="108"/>
        <v>0</v>
      </c>
      <c r="BK532" s="371">
        <f t="shared" si="78"/>
        <v>0</v>
      </c>
      <c r="BL532" s="303">
        <f t="shared" si="109"/>
        <v>0</v>
      </c>
      <c r="BM532" s="304" t="str">
        <f>IF(BL532=0,"",
IF(SUM($BL$510:BL532)=1,BN532,
IF($BL$630&gt;SUM($BL$510:BL532),_xlfn.CONCAT(", ",BN532),
IF($BL$630=SUM($BL$510:BL532),_xlfn.CONCAT(" y ",BN532)))))</f>
        <v/>
      </c>
      <c r="BN532" s="231" t="s">
        <v>6234</v>
      </c>
      <c r="BO532" s="290">
        <f t="shared" si="79"/>
        <v>1</v>
      </c>
      <c r="BP532" s="291" t="str">
        <f>IF(BO532=0,"",
IF(SUM($BO$510:BO532)=1,BQ532,
IF($BO$630&gt;SUM($BO$510:BO532),_xlfn.CONCAT(", ",BQ532),
IF($BO$630=SUM($BO$510:BO532),_xlfn.CONCAT(" y ",BQ532)))))</f>
        <v>, 23</v>
      </c>
      <c r="BQ532" s="231" t="s">
        <v>6234</v>
      </c>
      <c r="BR532" s="378">
        <f t="shared" si="110"/>
        <v>0</v>
      </c>
      <c r="BS532" s="379">
        <f t="shared" si="111"/>
        <v>0</v>
      </c>
      <c r="BT532" s="380">
        <f t="shared" si="112"/>
        <v>0</v>
      </c>
      <c r="BU532" s="483">
        <f t="shared" si="113"/>
        <v>0</v>
      </c>
      <c r="BV532" s="484">
        <f t="shared" si="114"/>
        <v>0</v>
      </c>
      <c r="BW532" s="485">
        <f t="shared" si="115"/>
        <v>0</v>
      </c>
      <c r="BX532" s="486">
        <f t="shared" si="116"/>
        <v>0</v>
      </c>
      <c r="BY532" s="483">
        <f t="shared" si="117"/>
        <v>0</v>
      </c>
      <c r="BZ532" s="487">
        <f t="shared" si="118"/>
        <v>0</v>
      </c>
      <c r="CA532" s="485">
        <f t="shared" si="119"/>
        <v>0</v>
      </c>
      <c r="CB532" s="486">
        <f t="shared" si="120"/>
        <v>0</v>
      </c>
      <c r="CC532" s="483">
        <f t="shared" si="121"/>
        <v>0</v>
      </c>
      <c r="CD532" s="484">
        <f t="shared" si="122"/>
        <v>0</v>
      </c>
      <c r="CE532" s="485">
        <f t="shared" si="123"/>
        <v>0</v>
      </c>
      <c r="CF532" s="486">
        <f t="shared" si="124"/>
        <v>0</v>
      </c>
    </row>
    <row r="533" spans="1:84" ht="30" customHeight="1">
      <c r="A533" s="81"/>
      <c r="B533" s="82"/>
      <c r="C533" s="85" t="s">
        <v>111</v>
      </c>
      <c r="D533" s="732" t="str">
        <f>IF(CNGE_2024_M1_Secc1_Sub1!$D65="","",CNGE_2024_M1_Secc1_Sub1!$D65)</f>
        <v>COLEGIO DE BACHILLERES DEL ESTADO DE VERACRUZ</v>
      </c>
      <c r="E533" s="733"/>
      <c r="F533" s="733"/>
      <c r="G533" s="733"/>
      <c r="H533" s="733"/>
      <c r="I533" s="734"/>
      <c r="J533" s="111"/>
      <c r="K533" s="111"/>
      <c r="L533" s="111"/>
      <c r="M533" s="111"/>
      <c r="N533" s="111"/>
      <c r="O533" s="111"/>
      <c r="P533" s="111"/>
      <c r="Q533" s="111"/>
      <c r="R533" s="111"/>
      <c r="S533" s="111"/>
      <c r="T533" s="111"/>
      <c r="U533" s="111"/>
      <c r="V533" s="111"/>
      <c r="W533" s="111"/>
      <c r="X533" s="111"/>
      <c r="Y533" s="111"/>
      <c r="Z533" s="111"/>
      <c r="AA533" s="111"/>
      <c r="AB533" s="111"/>
      <c r="AC533" s="111"/>
      <c r="AD533" s="111"/>
      <c r="AE533" s="8"/>
      <c r="AG533" s="381">
        <f t="shared" si="80"/>
        <v>1</v>
      </c>
      <c r="AH533" s="298">
        <f t="shared" si="81"/>
        <v>0</v>
      </c>
      <c r="AI533" s="299">
        <f t="shared" si="82"/>
        <v>0</v>
      </c>
      <c r="AJ533" s="300">
        <f t="shared" si="83"/>
        <v>0</v>
      </c>
      <c r="AK533" s="301">
        <f t="shared" si="84"/>
        <v>0</v>
      </c>
      <c r="AL533" s="298">
        <f t="shared" si="85"/>
        <v>0</v>
      </c>
      <c r="AM533" s="299">
        <f t="shared" si="86"/>
        <v>0</v>
      </c>
      <c r="AN533" s="300">
        <f t="shared" si="87"/>
        <v>0</v>
      </c>
      <c r="AO533" s="301">
        <f t="shared" si="88"/>
        <v>0</v>
      </c>
      <c r="AP533" s="298">
        <f t="shared" si="89"/>
        <v>0</v>
      </c>
      <c r="AQ533" s="299">
        <f t="shared" si="90"/>
        <v>0</v>
      </c>
      <c r="AR533" s="300">
        <f t="shared" si="91"/>
        <v>0</v>
      </c>
      <c r="AS533" s="301">
        <f t="shared" si="92"/>
        <v>0</v>
      </c>
      <c r="AT533" s="298">
        <f t="shared" si="93"/>
        <v>0</v>
      </c>
      <c r="AU533" s="299">
        <f t="shared" si="94"/>
        <v>0</v>
      </c>
      <c r="AV533" s="300">
        <f t="shared" si="95"/>
        <v>0</v>
      </c>
      <c r="AW533" s="301">
        <f t="shared" si="96"/>
        <v>0</v>
      </c>
      <c r="AX533" s="298">
        <f t="shared" si="97"/>
        <v>0</v>
      </c>
      <c r="AY533" s="299">
        <f t="shared" si="98"/>
        <v>0</v>
      </c>
      <c r="AZ533" s="300">
        <f t="shared" si="99"/>
        <v>0</v>
      </c>
      <c r="BA533" s="301">
        <f t="shared" si="100"/>
        <v>0</v>
      </c>
      <c r="BB533" s="298">
        <f t="shared" si="101"/>
        <v>0</v>
      </c>
      <c r="BC533" s="299">
        <f t="shared" si="102"/>
        <v>0</v>
      </c>
      <c r="BD533" s="300">
        <f t="shared" si="103"/>
        <v>0</v>
      </c>
      <c r="BE533" s="301">
        <f t="shared" si="104"/>
        <v>0</v>
      </c>
      <c r="BF533" s="298">
        <f t="shared" si="105"/>
        <v>0</v>
      </c>
      <c r="BG533" s="299">
        <f t="shared" si="106"/>
        <v>0</v>
      </c>
      <c r="BH533" s="300">
        <f t="shared" si="107"/>
        <v>0</v>
      </c>
      <c r="BI533" s="301">
        <f t="shared" si="108"/>
        <v>0</v>
      </c>
      <c r="BK533" s="371">
        <f t="shared" si="78"/>
        <v>0</v>
      </c>
      <c r="BL533" s="303">
        <f t="shared" si="109"/>
        <v>0</v>
      </c>
      <c r="BM533" s="304" t="str">
        <f>IF(BL533=0,"",
IF(SUM($BL$510:BL533)=1,BN533,
IF($BL$630&gt;SUM($BL$510:BL533),_xlfn.CONCAT(", ",BN533),
IF($BL$630=SUM($BL$510:BL533),_xlfn.CONCAT(" y ",BN533)))))</f>
        <v/>
      </c>
      <c r="BN533" s="231" t="s">
        <v>6235</v>
      </c>
      <c r="BO533" s="290">
        <f t="shared" si="79"/>
        <v>1</v>
      </c>
      <c r="BP533" s="291" t="str">
        <f>IF(BO533=0,"",
IF(SUM($BO$510:BO533)=1,BQ533,
IF($BO$630&gt;SUM($BO$510:BO533),_xlfn.CONCAT(", ",BQ533),
IF($BO$630=SUM($BO$510:BO533),_xlfn.CONCAT(" y ",BQ533)))))</f>
        <v>, 24</v>
      </c>
      <c r="BQ533" s="231" t="s">
        <v>6235</v>
      </c>
      <c r="BR533" s="378">
        <f t="shared" si="110"/>
        <v>0</v>
      </c>
      <c r="BS533" s="379">
        <f t="shared" si="111"/>
        <v>0</v>
      </c>
      <c r="BT533" s="380">
        <f t="shared" si="112"/>
        <v>0</v>
      </c>
      <c r="BU533" s="483">
        <f t="shared" si="113"/>
        <v>0</v>
      </c>
      <c r="BV533" s="484">
        <f t="shared" si="114"/>
        <v>0</v>
      </c>
      <c r="BW533" s="485">
        <f t="shared" si="115"/>
        <v>0</v>
      </c>
      <c r="BX533" s="486">
        <f t="shared" si="116"/>
        <v>0</v>
      </c>
      <c r="BY533" s="483">
        <f t="shared" si="117"/>
        <v>0</v>
      </c>
      <c r="BZ533" s="487">
        <f t="shared" si="118"/>
        <v>0</v>
      </c>
      <c r="CA533" s="485">
        <f t="shared" si="119"/>
        <v>0</v>
      </c>
      <c r="CB533" s="486">
        <f t="shared" si="120"/>
        <v>0</v>
      </c>
      <c r="CC533" s="483">
        <f t="shared" si="121"/>
        <v>0</v>
      </c>
      <c r="CD533" s="484">
        <f t="shared" si="122"/>
        <v>0</v>
      </c>
      <c r="CE533" s="485">
        <f t="shared" si="123"/>
        <v>0</v>
      </c>
      <c r="CF533" s="486">
        <f t="shared" si="124"/>
        <v>0</v>
      </c>
    </row>
    <row r="534" spans="1:84" ht="30" customHeight="1">
      <c r="A534" s="81"/>
      <c r="B534" s="82"/>
      <c r="C534" s="85" t="s">
        <v>112</v>
      </c>
      <c r="D534" s="732" t="str">
        <f>IF(CNGE_2024_M1_Secc1_Sub1!$D66="","",CNGE_2024_M1_Secc1_Sub1!$D66)</f>
        <v>INSTITUTO TECNOLOGICO SUPERIOR DE MISANTLA</v>
      </c>
      <c r="E534" s="733"/>
      <c r="F534" s="733"/>
      <c r="G534" s="733"/>
      <c r="H534" s="733"/>
      <c r="I534" s="734"/>
      <c r="J534" s="111"/>
      <c r="K534" s="111"/>
      <c r="L534" s="111"/>
      <c r="M534" s="111"/>
      <c r="N534" s="111"/>
      <c r="O534" s="111"/>
      <c r="P534" s="111"/>
      <c r="Q534" s="111"/>
      <c r="R534" s="111"/>
      <c r="S534" s="111"/>
      <c r="T534" s="111"/>
      <c r="U534" s="111"/>
      <c r="V534" s="111"/>
      <c r="W534" s="111"/>
      <c r="X534" s="111"/>
      <c r="Y534" s="111"/>
      <c r="Z534" s="111"/>
      <c r="AA534" s="111"/>
      <c r="AB534" s="111"/>
      <c r="AC534" s="111"/>
      <c r="AD534" s="111"/>
      <c r="AE534" s="8"/>
      <c r="AG534" s="381">
        <f t="shared" si="80"/>
        <v>1</v>
      </c>
      <c r="AH534" s="298">
        <f t="shared" si="81"/>
        <v>0</v>
      </c>
      <c r="AI534" s="299">
        <f t="shared" si="82"/>
        <v>0</v>
      </c>
      <c r="AJ534" s="300">
        <f t="shared" si="83"/>
        <v>0</v>
      </c>
      <c r="AK534" s="301">
        <f t="shared" si="84"/>
        <v>0</v>
      </c>
      <c r="AL534" s="298">
        <f t="shared" si="85"/>
        <v>0</v>
      </c>
      <c r="AM534" s="299">
        <f t="shared" si="86"/>
        <v>0</v>
      </c>
      <c r="AN534" s="300">
        <f t="shared" si="87"/>
        <v>0</v>
      </c>
      <c r="AO534" s="301">
        <f t="shared" si="88"/>
        <v>0</v>
      </c>
      <c r="AP534" s="298">
        <f t="shared" si="89"/>
        <v>0</v>
      </c>
      <c r="AQ534" s="299">
        <f t="shared" si="90"/>
        <v>0</v>
      </c>
      <c r="AR534" s="300">
        <f t="shared" si="91"/>
        <v>0</v>
      </c>
      <c r="AS534" s="301">
        <f t="shared" si="92"/>
        <v>0</v>
      </c>
      <c r="AT534" s="298">
        <f t="shared" si="93"/>
        <v>0</v>
      </c>
      <c r="AU534" s="299">
        <f t="shared" si="94"/>
        <v>0</v>
      </c>
      <c r="AV534" s="300">
        <f t="shared" si="95"/>
        <v>0</v>
      </c>
      <c r="AW534" s="301">
        <f t="shared" si="96"/>
        <v>0</v>
      </c>
      <c r="AX534" s="298">
        <f t="shared" si="97"/>
        <v>0</v>
      </c>
      <c r="AY534" s="299">
        <f t="shared" si="98"/>
        <v>0</v>
      </c>
      <c r="AZ534" s="300">
        <f t="shared" si="99"/>
        <v>0</v>
      </c>
      <c r="BA534" s="301">
        <f t="shared" si="100"/>
        <v>0</v>
      </c>
      <c r="BB534" s="298">
        <f t="shared" si="101"/>
        <v>0</v>
      </c>
      <c r="BC534" s="299">
        <f t="shared" si="102"/>
        <v>0</v>
      </c>
      <c r="BD534" s="300">
        <f t="shared" si="103"/>
        <v>0</v>
      </c>
      <c r="BE534" s="301">
        <f t="shared" si="104"/>
        <v>0</v>
      </c>
      <c r="BF534" s="298">
        <f t="shared" si="105"/>
        <v>0</v>
      </c>
      <c r="BG534" s="299">
        <f t="shared" si="106"/>
        <v>0</v>
      </c>
      <c r="BH534" s="300">
        <f t="shared" si="107"/>
        <v>0</v>
      </c>
      <c r="BI534" s="301">
        <f t="shared" si="108"/>
        <v>0</v>
      </c>
      <c r="BK534" s="371">
        <f t="shared" si="78"/>
        <v>0</v>
      </c>
      <c r="BL534" s="303">
        <f t="shared" si="109"/>
        <v>0</v>
      </c>
      <c r="BM534" s="304" t="str">
        <f>IF(BL534=0,"",
IF(SUM($BL$510:BL534)=1,BN534,
IF($BL$630&gt;SUM($BL$510:BL534),_xlfn.CONCAT(", ",BN534),
IF($BL$630=SUM($BL$510:BL534),_xlfn.CONCAT(" y ",BN534)))))</f>
        <v/>
      </c>
      <c r="BN534" s="231" t="s">
        <v>6236</v>
      </c>
      <c r="BO534" s="290">
        <f t="shared" si="79"/>
        <v>1</v>
      </c>
      <c r="BP534" s="291" t="str">
        <f>IF(BO534=0,"",
IF(SUM($BO$510:BO534)=1,BQ534,
IF($BO$630&gt;SUM($BO$510:BO534),_xlfn.CONCAT(", ",BQ534),
IF($BO$630=SUM($BO$510:BO534),_xlfn.CONCAT(" y ",BQ534)))))</f>
        <v>, 25</v>
      </c>
      <c r="BQ534" s="231" t="s">
        <v>6236</v>
      </c>
      <c r="BR534" s="378">
        <f t="shared" si="110"/>
        <v>0</v>
      </c>
      <c r="BS534" s="379">
        <f t="shared" si="111"/>
        <v>0</v>
      </c>
      <c r="BT534" s="380">
        <f t="shared" si="112"/>
        <v>0</v>
      </c>
      <c r="BU534" s="483">
        <f t="shared" si="113"/>
        <v>0</v>
      </c>
      <c r="BV534" s="484">
        <f t="shared" si="114"/>
        <v>0</v>
      </c>
      <c r="BW534" s="485">
        <f t="shared" si="115"/>
        <v>0</v>
      </c>
      <c r="BX534" s="486">
        <f t="shared" si="116"/>
        <v>0</v>
      </c>
      <c r="BY534" s="483">
        <f t="shared" si="117"/>
        <v>0</v>
      </c>
      <c r="BZ534" s="487">
        <f t="shared" si="118"/>
        <v>0</v>
      </c>
      <c r="CA534" s="485">
        <f t="shared" si="119"/>
        <v>0</v>
      </c>
      <c r="CB534" s="486">
        <f t="shared" si="120"/>
        <v>0</v>
      </c>
      <c r="CC534" s="483">
        <f t="shared" si="121"/>
        <v>0</v>
      </c>
      <c r="CD534" s="484">
        <f t="shared" si="122"/>
        <v>0</v>
      </c>
      <c r="CE534" s="485">
        <f t="shared" si="123"/>
        <v>0</v>
      </c>
      <c r="CF534" s="486">
        <f t="shared" si="124"/>
        <v>0</v>
      </c>
    </row>
    <row r="535" spans="1:84" ht="45" customHeight="1">
      <c r="A535" s="81"/>
      <c r="B535" s="82"/>
      <c r="C535" s="85" t="s">
        <v>113</v>
      </c>
      <c r="D535" s="732" t="str">
        <f>IF(CNGE_2024_M1_Secc1_Sub1!$D67="","",CNGE_2024_M1_Secc1_Sub1!$D67)</f>
        <v>INSTITUTO TECNOLOGICO SUPERIOR DE SAN ANDRES TUXTLA</v>
      </c>
      <c r="E535" s="733"/>
      <c r="F535" s="733"/>
      <c r="G535" s="733"/>
      <c r="H535" s="733"/>
      <c r="I535" s="734"/>
      <c r="J535" s="111"/>
      <c r="K535" s="111"/>
      <c r="L535" s="111"/>
      <c r="M535" s="111"/>
      <c r="N535" s="111"/>
      <c r="O535" s="111"/>
      <c r="P535" s="111"/>
      <c r="Q535" s="111"/>
      <c r="R535" s="111"/>
      <c r="S535" s="111"/>
      <c r="T535" s="111"/>
      <c r="U535" s="111"/>
      <c r="V535" s="111"/>
      <c r="W535" s="111"/>
      <c r="X535" s="111"/>
      <c r="Y535" s="111"/>
      <c r="Z535" s="111"/>
      <c r="AA535" s="111"/>
      <c r="AB535" s="111"/>
      <c r="AC535" s="111"/>
      <c r="AD535" s="111"/>
      <c r="AE535" s="8"/>
      <c r="AG535" s="381">
        <f t="shared" si="80"/>
        <v>1</v>
      </c>
      <c r="AH535" s="298">
        <f t="shared" si="81"/>
        <v>0</v>
      </c>
      <c r="AI535" s="299">
        <f t="shared" si="82"/>
        <v>0</v>
      </c>
      <c r="AJ535" s="300">
        <f t="shared" si="83"/>
        <v>0</v>
      </c>
      <c r="AK535" s="301">
        <f t="shared" si="84"/>
        <v>0</v>
      </c>
      <c r="AL535" s="298">
        <f t="shared" si="85"/>
        <v>0</v>
      </c>
      <c r="AM535" s="299">
        <f t="shared" si="86"/>
        <v>0</v>
      </c>
      <c r="AN535" s="300">
        <f t="shared" si="87"/>
        <v>0</v>
      </c>
      <c r="AO535" s="301">
        <f t="shared" si="88"/>
        <v>0</v>
      </c>
      <c r="AP535" s="298">
        <f t="shared" si="89"/>
        <v>0</v>
      </c>
      <c r="AQ535" s="299">
        <f t="shared" si="90"/>
        <v>0</v>
      </c>
      <c r="AR535" s="300">
        <f t="shared" si="91"/>
        <v>0</v>
      </c>
      <c r="AS535" s="301">
        <f t="shared" si="92"/>
        <v>0</v>
      </c>
      <c r="AT535" s="298">
        <f t="shared" si="93"/>
        <v>0</v>
      </c>
      <c r="AU535" s="299">
        <f t="shared" si="94"/>
        <v>0</v>
      </c>
      <c r="AV535" s="300">
        <f t="shared" si="95"/>
        <v>0</v>
      </c>
      <c r="AW535" s="301">
        <f t="shared" si="96"/>
        <v>0</v>
      </c>
      <c r="AX535" s="298">
        <f t="shared" si="97"/>
        <v>0</v>
      </c>
      <c r="AY535" s="299">
        <f t="shared" si="98"/>
        <v>0</v>
      </c>
      <c r="AZ535" s="300">
        <f t="shared" si="99"/>
        <v>0</v>
      </c>
      <c r="BA535" s="301">
        <f t="shared" si="100"/>
        <v>0</v>
      </c>
      <c r="BB535" s="298">
        <f t="shared" si="101"/>
        <v>0</v>
      </c>
      <c r="BC535" s="299">
        <f t="shared" si="102"/>
        <v>0</v>
      </c>
      <c r="BD535" s="300">
        <f t="shared" si="103"/>
        <v>0</v>
      </c>
      <c r="BE535" s="301">
        <f t="shared" si="104"/>
        <v>0</v>
      </c>
      <c r="BF535" s="298">
        <f t="shared" si="105"/>
        <v>0</v>
      </c>
      <c r="BG535" s="299">
        <f t="shared" si="106"/>
        <v>0</v>
      </c>
      <c r="BH535" s="300">
        <f t="shared" si="107"/>
        <v>0</v>
      </c>
      <c r="BI535" s="301">
        <f t="shared" si="108"/>
        <v>0</v>
      </c>
      <c r="BK535" s="371">
        <f t="shared" si="78"/>
        <v>0</v>
      </c>
      <c r="BL535" s="303">
        <f t="shared" si="109"/>
        <v>0</v>
      </c>
      <c r="BM535" s="304" t="str">
        <f>IF(BL535=0,"",
IF(SUM($BL$510:BL535)=1,BN535,
IF($BL$630&gt;SUM($BL$510:BL535),_xlfn.CONCAT(", ",BN535),
IF($BL$630=SUM($BL$510:BL535),_xlfn.CONCAT(" y ",BN535)))))</f>
        <v/>
      </c>
      <c r="BN535" s="231" t="s">
        <v>6237</v>
      </c>
      <c r="BO535" s="290">
        <f t="shared" si="79"/>
        <v>1</v>
      </c>
      <c r="BP535" s="291" t="str">
        <f>IF(BO535=0,"",
IF(SUM($BO$510:BO535)=1,BQ535,
IF($BO$630&gt;SUM($BO$510:BO535),_xlfn.CONCAT(", ",BQ535),
IF($BO$630=SUM($BO$510:BO535),_xlfn.CONCAT(" y ",BQ535)))))</f>
        <v>, 26</v>
      </c>
      <c r="BQ535" s="231" t="s">
        <v>6237</v>
      </c>
      <c r="BR535" s="378">
        <f t="shared" si="110"/>
        <v>0</v>
      </c>
      <c r="BS535" s="379">
        <f t="shared" si="111"/>
        <v>0</v>
      </c>
      <c r="BT535" s="380">
        <f t="shared" si="112"/>
        <v>0</v>
      </c>
      <c r="BU535" s="483">
        <f t="shared" si="113"/>
        <v>0</v>
      </c>
      <c r="BV535" s="484">
        <f t="shared" si="114"/>
        <v>0</v>
      </c>
      <c r="BW535" s="485">
        <f t="shared" si="115"/>
        <v>0</v>
      </c>
      <c r="BX535" s="486">
        <f t="shared" si="116"/>
        <v>0</v>
      </c>
      <c r="BY535" s="483">
        <f t="shared" si="117"/>
        <v>0</v>
      </c>
      <c r="BZ535" s="487">
        <f t="shared" si="118"/>
        <v>0</v>
      </c>
      <c r="CA535" s="485">
        <f t="shared" si="119"/>
        <v>0</v>
      </c>
      <c r="CB535" s="486">
        <f t="shared" si="120"/>
        <v>0</v>
      </c>
      <c r="CC535" s="483">
        <f t="shared" si="121"/>
        <v>0</v>
      </c>
      <c r="CD535" s="484">
        <f t="shared" si="122"/>
        <v>0</v>
      </c>
      <c r="CE535" s="485">
        <f t="shared" si="123"/>
        <v>0</v>
      </c>
      <c r="CF535" s="486">
        <f t="shared" si="124"/>
        <v>0</v>
      </c>
    </row>
    <row r="536" spans="1:84" ht="30" customHeight="1">
      <c r="A536" s="81"/>
      <c r="B536" s="82"/>
      <c r="C536" s="85" t="s">
        <v>114</v>
      </c>
      <c r="D536" s="732" t="str">
        <f>IF(CNGE_2024_M1_Secc1_Sub1!$D68="","",CNGE_2024_M1_Secc1_Sub1!$D68)</f>
        <v>INSTITUTO TECNOLOGICO SUPERIOR DE TANTOYUCA</v>
      </c>
      <c r="E536" s="733"/>
      <c r="F536" s="733"/>
      <c r="G536" s="733"/>
      <c r="H536" s="733"/>
      <c r="I536" s="734"/>
      <c r="J536" s="111"/>
      <c r="K536" s="111"/>
      <c r="L536" s="111"/>
      <c r="M536" s="111"/>
      <c r="N536" s="111"/>
      <c r="O536" s="111"/>
      <c r="P536" s="111"/>
      <c r="Q536" s="111"/>
      <c r="R536" s="111"/>
      <c r="S536" s="111"/>
      <c r="T536" s="111"/>
      <c r="U536" s="111"/>
      <c r="V536" s="111"/>
      <c r="W536" s="111"/>
      <c r="X536" s="111"/>
      <c r="Y536" s="111"/>
      <c r="Z536" s="111"/>
      <c r="AA536" s="111"/>
      <c r="AB536" s="111"/>
      <c r="AC536" s="111"/>
      <c r="AD536" s="111"/>
      <c r="AE536" s="8"/>
      <c r="AG536" s="381">
        <f t="shared" si="80"/>
        <v>1</v>
      </c>
      <c r="AH536" s="298">
        <f t="shared" si="81"/>
        <v>0</v>
      </c>
      <c r="AI536" s="299">
        <f t="shared" si="82"/>
        <v>0</v>
      </c>
      <c r="AJ536" s="300">
        <f t="shared" si="83"/>
        <v>0</v>
      </c>
      <c r="AK536" s="301">
        <f t="shared" si="84"/>
        <v>0</v>
      </c>
      <c r="AL536" s="298">
        <f t="shared" si="85"/>
        <v>0</v>
      </c>
      <c r="AM536" s="299">
        <f t="shared" si="86"/>
        <v>0</v>
      </c>
      <c r="AN536" s="300">
        <f t="shared" si="87"/>
        <v>0</v>
      </c>
      <c r="AO536" s="301">
        <f t="shared" si="88"/>
        <v>0</v>
      </c>
      <c r="AP536" s="298">
        <f t="shared" si="89"/>
        <v>0</v>
      </c>
      <c r="AQ536" s="299">
        <f t="shared" si="90"/>
        <v>0</v>
      </c>
      <c r="AR536" s="300">
        <f t="shared" si="91"/>
        <v>0</v>
      </c>
      <c r="AS536" s="301">
        <f t="shared" si="92"/>
        <v>0</v>
      </c>
      <c r="AT536" s="298">
        <f t="shared" si="93"/>
        <v>0</v>
      </c>
      <c r="AU536" s="299">
        <f t="shared" si="94"/>
        <v>0</v>
      </c>
      <c r="AV536" s="300">
        <f t="shared" si="95"/>
        <v>0</v>
      </c>
      <c r="AW536" s="301">
        <f t="shared" si="96"/>
        <v>0</v>
      </c>
      <c r="AX536" s="298">
        <f t="shared" si="97"/>
        <v>0</v>
      </c>
      <c r="AY536" s="299">
        <f t="shared" si="98"/>
        <v>0</v>
      </c>
      <c r="AZ536" s="300">
        <f t="shared" si="99"/>
        <v>0</v>
      </c>
      <c r="BA536" s="301">
        <f t="shared" si="100"/>
        <v>0</v>
      </c>
      <c r="BB536" s="298">
        <f t="shared" si="101"/>
        <v>0</v>
      </c>
      <c r="BC536" s="299">
        <f t="shared" si="102"/>
        <v>0</v>
      </c>
      <c r="BD536" s="300">
        <f t="shared" si="103"/>
        <v>0</v>
      </c>
      <c r="BE536" s="301">
        <f t="shared" si="104"/>
        <v>0</v>
      </c>
      <c r="BF536" s="298">
        <f t="shared" si="105"/>
        <v>0</v>
      </c>
      <c r="BG536" s="299">
        <f t="shared" si="106"/>
        <v>0</v>
      </c>
      <c r="BH536" s="300">
        <f t="shared" si="107"/>
        <v>0</v>
      </c>
      <c r="BI536" s="301">
        <f t="shared" si="108"/>
        <v>0</v>
      </c>
      <c r="BK536" s="371">
        <f t="shared" si="78"/>
        <v>0</v>
      </c>
      <c r="BL536" s="303">
        <f t="shared" si="109"/>
        <v>0</v>
      </c>
      <c r="BM536" s="304" t="str">
        <f>IF(BL536=0,"",
IF(SUM($BL$510:BL536)=1,BN536,
IF($BL$630&gt;SUM($BL$510:BL536),_xlfn.CONCAT(", ",BN536),
IF($BL$630=SUM($BL$510:BL536),_xlfn.CONCAT(" y ",BN536)))))</f>
        <v/>
      </c>
      <c r="BN536" s="231" t="s">
        <v>6238</v>
      </c>
      <c r="BO536" s="290">
        <f t="shared" si="79"/>
        <v>1</v>
      </c>
      <c r="BP536" s="291" t="str">
        <f>IF(BO536=0,"",
IF(SUM($BO$510:BO536)=1,BQ536,
IF($BO$630&gt;SUM($BO$510:BO536),_xlfn.CONCAT(", ",BQ536),
IF($BO$630=SUM($BO$510:BO536),_xlfn.CONCAT(" y ",BQ536)))))</f>
        <v>, 27</v>
      </c>
      <c r="BQ536" s="231" t="s">
        <v>6238</v>
      </c>
      <c r="BR536" s="378">
        <f t="shared" si="110"/>
        <v>0</v>
      </c>
      <c r="BS536" s="379">
        <f t="shared" si="111"/>
        <v>0</v>
      </c>
      <c r="BT536" s="380">
        <f t="shared" si="112"/>
        <v>0</v>
      </c>
      <c r="BU536" s="483">
        <f t="shared" si="113"/>
        <v>0</v>
      </c>
      <c r="BV536" s="484">
        <f t="shared" si="114"/>
        <v>0</v>
      </c>
      <c r="BW536" s="485">
        <f t="shared" si="115"/>
        <v>0</v>
      </c>
      <c r="BX536" s="486">
        <f t="shared" si="116"/>
        <v>0</v>
      </c>
      <c r="BY536" s="483">
        <f t="shared" si="117"/>
        <v>0</v>
      </c>
      <c r="BZ536" s="487">
        <f t="shared" si="118"/>
        <v>0</v>
      </c>
      <c r="CA536" s="485">
        <f t="shared" si="119"/>
        <v>0</v>
      </c>
      <c r="CB536" s="486">
        <f t="shared" si="120"/>
        <v>0</v>
      </c>
      <c r="CC536" s="483">
        <f t="shared" si="121"/>
        <v>0</v>
      </c>
      <c r="CD536" s="484">
        <f t="shared" si="122"/>
        <v>0</v>
      </c>
      <c r="CE536" s="485">
        <f t="shared" si="123"/>
        <v>0</v>
      </c>
      <c r="CF536" s="486">
        <f t="shared" si="124"/>
        <v>0</v>
      </c>
    </row>
    <row r="537" spans="1:84" ht="45" customHeight="1">
      <c r="A537" s="81"/>
      <c r="B537" s="82"/>
      <c r="C537" s="85" t="s">
        <v>115</v>
      </c>
      <c r="D537" s="732" t="str">
        <f>IF(CNGE_2024_M1_Secc1_Sub1!$D69="","",CNGE_2024_M1_Secc1_Sub1!$D69)</f>
        <v>INSTITUTO TECNOLOGICO SUPERIOR DE COSAMALOAPAN</v>
      </c>
      <c r="E537" s="733"/>
      <c r="F537" s="733"/>
      <c r="G537" s="733"/>
      <c r="H537" s="733"/>
      <c r="I537" s="734"/>
      <c r="J537" s="111"/>
      <c r="K537" s="111"/>
      <c r="L537" s="111"/>
      <c r="M537" s="111"/>
      <c r="N537" s="111"/>
      <c r="O537" s="111"/>
      <c r="P537" s="111"/>
      <c r="Q537" s="111"/>
      <c r="R537" s="111"/>
      <c r="S537" s="111"/>
      <c r="T537" s="111"/>
      <c r="U537" s="111"/>
      <c r="V537" s="111"/>
      <c r="W537" s="111"/>
      <c r="X537" s="111"/>
      <c r="Y537" s="111"/>
      <c r="Z537" s="111"/>
      <c r="AA537" s="111"/>
      <c r="AB537" s="111"/>
      <c r="AC537" s="111"/>
      <c r="AD537" s="111"/>
      <c r="AE537" s="8"/>
      <c r="AG537" s="381">
        <f t="shared" si="80"/>
        <v>1</v>
      </c>
      <c r="AH537" s="298">
        <f t="shared" si="81"/>
        <v>0</v>
      </c>
      <c r="AI537" s="299">
        <f t="shared" si="82"/>
        <v>0</v>
      </c>
      <c r="AJ537" s="300">
        <f t="shared" si="83"/>
        <v>0</v>
      </c>
      <c r="AK537" s="301">
        <f t="shared" si="84"/>
        <v>0</v>
      </c>
      <c r="AL537" s="298">
        <f t="shared" si="85"/>
        <v>0</v>
      </c>
      <c r="AM537" s="299">
        <f t="shared" si="86"/>
        <v>0</v>
      </c>
      <c r="AN537" s="300">
        <f t="shared" si="87"/>
        <v>0</v>
      </c>
      <c r="AO537" s="301">
        <f t="shared" si="88"/>
        <v>0</v>
      </c>
      <c r="AP537" s="298">
        <f t="shared" si="89"/>
        <v>0</v>
      </c>
      <c r="AQ537" s="299">
        <f t="shared" si="90"/>
        <v>0</v>
      </c>
      <c r="AR537" s="300">
        <f t="shared" si="91"/>
        <v>0</v>
      </c>
      <c r="AS537" s="301">
        <f t="shared" si="92"/>
        <v>0</v>
      </c>
      <c r="AT537" s="298">
        <f t="shared" si="93"/>
        <v>0</v>
      </c>
      <c r="AU537" s="299">
        <f t="shared" si="94"/>
        <v>0</v>
      </c>
      <c r="AV537" s="300">
        <f t="shared" si="95"/>
        <v>0</v>
      </c>
      <c r="AW537" s="301">
        <f t="shared" si="96"/>
        <v>0</v>
      </c>
      <c r="AX537" s="298">
        <f t="shared" si="97"/>
        <v>0</v>
      </c>
      <c r="AY537" s="299">
        <f t="shared" si="98"/>
        <v>0</v>
      </c>
      <c r="AZ537" s="300">
        <f t="shared" si="99"/>
        <v>0</v>
      </c>
      <c r="BA537" s="301">
        <f t="shared" si="100"/>
        <v>0</v>
      </c>
      <c r="BB537" s="298">
        <f t="shared" si="101"/>
        <v>0</v>
      </c>
      <c r="BC537" s="299">
        <f t="shared" si="102"/>
        <v>0</v>
      </c>
      <c r="BD537" s="300">
        <f t="shared" si="103"/>
        <v>0</v>
      </c>
      <c r="BE537" s="301">
        <f t="shared" si="104"/>
        <v>0</v>
      </c>
      <c r="BF537" s="298">
        <f t="shared" si="105"/>
        <v>0</v>
      </c>
      <c r="BG537" s="299">
        <f t="shared" si="106"/>
        <v>0</v>
      </c>
      <c r="BH537" s="300">
        <f t="shared" si="107"/>
        <v>0</v>
      </c>
      <c r="BI537" s="301">
        <f t="shared" si="108"/>
        <v>0</v>
      </c>
      <c r="BK537" s="371">
        <f t="shared" si="78"/>
        <v>0</v>
      </c>
      <c r="BL537" s="303">
        <f t="shared" si="109"/>
        <v>0</v>
      </c>
      <c r="BM537" s="304" t="str">
        <f>IF(BL537=0,"",
IF(SUM($BL$510:BL537)=1,BN537,
IF($BL$630&gt;SUM($BL$510:BL537),_xlfn.CONCAT(", ",BN537),
IF($BL$630=SUM($BL$510:BL537),_xlfn.CONCAT(" y ",BN537)))))</f>
        <v/>
      </c>
      <c r="BN537" s="231" t="s">
        <v>6239</v>
      </c>
      <c r="BO537" s="290">
        <f t="shared" si="79"/>
        <v>1</v>
      </c>
      <c r="BP537" s="291" t="str">
        <f>IF(BO537=0,"",
IF(SUM($BO$510:BO537)=1,BQ537,
IF($BO$630&gt;SUM($BO$510:BO537),_xlfn.CONCAT(", ",BQ537),
IF($BO$630=SUM($BO$510:BO537),_xlfn.CONCAT(" y ",BQ537)))))</f>
        <v>, 28</v>
      </c>
      <c r="BQ537" s="231" t="s">
        <v>6239</v>
      </c>
      <c r="BR537" s="378">
        <f t="shared" si="110"/>
        <v>0</v>
      </c>
      <c r="BS537" s="379">
        <f t="shared" si="111"/>
        <v>0</v>
      </c>
      <c r="BT537" s="380">
        <f t="shared" si="112"/>
        <v>0</v>
      </c>
      <c r="BU537" s="483">
        <f t="shared" si="113"/>
        <v>0</v>
      </c>
      <c r="BV537" s="484">
        <f t="shared" si="114"/>
        <v>0</v>
      </c>
      <c r="BW537" s="485">
        <f t="shared" si="115"/>
        <v>0</v>
      </c>
      <c r="BX537" s="486">
        <f t="shared" si="116"/>
        <v>0</v>
      </c>
      <c r="BY537" s="483">
        <f t="shared" si="117"/>
        <v>0</v>
      </c>
      <c r="BZ537" s="487">
        <f t="shared" si="118"/>
        <v>0</v>
      </c>
      <c r="CA537" s="485">
        <f t="shared" si="119"/>
        <v>0</v>
      </c>
      <c r="CB537" s="486">
        <f t="shared" si="120"/>
        <v>0</v>
      </c>
      <c r="CC537" s="483">
        <f t="shared" si="121"/>
        <v>0</v>
      </c>
      <c r="CD537" s="484">
        <f t="shared" si="122"/>
        <v>0</v>
      </c>
      <c r="CE537" s="485">
        <f t="shared" si="123"/>
        <v>0</v>
      </c>
      <c r="CF537" s="486">
        <f t="shared" si="124"/>
        <v>0</v>
      </c>
    </row>
    <row r="538" spans="1:84" ht="30" customHeight="1">
      <c r="A538" s="81"/>
      <c r="B538" s="82"/>
      <c r="C538" s="85" t="s">
        <v>116</v>
      </c>
      <c r="D538" s="732" t="str">
        <f>IF(CNGE_2024_M1_Secc1_Sub1!$D70="","",CNGE_2024_M1_Secc1_Sub1!$D70)</f>
        <v>INSTITUTO TECNOLOGICO SUPERIOR DE PANUCO</v>
      </c>
      <c r="E538" s="733"/>
      <c r="F538" s="733"/>
      <c r="G538" s="733"/>
      <c r="H538" s="733"/>
      <c r="I538" s="734"/>
      <c r="J538" s="111"/>
      <c r="K538" s="111"/>
      <c r="L538" s="111"/>
      <c r="M538" s="111"/>
      <c r="N538" s="111"/>
      <c r="O538" s="111"/>
      <c r="P538" s="111"/>
      <c r="Q538" s="111"/>
      <c r="R538" s="111"/>
      <c r="S538" s="111"/>
      <c r="T538" s="111"/>
      <c r="U538" s="111"/>
      <c r="V538" s="111"/>
      <c r="W538" s="111"/>
      <c r="X538" s="111"/>
      <c r="Y538" s="111"/>
      <c r="Z538" s="111"/>
      <c r="AA538" s="111"/>
      <c r="AB538" s="111"/>
      <c r="AC538" s="111"/>
      <c r="AD538" s="111"/>
      <c r="AE538" s="8"/>
      <c r="AG538" s="381">
        <f t="shared" si="80"/>
        <v>1</v>
      </c>
      <c r="AH538" s="298">
        <f t="shared" si="81"/>
        <v>0</v>
      </c>
      <c r="AI538" s="299">
        <f t="shared" si="82"/>
        <v>0</v>
      </c>
      <c r="AJ538" s="300">
        <f t="shared" si="83"/>
        <v>0</v>
      </c>
      <c r="AK538" s="301">
        <f t="shared" si="84"/>
        <v>0</v>
      </c>
      <c r="AL538" s="298">
        <f t="shared" si="85"/>
        <v>0</v>
      </c>
      <c r="AM538" s="299">
        <f t="shared" si="86"/>
        <v>0</v>
      </c>
      <c r="AN538" s="300">
        <f t="shared" si="87"/>
        <v>0</v>
      </c>
      <c r="AO538" s="301">
        <f t="shared" si="88"/>
        <v>0</v>
      </c>
      <c r="AP538" s="298">
        <f t="shared" si="89"/>
        <v>0</v>
      </c>
      <c r="AQ538" s="299">
        <f t="shared" si="90"/>
        <v>0</v>
      </c>
      <c r="AR538" s="300">
        <f t="shared" si="91"/>
        <v>0</v>
      </c>
      <c r="AS538" s="301">
        <f t="shared" si="92"/>
        <v>0</v>
      </c>
      <c r="AT538" s="298">
        <f t="shared" si="93"/>
        <v>0</v>
      </c>
      <c r="AU538" s="299">
        <f t="shared" si="94"/>
        <v>0</v>
      </c>
      <c r="AV538" s="300">
        <f t="shared" si="95"/>
        <v>0</v>
      </c>
      <c r="AW538" s="301">
        <f t="shared" si="96"/>
        <v>0</v>
      </c>
      <c r="AX538" s="298">
        <f t="shared" si="97"/>
        <v>0</v>
      </c>
      <c r="AY538" s="299">
        <f t="shared" si="98"/>
        <v>0</v>
      </c>
      <c r="AZ538" s="300">
        <f t="shared" si="99"/>
        <v>0</v>
      </c>
      <c r="BA538" s="301">
        <f t="shared" si="100"/>
        <v>0</v>
      </c>
      <c r="BB538" s="298">
        <f t="shared" si="101"/>
        <v>0</v>
      </c>
      <c r="BC538" s="299">
        <f t="shared" si="102"/>
        <v>0</v>
      </c>
      <c r="BD538" s="300">
        <f t="shared" si="103"/>
        <v>0</v>
      </c>
      <c r="BE538" s="301">
        <f t="shared" si="104"/>
        <v>0</v>
      </c>
      <c r="BF538" s="298">
        <f t="shared" si="105"/>
        <v>0</v>
      </c>
      <c r="BG538" s="299">
        <f t="shared" si="106"/>
        <v>0</v>
      </c>
      <c r="BH538" s="300">
        <f t="shared" si="107"/>
        <v>0</v>
      </c>
      <c r="BI538" s="301">
        <f t="shared" si="108"/>
        <v>0</v>
      </c>
      <c r="BK538" s="371">
        <f t="shared" si="78"/>
        <v>0</v>
      </c>
      <c r="BL538" s="303">
        <f t="shared" si="109"/>
        <v>0</v>
      </c>
      <c r="BM538" s="304" t="str">
        <f>IF(BL538=0,"",
IF(SUM($BL$510:BL538)=1,BN538,
IF($BL$630&gt;SUM($BL$510:BL538),_xlfn.CONCAT(", ",BN538),
IF($BL$630=SUM($BL$510:BL538),_xlfn.CONCAT(" y ",BN538)))))</f>
        <v/>
      </c>
      <c r="BN538" s="231" t="s">
        <v>6240</v>
      </c>
      <c r="BO538" s="290">
        <f t="shared" si="79"/>
        <v>1</v>
      </c>
      <c r="BP538" s="291" t="str">
        <f>IF(BO538=0,"",
IF(SUM($BO$510:BO538)=1,BQ538,
IF($BO$630&gt;SUM($BO$510:BO538),_xlfn.CONCAT(", ",BQ538),
IF($BO$630=SUM($BO$510:BO538),_xlfn.CONCAT(" y ",BQ538)))))</f>
        <v>, 29</v>
      </c>
      <c r="BQ538" s="231" t="s">
        <v>6240</v>
      </c>
      <c r="BR538" s="378">
        <f t="shared" si="110"/>
        <v>0</v>
      </c>
      <c r="BS538" s="379">
        <f t="shared" si="111"/>
        <v>0</v>
      </c>
      <c r="BT538" s="380">
        <f t="shared" si="112"/>
        <v>0</v>
      </c>
      <c r="BU538" s="483">
        <f t="shared" si="113"/>
        <v>0</v>
      </c>
      <c r="BV538" s="484">
        <f t="shared" si="114"/>
        <v>0</v>
      </c>
      <c r="BW538" s="485">
        <f t="shared" si="115"/>
        <v>0</v>
      </c>
      <c r="BX538" s="486">
        <f t="shared" si="116"/>
        <v>0</v>
      </c>
      <c r="BY538" s="483">
        <f t="shared" si="117"/>
        <v>0</v>
      </c>
      <c r="BZ538" s="487">
        <f t="shared" si="118"/>
        <v>0</v>
      </c>
      <c r="CA538" s="485">
        <f t="shared" si="119"/>
        <v>0</v>
      </c>
      <c r="CB538" s="486">
        <f t="shared" si="120"/>
        <v>0</v>
      </c>
      <c r="CC538" s="483">
        <f t="shared" si="121"/>
        <v>0</v>
      </c>
      <c r="CD538" s="484">
        <f t="shared" si="122"/>
        <v>0</v>
      </c>
      <c r="CE538" s="485">
        <f t="shared" si="123"/>
        <v>0</v>
      </c>
      <c r="CF538" s="486">
        <f t="shared" si="124"/>
        <v>0</v>
      </c>
    </row>
    <row r="539" spans="1:84" ht="30" customHeight="1">
      <c r="A539" s="81"/>
      <c r="B539" s="82"/>
      <c r="C539" s="85" t="s">
        <v>117</v>
      </c>
      <c r="D539" s="732" t="str">
        <f>IF(CNGE_2024_M1_Secc1_Sub1!$D71="","",CNGE_2024_M1_Secc1_Sub1!$D71)</f>
        <v>INSTITUTO TECNOLOGICO SUPERIOR DE POZA RICA</v>
      </c>
      <c r="E539" s="733"/>
      <c r="F539" s="733"/>
      <c r="G539" s="733"/>
      <c r="H539" s="733"/>
      <c r="I539" s="734"/>
      <c r="J539" s="111"/>
      <c r="K539" s="111"/>
      <c r="L539" s="111"/>
      <c r="M539" s="111"/>
      <c r="N539" s="111"/>
      <c r="O539" s="111"/>
      <c r="P539" s="111"/>
      <c r="Q539" s="111"/>
      <c r="R539" s="111"/>
      <c r="S539" s="111"/>
      <c r="T539" s="111"/>
      <c r="U539" s="111"/>
      <c r="V539" s="111"/>
      <c r="W539" s="111"/>
      <c r="X539" s="111"/>
      <c r="Y539" s="111"/>
      <c r="Z539" s="111"/>
      <c r="AA539" s="111"/>
      <c r="AB539" s="111"/>
      <c r="AC539" s="111"/>
      <c r="AD539" s="111"/>
      <c r="AE539" s="8"/>
      <c r="AG539" s="381">
        <f t="shared" si="80"/>
        <v>1</v>
      </c>
      <c r="AH539" s="298">
        <f t="shared" si="81"/>
        <v>0</v>
      </c>
      <c r="AI539" s="299">
        <f t="shared" si="82"/>
        <v>0</v>
      </c>
      <c r="AJ539" s="300">
        <f t="shared" si="83"/>
        <v>0</v>
      </c>
      <c r="AK539" s="301">
        <f t="shared" si="84"/>
        <v>0</v>
      </c>
      <c r="AL539" s="298">
        <f t="shared" si="85"/>
        <v>0</v>
      </c>
      <c r="AM539" s="299">
        <f t="shared" si="86"/>
        <v>0</v>
      </c>
      <c r="AN539" s="300">
        <f t="shared" si="87"/>
        <v>0</v>
      </c>
      <c r="AO539" s="301">
        <f t="shared" si="88"/>
        <v>0</v>
      </c>
      <c r="AP539" s="298">
        <f t="shared" si="89"/>
        <v>0</v>
      </c>
      <c r="AQ539" s="299">
        <f t="shared" si="90"/>
        <v>0</v>
      </c>
      <c r="AR539" s="300">
        <f t="shared" si="91"/>
        <v>0</v>
      </c>
      <c r="AS539" s="301">
        <f t="shared" si="92"/>
        <v>0</v>
      </c>
      <c r="AT539" s="298">
        <f t="shared" si="93"/>
        <v>0</v>
      </c>
      <c r="AU539" s="299">
        <f t="shared" si="94"/>
        <v>0</v>
      </c>
      <c r="AV539" s="300">
        <f t="shared" si="95"/>
        <v>0</v>
      </c>
      <c r="AW539" s="301">
        <f t="shared" si="96"/>
        <v>0</v>
      </c>
      <c r="AX539" s="298">
        <f t="shared" si="97"/>
        <v>0</v>
      </c>
      <c r="AY539" s="299">
        <f t="shared" si="98"/>
        <v>0</v>
      </c>
      <c r="AZ539" s="300">
        <f t="shared" si="99"/>
        <v>0</v>
      </c>
      <c r="BA539" s="301">
        <f t="shared" si="100"/>
        <v>0</v>
      </c>
      <c r="BB539" s="298">
        <f t="shared" si="101"/>
        <v>0</v>
      </c>
      <c r="BC539" s="299">
        <f t="shared" si="102"/>
        <v>0</v>
      </c>
      <c r="BD539" s="300">
        <f t="shared" si="103"/>
        <v>0</v>
      </c>
      <c r="BE539" s="301">
        <f t="shared" si="104"/>
        <v>0</v>
      </c>
      <c r="BF539" s="298">
        <f t="shared" si="105"/>
        <v>0</v>
      </c>
      <c r="BG539" s="299">
        <f t="shared" si="106"/>
        <v>0</v>
      </c>
      <c r="BH539" s="300">
        <f t="shared" si="107"/>
        <v>0</v>
      </c>
      <c r="BI539" s="301">
        <f t="shared" si="108"/>
        <v>0</v>
      </c>
      <c r="BK539" s="371">
        <f t="shared" si="78"/>
        <v>0</v>
      </c>
      <c r="BL539" s="303">
        <f t="shared" si="109"/>
        <v>0</v>
      </c>
      <c r="BM539" s="304" t="str">
        <f>IF(BL539=0,"",
IF(SUM($BL$510:BL539)=1,BN539,
IF($BL$630&gt;SUM($BL$510:BL539),_xlfn.CONCAT(", ",BN539),
IF($BL$630=SUM($BL$510:BL539),_xlfn.CONCAT(" y ",BN539)))))</f>
        <v/>
      </c>
      <c r="BN539" s="231" t="s">
        <v>6241</v>
      </c>
      <c r="BO539" s="290">
        <f t="shared" si="79"/>
        <v>1</v>
      </c>
      <c r="BP539" s="291" t="str">
        <f>IF(BO539=0,"",
IF(SUM($BO$510:BO539)=1,BQ539,
IF($BO$630&gt;SUM($BO$510:BO539),_xlfn.CONCAT(", ",BQ539),
IF($BO$630=SUM($BO$510:BO539),_xlfn.CONCAT(" y ",BQ539)))))</f>
        <v>, 30</v>
      </c>
      <c r="BQ539" s="231" t="s">
        <v>6241</v>
      </c>
      <c r="BR539" s="378">
        <f t="shared" si="110"/>
        <v>0</v>
      </c>
      <c r="BS539" s="379">
        <f t="shared" si="111"/>
        <v>0</v>
      </c>
      <c r="BT539" s="380">
        <f t="shared" si="112"/>
        <v>0</v>
      </c>
      <c r="BU539" s="483">
        <f t="shared" si="113"/>
        <v>0</v>
      </c>
      <c r="BV539" s="484">
        <f t="shared" si="114"/>
        <v>0</v>
      </c>
      <c r="BW539" s="485">
        <f t="shared" si="115"/>
        <v>0</v>
      </c>
      <c r="BX539" s="486">
        <f t="shared" si="116"/>
        <v>0</v>
      </c>
      <c r="BY539" s="483">
        <f t="shared" si="117"/>
        <v>0</v>
      </c>
      <c r="BZ539" s="487">
        <f t="shared" si="118"/>
        <v>0</v>
      </c>
      <c r="CA539" s="485">
        <f t="shared" si="119"/>
        <v>0</v>
      </c>
      <c r="CB539" s="486">
        <f t="shared" si="120"/>
        <v>0</v>
      </c>
      <c r="CC539" s="483">
        <f t="shared" si="121"/>
        <v>0</v>
      </c>
      <c r="CD539" s="484">
        <f t="shared" si="122"/>
        <v>0</v>
      </c>
      <c r="CE539" s="485">
        <f t="shared" si="123"/>
        <v>0</v>
      </c>
      <c r="CF539" s="486">
        <f t="shared" si="124"/>
        <v>0</v>
      </c>
    </row>
    <row r="540" spans="1:84" ht="30" customHeight="1">
      <c r="A540" s="81"/>
      <c r="B540" s="82"/>
      <c r="C540" s="85" t="s">
        <v>118</v>
      </c>
      <c r="D540" s="732" t="str">
        <f>IF(CNGE_2024_M1_Secc1_Sub1!$D72="","",CNGE_2024_M1_Secc1_Sub1!$D72)</f>
        <v>INSTITUTO TECNOLOGICO SUPERIOR DE XALAPA</v>
      </c>
      <c r="E540" s="733"/>
      <c r="F540" s="733"/>
      <c r="G540" s="733"/>
      <c r="H540" s="733"/>
      <c r="I540" s="734"/>
      <c r="J540" s="111"/>
      <c r="K540" s="111"/>
      <c r="L540" s="111"/>
      <c r="M540" s="111"/>
      <c r="N540" s="111"/>
      <c r="O540" s="111"/>
      <c r="P540" s="111"/>
      <c r="Q540" s="111"/>
      <c r="R540" s="111"/>
      <c r="S540" s="111"/>
      <c r="T540" s="111"/>
      <c r="U540" s="111"/>
      <c r="V540" s="111"/>
      <c r="W540" s="111"/>
      <c r="X540" s="111"/>
      <c r="Y540" s="111"/>
      <c r="Z540" s="111"/>
      <c r="AA540" s="111"/>
      <c r="AB540" s="111"/>
      <c r="AC540" s="111"/>
      <c r="AD540" s="111"/>
      <c r="AE540" s="8"/>
      <c r="AG540" s="381">
        <f t="shared" si="80"/>
        <v>1</v>
      </c>
      <c r="AH540" s="298">
        <f t="shared" si="81"/>
        <v>0</v>
      </c>
      <c r="AI540" s="299">
        <f t="shared" si="82"/>
        <v>0</v>
      </c>
      <c r="AJ540" s="300">
        <f t="shared" si="83"/>
        <v>0</v>
      </c>
      <c r="AK540" s="301">
        <f t="shared" si="84"/>
        <v>0</v>
      </c>
      <c r="AL540" s="298">
        <f t="shared" si="85"/>
        <v>0</v>
      </c>
      <c r="AM540" s="299">
        <f t="shared" si="86"/>
        <v>0</v>
      </c>
      <c r="AN540" s="300">
        <f t="shared" si="87"/>
        <v>0</v>
      </c>
      <c r="AO540" s="301">
        <f t="shared" si="88"/>
        <v>0</v>
      </c>
      <c r="AP540" s="298">
        <f t="shared" si="89"/>
        <v>0</v>
      </c>
      <c r="AQ540" s="299">
        <f t="shared" si="90"/>
        <v>0</v>
      </c>
      <c r="AR540" s="300">
        <f t="shared" si="91"/>
        <v>0</v>
      </c>
      <c r="AS540" s="301">
        <f t="shared" si="92"/>
        <v>0</v>
      </c>
      <c r="AT540" s="298">
        <f t="shared" si="93"/>
        <v>0</v>
      </c>
      <c r="AU540" s="299">
        <f t="shared" si="94"/>
        <v>0</v>
      </c>
      <c r="AV540" s="300">
        <f t="shared" si="95"/>
        <v>0</v>
      </c>
      <c r="AW540" s="301">
        <f t="shared" si="96"/>
        <v>0</v>
      </c>
      <c r="AX540" s="298">
        <f t="shared" si="97"/>
        <v>0</v>
      </c>
      <c r="AY540" s="299">
        <f t="shared" si="98"/>
        <v>0</v>
      </c>
      <c r="AZ540" s="300">
        <f t="shared" si="99"/>
        <v>0</v>
      </c>
      <c r="BA540" s="301">
        <f t="shared" si="100"/>
        <v>0</v>
      </c>
      <c r="BB540" s="298">
        <f t="shared" si="101"/>
        <v>0</v>
      </c>
      <c r="BC540" s="299">
        <f t="shared" si="102"/>
        <v>0</v>
      </c>
      <c r="BD540" s="300">
        <f t="shared" si="103"/>
        <v>0</v>
      </c>
      <c r="BE540" s="301">
        <f t="shared" si="104"/>
        <v>0</v>
      </c>
      <c r="BF540" s="298">
        <f t="shared" si="105"/>
        <v>0</v>
      </c>
      <c r="BG540" s="299">
        <f t="shared" si="106"/>
        <v>0</v>
      </c>
      <c r="BH540" s="300">
        <f t="shared" si="107"/>
        <v>0</v>
      </c>
      <c r="BI540" s="301">
        <f t="shared" si="108"/>
        <v>0</v>
      </c>
      <c r="BK540" s="371">
        <f t="shared" si="78"/>
        <v>0</v>
      </c>
      <c r="BL540" s="303">
        <f t="shared" si="109"/>
        <v>0</v>
      </c>
      <c r="BM540" s="304" t="str">
        <f>IF(BL540=0,"",
IF(SUM($BL$510:BL540)=1,BN540,
IF($BL$630&gt;SUM($BL$510:BL540),_xlfn.CONCAT(", ",BN540),
IF($BL$630=SUM($BL$510:BL540),_xlfn.CONCAT(" y ",BN540)))))</f>
        <v/>
      </c>
      <c r="BN540" s="231" t="s">
        <v>6242</v>
      </c>
      <c r="BO540" s="290">
        <f t="shared" si="79"/>
        <v>1</v>
      </c>
      <c r="BP540" s="291" t="str">
        <f>IF(BO540=0,"",
IF(SUM($BO$510:BO540)=1,BQ540,
IF($BO$630&gt;SUM($BO$510:BO540),_xlfn.CONCAT(", ",BQ540),
IF($BO$630=SUM($BO$510:BO540),_xlfn.CONCAT(" y ",BQ540)))))</f>
        <v>, 31</v>
      </c>
      <c r="BQ540" s="231" t="s">
        <v>6242</v>
      </c>
      <c r="BR540" s="378">
        <f t="shared" si="110"/>
        <v>0</v>
      </c>
      <c r="BS540" s="379">
        <f t="shared" si="111"/>
        <v>0</v>
      </c>
      <c r="BT540" s="380">
        <f t="shared" si="112"/>
        <v>0</v>
      </c>
      <c r="BU540" s="483">
        <f t="shared" si="113"/>
        <v>0</v>
      </c>
      <c r="BV540" s="484">
        <f t="shared" si="114"/>
        <v>0</v>
      </c>
      <c r="BW540" s="485">
        <f t="shared" si="115"/>
        <v>0</v>
      </c>
      <c r="BX540" s="486">
        <f t="shared" si="116"/>
        <v>0</v>
      </c>
      <c r="BY540" s="483">
        <f t="shared" si="117"/>
        <v>0</v>
      </c>
      <c r="BZ540" s="487">
        <f t="shared" si="118"/>
        <v>0</v>
      </c>
      <c r="CA540" s="485">
        <f t="shared" si="119"/>
        <v>0</v>
      </c>
      <c r="CB540" s="486">
        <f t="shared" si="120"/>
        <v>0</v>
      </c>
      <c r="CC540" s="483">
        <f t="shared" si="121"/>
        <v>0</v>
      </c>
      <c r="CD540" s="484">
        <f t="shared" si="122"/>
        <v>0</v>
      </c>
      <c r="CE540" s="485">
        <f t="shared" si="123"/>
        <v>0</v>
      </c>
      <c r="CF540" s="486">
        <f t="shared" si="124"/>
        <v>0</v>
      </c>
    </row>
    <row r="541" spans="1:84" ht="45" customHeight="1">
      <c r="A541" s="81"/>
      <c r="B541" s="82"/>
      <c r="C541" s="85" t="s">
        <v>119</v>
      </c>
      <c r="D541" s="732" t="str">
        <f>IF(CNGE_2024_M1_Secc1_Sub1!$D73="","",CNGE_2024_M1_Secc1_Sub1!$D73)</f>
        <v>INSTITUTO TECNOLOGICO SUPERIOR DE COATZACOALCOS</v>
      </c>
      <c r="E541" s="733"/>
      <c r="F541" s="733"/>
      <c r="G541" s="733"/>
      <c r="H541" s="733"/>
      <c r="I541" s="734"/>
      <c r="J541" s="111"/>
      <c r="K541" s="111"/>
      <c r="L541" s="111"/>
      <c r="M541" s="111"/>
      <c r="N541" s="111"/>
      <c r="O541" s="111"/>
      <c r="P541" s="111"/>
      <c r="Q541" s="111"/>
      <c r="R541" s="111"/>
      <c r="S541" s="111"/>
      <c r="T541" s="111"/>
      <c r="U541" s="111"/>
      <c r="V541" s="111"/>
      <c r="W541" s="111"/>
      <c r="X541" s="111"/>
      <c r="Y541" s="111"/>
      <c r="Z541" s="111"/>
      <c r="AA541" s="111"/>
      <c r="AB541" s="111"/>
      <c r="AC541" s="111"/>
      <c r="AD541" s="111"/>
      <c r="AE541" s="8"/>
      <c r="AG541" s="381">
        <f t="shared" si="80"/>
        <v>1</v>
      </c>
      <c r="AH541" s="298">
        <f t="shared" si="81"/>
        <v>0</v>
      </c>
      <c r="AI541" s="299">
        <f t="shared" si="82"/>
        <v>0</v>
      </c>
      <c r="AJ541" s="300">
        <f t="shared" si="83"/>
        <v>0</v>
      </c>
      <c r="AK541" s="301">
        <f t="shared" si="84"/>
        <v>0</v>
      </c>
      <c r="AL541" s="298">
        <f t="shared" si="85"/>
        <v>0</v>
      </c>
      <c r="AM541" s="299">
        <f t="shared" si="86"/>
        <v>0</v>
      </c>
      <c r="AN541" s="300">
        <f t="shared" si="87"/>
        <v>0</v>
      </c>
      <c r="AO541" s="301">
        <f t="shared" si="88"/>
        <v>0</v>
      </c>
      <c r="AP541" s="298">
        <f t="shared" si="89"/>
        <v>0</v>
      </c>
      <c r="AQ541" s="299">
        <f t="shared" si="90"/>
        <v>0</v>
      </c>
      <c r="AR541" s="300">
        <f t="shared" si="91"/>
        <v>0</v>
      </c>
      <c r="AS541" s="301">
        <f t="shared" si="92"/>
        <v>0</v>
      </c>
      <c r="AT541" s="298">
        <f t="shared" si="93"/>
        <v>0</v>
      </c>
      <c r="AU541" s="299">
        <f t="shared" si="94"/>
        <v>0</v>
      </c>
      <c r="AV541" s="300">
        <f t="shared" si="95"/>
        <v>0</v>
      </c>
      <c r="AW541" s="301">
        <f t="shared" si="96"/>
        <v>0</v>
      </c>
      <c r="AX541" s="298">
        <f t="shared" si="97"/>
        <v>0</v>
      </c>
      <c r="AY541" s="299">
        <f t="shared" si="98"/>
        <v>0</v>
      </c>
      <c r="AZ541" s="300">
        <f t="shared" si="99"/>
        <v>0</v>
      </c>
      <c r="BA541" s="301">
        <f t="shared" si="100"/>
        <v>0</v>
      </c>
      <c r="BB541" s="298">
        <f t="shared" si="101"/>
        <v>0</v>
      </c>
      <c r="BC541" s="299">
        <f t="shared" si="102"/>
        <v>0</v>
      </c>
      <c r="BD541" s="300">
        <f t="shared" si="103"/>
        <v>0</v>
      </c>
      <c r="BE541" s="301">
        <f t="shared" si="104"/>
        <v>0</v>
      </c>
      <c r="BF541" s="298">
        <f t="shared" si="105"/>
        <v>0</v>
      </c>
      <c r="BG541" s="299">
        <f t="shared" si="106"/>
        <v>0</v>
      </c>
      <c r="BH541" s="300">
        <f t="shared" si="107"/>
        <v>0</v>
      </c>
      <c r="BI541" s="301">
        <f t="shared" si="108"/>
        <v>0</v>
      </c>
      <c r="BK541" s="371">
        <f t="shared" si="78"/>
        <v>0</v>
      </c>
      <c r="BL541" s="303">
        <f t="shared" si="109"/>
        <v>0</v>
      </c>
      <c r="BM541" s="304" t="str">
        <f>IF(BL541=0,"",
IF(SUM($BL$510:BL541)=1,BN541,
IF($BL$630&gt;SUM($BL$510:BL541),_xlfn.CONCAT(", ",BN541),
IF($BL$630=SUM($BL$510:BL541),_xlfn.CONCAT(" y ",BN541)))))</f>
        <v/>
      </c>
      <c r="BN541" s="231" t="s">
        <v>6243</v>
      </c>
      <c r="BO541" s="290">
        <f t="shared" si="79"/>
        <v>1</v>
      </c>
      <c r="BP541" s="291" t="str">
        <f>IF(BO541=0,"",
IF(SUM($BO$510:BO541)=1,BQ541,
IF($BO$630&gt;SUM($BO$510:BO541),_xlfn.CONCAT(", ",BQ541),
IF($BO$630=SUM($BO$510:BO541),_xlfn.CONCAT(" y ",BQ541)))))</f>
        <v>, 32</v>
      </c>
      <c r="BQ541" s="231" t="s">
        <v>6243</v>
      </c>
      <c r="BR541" s="378">
        <f t="shared" si="110"/>
        <v>0</v>
      </c>
      <c r="BS541" s="379">
        <f t="shared" si="111"/>
        <v>0</v>
      </c>
      <c r="BT541" s="380">
        <f t="shared" si="112"/>
        <v>0</v>
      </c>
      <c r="BU541" s="483">
        <f t="shared" si="113"/>
        <v>0</v>
      </c>
      <c r="BV541" s="484">
        <f t="shared" si="114"/>
        <v>0</v>
      </c>
      <c r="BW541" s="485">
        <f t="shared" si="115"/>
        <v>0</v>
      </c>
      <c r="BX541" s="486">
        <f t="shared" si="116"/>
        <v>0</v>
      </c>
      <c r="BY541" s="483">
        <f t="shared" si="117"/>
        <v>0</v>
      </c>
      <c r="BZ541" s="487">
        <f t="shared" si="118"/>
        <v>0</v>
      </c>
      <c r="CA541" s="485">
        <f t="shared" si="119"/>
        <v>0</v>
      </c>
      <c r="CB541" s="486">
        <f t="shared" si="120"/>
        <v>0</v>
      </c>
      <c r="CC541" s="483">
        <f t="shared" si="121"/>
        <v>0</v>
      </c>
      <c r="CD541" s="484">
        <f t="shared" si="122"/>
        <v>0</v>
      </c>
      <c r="CE541" s="485">
        <f t="shared" si="123"/>
        <v>0</v>
      </c>
      <c r="CF541" s="486">
        <f t="shared" si="124"/>
        <v>0</v>
      </c>
    </row>
    <row r="542" spans="1:84" ht="45" customHeight="1">
      <c r="A542" s="81"/>
      <c r="B542" s="82"/>
      <c r="C542" s="85" t="s">
        <v>120</v>
      </c>
      <c r="D542" s="732" t="str">
        <f>IF(CNGE_2024_M1_Secc1_Sub1!$D74="","",CNGE_2024_M1_Secc1_Sub1!$D74)</f>
        <v>INSTITUTO TECNOLOGICO SUPERIOR DE TIERRA BLANCA</v>
      </c>
      <c r="E542" s="733"/>
      <c r="F542" s="733"/>
      <c r="G542" s="733"/>
      <c r="H542" s="733"/>
      <c r="I542" s="734"/>
      <c r="J542" s="111"/>
      <c r="K542" s="111"/>
      <c r="L542" s="111"/>
      <c r="M542" s="111"/>
      <c r="N542" s="111"/>
      <c r="O542" s="111"/>
      <c r="P542" s="111"/>
      <c r="Q542" s="111"/>
      <c r="R542" s="111"/>
      <c r="S542" s="111"/>
      <c r="T542" s="111"/>
      <c r="U542" s="111"/>
      <c r="V542" s="111"/>
      <c r="W542" s="111"/>
      <c r="X542" s="111"/>
      <c r="Y542" s="111"/>
      <c r="Z542" s="111"/>
      <c r="AA542" s="111"/>
      <c r="AB542" s="111"/>
      <c r="AC542" s="111"/>
      <c r="AD542" s="111"/>
      <c r="AE542" s="8"/>
      <c r="AG542" s="381">
        <f t="shared" si="80"/>
        <v>1</v>
      </c>
      <c r="AH542" s="298">
        <f t="shared" si="81"/>
        <v>0</v>
      </c>
      <c r="AI542" s="299">
        <f t="shared" si="82"/>
        <v>0</v>
      </c>
      <c r="AJ542" s="300">
        <f t="shared" si="83"/>
        <v>0</v>
      </c>
      <c r="AK542" s="301">
        <f t="shared" si="84"/>
        <v>0</v>
      </c>
      <c r="AL542" s="298">
        <f t="shared" si="85"/>
        <v>0</v>
      </c>
      <c r="AM542" s="299">
        <f t="shared" si="86"/>
        <v>0</v>
      </c>
      <c r="AN542" s="300">
        <f t="shared" si="87"/>
        <v>0</v>
      </c>
      <c r="AO542" s="301">
        <f t="shared" si="88"/>
        <v>0</v>
      </c>
      <c r="AP542" s="298">
        <f t="shared" si="89"/>
        <v>0</v>
      </c>
      <c r="AQ542" s="299">
        <f t="shared" si="90"/>
        <v>0</v>
      </c>
      <c r="AR542" s="300">
        <f t="shared" si="91"/>
        <v>0</v>
      </c>
      <c r="AS542" s="301">
        <f t="shared" si="92"/>
        <v>0</v>
      </c>
      <c r="AT542" s="298">
        <f t="shared" si="93"/>
        <v>0</v>
      </c>
      <c r="AU542" s="299">
        <f t="shared" si="94"/>
        <v>0</v>
      </c>
      <c r="AV542" s="300">
        <f t="shared" si="95"/>
        <v>0</v>
      </c>
      <c r="AW542" s="301">
        <f t="shared" si="96"/>
        <v>0</v>
      </c>
      <c r="AX542" s="298">
        <f t="shared" si="97"/>
        <v>0</v>
      </c>
      <c r="AY542" s="299">
        <f t="shared" si="98"/>
        <v>0</v>
      </c>
      <c r="AZ542" s="300">
        <f t="shared" si="99"/>
        <v>0</v>
      </c>
      <c r="BA542" s="301">
        <f t="shared" si="100"/>
        <v>0</v>
      </c>
      <c r="BB542" s="298">
        <f t="shared" si="101"/>
        <v>0</v>
      </c>
      <c r="BC542" s="299">
        <f t="shared" si="102"/>
        <v>0</v>
      </c>
      <c r="BD542" s="300">
        <f t="shared" si="103"/>
        <v>0</v>
      </c>
      <c r="BE542" s="301">
        <f t="shared" si="104"/>
        <v>0</v>
      </c>
      <c r="BF542" s="298">
        <f t="shared" si="105"/>
        <v>0</v>
      </c>
      <c r="BG542" s="299">
        <f t="shared" si="106"/>
        <v>0</v>
      </c>
      <c r="BH542" s="300">
        <f t="shared" si="107"/>
        <v>0</v>
      </c>
      <c r="BI542" s="301">
        <f t="shared" si="108"/>
        <v>0</v>
      </c>
      <c r="BK542" s="371">
        <f t="shared" ref="BK542:BK573" si="125">COUNTIF(J542:AD542,"NS")</f>
        <v>0</v>
      </c>
      <c r="BL542" s="303">
        <f t="shared" si="109"/>
        <v>0</v>
      </c>
      <c r="BM542" s="304" t="str">
        <f>IF(BL542=0,"",
IF(SUM($BL$510:BL542)=1,BN542,
IF($BL$630&gt;SUM($BL$510:BL542),_xlfn.CONCAT(", ",BN542),
IF($BL$630=SUM($BL$510:BL542),_xlfn.CONCAT(" y ",BN542)))))</f>
        <v/>
      </c>
      <c r="BN542" s="231" t="s">
        <v>6244</v>
      </c>
      <c r="BO542" s="290">
        <f t="shared" ref="BO542:BO573" si="126">IF(AG542=0,0,1)</f>
        <v>1</v>
      </c>
      <c r="BP542" s="291" t="str">
        <f>IF(BO542=0,"",
IF(SUM($BO$510:BO542)=1,BQ542,
IF($BO$630&gt;SUM($BO$510:BO542),_xlfn.CONCAT(", ",BQ542),
IF($BO$630=SUM($BO$510:BO542),_xlfn.CONCAT(" y ",BQ542)))))</f>
        <v>, 33</v>
      </c>
      <c r="BQ542" s="231" t="s">
        <v>6244</v>
      </c>
      <c r="BR542" s="378">
        <f t="shared" si="110"/>
        <v>0</v>
      </c>
      <c r="BS542" s="379">
        <f t="shared" si="111"/>
        <v>0</v>
      </c>
      <c r="BT542" s="380">
        <f t="shared" si="112"/>
        <v>0</v>
      </c>
      <c r="BU542" s="483">
        <f t="shared" si="113"/>
        <v>0</v>
      </c>
      <c r="BV542" s="484">
        <f t="shared" si="114"/>
        <v>0</v>
      </c>
      <c r="BW542" s="485">
        <f t="shared" si="115"/>
        <v>0</v>
      </c>
      <c r="BX542" s="486">
        <f t="shared" si="116"/>
        <v>0</v>
      </c>
      <c r="BY542" s="483">
        <f t="shared" si="117"/>
        <v>0</v>
      </c>
      <c r="BZ542" s="487">
        <f t="shared" si="118"/>
        <v>0</v>
      </c>
      <c r="CA542" s="485">
        <f t="shared" si="119"/>
        <v>0</v>
      </c>
      <c r="CB542" s="486">
        <f t="shared" si="120"/>
        <v>0</v>
      </c>
      <c r="CC542" s="483">
        <f t="shared" si="121"/>
        <v>0</v>
      </c>
      <c r="CD542" s="484">
        <f t="shared" si="122"/>
        <v>0</v>
      </c>
      <c r="CE542" s="485">
        <f t="shared" si="123"/>
        <v>0</v>
      </c>
      <c r="CF542" s="486">
        <f t="shared" si="124"/>
        <v>0</v>
      </c>
    </row>
    <row r="543" spans="1:84" ht="30" customHeight="1">
      <c r="A543" s="81"/>
      <c r="B543" s="82"/>
      <c r="C543" s="85" t="s">
        <v>121</v>
      </c>
      <c r="D543" s="732" t="str">
        <f>IF(CNGE_2024_M1_Secc1_Sub1!$D75="","",CNGE_2024_M1_Secc1_Sub1!$D75)</f>
        <v>INSTITUTO TECNOLOGICO SUPERIOR DE ALAMO</v>
      </c>
      <c r="E543" s="733"/>
      <c r="F543" s="733"/>
      <c r="G543" s="733"/>
      <c r="H543" s="733"/>
      <c r="I543" s="734"/>
      <c r="J543" s="111"/>
      <c r="K543" s="111"/>
      <c r="L543" s="111"/>
      <c r="M543" s="111"/>
      <c r="N543" s="111"/>
      <c r="O543" s="111"/>
      <c r="P543" s="111"/>
      <c r="Q543" s="111"/>
      <c r="R543" s="111"/>
      <c r="S543" s="111"/>
      <c r="T543" s="111"/>
      <c r="U543" s="111"/>
      <c r="V543" s="111"/>
      <c r="W543" s="111"/>
      <c r="X543" s="111"/>
      <c r="Y543" s="111"/>
      <c r="Z543" s="111"/>
      <c r="AA543" s="111"/>
      <c r="AB543" s="111"/>
      <c r="AC543" s="111"/>
      <c r="AD543" s="111"/>
      <c r="AE543" s="8"/>
      <c r="AG543" s="381">
        <f t="shared" si="80"/>
        <v>1</v>
      </c>
      <c r="AH543" s="298">
        <f t="shared" si="81"/>
        <v>0</v>
      </c>
      <c r="AI543" s="299">
        <f t="shared" si="82"/>
        <v>0</v>
      </c>
      <c r="AJ543" s="300">
        <f t="shared" si="83"/>
        <v>0</v>
      </c>
      <c r="AK543" s="301">
        <f t="shared" si="84"/>
        <v>0</v>
      </c>
      <c r="AL543" s="298">
        <f t="shared" si="85"/>
        <v>0</v>
      </c>
      <c r="AM543" s="299">
        <f t="shared" si="86"/>
        <v>0</v>
      </c>
      <c r="AN543" s="300">
        <f t="shared" si="87"/>
        <v>0</v>
      </c>
      <c r="AO543" s="301">
        <f t="shared" si="88"/>
        <v>0</v>
      </c>
      <c r="AP543" s="298">
        <f t="shared" si="89"/>
        <v>0</v>
      </c>
      <c r="AQ543" s="299">
        <f t="shared" si="90"/>
        <v>0</v>
      </c>
      <c r="AR543" s="300">
        <f t="shared" si="91"/>
        <v>0</v>
      </c>
      <c r="AS543" s="301">
        <f t="shared" si="92"/>
        <v>0</v>
      </c>
      <c r="AT543" s="298">
        <f t="shared" si="93"/>
        <v>0</v>
      </c>
      <c r="AU543" s="299">
        <f t="shared" si="94"/>
        <v>0</v>
      </c>
      <c r="AV543" s="300">
        <f t="shared" si="95"/>
        <v>0</v>
      </c>
      <c r="AW543" s="301">
        <f t="shared" si="96"/>
        <v>0</v>
      </c>
      <c r="AX543" s="298">
        <f t="shared" si="97"/>
        <v>0</v>
      </c>
      <c r="AY543" s="299">
        <f t="shared" si="98"/>
        <v>0</v>
      </c>
      <c r="AZ543" s="300">
        <f t="shared" si="99"/>
        <v>0</v>
      </c>
      <c r="BA543" s="301">
        <f t="shared" si="100"/>
        <v>0</v>
      </c>
      <c r="BB543" s="298">
        <f t="shared" si="101"/>
        <v>0</v>
      </c>
      <c r="BC543" s="299">
        <f t="shared" si="102"/>
        <v>0</v>
      </c>
      <c r="BD543" s="300">
        <f t="shared" si="103"/>
        <v>0</v>
      </c>
      <c r="BE543" s="301">
        <f t="shared" si="104"/>
        <v>0</v>
      </c>
      <c r="BF543" s="298">
        <f t="shared" si="105"/>
        <v>0</v>
      </c>
      <c r="BG543" s="299">
        <f t="shared" si="106"/>
        <v>0</v>
      </c>
      <c r="BH543" s="300">
        <f t="shared" si="107"/>
        <v>0</v>
      </c>
      <c r="BI543" s="301">
        <f t="shared" si="108"/>
        <v>0</v>
      </c>
      <c r="BK543" s="371">
        <f t="shared" si="125"/>
        <v>0</v>
      </c>
      <c r="BL543" s="303">
        <f t="shared" si="109"/>
        <v>0</v>
      </c>
      <c r="BM543" s="304" t="str">
        <f>IF(BL543=0,"",
IF(SUM($BL$510:BL543)=1,BN543,
IF($BL$630&gt;SUM($BL$510:BL543),_xlfn.CONCAT(", ",BN543),
IF($BL$630=SUM($BL$510:BL543),_xlfn.CONCAT(" y ",BN543)))))</f>
        <v/>
      </c>
      <c r="BN543" s="231" t="s">
        <v>6245</v>
      </c>
      <c r="BO543" s="290">
        <f t="shared" si="126"/>
        <v>1</v>
      </c>
      <c r="BP543" s="291" t="str">
        <f>IF(BO543=0,"",
IF(SUM($BO$510:BO543)=1,BQ543,
IF($BO$630&gt;SUM($BO$510:BO543),_xlfn.CONCAT(", ",BQ543),
IF($BO$630=SUM($BO$510:BO543),_xlfn.CONCAT(" y ",BQ543)))))</f>
        <v>, 34</v>
      </c>
      <c r="BQ543" s="231" t="s">
        <v>6245</v>
      </c>
      <c r="BR543" s="378">
        <f t="shared" si="110"/>
        <v>0</v>
      </c>
      <c r="BS543" s="379">
        <f t="shared" si="111"/>
        <v>0</v>
      </c>
      <c r="BT543" s="380">
        <f t="shared" si="112"/>
        <v>0</v>
      </c>
      <c r="BU543" s="483">
        <f t="shared" si="113"/>
        <v>0</v>
      </c>
      <c r="BV543" s="484">
        <f t="shared" si="114"/>
        <v>0</v>
      </c>
      <c r="BW543" s="485">
        <f t="shared" si="115"/>
        <v>0</v>
      </c>
      <c r="BX543" s="486">
        <f t="shared" si="116"/>
        <v>0</v>
      </c>
      <c r="BY543" s="483">
        <f t="shared" si="117"/>
        <v>0</v>
      </c>
      <c r="BZ543" s="487">
        <f t="shared" si="118"/>
        <v>0</v>
      </c>
      <c r="CA543" s="485">
        <f t="shared" si="119"/>
        <v>0</v>
      </c>
      <c r="CB543" s="486">
        <f t="shared" si="120"/>
        <v>0</v>
      </c>
      <c r="CC543" s="483">
        <f t="shared" si="121"/>
        <v>0</v>
      </c>
      <c r="CD543" s="484">
        <f t="shared" si="122"/>
        <v>0</v>
      </c>
      <c r="CE543" s="485">
        <f t="shared" si="123"/>
        <v>0</v>
      </c>
      <c r="CF543" s="486">
        <f t="shared" si="124"/>
        <v>0</v>
      </c>
    </row>
    <row r="544" spans="1:84" ht="30" customHeight="1">
      <c r="A544" s="81"/>
      <c r="B544" s="82"/>
      <c r="C544" s="85" t="s">
        <v>122</v>
      </c>
      <c r="D544" s="732" t="str">
        <f>IF(CNGE_2024_M1_Secc1_Sub1!$D76="","",CNGE_2024_M1_Secc1_Sub1!$D76)</f>
        <v>INSTITUTO TECNOLOGICO SUPERIOR DE ACAYUCAN</v>
      </c>
      <c r="E544" s="733"/>
      <c r="F544" s="733"/>
      <c r="G544" s="733"/>
      <c r="H544" s="733"/>
      <c r="I544" s="734"/>
      <c r="J544" s="111"/>
      <c r="K544" s="111"/>
      <c r="L544" s="111"/>
      <c r="M544" s="111"/>
      <c r="N544" s="111"/>
      <c r="O544" s="111"/>
      <c r="P544" s="111"/>
      <c r="Q544" s="111"/>
      <c r="R544" s="111"/>
      <c r="S544" s="111"/>
      <c r="T544" s="111"/>
      <c r="U544" s="111"/>
      <c r="V544" s="111"/>
      <c r="W544" s="111"/>
      <c r="X544" s="111"/>
      <c r="Y544" s="111"/>
      <c r="Z544" s="111"/>
      <c r="AA544" s="111"/>
      <c r="AB544" s="111"/>
      <c r="AC544" s="111"/>
      <c r="AD544" s="111"/>
      <c r="AE544" s="8"/>
      <c r="AG544" s="381">
        <f t="shared" si="80"/>
        <v>1</v>
      </c>
      <c r="AH544" s="298">
        <f t="shared" si="81"/>
        <v>0</v>
      </c>
      <c r="AI544" s="299">
        <f t="shared" si="82"/>
        <v>0</v>
      </c>
      <c r="AJ544" s="300">
        <f t="shared" si="83"/>
        <v>0</v>
      </c>
      <c r="AK544" s="301">
        <f t="shared" si="84"/>
        <v>0</v>
      </c>
      <c r="AL544" s="298">
        <f t="shared" si="85"/>
        <v>0</v>
      </c>
      <c r="AM544" s="299">
        <f t="shared" si="86"/>
        <v>0</v>
      </c>
      <c r="AN544" s="300">
        <f t="shared" si="87"/>
        <v>0</v>
      </c>
      <c r="AO544" s="301">
        <f t="shared" si="88"/>
        <v>0</v>
      </c>
      <c r="AP544" s="298">
        <f t="shared" si="89"/>
        <v>0</v>
      </c>
      <c r="AQ544" s="299">
        <f t="shared" si="90"/>
        <v>0</v>
      </c>
      <c r="AR544" s="300">
        <f t="shared" si="91"/>
        <v>0</v>
      </c>
      <c r="AS544" s="301">
        <f t="shared" si="92"/>
        <v>0</v>
      </c>
      <c r="AT544" s="298">
        <f t="shared" si="93"/>
        <v>0</v>
      </c>
      <c r="AU544" s="299">
        <f t="shared" si="94"/>
        <v>0</v>
      </c>
      <c r="AV544" s="300">
        <f t="shared" si="95"/>
        <v>0</v>
      </c>
      <c r="AW544" s="301">
        <f t="shared" si="96"/>
        <v>0</v>
      </c>
      <c r="AX544" s="298">
        <f t="shared" si="97"/>
        <v>0</v>
      </c>
      <c r="AY544" s="299">
        <f t="shared" si="98"/>
        <v>0</v>
      </c>
      <c r="AZ544" s="300">
        <f t="shared" si="99"/>
        <v>0</v>
      </c>
      <c r="BA544" s="301">
        <f t="shared" si="100"/>
        <v>0</v>
      </c>
      <c r="BB544" s="298">
        <f t="shared" si="101"/>
        <v>0</v>
      </c>
      <c r="BC544" s="299">
        <f t="shared" si="102"/>
        <v>0</v>
      </c>
      <c r="BD544" s="300">
        <f t="shared" si="103"/>
        <v>0</v>
      </c>
      <c r="BE544" s="301">
        <f t="shared" si="104"/>
        <v>0</v>
      </c>
      <c r="BF544" s="298">
        <f t="shared" si="105"/>
        <v>0</v>
      </c>
      <c r="BG544" s="299">
        <f t="shared" si="106"/>
        <v>0</v>
      </c>
      <c r="BH544" s="300">
        <f t="shared" si="107"/>
        <v>0</v>
      </c>
      <c r="BI544" s="301">
        <f t="shared" si="108"/>
        <v>0</v>
      </c>
      <c r="BK544" s="371">
        <f t="shared" si="125"/>
        <v>0</v>
      </c>
      <c r="BL544" s="303">
        <f t="shared" si="109"/>
        <v>0</v>
      </c>
      <c r="BM544" s="304" t="str">
        <f>IF(BL544=0,"",
IF(SUM($BL$510:BL544)=1,BN544,
IF($BL$630&gt;SUM($BL$510:BL544),_xlfn.CONCAT(", ",BN544),
IF($BL$630=SUM($BL$510:BL544),_xlfn.CONCAT(" y ",BN544)))))</f>
        <v/>
      </c>
      <c r="BN544" s="231" t="s">
        <v>6246</v>
      </c>
      <c r="BO544" s="290">
        <f t="shared" si="126"/>
        <v>1</v>
      </c>
      <c r="BP544" s="291" t="str">
        <f>IF(BO544=0,"",
IF(SUM($BO$510:BO544)=1,BQ544,
IF($BO$630&gt;SUM($BO$510:BO544),_xlfn.CONCAT(", ",BQ544),
IF($BO$630=SUM($BO$510:BO544),_xlfn.CONCAT(" y ",BQ544)))))</f>
        <v>, 35</v>
      </c>
      <c r="BQ544" s="231" t="s">
        <v>6246</v>
      </c>
      <c r="BR544" s="378">
        <f t="shared" si="110"/>
        <v>0</v>
      </c>
      <c r="BS544" s="379">
        <f t="shared" si="111"/>
        <v>0</v>
      </c>
      <c r="BT544" s="380">
        <f t="shared" si="112"/>
        <v>0</v>
      </c>
      <c r="BU544" s="483">
        <f t="shared" si="113"/>
        <v>0</v>
      </c>
      <c r="BV544" s="484">
        <f t="shared" si="114"/>
        <v>0</v>
      </c>
      <c r="BW544" s="485">
        <f t="shared" si="115"/>
        <v>0</v>
      </c>
      <c r="BX544" s="486">
        <f t="shared" si="116"/>
        <v>0</v>
      </c>
      <c r="BY544" s="483">
        <f t="shared" si="117"/>
        <v>0</v>
      </c>
      <c r="BZ544" s="487">
        <f t="shared" si="118"/>
        <v>0</v>
      </c>
      <c r="CA544" s="485">
        <f t="shared" si="119"/>
        <v>0</v>
      </c>
      <c r="CB544" s="486">
        <f t="shared" si="120"/>
        <v>0</v>
      </c>
      <c r="CC544" s="483">
        <f t="shared" si="121"/>
        <v>0</v>
      </c>
      <c r="CD544" s="484">
        <f t="shared" si="122"/>
        <v>0</v>
      </c>
      <c r="CE544" s="485">
        <f t="shared" si="123"/>
        <v>0</v>
      </c>
      <c r="CF544" s="486">
        <f t="shared" si="124"/>
        <v>0</v>
      </c>
    </row>
    <row r="545" spans="1:84" ht="30" customHeight="1">
      <c r="A545" s="81"/>
      <c r="B545" s="82"/>
      <c r="C545" s="85" t="s">
        <v>140</v>
      </c>
      <c r="D545" s="732" t="str">
        <f>IF(CNGE_2024_M1_Secc1_Sub1!$D77="","",CNGE_2024_M1_Secc1_Sub1!$D77)</f>
        <v>INSTITUTO TECNOLOGICO SUPERIOR DE LAS CHOAPAS</v>
      </c>
      <c r="E545" s="733"/>
      <c r="F545" s="733"/>
      <c r="G545" s="733"/>
      <c r="H545" s="733"/>
      <c r="I545" s="734"/>
      <c r="J545" s="111"/>
      <c r="K545" s="111"/>
      <c r="L545" s="111"/>
      <c r="M545" s="111"/>
      <c r="N545" s="111"/>
      <c r="O545" s="111"/>
      <c r="P545" s="111"/>
      <c r="Q545" s="111"/>
      <c r="R545" s="111"/>
      <c r="S545" s="111"/>
      <c r="T545" s="111"/>
      <c r="U545" s="111"/>
      <c r="V545" s="111"/>
      <c r="W545" s="111"/>
      <c r="X545" s="111"/>
      <c r="Y545" s="111"/>
      <c r="Z545" s="111"/>
      <c r="AA545" s="111"/>
      <c r="AB545" s="111"/>
      <c r="AC545" s="111"/>
      <c r="AD545" s="111"/>
      <c r="AE545" s="8"/>
      <c r="AG545" s="381">
        <f t="shared" si="80"/>
        <v>1</v>
      </c>
      <c r="AH545" s="298">
        <f t="shared" si="81"/>
        <v>0</v>
      </c>
      <c r="AI545" s="299">
        <f t="shared" si="82"/>
        <v>0</v>
      </c>
      <c r="AJ545" s="300">
        <f t="shared" si="83"/>
        <v>0</v>
      </c>
      <c r="AK545" s="301">
        <f t="shared" si="84"/>
        <v>0</v>
      </c>
      <c r="AL545" s="298">
        <f t="shared" si="85"/>
        <v>0</v>
      </c>
      <c r="AM545" s="299">
        <f t="shared" si="86"/>
        <v>0</v>
      </c>
      <c r="AN545" s="300">
        <f t="shared" si="87"/>
        <v>0</v>
      </c>
      <c r="AO545" s="301">
        <f t="shared" si="88"/>
        <v>0</v>
      </c>
      <c r="AP545" s="298">
        <f t="shared" si="89"/>
        <v>0</v>
      </c>
      <c r="AQ545" s="299">
        <f t="shared" si="90"/>
        <v>0</v>
      </c>
      <c r="AR545" s="300">
        <f t="shared" si="91"/>
        <v>0</v>
      </c>
      <c r="AS545" s="301">
        <f t="shared" si="92"/>
        <v>0</v>
      </c>
      <c r="AT545" s="298">
        <f t="shared" si="93"/>
        <v>0</v>
      </c>
      <c r="AU545" s="299">
        <f t="shared" si="94"/>
        <v>0</v>
      </c>
      <c r="AV545" s="300">
        <f t="shared" si="95"/>
        <v>0</v>
      </c>
      <c r="AW545" s="301">
        <f t="shared" si="96"/>
        <v>0</v>
      </c>
      <c r="AX545" s="298">
        <f t="shared" si="97"/>
        <v>0</v>
      </c>
      <c r="AY545" s="299">
        <f t="shared" si="98"/>
        <v>0</v>
      </c>
      <c r="AZ545" s="300">
        <f t="shared" si="99"/>
        <v>0</v>
      </c>
      <c r="BA545" s="301">
        <f t="shared" si="100"/>
        <v>0</v>
      </c>
      <c r="BB545" s="298">
        <f t="shared" si="101"/>
        <v>0</v>
      </c>
      <c r="BC545" s="299">
        <f t="shared" si="102"/>
        <v>0</v>
      </c>
      <c r="BD545" s="300">
        <f t="shared" si="103"/>
        <v>0</v>
      </c>
      <c r="BE545" s="301">
        <f t="shared" si="104"/>
        <v>0</v>
      </c>
      <c r="BF545" s="298">
        <f t="shared" si="105"/>
        <v>0</v>
      </c>
      <c r="BG545" s="299">
        <f t="shared" si="106"/>
        <v>0</v>
      </c>
      <c r="BH545" s="300">
        <f t="shared" si="107"/>
        <v>0</v>
      </c>
      <c r="BI545" s="301">
        <f t="shared" si="108"/>
        <v>0</v>
      </c>
      <c r="BK545" s="371">
        <f t="shared" si="125"/>
        <v>0</v>
      </c>
      <c r="BL545" s="303">
        <f t="shared" si="109"/>
        <v>0</v>
      </c>
      <c r="BM545" s="304" t="str">
        <f>IF(BL545=0,"",
IF(SUM($BL$510:BL545)=1,BN545,
IF($BL$630&gt;SUM($BL$510:BL545),_xlfn.CONCAT(", ",BN545),
IF($BL$630=SUM($BL$510:BL545),_xlfn.CONCAT(" y ",BN545)))))</f>
        <v/>
      </c>
      <c r="BN545" s="231" t="s">
        <v>6247</v>
      </c>
      <c r="BO545" s="290">
        <f t="shared" si="126"/>
        <v>1</v>
      </c>
      <c r="BP545" s="291" t="str">
        <f>IF(BO545=0,"",
IF(SUM($BO$510:BO545)=1,BQ545,
IF($BO$630&gt;SUM($BO$510:BO545),_xlfn.CONCAT(", ",BQ545),
IF($BO$630=SUM($BO$510:BO545),_xlfn.CONCAT(" y ",BQ545)))))</f>
        <v>, 36</v>
      </c>
      <c r="BQ545" s="231" t="s">
        <v>6247</v>
      </c>
      <c r="BR545" s="378">
        <f t="shared" si="110"/>
        <v>0</v>
      </c>
      <c r="BS545" s="379">
        <f t="shared" si="111"/>
        <v>0</v>
      </c>
      <c r="BT545" s="380">
        <f t="shared" si="112"/>
        <v>0</v>
      </c>
      <c r="BU545" s="483">
        <f t="shared" si="113"/>
        <v>0</v>
      </c>
      <c r="BV545" s="484">
        <f t="shared" si="114"/>
        <v>0</v>
      </c>
      <c r="BW545" s="485">
        <f t="shared" si="115"/>
        <v>0</v>
      </c>
      <c r="BX545" s="486">
        <f t="shared" si="116"/>
        <v>0</v>
      </c>
      <c r="BY545" s="483">
        <f t="shared" si="117"/>
        <v>0</v>
      </c>
      <c r="BZ545" s="487">
        <f t="shared" si="118"/>
        <v>0</v>
      </c>
      <c r="CA545" s="485">
        <f t="shared" si="119"/>
        <v>0</v>
      </c>
      <c r="CB545" s="486">
        <f t="shared" si="120"/>
        <v>0</v>
      </c>
      <c r="CC545" s="483">
        <f t="shared" si="121"/>
        <v>0</v>
      </c>
      <c r="CD545" s="484">
        <f t="shared" si="122"/>
        <v>0</v>
      </c>
      <c r="CE545" s="485">
        <f t="shared" si="123"/>
        <v>0</v>
      </c>
      <c r="CF545" s="486">
        <f t="shared" si="124"/>
        <v>0</v>
      </c>
    </row>
    <row r="546" spans="1:84" ht="30" customHeight="1">
      <c r="A546" s="81"/>
      <c r="B546" s="82"/>
      <c r="C546" s="85" t="s">
        <v>141</v>
      </c>
      <c r="D546" s="732" t="str">
        <f>IF(CNGE_2024_M1_Secc1_Sub1!$D78="","",CNGE_2024_M1_Secc1_Sub1!$D78)</f>
        <v>INSTITUTO TECNOLOGICO SUPERIOR DE HUATUSCO</v>
      </c>
      <c r="E546" s="733"/>
      <c r="F546" s="733"/>
      <c r="G546" s="733"/>
      <c r="H546" s="733"/>
      <c r="I546" s="734"/>
      <c r="J546" s="111"/>
      <c r="K546" s="111"/>
      <c r="L546" s="111"/>
      <c r="M546" s="111"/>
      <c r="N546" s="111"/>
      <c r="O546" s="111"/>
      <c r="P546" s="111"/>
      <c r="Q546" s="111"/>
      <c r="R546" s="111"/>
      <c r="S546" s="111"/>
      <c r="T546" s="111"/>
      <c r="U546" s="111"/>
      <c r="V546" s="111"/>
      <c r="W546" s="111"/>
      <c r="X546" s="111"/>
      <c r="Y546" s="111"/>
      <c r="Z546" s="111"/>
      <c r="AA546" s="111"/>
      <c r="AB546" s="111"/>
      <c r="AC546" s="111"/>
      <c r="AD546" s="111"/>
      <c r="AE546" s="8"/>
      <c r="AG546" s="381">
        <f t="shared" si="80"/>
        <v>1</v>
      </c>
      <c r="AH546" s="298">
        <f t="shared" si="81"/>
        <v>0</v>
      </c>
      <c r="AI546" s="299">
        <f t="shared" si="82"/>
        <v>0</v>
      </c>
      <c r="AJ546" s="300">
        <f t="shared" si="83"/>
        <v>0</v>
      </c>
      <c r="AK546" s="301">
        <f t="shared" si="84"/>
        <v>0</v>
      </c>
      <c r="AL546" s="298">
        <f t="shared" si="85"/>
        <v>0</v>
      </c>
      <c r="AM546" s="299">
        <f t="shared" si="86"/>
        <v>0</v>
      </c>
      <c r="AN546" s="300">
        <f t="shared" si="87"/>
        <v>0</v>
      </c>
      <c r="AO546" s="301">
        <f t="shared" si="88"/>
        <v>0</v>
      </c>
      <c r="AP546" s="298">
        <f t="shared" si="89"/>
        <v>0</v>
      </c>
      <c r="AQ546" s="299">
        <f t="shared" si="90"/>
        <v>0</v>
      </c>
      <c r="AR546" s="300">
        <f t="shared" si="91"/>
        <v>0</v>
      </c>
      <c r="AS546" s="301">
        <f t="shared" si="92"/>
        <v>0</v>
      </c>
      <c r="AT546" s="298">
        <f t="shared" si="93"/>
        <v>0</v>
      </c>
      <c r="AU546" s="299">
        <f t="shared" si="94"/>
        <v>0</v>
      </c>
      <c r="AV546" s="300">
        <f t="shared" si="95"/>
        <v>0</v>
      </c>
      <c r="AW546" s="301">
        <f t="shared" si="96"/>
        <v>0</v>
      </c>
      <c r="AX546" s="298">
        <f t="shared" si="97"/>
        <v>0</v>
      </c>
      <c r="AY546" s="299">
        <f t="shared" si="98"/>
        <v>0</v>
      </c>
      <c r="AZ546" s="300">
        <f t="shared" si="99"/>
        <v>0</v>
      </c>
      <c r="BA546" s="301">
        <f t="shared" si="100"/>
        <v>0</v>
      </c>
      <c r="BB546" s="298">
        <f t="shared" si="101"/>
        <v>0</v>
      </c>
      <c r="BC546" s="299">
        <f t="shared" si="102"/>
        <v>0</v>
      </c>
      <c r="BD546" s="300">
        <f t="shared" si="103"/>
        <v>0</v>
      </c>
      <c r="BE546" s="301">
        <f t="shared" si="104"/>
        <v>0</v>
      </c>
      <c r="BF546" s="298">
        <f t="shared" si="105"/>
        <v>0</v>
      </c>
      <c r="BG546" s="299">
        <f t="shared" si="106"/>
        <v>0</v>
      </c>
      <c r="BH546" s="300">
        <f t="shared" si="107"/>
        <v>0</v>
      </c>
      <c r="BI546" s="301">
        <f t="shared" si="108"/>
        <v>0</v>
      </c>
      <c r="BK546" s="371">
        <f t="shared" si="125"/>
        <v>0</v>
      </c>
      <c r="BL546" s="303">
        <f t="shared" si="109"/>
        <v>0</v>
      </c>
      <c r="BM546" s="304" t="str">
        <f>IF(BL546=0,"",
IF(SUM($BL$510:BL546)=1,BN546,
IF($BL$630&gt;SUM($BL$510:BL546),_xlfn.CONCAT(", ",BN546),
IF($BL$630=SUM($BL$510:BL546),_xlfn.CONCAT(" y ",BN546)))))</f>
        <v/>
      </c>
      <c r="BN546" s="231" t="s">
        <v>6248</v>
      </c>
      <c r="BO546" s="290">
        <f t="shared" si="126"/>
        <v>1</v>
      </c>
      <c r="BP546" s="291" t="str">
        <f>IF(BO546=0,"",
IF(SUM($BO$510:BO546)=1,BQ546,
IF($BO$630&gt;SUM($BO$510:BO546),_xlfn.CONCAT(", ",BQ546),
IF($BO$630=SUM($BO$510:BO546),_xlfn.CONCAT(" y ",BQ546)))))</f>
        <v>, 37</v>
      </c>
      <c r="BQ546" s="231" t="s">
        <v>6248</v>
      </c>
      <c r="BR546" s="378">
        <f t="shared" si="110"/>
        <v>0</v>
      </c>
      <c r="BS546" s="379">
        <f t="shared" si="111"/>
        <v>0</v>
      </c>
      <c r="BT546" s="380">
        <f t="shared" si="112"/>
        <v>0</v>
      </c>
      <c r="BU546" s="483">
        <f t="shared" si="113"/>
        <v>0</v>
      </c>
      <c r="BV546" s="484">
        <f t="shared" si="114"/>
        <v>0</v>
      </c>
      <c r="BW546" s="485">
        <f t="shared" si="115"/>
        <v>0</v>
      </c>
      <c r="BX546" s="486">
        <f t="shared" si="116"/>
        <v>0</v>
      </c>
      <c r="BY546" s="483">
        <f t="shared" si="117"/>
        <v>0</v>
      </c>
      <c r="BZ546" s="487">
        <f t="shared" si="118"/>
        <v>0</v>
      </c>
      <c r="CA546" s="485">
        <f t="shared" si="119"/>
        <v>0</v>
      </c>
      <c r="CB546" s="486">
        <f t="shared" si="120"/>
        <v>0</v>
      </c>
      <c r="CC546" s="483">
        <f t="shared" si="121"/>
        <v>0</v>
      </c>
      <c r="CD546" s="484">
        <f t="shared" si="122"/>
        <v>0</v>
      </c>
      <c r="CE546" s="485">
        <f t="shared" si="123"/>
        <v>0</v>
      </c>
      <c r="CF546" s="486">
        <f t="shared" si="124"/>
        <v>0</v>
      </c>
    </row>
    <row r="547" spans="1:84" ht="30" customHeight="1">
      <c r="A547" s="81"/>
      <c r="B547" s="82"/>
      <c r="C547" s="85" t="s">
        <v>142</v>
      </c>
      <c r="D547" s="732" t="str">
        <f>IF(CNGE_2024_M1_Secc1_Sub1!$D79="","",CNGE_2024_M1_Secc1_Sub1!$D79)</f>
        <v>INSTITUTO TECNOLOGICO SUPERIOR DE ALVARADO</v>
      </c>
      <c r="E547" s="733"/>
      <c r="F547" s="733"/>
      <c r="G547" s="733"/>
      <c r="H547" s="733"/>
      <c r="I547" s="734"/>
      <c r="J547" s="111"/>
      <c r="K547" s="111"/>
      <c r="L547" s="111"/>
      <c r="M547" s="111"/>
      <c r="N547" s="111"/>
      <c r="O547" s="111"/>
      <c r="P547" s="111"/>
      <c r="Q547" s="111"/>
      <c r="R547" s="111"/>
      <c r="S547" s="111"/>
      <c r="T547" s="111"/>
      <c r="U547" s="111"/>
      <c r="V547" s="111"/>
      <c r="W547" s="111"/>
      <c r="X547" s="111"/>
      <c r="Y547" s="111"/>
      <c r="Z547" s="111"/>
      <c r="AA547" s="111"/>
      <c r="AB547" s="111"/>
      <c r="AC547" s="111"/>
      <c r="AD547" s="111"/>
      <c r="AE547" s="8"/>
      <c r="AG547" s="381">
        <f t="shared" si="80"/>
        <v>1</v>
      </c>
      <c r="AH547" s="298">
        <f t="shared" si="81"/>
        <v>0</v>
      </c>
      <c r="AI547" s="299">
        <f t="shared" si="82"/>
        <v>0</v>
      </c>
      <c r="AJ547" s="300">
        <f t="shared" si="83"/>
        <v>0</v>
      </c>
      <c r="AK547" s="301">
        <f t="shared" si="84"/>
        <v>0</v>
      </c>
      <c r="AL547" s="298">
        <f t="shared" si="85"/>
        <v>0</v>
      </c>
      <c r="AM547" s="299">
        <f t="shared" si="86"/>
        <v>0</v>
      </c>
      <c r="AN547" s="300">
        <f t="shared" si="87"/>
        <v>0</v>
      </c>
      <c r="AO547" s="301">
        <f t="shared" si="88"/>
        <v>0</v>
      </c>
      <c r="AP547" s="298">
        <f t="shared" si="89"/>
        <v>0</v>
      </c>
      <c r="AQ547" s="299">
        <f t="shared" si="90"/>
        <v>0</v>
      </c>
      <c r="AR547" s="300">
        <f t="shared" si="91"/>
        <v>0</v>
      </c>
      <c r="AS547" s="301">
        <f t="shared" si="92"/>
        <v>0</v>
      </c>
      <c r="AT547" s="298">
        <f t="shared" si="93"/>
        <v>0</v>
      </c>
      <c r="AU547" s="299">
        <f t="shared" si="94"/>
        <v>0</v>
      </c>
      <c r="AV547" s="300">
        <f t="shared" si="95"/>
        <v>0</v>
      </c>
      <c r="AW547" s="301">
        <f t="shared" si="96"/>
        <v>0</v>
      </c>
      <c r="AX547" s="298">
        <f t="shared" si="97"/>
        <v>0</v>
      </c>
      <c r="AY547" s="299">
        <f t="shared" si="98"/>
        <v>0</v>
      </c>
      <c r="AZ547" s="300">
        <f t="shared" si="99"/>
        <v>0</v>
      </c>
      <c r="BA547" s="301">
        <f t="shared" si="100"/>
        <v>0</v>
      </c>
      <c r="BB547" s="298">
        <f t="shared" si="101"/>
        <v>0</v>
      </c>
      <c r="BC547" s="299">
        <f t="shared" si="102"/>
        <v>0</v>
      </c>
      <c r="BD547" s="300">
        <f t="shared" si="103"/>
        <v>0</v>
      </c>
      <c r="BE547" s="301">
        <f t="shared" si="104"/>
        <v>0</v>
      </c>
      <c r="BF547" s="298">
        <f t="shared" si="105"/>
        <v>0</v>
      </c>
      <c r="BG547" s="299">
        <f t="shared" si="106"/>
        <v>0</v>
      </c>
      <c r="BH547" s="300">
        <f t="shared" si="107"/>
        <v>0</v>
      </c>
      <c r="BI547" s="301">
        <f t="shared" si="108"/>
        <v>0</v>
      </c>
      <c r="BK547" s="371">
        <f t="shared" si="125"/>
        <v>0</v>
      </c>
      <c r="BL547" s="303">
        <f t="shared" si="109"/>
        <v>0</v>
      </c>
      <c r="BM547" s="304" t="str">
        <f>IF(BL547=0,"",
IF(SUM($BL$510:BL547)=1,BN547,
IF($BL$630&gt;SUM($BL$510:BL547),_xlfn.CONCAT(", ",BN547),
IF($BL$630=SUM($BL$510:BL547),_xlfn.CONCAT(" y ",BN547)))))</f>
        <v/>
      </c>
      <c r="BN547" s="231" t="s">
        <v>6249</v>
      </c>
      <c r="BO547" s="290">
        <f t="shared" si="126"/>
        <v>1</v>
      </c>
      <c r="BP547" s="291" t="str">
        <f>IF(BO547=0,"",
IF(SUM($BO$510:BO547)=1,BQ547,
IF($BO$630&gt;SUM($BO$510:BO547),_xlfn.CONCAT(", ",BQ547),
IF($BO$630=SUM($BO$510:BO547),_xlfn.CONCAT(" y ",BQ547)))))</f>
        <v>, 38</v>
      </c>
      <c r="BQ547" s="231" t="s">
        <v>6249</v>
      </c>
      <c r="BR547" s="378">
        <f t="shared" si="110"/>
        <v>0</v>
      </c>
      <c r="BS547" s="379">
        <f t="shared" si="111"/>
        <v>0</v>
      </c>
      <c r="BT547" s="380">
        <f t="shared" si="112"/>
        <v>0</v>
      </c>
      <c r="BU547" s="483">
        <f t="shared" si="113"/>
        <v>0</v>
      </c>
      <c r="BV547" s="484">
        <f t="shared" si="114"/>
        <v>0</v>
      </c>
      <c r="BW547" s="485">
        <f t="shared" si="115"/>
        <v>0</v>
      </c>
      <c r="BX547" s="486">
        <f t="shared" si="116"/>
        <v>0</v>
      </c>
      <c r="BY547" s="483">
        <f t="shared" si="117"/>
        <v>0</v>
      </c>
      <c r="BZ547" s="487">
        <f t="shared" si="118"/>
        <v>0</v>
      </c>
      <c r="CA547" s="485">
        <f t="shared" si="119"/>
        <v>0</v>
      </c>
      <c r="CB547" s="486">
        <f t="shared" si="120"/>
        <v>0</v>
      </c>
      <c r="CC547" s="483">
        <f t="shared" si="121"/>
        <v>0</v>
      </c>
      <c r="CD547" s="484">
        <f t="shared" si="122"/>
        <v>0</v>
      </c>
      <c r="CE547" s="485">
        <f t="shared" si="123"/>
        <v>0</v>
      </c>
      <c r="CF547" s="486">
        <f t="shared" si="124"/>
        <v>0</v>
      </c>
    </row>
    <row r="548" spans="1:84" ht="30" customHeight="1">
      <c r="A548" s="81"/>
      <c r="B548" s="82"/>
      <c r="C548" s="85" t="s">
        <v>143</v>
      </c>
      <c r="D548" s="732" t="str">
        <f>IF(CNGE_2024_M1_Secc1_Sub1!$D80="","",CNGE_2024_M1_Secc1_Sub1!$D80)</f>
        <v>INSTITUTO TECNOLOGICO SUPERIOR DE PEROTE</v>
      </c>
      <c r="E548" s="733"/>
      <c r="F548" s="733"/>
      <c r="G548" s="733"/>
      <c r="H548" s="733"/>
      <c r="I548" s="734"/>
      <c r="J548" s="111"/>
      <c r="K548" s="111"/>
      <c r="L548" s="111"/>
      <c r="M548" s="111"/>
      <c r="N548" s="111"/>
      <c r="O548" s="111"/>
      <c r="P548" s="111"/>
      <c r="Q548" s="111"/>
      <c r="R548" s="111"/>
      <c r="S548" s="111"/>
      <c r="T548" s="111"/>
      <c r="U548" s="111"/>
      <c r="V548" s="111"/>
      <c r="W548" s="111"/>
      <c r="X548" s="111"/>
      <c r="Y548" s="111"/>
      <c r="Z548" s="111"/>
      <c r="AA548" s="111"/>
      <c r="AB548" s="111"/>
      <c r="AC548" s="111"/>
      <c r="AD548" s="111"/>
      <c r="AE548" s="8"/>
      <c r="AG548" s="381">
        <f t="shared" si="80"/>
        <v>1</v>
      </c>
      <c r="AH548" s="298">
        <f t="shared" si="81"/>
        <v>0</v>
      </c>
      <c r="AI548" s="299">
        <f t="shared" si="82"/>
        <v>0</v>
      </c>
      <c r="AJ548" s="300">
        <f t="shared" si="83"/>
        <v>0</v>
      </c>
      <c r="AK548" s="301">
        <f t="shared" si="84"/>
        <v>0</v>
      </c>
      <c r="AL548" s="298">
        <f t="shared" si="85"/>
        <v>0</v>
      </c>
      <c r="AM548" s="299">
        <f t="shared" si="86"/>
        <v>0</v>
      </c>
      <c r="AN548" s="300">
        <f t="shared" si="87"/>
        <v>0</v>
      </c>
      <c r="AO548" s="301">
        <f t="shared" si="88"/>
        <v>0</v>
      </c>
      <c r="AP548" s="298">
        <f t="shared" si="89"/>
        <v>0</v>
      </c>
      <c r="AQ548" s="299">
        <f t="shared" si="90"/>
        <v>0</v>
      </c>
      <c r="AR548" s="300">
        <f t="shared" si="91"/>
        <v>0</v>
      </c>
      <c r="AS548" s="301">
        <f t="shared" si="92"/>
        <v>0</v>
      </c>
      <c r="AT548" s="298">
        <f t="shared" si="93"/>
        <v>0</v>
      </c>
      <c r="AU548" s="299">
        <f t="shared" si="94"/>
        <v>0</v>
      </c>
      <c r="AV548" s="300">
        <f t="shared" si="95"/>
        <v>0</v>
      </c>
      <c r="AW548" s="301">
        <f t="shared" si="96"/>
        <v>0</v>
      </c>
      <c r="AX548" s="298">
        <f t="shared" si="97"/>
        <v>0</v>
      </c>
      <c r="AY548" s="299">
        <f t="shared" si="98"/>
        <v>0</v>
      </c>
      <c r="AZ548" s="300">
        <f t="shared" si="99"/>
        <v>0</v>
      </c>
      <c r="BA548" s="301">
        <f t="shared" si="100"/>
        <v>0</v>
      </c>
      <c r="BB548" s="298">
        <f t="shared" si="101"/>
        <v>0</v>
      </c>
      <c r="BC548" s="299">
        <f t="shared" si="102"/>
        <v>0</v>
      </c>
      <c r="BD548" s="300">
        <f t="shared" si="103"/>
        <v>0</v>
      </c>
      <c r="BE548" s="301">
        <f t="shared" si="104"/>
        <v>0</v>
      </c>
      <c r="BF548" s="298">
        <f t="shared" si="105"/>
        <v>0</v>
      </c>
      <c r="BG548" s="299">
        <f t="shared" si="106"/>
        <v>0</v>
      </c>
      <c r="BH548" s="300">
        <f t="shared" si="107"/>
        <v>0</v>
      </c>
      <c r="BI548" s="301">
        <f t="shared" si="108"/>
        <v>0</v>
      </c>
      <c r="BK548" s="371">
        <f t="shared" si="125"/>
        <v>0</v>
      </c>
      <c r="BL548" s="303">
        <f t="shared" si="109"/>
        <v>0</v>
      </c>
      <c r="BM548" s="304" t="str">
        <f>IF(BL548=0,"",
IF(SUM($BL$510:BL548)=1,BN548,
IF($BL$630&gt;SUM($BL$510:BL548),_xlfn.CONCAT(", ",BN548),
IF($BL$630=SUM($BL$510:BL548),_xlfn.CONCAT(" y ",BN548)))))</f>
        <v/>
      </c>
      <c r="BN548" s="231" t="s">
        <v>6250</v>
      </c>
      <c r="BO548" s="290">
        <f t="shared" si="126"/>
        <v>1</v>
      </c>
      <c r="BP548" s="291" t="str">
        <f>IF(BO548=0,"",
IF(SUM($BO$510:BO548)=1,BQ548,
IF($BO$630&gt;SUM($BO$510:BO548),_xlfn.CONCAT(", ",BQ548),
IF($BO$630=SUM($BO$510:BO548),_xlfn.CONCAT(" y ",BQ548)))))</f>
        <v>, 39</v>
      </c>
      <c r="BQ548" s="231" t="s">
        <v>6250</v>
      </c>
      <c r="BR548" s="378">
        <f t="shared" si="110"/>
        <v>0</v>
      </c>
      <c r="BS548" s="379">
        <f t="shared" si="111"/>
        <v>0</v>
      </c>
      <c r="BT548" s="380">
        <f t="shared" si="112"/>
        <v>0</v>
      </c>
      <c r="BU548" s="483">
        <f t="shared" si="113"/>
        <v>0</v>
      </c>
      <c r="BV548" s="484">
        <f t="shared" si="114"/>
        <v>0</v>
      </c>
      <c r="BW548" s="485">
        <f t="shared" si="115"/>
        <v>0</v>
      </c>
      <c r="BX548" s="486">
        <f t="shared" si="116"/>
        <v>0</v>
      </c>
      <c r="BY548" s="483">
        <f t="shared" si="117"/>
        <v>0</v>
      </c>
      <c r="BZ548" s="487">
        <f t="shared" si="118"/>
        <v>0</v>
      </c>
      <c r="CA548" s="485">
        <f t="shared" si="119"/>
        <v>0</v>
      </c>
      <c r="CB548" s="486">
        <f t="shared" si="120"/>
        <v>0</v>
      </c>
      <c r="CC548" s="483">
        <f t="shared" si="121"/>
        <v>0</v>
      </c>
      <c r="CD548" s="484">
        <f t="shared" si="122"/>
        <v>0</v>
      </c>
      <c r="CE548" s="485">
        <f t="shared" si="123"/>
        <v>0</v>
      </c>
      <c r="CF548" s="486">
        <f t="shared" si="124"/>
        <v>0</v>
      </c>
    </row>
    <row r="549" spans="1:84" ht="30" customHeight="1">
      <c r="A549" s="81"/>
      <c r="B549" s="82"/>
      <c r="C549" s="85" t="s">
        <v>144</v>
      </c>
      <c r="D549" s="732" t="str">
        <f>IF(CNGE_2024_M1_Secc1_Sub1!$D81="","",CNGE_2024_M1_Secc1_Sub1!$D81)</f>
        <v>INSTITUTO TECNOLOGICO SUPERIOR DE ZONGOLICA</v>
      </c>
      <c r="E549" s="733"/>
      <c r="F549" s="733"/>
      <c r="G549" s="733"/>
      <c r="H549" s="733"/>
      <c r="I549" s="734"/>
      <c r="J549" s="111"/>
      <c r="K549" s="111"/>
      <c r="L549" s="111"/>
      <c r="M549" s="111"/>
      <c r="N549" s="111"/>
      <c r="O549" s="111"/>
      <c r="P549" s="111"/>
      <c r="Q549" s="111"/>
      <c r="R549" s="111"/>
      <c r="S549" s="111"/>
      <c r="T549" s="111"/>
      <c r="U549" s="111"/>
      <c r="V549" s="111"/>
      <c r="W549" s="111"/>
      <c r="X549" s="111"/>
      <c r="Y549" s="111"/>
      <c r="Z549" s="111"/>
      <c r="AA549" s="111"/>
      <c r="AB549" s="111"/>
      <c r="AC549" s="111"/>
      <c r="AD549" s="111"/>
      <c r="AE549" s="8"/>
      <c r="AG549" s="381">
        <f t="shared" si="80"/>
        <v>1</v>
      </c>
      <c r="AH549" s="298">
        <f t="shared" si="81"/>
        <v>0</v>
      </c>
      <c r="AI549" s="299">
        <f t="shared" si="82"/>
        <v>0</v>
      </c>
      <c r="AJ549" s="300">
        <f t="shared" si="83"/>
        <v>0</v>
      </c>
      <c r="AK549" s="301">
        <f t="shared" si="84"/>
        <v>0</v>
      </c>
      <c r="AL549" s="298">
        <f t="shared" si="85"/>
        <v>0</v>
      </c>
      <c r="AM549" s="299">
        <f t="shared" si="86"/>
        <v>0</v>
      </c>
      <c r="AN549" s="300">
        <f t="shared" si="87"/>
        <v>0</v>
      </c>
      <c r="AO549" s="301">
        <f t="shared" si="88"/>
        <v>0</v>
      </c>
      <c r="AP549" s="298">
        <f t="shared" si="89"/>
        <v>0</v>
      </c>
      <c r="AQ549" s="299">
        <f t="shared" si="90"/>
        <v>0</v>
      </c>
      <c r="AR549" s="300">
        <f t="shared" si="91"/>
        <v>0</v>
      </c>
      <c r="AS549" s="301">
        <f t="shared" si="92"/>
        <v>0</v>
      </c>
      <c r="AT549" s="298">
        <f t="shared" si="93"/>
        <v>0</v>
      </c>
      <c r="AU549" s="299">
        <f t="shared" si="94"/>
        <v>0</v>
      </c>
      <c r="AV549" s="300">
        <f t="shared" si="95"/>
        <v>0</v>
      </c>
      <c r="AW549" s="301">
        <f t="shared" si="96"/>
        <v>0</v>
      </c>
      <c r="AX549" s="298">
        <f t="shared" si="97"/>
        <v>0</v>
      </c>
      <c r="AY549" s="299">
        <f t="shared" si="98"/>
        <v>0</v>
      </c>
      <c r="AZ549" s="300">
        <f t="shared" si="99"/>
        <v>0</v>
      </c>
      <c r="BA549" s="301">
        <f t="shared" si="100"/>
        <v>0</v>
      </c>
      <c r="BB549" s="298">
        <f t="shared" si="101"/>
        <v>0</v>
      </c>
      <c r="BC549" s="299">
        <f t="shared" si="102"/>
        <v>0</v>
      </c>
      <c r="BD549" s="300">
        <f t="shared" si="103"/>
        <v>0</v>
      </c>
      <c r="BE549" s="301">
        <f t="shared" si="104"/>
        <v>0</v>
      </c>
      <c r="BF549" s="298">
        <f t="shared" si="105"/>
        <v>0</v>
      </c>
      <c r="BG549" s="299">
        <f t="shared" si="106"/>
        <v>0</v>
      </c>
      <c r="BH549" s="300">
        <f t="shared" si="107"/>
        <v>0</v>
      </c>
      <c r="BI549" s="301">
        <f t="shared" si="108"/>
        <v>0</v>
      </c>
      <c r="BK549" s="371">
        <f t="shared" si="125"/>
        <v>0</v>
      </c>
      <c r="BL549" s="303">
        <f t="shared" si="109"/>
        <v>0</v>
      </c>
      <c r="BM549" s="304" t="str">
        <f>IF(BL549=0,"",
IF(SUM($BL$510:BL549)=1,BN549,
IF($BL$630&gt;SUM($BL$510:BL549),_xlfn.CONCAT(", ",BN549),
IF($BL$630=SUM($BL$510:BL549),_xlfn.CONCAT(" y ",BN549)))))</f>
        <v/>
      </c>
      <c r="BN549" s="231" t="s">
        <v>6251</v>
      </c>
      <c r="BO549" s="290">
        <f t="shared" si="126"/>
        <v>1</v>
      </c>
      <c r="BP549" s="291" t="str">
        <f>IF(BO549=0,"",
IF(SUM($BO$510:BO549)=1,BQ549,
IF($BO$630&gt;SUM($BO$510:BO549),_xlfn.CONCAT(", ",BQ549),
IF($BO$630=SUM($BO$510:BO549),_xlfn.CONCAT(" y ",BQ549)))))</f>
        <v>, 40</v>
      </c>
      <c r="BQ549" s="231" t="s">
        <v>6251</v>
      </c>
      <c r="BR549" s="378">
        <f t="shared" si="110"/>
        <v>0</v>
      </c>
      <c r="BS549" s="379">
        <f t="shared" si="111"/>
        <v>0</v>
      </c>
      <c r="BT549" s="380">
        <f t="shared" si="112"/>
        <v>0</v>
      </c>
      <c r="BU549" s="483">
        <f t="shared" si="113"/>
        <v>0</v>
      </c>
      <c r="BV549" s="484">
        <f t="shared" si="114"/>
        <v>0</v>
      </c>
      <c r="BW549" s="485">
        <f t="shared" si="115"/>
        <v>0</v>
      </c>
      <c r="BX549" s="486">
        <f t="shared" si="116"/>
        <v>0</v>
      </c>
      <c r="BY549" s="483">
        <f t="shared" si="117"/>
        <v>0</v>
      </c>
      <c r="BZ549" s="487">
        <f t="shared" si="118"/>
        <v>0</v>
      </c>
      <c r="CA549" s="485">
        <f t="shared" si="119"/>
        <v>0</v>
      </c>
      <c r="CB549" s="486">
        <f t="shared" si="120"/>
        <v>0</v>
      </c>
      <c r="CC549" s="483">
        <f t="shared" si="121"/>
        <v>0</v>
      </c>
      <c r="CD549" s="484">
        <f t="shared" si="122"/>
        <v>0</v>
      </c>
      <c r="CE549" s="485">
        <f t="shared" si="123"/>
        <v>0</v>
      </c>
      <c r="CF549" s="486">
        <f t="shared" si="124"/>
        <v>0</v>
      </c>
    </row>
    <row r="550" spans="1:84" ht="30" customHeight="1">
      <c r="A550" s="81"/>
      <c r="B550" s="82"/>
      <c r="C550" s="85" t="s">
        <v>145</v>
      </c>
      <c r="D550" s="732" t="str">
        <f>IF(CNGE_2024_M1_Secc1_Sub1!$D82="","",CNGE_2024_M1_Secc1_Sub1!$D82)</f>
        <v>INSTITUTO TECNOLOGICO SUPERIOR DE NARANJOS</v>
      </c>
      <c r="E550" s="733"/>
      <c r="F550" s="733"/>
      <c r="G550" s="733"/>
      <c r="H550" s="733"/>
      <c r="I550" s="734"/>
      <c r="J550" s="111"/>
      <c r="K550" s="111"/>
      <c r="L550" s="111"/>
      <c r="M550" s="111"/>
      <c r="N550" s="111"/>
      <c r="O550" s="111"/>
      <c r="P550" s="111"/>
      <c r="Q550" s="111"/>
      <c r="R550" s="111"/>
      <c r="S550" s="111"/>
      <c r="T550" s="111"/>
      <c r="U550" s="111"/>
      <c r="V550" s="111"/>
      <c r="W550" s="111"/>
      <c r="X550" s="111"/>
      <c r="Y550" s="111"/>
      <c r="Z550" s="111"/>
      <c r="AA550" s="111"/>
      <c r="AB550" s="111"/>
      <c r="AC550" s="111"/>
      <c r="AD550" s="111"/>
      <c r="AE550" s="8"/>
      <c r="AG550" s="381">
        <f t="shared" si="80"/>
        <v>1</v>
      </c>
      <c r="AH550" s="298">
        <f t="shared" si="81"/>
        <v>0</v>
      </c>
      <c r="AI550" s="299">
        <f t="shared" si="82"/>
        <v>0</v>
      </c>
      <c r="AJ550" s="300">
        <f t="shared" si="83"/>
        <v>0</v>
      </c>
      <c r="AK550" s="301">
        <f t="shared" si="84"/>
        <v>0</v>
      </c>
      <c r="AL550" s="298">
        <f t="shared" si="85"/>
        <v>0</v>
      </c>
      <c r="AM550" s="299">
        <f t="shared" si="86"/>
        <v>0</v>
      </c>
      <c r="AN550" s="300">
        <f t="shared" si="87"/>
        <v>0</v>
      </c>
      <c r="AO550" s="301">
        <f t="shared" si="88"/>
        <v>0</v>
      </c>
      <c r="AP550" s="298">
        <f t="shared" si="89"/>
        <v>0</v>
      </c>
      <c r="AQ550" s="299">
        <f t="shared" si="90"/>
        <v>0</v>
      </c>
      <c r="AR550" s="300">
        <f t="shared" si="91"/>
        <v>0</v>
      </c>
      <c r="AS550" s="301">
        <f t="shared" si="92"/>
        <v>0</v>
      </c>
      <c r="AT550" s="298">
        <f t="shared" si="93"/>
        <v>0</v>
      </c>
      <c r="AU550" s="299">
        <f t="shared" si="94"/>
        <v>0</v>
      </c>
      <c r="AV550" s="300">
        <f t="shared" si="95"/>
        <v>0</v>
      </c>
      <c r="AW550" s="301">
        <f t="shared" si="96"/>
        <v>0</v>
      </c>
      <c r="AX550" s="298">
        <f t="shared" si="97"/>
        <v>0</v>
      </c>
      <c r="AY550" s="299">
        <f t="shared" si="98"/>
        <v>0</v>
      </c>
      <c r="AZ550" s="300">
        <f t="shared" si="99"/>
        <v>0</v>
      </c>
      <c r="BA550" s="301">
        <f t="shared" si="100"/>
        <v>0</v>
      </c>
      <c r="BB550" s="298">
        <f t="shared" si="101"/>
        <v>0</v>
      </c>
      <c r="BC550" s="299">
        <f t="shared" si="102"/>
        <v>0</v>
      </c>
      <c r="BD550" s="300">
        <f t="shared" si="103"/>
        <v>0</v>
      </c>
      <c r="BE550" s="301">
        <f t="shared" si="104"/>
        <v>0</v>
      </c>
      <c r="BF550" s="298">
        <f t="shared" si="105"/>
        <v>0</v>
      </c>
      <c r="BG550" s="299">
        <f t="shared" si="106"/>
        <v>0</v>
      </c>
      <c r="BH550" s="300">
        <f t="shared" si="107"/>
        <v>0</v>
      </c>
      <c r="BI550" s="301">
        <f t="shared" si="108"/>
        <v>0</v>
      </c>
      <c r="BK550" s="371">
        <f t="shared" si="125"/>
        <v>0</v>
      </c>
      <c r="BL550" s="303">
        <f t="shared" si="109"/>
        <v>0</v>
      </c>
      <c r="BM550" s="304" t="str">
        <f>IF(BL550=0,"",
IF(SUM($BL$510:BL550)=1,BN550,
IF($BL$630&gt;SUM($BL$510:BL550),_xlfn.CONCAT(", ",BN550),
IF($BL$630=SUM($BL$510:BL550),_xlfn.CONCAT(" y ",BN550)))))</f>
        <v/>
      </c>
      <c r="BN550" s="231" t="s">
        <v>6252</v>
      </c>
      <c r="BO550" s="290">
        <f t="shared" si="126"/>
        <v>1</v>
      </c>
      <c r="BP550" s="291" t="str">
        <f>IF(BO550=0,"",
IF(SUM($BO$510:BO550)=1,BQ550,
IF($BO$630&gt;SUM($BO$510:BO550),_xlfn.CONCAT(", ",BQ550),
IF($BO$630=SUM($BO$510:BO550),_xlfn.CONCAT(" y ",BQ550)))))</f>
        <v>, 41</v>
      </c>
      <c r="BQ550" s="231" t="s">
        <v>6252</v>
      </c>
      <c r="BR550" s="378">
        <f t="shared" si="110"/>
        <v>0</v>
      </c>
      <c r="BS550" s="379">
        <f t="shared" si="111"/>
        <v>0</v>
      </c>
      <c r="BT550" s="380">
        <f t="shared" si="112"/>
        <v>0</v>
      </c>
      <c r="BU550" s="483">
        <f t="shared" si="113"/>
        <v>0</v>
      </c>
      <c r="BV550" s="484">
        <f t="shared" si="114"/>
        <v>0</v>
      </c>
      <c r="BW550" s="485">
        <f t="shared" si="115"/>
        <v>0</v>
      </c>
      <c r="BX550" s="486">
        <f t="shared" si="116"/>
        <v>0</v>
      </c>
      <c r="BY550" s="483">
        <f t="shared" si="117"/>
        <v>0</v>
      </c>
      <c r="BZ550" s="487">
        <f t="shared" si="118"/>
        <v>0</v>
      </c>
      <c r="CA550" s="485">
        <f t="shared" si="119"/>
        <v>0</v>
      </c>
      <c r="CB550" s="486">
        <f t="shared" si="120"/>
        <v>0</v>
      </c>
      <c r="CC550" s="483">
        <f t="shared" si="121"/>
        <v>0</v>
      </c>
      <c r="CD550" s="484">
        <f t="shared" si="122"/>
        <v>0</v>
      </c>
      <c r="CE550" s="485">
        <f t="shared" si="123"/>
        <v>0</v>
      </c>
      <c r="CF550" s="486">
        <f t="shared" si="124"/>
        <v>0</v>
      </c>
    </row>
    <row r="551" spans="1:84" ht="30" customHeight="1">
      <c r="A551" s="81"/>
      <c r="B551" s="82"/>
      <c r="C551" s="85" t="s">
        <v>146</v>
      </c>
      <c r="D551" s="732" t="str">
        <f>IF(CNGE_2024_M1_Secc1_Sub1!$D83="","",CNGE_2024_M1_Secc1_Sub1!$D83)</f>
        <v>INSTITUTO TECNOLOGICO SUPERIOR DE CHICONTEPEC</v>
      </c>
      <c r="E551" s="733"/>
      <c r="F551" s="733"/>
      <c r="G551" s="733"/>
      <c r="H551" s="733"/>
      <c r="I551" s="734"/>
      <c r="J551" s="111"/>
      <c r="K551" s="111"/>
      <c r="L551" s="111"/>
      <c r="M551" s="111"/>
      <c r="N551" s="111"/>
      <c r="O551" s="111"/>
      <c r="P551" s="111"/>
      <c r="Q551" s="111"/>
      <c r="R551" s="111"/>
      <c r="S551" s="111"/>
      <c r="T551" s="111"/>
      <c r="U551" s="111"/>
      <c r="V551" s="111"/>
      <c r="W551" s="111"/>
      <c r="X551" s="111"/>
      <c r="Y551" s="111"/>
      <c r="Z551" s="111"/>
      <c r="AA551" s="111"/>
      <c r="AB551" s="111"/>
      <c r="AC551" s="111"/>
      <c r="AD551" s="111"/>
      <c r="AE551" s="8"/>
      <c r="AG551" s="381">
        <f t="shared" si="80"/>
        <v>1</v>
      </c>
      <c r="AH551" s="298">
        <f t="shared" si="81"/>
        <v>0</v>
      </c>
      <c r="AI551" s="299">
        <f t="shared" si="82"/>
        <v>0</v>
      </c>
      <c r="AJ551" s="300">
        <f t="shared" si="83"/>
        <v>0</v>
      </c>
      <c r="AK551" s="301">
        <f t="shared" si="84"/>
        <v>0</v>
      </c>
      <c r="AL551" s="298">
        <f t="shared" si="85"/>
        <v>0</v>
      </c>
      <c r="AM551" s="299">
        <f t="shared" si="86"/>
        <v>0</v>
      </c>
      <c r="AN551" s="300">
        <f t="shared" si="87"/>
        <v>0</v>
      </c>
      <c r="AO551" s="301">
        <f t="shared" si="88"/>
        <v>0</v>
      </c>
      <c r="AP551" s="298">
        <f t="shared" si="89"/>
        <v>0</v>
      </c>
      <c r="AQ551" s="299">
        <f t="shared" si="90"/>
        <v>0</v>
      </c>
      <c r="AR551" s="300">
        <f t="shared" si="91"/>
        <v>0</v>
      </c>
      <c r="AS551" s="301">
        <f t="shared" si="92"/>
        <v>0</v>
      </c>
      <c r="AT551" s="298">
        <f t="shared" si="93"/>
        <v>0</v>
      </c>
      <c r="AU551" s="299">
        <f t="shared" si="94"/>
        <v>0</v>
      </c>
      <c r="AV551" s="300">
        <f t="shared" si="95"/>
        <v>0</v>
      </c>
      <c r="AW551" s="301">
        <f t="shared" si="96"/>
        <v>0</v>
      </c>
      <c r="AX551" s="298">
        <f t="shared" si="97"/>
        <v>0</v>
      </c>
      <c r="AY551" s="299">
        <f t="shared" si="98"/>
        <v>0</v>
      </c>
      <c r="AZ551" s="300">
        <f t="shared" si="99"/>
        <v>0</v>
      </c>
      <c r="BA551" s="301">
        <f t="shared" si="100"/>
        <v>0</v>
      </c>
      <c r="BB551" s="298">
        <f t="shared" si="101"/>
        <v>0</v>
      </c>
      <c r="BC551" s="299">
        <f t="shared" si="102"/>
        <v>0</v>
      </c>
      <c r="BD551" s="300">
        <f t="shared" si="103"/>
        <v>0</v>
      </c>
      <c r="BE551" s="301">
        <f t="shared" si="104"/>
        <v>0</v>
      </c>
      <c r="BF551" s="298">
        <f t="shared" si="105"/>
        <v>0</v>
      </c>
      <c r="BG551" s="299">
        <f t="shared" si="106"/>
        <v>0</v>
      </c>
      <c r="BH551" s="300">
        <f t="shared" si="107"/>
        <v>0</v>
      </c>
      <c r="BI551" s="301">
        <f t="shared" si="108"/>
        <v>0</v>
      </c>
      <c r="BK551" s="371">
        <f t="shared" si="125"/>
        <v>0</v>
      </c>
      <c r="BL551" s="303">
        <f t="shared" si="109"/>
        <v>0</v>
      </c>
      <c r="BM551" s="304" t="str">
        <f>IF(BL551=0,"",
IF(SUM($BL$510:BL551)=1,BN551,
IF($BL$630&gt;SUM($BL$510:BL551),_xlfn.CONCAT(", ",BN551),
IF($BL$630=SUM($BL$510:BL551),_xlfn.CONCAT(" y ",BN551)))))</f>
        <v/>
      </c>
      <c r="BN551" s="231" t="s">
        <v>6253</v>
      </c>
      <c r="BO551" s="290">
        <f t="shared" si="126"/>
        <v>1</v>
      </c>
      <c r="BP551" s="291" t="str">
        <f>IF(BO551=0,"",
IF(SUM($BO$510:BO551)=1,BQ551,
IF($BO$630&gt;SUM($BO$510:BO551),_xlfn.CONCAT(", ",BQ551),
IF($BO$630=SUM($BO$510:BO551),_xlfn.CONCAT(" y ",BQ551)))))</f>
        <v>, 42</v>
      </c>
      <c r="BQ551" s="231" t="s">
        <v>6253</v>
      </c>
      <c r="BR551" s="378">
        <f t="shared" si="110"/>
        <v>0</v>
      </c>
      <c r="BS551" s="379">
        <f t="shared" si="111"/>
        <v>0</v>
      </c>
      <c r="BT551" s="380">
        <f t="shared" si="112"/>
        <v>0</v>
      </c>
      <c r="BU551" s="483">
        <f t="shared" si="113"/>
        <v>0</v>
      </c>
      <c r="BV551" s="484">
        <f t="shared" si="114"/>
        <v>0</v>
      </c>
      <c r="BW551" s="485">
        <f t="shared" si="115"/>
        <v>0</v>
      </c>
      <c r="BX551" s="486">
        <f t="shared" si="116"/>
        <v>0</v>
      </c>
      <c r="BY551" s="483">
        <f t="shared" si="117"/>
        <v>0</v>
      </c>
      <c r="BZ551" s="487">
        <f t="shared" si="118"/>
        <v>0</v>
      </c>
      <c r="CA551" s="485">
        <f t="shared" si="119"/>
        <v>0</v>
      </c>
      <c r="CB551" s="486">
        <f t="shared" si="120"/>
        <v>0</v>
      </c>
      <c r="CC551" s="483">
        <f t="shared" si="121"/>
        <v>0</v>
      </c>
      <c r="CD551" s="484">
        <f t="shared" si="122"/>
        <v>0</v>
      </c>
      <c r="CE551" s="485">
        <f t="shared" si="123"/>
        <v>0</v>
      </c>
      <c r="CF551" s="486">
        <f t="shared" si="124"/>
        <v>0</v>
      </c>
    </row>
    <row r="552" spans="1:84" ht="45" customHeight="1">
      <c r="A552" s="81"/>
      <c r="B552" s="82"/>
      <c r="C552" s="85" t="s">
        <v>147</v>
      </c>
      <c r="D552" s="732" t="str">
        <f>IF(CNGE_2024_M1_Secc1_Sub1!$D84="","",CNGE_2024_M1_Secc1_Sub1!$D84)</f>
        <v>INSTITUTO TECNOLOGICO SUPERIOR DE MARTINEZ DE LA TORRE</v>
      </c>
      <c r="E552" s="733"/>
      <c r="F552" s="733"/>
      <c r="G552" s="733"/>
      <c r="H552" s="733"/>
      <c r="I552" s="734"/>
      <c r="J552" s="111"/>
      <c r="K552" s="111"/>
      <c r="L552" s="111"/>
      <c r="M552" s="111"/>
      <c r="N552" s="111"/>
      <c r="O552" s="111"/>
      <c r="P552" s="111"/>
      <c r="Q552" s="111"/>
      <c r="R552" s="111"/>
      <c r="S552" s="111"/>
      <c r="T552" s="111"/>
      <c r="U552" s="111"/>
      <c r="V552" s="111"/>
      <c r="W552" s="111"/>
      <c r="X552" s="111"/>
      <c r="Y552" s="111"/>
      <c r="Z552" s="111"/>
      <c r="AA552" s="111"/>
      <c r="AB552" s="111"/>
      <c r="AC552" s="111"/>
      <c r="AD552" s="111"/>
      <c r="AE552" s="8"/>
      <c r="AG552" s="381">
        <f t="shared" si="80"/>
        <v>1</v>
      </c>
      <c r="AH552" s="298">
        <f t="shared" si="81"/>
        <v>0</v>
      </c>
      <c r="AI552" s="299">
        <f t="shared" si="82"/>
        <v>0</v>
      </c>
      <c r="AJ552" s="300">
        <f t="shared" si="83"/>
        <v>0</v>
      </c>
      <c r="AK552" s="301">
        <f t="shared" si="84"/>
        <v>0</v>
      </c>
      <c r="AL552" s="298">
        <f t="shared" si="85"/>
        <v>0</v>
      </c>
      <c r="AM552" s="299">
        <f t="shared" si="86"/>
        <v>0</v>
      </c>
      <c r="AN552" s="300">
        <f t="shared" si="87"/>
        <v>0</v>
      </c>
      <c r="AO552" s="301">
        <f t="shared" si="88"/>
        <v>0</v>
      </c>
      <c r="AP552" s="298">
        <f t="shared" si="89"/>
        <v>0</v>
      </c>
      <c r="AQ552" s="299">
        <f t="shared" si="90"/>
        <v>0</v>
      </c>
      <c r="AR552" s="300">
        <f t="shared" si="91"/>
        <v>0</v>
      </c>
      <c r="AS552" s="301">
        <f t="shared" si="92"/>
        <v>0</v>
      </c>
      <c r="AT552" s="298">
        <f t="shared" si="93"/>
        <v>0</v>
      </c>
      <c r="AU552" s="299">
        <f t="shared" si="94"/>
        <v>0</v>
      </c>
      <c r="AV552" s="300">
        <f t="shared" si="95"/>
        <v>0</v>
      </c>
      <c r="AW552" s="301">
        <f t="shared" si="96"/>
        <v>0</v>
      </c>
      <c r="AX552" s="298">
        <f t="shared" si="97"/>
        <v>0</v>
      </c>
      <c r="AY552" s="299">
        <f t="shared" si="98"/>
        <v>0</v>
      </c>
      <c r="AZ552" s="300">
        <f t="shared" si="99"/>
        <v>0</v>
      </c>
      <c r="BA552" s="301">
        <f t="shared" si="100"/>
        <v>0</v>
      </c>
      <c r="BB552" s="298">
        <f t="shared" si="101"/>
        <v>0</v>
      </c>
      <c r="BC552" s="299">
        <f t="shared" si="102"/>
        <v>0</v>
      </c>
      <c r="BD552" s="300">
        <f t="shared" si="103"/>
        <v>0</v>
      </c>
      <c r="BE552" s="301">
        <f t="shared" si="104"/>
        <v>0</v>
      </c>
      <c r="BF552" s="298">
        <f t="shared" si="105"/>
        <v>0</v>
      </c>
      <c r="BG552" s="299">
        <f t="shared" si="106"/>
        <v>0</v>
      </c>
      <c r="BH552" s="300">
        <f t="shared" si="107"/>
        <v>0</v>
      </c>
      <c r="BI552" s="301">
        <f t="shared" si="108"/>
        <v>0</v>
      </c>
      <c r="BK552" s="371">
        <f t="shared" si="125"/>
        <v>0</v>
      </c>
      <c r="BL552" s="303">
        <f t="shared" si="109"/>
        <v>0</v>
      </c>
      <c r="BM552" s="304" t="str">
        <f>IF(BL552=0,"",
IF(SUM($BL$510:BL552)=1,BN552,
IF($BL$630&gt;SUM($BL$510:BL552),_xlfn.CONCAT(", ",BN552),
IF($BL$630=SUM($BL$510:BL552),_xlfn.CONCAT(" y ",BN552)))))</f>
        <v/>
      </c>
      <c r="BN552" s="231" t="s">
        <v>6254</v>
      </c>
      <c r="BO552" s="290">
        <f t="shared" si="126"/>
        <v>1</v>
      </c>
      <c r="BP552" s="291" t="str">
        <f>IF(BO552=0,"",
IF(SUM($BO$510:BO552)=1,BQ552,
IF($BO$630&gt;SUM($BO$510:BO552),_xlfn.CONCAT(", ",BQ552),
IF($BO$630=SUM($BO$510:BO552),_xlfn.CONCAT(" y ",BQ552)))))</f>
        <v>, 43</v>
      </c>
      <c r="BQ552" s="231" t="s">
        <v>6254</v>
      </c>
      <c r="BR552" s="378">
        <f t="shared" si="110"/>
        <v>0</v>
      </c>
      <c r="BS552" s="379">
        <f t="shared" si="111"/>
        <v>0</v>
      </c>
      <c r="BT552" s="380">
        <f t="shared" si="112"/>
        <v>0</v>
      </c>
      <c r="BU552" s="483">
        <f t="shared" si="113"/>
        <v>0</v>
      </c>
      <c r="BV552" s="484">
        <f t="shared" si="114"/>
        <v>0</v>
      </c>
      <c r="BW552" s="485">
        <f t="shared" si="115"/>
        <v>0</v>
      </c>
      <c r="BX552" s="486">
        <f t="shared" si="116"/>
        <v>0</v>
      </c>
      <c r="BY552" s="483">
        <f t="shared" si="117"/>
        <v>0</v>
      </c>
      <c r="BZ552" s="487">
        <f t="shared" si="118"/>
        <v>0</v>
      </c>
      <c r="CA552" s="485">
        <f t="shared" si="119"/>
        <v>0</v>
      </c>
      <c r="CB552" s="486">
        <f t="shared" si="120"/>
        <v>0</v>
      </c>
      <c r="CC552" s="483">
        <f t="shared" si="121"/>
        <v>0</v>
      </c>
      <c r="CD552" s="484">
        <f t="shared" si="122"/>
        <v>0</v>
      </c>
      <c r="CE552" s="485">
        <f t="shared" si="123"/>
        <v>0</v>
      </c>
      <c r="CF552" s="486">
        <f t="shared" si="124"/>
        <v>0</v>
      </c>
    </row>
    <row r="553" spans="1:84" ht="45" customHeight="1">
      <c r="A553" s="81"/>
      <c r="B553" s="82"/>
      <c r="C553" s="85" t="s">
        <v>148</v>
      </c>
      <c r="D553" s="732" t="str">
        <f>IF(CNGE_2024_M1_Secc1_Sub1!$D85="","",CNGE_2024_M1_Secc1_Sub1!$D85)</f>
        <v>INSTITUTO TECNOLOGICO SUPERIOR DE JESUS CARRANZA</v>
      </c>
      <c r="E553" s="733"/>
      <c r="F553" s="733"/>
      <c r="G553" s="733"/>
      <c r="H553" s="733"/>
      <c r="I553" s="734"/>
      <c r="J553" s="111"/>
      <c r="K553" s="111"/>
      <c r="L553" s="111"/>
      <c r="M553" s="111"/>
      <c r="N553" s="111"/>
      <c r="O553" s="111"/>
      <c r="P553" s="111"/>
      <c r="Q553" s="111"/>
      <c r="R553" s="111"/>
      <c r="S553" s="111"/>
      <c r="T553" s="111"/>
      <c r="U553" s="111"/>
      <c r="V553" s="111"/>
      <c r="W553" s="111"/>
      <c r="X553" s="111"/>
      <c r="Y553" s="111"/>
      <c r="Z553" s="111"/>
      <c r="AA553" s="111"/>
      <c r="AB553" s="111"/>
      <c r="AC553" s="111"/>
      <c r="AD553" s="111"/>
      <c r="AE553" s="8"/>
      <c r="AG553" s="381">
        <f t="shared" si="80"/>
        <v>1</v>
      </c>
      <c r="AH553" s="298">
        <f t="shared" si="81"/>
        <v>0</v>
      </c>
      <c r="AI553" s="299">
        <f t="shared" si="82"/>
        <v>0</v>
      </c>
      <c r="AJ553" s="300">
        <f t="shared" si="83"/>
        <v>0</v>
      </c>
      <c r="AK553" s="301">
        <f t="shared" si="84"/>
        <v>0</v>
      </c>
      <c r="AL553" s="298">
        <f t="shared" si="85"/>
        <v>0</v>
      </c>
      <c r="AM553" s="299">
        <f t="shared" si="86"/>
        <v>0</v>
      </c>
      <c r="AN553" s="300">
        <f t="shared" si="87"/>
        <v>0</v>
      </c>
      <c r="AO553" s="301">
        <f t="shared" si="88"/>
        <v>0</v>
      </c>
      <c r="AP553" s="298">
        <f t="shared" si="89"/>
        <v>0</v>
      </c>
      <c r="AQ553" s="299">
        <f t="shared" si="90"/>
        <v>0</v>
      </c>
      <c r="AR553" s="300">
        <f t="shared" si="91"/>
        <v>0</v>
      </c>
      <c r="AS553" s="301">
        <f t="shared" si="92"/>
        <v>0</v>
      </c>
      <c r="AT553" s="298">
        <f t="shared" si="93"/>
        <v>0</v>
      </c>
      <c r="AU553" s="299">
        <f t="shared" si="94"/>
        <v>0</v>
      </c>
      <c r="AV553" s="300">
        <f t="shared" si="95"/>
        <v>0</v>
      </c>
      <c r="AW553" s="301">
        <f t="shared" si="96"/>
        <v>0</v>
      </c>
      <c r="AX553" s="298">
        <f t="shared" si="97"/>
        <v>0</v>
      </c>
      <c r="AY553" s="299">
        <f t="shared" si="98"/>
        <v>0</v>
      </c>
      <c r="AZ553" s="300">
        <f t="shared" si="99"/>
        <v>0</v>
      </c>
      <c r="BA553" s="301">
        <f t="shared" si="100"/>
        <v>0</v>
      </c>
      <c r="BB553" s="298">
        <f t="shared" si="101"/>
        <v>0</v>
      </c>
      <c r="BC553" s="299">
        <f t="shared" si="102"/>
        <v>0</v>
      </c>
      <c r="BD553" s="300">
        <f t="shared" si="103"/>
        <v>0</v>
      </c>
      <c r="BE553" s="301">
        <f t="shared" si="104"/>
        <v>0</v>
      </c>
      <c r="BF553" s="298">
        <f t="shared" si="105"/>
        <v>0</v>
      </c>
      <c r="BG553" s="299">
        <f t="shared" si="106"/>
        <v>0</v>
      </c>
      <c r="BH553" s="300">
        <f t="shared" si="107"/>
        <v>0</v>
      </c>
      <c r="BI553" s="301">
        <f t="shared" si="108"/>
        <v>0</v>
      </c>
      <c r="BK553" s="371">
        <f t="shared" si="125"/>
        <v>0</v>
      </c>
      <c r="BL553" s="303">
        <f t="shared" si="109"/>
        <v>0</v>
      </c>
      <c r="BM553" s="304" t="str">
        <f>IF(BL553=0,"",
IF(SUM($BL$510:BL553)=1,BN553,
IF($BL$630&gt;SUM($BL$510:BL553),_xlfn.CONCAT(", ",BN553),
IF($BL$630=SUM($BL$510:BL553),_xlfn.CONCAT(" y ",BN553)))))</f>
        <v/>
      </c>
      <c r="BN553" s="231" t="s">
        <v>6255</v>
      </c>
      <c r="BO553" s="290">
        <f t="shared" si="126"/>
        <v>1</v>
      </c>
      <c r="BP553" s="291" t="str">
        <f>IF(BO553=0,"",
IF(SUM($BO$510:BO553)=1,BQ553,
IF($BO$630&gt;SUM($BO$510:BO553),_xlfn.CONCAT(", ",BQ553),
IF($BO$630=SUM($BO$510:BO553),_xlfn.CONCAT(" y ",BQ553)))))</f>
        <v>, 44</v>
      </c>
      <c r="BQ553" s="231" t="s">
        <v>6255</v>
      </c>
      <c r="BR553" s="378">
        <f t="shared" si="110"/>
        <v>0</v>
      </c>
      <c r="BS553" s="379">
        <f t="shared" si="111"/>
        <v>0</v>
      </c>
      <c r="BT553" s="380">
        <f t="shared" si="112"/>
        <v>0</v>
      </c>
      <c r="BU553" s="483">
        <f t="shared" si="113"/>
        <v>0</v>
      </c>
      <c r="BV553" s="484">
        <f t="shared" si="114"/>
        <v>0</v>
      </c>
      <c r="BW553" s="485">
        <f t="shared" si="115"/>
        <v>0</v>
      </c>
      <c r="BX553" s="486">
        <f t="shared" si="116"/>
        <v>0</v>
      </c>
      <c r="BY553" s="483">
        <f t="shared" si="117"/>
        <v>0</v>
      </c>
      <c r="BZ553" s="487">
        <f t="shared" si="118"/>
        <v>0</v>
      </c>
      <c r="CA553" s="485">
        <f t="shared" si="119"/>
        <v>0</v>
      </c>
      <c r="CB553" s="486">
        <f t="shared" si="120"/>
        <v>0</v>
      </c>
      <c r="CC553" s="483">
        <f t="shared" si="121"/>
        <v>0</v>
      </c>
      <c r="CD553" s="484">
        <f t="shared" si="122"/>
        <v>0</v>
      </c>
      <c r="CE553" s="485">
        <f t="shared" si="123"/>
        <v>0</v>
      </c>
      <c r="CF553" s="486">
        <f t="shared" si="124"/>
        <v>0</v>
      </c>
    </row>
    <row r="554" spans="1:84" ht="45" customHeight="1">
      <c r="A554" s="81"/>
      <c r="B554" s="82"/>
      <c r="C554" s="85" t="s">
        <v>149</v>
      </c>
      <c r="D554" s="732" t="str">
        <f>IF(CNGE_2024_M1_Secc1_Sub1!$D86="","",CNGE_2024_M1_Secc1_Sub1!$D86)</f>
        <v>INSTITUTO TECNOLOGICO SUPERIOR DE RODRIGUEZ CLARA</v>
      </c>
      <c r="E554" s="733"/>
      <c r="F554" s="733"/>
      <c r="G554" s="733"/>
      <c r="H554" s="733"/>
      <c r="I554" s="734"/>
      <c r="J554" s="111"/>
      <c r="K554" s="111"/>
      <c r="L554" s="111"/>
      <c r="M554" s="111"/>
      <c r="N554" s="111"/>
      <c r="O554" s="111"/>
      <c r="P554" s="111"/>
      <c r="Q554" s="111"/>
      <c r="R554" s="111"/>
      <c r="S554" s="111"/>
      <c r="T554" s="111"/>
      <c r="U554" s="111"/>
      <c r="V554" s="111"/>
      <c r="W554" s="111"/>
      <c r="X554" s="111"/>
      <c r="Y554" s="111"/>
      <c r="Z554" s="111"/>
      <c r="AA554" s="111"/>
      <c r="AB554" s="111"/>
      <c r="AC554" s="111"/>
      <c r="AD554" s="111"/>
      <c r="AE554" s="8"/>
      <c r="AG554" s="381">
        <f t="shared" si="80"/>
        <v>1</v>
      </c>
      <c r="AH554" s="298">
        <f t="shared" si="81"/>
        <v>0</v>
      </c>
      <c r="AI554" s="299">
        <f t="shared" si="82"/>
        <v>0</v>
      </c>
      <c r="AJ554" s="300">
        <f t="shared" si="83"/>
        <v>0</v>
      </c>
      <c r="AK554" s="301">
        <f t="shared" si="84"/>
        <v>0</v>
      </c>
      <c r="AL554" s="298">
        <f t="shared" si="85"/>
        <v>0</v>
      </c>
      <c r="AM554" s="299">
        <f t="shared" si="86"/>
        <v>0</v>
      </c>
      <c r="AN554" s="300">
        <f t="shared" si="87"/>
        <v>0</v>
      </c>
      <c r="AO554" s="301">
        <f t="shared" si="88"/>
        <v>0</v>
      </c>
      <c r="AP554" s="298">
        <f t="shared" si="89"/>
        <v>0</v>
      </c>
      <c r="AQ554" s="299">
        <f t="shared" si="90"/>
        <v>0</v>
      </c>
      <c r="AR554" s="300">
        <f t="shared" si="91"/>
        <v>0</v>
      </c>
      <c r="AS554" s="301">
        <f t="shared" si="92"/>
        <v>0</v>
      </c>
      <c r="AT554" s="298">
        <f t="shared" si="93"/>
        <v>0</v>
      </c>
      <c r="AU554" s="299">
        <f t="shared" si="94"/>
        <v>0</v>
      </c>
      <c r="AV554" s="300">
        <f t="shared" si="95"/>
        <v>0</v>
      </c>
      <c r="AW554" s="301">
        <f t="shared" si="96"/>
        <v>0</v>
      </c>
      <c r="AX554" s="298">
        <f t="shared" si="97"/>
        <v>0</v>
      </c>
      <c r="AY554" s="299">
        <f t="shared" si="98"/>
        <v>0</v>
      </c>
      <c r="AZ554" s="300">
        <f t="shared" si="99"/>
        <v>0</v>
      </c>
      <c r="BA554" s="301">
        <f t="shared" si="100"/>
        <v>0</v>
      </c>
      <c r="BB554" s="298">
        <f t="shared" si="101"/>
        <v>0</v>
      </c>
      <c r="BC554" s="299">
        <f t="shared" si="102"/>
        <v>0</v>
      </c>
      <c r="BD554" s="300">
        <f t="shared" si="103"/>
        <v>0</v>
      </c>
      <c r="BE554" s="301">
        <f t="shared" si="104"/>
        <v>0</v>
      </c>
      <c r="BF554" s="298">
        <f t="shared" si="105"/>
        <v>0</v>
      </c>
      <c r="BG554" s="299">
        <f t="shared" si="106"/>
        <v>0</v>
      </c>
      <c r="BH554" s="300">
        <f t="shared" si="107"/>
        <v>0</v>
      </c>
      <c r="BI554" s="301">
        <f t="shared" si="108"/>
        <v>0</v>
      </c>
      <c r="BK554" s="371">
        <f t="shared" si="125"/>
        <v>0</v>
      </c>
      <c r="BL554" s="303">
        <f t="shared" si="109"/>
        <v>0</v>
      </c>
      <c r="BM554" s="304" t="str">
        <f>IF(BL554=0,"",
IF(SUM($BL$510:BL554)=1,BN554,
IF($BL$630&gt;SUM($BL$510:BL554),_xlfn.CONCAT(", ",BN554),
IF($BL$630=SUM($BL$510:BL554),_xlfn.CONCAT(" y ",BN554)))))</f>
        <v/>
      </c>
      <c r="BN554" s="231" t="s">
        <v>6256</v>
      </c>
      <c r="BO554" s="290">
        <f t="shared" si="126"/>
        <v>1</v>
      </c>
      <c r="BP554" s="291" t="str">
        <f>IF(BO554=0,"",
IF(SUM($BO$510:BO554)=1,BQ554,
IF($BO$630&gt;SUM($BO$510:BO554),_xlfn.CONCAT(", ",BQ554),
IF($BO$630=SUM($BO$510:BO554),_xlfn.CONCAT(" y ",BQ554)))))</f>
        <v>, 45</v>
      </c>
      <c r="BQ554" s="231" t="s">
        <v>6256</v>
      </c>
      <c r="BR554" s="378">
        <f t="shared" si="110"/>
        <v>0</v>
      </c>
      <c r="BS554" s="379">
        <f t="shared" si="111"/>
        <v>0</v>
      </c>
      <c r="BT554" s="380">
        <f t="shared" si="112"/>
        <v>0</v>
      </c>
      <c r="BU554" s="483">
        <f t="shared" si="113"/>
        <v>0</v>
      </c>
      <c r="BV554" s="484">
        <f t="shared" si="114"/>
        <v>0</v>
      </c>
      <c r="BW554" s="485">
        <f t="shared" si="115"/>
        <v>0</v>
      </c>
      <c r="BX554" s="486">
        <f t="shared" si="116"/>
        <v>0</v>
      </c>
      <c r="BY554" s="483">
        <f t="shared" si="117"/>
        <v>0</v>
      </c>
      <c r="BZ554" s="487">
        <f t="shared" si="118"/>
        <v>0</v>
      </c>
      <c r="CA554" s="485">
        <f t="shared" si="119"/>
        <v>0</v>
      </c>
      <c r="CB554" s="486">
        <f t="shared" si="120"/>
        <v>0</v>
      </c>
      <c r="CC554" s="483">
        <f t="shared" si="121"/>
        <v>0</v>
      </c>
      <c r="CD554" s="484">
        <f t="shared" si="122"/>
        <v>0</v>
      </c>
      <c r="CE554" s="485">
        <f t="shared" si="123"/>
        <v>0</v>
      </c>
      <c r="CF554" s="486">
        <f t="shared" si="124"/>
        <v>0</v>
      </c>
    </row>
    <row r="555" spans="1:84" ht="45" customHeight="1">
      <c r="A555" s="81"/>
      <c r="B555" s="82"/>
      <c r="C555" s="85" t="s">
        <v>150</v>
      </c>
      <c r="D555" s="732" t="str">
        <f>IF(CNGE_2024_M1_Secc1_Sub1!$D87="","",CNGE_2024_M1_Secc1_Sub1!$D87)</f>
        <v>INSTITUTO VERACRUZANO DE EDUCACION PARA LOS ADULTOS</v>
      </c>
      <c r="E555" s="733"/>
      <c r="F555" s="733"/>
      <c r="G555" s="733"/>
      <c r="H555" s="733"/>
      <c r="I555" s="734"/>
      <c r="J555" s="111"/>
      <c r="K555" s="111"/>
      <c r="L555" s="111"/>
      <c r="M555" s="111"/>
      <c r="N555" s="111"/>
      <c r="O555" s="111"/>
      <c r="P555" s="111"/>
      <c r="Q555" s="111"/>
      <c r="R555" s="111"/>
      <c r="S555" s="111"/>
      <c r="T555" s="111"/>
      <c r="U555" s="111"/>
      <c r="V555" s="111"/>
      <c r="W555" s="111"/>
      <c r="X555" s="111"/>
      <c r="Y555" s="111"/>
      <c r="Z555" s="111"/>
      <c r="AA555" s="111"/>
      <c r="AB555" s="111"/>
      <c r="AC555" s="111"/>
      <c r="AD555" s="111"/>
      <c r="AE555" s="8"/>
      <c r="AG555" s="381">
        <f t="shared" si="80"/>
        <v>1</v>
      </c>
      <c r="AH555" s="298">
        <f t="shared" si="81"/>
        <v>0</v>
      </c>
      <c r="AI555" s="299">
        <f t="shared" si="82"/>
        <v>0</v>
      </c>
      <c r="AJ555" s="300">
        <f t="shared" si="83"/>
        <v>0</v>
      </c>
      <c r="AK555" s="301">
        <f t="shared" si="84"/>
        <v>0</v>
      </c>
      <c r="AL555" s="298">
        <f t="shared" si="85"/>
        <v>0</v>
      </c>
      <c r="AM555" s="299">
        <f t="shared" si="86"/>
        <v>0</v>
      </c>
      <c r="AN555" s="300">
        <f t="shared" si="87"/>
        <v>0</v>
      </c>
      <c r="AO555" s="301">
        <f t="shared" si="88"/>
        <v>0</v>
      </c>
      <c r="AP555" s="298">
        <f t="shared" si="89"/>
        <v>0</v>
      </c>
      <c r="AQ555" s="299">
        <f t="shared" si="90"/>
        <v>0</v>
      </c>
      <c r="AR555" s="300">
        <f t="shared" si="91"/>
        <v>0</v>
      </c>
      <c r="AS555" s="301">
        <f t="shared" si="92"/>
        <v>0</v>
      </c>
      <c r="AT555" s="298">
        <f t="shared" si="93"/>
        <v>0</v>
      </c>
      <c r="AU555" s="299">
        <f t="shared" si="94"/>
        <v>0</v>
      </c>
      <c r="AV555" s="300">
        <f t="shared" si="95"/>
        <v>0</v>
      </c>
      <c r="AW555" s="301">
        <f t="shared" si="96"/>
        <v>0</v>
      </c>
      <c r="AX555" s="298">
        <f t="shared" si="97"/>
        <v>0</v>
      </c>
      <c r="AY555" s="299">
        <f t="shared" si="98"/>
        <v>0</v>
      </c>
      <c r="AZ555" s="300">
        <f t="shared" si="99"/>
        <v>0</v>
      </c>
      <c r="BA555" s="301">
        <f t="shared" si="100"/>
        <v>0</v>
      </c>
      <c r="BB555" s="298">
        <f t="shared" si="101"/>
        <v>0</v>
      </c>
      <c r="BC555" s="299">
        <f t="shared" si="102"/>
        <v>0</v>
      </c>
      <c r="BD555" s="300">
        <f t="shared" si="103"/>
        <v>0</v>
      </c>
      <c r="BE555" s="301">
        <f t="shared" si="104"/>
        <v>0</v>
      </c>
      <c r="BF555" s="298">
        <f t="shared" si="105"/>
        <v>0</v>
      </c>
      <c r="BG555" s="299">
        <f t="shared" si="106"/>
        <v>0</v>
      </c>
      <c r="BH555" s="300">
        <f t="shared" si="107"/>
        <v>0</v>
      </c>
      <c r="BI555" s="301">
        <f t="shared" si="108"/>
        <v>0</v>
      </c>
      <c r="BK555" s="371">
        <f t="shared" si="125"/>
        <v>0</v>
      </c>
      <c r="BL555" s="303">
        <f t="shared" si="109"/>
        <v>0</v>
      </c>
      <c r="BM555" s="304" t="str">
        <f>IF(BL555=0,"",
IF(SUM($BL$510:BL555)=1,BN555,
IF($BL$630&gt;SUM($BL$510:BL555),_xlfn.CONCAT(", ",BN555),
IF($BL$630=SUM($BL$510:BL555),_xlfn.CONCAT(" y ",BN555)))))</f>
        <v/>
      </c>
      <c r="BN555" s="231" t="s">
        <v>6257</v>
      </c>
      <c r="BO555" s="290">
        <f t="shared" si="126"/>
        <v>1</v>
      </c>
      <c r="BP555" s="291" t="str">
        <f>IF(BO555=0,"",
IF(SUM($BO$510:BO555)=1,BQ555,
IF($BO$630&gt;SUM($BO$510:BO555),_xlfn.CONCAT(", ",BQ555),
IF($BO$630=SUM($BO$510:BO555),_xlfn.CONCAT(" y ",BQ555)))))</f>
        <v>, 46</v>
      </c>
      <c r="BQ555" s="231" t="s">
        <v>6257</v>
      </c>
      <c r="BR555" s="378">
        <f t="shared" si="110"/>
        <v>0</v>
      </c>
      <c r="BS555" s="379">
        <f t="shared" si="111"/>
        <v>0</v>
      </c>
      <c r="BT555" s="380">
        <f t="shared" si="112"/>
        <v>0</v>
      </c>
      <c r="BU555" s="483">
        <f t="shared" si="113"/>
        <v>0</v>
      </c>
      <c r="BV555" s="484">
        <f t="shared" si="114"/>
        <v>0</v>
      </c>
      <c r="BW555" s="485">
        <f t="shared" si="115"/>
        <v>0</v>
      </c>
      <c r="BX555" s="486">
        <f t="shared" si="116"/>
        <v>0</v>
      </c>
      <c r="BY555" s="483">
        <f t="shared" si="117"/>
        <v>0</v>
      </c>
      <c r="BZ555" s="487">
        <f t="shared" si="118"/>
        <v>0</v>
      </c>
      <c r="CA555" s="485">
        <f t="shared" si="119"/>
        <v>0</v>
      </c>
      <c r="CB555" s="486">
        <f t="shared" si="120"/>
        <v>0</v>
      </c>
      <c r="CC555" s="483">
        <f t="shared" si="121"/>
        <v>0</v>
      </c>
      <c r="CD555" s="484">
        <f t="shared" si="122"/>
        <v>0</v>
      </c>
      <c r="CE555" s="485">
        <f t="shared" si="123"/>
        <v>0</v>
      </c>
      <c r="CF555" s="486">
        <f t="shared" si="124"/>
        <v>0</v>
      </c>
    </row>
    <row r="556" spans="1:84" ht="45" customHeight="1">
      <c r="A556" s="81"/>
      <c r="B556" s="82"/>
      <c r="C556" s="85" t="s">
        <v>151</v>
      </c>
      <c r="D556" s="732" t="str">
        <f>IF(CNGE_2024_M1_Secc1_Sub1!$D88="","",CNGE_2024_M1_Secc1_Sub1!$D88)</f>
        <v>COLEGIO NACIONAL DE EDUCACION PROFESIONAL TECNICA</v>
      </c>
      <c r="E556" s="733"/>
      <c r="F556" s="733"/>
      <c r="G556" s="733"/>
      <c r="H556" s="733"/>
      <c r="I556" s="734"/>
      <c r="J556" s="111"/>
      <c r="K556" s="111"/>
      <c r="L556" s="111"/>
      <c r="M556" s="111"/>
      <c r="N556" s="111"/>
      <c r="O556" s="111"/>
      <c r="P556" s="111"/>
      <c r="Q556" s="111"/>
      <c r="R556" s="111"/>
      <c r="S556" s="111"/>
      <c r="T556" s="111"/>
      <c r="U556" s="111"/>
      <c r="V556" s="111"/>
      <c r="W556" s="111"/>
      <c r="X556" s="111"/>
      <c r="Y556" s="111"/>
      <c r="Z556" s="111"/>
      <c r="AA556" s="111"/>
      <c r="AB556" s="111"/>
      <c r="AC556" s="111"/>
      <c r="AD556" s="111"/>
      <c r="AE556" s="8"/>
      <c r="AG556" s="381">
        <f t="shared" si="80"/>
        <v>1</v>
      </c>
      <c r="AH556" s="298">
        <f t="shared" si="81"/>
        <v>0</v>
      </c>
      <c r="AI556" s="299">
        <f t="shared" si="82"/>
        <v>0</v>
      </c>
      <c r="AJ556" s="300">
        <f t="shared" si="83"/>
        <v>0</v>
      </c>
      <c r="AK556" s="301">
        <f t="shared" si="84"/>
        <v>0</v>
      </c>
      <c r="AL556" s="298">
        <f t="shared" si="85"/>
        <v>0</v>
      </c>
      <c r="AM556" s="299">
        <f t="shared" si="86"/>
        <v>0</v>
      </c>
      <c r="AN556" s="300">
        <f t="shared" si="87"/>
        <v>0</v>
      </c>
      <c r="AO556" s="301">
        <f t="shared" si="88"/>
        <v>0</v>
      </c>
      <c r="AP556" s="298">
        <f t="shared" si="89"/>
        <v>0</v>
      </c>
      <c r="AQ556" s="299">
        <f t="shared" si="90"/>
        <v>0</v>
      </c>
      <c r="AR556" s="300">
        <f t="shared" si="91"/>
        <v>0</v>
      </c>
      <c r="AS556" s="301">
        <f t="shared" si="92"/>
        <v>0</v>
      </c>
      <c r="AT556" s="298">
        <f t="shared" si="93"/>
        <v>0</v>
      </c>
      <c r="AU556" s="299">
        <f t="shared" si="94"/>
        <v>0</v>
      </c>
      <c r="AV556" s="300">
        <f t="shared" si="95"/>
        <v>0</v>
      </c>
      <c r="AW556" s="301">
        <f t="shared" si="96"/>
        <v>0</v>
      </c>
      <c r="AX556" s="298">
        <f t="shared" si="97"/>
        <v>0</v>
      </c>
      <c r="AY556" s="299">
        <f t="shared" si="98"/>
        <v>0</v>
      </c>
      <c r="AZ556" s="300">
        <f t="shared" si="99"/>
        <v>0</v>
      </c>
      <c r="BA556" s="301">
        <f t="shared" si="100"/>
        <v>0</v>
      </c>
      <c r="BB556" s="298">
        <f t="shared" si="101"/>
        <v>0</v>
      </c>
      <c r="BC556" s="299">
        <f t="shared" si="102"/>
        <v>0</v>
      </c>
      <c r="BD556" s="300">
        <f t="shared" si="103"/>
        <v>0</v>
      </c>
      <c r="BE556" s="301">
        <f t="shared" si="104"/>
        <v>0</v>
      </c>
      <c r="BF556" s="298">
        <f t="shared" si="105"/>
        <v>0</v>
      </c>
      <c r="BG556" s="299">
        <f t="shared" si="106"/>
        <v>0</v>
      </c>
      <c r="BH556" s="300">
        <f t="shared" si="107"/>
        <v>0</v>
      </c>
      <c r="BI556" s="301">
        <f t="shared" si="108"/>
        <v>0</v>
      </c>
      <c r="BK556" s="371">
        <f t="shared" si="125"/>
        <v>0</v>
      </c>
      <c r="BL556" s="303">
        <f t="shared" si="109"/>
        <v>0</v>
      </c>
      <c r="BM556" s="304" t="str">
        <f>IF(BL556=0,"",
IF(SUM($BL$510:BL556)=1,BN556,
IF($BL$630&gt;SUM($BL$510:BL556),_xlfn.CONCAT(", ",BN556),
IF($BL$630=SUM($BL$510:BL556),_xlfn.CONCAT(" y ",BN556)))))</f>
        <v/>
      </c>
      <c r="BN556" s="231" t="s">
        <v>6258</v>
      </c>
      <c r="BO556" s="290">
        <f t="shared" si="126"/>
        <v>1</v>
      </c>
      <c r="BP556" s="291" t="str">
        <f>IF(BO556=0,"",
IF(SUM($BO$510:BO556)=1,BQ556,
IF($BO$630&gt;SUM($BO$510:BO556),_xlfn.CONCAT(", ",BQ556),
IF($BO$630=SUM($BO$510:BO556),_xlfn.CONCAT(" y ",BQ556)))))</f>
        <v>, 47</v>
      </c>
      <c r="BQ556" s="231" t="s">
        <v>6258</v>
      </c>
      <c r="BR556" s="378">
        <f t="shared" si="110"/>
        <v>0</v>
      </c>
      <c r="BS556" s="379">
        <f t="shared" si="111"/>
        <v>0</v>
      </c>
      <c r="BT556" s="380">
        <f t="shared" si="112"/>
        <v>0</v>
      </c>
      <c r="BU556" s="483">
        <f t="shared" si="113"/>
        <v>0</v>
      </c>
      <c r="BV556" s="484">
        <f t="shared" si="114"/>
        <v>0</v>
      </c>
      <c r="BW556" s="485">
        <f t="shared" si="115"/>
        <v>0</v>
      </c>
      <c r="BX556" s="486">
        <f t="shared" si="116"/>
        <v>0</v>
      </c>
      <c r="BY556" s="483">
        <f t="shared" si="117"/>
        <v>0</v>
      </c>
      <c r="BZ556" s="487">
        <f t="shared" si="118"/>
        <v>0</v>
      </c>
      <c r="CA556" s="485">
        <f t="shared" si="119"/>
        <v>0</v>
      </c>
      <c r="CB556" s="486">
        <f t="shared" si="120"/>
        <v>0</v>
      </c>
      <c r="CC556" s="483">
        <f t="shared" si="121"/>
        <v>0</v>
      </c>
      <c r="CD556" s="484">
        <f t="shared" si="122"/>
        <v>0</v>
      </c>
      <c r="CE556" s="485">
        <f t="shared" si="123"/>
        <v>0</v>
      </c>
      <c r="CF556" s="486">
        <f t="shared" si="124"/>
        <v>0</v>
      </c>
    </row>
    <row r="557" spans="1:84" ht="30" customHeight="1">
      <c r="A557" s="81"/>
      <c r="B557" s="82"/>
      <c r="C557" s="85" t="s">
        <v>152</v>
      </c>
      <c r="D557" s="732" t="str">
        <f>IF(CNGE_2024_M1_Secc1_Sub1!$D89="","",CNGE_2024_M1_Secc1_Sub1!$D89)</f>
        <v>UNIVERSIDAD TECNOLOGICA DEL SURESTE</v>
      </c>
      <c r="E557" s="733"/>
      <c r="F557" s="733"/>
      <c r="G557" s="733"/>
      <c r="H557" s="733"/>
      <c r="I557" s="734"/>
      <c r="J557" s="111"/>
      <c r="K557" s="111"/>
      <c r="L557" s="111"/>
      <c r="M557" s="111"/>
      <c r="N557" s="111"/>
      <c r="O557" s="111"/>
      <c r="P557" s="111"/>
      <c r="Q557" s="111"/>
      <c r="R557" s="111"/>
      <c r="S557" s="111"/>
      <c r="T557" s="111"/>
      <c r="U557" s="111"/>
      <c r="V557" s="111"/>
      <c r="W557" s="111"/>
      <c r="X557" s="111"/>
      <c r="Y557" s="111"/>
      <c r="Z557" s="111"/>
      <c r="AA557" s="111"/>
      <c r="AB557" s="111"/>
      <c r="AC557" s="111"/>
      <c r="AD557" s="111"/>
      <c r="AE557" s="8"/>
      <c r="AG557" s="381">
        <f t="shared" si="80"/>
        <v>1</v>
      </c>
      <c r="AH557" s="298">
        <f t="shared" si="81"/>
        <v>0</v>
      </c>
      <c r="AI557" s="299">
        <f t="shared" si="82"/>
        <v>0</v>
      </c>
      <c r="AJ557" s="300">
        <f t="shared" si="83"/>
        <v>0</v>
      </c>
      <c r="AK557" s="301">
        <f t="shared" si="84"/>
        <v>0</v>
      </c>
      <c r="AL557" s="298">
        <f t="shared" si="85"/>
        <v>0</v>
      </c>
      <c r="AM557" s="299">
        <f t="shared" si="86"/>
        <v>0</v>
      </c>
      <c r="AN557" s="300">
        <f t="shared" si="87"/>
        <v>0</v>
      </c>
      <c r="AO557" s="301">
        <f t="shared" si="88"/>
        <v>0</v>
      </c>
      <c r="AP557" s="298">
        <f t="shared" si="89"/>
        <v>0</v>
      </c>
      <c r="AQ557" s="299">
        <f t="shared" si="90"/>
        <v>0</v>
      </c>
      <c r="AR557" s="300">
        <f t="shared" si="91"/>
        <v>0</v>
      </c>
      <c r="AS557" s="301">
        <f t="shared" si="92"/>
        <v>0</v>
      </c>
      <c r="AT557" s="298">
        <f t="shared" si="93"/>
        <v>0</v>
      </c>
      <c r="AU557" s="299">
        <f t="shared" si="94"/>
        <v>0</v>
      </c>
      <c r="AV557" s="300">
        <f t="shared" si="95"/>
        <v>0</v>
      </c>
      <c r="AW557" s="301">
        <f t="shared" si="96"/>
        <v>0</v>
      </c>
      <c r="AX557" s="298">
        <f t="shared" si="97"/>
        <v>0</v>
      </c>
      <c r="AY557" s="299">
        <f t="shared" si="98"/>
        <v>0</v>
      </c>
      <c r="AZ557" s="300">
        <f t="shared" si="99"/>
        <v>0</v>
      </c>
      <c r="BA557" s="301">
        <f t="shared" si="100"/>
        <v>0</v>
      </c>
      <c r="BB557" s="298">
        <f t="shared" si="101"/>
        <v>0</v>
      </c>
      <c r="BC557" s="299">
        <f t="shared" si="102"/>
        <v>0</v>
      </c>
      <c r="BD557" s="300">
        <f t="shared" si="103"/>
        <v>0</v>
      </c>
      <c r="BE557" s="301">
        <f t="shared" si="104"/>
        <v>0</v>
      </c>
      <c r="BF557" s="298">
        <f t="shared" si="105"/>
        <v>0</v>
      </c>
      <c r="BG557" s="299">
        <f t="shared" si="106"/>
        <v>0</v>
      </c>
      <c r="BH557" s="300">
        <f t="shared" si="107"/>
        <v>0</v>
      </c>
      <c r="BI557" s="301">
        <f t="shared" si="108"/>
        <v>0</v>
      </c>
      <c r="BK557" s="371">
        <f t="shared" si="125"/>
        <v>0</v>
      </c>
      <c r="BL557" s="303">
        <f t="shared" si="109"/>
        <v>0</v>
      </c>
      <c r="BM557" s="304" t="str">
        <f>IF(BL557=0,"",
IF(SUM($BL$510:BL557)=1,BN557,
IF($BL$630&gt;SUM($BL$510:BL557),_xlfn.CONCAT(", ",BN557),
IF($BL$630=SUM($BL$510:BL557),_xlfn.CONCAT(" y ",BN557)))))</f>
        <v/>
      </c>
      <c r="BN557" s="231" t="s">
        <v>6259</v>
      </c>
      <c r="BO557" s="290">
        <f t="shared" si="126"/>
        <v>1</v>
      </c>
      <c r="BP557" s="291" t="str">
        <f>IF(BO557=0,"",
IF(SUM($BO$510:BO557)=1,BQ557,
IF($BO$630&gt;SUM($BO$510:BO557),_xlfn.CONCAT(", ",BQ557),
IF($BO$630=SUM($BO$510:BO557),_xlfn.CONCAT(" y ",BQ557)))))</f>
        <v>, 48</v>
      </c>
      <c r="BQ557" s="231" t="s">
        <v>6259</v>
      </c>
      <c r="BR557" s="378">
        <f t="shared" si="110"/>
        <v>0</v>
      </c>
      <c r="BS557" s="379">
        <f t="shared" si="111"/>
        <v>0</v>
      </c>
      <c r="BT557" s="380">
        <f t="shared" si="112"/>
        <v>0</v>
      </c>
      <c r="BU557" s="483">
        <f t="shared" si="113"/>
        <v>0</v>
      </c>
      <c r="BV557" s="484">
        <f t="shared" si="114"/>
        <v>0</v>
      </c>
      <c r="BW557" s="485">
        <f t="shared" si="115"/>
        <v>0</v>
      </c>
      <c r="BX557" s="486">
        <f t="shared" si="116"/>
        <v>0</v>
      </c>
      <c r="BY557" s="483">
        <f t="shared" si="117"/>
        <v>0</v>
      </c>
      <c r="BZ557" s="487">
        <f t="shared" si="118"/>
        <v>0</v>
      </c>
      <c r="CA557" s="485">
        <f t="shared" si="119"/>
        <v>0</v>
      </c>
      <c r="CB557" s="486">
        <f t="shared" si="120"/>
        <v>0</v>
      </c>
      <c r="CC557" s="483">
        <f t="shared" si="121"/>
        <v>0</v>
      </c>
      <c r="CD557" s="484">
        <f t="shared" si="122"/>
        <v>0</v>
      </c>
      <c r="CE557" s="485">
        <f t="shared" si="123"/>
        <v>0</v>
      </c>
      <c r="CF557" s="486">
        <f t="shared" si="124"/>
        <v>0</v>
      </c>
    </row>
    <row r="558" spans="1:84" ht="30" customHeight="1">
      <c r="A558" s="81"/>
      <c r="B558" s="82"/>
      <c r="C558" s="85" t="s">
        <v>153</v>
      </c>
      <c r="D558" s="732" t="str">
        <f>IF(CNGE_2024_M1_Secc1_Sub1!$D90="","",CNGE_2024_M1_Secc1_Sub1!$D90)</f>
        <v>UNIVERSIDAD TECNOLOGICA DEL CENTRO</v>
      </c>
      <c r="E558" s="733"/>
      <c r="F558" s="733"/>
      <c r="G558" s="733"/>
      <c r="H558" s="733"/>
      <c r="I558" s="734"/>
      <c r="J558" s="111"/>
      <c r="K558" s="111"/>
      <c r="L558" s="111"/>
      <c r="M558" s="111"/>
      <c r="N558" s="111"/>
      <c r="O558" s="111"/>
      <c r="P558" s="111"/>
      <c r="Q558" s="111"/>
      <c r="R558" s="111"/>
      <c r="S558" s="111"/>
      <c r="T558" s="111"/>
      <c r="U558" s="111"/>
      <c r="V558" s="111"/>
      <c r="W558" s="111"/>
      <c r="X558" s="111"/>
      <c r="Y558" s="111"/>
      <c r="Z558" s="111"/>
      <c r="AA558" s="111"/>
      <c r="AB558" s="111"/>
      <c r="AC558" s="111"/>
      <c r="AD558" s="111"/>
      <c r="AE558" s="8"/>
      <c r="AG558" s="381">
        <f t="shared" si="80"/>
        <v>1</v>
      </c>
      <c r="AH558" s="298">
        <f t="shared" si="81"/>
        <v>0</v>
      </c>
      <c r="AI558" s="299">
        <f t="shared" si="82"/>
        <v>0</v>
      </c>
      <c r="AJ558" s="300">
        <f t="shared" si="83"/>
        <v>0</v>
      </c>
      <c r="AK558" s="301">
        <f t="shared" si="84"/>
        <v>0</v>
      </c>
      <c r="AL558" s="298">
        <f t="shared" si="85"/>
        <v>0</v>
      </c>
      <c r="AM558" s="299">
        <f t="shared" si="86"/>
        <v>0</v>
      </c>
      <c r="AN558" s="300">
        <f t="shared" si="87"/>
        <v>0</v>
      </c>
      <c r="AO558" s="301">
        <f t="shared" si="88"/>
        <v>0</v>
      </c>
      <c r="AP558" s="298">
        <f t="shared" si="89"/>
        <v>0</v>
      </c>
      <c r="AQ558" s="299">
        <f t="shared" si="90"/>
        <v>0</v>
      </c>
      <c r="AR558" s="300">
        <f t="shared" si="91"/>
        <v>0</v>
      </c>
      <c r="AS558" s="301">
        <f t="shared" si="92"/>
        <v>0</v>
      </c>
      <c r="AT558" s="298">
        <f t="shared" si="93"/>
        <v>0</v>
      </c>
      <c r="AU558" s="299">
        <f t="shared" si="94"/>
        <v>0</v>
      </c>
      <c r="AV558" s="300">
        <f t="shared" si="95"/>
        <v>0</v>
      </c>
      <c r="AW558" s="301">
        <f t="shared" si="96"/>
        <v>0</v>
      </c>
      <c r="AX558" s="298">
        <f t="shared" si="97"/>
        <v>0</v>
      </c>
      <c r="AY558" s="299">
        <f t="shared" si="98"/>
        <v>0</v>
      </c>
      <c r="AZ558" s="300">
        <f t="shared" si="99"/>
        <v>0</v>
      </c>
      <c r="BA558" s="301">
        <f t="shared" si="100"/>
        <v>0</v>
      </c>
      <c r="BB558" s="298">
        <f t="shared" si="101"/>
        <v>0</v>
      </c>
      <c r="BC558" s="299">
        <f t="shared" si="102"/>
        <v>0</v>
      </c>
      <c r="BD558" s="300">
        <f t="shared" si="103"/>
        <v>0</v>
      </c>
      <c r="BE558" s="301">
        <f t="shared" si="104"/>
        <v>0</v>
      </c>
      <c r="BF558" s="298">
        <f t="shared" si="105"/>
        <v>0</v>
      </c>
      <c r="BG558" s="299">
        <f t="shared" si="106"/>
        <v>0</v>
      </c>
      <c r="BH558" s="300">
        <f t="shared" si="107"/>
        <v>0</v>
      </c>
      <c r="BI558" s="301">
        <f t="shared" si="108"/>
        <v>0</v>
      </c>
      <c r="BK558" s="371">
        <f t="shared" si="125"/>
        <v>0</v>
      </c>
      <c r="BL558" s="303">
        <f t="shared" si="109"/>
        <v>0</v>
      </c>
      <c r="BM558" s="304" t="str">
        <f>IF(BL558=0,"",
IF(SUM($BL$510:BL558)=1,BN558,
IF($BL$630&gt;SUM($BL$510:BL558),_xlfn.CONCAT(", ",BN558),
IF($BL$630=SUM($BL$510:BL558),_xlfn.CONCAT(" y ",BN558)))))</f>
        <v/>
      </c>
      <c r="BN558" s="231" t="s">
        <v>6260</v>
      </c>
      <c r="BO558" s="290">
        <f t="shared" si="126"/>
        <v>1</v>
      </c>
      <c r="BP558" s="291" t="str">
        <f>IF(BO558=0,"",
IF(SUM($BO$510:BO558)=1,BQ558,
IF($BO$630&gt;SUM($BO$510:BO558),_xlfn.CONCAT(", ",BQ558),
IF($BO$630=SUM($BO$510:BO558),_xlfn.CONCAT(" y ",BQ558)))))</f>
        <v>, 49</v>
      </c>
      <c r="BQ558" s="231" t="s">
        <v>6260</v>
      </c>
      <c r="BR558" s="378">
        <f t="shared" si="110"/>
        <v>0</v>
      </c>
      <c r="BS558" s="379">
        <f t="shared" si="111"/>
        <v>0</v>
      </c>
      <c r="BT558" s="380">
        <f t="shared" si="112"/>
        <v>0</v>
      </c>
      <c r="BU558" s="483">
        <f t="shared" si="113"/>
        <v>0</v>
      </c>
      <c r="BV558" s="484">
        <f t="shared" si="114"/>
        <v>0</v>
      </c>
      <c r="BW558" s="485">
        <f t="shared" si="115"/>
        <v>0</v>
      </c>
      <c r="BX558" s="486">
        <f t="shared" si="116"/>
        <v>0</v>
      </c>
      <c r="BY558" s="483">
        <f t="shared" si="117"/>
        <v>0</v>
      </c>
      <c r="BZ558" s="487">
        <f t="shared" si="118"/>
        <v>0</v>
      </c>
      <c r="CA558" s="485">
        <f t="shared" si="119"/>
        <v>0</v>
      </c>
      <c r="CB558" s="486">
        <f t="shared" si="120"/>
        <v>0</v>
      </c>
      <c r="CC558" s="483">
        <f t="shared" si="121"/>
        <v>0</v>
      </c>
      <c r="CD558" s="484">
        <f t="shared" si="122"/>
        <v>0</v>
      </c>
      <c r="CE558" s="485">
        <f t="shared" si="123"/>
        <v>0</v>
      </c>
      <c r="CF558" s="486">
        <f t="shared" si="124"/>
        <v>0</v>
      </c>
    </row>
    <row r="559" spans="1:84" ht="30" customHeight="1">
      <c r="A559" s="81"/>
      <c r="B559" s="82"/>
      <c r="C559" s="85" t="s">
        <v>154</v>
      </c>
      <c r="D559" s="732" t="str">
        <f>IF(CNGE_2024_M1_Secc1_Sub1!$D91="","",CNGE_2024_M1_Secc1_Sub1!$D91)</f>
        <v>UNIVERSIDAD TECNOLOGICA DE GUTIERREZ ZAMORA</v>
      </c>
      <c r="E559" s="733"/>
      <c r="F559" s="733"/>
      <c r="G559" s="733"/>
      <c r="H559" s="733"/>
      <c r="I559" s="734"/>
      <c r="J559" s="111"/>
      <c r="K559" s="111"/>
      <c r="L559" s="111"/>
      <c r="M559" s="111"/>
      <c r="N559" s="111"/>
      <c r="O559" s="111"/>
      <c r="P559" s="111"/>
      <c r="Q559" s="111"/>
      <c r="R559" s="111"/>
      <c r="S559" s="111"/>
      <c r="T559" s="111"/>
      <c r="U559" s="111"/>
      <c r="V559" s="111"/>
      <c r="W559" s="111"/>
      <c r="X559" s="111"/>
      <c r="Y559" s="111"/>
      <c r="Z559" s="111"/>
      <c r="AA559" s="111"/>
      <c r="AB559" s="111"/>
      <c r="AC559" s="111"/>
      <c r="AD559" s="111"/>
      <c r="AE559" s="8"/>
      <c r="AG559" s="381">
        <f t="shared" si="80"/>
        <v>1</v>
      </c>
      <c r="AH559" s="298">
        <f t="shared" si="81"/>
        <v>0</v>
      </c>
      <c r="AI559" s="299">
        <f t="shared" si="82"/>
        <v>0</v>
      </c>
      <c r="AJ559" s="300">
        <f t="shared" si="83"/>
        <v>0</v>
      </c>
      <c r="AK559" s="301">
        <f t="shared" si="84"/>
        <v>0</v>
      </c>
      <c r="AL559" s="298">
        <f t="shared" si="85"/>
        <v>0</v>
      </c>
      <c r="AM559" s="299">
        <f t="shared" si="86"/>
        <v>0</v>
      </c>
      <c r="AN559" s="300">
        <f t="shared" si="87"/>
        <v>0</v>
      </c>
      <c r="AO559" s="301">
        <f t="shared" si="88"/>
        <v>0</v>
      </c>
      <c r="AP559" s="298">
        <f t="shared" si="89"/>
        <v>0</v>
      </c>
      <c r="AQ559" s="299">
        <f t="shared" si="90"/>
        <v>0</v>
      </c>
      <c r="AR559" s="300">
        <f t="shared" si="91"/>
        <v>0</v>
      </c>
      <c r="AS559" s="301">
        <f t="shared" si="92"/>
        <v>0</v>
      </c>
      <c r="AT559" s="298">
        <f t="shared" si="93"/>
        <v>0</v>
      </c>
      <c r="AU559" s="299">
        <f t="shared" si="94"/>
        <v>0</v>
      </c>
      <c r="AV559" s="300">
        <f t="shared" si="95"/>
        <v>0</v>
      </c>
      <c r="AW559" s="301">
        <f t="shared" si="96"/>
        <v>0</v>
      </c>
      <c r="AX559" s="298">
        <f t="shared" si="97"/>
        <v>0</v>
      </c>
      <c r="AY559" s="299">
        <f t="shared" si="98"/>
        <v>0</v>
      </c>
      <c r="AZ559" s="300">
        <f t="shared" si="99"/>
        <v>0</v>
      </c>
      <c r="BA559" s="301">
        <f t="shared" si="100"/>
        <v>0</v>
      </c>
      <c r="BB559" s="298">
        <f t="shared" si="101"/>
        <v>0</v>
      </c>
      <c r="BC559" s="299">
        <f t="shared" si="102"/>
        <v>0</v>
      </c>
      <c r="BD559" s="300">
        <f t="shared" si="103"/>
        <v>0</v>
      </c>
      <c r="BE559" s="301">
        <f t="shared" si="104"/>
        <v>0</v>
      </c>
      <c r="BF559" s="298">
        <f t="shared" si="105"/>
        <v>0</v>
      </c>
      <c r="BG559" s="299">
        <f t="shared" si="106"/>
        <v>0</v>
      </c>
      <c r="BH559" s="300">
        <f t="shared" si="107"/>
        <v>0</v>
      </c>
      <c r="BI559" s="301">
        <f t="shared" si="108"/>
        <v>0</v>
      </c>
      <c r="BK559" s="371">
        <f t="shared" si="125"/>
        <v>0</v>
      </c>
      <c r="BL559" s="303">
        <f t="shared" si="109"/>
        <v>0</v>
      </c>
      <c r="BM559" s="304" t="str">
        <f>IF(BL559=0,"",
IF(SUM($BL$510:BL559)=1,BN559,
IF($BL$630&gt;SUM($BL$510:BL559),_xlfn.CONCAT(", ",BN559),
IF($BL$630=SUM($BL$510:BL559),_xlfn.CONCAT(" y ",BN559)))))</f>
        <v/>
      </c>
      <c r="BN559" s="231" t="s">
        <v>6261</v>
      </c>
      <c r="BO559" s="290">
        <f t="shared" si="126"/>
        <v>1</v>
      </c>
      <c r="BP559" s="291" t="str">
        <f>IF(BO559=0,"",
IF(SUM($BO$510:BO559)=1,BQ559,
IF($BO$630&gt;SUM($BO$510:BO559),_xlfn.CONCAT(", ",BQ559),
IF($BO$630=SUM($BO$510:BO559),_xlfn.CONCAT(" y ",BQ559)))))</f>
        <v>, 50</v>
      </c>
      <c r="BQ559" s="231" t="s">
        <v>6261</v>
      </c>
      <c r="BR559" s="378">
        <f t="shared" si="110"/>
        <v>0</v>
      </c>
      <c r="BS559" s="379">
        <f t="shared" si="111"/>
        <v>0</v>
      </c>
      <c r="BT559" s="380">
        <f t="shared" si="112"/>
        <v>0</v>
      </c>
      <c r="BU559" s="483">
        <f t="shared" si="113"/>
        <v>0</v>
      </c>
      <c r="BV559" s="484">
        <f t="shared" si="114"/>
        <v>0</v>
      </c>
      <c r="BW559" s="485">
        <f t="shared" si="115"/>
        <v>0</v>
      </c>
      <c r="BX559" s="486">
        <f t="shared" si="116"/>
        <v>0</v>
      </c>
      <c r="BY559" s="483">
        <f t="shared" si="117"/>
        <v>0</v>
      </c>
      <c r="BZ559" s="487">
        <f t="shared" si="118"/>
        <v>0</v>
      </c>
      <c r="CA559" s="485">
        <f t="shared" si="119"/>
        <v>0</v>
      </c>
      <c r="CB559" s="486">
        <f t="shared" si="120"/>
        <v>0</v>
      </c>
      <c r="CC559" s="483">
        <f t="shared" si="121"/>
        <v>0</v>
      </c>
      <c r="CD559" s="484">
        <f t="shared" si="122"/>
        <v>0</v>
      </c>
      <c r="CE559" s="485">
        <f t="shared" si="123"/>
        <v>0</v>
      </c>
      <c r="CF559" s="486">
        <f t="shared" si="124"/>
        <v>0</v>
      </c>
    </row>
    <row r="560" spans="1:84" ht="45" customHeight="1">
      <c r="A560" s="81"/>
      <c r="B560" s="82"/>
      <c r="C560" s="85" t="s">
        <v>155</v>
      </c>
      <c r="D560" s="732" t="str">
        <f>IF(CNGE_2024_M1_Secc1_Sub1!$D92="","",CNGE_2024_M1_Secc1_Sub1!$D92)</f>
        <v>CONSEJO VERACRUZANO DE INVESTIGACION CIENTIFICA Y DESARROLLO TECNOLOGICO</v>
      </c>
      <c r="E560" s="733"/>
      <c r="F560" s="733"/>
      <c r="G560" s="733"/>
      <c r="H560" s="733"/>
      <c r="I560" s="734"/>
      <c r="J560" s="111"/>
      <c r="K560" s="111"/>
      <c r="L560" s="111"/>
      <c r="M560" s="111"/>
      <c r="N560" s="111"/>
      <c r="O560" s="111"/>
      <c r="P560" s="111"/>
      <c r="Q560" s="111"/>
      <c r="R560" s="111"/>
      <c r="S560" s="111"/>
      <c r="T560" s="111"/>
      <c r="U560" s="111"/>
      <c r="V560" s="111"/>
      <c r="W560" s="111"/>
      <c r="X560" s="111"/>
      <c r="Y560" s="111"/>
      <c r="Z560" s="111"/>
      <c r="AA560" s="111"/>
      <c r="AB560" s="111"/>
      <c r="AC560" s="111"/>
      <c r="AD560" s="111"/>
      <c r="AE560" s="8"/>
      <c r="AG560" s="381">
        <f t="shared" si="80"/>
        <v>1</v>
      </c>
      <c r="AH560" s="298">
        <f t="shared" si="81"/>
        <v>0</v>
      </c>
      <c r="AI560" s="299">
        <f t="shared" si="82"/>
        <v>0</v>
      </c>
      <c r="AJ560" s="300">
        <f t="shared" si="83"/>
        <v>0</v>
      </c>
      <c r="AK560" s="301">
        <f t="shared" si="84"/>
        <v>0</v>
      </c>
      <c r="AL560" s="298">
        <f t="shared" si="85"/>
        <v>0</v>
      </c>
      <c r="AM560" s="299">
        <f t="shared" si="86"/>
        <v>0</v>
      </c>
      <c r="AN560" s="300">
        <f t="shared" si="87"/>
        <v>0</v>
      </c>
      <c r="AO560" s="301">
        <f t="shared" si="88"/>
        <v>0</v>
      </c>
      <c r="AP560" s="298">
        <f t="shared" si="89"/>
        <v>0</v>
      </c>
      <c r="AQ560" s="299">
        <f t="shared" si="90"/>
        <v>0</v>
      </c>
      <c r="AR560" s="300">
        <f t="shared" si="91"/>
        <v>0</v>
      </c>
      <c r="AS560" s="301">
        <f t="shared" si="92"/>
        <v>0</v>
      </c>
      <c r="AT560" s="298">
        <f t="shared" si="93"/>
        <v>0</v>
      </c>
      <c r="AU560" s="299">
        <f t="shared" si="94"/>
        <v>0</v>
      </c>
      <c r="AV560" s="300">
        <f t="shared" si="95"/>
        <v>0</v>
      </c>
      <c r="AW560" s="301">
        <f t="shared" si="96"/>
        <v>0</v>
      </c>
      <c r="AX560" s="298">
        <f t="shared" si="97"/>
        <v>0</v>
      </c>
      <c r="AY560" s="299">
        <f t="shared" si="98"/>
        <v>0</v>
      </c>
      <c r="AZ560" s="300">
        <f t="shared" si="99"/>
        <v>0</v>
      </c>
      <c r="BA560" s="301">
        <f t="shared" si="100"/>
        <v>0</v>
      </c>
      <c r="BB560" s="298">
        <f t="shared" si="101"/>
        <v>0</v>
      </c>
      <c r="BC560" s="299">
        <f t="shared" si="102"/>
        <v>0</v>
      </c>
      <c r="BD560" s="300">
        <f t="shared" si="103"/>
        <v>0</v>
      </c>
      <c r="BE560" s="301">
        <f t="shared" si="104"/>
        <v>0</v>
      </c>
      <c r="BF560" s="298">
        <f t="shared" si="105"/>
        <v>0</v>
      </c>
      <c r="BG560" s="299">
        <f t="shared" si="106"/>
        <v>0</v>
      </c>
      <c r="BH560" s="300">
        <f t="shared" si="107"/>
        <v>0</v>
      </c>
      <c r="BI560" s="301">
        <f t="shared" si="108"/>
        <v>0</v>
      </c>
      <c r="BK560" s="371">
        <f t="shared" si="125"/>
        <v>0</v>
      </c>
      <c r="BL560" s="303">
        <f t="shared" si="109"/>
        <v>0</v>
      </c>
      <c r="BM560" s="304" t="str">
        <f>IF(BL560=0,"",
IF(SUM($BL$510:BL560)=1,BN560,
IF($BL$630&gt;SUM($BL$510:BL560),_xlfn.CONCAT(", ",BN560),
IF($BL$630=SUM($BL$510:BL560),_xlfn.CONCAT(" y ",BN560)))))</f>
        <v/>
      </c>
      <c r="BN560" s="231" t="s">
        <v>6262</v>
      </c>
      <c r="BO560" s="290">
        <f t="shared" si="126"/>
        <v>1</v>
      </c>
      <c r="BP560" s="291" t="str">
        <f>IF(BO560=0,"",
IF(SUM($BO$510:BO560)=1,BQ560,
IF($BO$630&gt;SUM($BO$510:BO560),_xlfn.CONCAT(", ",BQ560),
IF($BO$630=SUM($BO$510:BO560),_xlfn.CONCAT(" y ",BQ560)))))</f>
        <v>, 51</v>
      </c>
      <c r="BQ560" s="231" t="s">
        <v>6262</v>
      </c>
      <c r="BR560" s="378">
        <f t="shared" si="110"/>
        <v>0</v>
      </c>
      <c r="BS560" s="379">
        <f t="shared" si="111"/>
        <v>0</v>
      </c>
      <c r="BT560" s="380">
        <f t="shared" si="112"/>
        <v>0</v>
      </c>
      <c r="BU560" s="483">
        <f t="shared" si="113"/>
        <v>0</v>
      </c>
      <c r="BV560" s="484">
        <f t="shared" si="114"/>
        <v>0</v>
      </c>
      <c r="BW560" s="485">
        <f t="shared" si="115"/>
        <v>0</v>
      </c>
      <c r="BX560" s="486">
        <f t="shared" si="116"/>
        <v>0</v>
      </c>
      <c r="BY560" s="483">
        <f t="shared" si="117"/>
        <v>0</v>
      </c>
      <c r="BZ560" s="487">
        <f t="shared" si="118"/>
        <v>0</v>
      </c>
      <c r="CA560" s="485">
        <f t="shared" si="119"/>
        <v>0</v>
      </c>
      <c r="CB560" s="486">
        <f t="shared" si="120"/>
        <v>0</v>
      </c>
      <c r="CC560" s="483">
        <f t="shared" si="121"/>
        <v>0</v>
      </c>
      <c r="CD560" s="484">
        <f t="shared" si="122"/>
        <v>0</v>
      </c>
      <c r="CE560" s="485">
        <f t="shared" si="123"/>
        <v>0</v>
      </c>
      <c r="CF560" s="486">
        <f t="shared" si="124"/>
        <v>0</v>
      </c>
    </row>
    <row r="561" spans="1:84" ht="45" customHeight="1">
      <c r="A561" s="81"/>
      <c r="B561" s="82"/>
      <c r="C561" s="85" t="s">
        <v>156</v>
      </c>
      <c r="D561" s="732" t="str">
        <f>IF(CNGE_2024_M1_Secc1_Sub1!$D93="","",CNGE_2024_M1_Secc1_Sub1!$D93)</f>
        <v>COLEGIO DE ESTUDIOS CIENTIFICOS Y TECNOLOGICOS</v>
      </c>
      <c r="E561" s="733"/>
      <c r="F561" s="733"/>
      <c r="G561" s="733"/>
      <c r="H561" s="733"/>
      <c r="I561" s="734"/>
      <c r="J561" s="111"/>
      <c r="K561" s="111"/>
      <c r="L561" s="111"/>
      <c r="M561" s="111"/>
      <c r="N561" s="111"/>
      <c r="O561" s="111"/>
      <c r="P561" s="111"/>
      <c r="Q561" s="111"/>
      <c r="R561" s="111"/>
      <c r="S561" s="111"/>
      <c r="T561" s="111"/>
      <c r="U561" s="111"/>
      <c r="V561" s="111"/>
      <c r="W561" s="111"/>
      <c r="X561" s="111"/>
      <c r="Y561" s="111"/>
      <c r="Z561" s="111"/>
      <c r="AA561" s="111"/>
      <c r="AB561" s="111"/>
      <c r="AC561" s="111"/>
      <c r="AD561" s="111"/>
      <c r="AE561" s="8"/>
      <c r="AG561" s="381">
        <f t="shared" si="80"/>
        <v>1</v>
      </c>
      <c r="AH561" s="298">
        <f t="shared" si="81"/>
        <v>0</v>
      </c>
      <c r="AI561" s="299">
        <f t="shared" si="82"/>
        <v>0</v>
      </c>
      <c r="AJ561" s="300">
        <f t="shared" si="83"/>
        <v>0</v>
      </c>
      <c r="AK561" s="301">
        <f t="shared" si="84"/>
        <v>0</v>
      </c>
      <c r="AL561" s="298">
        <f t="shared" si="85"/>
        <v>0</v>
      </c>
      <c r="AM561" s="299">
        <f t="shared" si="86"/>
        <v>0</v>
      </c>
      <c r="AN561" s="300">
        <f t="shared" si="87"/>
        <v>0</v>
      </c>
      <c r="AO561" s="301">
        <f t="shared" si="88"/>
        <v>0</v>
      </c>
      <c r="AP561" s="298">
        <f t="shared" si="89"/>
        <v>0</v>
      </c>
      <c r="AQ561" s="299">
        <f t="shared" si="90"/>
        <v>0</v>
      </c>
      <c r="AR561" s="300">
        <f t="shared" si="91"/>
        <v>0</v>
      </c>
      <c r="AS561" s="301">
        <f t="shared" si="92"/>
        <v>0</v>
      </c>
      <c r="AT561" s="298">
        <f t="shared" si="93"/>
        <v>0</v>
      </c>
      <c r="AU561" s="299">
        <f t="shared" si="94"/>
        <v>0</v>
      </c>
      <c r="AV561" s="300">
        <f t="shared" si="95"/>
        <v>0</v>
      </c>
      <c r="AW561" s="301">
        <f t="shared" si="96"/>
        <v>0</v>
      </c>
      <c r="AX561" s="298">
        <f t="shared" si="97"/>
        <v>0</v>
      </c>
      <c r="AY561" s="299">
        <f t="shared" si="98"/>
        <v>0</v>
      </c>
      <c r="AZ561" s="300">
        <f t="shared" si="99"/>
        <v>0</v>
      </c>
      <c r="BA561" s="301">
        <f t="shared" si="100"/>
        <v>0</v>
      </c>
      <c r="BB561" s="298">
        <f t="shared" si="101"/>
        <v>0</v>
      </c>
      <c r="BC561" s="299">
        <f t="shared" si="102"/>
        <v>0</v>
      </c>
      <c r="BD561" s="300">
        <f t="shared" si="103"/>
        <v>0</v>
      </c>
      <c r="BE561" s="301">
        <f t="shared" si="104"/>
        <v>0</v>
      </c>
      <c r="BF561" s="298">
        <f t="shared" si="105"/>
        <v>0</v>
      </c>
      <c r="BG561" s="299">
        <f t="shared" si="106"/>
        <v>0</v>
      </c>
      <c r="BH561" s="300">
        <f t="shared" si="107"/>
        <v>0</v>
      </c>
      <c r="BI561" s="301">
        <f t="shared" si="108"/>
        <v>0</v>
      </c>
      <c r="BK561" s="371">
        <f t="shared" si="125"/>
        <v>0</v>
      </c>
      <c r="BL561" s="303">
        <f t="shared" si="109"/>
        <v>0</v>
      </c>
      <c r="BM561" s="304" t="str">
        <f>IF(BL561=0,"",
IF(SUM($BL$510:BL561)=1,BN561,
IF($BL$630&gt;SUM($BL$510:BL561),_xlfn.CONCAT(", ",BN561),
IF($BL$630=SUM($BL$510:BL561),_xlfn.CONCAT(" y ",BN561)))))</f>
        <v/>
      </c>
      <c r="BN561" s="231" t="s">
        <v>6263</v>
      </c>
      <c r="BO561" s="290">
        <f t="shared" si="126"/>
        <v>1</v>
      </c>
      <c r="BP561" s="291" t="str">
        <f>IF(BO561=0,"",
IF(SUM($BO$510:BO561)=1,BQ561,
IF($BO$630&gt;SUM($BO$510:BO561),_xlfn.CONCAT(", ",BQ561),
IF($BO$630=SUM($BO$510:BO561),_xlfn.CONCAT(" y ",BQ561)))))</f>
        <v>, 52</v>
      </c>
      <c r="BQ561" s="231" t="s">
        <v>6263</v>
      </c>
      <c r="BR561" s="378">
        <f t="shared" si="110"/>
        <v>0</v>
      </c>
      <c r="BS561" s="379">
        <f t="shared" si="111"/>
        <v>0</v>
      </c>
      <c r="BT561" s="380">
        <f t="shared" si="112"/>
        <v>0</v>
      </c>
      <c r="BU561" s="483">
        <f t="shared" si="113"/>
        <v>0</v>
      </c>
      <c r="BV561" s="484">
        <f t="shared" si="114"/>
        <v>0</v>
      </c>
      <c r="BW561" s="485">
        <f t="shared" si="115"/>
        <v>0</v>
      </c>
      <c r="BX561" s="486">
        <f t="shared" si="116"/>
        <v>0</v>
      </c>
      <c r="BY561" s="483">
        <f t="shared" si="117"/>
        <v>0</v>
      </c>
      <c r="BZ561" s="487">
        <f t="shared" si="118"/>
        <v>0</v>
      </c>
      <c r="CA561" s="485">
        <f t="shared" si="119"/>
        <v>0</v>
      </c>
      <c r="CB561" s="486">
        <f t="shared" si="120"/>
        <v>0</v>
      </c>
      <c r="CC561" s="483">
        <f t="shared" si="121"/>
        <v>0</v>
      </c>
      <c r="CD561" s="484">
        <f t="shared" si="122"/>
        <v>0</v>
      </c>
      <c r="CE561" s="485">
        <f t="shared" si="123"/>
        <v>0</v>
      </c>
      <c r="CF561" s="486">
        <f t="shared" si="124"/>
        <v>0</v>
      </c>
    </row>
    <row r="562" spans="1:84" ht="15" customHeight="1">
      <c r="A562" s="81"/>
      <c r="B562" s="82"/>
      <c r="C562" s="85" t="s">
        <v>157</v>
      </c>
      <c r="D562" s="732" t="str">
        <f>IF(CNGE_2024_M1_Secc1_Sub1!$D94="","",CNGE_2024_M1_Secc1_Sub1!$D94)</f>
        <v>COLEGIO DE VERACRUZ</v>
      </c>
      <c r="E562" s="733"/>
      <c r="F562" s="733"/>
      <c r="G562" s="733"/>
      <c r="H562" s="733"/>
      <c r="I562" s="734"/>
      <c r="J562" s="111"/>
      <c r="K562" s="111"/>
      <c r="L562" s="111"/>
      <c r="M562" s="111"/>
      <c r="N562" s="111"/>
      <c r="O562" s="111"/>
      <c r="P562" s="111"/>
      <c r="Q562" s="111"/>
      <c r="R562" s="111"/>
      <c r="S562" s="111"/>
      <c r="T562" s="111"/>
      <c r="U562" s="111"/>
      <c r="V562" s="111"/>
      <c r="W562" s="111"/>
      <c r="X562" s="111"/>
      <c r="Y562" s="111"/>
      <c r="Z562" s="111"/>
      <c r="AA562" s="111"/>
      <c r="AB562" s="111"/>
      <c r="AC562" s="111"/>
      <c r="AD562" s="111"/>
      <c r="AE562" s="8"/>
      <c r="AG562" s="381">
        <f t="shared" si="80"/>
        <v>1</v>
      </c>
      <c r="AH562" s="298">
        <f t="shared" si="81"/>
        <v>0</v>
      </c>
      <c r="AI562" s="299">
        <f t="shared" si="82"/>
        <v>0</v>
      </c>
      <c r="AJ562" s="300">
        <f t="shared" si="83"/>
        <v>0</v>
      </c>
      <c r="AK562" s="301">
        <f t="shared" si="84"/>
        <v>0</v>
      </c>
      <c r="AL562" s="298">
        <f t="shared" si="85"/>
        <v>0</v>
      </c>
      <c r="AM562" s="299">
        <f t="shared" si="86"/>
        <v>0</v>
      </c>
      <c r="AN562" s="300">
        <f t="shared" si="87"/>
        <v>0</v>
      </c>
      <c r="AO562" s="301">
        <f t="shared" si="88"/>
        <v>0</v>
      </c>
      <c r="AP562" s="298">
        <f t="shared" si="89"/>
        <v>0</v>
      </c>
      <c r="AQ562" s="299">
        <f t="shared" si="90"/>
        <v>0</v>
      </c>
      <c r="AR562" s="300">
        <f t="shared" si="91"/>
        <v>0</v>
      </c>
      <c r="AS562" s="301">
        <f t="shared" si="92"/>
        <v>0</v>
      </c>
      <c r="AT562" s="298">
        <f t="shared" si="93"/>
        <v>0</v>
      </c>
      <c r="AU562" s="299">
        <f t="shared" si="94"/>
        <v>0</v>
      </c>
      <c r="AV562" s="300">
        <f t="shared" si="95"/>
        <v>0</v>
      </c>
      <c r="AW562" s="301">
        <f t="shared" si="96"/>
        <v>0</v>
      </c>
      <c r="AX562" s="298">
        <f t="shared" si="97"/>
        <v>0</v>
      </c>
      <c r="AY562" s="299">
        <f t="shared" si="98"/>
        <v>0</v>
      </c>
      <c r="AZ562" s="300">
        <f t="shared" si="99"/>
        <v>0</v>
      </c>
      <c r="BA562" s="301">
        <f t="shared" si="100"/>
        <v>0</v>
      </c>
      <c r="BB562" s="298">
        <f t="shared" si="101"/>
        <v>0</v>
      </c>
      <c r="BC562" s="299">
        <f t="shared" si="102"/>
        <v>0</v>
      </c>
      <c r="BD562" s="300">
        <f t="shared" si="103"/>
        <v>0</v>
      </c>
      <c r="BE562" s="301">
        <f t="shared" si="104"/>
        <v>0</v>
      </c>
      <c r="BF562" s="298">
        <f t="shared" si="105"/>
        <v>0</v>
      </c>
      <c r="BG562" s="299">
        <f t="shared" si="106"/>
        <v>0</v>
      </c>
      <c r="BH562" s="300">
        <f t="shared" si="107"/>
        <v>0</v>
      </c>
      <c r="BI562" s="301">
        <f t="shared" si="108"/>
        <v>0</v>
      </c>
      <c r="BK562" s="371">
        <f t="shared" si="125"/>
        <v>0</v>
      </c>
      <c r="BL562" s="303">
        <f t="shared" si="109"/>
        <v>0</v>
      </c>
      <c r="BM562" s="304" t="str">
        <f>IF(BL562=0,"",
IF(SUM($BL$510:BL562)=1,BN562,
IF($BL$630&gt;SUM($BL$510:BL562),_xlfn.CONCAT(", ",BN562),
IF($BL$630=SUM($BL$510:BL562),_xlfn.CONCAT(" y ",BN562)))))</f>
        <v/>
      </c>
      <c r="BN562" s="231" t="s">
        <v>6264</v>
      </c>
      <c r="BO562" s="290">
        <f t="shared" si="126"/>
        <v>1</v>
      </c>
      <c r="BP562" s="291" t="str">
        <f>IF(BO562=0,"",
IF(SUM($BO$510:BO562)=1,BQ562,
IF($BO$630&gt;SUM($BO$510:BO562),_xlfn.CONCAT(", ",BQ562),
IF($BO$630=SUM($BO$510:BO562),_xlfn.CONCAT(" y ",BQ562)))))</f>
        <v>, 53</v>
      </c>
      <c r="BQ562" s="231" t="s">
        <v>6264</v>
      </c>
      <c r="BR562" s="378">
        <f t="shared" si="110"/>
        <v>0</v>
      </c>
      <c r="BS562" s="379">
        <f t="shared" si="111"/>
        <v>0</v>
      </c>
      <c r="BT562" s="380">
        <f t="shared" si="112"/>
        <v>0</v>
      </c>
      <c r="BU562" s="483">
        <f t="shared" si="113"/>
        <v>0</v>
      </c>
      <c r="BV562" s="484">
        <f t="shared" si="114"/>
        <v>0</v>
      </c>
      <c r="BW562" s="485">
        <f t="shared" si="115"/>
        <v>0</v>
      </c>
      <c r="BX562" s="486">
        <f t="shared" si="116"/>
        <v>0</v>
      </c>
      <c r="BY562" s="483">
        <f t="shared" si="117"/>
        <v>0</v>
      </c>
      <c r="BZ562" s="487">
        <f t="shared" si="118"/>
        <v>0</v>
      </c>
      <c r="CA562" s="485">
        <f t="shared" si="119"/>
        <v>0</v>
      </c>
      <c r="CB562" s="486">
        <f t="shared" si="120"/>
        <v>0</v>
      </c>
      <c r="CC562" s="483">
        <f t="shared" si="121"/>
        <v>0</v>
      </c>
      <c r="CD562" s="484">
        <f t="shared" si="122"/>
        <v>0</v>
      </c>
      <c r="CE562" s="485">
        <f t="shared" si="123"/>
        <v>0</v>
      </c>
      <c r="CF562" s="486">
        <f t="shared" si="124"/>
        <v>0</v>
      </c>
    </row>
    <row r="563" spans="1:84" ht="30" customHeight="1">
      <c r="A563" s="81"/>
      <c r="B563" s="82"/>
      <c r="C563" s="85" t="s">
        <v>158</v>
      </c>
      <c r="D563" s="732" t="str">
        <f>IF(CNGE_2024_M1_Secc1_Sub1!$D95="","",CNGE_2024_M1_Secc1_Sub1!$D95)</f>
        <v>UNIVERSIDAD POLITECNICA DE HUATUSCO</v>
      </c>
      <c r="E563" s="733"/>
      <c r="F563" s="733"/>
      <c r="G563" s="733"/>
      <c r="H563" s="733"/>
      <c r="I563" s="734"/>
      <c r="J563" s="111"/>
      <c r="K563" s="111"/>
      <c r="L563" s="111"/>
      <c r="M563" s="111"/>
      <c r="N563" s="111"/>
      <c r="O563" s="111"/>
      <c r="P563" s="111"/>
      <c r="Q563" s="111"/>
      <c r="R563" s="111"/>
      <c r="S563" s="111"/>
      <c r="T563" s="111"/>
      <c r="U563" s="111"/>
      <c r="V563" s="111"/>
      <c r="W563" s="111"/>
      <c r="X563" s="111"/>
      <c r="Y563" s="111"/>
      <c r="Z563" s="111"/>
      <c r="AA563" s="111"/>
      <c r="AB563" s="111"/>
      <c r="AC563" s="111"/>
      <c r="AD563" s="111"/>
      <c r="AE563" s="8"/>
      <c r="AG563" s="381">
        <f t="shared" si="80"/>
        <v>1</v>
      </c>
      <c r="AH563" s="298">
        <f t="shared" si="81"/>
        <v>0</v>
      </c>
      <c r="AI563" s="299">
        <f t="shared" si="82"/>
        <v>0</v>
      </c>
      <c r="AJ563" s="300">
        <f t="shared" si="83"/>
        <v>0</v>
      </c>
      <c r="AK563" s="301">
        <f t="shared" si="84"/>
        <v>0</v>
      </c>
      <c r="AL563" s="298">
        <f t="shared" si="85"/>
        <v>0</v>
      </c>
      <c r="AM563" s="299">
        <f t="shared" si="86"/>
        <v>0</v>
      </c>
      <c r="AN563" s="300">
        <f t="shared" si="87"/>
        <v>0</v>
      </c>
      <c r="AO563" s="301">
        <f t="shared" si="88"/>
        <v>0</v>
      </c>
      <c r="AP563" s="298">
        <f t="shared" si="89"/>
        <v>0</v>
      </c>
      <c r="AQ563" s="299">
        <f t="shared" si="90"/>
        <v>0</v>
      </c>
      <c r="AR563" s="300">
        <f t="shared" si="91"/>
        <v>0</v>
      </c>
      <c r="AS563" s="301">
        <f t="shared" si="92"/>
        <v>0</v>
      </c>
      <c r="AT563" s="298">
        <f t="shared" si="93"/>
        <v>0</v>
      </c>
      <c r="AU563" s="299">
        <f t="shared" si="94"/>
        <v>0</v>
      </c>
      <c r="AV563" s="300">
        <f t="shared" si="95"/>
        <v>0</v>
      </c>
      <c r="AW563" s="301">
        <f t="shared" si="96"/>
        <v>0</v>
      </c>
      <c r="AX563" s="298">
        <f t="shared" si="97"/>
        <v>0</v>
      </c>
      <c r="AY563" s="299">
        <f t="shared" si="98"/>
        <v>0</v>
      </c>
      <c r="AZ563" s="300">
        <f t="shared" si="99"/>
        <v>0</v>
      </c>
      <c r="BA563" s="301">
        <f t="shared" si="100"/>
        <v>0</v>
      </c>
      <c r="BB563" s="298">
        <f t="shared" si="101"/>
        <v>0</v>
      </c>
      <c r="BC563" s="299">
        <f t="shared" si="102"/>
        <v>0</v>
      </c>
      <c r="BD563" s="300">
        <f t="shared" si="103"/>
        <v>0</v>
      </c>
      <c r="BE563" s="301">
        <f t="shared" si="104"/>
        <v>0</v>
      </c>
      <c r="BF563" s="298">
        <f t="shared" si="105"/>
        <v>0</v>
      </c>
      <c r="BG563" s="299">
        <f t="shared" si="106"/>
        <v>0</v>
      </c>
      <c r="BH563" s="300">
        <f t="shared" si="107"/>
        <v>0</v>
      </c>
      <c r="BI563" s="301">
        <f t="shared" si="108"/>
        <v>0</v>
      </c>
      <c r="BK563" s="371">
        <f t="shared" si="125"/>
        <v>0</v>
      </c>
      <c r="BL563" s="303">
        <f t="shared" si="109"/>
        <v>0</v>
      </c>
      <c r="BM563" s="304" t="str">
        <f>IF(BL563=0,"",
IF(SUM($BL$510:BL563)=1,BN563,
IF($BL$630&gt;SUM($BL$510:BL563),_xlfn.CONCAT(", ",BN563),
IF($BL$630=SUM($BL$510:BL563),_xlfn.CONCAT(" y ",BN563)))))</f>
        <v/>
      </c>
      <c r="BN563" s="231" t="s">
        <v>6265</v>
      </c>
      <c r="BO563" s="290">
        <f t="shared" si="126"/>
        <v>1</v>
      </c>
      <c r="BP563" s="291" t="str">
        <f>IF(BO563=0,"",
IF(SUM($BO$510:BO563)=1,BQ563,
IF($BO$630&gt;SUM($BO$510:BO563),_xlfn.CONCAT(", ",BQ563),
IF($BO$630=SUM($BO$510:BO563),_xlfn.CONCAT(" y ",BQ563)))))</f>
        <v>, 54</v>
      </c>
      <c r="BQ563" s="231" t="s">
        <v>6265</v>
      </c>
      <c r="BR563" s="378">
        <f t="shared" si="110"/>
        <v>0</v>
      </c>
      <c r="BS563" s="379">
        <f t="shared" si="111"/>
        <v>0</v>
      </c>
      <c r="BT563" s="380">
        <f t="shared" si="112"/>
        <v>0</v>
      </c>
      <c r="BU563" s="483">
        <f t="shared" si="113"/>
        <v>0</v>
      </c>
      <c r="BV563" s="484">
        <f t="shared" si="114"/>
        <v>0</v>
      </c>
      <c r="BW563" s="485">
        <f t="shared" si="115"/>
        <v>0</v>
      </c>
      <c r="BX563" s="486">
        <f t="shared" si="116"/>
        <v>0</v>
      </c>
      <c r="BY563" s="483">
        <f t="shared" si="117"/>
        <v>0</v>
      </c>
      <c r="BZ563" s="487">
        <f t="shared" si="118"/>
        <v>0</v>
      </c>
      <c r="CA563" s="485">
        <f t="shared" si="119"/>
        <v>0</v>
      </c>
      <c r="CB563" s="486">
        <f t="shared" si="120"/>
        <v>0</v>
      </c>
      <c r="CC563" s="483">
        <f t="shared" si="121"/>
        <v>0</v>
      </c>
      <c r="CD563" s="484">
        <f t="shared" si="122"/>
        <v>0</v>
      </c>
      <c r="CE563" s="485">
        <f t="shared" si="123"/>
        <v>0</v>
      </c>
      <c r="CF563" s="486">
        <f t="shared" si="124"/>
        <v>0</v>
      </c>
    </row>
    <row r="564" spans="1:84" ht="30" customHeight="1">
      <c r="A564" s="81"/>
      <c r="B564" s="82"/>
      <c r="C564" s="85" t="s">
        <v>159</v>
      </c>
      <c r="D564" s="732" t="str">
        <f>IF(CNGE_2024_M1_Secc1_Sub1!$D96="","",CNGE_2024_M1_Secc1_Sub1!$D96)</f>
        <v>UNIVERSIDAD POPULAR AUTONOMA DE VERACRUZ</v>
      </c>
      <c r="E564" s="733"/>
      <c r="F564" s="733"/>
      <c r="G564" s="733"/>
      <c r="H564" s="733"/>
      <c r="I564" s="734"/>
      <c r="J564" s="111"/>
      <c r="K564" s="111"/>
      <c r="L564" s="111"/>
      <c r="M564" s="111"/>
      <c r="N564" s="111"/>
      <c r="O564" s="111"/>
      <c r="P564" s="111"/>
      <c r="Q564" s="111"/>
      <c r="R564" s="111"/>
      <c r="S564" s="111"/>
      <c r="T564" s="111"/>
      <c r="U564" s="111"/>
      <c r="V564" s="111"/>
      <c r="W564" s="111"/>
      <c r="X564" s="111"/>
      <c r="Y564" s="111"/>
      <c r="Z564" s="111"/>
      <c r="AA564" s="111"/>
      <c r="AB564" s="111"/>
      <c r="AC564" s="111"/>
      <c r="AD564" s="111"/>
      <c r="AE564" s="8"/>
      <c r="AG564" s="381">
        <f t="shared" si="80"/>
        <v>1</v>
      </c>
      <c r="AH564" s="298">
        <f t="shared" si="81"/>
        <v>0</v>
      </c>
      <c r="AI564" s="299">
        <f t="shared" si="82"/>
        <v>0</v>
      </c>
      <c r="AJ564" s="300">
        <f t="shared" si="83"/>
        <v>0</v>
      </c>
      <c r="AK564" s="301">
        <f t="shared" si="84"/>
        <v>0</v>
      </c>
      <c r="AL564" s="298">
        <f t="shared" si="85"/>
        <v>0</v>
      </c>
      <c r="AM564" s="299">
        <f t="shared" si="86"/>
        <v>0</v>
      </c>
      <c r="AN564" s="300">
        <f t="shared" si="87"/>
        <v>0</v>
      </c>
      <c r="AO564" s="301">
        <f t="shared" si="88"/>
        <v>0</v>
      </c>
      <c r="AP564" s="298">
        <f t="shared" si="89"/>
        <v>0</v>
      </c>
      <c r="AQ564" s="299">
        <f t="shared" si="90"/>
        <v>0</v>
      </c>
      <c r="AR564" s="300">
        <f t="shared" si="91"/>
        <v>0</v>
      </c>
      <c r="AS564" s="301">
        <f t="shared" si="92"/>
        <v>0</v>
      </c>
      <c r="AT564" s="298">
        <f t="shared" si="93"/>
        <v>0</v>
      </c>
      <c r="AU564" s="299">
        <f t="shared" si="94"/>
        <v>0</v>
      </c>
      <c r="AV564" s="300">
        <f t="shared" si="95"/>
        <v>0</v>
      </c>
      <c r="AW564" s="301">
        <f t="shared" si="96"/>
        <v>0</v>
      </c>
      <c r="AX564" s="298">
        <f t="shared" si="97"/>
        <v>0</v>
      </c>
      <c r="AY564" s="299">
        <f t="shared" si="98"/>
        <v>0</v>
      </c>
      <c r="AZ564" s="300">
        <f t="shared" si="99"/>
        <v>0</v>
      </c>
      <c r="BA564" s="301">
        <f t="shared" si="100"/>
        <v>0</v>
      </c>
      <c r="BB564" s="298">
        <f t="shared" si="101"/>
        <v>0</v>
      </c>
      <c r="BC564" s="299">
        <f t="shared" si="102"/>
        <v>0</v>
      </c>
      <c r="BD564" s="300">
        <f t="shared" si="103"/>
        <v>0</v>
      </c>
      <c r="BE564" s="301">
        <f t="shared" si="104"/>
        <v>0</v>
      </c>
      <c r="BF564" s="298">
        <f t="shared" si="105"/>
        <v>0</v>
      </c>
      <c r="BG564" s="299">
        <f t="shared" si="106"/>
        <v>0</v>
      </c>
      <c r="BH564" s="300">
        <f t="shared" si="107"/>
        <v>0</v>
      </c>
      <c r="BI564" s="301">
        <f t="shared" si="108"/>
        <v>0</v>
      </c>
      <c r="BK564" s="371">
        <f t="shared" si="125"/>
        <v>0</v>
      </c>
      <c r="BL564" s="303">
        <f t="shared" si="109"/>
        <v>0</v>
      </c>
      <c r="BM564" s="304" t="str">
        <f>IF(BL564=0,"",
IF(SUM($BL$510:BL564)=1,BN564,
IF($BL$630&gt;SUM($BL$510:BL564),_xlfn.CONCAT(", ",BN564),
IF($BL$630=SUM($BL$510:BL564),_xlfn.CONCAT(" y ",BN564)))))</f>
        <v/>
      </c>
      <c r="BN564" s="231" t="s">
        <v>6266</v>
      </c>
      <c r="BO564" s="290">
        <f t="shared" si="126"/>
        <v>1</v>
      </c>
      <c r="BP564" s="291" t="str">
        <f>IF(BO564=0,"",
IF(SUM($BO$510:BO564)=1,BQ564,
IF($BO$630&gt;SUM($BO$510:BO564),_xlfn.CONCAT(", ",BQ564),
IF($BO$630=SUM($BO$510:BO564),_xlfn.CONCAT(" y ",BQ564)))))</f>
        <v>, 55</v>
      </c>
      <c r="BQ564" s="231" t="s">
        <v>6266</v>
      </c>
      <c r="BR564" s="378">
        <f t="shared" si="110"/>
        <v>0</v>
      </c>
      <c r="BS564" s="379">
        <f t="shared" si="111"/>
        <v>0</v>
      </c>
      <c r="BT564" s="380">
        <f t="shared" si="112"/>
        <v>0</v>
      </c>
      <c r="BU564" s="483">
        <f t="shared" si="113"/>
        <v>0</v>
      </c>
      <c r="BV564" s="484">
        <f t="shared" si="114"/>
        <v>0</v>
      </c>
      <c r="BW564" s="485">
        <f t="shared" si="115"/>
        <v>0</v>
      </c>
      <c r="BX564" s="486">
        <f t="shared" si="116"/>
        <v>0</v>
      </c>
      <c r="BY564" s="483">
        <f t="shared" si="117"/>
        <v>0</v>
      </c>
      <c r="BZ564" s="487">
        <f t="shared" si="118"/>
        <v>0</v>
      </c>
      <c r="CA564" s="485">
        <f t="shared" si="119"/>
        <v>0</v>
      </c>
      <c r="CB564" s="486">
        <f t="shared" si="120"/>
        <v>0</v>
      </c>
      <c r="CC564" s="483">
        <f t="shared" si="121"/>
        <v>0</v>
      </c>
      <c r="CD564" s="484">
        <f t="shared" si="122"/>
        <v>0</v>
      </c>
      <c r="CE564" s="485">
        <f t="shared" si="123"/>
        <v>0</v>
      </c>
      <c r="CF564" s="486">
        <f t="shared" si="124"/>
        <v>0</v>
      </c>
    </row>
    <row r="565" spans="1:84" ht="30" customHeight="1">
      <c r="A565" s="81"/>
      <c r="B565" s="82"/>
      <c r="C565" s="85" t="s">
        <v>160</v>
      </c>
      <c r="D565" s="732" t="str">
        <f>IF(CNGE_2024_M1_Secc1_Sub1!$D97="","",CNGE_2024_M1_Secc1_Sub1!$D97)</f>
        <v>INSTITUTO VERACRUZANO DE LA VIVIENDA</v>
      </c>
      <c r="E565" s="733"/>
      <c r="F565" s="733"/>
      <c r="G565" s="733"/>
      <c r="H565" s="733"/>
      <c r="I565" s="734"/>
      <c r="J565" s="111"/>
      <c r="K565" s="111"/>
      <c r="L565" s="111"/>
      <c r="M565" s="111"/>
      <c r="N565" s="111"/>
      <c r="O565" s="111"/>
      <c r="P565" s="111"/>
      <c r="Q565" s="111"/>
      <c r="R565" s="111"/>
      <c r="S565" s="111"/>
      <c r="T565" s="111"/>
      <c r="U565" s="111"/>
      <c r="V565" s="111"/>
      <c r="W565" s="111"/>
      <c r="X565" s="111"/>
      <c r="Y565" s="111"/>
      <c r="Z565" s="111"/>
      <c r="AA565" s="111"/>
      <c r="AB565" s="111"/>
      <c r="AC565" s="111"/>
      <c r="AD565" s="111"/>
      <c r="AE565" s="8"/>
      <c r="AG565" s="381">
        <f t="shared" si="80"/>
        <v>1</v>
      </c>
      <c r="AH565" s="298">
        <f t="shared" si="81"/>
        <v>0</v>
      </c>
      <c r="AI565" s="299">
        <f t="shared" si="82"/>
        <v>0</v>
      </c>
      <c r="AJ565" s="300">
        <f t="shared" si="83"/>
        <v>0</v>
      </c>
      <c r="AK565" s="301">
        <f t="shared" si="84"/>
        <v>0</v>
      </c>
      <c r="AL565" s="298">
        <f t="shared" si="85"/>
        <v>0</v>
      </c>
      <c r="AM565" s="299">
        <f t="shared" si="86"/>
        <v>0</v>
      </c>
      <c r="AN565" s="300">
        <f t="shared" si="87"/>
        <v>0</v>
      </c>
      <c r="AO565" s="301">
        <f t="shared" si="88"/>
        <v>0</v>
      </c>
      <c r="AP565" s="298">
        <f t="shared" si="89"/>
        <v>0</v>
      </c>
      <c r="AQ565" s="299">
        <f t="shared" si="90"/>
        <v>0</v>
      </c>
      <c r="AR565" s="300">
        <f t="shared" si="91"/>
        <v>0</v>
      </c>
      <c r="AS565" s="301">
        <f t="shared" si="92"/>
        <v>0</v>
      </c>
      <c r="AT565" s="298">
        <f t="shared" si="93"/>
        <v>0</v>
      </c>
      <c r="AU565" s="299">
        <f t="shared" si="94"/>
        <v>0</v>
      </c>
      <c r="AV565" s="300">
        <f t="shared" si="95"/>
        <v>0</v>
      </c>
      <c r="AW565" s="301">
        <f t="shared" si="96"/>
        <v>0</v>
      </c>
      <c r="AX565" s="298">
        <f t="shared" si="97"/>
        <v>0</v>
      </c>
      <c r="AY565" s="299">
        <f t="shared" si="98"/>
        <v>0</v>
      </c>
      <c r="AZ565" s="300">
        <f t="shared" si="99"/>
        <v>0</v>
      </c>
      <c r="BA565" s="301">
        <f t="shared" si="100"/>
        <v>0</v>
      </c>
      <c r="BB565" s="298">
        <f t="shared" si="101"/>
        <v>0</v>
      </c>
      <c r="BC565" s="299">
        <f t="shared" si="102"/>
        <v>0</v>
      </c>
      <c r="BD565" s="300">
        <f t="shared" si="103"/>
        <v>0</v>
      </c>
      <c r="BE565" s="301">
        <f t="shared" si="104"/>
        <v>0</v>
      </c>
      <c r="BF565" s="298">
        <f t="shared" si="105"/>
        <v>0</v>
      </c>
      <c r="BG565" s="299">
        <f t="shared" si="106"/>
        <v>0</v>
      </c>
      <c r="BH565" s="300">
        <f t="shared" si="107"/>
        <v>0</v>
      </c>
      <c r="BI565" s="301">
        <f t="shared" si="108"/>
        <v>0</v>
      </c>
      <c r="BK565" s="371">
        <f t="shared" si="125"/>
        <v>0</v>
      </c>
      <c r="BL565" s="303">
        <f t="shared" si="109"/>
        <v>0</v>
      </c>
      <c r="BM565" s="304" t="str">
        <f>IF(BL565=0,"",
IF(SUM($BL$510:BL565)=1,BN565,
IF($BL$630&gt;SUM($BL$510:BL565),_xlfn.CONCAT(", ",BN565),
IF($BL$630=SUM($BL$510:BL565),_xlfn.CONCAT(" y ",BN565)))))</f>
        <v/>
      </c>
      <c r="BN565" s="231" t="s">
        <v>6267</v>
      </c>
      <c r="BO565" s="290">
        <f t="shared" si="126"/>
        <v>1</v>
      </c>
      <c r="BP565" s="291" t="str">
        <f>IF(BO565=0,"",
IF(SUM($BO$510:BO565)=1,BQ565,
IF($BO$630&gt;SUM($BO$510:BO565),_xlfn.CONCAT(", ",BQ565),
IF($BO$630=SUM($BO$510:BO565),_xlfn.CONCAT(" y ",BQ565)))))</f>
        <v>, 56</v>
      </c>
      <c r="BQ565" s="231" t="s">
        <v>6267</v>
      </c>
      <c r="BR565" s="378">
        <f t="shared" si="110"/>
        <v>0</v>
      </c>
      <c r="BS565" s="379">
        <f t="shared" si="111"/>
        <v>0</v>
      </c>
      <c r="BT565" s="380">
        <f t="shared" si="112"/>
        <v>0</v>
      </c>
      <c r="BU565" s="483">
        <f t="shared" si="113"/>
        <v>0</v>
      </c>
      <c r="BV565" s="484">
        <f t="shared" si="114"/>
        <v>0</v>
      </c>
      <c r="BW565" s="485">
        <f t="shared" si="115"/>
        <v>0</v>
      </c>
      <c r="BX565" s="486">
        <f t="shared" si="116"/>
        <v>0</v>
      </c>
      <c r="BY565" s="483">
        <f t="shared" si="117"/>
        <v>0</v>
      </c>
      <c r="BZ565" s="487">
        <f t="shared" si="118"/>
        <v>0</v>
      </c>
      <c r="CA565" s="485">
        <f t="shared" si="119"/>
        <v>0</v>
      </c>
      <c r="CB565" s="486">
        <f t="shared" si="120"/>
        <v>0</v>
      </c>
      <c r="CC565" s="483">
        <f t="shared" si="121"/>
        <v>0</v>
      </c>
      <c r="CD565" s="484">
        <f t="shared" si="122"/>
        <v>0</v>
      </c>
      <c r="CE565" s="485">
        <f t="shared" si="123"/>
        <v>0</v>
      </c>
      <c r="CF565" s="486">
        <f t="shared" si="124"/>
        <v>0</v>
      </c>
    </row>
    <row r="566" spans="1:84" ht="45" customHeight="1">
      <c r="A566" s="81"/>
      <c r="B566" s="82"/>
      <c r="C566" s="85" t="s">
        <v>161</v>
      </c>
      <c r="D566" s="732" t="str">
        <f>IF(CNGE_2024_M1_Secc1_Sub1!$D98="","",CNGE_2024_M1_Secc1_Sub1!$D98)</f>
        <v>AGENCIA ESTATAL DE ENERGIA DEL ESTADO DE VERACRUZ</v>
      </c>
      <c r="E566" s="733"/>
      <c r="F566" s="733"/>
      <c r="G566" s="733"/>
      <c r="H566" s="733"/>
      <c r="I566" s="734"/>
      <c r="J566" s="111"/>
      <c r="K566" s="111"/>
      <c r="L566" s="111"/>
      <c r="M566" s="111"/>
      <c r="N566" s="111"/>
      <c r="O566" s="111"/>
      <c r="P566" s="111"/>
      <c r="Q566" s="111"/>
      <c r="R566" s="111"/>
      <c r="S566" s="111"/>
      <c r="T566" s="111"/>
      <c r="U566" s="111"/>
      <c r="V566" s="111"/>
      <c r="W566" s="111"/>
      <c r="X566" s="111"/>
      <c r="Y566" s="111"/>
      <c r="Z566" s="111"/>
      <c r="AA566" s="111"/>
      <c r="AB566" s="111"/>
      <c r="AC566" s="111"/>
      <c r="AD566" s="111"/>
      <c r="AE566" s="8"/>
      <c r="AG566" s="381">
        <f t="shared" si="80"/>
        <v>1</v>
      </c>
      <c r="AH566" s="298">
        <f t="shared" si="81"/>
        <v>0</v>
      </c>
      <c r="AI566" s="299">
        <f t="shared" si="82"/>
        <v>0</v>
      </c>
      <c r="AJ566" s="300">
        <f t="shared" si="83"/>
        <v>0</v>
      </c>
      <c r="AK566" s="301">
        <f t="shared" si="84"/>
        <v>0</v>
      </c>
      <c r="AL566" s="298">
        <f t="shared" si="85"/>
        <v>0</v>
      </c>
      <c r="AM566" s="299">
        <f t="shared" si="86"/>
        <v>0</v>
      </c>
      <c r="AN566" s="300">
        <f t="shared" si="87"/>
        <v>0</v>
      </c>
      <c r="AO566" s="301">
        <f t="shared" si="88"/>
        <v>0</v>
      </c>
      <c r="AP566" s="298">
        <f t="shared" si="89"/>
        <v>0</v>
      </c>
      <c r="AQ566" s="299">
        <f t="shared" si="90"/>
        <v>0</v>
      </c>
      <c r="AR566" s="300">
        <f t="shared" si="91"/>
        <v>0</v>
      </c>
      <c r="AS566" s="301">
        <f t="shared" si="92"/>
        <v>0</v>
      </c>
      <c r="AT566" s="298">
        <f t="shared" si="93"/>
        <v>0</v>
      </c>
      <c r="AU566" s="299">
        <f t="shared" si="94"/>
        <v>0</v>
      </c>
      <c r="AV566" s="300">
        <f t="shared" si="95"/>
        <v>0</v>
      </c>
      <c r="AW566" s="301">
        <f t="shared" si="96"/>
        <v>0</v>
      </c>
      <c r="AX566" s="298">
        <f t="shared" si="97"/>
        <v>0</v>
      </c>
      <c r="AY566" s="299">
        <f t="shared" si="98"/>
        <v>0</v>
      </c>
      <c r="AZ566" s="300">
        <f t="shared" si="99"/>
        <v>0</v>
      </c>
      <c r="BA566" s="301">
        <f t="shared" si="100"/>
        <v>0</v>
      </c>
      <c r="BB566" s="298">
        <f t="shared" si="101"/>
        <v>0</v>
      </c>
      <c r="BC566" s="299">
        <f t="shared" si="102"/>
        <v>0</v>
      </c>
      <c r="BD566" s="300">
        <f t="shared" si="103"/>
        <v>0</v>
      </c>
      <c r="BE566" s="301">
        <f t="shared" si="104"/>
        <v>0</v>
      </c>
      <c r="BF566" s="298">
        <f t="shared" si="105"/>
        <v>0</v>
      </c>
      <c r="BG566" s="299">
        <f t="shared" si="106"/>
        <v>0</v>
      </c>
      <c r="BH566" s="300">
        <f t="shared" si="107"/>
        <v>0</v>
      </c>
      <c r="BI566" s="301">
        <f t="shared" si="108"/>
        <v>0</v>
      </c>
      <c r="BK566" s="371">
        <f t="shared" si="125"/>
        <v>0</v>
      </c>
      <c r="BL566" s="303">
        <f t="shared" si="109"/>
        <v>0</v>
      </c>
      <c r="BM566" s="304" t="str">
        <f>IF(BL566=0,"",
IF(SUM($BL$510:BL566)=1,BN566,
IF($BL$630&gt;SUM($BL$510:BL566),_xlfn.CONCAT(", ",BN566),
IF($BL$630=SUM($BL$510:BL566),_xlfn.CONCAT(" y ",BN566)))))</f>
        <v/>
      </c>
      <c r="BN566" s="231" t="s">
        <v>6268</v>
      </c>
      <c r="BO566" s="290">
        <f t="shared" si="126"/>
        <v>1</v>
      </c>
      <c r="BP566" s="291" t="str">
        <f>IF(BO566=0,"",
IF(SUM($BO$510:BO566)=1,BQ566,
IF($BO$630&gt;SUM($BO$510:BO566),_xlfn.CONCAT(", ",BQ566),
IF($BO$630=SUM($BO$510:BO566),_xlfn.CONCAT(" y ",BQ566)))))</f>
        <v>, 57</v>
      </c>
      <c r="BQ566" s="231" t="s">
        <v>6268</v>
      </c>
      <c r="BR566" s="378">
        <f t="shared" si="110"/>
        <v>0</v>
      </c>
      <c r="BS566" s="379">
        <f t="shared" si="111"/>
        <v>0</v>
      </c>
      <c r="BT566" s="380">
        <f t="shared" si="112"/>
        <v>0</v>
      </c>
      <c r="BU566" s="483">
        <f t="shared" si="113"/>
        <v>0</v>
      </c>
      <c r="BV566" s="484">
        <f t="shared" si="114"/>
        <v>0</v>
      </c>
      <c r="BW566" s="485">
        <f t="shared" si="115"/>
        <v>0</v>
      </c>
      <c r="BX566" s="486">
        <f t="shared" si="116"/>
        <v>0</v>
      </c>
      <c r="BY566" s="483">
        <f t="shared" si="117"/>
        <v>0</v>
      </c>
      <c r="BZ566" s="487">
        <f t="shared" si="118"/>
        <v>0</v>
      </c>
      <c r="CA566" s="485">
        <f t="shared" si="119"/>
        <v>0</v>
      </c>
      <c r="CB566" s="486">
        <f t="shared" si="120"/>
        <v>0</v>
      </c>
      <c r="CC566" s="483">
        <f t="shared" si="121"/>
        <v>0</v>
      </c>
      <c r="CD566" s="484">
        <f t="shared" si="122"/>
        <v>0</v>
      </c>
      <c r="CE566" s="485">
        <f t="shared" si="123"/>
        <v>0</v>
      </c>
      <c r="CF566" s="486">
        <f t="shared" si="124"/>
        <v>0</v>
      </c>
    </row>
    <row r="567" spans="1:84" ht="30" customHeight="1">
      <c r="A567" s="81"/>
      <c r="B567" s="82"/>
      <c r="C567" s="85" t="s">
        <v>162</v>
      </c>
      <c r="D567" s="732" t="str">
        <f>IF(CNGE_2024_M1_Secc1_Sub1!$D99="","",CNGE_2024_M1_Secc1_Sub1!$D99)</f>
        <v>INSTITUTO VERACRUZANO DE LAS MUJERES</v>
      </c>
      <c r="E567" s="733"/>
      <c r="F567" s="733"/>
      <c r="G567" s="733"/>
      <c r="H567" s="733"/>
      <c r="I567" s="734"/>
      <c r="J567" s="111"/>
      <c r="K567" s="111"/>
      <c r="L567" s="111"/>
      <c r="M567" s="111"/>
      <c r="N567" s="111"/>
      <c r="O567" s="111"/>
      <c r="P567" s="111"/>
      <c r="Q567" s="111"/>
      <c r="R567" s="111"/>
      <c r="S567" s="111"/>
      <c r="T567" s="111"/>
      <c r="U567" s="111"/>
      <c r="V567" s="111"/>
      <c r="W567" s="111"/>
      <c r="X567" s="111"/>
      <c r="Y567" s="111"/>
      <c r="Z567" s="111"/>
      <c r="AA567" s="111"/>
      <c r="AB567" s="111"/>
      <c r="AC567" s="111"/>
      <c r="AD567" s="111"/>
      <c r="AE567" s="8"/>
      <c r="AG567" s="381">
        <f t="shared" si="80"/>
        <v>1</v>
      </c>
      <c r="AH567" s="298">
        <f t="shared" si="81"/>
        <v>0</v>
      </c>
      <c r="AI567" s="299">
        <f t="shared" si="82"/>
        <v>0</v>
      </c>
      <c r="AJ567" s="300">
        <f t="shared" si="83"/>
        <v>0</v>
      </c>
      <c r="AK567" s="301">
        <f t="shared" si="84"/>
        <v>0</v>
      </c>
      <c r="AL567" s="298">
        <f t="shared" si="85"/>
        <v>0</v>
      </c>
      <c r="AM567" s="299">
        <f t="shared" si="86"/>
        <v>0</v>
      </c>
      <c r="AN567" s="300">
        <f t="shared" si="87"/>
        <v>0</v>
      </c>
      <c r="AO567" s="301">
        <f t="shared" si="88"/>
        <v>0</v>
      </c>
      <c r="AP567" s="298">
        <f t="shared" si="89"/>
        <v>0</v>
      </c>
      <c r="AQ567" s="299">
        <f t="shared" si="90"/>
        <v>0</v>
      </c>
      <c r="AR567" s="300">
        <f t="shared" si="91"/>
        <v>0</v>
      </c>
      <c r="AS567" s="301">
        <f t="shared" si="92"/>
        <v>0</v>
      </c>
      <c r="AT567" s="298">
        <f t="shared" si="93"/>
        <v>0</v>
      </c>
      <c r="AU567" s="299">
        <f t="shared" si="94"/>
        <v>0</v>
      </c>
      <c r="AV567" s="300">
        <f t="shared" si="95"/>
        <v>0</v>
      </c>
      <c r="AW567" s="301">
        <f t="shared" si="96"/>
        <v>0</v>
      </c>
      <c r="AX567" s="298">
        <f t="shared" si="97"/>
        <v>0</v>
      </c>
      <c r="AY567" s="299">
        <f t="shared" si="98"/>
        <v>0</v>
      </c>
      <c r="AZ567" s="300">
        <f t="shared" si="99"/>
        <v>0</v>
      </c>
      <c r="BA567" s="301">
        <f t="shared" si="100"/>
        <v>0</v>
      </c>
      <c r="BB567" s="298">
        <f t="shared" si="101"/>
        <v>0</v>
      </c>
      <c r="BC567" s="299">
        <f t="shared" si="102"/>
        <v>0</v>
      </c>
      <c r="BD567" s="300">
        <f t="shared" si="103"/>
        <v>0</v>
      </c>
      <c r="BE567" s="301">
        <f t="shared" si="104"/>
        <v>0</v>
      </c>
      <c r="BF567" s="298">
        <f t="shared" si="105"/>
        <v>0</v>
      </c>
      <c r="BG567" s="299">
        <f t="shared" si="106"/>
        <v>0</v>
      </c>
      <c r="BH567" s="300">
        <f t="shared" si="107"/>
        <v>0</v>
      </c>
      <c r="BI567" s="301">
        <f t="shared" si="108"/>
        <v>0</v>
      </c>
      <c r="BK567" s="371">
        <f t="shared" si="125"/>
        <v>0</v>
      </c>
      <c r="BL567" s="303">
        <f t="shared" si="109"/>
        <v>0</v>
      </c>
      <c r="BM567" s="304" t="str">
        <f>IF(BL567=0,"",
IF(SUM($BL$510:BL567)=1,BN567,
IF($BL$630&gt;SUM($BL$510:BL567),_xlfn.CONCAT(", ",BN567),
IF($BL$630=SUM($BL$510:BL567),_xlfn.CONCAT(" y ",BN567)))))</f>
        <v/>
      </c>
      <c r="BN567" s="231" t="s">
        <v>6269</v>
      </c>
      <c r="BO567" s="290">
        <f t="shared" si="126"/>
        <v>1</v>
      </c>
      <c r="BP567" s="291" t="str">
        <f>IF(BO567=0,"",
IF(SUM($BO$510:BO567)=1,BQ567,
IF($BO$630&gt;SUM($BO$510:BO567),_xlfn.CONCAT(", ",BQ567),
IF($BO$630=SUM($BO$510:BO567),_xlfn.CONCAT(" y ",BQ567)))))</f>
        <v>, 58</v>
      </c>
      <c r="BQ567" s="231" t="s">
        <v>6269</v>
      </c>
      <c r="BR567" s="378">
        <f t="shared" si="110"/>
        <v>0</v>
      </c>
      <c r="BS567" s="379">
        <f t="shared" si="111"/>
        <v>0</v>
      </c>
      <c r="BT567" s="380">
        <f t="shared" si="112"/>
        <v>0</v>
      </c>
      <c r="BU567" s="483">
        <f t="shared" si="113"/>
        <v>0</v>
      </c>
      <c r="BV567" s="484">
        <f t="shared" si="114"/>
        <v>0</v>
      </c>
      <c r="BW567" s="485">
        <f t="shared" si="115"/>
        <v>0</v>
      </c>
      <c r="BX567" s="486">
        <f t="shared" si="116"/>
        <v>0</v>
      </c>
      <c r="BY567" s="483">
        <f t="shared" si="117"/>
        <v>0</v>
      </c>
      <c r="BZ567" s="487">
        <f t="shared" si="118"/>
        <v>0</v>
      </c>
      <c r="CA567" s="485">
        <f t="shared" si="119"/>
        <v>0</v>
      </c>
      <c r="CB567" s="486">
        <f t="shared" si="120"/>
        <v>0</v>
      </c>
      <c r="CC567" s="483">
        <f t="shared" si="121"/>
        <v>0</v>
      </c>
      <c r="CD567" s="484">
        <f t="shared" si="122"/>
        <v>0</v>
      </c>
      <c r="CE567" s="485">
        <f t="shared" si="123"/>
        <v>0</v>
      </c>
      <c r="CF567" s="486">
        <f t="shared" si="124"/>
        <v>0</v>
      </c>
    </row>
    <row r="568" spans="1:84" ht="30" customHeight="1">
      <c r="A568" s="81"/>
      <c r="B568" s="82"/>
      <c r="C568" s="85" t="s">
        <v>163</v>
      </c>
      <c r="D568" s="732" t="str">
        <f>IF(CNGE_2024_M1_Secc1_Sub1!$D100="","",CNGE_2024_M1_Secc1_Sub1!$D100)</f>
        <v>INSTITUTO VERACRUZANO DE DESARROLLO MUNICIPAL</v>
      </c>
      <c r="E568" s="733"/>
      <c r="F568" s="733"/>
      <c r="G568" s="733"/>
      <c r="H568" s="733"/>
      <c r="I568" s="734"/>
      <c r="J568" s="111"/>
      <c r="K568" s="111"/>
      <c r="L568" s="111"/>
      <c r="M568" s="111"/>
      <c r="N568" s="111"/>
      <c r="O568" s="111"/>
      <c r="P568" s="111"/>
      <c r="Q568" s="111"/>
      <c r="R568" s="111"/>
      <c r="S568" s="111"/>
      <c r="T568" s="111"/>
      <c r="U568" s="111"/>
      <c r="V568" s="111"/>
      <c r="W568" s="111"/>
      <c r="X568" s="111"/>
      <c r="Y568" s="111"/>
      <c r="Z568" s="111"/>
      <c r="AA568" s="111"/>
      <c r="AB568" s="111"/>
      <c r="AC568" s="111"/>
      <c r="AD568" s="111"/>
      <c r="AE568" s="8"/>
      <c r="AG568" s="381">
        <f t="shared" si="80"/>
        <v>1</v>
      </c>
      <c r="AH568" s="298">
        <f t="shared" si="81"/>
        <v>0</v>
      </c>
      <c r="AI568" s="299">
        <f t="shared" si="82"/>
        <v>0</v>
      </c>
      <c r="AJ568" s="300">
        <f t="shared" si="83"/>
        <v>0</v>
      </c>
      <c r="AK568" s="301">
        <f t="shared" si="84"/>
        <v>0</v>
      </c>
      <c r="AL568" s="298">
        <f t="shared" si="85"/>
        <v>0</v>
      </c>
      <c r="AM568" s="299">
        <f t="shared" si="86"/>
        <v>0</v>
      </c>
      <c r="AN568" s="300">
        <f t="shared" si="87"/>
        <v>0</v>
      </c>
      <c r="AO568" s="301">
        <f t="shared" si="88"/>
        <v>0</v>
      </c>
      <c r="AP568" s="298">
        <f t="shared" si="89"/>
        <v>0</v>
      </c>
      <c r="AQ568" s="299">
        <f t="shared" si="90"/>
        <v>0</v>
      </c>
      <c r="AR568" s="300">
        <f t="shared" si="91"/>
        <v>0</v>
      </c>
      <c r="AS568" s="301">
        <f t="shared" si="92"/>
        <v>0</v>
      </c>
      <c r="AT568" s="298">
        <f t="shared" si="93"/>
        <v>0</v>
      </c>
      <c r="AU568" s="299">
        <f t="shared" si="94"/>
        <v>0</v>
      </c>
      <c r="AV568" s="300">
        <f t="shared" si="95"/>
        <v>0</v>
      </c>
      <c r="AW568" s="301">
        <f t="shared" si="96"/>
        <v>0</v>
      </c>
      <c r="AX568" s="298">
        <f t="shared" si="97"/>
        <v>0</v>
      </c>
      <c r="AY568" s="299">
        <f t="shared" si="98"/>
        <v>0</v>
      </c>
      <c r="AZ568" s="300">
        <f t="shared" si="99"/>
        <v>0</v>
      </c>
      <c r="BA568" s="301">
        <f t="shared" si="100"/>
        <v>0</v>
      </c>
      <c r="BB568" s="298">
        <f t="shared" si="101"/>
        <v>0</v>
      </c>
      <c r="BC568" s="299">
        <f t="shared" si="102"/>
        <v>0</v>
      </c>
      <c r="BD568" s="300">
        <f t="shared" si="103"/>
        <v>0</v>
      </c>
      <c r="BE568" s="301">
        <f t="shared" si="104"/>
        <v>0</v>
      </c>
      <c r="BF568" s="298">
        <f t="shared" si="105"/>
        <v>0</v>
      </c>
      <c r="BG568" s="299">
        <f t="shared" si="106"/>
        <v>0</v>
      </c>
      <c r="BH568" s="300">
        <f t="shared" si="107"/>
        <v>0</v>
      </c>
      <c r="BI568" s="301">
        <f t="shared" si="108"/>
        <v>0</v>
      </c>
      <c r="BK568" s="371">
        <f t="shared" si="125"/>
        <v>0</v>
      </c>
      <c r="BL568" s="303">
        <f t="shared" si="109"/>
        <v>0</v>
      </c>
      <c r="BM568" s="304" t="str">
        <f>IF(BL568=0,"",
IF(SUM($BL$510:BL568)=1,BN568,
IF($BL$630&gt;SUM($BL$510:BL568),_xlfn.CONCAT(", ",BN568),
IF($BL$630=SUM($BL$510:BL568),_xlfn.CONCAT(" y ",BN568)))))</f>
        <v/>
      </c>
      <c r="BN568" s="231" t="s">
        <v>6270</v>
      </c>
      <c r="BO568" s="290">
        <f t="shared" si="126"/>
        <v>1</v>
      </c>
      <c r="BP568" s="291" t="str">
        <f>IF(BO568=0,"",
IF(SUM($BO$510:BO568)=1,BQ568,
IF($BO$630&gt;SUM($BO$510:BO568),_xlfn.CONCAT(", ",BQ568),
IF($BO$630=SUM($BO$510:BO568),_xlfn.CONCAT(" y ",BQ568)))))</f>
        <v>, 59</v>
      </c>
      <c r="BQ568" s="231" t="s">
        <v>6270</v>
      </c>
      <c r="BR568" s="378">
        <f t="shared" si="110"/>
        <v>0</v>
      </c>
      <c r="BS568" s="379">
        <f t="shared" si="111"/>
        <v>0</v>
      </c>
      <c r="BT568" s="380">
        <f t="shared" si="112"/>
        <v>0</v>
      </c>
      <c r="BU568" s="483">
        <f t="shared" si="113"/>
        <v>0</v>
      </c>
      <c r="BV568" s="484">
        <f t="shared" si="114"/>
        <v>0</v>
      </c>
      <c r="BW568" s="485">
        <f t="shared" si="115"/>
        <v>0</v>
      </c>
      <c r="BX568" s="486">
        <f t="shared" si="116"/>
        <v>0</v>
      </c>
      <c r="BY568" s="483">
        <f t="shared" si="117"/>
        <v>0</v>
      </c>
      <c r="BZ568" s="487">
        <f t="shared" si="118"/>
        <v>0</v>
      </c>
      <c r="CA568" s="485">
        <f t="shared" si="119"/>
        <v>0</v>
      </c>
      <c r="CB568" s="486">
        <f t="shared" si="120"/>
        <v>0</v>
      </c>
      <c r="CC568" s="483">
        <f t="shared" si="121"/>
        <v>0</v>
      </c>
      <c r="CD568" s="484">
        <f t="shared" si="122"/>
        <v>0</v>
      </c>
      <c r="CE568" s="485">
        <f t="shared" si="123"/>
        <v>0</v>
      </c>
      <c r="CF568" s="486">
        <f t="shared" si="124"/>
        <v>0</v>
      </c>
    </row>
    <row r="569" spans="1:84" ht="45" customHeight="1">
      <c r="A569" s="81"/>
      <c r="B569" s="82"/>
      <c r="C569" s="85" t="s">
        <v>164</v>
      </c>
      <c r="D569" s="732" t="str">
        <f>IF(CNGE_2024_M1_Secc1_Sub1!$D101="","",CNGE_2024_M1_Secc1_Sub1!$D101)</f>
        <v>COMISION EJECUTIVA PARA LA ATENCION INTEGRAL A VICTIMAS DEL DELITO</v>
      </c>
      <c r="E569" s="733"/>
      <c r="F569" s="733"/>
      <c r="G569" s="733"/>
      <c r="H569" s="733"/>
      <c r="I569" s="734"/>
      <c r="J569" s="111"/>
      <c r="K569" s="111"/>
      <c r="L569" s="111"/>
      <c r="M569" s="111"/>
      <c r="N569" s="111"/>
      <c r="O569" s="111"/>
      <c r="P569" s="111"/>
      <c r="Q569" s="111"/>
      <c r="R569" s="111"/>
      <c r="S569" s="111"/>
      <c r="T569" s="111"/>
      <c r="U569" s="111"/>
      <c r="V569" s="111"/>
      <c r="W569" s="111"/>
      <c r="X569" s="111"/>
      <c r="Y569" s="111"/>
      <c r="Z569" s="111"/>
      <c r="AA569" s="111"/>
      <c r="AB569" s="111"/>
      <c r="AC569" s="111"/>
      <c r="AD569" s="111"/>
      <c r="AE569" s="8"/>
      <c r="AG569" s="381">
        <f t="shared" si="80"/>
        <v>1</v>
      </c>
      <c r="AH569" s="298">
        <f t="shared" si="81"/>
        <v>0</v>
      </c>
      <c r="AI569" s="299">
        <f t="shared" si="82"/>
        <v>0</v>
      </c>
      <c r="AJ569" s="300">
        <f t="shared" si="83"/>
        <v>0</v>
      </c>
      <c r="AK569" s="301">
        <f t="shared" si="84"/>
        <v>0</v>
      </c>
      <c r="AL569" s="298">
        <f t="shared" si="85"/>
        <v>0</v>
      </c>
      <c r="AM569" s="299">
        <f t="shared" si="86"/>
        <v>0</v>
      </c>
      <c r="AN569" s="300">
        <f t="shared" si="87"/>
        <v>0</v>
      </c>
      <c r="AO569" s="301">
        <f t="shared" si="88"/>
        <v>0</v>
      </c>
      <c r="AP569" s="298">
        <f t="shared" si="89"/>
        <v>0</v>
      </c>
      <c r="AQ569" s="299">
        <f t="shared" si="90"/>
        <v>0</v>
      </c>
      <c r="AR569" s="300">
        <f t="shared" si="91"/>
        <v>0</v>
      </c>
      <c r="AS569" s="301">
        <f t="shared" si="92"/>
        <v>0</v>
      </c>
      <c r="AT569" s="298">
        <f t="shared" si="93"/>
        <v>0</v>
      </c>
      <c r="AU569" s="299">
        <f t="shared" si="94"/>
        <v>0</v>
      </c>
      <c r="AV569" s="300">
        <f t="shared" si="95"/>
        <v>0</v>
      </c>
      <c r="AW569" s="301">
        <f t="shared" si="96"/>
        <v>0</v>
      </c>
      <c r="AX569" s="298">
        <f t="shared" si="97"/>
        <v>0</v>
      </c>
      <c r="AY569" s="299">
        <f t="shared" si="98"/>
        <v>0</v>
      </c>
      <c r="AZ569" s="300">
        <f t="shared" si="99"/>
        <v>0</v>
      </c>
      <c r="BA569" s="301">
        <f t="shared" si="100"/>
        <v>0</v>
      </c>
      <c r="BB569" s="298">
        <f t="shared" si="101"/>
        <v>0</v>
      </c>
      <c r="BC569" s="299">
        <f t="shared" si="102"/>
        <v>0</v>
      </c>
      <c r="BD569" s="300">
        <f t="shared" si="103"/>
        <v>0</v>
      </c>
      <c r="BE569" s="301">
        <f t="shared" si="104"/>
        <v>0</v>
      </c>
      <c r="BF569" s="298">
        <f t="shared" si="105"/>
        <v>0</v>
      </c>
      <c r="BG569" s="299">
        <f t="shared" si="106"/>
        <v>0</v>
      </c>
      <c r="BH569" s="300">
        <f t="shared" si="107"/>
        <v>0</v>
      </c>
      <c r="BI569" s="301">
        <f t="shared" si="108"/>
        <v>0</v>
      </c>
      <c r="BK569" s="371">
        <f t="shared" si="125"/>
        <v>0</v>
      </c>
      <c r="BL569" s="303">
        <f t="shared" si="109"/>
        <v>0</v>
      </c>
      <c r="BM569" s="304" t="str">
        <f>IF(BL569=0,"",
IF(SUM($BL$510:BL569)=1,BN569,
IF($BL$630&gt;SUM($BL$510:BL569),_xlfn.CONCAT(", ",BN569),
IF($BL$630=SUM($BL$510:BL569),_xlfn.CONCAT(" y ",BN569)))))</f>
        <v/>
      </c>
      <c r="BN569" s="231" t="s">
        <v>6271</v>
      </c>
      <c r="BO569" s="290">
        <f t="shared" si="126"/>
        <v>1</v>
      </c>
      <c r="BP569" s="291" t="str">
        <f>IF(BO569=0,"",
IF(SUM($BO$510:BO569)=1,BQ569,
IF($BO$630&gt;SUM($BO$510:BO569),_xlfn.CONCAT(", ",BQ569),
IF($BO$630=SUM($BO$510:BO569),_xlfn.CONCAT(" y ",BQ569)))))</f>
        <v>, 60</v>
      </c>
      <c r="BQ569" s="231" t="s">
        <v>6271</v>
      </c>
      <c r="BR569" s="378">
        <f t="shared" si="110"/>
        <v>0</v>
      </c>
      <c r="BS569" s="379">
        <f t="shared" si="111"/>
        <v>0</v>
      </c>
      <c r="BT569" s="380">
        <f t="shared" si="112"/>
        <v>0</v>
      </c>
      <c r="BU569" s="483">
        <f t="shared" si="113"/>
        <v>0</v>
      </c>
      <c r="BV569" s="484">
        <f t="shared" si="114"/>
        <v>0</v>
      </c>
      <c r="BW569" s="485">
        <f t="shared" si="115"/>
        <v>0</v>
      </c>
      <c r="BX569" s="486">
        <f t="shared" si="116"/>
        <v>0</v>
      </c>
      <c r="BY569" s="483">
        <f t="shared" si="117"/>
        <v>0</v>
      </c>
      <c r="BZ569" s="487">
        <f t="shared" si="118"/>
        <v>0</v>
      </c>
      <c r="CA569" s="485">
        <f t="shared" si="119"/>
        <v>0</v>
      </c>
      <c r="CB569" s="486">
        <f t="shared" si="120"/>
        <v>0</v>
      </c>
      <c r="CC569" s="483">
        <f t="shared" si="121"/>
        <v>0</v>
      </c>
      <c r="CD569" s="484">
        <f t="shared" si="122"/>
        <v>0</v>
      </c>
      <c r="CE569" s="485">
        <f t="shared" si="123"/>
        <v>0</v>
      </c>
      <c r="CF569" s="486">
        <f t="shared" si="124"/>
        <v>0</v>
      </c>
    </row>
    <row r="570" spans="1:84" ht="45" customHeight="1">
      <c r="A570" s="81"/>
      <c r="B570" s="82"/>
      <c r="C570" s="85" t="s">
        <v>165</v>
      </c>
      <c r="D570" s="732" t="str">
        <f>IF(CNGE_2024_M1_Secc1_Sub1!$D102="","",CNGE_2024_M1_Secc1_Sub1!$D102)</f>
        <v>CENTRO DE JUSTICIA PARA MUJERES DEL ESTADO DE VERACRUZ</v>
      </c>
      <c r="E570" s="733"/>
      <c r="F570" s="733"/>
      <c r="G570" s="733"/>
      <c r="H570" s="733"/>
      <c r="I570" s="734"/>
      <c r="J570" s="111"/>
      <c r="K570" s="111"/>
      <c r="L570" s="111"/>
      <c r="M570" s="111"/>
      <c r="N570" s="111"/>
      <c r="O570" s="111"/>
      <c r="P570" s="111"/>
      <c r="Q570" s="111"/>
      <c r="R570" s="111"/>
      <c r="S570" s="111"/>
      <c r="T570" s="111"/>
      <c r="U570" s="111"/>
      <c r="V570" s="111"/>
      <c r="W570" s="111"/>
      <c r="X570" s="111"/>
      <c r="Y570" s="111"/>
      <c r="Z570" s="111"/>
      <c r="AA570" s="111"/>
      <c r="AB570" s="111"/>
      <c r="AC570" s="111"/>
      <c r="AD570" s="111"/>
      <c r="AE570" s="8"/>
      <c r="AG570" s="381">
        <f t="shared" si="80"/>
        <v>1</v>
      </c>
      <c r="AH570" s="298">
        <f t="shared" si="81"/>
        <v>0</v>
      </c>
      <c r="AI570" s="299">
        <f t="shared" si="82"/>
        <v>0</v>
      </c>
      <c r="AJ570" s="300">
        <f t="shared" si="83"/>
        <v>0</v>
      </c>
      <c r="AK570" s="301">
        <f t="shared" si="84"/>
        <v>0</v>
      </c>
      <c r="AL570" s="298">
        <f t="shared" si="85"/>
        <v>0</v>
      </c>
      <c r="AM570" s="299">
        <f t="shared" si="86"/>
        <v>0</v>
      </c>
      <c r="AN570" s="300">
        <f t="shared" si="87"/>
        <v>0</v>
      </c>
      <c r="AO570" s="301">
        <f t="shared" si="88"/>
        <v>0</v>
      </c>
      <c r="AP570" s="298">
        <f t="shared" si="89"/>
        <v>0</v>
      </c>
      <c r="AQ570" s="299">
        <f t="shared" si="90"/>
        <v>0</v>
      </c>
      <c r="AR570" s="300">
        <f t="shared" si="91"/>
        <v>0</v>
      </c>
      <c r="AS570" s="301">
        <f t="shared" si="92"/>
        <v>0</v>
      </c>
      <c r="AT570" s="298">
        <f t="shared" si="93"/>
        <v>0</v>
      </c>
      <c r="AU570" s="299">
        <f t="shared" si="94"/>
        <v>0</v>
      </c>
      <c r="AV570" s="300">
        <f t="shared" si="95"/>
        <v>0</v>
      </c>
      <c r="AW570" s="301">
        <f t="shared" si="96"/>
        <v>0</v>
      </c>
      <c r="AX570" s="298">
        <f t="shared" si="97"/>
        <v>0</v>
      </c>
      <c r="AY570" s="299">
        <f t="shared" si="98"/>
        <v>0</v>
      </c>
      <c r="AZ570" s="300">
        <f t="shared" si="99"/>
        <v>0</v>
      </c>
      <c r="BA570" s="301">
        <f t="shared" si="100"/>
        <v>0</v>
      </c>
      <c r="BB570" s="298">
        <f t="shared" si="101"/>
        <v>0</v>
      </c>
      <c r="BC570" s="299">
        <f t="shared" si="102"/>
        <v>0</v>
      </c>
      <c r="BD570" s="300">
        <f t="shared" si="103"/>
        <v>0</v>
      </c>
      <c r="BE570" s="301">
        <f t="shared" si="104"/>
        <v>0</v>
      </c>
      <c r="BF570" s="298">
        <f t="shared" si="105"/>
        <v>0</v>
      </c>
      <c r="BG570" s="299">
        <f t="shared" si="106"/>
        <v>0</v>
      </c>
      <c r="BH570" s="300">
        <f t="shared" si="107"/>
        <v>0</v>
      </c>
      <c r="BI570" s="301">
        <f t="shared" si="108"/>
        <v>0</v>
      </c>
      <c r="BK570" s="371">
        <f t="shared" si="125"/>
        <v>0</v>
      </c>
      <c r="BL570" s="303">
        <f t="shared" si="109"/>
        <v>0</v>
      </c>
      <c r="BM570" s="304" t="str">
        <f>IF(BL570=0,"",
IF(SUM($BL$510:BL570)=1,BN570,
IF($BL$630&gt;SUM($BL$510:BL570),_xlfn.CONCAT(", ",BN570),
IF($BL$630=SUM($BL$510:BL570),_xlfn.CONCAT(" y ",BN570)))))</f>
        <v/>
      </c>
      <c r="BN570" s="231" t="s">
        <v>6272</v>
      </c>
      <c r="BO570" s="290">
        <f t="shared" si="126"/>
        <v>1</v>
      </c>
      <c r="BP570" s="291" t="str">
        <f>IF(BO570=0,"",
IF(SUM($BO$510:BO570)=1,BQ570,
IF($BO$630&gt;SUM($BO$510:BO570),_xlfn.CONCAT(", ",BQ570),
IF($BO$630=SUM($BO$510:BO570),_xlfn.CONCAT(" y ",BQ570)))))</f>
        <v>, 61</v>
      </c>
      <c r="BQ570" s="231" t="s">
        <v>6272</v>
      </c>
      <c r="BR570" s="378">
        <f t="shared" si="110"/>
        <v>0</v>
      </c>
      <c r="BS570" s="379">
        <f t="shared" si="111"/>
        <v>0</v>
      </c>
      <c r="BT570" s="380">
        <f t="shared" si="112"/>
        <v>0</v>
      </c>
      <c r="BU570" s="483">
        <f t="shared" si="113"/>
        <v>0</v>
      </c>
      <c r="BV570" s="484">
        <f t="shared" si="114"/>
        <v>0</v>
      </c>
      <c r="BW570" s="485">
        <f t="shared" si="115"/>
        <v>0</v>
      </c>
      <c r="BX570" s="486">
        <f t="shared" si="116"/>
        <v>0</v>
      </c>
      <c r="BY570" s="483">
        <f t="shared" si="117"/>
        <v>0</v>
      </c>
      <c r="BZ570" s="487">
        <f t="shared" si="118"/>
        <v>0</v>
      </c>
      <c r="CA570" s="485">
        <f t="shared" si="119"/>
        <v>0</v>
      </c>
      <c r="CB570" s="486">
        <f t="shared" si="120"/>
        <v>0</v>
      </c>
      <c r="CC570" s="483">
        <f t="shared" si="121"/>
        <v>0</v>
      </c>
      <c r="CD570" s="484">
        <f t="shared" si="122"/>
        <v>0</v>
      </c>
      <c r="CE570" s="485">
        <f t="shared" si="123"/>
        <v>0</v>
      </c>
      <c r="CF570" s="486">
        <f t="shared" si="124"/>
        <v>0</v>
      </c>
    </row>
    <row r="571" spans="1:84" ht="30" customHeight="1">
      <c r="A571" s="81"/>
      <c r="B571" s="82"/>
      <c r="C571" s="85" t="s">
        <v>166</v>
      </c>
      <c r="D571" s="732" t="str">
        <f>IF(CNGE_2024_M1_Secc1_Sub1!$D103="","",CNGE_2024_M1_Secc1_Sub1!$D103)</f>
        <v>INSTITUTO DE PENSIONES DEL ESTADO</v>
      </c>
      <c r="E571" s="733"/>
      <c r="F571" s="733"/>
      <c r="G571" s="733"/>
      <c r="H571" s="733"/>
      <c r="I571" s="734"/>
      <c r="J571" s="111"/>
      <c r="K571" s="111"/>
      <c r="L571" s="111"/>
      <c r="M571" s="111"/>
      <c r="N571" s="111"/>
      <c r="O571" s="111"/>
      <c r="P571" s="111"/>
      <c r="Q571" s="111"/>
      <c r="R571" s="111"/>
      <c r="S571" s="111"/>
      <c r="T571" s="111"/>
      <c r="U571" s="111"/>
      <c r="V571" s="111"/>
      <c r="W571" s="111"/>
      <c r="X571" s="111"/>
      <c r="Y571" s="111"/>
      <c r="Z571" s="111"/>
      <c r="AA571" s="111"/>
      <c r="AB571" s="111"/>
      <c r="AC571" s="111"/>
      <c r="AD571" s="111"/>
      <c r="AE571" s="8"/>
      <c r="AG571" s="381">
        <f t="shared" si="80"/>
        <v>1</v>
      </c>
      <c r="AH571" s="298">
        <f t="shared" si="81"/>
        <v>0</v>
      </c>
      <c r="AI571" s="299">
        <f t="shared" si="82"/>
        <v>0</v>
      </c>
      <c r="AJ571" s="300">
        <f t="shared" si="83"/>
        <v>0</v>
      </c>
      <c r="AK571" s="301">
        <f t="shared" si="84"/>
        <v>0</v>
      </c>
      <c r="AL571" s="298">
        <f t="shared" si="85"/>
        <v>0</v>
      </c>
      <c r="AM571" s="299">
        <f t="shared" si="86"/>
        <v>0</v>
      </c>
      <c r="AN571" s="300">
        <f t="shared" si="87"/>
        <v>0</v>
      </c>
      <c r="AO571" s="301">
        <f t="shared" si="88"/>
        <v>0</v>
      </c>
      <c r="AP571" s="298">
        <f t="shared" si="89"/>
        <v>0</v>
      </c>
      <c r="AQ571" s="299">
        <f t="shared" si="90"/>
        <v>0</v>
      </c>
      <c r="AR571" s="300">
        <f t="shared" si="91"/>
        <v>0</v>
      </c>
      <c r="AS571" s="301">
        <f t="shared" si="92"/>
        <v>0</v>
      </c>
      <c r="AT571" s="298">
        <f t="shared" si="93"/>
        <v>0</v>
      </c>
      <c r="AU571" s="299">
        <f t="shared" si="94"/>
        <v>0</v>
      </c>
      <c r="AV571" s="300">
        <f t="shared" si="95"/>
        <v>0</v>
      </c>
      <c r="AW571" s="301">
        <f t="shared" si="96"/>
        <v>0</v>
      </c>
      <c r="AX571" s="298">
        <f t="shared" si="97"/>
        <v>0</v>
      </c>
      <c r="AY571" s="299">
        <f t="shared" si="98"/>
        <v>0</v>
      </c>
      <c r="AZ571" s="300">
        <f t="shared" si="99"/>
        <v>0</v>
      </c>
      <c r="BA571" s="301">
        <f t="shared" si="100"/>
        <v>0</v>
      </c>
      <c r="BB571" s="298">
        <f t="shared" si="101"/>
        <v>0</v>
      </c>
      <c r="BC571" s="299">
        <f t="shared" si="102"/>
        <v>0</v>
      </c>
      <c r="BD571" s="300">
        <f t="shared" si="103"/>
        <v>0</v>
      </c>
      <c r="BE571" s="301">
        <f t="shared" si="104"/>
        <v>0</v>
      </c>
      <c r="BF571" s="298">
        <f t="shared" si="105"/>
        <v>0</v>
      </c>
      <c r="BG571" s="299">
        <f t="shared" si="106"/>
        <v>0</v>
      </c>
      <c r="BH571" s="300">
        <f t="shared" si="107"/>
        <v>0</v>
      </c>
      <c r="BI571" s="301">
        <f t="shared" si="108"/>
        <v>0</v>
      </c>
      <c r="BK571" s="371">
        <f t="shared" si="125"/>
        <v>0</v>
      </c>
      <c r="BL571" s="303">
        <f t="shared" si="109"/>
        <v>0</v>
      </c>
      <c r="BM571" s="304" t="str">
        <f>IF(BL571=0,"",
IF(SUM($BL$510:BL571)=1,BN571,
IF($BL$630&gt;SUM($BL$510:BL571),_xlfn.CONCAT(", ",BN571),
IF($BL$630=SUM($BL$510:BL571),_xlfn.CONCAT(" y ",BN571)))))</f>
        <v/>
      </c>
      <c r="BN571" s="231" t="s">
        <v>6273</v>
      </c>
      <c r="BO571" s="290">
        <f t="shared" si="126"/>
        <v>1</v>
      </c>
      <c r="BP571" s="291" t="str">
        <f>IF(BO571=0,"",
IF(SUM($BO$510:BO571)=1,BQ571,
IF($BO$630&gt;SUM($BO$510:BO571),_xlfn.CONCAT(", ",BQ571),
IF($BO$630=SUM($BO$510:BO571),_xlfn.CONCAT(" y ",BQ571)))))</f>
        <v>, 62</v>
      </c>
      <c r="BQ571" s="231" t="s">
        <v>6273</v>
      </c>
      <c r="BR571" s="378">
        <f t="shared" si="110"/>
        <v>0</v>
      </c>
      <c r="BS571" s="379">
        <f t="shared" si="111"/>
        <v>0</v>
      </c>
      <c r="BT571" s="380">
        <f t="shared" si="112"/>
        <v>0</v>
      </c>
      <c r="BU571" s="483">
        <f t="shared" si="113"/>
        <v>0</v>
      </c>
      <c r="BV571" s="484">
        <f t="shared" si="114"/>
        <v>0</v>
      </c>
      <c r="BW571" s="485">
        <f t="shared" si="115"/>
        <v>0</v>
      </c>
      <c r="BX571" s="486">
        <f t="shared" si="116"/>
        <v>0</v>
      </c>
      <c r="BY571" s="483">
        <f t="shared" si="117"/>
        <v>0</v>
      </c>
      <c r="BZ571" s="487">
        <f t="shared" si="118"/>
        <v>0</v>
      </c>
      <c r="CA571" s="485">
        <f t="shared" si="119"/>
        <v>0</v>
      </c>
      <c r="CB571" s="486">
        <f t="shared" si="120"/>
        <v>0</v>
      </c>
      <c r="CC571" s="483">
        <f t="shared" si="121"/>
        <v>0</v>
      </c>
      <c r="CD571" s="484">
        <f t="shared" si="122"/>
        <v>0</v>
      </c>
      <c r="CE571" s="485">
        <f t="shared" si="123"/>
        <v>0</v>
      </c>
      <c r="CF571" s="486">
        <f t="shared" si="124"/>
        <v>0</v>
      </c>
    </row>
    <row r="572" spans="1:84" ht="30" customHeight="1">
      <c r="A572" s="81"/>
      <c r="B572" s="82"/>
      <c r="C572" s="85" t="s">
        <v>167</v>
      </c>
      <c r="D572" s="732" t="str">
        <f>IF(CNGE_2024_M1_Secc1_Sub1!$D104="","",CNGE_2024_M1_Secc1_Sub1!$D104)</f>
        <v>COMISION DEL AGUA DEL ESTADO DE VERACRUZ</v>
      </c>
      <c r="E572" s="733"/>
      <c r="F572" s="733"/>
      <c r="G572" s="733"/>
      <c r="H572" s="733"/>
      <c r="I572" s="734"/>
      <c r="J572" s="111"/>
      <c r="K572" s="111"/>
      <c r="L572" s="111"/>
      <c r="M572" s="111"/>
      <c r="N572" s="111"/>
      <c r="O572" s="111"/>
      <c r="P572" s="111"/>
      <c r="Q572" s="111"/>
      <c r="R572" s="111"/>
      <c r="S572" s="111"/>
      <c r="T572" s="111"/>
      <c r="U572" s="111"/>
      <c r="V572" s="111"/>
      <c r="W572" s="111"/>
      <c r="X572" s="111"/>
      <c r="Y572" s="111"/>
      <c r="Z572" s="111"/>
      <c r="AA572" s="111"/>
      <c r="AB572" s="111"/>
      <c r="AC572" s="111"/>
      <c r="AD572" s="111"/>
      <c r="AE572" s="8"/>
      <c r="AG572" s="381">
        <f t="shared" si="80"/>
        <v>1</v>
      </c>
      <c r="AH572" s="298">
        <f t="shared" si="81"/>
        <v>0</v>
      </c>
      <c r="AI572" s="299">
        <f t="shared" si="82"/>
        <v>0</v>
      </c>
      <c r="AJ572" s="300">
        <f t="shared" si="83"/>
        <v>0</v>
      </c>
      <c r="AK572" s="301">
        <f t="shared" si="84"/>
        <v>0</v>
      </c>
      <c r="AL572" s="298">
        <f t="shared" si="85"/>
        <v>0</v>
      </c>
      <c r="AM572" s="299">
        <f t="shared" si="86"/>
        <v>0</v>
      </c>
      <c r="AN572" s="300">
        <f t="shared" si="87"/>
        <v>0</v>
      </c>
      <c r="AO572" s="301">
        <f t="shared" si="88"/>
        <v>0</v>
      </c>
      <c r="AP572" s="298">
        <f t="shared" si="89"/>
        <v>0</v>
      </c>
      <c r="AQ572" s="299">
        <f t="shared" si="90"/>
        <v>0</v>
      </c>
      <c r="AR572" s="300">
        <f t="shared" si="91"/>
        <v>0</v>
      </c>
      <c r="AS572" s="301">
        <f t="shared" si="92"/>
        <v>0</v>
      </c>
      <c r="AT572" s="298">
        <f t="shared" si="93"/>
        <v>0</v>
      </c>
      <c r="AU572" s="299">
        <f t="shared" si="94"/>
        <v>0</v>
      </c>
      <c r="AV572" s="300">
        <f t="shared" si="95"/>
        <v>0</v>
      </c>
      <c r="AW572" s="301">
        <f t="shared" si="96"/>
        <v>0</v>
      </c>
      <c r="AX572" s="298">
        <f t="shared" si="97"/>
        <v>0</v>
      </c>
      <c r="AY572" s="299">
        <f t="shared" si="98"/>
        <v>0</v>
      </c>
      <c r="AZ572" s="300">
        <f t="shared" si="99"/>
        <v>0</v>
      </c>
      <c r="BA572" s="301">
        <f t="shared" si="100"/>
        <v>0</v>
      </c>
      <c r="BB572" s="298">
        <f t="shared" si="101"/>
        <v>0</v>
      </c>
      <c r="BC572" s="299">
        <f t="shared" si="102"/>
        <v>0</v>
      </c>
      <c r="BD572" s="300">
        <f t="shared" si="103"/>
        <v>0</v>
      </c>
      <c r="BE572" s="301">
        <f t="shared" si="104"/>
        <v>0</v>
      </c>
      <c r="BF572" s="298">
        <f t="shared" si="105"/>
        <v>0</v>
      </c>
      <c r="BG572" s="299">
        <f t="shared" si="106"/>
        <v>0</v>
      </c>
      <c r="BH572" s="300">
        <f t="shared" si="107"/>
        <v>0</v>
      </c>
      <c r="BI572" s="301">
        <f t="shared" si="108"/>
        <v>0</v>
      </c>
      <c r="BK572" s="371">
        <f t="shared" si="125"/>
        <v>0</v>
      </c>
      <c r="BL572" s="303">
        <f t="shared" si="109"/>
        <v>0</v>
      </c>
      <c r="BM572" s="304" t="str">
        <f>IF(BL572=0,"",
IF(SUM($BL$510:BL572)=1,BN572,
IF($BL$630&gt;SUM($BL$510:BL572),_xlfn.CONCAT(", ",BN572),
IF($BL$630=SUM($BL$510:BL572),_xlfn.CONCAT(" y ",BN572)))))</f>
        <v/>
      </c>
      <c r="BN572" s="231" t="s">
        <v>6274</v>
      </c>
      <c r="BO572" s="290">
        <f t="shared" si="126"/>
        <v>1</v>
      </c>
      <c r="BP572" s="291" t="str">
        <f>IF(BO572=0,"",
IF(SUM($BO$510:BO572)=1,BQ572,
IF($BO$630&gt;SUM($BO$510:BO572),_xlfn.CONCAT(", ",BQ572),
IF($BO$630=SUM($BO$510:BO572),_xlfn.CONCAT(" y ",BQ572)))))</f>
        <v>, 63</v>
      </c>
      <c r="BQ572" s="231" t="s">
        <v>6274</v>
      </c>
      <c r="BR572" s="378">
        <f t="shared" si="110"/>
        <v>0</v>
      </c>
      <c r="BS572" s="379">
        <f t="shared" si="111"/>
        <v>0</v>
      </c>
      <c r="BT572" s="380">
        <f t="shared" si="112"/>
        <v>0</v>
      </c>
      <c r="BU572" s="483">
        <f t="shared" si="113"/>
        <v>0</v>
      </c>
      <c r="BV572" s="484">
        <f t="shared" si="114"/>
        <v>0</v>
      </c>
      <c r="BW572" s="485">
        <f t="shared" si="115"/>
        <v>0</v>
      </c>
      <c r="BX572" s="486">
        <f t="shared" si="116"/>
        <v>0</v>
      </c>
      <c r="BY572" s="483">
        <f t="shared" si="117"/>
        <v>0</v>
      </c>
      <c r="BZ572" s="487">
        <f t="shared" si="118"/>
        <v>0</v>
      </c>
      <c r="CA572" s="485">
        <f t="shared" si="119"/>
        <v>0</v>
      </c>
      <c r="CB572" s="486">
        <f t="shared" si="120"/>
        <v>0</v>
      </c>
      <c r="CC572" s="483">
        <f t="shared" si="121"/>
        <v>0</v>
      </c>
      <c r="CD572" s="484">
        <f t="shared" si="122"/>
        <v>0</v>
      </c>
      <c r="CE572" s="485">
        <f t="shared" si="123"/>
        <v>0</v>
      </c>
      <c r="CF572" s="486">
        <f t="shared" si="124"/>
        <v>0</v>
      </c>
    </row>
    <row r="573" spans="1:84" ht="30" customHeight="1">
      <c r="A573" s="81"/>
      <c r="B573" s="82"/>
      <c r="C573" s="85" t="s">
        <v>168</v>
      </c>
      <c r="D573" s="732" t="str">
        <f>IF(CNGE_2024_M1_Secc1_Sub1!$D105="","",CNGE_2024_M1_Secc1_Sub1!$D105)</f>
        <v>RADIOTELEVISION DE VERACRUZ</v>
      </c>
      <c r="E573" s="733"/>
      <c r="F573" s="733"/>
      <c r="G573" s="733"/>
      <c r="H573" s="733"/>
      <c r="I573" s="734"/>
      <c r="J573" s="111"/>
      <c r="K573" s="111"/>
      <c r="L573" s="111"/>
      <c r="M573" s="111"/>
      <c r="N573" s="111"/>
      <c r="O573" s="111"/>
      <c r="P573" s="111"/>
      <c r="Q573" s="111"/>
      <c r="R573" s="111"/>
      <c r="S573" s="111"/>
      <c r="T573" s="111"/>
      <c r="U573" s="111"/>
      <c r="V573" s="111"/>
      <c r="W573" s="111"/>
      <c r="X573" s="111"/>
      <c r="Y573" s="111"/>
      <c r="Z573" s="111"/>
      <c r="AA573" s="111"/>
      <c r="AB573" s="111"/>
      <c r="AC573" s="111"/>
      <c r="AD573" s="111"/>
      <c r="AE573" s="8"/>
      <c r="AG573" s="381">
        <f t="shared" si="80"/>
        <v>1</v>
      </c>
      <c r="AH573" s="298">
        <f t="shared" si="81"/>
        <v>0</v>
      </c>
      <c r="AI573" s="299">
        <f t="shared" si="82"/>
        <v>0</v>
      </c>
      <c r="AJ573" s="300">
        <f t="shared" si="83"/>
        <v>0</v>
      </c>
      <c r="AK573" s="301">
        <f t="shared" si="84"/>
        <v>0</v>
      </c>
      <c r="AL573" s="298">
        <f t="shared" si="85"/>
        <v>0</v>
      </c>
      <c r="AM573" s="299">
        <f t="shared" si="86"/>
        <v>0</v>
      </c>
      <c r="AN573" s="300">
        <f t="shared" si="87"/>
        <v>0</v>
      </c>
      <c r="AO573" s="301">
        <f t="shared" si="88"/>
        <v>0</v>
      </c>
      <c r="AP573" s="298">
        <f t="shared" si="89"/>
        <v>0</v>
      </c>
      <c r="AQ573" s="299">
        <f t="shared" si="90"/>
        <v>0</v>
      </c>
      <c r="AR573" s="300">
        <f t="shared" si="91"/>
        <v>0</v>
      </c>
      <c r="AS573" s="301">
        <f t="shared" si="92"/>
        <v>0</v>
      </c>
      <c r="AT573" s="298">
        <f t="shared" si="93"/>
        <v>0</v>
      </c>
      <c r="AU573" s="299">
        <f t="shared" si="94"/>
        <v>0</v>
      </c>
      <c r="AV573" s="300">
        <f t="shared" si="95"/>
        <v>0</v>
      </c>
      <c r="AW573" s="301">
        <f t="shared" si="96"/>
        <v>0</v>
      </c>
      <c r="AX573" s="298">
        <f t="shared" si="97"/>
        <v>0</v>
      </c>
      <c r="AY573" s="299">
        <f t="shared" si="98"/>
        <v>0</v>
      </c>
      <c r="AZ573" s="300">
        <f t="shared" si="99"/>
        <v>0</v>
      </c>
      <c r="BA573" s="301">
        <f t="shared" si="100"/>
        <v>0</v>
      </c>
      <c r="BB573" s="298">
        <f t="shared" si="101"/>
        <v>0</v>
      </c>
      <c r="BC573" s="299">
        <f t="shared" si="102"/>
        <v>0</v>
      </c>
      <c r="BD573" s="300">
        <f t="shared" si="103"/>
        <v>0</v>
      </c>
      <c r="BE573" s="301">
        <f t="shared" si="104"/>
        <v>0</v>
      </c>
      <c r="BF573" s="298">
        <f t="shared" si="105"/>
        <v>0</v>
      </c>
      <c r="BG573" s="299">
        <f t="shared" si="106"/>
        <v>0</v>
      </c>
      <c r="BH573" s="300">
        <f t="shared" si="107"/>
        <v>0</v>
      </c>
      <c r="BI573" s="301">
        <f t="shared" si="108"/>
        <v>0</v>
      </c>
      <c r="BK573" s="371">
        <f t="shared" si="125"/>
        <v>0</v>
      </c>
      <c r="BL573" s="303">
        <f t="shared" si="109"/>
        <v>0</v>
      </c>
      <c r="BM573" s="304" t="str">
        <f>IF(BL573=0,"",
IF(SUM($BL$510:BL573)=1,BN573,
IF($BL$630&gt;SUM($BL$510:BL573),_xlfn.CONCAT(", ",BN573),
IF($BL$630=SUM($BL$510:BL573),_xlfn.CONCAT(" y ",BN573)))))</f>
        <v/>
      </c>
      <c r="BN573" s="231" t="s">
        <v>6275</v>
      </c>
      <c r="BO573" s="290">
        <f t="shared" si="126"/>
        <v>1</v>
      </c>
      <c r="BP573" s="291" t="str">
        <f>IF(BO573=0,"",
IF(SUM($BO$510:BO573)=1,BQ573,
IF($BO$630&gt;SUM($BO$510:BO573),_xlfn.CONCAT(", ",BQ573),
IF($BO$630=SUM($BO$510:BO573),_xlfn.CONCAT(" y ",BQ573)))))</f>
        <v>, 64</v>
      </c>
      <c r="BQ573" s="231" t="s">
        <v>6275</v>
      </c>
      <c r="BR573" s="378">
        <f t="shared" si="110"/>
        <v>0</v>
      </c>
      <c r="BS573" s="379">
        <f t="shared" si="111"/>
        <v>0</v>
      </c>
      <c r="BT573" s="380">
        <f t="shared" si="112"/>
        <v>0</v>
      </c>
      <c r="BU573" s="483">
        <f t="shared" si="113"/>
        <v>0</v>
      </c>
      <c r="BV573" s="484">
        <f t="shared" si="114"/>
        <v>0</v>
      </c>
      <c r="BW573" s="485">
        <f t="shared" si="115"/>
        <v>0</v>
      </c>
      <c r="BX573" s="486">
        <f t="shared" si="116"/>
        <v>0</v>
      </c>
      <c r="BY573" s="483">
        <f t="shared" si="117"/>
        <v>0</v>
      </c>
      <c r="BZ573" s="487">
        <f t="shared" si="118"/>
        <v>0</v>
      </c>
      <c r="CA573" s="485">
        <f t="shared" si="119"/>
        <v>0</v>
      </c>
      <c r="CB573" s="486">
        <f t="shared" si="120"/>
        <v>0</v>
      </c>
      <c r="CC573" s="483">
        <f t="shared" si="121"/>
        <v>0</v>
      </c>
      <c r="CD573" s="484">
        <f t="shared" si="122"/>
        <v>0</v>
      </c>
      <c r="CE573" s="485">
        <f t="shared" si="123"/>
        <v>0</v>
      </c>
      <c r="CF573" s="486">
        <f t="shared" si="124"/>
        <v>0</v>
      </c>
    </row>
    <row r="574" spans="1:84" ht="45" customHeight="1">
      <c r="A574" s="81"/>
      <c r="B574" s="82"/>
      <c r="C574" s="85" t="s">
        <v>169</v>
      </c>
      <c r="D574" s="732" t="str">
        <f>IF(CNGE_2024_M1_Secc1_Sub1!$D106="","",CNGE_2024_M1_Secc1_Sub1!$D106)</f>
        <v>SECRETARIA EJECUTIVA DEL SISTEMA ESTATAL ANTICORRUPCION</v>
      </c>
      <c r="E574" s="733"/>
      <c r="F574" s="733"/>
      <c r="G574" s="733"/>
      <c r="H574" s="733"/>
      <c r="I574" s="734"/>
      <c r="J574" s="111"/>
      <c r="K574" s="111"/>
      <c r="L574" s="111"/>
      <c r="M574" s="111"/>
      <c r="N574" s="111"/>
      <c r="O574" s="111"/>
      <c r="P574" s="111"/>
      <c r="Q574" s="111"/>
      <c r="R574" s="111"/>
      <c r="S574" s="111"/>
      <c r="T574" s="111"/>
      <c r="U574" s="111"/>
      <c r="V574" s="111"/>
      <c r="W574" s="111"/>
      <c r="X574" s="111"/>
      <c r="Y574" s="111"/>
      <c r="Z574" s="111"/>
      <c r="AA574" s="111"/>
      <c r="AB574" s="111"/>
      <c r="AC574" s="111"/>
      <c r="AD574" s="111"/>
      <c r="AE574" s="8"/>
      <c r="AG574" s="381">
        <f t="shared" si="80"/>
        <v>1</v>
      </c>
      <c r="AH574" s="298">
        <f t="shared" si="81"/>
        <v>0</v>
      </c>
      <c r="AI574" s="299">
        <f t="shared" si="82"/>
        <v>0</v>
      </c>
      <c r="AJ574" s="300">
        <f t="shared" si="83"/>
        <v>0</v>
      </c>
      <c r="AK574" s="301">
        <f t="shared" si="84"/>
        <v>0</v>
      </c>
      <c r="AL574" s="298">
        <f t="shared" si="85"/>
        <v>0</v>
      </c>
      <c r="AM574" s="299">
        <f t="shared" si="86"/>
        <v>0</v>
      </c>
      <c r="AN574" s="300">
        <f t="shared" si="87"/>
        <v>0</v>
      </c>
      <c r="AO574" s="301">
        <f t="shared" si="88"/>
        <v>0</v>
      </c>
      <c r="AP574" s="298">
        <f t="shared" si="89"/>
        <v>0</v>
      </c>
      <c r="AQ574" s="299">
        <f t="shared" si="90"/>
        <v>0</v>
      </c>
      <c r="AR574" s="300">
        <f t="shared" si="91"/>
        <v>0</v>
      </c>
      <c r="AS574" s="301">
        <f t="shared" si="92"/>
        <v>0</v>
      </c>
      <c r="AT574" s="298">
        <f t="shared" si="93"/>
        <v>0</v>
      </c>
      <c r="AU574" s="299">
        <f t="shared" si="94"/>
        <v>0</v>
      </c>
      <c r="AV574" s="300">
        <f t="shared" si="95"/>
        <v>0</v>
      </c>
      <c r="AW574" s="301">
        <f t="shared" si="96"/>
        <v>0</v>
      </c>
      <c r="AX574" s="298">
        <f t="shared" si="97"/>
        <v>0</v>
      </c>
      <c r="AY574" s="299">
        <f t="shared" si="98"/>
        <v>0</v>
      </c>
      <c r="AZ574" s="300">
        <f t="shared" si="99"/>
        <v>0</v>
      </c>
      <c r="BA574" s="301">
        <f t="shared" si="100"/>
        <v>0</v>
      </c>
      <c r="BB574" s="298">
        <f t="shared" si="101"/>
        <v>0</v>
      </c>
      <c r="BC574" s="299">
        <f t="shared" si="102"/>
        <v>0</v>
      </c>
      <c r="BD574" s="300">
        <f t="shared" si="103"/>
        <v>0</v>
      </c>
      <c r="BE574" s="301">
        <f t="shared" si="104"/>
        <v>0</v>
      </c>
      <c r="BF574" s="298">
        <f t="shared" si="105"/>
        <v>0</v>
      </c>
      <c r="BG574" s="299">
        <f t="shared" si="106"/>
        <v>0</v>
      </c>
      <c r="BH574" s="300">
        <f t="shared" si="107"/>
        <v>0</v>
      </c>
      <c r="BI574" s="301">
        <f t="shared" si="108"/>
        <v>0</v>
      </c>
      <c r="BK574" s="371">
        <f t="shared" ref="BK574:BK605" si="127">COUNTIF(J574:AD574,"NS")</f>
        <v>0</v>
      </c>
      <c r="BL574" s="303">
        <f t="shared" si="109"/>
        <v>0</v>
      </c>
      <c r="BM574" s="304" t="str">
        <f>IF(BL574=0,"",
IF(SUM($BL$510:BL574)=1,BN574,
IF($BL$630&gt;SUM($BL$510:BL574),_xlfn.CONCAT(", ",BN574),
IF($BL$630=SUM($BL$510:BL574),_xlfn.CONCAT(" y ",BN574)))))</f>
        <v/>
      </c>
      <c r="BN574" s="231" t="s">
        <v>6276</v>
      </c>
      <c r="BO574" s="290">
        <f t="shared" ref="BO574:BO605" si="128">IF(AG574=0,0,1)</f>
        <v>1</v>
      </c>
      <c r="BP574" s="291" t="str">
        <f>IF(BO574=0,"",
IF(SUM($BO$510:BO574)=1,BQ574,
IF($BO$630&gt;SUM($BO$510:BO574),_xlfn.CONCAT(", ",BQ574),
IF($BO$630=SUM($BO$510:BO574),_xlfn.CONCAT(" y ",BQ574)))))</f>
        <v>, 65</v>
      </c>
      <c r="BQ574" s="231" t="s">
        <v>6276</v>
      </c>
      <c r="BR574" s="378">
        <f t="shared" si="110"/>
        <v>0</v>
      </c>
      <c r="BS574" s="379">
        <f t="shared" si="111"/>
        <v>0</v>
      </c>
      <c r="BT574" s="380">
        <f t="shared" si="112"/>
        <v>0</v>
      </c>
      <c r="BU574" s="483">
        <f t="shared" si="113"/>
        <v>0</v>
      </c>
      <c r="BV574" s="484">
        <f t="shared" si="114"/>
        <v>0</v>
      </c>
      <c r="BW574" s="485">
        <f t="shared" si="115"/>
        <v>0</v>
      </c>
      <c r="BX574" s="486">
        <f t="shared" si="116"/>
        <v>0</v>
      </c>
      <c r="BY574" s="483">
        <f t="shared" si="117"/>
        <v>0</v>
      </c>
      <c r="BZ574" s="487">
        <f t="shared" si="118"/>
        <v>0</v>
      </c>
      <c r="CA574" s="485">
        <f t="shared" si="119"/>
        <v>0</v>
      </c>
      <c r="CB574" s="486">
        <f t="shared" si="120"/>
        <v>0</v>
      </c>
      <c r="CC574" s="483">
        <f t="shared" si="121"/>
        <v>0</v>
      </c>
      <c r="CD574" s="484">
        <f t="shared" si="122"/>
        <v>0</v>
      </c>
      <c r="CE574" s="485">
        <f t="shared" si="123"/>
        <v>0</v>
      </c>
      <c r="CF574" s="486">
        <f t="shared" si="124"/>
        <v>0</v>
      </c>
    </row>
    <row r="575" spans="1:84" ht="45" customHeight="1">
      <c r="A575" s="81"/>
      <c r="B575" s="82"/>
      <c r="C575" s="85" t="s">
        <v>170</v>
      </c>
      <c r="D575" s="732" t="str">
        <f>IF(CNGE_2024_M1_Secc1_Sub1!$D107="","",CNGE_2024_M1_Secc1_Sub1!$D107)</f>
        <v>INSTITUTO DE LA POLICIA AUXILIAR Y PROTECCION PATRIMONIAL</v>
      </c>
      <c r="E575" s="733"/>
      <c r="F575" s="733"/>
      <c r="G575" s="733"/>
      <c r="H575" s="733"/>
      <c r="I575" s="734"/>
      <c r="J575" s="111"/>
      <c r="K575" s="111"/>
      <c r="L575" s="111"/>
      <c r="M575" s="111"/>
      <c r="N575" s="111"/>
      <c r="O575" s="111"/>
      <c r="P575" s="111"/>
      <c r="Q575" s="111"/>
      <c r="R575" s="111"/>
      <c r="S575" s="111"/>
      <c r="T575" s="111"/>
      <c r="U575" s="111"/>
      <c r="V575" s="111"/>
      <c r="W575" s="111"/>
      <c r="X575" s="111"/>
      <c r="Y575" s="111"/>
      <c r="Z575" s="111"/>
      <c r="AA575" s="111"/>
      <c r="AB575" s="111"/>
      <c r="AC575" s="111"/>
      <c r="AD575" s="111"/>
      <c r="AE575" s="8"/>
      <c r="AG575" s="381">
        <f t="shared" ref="AG575:AG629" si="129">IF(AND(COUNTBLANK(D575)=1,COUNTA(J575:AD575)=0),0,IF(AND(COUNTBLANK(D575)=0,COUNTA(J575:AD575)=21),0,1))</f>
        <v>1</v>
      </c>
      <c r="AH575" s="298">
        <f t="shared" ref="AH575:AH629" si="130">J575</f>
        <v>0</v>
      </c>
      <c r="AI575" s="299">
        <f t="shared" ref="AI575:AI629" si="131">COUNTIF(K575:L575,"NS")</f>
        <v>0</v>
      </c>
      <c r="AJ575" s="300">
        <f t="shared" ref="AJ575:AJ629" si="132">SUM(K575:L575)</f>
        <v>0</v>
      </c>
      <c r="AK575" s="301">
        <f t="shared" ref="AK575:AK629" si="133">IF(OR(AND(AH575=0, AI575&gt;0),AND(AH575="NS", AJ575&gt;0), AND(AH575="NS", AI575=0, AJ575=0)), 1, IF(OR(AND(AH575&gt;0, AI575&gt;1,AH575&gt;AJ575), AND(AH575="NS", AI575=2), AND(AH575="NS", AJ575=0, AI575&gt;0), AH575=AJ575), 0, 1))</f>
        <v>0</v>
      </c>
      <c r="AL575" s="298">
        <f t="shared" ref="AL575:AL629" si="134">M575</f>
        <v>0</v>
      </c>
      <c r="AM575" s="299">
        <f t="shared" ref="AM575:AM629" si="135">COUNTIF(N575:O575,"NS")</f>
        <v>0</v>
      </c>
      <c r="AN575" s="300">
        <f t="shared" ref="AN575:AN629" si="136">SUM(N575:O575)</f>
        <v>0</v>
      </c>
      <c r="AO575" s="301">
        <f t="shared" ref="AO575:AO629" si="137">IF(OR(AND(AL575=0, AM575&gt;0),AND(AL575="NS", AN575&gt;0), AND(AL575="NS", AM575=0, AN575=0)), 1, IF(OR(AND(AL575&gt;0, AM575&gt;1,AL575&gt;AN575), AND(AL575="NS", AM575=2), AND(AL575="NS", AN575=0, AM575&gt;0), AL575=AN575), 0, 1))</f>
        <v>0</v>
      </c>
      <c r="AP575" s="298">
        <f t="shared" ref="AP575:AP629" si="138">P575</f>
        <v>0</v>
      </c>
      <c r="AQ575" s="299">
        <f t="shared" ref="AQ575:AQ629" si="139">COUNTIF(Q575:R575,"NS")</f>
        <v>0</v>
      </c>
      <c r="AR575" s="300">
        <f t="shared" ref="AR575:AR629" si="140">SUM(Q575:R575)</f>
        <v>0</v>
      </c>
      <c r="AS575" s="301">
        <f t="shared" ref="AS575:AS629" si="141">IF(OR(AND(AP575=0, AQ575&gt;0),AND(AP575="NS", AR575&gt;0), AND(AP575="NS", AQ575=0, AR575=0)), 1, IF(OR(AND(AP575&gt;0, AQ575&gt;1,AP575&gt;AR575), AND(AP575="NS", AQ575=2), AND(AP575="NS", AR575=0, AQ575&gt;0), AP575=AR575), 0, 1))</f>
        <v>0</v>
      </c>
      <c r="AT575" s="298">
        <f t="shared" ref="AT575:AT629" si="142">S575</f>
        <v>0</v>
      </c>
      <c r="AU575" s="299">
        <f t="shared" ref="AU575:AU629" si="143">COUNTIF(T575:U575,"NS")</f>
        <v>0</v>
      </c>
      <c r="AV575" s="300">
        <f t="shared" ref="AV575:AV629" si="144">SUM(T575:U575)</f>
        <v>0</v>
      </c>
      <c r="AW575" s="301">
        <f t="shared" ref="AW575:AW629" si="145">IF(OR(AND(AT575=0, AU575&gt;0),AND(AT575="NS", AV575&gt;0), AND(AT575="NS", AU575=0, AV575=0)), 1, IF(OR(AND(AT575&gt;0, AU575&gt;1,AT575&gt;AV575), AND(AT575="NS", AU575=2), AND(AT575="NS", AV575=0, AU575&gt;0), AT575=AV575), 0, 1))</f>
        <v>0</v>
      </c>
      <c r="AX575" s="298">
        <f t="shared" ref="AX575:AX629" si="146">V575</f>
        <v>0</v>
      </c>
      <c r="AY575" s="299">
        <f t="shared" ref="AY575:AY629" si="147">COUNTIF(W575:X575,"NS")</f>
        <v>0</v>
      </c>
      <c r="AZ575" s="300">
        <f t="shared" ref="AZ575:AZ629" si="148">SUM(W575:X575)</f>
        <v>0</v>
      </c>
      <c r="BA575" s="301">
        <f t="shared" ref="BA575:BA629" si="149">IF(OR(AND(AX575=0, AY575&gt;0),AND(AX575="NS", AZ575&gt;0), AND(AX575="NS", AY575=0, AZ575=0)), 1, IF(OR(AND(AX575&gt;0, AY575&gt;1,AX575&gt;AZ575), AND(AX575="NS", AY575=2), AND(AX575="NS", AZ575=0, AY575&gt;0), AX575=AZ575), 0, 1))</f>
        <v>0</v>
      </c>
      <c r="BB575" s="298">
        <f t="shared" ref="BB575:BB629" si="150">Y575</f>
        <v>0</v>
      </c>
      <c r="BC575" s="299">
        <f t="shared" ref="BC575:BC629" si="151">COUNTIF(Z575:AA575,"NS")</f>
        <v>0</v>
      </c>
      <c r="BD575" s="300">
        <f t="shared" ref="BD575:BD629" si="152">SUM(Z575:AA575)</f>
        <v>0</v>
      </c>
      <c r="BE575" s="301">
        <f t="shared" ref="BE575:BE629" si="153">IF(OR(AND(BB575=0, BC575&gt;0),AND(BB575="NS", BD575&gt;0), AND(BB575="NS", BC575=0, BD575=0)), 1, IF(OR(AND(BB575&gt;0, BC575&gt;1,BB575&gt;BD575), AND(BB575="NS", BC575=2), AND(BB575="NS", BD575=0, BC575&gt;0), BB575=BD575), 0, 1))</f>
        <v>0</v>
      </c>
      <c r="BF575" s="298">
        <f t="shared" ref="BF575:BF629" si="154">AB575</f>
        <v>0</v>
      </c>
      <c r="BG575" s="299">
        <f t="shared" ref="BG575:BG629" si="155">COUNTIF(AC575:AD575,"NS")</f>
        <v>0</v>
      </c>
      <c r="BH575" s="300">
        <f t="shared" ref="BH575:BH629" si="156">SUM(AC575:AD575)</f>
        <v>0</v>
      </c>
      <c r="BI575" s="301">
        <f t="shared" ref="BI575:BI629" si="157">IF(OR(AND(BF575=0, BG575&gt;0),AND(BF575="NS", BH575&gt;0), AND(BF575="NS", BG575=0, BH575=0)), 1, IF(OR(AND(BF575&gt;0, BG575&gt;1,BF575&gt;BH575), AND(BF575="NS", BG575=2), AND(BF575="NS", BH575=0, BG575&gt;0), BF575=BH575), 0, 1))</f>
        <v>0</v>
      </c>
      <c r="BK575" s="371">
        <f t="shared" si="127"/>
        <v>0</v>
      </c>
      <c r="BL575" s="303">
        <f t="shared" ref="BL575:BL629" si="158">IF(SUM(BX575,CB575,CF575)=0,0,1)</f>
        <v>0</v>
      </c>
      <c r="BM575" s="304" t="str">
        <f>IF(BL575=0,"",
IF(SUM($BL$510:BL575)=1,BN575,
IF($BL$630&gt;SUM($BL$510:BL575),_xlfn.CONCAT(", ",BN575),
IF($BL$630=SUM($BL$510:BL575),_xlfn.CONCAT(" y ",BN575)))))</f>
        <v/>
      </c>
      <c r="BN575" s="231" t="s">
        <v>6277</v>
      </c>
      <c r="BO575" s="290">
        <f t="shared" si="128"/>
        <v>1</v>
      </c>
      <c r="BP575" s="291" t="str">
        <f>IF(BO575=0,"",
IF(SUM($BO$510:BO575)=1,BQ575,
IF($BO$630&gt;SUM($BO$510:BO575),_xlfn.CONCAT(", ",BQ575),
IF($BO$630=SUM($BO$510:BO575),_xlfn.CONCAT(" y ",BQ575)))))</f>
        <v>, 66</v>
      </c>
      <c r="BQ575" s="231" t="s">
        <v>6277</v>
      </c>
      <c r="BR575" s="378">
        <f t="shared" ref="BR575:BR628" si="159">IF(AND(J575="NS",M439="NS"),0,IF(AND(J575="NA",M439="NA"),0,IF(J575=SUM(M439),0,1)))</f>
        <v>0</v>
      </c>
      <c r="BS575" s="379">
        <f t="shared" ref="BS575:BS629" si="160">IF(AND(K575="NS",S439="NS"),0,IF(AND(K575="NA",S439="NA"),0,IF(K575=SUM(S439),0,1)))</f>
        <v>0</v>
      </c>
      <c r="BT575" s="380">
        <f t="shared" ref="BT575:BT629" si="161">IF(AND(L575="NS",Y439="NS"),0,IF(AND(L575="NA",Y439="NA"),0,IF(L575=SUM(Y439),0,1)))</f>
        <v>0</v>
      </c>
      <c r="BU575" s="483">
        <f t="shared" ref="BU575:BU629" si="162">J575</f>
        <v>0</v>
      </c>
      <c r="BV575" s="484">
        <f t="shared" ref="BV575:BV629" si="163">COUNTIF(M575,"NS")+COUNTIF(P575,"NS") + COUNTIF(S575,"NS")+ COUNTIF(V575,"NS")+ COUNTIF(Y575,"NS")+ COUNTIF(AB575,"NS")</f>
        <v>0</v>
      </c>
      <c r="BW575" s="485">
        <f t="shared" ref="BW575:BW629" si="164">SUM(M575,P575,S575,V575,Y575,AB575)</f>
        <v>0</v>
      </c>
      <c r="BX575" s="486">
        <f t="shared" ref="BX575:BX629" si="165">IF(OR(AND(BU575=0, BV575&gt;0),AND(BU575="NS", BW575&gt;0), AND(BU575="NS", BV575=0, BW575=0)), 1, IF(OR(AND(BU575&gt;0, BV575&gt;1,BU575&gt;BW575), AND(BU575="NS", BV575=2), AND(BU575="NS", BW575=0, BV575&gt;0), BU575=BW575), 0, 1))</f>
        <v>0</v>
      </c>
      <c r="BY575" s="483">
        <f t="shared" ref="BY575:BY629" si="166">K575</f>
        <v>0</v>
      </c>
      <c r="BZ575" s="487">
        <f t="shared" ref="BZ575:BZ629" si="167">COUNTIF(N575,"NS")+COUNTIF(Q575,"NS") + COUNTIF(T575,"NS")+ COUNTIF(W575,"NS")+ COUNTIF(Z575,"NS")+ COUNTIF(AC575,"NS")</f>
        <v>0</v>
      </c>
      <c r="CA575" s="485">
        <f t="shared" ref="CA575:CA629" si="168">SUM(N575,Q575,T575,W575,Z575,AC575)</f>
        <v>0</v>
      </c>
      <c r="CB575" s="486">
        <f t="shared" ref="CB575:CB629" si="169">IF(OR(AND(BY575=0, BZ575&gt;0),AND(BY575="NS", CA575&gt;0), AND(BY575="NS", BZ575=0, CA575=0)), 1, IF(OR(AND(BY575&gt;0, BZ575&gt;1,BY575&gt;CA575), AND(BY575="NS", BZ575=2), AND(BY575="NS", CA575=0, BZ575&gt;0), BY575=CA575), 0, 1))</f>
        <v>0</v>
      </c>
      <c r="CC575" s="483">
        <f t="shared" ref="CC575:CC629" si="170">L575</f>
        <v>0</v>
      </c>
      <c r="CD575" s="484">
        <f t="shared" ref="CD575:CD629" si="171">COUNTIF(O575,"NS")+COUNTIF(R575,"NS") + COUNTIF(U575,"NS")+ COUNTIF(X575,"NS")+ COUNTIF(AA575,"NS")+ COUNTIF(AD575,"NS")</f>
        <v>0</v>
      </c>
      <c r="CE575" s="485">
        <f t="shared" ref="CE575:CE629" si="172">SUM(O575,R575,U575,X575,AA575,AD575)</f>
        <v>0</v>
      </c>
      <c r="CF575" s="486">
        <f t="shared" ref="CF575:CF629" si="173">IF(OR(AND(CC575=0, CD575&gt;0),AND(CC575="NS", CE575&gt;0), AND(CC575="NS", CD575=0, CE575=0)), 1, IF(OR(AND(CC575&gt;0, CD575&gt;1,CC575&gt;CE575), AND(CC575="NS", CD575=2), AND(CC575="NS", CE575=0, CD575&gt;0), CC575=CE575), 0, 1))</f>
        <v>0</v>
      </c>
    </row>
    <row r="576" spans="1:84" ht="45" customHeight="1">
      <c r="A576" s="81"/>
      <c r="B576" s="82"/>
      <c r="C576" s="85" t="s">
        <v>171</v>
      </c>
      <c r="D576" s="732" t="str">
        <f>IF(CNGE_2024_M1_Secc1_Sub1!$D108="","",CNGE_2024_M1_Secc1_Sub1!$D108)</f>
        <v>ACADEMIA REGIONAL DE SEGURIDAD PUBLICA DEL SURESTE</v>
      </c>
      <c r="E576" s="733"/>
      <c r="F576" s="733"/>
      <c r="G576" s="733"/>
      <c r="H576" s="733"/>
      <c r="I576" s="734"/>
      <c r="J576" s="111"/>
      <c r="K576" s="111"/>
      <c r="L576" s="111"/>
      <c r="M576" s="111"/>
      <c r="N576" s="111"/>
      <c r="O576" s="111"/>
      <c r="P576" s="111"/>
      <c r="Q576" s="111"/>
      <c r="R576" s="111"/>
      <c r="S576" s="111"/>
      <c r="T576" s="111"/>
      <c r="U576" s="111"/>
      <c r="V576" s="111"/>
      <c r="W576" s="111"/>
      <c r="X576" s="111"/>
      <c r="Y576" s="111"/>
      <c r="Z576" s="111"/>
      <c r="AA576" s="111"/>
      <c r="AB576" s="111"/>
      <c r="AC576" s="111"/>
      <c r="AD576" s="111"/>
      <c r="AE576" s="8"/>
      <c r="AG576" s="381">
        <f t="shared" si="129"/>
        <v>1</v>
      </c>
      <c r="AH576" s="298">
        <f t="shared" si="130"/>
        <v>0</v>
      </c>
      <c r="AI576" s="299">
        <f t="shared" si="131"/>
        <v>0</v>
      </c>
      <c r="AJ576" s="300">
        <f t="shared" si="132"/>
        <v>0</v>
      </c>
      <c r="AK576" s="301">
        <f t="shared" si="133"/>
        <v>0</v>
      </c>
      <c r="AL576" s="298">
        <f t="shared" si="134"/>
        <v>0</v>
      </c>
      <c r="AM576" s="299">
        <f t="shared" si="135"/>
        <v>0</v>
      </c>
      <c r="AN576" s="300">
        <f t="shared" si="136"/>
        <v>0</v>
      </c>
      <c r="AO576" s="301">
        <f t="shared" si="137"/>
        <v>0</v>
      </c>
      <c r="AP576" s="298">
        <f t="shared" si="138"/>
        <v>0</v>
      </c>
      <c r="AQ576" s="299">
        <f t="shared" si="139"/>
        <v>0</v>
      </c>
      <c r="AR576" s="300">
        <f t="shared" si="140"/>
        <v>0</v>
      </c>
      <c r="AS576" s="301">
        <f t="shared" si="141"/>
        <v>0</v>
      </c>
      <c r="AT576" s="298">
        <f t="shared" si="142"/>
        <v>0</v>
      </c>
      <c r="AU576" s="299">
        <f t="shared" si="143"/>
        <v>0</v>
      </c>
      <c r="AV576" s="300">
        <f t="shared" si="144"/>
        <v>0</v>
      </c>
      <c r="AW576" s="301">
        <f t="shared" si="145"/>
        <v>0</v>
      </c>
      <c r="AX576" s="298">
        <f t="shared" si="146"/>
        <v>0</v>
      </c>
      <c r="AY576" s="299">
        <f t="shared" si="147"/>
        <v>0</v>
      </c>
      <c r="AZ576" s="300">
        <f t="shared" si="148"/>
        <v>0</v>
      </c>
      <c r="BA576" s="301">
        <f t="shared" si="149"/>
        <v>0</v>
      </c>
      <c r="BB576" s="298">
        <f t="shared" si="150"/>
        <v>0</v>
      </c>
      <c r="BC576" s="299">
        <f t="shared" si="151"/>
        <v>0</v>
      </c>
      <c r="BD576" s="300">
        <f t="shared" si="152"/>
        <v>0</v>
      </c>
      <c r="BE576" s="301">
        <f t="shared" si="153"/>
        <v>0</v>
      </c>
      <c r="BF576" s="298">
        <f t="shared" si="154"/>
        <v>0</v>
      </c>
      <c r="BG576" s="299">
        <f t="shared" si="155"/>
        <v>0</v>
      </c>
      <c r="BH576" s="300">
        <f t="shared" si="156"/>
        <v>0</v>
      </c>
      <c r="BI576" s="301">
        <f t="shared" si="157"/>
        <v>0</v>
      </c>
      <c r="BK576" s="371">
        <f t="shared" si="127"/>
        <v>0</v>
      </c>
      <c r="BL576" s="303">
        <f t="shared" si="158"/>
        <v>0</v>
      </c>
      <c r="BM576" s="304" t="str">
        <f>IF(BL576=0,"",
IF(SUM($BL$510:BL576)=1,BN576,
IF($BL$630&gt;SUM($BL$510:BL576),_xlfn.CONCAT(", ",BN576),
IF($BL$630=SUM($BL$510:BL576),_xlfn.CONCAT(" y ",BN576)))))</f>
        <v/>
      </c>
      <c r="BN576" s="231" t="s">
        <v>6278</v>
      </c>
      <c r="BO576" s="290">
        <f t="shared" si="128"/>
        <v>1</v>
      </c>
      <c r="BP576" s="291" t="str">
        <f>IF(BO576=0,"",
IF(SUM($BO$510:BO576)=1,BQ576,
IF($BO$630&gt;SUM($BO$510:BO576),_xlfn.CONCAT(", ",BQ576),
IF($BO$630=SUM($BO$510:BO576),_xlfn.CONCAT(" y ",BQ576)))))</f>
        <v>, 67</v>
      </c>
      <c r="BQ576" s="231" t="s">
        <v>6278</v>
      </c>
      <c r="BR576" s="378">
        <f t="shared" si="159"/>
        <v>0</v>
      </c>
      <c r="BS576" s="379">
        <f t="shared" si="160"/>
        <v>0</v>
      </c>
      <c r="BT576" s="380">
        <f t="shared" si="161"/>
        <v>0</v>
      </c>
      <c r="BU576" s="483">
        <f t="shared" si="162"/>
        <v>0</v>
      </c>
      <c r="BV576" s="484">
        <f t="shared" si="163"/>
        <v>0</v>
      </c>
      <c r="BW576" s="485">
        <f t="shared" si="164"/>
        <v>0</v>
      </c>
      <c r="BX576" s="486">
        <f t="shared" si="165"/>
        <v>0</v>
      </c>
      <c r="BY576" s="483">
        <f t="shared" si="166"/>
        <v>0</v>
      </c>
      <c r="BZ576" s="487">
        <f t="shared" si="167"/>
        <v>0</v>
      </c>
      <c r="CA576" s="485">
        <f t="shared" si="168"/>
        <v>0</v>
      </c>
      <c r="CB576" s="486">
        <f t="shared" si="169"/>
        <v>0</v>
      </c>
      <c r="CC576" s="483">
        <f t="shared" si="170"/>
        <v>0</v>
      </c>
      <c r="CD576" s="484">
        <f t="shared" si="171"/>
        <v>0</v>
      </c>
      <c r="CE576" s="485">
        <f t="shared" si="172"/>
        <v>0</v>
      </c>
      <c r="CF576" s="486">
        <f t="shared" si="173"/>
        <v>0</v>
      </c>
    </row>
    <row r="577" spans="1:84" ht="30" customHeight="1">
      <c r="A577" s="81"/>
      <c r="B577" s="82"/>
      <c r="C577" s="85" t="s">
        <v>172</v>
      </c>
      <c r="D577" s="732" t="str">
        <f>IF(CNGE_2024_M1_Secc1_Sub1!$D109="","",CNGE_2024_M1_Secc1_Sub1!$D109)</f>
        <v>INSTITUTO DE CAPACITACION PARA EL TRABAJO</v>
      </c>
      <c r="E577" s="733"/>
      <c r="F577" s="733"/>
      <c r="G577" s="733"/>
      <c r="H577" s="733"/>
      <c r="I577" s="734"/>
      <c r="J577" s="111"/>
      <c r="K577" s="111"/>
      <c r="L577" s="111"/>
      <c r="M577" s="111"/>
      <c r="N577" s="111"/>
      <c r="O577" s="111"/>
      <c r="P577" s="111"/>
      <c r="Q577" s="111"/>
      <c r="R577" s="111"/>
      <c r="S577" s="111"/>
      <c r="T577" s="111"/>
      <c r="U577" s="111"/>
      <c r="V577" s="111"/>
      <c r="W577" s="111"/>
      <c r="X577" s="111"/>
      <c r="Y577" s="111"/>
      <c r="Z577" s="111"/>
      <c r="AA577" s="111"/>
      <c r="AB577" s="111"/>
      <c r="AC577" s="111"/>
      <c r="AD577" s="111"/>
      <c r="AE577" s="8"/>
      <c r="AG577" s="381">
        <f t="shared" si="129"/>
        <v>1</v>
      </c>
      <c r="AH577" s="298">
        <f t="shared" si="130"/>
        <v>0</v>
      </c>
      <c r="AI577" s="299">
        <f t="shared" si="131"/>
        <v>0</v>
      </c>
      <c r="AJ577" s="300">
        <f t="shared" si="132"/>
        <v>0</v>
      </c>
      <c r="AK577" s="301">
        <f t="shared" si="133"/>
        <v>0</v>
      </c>
      <c r="AL577" s="298">
        <f t="shared" si="134"/>
        <v>0</v>
      </c>
      <c r="AM577" s="299">
        <f t="shared" si="135"/>
        <v>0</v>
      </c>
      <c r="AN577" s="300">
        <f t="shared" si="136"/>
        <v>0</v>
      </c>
      <c r="AO577" s="301">
        <f t="shared" si="137"/>
        <v>0</v>
      </c>
      <c r="AP577" s="298">
        <f t="shared" si="138"/>
        <v>0</v>
      </c>
      <c r="AQ577" s="299">
        <f t="shared" si="139"/>
        <v>0</v>
      </c>
      <c r="AR577" s="300">
        <f t="shared" si="140"/>
        <v>0</v>
      </c>
      <c r="AS577" s="301">
        <f t="shared" si="141"/>
        <v>0</v>
      </c>
      <c r="AT577" s="298">
        <f t="shared" si="142"/>
        <v>0</v>
      </c>
      <c r="AU577" s="299">
        <f t="shared" si="143"/>
        <v>0</v>
      </c>
      <c r="AV577" s="300">
        <f t="shared" si="144"/>
        <v>0</v>
      </c>
      <c r="AW577" s="301">
        <f t="shared" si="145"/>
        <v>0</v>
      </c>
      <c r="AX577" s="298">
        <f t="shared" si="146"/>
        <v>0</v>
      </c>
      <c r="AY577" s="299">
        <f t="shared" si="147"/>
        <v>0</v>
      </c>
      <c r="AZ577" s="300">
        <f t="shared" si="148"/>
        <v>0</v>
      </c>
      <c r="BA577" s="301">
        <f t="shared" si="149"/>
        <v>0</v>
      </c>
      <c r="BB577" s="298">
        <f t="shared" si="150"/>
        <v>0</v>
      </c>
      <c r="BC577" s="299">
        <f t="shared" si="151"/>
        <v>0</v>
      </c>
      <c r="BD577" s="300">
        <f t="shared" si="152"/>
        <v>0</v>
      </c>
      <c r="BE577" s="301">
        <f t="shared" si="153"/>
        <v>0</v>
      </c>
      <c r="BF577" s="298">
        <f t="shared" si="154"/>
        <v>0</v>
      </c>
      <c r="BG577" s="299">
        <f t="shared" si="155"/>
        <v>0</v>
      </c>
      <c r="BH577" s="300">
        <f t="shared" si="156"/>
        <v>0</v>
      </c>
      <c r="BI577" s="301">
        <f t="shared" si="157"/>
        <v>0</v>
      </c>
      <c r="BK577" s="371">
        <f t="shared" si="127"/>
        <v>0</v>
      </c>
      <c r="BL577" s="303">
        <f t="shared" si="158"/>
        <v>0</v>
      </c>
      <c r="BM577" s="304" t="str">
        <f>IF(BL577=0,"",
IF(SUM($BL$510:BL577)=1,BN577,
IF($BL$630&gt;SUM($BL$510:BL577),_xlfn.CONCAT(", ",BN577),
IF($BL$630=SUM($BL$510:BL577),_xlfn.CONCAT(" y ",BN577)))))</f>
        <v/>
      </c>
      <c r="BN577" s="231" t="s">
        <v>6279</v>
      </c>
      <c r="BO577" s="290">
        <f t="shared" si="128"/>
        <v>1</v>
      </c>
      <c r="BP577" s="291" t="str">
        <f>IF(BO577=0,"",
IF(SUM($BO$510:BO577)=1,BQ577,
IF($BO$630&gt;SUM($BO$510:BO577),_xlfn.CONCAT(", ",BQ577),
IF($BO$630=SUM($BO$510:BO577),_xlfn.CONCAT(" y ",BQ577)))))</f>
        <v>, 68</v>
      </c>
      <c r="BQ577" s="231" t="s">
        <v>6279</v>
      </c>
      <c r="BR577" s="378">
        <f t="shared" si="159"/>
        <v>0</v>
      </c>
      <c r="BS577" s="379">
        <f t="shared" si="160"/>
        <v>0</v>
      </c>
      <c r="BT577" s="380">
        <f t="shared" si="161"/>
        <v>0</v>
      </c>
      <c r="BU577" s="483">
        <f t="shared" si="162"/>
        <v>0</v>
      </c>
      <c r="BV577" s="484">
        <f t="shared" si="163"/>
        <v>0</v>
      </c>
      <c r="BW577" s="485">
        <f t="shared" si="164"/>
        <v>0</v>
      </c>
      <c r="BX577" s="486">
        <f t="shared" si="165"/>
        <v>0</v>
      </c>
      <c r="BY577" s="483">
        <f t="shared" si="166"/>
        <v>0</v>
      </c>
      <c r="BZ577" s="487">
        <f t="shared" si="167"/>
        <v>0</v>
      </c>
      <c r="CA577" s="485">
        <f t="shared" si="168"/>
        <v>0</v>
      </c>
      <c r="CB577" s="486">
        <f t="shared" si="169"/>
        <v>0</v>
      </c>
      <c r="CC577" s="483">
        <f t="shared" si="170"/>
        <v>0</v>
      </c>
      <c r="CD577" s="484">
        <f t="shared" si="171"/>
        <v>0</v>
      </c>
      <c r="CE577" s="485">
        <f t="shared" si="172"/>
        <v>0</v>
      </c>
      <c r="CF577" s="486">
        <f t="shared" si="173"/>
        <v>0</v>
      </c>
    </row>
    <row r="578" spans="1:84" ht="45" customHeight="1">
      <c r="A578" s="81"/>
      <c r="B578" s="82"/>
      <c r="C578" s="85" t="s">
        <v>173</v>
      </c>
      <c r="D578" s="732" t="str">
        <f>IF(CNGE_2024_M1_Secc1_Sub1!$D110="","",CNGE_2024_M1_Secc1_Sub1!$D110)</f>
        <v>CENTRO DE CONCILIACION LABORAL DEL ESTADO DE VERACRUZ DE IGNACIO DE LA LLAVE</v>
      </c>
      <c r="E578" s="733"/>
      <c r="F578" s="733"/>
      <c r="G578" s="733"/>
      <c r="H578" s="733"/>
      <c r="I578" s="734"/>
      <c r="J578" s="111"/>
      <c r="K578" s="111"/>
      <c r="L578" s="111"/>
      <c r="M578" s="111"/>
      <c r="N578" s="111"/>
      <c r="O578" s="111"/>
      <c r="P578" s="111"/>
      <c r="Q578" s="111"/>
      <c r="R578" s="111"/>
      <c r="S578" s="111"/>
      <c r="T578" s="111"/>
      <c r="U578" s="111"/>
      <c r="V578" s="111"/>
      <c r="W578" s="111"/>
      <c r="X578" s="111"/>
      <c r="Y578" s="111"/>
      <c r="Z578" s="111"/>
      <c r="AA578" s="111"/>
      <c r="AB578" s="111"/>
      <c r="AC578" s="111"/>
      <c r="AD578" s="111"/>
      <c r="AE578" s="8"/>
      <c r="AG578" s="381">
        <f t="shared" si="129"/>
        <v>1</v>
      </c>
      <c r="AH578" s="298">
        <f t="shared" si="130"/>
        <v>0</v>
      </c>
      <c r="AI578" s="299">
        <f t="shared" si="131"/>
        <v>0</v>
      </c>
      <c r="AJ578" s="300">
        <f t="shared" si="132"/>
        <v>0</v>
      </c>
      <c r="AK578" s="301">
        <f t="shared" si="133"/>
        <v>0</v>
      </c>
      <c r="AL578" s="298">
        <f t="shared" si="134"/>
        <v>0</v>
      </c>
      <c r="AM578" s="299">
        <f t="shared" si="135"/>
        <v>0</v>
      </c>
      <c r="AN578" s="300">
        <f t="shared" si="136"/>
        <v>0</v>
      </c>
      <c r="AO578" s="301">
        <f t="shared" si="137"/>
        <v>0</v>
      </c>
      <c r="AP578" s="298">
        <f t="shared" si="138"/>
        <v>0</v>
      </c>
      <c r="AQ578" s="299">
        <f t="shared" si="139"/>
        <v>0</v>
      </c>
      <c r="AR578" s="300">
        <f t="shared" si="140"/>
        <v>0</v>
      </c>
      <c r="AS578" s="301">
        <f t="shared" si="141"/>
        <v>0</v>
      </c>
      <c r="AT578" s="298">
        <f t="shared" si="142"/>
        <v>0</v>
      </c>
      <c r="AU578" s="299">
        <f t="shared" si="143"/>
        <v>0</v>
      </c>
      <c r="AV578" s="300">
        <f t="shared" si="144"/>
        <v>0</v>
      </c>
      <c r="AW578" s="301">
        <f t="shared" si="145"/>
        <v>0</v>
      </c>
      <c r="AX578" s="298">
        <f t="shared" si="146"/>
        <v>0</v>
      </c>
      <c r="AY578" s="299">
        <f t="shared" si="147"/>
        <v>0</v>
      </c>
      <c r="AZ578" s="300">
        <f t="shared" si="148"/>
        <v>0</v>
      </c>
      <c r="BA578" s="301">
        <f t="shared" si="149"/>
        <v>0</v>
      </c>
      <c r="BB578" s="298">
        <f t="shared" si="150"/>
        <v>0</v>
      </c>
      <c r="BC578" s="299">
        <f t="shared" si="151"/>
        <v>0</v>
      </c>
      <c r="BD578" s="300">
        <f t="shared" si="152"/>
        <v>0</v>
      </c>
      <c r="BE578" s="301">
        <f t="shared" si="153"/>
        <v>0</v>
      </c>
      <c r="BF578" s="298">
        <f t="shared" si="154"/>
        <v>0</v>
      </c>
      <c r="BG578" s="299">
        <f t="shared" si="155"/>
        <v>0</v>
      </c>
      <c r="BH578" s="300">
        <f t="shared" si="156"/>
        <v>0</v>
      </c>
      <c r="BI578" s="301">
        <f t="shared" si="157"/>
        <v>0</v>
      </c>
      <c r="BK578" s="371">
        <f t="shared" si="127"/>
        <v>0</v>
      </c>
      <c r="BL578" s="303">
        <f t="shared" si="158"/>
        <v>0</v>
      </c>
      <c r="BM578" s="304" t="str">
        <f>IF(BL578=0,"",
IF(SUM($BL$510:BL578)=1,BN578,
IF($BL$630&gt;SUM($BL$510:BL578),_xlfn.CONCAT(", ",BN578),
IF($BL$630=SUM($BL$510:BL578),_xlfn.CONCAT(" y ",BN578)))))</f>
        <v/>
      </c>
      <c r="BN578" s="231" t="s">
        <v>6280</v>
      </c>
      <c r="BO578" s="290">
        <f t="shared" si="128"/>
        <v>1</v>
      </c>
      <c r="BP578" s="291" t="str">
        <f>IF(BO578=0,"",
IF(SUM($BO$510:BO578)=1,BQ578,
IF($BO$630&gt;SUM($BO$510:BO578),_xlfn.CONCAT(", ",BQ578),
IF($BO$630=SUM($BO$510:BO578),_xlfn.CONCAT(" y ",BQ578)))))</f>
        <v>, 69</v>
      </c>
      <c r="BQ578" s="231" t="s">
        <v>6280</v>
      </c>
      <c r="BR578" s="378">
        <f t="shared" si="159"/>
        <v>0</v>
      </c>
      <c r="BS578" s="379">
        <f t="shared" si="160"/>
        <v>0</v>
      </c>
      <c r="BT578" s="380">
        <f t="shared" si="161"/>
        <v>0</v>
      </c>
      <c r="BU578" s="483">
        <f t="shared" si="162"/>
        <v>0</v>
      </c>
      <c r="BV578" s="484">
        <f t="shared" si="163"/>
        <v>0</v>
      </c>
      <c r="BW578" s="485">
        <f t="shared" si="164"/>
        <v>0</v>
      </c>
      <c r="BX578" s="486">
        <f t="shared" si="165"/>
        <v>0</v>
      </c>
      <c r="BY578" s="483">
        <f t="shared" si="166"/>
        <v>0</v>
      </c>
      <c r="BZ578" s="487">
        <f t="shared" si="167"/>
        <v>0</v>
      </c>
      <c r="CA578" s="485">
        <f t="shared" si="168"/>
        <v>0</v>
      </c>
      <c r="CB578" s="486">
        <f t="shared" si="169"/>
        <v>0</v>
      </c>
      <c r="CC578" s="483">
        <f t="shared" si="170"/>
        <v>0</v>
      </c>
      <c r="CD578" s="484">
        <f t="shared" si="171"/>
        <v>0</v>
      </c>
      <c r="CE578" s="485">
        <f t="shared" si="172"/>
        <v>0</v>
      </c>
      <c r="CF578" s="486">
        <f t="shared" si="173"/>
        <v>0</v>
      </c>
    </row>
    <row r="579" spans="1:84" ht="30" customHeight="1">
      <c r="A579" s="81"/>
      <c r="B579" s="82"/>
      <c r="C579" s="85" t="s">
        <v>174</v>
      </c>
      <c r="D579" s="732" t="str">
        <f>IF(CNGE_2024_M1_Secc1_Sub1!$D111="","",CNGE_2024_M1_Secc1_Sub1!$D111)</f>
        <v>INSTITUTO VERACRUZANO DE LA CULTURA</v>
      </c>
      <c r="E579" s="733"/>
      <c r="F579" s="733"/>
      <c r="G579" s="733"/>
      <c r="H579" s="733"/>
      <c r="I579" s="734"/>
      <c r="J579" s="111"/>
      <c r="K579" s="111"/>
      <c r="L579" s="111"/>
      <c r="M579" s="111"/>
      <c r="N579" s="111"/>
      <c r="O579" s="111"/>
      <c r="P579" s="111"/>
      <c r="Q579" s="111"/>
      <c r="R579" s="111"/>
      <c r="S579" s="111"/>
      <c r="T579" s="111"/>
      <c r="U579" s="111"/>
      <c r="V579" s="111"/>
      <c r="W579" s="111"/>
      <c r="X579" s="111"/>
      <c r="Y579" s="111"/>
      <c r="Z579" s="111"/>
      <c r="AA579" s="111"/>
      <c r="AB579" s="111"/>
      <c r="AC579" s="111"/>
      <c r="AD579" s="111"/>
      <c r="AE579" s="8"/>
      <c r="AG579" s="381">
        <f t="shared" si="129"/>
        <v>1</v>
      </c>
      <c r="AH579" s="298">
        <f t="shared" si="130"/>
        <v>0</v>
      </c>
      <c r="AI579" s="299">
        <f t="shared" si="131"/>
        <v>0</v>
      </c>
      <c r="AJ579" s="300">
        <f t="shared" si="132"/>
        <v>0</v>
      </c>
      <c r="AK579" s="301">
        <f t="shared" si="133"/>
        <v>0</v>
      </c>
      <c r="AL579" s="298">
        <f t="shared" si="134"/>
        <v>0</v>
      </c>
      <c r="AM579" s="299">
        <f t="shared" si="135"/>
        <v>0</v>
      </c>
      <c r="AN579" s="300">
        <f t="shared" si="136"/>
        <v>0</v>
      </c>
      <c r="AO579" s="301">
        <f t="shared" si="137"/>
        <v>0</v>
      </c>
      <c r="AP579" s="298">
        <f t="shared" si="138"/>
        <v>0</v>
      </c>
      <c r="AQ579" s="299">
        <f t="shared" si="139"/>
        <v>0</v>
      </c>
      <c r="AR579" s="300">
        <f t="shared" si="140"/>
        <v>0</v>
      </c>
      <c r="AS579" s="301">
        <f t="shared" si="141"/>
        <v>0</v>
      </c>
      <c r="AT579" s="298">
        <f t="shared" si="142"/>
        <v>0</v>
      </c>
      <c r="AU579" s="299">
        <f t="shared" si="143"/>
        <v>0</v>
      </c>
      <c r="AV579" s="300">
        <f t="shared" si="144"/>
        <v>0</v>
      </c>
      <c r="AW579" s="301">
        <f t="shared" si="145"/>
        <v>0</v>
      </c>
      <c r="AX579" s="298">
        <f t="shared" si="146"/>
        <v>0</v>
      </c>
      <c r="AY579" s="299">
        <f t="shared" si="147"/>
        <v>0</v>
      </c>
      <c r="AZ579" s="300">
        <f t="shared" si="148"/>
        <v>0</v>
      </c>
      <c r="BA579" s="301">
        <f t="shared" si="149"/>
        <v>0</v>
      </c>
      <c r="BB579" s="298">
        <f t="shared" si="150"/>
        <v>0</v>
      </c>
      <c r="BC579" s="299">
        <f t="shared" si="151"/>
        <v>0</v>
      </c>
      <c r="BD579" s="300">
        <f t="shared" si="152"/>
        <v>0</v>
      </c>
      <c r="BE579" s="301">
        <f t="shared" si="153"/>
        <v>0</v>
      </c>
      <c r="BF579" s="298">
        <f t="shared" si="154"/>
        <v>0</v>
      </c>
      <c r="BG579" s="299">
        <f t="shared" si="155"/>
        <v>0</v>
      </c>
      <c r="BH579" s="300">
        <f t="shared" si="156"/>
        <v>0</v>
      </c>
      <c r="BI579" s="301">
        <f t="shared" si="157"/>
        <v>0</v>
      </c>
      <c r="BK579" s="371">
        <f t="shared" si="127"/>
        <v>0</v>
      </c>
      <c r="BL579" s="303">
        <f t="shared" si="158"/>
        <v>0</v>
      </c>
      <c r="BM579" s="304" t="str">
        <f>IF(BL579=0,"",
IF(SUM($BL$510:BL579)=1,BN579,
IF($BL$630&gt;SUM($BL$510:BL579),_xlfn.CONCAT(", ",BN579),
IF($BL$630=SUM($BL$510:BL579),_xlfn.CONCAT(" y ",BN579)))))</f>
        <v/>
      </c>
      <c r="BN579" s="231" t="s">
        <v>6281</v>
      </c>
      <c r="BO579" s="290">
        <f t="shared" si="128"/>
        <v>1</v>
      </c>
      <c r="BP579" s="291" t="str">
        <f>IF(BO579=0,"",
IF(SUM($BO$510:BO579)=1,BQ579,
IF($BO$630&gt;SUM($BO$510:BO579),_xlfn.CONCAT(", ",BQ579),
IF($BO$630=SUM($BO$510:BO579),_xlfn.CONCAT(" y ",BQ579)))))</f>
        <v>, 70</v>
      </c>
      <c r="BQ579" s="231" t="s">
        <v>6281</v>
      </c>
      <c r="BR579" s="378">
        <f t="shared" si="159"/>
        <v>0</v>
      </c>
      <c r="BS579" s="379">
        <f t="shared" si="160"/>
        <v>0</v>
      </c>
      <c r="BT579" s="380">
        <f t="shared" si="161"/>
        <v>0</v>
      </c>
      <c r="BU579" s="483">
        <f t="shared" si="162"/>
        <v>0</v>
      </c>
      <c r="BV579" s="484">
        <f t="shared" si="163"/>
        <v>0</v>
      </c>
      <c r="BW579" s="485">
        <f t="shared" si="164"/>
        <v>0</v>
      </c>
      <c r="BX579" s="486">
        <f t="shared" si="165"/>
        <v>0</v>
      </c>
      <c r="BY579" s="483">
        <f t="shared" si="166"/>
        <v>0</v>
      </c>
      <c r="BZ579" s="487">
        <f t="shared" si="167"/>
        <v>0</v>
      </c>
      <c r="CA579" s="485">
        <f t="shared" si="168"/>
        <v>0</v>
      </c>
      <c r="CB579" s="486">
        <f t="shared" si="169"/>
        <v>0</v>
      </c>
      <c r="CC579" s="483">
        <f t="shared" si="170"/>
        <v>0</v>
      </c>
      <c r="CD579" s="484">
        <f t="shared" si="171"/>
        <v>0</v>
      </c>
      <c r="CE579" s="485">
        <f t="shared" si="172"/>
        <v>0</v>
      </c>
      <c r="CF579" s="486">
        <f t="shared" si="173"/>
        <v>0</v>
      </c>
    </row>
    <row r="580" spans="1:84" ht="45" customHeight="1">
      <c r="A580" s="81"/>
      <c r="B580" s="82"/>
      <c r="C580" s="85" t="s">
        <v>175</v>
      </c>
      <c r="D580" s="732" t="str">
        <f>IF(CNGE_2024_M1_Secc1_Sub1!$D112="","",CNGE_2024_M1_Secc1_Sub1!$D112)</f>
        <v>PROCURADURIA ESTATAL DE PROTECCION AL MEDIO AMBIENTE</v>
      </c>
      <c r="E580" s="733"/>
      <c r="F580" s="733"/>
      <c r="G580" s="733"/>
      <c r="H580" s="733"/>
      <c r="I580" s="734"/>
      <c r="J580" s="111"/>
      <c r="K580" s="111"/>
      <c r="L580" s="111"/>
      <c r="M580" s="111"/>
      <c r="N580" s="111"/>
      <c r="O580" s="111"/>
      <c r="P580" s="111"/>
      <c r="Q580" s="111"/>
      <c r="R580" s="111"/>
      <c r="S580" s="111"/>
      <c r="T580" s="111"/>
      <c r="U580" s="111"/>
      <c r="V580" s="111"/>
      <c r="W580" s="111"/>
      <c r="X580" s="111"/>
      <c r="Y580" s="111"/>
      <c r="Z580" s="111"/>
      <c r="AA580" s="111"/>
      <c r="AB580" s="111"/>
      <c r="AC580" s="111"/>
      <c r="AD580" s="111"/>
      <c r="AE580" s="8"/>
      <c r="AG580" s="381">
        <f t="shared" si="129"/>
        <v>1</v>
      </c>
      <c r="AH580" s="298">
        <f t="shared" si="130"/>
        <v>0</v>
      </c>
      <c r="AI580" s="299">
        <f t="shared" si="131"/>
        <v>0</v>
      </c>
      <c r="AJ580" s="300">
        <f t="shared" si="132"/>
        <v>0</v>
      </c>
      <c r="AK580" s="301">
        <f t="shared" si="133"/>
        <v>0</v>
      </c>
      <c r="AL580" s="298">
        <f t="shared" si="134"/>
        <v>0</v>
      </c>
      <c r="AM580" s="299">
        <f t="shared" si="135"/>
        <v>0</v>
      </c>
      <c r="AN580" s="300">
        <f t="shared" si="136"/>
        <v>0</v>
      </c>
      <c r="AO580" s="301">
        <f t="shared" si="137"/>
        <v>0</v>
      </c>
      <c r="AP580" s="298">
        <f t="shared" si="138"/>
        <v>0</v>
      </c>
      <c r="AQ580" s="299">
        <f t="shared" si="139"/>
        <v>0</v>
      </c>
      <c r="AR580" s="300">
        <f t="shared" si="140"/>
        <v>0</v>
      </c>
      <c r="AS580" s="301">
        <f t="shared" si="141"/>
        <v>0</v>
      </c>
      <c r="AT580" s="298">
        <f t="shared" si="142"/>
        <v>0</v>
      </c>
      <c r="AU580" s="299">
        <f t="shared" si="143"/>
        <v>0</v>
      </c>
      <c r="AV580" s="300">
        <f t="shared" si="144"/>
        <v>0</v>
      </c>
      <c r="AW580" s="301">
        <f t="shared" si="145"/>
        <v>0</v>
      </c>
      <c r="AX580" s="298">
        <f t="shared" si="146"/>
        <v>0</v>
      </c>
      <c r="AY580" s="299">
        <f t="shared" si="147"/>
        <v>0</v>
      </c>
      <c r="AZ580" s="300">
        <f t="shared" si="148"/>
        <v>0</v>
      </c>
      <c r="BA580" s="301">
        <f t="shared" si="149"/>
        <v>0</v>
      </c>
      <c r="BB580" s="298">
        <f t="shared" si="150"/>
        <v>0</v>
      </c>
      <c r="BC580" s="299">
        <f t="shared" si="151"/>
        <v>0</v>
      </c>
      <c r="BD580" s="300">
        <f t="shared" si="152"/>
        <v>0</v>
      </c>
      <c r="BE580" s="301">
        <f t="shared" si="153"/>
        <v>0</v>
      </c>
      <c r="BF580" s="298">
        <f t="shared" si="154"/>
        <v>0</v>
      </c>
      <c r="BG580" s="299">
        <f t="shared" si="155"/>
        <v>0</v>
      </c>
      <c r="BH580" s="300">
        <f t="shared" si="156"/>
        <v>0</v>
      </c>
      <c r="BI580" s="301">
        <f t="shared" si="157"/>
        <v>0</v>
      </c>
      <c r="BK580" s="371">
        <f t="shared" si="127"/>
        <v>0</v>
      </c>
      <c r="BL580" s="303">
        <f t="shared" si="158"/>
        <v>0</v>
      </c>
      <c r="BM580" s="304" t="str">
        <f>IF(BL580=0,"",
IF(SUM($BL$510:BL580)=1,BN580,
IF($BL$630&gt;SUM($BL$510:BL580),_xlfn.CONCAT(", ",BN580),
IF($BL$630=SUM($BL$510:BL580),_xlfn.CONCAT(" y ",BN580)))))</f>
        <v/>
      </c>
      <c r="BN580" s="231" t="s">
        <v>6282</v>
      </c>
      <c r="BO580" s="290">
        <f t="shared" si="128"/>
        <v>1</v>
      </c>
      <c r="BP580" s="291" t="str">
        <f>IF(BO580=0,"",
IF(SUM($BO$510:BO580)=1,BQ580,
IF($BO$630&gt;SUM($BO$510:BO580),_xlfn.CONCAT(", ",BQ580),
IF($BO$630=SUM($BO$510:BO580),_xlfn.CONCAT(" y ",BQ580)))))</f>
        <v>, 71</v>
      </c>
      <c r="BQ580" s="231" t="s">
        <v>6282</v>
      </c>
      <c r="BR580" s="378">
        <f t="shared" si="159"/>
        <v>0</v>
      </c>
      <c r="BS580" s="379">
        <f t="shared" si="160"/>
        <v>0</v>
      </c>
      <c r="BT580" s="380">
        <f t="shared" si="161"/>
        <v>0</v>
      </c>
      <c r="BU580" s="483">
        <f t="shared" si="162"/>
        <v>0</v>
      </c>
      <c r="BV580" s="484">
        <f t="shared" si="163"/>
        <v>0</v>
      </c>
      <c r="BW580" s="485">
        <f t="shared" si="164"/>
        <v>0</v>
      </c>
      <c r="BX580" s="486">
        <f t="shared" si="165"/>
        <v>0</v>
      </c>
      <c r="BY580" s="483">
        <f t="shared" si="166"/>
        <v>0</v>
      </c>
      <c r="BZ580" s="487">
        <f t="shared" si="167"/>
        <v>0</v>
      </c>
      <c r="CA580" s="485">
        <f t="shared" si="168"/>
        <v>0</v>
      </c>
      <c r="CB580" s="486">
        <f t="shared" si="169"/>
        <v>0</v>
      </c>
      <c r="CC580" s="483">
        <f t="shared" si="170"/>
        <v>0</v>
      </c>
      <c r="CD580" s="484">
        <f t="shared" si="171"/>
        <v>0</v>
      </c>
      <c r="CE580" s="485">
        <f t="shared" si="172"/>
        <v>0</v>
      </c>
      <c r="CF580" s="486">
        <f t="shared" si="173"/>
        <v>0</v>
      </c>
    </row>
    <row r="581" spans="1:84" ht="30" customHeight="1">
      <c r="A581" s="81"/>
      <c r="B581" s="82"/>
      <c r="C581" s="85" t="s">
        <v>176</v>
      </c>
      <c r="D581" s="732" t="str">
        <f>IF(CNGE_2024_M1_Secc1_Sub1!$D113="","",CNGE_2024_M1_Secc1_Sub1!$D113)</f>
        <v>FIDEICOMISO FONDO DEL FUTURO</v>
      </c>
      <c r="E581" s="733"/>
      <c r="F581" s="733"/>
      <c r="G581" s="733"/>
      <c r="H581" s="733"/>
      <c r="I581" s="734"/>
      <c r="J581" s="111"/>
      <c r="K581" s="111"/>
      <c r="L581" s="111"/>
      <c r="M581" s="111"/>
      <c r="N581" s="111"/>
      <c r="O581" s="111"/>
      <c r="P581" s="111"/>
      <c r="Q581" s="111"/>
      <c r="R581" s="111"/>
      <c r="S581" s="111"/>
      <c r="T581" s="111"/>
      <c r="U581" s="111"/>
      <c r="V581" s="111"/>
      <c r="W581" s="111"/>
      <c r="X581" s="111"/>
      <c r="Y581" s="111"/>
      <c r="Z581" s="111"/>
      <c r="AA581" s="111"/>
      <c r="AB581" s="111"/>
      <c r="AC581" s="111"/>
      <c r="AD581" s="111"/>
      <c r="AE581" s="8"/>
      <c r="AG581" s="381">
        <f t="shared" si="129"/>
        <v>1</v>
      </c>
      <c r="AH581" s="298">
        <f t="shared" si="130"/>
        <v>0</v>
      </c>
      <c r="AI581" s="299">
        <f t="shared" si="131"/>
        <v>0</v>
      </c>
      <c r="AJ581" s="300">
        <f t="shared" si="132"/>
        <v>0</v>
      </c>
      <c r="AK581" s="301">
        <f t="shared" si="133"/>
        <v>0</v>
      </c>
      <c r="AL581" s="298">
        <f t="shared" si="134"/>
        <v>0</v>
      </c>
      <c r="AM581" s="299">
        <f t="shared" si="135"/>
        <v>0</v>
      </c>
      <c r="AN581" s="300">
        <f t="shared" si="136"/>
        <v>0</v>
      </c>
      <c r="AO581" s="301">
        <f t="shared" si="137"/>
        <v>0</v>
      </c>
      <c r="AP581" s="298">
        <f t="shared" si="138"/>
        <v>0</v>
      </c>
      <c r="AQ581" s="299">
        <f t="shared" si="139"/>
        <v>0</v>
      </c>
      <c r="AR581" s="300">
        <f t="shared" si="140"/>
        <v>0</v>
      </c>
      <c r="AS581" s="301">
        <f t="shared" si="141"/>
        <v>0</v>
      </c>
      <c r="AT581" s="298">
        <f t="shared" si="142"/>
        <v>0</v>
      </c>
      <c r="AU581" s="299">
        <f t="shared" si="143"/>
        <v>0</v>
      </c>
      <c r="AV581" s="300">
        <f t="shared" si="144"/>
        <v>0</v>
      </c>
      <c r="AW581" s="301">
        <f t="shared" si="145"/>
        <v>0</v>
      </c>
      <c r="AX581" s="298">
        <f t="shared" si="146"/>
        <v>0</v>
      </c>
      <c r="AY581" s="299">
        <f t="shared" si="147"/>
        <v>0</v>
      </c>
      <c r="AZ581" s="300">
        <f t="shared" si="148"/>
        <v>0</v>
      </c>
      <c r="BA581" s="301">
        <f t="shared" si="149"/>
        <v>0</v>
      </c>
      <c r="BB581" s="298">
        <f t="shared" si="150"/>
        <v>0</v>
      </c>
      <c r="BC581" s="299">
        <f t="shared" si="151"/>
        <v>0</v>
      </c>
      <c r="BD581" s="300">
        <f t="shared" si="152"/>
        <v>0</v>
      </c>
      <c r="BE581" s="301">
        <f t="shared" si="153"/>
        <v>0</v>
      </c>
      <c r="BF581" s="298">
        <f t="shared" si="154"/>
        <v>0</v>
      </c>
      <c r="BG581" s="299">
        <f t="shared" si="155"/>
        <v>0</v>
      </c>
      <c r="BH581" s="300">
        <f t="shared" si="156"/>
        <v>0</v>
      </c>
      <c r="BI581" s="301">
        <f t="shared" si="157"/>
        <v>0</v>
      </c>
      <c r="BK581" s="371">
        <f t="shared" si="127"/>
        <v>0</v>
      </c>
      <c r="BL581" s="303">
        <f t="shared" si="158"/>
        <v>0</v>
      </c>
      <c r="BM581" s="304" t="str">
        <f>IF(BL581=0,"",
IF(SUM($BL$510:BL581)=1,BN581,
IF($BL$630&gt;SUM($BL$510:BL581),_xlfn.CONCAT(", ",BN581),
IF($BL$630=SUM($BL$510:BL581),_xlfn.CONCAT(" y ",BN581)))))</f>
        <v/>
      </c>
      <c r="BN581" s="231" t="s">
        <v>6283</v>
      </c>
      <c r="BO581" s="290">
        <f t="shared" si="128"/>
        <v>1</v>
      </c>
      <c r="BP581" s="291" t="str">
        <f>IF(BO581=0,"",
IF(SUM($BO$510:BO581)=1,BQ581,
IF($BO$630&gt;SUM($BO$510:BO581),_xlfn.CONCAT(", ",BQ581),
IF($BO$630=SUM($BO$510:BO581),_xlfn.CONCAT(" y ",BQ581)))))</f>
        <v xml:space="preserve"> y 72</v>
      </c>
      <c r="BQ581" s="231" t="s">
        <v>6283</v>
      </c>
      <c r="BR581" s="378">
        <f t="shared" si="159"/>
        <v>0</v>
      </c>
      <c r="BS581" s="379">
        <f t="shared" si="160"/>
        <v>0</v>
      </c>
      <c r="BT581" s="380">
        <f t="shared" si="161"/>
        <v>0</v>
      </c>
      <c r="BU581" s="483">
        <f t="shared" si="162"/>
        <v>0</v>
      </c>
      <c r="BV581" s="484">
        <f t="shared" si="163"/>
        <v>0</v>
      </c>
      <c r="BW581" s="485">
        <f t="shared" si="164"/>
        <v>0</v>
      </c>
      <c r="BX581" s="486">
        <f t="shared" si="165"/>
        <v>0</v>
      </c>
      <c r="BY581" s="483">
        <f t="shared" si="166"/>
        <v>0</v>
      </c>
      <c r="BZ581" s="487">
        <f t="shared" si="167"/>
        <v>0</v>
      </c>
      <c r="CA581" s="485">
        <f t="shared" si="168"/>
        <v>0</v>
      </c>
      <c r="CB581" s="486">
        <f t="shared" si="169"/>
        <v>0</v>
      </c>
      <c r="CC581" s="483">
        <f t="shared" si="170"/>
        <v>0</v>
      </c>
      <c r="CD581" s="484">
        <f t="shared" si="171"/>
        <v>0</v>
      </c>
      <c r="CE581" s="485">
        <f t="shared" si="172"/>
        <v>0</v>
      </c>
      <c r="CF581" s="486">
        <f t="shared" si="173"/>
        <v>0</v>
      </c>
    </row>
    <row r="582" spans="1:84" ht="15" hidden="1" customHeight="1">
      <c r="A582" s="81"/>
      <c r="B582" s="82"/>
      <c r="C582" s="85" t="s">
        <v>177</v>
      </c>
      <c r="D582" s="623" t="str">
        <f>IF(CNGE_2024_M1_Secc1_Sub1!$D114="","",CNGE_2024_M1_Secc1_Sub1!$D114)</f>
        <v/>
      </c>
      <c r="E582" s="624"/>
      <c r="F582" s="624"/>
      <c r="G582" s="624"/>
      <c r="H582" s="624"/>
      <c r="I582" s="625"/>
      <c r="J582" s="111"/>
      <c r="K582" s="111"/>
      <c r="L582" s="111"/>
      <c r="M582" s="111"/>
      <c r="N582" s="111"/>
      <c r="O582" s="111"/>
      <c r="P582" s="111"/>
      <c r="Q582" s="111"/>
      <c r="R582" s="111"/>
      <c r="S582" s="111"/>
      <c r="T582" s="111"/>
      <c r="U582" s="111"/>
      <c r="V582" s="111"/>
      <c r="W582" s="111"/>
      <c r="X582" s="111"/>
      <c r="Y582" s="111"/>
      <c r="Z582" s="111"/>
      <c r="AA582" s="111"/>
      <c r="AB582" s="111"/>
      <c r="AC582" s="111"/>
      <c r="AD582" s="111"/>
      <c r="AE582" s="8"/>
      <c r="AG582" s="381">
        <f t="shared" si="129"/>
        <v>0</v>
      </c>
      <c r="AH582" s="298">
        <f t="shared" si="130"/>
        <v>0</v>
      </c>
      <c r="AI582" s="299">
        <f t="shared" si="131"/>
        <v>0</v>
      </c>
      <c r="AJ582" s="300">
        <f t="shared" si="132"/>
        <v>0</v>
      </c>
      <c r="AK582" s="301">
        <f t="shared" si="133"/>
        <v>0</v>
      </c>
      <c r="AL582" s="298">
        <f t="shared" si="134"/>
        <v>0</v>
      </c>
      <c r="AM582" s="299">
        <f t="shared" si="135"/>
        <v>0</v>
      </c>
      <c r="AN582" s="300">
        <f t="shared" si="136"/>
        <v>0</v>
      </c>
      <c r="AO582" s="301">
        <f t="shared" si="137"/>
        <v>0</v>
      </c>
      <c r="AP582" s="298">
        <f t="shared" si="138"/>
        <v>0</v>
      </c>
      <c r="AQ582" s="299">
        <f t="shared" si="139"/>
        <v>0</v>
      </c>
      <c r="AR582" s="300">
        <f t="shared" si="140"/>
        <v>0</v>
      </c>
      <c r="AS582" s="301">
        <f t="shared" si="141"/>
        <v>0</v>
      </c>
      <c r="AT582" s="298">
        <f t="shared" si="142"/>
        <v>0</v>
      </c>
      <c r="AU582" s="299">
        <f t="shared" si="143"/>
        <v>0</v>
      </c>
      <c r="AV582" s="300">
        <f t="shared" si="144"/>
        <v>0</v>
      </c>
      <c r="AW582" s="301">
        <f t="shared" si="145"/>
        <v>0</v>
      </c>
      <c r="AX582" s="298">
        <f t="shared" si="146"/>
        <v>0</v>
      </c>
      <c r="AY582" s="299">
        <f t="shared" si="147"/>
        <v>0</v>
      </c>
      <c r="AZ582" s="300">
        <f t="shared" si="148"/>
        <v>0</v>
      </c>
      <c r="BA582" s="301">
        <f t="shared" si="149"/>
        <v>0</v>
      </c>
      <c r="BB582" s="298">
        <f t="shared" si="150"/>
        <v>0</v>
      </c>
      <c r="BC582" s="299">
        <f t="shared" si="151"/>
        <v>0</v>
      </c>
      <c r="BD582" s="300">
        <f t="shared" si="152"/>
        <v>0</v>
      </c>
      <c r="BE582" s="301">
        <f t="shared" si="153"/>
        <v>0</v>
      </c>
      <c r="BF582" s="298">
        <f t="shared" si="154"/>
        <v>0</v>
      </c>
      <c r="BG582" s="299">
        <f t="shared" si="155"/>
        <v>0</v>
      </c>
      <c r="BH582" s="300">
        <f t="shared" si="156"/>
        <v>0</v>
      </c>
      <c r="BI582" s="301">
        <f t="shared" si="157"/>
        <v>0</v>
      </c>
      <c r="BK582" s="371">
        <f t="shared" si="127"/>
        <v>0</v>
      </c>
      <c r="BL582" s="303">
        <f t="shared" si="158"/>
        <v>0</v>
      </c>
      <c r="BM582" s="304" t="str">
        <f>IF(BL582=0,"",
IF(SUM($BL$510:BL582)=1,BN582,
IF($BL$630&gt;SUM($BL$510:BL582),_xlfn.CONCAT(", ",BN582),
IF($BL$630=SUM($BL$510:BL582),_xlfn.CONCAT(" y ",BN582)))))</f>
        <v/>
      </c>
      <c r="BN582" s="231" t="s">
        <v>6284</v>
      </c>
      <c r="BO582" s="290">
        <f t="shared" si="128"/>
        <v>0</v>
      </c>
      <c r="BP582" s="291" t="str">
        <f>IF(BO582=0,"",
IF(SUM($BO$510:BO582)=1,BQ582,
IF($BO$630&gt;SUM($BO$510:BO582),_xlfn.CONCAT(", ",BQ582),
IF($BO$630=SUM($BO$510:BO582),_xlfn.CONCAT(" y ",BQ582)))))</f>
        <v/>
      </c>
      <c r="BQ582" s="231" t="s">
        <v>6284</v>
      </c>
      <c r="BR582" s="378">
        <f t="shared" si="159"/>
        <v>0</v>
      </c>
      <c r="BS582" s="379">
        <f t="shared" si="160"/>
        <v>0</v>
      </c>
      <c r="BT582" s="380">
        <f t="shared" si="161"/>
        <v>0</v>
      </c>
      <c r="BU582" s="483">
        <f t="shared" si="162"/>
        <v>0</v>
      </c>
      <c r="BV582" s="484">
        <f t="shared" si="163"/>
        <v>0</v>
      </c>
      <c r="BW582" s="485">
        <f t="shared" si="164"/>
        <v>0</v>
      </c>
      <c r="BX582" s="486">
        <f t="shared" si="165"/>
        <v>0</v>
      </c>
      <c r="BY582" s="483">
        <f t="shared" si="166"/>
        <v>0</v>
      </c>
      <c r="BZ582" s="487">
        <f t="shared" si="167"/>
        <v>0</v>
      </c>
      <c r="CA582" s="485">
        <f t="shared" si="168"/>
        <v>0</v>
      </c>
      <c r="CB582" s="486">
        <f t="shared" si="169"/>
        <v>0</v>
      </c>
      <c r="CC582" s="483">
        <f t="shared" si="170"/>
        <v>0</v>
      </c>
      <c r="CD582" s="484">
        <f t="shared" si="171"/>
        <v>0</v>
      </c>
      <c r="CE582" s="485">
        <f t="shared" si="172"/>
        <v>0</v>
      </c>
      <c r="CF582" s="486">
        <f t="shared" si="173"/>
        <v>0</v>
      </c>
    </row>
    <row r="583" spans="1:84" ht="15" hidden="1" customHeight="1">
      <c r="A583" s="81"/>
      <c r="B583" s="82"/>
      <c r="C583" s="85" t="s">
        <v>178</v>
      </c>
      <c r="D583" s="623" t="str">
        <f>IF(CNGE_2024_M1_Secc1_Sub1!$D115="","",CNGE_2024_M1_Secc1_Sub1!$D115)</f>
        <v/>
      </c>
      <c r="E583" s="624"/>
      <c r="F583" s="624"/>
      <c r="G583" s="624"/>
      <c r="H583" s="624"/>
      <c r="I583" s="625"/>
      <c r="J583" s="111"/>
      <c r="K583" s="111"/>
      <c r="L583" s="111"/>
      <c r="M583" s="111"/>
      <c r="N583" s="111"/>
      <c r="O583" s="111"/>
      <c r="P583" s="111"/>
      <c r="Q583" s="111"/>
      <c r="R583" s="111"/>
      <c r="S583" s="111"/>
      <c r="T583" s="111"/>
      <c r="U583" s="111"/>
      <c r="V583" s="111"/>
      <c r="W583" s="111"/>
      <c r="X583" s="111"/>
      <c r="Y583" s="111"/>
      <c r="Z583" s="111"/>
      <c r="AA583" s="111"/>
      <c r="AB583" s="111"/>
      <c r="AC583" s="111"/>
      <c r="AD583" s="111"/>
      <c r="AE583" s="8"/>
      <c r="AG583" s="381">
        <f t="shared" si="129"/>
        <v>0</v>
      </c>
      <c r="AH583" s="298">
        <f t="shared" si="130"/>
        <v>0</v>
      </c>
      <c r="AI583" s="299">
        <f t="shared" si="131"/>
        <v>0</v>
      </c>
      <c r="AJ583" s="300">
        <f t="shared" si="132"/>
        <v>0</v>
      </c>
      <c r="AK583" s="301">
        <f t="shared" si="133"/>
        <v>0</v>
      </c>
      <c r="AL583" s="298">
        <f t="shared" si="134"/>
        <v>0</v>
      </c>
      <c r="AM583" s="299">
        <f t="shared" si="135"/>
        <v>0</v>
      </c>
      <c r="AN583" s="300">
        <f t="shared" si="136"/>
        <v>0</v>
      </c>
      <c r="AO583" s="301">
        <f t="shared" si="137"/>
        <v>0</v>
      </c>
      <c r="AP583" s="298">
        <f t="shared" si="138"/>
        <v>0</v>
      </c>
      <c r="AQ583" s="299">
        <f t="shared" si="139"/>
        <v>0</v>
      </c>
      <c r="AR583" s="300">
        <f t="shared" si="140"/>
        <v>0</v>
      </c>
      <c r="AS583" s="301">
        <f t="shared" si="141"/>
        <v>0</v>
      </c>
      <c r="AT583" s="298">
        <f t="shared" si="142"/>
        <v>0</v>
      </c>
      <c r="AU583" s="299">
        <f t="shared" si="143"/>
        <v>0</v>
      </c>
      <c r="AV583" s="300">
        <f t="shared" si="144"/>
        <v>0</v>
      </c>
      <c r="AW583" s="301">
        <f t="shared" si="145"/>
        <v>0</v>
      </c>
      <c r="AX583" s="298">
        <f t="shared" si="146"/>
        <v>0</v>
      </c>
      <c r="AY583" s="299">
        <f t="shared" si="147"/>
        <v>0</v>
      </c>
      <c r="AZ583" s="300">
        <f t="shared" si="148"/>
        <v>0</v>
      </c>
      <c r="BA583" s="301">
        <f t="shared" si="149"/>
        <v>0</v>
      </c>
      <c r="BB583" s="298">
        <f t="shared" si="150"/>
        <v>0</v>
      </c>
      <c r="BC583" s="299">
        <f t="shared" si="151"/>
        <v>0</v>
      </c>
      <c r="BD583" s="300">
        <f t="shared" si="152"/>
        <v>0</v>
      </c>
      <c r="BE583" s="301">
        <f t="shared" si="153"/>
        <v>0</v>
      </c>
      <c r="BF583" s="298">
        <f t="shared" si="154"/>
        <v>0</v>
      </c>
      <c r="BG583" s="299">
        <f t="shared" si="155"/>
        <v>0</v>
      </c>
      <c r="BH583" s="300">
        <f t="shared" si="156"/>
        <v>0</v>
      </c>
      <c r="BI583" s="301">
        <f t="shared" si="157"/>
        <v>0</v>
      </c>
      <c r="BK583" s="371">
        <f t="shared" si="127"/>
        <v>0</v>
      </c>
      <c r="BL583" s="303">
        <f t="shared" si="158"/>
        <v>0</v>
      </c>
      <c r="BM583" s="304" t="str">
        <f>IF(BL583=0,"",
IF(SUM($BL$510:BL583)=1,BN583,
IF($BL$630&gt;SUM($BL$510:BL583),_xlfn.CONCAT(", ",BN583),
IF($BL$630=SUM($BL$510:BL583),_xlfn.CONCAT(" y ",BN583)))))</f>
        <v/>
      </c>
      <c r="BN583" s="231" t="s">
        <v>6285</v>
      </c>
      <c r="BO583" s="290">
        <f t="shared" si="128"/>
        <v>0</v>
      </c>
      <c r="BP583" s="291" t="str">
        <f>IF(BO583=0,"",
IF(SUM($BO$510:BO583)=1,BQ583,
IF($BO$630&gt;SUM($BO$510:BO583),_xlfn.CONCAT(", ",BQ583),
IF($BO$630=SUM($BO$510:BO583),_xlfn.CONCAT(" y ",BQ583)))))</f>
        <v/>
      </c>
      <c r="BQ583" s="231" t="s">
        <v>6285</v>
      </c>
      <c r="BR583" s="378">
        <f t="shared" si="159"/>
        <v>0</v>
      </c>
      <c r="BS583" s="379">
        <f t="shared" si="160"/>
        <v>0</v>
      </c>
      <c r="BT583" s="380">
        <f t="shared" si="161"/>
        <v>0</v>
      </c>
      <c r="BU583" s="483">
        <f t="shared" si="162"/>
        <v>0</v>
      </c>
      <c r="BV583" s="484">
        <f t="shared" si="163"/>
        <v>0</v>
      </c>
      <c r="BW583" s="485">
        <f t="shared" si="164"/>
        <v>0</v>
      </c>
      <c r="BX583" s="486">
        <f t="shared" si="165"/>
        <v>0</v>
      </c>
      <c r="BY583" s="483">
        <f t="shared" si="166"/>
        <v>0</v>
      </c>
      <c r="BZ583" s="487">
        <f t="shared" si="167"/>
        <v>0</v>
      </c>
      <c r="CA583" s="485">
        <f t="shared" si="168"/>
        <v>0</v>
      </c>
      <c r="CB583" s="486">
        <f t="shared" si="169"/>
        <v>0</v>
      </c>
      <c r="CC583" s="483">
        <f t="shared" si="170"/>
        <v>0</v>
      </c>
      <c r="CD583" s="484">
        <f t="shared" si="171"/>
        <v>0</v>
      </c>
      <c r="CE583" s="485">
        <f t="shared" si="172"/>
        <v>0</v>
      </c>
      <c r="CF583" s="486">
        <f t="shared" si="173"/>
        <v>0</v>
      </c>
    </row>
    <row r="584" spans="1:84" ht="15" hidden="1" customHeight="1">
      <c r="A584" s="81"/>
      <c r="B584" s="82"/>
      <c r="C584" s="85" t="s">
        <v>179</v>
      </c>
      <c r="D584" s="623" t="str">
        <f>IF(CNGE_2024_M1_Secc1_Sub1!$D116="","",CNGE_2024_M1_Secc1_Sub1!$D116)</f>
        <v/>
      </c>
      <c r="E584" s="624"/>
      <c r="F584" s="624"/>
      <c r="G584" s="624"/>
      <c r="H584" s="624"/>
      <c r="I584" s="625"/>
      <c r="J584" s="111"/>
      <c r="K584" s="111"/>
      <c r="L584" s="111"/>
      <c r="M584" s="111"/>
      <c r="N584" s="111"/>
      <c r="O584" s="111"/>
      <c r="P584" s="111"/>
      <c r="Q584" s="111"/>
      <c r="R584" s="111"/>
      <c r="S584" s="111"/>
      <c r="T584" s="111"/>
      <c r="U584" s="111"/>
      <c r="V584" s="111"/>
      <c r="W584" s="111"/>
      <c r="X584" s="111"/>
      <c r="Y584" s="111"/>
      <c r="Z584" s="111"/>
      <c r="AA584" s="111"/>
      <c r="AB584" s="111"/>
      <c r="AC584" s="111"/>
      <c r="AD584" s="111"/>
      <c r="AE584" s="8"/>
      <c r="AG584" s="381">
        <f t="shared" si="129"/>
        <v>0</v>
      </c>
      <c r="AH584" s="298">
        <f t="shared" si="130"/>
        <v>0</v>
      </c>
      <c r="AI584" s="299">
        <f t="shared" si="131"/>
        <v>0</v>
      </c>
      <c r="AJ584" s="300">
        <f t="shared" si="132"/>
        <v>0</v>
      </c>
      <c r="AK584" s="301">
        <f t="shared" si="133"/>
        <v>0</v>
      </c>
      <c r="AL584" s="298">
        <f t="shared" si="134"/>
        <v>0</v>
      </c>
      <c r="AM584" s="299">
        <f t="shared" si="135"/>
        <v>0</v>
      </c>
      <c r="AN584" s="300">
        <f t="shared" si="136"/>
        <v>0</v>
      </c>
      <c r="AO584" s="301">
        <f t="shared" si="137"/>
        <v>0</v>
      </c>
      <c r="AP584" s="298">
        <f t="shared" si="138"/>
        <v>0</v>
      </c>
      <c r="AQ584" s="299">
        <f t="shared" si="139"/>
        <v>0</v>
      </c>
      <c r="AR584" s="300">
        <f t="shared" si="140"/>
        <v>0</v>
      </c>
      <c r="AS584" s="301">
        <f t="shared" si="141"/>
        <v>0</v>
      </c>
      <c r="AT584" s="298">
        <f t="shared" si="142"/>
        <v>0</v>
      </c>
      <c r="AU584" s="299">
        <f t="shared" si="143"/>
        <v>0</v>
      </c>
      <c r="AV584" s="300">
        <f t="shared" si="144"/>
        <v>0</v>
      </c>
      <c r="AW584" s="301">
        <f t="shared" si="145"/>
        <v>0</v>
      </c>
      <c r="AX584" s="298">
        <f t="shared" si="146"/>
        <v>0</v>
      </c>
      <c r="AY584" s="299">
        <f t="shared" si="147"/>
        <v>0</v>
      </c>
      <c r="AZ584" s="300">
        <f t="shared" si="148"/>
        <v>0</v>
      </c>
      <c r="BA584" s="301">
        <f t="shared" si="149"/>
        <v>0</v>
      </c>
      <c r="BB584" s="298">
        <f t="shared" si="150"/>
        <v>0</v>
      </c>
      <c r="BC584" s="299">
        <f t="shared" si="151"/>
        <v>0</v>
      </c>
      <c r="BD584" s="300">
        <f t="shared" si="152"/>
        <v>0</v>
      </c>
      <c r="BE584" s="301">
        <f t="shared" si="153"/>
        <v>0</v>
      </c>
      <c r="BF584" s="298">
        <f t="shared" si="154"/>
        <v>0</v>
      </c>
      <c r="BG584" s="299">
        <f t="shared" si="155"/>
        <v>0</v>
      </c>
      <c r="BH584" s="300">
        <f t="shared" si="156"/>
        <v>0</v>
      </c>
      <c r="BI584" s="301">
        <f t="shared" si="157"/>
        <v>0</v>
      </c>
      <c r="BK584" s="371">
        <f t="shared" si="127"/>
        <v>0</v>
      </c>
      <c r="BL584" s="303">
        <f t="shared" si="158"/>
        <v>0</v>
      </c>
      <c r="BM584" s="304" t="str">
        <f>IF(BL584=0,"",
IF(SUM($BL$510:BL584)=1,BN584,
IF($BL$630&gt;SUM($BL$510:BL584),_xlfn.CONCAT(", ",BN584),
IF($BL$630=SUM($BL$510:BL584),_xlfn.CONCAT(" y ",BN584)))))</f>
        <v/>
      </c>
      <c r="BN584" s="231" t="s">
        <v>6286</v>
      </c>
      <c r="BO584" s="290">
        <f t="shared" si="128"/>
        <v>0</v>
      </c>
      <c r="BP584" s="291" t="str">
        <f>IF(BO584=0,"",
IF(SUM($BO$510:BO584)=1,BQ584,
IF($BO$630&gt;SUM($BO$510:BO584),_xlfn.CONCAT(", ",BQ584),
IF($BO$630=SUM($BO$510:BO584),_xlfn.CONCAT(" y ",BQ584)))))</f>
        <v/>
      </c>
      <c r="BQ584" s="231" t="s">
        <v>6286</v>
      </c>
      <c r="BR584" s="378">
        <f t="shared" si="159"/>
        <v>0</v>
      </c>
      <c r="BS584" s="379">
        <f t="shared" si="160"/>
        <v>0</v>
      </c>
      <c r="BT584" s="380">
        <f t="shared" si="161"/>
        <v>0</v>
      </c>
      <c r="BU584" s="483">
        <f t="shared" si="162"/>
        <v>0</v>
      </c>
      <c r="BV584" s="484">
        <f t="shared" si="163"/>
        <v>0</v>
      </c>
      <c r="BW584" s="485">
        <f t="shared" si="164"/>
        <v>0</v>
      </c>
      <c r="BX584" s="486">
        <f t="shared" si="165"/>
        <v>0</v>
      </c>
      <c r="BY584" s="483">
        <f t="shared" si="166"/>
        <v>0</v>
      </c>
      <c r="BZ584" s="487">
        <f t="shared" si="167"/>
        <v>0</v>
      </c>
      <c r="CA584" s="485">
        <f t="shared" si="168"/>
        <v>0</v>
      </c>
      <c r="CB584" s="486">
        <f t="shared" si="169"/>
        <v>0</v>
      </c>
      <c r="CC584" s="483">
        <f t="shared" si="170"/>
        <v>0</v>
      </c>
      <c r="CD584" s="484">
        <f t="shared" si="171"/>
        <v>0</v>
      </c>
      <c r="CE584" s="485">
        <f t="shared" si="172"/>
        <v>0</v>
      </c>
      <c r="CF584" s="486">
        <f t="shared" si="173"/>
        <v>0</v>
      </c>
    </row>
    <row r="585" spans="1:84" ht="15" hidden="1" customHeight="1">
      <c r="A585" s="81"/>
      <c r="B585" s="82"/>
      <c r="C585" s="85" t="s">
        <v>180</v>
      </c>
      <c r="D585" s="623" t="str">
        <f>IF(CNGE_2024_M1_Secc1_Sub1!$D117="","",CNGE_2024_M1_Secc1_Sub1!$D117)</f>
        <v/>
      </c>
      <c r="E585" s="624"/>
      <c r="F585" s="624"/>
      <c r="G585" s="624"/>
      <c r="H585" s="624"/>
      <c r="I585" s="625"/>
      <c r="J585" s="111"/>
      <c r="K585" s="111"/>
      <c r="L585" s="111"/>
      <c r="M585" s="111"/>
      <c r="N585" s="111"/>
      <c r="O585" s="111"/>
      <c r="P585" s="111"/>
      <c r="Q585" s="111"/>
      <c r="R585" s="111"/>
      <c r="S585" s="111"/>
      <c r="T585" s="111"/>
      <c r="U585" s="111"/>
      <c r="V585" s="111"/>
      <c r="W585" s="111"/>
      <c r="X585" s="111"/>
      <c r="Y585" s="111"/>
      <c r="Z585" s="111"/>
      <c r="AA585" s="111"/>
      <c r="AB585" s="111"/>
      <c r="AC585" s="111"/>
      <c r="AD585" s="111"/>
      <c r="AE585" s="8"/>
      <c r="AG585" s="381">
        <f t="shared" si="129"/>
        <v>0</v>
      </c>
      <c r="AH585" s="298">
        <f t="shared" si="130"/>
        <v>0</v>
      </c>
      <c r="AI585" s="299">
        <f t="shared" si="131"/>
        <v>0</v>
      </c>
      <c r="AJ585" s="300">
        <f t="shared" si="132"/>
        <v>0</v>
      </c>
      <c r="AK585" s="301">
        <f t="shared" si="133"/>
        <v>0</v>
      </c>
      <c r="AL585" s="298">
        <f t="shared" si="134"/>
        <v>0</v>
      </c>
      <c r="AM585" s="299">
        <f t="shared" si="135"/>
        <v>0</v>
      </c>
      <c r="AN585" s="300">
        <f t="shared" si="136"/>
        <v>0</v>
      </c>
      <c r="AO585" s="301">
        <f t="shared" si="137"/>
        <v>0</v>
      </c>
      <c r="AP585" s="298">
        <f t="shared" si="138"/>
        <v>0</v>
      </c>
      <c r="AQ585" s="299">
        <f t="shared" si="139"/>
        <v>0</v>
      </c>
      <c r="AR585" s="300">
        <f t="shared" si="140"/>
        <v>0</v>
      </c>
      <c r="AS585" s="301">
        <f t="shared" si="141"/>
        <v>0</v>
      </c>
      <c r="AT585" s="298">
        <f t="shared" si="142"/>
        <v>0</v>
      </c>
      <c r="AU585" s="299">
        <f t="shared" si="143"/>
        <v>0</v>
      </c>
      <c r="AV585" s="300">
        <f t="shared" si="144"/>
        <v>0</v>
      </c>
      <c r="AW585" s="301">
        <f t="shared" si="145"/>
        <v>0</v>
      </c>
      <c r="AX585" s="298">
        <f t="shared" si="146"/>
        <v>0</v>
      </c>
      <c r="AY585" s="299">
        <f t="shared" si="147"/>
        <v>0</v>
      </c>
      <c r="AZ585" s="300">
        <f t="shared" si="148"/>
        <v>0</v>
      </c>
      <c r="BA585" s="301">
        <f t="shared" si="149"/>
        <v>0</v>
      </c>
      <c r="BB585" s="298">
        <f t="shared" si="150"/>
        <v>0</v>
      </c>
      <c r="BC585" s="299">
        <f t="shared" si="151"/>
        <v>0</v>
      </c>
      <c r="BD585" s="300">
        <f t="shared" si="152"/>
        <v>0</v>
      </c>
      <c r="BE585" s="301">
        <f t="shared" si="153"/>
        <v>0</v>
      </c>
      <c r="BF585" s="298">
        <f t="shared" si="154"/>
        <v>0</v>
      </c>
      <c r="BG585" s="299">
        <f t="shared" si="155"/>
        <v>0</v>
      </c>
      <c r="BH585" s="300">
        <f t="shared" si="156"/>
        <v>0</v>
      </c>
      <c r="BI585" s="301">
        <f t="shared" si="157"/>
        <v>0</v>
      </c>
      <c r="BK585" s="371">
        <f t="shared" si="127"/>
        <v>0</v>
      </c>
      <c r="BL585" s="303">
        <f t="shared" si="158"/>
        <v>0</v>
      </c>
      <c r="BM585" s="304" t="str">
        <f>IF(BL585=0,"",
IF(SUM($BL$510:BL585)=1,BN585,
IF($BL$630&gt;SUM($BL$510:BL585),_xlfn.CONCAT(", ",BN585),
IF($BL$630=SUM($BL$510:BL585),_xlfn.CONCAT(" y ",BN585)))))</f>
        <v/>
      </c>
      <c r="BN585" s="231" t="s">
        <v>6287</v>
      </c>
      <c r="BO585" s="290">
        <f t="shared" si="128"/>
        <v>0</v>
      </c>
      <c r="BP585" s="291" t="str">
        <f>IF(BO585=0,"",
IF(SUM($BO$510:BO585)=1,BQ585,
IF($BO$630&gt;SUM($BO$510:BO585),_xlfn.CONCAT(", ",BQ585),
IF($BO$630=SUM($BO$510:BO585),_xlfn.CONCAT(" y ",BQ585)))))</f>
        <v/>
      </c>
      <c r="BQ585" s="231" t="s">
        <v>6287</v>
      </c>
      <c r="BR585" s="378">
        <f t="shared" si="159"/>
        <v>0</v>
      </c>
      <c r="BS585" s="379">
        <f t="shared" si="160"/>
        <v>0</v>
      </c>
      <c r="BT585" s="380">
        <f t="shared" si="161"/>
        <v>0</v>
      </c>
      <c r="BU585" s="483">
        <f t="shared" si="162"/>
        <v>0</v>
      </c>
      <c r="BV585" s="484">
        <f t="shared" si="163"/>
        <v>0</v>
      </c>
      <c r="BW585" s="485">
        <f t="shared" si="164"/>
        <v>0</v>
      </c>
      <c r="BX585" s="486">
        <f t="shared" si="165"/>
        <v>0</v>
      </c>
      <c r="BY585" s="483">
        <f t="shared" si="166"/>
        <v>0</v>
      </c>
      <c r="BZ585" s="487">
        <f t="shared" si="167"/>
        <v>0</v>
      </c>
      <c r="CA585" s="485">
        <f t="shared" si="168"/>
        <v>0</v>
      </c>
      <c r="CB585" s="486">
        <f t="shared" si="169"/>
        <v>0</v>
      </c>
      <c r="CC585" s="483">
        <f t="shared" si="170"/>
        <v>0</v>
      </c>
      <c r="CD585" s="484">
        <f t="shared" si="171"/>
        <v>0</v>
      </c>
      <c r="CE585" s="485">
        <f t="shared" si="172"/>
        <v>0</v>
      </c>
      <c r="CF585" s="486">
        <f t="shared" si="173"/>
        <v>0</v>
      </c>
    </row>
    <row r="586" spans="1:84" ht="15" hidden="1" customHeight="1">
      <c r="A586" s="81"/>
      <c r="B586" s="82"/>
      <c r="C586" s="85" t="s">
        <v>181</v>
      </c>
      <c r="D586" s="623" t="str">
        <f>IF(CNGE_2024_M1_Secc1_Sub1!$D118="","",CNGE_2024_M1_Secc1_Sub1!$D118)</f>
        <v/>
      </c>
      <c r="E586" s="624"/>
      <c r="F586" s="624"/>
      <c r="G586" s="624"/>
      <c r="H586" s="624"/>
      <c r="I586" s="625"/>
      <c r="J586" s="111"/>
      <c r="K586" s="111"/>
      <c r="L586" s="111"/>
      <c r="M586" s="111"/>
      <c r="N586" s="111"/>
      <c r="O586" s="111"/>
      <c r="P586" s="111"/>
      <c r="Q586" s="111"/>
      <c r="R586" s="111"/>
      <c r="S586" s="111"/>
      <c r="T586" s="111"/>
      <c r="U586" s="111"/>
      <c r="V586" s="111"/>
      <c r="W586" s="111"/>
      <c r="X586" s="111"/>
      <c r="Y586" s="111"/>
      <c r="Z586" s="111"/>
      <c r="AA586" s="111"/>
      <c r="AB586" s="111"/>
      <c r="AC586" s="111"/>
      <c r="AD586" s="111"/>
      <c r="AE586" s="8"/>
      <c r="AG586" s="381">
        <f t="shared" si="129"/>
        <v>0</v>
      </c>
      <c r="AH586" s="298">
        <f t="shared" si="130"/>
        <v>0</v>
      </c>
      <c r="AI586" s="299">
        <f t="shared" si="131"/>
        <v>0</v>
      </c>
      <c r="AJ586" s="300">
        <f t="shared" si="132"/>
        <v>0</v>
      </c>
      <c r="AK586" s="301">
        <f t="shared" si="133"/>
        <v>0</v>
      </c>
      <c r="AL586" s="298">
        <f t="shared" si="134"/>
        <v>0</v>
      </c>
      <c r="AM586" s="299">
        <f t="shared" si="135"/>
        <v>0</v>
      </c>
      <c r="AN586" s="300">
        <f t="shared" si="136"/>
        <v>0</v>
      </c>
      <c r="AO586" s="301">
        <f t="shared" si="137"/>
        <v>0</v>
      </c>
      <c r="AP586" s="298">
        <f t="shared" si="138"/>
        <v>0</v>
      </c>
      <c r="AQ586" s="299">
        <f t="shared" si="139"/>
        <v>0</v>
      </c>
      <c r="AR586" s="300">
        <f t="shared" si="140"/>
        <v>0</v>
      </c>
      <c r="AS586" s="301">
        <f t="shared" si="141"/>
        <v>0</v>
      </c>
      <c r="AT586" s="298">
        <f t="shared" si="142"/>
        <v>0</v>
      </c>
      <c r="AU586" s="299">
        <f t="shared" si="143"/>
        <v>0</v>
      </c>
      <c r="AV586" s="300">
        <f t="shared" si="144"/>
        <v>0</v>
      </c>
      <c r="AW586" s="301">
        <f t="shared" si="145"/>
        <v>0</v>
      </c>
      <c r="AX586" s="298">
        <f t="shared" si="146"/>
        <v>0</v>
      </c>
      <c r="AY586" s="299">
        <f t="shared" si="147"/>
        <v>0</v>
      </c>
      <c r="AZ586" s="300">
        <f t="shared" si="148"/>
        <v>0</v>
      </c>
      <c r="BA586" s="301">
        <f t="shared" si="149"/>
        <v>0</v>
      </c>
      <c r="BB586" s="298">
        <f t="shared" si="150"/>
        <v>0</v>
      </c>
      <c r="BC586" s="299">
        <f t="shared" si="151"/>
        <v>0</v>
      </c>
      <c r="BD586" s="300">
        <f t="shared" si="152"/>
        <v>0</v>
      </c>
      <c r="BE586" s="301">
        <f t="shared" si="153"/>
        <v>0</v>
      </c>
      <c r="BF586" s="298">
        <f t="shared" si="154"/>
        <v>0</v>
      </c>
      <c r="BG586" s="299">
        <f t="shared" si="155"/>
        <v>0</v>
      </c>
      <c r="BH586" s="300">
        <f t="shared" si="156"/>
        <v>0</v>
      </c>
      <c r="BI586" s="301">
        <f t="shared" si="157"/>
        <v>0</v>
      </c>
      <c r="BK586" s="371">
        <f t="shared" si="127"/>
        <v>0</v>
      </c>
      <c r="BL586" s="303">
        <f t="shared" si="158"/>
        <v>0</v>
      </c>
      <c r="BM586" s="304" t="str">
        <f>IF(BL586=0,"",
IF(SUM($BL$510:BL586)=1,BN586,
IF($BL$630&gt;SUM($BL$510:BL586),_xlfn.CONCAT(", ",BN586),
IF($BL$630=SUM($BL$510:BL586),_xlfn.CONCAT(" y ",BN586)))))</f>
        <v/>
      </c>
      <c r="BN586" s="231" t="s">
        <v>6288</v>
      </c>
      <c r="BO586" s="290">
        <f t="shared" si="128"/>
        <v>0</v>
      </c>
      <c r="BP586" s="291" t="str">
        <f>IF(BO586=0,"",
IF(SUM($BO$510:BO586)=1,BQ586,
IF($BO$630&gt;SUM($BO$510:BO586),_xlfn.CONCAT(", ",BQ586),
IF($BO$630=SUM($BO$510:BO586),_xlfn.CONCAT(" y ",BQ586)))))</f>
        <v/>
      </c>
      <c r="BQ586" s="231" t="s">
        <v>6288</v>
      </c>
      <c r="BR586" s="378">
        <f t="shared" si="159"/>
        <v>0</v>
      </c>
      <c r="BS586" s="379">
        <f t="shared" si="160"/>
        <v>0</v>
      </c>
      <c r="BT586" s="380">
        <f t="shared" si="161"/>
        <v>0</v>
      </c>
      <c r="BU586" s="483">
        <f t="shared" si="162"/>
        <v>0</v>
      </c>
      <c r="BV586" s="484">
        <f t="shared" si="163"/>
        <v>0</v>
      </c>
      <c r="BW586" s="485">
        <f t="shared" si="164"/>
        <v>0</v>
      </c>
      <c r="BX586" s="486">
        <f t="shared" si="165"/>
        <v>0</v>
      </c>
      <c r="BY586" s="483">
        <f t="shared" si="166"/>
        <v>0</v>
      </c>
      <c r="BZ586" s="487">
        <f t="shared" si="167"/>
        <v>0</v>
      </c>
      <c r="CA586" s="485">
        <f t="shared" si="168"/>
        <v>0</v>
      </c>
      <c r="CB586" s="486">
        <f t="shared" si="169"/>
        <v>0</v>
      </c>
      <c r="CC586" s="483">
        <f t="shared" si="170"/>
        <v>0</v>
      </c>
      <c r="CD586" s="484">
        <f t="shared" si="171"/>
        <v>0</v>
      </c>
      <c r="CE586" s="485">
        <f t="shared" si="172"/>
        <v>0</v>
      </c>
      <c r="CF586" s="486">
        <f t="shared" si="173"/>
        <v>0</v>
      </c>
    </row>
    <row r="587" spans="1:84" ht="15" hidden="1" customHeight="1">
      <c r="A587" s="81"/>
      <c r="B587" s="82"/>
      <c r="C587" s="85" t="s">
        <v>182</v>
      </c>
      <c r="D587" s="623" t="str">
        <f>IF(CNGE_2024_M1_Secc1_Sub1!$D119="","",CNGE_2024_M1_Secc1_Sub1!$D119)</f>
        <v/>
      </c>
      <c r="E587" s="624"/>
      <c r="F587" s="624"/>
      <c r="G587" s="624"/>
      <c r="H587" s="624"/>
      <c r="I587" s="625"/>
      <c r="J587" s="111"/>
      <c r="K587" s="111"/>
      <c r="L587" s="111"/>
      <c r="M587" s="111"/>
      <c r="N587" s="111"/>
      <c r="O587" s="111"/>
      <c r="P587" s="111"/>
      <c r="Q587" s="111"/>
      <c r="R587" s="111"/>
      <c r="S587" s="111"/>
      <c r="T587" s="111"/>
      <c r="U587" s="111"/>
      <c r="V587" s="111"/>
      <c r="W587" s="111"/>
      <c r="X587" s="111"/>
      <c r="Y587" s="111"/>
      <c r="Z587" s="111"/>
      <c r="AA587" s="111"/>
      <c r="AB587" s="111"/>
      <c r="AC587" s="111"/>
      <c r="AD587" s="111"/>
      <c r="AE587" s="8"/>
      <c r="AG587" s="381">
        <f t="shared" si="129"/>
        <v>0</v>
      </c>
      <c r="AH587" s="298">
        <f t="shared" si="130"/>
        <v>0</v>
      </c>
      <c r="AI587" s="299">
        <f t="shared" si="131"/>
        <v>0</v>
      </c>
      <c r="AJ587" s="300">
        <f t="shared" si="132"/>
        <v>0</v>
      </c>
      <c r="AK587" s="301">
        <f t="shared" si="133"/>
        <v>0</v>
      </c>
      <c r="AL587" s="298">
        <f t="shared" si="134"/>
        <v>0</v>
      </c>
      <c r="AM587" s="299">
        <f t="shared" si="135"/>
        <v>0</v>
      </c>
      <c r="AN587" s="300">
        <f t="shared" si="136"/>
        <v>0</v>
      </c>
      <c r="AO587" s="301">
        <f t="shared" si="137"/>
        <v>0</v>
      </c>
      <c r="AP587" s="298">
        <f t="shared" si="138"/>
        <v>0</v>
      </c>
      <c r="AQ587" s="299">
        <f t="shared" si="139"/>
        <v>0</v>
      </c>
      <c r="AR587" s="300">
        <f t="shared" si="140"/>
        <v>0</v>
      </c>
      <c r="AS587" s="301">
        <f t="shared" si="141"/>
        <v>0</v>
      </c>
      <c r="AT587" s="298">
        <f t="shared" si="142"/>
        <v>0</v>
      </c>
      <c r="AU587" s="299">
        <f t="shared" si="143"/>
        <v>0</v>
      </c>
      <c r="AV587" s="300">
        <f t="shared" si="144"/>
        <v>0</v>
      </c>
      <c r="AW587" s="301">
        <f t="shared" si="145"/>
        <v>0</v>
      </c>
      <c r="AX587" s="298">
        <f t="shared" si="146"/>
        <v>0</v>
      </c>
      <c r="AY587" s="299">
        <f t="shared" si="147"/>
        <v>0</v>
      </c>
      <c r="AZ587" s="300">
        <f t="shared" si="148"/>
        <v>0</v>
      </c>
      <c r="BA587" s="301">
        <f t="shared" si="149"/>
        <v>0</v>
      </c>
      <c r="BB587" s="298">
        <f t="shared" si="150"/>
        <v>0</v>
      </c>
      <c r="BC587" s="299">
        <f t="shared" si="151"/>
        <v>0</v>
      </c>
      <c r="BD587" s="300">
        <f t="shared" si="152"/>
        <v>0</v>
      </c>
      <c r="BE587" s="301">
        <f t="shared" si="153"/>
        <v>0</v>
      </c>
      <c r="BF587" s="298">
        <f t="shared" si="154"/>
        <v>0</v>
      </c>
      <c r="BG587" s="299">
        <f t="shared" si="155"/>
        <v>0</v>
      </c>
      <c r="BH587" s="300">
        <f t="shared" si="156"/>
        <v>0</v>
      </c>
      <c r="BI587" s="301">
        <f t="shared" si="157"/>
        <v>0</v>
      </c>
      <c r="BK587" s="371">
        <f t="shared" si="127"/>
        <v>0</v>
      </c>
      <c r="BL587" s="303">
        <f t="shared" si="158"/>
        <v>0</v>
      </c>
      <c r="BM587" s="304" t="str">
        <f>IF(BL587=0,"",
IF(SUM($BL$510:BL587)=1,BN587,
IF($BL$630&gt;SUM($BL$510:BL587),_xlfn.CONCAT(", ",BN587),
IF($BL$630=SUM($BL$510:BL587),_xlfn.CONCAT(" y ",BN587)))))</f>
        <v/>
      </c>
      <c r="BN587" s="231" t="s">
        <v>6289</v>
      </c>
      <c r="BO587" s="290">
        <f t="shared" si="128"/>
        <v>0</v>
      </c>
      <c r="BP587" s="291" t="str">
        <f>IF(BO587=0,"",
IF(SUM($BO$510:BO587)=1,BQ587,
IF($BO$630&gt;SUM($BO$510:BO587),_xlfn.CONCAT(", ",BQ587),
IF($BO$630=SUM($BO$510:BO587),_xlfn.CONCAT(" y ",BQ587)))))</f>
        <v/>
      </c>
      <c r="BQ587" s="231" t="s">
        <v>6289</v>
      </c>
      <c r="BR587" s="378">
        <f t="shared" si="159"/>
        <v>0</v>
      </c>
      <c r="BS587" s="379">
        <f t="shared" si="160"/>
        <v>0</v>
      </c>
      <c r="BT587" s="380">
        <f t="shared" si="161"/>
        <v>0</v>
      </c>
      <c r="BU587" s="483">
        <f t="shared" si="162"/>
        <v>0</v>
      </c>
      <c r="BV587" s="484">
        <f t="shared" si="163"/>
        <v>0</v>
      </c>
      <c r="BW587" s="485">
        <f t="shared" si="164"/>
        <v>0</v>
      </c>
      <c r="BX587" s="486">
        <f t="shared" si="165"/>
        <v>0</v>
      </c>
      <c r="BY587" s="483">
        <f t="shared" si="166"/>
        <v>0</v>
      </c>
      <c r="BZ587" s="487">
        <f t="shared" si="167"/>
        <v>0</v>
      </c>
      <c r="CA587" s="485">
        <f t="shared" si="168"/>
        <v>0</v>
      </c>
      <c r="CB587" s="486">
        <f t="shared" si="169"/>
        <v>0</v>
      </c>
      <c r="CC587" s="483">
        <f t="shared" si="170"/>
        <v>0</v>
      </c>
      <c r="CD587" s="484">
        <f t="shared" si="171"/>
        <v>0</v>
      </c>
      <c r="CE587" s="485">
        <f t="shared" si="172"/>
        <v>0</v>
      </c>
      <c r="CF587" s="486">
        <f t="shared" si="173"/>
        <v>0</v>
      </c>
    </row>
    <row r="588" spans="1:84" ht="15" hidden="1" customHeight="1">
      <c r="A588" s="81"/>
      <c r="B588" s="82"/>
      <c r="C588" s="85" t="s">
        <v>183</v>
      </c>
      <c r="D588" s="623" t="str">
        <f>IF(CNGE_2024_M1_Secc1_Sub1!$D120="","",CNGE_2024_M1_Secc1_Sub1!$D120)</f>
        <v/>
      </c>
      <c r="E588" s="624"/>
      <c r="F588" s="624"/>
      <c r="G588" s="624"/>
      <c r="H588" s="624"/>
      <c r="I588" s="625"/>
      <c r="J588" s="111"/>
      <c r="K588" s="111"/>
      <c r="L588" s="111"/>
      <c r="M588" s="111"/>
      <c r="N588" s="111"/>
      <c r="O588" s="111"/>
      <c r="P588" s="111"/>
      <c r="Q588" s="111"/>
      <c r="R588" s="111"/>
      <c r="S588" s="111"/>
      <c r="T588" s="111"/>
      <c r="U588" s="111"/>
      <c r="V588" s="111"/>
      <c r="W588" s="111"/>
      <c r="X588" s="111"/>
      <c r="Y588" s="111"/>
      <c r="Z588" s="111"/>
      <c r="AA588" s="111"/>
      <c r="AB588" s="111"/>
      <c r="AC588" s="111"/>
      <c r="AD588" s="111"/>
      <c r="AE588" s="8"/>
      <c r="AG588" s="381">
        <f t="shared" si="129"/>
        <v>0</v>
      </c>
      <c r="AH588" s="298">
        <f t="shared" si="130"/>
        <v>0</v>
      </c>
      <c r="AI588" s="299">
        <f t="shared" si="131"/>
        <v>0</v>
      </c>
      <c r="AJ588" s="300">
        <f t="shared" si="132"/>
        <v>0</v>
      </c>
      <c r="AK588" s="301">
        <f t="shared" si="133"/>
        <v>0</v>
      </c>
      <c r="AL588" s="298">
        <f t="shared" si="134"/>
        <v>0</v>
      </c>
      <c r="AM588" s="299">
        <f t="shared" si="135"/>
        <v>0</v>
      </c>
      <c r="AN588" s="300">
        <f t="shared" si="136"/>
        <v>0</v>
      </c>
      <c r="AO588" s="301">
        <f t="shared" si="137"/>
        <v>0</v>
      </c>
      <c r="AP588" s="298">
        <f t="shared" si="138"/>
        <v>0</v>
      </c>
      <c r="AQ588" s="299">
        <f t="shared" si="139"/>
        <v>0</v>
      </c>
      <c r="AR588" s="300">
        <f t="shared" si="140"/>
        <v>0</v>
      </c>
      <c r="AS588" s="301">
        <f t="shared" si="141"/>
        <v>0</v>
      </c>
      <c r="AT588" s="298">
        <f t="shared" si="142"/>
        <v>0</v>
      </c>
      <c r="AU588" s="299">
        <f t="shared" si="143"/>
        <v>0</v>
      </c>
      <c r="AV588" s="300">
        <f t="shared" si="144"/>
        <v>0</v>
      </c>
      <c r="AW588" s="301">
        <f t="shared" si="145"/>
        <v>0</v>
      </c>
      <c r="AX588" s="298">
        <f t="shared" si="146"/>
        <v>0</v>
      </c>
      <c r="AY588" s="299">
        <f t="shared" si="147"/>
        <v>0</v>
      </c>
      <c r="AZ588" s="300">
        <f t="shared" si="148"/>
        <v>0</v>
      </c>
      <c r="BA588" s="301">
        <f t="shared" si="149"/>
        <v>0</v>
      </c>
      <c r="BB588" s="298">
        <f t="shared" si="150"/>
        <v>0</v>
      </c>
      <c r="BC588" s="299">
        <f t="shared" si="151"/>
        <v>0</v>
      </c>
      <c r="BD588" s="300">
        <f t="shared" si="152"/>
        <v>0</v>
      </c>
      <c r="BE588" s="301">
        <f t="shared" si="153"/>
        <v>0</v>
      </c>
      <c r="BF588" s="298">
        <f t="shared" si="154"/>
        <v>0</v>
      </c>
      <c r="BG588" s="299">
        <f t="shared" si="155"/>
        <v>0</v>
      </c>
      <c r="BH588" s="300">
        <f t="shared" si="156"/>
        <v>0</v>
      </c>
      <c r="BI588" s="301">
        <f t="shared" si="157"/>
        <v>0</v>
      </c>
      <c r="BK588" s="371">
        <f t="shared" si="127"/>
        <v>0</v>
      </c>
      <c r="BL588" s="303">
        <f t="shared" si="158"/>
        <v>0</v>
      </c>
      <c r="BM588" s="304" t="str">
        <f>IF(BL588=0,"",
IF(SUM($BL$510:BL588)=1,BN588,
IF($BL$630&gt;SUM($BL$510:BL588),_xlfn.CONCAT(", ",BN588),
IF($BL$630=SUM($BL$510:BL588),_xlfn.CONCAT(" y ",BN588)))))</f>
        <v/>
      </c>
      <c r="BN588" s="231" t="s">
        <v>6290</v>
      </c>
      <c r="BO588" s="290">
        <f t="shared" si="128"/>
        <v>0</v>
      </c>
      <c r="BP588" s="291" t="str">
        <f>IF(BO588=0,"",
IF(SUM($BO$510:BO588)=1,BQ588,
IF($BO$630&gt;SUM($BO$510:BO588),_xlfn.CONCAT(", ",BQ588),
IF($BO$630=SUM($BO$510:BO588),_xlfn.CONCAT(" y ",BQ588)))))</f>
        <v/>
      </c>
      <c r="BQ588" s="231" t="s">
        <v>6290</v>
      </c>
      <c r="BR588" s="378">
        <f t="shared" si="159"/>
        <v>0</v>
      </c>
      <c r="BS588" s="379">
        <f t="shared" si="160"/>
        <v>0</v>
      </c>
      <c r="BT588" s="380">
        <f t="shared" si="161"/>
        <v>0</v>
      </c>
      <c r="BU588" s="483">
        <f t="shared" si="162"/>
        <v>0</v>
      </c>
      <c r="BV588" s="484">
        <f t="shared" si="163"/>
        <v>0</v>
      </c>
      <c r="BW588" s="485">
        <f t="shared" si="164"/>
        <v>0</v>
      </c>
      <c r="BX588" s="486">
        <f t="shared" si="165"/>
        <v>0</v>
      </c>
      <c r="BY588" s="483">
        <f t="shared" si="166"/>
        <v>0</v>
      </c>
      <c r="BZ588" s="487">
        <f t="shared" si="167"/>
        <v>0</v>
      </c>
      <c r="CA588" s="485">
        <f t="shared" si="168"/>
        <v>0</v>
      </c>
      <c r="CB588" s="486">
        <f t="shared" si="169"/>
        <v>0</v>
      </c>
      <c r="CC588" s="483">
        <f t="shared" si="170"/>
        <v>0</v>
      </c>
      <c r="CD588" s="484">
        <f t="shared" si="171"/>
        <v>0</v>
      </c>
      <c r="CE588" s="485">
        <f t="shared" si="172"/>
        <v>0</v>
      </c>
      <c r="CF588" s="486">
        <f t="shared" si="173"/>
        <v>0</v>
      </c>
    </row>
    <row r="589" spans="1:84" ht="15" hidden="1" customHeight="1">
      <c r="A589" s="81"/>
      <c r="B589" s="82"/>
      <c r="C589" s="85" t="s">
        <v>184</v>
      </c>
      <c r="D589" s="623" t="str">
        <f>IF(CNGE_2024_M1_Secc1_Sub1!$D121="","",CNGE_2024_M1_Secc1_Sub1!$D121)</f>
        <v/>
      </c>
      <c r="E589" s="624"/>
      <c r="F589" s="624"/>
      <c r="G589" s="624"/>
      <c r="H589" s="624"/>
      <c r="I589" s="625"/>
      <c r="J589" s="111"/>
      <c r="K589" s="111"/>
      <c r="L589" s="111"/>
      <c r="M589" s="111"/>
      <c r="N589" s="111"/>
      <c r="O589" s="111"/>
      <c r="P589" s="111"/>
      <c r="Q589" s="111"/>
      <c r="R589" s="111"/>
      <c r="S589" s="111"/>
      <c r="T589" s="111"/>
      <c r="U589" s="111"/>
      <c r="V589" s="111"/>
      <c r="W589" s="111"/>
      <c r="X589" s="111"/>
      <c r="Y589" s="111"/>
      <c r="Z589" s="111"/>
      <c r="AA589" s="111"/>
      <c r="AB589" s="111"/>
      <c r="AC589" s="111"/>
      <c r="AD589" s="111"/>
      <c r="AE589" s="8"/>
      <c r="AG589" s="381">
        <f t="shared" si="129"/>
        <v>0</v>
      </c>
      <c r="AH589" s="298">
        <f t="shared" si="130"/>
        <v>0</v>
      </c>
      <c r="AI589" s="299">
        <f t="shared" si="131"/>
        <v>0</v>
      </c>
      <c r="AJ589" s="300">
        <f t="shared" si="132"/>
        <v>0</v>
      </c>
      <c r="AK589" s="301">
        <f t="shared" si="133"/>
        <v>0</v>
      </c>
      <c r="AL589" s="298">
        <f t="shared" si="134"/>
        <v>0</v>
      </c>
      <c r="AM589" s="299">
        <f t="shared" si="135"/>
        <v>0</v>
      </c>
      <c r="AN589" s="300">
        <f t="shared" si="136"/>
        <v>0</v>
      </c>
      <c r="AO589" s="301">
        <f t="shared" si="137"/>
        <v>0</v>
      </c>
      <c r="AP589" s="298">
        <f t="shared" si="138"/>
        <v>0</v>
      </c>
      <c r="AQ589" s="299">
        <f t="shared" si="139"/>
        <v>0</v>
      </c>
      <c r="AR589" s="300">
        <f t="shared" si="140"/>
        <v>0</v>
      </c>
      <c r="AS589" s="301">
        <f t="shared" si="141"/>
        <v>0</v>
      </c>
      <c r="AT589" s="298">
        <f t="shared" si="142"/>
        <v>0</v>
      </c>
      <c r="AU589" s="299">
        <f t="shared" si="143"/>
        <v>0</v>
      </c>
      <c r="AV589" s="300">
        <f t="shared" si="144"/>
        <v>0</v>
      </c>
      <c r="AW589" s="301">
        <f t="shared" si="145"/>
        <v>0</v>
      </c>
      <c r="AX589" s="298">
        <f t="shared" si="146"/>
        <v>0</v>
      </c>
      <c r="AY589" s="299">
        <f t="shared" si="147"/>
        <v>0</v>
      </c>
      <c r="AZ589" s="300">
        <f t="shared" si="148"/>
        <v>0</v>
      </c>
      <c r="BA589" s="301">
        <f t="shared" si="149"/>
        <v>0</v>
      </c>
      <c r="BB589" s="298">
        <f t="shared" si="150"/>
        <v>0</v>
      </c>
      <c r="BC589" s="299">
        <f t="shared" si="151"/>
        <v>0</v>
      </c>
      <c r="BD589" s="300">
        <f t="shared" si="152"/>
        <v>0</v>
      </c>
      <c r="BE589" s="301">
        <f t="shared" si="153"/>
        <v>0</v>
      </c>
      <c r="BF589" s="298">
        <f t="shared" si="154"/>
        <v>0</v>
      </c>
      <c r="BG589" s="299">
        <f t="shared" si="155"/>
        <v>0</v>
      </c>
      <c r="BH589" s="300">
        <f t="shared" si="156"/>
        <v>0</v>
      </c>
      <c r="BI589" s="301">
        <f t="shared" si="157"/>
        <v>0</v>
      </c>
      <c r="BK589" s="371">
        <f t="shared" si="127"/>
        <v>0</v>
      </c>
      <c r="BL589" s="303">
        <f t="shared" si="158"/>
        <v>0</v>
      </c>
      <c r="BM589" s="304" t="str">
        <f>IF(BL589=0,"",
IF(SUM($BL$510:BL589)=1,BN589,
IF($BL$630&gt;SUM($BL$510:BL589),_xlfn.CONCAT(", ",BN589),
IF($BL$630=SUM($BL$510:BL589),_xlfn.CONCAT(" y ",BN589)))))</f>
        <v/>
      </c>
      <c r="BN589" s="231" t="s">
        <v>6291</v>
      </c>
      <c r="BO589" s="290">
        <f t="shared" si="128"/>
        <v>0</v>
      </c>
      <c r="BP589" s="291" t="str">
        <f>IF(BO589=0,"",
IF(SUM($BO$510:BO589)=1,BQ589,
IF($BO$630&gt;SUM($BO$510:BO589),_xlfn.CONCAT(", ",BQ589),
IF($BO$630=SUM($BO$510:BO589),_xlfn.CONCAT(" y ",BQ589)))))</f>
        <v/>
      </c>
      <c r="BQ589" s="231" t="s">
        <v>6291</v>
      </c>
      <c r="BR589" s="378">
        <f t="shared" si="159"/>
        <v>0</v>
      </c>
      <c r="BS589" s="379">
        <f t="shared" si="160"/>
        <v>0</v>
      </c>
      <c r="BT589" s="380">
        <f t="shared" si="161"/>
        <v>0</v>
      </c>
      <c r="BU589" s="483">
        <f t="shared" si="162"/>
        <v>0</v>
      </c>
      <c r="BV589" s="484">
        <f t="shared" si="163"/>
        <v>0</v>
      </c>
      <c r="BW589" s="485">
        <f t="shared" si="164"/>
        <v>0</v>
      </c>
      <c r="BX589" s="486">
        <f t="shared" si="165"/>
        <v>0</v>
      </c>
      <c r="BY589" s="483">
        <f t="shared" si="166"/>
        <v>0</v>
      </c>
      <c r="BZ589" s="487">
        <f t="shared" si="167"/>
        <v>0</v>
      </c>
      <c r="CA589" s="485">
        <f t="shared" si="168"/>
        <v>0</v>
      </c>
      <c r="CB589" s="486">
        <f t="shared" si="169"/>
        <v>0</v>
      </c>
      <c r="CC589" s="483">
        <f t="shared" si="170"/>
        <v>0</v>
      </c>
      <c r="CD589" s="484">
        <f t="shared" si="171"/>
        <v>0</v>
      </c>
      <c r="CE589" s="485">
        <f t="shared" si="172"/>
        <v>0</v>
      </c>
      <c r="CF589" s="486">
        <f t="shared" si="173"/>
        <v>0</v>
      </c>
    </row>
    <row r="590" spans="1:84" ht="15" hidden="1" customHeight="1">
      <c r="A590" s="81"/>
      <c r="B590" s="82"/>
      <c r="C590" s="85" t="s">
        <v>185</v>
      </c>
      <c r="D590" s="623" t="str">
        <f>IF(CNGE_2024_M1_Secc1_Sub1!$D122="","",CNGE_2024_M1_Secc1_Sub1!$D122)</f>
        <v/>
      </c>
      <c r="E590" s="624"/>
      <c r="F590" s="624"/>
      <c r="G590" s="624"/>
      <c r="H590" s="624"/>
      <c r="I590" s="625"/>
      <c r="J590" s="111"/>
      <c r="K590" s="111"/>
      <c r="L590" s="111"/>
      <c r="M590" s="111"/>
      <c r="N590" s="111"/>
      <c r="O590" s="111"/>
      <c r="P590" s="111"/>
      <c r="Q590" s="111"/>
      <c r="R590" s="111"/>
      <c r="S590" s="111"/>
      <c r="T590" s="111"/>
      <c r="U590" s="111"/>
      <c r="V590" s="111"/>
      <c r="W590" s="111"/>
      <c r="X590" s="111"/>
      <c r="Y590" s="111"/>
      <c r="Z590" s="111"/>
      <c r="AA590" s="111"/>
      <c r="AB590" s="111"/>
      <c r="AC590" s="111"/>
      <c r="AD590" s="111"/>
      <c r="AE590" s="8"/>
      <c r="AG590" s="381">
        <f t="shared" si="129"/>
        <v>0</v>
      </c>
      <c r="AH590" s="298">
        <f t="shared" si="130"/>
        <v>0</v>
      </c>
      <c r="AI590" s="299">
        <f t="shared" si="131"/>
        <v>0</v>
      </c>
      <c r="AJ590" s="300">
        <f t="shared" si="132"/>
        <v>0</v>
      </c>
      <c r="AK590" s="301">
        <f t="shared" si="133"/>
        <v>0</v>
      </c>
      <c r="AL590" s="298">
        <f t="shared" si="134"/>
        <v>0</v>
      </c>
      <c r="AM590" s="299">
        <f t="shared" si="135"/>
        <v>0</v>
      </c>
      <c r="AN590" s="300">
        <f t="shared" si="136"/>
        <v>0</v>
      </c>
      <c r="AO590" s="301">
        <f t="shared" si="137"/>
        <v>0</v>
      </c>
      <c r="AP590" s="298">
        <f t="shared" si="138"/>
        <v>0</v>
      </c>
      <c r="AQ590" s="299">
        <f t="shared" si="139"/>
        <v>0</v>
      </c>
      <c r="AR590" s="300">
        <f t="shared" si="140"/>
        <v>0</v>
      </c>
      <c r="AS590" s="301">
        <f t="shared" si="141"/>
        <v>0</v>
      </c>
      <c r="AT590" s="298">
        <f t="shared" si="142"/>
        <v>0</v>
      </c>
      <c r="AU590" s="299">
        <f t="shared" si="143"/>
        <v>0</v>
      </c>
      <c r="AV590" s="300">
        <f t="shared" si="144"/>
        <v>0</v>
      </c>
      <c r="AW590" s="301">
        <f t="shared" si="145"/>
        <v>0</v>
      </c>
      <c r="AX590" s="298">
        <f t="shared" si="146"/>
        <v>0</v>
      </c>
      <c r="AY590" s="299">
        <f t="shared" si="147"/>
        <v>0</v>
      </c>
      <c r="AZ590" s="300">
        <f t="shared" si="148"/>
        <v>0</v>
      </c>
      <c r="BA590" s="301">
        <f t="shared" si="149"/>
        <v>0</v>
      </c>
      <c r="BB590" s="298">
        <f t="shared" si="150"/>
        <v>0</v>
      </c>
      <c r="BC590" s="299">
        <f t="shared" si="151"/>
        <v>0</v>
      </c>
      <c r="BD590" s="300">
        <f t="shared" si="152"/>
        <v>0</v>
      </c>
      <c r="BE590" s="301">
        <f t="shared" si="153"/>
        <v>0</v>
      </c>
      <c r="BF590" s="298">
        <f t="shared" si="154"/>
        <v>0</v>
      </c>
      <c r="BG590" s="299">
        <f t="shared" si="155"/>
        <v>0</v>
      </c>
      <c r="BH590" s="300">
        <f t="shared" si="156"/>
        <v>0</v>
      </c>
      <c r="BI590" s="301">
        <f t="shared" si="157"/>
        <v>0</v>
      </c>
      <c r="BK590" s="371">
        <f t="shared" si="127"/>
        <v>0</v>
      </c>
      <c r="BL590" s="303">
        <f t="shared" si="158"/>
        <v>0</v>
      </c>
      <c r="BM590" s="304" t="str">
        <f>IF(BL590=0,"",
IF(SUM($BL$510:BL590)=1,BN590,
IF($BL$630&gt;SUM($BL$510:BL590),_xlfn.CONCAT(", ",BN590),
IF($BL$630=SUM($BL$510:BL590),_xlfn.CONCAT(" y ",BN590)))))</f>
        <v/>
      </c>
      <c r="BN590" s="231" t="s">
        <v>6292</v>
      </c>
      <c r="BO590" s="290">
        <f t="shared" si="128"/>
        <v>0</v>
      </c>
      <c r="BP590" s="291" t="str">
        <f>IF(BO590=0,"",
IF(SUM($BO$510:BO590)=1,BQ590,
IF($BO$630&gt;SUM($BO$510:BO590),_xlfn.CONCAT(", ",BQ590),
IF($BO$630=SUM($BO$510:BO590),_xlfn.CONCAT(" y ",BQ590)))))</f>
        <v/>
      </c>
      <c r="BQ590" s="231" t="s">
        <v>6292</v>
      </c>
      <c r="BR590" s="378">
        <f t="shared" si="159"/>
        <v>0</v>
      </c>
      <c r="BS590" s="379">
        <f t="shared" si="160"/>
        <v>0</v>
      </c>
      <c r="BT590" s="380">
        <f t="shared" si="161"/>
        <v>0</v>
      </c>
      <c r="BU590" s="483">
        <f t="shared" si="162"/>
        <v>0</v>
      </c>
      <c r="BV590" s="484">
        <f t="shared" si="163"/>
        <v>0</v>
      </c>
      <c r="BW590" s="485">
        <f t="shared" si="164"/>
        <v>0</v>
      </c>
      <c r="BX590" s="486">
        <f t="shared" si="165"/>
        <v>0</v>
      </c>
      <c r="BY590" s="483">
        <f t="shared" si="166"/>
        <v>0</v>
      </c>
      <c r="BZ590" s="487">
        <f t="shared" si="167"/>
        <v>0</v>
      </c>
      <c r="CA590" s="485">
        <f t="shared" si="168"/>
        <v>0</v>
      </c>
      <c r="CB590" s="486">
        <f t="shared" si="169"/>
        <v>0</v>
      </c>
      <c r="CC590" s="483">
        <f t="shared" si="170"/>
        <v>0</v>
      </c>
      <c r="CD590" s="484">
        <f t="shared" si="171"/>
        <v>0</v>
      </c>
      <c r="CE590" s="485">
        <f t="shared" si="172"/>
        <v>0</v>
      </c>
      <c r="CF590" s="486">
        <f t="shared" si="173"/>
        <v>0</v>
      </c>
    </row>
    <row r="591" spans="1:84" ht="15" hidden="1" customHeight="1">
      <c r="A591" s="81"/>
      <c r="B591" s="82"/>
      <c r="C591" s="85" t="s">
        <v>186</v>
      </c>
      <c r="D591" s="623" t="str">
        <f>IF(CNGE_2024_M1_Secc1_Sub1!$D123="","",CNGE_2024_M1_Secc1_Sub1!$D123)</f>
        <v/>
      </c>
      <c r="E591" s="624"/>
      <c r="F591" s="624"/>
      <c r="G591" s="624"/>
      <c r="H591" s="624"/>
      <c r="I591" s="625"/>
      <c r="J591" s="111"/>
      <c r="K591" s="111"/>
      <c r="L591" s="111"/>
      <c r="M591" s="111"/>
      <c r="N591" s="111"/>
      <c r="O591" s="111"/>
      <c r="P591" s="111"/>
      <c r="Q591" s="111"/>
      <c r="R591" s="111"/>
      <c r="S591" s="111"/>
      <c r="T591" s="111"/>
      <c r="U591" s="111"/>
      <c r="V591" s="111"/>
      <c r="W591" s="111"/>
      <c r="X591" s="111"/>
      <c r="Y591" s="111"/>
      <c r="Z591" s="111"/>
      <c r="AA591" s="111"/>
      <c r="AB591" s="111"/>
      <c r="AC591" s="111"/>
      <c r="AD591" s="111"/>
      <c r="AE591" s="8"/>
      <c r="AG591" s="381">
        <f t="shared" si="129"/>
        <v>0</v>
      </c>
      <c r="AH591" s="298">
        <f t="shared" si="130"/>
        <v>0</v>
      </c>
      <c r="AI591" s="299">
        <f t="shared" si="131"/>
        <v>0</v>
      </c>
      <c r="AJ591" s="300">
        <f t="shared" si="132"/>
        <v>0</v>
      </c>
      <c r="AK591" s="301">
        <f t="shared" si="133"/>
        <v>0</v>
      </c>
      <c r="AL591" s="298">
        <f t="shared" si="134"/>
        <v>0</v>
      </c>
      <c r="AM591" s="299">
        <f t="shared" si="135"/>
        <v>0</v>
      </c>
      <c r="AN591" s="300">
        <f t="shared" si="136"/>
        <v>0</v>
      </c>
      <c r="AO591" s="301">
        <f t="shared" si="137"/>
        <v>0</v>
      </c>
      <c r="AP591" s="298">
        <f t="shared" si="138"/>
        <v>0</v>
      </c>
      <c r="AQ591" s="299">
        <f t="shared" si="139"/>
        <v>0</v>
      </c>
      <c r="AR591" s="300">
        <f t="shared" si="140"/>
        <v>0</v>
      </c>
      <c r="AS591" s="301">
        <f t="shared" si="141"/>
        <v>0</v>
      </c>
      <c r="AT591" s="298">
        <f t="shared" si="142"/>
        <v>0</v>
      </c>
      <c r="AU591" s="299">
        <f t="shared" si="143"/>
        <v>0</v>
      </c>
      <c r="AV591" s="300">
        <f t="shared" si="144"/>
        <v>0</v>
      </c>
      <c r="AW591" s="301">
        <f t="shared" si="145"/>
        <v>0</v>
      </c>
      <c r="AX591" s="298">
        <f t="shared" si="146"/>
        <v>0</v>
      </c>
      <c r="AY591" s="299">
        <f t="shared" si="147"/>
        <v>0</v>
      </c>
      <c r="AZ591" s="300">
        <f t="shared" si="148"/>
        <v>0</v>
      </c>
      <c r="BA591" s="301">
        <f t="shared" si="149"/>
        <v>0</v>
      </c>
      <c r="BB591" s="298">
        <f t="shared" si="150"/>
        <v>0</v>
      </c>
      <c r="BC591" s="299">
        <f t="shared" si="151"/>
        <v>0</v>
      </c>
      <c r="BD591" s="300">
        <f t="shared" si="152"/>
        <v>0</v>
      </c>
      <c r="BE591" s="301">
        <f t="shared" si="153"/>
        <v>0</v>
      </c>
      <c r="BF591" s="298">
        <f t="shared" si="154"/>
        <v>0</v>
      </c>
      <c r="BG591" s="299">
        <f t="shared" si="155"/>
        <v>0</v>
      </c>
      <c r="BH591" s="300">
        <f t="shared" si="156"/>
        <v>0</v>
      </c>
      <c r="BI591" s="301">
        <f t="shared" si="157"/>
        <v>0</v>
      </c>
      <c r="BK591" s="371">
        <f t="shared" si="127"/>
        <v>0</v>
      </c>
      <c r="BL591" s="303">
        <f t="shared" si="158"/>
        <v>0</v>
      </c>
      <c r="BM591" s="304" t="str">
        <f>IF(BL591=0,"",
IF(SUM($BL$510:BL591)=1,BN591,
IF($BL$630&gt;SUM($BL$510:BL591),_xlfn.CONCAT(", ",BN591),
IF($BL$630=SUM($BL$510:BL591),_xlfn.CONCAT(" y ",BN591)))))</f>
        <v/>
      </c>
      <c r="BN591" s="231" t="s">
        <v>6293</v>
      </c>
      <c r="BO591" s="290">
        <f t="shared" si="128"/>
        <v>0</v>
      </c>
      <c r="BP591" s="291" t="str">
        <f>IF(BO591=0,"",
IF(SUM($BO$510:BO591)=1,BQ591,
IF($BO$630&gt;SUM($BO$510:BO591),_xlfn.CONCAT(", ",BQ591),
IF($BO$630=SUM($BO$510:BO591),_xlfn.CONCAT(" y ",BQ591)))))</f>
        <v/>
      </c>
      <c r="BQ591" s="231" t="s">
        <v>6293</v>
      </c>
      <c r="BR591" s="378">
        <f t="shared" si="159"/>
        <v>0</v>
      </c>
      <c r="BS591" s="379">
        <f t="shared" si="160"/>
        <v>0</v>
      </c>
      <c r="BT591" s="380">
        <f t="shared" si="161"/>
        <v>0</v>
      </c>
      <c r="BU591" s="483">
        <f t="shared" si="162"/>
        <v>0</v>
      </c>
      <c r="BV591" s="484">
        <f t="shared" si="163"/>
        <v>0</v>
      </c>
      <c r="BW591" s="485">
        <f t="shared" si="164"/>
        <v>0</v>
      </c>
      <c r="BX591" s="486">
        <f t="shared" si="165"/>
        <v>0</v>
      </c>
      <c r="BY591" s="483">
        <f t="shared" si="166"/>
        <v>0</v>
      </c>
      <c r="BZ591" s="487">
        <f t="shared" si="167"/>
        <v>0</v>
      </c>
      <c r="CA591" s="485">
        <f t="shared" si="168"/>
        <v>0</v>
      </c>
      <c r="CB591" s="486">
        <f t="shared" si="169"/>
        <v>0</v>
      </c>
      <c r="CC591" s="483">
        <f t="shared" si="170"/>
        <v>0</v>
      </c>
      <c r="CD591" s="484">
        <f t="shared" si="171"/>
        <v>0</v>
      </c>
      <c r="CE591" s="485">
        <f t="shared" si="172"/>
        <v>0</v>
      </c>
      <c r="CF591" s="486">
        <f t="shared" si="173"/>
        <v>0</v>
      </c>
    </row>
    <row r="592" spans="1:84" ht="15" hidden="1" customHeight="1">
      <c r="A592" s="81"/>
      <c r="B592" s="82"/>
      <c r="C592" s="85" t="s">
        <v>187</v>
      </c>
      <c r="D592" s="623" t="str">
        <f>IF(CNGE_2024_M1_Secc1_Sub1!$D124="","",CNGE_2024_M1_Secc1_Sub1!$D124)</f>
        <v/>
      </c>
      <c r="E592" s="624"/>
      <c r="F592" s="624"/>
      <c r="G592" s="624"/>
      <c r="H592" s="624"/>
      <c r="I592" s="625"/>
      <c r="J592" s="111"/>
      <c r="K592" s="111"/>
      <c r="L592" s="111"/>
      <c r="M592" s="111"/>
      <c r="N592" s="111"/>
      <c r="O592" s="111"/>
      <c r="P592" s="111"/>
      <c r="Q592" s="111"/>
      <c r="R592" s="111"/>
      <c r="S592" s="111"/>
      <c r="T592" s="111"/>
      <c r="U592" s="111"/>
      <c r="V592" s="111"/>
      <c r="W592" s="111"/>
      <c r="X592" s="111"/>
      <c r="Y592" s="111"/>
      <c r="Z592" s="111"/>
      <c r="AA592" s="111"/>
      <c r="AB592" s="111"/>
      <c r="AC592" s="111"/>
      <c r="AD592" s="111"/>
      <c r="AE592" s="8"/>
      <c r="AG592" s="381">
        <f t="shared" si="129"/>
        <v>0</v>
      </c>
      <c r="AH592" s="298">
        <f t="shared" si="130"/>
        <v>0</v>
      </c>
      <c r="AI592" s="299">
        <f t="shared" si="131"/>
        <v>0</v>
      </c>
      <c r="AJ592" s="300">
        <f t="shared" si="132"/>
        <v>0</v>
      </c>
      <c r="AK592" s="301">
        <f t="shared" si="133"/>
        <v>0</v>
      </c>
      <c r="AL592" s="298">
        <f t="shared" si="134"/>
        <v>0</v>
      </c>
      <c r="AM592" s="299">
        <f t="shared" si="135"/>
        <v>0</v>
      </c>
      <c r="AN592" s="300">
        <f t="shared" si="136"/>
        <v>0</v>
      </c>
      <c r="AO592" s="301">
        <f t="shared" si="137"/>
        <v>0</v>
      </c>
      <c r="AP592" s="298">
        <f t="shared" si="138"/>
        <v>0</v>
      </c>
      <c r="AQ592" s="299">
        <f t="shared" si="139"/>
        <v>0</v>
      </c>
      <c r="AR592" s="300">
        <f t="shared" si="140"/>
        <v>0</v>
      </c>
      <c r="AS592" s="301">
        <f t="shared" si="141"/>
        <v>0</v>
      </c>
      <c r="AT592" s="298">
        <f t="shared" si="142"/>
        <v>0</v>
      </c>
      <c r="AU592" s="299">
        <f t="shared" si="143"/>
        <v>0</v>
      </c>
      <c r="AV592" s="300">
        <f t="shared" si="144"/>
        <v>0</v>
      </c>
      <c r="AW592" s="301">
        <f t="shared" si="145"/>
        <v>0</v>
      </c>
      <c r="AX592" s="298">
        <f t="shared" si="146"/>
        <v>0</v>
      </c>
      <c r="AY592" s="299">
        <f t="shared" si="147"/>
        <v>0</v>
      </c>
      <c r="AZ592" s="300">
        <f t="shared" si="148"/>
        <v>0</v>
      </c>
      <c r="BA592" s="301">
        <f t="shared" si="149"/>
        <v>0</v>
      </c>
      <c r="BB592" s="298">
        <f t="shared" si="150"/>
        <v>0</v>
      </c>
      <c r="BC592" s="299">
        <f t="shared" si="151"/>
        <v>0</v>
      </c>
      <c r="BD592" s="300">
        <f t="shared" si="152"/>
        <v>0</v>
      </c>
      <c r="BE592" s="301">
        <f t="shared" si="153"/>
        <v>0</v>
      </c>
      <c r="BF592" s="298">
        <f t="shared" si="154"/>
        <v>0</v>
      </c>
      <c r="BG592" s="299">
        <f t="shared" si="155"/>
        <v>0</v>
      </c>
      <c r="BH592" s="300">
        <f t="shared" si="156"/>
        <v>0</v>
      </c>
      <c r="BI592" s="301">
        <f t="shared" si="157"/>
        <v>0</v>
      </c>
      <c r="BK592" s="371">
        <f t="shared" si="127"/>
        <v>0</v>
      </c>
      <c r="BL592" s="303">
        <f t="shared" si="158"/>
        <v>0</v>
      </c>
      <c r="BM592" s="304" t="str">
        <f>IF(BL592=0,"",
IF(SUM($BL$510:BL592)=1,BN592,
IF($BL$630&gt;SUM($BL$510:BL592),_xlfn.CONCAT(", ",BN592),
IF($BL$630=SUM($BL$510:BL592),_xlfn.CONCAT(" y ",BN592)))))</f>
        <v/>
      </c>
      <c r="BN592" s="231" t="s">
        <v>6294</v>
      </c>
      <c r="BO592" s="290">
        <f t="shared" si="128"/>
        <v>0</v>
      </c>
      <c r="BP592" s="291" t="str">
        <f>IF(BO592=0,"",
IF(SUM($BO$510:BO592)=1,BQ592,
IF($BO$630&gt;SUM($BO$510:BO592),_xlfn.CONCAT(", ",BQ592),
IF($BO$630=SUM($BO$510:BO592),_xlfn.CONCAT(" y ",BQ592)))))</f>
        <v/>
      </c>
      <c r="BQ592" s="231" t="s">
        <v>6294</v>
      </c>
      <c r="BR592" s="378">
        <f t="shared" si="159"/>
        <v>0</v>
      </c>
      <c r="BS592" s="379">
        <f t="shared" si="160"/>
        <v>0</v>
      </c>
      <c r="BT592" s="380">
        <f t="shared" si="161"/>
        <v>0</v>
      </c>
      <c r="BU592" s="483">
        <f t="shared" si="162"/>
        <v>0</v>
      </c>
      <c r="BV592" s="484">
        <f t="shared" si="163"/>
        <v>0</v>
      </c>
      <c r="BW592" s="485">
        <f t="shared" si="164"/>
        <v>0</v>
      </c>
      <c r="BX592" s="486">
        <f t="shared" si="165"/>
        <v>0</v>
      </c>
      <c r="BY592" s="483">
        <f t="shared" si="166"/>
        <v>0</v>
      </c>
      <c r="BZ592" s="487">
        <f t="shared" si="167"/>
        <v>0</v>
      </c>
      <c r="CA592" s="485">
        <f t="shared" si="168"/>
        <v>0</v>
      </c>
      <c r="CB592" s="486">
        <f t="shared" si="169"/>
        <v>0</v>
      </c>
      <c r="CC592" s="483">
        <f t="shared" si="170"/>
        <v>0</v>
      </c>
      <c r="CD592" s="484">
        <f t="shared" si="171"/>
        <v>0</v>
      </c>
      <c r="CE592" s="485">
        <f t="shared" si="172"/>
        <v>0</v>
      </c>
      <c r="CF592" s="486">
        <f t="shared" si="173"/>
        <v>0</v>
      </c>
    </row>
    <row r="593" spans="1:84" ht="15" hidden="1" customHeight="1">
      <c r="A593" s="81"/>
      <c r="B593" s="82"/>
      <c r="C593" s="85" t="s">
        <v>188</v>
      </c>
      <c r="D593" s="623" t="str">
        <f>IF(CNGE_2024_M1_Secc1_Sub1!$D125="","",CNGE_2024_M1_Secc1_Sub1!$D125)</f>
        <v/>
      </c>
      <c r="E593" s="624"/>
      <c r="F593" s="624"/>
      <c r="G593" s="624"/>
      <c r="H593" s="624"/>
      <c r="I593" s="625"/>
      <c r="J593" s="111"/>
      <c r="K593" s="111"/>
      <c r="L593" s="111"/>
      <c r="M593" s="111"/>
      <c r="N593" s="111"/>
      <c r="O593" s="111"/>
      <c r="P593" s="111"/>
      <c r="Q593" s="111"/>
      <c r="R593" s="111"/>
      <c r="S593" s="111"/>
      <c r="T593" s="111"/>
      <c r="U593" s="111"/>
      <c r="V593" s="111"/>
      <c r="W593" s="111"/>
      <c r="X593" s="111"/>
      <c r="Y593" s="111"/>
      <c r="Z593" s="111"/>
      <c r="AA593" s="111"/>
      <c r="AB593" s="111"/>
      <c r="AC593" s="111"/>
      <c r="AD593" s="111"/>
      <c r="AE593" s="8"/>
      <c r="AG593" s="381">
        <f t="shared" si="129"/>
        <v>0</v>
      </c>
      <c r="AH593" s="298">
        <f t="shared" si="130"/>
        <v>0</v>
      </c>
      <c r="AI593" s="299">
        <f t="shared" si="131"/>
        <v>0</v>
      </c>
      <c r="AJ593" s="300">
        <f t="shared" si="132"/>
        <v>0</v>
      </c>
      <c r="AK593" s="301">
        <f t="shared" si="133"/>
        <v>0</v>
      </c>
      <c r="AL593" s="298">
        <f t="shared" si="134"/>
        <v>0</v>
      </c>
      <c r="AM593" s="299">
        <f t="shared" si="135"/>
        <v>0</v>
      </c>
      <c r="AN593" s="300">
        <f t="shared" si="136"/>
        <v>0</v>
      </c>
      <c r="AO593" s="301">
        <f t="shared" si="137"/>
        <v>0</v>
      </c>
      <c r="AP593" s="298">
        <f t="shared" si="138"/>
        <v>0</v>
      </c>
      <c r="AQ593" s="299">
        <f t="shared" si="139"/>
        <v>0</v>
      </c>
      <c r="AR593" s="300">
        <f t="shared" si="140"/>
        <v>0</v>
      </c>
      <c r="AS593" s="301">
        <f t="shared" si="141"/>
        <v>0</v>
      </c>
      <c r="AT593" s="298">
        <f t="shared" si="142"/>
        <v>0</v>
      </c>
      <c r="AU593" s="299">
        <f t="shared" si="143"/>
        <v>0</v>
      </c>
      <c r="AV593" s="300">
        <f t="shared" si="144"/>
        <v>0</v>
      </c>
      <c r="AW593" s="301">
        <f t="shared" si="145"/>
        <v>0</v>
      </c>
      <c r="AX593" s="298">
        <f t="shared" si="146"/>
        <v>0</v>
      </c>
      <c r="AY593" s="299">
        <f t="shared" si="147"/>
        <v>0</v>
      </c>
      <c r="AZ593" s="300">
        <f t="shared" si="148"/>
        <v>0</v>
      </c>
      <c r="BA593" s="301">
        <f t="shared" si="149"/>
        <v>0</v>
      </c>
      <c r="BB593" s="298">
        <f t="shared" si="150"/>
        <v>0</v>
      </c>
      <c r="BC593" s="299">
        <f t="shared" si="151"/>
        <v>0</v>
      </c>
      <c r="BD593" s="300">
        <f t="shared" si="152"/>
        <v>0</v>
      </c>
      <c r="BE593" s="301">
        <f t="shared" si="153"/>
        <v>0</v>
      </c>
      <c r="BF593" s="298">
        <f t="shared" si="154"/>
        <v>0</v>
      </c>
      <c r="BG593" s="299">
        <f t="shared" si="155"/>
        <v>0</v>
      </c>
      <c r="BH593" s="300">
        <f t="shared" si="156"/>
        <v>0</v>
      </c>
      <c r="BI593" s="301">
        <f t="shared" si="157"/>
        <v>0</v>
      </c>
      <c r="BK593" s="371">
        <f t="shared" si="127"/>
        <v>0</v>
      </c>
      <c r="BL593" s="303">
        <f t="shared" si="158"/>
        <v>0</v>
      </c>
      <c r="BM593" s="304" t="str">
        <f>IF(BL593=0,"",
IF(SUM($BL$510:BL593)=1,BN593,
IF($BL$630&gt;SUM($BL$510:BL593),_xlfn.CONCAT(", ",BN593),
IF($BL$630=SUM($BL$510:BL593),_xlfn.CONCAT(" y ",BN593)))))</f>
        <v/>
      </c>
      <c r="BN593" s="231" t="s">
        <v>6295</v>
      </c>
      <c r="BO593" s="290">
        <f t="shared" si="128"/>
        <v>0</v>
      </c>
      <c r="BP593" s="291" t="str">
        <f>IF(BO593=0,"",
IF(SUM($BO$510:BO593)=1,BQ593,
IF($BO$630&gt;SUM($BO$510:BO593),_xlfn.CONCAT(", ",BQ593),
IF($BO$630=SUM($BO$510:BO593),_xlfn.CONCAT(" y ",BQ593)))))</f>
        <v/>
      </c>
      <c r="BQ593" s="231" t="s">
        <v>6295</v>
      </c>
      <c r="BR593" s="378">
        <f t="shared" si="159"/>
        <v>0</v>
      </c>
      <c r="BS593" s="379">
        <f t="shared" si="160"/>
        <v>0</v>
      </c>
      <c r="BT593" s="380">
        <f t="shared" si="161"/>
        <v>0</v>
      </c>
      <c r="BU593" s="483">
        <f t="shared" si="162"/>
        <v>0</v>
      </c>
      <c r="BV593" s="484">
        <f t="shared" si="163"/>
        <v>0</v>
      </c>
      <c r="BW593" s="485">
        <f t="shared" si="164"/>
        <v>0</v>
      </c>
      <c r="BX593" s="486">
        <f t="shared" si="165"/>
        <v>0</v>
      </c>
      <c r="BY593" s="483">
        <f t="shared" si="166"/>
        <v>0</v>
      </c>
      <c r="BZ593" s="487">
        <f t="shared" si="167"/>
        <v>0</v>
      </c>
      <c r="CA593" s="485">
        <f t="shared" si="168"/>
        <v>0</v>
      </c>
      <c r="CB593" s="486">
        <f t="shared" si="169"/>
        <v>0</v>
      </c>
      <c r="CC593" s="483">
        <f t="shared" si="170"/>
        <v>0</v>
      </c>
      <c r="CD593" s="484">
        <f t="shared" si="171"/>
        <v>0</v>
      </c>
      <c r="CE593" s="485">
        <f t="shared" si="172"/>
        <v>0</v>
      </c>
      <c r="CF593" s="486">
        <f t="shared" si="173"/>
        <v>0</v>
      </c>
    </row>
    <row r="594" spans="1:84" ht="15" hidden="1" customHeight="1">
      <c r="A594" s="81"/>
      <c r="B594" s="82"/>
      <c r="C594" s="85" t="s">
        <v>189</v>
      </c>
      <c r="D594" s="623" t="str">
        <f>IF(CNGE_2024_M1_Secc1_Sub1!$D126="","",CNGE_2024_M1_Secc1_Sub1!$D126)</f>
        <v/>
      </c>
      <c r="E594" s="624"/>
      <c r="F594" s="624"/>
      <c r="G594" s="624"/>
      <c r="H594" s="624"/>
      <c r="I594" s="625"/>
      <c r="J594" s="111"/>
      <c r="K594" s="111"/>
      <c r="L594" s="111"/>
      <c r="M594" s="111"/>
      <c r="N594" s="111"/>
      <c r="O594" s="111"/>
      <c r="P594" s="111"/>
      <c r="Q594" s="111"/>
      <c r="R594" s="111"/>
      <c r="S594" s="111"/>
      <c r="T594" s="111"/>
      <c r="U594" s="111"/>
      <c r="V594" s="111"/>
      <c r="W594" s="111"/>
      <c r="X594" s="111"/>
      <c r="Y594" s="111"/>
      <c r="Z594" s="111"/>
      <c r="AA594" s="111"/>
      <c r="AB594" s="111"/>
      <c r="AC594" s="111"/>
      <c r="AD594" s="111"/>
      <c r="AE594" s="8"/>
      <c r="AG594" s="381">
        <f t="shared" si="129"/>
        <v>0</v>
      </c>
      <c r="AH594" s="298">
        <f t="shared" si="130"/>
        <v>0</v>
      </c>
      <c r="AI594" s="299">
        <f t="shared" si="131"/>
        <v>0</v>
      </c>
      <c r="AJ594" s="300">
        <f t="shared" si="132"/>
        <v>0</v>
      </c>
      <c r="AK594" s="301">
        <f t="shared" si="133"/>
        <v>0</v>
      </c>
      <c r="AL594" s="298">
        <f t="shared" si="134"/>
        <v>0</v>
      </c>
      <c r="AM594" s="299">
        <f t="shared" si="135"/>
        <v>0</v>
      </c>
      <c r="AN594" s="300">
        <f t="shared" si="136"/>
        <v>0</v>
      </c>
      <c r="AO594" s="301">
        <f t="shared" si="137"/>
        <v>0</v>
      </c>
      <c r="AP594" s="298">
        <f t="shared" si="138"/>
        <v>0</v>
      </c>
      <c r="AQ594" s="299">
        <f t="shared" si="139"/>
        <v>0</v>
      </c>
      <c r="AR594" s="300">
        <f t="shared" si="140"/>
        <v>0</v>
      </c>
      <c r="AS594" s="301">
        <f t="shared" si="141"/>
        <v>0</v>
      </c>
      <c r="AT594" s="298">
        <f t="shared" si="142"/>
        <v>0</v>
      </c>
      <c r="AU594" s="299">
        <f t="shared" si="143"/>
        <v>0</v>
      </c>
      <c r="AV594" s="300">
        <f t="shared" si="144"/>
        <v>0</v>
      </c>
      <c r="AW594" s="301">
        <f t="shared" si="145"/>
        <v>0</v>
      </c>
      <c r="AX594" s="298">
        <f t="shared" si="146"/>
        <v>0</v>
      </c>
      <c r="AY594" s="299">
        <f t="shared" si="147"/>
        <v>0</v>
      </c>
      <c r="AZ594" s="300">
        <f t="shared" si="148"/>
        <v>0</v>
      </c>
      <c r="BA594" s="301">
        <f t="shared" si="149"/>
        <v>0</v>
      </c>
      <c r="BB594" s="298">
        <f t="shared" si="150"/>
        <v>0</v>
      </c>
      <c r="BC594" s="299">
        <f t="shared" si="151"/>
        <v>0</v>
      </c>
      <c r="BD594" s="300">
        <f t="shared" si="152"/>
        <v>0</v>
      </c>
      <c r="BE594" s="301">
        <f t="shared" si="153"/>
        <v>0</v>
      </c>
      <c r="BF594" s="298">
        <f t="shared" si="154"/>
        <v>0</v>
      </c>
      <c r="BG594" s="299">
        <f t="shared" si="155"/>
        <v>0</v>
      </c>
      <c r="BH594" s="300">
        <f t="shared" si="156"/>
        <v>0</v>
      </c>
      <c r="BI594" s="301">
        <f t="shared" si="157"/>
        <v>0</v>
      </c>
      <c r="BK594" s="371">
        <f t="shared" si="127"/>
        <v>0</v>
      </c>
      <c r="BL594" s="303">
        <f t="shared" si="158"/>
        <v>0</v>
      </c>
      <c r="BM594" s="304" t="str">
        <f>IF(BL594=0,"",
IF(SUM($BL$510:BL594)=1,BN594,
IF($BL$630&gt;SUM($BL$510:BL594),_xlfn.CONCAT(", ",BN594),
IF($BL$630=SUM($BL$510:BL594),_xlfn.CONCAT(" y ",BN594)))))</f>
        <v/>
      </c>
      <c r="BN594" s="231" t="s">
        <v>6296</v>
      </c>
      <c r="BO594" s="290">
        <f t="shared" si="128"/>
        <v>0</v>
      </c>
      <c r="BP594" s="291" t="str">
        <f>IF(BO594=0,"",
IF(SUM($BO$510:BO594)=1,BQ594,
IF($BO$630&gt;SUM($BO$510:BO594),_xlfn.CONCAT(", ",BQ594),
IF($BO$630=SUM($BO$510:BO594),_xlfn.CONCAT(" y ",BQ594)))))</f>
        <v/>
      </c>
      <c r="BQ594" s="231" t="s">
        <v>6296</v>
      </c>
      <c r="BR594" s="378">
        <f t="shared" si="159"/>
        <v>0</v>
      </c>
      <c r="BS594" s="379">
        <f t="shared" si="160"/>
        <v>0</v>
      </c>
      <c r="BT594" s="380">
        <f t="shared" si="161"/>
        <v>0</v>
      </c>
      <c r="BU594" s="483">
        <f t="shared" si="162"/>
        <v>0</v>
      </c>
      <c r="BV594" s="484">
        <f t="shared" si="163"/>
        <v>0</v>
      </c>
      <c r="BW594" s="485">
        <f t="shared" si="164"/>
        <v>0</v>
      </c>
      <c r="BX594" s="486">
        <f t="shared" si="165"/>
        <v>0</v>
      </c>
      <c r="BY594" s="483">
        <f t="shared" si="166"/>
        <v>0</v>
      </c>
      <c r="BZ594" s="487">
        <f t="shared" si="167"/>
        <v>0</v>
      </c>
      <c r="CA594" s="485">
        <f t="shared" si="168"/>
        <v>0</v>
      </c>
      <c r="CB594" s="486">
        <f t="shared" si="169"/>
        <v>0</v>
      </c>
      <c r="CC594" s="483">
        <f t="shared" si="170"/>
        <v>0</v>
      </c>
      <c r="CD594" s="484">
        <f t="shared" si="171"/>
        <v>0</v>
      </c>
      <c r="CE594" s="485">
        <f t="shared" si="172"/>
        <v>0</v>
      </c>
      <c r="CF594" s="486">
        <f t="shared" si="173"/>
        <v>0</v>
      </c>
    </row>
    <row r="595" spans="1:84" ht="15" hidden="1" customHeight="1">
      <c r="A595" s="81"/>
      <c r="B595" s="82"/>
      <c r="C595" s="85" t="s">
        <v>190</v>
      </c>
      <c r="D595" s="623" t="str">
        <f>IF(CNGE_2024_M1_Secc1_Sub1!$D127="","",CNGE_2024_M1_Secc1_Sub1!$D127)</f>
        <v/>
      </c>
      <c r="E595" s="624"/>
      <c r="F595" s="624"/>
      <c r="G595" s="624"/>
      <c r="H595" s="624"/>
      <c r="I595" s="625"/>
      <c r="J595" s="111"/>
      <c r="K595" s="111"/>
      <c r="L595" s="111"/>
      <c r="M595" s="111"/>
      <c r="N595" s="111"/>
      <c r="O595" s="111"/>
      <c r="P595" s="111"/>
      <c r="Q595" s="111"/>
      <c r="R595" s="111"/>
      <c r="S595" s="111"/>
      <c r="T595" s="111"/>
      <c r="U595" s="111"/>
      <c r="V595" s="111"/>
      <c r="W595" s="111"/>
      <c r="X595" s="111"/>
      <c r="Y595" s="111"/>
      <c r="Z595" s="111"/>
      <c r="AA595" s="111"/>
      <c r="AB595" s="111"/>
      <c r="AC595" s="111"/>
      <c r="AD595" s="111"/>
      <c r="AE595" s="8"/>
      <c r="AG595" s="381">
        <f t="shared" si="129"/>
        <v>0</v>
      </c>
      <c r="AH595" s="298">
        <f t="shared" si="130"/>
        <v>0</v>
      </c>
      <c r="AI595" s="299">
        <f t="shared" si="131"/>
        <v>0</v>
      </c>
      <c r="AJ595" s="300">
        <f t="shared" si="132"/>
        <v>0</v>
      </c>
      <c r="AK595" s="301">
        <f t="shared" si="133"/>
        <v>0</v>
      </c>
      <c r="AL595" s="298">
        <f t="shared" si="134"/>
        <v>0</v>
      </c>
      <c r="AM595" s="299">
        <f t="shared" si="135"/>
        <v>0</v>
      </c>
      <c r="AN595" s="300">
        <f t="shared" si="136"/>
        <v>0</v>
      </c>
      <c r="AO595" s="301">
        <f t="shared" si="137"/>
        <v>0</v>
      </c>
      <c r="AP595" s="298">
        <f t="shared" si="138"/>
        <v>0</v>
      </c>
      <c r="AQ595" s="299">
        <f t="shared" si="139"/>
        <v>0</v>
      </c>
      <c r="AR595" s="300">
        <f t="shared" si="140"/>
        <v>0</v>
      </c>
      <c r="AS595" s="301">
        <f t="shared" si="141"/>
        <v>0</v>
      </c>
      <c r="AT595" s="298">
        <f t="shared" si="142"/>
        <v>0</v>
      </c>
      <c r="AU595" s="299">
        <f t="shared" si="143"/>
        <v>0</v>
      </c>
      <c r="AV595" s="300">
        <f t="shared" si="144"/>
        <v>0</v>
      </c>
      <c r="AW595" s="301">
        <f t="shared" si="145"/>
        <v>0</v>
      </c>
      <c r="AX595" s="298">
        <f t="shared" si="146"/>
        <v>0</v>
      </c>
      <c r="AY595" s="299">
        <f t="shared" si="147"/>
        <v>0</v>
      </c>
      <c r="AZ595" s="300">
        <f t="shared" si="148"/>
        <v>0</v>
      </c>
      <c r="BA595" s="301">
        <f t="shared" si="149"/>
        <v>0</v>
      </c>
      <c r="BB595" s="298">
        <f t="shared" si="150"/>
        <v>0</v>
      </c>
      <c r="BC595" s="299">
        <f t="shared" si="151"/>
        <v>0</v>
      </c>
      <c r="BD595" s="300">
        <f t="shared" si="152"/>
        <v>0</v>
      </c>
      <c r="BE595" s="301">
        <f t="shared" si="153"/>
        <v>0</v>
      </c>
      <c r="BF595" s="298">
        <f t="shared" si="154"/>
        <v>0</v>
      </c>
      <c r="BG595" s="299">
        <f t="shared" si="155"/>
        <v>0</v>
      </c>
      <c r="BH595" s="300">
        <f t="shared" si="156"/>
        <v>0</v>
      </c>
      <c r="BI595" s="301">
        <f t="shared" si="157"/>
        <v>0</v>
      </c>
      <c r="BK595" s="371">
        <f t="shared" si="127"/>
        <v>0</v>
      </c>
      <c r="BL595" s="303">
        <f t="shared" si="158"/>
        <v>0</v>
      </c>
      <c r="BM595" s="304" t="str">
        <f>IF(BL595=0,"",
IF(SUM($BL$510:BL595)=1,BN595,
IF($BL$630&gt;SUM($BL$510:BL595),_xlfn.CONCAT(", ",BN595),
IF($BL$630=SUM($BL$510:BL595),_xlfn.CONCAT(" y ",BN595)))))</f>
        <v/>
      </c>
      <c r="BN595" s="231" t="s">
        <v>6297</v>
      </c>
      <c r="BO595" s="290">
        <f t="shared" si="128"/>
        <v>0</v>
      </c>
      <c r="BP595" s="291" t="str">
        <f>IF(BO595=0,"",
IF(SUM($BO$510:BO595)=1,BQ595,
IF($BO$630&gt;SUM($BO$510:BO595),_xlfn.CONCAT(", ",BQ595),
IF($BO$630=SUM($BO$510:BO595),_xlfn.CONCAT(" y ",BQ595)))))</f>
        <v/>
      </c>
      <c r="BQ595" s="231" t="s">
        <v>6297</v>
      </c>
      <c r="BR595" s="378">
        <f t="shared" si="159"/>
        <v>0</v>
      </c>
      <c r="BS595" s="379">
        <f t="shared" si="160"/>
        <v>0</v>
      </c>
      <c r="BT595" s="380">
        <f t="shared" si="161"/>
        <v>0</v>
      </c>
      <c r="BU595" s="483">
        <f t="shared" si="162"/>
        <v>0</v>
      </c>
      <c r="BV595" s="484">
        <f t="shared" si="163"/>
        <v>0</v>
      </c>
      <c r="BW595" s="485">
        <f t="shared" si="164"/>
        <v>0</v>
      </c>
      <c r="BX595" s="486">
        <f t="shared" si="165"/>
        <v>0</v>
      </c>
      <c r="BY595" s="483">
        <f t="shared" si="166"/>
        <v>0</v>
      </c>
      <c r="BZ595" s="487">
        <f t="shared" si="167"/>
        <v>0</v>
      </c>
      <c r="CA595" s="485">
        <f t="shared" si="168"/>
        <v>0</v>
      </c>
      <c r="CB595" s="486">
        <f t="shared" si="169"/>
        <v>0</v>
      </c>
      <c r="CC595" s="483">
        <f t="shared" si="170"/>
        <v>0</v>
      </c>
      <c r="CD595" s="484">
        <f t="shared" si="171"/>
        <v>0</v>
      </c>
      <c r="CE595" s="485">
        <f t="shared" si="172"/>
        <v>0</v>
      </c>
      <c r="CF595" s="486">
        <f t="shared" si="173"/>
        <v>0</v>
      </c>
    </row>
    <row r="596" spans="1:84" ht="15" hidden="1" customHeight="1">
      <c r="A596" s="81"/>
      <c r="B596" s="82"/>
      <c r="C596" s="85" t="s">
        <v>191</v>
      </c>
      <c r="D596" s="623" t="str">
        <f>IF(CNGE_2024_M1_Secc1_Sub1!$D128="","",CNGE_2024_M1_Secc1_Sub1!$D128)</f>
        <v/>
      </c>
      <c r="E596" s="624"/>
      <c r="F596" s="624"/>
      <c r="G596" s="624"/>
      <c r="H596" s="624"/>
      <c r="I596" s="625"/>
      <c r="J596" s="111"/>
      <c r="K596" s="111"/>
      <c r="L596" s="111"/>
      <c r="M596" s="111"/>
      <c r="N596" s="111"/>
      <c r="O596" s="111"/>
      <c r="P596" s="111"/>
      <c r="Q596" s="111"/>
      <c r="R596" s="111"/>
      <c r="S596" s="111"/>
      <c r="T596" s="111"/>
      <c r="U596" s="111"/>
      <c r="V596" s="111"/>
      <c r="W596" s="111"/>
      <c r="X596" s="111"/>
      <c r="Y596" s="111"/>
      <c r="Z596" s="111"/>
      <c r="AA596" s="111"/>
      <c r="AB596" s="111"/>
      <c r="AC596" s="111"/>
      <c r="AD596" s="111"/>
      <c r="AE596" s="8"/>
      <c r="AG596" s="381">
        <f t="shared" si="129"/>
        <v>0</v>
      </c>
      <c r="AH596" s="298">
        <f t="shared" si="130"/>
        <v>0</v>
      </c>
      <c r="AI596" s="299">
        <f t="shared" si="131"/>
        <v>0</v>
      </c>
      <c r="AJ596" s="300">
        <f t="shared" si="132"/>
        <v>0</v>
      </c>
      <c r="AK596" s="301">
        <f t="shared" si="133"/>
        <v>0</v>
      </c>
      <c r="AL596" s="298">
        <f t="shared" si="134"/>
        <v>0</v>
      </c>
      <c r="AM596" s="299">
        <f t="shared" si="135"/>
        <v>0</v>
      </c>
      <c r="AN596" s="300">
        <f t="shared" si="136"/>
        <v>0</v>
      </c>
      <c r="AO596" s="301">
        <f t="shared" si="137"/>
        <v>0</v>
      </c>
      <c r="AP596" s="298">
        <f t="shared" si="138"/>
        <v>0</v>
      </c>
      <c r="AQ596" s="299">
        <f t="shared" si="139"/>
        <v>0</v>
      </c>
      <c r="AR596" s="300">
        <f t="shared" si="140"/>
        <v>0</v>
      </c>
      <c r="AS596" s="301">
        <f t="shared" si="141"/>
        <v>0</v>
      </c>
      <c r="AT596" s="298">
        <f t="shared" si="142"/>
        <v>0</v>
      </c>
      <c r="AU596" s="299">
        <f t="shared" si="143"/>
        <v>0</v>
      </c>
      <c r="AV596" s="300">
        <f t="shared" si="144"/>
        <v>0</v>
      </c>
      <c r="AW596" s="301">
        <f t="shared" si="145"/>
        <v>0</v>
      </c>
      <c r="AX596" s="298">
        <f t="shared" si="146"/>
        <v>0</v>
      </c>
      <c r="AY596" s="299">
        <f t="shared" si="147"/>
        <v>0</v>
      </c>
      <c r="AZ596" s="300">
        <f t="shared" si="148"/>
        <v>0</v>
      </c>
      <c r="BA596" s="301">
        <f t="shared" si="149"/>
        <v>0</v>
      </c>
      <c r="BB596" s="298">
        <f t="shared" si="150"/>
        <v>0</v>
      </c>
      <c r="BC596" s="299">
        <f t="shared" si="151"/>
        <v>0</v>
      </c>
      <c r="BD596" s="300">
        <f t="shared" si="152"/>
        <v>0</v>
      </c>
      <c r="BE596" s="301">
        <f t="shared" si="153"/>
        <v>0</v>
      </c>
      <c r="BF596" s="298">
        <f t="shared" si="154"/>
        <v>0</v>
      </c>
      <c r="BG596" s="299">
        <f t="shared" si="155"/>
        <v>0</v>
      </c>
      <c r="BH596" s="300">
        <f t="shared" si="156"/>
        <v>0</v>
      </c>
      <c r="BI596" s="301">
        <f t="shared" si="157"/>
        <v>0</v>
      </c>
      <c r="BK596" s="371">
        <f t="shared" si="127"/>
        <v>0</v>
      </c>
      <c r="BL596" s="303">
        <f t="shared" si="158"/>
        <v>0</v>
      </c>
      <c r="BM596" s="304" t="str">
        <f>IF(BL596=0,"",
IF(SUM($BL$510:BL596)=1,BN596,
IF($BL$630&gt;SUM($BL$510:BL596),_xlfn.CONCAT(", ",BN596),
IF($BL$630=SUM($BL$510:BL596),_xlfn.CONCAT(" y ",BN596)))))</f>
        <v/>
      </c>
      <c r="BN596" s="231" t="s">
        <v>6298</v>
      </c>
      <c r="BO596" s="290">
        <f t="shared" si="128"/>
        <v>0</v>
      </c>
      <c r="BP596" s="291" t="str">
        <f>IF(BO596=0,"",
IF(SUM($BO$510:BO596)=1,BQ596,
IF($BO$630&gt;SUM($BO$510:BO596),_xlfn.CONCAT(", ",BQ596),
IF($BO$630=SUM($BO$510:BO596),_xlfn.CONCAT(" y ",BQ596)))))</f>
        <v/>
      </c>
      <c r="BQ596" s="231" t="s">
        <v>6298</v>
      </c>
      <c r="BR596" s="378">
        <f t="shared" si="159"/>
        <v>0</v>
      </c>
      <c r="BS596" s="379">
        <f t="shared" si="160"/>
        <v>0</v>
      </c>
      <c r="BT596" s="380">
        <f t="shared" si="161"/>
        <v>0</v>
      </c>
      <c r="BU596" s="483">
        <f t="shared" si="162"/>
        <v>0</v>
      </c>
      <c r="BV596" s="484">
        <f t="shared" si="163"/>
        <v>0</v>
      </c>
      <c r="BW596" s="485">
        <f t="shared" si="164"/>
        <v>0</v>
      </c>
      <c r="BX596" s="486">
        <f t="shared" si="165"/>
        <v>0</v>
      </c>
      <c r="BY596" s="483">
        <f t="shared" si="166"/>
        <v>0</v>
      </c>
      <c r="BZ596" s="487">
        <f t="shared" si="167"/>
        <v>0</v>
      </c>
      <c r="CA596" s="485">
        <f t="shared" si="168"/>
        <v>0</v>
      </c>
      <c r="CB596" s="486">
        <f t="shared" si="169"/>
        <v>0</v>
      </c>
      <c r="CC596" s="483">
        <f t="shared" si="170"/>
        <v>0</v>
      </c>
      <c r="CD596" s="484">
        <f t="shared" si="171"/>
        <v>0</v>
      </c>
      <c r="CE596" s="485">
        <f t="shared" si="172"/>
        <v>0</v>
      </c>
      <c r="CF596" s="486">
        <f t="shared" si="173"/>
        <v>0</v>
      </c>
    </row>
    <row r="597" spans="1:84" ht="15" hidden="1" customHeight="1">
      <c r="A597" s="81"/>
      <c r="B597" s="82"/>
      <c r="C597" s="85" t="s">
        <v>192</v>
      </c>
      <c r="D597" s="623" t="str">
        <f>IF(CNGE_2024_M1_Secc1_Sub1!$D129="","",CNGE_2024_M1_Secc1_Sub1!$D129)</f>
        <v/>
      </c>
      <c r="E597" s="624"/>
      <c r="F597" s="624"/>
      <c r="G597" s="624"/>
      <c r="H597" s="624"/>
      <c r="I597" s="625"/>
      <c r="J597" s="111"/>
      <c r="K597" s="111"/>
      <c r="L597" s="111"/>
      <c r="M597" s="111"/>
      <c r="N597" s="111"/>
      <c r="O597" s="111"/>
      <c r="P597" s="111"/>
      <c r="Q597" s="111"/>
      <c r="R597" s="111"/>
      <c r="S597" s="111"/>
      <c r="T597" s="111"/>
      <c r="U597" s="111"/>
      <c r="V597" s="111"/>
      <c r="W597" s="111"/>
      <c r="X597" s="111"/>
      <c r="Y597" s="111"/>
      <c r="Z597" s="111"/>
      <c r="AA597" s="111"/>
      <c r="AB597" s="111"/>
      <c r="AC597" s="111"/>
      <c r="AD597" s="111"/>
      <c r="AE597" s="8"/>
      <c r="AG597" s="381">
        <f t="shared" si="129"/>
        <v>0</v>
      </c>
      <c r="AH597" s="298">
        <f t="shared" si="130"/>
        <v>0</v>
      </c>
      <c r="AI597" s="299">
        <f t="shared" si="131"/>
        <v>0</v>
      </c>
      <c r="AJ597" s="300">
        <f t="shared" si="132"/>
        <v>0</v>
      </c>
      <c r="AK597" s="301">
        <f t="shared" si="133"/>
        <v>0</v>
      </c>
      <c r="AL597" s="298">
        <f t="shared" si="134"/>
        <v>0</v>
      </c>
      <c r="AM597" s="299">
        <f t="shared" si="135"/>
        <v>0</v>
      </c>
      <c r="AN597" s="300">
        <f t="shared" si="136"/>
        <v>0</v>
      </c>
      <c r="AO597" s="301">
        <f t="shared" si="137"/>
        <v>0</v>
      </c>
      <c r="AP597" s="298">
        <f t="shared" si="138"/>
        <v>0</v>
      </c>
      <c r="AQ597" s="299">
        <f t="shared" si="139"/>
        <v>0</v>
      </c>
      <c r="AR597" s="300">
        <f t="shared" si="140"/>
        <v>0</v>
      </c>
      <c r="AS597" s="301">
        <f t="shared" si="141"/>
        <v>0</v>
      </c>
      <c r="AT597" s="298">
        <f t="shared" si="142"/>
        <v>0</v>
      </c>
      <c r="AU597" s="299">
        <f t="shared" si="143"/>
        <v>0</v>
      </c>
      <c r="AV597" s="300">
        <f t="shared" si="144"/>
        <v>0</v>
      </c>
      <c r="AW597" s="301">
        <f t="shared" si="145"/>
        <v>0</v>
      </c>
      <c r="AX597" s="298">
        <f t="shared" si="146"/>
        <v>0</v>
      </c>
      <c r="AY597" s="299">
        <f t="shared" si="147"/>
        <v>0</v>
      </c>
      <c r="AZ597" s="300">
        <f t="shared" si="148"/>
        <v>0</v>
      </c>
      <c r="BA597" s="301">
        <f t="shared" si="149"/>
        <v>0</v>
      </c>
      <c r="BB597" s="298">
        <f t="shared" si="150"/>
        <v>0</v>
      </c>
      <c r="BC597" s="299">
        <f t="shared" si="151"/>
        <v>0</v>
      </c>
      <c r="BD597" s="300">
        <f t="shared" si="152"/>
        <v>0</v>
      </c>
      <c r="BE597" s="301">
        <f t="shared" si="153"/>
        <v>0</v>
      </c>
      <c r="BF597" s="298">
        <f t="shared" si="154"/>
        <v>0</v>
      </c>
      <c r="BG597" s="299">
        <f t="shared" si="155"/>
        <v>0</v>
      </c>
      <c r="BH597" s="300">
        <f t="shared" si="156"/>
        <v>0</v>
      </c>
      <c r="BI597" s="301">
        <f t="shared" si="157"/>
        <v>0</v>
      </c>
      <c r="BK597" s="371">
        <f t="shared" si="127"/>
        <v>0</v>
      </c>
      <c r="BL597" s="303">
        <f t="shared" si="158"/>
        <v>0</v>
      </c>
      <c r="BM597" s="304" t="str">
        <f>IF(BL597=0,"",
IF(SUM($BL$510:BL597)=1,BN597,
IF($BL$630&gt;SUM($BL$510:BL597),_xlfn.CONCAT(", ",BN597),
IF($BL$630=SUM($BL$510:BL597),_xlfn.CONCAT(" y ",BN597)))))</f>
        <v/>
      </c>
      <c r="BN597" s="231" t="s">
        <v>6299</v>
      </c>
      <c r="BO597" s="290">
        <f t="shared" si="128"/>
        <v>0</v>
      </c>
      <c r="BP597" s="291" t="str">
        <f>IF(BO597=0,"",
IF(SUM($BO$510:BO597)=1,BQ597,
IF($BO$630&gt;SUM($BO$510:BO597),_xlfn.CONCAT(", ",BQ597),
IF($BO$630=SUM($BO$510:BO597),_xlfn.CONCAT(" y ",BQ597)))))</f>
        <v/>
      </c>
      <c r="BQ597" s="231" t="s">
        <v>6299</v>
      </c>
      <c r="BR597" s="378">
        <f t="shared" si="159"/>
        <v>0</v>
      </c>
      <c r="BS597" s="379">
        <f t="shared" si="160"/>
        <v>0</v>
      </c>
      <c r="BT597" s="380">
        <f t="shared" si="161"/>
        <v>0</v>
      </c>
      <c r="BU597" s="483">
        <f t="shared" si="162"/>
        <v>0</v>
      </c>
      <c r="BV597" s="484">
        <f t="shared" si="163"/>
        <v>0</v>
      </c>
      <c r="BW597" s="485">
        <f t="shared" si="164"/>
        <v>0</v>
      </c>
      <c r="BX597" s="486">
        <f t="shared" si="165"/>
        <v>0</v>
      </c>
      <c r="BY597" s="483">
        <f t="shared" si="166"/>
        <v>0</v>
      </c>
      <c r="BZ597" s="487">
        <f t="shared" si="167"/>
        <v>0</v>
      </c>
      <c r="CA597" s="485">
        <f t="shared" si="168"/>
        <v>0</v>
      </c>
      <c r="CB597" s="486">
        <f t="shared" si="169"/>
        <v>0</v>
      </c>
      <c r="CC597" s="483">
        <f t="shared" si="170"/>
        <v>0</v>
      </c>
      <c r="CD597" s="484">
        <f t="shared" si="171"/>
        <v>0</v>
      </c>
      <c r="CE597" s="485">
        <f t="shared" si="172"/>
        <v>0</v>
      </c>
      <c r="CF597" s="486">
        <f t="shared" si="173"/>
        <v>0</v>
      </c>
    </row>
    <row r="598" spans="1:84" ht="15" hidden="1" customHeight="1">
      <c r="A598" s="81"/>
      <c r="B598" s="82"/>
      <c r="C598" s="85" t="s">
        <v>193</v>
      </c>
      <c r="D598" s="623" t="str">
        <f>IF(CNGE_2024_M1_Secc1_Sub1!$D130="","",CNGE_2024_M1_Secc1_Sub1!$D130)</f>
        <v/>
      </c>
      <c r="E598" s="624"/>
      <c r="F598" s="624"/>
      <c r="G598" s="624"/>
      <c r="H598" s="624"/>
      <c r="I598" s="625"/>
      <c r="J598" s="111"/>
      <c r="K598" s="111"/>
      <c r="L598" s="111"/>
      <c r="M598" s="111"/>
      <c r="N598" s="111"/>
      <c r="O598" s="111"/>
      <c r="P598" s="111"/>
      <c r="Q598" s="111"/>
      <c r="R598" s="111"/>
      <c r="S598" s="111"/>
      <c r="T598" s="111"/>
      <c r="U598" s="111"/>
      <c r="V598" s="111"/>
      <c r="W598" s="111"/>
      <c r="X598" s="111"/>
      <c r="Y598" s="111"/>
      <c r="Z598" s="111"/>
      <c r="AA598" s="111"/>
      <c r="AB598" s="111"/>
      <c r="AC598" s="111"/>
      <c r="AD598" s="111"/>
      <c r="AE598" s="8"/>
      <c r="AG598" s="381">
        <f t="shared" si="129"/>
        <v>0</v>
      </c>
      <c r="AH598" s="298">
        <f t="shared" si="130"/>
        <v>0</v>
      </c>
      <c r="AI598" s="299">
        <f t="shared" si="131"/>
        <v>0</v>
      </c>
      <c r="AJ598" s="300">
        <f t="shared" si="132"/>
        <v>0</v>
      </c>
      <c r="AK598" s="301">
        <f t="shared" si="133"/>
        <v>0</v>
      </c>
      <c r="AL598" s="298">
        <f t="shared" si="134"/>
        <v>0</v>
      </c>
      <c r="AM598" s="299">
        <f t="shared" si="135"/>
        <v>0</v>
      </c>
      <c r="AN598" s="300">
        <f t="shared" si="136"/>
        <v>0</v>
      </c>
      <c r="AO598" s="301">
        <f t="shared" si="137"/>
        <v>0</v>
      </c>
      <c r="AP598" s="298">
        <f t="shared" si="138"/>
        <v>0</v>
      </c>
      <c r="AQ598" s="299">
        <f t="shared" si="139"/>
        <v>0</v>
      </c>
      <c r="AR598" s="300">
        <f t="shared" si="140"/>
        <v>0</v>
      </c>
      <c r="AS598" s="301">
        <f t="shared" si="141"/>
        <v>0</v>
      </c>
      <c r="AT598" s="298">
        <f t="shared" si="142"/>
        <v>0</v>
      </c>
      <c r="AU598" s="299">
        <f t="shared" si="143"/>
        <v>0</v>
      </c>
      <c r="AV598" s="300">
        <f t="shared" si="144"/>
        <v>0</v>
      </c>
      <c r="AW598" s="301">
        <f t="shared" si="145"/>
        <v>0</v>
      </c>
      <c r="AX598" s="298">
        <f t="shared" si="146"/>
        <v>0</v>
      </c>
      <c r="AY598" s="299">
        <f t="shared" si="147"/>
        <v>0</v>
      </c>
      <c r="AZ598" s="300">
        <f t="shared" si="148"/>
        <v>0</v>
      </c>
      <c r="BA598" s="301">
        <f t="shared" si="149"/>
        <v>0</v>
      </c>
      <c r="BB598" s="298">
        <f t="shared" si="150"/>
        <v>0</v>
      </c>
      <c r="BC598" s="299">
        <f t="shared" si="151"/>
        <v>0</v>
      </c>
      <c r="BD598" s="300">
        <f t="shared" si="152"/>
        <v>0</v>
      </c>
      <c r="BE598" s="301">
        <f t="shared" si="153"/>
        <v>0</v>
      </c>
      <c r="BF598" s="298">
        <f t="shared" si="154"/>
        <v>0</v>
      </c>
      <c r="BG598" s="299">
        <f t="shared" si="155"/>
        <v>0</v>
      </c>
      <c r="BH598" s="300">
        <f t="shared" si="156"/>
        <v>0</v>
      </c>
      <c r="BI598" s="301">
        <f t="shared" si="157"/>
        <v>0</v>
      </c>
      <c r="BK598" s="371">
        <f t="shared" si="127"/>
        <v>0</v>
      </c>
      <c r="BL598" s="303">
        <f t="shared" si="158"/>
        <v>0</v>
      </c>
      <c r="BM598" s="304" t="str">
        <f>IF(BL598=0,"",
IF(SUM($BL$510:BL598)=1,BN598,
IF($BL$630&gt;SUM($BL$510:BL598),_xlfn.CONCAT(", ",BN598),
IF($BL$630=SUM($BL$510:BL598),_xlfn.CONCAT(" y ",BN598)))))</f>
        <v/>
      </c>
      <c r="BN598" s="231" t="s">
        <v>6300</v>
      </c>
      <c r="BO598" s="290">
        <f t="shared" si="128"/>
        <v>0</v>
      </c>
      <c r="BP598" s="291" t="str">
        <f>IF(BO598=0,"",
IF(SUM($BO$510:BO598)=1,BQ598,
IF($BO$630&gt;SUM($BO$510:BO598),_xlfn.CONCAT(", ",BQ598),
IF($BO$630=SUM($BO$510:BO598),_xlfn.CONCAT(" y ",BQ598)))))</f>
        <v/>
      </c>
      <c r="BQ598" s="231" t="s">
        <v>6300</v>
      </c>
      <c r="BR598" s="378">
        <f t="shared" si="159"/>
        <v>0</v>
      </c>
      <c r="BS598" s="379">
        <f t="shared" si="160"/>
        <v>0</v>
      </c>
      <c r="BT598" s="380">
        <f t="shared" si="161"/>
        <v>0</v>
      </c>
      <c r="BU598" s="483">
        <f t="shared" si="162"/>
        <v>0</v>
      </c>
      <c r="BV598" s="484">
        <f t="shared" si="163"/>
        <v>0</v>
      </c>
      <c r="BW598" s="485">
        <f t="shared" si="164"/>
        <v>0</v>
      </c>
      <c r="BX598" s="486">
        <f t="shared" si="165"/>
        <v>0</v>
      </c>
      <c r="BY598" s="483">
        <f t="shared" si="166"/>
        <v>0</v>
      </c>
      <c r="BZ598" s="487">
        <f t="shared" si="167"/>
        <v>0</v>
      </c>
      <c r="CA598" s="485">
        <f t="shared" si="168"/>
        <v>0</v>
      </c>
      <c r="CB598" s="486">
        <f t="shared" si="169"/>
        <v>0</v>
      </c>
      <c r="CC598" s="483">
        <f t="shared" si="170"/>
        <v>0</v>
      </c>
      <c r="CD598" s="484">
        <f t="shared" si="171"/>
        <v>0</v>
      </c>
      <c r="CE598" s="485">
        <f t="shared" si="172"/>
        <v>0</v>
      </c>
      <c r="CF598" s="486">
        <f t="shared" si="173"/>
        <v>0</v>
      </c>
    </row>
    <row r="599" spans="1:84" ht="15" hidden="1" customHeight="1">
      <c r="A599" s="81"/>
      <c r="B599" s="82"/>
      <c r="C599" s="85" t="s">
        <v>194</v>
      </c>
      <c r="D599" s="623" t="str">
        <f>IF(CNGE_2024_M1_Secc1_Sub1!$D131="","",CNGE_2024_M1_Secc1_Sub1!$D131)</f>
        <v/>
      </c>
      <c r="E599" s="624"/>
      <c r="F599" s="624"/>
      <c r="G599" s="624"/>
      <c r="H599" s="624"/>
      <c r="I599" s="625"/>
      <c r="J599" s="111"/>
      <c r="K599" s="111"/>
      <c r="L599" s="111"/>
      <c r="M599" s="111"/>
      <c r="N599" s="111"/>
      <c r="O599" s="111"/>
      <c r="P599" s="111"/>
      <c r="Q599" s="111"/>
      <c r="R599" s="111"/>
      <c r="S599" s="111"/>
      <c r="T599" s="111"/>
      <c r="U599" s="111"/>
      <c r="V599" s="111"/>
      <c r="W599" s="111"/>
      <c r="X599" s="111"/>
      <c r="Y599" s="111"/>
      <c r="Z599" s="111"/>
      <c r="AA599" s="111"/>
      <c r="AB599" s="111"/>
      <c r="AC599" s="111"/>
      <c r="AD599" s="111"/>
      <c r="AE599" s="8"/>
      <c r="AG599" s="381">
        <f t="shared" si="129"/>
        <v>0</v>
      </c>
      <c r="AH599" s="298">
        <f t="shared" si="130"/>
        <v>0</v>
      </c>
      <c r="AI599" s="299">
        <f t="shared" si="131"/>
        <v>0</v>
      </c>
      <c r="AJ599" s="300">
        <f t="shared" si="132"/>
        <v>0</v>
      </c>
      <c r="AK599" s="301">
        <f t="shared" si="133"/>
        <v>0</v>
      </c>
      <c r="AL599" s="298">
        <f t="shared" si="134"/>
        <v>0</v>
      </c>
      <c r="AM599" s="299">
        <f t="shared" si="135"/>
        <v>0</v>
      </c>
      <c r="AN599" s="300">
        <f t="shared" si="136"/>
        <v>0</v>
      </c>
      <c r="AO599" s="301">
        <f t="shared" si="137"/>
        <v>0</v>
      </c>
      <c r="AP599" s="298">
        <f t="shared" si="138"/>
        <v>0</v>
      </c>
      <c r="AQ599" s="299">
        <f t="shared" si="139"/>
        <v>0</v>
      </c>
      <c r="AR599" s="300">
        <f t="shared" si="140"/>
        <v>0</v>
      </c>
      <c r="AS599" s="301">
        <f t="shared" si="141"/>
        <v>0</v>
      </c>
      <c r="AT599" s="298">
        <f t="shared" si="142"/>
        <v>0</v>
      </c>
      <c r="AU599" s="299">
        <f t="shared" si="143"/>
        <v>0</v>
      </c>
      <c r="AV599" s="300">
        <f t="shared" si="144"/>
        <v>0</v>
      </c>
      <c r="AW599" s="301">
        <f t="shared" si="145"/>
        <v>0</v>
      </c>
      <c r="AX599" s="298">
        <f t="shared" si="146"/>
        <v>0</v>
      </c>
      <c r="AY599" s="299">
        <f t="shared" si="147"/>
        <v>0</v>
      </c>
      <c r="AZ599" s="300">
        <f t="shared" si="148"/>
        <v>0</v>
      </c>
      <c r="BA599" s="301">
        <f t="shared" si="149"/>
        <v>0</v>
      </c>
      <c r="BB599" s="298">
        <f t="shared" si="150"/>
        <v>0</v>
      </c>
      <c r="BC599" s="299">
        <f t="shared" si="151"/>
        <v>0</v>
      </c>
      <c r="BD599" s="300">
        <f t="shared" si="152"/>
        <v>0</v>
      </c>
      <c r="BE599" s="301">
        <f t="shared" si="153"/>
        <v>0</v>
      </c>
      <c r="BF599" s="298">
        <f t="shared" si="154"/>
        <v>0</v>
      </c>
      <c r="BG599" s="299">
        <f t="shared" si="155"/>
        <v>0</v>
      </c>
      <c r="BH599" s="300">
        <f t="shared" si="156"/>
        <v>0</v>
      </c>
      <c r="BI599" s="301">
        <f t="shared" si="157"/>
        <v>0</v>
      </c>
      <c r="BK599" s="371">
        <f t="shared" si="127"/>
        <v>0</v>
      </c>
      <c r="BL599" s="303">
        <f t="shared" si="158"/>
        <v>0</v>
      </c>
      <c r="BM599" s="304" t="str">
        <f>IF(BL599=0,"",
IF(SUM($BL$510:BL599)=1,BN599,
IF($BL$630&gt;SUM($BL$510:BL599),_xlfn.CONCAT(", ",BN599),
IF($BL$630=SUM($BL$510:BL599),_xlfn.CONCAT(" y ",BN599)))))</f>
        <v/>
      </c>
      <c r="BN599" s="231" t="s">
        <v>6301</v>
      </c>
      <c r="BO599" s="290">
        <f t="shared" si="128"/>
        <v>0</v>
      </c>
      <c r="BP599" s="291" t="str">
        <f>IF(BO599=0,"",
IF(SUM($BO$510:BO599)=1,BQ599,
IF($BO$630&gt;SUM($BO$510:BO599),_xlfn.CONCAT(", ",BQ599),
IF($BO$630=SUM($BO$510:BO599),_xlfn.CONCAT(" y ",BQ599)))))</f>
        <v/>
      </c>
      <c r="BQ599" s="231" t="s">
        <v>6301</v>
      </c>
      <c r="BR599" s="378">
        <f t="shared" si="159"/>
        <v>0</v>
      </c>
      <c r="BS599" s="379">
        <f t="shared" si="160"/>
        <v>0</v>
      </c>
      <c r="BT599" s="380">
        <f t="shared" si="161"/>
        <v>0</v>
      </c>
      <c r="BU599" s="483">
        <f t="shared" si="162"/>
        <v>0</v>
      </c>
      <c r="BV599" s="484">
        <f t="shared" si="163"/>
        <v>0</v>
      </c>
      <c r="BW599" s="485">
        <f t="shared" si="164"/>
        <v>0</v>
      </c>
      <c r="BX599" s="486">
        <f t="shared" si="165"/>
        <v>0</v>
      </c>
      <c r="BY599" s="483">
        <f t="shared" si="166"/>
        <v>0</v>
      </c>
      <c r="BZ599" s="487">
        <f t="shared" si="167"/>
        <v>0</v>
      </c>
      <c r="CA599" s="485">
        <f t="shared" si="168"/>
        <v>0</v>
      </c>
      <c r="CB599" s="486">
        <f t="shared" si="169"/>
        <v>0</v>
      </c>
      <c r="CC599" s="483">
        <f t="shared" si="170"/>
        <v>0</v>
      </c>
      <c r="CD599" s="484">
        <f t="shared" si="171"/>
        <v>0</v>
      </c>
      <c r="CE599" s="485">
        <f t="shared" si="172"/>
        <v>0</v>
      </c>
      <c r="CF599" s="486">
        <f t="shared" si="173"/>
        <v>0</v>
      </c>
    </row>
    <row r="600" spans="1:84" ht="15" hidden="1" customHeight="1">
      <c r="A600" s="81"/>
      <c r="B600" s="82"/>
      <c r="C600" s="85" t="s">
        <v>195</v>
      </c>
      <c r="D600" s="623" t="str">
        <f>IF(CNGE_2024_M1_Secc1_Sub1!$D132="","",CNGE_2024_M1_Secc1_Sub1!$D132)</f>
        <v/>
      </c>
      <c r="E600" s="624"/>
      <c r="F600" s="624"/>
      <c r="G600" s="624"/>
      <c r="H600" s="624"/>
      <c r="I600" s="625"/>
      <c r="J600" s="111"/>
      <c r="K600" s="111"/>
      <c r="L600" s="111"/>
      <c r="M600" s="111"/>
      <c r="N600" s="111"/>
      <c r="O600" s="111"/>
      <c r="P600" s="111"/>
      <c r="Q600" s="111"/>
      <c r="R600" s="111"/>
      <c r="S600" s="111"/>
      <c r="T600" s="111"/>
      <c r="U600" s="111"/>
      <c r="V600" s="111"/>
      <c r="W600" s="111"/>
      <c r="X600" s="111"/>
      <c r="Y600" s="111"/>
      <c r="Z600" s="111"/>
      <c r="AA600" s="111"/>
      <c r="AB600" s="111"/>
      <c r="AC600" s="111"/>
      <c r="AD600" s="111"/>
      <c r="AE600" s="8"/>
      <c r="AG600" s="381">
        <f t="shared" si="129"/>
        <v>0</v>
      </c>
      <c r="AH600" s="298">
        <f t="shared" si="130"/>
        <v>0</v>
      </c>
      <c r="AI600" s="299">
        <f t="shared" si="131"/>
        <v>0</v>
      </c>
      <c r="AJ600" s="300">
        <f t="shared" si="132"/>
        <v>0</v>
      </c>
      <c r="AK600" s="301">
        <f t="shared" si="133"/>
        <v>0</v>
      </c>
      <c r="AL600" s="298">
        <f t="shared" si="134"/>
        <v>0</v>
      </c>
      <c r="AM600" s="299">
        <f t="shared" si="135"/>
        <v>0</v>
      </c>
      <c r="AN600" s="300">
        <f t="shared" si="136"/>
        <v>0</v>
      </c>
      <c r="AO600" s="301">
        <f t="shared" si="137"/>
        <v>0</v>
      </c>
      <c r="AP600" s="298">
        <f t="shared" si="138"/>
        <v>0</v>
      </c>
      <c r="AQ600" s="299">
        <f t="shared" si="139"/>
        <v>0</v>
      </c>
      <c r="AR600" s="300">
        <f t="shared" si="140"/>
        <v>0</v>
      </c>
      <c r="AS600" s="301">
        <f t="shared" si="141"/>
        <v>0</v>
      </c>
      <c r="AT600" s="298">
        <f t="shared" si="142"/>
        <v>0</v>
      </c>
      <c r="AU600" s="299">
        <f t="shared" si="143"/>
        <v>0</v>
      </c>
      <c r="AV600" s="300">
        <f t="shared" si="144"/>
        <v>0</v>
      </c>
      <c r="AW600" s="301">
        <f t="shared" si="145"/>
        <v>0</v>
      </c>
      <c r="AX600" s="298">
        <f t="shared" si="146"/>
        <v>0</v>
      </c>
      <c r="AY600" s="299">
        <f t="shared" si="147"/>
        <v>0</v>
      </c>
      <c r="AZ600" s="300">
        <f t="shared" si="148"/>
        <v>0</v>
      </c>
      <c r="BA600" s="301">
        <f t="shared" si="149"/>
        <v>0</v>
      </c>
      <c r="BB600" s="298">
        <f t="shared" si="150"/>
        <v>0</v>
      </c>
      <c r="BC600" s="299">
        <f t="shared" si="151"/>
        <v>0</v>
      </c>
      <c r="BD600" s="300">
        <f t="shared" si="152"/>
        <v>0</v>
      </c>
      <c r="BE600" s="301">
        <f t="shared" si="153"/>
        <v>0</v>
      </c>
      <c r="BF600" s="298">
        <f t="shared" si="154"/>
        <v>0</v>
      </c>
      <c r="BG600" s="299">
        <f t="shared" si="155"/>
        <v>0</v>
      </c>
      <c r="BH600" s="300">
        <f t="shared" si="156"/>
        <v>0</v>
      </c>
      <c r="BI600" s="301">
        <f t="shared" si="157"/>
        <v>0</v>
      </c>
      <c r="BK600" s="371">
        <f t="shared" si="127"/>
        <v>0</v>
      </c>
      <c r="BL600" s="303">
        <f t="shared" si="158"/>
        <v>0</v>
      </c>
      <c r="BM600" s="304" t="str">
        <f>IF(BL600=0,"",
IF(SUM($BL$510:BL600)=1,BN600,
IF($BL$630&gt;SUM($BL$510:BL600),_xlfn.CONCAT(", ",BN600),
IF($BL$630=SUM($BL$510:BL600),_xlfn.CONCAT(" y ",BN600)))))</f>
        <v/>
      </c>
      <c r="BN600" s="231" t="s">
        <v>6302</v>
      </c>
      <c r="BO600" s="290">
        <f t="shared" si="128"/>
        <v>0</v>
      </c>
      <c r="BP600" s="291" t="str">
        <f>IF(BO600=0,"",
IF(SUM($BO$510:BO600)=1,BQ600,
IF($BO$630&gt;SUM($BO$510:BO600),_xlfn.CONCAT(", ",BQ600),
IF($BO$630=SUM($BO$510:BO600),_xlfn.CONCAT(" y ",BQ600)))))</f>
        <v/>
      </c>
      <c r="BQ600" s="231" t="s">
        <v>6302</v>
      </c>
      <c r="BR600" s="378">
        <f t="shared" si="159"/>
        <v>0</v>
      </c>
      <c r="BS600" s="379">
        <f t="shared" si="160"/>
        <v>0</v>
      </c>
      <c r="BT600" s="380">
        <f t="shared" si="161"/>
        <v>0</v>
      </c>
      <c r="BU600" s="483">
        <f t="shared" si="162"/>
        <v>0</v>
      </c>
      <c r="BV600" s="484">
        <f t="shared" si="163"/>
        <v>0</v>
      </c>
      <c r="BW600" s="485">
        <f t="shared" si="164"/>
        <v>0</v>
      </c>
      <c r="BX600" s="486">
        <f t="shared" si="165"/>
        <v>0</v>
      </c>
      <c r="BY600" s="483">
        <f t="shared" si="166"/>
        <v>0</v>
      </c>
      <c r="BZ600" s="487">
        <f t="shared" si="167"/>
        <v>0</v>
      </c>
      <c r="CA600" s="485">
        <f t="shared" si="168"/>
        <v>0</v>
      </c>
      <c r="CB600" s="486">
        <f t="shared" si="169"/>
        <v>0</v>
      </c>
      <c r="CC600" s="483">
        <f t="shared" si="170"/>
        <v>0</v>
      </c>
      <c r="CD600" s="484">
        <f t="shared" si="171"/>
        <v>0</v>
      </c>
      <c r="CE600" s="485">
        <f t="shared" si="172"/>
        <v>0</v>
      </c>
      <c r="CF600" s="486">
        <f t="shared" si="173"/>
        <v>0</v>
      </c>
    </row>
    <row r="601" spans="1:84" ht="15" hidden="1" customHeight="1">
      <c r="A601" s="81"/>
      <c r="B601" s="82"/>
      <c r="C601" s="85" t="s">
        <v>196</v>
      </c>
      <c r="D601" s="623" t="str">
        <f>IF(CNGE_2024_M1_Secc1_Sub1!$D133="","",CNGE_2024_M1_Secc1_Sub1!$D133)</f>
        <v/>
      </c>
      <c r="E601" s="624"/>
      <c r="F601" s="624"/>
      <c r="G601" s="624"/>
      <c r="H601" s="624"/>
      <c r="I601" s="625"/>
      <c r="J601" s="111"/>
      <c r="K601" s="111"/>
      <c r="L601" s="111"/>
      <c r="M601" s="111"/>
      <c r="N601" s="111"/>
      <c r="O601" s="111"/>
      <c r="P601" s="111"/>
      <c r="Q601" s="111"/>
      <c r="R601" s="111"/>
      <c r="S601" s="111"/>
      <c r="T601" s="111"/>
      <c r="U601" s="111"/>
      <c r="V601" s="111"/>
      <c r="W601" s="111"/>
      <c r="X601" s="111"/>
      <c r="Y601" s="111"/>
      <c r="Z601" s="111"/>
      <c r="AA601" s="111"/>
      <c r="AB601" s="111"/>
      <c r="AC601" s="111"/>
      <c r="AD601" s="111"/>
      <c r="AE601" s="8"/>
      <c r="AG601" s="381">
        <f t="shared" si="129"/>
        <v>0</v>
      </c>
      <c r="AH601" s="298">
        <f t="shared" si="130"/>
        <v>0</v>
      </c>
      <c r="AI601" s="299">
        <f t="shared" si="131"/>
        <v>0</v>
      </c>
      <c r="AJ601" s="300">
        <f t="shared" si="132"/>
        <v>0</v>
      </c>
      <c r="AK601" s="301">
        <f t="shared" si="133"/>
        <v>0</v>
      </c>
      <c r="AL601" s="298">
        <f t="shared" si="134"/>
        <v>0</v>
      </c>
      <c r="AM601" s="299">
        <f t="shared" si="135"/>
        <v>0</v>
      </c>
      <c r="AN601" s="300">
        <f t="shared" si="136"/>
        <v>0</v>
      </c>
      <c r="AO601" s="301">
        <f t="shared" si="137"/>
        <v>0</v>
      </c>
      <c r="AP601" s="298">
        <f t="shared" si="138"/>
        <v>0</v>
      </c>
      <c r="AQ601" s="299">
        <f t="shared" si="139"/>
        <v>0</v>
      </c>
      <c r="AR601" s="300">
        <f t="shared" si="140"/>
        <v>0</v>
      </c>
      <c r="AS601" s="301">
        <f t="shared" si="141"/>
        <v>0</v>
      </c>
      <c r="AT601" s="298">
        <f t="shared" si="142"/>
        <v>0</v>
      </c>
      <c r="AU601" s="299">
        <f t="shared" si="143"/>
        <v>0</v>
      </c>
      <c r="AV601" s="300">
        <f t="shared" si="144"/>
        <v>0</v>
      </c>
      <c r="AW601" s="301">
        <f t="shared" si="145"/>
        <v>0</v>
      </c>
      <c r="AX601" s="298">
        <f t="shared" si="146"/>
        <v>0</v>
      </c>
      <c r="AY601" s="299">
        <f t="shared" si="147"/>
        <v>0</v>
      </c>
      <c r="AZ601" s="300">
        <f t="shared" si="148"/>
        <v>0</v>
      </c>
      <c r="BA601" s="301">
        <f t="shared" si="149"/>
        <v>0</v>
      </c>
      <c r="BB601" s="298">
        <f t="shared" si="150"/>
        <v>0</v>
      </c>
      <c r="BC601" s="299">
        <f t="shared" si="151"/>
        <v>0</v>
      </c>
      <c r="BD601" s="300">
        <f t="shared" si="152"/>
        <v>0</v>
      </c>
      <c r="BE601" s="301">
        <f t="shared" si="153"/>
        <v>0</v>
      </c>
      <c r="BF601" s="298">
        <f t="shared" si="154"/>
        <v>0</v>
      </c>
      <c r="BG601" s="299">
        <f t="shared" si="155"/>
        <v>0</v>
      </c>
      <c r="BH601" s="300">
        <f t="shared" si="156"/>
        <v>0</v>
      </c>
      <c r="BI601" s="301">
        <f t="shared" si="157"/>
        <v>0</v>
      </c>
      <c r="BK601" s="371">
        <f t="shared" si="127"/>
        <v>0</v>
      </c>
      <c r="BL601" s="303">
        <f t="shared" si="158"/>
        <v>0</v>
      </c>
      <c r="BM601" s="304" t="str">
        <f>IF(BL601=0,"",
IF(SUM($BL$510:BL601)=1,BN601,
IF($BL$630&gt;SUM($BL$510:BL601),_xlfn.CONCAT(", ",BN601),
IF($BL$630=SUM($BL$510:BL601),_xlfn.CONCAT(" y ",BN601)))))</f>
        <v/>
      </c>
      <c r="BN601" s="231" t="s">
        <v>6303</v>
      </c>
      <c r="BO601" s="290">
        <f t="shared" si="128"/>
        <v>0</v>
      </c>
      <c r="BP601" s="291" t="str">
        <f>IF(BO601=0,"",
IF(SUM($BO$510:BO601)=1,BQ601,
IF($BO$630&gt;SUM($BO$510:BO601),_xlfn.CONCAT(", ",BQ601),
IF($BO$630=SUM($BO$510:BO601),_xlfn.CONCAT(" y ",BQ601)))))</f>
        <v/>
      </c>
      <c r="BQ601" s="231" t="s">
        <v>6303</v>
      </c>
      <c r="BR601" s="378">
        <f t="shared" si="159"/>
        <v>0</v>
      </c>
      <c r="BS601" s="379">
        <f t="shared" si="160"/>
        <v>0</v>
      </c>
      <c r="BT601" s="380">
        <f t="shared" si="161"/>
        <v>0</v>
      </c>
      <c r="BU601" s="483">
        <f t="shared" si="162"/>
        <v>0</v>
      </c>
      <c r="BV601" s="484">
        <f t="shared" si="163"/>
        <v>0</v>
      </c>
      <c r="BW601" s="485">
        <f t="shared" si="164"/>
        <v>0</v>
      </c>
      <c r="BX601" s="486">
        <f t="shared" si="165"/>
        <v>0</v>
      </c>
      <c r="BY601" s="483">
        <f t="shared" si="166"/>
        <v>0</v>
      </c>
      <c r="BZ601" s="487">
        <f t="shared" si="167"/>
        <v>0</v>
      </c>
      <c r="CA601" s="485">
        <f t="shared" si="168"/>
        <v>0</v>
      </c>
      <c r="CB601" s="486">
        <f t="shared" si="169"/>
        <v>0</v>
      </c>
      <c r="CC601" s="483">
        <f t="shared" si="170"/>
        <v>0</v>
      </c>
      <c r="CD601" s="484">
        <f t="shared" si="171"/>
        <v>0</v>
      </c>
      <c r="CE601" s="485">
        <f t="shared" si="172"/>
        <v>0</v>
      </c>
      <c r="CF601" s="486">
        <f t="shared" si="173"/>
        <v>0</v>
      </c>
    </row>
    <row r="602" spans="1:84" ht="15" hidden="1" customHeight="1">
      <c r="A602" s="81"/>
      <c r="B602" s="82"/>
      <c r="C602" s="85" t="s">
        <v>197</v>
      </c>
      <c r="D602" s="623" t="str">
        <f>IF(CNGE_2024_M1_Secc1_Sub1!$D134="","",CNGE_2024_M1_Secc1_Sub1!$D134)</f>
        <v/>
      </c>
      <c r="E602" s="624"/>
      <c r="F602" s="624"/>
      <c r="G602" s="624"/>
      <c r="H602" s="624"/>
      <c r="I602" s="625"/>
      <c r="J602" s="111"/>
      <c r="K602" s="111"/>
      <c r="L602" s="111"/>
      <c r="M602" s="111"/>
      <c r="N602" s="111"/>
      <c r="O602" s="111"/>
      <c r="P602" s="111"/>
      <c r="Q602" s="111"/>
      <c r="R602" s="111"/>
      <c r="S602" s="111"/>
      <c r="T602" s="111"/>
      <c r="U602" s="111"/>
      <c r="V602" s="111"/>
      <c r="W602" s="111"/>
      <c r="X602" s="111"/>
      <c r="Y602" s="111"/>
      <c r="Z602" s="111"/>
      <c r="AA602" s="111"/>
      <c r="AB602" s="111"/>
      <c r="AC602" s="111"/>
      <c r="AD602" s="111"/>
      <c r="AE602" s="8"/>
      <c r="AG602" s="381">
        <f t="shared" si="129"/>
        <v>0</v>
      </c>
      <c r="AH602" s="298">
        <f t="shared" si="130"/>
        <v>0</v>
      </c>
      <c r="AI602" s="299">
        <f t="shared" si="131"/>
        <v>0</v>
      </c>
      <c r="AJ602" s="300">
        <f t="shared" si="132"/>
        <v>0</v>
      </c>
      <c r="AK602" s="301">
        <f t="shared" si="133"/>
        <v>0</v>
      </c>
      <c r="AL602" s="298">
        <f t="shared" si="134"/>
        <v>0</v>
      </c>
      <c r="AM602" s="299">
        <f t="shared" si="135"/>
        <v>0</v>
      </c>
      <c r="AN602" s="300">
        <f t="shared" si="136"/>
        <v>0</v>
      </c>
      <c r="AO602" s="301">
        <f t="shared" si="137"/>
        <v>0</v>
      </c>
      <c r="AP602" s="298">
        <f t="shared" si="138"/>
        <v>0</v>
      </c>
      <c r="AQ602" s="299">
        <f t="shared" si="139"/>
        <v>0</v>
      </c>
      <c r="AR602" s="300">
        <f t="shared" si="140"/>
        <v>0</v>
      </c>
      <c r="AS602" s="301">
        <f t="shared" si="141"/>
        <v>0</v>
      </c>
      <c r="AT602" s="298">
        <f t="shared" si="142"/>
        <v>0</v>
      </c>
      <c r="AU602" s="299">
        <f t="shared" si="143"/>
        <v>0</v>
      </c>
      <c r="AV602" s="300">
        <f t="shared" si="144"/>
        <v>0</v>
      </c>
      <c r="AW602" s="301">
        <f t="shared" si="145"/>
        <v>0</v>
      </c>
      <c r="AX602" s="298">
        <f t="shared" si="146"/>
        <v>0</v>
      </c>
      <c r="AY602" s="299">
        <f t="shared" si="147"/>
        <v>0</v>
      </c>
      <c r="AZ602" s="300">
        <f t="shared" si="148"/>
        <v>0</v>
      </c>
      <c r="BA602" s="301">
        <f t="shared" si="149"/>
        <v>0</v>
      </c>
      <c r="BB602" s="298">
        <f t="shared" si="150"/>
        <v>0</v>
      </c>
      <c r="BC602" s="299">
        <f t="shared" si="151"/>
        <v>0</v>
      </c>
      <c r="BD602" s="300">
        <f t="shared" si="152"/>
        <v>0</v>
      </c>
      <c r="BE602" s="301">
        <f t="shared" si="153"/>
        <v>0</v>
      </c>
      <c r="BF602" s="298">
        <f t="shared" si="154"/>
        <v>0</v>
      </c>
      <c r="BG602" s="299">
        <f t="shared" si="155"/>
        <v>0</v>
      </c>
      <c r="BH602" s="300">
        <f t="shared" si="156"/>
        <v>0</v>
      </c>
      <c r="BI602" s="301">
        <f t="shared" si="157"/>
        <v>0</v>
      </c>
      <c r="BK602" s="371">
        <f t="shared" si="127"/>
        <v>0</v>
      </c>
      <c r="BL602" s="303">
        <f t="shared" si="158"/>
        <v>0</v>
      </c>
      <c r="BM602" s="304" t="str">
        <f>IF(BL602=0,"",
IF(SUM($BL$510:BL602)=1,BN602,
IF($BL$630&gt;SUM($BL$510:BL602),_xlfn.CONCAT(", ",BN602),
IF($BL$630=SUM($BL$510:BL602),_xlfn.CONCAT(" y ",BN602)))))</f>
        <v/>
      </c>
      <c r="BN602" s="231" t="s">
        <v>6304</v>
      </c>
      <c r="BO602" s="290">
        <f t="shared" si="128"/>
        <v>0</v>
      </c>
      <c r="BP602" s="291" t="str">
        <f>IF(BO602=0,"",
IF(SUM($BO$510:BO602)=1,BQ602,
IF($BO$630&gt;SUM($BO$510:BO602),_xlfn.CONCAT(", ",BQ602),
IF($BO$630=SUM($BO$510:BO602),_xlfn.CONCAT(" y ",BQ602)))))</f>
        <v/>
      </c>
      <c r="BQ602" s="231" t="s">
        <v>6304</v>
      </c>
      <c r="BR602" s="378">
        <f t="shared" si="159"/>
        <v>0</v>
      </c>
      <c r="BS602" s="379">
        <f t="shared" si="160"/>
        <v>0</v>
      </c>
      <c r="BT602" s="380">
        <f t="shared" si="161"/>
        <v>0</v>
      </c>
      <c r="BU602" s="483">
        <f t="shared" si="162"/>
        <v>0</v>
      </c>
      <c r="BV602" s="484">
        <f t="shared" si="163"/>
        <v>0</v>
      </c>
      <c r="BW602" s="485">
        <f t="shared" si="164"/>
        <v>0</v>
      </c>
      <c r="BX602" s="486">
        <f t="shared" si="165"/>
        <v>0</v>
      </c>
      <c r="BY602" s="483">
        <f t="shared" si="166"/>
        <v>0</v>
      </c>
      <c r="BZ602" s="487">
        <f t="shared" si="167"/>
        <v>0</v>
      </c>
      <c r="CA602" s="485">
        <f t="shared" si="168"/>
        <v>0</v>
      </c>
      <c r="CB602" s="486">
        <f t="shared" si="169"/>
        <v>0</v>
      </c>
      <c r="CC602" s="483">
        <f t="shared" si="170"/>
        <v>0</v>
      </c>
      <c r="CD602" s="484">
        <f t="shared" si="171"/>
        <v>0</v>
      </c>
      <c r="CE602" s="485">
        <f t="shared" si="172"/>
        <v>0</v>
      </c>
      <c r="CF602" s="486">
        <f t="shared" si="173"/>
        <v>0</v>
      </c>
    </row>
    <row r="603" spans="1:84" ht="15" hidden="1" customHeight="1">
      <c r="A603" s="81"/>
      <c r="B603" s="82"/>
      <c r="C603" s="87" t="s">
        <v>198</v>
      </c>
      <c r="D603" s="623" t="str">
        <f>IF(CNGE_2024_M1_Secc1_Sub1!$D135="","",CNGE_2024_M1_Secc1_Sub1!$D135)</f>
        <v/>
      </c>
      <c r="E603" s="624"/>
      <c r="F603" s="624"/>
      <c r="G603" s="624"/>
      <c r="H603" s="624"/>
      <c r="I603" s="625"/>
      <c r="J603" s="111"/>
      <c r="K603" s="111"/>
      <c r="L603" s="111"/>
      <c r="M603" s="111"/>
      <c r="N603" s="111"/>
      <c r="O603" s="111"/>
      <c r="P603" s="111"/>
      <c r="Q603" s="111"/>
      <c r="R603" s="111"/>
      <c r="S603" s="111"/>
      <c r="T603" s="111"/>
      <c r="U603" s="111"/>
      <c r="V603" s="111"/>
      <c r="W603" s="111"/>
      <c r="X603" s="111"/>
      <c r="Y603" s="111"/>
      <c r="Z603" s="111"/>
      <c r="AA603" s="111"/>
      <c r="AB603" s="111"/>
      <c r="AC603" s="111"/>
      <c r="AD603" s="111"/>
      <c r="AE603" s="8"/>
      <c r="AG603" s="381">
        <f t="shared" si="129"/>
        <v>0</v>
      </c>
      <c r="AH603" s="298">
        <f t="shared" si="130"/>
        <v>0</v>
      </c>
      <c r="AI603" s="299">
        <f t="shared" si="131"/>
        <v>0</v>
      </c>
      <c r="AJ603" s="300">
        <f t="shared" si="132"/>
        <v>0</v>
      </c>
      <c r="AK603" s="301">
        <f t="shared" si="133"/>
        <v>0</v>
      </c>
      <c r="AL603" s="298">
        <f t="shared" si="134"/>
        <v>0</v>
      </c>
      <c r="AM603" s="299">
        <f t="shared" si="135"/>
        <v>0</v>
      </c>
      <c r="AN603" s="300">
        <f t="shared" si="136"/>
        <v>0</v>
      </c>
      <c r="AO603" s="301">
        <f t="shared" si="137"/>
        <v>0</v>
      </c>
      <c r="AP603" s="298">
        <f t="shared" si="138"/>
        <v>0</v>
      </c>
      <c r="AQ603" s="299">
        <f t="shared" si="139"/>
        <v>0</v>
      </c>
      <c r="AR603" s="300">
        <f t="shared" si="140"/>
        <v>0</v>
      </c>
      <c r="AS603" s="301">
        <f t="shared" si="141"/>
        <v>0</v>
      </c>
      <c r="AT603" s="298">
        <f t="shared" si="142"/>
        <v>0</v>
      </c>
      <c r="AU603" s="299">
        <f t="shared" si="143"/>
        <v>0</v>
      </c>
      <c r="AV603" s="300">
        <f t="shared" si="144"/>
        <v>0</v>
      </c>
      <c r="AW603" s="301">
        <f t="shared" si="145"/>
        <v>0</v>
      </c>
      <c r="AX603" s="298">
        <f t="shared" si="146"/>
        <v>0</v>
      </c>
      <c r="AY603" s="299">
        <f t="shared" si="147"/>
        <v>0</v>
      </c>
      <c r="AZ603" s="300">
        <f t="shared" si="148"/>
        <v>0</v>
      </c>
      <c r="BA603" s="301">
        <f t="shared" si="149"/>
        <v>0</v>
      </c>
      <c r="BB603" s="298">
        <f t="shared" si="150"/>
        <v>0</v>
      </c>
      <c r="BC603" s="299">
        <f t="shared" si="151"/>
        <v>0</v>
      </c>
      <c r="BD603" s="300">
        <f t="shared" si="152"/>
        <v>0</v>
      </c>
      <c r="BE603" s="301">
        <f t="shared" si="153"/>
        <v>0</v>
      </c>
      <c r="BF603" s="298">
        <f t="shared" si="154"/>
        <v>0</v>
      </c>
      <c r="BG603" s="299">
        <f t="shared" si="155"/>
        <v>0</v>
      </c>
      <c r="BH603" s="300">
        <f t="shared" si="156"/>
        <v>0</v>
      </c>
      <c r="BI603" s="301">
        <f t="shared" si="157"/>
        <v>0</v>
      </c>
      <c r="BK603" s="371">
        <f t="shared" si="127"/>
        <v>0</v>
      </c>
      <c r="BL603" s="303">
        <f t="shared" si="158"/>
        <v>0</v>
      </c>
      <c r="BM603" s="304" t="str">
        <f>IF(BL603=0,"",
IF(SUM($BL$510:BL603)=1,BN603,
IF($BL$630&gt;SUM($BL$510:BL603),_xlfn.CONCAT(", ",BN603),
IF($BL$630=SUM($BL$510:BL603),_xlfn.CONCAT(" y ",BN603)))))</f>
        <v/>
      </c>
      <c r="BN603" s="231" t="s">
        <v>6305</v>
      </c>
      <c r="BO603" s="290">
        <f t="shared" si="128"/>
        <v>0</v>
      </c>
      <c r="BP603" s="291" t="str">
        <f>IF(BO603=0,"",
IF(SUM($BO$510:BO603)=1,BQ603,
IF($BO$630&gt;SUM($BO$510:BO603),_xlfn.CONCAT(", ",BQ603),
IF($BO$630=SUM($BO$510:BO603),_xlfn.CONCAT(" y ",BQ603)))))</f>
        <v/>
      </c>
      <c r="BQ603" s="231" t="s">
        <v>6305</v>
      </c>
      <c r="BR603" s="378">
        <f t="shared" si="159"/>
        <v>0</v>
      </c>
      <c r="BS603" s="379">
        <f t="shared" si="160"/>
        <v>0</v>
      </c>
      <c r="BT603" s="380">
        <f t="shared" si="161"/>
        <v>0</v>
      </c>
      <c r="BU603" s="483">
        <f t="shared" si="162"/>
        <v>0</v>
      </c>
      <c r="BV603" s="484">
        <f t="shared" si="163"/>
        <v>0</v>
      </c>
      <c r="BW603" s="485">
        <f t="shared" si="164"/>
        <v>0</v>
      </c>
      <c r="BX603" s="486">
        <f t="shared" si="165"/>
        <v>0</v>
      </c>
      <c r="BY603" s="483">
        <f t="shared" si="166"/>
        <v>0</v>
      </c>
      <c r="BZ603" s="487">
        <f t="shared" si="167"/>
        <v>0</v>
      </c>
      <c r="CA603" s="485">
        <f t="shared" si="168"/>
        <v>0</v>
      </c>
      <c r="CB603" s="486">
        <f t="shared" si="169"/>
        <v>0</v>
      </c>
      <c r="CC603" s="483">
        <f t="shared" si="170"/>
        <v>0</v>
      </c>
      <c r="CD603" s="484">
        <f t="shared" si="171"/>
        <v>0</v>
      </c>
      <c r="CE603" s="485">
        <f t="shared" si="172"/>
        <v>0</v>
      </c>
      <c r="CF603" s="486">
        <f t="shared" si="173"/>
        <v>0</v>
      </c>
    </row>
    <row r="604" spans="1:84" ht="15" hidden="1" customHeight="1">
      <c r="A604" s="81"/>
      <c r="B604" s="82"/>
      <c r="C604" s="87" t="s">
        <v>199</v>
      </c>
      <c r="D604" s="623" t="str">
        <f>IF(CNGE_2024_M1_Secc1_Sub1!$D136="","",CNGE_2024_M1_Secc1_Sub1!$D136)</f>
        <v/>
      </c>
      <c r="E604" s="624"/>
      <c r="F604" s="624"/>
      <c r="G604" s="624"/>
      <c r="H604" s="624"/>
      <c r="I604" s="625"/>
      <c r="J604" s="111"/>
      <c r="K604" s="111"/>
      <c r="L604" s="111"/>
      <c r="M604" s="111"/>
      <c r="N604" s="111"/>
      <c r="O604" s="111"/>
      <c r="P604" s="111"/>
      <c r="Q604" s="111"/>
      <c r="R604" s="111"/>
      <c r="S604" s="111"/>
      <c r="T604" s="111"/>
      <c r="U604" s="111"/>
      <c r="V604" s="111"/>
      <c r="W604" s="111"/>
      <c r="X604" s="111"/>
      <c r="Y604" s="111"/>
      <c r="Z604" s="111"/>
      <c r="AA604" s="111"/>
      <c r="AB604" s="111"/>
      <c r="AC604" s="111"/>
      <c r="AD604" s="111"/>
      <c r="AE604" s="8"/>
      <c r="AG604" s="381">
        <f t="shared" si="129"/>
        <v>0</v>
      </c>
      <c r="AH604" s="298">
        <f t="shared" si="130"/>
        <v>0</v>
      </c>
      <c r="AI604" s="299">
        <f t="shared" si="131"/>
        <v>0</v>
      </c>
      <c r="AJ604" s="300">
        <f t="shared" si="132"/>
        <v>0</v>
      </c>
      <c r="AK604" s="301">
        <f t="shared" si="133"/>
        <v>0</v>
      </c>
      <c r="AL604" s="298">
        <f t="shared" si="134"/>
        <v>0</v>
      </c>
      <c r="AM604" s="299">
        <f t="shared" si="135"/>
        <v>0</v>
      </c>
      <c r="AN604" s="300">
        <f t="shared" si="136"/>
        <v>0</v>
      </c>
      <c r="AO604" s="301">
        <f t="shared" si="137"/>
        <v>0</v>
      </c>
      <c r="AP604" s="298">
        <f t="shared" si="138"/>
        <v>0</v>
      </c>
      <c r="AQ604" s="299">
        <f t="shared" si="139"/>
        <v>0</v>
      </c>
      <c r="AR604" s="300">
        <f t="shared" si="140"/>
        <v>0</v>
      </c>
      <c r="AS604" s="301">
        <f t="shared" si="141"/>
        <v>0</v>
      </c>
      <c r="AT604" s="298">
        <f t="shared" si="142"/>
        <v>0</v>
      </c>
      <c r="AU604" s="299">
        <f t="shared" si="143"/>
        <v>0</v>
      </c>
      <c r="AV604" s="300">
        <f t="shared" si="144"/>
        <v>0</v>
      </c>
      <c r="AW604" s="301">
        <f t="shared" si="145"/>
        <v>0</v>
      </c>
      <c r="AX604" s="298">
        <f t="shared" si="146"/>
        <v>0</v>
      </c>
      <c r="AY604" s="299">
        <f t="shared" si="147"/>
        <v>0</v>
      </c>
      <c r="AZ604" s="300">
        <f t="shared" si="148"/>
        <v>0</v>
      </c>
      <c r="BA604" s="301">
        <f t="shared" si="149"/>
        <v>0</v>
      </c>
      <c r="BB604" s="298">
        <f t="shared" si="150"/>
        <v>0</v>
      </c>
      <c r="BC604" s="299">
        <f t="shared" si="151"/>
        <v>0</v>
      </c>
      <c r="BD604" s="300">
        <f t="shared" si="152"/>
        <v>0</v>
      </c>
      <c r="BE604" s="301">
        <f t="shared" si="153"/>
        <v>0</v>
      </c>
      <c r="BF604" s="298">
        <f t="shared" si="154"/>
        <v>0</v>
      </c>
      <c r="BG604" s="299">
        <f t="shared" si="155"/>
        <v>0</v>
      </c>
      <c r="BH604" s="300">
        <f t="shared" si="156"/>
        <v>0</v>
      </c>
      <c r="BI604" s="301">
        <f t="shared" si="157"/>
        <v>0</v>
      </c>
      <c r="BK604" s="371">
        <f t="shared" si="127"/>
        <v>0</v>
      </c>
      <c r="BL604" s="303">
        <f t="shared" si="158"/>
        <v>0</v>
      </c>
      <c r="BM604" s="304" t="str">
        <f>IF(BL604=0,"",
IF(SUM($BL$510:BL604)=1,BN604,
IF($BL$630&gt;SUM($BL$510:BL604),_xlfn.CONCAT(", ",BN604),
IF($BL$630=SUM($BL$510:BL604),_xlfn.CONCAT(" y ",BN604)))))</f>
        <v/>
      </c>
      <c r="BN604" s="231" t="s">
        <v>6306</v>
      </c>
      <c r="BO604" s="290">
        <f t="shared" si="128"/>
        <v>0</v>
      </c>
      <c r="BP604" s="291" t="str">
        <f>IF(BO604=0,"",
IF(SUM($BO$510:BO604)=1,BQ604,
IF($BO$630&gt;SUM($BO$510:BO604),_xlfn.CONCAT(", ",BQ604),
IF($BO$630=SUM($BO$510:BO604),_xlfn.CONCAT(" y ",BQ604)))))</f>
        <v/>
      </c>
      <c r="BQ604" s="231" t="s">
        <v>6306</v>
      </c>
      <c r="BR604" s="378">
        <f t="shared" si="159"/>
        <v>0</v>
      </c>
      <c r="BS604" s="379">
        <f t="shared" si="160"/>
        <v>0</v>
      </c>
      <c r="BT604" s="380">
        <f t="shared" si="161"/>
        <v>0</v>
      </c>
      <c r="BU604" s="483">
        <f t="shared" si="162"/>
        <v>0</v>
      </c>
      <c r="BV604" s="484">
        <f t="shared" si="163"/>
        <v>0</v>
      </c>
      <c r="BW604" s="485">
        <f t="shared" si="164"/>
        <v>0</v>
      </c>
      <c r="BX604" s="486">
        <f t="shared" si="165"/>
        <v>0</v>
      </c>
      <c r="BY604" s="483">
        <f t="shared" si="166"/>
        <v>0</v>
      </c>
      <c r="BZ604" s="487">
        <f t="shared" si="167"/>
        <v>0</v>
      </c>
      <c r="CA604" s="485">
        <f t="shared" si="168"/>
        <v>0</v>
      </c>
      <c r="CB604" s="486">
        <f t="shared" si="169"/>
        <v>0</v>
      </c>
      <c r="CC604" s="483">
        <f t="shared" si="170"/>
        <v>0</v>
      </c>
      <c r="CD604" s="484">
        <f t="shared" si="171"/>
        <v>0</v>
      </c>
      <c r="CE604" s="485">
        <f t="shared" si="172"/>
        <v>0</v>
      </c>
      <c r="CF604" s="486">
        <f t="shared" si="173"/>
        <v>0</v>
      </c>
    </row>
    <row r="605" spans="1:84" ht="15" hidden="1" customHeight="1">
      <c r="A605" s="81"/>
      <c r="B605" s="82"/>
      <c r="C605" s="87" t="s">
        <v>200</v>
      </c>
      <c r="D605" s="623" t="str">
        <f>IF(CNGE_2024_M1_Secc1_Sub1!$D137="","",CNGE_2024_M1_Secc1_Sub1!$D137)</f>
        <v/>
      </c>
      <c r="E605" s="624"/>
      <c r="F605" s="624"/>
      <c r="G605" s="624"/>
      <c r="H605" s="624"/>
      <c r="I605" s="625"/>
      <c r="J605" s="111"/>
      <c r="K605" s="111"/>
      <c r="L605" s="111"/>
      <c r="M605" s="111"/>
      <c r="N605" s="111"/>
      <c r="O605" s="111"/>
      <c r="P605" s="111"/>
      <c r="Q605" s="111"/>
      <c r="R605" s="111"/>
      <c r="S605" s="111"/>
      <c r="T605" s="111"/>
      <c r="U605" s="111"/>
      <c r="V605" s="111"/>
      <c r="W605" s="111"/>
      <c r="X605" s="111"/>
      <c r="Y605" s="111"/>
      <c r="Z605" s="111"/>
      <c r="AA605" s="111"/>
      <c r="AB605" s="111"/>
      <c r="AC605" s="111"/>
      <c r="AD605" s="111"/>
      <c r="AE605" s="8"/>
      <c r="AG605" s="381">
        <f t="shared" si="129"/>
        <v>0</v>
      </c>
      <c r="AH605" s="298">
        <f t="shared" si="130"/>
        <v>0</v>
      </c>
      <c r="AI605" s="299">
        <f t="shared" si="131"/>
        <v>0</v>
      </c>
      <c r="AJ605" s="300">
        <f t="shared" si="132"/>
        <v>0</v>
      </c>
      <c r="AK605" s="301">
        <f t="shared" si="133"/>
        <v>0</v>
      </c>
      <c r="AL605" s="298">
        <f t="shared" si="134"/>
        <v>0</v>
      </c>
      <c r="AM605" s="299">
        <f t="shared" si="135"/>
        <v>0</v>
      </c>
      <c r="AN605" s="300">
        <f t="shared" si="136"/>
        <v>0</v>
      </c>
      <c r="AO605" s="301">
        <f t="shared" si="137"/>
        <v>0</v>
      </c>
      <c r="AP605" s="298">
        <f t="shared" si="138"/>
        <v>0</v>
      </c>
      <c r="AQ605" s="299">
        <f t="shared" si="139"/>
        <v>0</v>
      </c>
      <c r="AR605" s="300">
        <f t="shared" si="140"/>
        <v>0</v>
      </c>
      <c r="AS605" s="301">
        <f t="shared" si="141"/>
        <v>0</v>
      </c>
      <c r="AT605" s="298">
        <f t="shared" si="142"/>
        <v>0</v>
      </c>
      <c r="AU605" s="299">
        <f t="shared" si="143"/>
        <v>0</v>
      </c>
      <c r="AV605" s="300">
        <f t="shared" si="144"/>
        <v>0</v>
      </c>
      <c r="AW605" s="301">
        <f t="shared" si="145"/>
        <v>0</v>
      </c>
      <c r="AX605" s="298">
        <f t="shared" si="146"/>
        <v>0</v>
      </c>
      <c r="AY605" s="299">
        <f t="shared" si="147"/>
        <v>0</v>
      </c>
      <c r="AZ605" s="300">
        <f t="shared" si="148"/>
        <v>0</v>
      </c>
      <c r="BA605" s="301">
        <f t="shared" si="149"/>
        <v>0</v>
      </c>
      <c r="BB605" s="298">
        <f t="shared" si="150"/>
        <v>0</v>
      </c>
      <c r="BC605" s="299">
        <f t="shared" si="151"/>
        <v>0</v>
      </c>
      <c r="BD605" s="300">
        <f t="shared" si="152"/>
        <v>0</v>
      </c>
      <c r="BE605" s="301">
        <f t="shared" si="153"/>
        <v>0</v>
      </c>
      <c r="BF605" s="298">
        <f t="shared" si="154"/>
        <v>0</v>
      </c>
      <c r="BG605" s="299">
        <f t="shared" si="155"/>
        <v>0</v>
      </c>
      <c r="BH605" s="300">
        <f t="shared" si="156"/>
        <v>0</v>
      </c>
      <c r="BI605" s="301">
        <f t="shared" si="157"/>
        <v>0</v>
      </c>
      <c r="BK605" s="371">
        <f t="shared" si="127"/>
        <v>0</v>
      </c>
      <c r="BL605" s="303">
        <f t="shared" si="158"/>
        <v>0</v>
      </c>
      <c r="BM605" s="304" t="str">
        <f>IF(BL605=0,"",
IF(SUM($BL$510:BL605)=1,BN605,
IF($BL$630&gt;SUM($BL$510:BL605),_xlfn.CONCAT(", ",BN605),
IF($BL$630=SUM($BL$510:BL605),_xlfn.CONCAT(" y ",BN605)))))</f>
        <v/>
      </c>
      <c r="BN605" s="231" t="s">
        <v>6307</v>
      </c>
      <c r="BO605" s="290">
        <f t="shared" si="128"/>
        <v>0</v>
      </c>
      <c r="BP605" s="291" t="str">
        <f>IF(BO605=0,"",
IF(SUM($BO$510:BO605)=1,BQ605,
IF($BO$630&gt;SUM($BO$510:BO605),_xlfn.CONCAT(", ",BQ605),
IF($BO$630=SUM($BO$510:BO605),_xlfn.CONCAT(" y ",BQ605)))))</f>
        <v/>
      </c>
      <c r="BQ605" s="231" t="s">
        <v>6307</v>
      </c>
      <c r="BR605" s="378">
        <f t="shared" si="159"/>
        <v>0</v>
      </c>
      <c r="BS605" s="379">
        <f t="shared" si="160"/>
        <v>0</v>
      </c>
      <c r="BT605" s="380">
        <f t="shared" si="161"/>
        <v>0</v>
      </c>
      <c r="BU605" s="483">
        <f t="shared" si="162"/>
        <v>0</v>
      </c>
      <c r="BV605" s="484">
        <f t="shared" si="163"/>
        <v>0</v>
      </c>
      <c r="BW605" s="485">
        <f t="shared" si="164"/>
        <v>0</v>
      </c>
      <c r="BX605" s="486">
        <f t="shared" si="165"/>
        <v>0</v>
      </c>
      <c r="BY605" s="483">
        <f t="shared" si="166"/>
        <v>0</v>
      </c>
      <c r="BZ605" s="487">
        <f t="shared" si="167"/>
        <v>0</v>
      </c>
      <c r="CA605" s="485">
        <f t="shared" si="168"/>
        <v>0</v>
      </c>
      <c r="CB605" s="486">
        <f t="shared" si="169"/>
        <v>0</v>
      </c>
      <c r="CC605" s="483">
        <f t="shared" si="170"/>
        <v>0</v>
      </c>
      <c r="CD605" s="484">
        <f t="shared" si="171"/>
        <v>0</v>
      </c>
      <c r="CE605" s="485">
        <f t="shared" si="172"/>
        <v>0</v>
      </c>
      <c r="CF605" s="486">
        <f t="shared" si="173"/>
        <v>0</v>
      </c>
    </row>
    <row r="606" spans="1:84" ht="15" hidden="1" customHeight="1">
      <c r="A606" s="81"/>
      <c r="B606" s="82"/>
      <c r="C606" s="87" t="s">
        <v>201</v>
      </c>
      <c r="D606" s="623" t="str">
        <f>IF(CNGE_2024_M1_Secc1_Sub1!$D138="","",CNGE_2024_M1_Secc1_Sub1!$D138)</f>
        <v/>
      </c>
      <c r="E606" s="624"/>
      <c r="F606" s="624"/>
      <c r="G606" s="624"/>
      <c r="H606" s="624"/>
      <c r="I606" s="625"/>
      <c r="J606" s="111"/>
      <c r="K606" s="111"/>
      <c r="L606" s="111"/>
      <c r="M606" s="111"/>
      <c r="N606" s="111"/>
      <c r="O606" s="111"/>
      <c r="P606" s="111"/>
      <c r="Q606" s="111"/>
      <c r="R606" s="111"/>
      <c r="S606" s="111"/>
      <c r="T606" s="111"/>
      <c r="U606" s="111"/>
      <c r="V606" s="111"/>
      <c r="W606" s="111"/>
      <c r="X606" s="111"/>
      <c r="Y606" s="111"/>
      <c r="Z606" s="111"/>
      <c r="AA606" s="111"/>
      <c r="AB606" s="111"/>
      <c r="AC606" s="111"/>
      <c r="AD606" s="111"/>
      <c r="AE606" s="8"/>
      <c r="AG606" s="381">
        <f t="shared" si="129"/>
        <v>0</v>
      </c>
      <c r="AH606" s="298">
        <f t="shared" si="130"/>
        <v>0</v>
      </c>
      <c r="AI606" s="299">
        <f t="shared" si="131"/>
        <v>0</v>
      </c>
      <c r="AJ606" s="300">
        <f t="shared" si="132"/>
        <v>0</v>
      </c>
      <c r="AK606" s="301">
        <f t="shared" si="133"/>
        <v>0</v>
      </c>
      <c r="AL606" s="298">
        <f t="shared" si="134"/>
        <v>0</v>
      </c>
      <c r="AM606" s="299">
        <f t="shared" si="135"/>
        <v>0</v>
      </c>
      <c r="AN606" s="300">
        <f t="shared" si="136"/>
        <v>0</v>
      </c>
      <c r="AO606" s="301">
        <f t="shared" si="137"/>
        <v>0</v>
      </c>
      <c r="AP606" s="298">
        <f t="shared" si="138"/>
        <v>0</v>
      </c>
      <c r="AQ606" s="299">
        <f t="shared" si="139"/>
        <v>0</v>
      </c>
      <c r="AR606" s="300">
        <f t="shared" si="140"/>
        <v>0</v>
      </c>
      <c r="AS606" s="301">
        <f t="shared" si="141"/>
        <v>0</v>
      </c>
      <c r="AT606" s="298">
        <f t="shared" si="142"/>
        <v>0</v>
      </c>
      <c r="AU606" s="299">
        <f t="shared" si="143"/>
        <v>0</v>
      </c>
      <c r="AV606" s="300">
        <f t="shared" si="144"/>
        <v>0</v>
      </c>
      <c r="AW606" s="301">
        <f t="shared" si="145"/>
        <v>0</v>
      </c>
      <c r="AX606" s="298">
        <f t="shared" si="146"/>
        <v>0</v>
      </c>
      <c r="AY606" s="299">
        <f t="shared" si="147"/>
        <v>0</v>
      </c>
      <c r="AZ606" s="300">
        <f t="shared" si="148"/>
        <v>0</v>
      </c>
      <c r="BA606" s="301">
        <f t="shared" si="149"/>
        <v>0</v>
      </c>
      <c r="BB606" s="298">
        <f t="shared" si="150"/>
        <v>0</v>
      </c>
      <c r="BC606" s="299">
        <f t="shared" si="151"/>
        <v>0</v>
      </c>
      <c r="BD606" s="300">
        <f t="shared" si="152"/>
        <v>0</v>
      </c>
      <c r="BE606" s="301">
        <f t="shared" si="153"/>
        <v>0</v>
      </c>
      <c r="BF606" s="298">
        <f t="shared" si="154"/>
        <v>0</v>
      </c>
      <c r="BG606" s="299">
        <f t="shared" si="155"/>
        <v>0</v>
      </c>
      <c r="BH606" s="300">
        <f t="shared" si="156"/>
        <v>0</v>
      </c>
      <c r="BI606" s="301">
        <f t="shared" si="157"/>
        <v>0</v>
      </c>
      <c r="BK606" s="371">
        <f t="shared" ref="BK606:BK629" si="174">COUNTIF(J606:AD606,"NS")</f>
        <v>0</v>
      </c>
      <c r="BL606" s="303">
        <f t="shared" si="158"/>
        <v>0</v>
      </c>
      <c r="BM606" s="304" t="str">
        <f>IF(BL606=0,"",
IF(SUM($BL$510:BL606)=1,BN606,
IF($BL$630&gt;SUM($BL$510:BL606),_xlfn.CONCAT(", ",BN606),
IF($BL$630=SUM($BL$510:BL606),_xlfn.CONCAT(" y ",BN606)))))</f>
        <v/>
      </c>
      <c r="BN606" s="231" t="s">
        <v>6308</v>
      </c>
      <c r="BO606" s="290">
        <f t="shared" ref="BO606:BO629" si="175">IF(AG606=0,0,1)</f>
        <v>0</v>
      </c>
      <c r="BP606" s="291" t="str">
        <f>IF(BO606=0,"",
IF(SUM($BO$510:BO606)=1,BQ606,
IF($BO$630&gt;SUM($BO$510:BO606),_xlfn.CONCAT(", ",BQ606),
IF($BO$630=SUM($BO$510:BO606),_xlfn.CONCAT(" y ",BQ606)))))</f>
        <v/>
      </c>
      <c r="BQ606" s="231" t="s">
        <v>6308</v>
      </c>
      <c r="BR606" s="378">
        <f t="shared" si="159"/>
        <v>0</v>
      </c>
      <c r="BS606" s="379">
        <f t="shared" si="160"/>
        <v>0</v>
      </c>
      <c r="BT606" s="380">
        <f t="shared" si="161"/>
        <v>0</v>
      </c>
      <c r="BU606" s="483">
        <f t="shared" si="162"/>
        <v>0</v>
      </c>
      <c r="BV606" s="484">
        <f t="shared" si="163"/>
        <v>0</v>
      </c>
      <c r="BW606" s="485">
        <f t="shared" si="164"/>
        <v>0</v>
      </c>
      <c r="BX606" s="486">
        <f t="shared" si="165"/>
        <v>0</v>
      </c>
      <c r="BY606" s="483">
        <f t="shared" si="166"/>
        <v>0</v>
      </c>
      <c r="BZ606" s="487">
        <f t="shared" si="167"/>
        <v>0</v>
      </c>
      <c r="CA606" s="485">
        <f t="shared" si="168"/>
        <v>0</v>
      </c>
      <c r="CB606" s="486">
        <f t="shared" si="169"/>
        <v>0</v>
      </c>
      <c r="CC606" s="483">
        <f t="shared" si="170"/>
        <v>0</v>
      </c>
      <c r="CD606" s="484">
        <f t="shared" si="171"/>
        <v>0</v>
      </c>
      <c r="CE606" s="485">
        <f t="shared" si="172"/>
        <v>0</v>
      </c>
      <c r="CF606" s="486">
        <f t="shared" si="173"/>
        <v>0</v>
      </c>
    </row>
    <row r="607" spans="1:84" ht="15" hidden="1" customHeight="1">
      <c r="A607" s="81"/>
      <c r="B607" s="82"/>
      <c r="C607" s="87" t="s">
        <v>202</v>
      </c>
      <c r="D607" s="623" t="str">
        <f>IF(CNGE_2024_M1_Secc1_Sub1!$D139="","",CNGE_2024_M1_Secc1_Sub1!$D139)</f>
        <v/>
      </c>
      <c r="E607" s="624"/>
      <c r="F607" s="624"/>
      <c r="G607" s="624"/>
      <c r="H607" s="624"/>
      <c r="I607" s="625"/>
      <c r="J607" s="111"/>
      <c r="K607" s="111"/>
      <c r="L607" s="111"/>
      <c r="M607" s="111"/>
      <c r="N607" s="111"/>
      <c r="O607" s="111"/>
      <c r="P607" s="111"/>
      <c r="Q607" s="111"/>
      <c r="R607" s="111"/>
      <c r="S607" s="111"/>
      <c r="T607" s="111"/>
      <c r="U607" s="111"/>
      <c r="V607" s="111"/>
      <c r="W607" s="111"/>
      <c r="X607" s="111"/>
      <c r="Y607" s="111"/>
      <c r="Z607" s="111"/>
      <c r="AA607" s="111"/>
      <c r="AB607" s="111"/>
      <c r="AC607" s="111"/>
      <c r="AD607" s="111"/>
      <c r="AE607" s="8"/>
      <c r="AG607" s="381">
        <f t="shared" si="129"/>
        <v>0</v>
      </c>
      <c r="AH607" s="298">
        <f t="shared" si="130"/>
        <v>0</v>
      </c>
      <c r="AI607" s="299">
        <f t="shared" si="131"/>
        <v>0</v>
      </c>
      <c r="AJ607" s="300">
        <f t="shared" si="132"/>
        <v>0</v>
      </c>
      <c r="AK607" s="301">
        <f t="shared" si="133"/>
        <v>0</v>
      </c>
      <c r="AL607" s="298">
        <f t="shared" si="134"/>
        <v>0</v>
      </c>
      <c r="AM607" s="299">
        <f t="shared" si="135"/>
        <v>0</v>
      </c>
      <c r="AN607" s="300">
        <f t="shared" si="136"/>
        <v>0</v>
      </c>
      <c r="AO607" s="301">
        <f t="shared" si="137"/>
        <v>0</v>
      </c>
      <c r="AP607" s="298">
        <f t="shared" si="138"/>
        <v>0</v>
      </c>
      <c r="AQ607" s="299">
        <f t="shared" si="139"/>
        <v>0</v>
      </c>
      <c r="AR607" s="300">
        <f t="shared" si="140"/>
        <v>0</v>
      </c>
      <c r="AS607" s="301">
        <f t="shared" si="141"/>
        <v>0</v>
      </c>
      <c r="AT607" s="298">
        <f t="shared" si="142"/>
        <v>0</v>
      </c>
      <c r="AU607" s="299">
        <f t="shared" si="143"/>
        <v>0</v>
      </c>
      <c r="AV607" s="300">
        <f t="shared" si="144"/>
        <v>0</v>
      </c>
      <c r="AW607" s="301">
        <f t="shared" si="145"/>
        <v>0</v>
      </c>
      <c r="AX607" s="298">
        <f t="shared" si="146"/>
        <v>0</v>
      </c>
      <c r="AY607" s="299">
        <f t="shared" si="147"/>
        <v>0</v>
      </c>
      <c r="AZ607" s="300">
        <f t="shared" si="148"/>
        <v>0</v>
      </c>
      <c r="BA607" s="301">
        <f t="shared" si="149"/>
        <v>0</v>
      </c>
      <c r="BB607" s="298">
        <f t="shared" si="150"/>
        <v>0</v>
      </c>
      <c r="BC607" s="299">
        <f t="shared" si="151"/>
        <v>0</v>
      </c>
      <c r="BD607" s="300">
        <f t="shared" si="152"/>
        <v>0</v>
      </c>
      <c r="BE607" s="301">
        <f t="shared" si="153"/>
        <v>0</v>
      </c>
      <c r="BF607" s="298">
        <f t="shared" si="154"/>
        <v>0</v>
      </c>
      <c r="BG607" s="299">
        <f t="shared" si="155"/>
        <v>0</v>
      </c>
      <c r="BH607" s="300">
        <f t="shared" si="156"/>
        <v>0</v>
      </c>
      <c r="BI607" s="301">
        <f t="shared" si="157"/>
        <v>0</v>
      </c>
      <c r="BK607" s="371">
        <f t="shared" si="174"/>
        <v>0</v>
      </c>
      <c r="BL607" s="303">
        <f t="shared" si="158"/>
        <v>0</v>
      </c>
      <c r="BM607" s="304" t="str">
        <f>IF(BL607=0,"",
IF(SUM($BL$510:BL607)=1,BN607,
IF($BL$630&gt;SUM($BL$510:BL607),_xlfn.CONCAT(", ",BN607),
IF($BL$630=SUM($BL$510:BL607),_xlfn.CONCAT(" y ",BN607)))))</f>
        <v/>
      </c>
      <c r="BN607" s="231" t="s">
        <v>6309</v>
      </c>
      <c r="BO607" s="290">
        <f t="shared" si="175"/>
        <v>0</v>
      </c>
      <c r="BP607" s="291" t="str">
        <f>IF(BO607=0,"",
IF(SUM($BO$510:BO607)=1,BQ607,
IF($BO$630&gt;SUM($BO$510:BO607),_xlfn.CONCAT(", ",BQ607),
IF($BO$630=SUM($BO$510:BO607),_xlfn.CONCAT(" y ",BQ607)))))</f>
        <v/>
      </c>
      <c r="BQ607" s="231" t="s">
        <v>6309</v>
      </c>
      <c r="BR607" s="378">
        <f t="shared" si="159"/>
        <v>0</v>
      </c>
      <c r="BS607" s="379">
        <f t="shared" si="160"/>
        <v>0</v>
      </c>
      <c r="BT607" s="380">
        <f t="shared" si="161"/>
        <v>0</v>
      </c>
      <c r="BU607" s="483">
        <f t="shared" si="162"/>
        <v>0</v>
      </c>
      <c r="BV607" s="484">
        <f t="shared" si="163"/>
        <v>0</v>
      </c>
      <c r="BW607" s="485">
        <f t="shared" si="164"/>
        <v>0</v>
      </c>
      <c r="BX607" s="486">
        <f t="shared" si="165"/>
        <v>0</v>
      </c>
      <c r="BY607" s="483">
        <f t="shared" si="166"/>
        <v>0</v>
      </c>
      <c r="BZ607" s="487">
        <f t="shared" si="167"/>
        <v>0</v>
      </c>
      <c r="CA607" s="485">
        <f t="shared" si="168"/>
        <v>0</v>
      </c>
      <c r="CB607" s="486">
        <f t="shared" si="169"/>
        <v>0</v>
      </c>
      <c r="CC607" s="483">
        <f t="shared" si="170"/>
        <v>0</v>
      </c>
      <c r="CD607" s="484">
        <f t="shared" si="171"/>
        <v>0</v>
      </c>
      <c r="CE607" s="485">
        <f t="shared" si="172"/>
        <v>0</v>
      </c>
      <c r="CF607" s="486">
        <f t="shared" si="173"/>
        <v>0</v>
      </c>
    </row>
    <row r="608" spans="1:84" ht="15" hidden="1" customHeight="1">
      <c r="A608" s="81"/>
      <c r="B608" s="82"/>
      <c r="C608" s="87" t="s">
        <v>203</v>
      </c>
      <c r="D608" s="623" t="str">
        <f>IF(CNGE_2024_M1_Secc1_Sub1!$D140="","",CNGE_2024_M1_Secc1_Sub1!$D140)</f>
        <v/>
      </c>
      <c r="E608" s="624"/>
      <c r="F608" s="624"/>
      <c r="G608" s="624"/>
      <c r="H608" s="624"/>
      <c r="I608" s="625"/>
      <c r="J608" s="111"/>
      <c r="K608" s="111"/>
      <c r="L608" s="111"/>
      <c r="M608" s="111"/>
      <c r="N608" s="111"/>
      <c r="O608" s="111"/>
      <c r="P608" s="111"/>
      <c r="Q608" s="111"/>
      <c r="R608" s="111"/>
      <c r="S608" s="111"/>
      <c r="T608" s="111"/>
      <c r="U608" s="111"/>
      <c r="V608" s="111"/>
      <c r="W608" s="111"/>
      <c r="X608" s="111"/>
      <c r="Y608" s="111"/>
      <c r="Z608" s="111"/>
      <c r="AA608" s="111"/>
      <c r="AB608" s="111"/>
      <c r="AC608" s="111"/>
      <c r="AD608" s="111"/>
      <c r="AE608" s="8"/>
      <c r="AG608" s="381">
        <f t="shared" si="129"/>
        <v>0</v>
      </c>
      <c r="AH608" s="298">
        <f t="shared" si="130"/>
        <v>0</v>
      </c>
      <c r="AI608" s="299">
        <f t="shared" si="131"/>
        <v>0</v>
      </c>
      <c r="AJ608" s="300">
        <f t="shared" si="132"/>
        <v>0</v>
      </c>
      <c r="AK608" s="301">
        <f t="shared" si="133"/>
        <v>0</v>
      </c>
      <c r="AL608" s="298">
        <f t="shared" si="134"/>
        <v>0</v>
      </c>
      <c r="AM608" s="299">
        <f t="shared" si="135"/>
        <v>0</v>
      </c>
      <c r="AN608" s="300">
        <f t="shared" si="136"/>
        <v>0</v>
      </c>
      <c r="AO608" s="301">
        <f t="shared" si="137"/>
        <v>0</v>
      </c>
      <c r="AP608" s="298">
        <f t="shared" si="138"/>
        <v>0</v>
      </c>
      <c r="AQ608" s="299">
        <f t="shared" si="139"/>
        <v>0</v>
      </c>
      <c r="AR608" s="300">
        <f t="shared" si="140"/>
        <v>0</v>
      </c>
      <c r="AS608" s="301">
        <f t="shared" si="141"/>
        <v>0</v>
      </c>
      <c r="AT608" s="298">
        <f t="shared" si="142"/>
        <v>0</v>
      </c>
      <c r="AU608" s="299">
        <f t="shared" si="143"/>
        <v>0</v>
      </c>
      <c r="AV608" s="300">
        <f t="shared" si="144"/>
        <v>0</v>
      </c>
      <c r="AW608" s="301">
        <f t="shared" si="145"/>
        <v>0</v>
      </c>
      <c r="AX608" s="298">
        <f t="shared" si="146"/>
        <v>0</v>
      </c>
      <c r="AY608" s="299">
        <f t="shared" si="147"/>
        <v>0</v>
      </c>
      <c r="AZ608" s="300">
        <f t="shared" si="148"/>
        <v>0</v>
      </c>
      <c r="BA608" s="301">
        <f t="shared" si="149"/>
        <v>0</v>
      </c>
      <c r="BB608" s="298">
        <f t="shared" si="150"/>
        <v>0</v>
      </c>
      <c r="BC608" s="299">
        <f t="shared" si="151"/>
        <v>0</v>
      </c>
      <c r="BD608" s="300">
        <f t="shared" si="152"/>
        <v>0</v>
      </c>
      <c r="BE608" s="301">
        <f t="shared" si="153"/>
        <v>0</v>
      </c>
      <c r="BF608" s="298">
        <f t="shared" si="154"/>
        <v>0</v>
      </c>
      <c r="BG608" s="299">
        <f t="shared" si="155"/>
        <v>0</v>
      </c>
      <c r="BH608" s="300">
        <f t="shared" si="156"/>
        <v>0</v>
      </c>
      <c r="BI608" s="301">
        <f t="shared" si="157"/>
        <v>0</v>
      </c>
      <c r="BK608" s="371">
        <f t="shared" si="174"/>
        <v>0</v>
      </c>
      <c r="BL608" s="303">
        <f t="shared" si="158"/>
        <v>0</v>
      </c>
      <c r="BM608" s="304" t="str">
        <f>IF(BL608=0,"",
IF(SUM($BL$510:BL608)=1,BN608,
IF($BL$630&gt;SUM($BL$510:BL608),_xlfn.CONCAT(", ",BN608),
IF($BL$630=SUM($BL$510:BL608),_xlfn.CONCAT(" y ",BN608)))))</f>
        <v/>
      </c>
      <c r="BN608" s="231" t="s">
        <v>6310</v>
      </c>
      <c r="BO608" s="290">
        <f t="shared" si="175"/>
        <v>0</v>
      </c>
      <c r="BP608" s="291" t="str">
        <f>IF(BO608=0,"",
IF(SUM($BO$510:BO608)=1,BQ608,
IF($BO$630&gt;SUM($BO$510:BO608),_xlfn.CONCAT(", ",BQ608),
IF($BO$630=SUM($BO$510:BO608),_xlfn.CONCAT(" y ",BQ608)))))</f>
        <v/>
      </c>
      <c r="BQ608" s="231" t="s">
        <v>6310</v>
      </c>
      <c r="BR608" s="378">
        <f t="shared" si="159"/>
        <v>0</v>
      </c>
      <c r="BS608" s="379">
        <f t="shared" si="160"/>
        <v>0</v>
      </c>
      <c r="BT608" s="380">
        <f t="shared" si="161"/>
        <v>0</v>
      </c>
      <c r="BU608" s="483">
        <f t="shared" si="162"/>
        <v>0</v>
      </c>
      <c r="BV608" s="484">
        <f t="shared" si="163"/>
        <v>0</v>
      </c>
      <c r="BW608" s="485">
        <f t="shared" si="164"/>
        <v>0</v>
      </c>
      <c r="BX608" s="486">
        <f t="shared" si="165"/>
        <v>0</v>
      </c>
      <c r="BY608" s="483">
        <f t="shared" si="166"/>
        <v>0</v>
      </c>
      <c r="BZ608" s="487">
        <f t="shared" si="167"/>
        <v>0</v>
      </c>
      <c r="CA608" s="485">
        <f t="shared" si="168"/>
        <v>0</v>
      </c>
      <c r="CB608" s="486">
        <f t="shared" si="169"/>
        <v>0</v>
      </c>
      <c r="CC608" s="483">
        <f t="shared" si="170"/>
        <v>0</v>
      </c>
      <c r="CD608" s="484">
        <f t="shared" si="171"/>
        <v>0</v>
      </c>
      <c r="CE608" s="485">
        <f t="shared" si="172"/>
        <v>0</v>
      </c>
      <c r="CF608" s="486">
        <f t="shared" si="173"/>
        <v>0</v>
      </c>
    </row>
    <row r="609" spans="1:84" ht="15" hidden="1" customHeight="1">
      <c r="A609" s="81"/>
      <c r="B609" s="82"/>
      <c r="C609" s="87" t="s">
        <v>204</v>
      </c>
      <c r="D609" s="623" t="str">
        <f>IF(CNGE_2024_M1_Secc1_Sub1!$D141="","",CNGE_2024_M1_Secc1_Sub1!$D141)</f>
        <v/>
      </c>
      <c r="E609" s="624"/>
      <c r="F609" s="624"/>
      <c r="G609" s="624"/>
      <c r="H609" s="624"/>
      <c r="I609" s="625"/>
      <c r="J609" s="111"/>
      <c r="K609" s="111"/>
      <c r="L609" s="111"/>
      <c r="M609" s="111"/>
      <c r="N609" s="111"/>
      <c r="O609" s="111"/>
      <c r="P609" s="111"/>
      <c r="Q609" s="111"/>
      <c r="R609" s="111"/>
      <c r="S609" s="111"/>
      <c r="T609" s="111"/>
      <c r="U609" s="111"/>
      <c r="V609" s="111"/>
      <c r="W609" s="111"/>
      <c r="X609" s="111"/>
      <c r="Y609" s="111"/>
      <c r="Z609" s="111"/>
      <c r="AA609" s="111"/>
      <c r="AB609" s="111"/>
      <c r="AC609" s="111"/>
      <c r="AD609" s="111"/>
      <c r="AE609" s="8"/>
      <c r="AG609" s="381">
        <f t="shared" si="129"/>
        <v>0</v>
      </c>
      <c r="AH609" s="298">
        <f t="shared" si="130"/>
        <v>0</v>
      </c>
      <c r="AI609" s="299">
        <f t="shared" si="131"/>
        <v>0</v>
      </c>
      <c r="AJ609" s="300">
        <f t="shared" si="132"/>
        <v>0</v>
      </c>
      <c r="AK609" s="301">
        <f t="shared" si="133"/>
        <v>0</v>
      </c>
      <c r="AL609" s="298">
        <f t="shared" si="134"/>
        <v>0</v>
      </c>
      <c r="AM609" s="299">
        <f t="shared" si="135"/>
        <v>0</v>
      </c>
      <c r="AN609" s="300">
        <f t="shared" si="136"/>
        <v>0</v>
      </c>
      <c r="AO609" s="301">
        <f t="shared" si="137"/>
        <v>0</v>
      </c>
      <c r="AP609" s="298">
        <f t="shared" si="138"/>
        <v>0</v>
      </c>
      <c r="AQ609" s="299">
        <f t="shared" si="139"/>
        <v>0</v>
      </c>
      <c r="AR609" s="300">
        <f t="shared" si="140"/>
        <v>0</v>
      </c>
      <c r="AS609" s="301">
        <f t="shared" si="141"/>
        <v>0</v>
      </c>
      <c r="AT609" s="298">
        <f t="shared" si="142"/>
        <v>0</v>
      </c>
      <c r="AU609" s="299">
        <f t="shared" si="143"/>
        <v>0</v>
      </c>
      <c r="AV609" s="300">
        <f t="shared" si="144"/>
        <v>0</v>
      </c>
      <c r="AW609" s="301">
        <f t="shared" si="145"/>
        <v>0</v>
      </c>
      <c r="AX609" s="298">
        <f t="shared" si="146"/>
        <v>0</v>
      </c>
      <c r="AY609" s="299">
        <f t="shared" si="147"/>
        <v>0</v>
      </c>
      <c r="AZ609" s="300">
        <f t="shared" si="148"/>
        <v>0</v>
      </c>
      <c r="BA609" s="301">
        <f t="shared" si="149"/>
        <v>0</v>
      </c>
      <c r="BB609" s="298">
        <f t="shared" si="150"/>
        <v>0</v>
      </c>
      <c r="BC609" s="299">
        <f t="shared" si="151"/>
        <v>0</v>
      </c>
      <c r="BD609" s="300">
        <f t="shared" si="152"/>
        <v>0</v>
      </c>
      <c r="BE609" s="301">
        <f t="shared" si="153"/>
        <v>0</v>
      </c>
      <c r="BF609" s="298">
        <f t="shared" si="154"/>
        <v>0</v>
      </c>
      <c r="BG609" s="299">
        <f t="shared" si="155"/>
        <v>0</v>
      </c>
      <c r="BH609" s="300">
        <f t="shared" si="156"/>
        <v>0</v>
      </c>
      <c r="BI609" s="301">
        <f t="shared" si="157"/>
        <v>0</v>
      </c>
      <c r="BK609" s="371">
        <f t="shared" si="174"/>
        <v>0</v>
      </c>
      <c r="BL609" s="303">
        <f t="shared" si="158"/>
        <v>0</v>
      </c>
      <c r="BM609" s="304" t="str">
        <f>IF(BL609=0,"",
IF(SUM($BL$510:BL609)=1,BN609,
IF($BL$630&gt;SUM($BL$510:BL609),_xlfn.CONCAT(", ",BN609),
IF($BL$630=SUM($BL$510:BL609),_xlfn.CONCAT(" y ",BN609)))))</f>
        <v/>
      </c>
      <c r="BN609" s="231" t="s">
        <v>6311</v>
      </c>
      <c r="BO609" s="290">
        <f t="shared" si="175"/>
        <v>0</v>
      </c>
      <c r="BP609" s="291" t="str">
        <f>IF(BO609=0,"",
IF(SUM($BO$510:BO609)=1,BQ609,
IF($BO$630&gt;SUM($BO$510:BO609),_xlfn.CONCAT(", ",BQ609),
IF($BO$630=SUM($BO$510:BO609),_xlfn.CONCAT(" y ",BQ609)))))</f>
        <v/>
      </c>
      <c r="BQ609" s="231" t="s">
        <v>6311</v>
      </c>
      <c r="BR609" s="378">
        <f t="shared" si="159"/>
        <v>0</v>
      </c>
      <c r="BS609" s="379">
        <f t="shared" si="160"/>
        <v>0</v>
      </c>
      <c r="BT609" s="380">
        <f t="shared" si="161"/>
        <v>0</v>
      </c>
      <c r="BU609" s="483">
        <f t="shared" si="162"/>
        <v>0</v>
      </c>
      <c r="BV609" s="484">
        <f t="shared" si="163"/>
        <v>0</v>
      </c>
      <c r="BW609" s="485">
        <f t="shared" si="164"/>
        <v>0</v>
      </c>
      <c r="BX609" s="486">
        <f t="shared" si="165"/>
        <v>0</v>
      </c>
      <c r="BY609" s="483">
        <f t="shared" si="166"/>
        <v>0</v>
      </c>
      <c r="BZ609" s="487">
        <f t="shared" si="167"/>
        <v>0</v>
      </c>
      <c r="CA609" s="485">
        <f t="shared" si="168"/>
        <v>0</v>
      </c>
      <c r="CB609" s="486">
        <f t="shared" si="169"/>
        <v>0</v>
      </c>
      <c r="CC609" s="483">
        <f t="shared" si="170"/>
        <v>0</v>
      </c>
      <c r="CD609" s="484">
        <f t="shared" si="171"/>
        <v>0</v>
      </c>
      <c r="CE609" s="485">
        <f t="shared" si="172"/>
        <v>0</v>
      </c>
      <c r="CF609" s="486">
        <f t="shared" si="173"/>
        <v>0</v>
      </c>
    </row>
    <row r="610" spans="1:84" ht="15" hidden="1" customHeight="1">
      <c r="A610" s="81"/>
      <c r="B610" s="82"/>
      <c r="C610" s="87" t="s">
        <v>205</v>
      </c>
      <c r="D610" s="623" t="str">
        <f>IF(CNGE_2024_M1_Secc1_Sub1!$D142="","",CNGE_2024_M1_Secc1_Sub1!$D142)</f>
        <v/>
      </c>
      <c r="E610" s="624"/>
      <c r="F610" s="624"/>
      <c r="G610" s="624"/>
      <c r="H610" s="624"/>
      <c r="I610" s="625"/>
      <c r="J610" s="111"/>
      <c r="K610" s="111"/>
      <c r="L610" s="111"/>
      <c r="M610" s="111"/>
      <c r="N610" s="111"/>
      <c r="O610" s="111"/>
      <c r="P610" s="111"/>
      <c r="Q610" s="111"/>
      <c r="R610" s="111"/>
      <c r="S610" s="111"/>
      <c r="T610" s="111"/>
      <c r="U610" s="111"/>
      <c r="V610" s="111"/>
      <c r="W610" s="111"/>
      <c r="X610" s="111"/>
      <c r="Y610" s="111"/>
      <c r="Z610" s="111"/>
      <c r="AA610" s="111"/>
      <c r="AB610" s="111"/>
      <c r="AC610" s="111"/>
      <c r="AD610" s="111"/>
      <c r="AE610" s="8"/>
      <c r="AG610" s="381">
        <f t="shared" si="129"/>
        <v>0</v>
      </c>
      <c r="AH610" s="298">
        <f t="shared" si="130"/>
        <v>0</v>
      </c>
      <c r="AI610" s="299">
        <f t="shared" si="131"/>
        <v>0</v>
      </c>
      <c r="AJ610" s="300">
        <f t="shared" si="132"/>
        <v>0</v>
      </c>
      <c r="AK610" s="301">
        <f t="shared" si="133"/>
        <v>0</v>
      </c>
      <c r="AL610" s="298">
        <f t="shared" si="134"/>
        <v>0</v>
      </c>
      <c r="AM610" s="299">
        <f t="shared" si="135"/>
        <v>0</v>
      </c>
      <c r="AN610" s="300">
        <f t="shared" si="136"/>
        <v>0</v>
      </c>
      <c r="AO610" s="301">
        <f t="shared" si="137"/>
        <v>0</v>
      </c>
      <c r="AP610" s="298">
        <f t="shared" si="138"/>
        <v>0</v>
      </c>
      <c r="AQ610" s="299">
        <f t="shared" si="139"/>
        <v>0</v>
      </c>
      <c r="AR610" s="300">
        <f t="shared" si="140"/>
        <v>0</v>
      </c>
      <c r="AS610" s="301">
        <f t="shared" si="141"/>
        <v>0</v>
      </c>
      <c r="AT610" s="298">
        <f t="shared" si="142"/>
        <v>0</v>
      </c>
      <c r="AU610" s="299">
        <f t="shared" si="143"/>
        <v>0</v>
      </c>
      <c r="AV610" s="300">
        <f t="shared" si="144"/>
        <v>0</v>
      </c>
      <c r="AW610" s="301">
        <f t="shared" si="145"/>
        <v>0</v>
      </c>
      <c r="AX610" s="298">
        <f t="shared" si="146"/>
        <v>0</v>
      </c>
      <c r="AY610" s="299">
        <f t="shared" si="147"/>
        <v>0</v>
      </c>
      <c r="AZ610" s="300">
        <f t="shared" si="148"/>
        <v>0</v>
      </c>
      <c r="BA610" s="301">
        <f t="shared" si="149"/>
        <v>0</v>
      </c>
      <c r="BB610" s="298">
        <f t="shared" si="150"/>
        <v>0</v>
      </c>
      <c r="BC610" s="299">
        <f t="shared" si="151"/>
        <v>0</v>
      </c>
      <c r="BD610" s="300">
        <f t="shared" si="152"/>
        <v>0</v>
      </c>
      <c r="BE610" s="301">
        <f t="shared" si="153"/>
        <v>0</v>
      </c>
      <c r="BF610" s="298">
        <f t="shared" si="154"/>
        <v>0</v>
      </c>
      <c r="BG610" s="299">
        <f t="shared" si="155"/>
        <v>0</v>
      </c>
      <c r="BH610" s="300">
        <f t="shared" si="156"/>
        <v>0</v>
      </c>
      <c r="BI610" s="301">
        <f t="shared" si="157"/>
        <v>0</v>
      </c>
      <c r="BK610" s="371">
        <f t="shared" si="174"/>
        <v>0</v>
      </c>
      <c r="BL610" s="303">
        <f t="shared" si="158"/>
        <v>0</v>
      </c>
      <c r="BM610" s="304" t="str">
        <f>IF(BL610=0,"",
IF(SUM($BL$510:BL610)=1,BN610,
IF($BL$630&gt;SUM($BL$510:BL610),_xlfn.CONCAT(", ",BN610),
IF($BL$630=SUM($BL$510:BL610),_xlfn.CONCAT(" y ",BN610)))))</f>
        <v/>
      </c>
      <c r="BN610" s="231" t="s">
        <v>6312</v>
      </c>
      <c r="BO610" s="290">
        <f t="shared" si="175"/>
        <v>0</v>
      </c>
      <c r="BP610" s="291" t="str">
        <f>IF(BO610=0,"",
IF(SUM($BO$510:BO610)=1,BQ610,
IF($BO$630&gt;SUM($BO$510:BO610),_xlfn.CONCAT(", ",BQ610),
IF($BO$630=SUM($BO$510:BO610),_xlfn.CONCAT(" y ",BQ610)))))</f>
        <v/>
      </c>
      <c r="BQ610" s="231" t="s">
        <v>6312</v>
      </c>
      <c r="BR610" s="378">
        <f t="shared" si="159"/>
        <v>0</v>
      </c>
      <c r="BS610" s="379">
        <f t="shared" si="160"/>
        <v>0</v>
      </c>
      <c r="BT610" s="380">
        <f t="shared" si="161"/>
        <v>0</v>
      </c>
      <c r="BU610" s="483">
        <f t="shared" si="162"/>
        <v>0</v>
      </c>
      <c r="BV610" s="484">
        <f t="shared" si="163"/>
        <v>0</v>
      </c>
      <c r="BW610" s="485">
        <f t="shared" si="164"/>
        <v>0</v>
      </c>
      <c r="BX610" s="486">
        <f t="shared" si="165"/>
        <v>0</v>
      </c>
      <c r="BY610" s="483">
        <f t="shared" si="166"/>
        <v>0</v>
      </c>
      <c r="BZ610" s="487">
        <f t="shared" si="167"/>
        <v>0</v>
      </c>
      <c r="CA610" s="485">
        <f t="shared" si="168"/>
        <v>0</v>
      </c>
      <c r="CB610" s="486">
        <f t="shared" si="169"/>
        <v>0</v>
      </c>
      <c r="CC610" s="483">
        <f t="shared" si="170"/>
        <v>0</v>
      </c>
      <c r="CD610" s="484">
        <f t="shared" si="171"/>
        <v>0</v>
      </c>
      <c r="CE610" s="485">
        <f t="shared" si="172"/>
        <v>0</v>
      </c>
      <c r="CF610" s="486">
        <f t="shared" si="173"/>
        <v>0</v>
      </c>
    </row>
    <row r="611" spans="1:84" ht="15" hidden="1" customHeight="1">
      <c r="A611" s="81"/>
      <c r="B611" s="82"/>
      <c r="C611" s="87" t="s">
        <v>206</v>
      </c>
      <c r="D611" s="623" t="str">
        <f>IF(CNGE_2024_M1_Secc1_Sub1!$D143="","",CNGE_2024_M1_Secc1_Sub1!$D143)</f>
        <v/>
      </c>
      <c r="E611" s="624"/>
      <c r="F611" s="624"/>
      <c r="G611" s="624"/>
      <c r="H611" s="624"/>
      <c r="I611" s="625"/>
      <c r="J611" s="111"/>
      <c r="K611" s="111"/>
      <c r="L611" s="111"/>
      <c r="M611" s="111"/>
      <c r="N611" s="111"/>
      <c r="O611" s="111"/>
      <c r="P611" s="111"/>
      <c r="Q611" s="111"/>
      <c r="R611" s="111"/>
      <c r="S611" s="111"/>
      <c r="T611" s="111"/>
      <c r="U611" s="111"/>
      <c r="V611" s="111"/>
      <c r="W611" s="111"/>
      <c r="X611" s="111"/>
      <c r="Y611" s="111"/>
      <c r="Z611" s="111"/>
      <c r="AA611" s="111"/>
      <c r="AB611" s="111"/>
      <c r="AC611" s="111"/>
      <c r="AD611" s="111"/>
      <c r="AE611" s="8"/>
      <c r="AG611" s="381">
        <f t="shared" si="129"/>
        <v>0</v>
      </c>
      <c r="AH611" s="298">
        <f t="shared" si="130"/>
        <v>0</v>
      </c>
      <c r="AI611" s="299">
        <f t="shared" si="131"/>
        <v>0</v>
      </c>
      <c r="AJ611" s="300">
        <f t="shared" si="132"/>
        <v>0</v>
      </c>
      <c r="AK611" s="301">
        <f t="shared" si="133"/>
        <v>0</v>
      </c>
      <c r="AL611" s="298">
        <f t="shared" si="134"/>
        <v>0</v>
      </c>
      <c r="AM611" s="299">
        <f t="shared" si="135"/>
        <v>0</v>
      </c>
      <c r="AN611" s="300">
        <f t="shared" si="136"/>
        <v>0</v>
      </c>
      <c r="AO611" s="301">
        <f t="shared" si="137"/>
        <v>0</v>
      </c>
      <c r="AP611" s="298">
        <f t="shared" si="138"/>
        <v>0</v>
      </c>
      <c r="AQ611" s="299">
        <f t="shared" si="139"/>
        <v>0</v>
      </c>
      <c r="AR611" s="300">
        <f t="shared" si="140"/>
        <v>0</v>
      </c>
      <c r="AS611" s="301">
        <f t="shared" si="141"/>
        <v>0</v>
      </c>
      <c r="AT611" s="298">
        <f t="shared" si="142"/>
        <v>0</v>
      </c>
      <c r="AU611" s="299">
        <f t="shared" si="143"/>
        <v>0</v>
      </c>
      <c r="AV611" s="300">
        <f t="shared" si="144"/>
        <v>0</v>
      </c>
      <c r="AW611" s="301">
        <f t="shared" si="145"/>
        <v>0</v>
      </c>
      <c r="AX611" s="298">
        <f t="shared" si="146"/>
        <v>0</v>
      </c>
      <c r="AY611" s="299">
        <f t="shared" si="147"/>
        <v>0</v>
      </c>
      <c r="AZ611" s="300">
        <f t="shared" si="148"/>
        <v>0</v>
      </c>
      <c r="BA611" s="301">
        <f t="shared" si="149"/>
        <v>0</v>
      </c>
      <c r="BB611" s="298">
        <f t="shared" si="150"/>
        <v>0</v>
      </c>
      <c r="BC611" s="299">
        <f t="shared" si="151"/>
        <v>0</v>
      </c>
      <c r="BD611" s="300">
        <f t="shared" si="152"/>
        <v>0</v>
      </c>
      <c r="BE611" s="301">
        <f t="shared" si="153"/>
        <v>0</v>
      </c>
      <c r="BF611" s="298">
        <f t="shared" si="154"/>
        <v>0</v>
      </c>
      <c r="BG611" s="299">
        <f t="shared" si="155"/>
        <v>0</v>
      </c>
      <c r="BH611" s="300">
        <f t="shared" si="156"/>
        <v>0</v>
      </c>
      <c r="BI611" s="301">
        <f t="shared" si="157"/>
        <v>0</v>
      </c>
      <c r="BK611" s="371">
        <f t="shared" si="174"/>
        <v>0</v>
      </c>
      <c r="BL611" s="303">
        <f t="shared" si="158"/>
        <v>0</v>
      </c>
      <c r="BM611" s="304" t="str">
        <f>IF(BL611=0,"",
IF(SUM($BL$510:BL611)=1,BN611,
IF($BL$630&gt;SUM($BL$510:BL611),_xlfn.CONCAT(", ",BN611),
IF($BL$630=SUM($BL$510:BL611),_xlfn.CONCAT(" y ",BN611)))))</f>
        <v/>
      </c>
      <c r="BN611" s="231" t="s">
        <v>6313</v>
      </c>
      <c r="BO611" s="290">
        <f t="shared" si="175"/>
        <v>0</v>
      </c>
      <c r="BP611" s="291" t="str">
        <f>IF(BO611=0,"",
IF(SUM($BO$510:BO611)=1,BQ611,
IF($BO$630&gt;SUM($BO$510:BO611),_xlfn.CONCAT(", ",BQ611),
IF($BO$630=SUM($BO$510:BO611),_xlfn.CONCAT(" y ",BQ611)))))</f>
        <v/>
      </c>
      <c r="BQ611" s="231" t="s">
        <v>6313</v>
      </c>
      <c r="BR611" s="378">
        <f t="shared" si="159"/>
        <v>0</v>
      </c>
      <c r="BS611" s="379">
        <f t="shared" si="160"/>
        <v>0</v>
      </c>
      <c r="BT611" s="380">
        <f t="shared" si="161"/>
        <v>0</v>
      </c>
      <c r="BU611" s="483">
        <f t="shared" si="162"/>
        <v>0</v>
      </c>
      <c r="BV611" s="484">
        <f t="shared" si="163"/>
        <v>0</v>
      </c>
      <c r="BW611" s="485">
        <f t="shared" si="164"/>
        <v>0</v>
      </c>
      <c r="BX611" s="486">
        <f t="shared" si="165"/>
        <v>0</v>
      </c>
      <c r="BY611" s="483">
        <f t="shared" si="166"/>
        <v>0</v>
      </c>
      <c r="BZ611" s="487">
        <f t="shared" si="167"/>
        <v>0</v>
      </c>
      <c r="CA611" s="485">
        <f t="shared" si="168"/>
        <v>0</v>
      </c>
      <c r="CB611" s="486">
        <f t="shared" si="169"/>
        <v>0</v>
      </c>
      <c r="CC611" s="483">
        <f t="shared" si="170"/>
        <v>0</v>
      </c>
      <c r="CD611" s="484">
        <f t="shared" si="171"/>
        <v>0</v>
      </c>
      <c r="CE611" s="485">
        <f t="shared" si="172"/>
        <v>0</v>
      </c>
      <c r="CF611" s="486">
        <f t="shared" si="173"/>
        <v>0</v>
      </c>
    </row>
    <row r="612" spans="1:84" ht="15" hidden="1" customHeight="1">
      <c r="A612" s="81"/>
      <c r="B612" s="82"/>
      <c r="C612" s="87" t="s">
        <v>207</v>
      </c>
      <c r="D612" s="623" t="str">
        <f>IF(CNGE_2024_M1_Secc1_Sub1!$D144="","",CNGE_2024_M1_Secc1_Sub1!$D144)</f>
        <v/>
      </c>
      <c r="E612" s="624"/>
      <c r="F612" s="624"/>
      <c r="G612" s="624"/>
      <c r="H612" s="624"/>
      <c r="I612" s="625"/>
      <c r="J612" s="111"/>
      <c r="K612" s="111"/>
      <c r="L612" s="111"/>
      <c r="M612" s="111"/>
      <c r="N612" s="111"/>
      <c r="O612" s="111"/>
      <c r="P612" s="111"/>
      <c r="Q612" s="111"/>
      <c r="R612" s="111"/>
      <c r="S612" s="111"/>
      <c r="T612" s="111"/>
      <c r="U612" s="111"/>
      <c r="V612" s="111"/>
      <c r="W612" s="111"/>
      <c r="X612" s="111"/>
      <c r="Y612" s="111"/>
      <c r="Z612" s="111"/>
      <c r="AA612" s="111"/>
      <c r="AB612" s="111"/>
      <c r="AC612" s="111"/>
      <c r="AD612" s="111"/>
      <c r="AE612" s="8"/>
      <c r="AG612" s="381">
        <f t="shared" si="129"/>
        <v>0</v>
      </c>
      <c r="AH612" s="298">
        <f t="shared" si="130"/>
        <v>0</v>
      </c>
      <c r="AI612" s="299">
        <f t="shared" si="131"/>
        <v>0</v>
      </c>
      <c r="AJ612" s="300">
        <f t="shared" si="132"/>
        <v>0</v>
      </c>
      <c r="AK612" s="301">
        <f t="shared" si="133"/>
        <v>0</v>
      </c>
      <c r="AL612" s="298">
        <f t="shared" si="134"/>
        <v>0</v>
      </c>
      <c r="AM612" s="299">
        <f t="shared" si="135"/>
        <v>0</v>
      </c>
      <c r="AN612" s="300">
        <f t="shared" si="136"/>
        <v>0</v>
      </c>
      <c r="AO612" s="301">
        <f t="shared" si="137"/>
        <v>0</v>
      </c>
      <c r="AP612" s="298">
        <f t="shared" si="138"/>
        <v>0</v>
      </c>
      <c r="AQ612" s="299">
        <f t="shared" si="139"/>
        <v>0</v>
      </c>
      <c r="AR612" s="300">
        <f t="shared" si="140"/>
        <v>0</v>
      </c>
      <c r="AS612" s="301">
        <f t="shared" si="141"/>
        <v>0</v>
      </c>
      <c r="AT612" s="298">
        <f t="shared" si="142"/>
        <v>0</v>
      </c>
      <c r="AU612" s="299">
        <f t="shared" si="143"/>
        <v>0</v>
      </c>
      <c r="AV612" s="300">
        <f t="shared" si="144"/>
        <v>0</v>
      </c>
      <c r="AW612" s="301">
        <f t="shared" si="145"/>
        <v>0</v>
      </c>
      <c r="AX612" s="298">
        <f t="shared" si="146"/>
        <v>0</v>
      </c>
      <c r="AY612" s="299">
        <f t="shared" si="147"/>
        <v>0</v>
      </c>
      <c r="AZ612" s="300">
        <f t="shared" si="148"/>
        <v>0</v>
      </c>
      <c r="BA612" s="301">
        <f t="shared" si="149"/>
        <v>0</v>
      </c>
      <c r="BB612" s="298">
        <f t="shared" si="150"/>
        <v>0</v>
      </c>
      <c r="BC612" s="299">
        <f t="shared" si="151"/>
        <v>0</v>
      </c>
      <c r="BD612" s="300">
        <f t="shared" si="152"/>
        <v>0</v>
      </c>
      <c r="BE612" s="301">
        <f t="shared" si="153"/>
        <v>0</v>
      </c>
      <c r="BF612" s="298">
        <f t="shared" si="154"/>
        <v>0</v>
      </c>
      <c r="BG612" s="299">
        <f t="shared" si="155"/>
        <v>0</v>
      </c>
      <c r="BH612" s="300">
        <f t="shared" si="156"/>
        <v>0</v>
      </c>
      <c r="BI612" s="301">
        <f t="shared" si="157"/>
        <v>0</v>
      </c>
      <c r="BK612" s="371">
        <f t="shared" si="174"/>
        <v>0</v>
      </c>
      <c r="BL612" s="303">
        <f t="shared" si="158"/>
        <v>0</v>
      </c>
      <c r="BM612" s="304" t="str">
        <f>IF(BL612=0,"",
IF(SUM($BL$510:BL612)=1,BN612,
IF($BL$630&gt;SUM($BL$510:BL612),_xlfn.CONCAT(", ",BN612),
IF($BL$630=SUM($BL$510:BL612),_xlfn.CONCAT(" y ",BN612)))))</f>
        <v/>
      </c>
      <c r="BN612" s="231" t="s">
        <v>6314</v>
      </c>
      <c r="BO612" s="290">
        <f t="shared" si="175"/>
        <v>0</v>
      </c>
      <c r="BP612" s="291" t="str">
        <f>IF(BO612=0,"",
IF(SUM($BO$510:BO612)=1,BQ612,
IF($BO$630&gt;SUM($BO$510:BO612),_xlfn.CONCAT(", ",BQ612),
IF($BO$630=SUM($BO$510:BO612),_xlfn.CONCAT(" y ",BQ612)))))</f>
        <v/>
      </c>
      <c r="BQ612" s="231" t="s">
        <v>6314</v>
      </c>
      <c r="BR612" s="378">
        <f t="shared" si="159"/>
        <v>0</v>
      </c>
      <c r="BS612" s="379">
        <f t="shared" si="160"/>
        <v>0</v>
      </c>
      <c r="BT612" s="380">
        <f t="shared" si="161"/>
        <v>0</v>
      </c>
      <c r="BU612" s="483">
        <f t="shared" si="162"/>
        <v>0</v>
      </c>
      <c r="BV612" s="484">
        <f t="shared" si="163"/>
        <v>0</v>
      </c>
      <c r="BW612" s="485">
        <f t="shared" si="164"/>
        <v>0</v>
      </c>
      <c r="BX612" s="486">
        <f t="shared" si="165"/>
        <v>0</v>
      </c>
      <c r="BY612" s="483">
        <f t="shared" si="166"/>
        <v>0</v>
      </c>
      <c r="BZ612" s="487">
        <f t="shared" si="167"/>
        <v>0</v>
      </c>
      <c r="CA612" s="485">
        <f t="shared" si="168"/>
        <v>0</v>
      </c>
      <c r="CB612" s="486">
        <f t="shared" si="169"/>
        <v>0</v>
      </c>
      <c r="CC612" s="483">
        <f t="shared" si="170"/>
        <v>0</v>
      </c>
      <c r="CD612" s="484">
        <f t="shared" si="171"/>
        <v>0</v>
      </c>
      <c r="CE612" s="485">
        <f t="shared" si="172"/>
        <v>0</v>
      </c>
      <c r="CF612" s="486">
        <f t="shared" si="173"/>
        <v>0</v>
      </c>
    </row>
    <row r="613" spans="1:84" ht="15" hidden="1" customHeight="1">
      <c r="A613" s="81"/>
      <c r="B613" s="82"/>
      <c r="C613" s="87" t="s">
        <v>208</v>
      </c>
      <c r="D613" s="623" t="str">
        <f>IF(CNGE_2024_M1_Secc1_Sub1!$D145="","",CNGE_2024_M1_Secc1_Sub1!$D145)</f>
        <v/>
      </c>
      <c r="E613" s="624"/>
      <c r="F613" s="624"/>
      <c r="G613" s="624"/>
      <c r="H613" s="624"/>
      <c r="I613" s="625"/>
      <c r="J613" s="111"/>
      <c r="K613" s="111"/>
      <c r="L613" s="111"/>
      <c r="M613" s="111"/>
      <c r="N613" s="111"/>
      <c r="O613" s="111"/>
      <c r="P613" s="111"/>
      <c r="Q613" s="111"/>
      <c r="R613" s="111"/>
      <c r="S613" s="111"/>
      <c r="T613" s="111"/>
      <c r="U613" s="111"/>
      <c r="V613" s="111"/>
      <c r="W613" s="111"/>
      <c r="X613" s="111"/>
      <c r="Y613" s="111"/>
      <c r="Z613" s="111"/>
      <c r="AA613" s="111"/>
      <c r="AB613" s="111"/>
      <c r="AC613" s="111"/>
      <c r="AD613" s="111"/>
      <c r="AE613" s="8"/>
      <c r="AG613" s="381">
        <f t="shared" si="129"/>
        <v>0</v>
      </c>
      <c r="AH613" s="298">
        <f t="shared" si="130"/>
        <v>0</v>
      </c>
      <c r="AI613" s="299">
        <f t="shared" si="131"/>
        <v>0</v>
      </c>
      <c r="AJ613" s="300">
        <f t="shared" si="132"/>
        <v>0</v>
      </c>
      <c r="AK613" s="301">
        <f t="shared" si="133"/>
        <v>0</v>
      </c>
      <c r="AL613" s="298">
        <f t="shared" si="134"/>
        <v>0</v>
      </c>
      <c r="AM613" s="299">
        <f t="shared" si="135"/>
        <v>0</v>
      </c>
      <c r="AN613" s="300">
        <f t="shared" si="136"/>
        <v>0</v>
      </c>
      <c r="AO613" s="301">
        <f t="shared" si="137"/>
        <v>0</v>
      </c>
      <c r="AP613" s="298">
        <f t="shared" si="138"/>
        <v>0</v>
      </c>
      <c r="AQ613" s="299">
        <f t="shared" si="139"/>
        <v>0</v>
      </c>
      <c r="AR613" s="300">
        <f t="shared" si="140"/>
        <v>0</v>
      </c>
      <c r="AS613" s="301">
        <f t="shared" si="141"/>
        <v>0</v>
      </c>
      <c r="AT613" s="298">
        <f t="shared" si="142"/>
        <v>0</v>
      </c>
      <c r="AU613" s="299">
        <f t="shared" si="143"/>
        <v>0</v>
      </c>
      <c r="AV613" s="300">
        <f t="shared" si="144"/>
        <v>0</v>
      </c>
      <c r="AW613" s="301">
        <f t="shared" si="145"/>
        <v>0</v>
      </c>
      <c r="AX613" s="298">
        <f t="shared" si="146"/>
        <v>0</v>
      </c>
      <c r="AY613" s="299">
        <f t="shared" si="147"/>
        <v>0</v>
      </c>
      <c r="AZ613" s="300">
        <f t="shared" si="148"/>
        <v>0</v>
      </c>
      <c r="BA613" s="301">
        <f t="shared" si="149"/>
        <v>0</v>
      </c>
      <c r="BB613" s="298">
        <f t="shared" si="150"/>
        <v>0</v>
      </c>
      <c r="BC613" s="299">
        <f t="shared" si="151"/>
        <v>0</v>
      </c>
      <c r="BD613" s="300">
        <f t="shared" si="152"/>
        <v>0</v>
      </c>
      <c r="BE613" s="301">
        <f t="shared" si="153"/>
        <v>0</v>
      </c>
      <c r="BF613" s="298">
        <f t="shared" si="154"/>
        <v>0</v>
      </c>
      <c r="BG613" s="299">
        <f t="shared" si="155"/>
        <v>0</v>
      </c>
      <c r="BH613" s="300">
        <f t="shared" si="156"/>
        <v>0</v>
      </c>
      <c r="BI613" s="301">
        <f t="shared" si="157"/>
        <v>0</v>
      </c>
      <c r="BK613" s="371">
        <f t="shared" si="174"/>
        <v>0</v>
      </c>
      <c r="BL613" s="303">
        <f t="shared" si="158"/>
        <v>0</v>
      </c>
      <c r="BM613" s="304" t="str">
        <f>IF(BL613=0,"",
IF(SUM($BL$510:BL613)=1,BN613,
IF($BL$630&gt;SUM($BL$510:BL613),_xlfn.CONCAT(", ",BN613),
IF($BL$630=SUM($BL$510:BL613),_xlfn.CONCAT(" y ",BN613)))))</f>
        <v/>
      </c>
      <c r="BN613" s="231" t="s">
        <v>6315</v>
      </c>
      <c r="BO613" s="290">
        <f t="shared" si="175"/>
        <v>0</v>
      </c>
      <c r="BP613" s="291" t="str">
        <f>IF(BO613=0,"",
IF(SUM($BO$510:BO613)=1,BQ613,
IF($BO$630&gt;SUM($BO$510:BO613),_xlfn.CONCAT(", ",BQ613),
IF($BO$630=SUM($BO$510:BO613),_xlfn.CONCAT(" y ",BQ613)))))</f>
        <v/>
      </c>
      <c r="BQ613" s="231" t="s">
        <v>6315</v>
      </c>
      <c r="BR613" s="378">
        <f t="shared" si="159"/>
        <v>0</v>
      </c>
      <c r="BS613" s="379">
        <f t="shared" si="160"/>
        <v>0</v>
      </c>
      <c r="BT613" s="380">
        <f t="shared" si="161"/>
        <v>0</v>
      </c>
      <c r="BU613" s="483">
        <f t="shared" si="162"/>
        <v>0</v>
      </c>
      <c r="BV613" s="484">
        <f t="shared" si="163"/>
        <v>0</v>
      </c>
      <c r="BW613" s="485">
        <f t="shared" si="164"/>
        <v>0</v>
      </c>
      <c r="BX613" s="486">
        <f t="shared" si="165"/>
        <v>0</v>
      </c>
      <c r="BY613" s="483">
        <f t="shared" si="166"/>
        <v>0</v>
      </c>
      <c r="BZ613" s="487">
        <f t="shared" si="167"/>
        <v>0</v>
      </c>
      <c r="CA613" s="485">
        <f t="shared" si="168"/>
        <v>0</v>
      </c>
      <c r="CB613" s="486">
        <f t="shared" si="169"/>
        <v>0</v>
      </c>
      <c r="CC613" s="483">
        <f t="shared" si="170"/>
        <v>0</v>
      </c>
      <c r="CD613" s="484">
        <f t="shared" si="171"/>
        <v>0</v>
      </c>
      <c r="CE613" s="485">
        <f t="shared" si="172"/>
        <v>0</v>
      </c>
      <c r="CF613" s="486">
        <f t="shared" si="173"/>
        <v>0</v>
      </c>
    </row>
    <row r="614" spans="1:84" ht="15" hidden="1" customHeight="1">
      <c r="A614" s="81"/>
      <c r="B614" s="82"/>
      <c r="C614" s="87" t="s">
        <v>209</v>
      </c>
      <c r="D614" s="623" t="str">
        <f>IF(CNGE_2024_M1_Secc1_Sub1!$D146="","",CNGE_2024_M1_Secc1_Sub1!$D146)</f>
        <v/>
      </c>
      <c r="E614" s="624"/>
      <c r="F614" s="624"/>
      <c r="G614" s="624"/>
      <c r="H614" s="624"/>
      <c r="I614" s="625"/>
      <c r="J614" s="111"/>
      <c r="K614" s="111"/>
      <c r="L614" s="111"/>
      <c r="M614" s="111"/>
      <c r="N614" s="111"/>
      <c r="O614" s="111"/>
      <c r="P614" s="111"/>
      <c r="Q614" s="111"/>
      <c r="R614" s="111"/>
      <c r="S614" s="111"/>
      <c r="T614" s="111"/>
      <c r="U614" s="111"/>
      <c r="V614" s="111"/>
      <c r="W614" s="111"/>
      <c r="X614" s="111"/>
      <c r="Y614" s="111"/>
      <c r="Z614" s="111"/>
      <c r="AA614" s="111"/>
      <c r="AB614" s="111"/>
      <c r="AC614" s="111"/>
      <c r="AD614" s="111"/>
      <c r="AE614" s="8"/>
      <c r="AG614" s="381">
        <f t="shared" si="129"/>
        <v>0</v>
      </c>
      <c r="AH614" s="298">
        <f t="shared" si="130"/>
        <v>0</v>
      </c>
      <c r="AI614" s="299">
        <f t="shared" si="131"/>
        <v>0</v>
      </c>
      <c r="AJ614" s="300">
        <f t="shared" si="132"/>
        <v>0</v>
      </c>
      <c r="AK614" s="301">
        <f t="shared" si="133"/>
        <v>0</v>
      </c>
      <c r="AL614" s="298">
        <f t="shared" si="134"/>
        <v>0</v>
      </c>
      <c r="AM614" s="299">
        <f t="shared" si="135"/>
        <v>0</v>
      </c>
      <c r="AN614" s="300">
        <f t="shared" si="136"/>
        <v>0</v>
      </c>
      <c r="AO614" s="301">
        <f t="shared" si="137"/>
        <v>0</v>
      </c>
      <c r="AP614" s="298">
        <f t="shared" si="138"/>
        <v>0</v>
      </c>
      <c r="AQ614" s="299">
        <f t="shared" si="139"/>
        <v>0</v>
      </c>
      <c r="AR614" s="300">
        <f t="shared" si="140"/>
        <v>0</v>
      </c>
      <c r="AS614" s="301">
        <f t="shared" si="141"/>
        <v>0</v>
      </c>
      <c r="AT614" s="298">
        <f t="shared" si="142"/>
        <v>0</v>
      </c>
      <c r="AU614" s="299">
        <f t="shared" si="143"/>
        <v>0</v>
      </c>
      <c r="AV614" s="300">
        <f t="shared" si="144"/>
        <v>0</v>
      </c>
      <c r="AW614" s="301">
        <f t="shared" si="145"/>
        <v>0</v>
      </c>
      <c r="AX614" s="298">
        <f t="shared" si="146"/>
        <v>0</v>
      </c>
      <c r="AY614" s="299">
        <f t="shared" si="147"/>
        <v>0</v>
      </c>
      <c r="AZ614" s="300">
        <f t="shared" si="148"/>
        <v>0</v>
      </c>
      <c r="BA614" s="301">
        <f t="shared" si="149"/>
        <v>0</v>
      </c>
      <c r="BB614" s="298">
        <f t="shared" si="150"/>
        <v>0</v>
      </c>
      <c r="BC614" s="299">
        <f t="shared" si="151"/>
        <v>0</v>
      </c>
      <c r="BD614" s="300">
        <f t="shared" si="152"/>
        <v>0</v>
      </c>
      <c r="BE614" s="301">
        <f t="shared" si="153"/>
        <v>0</v>
      </c>
      <c r="BF614" s="298">
        <f t="shared" si="154"/>
        <v>0</v>
      </c>
      <c r="BG614" s="299">
        <f t="shared" si="155"/>
        <v>0</v>
      </c>
      <c r="BH614" s="300">
        <f t="shared" si="156"/>
        <v>0</v>
      </c>
      <c r="BI614" s="301">
        <f t="shared" si="157"/>
        <v>0</v>
      </c>
      <c r="BK614" s="371">
        <f t="shared" si="174"/>
        <v>0</v>
      </c>
      <c r="BL614" s="303">
        <f t="shared" si="158"/>
        <v>0</v>
      </c>
      <c r="BM614" s="304" t="str">
        <f>IF(BL614=0,"",
IF(SUM($BL$510:BL614)=1,BN614,
IF($BL$630&gt;SUM($BL$510:BL614),_xlfn.CONCAT(", ",BN614),
IF($BL$630=SUM($BL$510:BL614),_xlfn.CONCAT(" y ",BN614)))))</f>
        <v/>
      </c>
      <c r="BN614" s="231" t="s">
        <v>6316</v>
      </c>
      <c r="BO614" s="290">
        <f t="shared" si="175"/>
        <v>0</v>
      </c>
      <c r="BP614" s="291" t="str">
        <f>IF(BO614=0,"",
IF(SUM($BO$510:BO614)=1,BQ614,
IF($BO$630&gt;SUM($BO$510:BO614),_xlfn.CONCAT(", ",BQ614),
IF($BO$630=SUM($BO$510:BO614),_xlfn.CONCAT(" y ",BQ614)))))</f>
        <v/>
      </c>
      <c r="BQ614" s="231" t="s">
        <v>6316</v>
      </c>
      <c r="BR614" s="378">
        <f t="shared" si="159"/>
        <v>0</v>
      </c>
      <c r="BS614" s="379">
        <f t="shared" si="160"/>
        <v>0</v>
      </c>
      <c r="BT614" s="380">
        <f t="shared" si="161"/>
        <v>0</v>
      </c>
      <c r="BU614" s="483">
        <f t="shared" si="162"/>
        <v>0</v>
      </c>
      <c r="BV614" s="484">
        <f t="shared" si="163"/>
        <v>0</v>
      </c>
      <c r="BW614" s="485">
        <f t="shared" si="164"/>
        <v>0</v>
      </c>
      <c r="BX614" s="486">
        <f t="shared" si="165"/>
        <v>0</v>
      </c>
      <c r="BY614" s="483">
        <f t="shared" si="166"/>
        <v>0</v>
      </c>
      <c r="BZ614" s="487">
        <f t="shared" si="167"/>
        <v>0</v>
      </c>
      <c r="CA614" s="485">
        <f t="shared" si="168"/>
        <v>0</v>
      </c>
      <c r="CB614" s="486">
        <f t="shared" si="169"/>
        <v>0</v>
      </c>
      <c r="CC614" s="483">
        <f t="shared" si="170"/>
        <v>0</v>
      </c>
      <c r="CD614" s="484">
        <f t="shared" si="171"/>
        <v>0</v>
      </c>
      <c r="CE614" s="485">
        <f t="shared" si="172"/>
        <v>0</v>
      </c>
      <c r="CF614" s="486">
        <f t="shared" si="173"/>
        <v>0</v>
      </c>
    </row>
    <row r="615" spans="1:84" ht="15" hidden="1" customHeight="1">
      <c r="A615" s="81"/>
      <c r="B615" s="82"/>
      <c r="C615" s="87" t="s">
        <v>210</v>
      </c>
      <c r="D615" s="623" t="str">
        <f>IF(CNGE_2024_M1_Secc1_Sub1!$D147="","",CNGE_2024_M1_Secc1_Sub1!$D147)</f>
        <v/>
      </c>
      <c r="E615" s="624"/>
      <c r="F615" s="624"/>
      <c r="G615" s="624"/>
      <c r="H615" s="624"/>
      <c r="I615" s="625"/>
      <c r="J615" s="111"/>
      <c r="K615" s="111"/>
      <c r="L615" s="111"/>
      <c r="M615" s="111"/>
      <c r="N615" s="111"/>
      <c r="O615" s="111"/>
      <c r="P615" s="111"/>
      <c r="Q615" s="111"/>
      <c r="R615" s="111"/>
      <c r="S615" s="111"/>
      <c r="T615" s="111"/>
      <c r="U615" s="111"/>
      <c r="V615" s="111"/>
      <c r="W615" s="111"/>
      <c r="X615" s="111"/>
      <c r="Y615" s="111"/>
      <c r="Z615" s="111"/>
      <c r="AA615" s="111"/>
      <c r="AB615" s="111"/>
      <c r="AC615" s="111"/>
      <c r="AD615" s="111"/>
      <c r="AE615" s="8"/>
      <c r="AG615" s="381">
        <f t="shared" si="129"/>
        <v>0</v>
      </c>
      <c r="AH615" s="298">
        <f t="shared" si="130"/>
        <v>0</v>
      </c>
      <c r="AI615" s="299">
        <f t="shared" si="131"/>
        <v>0</v>
      </c>
      <c r="AJ615" s="300">
        <f t="shared" si="132"/>
        <v>0</v>
      </c>
      <c r="AK615" s="301">
        <f t="shared" si="133"/>
        <v>0</v>
      </c>
      <c r="AL615" s="298">
        <f t="shared" si="134"/>
        <v>0</v>
      </c>
      <c r="AM615" s="299">
        <f t="shared" si="135"/>
        <v>0</v>
      </c>
      <c r="AN615" s="300">
        <f t="shared" si="136"/>
        <v>0</v>
      </c>
      <c r="AO615" s="301">
        <f t="shared" si="137"/>
        <v>0</v>
      </c>
      <c r="AP615" s="298">
        <f t="shared" si="138"/>
        <v>0</v>
      </c>
      <c r="AQ615" s="299">
        <f t="shared" si="139"/>
        <v>0</v>
      </c>
      <c r="AR615" s="300">
        <f t="shared" si="140"/>
        <v>0</v>
      </c>
      <c r="AS615" s="301">
        <f t="shared" si="141"/>
        <v>0</v>
      </c>
      <c r="AT615" s="298">
        <f t="shared" si="142"/>
        <v>0</v>
      </c>
      <c r="AU615" s="299">
        <f t="shared" si="143"/>
        <v>0</v>
      </c>
      <c r="AV615" s="300">
        <f t="shared" si="144"/>
        <v>0</v>
      </c>
      <c r="AW615" s="301">
        <f t="shared" si="145"/>
        <v>0</v>
      </c>
      <c r="AX615" s="298">
        <f t="shared" si="146"/>
        <v>0</v>
      </c>
      <c r="AY615" s="299">
        <f t="shared" si="147"/>
        <v>0</v>
      </c>
      <c r="AZ615" s="300">
        <f t="shared" si="148"/>
        <v>0</v>
      </c>
      <c r="BA615" s="301">
        <f t="shared" si="149"/>
        <v>0</v>
      </c>
      <c r="BB615" s="298">
        <f t="shared" si="150"/>
        <v>0</v>
      </c>
      <c r="BC615" s="299">
        <f t="shared" si="151"/>
        <v>0</v>
      </c>
      <c r="BD615" s="300">
        <f t="shared" si="152"/>
        <v>0</v>
      </c>
      <c r="BE615" s="301">
        <f t="shared" si="153"/>
        <v>0</v>
      </c>
      <c r="BF615" s="298">
        <f t="shared" si="154"/>
        <v>0</v>
      </c>
      <c r="BG615" s="299">
        <f t="shared" si="155"/>
        <v>0</v>
      </c>
      <c r="BH615" s="300">
        <f t="shared" si="156"/>
        <v>0</v>
      </c>
      <c r="BI615" s="301">
        <f t="shared" si="157"/>
        <v>0</v>
      </c>
      <c r="BK615" s="371">
        <f t="shared" si="174"/>
        <v>0</v>
      </c>
      <c r="BL615" s="303">
        <f t="shared" si="158"/>
        <v>0</v>
      </c>
      <c r="BM615" s="304" t="str">
        <f>IF(BL615=0,"",
IF(SUM($BL$510:BL615)=1,BN615,
IF($BL$630&gt;SUM($BL$510:BL615),_xlfn.CONCAT(", ",BN615),
IF($BL$630=SUM($BL$510:BL615),_xlfn.CONCAT(" y ",BN615)))))</f>
        <v/>
      </c>
      <c r="BN615" s="231" t="s">
        <v>6317</v>
      </c>
      <c r="BO615" s="290">
        <f t="shared" si="175"/>
        <v>0</v>
      </c>
      <c r="BP615" s="291" t="str">
        <f>IF(BO615=0,"",
IF(SUM($BO$510:BO615)=1,BQ615,
IF($BO$630&gt;SUM($BO$510:BO615),_xlfn.CONCAT(", ",BQ615),
IF($BO$630=SUM($BO$510:BO615),_xlfn.CONCAT(" y ",BQ615)))))</f>
        <v/>
      </c>
      <c r="BQ615" s="231" t="s">
        <v>6317</v>
      </c>
      <c r="BR615" s="378">
        <f t="shared" si="159"/>
        <v>0</v>
      </c>
      <c r="BS615" s="379">
        <f t="shared" si="160"/>
        <v>0</v>
      </c>
      <c r="BT615" s="380">
        <f t="shared" si="161"/>
        <v>0</v>
      </c>
      <c r="BU615" s="483">
        <f t="shared" si="162"/>
        <v>0</v>
      </c>
      <c r="BV615" s="484">
        <f t="shared" si="163"/>
        <v>0</v>
      </c>
      <c r="BW615" s="485">
        <f t="shared" si="164"/>
        <v>0</v>
      </c>
      <c r="BX615" s="486">
        <f t="shared" si="165"/>
        <v>0</v>
      </c>
      <c r="BY615" s="483">
        <f t="shared" si="166"/>
        <v>0</v>
      </c>
      <c r="BZ615" s="487">
        <f t="shared" si="167"/>
        <v>0</v>
      </c>
      <c r="CA615" s="485">
        <f t="shared" si="168"/>
        <v>0</v>
      </c>
      <c r="CB615" s="486">
        <f t="shared" si="169"/>
        <v>0</v>
      </c>
      <c r="CC615" s="483">
        <f t="shared" si="170"/>
        <v>0</v>
      </c>
      <c r="CD615" s="484">
        <f t="shared" si="171"/>
        <v>0</v>
      </c>
      <c r="CE615" s="485">
        <f t="shared" si="172"/>
        <v>0</v>
      </c>
      <c r="CF615" s="486">
        <f t="shared" si="173"/>
        <v>0</v>
      </c>
    </row>
    <row r="616" spans="1:84" ht="15" hidden="1" customHeight="1">
      <c r="A616" s="81"/>
      <c r="B616" s="82"/>
      <c r="C616" s="87" t="s">
        <v>211</v>
      </c>
      <c r="D616" s="623" t="str">
        <f>IF(CNGE_2024_M1_Secc1_Sub1!$D148="","",CNGE_2024_M1_Secc1_Sub1!$D148)</f>
        <v/>
      </c>
      <c r="E616" s="624"/>
      <c r="F616" s="624"/>
      <c r="G616" s="624"/>
      <c r="H616" s="624"/>
      <c r="I616" s="625"/>
      <c r="J616" s="111"/>
      <c r="K616" s="111"/>
      <c r="L616" s="111"/>
      <c r="M616" s="111"/>
      <c r="N616" s="111"/>
      <c r="O616" s="111"/>
      <c r="P616" s="111"/>
      <c r="Q616" s="111"/>
      <c r="R616" s="111"/>
      <c r="S616" s="111"/>
      <c r="T616" s="111"/>
      <c r="U616" s="111"/>
      <c r="V616" s="111"/>
      <c r="W616" s="111"/>
      <c r="X616" s="111"/>
      <c r="Y616" s="111"/>
      <c r="Z616" s="111"/>
      <c r="AA616" s="111"/>
      <c r="AB616" s="111"/>
      <c r="AC616" s="111"/>
      <c r="AD616" s="111"/>
      <c r="AE616" s="8"/>
      <c r="AG616" s="381">
        <f t="shared" si="129"/>
        <v>0</v>
      </c>
      <c r="AH616" s="298">
        <f t="shared" si="130"/>
        <v>0</v>
      </c>
      <c r="AI616" s="299">
        <f t="shared" si="131"/>
        <v>0</v>
      </c>
      <c r="AJ616" s="300">
        <f t="shared" si="132"/>
        <v>0</v>
      </c>
      <c r="AK616" s="301">
        <f t="shared" si="133"/>
        <v>0</v>
      </c>
      <c r="AL616" s="298">
        <f t="shared" si="134"/>
        <v>0</v>
      </c>
      <c r="AM616" s="299">
        <f t="shared" si="135"/>
        <v>0</v>
      </c>
      <c r="AN616" s="300">
        <f t="shared" si="136"/>
        <v>0</v>
      </c>
      <c r="AO616" s="301">
        <f t="shared" si="137"/>
        <v>0</v>
      </c>
      <c r="AP616" s="298">
        <f t="shared" si="138"/>
        <v>0</v>
      </c>
      <c r="AQ616" s="299">
        <f t="shared" si="139"/>
        <v>0</v>
      </c>
      <c r="AR616" s="300">
        <f t="shared" si="140"/>
        <v>0</v>
      </c>
      <c r="AS616" s="301">
        <f t="shared" si="141"/>
        <v>0</v>
      </c>
      <c r="AT616" s="298">
        <f t="shared" si="142"/>
        <v>0</v>
      </c>
      <c r="AU616" s="299">
        <f t="shared" si="143"/>
        <v>0</v>
      </c>
      <c r="AV616" s="300">
        <f t="shared" si="144"/>
        <v>0</v>
      </c>
      <c r="AW616" s="301">
        <f t="shared" si="145"/>
        <v>0</v>
      </c>
      <c r="AX616" s="298">
        <f t="shared" si="146"/>
        <v>0</v>
      </c>
      <c r="AY616" s="299">
        <f t="shared" si="147"/>
        <v>0</v>
      </c>
      <c r="AZ616" s="300">
        <f t="shared" si="148"/>
        <v>0</v>
      </c>
      <c r="BA616" s="301">
        <f t="shared" si="149"/>
        <v>0</v>
      </c>
      <c r="BB616" s="298">
        <f t="shared" si="150"/>
        <v>0</v>
      </c>
      <c r="BC616" s="299">
        <f t="shared" si="151"/>
        <v>0</v>
      </c>
      <c r="BD616" s="300">
        <f t="shared" si="152"/>
        <v>0</v>
      </c>
      <c r="BE616" s="301">
        <f t="shared" si="153"/>
        <v>0</v>
      </c>
      <c r="BF616" s="298">
        <f t="shared" si="154"/>
        <v>0</v>
      </c>
      <c r="BG616" s="299">
        <f t="shared" si="155"/>
        <v>0</v>
      </c>
      <c r="BH616" s="300">
        <f t="shared" si="156"/>
        <v>0</v>
      </c>
      <c r="BI616" s="301">
        <f t="shared" si="157"/>
        <v>0</v>
      </c>
      <c r="BK616" s="371">
        <f t="shared" si="174"/>
        <v>0</v>
      </c>
      <c r="BL616" s="303">
        <f t="shared" si="158"/>
        <v>0</v>
      </c>
      <c r="BM616" s="304" t="str">
        <f>IF(BL616=0,"",
IF(SUM($BL$510:BL616)=1,BN616,
IF($BL$630&gt;SUM($BL$510:BL616),_xlfn.CONCAT(", ",BN616),
IF($BL$630=SUM($BL$510:BL616),_xlfn.CONCAT(" y ",BN616)))))</f>
        <v/>
      </c>
      <c r="BN616" s="231" t="s">
        <v>6318</v>
      </c>
      <c r="BO616" s="290">
        <f t="shared" si="175"/>
        <v>0</v>
      </c>
      <c r="BP616" s="291" t="str">
        <f>IF(BO616=0,"",
IF(SUM($BO$510:BO616)=1,BQ616,
IF($BO$630&gt;SUM($BO$510:BO616),_xlfn.CONCAT(", ",BQ616),
IF($BO$630=SUM($BO$510:BO616),_xlfn.CONCAT(" y ",BQ616)))))</f>
        <v/>
      </c>
      <c r="BQ616" s="231" t="s">
        <v>6318</v>
      </c>
      <c r="BR616" s="378">
        <f t="shared" si="159"/>
        <v>0</v>
      </c>
      <c r="BS616" s="379">
        <f t="shared" si="160"/>
        <v>0</v>
      </c>
      <c r="BT616" s="380">
        <f t="shared" si="161"/>
        <v>0</v>
      </c>
      <c r="BU616" s="483">
        <f t="shared" si="162"/>
        <v>0</v>
      </c>
      <c r="BV616" s="484">
        <f t="shared" si="163"/>
        <v>0</v>
      </c>
      <c r="BW616" s="485">
        <f t="shared" si="164"/>
        <v>0</v>
      </c>
      <c r="BX616" s="486">
        <f t="shared" si="165"/>
        <v>0</v>
      </c>
      <c r="BY616" s="483">
        <f t="shared" si="166"/>
        <v>0</v>
      </c>
      <c r="BZ616" s="487">
        <f t="shared" si="167"/>
        <v>0</v>
      </c>
      <c r="CA616" s="485">
        <f t="shared" si="168"/>
        <v>0</v>
      </c>
      <c r="CB616" s="486">
        <f t="shared" si="169"/>
        <v>0</v>
      </c>
      <c r="CC616" s="483">
        <f t="shared" si="170"/>
        <v>0</v>
      </c>
      <c r="CD616" s="484">
        <f t="shared" si="171"/>
        <v>0</v>
      </c>
      <c r="CE616" s="485">
        <f t="shared" si="172"/>
        <v>0</v>
      </c>
      <c r="CF616" s="486">
        <f t="shared" si="173"/>
        <v>0</v>
      </c>
    </row>
    <row r="617" spans="1:84" ht="15" hidden="1" customHeight="1">
      <c r="A617" s="81"/>
      <c r="B617" s="82"/>
      <c r="C617" s="87" t="s">
        <v>212</v>
      </c>
      <c r="D617" s="623" t="str">
        <f>IF(CNGE_2024_M1_Secc1_Sub1!$D149="","",CNGE_2024_M1_Secc1_Sub1!$D149)</f>
        <v/>
      </c>
      <c r="E617" s="624"/>
      <c r="F617" s="624"/>
      <c r="G617" s="624"/>
      <c r="H617" s="624"/>
      <c r="I617" s="625"/>
      <c r="J617" s="111"/>
      <c r="K617" s="111"/>
      <c r="L617" s="111"/>
      <c r="M617" s="111"/>
      <c r="N617" s="111"/>
      <c r="O617" s="111"/>
      <c r="P617" s="111"/>
      <c r="Q617" s="111"/>
      <c r="R617" s="111"/>
      <c r="S617" s="111"/>
      <c r="T617" s="111"/>
      <c r="U617" s="111"/>
      <c r="V617" s="111"/>
      <c r="W617" s="111"/>
      <c r="X617" s="111"/>
      <c r="Y617" s="111"/>
      <c r="Z617" s="111"/>
      <c r="AA617" s="111"/>
      <c r="AB617" s="111"/>
      <c r="AC617" s="111"/>
      <c r="AD617" s="111"/>
      <c r="AE617" s="8"/>
      <c r="AG617" s="381">
        <f t="shared" si="129"/>
        <v>0</v>
      </c>
      <c r="AH617" s="298">
        <f t="shared" si="130"/>
        <v>0</v>
      </c>
      <c r="AI617" s="299">
        <f t="shared" si="131"/>
        <v>0</v>
      </c>
      <c r="AJ617" s="300">
        <f t="shared" si="132"/>
        <v>0</v>
      </c>
      <c r="AK617" s="301">
        <f t="shared" si="133"/>
        <v>0</v>
      </c>
      <c r="AL617" s="298">
        <f t="shared" si="134"/>
        <v>0</v>
      </c>
      <c r="AM617" s="299">
        <f t="shared" si="135"/>
        <v>0</v>
      </c>
      <c r="AN617" s="300">
        <f t="shared" si="136"/>
        <v>0</v>
      </c>
      <c r="AO617" s="301">
        <f t="shared" si="137"/>
        <v>0</v>
      </c>
      <c r="AP617" s="298">
        <f t="shared" si="138"/>
        <v>0</v>
      </c>
      <c r="AQ617" s="299">
        <f t="shared" si="139"/>
        <v>0</v>
      </c>
      <c r="AR617" s="300">
        <f t="shared" si="140"/>
        <v>0</v>
      </c>
      <c r="AS617" s="301">
        <f t="shared" si="141"/>
        <v>0</v>
      </c>
      <c r="AT617" s="298">
        <f t="shared" si="142"/>
        <v>0</v>
      </c>
      <c r="AU617" s="299">
        <f t="shared" si="143"/>
        <v>0</v>
      </c>
      <c r="AV617" s="300">
        <f t="shared" si="144"/>
        <v>0</v>
      </c>
      <c r="AW617" s="301">
        <f t="shared" si="145"/>
        <v>0</v>
      </c>
      <c r="AX617" s="298">
        <f t="shared" si="146"/>
        <v>0</v>
      </c>
      <c r="AY617" s="299">
        <f t="shared" si="147"/>
        <v>0</v>
      </c>
      <c r="AZ617" s="300">
        <f t="shared" si="148"/>
        <v>0</v>
      </c>
      <c r="BA617" s="301">
        <f t="shared" si="149"/>
        <v>0</v>
      </c>
      <c r="BB617" s="298">
        <f t="shared" si="150"/>
        <v>0</v>
      </c>
      <c r="BC617" s="299">
        <f t="shared" si="151"/>
        <v>0</v>
      </c>
      <c r="BD617" s="300">
        <f t="shared" si="152"/>
        <v>0</v>
      </c>
      <c r="BE617" s="301">
        <f t="shared" si="153"/>
        <v>0</v>
      </c>
      <c r="BF617" s="298">
        <f t="shared" si="154"/>
        <v>0</v>
      </c>
      <c r="BG617" s="299">
        <f t="shared" si="155"/>
        <v>0</v>
      </c>
      <c r="BH617" s="300">
        <f t="shared" si="156"/>
        <v>0</v>
      </c>
      <c r="BI617" s="301">
        <f t="shared" si="157"/>
        <v>0</v>
      </c>
      <c r="BK617" s="371">
        <f t="shared" si="174"/>
        <v>0</v>
      </c>
      <c r="BL617" s="303">
        <f t="shared" si="158"/>
        <v>0</v>
      </c>
      <c r="BM617" s="304" t="str">
        <f>IF(BL617=0,"",
IF(SUM($BL$510:BL617)=1,BN617,
IF($BL$630&gt;SUM($BL$510:BL617),_xlfn.CONCAT(", ",BN617),
IF($BL$630=SUM($BL$510:BL617),_xlfn.CONCAT(" y ",BN617)))))</f>
        <v/>
      </c>
      <c r="BN617" s="231" t="s">
        <v>6319</v>
      </c>
      <c r="BO617" s="290">
        <f t="shared" si="175"/>
        <v>0</v>
      </c>
      <c r="BP617" s="291" t="str">
        <f>IF(BO617=0,"",
IF(SUM($BO$510:BO617)=1,BQ617,
IF($BO$630&gt;SUM($BO$510:BO617),_xlfn.CONCAT(", ",BQ617),
IF($BO$630=SUM($BO$510:BO617),_xlfn.CONCAT(" y ",BQ617)))))</f>
        <v/>
      </c>
      <c r="BQ617" s="231" t="s">
        <v>6319</v>
      </c>
      <c r="BR617" s="378">
        <f t="shared" si="159"/>
        <v>0</v>
      </c>
      <c r="BS617" s="379">
        <f t="shared" si="160"/>
        <v>0</v>
      </c>
      <c r="BT617" s="380">
        <f t="shared" si="161"/>
        <v>0</v>
      </c>
      <c r="BU617" s="483">
        <f t="shared" si="162"/>
        <v>0</v>
      </c>
      <c r="BV617" s="484">
        <f t="shared" si="163"/>
        <v>0</v>
      </c>
      <c r="BW617" s="485">
        <f t="shared" si="164"/>
        <v>0</v>
      </c>
      <c r="BX617" s="486">
        <f t="shared" si="165"/>
        <v>0</v>
      </c>
      <c r="BY617" s="483">
        <f t="shared" si="166"/>
        <v>0</v>
      </c>
      <c r="BZ617" s="487">
        <f t="shared" si="167"/>
        <v>0</v>
      </c>
      <c r="CA617" s="485">
        <f t="shared" si="168"/>
        <v>0</v>
      </c>
      <c r="CB617" s="486">
        <f t="shared" si="169"/>
        <v>0</v>
      </c>
      <c r="CC617" s="483">
        <f t="shared" si="170"/>
        <v>0</v>
      </c>
      <c r="CD617" s="484">
        <f t="shared" si="171"/>
        <v>0</v>
      </c>
      <c r="CE617" s="485">
        <f t="shared" si="172"/>
        <v>0</v>
      </c>
      <c r="CF617" s="486">
        <f t="shared" si="173"/>
        <v>0</v>
      </c>
    </row>
    <row r="618" spans="1:84" ht="15" hidden="1" customHeight="1">
      <c r="A618" s="81"/>
      <c r="B618" s="82"/>
      <c r="C618" s="87" t="s">
        <v>213</v>
      </c>
      <c r="D618" s="623" t="str">
        <f>IF(CNGE_2024_M1_Secc1_Sub1!$D150="","",CNGE_2024_M1_Secc1_Sub1!$D150)</f>
        <v/>
      </c>
      <c r="E618" s="624"/>
      <c r="F618" s="624"/>
      <c r="G618" s="624"/>
      <c r="H618" s="624"/>
      <c r="I618" s="625"/>
      <c r="J618" s="111"/>
      <c r="K618" s="111"/>
      <c r="L618" s="111"/>
      <c r="M618" s="111"/>
      <c r="N618" s="111"/>
      <c r="O618" s="111"/>
      <c r="P618" s="111"/>
      <c r="Q618" s="111"/>
      <c r="R618" s="111"/>
      <c r="S618" s="111"/>
      <c r="T618" s="111"/>
      <c r="U618" s="111"/>
      <c r="V618" s="111"/>
      <c r="W618" s="111"/>
      <c r="X618" s="111"/>
      <c r="Y618" s="111"/>
      <c r="Z618" s="111"/>
      <c r="AA618" s="111"/>
      <c r="AB618" s="111"/>
      <c r="AC618" s="111"/>
      <c r="AD618" s="111"/>
      <c r="AE618" s="8"/>
      <c r="AG618" s="381">
        <f t="shared" si="129"/>
        <v>0</v>
      </c>
      <c r="AH618" s="298">
        <f t="shared" si="130"/>
        <v>0</v>
      </c>
      <c r="AI618" s="299">
        <f t="shared" si="131"/>
        <v>0</v>
      </c>
      <c r="AJ618" s="300">
        <f t="shared" si="132"/>
        <v>0</v>
      </c>
      <c r="AK618" s="301">
        <f t="shared" si="133"/>
        <v>0</v>
      </c>
      <c r="AL618" s="298">
        <f t="shared" si="134"/>
        <v>0</v>
      </c>
      <c r="AM618" s="299">
        <f t="shared" si="135"/>
        <v>0</v>
      </c>
      <c r="AN618" s="300">
        <f t="shared" si="136"/>
        <v>0</v>
      </c>
      <c r="AO618" s="301">
        <f t="shared" si="137"/>
        <v>0</v>
      </c>
      <c r="AP618" s="298">
        <f t="shared" si="138"/>
        <v>0</v>
      </c>
      <c r="AQ618" s="299">
        <f t="shared" si="139"/>
        <v>0</v>
      </c>
      <c r="AR618" s="300">
        <f t="shared" si="140"/>
        <v>0</v>
      </c>
      <c r="AS618" s="301">
        <f t="shared" si="141"/>
        <v>0</v>
      </c>
      <c r="AT618" s="298">
        <f t="shared" si="142"/>
        <v>0</v>
      </c>
      <c r="AU618" s="299">
        <f t="shared" si="143"/>
        <v>0</v>
      </c>
      <c r="AV618" s="300">
        <f t="shared" si="144"/>
        <v>0</v>
      </c>
      <c r="AW618" s="301">
        <f t="shared" si="145"/>
        <v>0</v>
      </c>
      <c r="AX618" s="298">
        <f t="shared" si="146"/>
        <v>0</v>
      </c>
      <c r="AY618" s="299">
        <f t="shared" si="147"/>
        <v>0</v>
      </c>
      <c r="AZ618" s="300">
        <f t="shared" si="148"/>
        <v>0</v>
      </c>
      <c r="BA618" s="301">
        <f t="shared" si="149"/>
        <v>0</v>
      </c>
      <c r="BB618" s="298">
        <f t="shared" si="150"/>
        <v>0</v>
      </c>
      <c r="BC618" s="299">
        <f t="shared" si="151"/>
        <v>0</v>
      </c>
      <c r="BD618" s="300">
        <f t="shared" si="152"/>
        <v>0</v>
      </c>
      <c r="BE618" s="301">
        <f t="shared" si="153"/>
        <v>0</v>
      </c>
      <c r="BF618" s="298">
        <f t="shared" si="154"/>
        <v>0</v>
      </c>
      <c r="BG618" s="299">
        <f t="shared" si="155"/>
        <v>0</v>
      </c>
      <c r="BH618" s="300">
        <f t="shared" si="156"/>
        <v>0</v>
      </c>
      <c r="BI618" s="301">
        <f t="shared" si="157"/>
        <v>0</v>
      </c>
      <c r="BK618" s="371">
        <f t="shared" si="174"/>
        <v>0</v>
      </c>
      <c r="BL618" s="303">
        <f t="shared" si="158"/>
        <v>0</v>
      </c>
      <c r="BM618" s="304" t="str">
        <f>IF(BL618=0,"",
IF(SUM($BL$510:BL618)=1,BN618,
IF($BL$630&gt;SUM($BL$510:BL618),_xlfn.CONCAT(", ",BN618),
IF($BL$630=SUM($BL$510:BL618),_xlfn.CONCAT(" y ",BN618)))))</f>
        <v/>
      </c>
      <c r="BN618" s="231" t="s">
        <v>6320</v>
      </c>
      <c r="BO618" s="290">
        <f t="shared" si="175"/>
        <v>0</v>
      </c>
      <c r="BP618" s="291" t="str">
        <f>IF(BO618=0,"",
IF(SUM($BO$510:BO618)=1,BQ618,
IF($BO$630&gt;SUM($BO$510:BO618),_xlfn.CONCAT(", ",BQ618),
IF($BO$630=SUM($BO$510:BO618),_xlfn.CONCAT(" y ",BQ618)))))</f>
        <v/>
      </c>
      <c r="BQ618" s="231" t="s">
        <v>6320</v>
      </c>
      <c r="BR618" s="378">
        <f t="shared" si="159"/>
        <v>0</v>
      </c>
      <c r="BS618" s="379">
        <f t="shared" si="160"/>
        <v>0</v>
      </c>
      <c r="BT618" s="380">
        <f t="shared" si="161"/>
        <v>0</v>
      </c>
      <c r="BU618" s="483">
        <f t="shared" si="162"/>
        <v>0</v>
      </c>
      <c r="BV618" s="484">
        <f t="shared" si="163"/>
        <v>0</v>
      </c>
      <c r="BW618" s="485">
        <f t="shared" si="164"/>
        <v>0</v>
      </c>
      <c r="BX618" s="486">
        <f t="shared" si="165"/>
        <v>0</v>
      </c>
      <c r="BY618" s="483">
        <f t="shared" si="166"/>
        <v>0</v>
      </c>
      <c r="BZ618" s="487">
        <f t="shared" si="167"/>
        <v>0</v>
      </c>
      <c r="CA618" s="485">
        <f t="shared" si="168"/>
        <v>0</v>
      </c>
      <c r="CB618" s="486">
        <f t="shared" si="169"/>
        <v>0</v>
      </c>
      <c r="CC618" s="483">
        <f t="shared" si="170"/>
        <v>0</v>
      </c>
      <c r="CD618" s="484">
        <f t="shared" si="171"/>
        <v>0</v>
      </c>
      <c r="CE618" s="485">
        <f t="shared" si="172"/>
        <v>0</v>
      </c>
      <c r="CF618" s="486">
        <f t="shared" si="173"/>
        <v>0</v>
      </c>
    </row>
    <row r="619" spans="1:84" ht="15" hidden="1" customHeight="1">
      <c r="A619" s="6"/>
      <c r="B619" s="5"/>
      <c r="C619" s="87" t="s">
        <v>214</v>
      </c>
      <c r="D619" s="623" t="str">
        <f>IF(CNGE_2024_M1_Secc1_Sub1!$D151="","",CNGE_2024_M1_Secc1_Sub1!$D151)</f>
        <v/>
      </c>
      <c r="E619" s="624"/>
      <c r="F619" s="624"/>
      <c r="G619" s="624"/>
      <c r="H619" s="624"/>
      <c r="I619" s="625"/>
      <c r="J619" s="111"/>
      <c r="K619" s="111"/>
      <c r="L619" s="111"/>
      <c r="M619" s="111"/>
      <c r="N619" s="111"/>
      <c r="O619" s="111"/>
      <c r="P619" s="111"/>
      <c r="Q619" s="111"/>
      <c r="R619" s="111"/>
      <c r="S619" s="111"/>
      <c r="T619" s="111"/>
      <c r="U619" s="111"/>
      <c r="V619" s="111"/>
      <c r="W619" s="111"/>
      <c r="X619" s="111"/>
      <c r="Y619" s="111"/>
      <c r="Z619" s="111"/>
      <c r="AA619" s="111"/>
      <c r="AB619" s="111"/>
      <c r="AC619" s="111"/>
      <c r="AD619" s="111"/>
      <c r="AE619" s="8"/>
      <c r="AG619" s="381">
        <f t="shared" si="129"/>
        <v>0</v>
      </c>
      <c r="AH619" s="298">
        <f t="shared" si="130"/>
        <v>0</v>
      </c>
      <c r="AI619" s="299">
        <f t="shared" si="131"/>
        <v>0</v>
      </c>
      <c r="AJ619" s="300">
        <f t="shared" si="132"/>
        <v>0</v>
      </c>
      <c r="AK619" s="301">
        <f t="shared" si="133"/>
        <v>0</v>
      </c>
      <c r="AL619" s="298">
        <f t="shared" si="134"/>
        <v>0</v>
      </c>
      <c r="AM619" s="299">
        <f t="shared" si="135"/>
        <v>0</v>
      </c>
      <c r="AN619" s="300">
        <f t="shared" si="136"/>
        <v>0</v>
      </c>
      <c r="AO619" s="301">
        <f t="shared" si="137"/>
        <v>0</v>
      </c>
      <c r="AP619" s="298">
        <f t="shared" si="138"/>
        <v>0</v>
      </c>
      <c r="AQ619" s="299">
        <f t="shared" si="139"/>
        <v>0</v>
      </c>
      <c r="AR619" s="300">
        <f t="shared" si="140"/>
        <v>0</v>
      </c>
      <c r="AS619" s="301">
        <f t="shared" si="141"/>
        <v>0</v>
      </c>
      <c r="AT619" s="298">
        <f t="shared" si="142"/>
        <v>0</v>
      </c>
      <c r="AU619" s="299">
        <f t="shared" si="143"/>
        <v>0</v>
      </c>
      <c r="AV619" s="300">
        <f t="shared" si="144"/>
        <v>0</v>
      </c>
      <c r="AW619" s="301">
        <f t="shared" si="145"/>
        <v>0</v>
      </c>
      <c r="AX619" s="298">
        <f t="shared" si="146"/>
        <v>0</v>
      </c>
      <c r="AY619" s="299">
        <f t="shared" si="147"/>
        <v>0</v>
      </c>
      <c r="AZ619" s="300">
        <f t="shared" si="148"/>
        <v>0</v>
      </c>
      <c r="BA619" s="301">
        <f t="shared" si="149"/>
        <v>0</v>
      </c>
      <c r="BB619" s="298">
        <f t="shared" si="150"/>
        <v>0</v>
      </c>
      <c r="BC619" s="299">
        <f t="shared" si="151"/>
        <v>0</v>
      </c>
      <c r="BD619" s="300">
        <f t="shared" si="152"/>
        <v>0</v>
      </c>
      <c r="BE619" s="301">
        <f t="shared" si="153"/>
        <v>0</v>
      </c>
      <c r="BF619" s="298">
        <f t="shared" si="154"/>
        <v>0</v>
      </c>
      <c r="BG619" s="299">
        <f t="shared" si="155"/>
        <v>0</v>
      </c>
      <c r="BH619" s="300">
        <f t="shared" si="156"/>
        <v>0</v>
      </c>
      <c r="BI619" s="301">
        <f t="shared" si="157"/>
        <v>0</v>
      </c>
      <c r="BK619" s="371">
        <f t="shared" si="174"/>
        <v>0</v>
      </c>
      <c r="BL619" s="303">
        <f t="shared" si="158"/>
        <v>0</v>
      </c>
      <c r="BM619" s="304" t="str">
        <f>IF(BL619=0,"",
IF(SUM($BL$510:BL619)=1,BN619,
IF($BL$630&gt;SUM($BL$510:BL619),_xlfn.CONCAT(", ",BN619),
IF($BL$630=SUM($BL$510:BL619),_xlfn.CONCAT(" y ",BN619)))))</f>
        <v/>
      </c>
      <c r="BN619" s="231" t="s">
        <v>6321</v>
      </c>
      <c r="BO619" s="290">
        <f t="shared" si="175"/>
        <v>0</v>
      </c>
      <c r="BP619" s="291" t="str">
        <f>IF(BO619=0,"",
IF(SUM($BO$510:BO619)=1,BQ619,
IF($BO$630&gt;SUM($BO$510:BO619),_xlfn.CONCAT(", ",BQ619),
IF($BO$630=SUM($BO$510:BO619),_xlfn.CONCAT(" y ",BQ619)))))</f>
        <v/>
      </c>
      <c r="BQ619" s="231" t="s">
        <v>6321</v>
      </c>
      <c r="BR619" s="378">
        <f t="shared" si="159"/>
        <v>0</v>
      </c>
      <c r="BS619" s="379">
        <f t="shared" si="160"/>
        <v>0</v>
      </c>
      <c r="BT619" s="380">
        <f t="shared" si="161"/>
        <v>0</v>
      </c>
      <c r="BU619" s="483">
        <f t="shared" si="162"/>
        <v>0</v>
      </c>
      <c r="BV619" s="484">
        <f t="shared" si="163"/>
        <v>0</v>
      </c>
      <c r="BW619" s="485">
        <f t="shared" si="164"/>
        <v>0</v>
      </c>
      <c r="BX619" s="486">
        <f t="shared" si="165"/>
        <v>0</v>
      </c>
      <c r="BY619" s="483">
        <f t="shared" si="166"/>
        <v>0</v>
      </c>
      <c r="BZ619" s="487">
        <f t="shared" si="167"/>
        <v>0</v>
      </c>
      <c r="CA619" s="485">
        <f t="shared" si="168"/>
        <v>0</v>
      </c>
      <c r="CB619" s="486">
        <f t="shared" si="169"/>
        <v>0</v>
      </c>
      <c r="CC619" s="483">
        <f t="shared" si="170"/>
        <v>0</v>
      </c>
      <c r="CD619" s="484">
        <f t="shared" si="171"/>
        <v>0</v>
      </c>
      <c r="CE619" s="485">
        <f t="shared" si="172"/>
        <v>0</v>
      </c>
      <c r="CF619" s="486">
        <f t="shared" si="173"/>
        <v>0</v>
      </c>
    </row>
    <row r="620" spans="1:84" ht="15" hidden="1" customHeight="1">
      <c r="A620" s="6"/>
      <c r="B620" s="5"/>
      <c r="C620" s="87" t="s">
        <v>215</v>
      </c>
      <c r="D620" s="623" t="str">
        <f>IF(CNGE_2024_M1_Secc1_Sub1!$D152="","",CNGE_2024_M1_Secc1_Sub1!$D152)</f>
        <v/>
      </c>
      <c r="E620" s="624"/>
      <c r="F620" s="624"/>
      <c r="G620" s="624"/>
      <c r="H620" s="624"/>
      <c r="I620" s="625"/>
      <c r="J620" s="111"/>
      <c r="K620" s="111"/>
      <c r="L620" s="111"/>
      <c r="M620" s="111"/>
      <c r="N620" s="111"/>
      <c r="O620" s="111"/>
      <c r="P620" s="111"/>
      <c r="Q620" s="111"/>
      <c r="R620" s="111"/>
      <c r="S620" s="111"/>
      <c r="T620" s="111"/>
      <c r="U620" s="111"/>
      <c r="V620" s="111"/>
      <c r="W620" s="111"/>
      <c r="X620" s="111"/>
      <c r="Y620" s="111"/>
      <c r="Z620" s="111"/>
      <c r="AA620" s="111"/>
      <c r="AB620" s="111"/>
      <c r="AC620" s="111"/>
      <c r="AD620" s="111"/>
      <c r="AE620" s="8"/>
      <c r="AG620" s="381">
        <f t="shared" si="129"/>
        <v>0</v>
      </c>
      <c r="AH620" s="298">
        <f t="shared" si="130"/>
        <v>0</v>
      </c>
      <c r="AI620" s="299">
        <f t="shared" si="131"/>
        <v>0</v>
      </c>
      <c r="AJ620" s="300">
        <f t="shared" si="132"/>
        <v>0</v>
      </c>
      <c r="AK620" s="301">
        <f t="shared" si="133"/>
        <v>0</v>
      </c>
      <c r="AL620" s="298">
        <f t="shared" si="134"/>
        <v>0</v>
      </c>
      <c r="AM620" s="299">
        <f t="shared" si="135"/>
        <v>0</v>
      </c>
      <c r="AN620" s="300">
        <f t="shared" si="136"/>
        <v>0</v>
      </c>
      <c r="AO620" s="301">
        <f t="shared" si="137"/>
        <v>0</v>
      </c>
      <c r="AP620" s="298">
        <f t="shared" si="138"/>
        <v>0</v>
      </c>
      <c r="AQ620" s="299">
        <f t="shared" si="139"/>
        <v>0</v>
      </c>
      <c r="AR620" s="300">
        <f t="shared" si="140"/>
        <v>0</v>
      </c>
      <c r="AS620" s="301">
        <f t="shared" si="141"/>
        <v>0</v>
      </c>
      <c r="AT620" s="298">
        <f t="shared" si="142"/>
        <v>0</v>
      </c>
      <c r="AU620" s="299">
        <f t="shared" si="143"/>
        <v>0</v>
      </c>
      <c r="AV620" s="300">
        <f t="shared" si="144"/>
        <v>0</v>
      </c>
      <c r="AW620" s="301">
        <f t="shared" si="145"/>
        <v>0</v>
      </c>
      <c r="AX620" s="298">
        <f t="shared" si="146"/>
        <v>0</v>
      </c>
      <c r="AY620" s="299">
        <f t="shared" si="147"/>
        <v>0</v>
      </c>
      <c r="AZ620" s="300">
        <f t="shared" si="148"/>
        <v>0</v>
      </c>
      <c r="BA620" s="301">
        <f t="shared" si="149"/>
        <v>0</v>
      </c>
      <c r="BB620" s="298">
        <f t="shared" si="150"/>
        <v>0</v>
      </c>
      <c r="BC620" s="299">
        <f t="shared" si="151"/>
        <v>0</v>
      </c>
      <c r="BD620" s="300">
        <f t="shared" si="152"/>
        <v>0</v>
      </c>
      <c r="BE620" s="301">
        <f t="shared" si="153"/>
        <v>0</v>
      </c>
      <c r="BF620" s="298">
        <f t="shared" si="154"/>
        <v>0</v>
      </c>
      <c r="BG620" s="299">
        <f t="shared" si="155"/>
        <v>0</v>
      </c>
      <c r="BH620" s="300">
        <f t="shared" si="156"/>
        <v>0</v>
      </c>
      <c r="BI620" s="301">
        <f t="shared" si="157"/>
        <v>0</v>
      </c>
      <c r="BK620" s="371">
        <f t="shared" si="174"/>
        <v>0</v>
      </c>
      <c r="BL620" s="303">
        <f t="shared" si="158"/>
        <v>0</v>
      </c>
      <c r="BM620" s="304" t="str">
        <f>IF(BL620=0,"",
IF(SUM($BL$510:BL620)=1,BN620,
IF($BL$630&gt;SUM($BL$510:BL620),_xlfn.CONCAT(", ",BN620),
IF($BL$630=SUM($BL$510:BL620),_xlfn.CONCAT(" y ",BN620)))))</f>
        <v/>
      </c>
      <c r="BN620" s="231" t="s">
        <v>6322</v>
      </c>
      <c r="BO620" s="290">
        <f t="shared" si="175"/>
        <v>0</v>
      </c>
      <c r="BP620" s="291" t="str">
        <f>IF(BO620=0,"",
IF(SUM($BO$510:BO620)=1,BQ620,
IF($BO$630&gt;SUM($BO$510:BO620),_xlfn.CONCAT(", ",BQ620),
IF($BO$630=SUM($BO$510:BO620),_xlfn.CONCAT(" y ",BQ620)))))</f>
        <v/>
      </c>
      <c r="BQ620" s="231" t="s">
        <v>6322</v>
      </c>
      <c r="BR620" s="378">
        <f t="shared" si="159"/>
        <v>0</v>
      </c>
      <c r="BS620" s="379">
        <f t="shared" si="160"/>
        <v>0</v>
      </c>
      <c r="BT620" s="380">
        <f t="shared" si="161"/>
        <v>0</v>
      </c>
      <c r="BU620" s="483">
        <f t="shared" si="162"/>
        <v>0</v>
      </c>
      <c r="BV620" s="484">
        <f t="shared" si="163"/>
        <v>0</v>
      </c>
      <c r="BW620" s="485">
        <f t="shared" si="164"/>
        <v>0</v>
      </c>
      <c r="BX620" s="486">
        <f t="shared" si="165"/>
        <v>0</v>
      </c>
      <c r="BY620" s="483">
        <f t="shared" si="166"/>
        <v>0</v>
      </c>
      <c r="BZ620" s="487">
        <f t="shared" si="167"/>
        <v>0</v>
      </c>
      <c r="CA620" s="485">
        <f t="shared" si="168"/>
        <v>0</v>
      </c>
      <c r="CB620" s="486">
        <f t="shared" si="169"/>
        <v>0</v>
      </c>
      <c r="CC620" s="483">
        <f t="shared" si="170"/>
        <v>0</v>
      </c>
      <c r="CD620" s="484">
        <f t="shared" si="171"/>
        <v>0</v>
      </c>
      <c r="CE620" s="485">
        <f t="shared" si="172"/>
        <v>0</v>
      </c>
      <c r="CF620" s="486">
        <f t="shared" si="173"/>
        <v>0</v>
      </c>
    </row>
    <row r="621" spans="1:84" ht="15" hidden="1" customHeight="1">
      <c r="A621" s="6"/>
      <c r="B621" s="5"/>
      <c r="C621" s="87" t="s">
        <v>216</v>
      </c>
      <c r="D621" s="623" t="str">
        <f>IF(CNGE_2024_M1_Secc1_Sub1!$D153="","",CNGE_2024_M1_Secc1_Sub1!$D153)</f>
        <v/>
      </c>
      <c r="E621" s="624"/>
      <c r="F621" s="624"/>
      <c r="G621" s="624"/>
      <c r="H621" s="624"/>
      <c r="I621" s="625"/>
      <c r="J621" s="111"/>
      <c r="K621" s="111"/>
      <c r="L621" s="111"/>
      <c r="M621" s="111"/>
      <c r="N621" s="111"/>
      <c r="O621" s="111"/>
      <c r="P621" s="111"/>
      <c r="Q621" s="111"/>
      <c r="R621" s="111"/>
      <c r="S621" s="111"/>
      <c r="T621" s="111"/>
      <c r="U621" s="111"/>
      <c r="V621" s="111"/>
      <c r="W621" s="111"/>
      <c r="X621" s="111"/>
      <c r="Y621" s="111"/>
      <c r="Z621" s="111"/>
      <c r="AA621" s="111"/>
      <c r="AB621" s="111"/>
      <c r="AC621" s="111"/>
      <c r="AD621" s="111"/>
      <c r="AE621" s="8"/>
      <c r="AG621" s="381">
        <f t="shared" si="129"/>
        <v>0</v>
      </c>
      <c r="AH621" s="298">
        <f t="shared" si="130"/>
        <v>0</v>
      </c>
      <c r="AI621" s="299">
        <f t="shared" si="131"/>
        <v>0</v>
      </c>
      <c r="AJ621" s="300">
        <f t="shared" si="132"/>
        <v>0</v>
      </c>
      <c r="AK621" s="301">
        <f t="shared" si="133"/>
        <v>0</v>
      </c>
      <c r="AL621" s="298">
        <f t="shared" si="134"/>
        <v>0</v>
      </c>
      <c r="AM621" s="299">
        <f t="shared" si="135"/>
        <v>0</v>
      </c>
      <c r="AN621" s="300">
        <f t="shared" si="136"/>
        <v>0</v>
      </c>
      <c r="AO621" s="301">
        <f t="shared" si="137"/>
        <v>0</v>
      </c>
      <c r="AP621" s="298">
        <f t="shared" si="138"/>
        <v>0</v>
      </c>
      <c r="AQ621" s="299">
        <f t="shared" si="139"/>
        <v>0</v>
      </c>
      <c r="AR621" s="300">
        <f t="shared" si="140"/>
        <v>0</v>
      </c>
      <c r="AS621" s="301">
        <f t="shared" si="141"/>
        <v>0</v>
      </c>
      <c r="AT621" s="298">
        <f t="shared" si="142"/>
        <v>0</v>
      </c>
      <c r="AU621" s="299">
        <f t="shared" si="143"/>
        <v>0</v>
      </c>
      <c r="AV621" s="300">
        <f t="shared" si="144"/>
        <v>0</v>
      </c>
      <c r="AW621" s="301">
        <f t="shared" si="145"/>
        <v>0</v>
      </c>
      <c r="AX621" s="298">
        <f t="shared" si="146"/>
        <v>0</v>
      </c>
      <c r="AY621" s="299">
        <f t="shared" si="147"/>
        <v>0</v>
      </c>
      <c r="AZ621" s="300">
        <f t="shared" si="148"/>
        <v>0</v>
      </c>
      <c r="BA621" s="301">
        <f t="shared" si="149"/>
        <v>0</v>
      </c>
      <c r="BB621" s="298">
        <f t="shared" si="150"/>
        <v>0</v>
      </c>
      <c r="BC621" s="299">
        <f t="shared" si="151"/>
        <v>0</v>
      </c>
      <c r="BD621" s="300">
        <f t="shared" si="152"/>
        <v>0</v>
      </c>
      <c r="BE621" s="301">
        <f t="shared" si="153"/>
        <v>0</v>
      </c>
      <c r="BF621" s="298">
        <f t="shared" si="154"/>
        <v>0</v>
      </c>
      <c r="BG621" s="299">
        <f t="shared" si="155"/>
        <v>0</v>
      </c>
      <c r="BH621" s="300">
        <f t="shared" si="156"/>
        <v>0</v>
      </c>
      <c r="BI621" s="301">
        <f t="shared" si="157"/>
        <v>0</v>
      </c>
      <c r="BK621" s="371">
        <f t="shared" si="174"/>
        <v>0</v>
      </c>
      <c r="BL621" s="303">
        <f t="shared" si="158"/>
        <v>0</v>
      </c>
      <c r="BM621" s="304" t="str">
        <f>IF(BL621=0,"",
IF(SUM($BL$510:BL621)=1,BN621,
IF($BL$630&gt;SUM($BL$510:BL621),_xlfn.CONCAT(", ",BN621),
IF($BL$630=SUM($BL$510:BL621),_xlfn.CONCAT(" y ",BN621)))))</f>
        <v/>
      </c>
      <c r="BN621" s="231" t="s">
        <v>6323</v>
      </c>
      <c r="BO621" s="290">
        <f t="shared" si="175"/>
        <v>0</v>
      </c>
      <c r="BP621" s="291" t="str">
        <f>IF(BO621=0,"",
IF(SUM($BO$510:BO621)=1,BQ621,
IF($BO$630&gt;SUM($BO$510:BO621),_xlfn.CONCAT(", ",BQ621),
IF($BO$630=SUM($BO$510:BO621),_xlfn.CONCAT(" y ",BQ621)))))</f>
        <v/>
      </c>
      <c r="BQ621" s="231" t="s">
        <v>6323</v>
      </c>
      <c r="BR621" s="378">
        <f t="shared" si="159"/>
        <v>0</v>
      </c>
      <c r="BS621" s="379">
        <f t="shared" si="160"/>
        <v>0</v>
      </c>
      <c r="BT621" s="380">
        <f t="shared" si="161"/>
        <v>0</v>
      </c>
      <c r="BU621" s="483">
        <f t="shared" si="162"/>
        <v>0</v>
      </c>
      <c r="BV621" s="484">
        <f t="shared" si="163"/>
        <v>0</v>
      </c>
      <c r="BW621" s="485">
        <f t="shared" si="164"/>
        <v>0</v>
      </c>
      <c r="BX621" s="486">
        <f t="shared" si="165"/>
        <v>0</v>
      </c>
      <c r="BY621" s="483">
        <f t="shared" si="166"/>
        <v>0</v>
      </c>
      <c r="BZ621" s="487">
        <f t="shared" si="167"/>
        <v>0</v>
      </c>
      <c r="CA621" s="485">
        <f t="shared" si="168"/>
        <v>0</v>
      </c>
      <c r="CB621" s="486">
        <f t="shared" si="169"/>
        <v>0</v>
      </c>
      <c r="CC621" s="483">
        <f t="shared" si="170"/>
        <v>0</v>
      </c>
      <c r="CD621" s="484">
        <f t="shared" si="171"/>
        <v>0</v>
      </c>
      <c r="CE621" s="485">
        <f t="shared" si="172"/>
        <v>0</v>
      </c>
      <c r="CF621" s="486">
        <f t="shared" si="173"/>
        <v>0</v>
      </c>
    </row>
    <row r="622" spans="1:84" ht="15" hidden="1" customHeight="1">
      <c r="A622" s="6"/>
      <c r="B622" s="5"/>
      <c r="C622" s="87" t="s">
        <v>217</v>
      </c>
      <c r="D622" s="623" t="str">
        <f>IF(CNGE_2024_M1_Secc1_Sub1!$D154="","",CNGE_2024_M1_Secc1_Sub1!$D154)</f>
        <v/>
      </c>
      <c r="E622" s="624"/>
      <c r="F622" s="624"/>
      <c r="G622" s="624"/>
      <c r="H622" s="624"/>
      <c r="I622" s="625"/>
      <c r="J622" s="111"/>
      <c r="K622" s="111"/>
      <c r="L622" s="111"/>
      <c r="M622" s="111"/>
      <c r="N622" s="111"/>
      <c r="O622" s="111"/>
      <c r="P622" s="111"/>
      <c r="Q622" s="111"/>
      <c r="R622" s="111"/>
      <c r="S622" s="111"/>
      <c r="T622" s="111"/>
      <c r="U622" s="111"/>
      <c r="V622" s="111"/>
      <c r="W622" s="111"/>
      <c r="X622" s="111"/>
      <c r="Y622" s="111"/>
      <c r="Z622" s="111"/>
      <c r="AA622" s="111"/>
      <c r="AB622" s="111"/>
      <c r="AC622" s="111"/>
      <c r="AD622" s="111"/>
      <c r="AE622" s="8"/>
      <c r="AG622" s="381">
        <f t="shared" si="129"/>
        <v>0</v>
      </c>
      <c r="AH622" s="298">
        <f t="shared" si="130"/>
        <v>0</v>
      </c>
      <c r="AI622" s="299">
        <f t="shared" si="131"/>
        <v>0</v>
      </c>
      <c r="AJ622" s="300">
        <f t="shared" si="132"/>
        <v>0</v>
      </c>
      <c r="AK622" s="301">
        <f t="shared" si="133"/>
        <v>0</v>
      </c>
      <c r="AL622" s="298">
        <f t="shared" si="134"/>
        <v>0</v>
      </c>
      <c r="AM622" s="299">
        <f t="shared" si="135"/>
        <v>0</v>
      </c>
      <c r="AN622" s="300">
        <f t="shared" si="136"/>
        <v>0</v>
      </c>
      <c r="AO622" s="301">
        <f t="shared" si="137"/>
        <v>0</v>
      </c>
      <c r="AP622" s="298">
        <f t="shared" si="138"/>
        <v>0</v>
      </c>
      <c r="AQ622" s="299">
        <f t="shared" si="139"/>
        <v>0</v>
      </c>
      <c r="AR622" s="300">
        <f t="shared" si="140"/>
        <v>0</v>
      </c>
      <c r="AS622" s="301">
        <f t="shared" si="141"/>
        <v>0</v>
      </c>
      <c r="AT622" s="298">
        <f t="shared" si="142"/>
        <v>0</v>
      </c>
      <c r="AU622" s="299">
        <f t="shared" si="143"/>
        <v>0</v>
      </c>
      <c r="AV622" s="300">
        <f t="shared" si="144"/>
        <v>0</v>
      </c>
      <c r="AW622" s="301">
        <f t="shared" si="145"/>
        <v>0</v>
      </c>
      <c r="AX622" s="298">
        <f t="shared" si="146"/>
        <v>0</v>
      </c>
      <c r="AY622" s="299">
        <f t="shared" si="147"/>
        <v>0</v>
      </c>
      <c r="AZ622" s="300">
        <f t="shared" si="148"/>
        <v>0</v>
      </c>
      <c r="BA622" s="301">
        <f t="shared" si="149"/>
        <v>0</v>
      </c>
      <c r="BB622" s="298">
        <f t="shared" si="150"/>
        <v>0</v>
      </c>
      <c r="BC622" s="299">
        <f t="shared" si="151"/>
        <v>0</v>
      </c>
      <c r="BD622" s="300">
        <f t="shared" si="152"/>
        <v>0</v>
      </c>
      <c r="BE622" s="301">
        <f t="shared" si="153"/>
        <v>0</v>
      </c>
      <c r="BF622" s="298">
        <f t="shared" si="154"/>
        <v>0</v>
      </c>
      <c r="BG622" s="299">
        <f t="shared" si="155"/>
        <v>0</v>
      </c>
      <c r="BH622" s="300">
        <f t="shared" si="156"/>
        <v>0</v>
      </c>
      <c r="BI622" s="301">
        <f t="shared" si="157"/>
        <v>0</v>
      </c>
      <c r="BK622" s="371">
        <f t="shared" si="174"/>
        <v>0</v>
      </c>
      <c r="BL622" s="303">
        <f t="shared" si="158"/>
        <v>0</v>
      </c>
      <c r="BM622" s="304" t="str">
        <f>IF(BL622=0,"",
IF(SUM($BL$510:BL622)=1,BN622,
IF($BL$630&gt;SUM($BL$510:BL622),_xlfn.CONCAT(", ",BN622),
IF($BL$630=SUM($BL$510:BL622),_xlfn.CONCAT(" y ",BN622)))))</f>
        <v/>
      </c>
      <c r="BN622" s="231" t="s">
        <v>6324</v>
      </c>
      <c r="BO622" s="290">
        <f t="shared" si="175"/>
        <v>0</v>
      </c>
      <c r="BP622" s="291" t="str">
        <f>IF(BO622=0,"",
IF(SUM($BO$510:BO622)=1,BQ622,
IF($BO$630&gt;SUM($BO$510:BO622),_xlfn.CONCAT(", ",BQ622),
IF($BO$630=SUM($BO$510:BO622),_xlfn.CONCAT(" y ",BQ622)))))</f>
        <v/>
      </c>
      <c r="BQ622" s="231" t="s">
        <v>6324</v>
      </c>
      <c r="BR622" s="378">
        <f t="shared" si="159"/>
        <v>0</v>
      </c>
      <c r="BS622" s="379">
        <f t="shared" si="160"/>
        <v>0</v>
      </c>
      <c r="BT622" s="380">
        <f t="shared" si="161"/>
        <v>0</v>
      </c>
      <c r="BU622" s="483">
        <f t="shared" si="162"/>
        <v>0</v>
      </c>
      <c r="BV622" s="484">
        <f t="shared" si="163"/>
        <v>0</v>
      </c>
      <c r="BW622" s="485">
        <f t="shared" si="164"/>
        <v>0</v>
      </c>
      <c r="BX622" s="486">
        <f t="shared" si="165"/>
        <v>0</v>
      </c>
      <c r="BY622" s="483">
        <f t="shared" si="166"/>
        <v>0</v>
      </c>
      <c r="BZ622" s="487">
        <f t="shared" si="167"/>
        <v>0</v>
      </c>
      <c r="CA622" s="485">
        <f t="shared" si="168"/>
        <v>0</v>
      </c>
      <c r="CB622" s="486">
        <f t="shared" si="169"/>
        <v>0</v>
      </c>
      <c r="CC622" s="483">
        <f t="shared" si="170"/>
        <v>0</v>
      </c>
      <c r="CD622" s="484">
        <f t="shared" si="171"/>
        <v>0</v>
      </c>
      <c r="CE622" s="485">
        <f t="shared" si="172"/>
        <v>0</v>
      </c>
      <c r="CF622" s="486">
        <f t="shared" si="173"/>
        <v>0</v>
      </c>
    </row>
    <row r="623" spans="1:84" ht="15" hidden="1" customHeight="1">
      <c r="A623" s="6"/>
      <c r="B623" s="5"/>
      <c r="C623" s="87" t="s">
        <v>218</v>
      </c>
      <c r="D623" s="623" t="str">
        <f>IF(CNGE_2024_M1_Secc1_Sub1!$D155="","",CNGE_2024_M1_Secc1_Sub1!$D155)</f>
        <v/>
      </c>
      <c r="E623" s="624"/>
      <c r="F623" s="624"/>
      <c r="G623" s="624"/>
      <c r="H623" s="624"/>
      <c r="I623" s="625"/>
      <c r="J623" s="111"/>
      <c r="K623" s="111"/>
      <c r="L623" s="111"/>
      <c r="M623" s="111"/>
      <c r="N623" s="111"/>
      <c r="O623" s="111"/>
      <c r="P623" s="111"/>
      <c r="Q623" s="111"/>
      <c r="R623" s="111"/>
      <c r="S623" s="111"/>
      <c r="T623" s="111"/>
      <c r="U623" s="111"/>
      <c r="V623" s="111"/>
      <c r="W623" s="111"/>
      <c r="X623" s="111"/>
      <c r="Y623" s="111"/>
      <c r="Z623" s="111"/>
      <c r="AA623" s="111"/>
      <c r="AB623" s="111"/>
      <c r="AC623" s="111"/>
      <c r="AD623" s="111"/>
      <c r="AE623" s="8"/>
      <c r="AG623" s="381">
        <f t="shared" si="129"/>
        <v>0</v>
      </c>
      <c r="AH623" s="298">
        <f t="shared" si="130"/>
        <v>0</v>
      </c>
      <c r="AI623" s="299">
        <f t="shared" si="131"/>
        <v>0</v>
      </c>
      <c r="AJ623" s="300">
        <f t="shared" si="132"/>
        <v>0</v>
      </c>
      <c r="AK623" s="301">
        <f t="shared" si="133"/>
        <v>0</v>
      </c>
      <c r="AL623" s="298">
        <f t="shared" si="134"/>
        <v>0</v>
      </c>
      <c r="AM623" s="299">
        <f t="shared" si="135"/>
        <v>0</v>
      </c>
      <c r="AN623" s="300">
        <f t="shared" si="136"/>
        <v>0</v>
      </c>
      <c r="AO623" s="301">
        <f t="shared" si="137"/>
        <v>0</v>
      </c>
      <c r="AP623" s="298">
        <f t="shared" si="138"/>
        <v>0</v>
      </c>
      <c r="AQ623" s="299">
        <f t="shared" si="139"/>
        <v>0</v>
      </c>
      <c r="AR623" s="300">
        <f t="shared" si="140"/>
        <v>0</v>
      </c>
      <c r="AS623" s="301">
        <f t="shared" si="141"/>
        <v>0</v>
      </c>
      <c r="AT623" s="298">
        <f t="shared" si="142"/>
        <v>0</v>
      </c>
      <c r="AU623" s="299">
        <f t="shared" si="143"/>
        <v>0</v>
      </c>
      <c r="AV623" s="300">
        <f t="shared" si="144"/>
        <v>0</v>
      </c>
      <c r="AW623" s="301">
        <f t="shared" si="145"/>
        <v>0</v>
      </c>
      <c r="AX623" s="298">
        <f t="shared" si="146"/>
        <v>0</v>
      </c>
      <c r="AY623" s="299">
        <f t="shared" si="147"/>
        <v>0</v>
      </c>
      <c r="AZ623" s="300">
        <f t="shared" si="148"/>
        <v>0</v>
      </c>
      <c r="BA623" s="301">
        <f t="shared" si="149"/>
        <v>0</v>
      </c>
      <c r="BB623" s="298">
        <f t="shared" si="150"/>
        <v>0</v>
      </c>
      <c r="BC623" s="299">
        <f t="shared" si="151"/>
        <v>0</v>
      </c>
      <c r="BD623" s="300">
        <f t="shared" si="152"/>
        <v>0</v>
      </c>
      <c r="BE623" s="301">
        <f t="shared" si="153"/>
        <v>0</v>
      </c>
      <c r="BF623" s="298">
        <f t="shared" si="154"/>
        <v>0</v>
      </c>
      <c r="BG623" s="299">
        <f t="shared" si="155"/>
        <v>0</v>
      </c>
      <c r="BH623" s="300">
        <f t="shared" si="156"/>
        <v>0</v>
      </c>
      <c r="BI623" s="301">
        <f t="shared" si="157"/>
        <v>0</v>
      </c>
      <c r="BK623" s="371">
        <f t="shared" si="174"/>
        <v>0</v>
      </c>
      <c r="BL623" s="303">
        <f t="shared" si="158"/>
        <v>0</v>
      </c>
      <c r="BM623" s="304" t="str">
        <f>IF(BL623=0,"",
IF(SUM($BL$510:BL623)=1,BN623,
IF($BL$630&gt;SUM($BL$510:BL623),_xlfn.CONCAT(", ",BN623),
IF($BL$630=SUM($BL$510:BL623),_xlfn.CONCAT(" y ",BN623)))))</f>
        <v/>
      </c>
      <c r="BN623" s="231" t="s">
        <v>6325</v>
      </c>
      <c r="BO623" s="290">
        <f t="shared" si="175"/>
        <v>0</v>
      </c>
      <c r="BP623" s="291" t="str">
        <f>IF(BO623=0,"",
IF(SUM($BO$510:BO623)=1,BQ623,
IF($BO$630&gt;SUM($BO$510:BO623),_xlfn.CONCAT(", ",BQ623),
IF($BO$630=SUM($BO$510:BO623),_xlfn.CONCAT(" y ",BQ623)))))</f>
        <v/>
      </c>
      <c r="BQ623" s="231" t="s">
        <v>6325</v>
      </c>
      <c r="BR623" s="378">
        <f t="shared" si="159"/>
        <v>0</v>
      </c>
      <c r="BS623" s="379">
        <f t="shared" si="160"/>
        <v>0</v>
      </c>
      <c r="BT623" s="380">
        <f t="shared" si="161"/>
        <v>0</v>
      </c>
      <c r="BU623" s="483">
        <f t="shared" si="162"/>
        <v>0</v>
      </c>
      <c r="BV623" s="484">
        <f t="shared" si="163"/>
        <v>0</v>
      </c>
      <c r="BW623" s="485">
        <f t="shared" si="164"/>
        <v>0</v>
      </c>
      <c r="BX623" s="486">
        <f t="shared" si="165"/>
        <v>0</v>
      </c>
      <c r="BY623" s="483">
        <f t="shared" si="166"/>
        <v>0</v>
      </c>
      <c r="BZ623" s="487">
        <f t="shared" si="167"/>
        <v>0</v>
      </c>
      <c r="CA623" s="485">
        <f t="shared" si="168"/>
        <v>0</v>
      </c>
      <c r="CB623" s="486">
        <f t="shared" si="169"/>
        <v>0</v>
      </c>
      <c r="CC623" s="483">
        <f t="shared" si="170"/>
        <v>0</v>
      </c>
      <c r="CD623" s="484">
        <f t="shared" si="171"/>
        <v>0</v>
      </c>
      <c r="CE623" s="485">
        <f t="shared" si="172"/>
        <v>0</v>
      </c>
      <c r="CF623" s="486">
        <f t="shared" si="173"/>
        <v>0</v>
      </c>
    </row>
    <row r="624" spans="1:84" ht="15" hidden="1" customHeight="1">
      <c r="A624" s="6"/>
      <c r="B624" s="5"/>
      <c r="C624" s="87" t="s">
        <v>219</v>
      </c>
      <c r="D624" s="623" t="str">
        <f>IF(CNGE_2024_M1_Secc1_Sub1!$D156="","",CNGE_2024_M1_Secc1_Sub1!$D156)</f>
        <v/>
      </c>
      <c r="E624" s="624"/>
      <c r="F624" s="624"/>
      <c r="G624" s="624"/>
      <c r="H624" s="624"/>
      <c r="I624" s="625"/>
      <c r="J624" s="111"/>
      <c r="K624" s="111"/>
      <c r="L624" s="111"/>
      <c r="M624" s="111"/>
      <c r="N624" s="111"/>
      <c r="O624" s="111"/>
      <c r="P624" s="111"/>
      <c r="Q624" s="111"/>
      <c r="R624" s="111"/>
      <c r="S624" s="111"/>
      <c r="T624" s="111"/>
      <c r="U624" s="111"/>
      <c r="V624" s="111"/>
      <c r="W624" s="111"/>
      <c r="X624" s="111"/>
      <c r="Y624" s="111"/>
      <c r="Z624" s="111"/>
      <c r="AA624" s="111"/>
      <c r="AB624" s="111"/>
      <c r="AC624" s="111"/>
      <c r="AD624" s="111"/>
      <c r="AE624" s="8"/>
      <c r="AG624" s="381">
        <f t="shared" si="129"/>
        <v>0</v>
      </c>
      <c r="AH624" s="298">
        <f t="shared" si="130"/>
        <v>0</v>
      </c>
      <c r="AI624" s="299">
        <f t="shared" si="131"/>
        <v>0</v>
      </c>
      <c r="AJ624" s="300">
        <f t="shared" si="132"/>
        <v>0</v>
      </c>
      <c r="AK624" s="301">
        <f t="shared" si="133"/>
        <v>0</v>
      </c>
      <c r="AL624" s="298">
        <f t="shared" si="134"/>
        <v>0</v>
      </c>
      <c r="AM624" s="299">
        <f t="shared" si="135"/>
        <v>0</v>
      </c>
      <c r="AN624" s="300">
        <f t="shared" si="136"/>
        <v>0</v>
      </c>
      <c r="AO624" s="301">
        <f t="shared" si="137"/>
        <v>0</v>
      </c>
      <c r="AP624" s="298">
        <f t="shared" si="138"/>
        <v>0</v>
      </c>
      <c r="AQ624" s="299">
        <f t="shared" si="139"/>
        <v>0</v>
      </c>
      <c r="AR624" s="300">
        <f t="shared" si="140"/>
        <v>0</v>
      </c>
      <c r="AS624" s="301">
        <f t="shared" si="141"/>
        <v>0</v>
      </c>
      <c r="AT624" s="298">
        <f t="shared" si="142"/>
        <v>0</v>
      </c>
      <c r="AU624" s="299">
        <f t="shared" si="143"/>
        <v>0</v>
      </c>
      <c r="AV624" s="300">
        <f t="shared" si="144"/>
        <v>0</v>
      </c>
      <c r="AW624" s="301">
        <f t="shared" si="145"/>
        <v>0</v>
      </c>
      <c r="AX624" s="298">
        <f t="shared" si="146"/>
        <v>0</v>
      </c>
      <c r="AY624" s="299">
        <f t="shared" si="147"/>
        <v>0</v>
      </c>
      <c r="AZ624" s="300">
        <f t="shared" si="148"/>
        <v>0</v>
      </c>
      <c r="BA624" s="301">
        <f t="shared" si="149"/>
        <v>0</v>
      </c>
      <c r="BB624" s="298">
        <f t="shared" si="150"/>
        <v>0</v>
      </c>
      <c r="BC624" s="299">
        <f t="shared" si="151"/>
        <v>0</v>
      </c>
      <c r="BD624" s="300">
        <f t="shared" si="152"/>
        <v>0</v>
      </c>
      <c r="BE624" s="301">
        <f t="shared" si="153"/>
        <v>0</v>
      </c>
      <c r="BF624" s="298">
        <f t="shared" si="154"/>
        <v>0</v>
      </c>
      <c r="BG624" s="299">
        <f t="shared" si="155"/>
        <v>0</v>
      </c>
      <c r="BH624" s="300">
        <f t="shared" si="156"/>
        <v>0</v>
      </c>
      <c r="BI624" s="301">
        <f t="shared" si="157"/>
        <v>0</v>
      </c>
      <c r="BK624" s="371">
        <f t="shared" si="174"/>
        <v>0</v>
      </c>
      <c r="BL624" s="303">
        <f t="shared" si="158"/>
        <v>0</v>
      </c>
      <c r="BM624" s="304" t="str">
        <f>IF(BL624=0,"",
IF(SUM($BL$510:BL624)=1,BN624,
IF($BL$630&gt;SUM($BL$510:BL624),_xlfn.CONCAT(", ",BN624),
IF($BL$630=SUM($BL$510:BL624),_xlfn.CONCAT(" y ",BN624)))))</f>
        <v/>
      </c>
      <c r="BN624" s="231" t="s">
        <v>6326</v>
      </c>
      <c r="BO624" s="290">
        <f t="shared" si="175"/>
        <v>0</v>
      </c>
      <c r="BP624" s="291" t="str">
        <f>IF(BO624=0,"",
IF(SUM($BO$510:BO624)=1,BQ624,
IF($BO$630&gt;SUM($BO$510:BO624),_xlfn.CONCAT(", ",BQ624),
IF($BO$630=SUM($BO$510:BO624),_xlfn.CONCAT(" y ",BQ624)))))</f>
        <v/>
      </c>
      <c r="BQ624" s="231" t="s">
        <v>6326</v>
      </c>
      <c r="BR624" s="378">
        <f t="shared" si="159"/>
        <v>0</v>
      </c>
      <c r="BS624" s="379">
        <f t="shared" si="160"/>
        <v>0</v>
      </c>
      <c r="BT624" s="380">
        <f t="shared" si="161"/>
        <v>0</v>
      </c>
      <c r="BU624" s="483">
        <f t="shared" si="162"/>
        <v>0</v>
      </c>
      <c r="BV624" s="484">
        <f t="shared" si="163"/>
        <v>0</v>
      </c>
      <c r="BW624" s="485">
        <f t="shared" si="164"/>
        <v>0</v>
      </c>
      <c r="BX624" s="486">
        <f t="shared" si="165"/>
        <v>0</v>
      </c>
      <c r="BY624" s="483">
        <f t="shared" si="166"/>
        <v>0</v>
      </c>
      <c r="BZ624" s="487">
        <f t="shared" si="167"/>
        <v>0</v>
      </c>
      <c r="CA624" s="485">
        <f t="shared" si="168"/>
        <v>0</v>
      </c>
      <c r="CB624" s="486">
        <f t="shared" si="169"/>
        <v>0</v>
      </c>
      <c r="CC624" s="483">
        <f t="shared" si="170"/>
        <v>0</v>
      </c>
      <c r="CD624" s="484">
        <f t="shared" si="171"/>
        <v>0</v>
      </c>
      <c r="CE624" s="485">
        <f t="shared" si="172"/>
        <v>0</v>
      </c>
      <c r="CF624" s="486">
        <f t="shared" si="173"/>
        <v>0</v>
      </c>
    </row>
    <row r="625" spans="1:84" ht="15" hidden="1" customHeight="1">
      <c r="A625" s="6"/>
      <c r="B625" s="5"/>
      <c r="C625" s="87" t="s">
        <v>220</v>
      </c>
      <c r="D625" s="623" t="str">
        <f>IF(CNGE_2024_M1_Secc1_Sub1!$D157="","",CNGE_2024_M1_Secc1_Sub1!$D157)</f>
        <v/>
      </c>
      <c r="E625" s="624"/>
      <c r="F625" s="624"/>
      <c r="G625" s="624"/>
      <c r="H625" s="624"/>
      <c r="I625" s="625"/>
      <c r="J625" s="111"/>
      <c r="K625" s="111"/>
      <c r="L625" s="111"/>
      <c r="M625" s="111"/>
      <c r="N625" s="111"/>
      <c r="O625" s="111"/>
      <c r="P625" s="111"/>
      <c r="Q625" s="111"/>
      <c r="R625" s="111"/>
      <c r="S625" s="111"/>
      <c r="T625" s="111"/>
      <c r="U625" s="111"/>
      <c r="V625" s="111"/>
      <c r="W625" s="111"/>
      <c r="X625" s="111"/>
      <c r="Y625" s="111"/>
      <c r="Z625" s="111"/>
      <c r="AA625" s="111"/>
      <c r="AB625" s="111"/>
      <c r="AC625" s="111"/>
      <c r="AD625" s="111"/>
      <c r="AE625" s="8"/>
      <c r="AG625" s="381">
        <f t="shared" si="129"/>
        <v>0</v>
      </c>
      <c r="AH625" s="298">
        <f t="shared" si="130"/>
        <v>0</v>
      </c>
      <c r="AI625" s="299">
        <f t="shared" si="131"/>
        <v>0</v>
      </c>
      <c r="AJ625" s="300">
        <f t="shared" si="132"/>
        <v>0</v>
      </c>
      <c r="AK625" s="301">
        <f t="shared" si="133"/>
        <v>0</v>
      </c>
      <c r="AL625" s="298">
        <f t="shared" si="134"/>
        <v>0</v>
      </c>
      <c r="AM625" s="299">
        <f t="shared" si="135"/>
        <v>0</v>
      </c>
      <c r="AN625" s="300">
        <f t="shared" si="136"/>
        <v>0</v>
      </c>
      <c r="AO625" s="301">
        <f t="shared" si="137"/>
        <v>0</v>
      </c>
      <c r="AP625" s="298">
        <f t="shared" si="138"/>
        <v>0</v>
      </c>
      <c r="AQ625" s="299">
        <f t="shared" si="139"/>
        <v>0</v>
      </c>
      <c r="AR625" s="300">
        <f t="shared" si="140"/>
        <v>0</v>
      </c>
      <c r="AS625" s="301">
        <f t="shared" si="141"/>
        <v>0</v>
      </c>
      <c r="AT625" s="298">
        <f t="shared" si="142"/>
        <v>0</v>
      </c>
      <c r="AU625" s="299">
        <f t="shared" si="143"/>
        <v>0</v>
      </c>
      <c r="AV625" s="300">
        <f t="shared" si="144"/>
        <v>0</v>
      </c>
      <c r="AW625" s="301">
        <f t="shared" si="145"/>
        <v>0</v>
      </c>
      <c r="AX625" s="298">
        <f t="shared" si="146"/>
        <v>0</v>
      </c>
      <c r="AY625" s="299">
        <f t="shared" si="147"/>
        <v>0</v>
      </c>
      <c r="AZ625" s="300">
        <f t="shared" si="148"/>
        <v>0</v>
      </c>
      <c r="BA625" s="301">
        <f t="shared" si="149"/>
        <v>0</v>
      </c>
      <c r="BB625" s="298">
        <f t="shared" si="150"/>
        <v>0</v>
      </c>
      <c r="BC625" s="299">
        <f t="shared" si="151"/>
        <v>0</v>
      </c>
      <c r="BD625" s="300">
        <f t="shared" si="152"/>
        <v>0</v>
      </c>
      <c r="BE625" s="301">
        <f t="shared" si="153"/>
        <v>0</v>
      </c>
      <c r="BF625" s="298">
        <f t="shared" si="154"/>
        <v>0</v>
      </c>
      <c r="BG625" s="299">
        <f t="shared" si="155"/>
        <v>0</v>
      </c>
      <c r="BH625" s="300">
        <f t="shared" si="156"/>
        <v>0</v>
      </c>
      <c r="BI625" s="301">
        <f t="shared" si="157"/>
        <v>0</v>
      </c>
      <c r="BK625" s="371">
        <f t="shared" si="174"/>
        <v>0</v>
      </c>
      <c r="BL625" s="303">
        <f t="shared" si="158"/>
        <v>0</v>
      </c>
      <c r="BM625" s="304" t="str">
        <f>IF(BL625=0,"",
IF(SUM($BL$510:BL625)=1,BN625,
IF($BL$630&gt;SUM($BL$510:BL625),_xlfn.CONCAT(", ",BN625),
IF($BL$630=SUM($BL$510:BL625),_xlfn.CONCAT(" y ",BN625)))))</f>
        <v/>
      </c>
      <c r="BN625" s="231" t="s">
        <v>6327</v>
      </c>
      <c r="BO625" s="290">
        <f t="shared" si="175"/>
        <v>0</v>
      </c>
      <c r="BP625" s="291" t="str">
        <f>IF(BO625=0,"",
IF(SUM($BO$510:BO625)=1,BQ625,
IF($BO$630&gt;SUM($BO$510:BO625),_xlfn.CONCAT(", ",BQ625),
IF($BO$630=SUM($BO$510:BO625),_xlfn.CONCAT(" y ",BQ625)))))</f>
        <v/>
      </c>
      <c r="BQ625" s="231" t="s">
        <v>6327</v>
      </c>
      <c r="BR625" s="378">
        <f t="shared" si="159"/>
        <v>0</v>
      </c>
      <c r="BS625" s="379">
        <f t="shared" si="160"/>
        <v>0</v>
      </c>
      <c r="BT625" s="380">
        <f t="shared" si="161"/>
        <v>0</v>
      </c>
      <c r="BU625" s="483">
        <f t="shared" si="162"/>
        <v>0</v>
      </c>
      <c r="BV625" s="484">
        <f t="shared" si="163"/>
        <v>0</v>
      </c>
      <c r="BW625" s="485">
        <f t="shared" si="164"/>
        <v>0</v>
      </c>
      <c r="BX625" s="486">
        <f t="shared" si="165"/>
        <v>0</v>
      </c>
      <c r="BY625" s="483">
        <f t="shared" si="166"/>
        <v>0</v>
      </c>
      <c r="BZ625" s="487">
        <f t="shared" si="167"/>
        <v>0</v>
      </c>
      <c r="CA625" s="485">
        <f t="shared" si="168"/>
        <v>0</v>
      </c>
      <c r="CB625" s="486">
        <f t="shared" si="169"/>
        <v>0</v>
      </c>
      <c r="CC625" s="483">
        <f t="shared" si="170"/>
        <v>0</v>
      </c>
      <c r="CD625" s="484">
        <f t="shared" si="171"/>
        <v>0</v>
      </c>
      <c r="CE625" s="485">
        <f t="shared" si="172"/>
        <v>0</v>
      </c>
      <c r="CF625" s="486">
        <f t="shared" si="173"/>
        <v>0</v>
      </c>
    </row>
    <row r="626" spans="1:84" ht="15" hidden="1" customHeight="1">
      <c r="A626" s="6"/>
      <c r="B626" s="5"/>
      <c r="C626" s="87" t="s">
        <v>221</v>
      </c>
      <c r="D626" s="623" t="str">
        <f>IF(CNGE_2024_M1_Secc1_Sub1!$D158="","",CNGE_2024_M1_Secc1_Sub1!$D158)</f>
        <v/>
      </c>
      <c r="E626" s="624"/>
      <c r="F626" s="624"/>
      <c r="G626" s="624"/>
      <c r="H626" s="624"/>
      <c r="I626" s="625"/>
      <c r="J626" s="111"/>
      <c r="K626" s="111"/>
      <c r="L626" s="111"/>
      <c r="M626" s="111"/>
      <c r="N626" s="111"/>
      <c r="O626" s="111"/>
      <c r="P626" s="111"/>
      <c r="Q626" s="111"/>
      <c r="R626" s="111"/>
      <c r="S626" s="111"/>
      <c r="T626" s="111"/>
      <c r="U626" s="111"/>
      <c r="V626" s="111"/>
      <c r="W626" s="111"/>
      <c r="X626" s="111"/>
      <c r="Y626" s="111"/>
      <c r="Z626" s="111"/>
      <c r="AA626" s="111"/>
      <c r="AB626" s="111"/>
      <c r="AC626" s="111"/>
      <c r="AD626" s="111"/>
      <c r="AE626" s="8"/>
      <c r="AG626" s="381">
        <f t="shared" si="129"/>
        <v>0</v>
      </c>
      <c r="AH626" s="298">
        <f t="shared" si="130"/>
        <v>0</v>
      </c>
      <c r="AI626" s="299">
        <f t="shared" si="131"/>
        <v>0</v>
      </c>
      <c r="AJ626" s="300">
        <f t="shared" si="132"/>
        <v>0</v>
      </c>
      <c r="AK626" s="301">
        <f t="shared" si="133"/>
        <v>0</v>
      </c>
      <c r="AL626" s="298">
        <f t="shared" si="134"/>
        <v>0</v>
      </c>
      <c r="AM626" s="299">
        <f t="shared" si="135"/>
        <v>0</v>
      </c>
      <c r="AN626" s="300">
        <f t="shared" si="136"/>
        <v>0</v>
      </c>
      <c r="AO626" s="301">
        <f t="shared" si="137"/>
        <v>0</v>
      </c>
      <c r="AP626" s="298">
        <f t="shared" si="138"/>
        <v>0</v>
      </c>
      <c r="AQ626" s="299">
        <f t="shared" si="139"/>
        <v>0</v>
      </c>
      <c r="AR626" s="300">
        <f t="shared" si="140"/>
        <v>0</v>
      </c>
      <c r="AS626" s="301">
        <f t="shared" si="141"/>
        <v>0</v>
      </c>
      <c r="AT626" s="298">
        <f t="shared" si="142"/>
        <v>0</v>
      </c>
      <c r="AU626" s="299">
        <f t="shared" si="143"/>
        <v>0</v>
      </c>
      <c r="AV626" s="300">
        <f t="shared" si="144"/>
        <v>0</v>
      </c>
      <c r="AW626" s="301">
        <f t="shared" si="145"/>
        <v>0</v>
      </c>
      <c r="AX626" s="298">
        <f t="shared" si="146"/>
        <v>0</v>
      </c>
      <c r="AY626" s="299">
        <f t="shared" si="147"/>
        <v>0</v>
      </c>
      <c r="AZ626" s="300">
        <f t="shared" si="148"/>
        <v>0</v>
      </c>
      <c r="BA626" s="301">
        <f t="shared" si="149"/>
        <v>0</v>
      </c>
      <c r="BB626" s="298">
        <f t="shared" si="150"/>
        <v>0</v>
      </c>
      <c r="BC626" s="299">
        <f t="shared" si="151"/>
        <v>0</v>
      </c>
      <c r="BD626" s="300">
        <f t="shared" si="152"/>
        <v>0</v>
      </c>
      <c r="BE626" s="301">
        <f t="shared" si="153"/>
        <v>0</v>
      </c>
      <c r="BF626" s="298">
        <f t="shared" si="154"/>
        <v>0</v>
      </c>
      <c r="BG626" s="299">
        <f t="shared" si="155"/>
        <v>0</v>
      </c>
      <c r="BH626" s="300">
        <f t="shared" si="156"/>
        <v>0</v>
      </c>
      <c r="BI626" s="301">
        <f t="shared" si="157"/>
        <v>0</v>
      </c>
      <c r="BK626" s="371">
        <f t="shared" si="174"/>
        <v>0</v>
      </c>
      <c r="BL626" s="303">
        <f t="shared" si="158"/>
        <v>0</v>
      </c>
      <c r="BM626" s="304" t="str">
        <f>IF(BL626=0,"",
IF(SUM($BL$510:BL626)=1,BN626,
IF($BL$630&gt;SUM($BL$510:BL626),_xlfn.CONCAT(", ",BN626),
IF($BL$630=SUM($BL$510:BL626),_xlfn.CONCAT(" y ",BN626)))))</f>
        <v/>
      </c>
      <c r="BN626" s="231" t="s">
        <v>6328</v>
      </c>
      <c r="BO626" s="290">
        <f t="shared" si="175"/>
        <v>0</v>
      </c>
      <c r="BP626" s="291" t="str">
        <f>IF(BO626=0,"",
IF(SUM($BO$510:BO626)=1,BQ626,
IF($BO$630&gt;SUM($BO$510:BO626),_xlfn.CONCAT(", ",BQ626),
IF($BO$630=SUM($BO$510:BO626),_xlfn.CONCAT(" y ",BQ626)))))</f>
        <v/>
      </c>
      <c r="BQ626" s="231" t="s">
        <v>6328</v>
      </c>
      <c r="BR626" s="378">
        <f t="shared" si="159"/>
        <v>0</v>
      </c>
      <c r="BS626" s="379">
        <f t="shared" si="160"/>
        <v>0</v>
      </c>
      <c r="BT626" s="380">
        <f t="shared" si="161"/>
        <v>0</v>
      </c>
      <c r="BU626" s="483">
        <f t="shared" si="162"/>
        <v>0</v>
      </c>
      <c r="BV626" s="484">
        <f t="shared" si="163"/>
        <v>0</v>
      </c>
      <c r="BW626" s="485">
        <f t="shared" si="164"/>
        <v>0</v>
      </c>
      <c r="BX626" s="486">
        <f t="shared" si="165"/>
        <v>0</v>
      </c>
      <c r="BY626" s="483">
        <f t="shared" si="166"/>
        <v>0</v>
      </c>
      <c r="BZ626" s="487">
        <f t="shared" si="167"/>
        <v>0</v>
      </c>
      <c r="CA626" s="485">
        <f t="shared" si="168"/>
        <v>0</v>
      </c>
      <c r="CB626" s="486">
        <f t="shared" si="169"/>
        <v>0</v>
      </c>
      <c r="CC626" s="483">
        <f t="shared" si="170"/>
        <v>0</v>
      </c>
      <c r="CD626" s="484">
        <f t="shared" si="171"/>
        <v>0</v>
      </c>
      <c r="CE626" s="485">
        <f t="shared" si="172"/>
        <v>0</v>
      </c>
      <c r="CF626" s="486">
        <f t="shared" si="173"/>
        <v>0</v>
      </c>
    </row>
    <row r="627" spans="1:84" ht="15" hidden="1" customHeight="1">
      <c r="A627" s="81"/>
      <c r="B627" s="41"/>
      <c r="C627" s="87" t="s">
        <v>222</v>
      </c>
      <c r="D627" s="623" t="str">
        <f>IF(CNGE_2024_M1_Secc1_Sub1!$D159="","",CNGE_2024_M1_Secc1_Sub1!$D159)</f>
        <v/>
      </c>
      <c r="E627" s="624"/>
      <c r="F627" s="624"/>
      <c r="G627" s="624"/>
      <c r="H627" s="624"/>
      <c r="I627" s="625"/>
      <c r="J627" s="111"/>
      <c r="K627" s="111"/>
      <c r="L627" s="111"/>
      <c r="M627" s="111"/>
      <c r="N627" s="111"/>
      <c r="O627" s="111"/>
      <c r="P627" s="111"/>
      <c r="Q627" s="111"/>
      <c r="R627" s="111"/>
      <c r="S627" s="111"/>
      <c r="T627" s="111"/>
      <c r="U627" s="111"/>
      <c r="V627" s="111"/>
      <c r="W627" s="111"/>
      <c r="X627" s="111"/>
      <c r="Y627" s="111"/>
      <c r="Z627" s="111"/>
      <c r="AA627" s="111"/>
      <c r="AB627" s="111"/>
      <c r="AC627" s="111"/>
      <c r="AD627" s="111"/>
      <c r="AE627" s="8"/>
      <c r="AG627" s="381">
        <f t="shared" si="129"/>
        <v>0</v>
      </c>
      <c r="AH627" s="298">
        <f t="shared" si="130"/>
        <v>0</v>
      </c>
      <c r="AI627" s="299">
        <f t="shared" si="131"/>
        <v>0</v>
      </c>
      <c r="AJ627" s="300">
        <f t="shared" si="132"/>
        <v>0</v>
      </c>
      <c r="AK627" s="301">
        <f t="shared" si="133"/>
        <v>0</v>
      </c>
      <c r="AL627" s="298">
        <f t="shared" si="134"/>
        <v>0</v>
      </c>
      <c r="AM627" s="299">
        <f t="shared" si="135"/>
        <v>0</v>
      </c>
      <c r="AN627" s="300">
        <f t="shared" si="136"/>
        <v>0</v>
      </c>
      <c r="AO627" s="301">
        <f t="shared" si="137"/>
        <v>0</v>
      </c>
      <c r="AP627" s="298">
        <f t="shared" si="138"/>
        <v>0</v>
      </c>
      <c r="AQ627" s="299">
        <f t="shared" si="139"/>
        <v>0</v>
      </c>
      <c r="AR627" s="300">
        <f t="shared" si="140"/>
        <v>0</v>
      </c>
      <c r="AS627" s="301">
        <f t="shared" si="141"/>
        <v>0</v>
      </c>
      <c r="AT627" s="298">
        <f t="shared" si="142"/>
        <v>0</v>
      </c>
      <c r="AU627" s="299">
        <f t="shared" si="143"/>
        <v>0</v>
      </c>
      <c r="AV627" s="300">
        <f t="shared" si="144"/>
        <v>0</v>
      </c>
      <c r="AW627" s="301">
        <f t="shared" si="145"/>
        <v>0</v>
      </c>
      <c r="AX627" s="298">
        <f t="shared" si="146"/>
        <v>0</v>
      </c>
      <c r="AY627" s="299">
        <f t="shared" si="147"/>
        <v>0</v>
      </c>
      <c r="AZ627" s="300">
        <f t="shared" si="148"/>
        <v>0</v>
      </c>
      <c r="BA627" s="301">
        <f t="shared" si="149"/>
        <v>0</v>
      </c>
      <c r="BB627" s="298">
        <f t="shared" si="150"/>
        <v>0</v>
      </c>
      <c r="BC627" s="299">
        <f t="shared" si="151"/>
        <v>0</v>
      </c>
      <c r="BD627" s="300">
        <f t="shared" si="152"/>
        <v>0</v>
      </c>
      <c r="BE627" s="301">
        <f t="shared" si="153"/>
        <v>0</v>
      </c>
      <c r="BF627" s="298">
        <f t="shared" si="154"/>
        <v>0</v>
      </c>
      <c r="BG627" s="299">
        <f t="shared" si="155"/>
        <v>0</v>
      </c>
      <c r="BH627" s="300">
        <f t="shared" si="156"/>
        <v>0</v>
      </c>
      <c r="BI627" s="301">
        <f t="shared" si="157"/>
        <v>0</v>
      </c>
      <c r="BK627" s="371">
        <f t="shared" si="174"/>
        <v>0</v>
      </c>
      <c r="BL627" s="303">
        <f t="shared" si="158"/>
        <v>0</v>
      </c>
      <c r="BM627" s="304" t="str">
        <f>IF(BL627=0,"",
IF(SUM($BL$510:BL627)=1,BN627,
IF($BL$630&gt;SUM($BL$510:BL627),_xlfn.CONCAT(", ",BN627),
IF($BL$630=SUM($BL$510:BL627),_xlfn.CONCAT(" y ",BN627)))))</f>
        <v/>
      </c>
      <c r="BN627" s="231" t="s">
        <v>6329</v>
      </c>
      <c r="BO627" s="290">
        <f t="shared" si="175"/>
        <v>0</v>
      </c>
      <c r="BP627" s="291" t="str">
        <f>IF(BO627=0,"",
IF(SUM($BO$510:BO627)=1,BQ627,
IF($BO$630&gt;SUM($BO$510:BO627),_xlfn.CONCAT(", ",BQ627),
IF($BO$630=SUM($BO$510:BO627),_xlfn.CONCAT(" y ",BQ627)))))</f>
        <v/>
      </c>
      <c r="BQ627" s="231" t="s">
        <v>6329</v>
      </c>
      <c r="BR627" s="378">
        <f t="shared" si="159"/>
        <v>0</v>
      </c>
      <c r="BS627" s="379">
        <f t="shared" si="160"/>
        <v>0</v>
      </c>
      <c r="BT627" s="380">
        <f t="shared" si="161"/>
        <v>0</v>
      </c>
      <c r="BU627" s="483">
        <f t="shared" si="162"/>
        <v>0</v>
      </c>
      <c r="BV627" s="484">
        <f t="shared" si="163"/>
        <v>0</v>
      </c>
      <c r="BW627" s="485">
        <f t="shared" si="164"/>
        <v>0</v>
      </c>
      <c r="BX627" s="486">
        <f t="shared" si="165"/>
        <v>0</v>
      </c>
      <c r="BY627" s="483">
        <f t="shared" si="166"/>
        <v>0</v>
      </c>
      <c r="BZ627" s="487">
        <f t="shared" si="167"/>
        <v>0</v>
      </c>
      <c r="CA627" s="485">
        <f t="shared" si="168"/>
        <v>0</v>
      </c>
      <c r="CB627" s="486">
        <f t="shared" si="169"/>
        <v>0</v>
      </c>
      <c r="CC627" s="483">
        <f t="shared" si="170"/>
        <v>0</v>
      </c>
      <c r="CD627" s="484">
        <f t="shared" si="171"/>
        <v>0</v>
      </c>
      <c r="CE627" s="485">
        <f t="shared" si="172"/>
        <v>0</v>
      </c>
      <c r="CF627" s="486">
        <f t="shared" si="173"/>
        <v>0</v>
      </c>
    </row>
    <row r="628" spans="1:84" ht="15" hidden="1" customHeight="1">
      <c r="A628" s="6"/>
      <c r="B628" s="5"/>
      <c r="C628" s="87" t="s">
        <v>223</v>
      </c>
      <c r="D628" s="623" t="str">
        <f>IF(CNGE_2024_M1_Secc1_Sub1!$D160="","",CNGE_2024_M1_Secc1_Sub1!$D160)</f>
        <v/>
      </c>
      <c r="E628" s="624"/>
      <c r="F628" s="624"/>
      <c r="G628" s="624"/>
      <c r="H628" s="624"/>
      <c r="I628" s="625"/>
      <c r="J628" s="111"/>
      <c r="K628" s="111"/>
      <c r="L628" s="111"/>
      <c r="M628" s="111"/>
      <c r="N628" s="111"/>
      <c r="O628" s="111"/>
      <c r="P628" s="111"/>
      <c r="Q628" s="111"/>
      <c r="R628" s="111"/>
      <c r="S628" s="111"/>
      <c r="T628" s="111"/>
      <c r="U628" s="111"/>
      <c r="V628" s="111"/>
      <c r="W628" s="111"/>
      <c r="X628" s="111"/>
      <c r="Y628" s="111"/>
      <c r="Z628" s="111"/>
      <c r="AA628" s="111"/>
      <c r="AB628" s="111"/>
      <c r="AC628" s="111"/>
      <c r="AD628" s="111"/>
      <c r="AE628" s="8"/>
      <c r="AG628" s="381">
        <f t="shared" si="129"/>
        <v>0</v>
      </c>
      <c r="AH628" s="298">
        <f t="shared" si="130"/>
        <v>0</v>
      </c>
      <c r="AI628" s="299">
        <f t="shared" si="131"/>
        <v>0</v>
      </c>
      <c r="AJ628" s="300">
        <f t="shared" si="132"/>
        <v>0</v>
      </c>
      <c r="AK628" s="301">
        <f t="shared" si="133"/>
        <v>0</v>
      </c>
      <c r="AL628" s="298">
        <f t="shared" si="134"/>
        <v>0</v>
      </c>
      <c r="AM628" s="299">
        <f t="shared" si="135"/>
        <v>0</v>
      </c>
      <c r="AN628" s="300">
        <f t="shared" si="136"/>
        <v>0</v>
      </c>
      <c r="AO628" s="301">
        <f t="shared" si="137"/>
        <v>0</v>
      </c>
      <c r="AP628" s="298">
        <f t="shared" si="138"/>
        <v>0</v>
      </c>
      <c r="AQ628" s="299">
        <f t="shared" si="139"/>
        <v>0</v>
      </c>
      <c r="AR628" s="300">
        <f t="shared" si="140"/>
        <v>0</v>
      </c>
      <c r="AS628" s="301">
        <f t="shared" si="141"/>
        <v>0</v>
      </c>
      <c r="AT628" s="298">
        <f t="shared" si="142"/>
        <v>0</v>
      </c>
      <c r="AU628" s="299">
        <f t="shared" si="143"/>
        <v>0</v>
      </c>
      <c r="AV628" s="300">
        <f t="shared" si="144"/>
        <v>0</v>
      </c>
      <c r="AW628" s="301">
        <f t="shared" si="145"/>
        <v>0</v>
      </c>
      <c r="AX628" s="298">
        <f t="shared" si="146"/>
        <v>0</v>
      </c>
      <c r="AY628" s="299">
        <f t="shared" si="147"/>
        <v>0</v>
      </c>
      <c r="AZ628" s="300">
        <f t="shared" si="148"/>
        <v>0</v>
      </c>
      <c r="BA628" s="301">
        <f t="shared" si="149"/>
        <v>0</v>
      </c>
      <c r="BB628" s="298">
        <f t="shared" si="150"/>
        <v>0</v>
      </c>
      <c r="BC628" s="299">
        <f t="shared" si="151"/>
        <v>0</v>
      </c>
      <c r="BD628" s="300">
        <f t="shared" si="152"/>
        <v>0</v>
      </c>
      <c r="BE628" s="301">
        <f t="shared" si="153"/>
        <v>0</v>
      </c>
      <c r="BF628" s="298">
        <f t="shared" si="154"/>
        <v>0</v>
      </c>
      <c r="BG628" s="299">
        <f t="shared" si="155"/>
        <v>0</v>
      </c>
      <c r="BH628" s="300">
        <f t="shared" si="156"/>
        <v>0</v>
      </c>
      <c r="BI628" s="301">
        <f t="shared" si="157"/>
        <v>0</v>
      </c>
      <c r="BK628" s="371">
        <f t="shared" si="174"/>
        <v>0</v>
      </c>
      <c r="BL628" s="303">
        <f t="shared" si="158"/>
        <v>0</v>
      </c>
      <c r="BM628" s="304" t="str">
        <f>IF(BL628=0,"",
IF(SUM($BL$510:BL628)=1,BN628,
IF($BL$630&gt;SUM($BL$510:BL628),_xlfn.CONCAT(", ",BN628),
IF($BL$630=SUM($BL$510:BL628),_xlfn.CONCAT(" y ",BN628)))))</f>
        <v/>
      </c>
      <c r="BN628" s="231" t="s">
        <v>6330</v>
      </c>
      <c r="BO628" s="290">
        <f t="shared" si="175"/>
        <v>0</v>
      </c>
      <c r="BP628" s="291" t="str">
        <f>IF(BO628=0,"",
IF(SUM($BO$510:BO628)=1,BQ628,
IF($BO$630&gt;SUM($BO$510:BO628),_xlfn.CONCAT(", ",BQ628),
IF($BO$630=SUM($BO$510:BO628),_xlfn.CONCAT(" y ",BQ628)))))</f>
        <v/>
      </c>
      <c r="BQ628" s="231" t="s">
        <v>6330</v>
      </c>
      <c r="BR628" s="378">
        <f t="shared" si="159"/>
        <v>0</v>
      </c>
      <c r="BS628" s="379">
        <f t="shared" si="160"/>
        <v>0</v>
      </c>
      <c r="BT628" s="380">
        <f t="shared" si="161"/>
        <v>0</v>
      </c>
      <c r="BU628" s="483">
        <f t="shared" si="162"/>
        <v>0</v>
      </c>
      <c r="BV628" s="484">
        <f t="shared" si="163"/>
        <v>0</v>
      </c>
      <c r="BW628" s="485">
        <f t="shared" si="164"/>
        <v>0</v>
      </c>
      <c r="BX628" s="486">
        <f t="shared" si="165"/>
        <v>0</v>
      </c>
      <c r="BY628" s="483">
        <f t="shared" si="166"/>
        <v>0</v>
      </c>
      <c r="BZ628" s="487">
        <f t="shared" si="167"/>
        <v>0</v>
      </c>
      <c r="CA628" s="485">
        <f t="shared" si="168"/>
        <v>0</v>
      </c>
      <c r="CB628" s="486">
        <f t="shared" si="169"/>
        <v>0</v>
      </c>
      <c r="CC628" s="483">
        <f t="shared" si="170"/>
        <v>0</v>
      </c>
      <c r="CD628" s="484">
        <f t="shared" si="171"/>
        <v>0</v>
      </c>
      <c r="CE628" s="485">
        <f t="shared" si="172"/>
        <v>0</v>
      </c>
      <c r="CF628" s="486">
        <f t="shared" si="173"/>
        <v>0</v>
      </c>
    </row>
    <row r="629" spans="1:84" ht="15" hidden="1" customHeight="1">
      <c r="A629" s="6"/>
      <c r="B629" s="5"/>
      <c r="C629" s="87" t="s">
        <v>224</v>
      </c>
      <c r="D629" s="623" t="str">
        <f>IF(CNGE_2024_M1_Secc1_Sub1!$D161="","",CNGE_2024_M1_Secc1_Sub1!$D161)</f>
        <v/>
      </c>
      <c r="E629" s="624"/>
      <c r="F629" s="624"/>
      <c r="G629" s="624"/>
      <c r="H629" s="624"/>
      <c r="I629" s="625"/>
      <c r="J629" s="111"/>
      <c r="K629" s="111"/>
      <c r="L629" s="111"/>
      <c r="M629" s="111"/>
      <c r="N629" s="111"/>
      <c r="O629" s="111"/>
      <c r="P629" s="111"/>
      <c r="Q629" s="111"/>
      <c r="R629" s="111"/>
      <c r="S629" s="111"/>
      <c r="T629" s="111"/>
      <c r="U629" s="111"/>
      <c r="V629" s="111"/>
      <c r="W629" s="111"/>
      <c r="X629" s="111"/>
      <c r="Y629" s="111"/>
      <c r="Z629" s="111"/>
      <c r="AA629" s="111"/>
      <c r="AB629" s="111"/>
      <c r="AC629" s="111"/>
      <c r="AD629" s="111"/>
      <c r="AE629" s="8"/>
      <c r="AG629" s="381">
        <f t="shared" si="129"/>
        <v>0</v>
      </c>
      <c r="AH629" s="298">
        <f t="shared" si="130"/>
        <v>0</v>
      </c>
      <c r="AI629" s="299">
        <f t="shared" si="131"/>
        <v>0</v>
      </c>
      <c r="AJ629" s="300">
        <f t="shared" si="132"/>
        <v>0</v>
      </c>
      <c r="AK629" s="301">
        <f t="shared" si="133"/>
        <v>0</v>
      </c>
      <c r="AL629" s="298">
        <f t="shared" si="134"/>
        <v>0</v>
      </c>
      <c r="AM629" s="299">
        <f t="shared" si="135"/>
        <v>0</v>
      </c>
      <c r="AN629" s="300">
        <f t="shared" si="136"/>
        <v>0</v>
      </c>
      <c r="AO629" s="301">
        <f t="shared" si="137"/>
        <v>0</v>
      </c>
      <c r="AP629" s="298">
        <f t="shared" si="138"/>
        <v>0</v>
      </c>
      <c r="AQ629" s="299">
        <f t="shared" si="139"/>
        <v>0</v>
      </c>
      <c r="AR629" s="300">
        <f t="shared" si="140"/>
        <v>0</v>
      </c>
      <c r="AS629" s="301">
        <f t="shared" si="141"/>
        <v>0</v>
      </c>
      <c r="AT629" s="298">
        <f t="shared" si="142"/>
        <v>0</v>
      </c>
      <c r="AU629" s="299">
        <f t="shared" si="143"/>
        <v>0</v>
      </c>
      <c r="AV629" s="300">
        <f t="shared" si="144"/>
        <v>0</v>
      </c>
      <c r="AW629" s="301">
        <f t="shared" si="145"/>
        <v>0</v>
      </c>
      <c r="AX629" s="298">
        <f t="shared" si="146"/>
        <v>0</v>
      </c>
      <c r="AY629" s="299">
        <f t="shared" si="147"/>
        <v>0</v>
      </c>
      <c r="AZ629" s="300">
        <f t="shared" si="148"/>
        <v>0</v>
      </c>
      <c r="BA629" s="301">
        <f t="shared" si="149"/>
        <v>0</v>
      </c>
      <c r="BB629" s="298">
        <f t="shared" si="150"/>
        <v>0</v>
      </c>
      <c r="BC629" s="299">
        <f t="shared" si="151"/>
        <v>0</v>
      </c>
      <c r="BD629" s="300">
        <f t="shared" si="152"/>
        <v>0</v>
      </c>
      <c r="BE629" s="301">
        <f t="shared" si="153"/>
        <v>0</v>
      </c>
      <c r="BF629" s="298">
        <f t="shared" si="154"/>
        <v>0</v>
      </c>
      <c r="BG629" s="299">
        <f t="shared" si="155"/>
        <v>0</v>
      </c>
      <c r="BH629" s="300">
        <f t="shared" si="156"/>
        <v>0</v>
      </c>
      <c r="BI629" s="301">
        <f t="shared" si="157"/>
        <v>0</v>
      </c>
      <c r="BK629" s="371">
        <f t="shared" si="174"/>
        <v>0</v>
      </c>
      <c r="BL629" s="303">
        <f t="shared" si="158"/>
        <v>0</v>
      </c>
      <c r="BM629" s="304" t="str">
        <f>IF(BL629=0,"",
IF(SUM($BL$510:BL629)=1,BN629,
IF($BL$630&gt;SUM($BL$510:BL629),_xlfn.CONCAT(", ",BN629),
IF($BL$630=SUM($BL$510:BL629),_xlfn.CONCAT(" y ",BN629)))))</f>
        <v/>
      </c>
      <c r="BN629" s="231" t="s">
        <v>6331</v>
      </c>
      <c r="BO629" s="290">
        <f t="shared" si="175"/>
        <v>0</v>
      </c>
      <c r="BP629" s="291" t="str">
        <f>IF(BO629=0,"",
IF(SUM($BO$510:BO629)=1,BQ629,
IF($BO$630&gt;SUM($BO$510:BO629),_xlfn.CONCAT(", ",BQ629),
IF($BO$630=SUM($BO$510:BO629),_xlfn.CONCAT(" y ",BQ629)))))</f>
        <v/>
      </c>
      <c r="BQ629" s="231" t="s">
        <v>6331</v>
      </c>
      <c r="BR629" s="378">
        <f>IF(AND(J629="NS",M493="NS"),0,IF(AND(J629="NA",M493="NA"),0,IF(J629=SUM(M493),0,1)))</f>
        <v>0</v>
      </c>
      <c r="BS629" s="379">
        <f t="shared" si="160"/>
        <v>0</v>
      </c>
      <c r="BT629" s="380">
        <f t="shared" si="161"/>
        <v>0</v>
      </c>
      <c r="BU629" s="483">
        <f t="shared" si="162"/>
        <v>0</v>
      </c>
      <c r="BV629" s="484">
        <f t="shared" si="163"/>
        <v>0</v>
      </c>
      <c r="BW629" s="485">
        <f t="shared" si="164"/>
        <v>0</v>
      </c>
      <c r="BX629" s="486">
        <f t="shared" si="165"/>
        <v>0</v>
      </c>
      <c r="BY629" s="483">
        <f t="shared" si="166"/>
        <v>0</v>
      </c>
      <c r="BZ629" s="487">
        <f t="shared" si="167"/>
        <v>0</v>
      </c>
      <c r="CA629" s="485">
        <f t="shared" si="168"/>
        <v>0</v>
      </c>
      <c r="CB629" s="486">
        <f t="shared" si="169"/>
        <v>0</v>
      </c>
      <c r="CC629" s="483">
        <f t="shared" si="170"/>
        <v>0</v>
      </c>
      <c r="CD629" s="484">
        <f t="shared" si="171"/>
        <v>0</v>
      </c>
      <c r="CE629" s="485">
        <f t="shared" si="172"/>
        <v>0</v>
      </c>
      <c r="CF629" s="486">
        <f t="shared" si="173"/>
        <v>0</v>
      </c>
    </row>
    <row r="630" spans="1:84" ht="15" customHeight="1">
      <c r="A630" s="40"/>
      <c r="B630" s="28"/>
      <c r="C630" s="28"/>
      <c r="D630" s="28"/>
      <c r="E630" s="28"/>
      <c r="F630" s="28"/>
      <c r="G630" s="28"/>
      <c r="H630" s="28"/>
      <c r="I630" s="108" t="s">
        <v>387</v>
      </c>
      <c r="J630" s="118">
        <f>IF(AND(SUM(J510:J629)=0,COUNTIF(J510:J629,"NS")&gt;0),"NS",
IF(AND(SUM(J510:J629)=0,COUNTIF(J510:J629,0)&gt;0),0,
IF(AND(SUM(J510:J629)=0,COUNTIF(J510:J629,"NA")&gt;0),"NA",
SUM(J510:J629))))</f>
        <v>0</v>
      </c>
      <c r="K630" s="118">
        <f t="shared" ref="K630:AD630" si="176">IF(AND(SUM(K510:K629)=0,COUNTIF(K510:K629,"NS")&gt;0),"NS",
IF(AND(SUM(K510:K629)=0,COUNTIF(K510:K629,0)&gt;0),0,
IF(AND(SUM(K510:K629)=0,COUNTIF(K510:K629,"NA")&gt;0),"NA",
SUM(K510:K629))))</f>
        <v>0</v>
      </c>
      <c r="L630" s="118">
        <f t="shared" si="176"/>
        <v>0</v>
      </c>
      <c r="M630" s="118">
        <f t="shared" si="176"/>
        <v>0</v>
      </c>
      <c r="N630" s="118">
        <f t="shared" si="176"/>
        <v>0</v>
      </c>
      <c r="O630" s="118">
        <f t="shared" si="176"/>
        <v>0</v>
      </c>
      <c r="P630" s="118">
        <f t="shared" si="176"/>
        <v>0</v>
      </c>
      <c r="Q630" s="118">
        <f t="shared" si="176"/>
        <v>0</v>
      </c>
      <c r="R630" s="118">
        <f t="shared" si="176"/>
        <v>0</v>
      </c>
      <c r="S630" s="118">
        <f t="shared" si="176"/>
        <v>0</v>
      </c>
      <c r="T630" s="118">
        <f t="shared" si="176"/>
        <v>0</v>
      </c>
      <c r="U630" s="118">
        <f t="shared" si="176"/>
        <v>0</v>
      </c>
      <c r="V630" s="118">
        <f t="shared" si="176"/>
        <v>0</v>
      </c>
      <c r="W630" s="118">
        <f t="shared" si="176"/>
        <v>0</v>
      </c>
      <c r="X630" s="118">
        <f t="shared" si="176"/>
        <v>0</v>
      </c>
      <c r="Y630" s="118">
        <f t="shared" si="176"/>
        <v>0</v>
      </c>
      <c r="Z630" s="118">
        <f t="shared" si="176"/>
        <v>0</v>
      </c>
      <c r="AA630" s="118">
        <f t="shared" si="176"/>
        <v>0</v>
      </c>
      <c r="AB630" s="118">
        <f t="shared" si="176"/>
        <v>0</v>
      </c>
      <c r="AC630" s="118">
        <f t="shared" si="176"/>
        <v>0</v>
      </c>
      <c r="AD630" s="118">
        <f t="shared" si="176"/>
        <v>0</v>
      </c>
      <c r="AE630" s="8"/>
      <c r="BK630" s="370">
        <f>SUM(BK510:BK629)</f>
        <v>0</v>
      </c>
      <c r="BL630" s="292">
        <f>SUM(BL510:BL629)</f>
        <v>0</v>
      </c>
      <c r="BM630" s="292" t="str">
        <f>IF(BL630=0,"",_xlfn.CONCAT(BM510:BM629))</f>
        <v/>
      </c>
      <c r="BN630" s="293" t="str">
        <f>IF(BL630=0,"",
IF(BL630&gt;1,"Favor de revisar la suma y consistencia de totales y/o subtotales por filas (numéricos y NS)",
IF(BL630=1,_xlfn.CONCAT("Favor de revisar la sumatoria del total y/o subtotal en el numeral ",BM630),_xlfn.CONCAT("Favor de revisar la sumatoria de los totales y/o subtotales en los numerales ",BM630))))</f>
        <v/>
      </c>
      <c r="BO630" s="292">
        <f>SUM(BO510:BO629)</f>
        <v>72</v>
      </c>
      <c r="BP630" s="292" t="str">
        <f>IF(BO630=0,"",_xlfn.CONCAT(BP510:BP629))</f>
        <v>1, 2, 3, 4, 5, 6, 7, 8, 9, 10, 11, 12, 13, 14, 15, 16, 17, 18, 19, 20, 21, 22, 23, 24, 25, 26, 27, 28, 29, 30, 31, 32, 33, 34, 35, 36, 37, 38, 39, 40, 41, 42, 43, 44, 45, 46, 47, 48, 49, 50, 51, 52, 53, 54, 55, 56, 57, 58, 59, 60, 61, 62, 63, 64, 65, 66, 67, 68, 69, 70, 71 y 72</v>
      </c>
      <c r="BQ630" s="293" t="str">
        <f>IF(BO630=0,"",
IF(BO630&gt;10,"Favor de ingresar toda la información requerida en la pregunta",
IF(BO630=1,_xlfn.CONCAT("Favor de revisar la información capturada en el numeral ",BP630),_xlfn.CONCAT("Favor de revisar la información capturada en los numerales ",BP630))))</f>
        <v>Favor de ingresar toda la información requerida en la pregunta</v>
      </c>
      <c r="BT630" s="382">
        <f>SUM(BR510:BT629)</f>
        <v>0</v>
      </c>
    </row>
    <row r="631" spans="1:84" ht="15" customHeight="1">
      <c r="A631" s="6"/>
      <c r="B631" s="5"/>
      <c r="C631"/>
      <c r="D631"/>
      <c r="E631"/>
      <c r="F631"/>
      <c r="G631"/>
      <c r="H631"/>
      <c r="I631"/>
      <c r="J631"/>
      <c r="K631"/>
      <c r="L631"/>
      <c r="M631"/>
      <c r="N631"/>
      <c r="O631"/>
      <c r="P631"/>
      <c r="Q631"/>
      <c r="R631"/>
      <c r="S631"/>
      <c r="T631"/>
      <c r="U631"/>
      <c r="V631"/>
      <c r="W631"/>
      <c r="X631"/>
      <c r="Y631"/>
      <c r="Z631"/>
      <c r="AA631"/>
      <c r="AB631"/>
      <c r="AC631"/>
      <c r="AD631"/>
      <c r="AE631" s="8"/>
    </row>
    <row r="632" spans="1:84" ht="45" customHeight="1">
      <c r="A632" s="61"/>
      <c r="B632" s="4"/>
      <c r="C632" s="792" t="s">
        <v>398</v>
      </c>
      <c r="D632" s="792"/>
      <c r="E632" s="793"/>
      <c r="F632" s="626"/>
      <c r="G632" s="626"/>
      <c r="H632" s="626"/>
      <c r="I632" s="626"/>
      <c r="J632" s="626"/>
      <c r="K632" s="626"/>
      <c r="L632" s="626"/>
      <c r="M632" s="626"/>
      <c r="N632" s="626"/>
      <c r="O632" s="626"/>
      <c r="P632" s="626"/>
      <c r="Q632" s="626"/>
      <c r="R632" s="626"/>
      <c r="S632" s="626"/>
      <c r="T632" s="626"/>
      <c r="U632" s="626"/>
      <c r="V632" s="626"/>
      <c r="W632" s="626"/>
      <c r="X632" s="626"/>
      <c r="Y632" s="626"/>
      <c r="Z632" s="626"/>
      <c r="AA632" s="626"/>
      <c r="AB632" s="626"/>
      <c r="AC632" s="626"/>
      <c r="AD632" s="626"/>
      <c r="AE632" s="8"/>
    </row>
    <row r="633" spans="1:84" ht="15" customHeight="1">
      <c r="A633" s="6"/>
      <c r="B633" s="720" t="str">
        <f>IF(AND(BJ511&gt;0,F632=""),"Ha registrado un número mayor a cero en la col. Otro régimen debe anotar el nombre de dicho(s) régimen(es) de contratación","")</f>
        <v/>
      </c>
      <c r="C633" s="720"/>
      <c r="D633" s="720"/>
      <c r="E633" s="720"/>
      <c r="F633" s="720"/>
      <c r="G633" s="720"/>
      <c r="H633" s="720"/>
      <c r="I633" s="720"/>
      <c r="J633" s="720"/>
      <c r="K633" s="720"/>
      <c r="L633" s="720"/>
      <c r="M633" s="720"/>
      <c r="N633" s="720"/>
      <c r="O633" s="720"/>
      <c r="P633" s="720"/>
      <c r="Q633" s="720"/>
      <c r="R633" s="720"/>
      <c r="S633" s="720"/>
      <c r="T633" s="720"/>
      <c r="U633" s="720"/>
      <c r="V633" s="720"/>
      <c r="W633" s="720"/>
      <c r="X633" s="720"/>
      <c r="Y633" s="720"/>
      <c r="Z633" s="720"/>
      <c r="AA633" s="720"/>
      <c r="AB633" s="720"/>
      <c r="AC633" s="720"/>
      <c r="AD633" s="720"/>
      <c r="AE633" s="720"/>
    </row>
    <row r="634" spans="1:84" ht="24" customHeight="1">
      <c r="A634" s="6"/>
      <c r="B634" s="5"/>
      <c r="C634" s="756" t="s">
        <v>270</v>
      </c>
      <c r="D634" s="756"/>
      <c r="E634" s="756"/>
      <c r="F634" s="756"/>
      <c r="G634" s="756"/>
      <c r="H634" s="756"/>
      <c r="I634" s="756"/>
      <c r="J634" s="756"/>
      <c r="K634" s="756"/>
      <c r="L634" s="756"/>
      <c r="M634" s="756"/>
      <c r="N634" s="756"/>
      <c r="O634" s="756"/>
      <c r="P634" s="756"/>
      <c r="Q634" s="756"/>
      <c r="R634" s="756"/>
      <c r="S634" s="756"/>
      <c r="T634" s="756"/>
      <c r="U634" s="756"/>
      <c r="V634" s="756"/>
      <c r="W634" s="756"/>
      <c r="X634" s="756"/>
      <c r="Y634" s="756"/>
      <c r="Z634" s="756"/>
      <c r="AA634" s="756"/>
      <c r="AB634" s="756"/>
      <c r="AC634" s="756"/>
      <c r="AD634" s="756"/>
      <c r="AE634" s="8"/>
    </row>
    <row r="635" spans="1:84" ht="60" customHeight="1">
      <c r="A635" s="6"/>
      <c r="B635" s="5"/>
      <c r="C635" s="628"/>
      <c r="D635" s="628"/>
      <c r="E635" s="628"/>
      <c r="F635" s="628"/>
      <c r="G635" s="628"/>
      <c r="H635" s="628"/>
      <c r="I635" s="628"/>
      <c r="J635" s="628"/>
      <c r="K635" s="628"/>
      <c r="L635" s="628"/>
      <c r="M635" s="628"/>
      <c r="N635" s="628"/>
      <c r="O635" s="628"/>
      <c r="P635" s="628"/>
      <c r="Q635" s="628"/>
      <c r="R635" s="628"/>
      <c r="S635" s="628"/>
      <c r="T635" s="628"/>
      <c r="U635" s="628"/>
      <c r="V635" s="628"/>
      <c r="W635" s="628"/>
      <c r="X635" s="628"/>
      <c r="Y635" s="628"/>
      <c r="Z635" s="628"/>
      <c r="AA635" s="628"/>
      <c r="AB635" s="628"/>
      <c r="AC635" s="628"/>
      <c r="AD635" s="628"/>
      <c r="AE635" s="8"/>
    </row>
    <row r="636" spans="1:84" ht="15" customHeight="1">
      <c r="A636" s="6"/>
      <c r="B636" s="708" t="str">
        <f>BQ630</f>
        <v>Favor de ingresar toda la información requerida en la pregunta</v>
      </c>
      <c r="C636" s="708"/>
      <c r="D636" s="708"/>
      <c r="E636" s="708"/>
      <c r="F636" s="708"/>
      <c r="G636" s="708"/>
      <c r="H636" s="708"/>
      <c r="I636" s="708"/>
      <c r="J636" s="708"/>
      <c r="K636" s="708"/>
      <c r="L636" s="708"/>
      <c r="M636" s="708"/>
      <c r="N636" s="708"/>
      <c r="O636" s="708"/>
      <c r="P636" s="708"/>
      <c r="Q636" s="708"/>
      <c r="R636" s="708"/>
      <c r="S636" s="708"/>
      <c r="T636" s="708"/>
      <c r="U636" s="708"/>
      <c r="V636" s="708"/>
      <c r="W636" s="708"/>
      <c r="X636" s="708"/>
      <c r="Y636" s="708"/>
      <c r="Z636" s="708"/>
      <c r="AA636" s="708"/>
      <c r="AB636" s="708"/>
      <c r="AC636" s="708"/>
      <c r="AD636" s="708"/>
      <c r="AE636" s="8"/>
    </row>
    <row r="637" spans="1:84" ht="15" customHeight="1">
      <c r="A637" s="6"/>
      <c r="B637" s="703" t="str">
        <f>IF(BK630&gt;0,"Alerta:Debido a que cuenta con registros NS, debe proporcionar una justificación en el area de comentarios al final de la pregunta.","")</f>
        <v/>
      </c>
      <c r="C637" s="703"/>
      <c r="D637" s="703"/>
      <c r="E637" s="703"/>
      <c r="F637" s="703"/>
      <c r="G637" s="703"/>
      <c r="H637" s="703"/>
      <c r="I637" s="703"/>
      <c r="J637" s="703"/>
      <c r="K637" s="703"/>
      <c r="L637" s="703"/>
      <c r="M637" s="703"/>
      <c r="N637" s="703"/>
      <c r="O637" s="703"/>
      <c r="P637" s="703"/>
      <c r="Q637" s="703"/>
      <c r="R637" s="703"/>
      <c r="S637" s="703"/>
      <c r="T637" s="703"/>
      <c r="U637" s="703"/>
      <c r="V637" s="703"/>
      <c r="W637" s="703"/>
      <c r="X637" s="703"/>
      <c r="Y637" s="703"/>
      <c r="Z637" s="703"/>
      <c r="AA637" s="703"/>
      <c r="AB637" s="703"/>
      <c r="AC637" s="703"/>
      <c r="AD637" s="703"/>
      <c r="AE637" s="8"/>
    </row>
    <row r="638" spans="1:84" ht="15" customHeight="1">
      <c r="A638" s="6"/>
      <c r="B638" s="657" t="str">
        <f>BN630</f>
        <v/>
      </c>
      <c r="C638" s="657"/>
      <c r="D638" s="657"/>
      <c r="E638" s="657"/>
      <c r="F638" s="657"/>
      <c r="G638" s="657"/>
      <c r="H638" s="657"/>
      <c r="I638" s="657"/>
      <c r="J638" s="657"/>
      <c r="K638" s="657"/>
      <c r="L638" s="657"/>
      <c r="M638" s="657"/>
      <c r="N638" s="657"/>
      <c r="O638" s="657"/>
      <c r="P638" s="657"/>
      <c r="Q638" s="657"/>
      <c r="R638" s="657"/>
      <c r="S638" s="657"/>
      <c r="T638" s="657"/>
      <c r="U638" s="657"/>
      <c r="V638" s="657"/>
      <c r="W638" s="657"/>
      <c r="X638" s="657"/>
      <c r="Y638" s="657"/>
      <c r="Z638" s="657"/>
      <c r="AA638" s="657"/>
      <c r="AB638" s="657"/>
      <c r="AC638" s="657"/>
      <c r="AD638" s="657"/>
      <c r="AE638" s="8"/>
    </row>
    <row r="639" spans="1:84" ht="15" customHeight="1">
      <c r="A639" s="6"/>
      <c r="B639" s="720" t="str">
        <f>IF(BT630&gt;0,"La cantidad registrada en la col. Total y desagregación por sexo, debe ser igual a lo registrado en la preg 1.5 ","")</f>
        <v/>
      </c>
      <c r="C639" s="720"/>
      <c r="D639" s="720"/>
      <c r="E639" s="720"/>
      <c r="F639" s="720"/>
      <c r="G639" s="720"/>
      <c r="H639" s="720"/>
      <c r="I639" s="720"/>
      <c r="J639" s="720"/>
      <c r="K639" s="720"/>
      <c r="L639" s="720"/>
      <c r="M639" s="720"/>
      <c r="N639" s="720"/>
      <c r="O639" s="720"/>
      <c r="P639" s="720"/>
      <c r="Q639" s="720"/>
      <c r="R639" s="720"/>
      <c r="S639" s="720"/>
      <c r="T639" s="720"/>
      <c r="U639" s="720"/>
      <c r="V639" s="720"/>
      <c r="W639" s="720"/>
      <c r="X639" s="720"/>
      <c r="Y639" s="720"/>
      <c r="Z639" s="720"/>
      <c r="AA639" s="720"/>
      <c r="AB639" s="720"/>
      <c r="AC639" s="720"/>
      <c r="AD639" s="720"/>
      <c r="AE639" s="8"/>
    </row>
    <row r="640" spans="1:84" ht="15" customHeight="1">
      <c r="A640" s="6"/>
      <c r="B640" s="5"/>
      <c r="C640"/>
      <c r="D640"/>
      <c r="E640"/>
      <c r="F640"/>
      <c r="G640"/>
      <c r="H640"/>
      <c r="I640"/>
      <c r="J640"/>
      <c r="K640"/>
      <c r="L640"/>
      <c r="M640"/>
      <c r="N640"/>
      <c r="O640"/>
      <c r="P640"/>
      <c r="Q640"/>
      <c r="R640"/>
      <c r="S640"/>
      <c r="T640"/>
      <c r="U640"/>
      <c r="V640"/>
      <c r="W640"/>
      <c r="X640"/>
      <c r="Y640"/>
      <c r="Z640"/>
      <c r="AA640"/>
      <c r="AB640"/>
      <c r="AC640"/>
      <c r="AD640"/>
      <c r="AE640" s="8"/>
    </row>
    <row r="641" spans="1:83" ht="15" customHeight="1">
      <c r="A641" s="6"/>
      <c r="B641" s="5"/>
      <c r="C641"/>
      <c r="D641"/>
      <c r="E641"/>
      <c r="F641"/>
      <c r="G641"/>
      <c r="H641"/>
      <c r="I641"/>
      <c r="J641"/>
      <c r="K641"/>
      <c r="L641"/>
      <c r="M641"/>
      <c r="N641"/>
      <c r="O641"/>
      <c r="P641"/>
      <c r="Q641"/>
      <c r="R641"/>
      <c r="S641"/>
      <c r="T641"/>
      <c r="U641"/>
      <c r="V641"/>
      <c r="W641"/>
      <c r="X641"/>
      <c r="Y641"/>
      <c r="Z641"/>
      <c r="AA641"/>
      <c r="AB641"/>
      <c r="AC641"/>
      <c r="AD641"/>
      <c r="AE641" s="8"/>
    </row>
    <row r="642" spans="1:83" ht="36" customHeight="1">
      <c r="A642" s="81" t="s">
        <v>419</v>
      </c>
      <c r="B642" s="751" t="s">
        <v>873</v>
      </c>
      <c r="C642" s="751"/>
      <c r="D642" s="751"/>
      <c r="E642" s="751"/>
      <c r="F642" s="751"/>
      <c r="G642" s="751"/>
      <c r="H642" s="751"/>
      <c r="I642" s="751"/>
      <c r="J642" s="751"/>
      <c r="K642" s="751"/>
      <c r="L642" s="751"/>
      <c r="M642" s="751"/>
      <c r="N642" s="751"/>
      <c r="O642" s="751"/>
      <c r="P642" s="751"/>
      <c r="Q642" s="751"/>
      <c r="R642" s="751"/>
      <c r="S642" s="751"/>
      <c r="T642" s="751"/>
      <c r="U642" s="751"/>
      <c r="V642" s="751"/>
      <c r="W642" s="751"/>
      <c r="X642" s="751"/>
      <c r="Y642" s="751"/>
      <c r="Z642" s="751"/>
      <c r="AA642" s="751"/>
      <c r="AB642" s="751"/>
      <c r="AC642" s="751"/>
      <c r="AD642" s="751"/>
      <c r="AE642" s="8"/>
    </row>
    <row r="643" spans="1:83" ht="15" customHeight="1">
      <c r="A643" s="6"/>
      <c r="B643" s="128"/>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
    </row>
    <row r="644" spans="1:83" ht="24" customHeight="1">
      <c r="A644" s="40"/>
      <c r="B644" s="28"/>
      <c r="C644" s="693" t="s">
        <v>133</v>
      </c>
      <c r="D644" s="694"/>
      <c r="E644" s="694"/>
      <c r="F644" s="694"/>
      <c r="G644" s="694"/>
      <c r="H644" s="694"/>
      <c r="I644" s="695"/>
      <c r="J644" s="554" t="s">
        <v>400</v>
      </c>
      <c r="K644" s="555"/>
      <c r="L644" s="555"/>
      <c r="M644" s="555"/>
      <c r="N644" s="555"/>
      <c r="O644" s="555"/>
      <c r="P644" s="555"/>
      <c r="Q644" s="555"/>
      <c r="R644" s="555"/>
      <c r="S644" s="555"/>
      <c r="T644" s="555"/>
      <c r="U644" s="555"/>
      <c r="V644" s="555"/>
      <c r="W644" s="555"/>
      <c r="X644" s="555"/>
      <c r="Y644" s="555"/>
      <c r="Z644" s="555"/>
      <c r="AA644" s="555"/>
      <c r="AB644" s="555"/>
      <c r="AC644" s="555"/>
      <c r="AD644" s="556"/>
      <c r="AE644" s="8"/>
      <c r="BQ644" s="713" t="s">
        <v>6376</v>
      </c>
      <c r="BR644" s="713"/>
      <c r="BS644" s="713"/>
    </row>
    <row r="645" spans="1:83" ht="120" customHeight="1">
      <c r="A645" s="40"/>
      <c r="B645" s="28"/>
      <c r="C645" s="787"/>
      <c r="D645" s="788"/>
      <c r="E645" s="788"/>
      <c r="F645" s="788"/>
      <c r="G645" s="788"/>
      <c r="H645" s="788"/>
      <c r="I645" s="789"/>
      <c r="J645" s="748" t="s">
        <v>384</v>
      </c>
      <c r="K645" s="750" t="s">
        <v>385</v>
      </c>
      <c r="L645" s="750" t="s">
        <v>386</v>
      </c>
      <c r="M645" s="750" t="s">
        <v>401</v>
      </c>
      <c r="N645" s="750"/>
      <c r="O645" s="750"/>
      <c r="P645" s="750" t="s">
        <v>402</v>
      </c>
      <c r="Q645" s="750"/>
      <c r="R645" s="750"/>
      <c r="S645" s="750" t="s">
        <v>403</v>
      </c>
      <c r="T645" s="750"/>
      <c r="U645" s="750"/>
      <c r="V645" s="750" t="s">
        <v>404</v>
      </c>
      <c r="W645" s="750"/>
      <c r="X645" s="750"/>
      <c r="Y645" s="750" t="s">
        <v>405</v>
      </c>
      <c r="Z645" s="750"/>
      <c r="AA645" s="750"/>
      <c r="AB645" s="750" t="s">
        <v>311</v>
      </c>
      <c r="AC645" s="750"/>
      <c r="AD645" s="750"/>
      <c r="AE645" s="8"/>
      <c r="AH645" s="712" t="s">
        <v>384</v>
      </c>
      <c r="AI645" s="712"/>
      <c r="AJ645" s="712"/>
      <c r="AK645" s="712"/>
      <c r="AL645" s="711" t="s">
        <v>401</v>
      </c>
      <c r="AM645" s="711"/>
      <c r="AN645" s="711"/>
      <c r="AO645" s="711"/>
      <c r="AP645" s="710" t="s">
        <v>402</v>
      </c>
      <c r="AQ645" s="710"/>
      <c r="AR645" s="710"/>
      <c r="AS645" s="710"/>
      <c r="AT645" s="711" t="s">
        <v>403</v>
      </c>
      <c r="AU645" s="711"/>
      <c r="AV645" s="711"/>
      <c r="AW645" s="711"/>
      <c r="AX645" s="717" t="s">
        <v>404</v>
      </c>
      <c r="AY645" s="717"/>
      <c r="AZ645" s="717"/>
      <c r="BA645" s="717"/>
      <c r="BB645" s="711" t="s">
        <v>405</v>
      </c>
      <c r="BC645" s="711"/>
      <c r="BD645" s="711"/>
      <c r="BE645" s="711"/>
      <c r="BF645" s="717" t="s">
        <v>311</v>
      </c>
      <c r="BG645" s="717"/>
      <c r="BH645" s="717"/>
      <c r="BI645" s="717"/>
      <c r="BK645" s="709" t="s">
        <v>6337</v>
      </c>
      <c r="BL645" s="709"/>
      <c r="BM645" s="709"/>
      <c r="BN645" s="707" t="s">
        <v>6208</v>
      </c>
      <c r="BO645" s="707"/>
      <c r="BP645" s="707"/>
      <c r="BQ645" s="713" t="s">
        <v>6373</v>
      </c>
      <c r="BR645" s="713"/>
      <c r="BS645" s="713"/>
      <c r="BT645" s="820" t="s">
        <v>6332</v>
      </c>
      <c r="BU645" s="820"/>
      <c r="BV645" s="820"/>
      <c r="BW645" s="820"/>
      <c r="BX645" s="821" t="s">
        <v>6479</v>
      </c>
      <c r="BY645" s="821"/>
      <c r="BZ645" s="821"/>
      <c r="CA645" s="821"/>
      <c r="CB645" s="820" t="s">
        <v>6375</v>
      </c>
      <c r="CC645" s="820"/>
      <c r="CD645" s="820"/>
      <c r="CE645" s="820"/>
    </row>
    <row r="646" spans="1:83" ht="48" customHeight="1">
      <c r="A646" s="40"/>
      <c r="B646" s="28"/>
      <c r="C646" s="696"/>
      <c r="D646" s="697"/>
      <c r="E646" s="697"/>
      <c r="F646" s="697"/>
      <c r="G646" s="697"/>
      <c r="H646" s="697"/>
      <c r="I646" s="698"/>
      <c r="J646" s="790"/>
      <c r="K646" s="791"/>
      <c r="L646" s="791"/>
      <c r="M646" s="489" t="s">
        <v>396</v>
      </c>
      <c r="N646" s="172" t="s">
        <v>397</v>
      </c>
      <c r="O646" s="172" t="s">
        <v>386</v>
      </c>
      <c r="P646" s="489" t="s">
        <v>396</v>
      </c>
      <c r="Q646" s="172" t="s">
        <v>397</v>
      </c>
      <c r="R646" s="172" t="s">
        <v>386</v>
      </c>
      <c r="S646" s="489" t="s">
        <v>396</v>
      </c>
      <c r="T646" s="172" t="s">
        <v>397</v>
      </c>
      <c r="U646" s="172" t="s">
        <v>386</v>
      </c>
      <c r="V646" s="489" t="s">
        <v>396</v>
      </c>
      <c r="W646" s="172" t="s">
        <v>397</v>
      </c>
      <c r="X646" s="172" t="s">
        <v>386</v>
      </c>
      <c r="Y646" s="489" t="s">
        <v>396</v>
      </c>
      <c r="Z646" s="172" t="s">
        <v>397</v>
      </c>
      <c r="AA646" s="172" t="s">
        <v>386</v>
      </c>
      <c r="AB646" s="489" t="s">
        <v>396</v>
      </c>
      <c r="AC646" s="172" t="s">
        <v>397</v>
      </c>
      <c r="AD646" s="172" t="s">
        <v>386</v>
      </c>
      <c r="AE646" s="8"/>
      <c r="AG646" s="369" t="s">
        <v>6195</v>
      </c>
      <c r="AH646" s="294" t="s">
        <v>6377</v>
      </c>
      <c r="AI646" s="295" t="s">
        <v>6378</v>
      </c>
      <c r="AJ646" s="296" t="s">
        <v>6379</v>
      </c>
      <c r="AK646" s="297" t="s">
        <v>6380</v>
      </c>
      <c r="AL646" s="294" t="s">
        <v>6381</v>
      </c>
      <c r="AM646" s="295" t="s">
        <v>6382</v>
      </c>
      <c r="AN646" s="296" t="s">
        <v>6383</v>
      </c>
      <c r="AO646" s="297" t="s">
        <v>6384</v>
      </c>
      <c r="AP646" s="294" t="s">
        <v>6385</v>
      </c>
      <c r="AQ646" s="295" t="s">
        <v>6386</v>
      </c>
      <c r="AR646" s="296" t="s">
        <v>6387</v>
      </c>
      <c r="AS646" s="297" t="s">
        <v>6388</v>
      </c>
      <c r="AT646" s="294" t="s">
        <v>6389</v>
      </c>
      <c r="AU646" s="295" t="s">
        <v>6390</v>
      </c>
      <c r="AV646" s="296" t="s">
        <v>6391</v>
      </c>
      <c r="AW646" s="297" t="s">
        <v>6392</v>
      </c>
      <c r="AX646" s="294" t="s">
        <v>6393</v>
      </c>
      <c r="AY646" s="295" t="s">
        <v>6394</v>
      </c>
      <c r="AZ646" s="296" t="s">
        <v>6395</v>
      </c>
      <c r="BA646" s="297" t="s">
        <v>6396</v>
      </c>
      <c r="BB646" s="294" t="s">
        <v>6397</v>
      </c>
      <c r="BC646" s="295" t="s">
        <v>6398</v>
      </c>
      <c r="BD646" s="296" t="s">
        <v>6399</v>
      </c>
      <c r="BE646" s="297" t="s">
        <v>6400</v>
      </c>
      <c r="BF646" s="294" t="s">
        <v>6403</v>
      </c>
      <c r="BG646" s="295" t="s">
        <v>6404</v>
      </c>
      <c r="BH646" s="385" t="s">
        <v>6405</v>
      </c>
      <c r="BI646" s="297" t="s">
        <v>6406</v>
      </c>
      <c r="BJ646" s="370" t="s">
        <v>6196</v>
      </c>
      <c r="BK646" s="302" t="s">
        <v>6338</v>
      </c>
      <c r="BL646" s="288" t="s">
        <v>6210</v>
      </c>
      <c r="BM646" s="289" t="s">
        <v>6211</v>
      </c>
      <c r="BN646" s="287" t="s">
        <v>6209</v>
      </c>
      <c r="BO646" s="288" t="s">
        <v>6210</v>
      </c>
      <c r="BP646" s="289" t="s">
        <v>6211</v>
      </c>
      <c r="BQ646" s="375" t="s">
        <v>6332</v>
      </c>
      <c r="BR646" s="376" t="s">
        <v>6374</v>
      </c>
      <c r="BS646" s="377" t="s">
        <v>6375</v>
      </c>
      <c r="BT646" s="479" t="s">
        <v>6332</v>
      </c>
      <c r="BU646" s="480" t="s">
        <v>6196</v>
      </c>
      <c r="BV646" s="481" t="s">
        <v>6333</v>
      </c>
      <c r="BW646" s="482" t="s">
        <v>6334</v>
      </c>
      <c r="BX646" s="479" t="s">
        <v>6332</v>
      </c>
      <c r="BY646" s="480" t="s">
        <v>6196</v>
      </c>
      <c r="BZ646" s="481" t="s">
        <v>6333</v>
      </c>
      <c r="CA646" s="482" t="s">
        <v>6334</v>
      </c>
      <c r="CB646" s="479" t="s">
        <v>6332</v>
      </c>
      <c r="CC646" s="480" t="s">
        <v>6196</v>
      </c>
      <c r="CD646" s="481" t="s">
        <v>6333</v>
      </c>
      <c r="CE646" s="482" t="s">
        <v>6334</v>
      </c>
    </row>
    <row r="647" spans="1:83" ht="30" customHeight="1">
      <c r="A647" s="40"/>
      <c r="B647" s="28"/>
      <c r="C647" s="34" t="s">
        <v>87</v>
      </c>
      <c r="D647" s="732" t="str">
        <f>IF(CNGE_2024_M1_Secc1_Sub1!$D42="","",CNGE_2024_M1_Secc1_Sub1!$D42)</f>
        <v>OFICINA DEL C GOBERNADOR</v>
      </c>
      <c r="E647" s="733"/>
      <c r="F647" s="733"/>
      <c r="G647" s="733"/>
      <c r="H647" s="733"/>
      <c r="I647" s="734"/>
      <c r="J647" s="111"/>
      <c r="K647" s="111"/>
      <c r="L647" s="111"/>
      <c r="M647" s="111"/>
      <c r="N647" s="111"/>
      <c r="O647" s="111"/>
      <c r="P647" s="111"/>
      <c r="Q647" s="111"/>
      <c r="R647" s="111"/>
      <c r="S647" s="111"/>
      <c r="T647" s="111"/>
      <c r="U647" s="111"/>
      <c r="V647" s="111"/>
      <c r="W647" s="111"/>
      <c r="X647" s="111"/>
      <c r="Y647" s="111"/>
      <c r="Z647" s="111"/>
      <c r="AA647" s="111"/>
      <c r="AB647" s="111"/>
      <c r="AC647" s="111"/>
      <c r="AD647" s="111"/>
      <c r="AE647" s="8"/>
      <c r="AG647" s="381">
        <f>IF(AND(COUNTBLANK(D647)=1,COUNTA(J647:AD647)=0),0,IF(AND(COUNTBLANK(D647)=0,COUNTA(J647:AD647)=21),0,1))</f>
        <v>1</v>
      </c>
      <c r="AH647" s="298">
        <f>J647</f>
        <v>0</v>
      </c>
      <c r="AI647" s="299">
        <f>COUNTIF(K647:L647,"NS")</f>
        <v>0</v>
      </c>
      <c r="AJ647" s="300">
        <f>SUM(K647:L647)</f>
        <v>0</v>
      </c>
      <c r="AK647" s="301">
        <f>IF(OR(AND(AH647=0, AI647&gt;0),AND(AH647="NS", AJ647&gt;0), AND(AH647="NS", AI647=0, AJ647=0)), 1, IF(OR(AND(AH647&gt;0, AI647&gt;1,AH647&gt;AJ647), AND(AH647="NS", AI647=2), AND(AH647="NS", AJ647=0, AI647&gt;0), AH647=AJ647), 0, 1))</f>
        <v>0</v>
      </c>
      <c r="AL647" s="298">
        <f>M647</f>
        <v>0</v>
      </c>
      <c r="AM647" s="299">
        <f>COUNTIF(N647:O647,"NS")</f>
        <v>0</v>
      </c>
      <c r="AN647" s="300">
        <f>SUM(N647:O647)</f>
        <v>0</v>
      </c>
      <c r="AO647" s="301">
        <f>IF(OR(AND(AL647=0, AM647&gt;0),AND(AL647="NS", AN647&gt;0), AND(AL647="NS", AM647=0, AN647=0)), 1, IF(OR(AND(AL647&gt;0, AM647&gt;1,AL647&gt;AN647), AND(AL647="NS", AM647=2), AND(AL647="NS", AN647=0, AM647&gt;0), AL647=AN647), 0, 1))</f>
        <v>0</v>
      </c>
      <c r="AP647" s="298">
        <f>P647</f>
        <v>0</v>
      </c>
      <c r="AQ647" s="299">
        <f>COUNTIF(Q647:R647,"NS")</f>
        <v>0</v>
      </c>
      <c r="AR647" s="300">
        <f>SUM(Q647:R647)</f>
        <v>0</v>
      </c>
      <c r="AS647" s="301">
        <f>IF(OR(AND(AP647=0, AQ647&gt;0),AND(AP647="NS", AR647&gt;0), AND(AP647="NS", AQ647=0, AR647=0)), 1, IF(OR(AND(AP647&gt;0, AQ647&gt;1,AP647&gt;AR647), AND(AP647="NS", AQ647=2), AND(AP647="NS", AR647=0, AQ647&gt;0), AP647=AR647), 0, 1))</f>
        <v>0</v>
      </c>
      <c r="AT647" s="298">
        <f>S647</f>
        <v>0</v>
      </c>
      <c r="AU647" s="299">
        <f>COUNTIF(T647:U647,"NS")</f>
        <v>0</v>
      </c>
      <c r="AV647" s="300">
        <f>SUM(T647:U647)</f>
        <v>0</v>
      </c>
      <c r="AW647" s="301">
        <f>IF(OR(AND(AT647=0, AU647&gt;0),AND(AT647="NS", AV647&gt;0), AND(AT647="NS", AU647=0, AV647=0)), 1, IF(OR(AND(AT647&gt;0, AU647&gt;1,AT647&gt;AV647), AND(AT647="NS", AU647=2), AND(AT647="NS", AV647=0, AU647&gt;0), AT647=AV647), 0, 1))</f>
        <v>0</v>
      </c>
      <c r="AX647" s="298">
        <f>V647</f>
        <v>0</v>
      </c>
      <c r="AY647" s="299">
        <f>COUNTIF(W647:X647,"NS")</f>
        <v>0</v>
      </c>
      <c r="AZ647" s="300">
        <f>SUM(W647:X647)</f>
        <v>0</v>
      </c>
      <c r="BA647" s="301">
        <f>IF(OR(AND(AX647=0, AY647&gt;0),AND(AX647="NS", AZ647&gt;0), AND(AX647="NS", AY647=0, AZ647=0)), 1, IF(OR(AND(AX647&gt;0, AY647&gt;1,AX647&gt;AZ647), AND(AX647="NS", AY647=2), AND(AX647="NS", AZ647=0, AY647&gt;0), AX647=AZ647), 0, 1))</f>
        <v>0</v>
      </c>
      <c r="BB647" s="298">
        <f>Y647</f>
        <v>0</v>
      </c>
      <c r="BC647" s="299">
        <f>COUNTIF(Z647:AA647,"NS")</f>
        <v>0</v>
      </c>
      <c r="BD647" s="300">
        <f>SUM(Z647:AA647)</f>
        <v>0</v>
      </c>
      <c r="BE647" s="301">
        <f>IF(OR(AND(BB647=0, BC647&gt;0),AND(BB647="NS", BD647&gt;0), AND(BB647="NS", BC647=0, BD647=0)), 1, IF(OR(AND(BB647&gt;0, BC647&gt;1,BB647&gt;BD647), AND(BB647="NS", BC647=2), AND(BB647="NS", BD647=0, BC647&gt;0), BB647=BD647), 0, 1))</f>
        <v>0</v>
      </c>
      <c r="BF647" s="298">
        <f>AB647</f>
        <v>0</v>
      </c>
      <c r="BG647" s="299">
        <f>COUNTIF(AC647:AD647,"NS")</f>
        <v>0</v>
      </c>
      <c r="BH647" s="300">
        <f>SUM(AC647:AD647)</f>
        <v>0</v>
      </c>
      <c r="BI647" s="301">
        <f>IF(OR(AND(BF647=0, BG647&gt;0),AND(BF647="NS", BH647&gt;0), AND(BF647="NS", BG647=0, BH647=0)), 1, IF(OR(AND(BF647&gt;0, BG647&gt;1,BF647&gt;BH647), AND(BF647="NS", BG647=2), AND(BF647="NS", BH647=0, BG647&gt;0), BF647=BH647), 0, 1))</f>
        <v>0</v>
      </c>
      <c r="BJ647" s="371">
        <f>COUNTIF(J647:AD647,"NS")</f>
        <v>0</v>
      </c>
      <c r="BK647" s="303">
        <f>IF(SUM(BW647,CA647,CE647)=0,0,1)</f>
        <v>0</v>
      </c>
      <c r="BL647" s="304" t="str">
        <f>IF(BK647=0,"",
IF(SUM($BK$647:BK647)=1,BM647,
IF($BL$767&gt;SUM($BK$647:BK647),_xlfn.CONCAT(", ",BM647),
IF($BL$767=SUM($BK$647:BK647),_xlfn.CONCAT(" y ",BM647)))))</f>
        <v/>
      </c>
      <c r="BM647" s="231" t="s">
        <v>6212</v>
      </c>
      <c r="BN647" s="290">
        <f>IF(AG647=0,0,1)</f>
        <v>1</v>
      </c>
      <c r="BO647" s="291" t="str">
        <f>IF(BN647=0,"",
IF(SUM($BN$647:BN647)=1,BP647,
IF($BO$767&gt;SUM($BN$647:BN647),_xlfn.CONCAT(", ",BP647),
IF($BO$767=SUM($BN$647:BN647),_xlfn.CONCAT(" y ",BP647)))))</f>
        <v>1</v>
      </c>
      <c r="BP647" s="231" t="s">
        <v>6212</v>
      </c>
      <c r="BQ647" s="378">
        <f>IF(AND(J647="NS",M374="NS"),0,IF(AND(J647="NA",M374="NA"),0,IF(J647=SUM(M374),0,1)))</f>
        <v>0</v>
      </c>
      <c r="BR647" s="379">
        <f>IF(AND(K647="NS",S374="NS"),0,IF(AND(K647="NA",S374="NA"),0,IF(K647=SUM(S374),0,1)))</f>
        <v>0</v>
      </c>
      <c r="BS647" s="380">
        <f>IF(AND(L647="NS",Y374="NS"),0,IF(AND(L647="NA",Y374="NA"),0,IF(L647=SUM(Y374),0,1)))</f>
        <v>0</v>
      </c>
      <c r="BT647" s="483">
        <f>J647</f>
        <v>0</v>
      </c>
      <c r="BU647" s="484">
        <f>COUNTIF(M647,"NS")+COUNTIF(P647,"NS") + COUNTIF(S647,"NS")+ COUNTIF(V647,"NS")+ COUNTIF(Y647,"NS")+ COUNTIF(AB647,"NS")</f>
        <v>0</v>
      </c>
      <c r="BV647" s="485">
        <f>SUM(M647,P647,S647,V647,Y647,AB647)</f>
        <v>0</v>
      </c>
      <c r="BW647" s="486">
        <f>IF(OR(AND(BT647=0, BU647&gt;0),AND(BT647="NS", BV647&gt;0), AND(BT647="NS", BU647=0, BV647=0)), 1, IF(OR(AND(BT647&gt;0, BU647&gt;1,BT647&gt;BV647), AND(BT647="NS", BU647=2), AND(BT647="NS", BV647=0, BU647&gt;0), BT647=BV647), 0, 1))</f>
        <v>0</v>
      </c>
      <c r="BX647" s="483">
        <f>K647</f>
        <v>0</v>
      </c>
      <c r="BY647" s="487">
        <f>COUNTIF(N647,"NS")+COUNTIF(Q647,"NS") + COUNTIF(T647,"NS")+ COUNTIF(W647,"NS")+ COUNTIF(Z647,"NS")+ COUNTIF(AC647,"NS")</f>
        <v>0</v>
      </c>
      <c r="BZ647" s="485">
        <f>SUM(N647,Q647,T647,W647,Z647,AC647)</f>
        <v>0</v>
      </c>
      <c r="CA647" s="486">
        <f>IF(OR(AND(BX647=0, BY647&gt;0),AND(BX647="NS", BZ647&gt;0), AND(BX647="NS", BY647=0, BZ647=0)), 1, IF(OR(AND(BX647&gt;0, BY647&gt;1,BX647&gt;BZ647), AND(BX647="NS", BY647=2), AND(BX647="NS", BZ647=0, BY647&gt;0), BX647=BZ647), 0, 1))</f>
        <v>0</v>
      </c>
      <c r="CB647" s="483">
        <f>L647</f>
        <v>0</v>
      </c>
      <c r="CC647" s="484">
        <f>COUNTIF(O647,"NS")+COUNTIF(R647,"NS") + COUNTIF(U647,"NS")+ COUNTIF(X647,"NS")+ COUNTIF(AA647,"NS")+ COUNTIF(AD647,"NS")</f>
        <v>0</v>
      </c>
      <c r="CD647" s="485">
        <f>SUM(O647,R647,U647,X647,AA647,AD647)</f>
        <v>0</v>
      </c>
      <c r="CE647" s="486">
        <f>IF(OR(AND(CB647=0, CC647&gt;0),AND(CB647="NS", CD647&gt;0), AND(CB647="NS", CC647=0, CD647=0)), 1, IF(OR(AND(CB647&gt;0, CC647&gt;1,CB647&gt;CD647), AND(CB647="NS", CC647=2), AND(CB647="NS", CD647=0, CC647&gt;0), CB647=CD647), 0, 1))</f>
        <v>0</v>
      </c>
    </row>
    <row r="648" spans="1:83" ht="54.95" customHeight="1">
      <c r="A648" s="81"/>
      <c r="B648" s="82"/>
      <c r="C648" s="85" t="s">
        <v>88</v>
      </c>
      <c r="D648" s="732" t="str">
        <f>IF(CNGE_2024_M1_Secc1_Sub1!$D43="","",CNGE_2024_M1_Secc1_Sub1!$D43)</f>
        <v>SECRETARIA DE DESARROLLO AGROPECUARIO RURAL Y PESCA</v>
      </c>
      <c r="E648" s="733"/>
      <c r="F648" s="733"/>
      <c r="G648" s="733"/>
      <c r="H648" s="733"/>
      <c r="I648" s="734"/>
      <c r="J648" s="111"/>
      <c r="K648" s="111"/>
      <c r="L648" s="111"/>
      <c r="M648" s="111"/>
      <c r="N648" s="111"/>
      <c r="O648" s="111"/>
      <c r="P648" s="111"/>
      <c r="Q648" s="111"/>
      <c r="R648" s="111"/>
      <c r="S648" s="111"/>
      <c r="T648" s="111"/>
      <c r="U648" s="111"/>
      <c r="V648" s="111"/>
      <c r="W648" s="111"/>
      <c r="X648" s="111"/>
      <c r="Y648" s="111"/>
      <c r="Z648" s="111"/>
      <c r="AA648" s="111"/>
      <c r="AB648" s="111"/>
      <c r="AC648" s="111"/>
      <c r="AD648" s="111"/>
      <c r="AE648" s="8"/>
      <c r="AG648" s="381">
        <f t="shared" ref="AG648:AG711" si="177">IF(AND(COUNTBLANK(D648)=1,COUNTA(J648:AD648)=0),0,IF(AND(COUNTBLANK(D648)=0,COUNTA(J648:AD648)=21),0,1))</f>
        <v>1</v>
      </c>
      <c r="AH648" s="298">
        <f t="shared" ref="AH648:AH711" si="178">J648</f>
        <v>0</v>
      </c>
      <c r="AI648" s="299">
        <f t="shared" ref="AI648:AI711" si="179">COUNTIF(K648:L648,"NS")</f>
        <v>0</v>
      </c>
      <c r="AJ648" s="300">
        <f t="shared" ref="AJ648:AJ711" si="180">SUM(K648:L648)</f>
        <v>0</v>
      </c>
      <c r="AK648" s="301">
        <f t="shared" ref="AK648:AK711" si="181">IF(OR(AND(AH648=0, AI648&gt;0),AND(AH648="NS", AJ648&gt;0), AND(AH648="NS", AI648=0, AJ648=0)), 1, IF(OR(AND(AH648&gt;0, AI648&gt;1,AH648&gt;AJ648), AND(AH648="NS", AI648=2), AND(AH648="NS", AJ648=0, AI648&gt;0), AH648=AJ648), 0, 1))</f>
        <v>0</v>
      </c>
      <c r="AL648" s="298">
        <f t="shared" ref="AL648:AL711" si="182">M648</f>
        <v>0</v>
      </c>
      <c r="AM648" s="299">
        <f t="shared" ref="AM648:AM711" si="183">COUNTIF(N648:O648,"NS")</f>
        <v>0</v>
      </c>
      <c r="AN648" s="300">
        <f t="shared" ref="AN648:AN711" si="184">SUM(N648:O648)</f>
        <v>0</v>
      </c>
      <c r="AO648" s="301">
        <f t="shared" ref="AO648:AO711" si="185">IF(OR(AND(AL648=0, AM648&gt;0),AND(AL648="NS", AN648&gt;0), AND(AL648="NS", AM648=0, AN648=0)), 1, IF(OR(AND(AL648&gt;0, AM648&gt;1,AL648&gt;AN648), AND(AL648="NS", AM648=2), AND(AL648="NS", AN648=0, AM648&gt;0), AL648=AN648), 0, 1))</f>
        <v>0</v>
      </c>
      <c r="AP648" s="298">
        <f t="shared" ref="AP648:AP711" si="186">P648</f>
        <v>0</v>
      </c>
      <c r="AQ648" s="299">
        <f t="shared" ref="AQ648:AQ711" si="187">COUNTIF(Q648:R648,"NS")</f>
        <v>0</v>
      </c>
      <c r="AR648" s="300">
        <f t="shared" ref="AR648:AR711" si="188">SUM(Q648:R648)</f>
        <v>0</v>
      </c>
      <c r="AS648" s="301">
        <f t="shared" ref="AS648:AS711" si="189">IF(OR(AND(AP648=0, AQ648&gt;0),AND(AP648="NS", AR648&gt;0), AND(AP648="NS", AQ648=0, AR648=0)), 1, IF(OR(AND(AP648&gt;0, AQ648&gt;1,AP648&gt;AR648), AND(AP648="NS", AQ648=2), AND(AP648="NS", AR648=0, AQ648&gt;0), AP648=AR648), 0, 1))</f>
        <v>0</v>
      </c>
      <c r="AT648" s="298">
        <f t="shared" ref="AT648:AT711" si="190">S648</f>
        <v>0</v>
      </c>
      <c r="AU648" s="299">
        <f t="shared" ref="AU648:AU711" si="191">COUNTIF(T648:U648,"NS")</f>
        <v>0</v>
      </c>
      <c r="AV648" s="300">
        <f t="shared" ref="AV648:AV711" si="192">SUM(T648:U648)</f>
        <v>0</v>
      </c>
      <c r="AW648" s="301">
        <f t="shared" ref="AW648:AW711" si="193">IF(OR(AND(AT648=0, AU648&gt;0),AND(AT648="NS", AV648&gt;0), AND(AT648="NS", AU648=0, AV648=0)), 1, IF(OR(AND(AT648&gt;0, AU648&gt;1,AT648&gt;AV648), AND(AT648="NS", AU648=2), AND(AT648="NS", AV648=0, AU648&gt;0), AT648=AV648), 0, 1))</f>
        <v>0</v>
      </c>
      <c r="AX648" s="298">
        <f t="shared" ref="AX648:AX711" si="194">V648</f>
        <v>0</v>
      </c>
      <c r="AY648" s="299">
        <f t="shared" ref="AY648:AY711" si="195">COUNTIF(W648:X648,"NS")</f>
        <v>0</v>
      </c>
      <c r="AZ648" s="300">
        <f t="shared" ref="AZ648:AZ711" si="196">SUM(W648:X648)</f>
        <v>0</v>
      </c>
      <c r="BA648" s="301">
        <f t="shared" ref="BA648:BA711" si="197">IF(OR(AND(AX648=0, AY648&gt;0),AND(AX648="NS", AZ648&gt;0), AND(AX648="NS", AY648=0, AZ648=0)), 1, IF(OR(AND(AX648&gt;0, AY648&gt;1,AX648&gt;AZ648), AND(AX648="NS", AY648=2), AND(AX648="NS", AZ648=0, AY648&gt;0), AX648=AZ648), 0, 1))</f>
        <v>0</v>
      </c>
      <c r="BB648" s="298">
        <f t="shared" ref="BB648:BB711" si="198">Y648</f>
        <v>0</v>
      </c>
      <c r="BC648" s="299">
        <f t="shared" ref="BC648:BC711" si="199">COUNTIF(Z648:AA648,"NS")</f>
        <v>0</v>
      </c>
      <c r="BD648" s="300">
        <f t="shared" ref="BD648:BD711" si="200">SUM(Z648:AA648)</f>
        <v>0</v>
      </c>
      <c r="BE648" s="301">
        <f t="shared" ref="BE648:BE711" si="201">IF(OR(AND(BB648=0, BC648&gt;0),AND(BB648="NS", BD648&gt;0), AND(BB648="NS", BC648=0, BD648=0)), 1, IF(OR(AND(BB648&gt;0, BC648&gt;1,BB648&gt;BD648), AND(BB648="NS", BC648=2), AND(BB648="NS", BD648=0, BC648&gt;0), BB648=BD648), 0, 1))</f>
        <v>0</v>
      </c>
      <c r="BF648" s="298">
        <f t="shared" ref="BF648:BF711" si="202">AB648</f>
        <v>0</v>
      </c>
      <c r="BG648" s="299">
        <f t="shared" ref="BG648:BG711" si="203">COUNTIF(AC648:AD648,"NS")</f>
        <v>0</v>
      </c>
      <c r="BH648" s="300">
        <f t="shared" ref="BH648:BH711" si="204">SUM(AC648:AD648)</f>
        <v>0</v>
      </c>
      <c r="BI648" s="301">
        <f t="shared" ref="BI648:BI711" si="205">IF(OR(AND(BF648=0, BG648&gt;0),AND(BF648="NS", BH648&gt;0), AND(BF648="NS", BG648=0, BH648=0)), 1, IF(OR(AND(BF648&gt;0, BG648&gt;1,BF648&gt;BH648), AND(BF648="NS", BG648=2), AND(BF648="NS", BH648=0, BG648&gt;0), BF648=BH648), 0, 1))</f>
        <v>0</v>
      </c>
      <c r="BJ648" s="371">
        <f t="shared" ref="BJ648:BJ711" si="206">COUNTIF(J648:AD648,"NS")</f>
        <v>0</v>
      </c>
      <c r="BK648" s="303">
        <f t="shared" ref="BK648:BK711" si="207">IF(SUM(BW648,CA648,CE648)=0,0,1)</f>
        <v>0</v>
      </c>
      <c r="BL648" s="304" t="str">
        <f>IF(BK648=0,"",
IF(SUM($BK$647:BK648)=1,BM648,
IF($BL$767&gt;SUM($BK$647:BK648),_xlfn.CONCAT(", ",BM648),
IF($BL$767=SUM($BK$647:BK648),_xlfn.CONCAT(" y ",BM648)))))</f>
        <v/>
      </c>
      <c r="BM648" s="231" t="s">
        <v>6213</v>
      </c>
      <c r="BN648" s="290">
        <f t="shared" ref="BN648:BN711" si="208">IF(AG648=0,0,1)</f>
        <v>1</v>
      </c>
      <c r="BO648" s="291" t="e">
        <f ca="1">IF(BN648=0,"",
IF(SUM($BN$647:BN648)=1,BP648,
IF($BO$767&gt;SUM($BN$647:BN648),_xlfn.CONCAT(", ",BP648),
IF($BO$767=SUM($BN$647:BN648),_xlfn.CONCAT(" y ",BP648)))))</f>
        <v>#NAME?</v>
      </c>
      <c r="BP648" s="231" t="s">
        <v>6213</v>
      </c>
      <c r="BQ648" s="378">
        <f t="shared" ref="BQ648:BQ711" si="209">IF(AND(J648="NS",M375="NS"),0,IF(AND(J648="NA",M375="NA"),0,IF(J648=SUM(M375),0,1)))</f>
        <v>0</v>
      </c>
      <c r="BR648" s="379">
        <f t="shared" ref="BR648:BR711" si="210">IF(AND(K648="NS",S375="NS"),0,IF(AND(K648="NA",S375="NA"),0,IF(K648=SUM(S375),0,1)))</f>
        <v>0</v>
      </c>
      <c r="BS648" s="380">
        <f t="shared" ref="BS648:BS711" si="211">IF(AND(L648="NS",Y375="NS"),0,IF(AND(L648="NA",Y375="NA"),0,IF(L648=SUM(Y375),0,1)))</f>
        <v>0</v>
      </c>
      <c r="BT648" s="483">
        <f t="shared" ref="BT648:BT711" si="212">J648</f>
        <v>0</v>
      </c>
      <c r="BU648" s="484">
        <f t="shared" ref="BU648:BU711" si="213">COUNTIF(M648,"NS")+COUNTIF(P648,"NS") + COUNTIF(S648,"NS")+ COUNTIF(V648,"NS")+ COUNTIF(Y648,"NS")+ COUNTIF(AB648,"NS")</f>
        <v>0</v>
      </c>
      <c r="BV648" s="485">
        <f t="shared" ref="BV648:BV711" si="214">SUM(M648,P648,S648,V648,Y648,AB648)</f>
        <v>0</v>
      </c>
      <c r="BW648" s="486">
        <f t="shared" ref="BW648:BW711" si="215">IF(OR(AND(BT648=0, BU648&gt;0),AND(BT648="NS", BV648&gt;0), AND(BT648="NS", BU648=0, BV648=0)), 1, IF(OR(AND(BT648&gt;0, BU648&gt;1,BT648&gt;BV648), AND(BT648="NS", BU648=2), AND(BT648="NS", BV648=0, BU648&gt;0), BT648=BV648), 0, 1))</f>
        <v>0</v>
      </c>
      <c r="BX648" s="483">
        <f t="shared" ref="BX648:BX711" si="216">K648</f>
        <v>0</v>
      </c>
      <c r="BY648" s="487">
        <f t="shared" ref="BY648:BY711" si="217">COUNTIF(N648,"NS")+COUNTIF(Q648,"NS") + COUNTIF(T648,"NS")+ COUNTIF(W648,"NS")+ COUNTIF(Z648,"NS")+ COUNTIF(AC648,"NS")</f>
        <v>0</v>
      </c>
      <c r="BZ648" s="485">
        <f t="shared" ref="BZ648:BZ711" si="218">SUM(N648,Q648,T648,W648,Z648,AC648)</f>
        <v>0</v>
      </c>
      <c r="CA648" s="486">
        <f t="shared" ref="CA648:CA711" si="219">IF(OR(AND(BX648=0, BY648&gt;0),AND(BX648="NS", BZ648&gt;0), AND(BX648="NS", BY648=0, BZ648=0)), 1, IF(OR(AND(BX648&gt;0, BY648&gt;1,BX648&gt;BZ648), AND(BX648="NS", BY648=2), AND(BX648="NS", BZ648=0, BY648&gt;0), BX648=BZ648), 0, 1))</f>
        <v>0</v>
      </c>
      <c r="CB648" s="483">
        <f t="shared" ref="CB648:CB711" si="220">L648</f>
        <v>0</v>
      </c>
      <c r="CC648" s="484">
        <f t="shared" ref="CC648:CC711" si="221">COUNTIF(O648,"NS")+COUNTIF(R648,"NS") + COUNTIF(U648,"NS")+ COUNTIF(X648,"NS")+ COUNTIF(AA648,"NS")+ COUNTIF(AD648,"NS")</f>
        <v>0</v>
      </c>
      <c r="CD648" s="485">
        <f t="shared" ref="CD648:CD711" si="222">SUM(O648,R648,U648,X648,AA648,AD648)</f>
        <v>0</v>
      </c>
      <c r="CE648" s="486">
        <f t="shared" ref="CE648:CE711" si="223">IF(OR(AND(CB648=0, CC648&gt;0),AND(CB648="NS", CD648&gt;0), AND(CB648="NS", CC648=0, CD648=0)), 1, IF(OR(AND(CB648&gt;0, CC648&gt;1,CB648&gt;CD648), AND(CB648="NS", CC648=2), AND(CB648="NS", CD648=0, CC648&gt;0), CB648=CD648), 0, 1))</f>
        <v>0</v>
      </c>
    </row>
    <row r="649" spans="1:83" ht="15" customHeight="1">
      <c r="A649" s="81"/>
      <c r="B649" s="82"/>
      <c r="C649" s="85" t="s">
        <v>89</v>
      </c>
      <c r="D649" s="732" t="str">
        <f>IF(CNGE_2024_M1_Secc1_Sub1!$D44="","",CNGE_2024_M1_Secc1_Sub1!$D44)</f>
        <v>SECRETARIA DE SALUD</v>
      </c>
      <c r="E649" s="733"/>
      <c r="F649" s="733"/>
      <c r="G649" s="733"/>
      <c r="H649" s="733"/>
      <c r="I649" s="734"/>
      <c r="J649" s="111"/>
      <c r="K649" s="111"/>
      <c r="L649" s="111"/>
      <c r="M649" s="111"/>
      <c r="N649" s="111"/>
      <c r="O649" s="111"/>
      <c r="P649" s="111"/>
      <c r="Q649" s="111"/>
      <c r="R649" s="111"/>
      <c r="S649" s="111"/>
      <c r="T649" s="111"/>
      <c r="U649" s="111"/>
      <c r="V649" s="111"/>
      <c r="W649" s="111"/>
      <c r="X649" s="111"/>
      <c r="Y649" s="111"/>
      <c r="Z649" s="111"/>
      <c r="AA649" s="111"/>
      <c r="AB649" s="111"/>
      <c r="AC649" s="111"/>
      <c r="AD649" s="111"/>
      <c r="AE649" s="8"/>
      <c r="AG649" s="381">
        <f t="shared" si="177"/>
        <v>1</v>
      </c>
      <c r="AH649" s="298">
        <f t="shared" si="178"/>
        <v>0</v>
      </c>
      <c r="AI649" s="299">
        <f t="shared" si="179"/>
        <v>0</v>
      </c>
      <c r="AJ649" s="300">
        <f t="shared" si="180"/>
        <v>0</v>
      </c>
      <c r="AK649" s="301">
        <f t="shared" si="181"/>
        <v>0</v>
      </c>
      <c r="AL649" s="298">
        <f t="shared" si="182"/>
        <v>0</v>
      </c>
      <c r="AM649" s="299">
        <f t="shared" si="183"/>
        <v>0</v>
      </c>
      <c r="AN649" s="300">
        <f t="shared" si="184"/>
        <v>0</v>
      </c>
      <c r="AO649" s="301">
        <f t="shared" si="185"/>
        <v>0</v>
      </c>
      <c r="AP649" s="298">
        <f t="shared" si="186"/>
        <v>0</v>
      </c>
      <c r="AQ649" s="299">
        <f t="shared" si="187"/>
        <v>0</v>
      </c>
      <c r="AR649" s="300">
        <f t="shared" si="188"/>
        <v>0</v>
      </c>
      <c r="AS649" s="301">
        <f t="shared" si="189"/>
        <v>0</v>
      </c>
      <c r="AT649" s="298">
        <f t="shared" si="190"/>
        <v>0</v>
      </c>
      <c r="AU649" s="299">
        <f t="shared" si="191"/>
        <v>0</v>
      </c>
      <c r="AV649" s="300">
        <f t="shared" si="192"/>
        <v>0</v>
      </c>
      <c r="AW649" s="301">
        <f t="shared" si="193"/>
        <v>0</v>
      </c>
      <c r="AX649" s="298">
        <f t="shared" si="194"/>
        <v>0</v>
      </c>
      <c r="AY649" s="299">
        <f t="shared" si="195"/>
        <v>0</v>
      </c>
      <c r="AZ649" s="300">
        <f t="shared" si="196"/>
        <v>0</v>
      </c>
      <c r="BA649" s="301">
        <f t="shared" si="197"/>
        <v>0</v>
      </c>
      <c r="BB649" s="298">
        <f t="shared" si="198"/>
        <v>0</v>
      </c>
      <c r="BC649" s="299">
        <f t="shared" si="199"/>
        <v>0</v>
      </c>
      <c r="BD649" s="300">
        <f t="shared" si="200"/>
        <v>0</v>
      </c>
      <c r="BE649" s="301">
        <f t="shared" si="201"/>
        <v>0</v>
      </c>
      <c r="BF649" s="298">
        <f t="shared" si="202"/>
        <v>0</v>
      </c>
      <c r="BG649" s="299">
        <f t="shared" si="203"/>
        <v>0</v>
      </c>
      <c r="BH649" s="300">
        <f t="shared" si="204"/>
        <v>0</v>
      </c>
      <c r="BI649" s="301">
        <f t="shared" si="205"/>
        <v>0</v>
      </c>
      <c r="BJ649" s="371">
        <f t="shared" si="206"/>
        <v>0</v>
      </c>
      <c r="BK649" s="303">
        <f t="shared" si="207"/>
        <v>0</v>
      </c>
      <c r="BL649" s="304" t="str">
        <f>IF(BK649=0,"",
IF(SUM($BK$647:BK649)=1,BM649,
IF($BL$767&gt;SUM($BK$647:BK649),_xlfn.CONCAT(", ",BM649),
IF($BL$767=SUM($BK$647:BK649),_xlfn.CONCAT(" y ",BM649)))))</f>
        <v/>
      </c>
      <c r="BM649" s="231" t="s">
        <v>6214</v>
      </c>
      <c r="BN649" s="290">
        <f t="shared" si="208"/>
        <v>1</v>
      </c>
      <c r="BO649" s="291" t="e">
        <f ca="1">IF(BN649=0,"",
IF(SUM($BN$647:BN649)=1,BP649,
IF($BO$767&gt;SUM($BN$647:BN649),_xlfn.CONCAT(", ",BP649),
IF($BO$767=SUM($BN$647:BN649),_xlfn.CONCAT(" y ",BP649)))))</f>
        <v>#NAME?</v>
      </c>
      <c r="BP649" s="231" t="s">
        <v>6214</v>
      </c>
      <c r="BQ649" s="378">
        <f t="shared" si="209"/>
        <v>0</v>
      </c>
      <c r="BR649" s="379">
        <f t="shared" si="210"/>
        <v>0</v>
      </c>
      <c r="BS649" s="380">
        <f t="shared" si="211"/>
        <v>0</v>
      </c>
      <c r="BT649" s="483">
        <f t="shared" si="212"/>
        <v>0</v>
      </c>
      <c r="BU649" s="484">
        <f t="shared" si="213"/>
        <v>0</v>
      </c>
      <c r="BV649" s="485">
        <f t="shared" si="214"/>
        <v>0</v>
      </c>
      <c r="BW649" s="486">
        <f t="shared" si="215"/>
        <v>0</v>
      </c>
      <c r="BX649" s="483">
        <f t="shared" si="216"/>
        <v>0</v>
      </c>
      <c r="BY649" s="487">
        <f t="shared" si="217"/>
        <v>0</v>
      </c>
      <c r="BZ649" s="485">
        <f t="shared" si="218"/>
        <v>0</v>
      </c>
      <c r="CA649" s="486">
        <f t="shared" si="219"/>
        <v>0</v>
      </c>
      <c r="CB649" s="483">
        <f t="shared" si="220"/>
        <v>0</v>
      </c>
      <c r="CC649" s="484">
        <f t="shared" si="221"/>
        <v>0</v>
      </c>
      <c r="CD649" s="485">
        <f t="shared" si="222"/>
        <v>0</v>
      </c>
      <c r="CE649" s="486">
        <f t="shared" si="223"/>
        <v>0</v>
      </c>
    </row>
    <row r="650" spans="1:83" ht="15" customHeight="1">
      <c r="A650" s="81"/>
      <c r="B650" s="82"/>
      <c r="C650" s="85" t="s">
        <v>90</v>
      </c>
      <c r="D650" s="732" t="str">
        <f>IF(CNGE_2024_M1_Secc1_Sub1!$D45="","",CNGE_2024_M1_Secc1_Sub1!$D45)</f>
        <v>SECRETARIA DE EDUCACION</v>
      </c>
      <c r="E650" s="733"/>
      <c r="F650" s="733"/>
      <c r="G650" s="733"/>
      <c r="H650" s="733"/>
      <c r="I650" s="734"/>
      <c r="J650" s="111"/>
      <c r="K650" s="111"/>
      <c r="L650" s="111"/>
      <c r="M650" s="111"/>
      <c r="N650" s="111"/>
      <c r="O650" s="111"/>
      <c r="P650" s="111"/>
      <c r="Q650" s="111"/>
      <c r="R650" s="111"/>
      <c r="S650" s="111"/>
      <c r="T650" s="111"/>
      <c r="U650" s="111"/>
      <c r="V650" s="111"/>
      <c r="W650" s="111"/>
      <c r="X650" s="111"/>
      <c r="Y650" s="111"/>
      <c r="Z650" s="111"/>
      <c r="AA650" s="111"/>
      <c r="AB650" s="111"/>
      <c r="AC650" s="111"/>
      <c r="AD650" s="111"/>
      <c r="AE650" s="8"/>
      <c r="AG650" s="381">
        <f t="shared" si="177"/>
        <v>1</v>
      </c>
      <c r="AH650" s="298">
        <f t="shared" si="178"/>
        <v>0</v>
      </c>
      <c r="AI650" s="299">
        <f t="shared" si="179"/>
        <v>0</v>
      </c>
      <c r="AJ650" s="300">
        <f t="shared" si="180"/>
        <v>0</v>
      </c>
      <c r="AK650" s="301">
        <f t="shared" si="181"/>
        <v>0</v>
      </c>
      <c r="AL650" s="298">
        <f t="shared" si="182"/>
        <v>0</v>
      </c>
      <c r="AM650" s="299">
        <f t="shared" si="183"/>
        <v>0</v>
      </c>
      <c r="AN650" s="300">
        <f t="shared" si="184"/>
        <v>0</v>
      </c>
      <c r="AO650" s="301">
        <f t="shared" si="185"/>
        <v>0</v>
      </c>
      <c r="AP650" s="298">
        <f t="shared" si="186"/>
        <v>0</v>
      </c>
      <c r="AQ650" s="299">
        <f t="shared" si="187"/>
        <v>0</v>
      </c>
      <c r="AR650" s="300">
        <f t="shared" si="188"/>
        <v>0</v>
      </c>
      <c r="AS650" s="301">
        <f t="shared" si="189"/>
        <v>0</v>
      </c>
      <c r="AT650" s="298">
        <f t="shared" si="190"/>
        <v>0</v>
      </c>
      <c r="AU650" s="299">
        <f t="shared" si="191"/>
        <v>0</v>
      </c>
      <c r="AV650" s="300">
        <f t="shared" si="192"/>
        <v>0</v>
      </c>
      <c r="AW650" s="301">
        <f t="shared" si="193"/>
        <v>0</v>
      </c>
      <c r="AX650" s="298">
        <f t="shared" si="194"/>
        <v>0</v>
      </c>
      <c r="AY650" s="299">
        <f t="shared" si="195"/>
        <v>0</v>
      </c>
      <c r="AZ650" s="300">
        <f t="shared" si="196"/>
        <v>0</v>
      </c>
      <c r="BA650" s="301">
        <f t="shared" si="197"/>
        <v>0</v>
      </c>
      <c r="BB650" s="298">
        <f t="shared" si="198"/>
        <v>0</v>
      </c>
      <c r="BC650" s="299">
        <f t="shared" si="199"/>
        <v>0</v>
      </c>
      <c r="BD650" s="300">
        <f t="shared" si="200"/>
        <v>0</v>
      </c>
      <c r="BE650" s="301">
        <f t="shared" si="201"/>
        <v>0</v>
      </c>
      <c r="BF650" s="298">
        <f t="shared" si="202"/>
        <v>0</v>
      </c>
      <c r="BG650" s="299">
        <f t="shared" si="203"/>
        <v>0</v>
      </c>
      <c r="BH650" s="300">
        <f t="shared" si="204"/>
        <v>0</v>
      </c>
      <c r="BI650" s="301">
        <f t="shared" si="205"/>
        <v>0</v>
      </c>
      <c r="BJ650" s="371">
        <f t="shared" si="206"/>
        <v>0</v>
      </c>
      <c r="BK650" s="303">
        <f t="shared" si="207"/>
        <v>0</v>
      </c>
      <c r="BL650" s="304" t="str">
        <f>IF(BK650=0,"",
IF(SUM($BK$647:BK650)=1,BM650,
IF($BL$767&gt;SUM($BK$647:BK650),_xlfn.CONCAT(", ",BM650),
IF($BL$767=SUM($BK$647:BK650),_xlfn.CONCAT(" y ",BM650)))))</f>
        <v/>
      </c>
      <c r="BM650" s="231" t="s">
        <v>6215</v>
      </c>
      <c r="BN650" s="290">
        <f t="shared" si="208"/>
        <v>1</v>
      </c>
      <c r="BO650" s="291" t="e">
        <f ca="1">IF(BN650=0,"",
IF(SUM($BN$647:BN650)=1,BP650,
IF($BO$767&gt;SUM($BN$647:BN650),_xlfn.CONCAT(", ",BP650),
IF($BO$767=SUM($BN$647:BN650),_xlfn.CONCAT(" y ",BP650)))))</f>
        <v>#NAME?</v>
      </c>
      <c r="BP650" s="231" t="s">
        <v>6215</v>
      </c>
      <c r="BQ650" s="378">
        <f t="shared" si="209"/>
        <v>0</v>
      </c>
      <c r="BR650" s="379">
        <f t="shared" si="210"/>
        <v>0</v>
      </c>
      <c r="BS650" s="380">
        <f t="shared" si="211"/>
        <v>0</v>
      </c>
      <c r="BT650" s="483">
        <f t="shared" si="212"/>
        <v>0</v>
      </c>
      <c r="BU650" s="484">
        <f t="shared" si="213"/>
        <v>0</v>
      </c>
      <c r="BV650" s="485">
        <f t="shared" si="214"/>
        <v>0</v>
      </c>
      <c r="BW650" s="486">
        <f t="shared" si="215"/>
        <v>0</v>
      </c>
      <c r="BX650" s="483">
        <f t="shared" si="216"/>
        <v>0</v>
      </c>
      <c r="BY650" s="487">
        <f t="shared" si="217"/>
        <v>0</v>
      </c>
      <c r="BZ650" s="485">
        <f t="shared" si="218"/>
        <v>0</v>
      </c>
      <c r="CA650" s="486">
        <f t="shared" si="219"/>
        <v>0</v>
      </c>
      <c r="CB650" s="483">
        <f t="shared" si="220"/>
        <v>0</v>
      </c>
      <c r="CC650" s="484">
        <f t="shared" si="221"/>
        <v>0</v>
      </c>
      <c r="CD650" s="485">
        <f t="shared" si="222"/>
        <v>0</v>
      </c>
      <c r="CE650" s="486">
        <f t="shared" si="223"/>
        <v>0</v>
      </c>
    </row>
    <row r="651" spans="1:83" ht="30" customHeight="1">
      <c r="A651" s="81"/>
      <c r="B651" s="82"/>
      <c r="C651" s="85" t="s">
        <v>91</v>
      </c>
      <c r="D651" s="732" t="str">
        <f>IF(CNGE_2024_M1_Secc1_Sub1!$D46="","",CNGE_2024_M1_Secc1_Sub1!$D46)</f>
        <v>SECRETARIA DE DESARROLLO SOCIAL</v>
      </c>
      <c r="E651" s="733"/>
      <c r="F651" s="733"/>
      <c r="G651" s="733"/>
      <c r="H651" s="733"/>
      <c r="I651" s="734"/>
      <c r="J651" s="111"/>
      <c r="K651" s="111"/>
      <c r="L651" s="111"/>
      <c r="M651" s="111"/>
      <c r="N651" s="111"/>
      <c r="O651" s="111"/>
      <c r="P651" s="111"/>
      <c r="Q651" s="111"/>
      <c r="R651" s="111"/>
      <c r="S651" s="111"/>
      <c r="T651" s="111"/>
      <c r="U651" s="111"/>
      <c r="V651" s="111"/>
      <c r="W651" s="111"/>
      <c r="X651" s="111"/>
      <c r="Y651" s="111"/>
      <c r="Z651" s="111"/>
      <c r="AA651" s="111"/>
      <c r="AB651" s="111"/>
      <c r="AC651" s="111"/>
      <c r="AD651" s="111"/>
      <c r="AE651" s="8"/>
      <c r="AG651" s="381">
        <f t="shared" si="177"/>
        <v>1</v>
      </c>
      <c r="AH651" s="298">
        <f t="shared" si="178"/>
        <v>0</v>
      </c>
      <c r="AI651" s="299">
        <f t="shared" si="179"/>
        <v>0</v>
      </c>
      <c r="AJ651" s="300">
        <f t="shared" si="180"/>
        <v>0</v>
      </c>
      <c r="AK651" s="301">
        <f t="shared" si="181"/>
        <v>0</v>
      </c>
      <c r="AL651" s="298">
        <f t="shared" si="182"/>
        <v>0</v>
      </c>
      <c r="AM651" s="299">
        <f t="shared" si="183"/>
        <v>0</v>
      </c>
      <c r="AN651" s="300">
        <f t="shared" si="184"/>
        <v>0</v>
      </c>
      <c r="AO651" s="301">
        <f t="shared" si="185"/>
        <v>0</v>
      </c>
      <c r="AP651" s="298">
        <f t="shared" si="186"/>
        <v>0</v>
      </c>
      <c r="AQ651" s="299">
        <f t="shared" si="187"/>
        <v>0</v>
      </c>
      <c r="AR651" s="300">
        <f t="shared" si="188"/>
        <v>0</v>
      </c>
      <c r="AS651" s="301">
        <f t="shared" si="189"/>
        <v>0</v>
      </c>
      <c r="AT651" s="298">
        <f t="shared" si="190"/>
        <v>0</v>
      </c>
      <c r="AU651" s="299">
        <f t="shared" si="191"/>
        <v>0</v>
      </c>
      <c r="AV651" s="300">
        <f t="shared" si="192"/>
        <v>0</v>
      </c>
      <c r="AW651" s="301">
        <f t="shared" si="193"/>
        <v>0</v>
      </c>
      <c r="AX651" s="298">
        <f t="shared" si="194"/>
        <v>0</v>
      </c>
      <c r="AY651" s="299">
        <f t="shared" si="195"/>
        <v>0</v>
      </c>
      <c r="AZ651" s="300">
        <f t="shared" si="196"/>
        <v>0</v>
      </c>
      <c r="BA651" s="301">
        <f t="shared" si="197"/>
        <v>0</v>
      </c>
      <c r="BB651" s="298">
        <f t="shared" si="198"/>
        <v>0</v>
      </c>
      <c r="BC651" s="299">
        <f t="shared" si="199"/>
        <v>0</v>
      </c>
      <c r="BD651" s="300">
        <f t="shared" si="200"/>
        <v>0</v>
      </c>
      <c r="BE651" s="301">
        <f t="shared" si="201"/>
        <v>0</v>
      </c>
      <c r="BF651" s="298">
        <f t="shared" si="202"/>
        <v>0</v>
      </c>
      <c r="BG651" s="299">
        <f t="shared" si="203"/>
        <v>0</v>
      </c>
      <c r="BH651" s="300">
        <f t="shared" si="204"/>
        <v>0</v>
      </c>
      <c r="BI651" s="301">
        <f t="shared" si="205"/>
        <v>0</v>
      </c>
      <c r="BJ651" s="371">
        <f t="shared" si="206"/>
        <v>0</v>
      </c>
      <c r="BK651" s="303">
        <f t="shared" si="207"/>
        <v>0</v>
      </c>
      <c r="BL651" s="304" t="str">
        <f>IF(BK651=0,"",
IF(SUM($BK$647:BK651)=1,BM651,
IF($BL$767&gt;SUM($BK$647:BK651),_xlfn.CONCAT(", ",BM651),
IF($BL$767=SUM($BK$647:BK651),_xlfn.CONCAT(" y ",BM651)))))</f>
        <v/>
      </c>
      <c r="BM651" s="231" t="s">
        <v>6216</v>
      </c>
      <c r="BN651" s="290">
        <f t="shared" si="208"/>
        <v>1</v>
      </c>
      <c r="BO651" s="291" t="e">
        <f ca="1">IF(BN651=0,"",
IF(SUM($BN$647:BN651)=1,BP651,
IF($BO$767&gt;SUM($BN$647:BN651),_xlfn.CONCAT(", ",BP651),
IF($BO$767=SUM($BN$647:BN651),_xlfn.CONCAT(" y ",BP651)))))</f>
        <v>#NAME?</v>
      </c>
      <c r="BP651" s="231" t="s">
        <v>6216</v>
      </c>
      <c r="BQ651" s="378">
        <f t="shared" si="209"/>
        <v>0</v>
      </c>
      <c r="BR651" s="379">
        <f t="shared" si="210"/>
        <v>0</v>
      </c>
      <c r="BS651" s="380">
        <f t="shared" si="211"/>
        <v>0</v>
      </c>
      <c r="BT651" s="483">
        <f t="shared" si="212"/>
        <v>0</v>
      </c>
      <c r="BU651" s="484">
        <f t="shared" si="213"/>
        <v>0</v>
      </c>
      <c r="BV651" s="485">
        <f t="shared" si="214"/>
        <v>0</v>
      </c>
      <c r="BW651" s="486">
        <f t="shared" si="215"/>
        <v>0</v>
      </c>
      <c r="BX651" s="483">
        <f t="shared" si="216"/>
        <v>0</v>
      </c>
      <c r="BY651" s="487">
        <f t="shared" si="217"/>
        <v>0</v>
      </c>
      <c r="BZ651" s="485">
        <f t="shared" si="218"/>
        <v>0</v>
      </c>
      <c r="CA651" s="486">
        <f t="shared" si="219"/>
        <v>0</v>
      </c>
      <c r="CB651" s="483">
        <f t="shared" si="220"/>
        <v>0</v>
      </c>
      <c r="CC651" s="484">
        <f t="shared" si="221"/>
        <v>0</v>
      </c>
      <c r="CD651" s="485">
        <f t="shared" si="222"/>
        <v>0</v>
      </c>
      <c r="CE651" s="486">
        <f t="shared" si="223"/>
        <v>0</v>
      </c>
    </row>
    <row r="652" spans="1:83" ht="45" customHeight="1">
      <c r="A652" s="81"/>
      <c r="B652" s="82"/>
      <c r="C652" s="85" t="s">
        <v>92</v>
      </c>
      <c r="D652" s="732" t="str">
        <f>IF(CNGE_2024_M1_Secc1_Sub1!$D47="","",CNGE_2024_M1_Secc1_Sub1!$D47)</f>
        <v>SECRETARIA DE DESARROLLO ECONOMICO Y PORTUARIO</v>
      </c>
      <c r="E652" s="733"/>
      <c r="F652" s="733"/>
      <c r="G652" s="733"/>
      <c r="H652" s="733"/>
      <c r="I652" s="734"/>
      <c r="J652" s="111"/>
      <c r="K652" s="111"/>
      <c r="L652" s="111"/>
      <c r="M652" s="111"/>
      <c r="N652" s="111"/>
      <c r="O652" s="111"/>
      <c r="P652" s="111"/>
      <c r="Q652" s="111"/>
      <c r="R652" s="111"/>
      <c r="S652" s="111"/>
      <c r="T652" s="111"/>
      <c r="U652" s="111"/>
      <c r="V652" s="111"/>
      <c r="W652" s="111"/>
      <c r="X652" s="111"/>
      <c r="Y652" s="111"/>
      <c r="Z652" s="111"/>
      <c r="AA652" s="111"/>
      <c r="AB652" s="111"/>
      <c r="AC652" s="111"/>
      <c r="AD652" s="111"/>
      <c r="AE652" s="8"/>
      <c r="AG652" s="381">
        <f t="shared" si="177"/>
        <v>1</v>
      </c>
      <c r="AH652" s="298">
        <f t="shared" si="178"/>
        <v>0</v>
      </c>
      <c r="AI652" s="299">
        <f t="shared" si="179"/>
        <v>0</v>
      </c>
      <c r="AJ652" s="300">
        <f t="shared" si="180"/>
        <v>0</v>
      </c>
      <c r="AK652" s="301">
        <f t="shared" si="181"/>
        <v>0</v>
      </c>
      <c r="AL652" s="298">
        <f t="shared" si="182"/>
        <v>0</v>
      </c>
      <c r="AM652" s="299">
        <f t="shared" si="183"/>
        <v>0</v>
      </c>
      <c r="AN652" s="300">
        <f t="shared" si="184"/>
        <v>0</v>
      </c>
      <c r="AO652" s="301">
        <f t="shared" si="185"/>
        <v>0</v>
      </c>
      <c r="AP652" s="298">
        <f t="shared" si="186"/>
        <v>0</v>
      </c>
      <c r="AQ652" s="299">
        <f t="shared" si="187"/>
        <v>0</v>
      </c>
      <c r="AR652" s="300">
        <f t="shared" si="188"/>
        <v>0</v>
      </c>
      <c r="AS652" s="301">
        <f t="shared" si="189"/>
        <v>0</v>
      </c>
      <c r="AT652" s="298">
        <f t="shared" si="190"/>
        <v>0</v>
      </c>
      <c r="AU652" s="299">
        <f t="shared" si="191"/>
        <v>0</v>
      </c>
      <c r="AV652" s="300">
        <f t="shared" si="192"/>
        <v>0</v>
      </c>
      <c r="AW652" s="301">
        <f t="shared" si="193"/>
        <v>0</v>
      </c>
      <c r="AX652" s="298">
        <f t="shared" si="194"/>
        <v>0</v>
      </c>
      <c r="AY652" s="299">
        <f t="shared" si="195"/>
        <v>0</v>
      </c>
      <c r="AZ652" s="300">
        <f t="shared" si="196"/>
        <v>0</v>
      </c>
      <c r="BA652" s="301">
        <f t="shared" si="197"/>
        <v>0</v>
      </c>
      <c r="BB652" s="298">
        <f t="shared" si="198"/>
        <v>0</v>
      </c>
      <c r="BC652" s="299">
        <f t="shared" si="199"/>
        <v>0</v>
      </c>
      <c r="BD652" s="300">
        <f t="shared" si="200"/>
        <v>0</v>
      </c>
      <c r="BE652" s="301">
        <f t="shared" si="201"/>
        <v>0</v>
      </c>
      <c r="BF652" s="298">
        <f t="shared" si="202"/>
        <v>0</v>
      </c>
      <c r="BG652" s="299">
        <f t="shared" si="203"/>
        <v>0</v>
      </c>
      <c r="BH652" s="300">
        <f t="shared" si="204"/>
        <v>0</v>
      </c>
      <c r="BI652" s="301">
        <f t="shared" si="205"/>
        <v>0</v>
      </c>
      <c r="BJ652" s="371">
        <f t="shared" si="206"/>
        <v>0</v>
      </c>
      <c r="BK652" s="303">
        <f t="shared" si="207"/>
        <v>0</v>
      </c>
      <c r="BL652" s="304" t="str">
        <f>IF(BK652=0,"",
IF(SUM($BK$647:BK652)=1,BM652,
IF($BL$767&gt;SUM($BK$647:BK652),_xlfn.CONCAT(", ",BM652),
IF($BL$767=SUM($BK$647:BK652),_xlfn.CONCAT(" y ",BM652)))))</f>
        <v/>
      </c>
      <c r="BM652" s="231" t="s">
        <v>6217</v>
      </c>
      <c r="BN652" s="290">
        <f t="shared" si="208"/>
        <v>1</v>
      </c>
      <c r="BO652" s="291" t="e">
        <f ca="1">IF(BN652=0,"",
IF(SUM($BN$647:BN652)=1,BP652,
IF($BO$767&gt;SUM($BN$647:BN652),_xlfn.CONCAT(", ",BP652),
IF($BO$767=SUM($BN$647:BN652),_xlfn.CONCAT(" y ",BP652)))))</f>
        <v>#NAME?</v>
      </c>
      <c r="BP652" s="231" t="s">
        <v>6217</v>
      </c>
      <c r="BQ652" s="378">
        <f t="shared" si="209"/>
        <v>0</v>
      </c>
      <c r="BR652" s="379">
        <f t="shared" si="210"/>
        <v>0</v>
      </c>
      <c r="BS652" s="380">
        <f t="shared" si="211"/>
        <v>0</v>
      </c>
      <c r="BT652" s="483">
        <f t="shared" si="212"/>
        <v>0</v>
      </c>
      <c r="BU652" s="484">
        <f t="shared" si="213"/>
        <v>0</v>
      </c>
      <c r="BV652" s="485">
        <f t="shared" si="214"/>
        <v>0</v>
      </c>
      <c r="BW652" s="486">
        <f t="shared" si="215"/>
        <v>0</v>
      </c>
      <c r="BX652" s="483">
        <f t="shared" si="216"/>
        <v>0</v>
      </c>
      <c r="BY652" s="487">
        <f t="shared" si="217"/>
        <v>0</v>
      </c>
      <c r="BZ652" s="485">
        <f t="shared" si="218"/>
        <v>0</v>
      </c>
      <c r="CA652" s="486">
        <f t="shared" si="219"/>
        <v>0</v>
      </c>
      <c r="CB652" s="483">
        <f t="shared" si="220"/>
        <v>0</v>
      </c>
      <c r="CC652" s="484">
        <f t="shared" si="221"/>
        <v>0</v>
      </c>
      <c r="CD652" s="485">
        <f t="shared" si="222"/>
        <v>0</v>
      </c>
      <c r="CE652" s="486">
        <f t="shared" si="223"/>
        <v>0</v>
      </c>
    </row>
    <row r="653" spans="1:83" ht="15" customHeight="1">
      <c r="A653" s="81"/>
      <c r="B653" s="82"/>
      <c r="C653" s="85" t="s">
        <v>93</v>
      </c>
      <c r="D653" s="732" t="str">
        <f>IF(CNGE_2024_M1_Secc1_Sub1!$D48="","",CNGE_2024_M1_Secc1_Sub1!$D48)</f>
        <v>SECRETARIA DE GOBIERNO</v>
      </c>
      <c r="E653" s="733"/>
      <c r="F653" s="733"/>
      <c r="G653" s="733"/>
      <c r="H653" s="733"/>
      <c r="I653" s="734"/>
      <c r="J653" s="111"/>
      <c r="K653" s="111"/>
      <c r="L653" s="111"/>
      <c r="M653" s="111"/>
      <c r="N653" s="111"/>
      <c r="O653" s="111"/>
      <c r="P653" s="111"/>
      <c r="Q653" s="111"/>
      <c r="R653" s="111"/>
      <c r="S653" s="111"/>
      <c r="T653" s="111"/>
      <c r="U653" s="111"/>
      <c r="V653" s="111"/>
      <c r="W653" s="111"/>
      <c r="X653" s="111"/>
      <c r="Y653" s="111"/>
      <c r="Z653" s="111"/>
      <c r="AA653" s="111"/>
      <c r="AB653" s="111"/>
      <c r="AC653" s="111"/>
      <c r="AD653" s="111"/>
      <c r="AE653" s="8"/>
      <c r="AG653" s="381">
        <f t="shared" si="177"/>
        <v>1</v>
      </c>
      <c r="AH653" s="298">
        <f t="shared" si="178"/>
        <v>0</v>
      </c>
      <c r="AI653" s="299">
        <f t="shared" si="179"/>
        <v>0</v>
      </c>
      <c r="AJ653" s="300">
        <f t="shared" si="180"/>
        <v>0</v>
      </c>
      <c r="AK653" s="301">
        <f t="shared" si="181"/>
        <v>0</v>
      </c>
      <c r="AL653" s="298">
        <f t="shared" si="182"/>
        <v>0</v>
      </c>
      <c r="AM653" s="299">
        <f t="shared" si="183"/>
        <v>0</v>
      </c>
      <c r="AN653" s="300">
        <f t="shared" si="184"/>
        <v>0</v>
      </c>
      <c r="AO653" s="301">
        <f t="shared" si="185"/>
        <v>0</v>
      </c>
      <c r="AP653" s="298">
        <f t="shared" si="186"/>
        <v>0</v>
      </c>
      <c r="AQ653" s="299">
        <f t="shared" si="187"/>
        <v>0</v>
      </c>
      <c r="AR653" s="300">
        <f t="shared" si="188"/>
        <v>0</v>
      </c>
      <c r="AS653" s="301">
        <f t="shared" si="189"/>
        <v>0</v>
      </c>
      <c r="AT653" s="298">
        <f t="shared" si="190"/>
        <v>0</v>
      </c>
      <c r="AU653" s="299">
        <f t="shared" si="191"/>
        <v>0</v>
      </c>
      <c r="AV653" s="300">
        <f t="shared" si="192"/>
        <v>0</v>
      </c>
      <c r="AW653" s="301">
        <f t="shared" si="193"/>
        <v>0</v>
      </c>
      <c r="AX653" s="298">
        <f t="shared" si="194"/>
        <v>0</v>
      </c>
      <c r="AY653" s="299">
        <f t="shared" si="195"/>
        <v>0</v>
      </c>
      <c r="AZ653" s="300">
        <f t="shared" si="196"/>
        <v>0</v>
      </c>
      <c r="BA653" s="301">
        <f t="shared" si="197"/>
        <v>0</v>
      </c>
      <c r="BB653" s="298">
        <f t="shared" si="198"/>
        <v>0</v>
      </c>
      <c r="BC653" s="299">
        <f t="shared" si="199"/>
        <v>0</v>
      </c>
      <c r="BD653" s="300">
        <f t="shared" si="200"/>
        <v>0</v>
      </c>
      <c r="BE653" s="301">
        <f t="shared" si="201"/>
        <v>0</v>
      </c>
      <c r="BF653" s="298">
        <f t="shared" si="202"/>
        <v>0</v>
      </c>
      <c r="BG653" s="299">
        <f t="shared" si="203"/>
        <v>0</v>
      </c>
      <c r="BH653" s="300">
        <f t="shared" si="204"/>
        <v>0</v>
      </c>
      <c r="BI653" s="301">
        <f t="shared" si="205"/>
        <v>0</v>
      </c>
      <c r="BJ653" s="371">
        <f t="shared" si="206"/>
        <v>0</v>
      </c>
      <c r="BK653" s="303">
        <f t="shared" si="207"/>
        <v>0</v>
      </c>
      <c r="BL653" s="304" t="str">
        <f>IF(BK653=0,"",
IF(SUM($BK$647:BK653)=1,BM653,
IF($BL$767&gt;SUM($BK$647:BK653),_xlfn.CONCAT(", ",BM653),
IF($BL$767=SUM($BK$647:BK653),_xlfn.CONCAT(" y ",BM653)))))</f>
        <v/>
      </c>
      <c r="BM653" s="231" t="s">
        <v>6218</v>
      </c>
      <c r="BN653" s="290">
        <f t="shared" si="208"/>
        <v>1</v>
      </c>
      <c r="BO653" s="291" t="e">
        <f ca="1">IF(BN653=0,"",
IF(SUM($BN$647:BN653)=1,BP653,
IF($BO$767&gt;SUM($BN$647:BN653),_xlfn.CONCAT(", ",BP653),
IF($BO$767=SUM($BN$647:BN653),_xlfn.CONCAT(" y ",BP653)))))</f>
        <v>#NAME?</v>
      </c>
      <c r="BP653" s="231" t="s">
        <v>6218</v>
      </c>
      <c r="BQ653" s="378">
        <f t="shared" si="209"/>
        <v>0</v>
      </c>
      <c r="BR653" s="379">
        <f t="shared" si="210"/>
        <v>0</v>
      </c>
      <c r="BS653" s="380">
        <f t="shared" si="211"/>
        <v>0</v>
      </c>
      <c r="BT653" s="483">
        <f t="shared" si="212"/>
        <v>0</v>
      </c>
      <c r="BU653" s="484">
        <f t="shared" si="213"/>
        <v>0</v>
      </c>
      <c r="BV653" s="485">
        <f t="shared" si="214"/>
        <v>0</v>
      </c>
      <c r="BW653" s="486">
        <f t="shared" si="215"/>
        <v>0</v>
      </c>
      <c r="BX653" s="483">
        <f t="shared" si="216"/>
        <v>0</v>
      </c>
      <c r="BY653" s="487">
        <f t="shared" si="217"/>
        <v>0</v>
      </c>
      <c r="BZ653" s="485">
        <f t="shared" si="218"/>
        <v>0</v>
      </c>
      <c r="CA653" s="486">
        <f t="shared" si="219"/>
        <v>0</v>
      </c>
      <c r="CB653" s="483">
        <f t="shared" si="220"/>
        <v>0</v>
      </c>
      <c r="CC653" s="484">
        <f t="shared" si="221"/>
        <v>0</v>
      </c>
      <c r="CD653" s="485">
        <f t="shared" si="222"/>
        <v>0</v>
      </c>
      <c r="CE653" s="486">
        <f t="shared" si="223"/>
        <v>0</v>
      </c>
    </row>
    <row r="654" spans="1:83" ht="30" customHeight="1">
      <c r="A654" s="81"/>
      <c r="B654" s="82"/>
      <c r="C654" s="85" t="s">
        <v>94</v>
      </c>
      <c r="D654" s="732" t="str">
        <f>IF(CNGE_2024_M1_Secc1_Sub1!$D49="","",CNGE_2024_M1_Secc1_Sub1!$D49)</f>
        <v>SECRETARIA DE FINANZAS Y PLANEACION</v>
      </c>
      <c r="E654" s="733"/>
      <c r="F654" s="733"/>
      <c r="G654" s="733"/>
      <c r="H654" s="733"/>
      <c r="I654" s="734"/>
      <c r="J654" s="111"/>
      <c r="K654" s="111"/>
      <c r="L654" s="111"/>
      <c r="M654" s="111"/>
      <c r="N654" s="111"/>
      <c r="O654" s="111"/>
      <c r="P654" s="111"/>
      <c r="Q654" s="111"/>
      <c r="R654" s="111"/>
      <c r="S654" s="111"/>
      <c r="T654" s="111"/>
      <c r="U654" s="111"/>
      <c r="V654" s="111"/>
      <c r="W654" s="111"/>
      <c r="X654" s="111"/>
      <c r="Y654" s="111"/>
      <c r="Z654" s="111"/>
      <c r="AA654" s="111"/>
      <c r="AB654" s="111"/>
      <c r="AC654" s="111"/>
      <c r="AD654" s="111"/>
      <c r="AE654" s="8"/>
      <c r="AG654" s="381">
        <f t="shared" si="177"/>
        <v>1</v>
      </c>
      <c r="AH654" s="298">
        <f t="shared" si="178"/>
        <v>0</v>
      </c>
      <c r="AI654" s="299">
        <f t="shared" si="179"/>
        <v>0</v>
      </c>
      <c r="AJ654" s="300">
        <f t="shared" si="180"/>
        <v>0</v>
      </c>
      <c r="AK654" s="301">
        <f t="shared" si="181"/>
        <v>0</v>
      </c>
      <c r="AL654" s="298">
        <f t="shared" si="182"/>
        <v>0</v>
      </c>
      <c r="AM654" s="299">
        <f t="shared" si="183"/>
        <v>0</v>
      </c>
      <c r="AN654" s="300">
        <f t="shared" si="184"/>
        <v>0</v>
      </c>
      <c r="AO654" s="301">
        <f t="shared" si="185"/>
        <v>0</v>
      </c>
      <c r="AP654" s="298">
        <f t="shared" si="186"/>
        <v>0</v>
      </c>
      <c r="AQ654" s="299">
        <f t="shared" si="187"/>
        <v>0</v>
      </c>
      <c r="AR654" s="300">
        <f t="shared" si="188"/>
        <v>0</v>
      </c>
      <c r="AS654" s="301">
        <f t="shared" si="189"/>
        <v>0</v>
      </c>
      <c r="AT654" s="298">
        <f t="shared" si="190"/>
        <v>0</v>
      </c>
      <c r="AU654" s="299">
        <f t="shared" si="191"/>
        <v>0</v>
      </c>
      <c r="AV654" s="300">
        <f t="shared" si="192"/>
        <v>0</v>
      </c>
      <c r="AW654" s="301">
        <f t="shared" si="193"/>
        <v>0</v>
      </c>
      <c r="AX654" s="298">
        <f t="shared" si="194"/>
        <v>0</v>
      </c>
      <c r="AY654" s="299">
        <f t="shared" si="195"/>
        <v>0</v>
      </c>
      <c r="AZ654" s="300">
        <f t="shared" si="196"/>
        <v>0</v>
      </c>
      <c r="BA654" s="301">
        <f t="shared" si="197"/>
        <v>0</v>
      </c>
      <c r="BB654" s="298">
        <f t="shared" si="198"/>
        <v>0</v>
      </c>
      <c r="BC654" s="299">
        <f t="shared" si="199"/>
        <v>0</v>
      </c>
      <c r="BD654" s="300">
        <f t="shared" si="200"/>
        <v>0</v>
      </c>
      <c r="BE654" s="301">
        <f t="shared" si="201"/>
        <v>0</v>
      </c>
      <c r="BF654" s="298">
        <f t="shared" si="202"/>
        <v>0</v>
      </c>
      <c r="BG654" s="299">
        <f t="shared" si="203"/>
        <v>0</v>
      </c>
      <c r="BH654" s="300">
        <f t="shared" si="204"/>
        <v>0</v>
      </c>
      <c r="BI654" s="301">
        <f t="shared" si="205"/>
        <v>0</v>
      </c>
      <c r="BJ654" s="371">
        <f t="shared" si="206"/>
        <v>0</v>
      </c>
      <c r="BK654" s="303">
        <f t="shared" si="207"/>
        <v>0</v>
      </c>
      <c r="BL654" s="304" t="str">
        <f>IF(BK654=0,"",
IF(SUM($BK$647:BK654)=1,BM654,
IF($BL$767&gt;SUM($BK$647:BK654),_xlfn.CONCAT(", ",BM654),
IF($BL$767=SUM($BK$647:BK654),_xlfn.CONCAT(" y ",BM654)))))</f>
        <v/>
      </c>
      <c r="BM654" s="231" t="s">
        <v>6219</v>
      </c>
      <c r="BN654" s="290">
        <f t="shared" si="208"/>
        <v>1</v>
      </c>
      <c r="BO654" s="291" t="e">
        <f ca="1">IF(BN654=0,"",
IF(SUM($BN$647:BN654)=1,BP654,
IF($BO$767&gt;SUM($BN$647:BN654),_xlfn.CONCAT(", ",BP654),
IF($BO$767=SUM($BN$647:BN654),_xlfn.CONCAT(" y ",BP654)))))</f>
        <v>#NAME?</v>
      </c>
      <c r="BP654" s="231" t="s">
        <v>6219</v>
      </c>
      <c r="BQ654" s="378">
        <f t="shared" si="209"/>
        <v>0</v>
      </c>
      <c r="BR654" s="379">
        <f t="shared" si="210"/>
        <v>0</v>
      </c>
      <c r="BS654" s="380">
        <f t="shared" si="211"/>
        <v>0</v>
      </c>
      <c r="BT654" s="483">
        <f t="shared" si="212"/>
        <v>0</v>
      </c>
      <c r="BU654" s="484">
        <f t="shared" si="213"/>
        <v>0</v>
      </c>
      <c r="BV654" s="485">
        <f t="shared" si="214"/>
        <v>0</v>
      </c>
      <c r="BW654" s="486">
        <f t="shared" si="215"/>
        <v>0</v>
      </c>
      <c r="BX654" s="483">
        <f t="shared" si="216"/>
        <v>0</v>
      </c>
      <c r="BY654" s="487">
        <f t="shared" si="217"/>
        <v>0</v>
      </c>
      <c r="BZ654" s="485">
        <f t="shared" si="218"/>
        <v>0</v>
      </c>
      <c r="CA654" s="486">
        <f t="shared" si="219"/>
        <v>0</v>
      </c>
      <c r="CB654" s="483">
        <f t="shared" si="220"/>
        <v>0</v>
      </c>
      <c r="CC654" s="484">
        <f t="shared" si="221"/>
        <v>0</v>
      </c>
      <c r="CD654" s="485">
        <f t="shared" si="222"/>
        <v>0</v>
      </c>
      <c r="CE654" s="486">
        <f t="shared" si="223"/>
        <v>0</v>
      </c>
    </row>
    <row r="655" spans="1:83" ht="30" customHeight="1">
      <c r="A655" s="81"/>
      <c r="B655" s="82"/>
      <c r="C655" s="85" t="s">
        <v>95</v>
      </c>
      <c r="D655" s="732" t="str">
        <f>IF(CNGE_2024_M1_Secc1_Sub1!$D50="","",CNGE_2024_M1_Secc1_Sub1!$D50)</f>
        <v>COORDINACION GENERAL DE COMUNICACION SOCIAL</v>
      </c>
      <c r="E655" s="733"/>
      <c r="F655" s="733"/>
      <c r="G655" s="733"/>
      <c r="H655" s="733"/>
      <c r="I655" s="734"/>
      <c r="J655" s="111"/>
      <c r="K655" s="111"/>
      <c r="L655" s="111"/>
      <c r="M655" s="111"/>
      <c r="N655" s="111"/>
      <c r="O655" s="111"/>
      <c r="P655" s="111"/>
      <c r="Q655" s="111"/>
      <c r="R655" s="111"/>
      <c r="S655" s="111"/>
      <c r="T655" s="111"/>
      <c r="U655" s="111"/>
      <c r="V655" s="111"/>
      <c r="W655" s="111"/>
      <c r="X655" s="111"/>
      <c r="Y655" s="111"/>
      <c r="Z655" s="111"/>
      <c r="AA655" s="111"/>
      <c r="AB655" s="111"/>
      <c r="AC655" s="111"/>
      <c r="AD655" s="111"/>
      <c r="AE655" s="8"/>
      <c r="AG655" s="381">
        <f t="shared" si="177"/>
        <v>1</v>
      </c>
      <c r="AH655" s="298">
        <f t="shared" si="178"/>
        <v>0</v>
      </c>
      <c r="AI655" s="299">
        <f t="shared" si="179"/>
        <v>0</v>
      </c>
      <c r="AJ655" s="300">
        <f t="shared" si="180"/>
        <v>0</v>
      </c>
      <c r="AK655" s="301">
        <f t="shared" si="181"/>
        <v>0</v>
      </c>
      <c r="AL655" s="298">
        <f t="shared" si="182"/>
        <v>0</v>
      </c>
      <c r="AM655" s="299">
        <f t="shared" si="183"/>
        <v>0</v>
      </c>
      <c r="AN655" s="300">
        <f t="shared" si="184"/>
        <v>0</v>
      </c>
      <c r="AO655" s="301">
        <f t="shared" si="185"/>
        <v>0</v>
      </c>
      <c r="AP655" s="298">
        <f t="shared" si="186"/>
        <v>0</v>
      </c>
      <c r="AQ655" s="299">
        <f t="shared" si="187"/>
        <v>0</v>
      </c>
      <c r="AR655" s="300">
        <f t="shared" si="188"/>
        <v>0</v>
      </c>
      <c r="AS655" s="301">
        <f t="shared" si="189"/>
        <v>0</v>
      </c>
      <c r="AT655" s="298">
        <f t="shared" si="190"/>
        <v>0</v>
      </c>
      <c r="AU655" s="299">
        <f t="shared" si="191"/>
        <v>0</v>
      </c>
      <c r="AV655" s="300">
        <f t="shared" si="192"/>
        <v>0</v>
      </c>
      <c r="AW655" s="301">
        <f t="shared" si="193"/>
        <v>0</v>
      </c>
      <c r="AX655" s="298">
        <f t="shared" si="194"/>
        <v>0</v>
      </c>
      <c r="AY655" s="299">
        <f t="shared" si="195"/>
        <v>0</v>
      </c>
      <c r="AZ655" s="300">
        <f t="shared" si="196"/>
        <v>0</v>
      </c>
      <c r="BA655" s="301">
        <f t="shared" si="197"/>
        <v>0</v>
      </c>
      <c r="BB655" s="298">
        <f t="shared" si="198"/>
        <v>0</v>
      </c>
      <c r="BC655" s="299">
        <f t="shared" si="199"/>
        <v>0</v>
      </c>
      <c r="BD655" s="300">
        <f t="shared" si="200"/>
        <v>0</v>
      </c>
      <c r="BE655" s="301">
        <f t="shared" si="201"/>
        <v>0</v>
      </c>
      <c r="BF655" s="298">
        <f t="shared" si="202"/>
        <v>0</v>
      </c>
      <c r="BG655" s="299">
        <f t="shared" si="203"/>
        <v>0</v>
      </c>
      <c r="BH655" s="300">
        <f t="shared" si="204"/>
        <v>0</v>
      </c>
      <c r="BI655" s="301">
        <f t="shared" si="205"/>
        <v>0</v>
      </c>
      <c r="BJ655" s="371">
        <f t="shared" si="206"/>
        <v>0</v>
      </c>
      <c r="BK655" s="303">
        <f t="shared" si="207"/>
        <v>0</v>
      </c>
      <c r="BL655" s="304" t="str">
        <f>IF(BK655=0,"",
IF(SUM($BK$647:BK655)=1,BM655,
IF($BL$767&gt;SUM($BK$647:BK655),_xlfn.CONCAT(", ",BM655),
IF($BL$767=SUM($BK$647:BK655),_xlfn.CONCAT(" y ",BM655)))))</f>
        <v/>
      </c>
      <c r="BM655" s="231" t="s">
        <v>6220</v>
      </c>
      <c r="BN655" s="290">
        <f t="shared" si="208"/>
        <v>1</v>
      </c>
      <c r="BO655" s="291" t="e">
        <f ca="1">IF(BN655=0,"",
IF(SUM($BN$647:BN655)=1,BP655,
IF($BO$767&gt;SUM($BN$647:BN655),_xlfn.CONCAT(", ",BP655),
IF($BO$767=SUM($BN$647:BN655),_xlfn.CONCAT(" y ",BP655)))))</f>
        <v>#NAME?</v>
      </c>
      <c r="BP655" s="231" t="s">
        <v>6220</v>
      </c>
      <c r="BQ655" s="378">
        <f t="shared" si="209"/>
        <v>0</v>
      </c>
      <c r="BR655" s="379">
        <f t="shared" si="210"/>
        <v>0</v>
      </c>
      <c r="BS655" s="380">
        <f t="shared" si="211"/>
        <v>0</v>
      </c>
      <c r="BT655" s="483">
        <f t="shared" si="212"/>
        <v>0</v>
      </c>
      <c r="BU655" s="484">
        <f t="shared" si="213"/>
        <v>0</v>
      </c>
      <c r="BV655" s="485">
        <f t="shared" si="214"/>
        <v>0</v>
      </c>
      <c r="BW655" s="486">
        <f t="shared" si="215"/>
        <v>0</v>
      </c>
      <c r="BX655" s="483">
        <f t="shared" si="216"/>
        <v>0</v>
      </c>
      <c r="BY655" s="487">
        <f t="shared" si="217"/>
        <v>0</v>
      </c>
      <c r="BZ655" s="485">
        <f t="shared" si="218"/>
        <v>0</v>
      </c>
      <c r="CA655" s="486">
        <f t="shared" si="219"/>
        <v>0</v>
      </c>
      <c r="CB655" s="483">
        <f t="shared" si="220"/>
        <v>0</v>
      </c>
      <c r="CC655" s="484">
        <f t="shared" si="221"/>
        <v>0</v>
      </c>
      <c r="CD655" s="485">
        <f t="shared" si="222"/>
        <v>0</v>
      </c>
      <c r="CE655" s="486">
        <f t="shared" si="223"/>
        <v>0</v>
      </c>
    </row>
    <row r="656" spans="1:83" ht="15" customHeight="1">
      <c r="A656" s="81"/>
      <c r="B656" s="82"/>
      <c r="C656" s="85" t="s">
        <v>97</v>
      </c>
      <c r="D656" s="732" t="str">
        <f>IF(CNGE_2024_M1_Secc1_Sub1!$D51="","",CNGE_2024_M1_Secc1_Sub1!$D51)</f>
        <v>CONTRALORIA GENERAL</v>
      </c>
      <c r="E656" s="733"/>
      <c r="F656" s="733"/>
      <c r="G656" s="733"/>
      <c r="H656" s="733"/>
      <c r="I656" s="734"/>
      <c r="J656" s="111"/>
      <c r="K656" s="111"/>
      <c r="L656" s="111"/>
      <c r="M656" s="111"/>
      <c r="N656" s="111"/>
      <c r="O656" s="111"/>
      <c r="P656" s="111"/>
      <c r="Q656" s="111"/>
      <c r="R656" s="111"/>
      <c r="S656" s="111"/>
      <c r="T656" s="111"/>
      <c r="U656" s="111"/>
      <c r="V656" s="111"/>
      <c r="W656" s="111"/>
      <c r="X656" s="111"/>
      <c r="Y656" s="111"/>
      <c r="Z656" s="111"/>
      <c r="AA656" s="111"/>
      <c r="AB656" s="111"/>
      <c r="AC656" s="111"/>
      <c r="AD656" s="111"/>
      <c r="AE656" s="8"/>
      <c r="AG656" s="381">
        <f t="shared" si="177"/>
        <v>1</v>
      </c>
      <c r="AH656" s="298">
        <f t="shared" si="178"/>
        <v>0</v>
      </c>
      <c r="AI656" s="299">
        <f t="shared" si="179"/>
        <v>0</v>
      </c>
      <c r="AJ656" s="300">
        <f t="shared" si="180"/>
        <v>0</v>
      </c>
      <c r="AK656" s="301">
        <f t="shared" si="181"/>
        <v>0</v>
      </c>
      <c r="AL656" s="298">
        <f t="shared" si="182"/>
        <v>0</v>
      </c>
      <c r="AM656" s="299">
        <f t="shared" si="183"/>
        <v>0</v>
      </c>
      <c r="AN656" s="300">
        <f t="shared" si="184"/>
        <v>0</v>
      </c>
      <c r="AO656" s="301">
        <f t="shared" si="185"/>
        <v>0</v>
      </c>
      <c r="AP656" s="298">
        <f t="shared" si="186"/>
        <v>0</v>
      </c>
      <c r="AQ656" s="299">
        <f t="shared" si="187"/>
        <v>0</v>
      </c>
      <c r="AR656" s="300">
        <f t="shared" si="188"/>
        <v>0</v>
      </c>
      <c r="AS656" s="301">
        <f t="shared" si="189"/>
        <v>0</v>
      </c>
      <c r="AT656" s="298">
        <f t="shared" si="190"/>
        <v>0</v>
      </c>
      <c r="AU656" s="299">
        <f t="shared" si="191"/>
        <v>0</v>
      </c>
      <c r="AV656" s="300">
        <f t="shared" si="192"/>
        <v>0</v>
      </c>
      <c r="AW656" s="301">
        <f t="shared" si="193"/>
        <v>0</v>
      </c>
      <c r="AX656" s="298">
        <f t="shared" si="194"/>
        <v>0</v>
      </c>
      <c r="AY656" s="299">
        <f t="shared" si="195"/>
        <v>0</v>
      </c>
      <c r="AZ656" s="300">
        <f t="shared" si="196"/>
        <v>0</v>
      </c>
      <c r="BA656" s="301">
        <f t="shared" si="197"/>
        <v>0</v>
      </c>
      <c r="BB656" s="298">
        <f t="shared" si="198"/>
        <v>0</v>
      </c>
      <c r="BC656" s="299">
        <f t="shared" si="199"/>
        <v>0</v>
      </c>
      <c r="BD656" s="300">
        <f t="shared" si="200"/>
        <v>0</v>
      </c>
      <c r="BE656" s="301">
        <f t="shared" si="201"/>
        <v>0</v>
      </c>
      <c r="BF656" s="298">
        <f t="shared" si="202"/>
        <v>0</v>
      </c>
      <c r="BG656" s="299">
        <f t="shared" si="203"/>
        <v>0</v>
      </c>
      <c r="BH656" s="300">
        <f t="shared" si="204"/>
        <v>0</v>
      </c>
      <c r="BI656" s="301">
        <f t="shared" si="205"/>
        <v>0</v>
      </c>
      <c r="BJ656" s="371">
        <f t="shared" si="206"/>
        <v>0</v>
      </c>
      <c r="BK656" s="303">
        <f t="shared" si="207"/>
        <v>0</v>
      </c>
      <c r="BL656" s="304" t="str">
        <f>IF(BK656=0,"",
IF(SUM($BK$647:BK656)=1,BM656,
IF($BL$767&gt;SUM($BK$647:BK656),_xlfn.CONCAT(", ",BM656),
IF($BL$767=SUM($BK$647:BK656),_xlfn.CONCAT(" y ",BM656)))))</f>
        <v/>
      </c>
      <c r="BM656" s="231" t="s">
        <v>6221</v>
      </c>
      <c r="BN656" s="290">
        <f t="shared" si="208"/>
        <v>1</v>
      </c>
      <c r="BO656" s="291" t="e">
        <f ca="1">IF(BN656=0,"",
IF(SUM($BN$647:BN656)=1,BP656,
IF($BO$767&gt;SUM($BN$647:BN656),_xlfn.CONCAT(", ",BP656),
IF($BO$767=SUM($BN$647:BN656),_xlfn.CONCAT(" y ",BP656)))))</f>
        <v>#NAME?</v>
      </c>
      <c r="BP656" s="231" t="s">
        <v>6221</v>
      </c>
      <c r="BQ656" s="378">
        <f t="shared" si="209"/>
        <v>0</v>
      </c>
      <c r="BR656" s="379">
        <f t="shared" si="210"/>
        <v>0</v>
      </c>
      <c r="BS656" s="380">
        <f t="shared" si="211"/>
        <v>0</v>
      </c>
      <c r="BT656" s="483">
        <f t="shared" si="212"/>
        <v>0</v>
      </c>
      <c r="BU656" s="484">
        <f t="shared" si="213"/>
        <v>0</v>
      </c>
      <c r="BV656" s="485">
        <f t="shared" si="214"/>
        <v>0</v>
      </c>
      <c r="BW656" s="486">
        <f t="shared" si="215"/>
        <v>0</v>
      </c>
      <c r="BX656" s="483">
        <f t="shared" si="216"/>
        <v>0</v>
      </c>
      <c r="BY656" s="487">
        <f t="shared" si="217"/>
        <v>0</v>
      </c>
      <c r="BZ656" s="485">
        <f t="shared" si="218"/>
        <v>0</v>
      </c>
      <c r="CA656" s="486">
        <f t="shared" si="219"/>
        <v>0</v>
      </c>
      <c r="CB656" s="483">
        <f t="shared" si="220"/>
        <v>0</v>
      </c>
      <c r="CC656" s="484">
        <f t="shared" si="221"/>
        <v>0</v>
      </c>
      <c r="CD656" s="485">
        <f t="shared" si="222"/>
        <v>0</v>
      </c>
      <c r="CE656" s="486">
        <f t="shared" si="223"/>
        <v>0</v>
      </c>
    </row>
    <row r="657" spans="1:83" ht="45" customHeight="1">
      <c r="A657" s="81"/>
      <c r="B657" s="82"/>
      <c r="C657" s="85" t="s">
        <v>98</v>
      </c>
      <c r="D657" s="732" t="str">
        <f>IF(CNGE_2024_M1_Secc1_Sub1!$D52="","",CNGE_2024_M1_Secc1_Sub1!$D52)</f>
        <v>SECRETARIA DE INFRAESTRUCTURA Y OBRAS PUBLICAS</v>
      </c>
      <c r="E657" s="733"/>
      <c r="F657" s="733"/>
      <c r="G657" s="733"/>
      <c r="H657" s="733"/>
      <c r="I657" s="734"/>
      <c r="J657" s="111"/>
      <c r="K657" s="111"/>
      <c r="L657" s="111"/>
      <c r="M657" s="111"/>
      <c r="N657" s="111"/>
      <c r="O657" s="111"/>
      <c r="P657" s="111"/>
      <c r="Q657" s="111"/>
      <c r="R657" s="111"/>
      <c r="S657" s="111"/>
      <c r="T657" s="111"/>
      <c r="U657" s="111"/>
      <c r="V657" s="111"/>
      <c r="W657" s="111"/>
      <c r="X657" s="111"/>
      <c r="Y657" s="111"/>
      <c r="Z657" s="111"/>
      <c r="AA657" s="111"/>
      <c r="AB657" s="111"/>
      <c r="AC657" s="111"/>
      <c r="AD657" s="111"/>
      <c r="AE657" s="8"/>
      <c r="AG657" s="381">
        <f t="shared" si="177"/>
        <v>1</v>
      </c>
      <c r="AH657" s="298">
        <f t="shared" si="178"/>
        <v>0</v>
      </c>
      <c r="AI657" s="299">
        <f t="shared" si="179"/>
        <v>0</v>
      </c>
      <c r="AJ657" s="300">
        <f t="shared" si="180"/>
        <v>0</v>
      </c>
      <c r="AK657" s="301">
        <f t="shared" si="181"/>
        <v>0</v>
      </c>
      <c r="AL657" s="298">
        <f t="shared" si="182"/>
        <v>0</v>
      </c>
      <c r="AM657" s="299">
        <f t="shared" si="183"/>
        <v>0</v>
      </c>
      <c r="AN657" s="300">
        <f t="shared" si="184"/>
        <v>0</v>
      </c>
      <c r="AO657" s="301">
        <f t="shared" si="185"/>
        <v>0</v>
      </c>
      <c r="AP657" s="298">
        <f t="shared" si="186"/>
        <v>0</v>
      </c>
      <c r="AQ657" s="299">
        <f t="shared" si="187"/>
        <v>0</v>
      </c>
      <c r="AR657" s="300">
        <f t="shared" si="188"/>
        <v>0</v>
      </c>
      <c r="AS657" s="301">
        <f t="shared" si="189"/>
        <v>0</v>
      </c>
      <c r="AT657" s="298">
        <f t="shared" si="190"/>
        <v>0</v>
      </c>
      <c r="AU657" s="299">
        <f t="shared" si="191"/>
        <v>0</v>
      </c>
      <c r="AV657" s="300">
        <f t="shared" si="192"/>
        <v>0</v>
      </c>
      <c r="AW657" s="301">
        <f t="shared" si="193"/>
        <v>0</v>
      </c>
      <c r="AX657" s="298">
        <f t="shared" si="194"/>
        <v>0</v>
      </c>
      <c r="AY657" s="299">
        <f t="shared" si="195"/>
        <v>0</v>
      </c>
      <c r="AZ657" s="300">
        <f t="shared" si="196"/>
        <v>0</v>
      </c>
      <c r="BA657" s="301">
        <f t="shared" si="197"/>
        <v>0</v>
      </c>
      <c r="BB657" s="298">
        <f t="shared" si="198"/>
        <v>0</v>
      </c>
      <c r="BC657" s="299">
        <f t="shared" si="199"/>
        <v>0</v>
      </c>
      <c r="BD657" s="300">
        <f t="shared" si="200"/>
        <v>0</v>
      </c>
      <c r="BE657" s="301">
        <f t="shared" si="201"/>
        <v>0</v>
      </c>
      <c r="BF657" s="298">
        <f t="shared" si="202"/>
        <v>0</v>
      </c>
      <c r="BG657" s="299">
        <f t="shared" si="203"/>
        <v>0</v>
      </c>
      <c r="BH657" s="300">
        <f t="shared" si="204"/>
        <v>0</v>
      </c>
      <c r="BI657" s="301">
        <f t="shared" si="205"/>
        <v>0</v>
      </c>
      <c r="BJ657" s="371">
        <f t="shared" si="206"/>
        <v>0</v>
      </c>
      <c r="BK657" s="303">
        <f t="shared" si="207"/>
        <v>0</v>
      </c>
      <c r="BL657" s="304" t="str">
        <f>IF(BK657=0,"",
IF(SUM($BK$647:BK657)=1,BM657,
IF($BL$767&gt;SUM($BK$647:BK657),_xlfn.CONCAT(", ",BM657),
IF($BL$767=SUM($BK$647:BK657),_xlfn.CONCAT(" y ",BM657)))))</f>
        <v/>
      </c>
      <c r="BM657" s="231" t="s">
        <v>6222</v>
      </c>
      <c r="BN657" s="290">
        <f t="shared" si="208"/>
        <v>1</v>
      </c>
      <c r="BO657" s="291" t="e">
        <f ca="1">IF(BN657=0,"",
IF(SUM($BN$647:BN657)=1,BP657,
IF($BO$767&gt;SUM($BN$647:BN657),_xlfn.CONCAT(", ",BP657),
IF($BO$767=SUM($BN$647:BN657),_xlfn.CONCAT(" y ",BP657)))))</f>
        <v>#NAME?</v>
      </c>
      <c r="BP657" s="231" t="s">
        <v>6222</v>
      </c>
      <c r="BQ657" s="378">
        <f t="shared" si="209"/>
        <v>0</v>
      </c>
      <c r="BR657" s="379">
        <f t="shared" si="210"/>
        <v>0</v>
      </c>
      <c r="BS657" s="380">
        <f t="shared" si="211"/>
        <v>0</v>
      </c>
      <c r="BT657" s="483">
        <f t="shared" si="212"/>
        <v>0</v>
      </c>
      <c r="BU657" s="484">
        <f t="shared" si="213"/>
        <v>0</v>
      </c>
      <c r="BV657" s="485">
        <f t="shared" si="214"/>
        <v>0</v>
      </c>
      <c r="BW657" s="486">
        <f t="shared" si="215"/>
        <v>0</v>
      </c>
      <c r="BX657" s="483">
        <f t="shared" si="216"/>
        <v>0</v>
      </c>
      <c r="BY657" s="487">
        <f t="shared" si="217"/>
        <v>0</v>
      </c>
      <c r="BZ657" s="485">
        <f t="shared" si="218"/>
        <v>0</v>
      </c>
      <c r="CA657" s="486">
        <f t="shared" si="219"/>
        <v>0</v>
      </c>
      <c r="CB657" s="483">
        <f t="shared" si="220"/>
        <v>0</v>
      </c>
      <c r="CC657" s="484">
        <f t="shared" si="221"/>
        <v>0</v>
      </c>
      <c r="CD657" s="485">
        <f t="shared" si="222"/>
        <v>0</v>
      </c>
      <c r="CE657" s="486">
        <f t="shared" si="223"/>
        <v>0</v>
      </c>
    </row>
    <row r="658" spans="1:83" ht="30" customHeight="1">
      <c r="A658" s="81"/>
      <c r="B658" s="82"/>
      <c r="C658" s="85" t="s">
        <v>99</v>
      </c>
      <c r="D658" s="732" t="str">
        <f>IF(CNGE_2024_M1_Secc1_Sub1!$D53="","",CNGE_2024_M1_Secc1_Sub1!$D53)</f>
        <v>OFICINA DEL PROGRAMA DE GOBIERNO</v>
      </c>
      <c r="E658" s="733"/>
      <c r="F658" s="733"/>
      <c r="G658" s="733"/>
      <c r="H658" s="733"/>
      <c r="I658" s="734"/>
      <c r="J658" s="111"/>
      <c r="K658" s="111"/>
      <c r="L658" s="111"/>
      <c r="M658" s="111"/>
      <c r="N658" s="111"/>
      <c r="O658" s="111"/>
      <c r="P658" s="111"/>
      <c r="Q658" s="111"/>
      <c r="R658" s="111"/>
      <c r="S658" s="111"/>
      <c r="T658" s="111"/>
      <c r="U658" s="111"/>
      <c r="V658" s="111"/>
      <c r="W658" s="111"/>
      <c r="X658" s="111"/>
      <c r="Y658" s="111"/>
      <c r="Z658" s="111"/>
      <c r="AA658" s="111"/>
      <c r="AB658" s="111"/>
      <c r="AC658" s="111"/>
      <c r="AD658" s="111"/>
      <c r="AE658" s="8"/>
      <c r="AG658" s="381">
        <f t="shared" si="177"/>
        <v>1</v>
      </c>
      <c r="AH658" s="298">
        <f t="shared" si="178"/>
        <v>0</v>
      </c>
      <c r="AI658" s="299">
        <f t="shared" si="179"/>
        <v>0</v>
      </c>
      <c r="AJ658" s="300">
        <f t="shared" si="180"/>
        <v>0</v>
      </c>
      <c r="AK658" s="301">
        <f t="shared" si="181"/>
        <v>0</v>
      </c>
      <c r="AL658" s="298">
        <f t="shared" si="182"/>
        <v>0</v>
      </c>
      <c r="AM658" s="299">
        <f t="shared" si="183"/>
        <v>0</v>
      </c>
      <c r="AN658" s="300">
        <f t="shared" si="184"/>
        <v>0</v>
      </c>
      <c r="AO658" s="301">
        <f t="shared" si="185"/>
        <v>0</v>
      </c>
      <c r="AP658" s="298">
        <f t="shared" si="186"/>
        <v>0</v>
      </c>
      <c r="AQ658" s="299">
        <f t="shared" si="187"/>
        <v>0</v>
      </c>
      <c r="AR658" s="300">
        <f t="shared" si="188"/>
        <v>0</v>
      </c>
      <c r="AS658" s="301">
        <f t="shared" si="189"/>
        <v>0</v>
      </c>
      <c r="AT658" s="298">
        <f t="shared" si="190"/>
        <v>0</v>
      </c>
      <c r="AU658" s="299">
        <f t="shared" si="191"/>
        <v>0</v>
      </c>
      <c r="AV658" s="300">
        <f t="shared" si="192"/>
        <v>0</v>
      </c>
      <c r="AW658" s="301">
        <f t="shared" si="193"/>
        <v>0</v>
      </c>
      <c r="AX658" s="298">
        <f t="shared" si="194"/>
        <v>0</v>
      </c>
      <c r="AY658" s="299">
        <f t="shared" si="195"/>
        <v>0</v>
      </c>
      <c r="AZ658" s="300">
        <f t="shared" si="196"/>
        <v>0</v>
      </c>
      <c r="BA658" s="301">
        <f t="shared" si="197"/>
        <v>0</v>
      </c>
      <c r="BB658" s="298">
        <f t="shared" si="198"/>
        <v>0</v>
      </c>
      <c r="BC658" s="299">
        <f t="shared" si="199"/>
        <v>0</v>
      </c>
      <c r="BD658" s="300">
        <f t="shared" si="200"/>
        <v>0</v>
      </c>
      <c r="BE658" s="301">
        <f t="shared" si="201"/>
        <v>0</v>
      </c>
      <c r="BF658" s="298">
        <f t="shared" si="202"/>
        <v>0</v>
      </c>
      <c r="BG658" s="299">
        <f t="shared" si="203"/>
        <v>0</v>
      </c>
      <c r="BH658" s="300">
        <f t="shared" si="204"/>
        <v>0</v>
      </c>
      <c r="BI658" s="301">
        <f t="shared" si="205"/>
        <v>0</v>
      </c>
      <c r="BJ658" s="371">
        <f t="shared" si="206"/>
        <v>0</v>
      </c>
      <c r="BK658" s="303">
        <f t="shared" si="207"/>
        <v>0</v>
      </c>
      <c r="BL658" s="304" t="str">
        <f>IF(BK658=0,"",
IF(SUM($BK$647:BK658)=1,BM658,
IF($BL$767&gt;SUM($BK$647:BK658),_xlfn.CONCAT(", ",BM658),
IF($BL$767=SUM($BK$647:BK658),_xlfn.CONCAT(" y ",BM658)))))</f>
        <v/>
      </c>
      <c r="BM658" s="231" t="s">
        <v>6223</v>
      </c>
      <c r="BN658" s="290">
        <f t="shared" si="208"/>
        <v>1</v>
      </c>
      <c r="BO658" s="291" t="e">
        <f ca="1">IF(BN658=0,"",
IF(SUM($BN$647:BN658)=1,BP658,
IF($BO$767&gt;SUM($BN$647:BN658),_xlfn.CONCAT(", ",BP658),
IF($BO$767=SUM($BN$647:BN658),_xlfn.CONCAT(" y ",BP658)))))</f>
        <v>#NAME?</v>
      </c>
      <c r="BP658" s="231" t="s">
        <v>6223</v>
      </c>
      <c r="BQ658" s="378">
        <f t="shared" si="209"/>
        <v>0</v>
      </c>
      <c r="BR658" s="379">
        <f t="shared" si="210"/>
        <v>0</v>
      </c>
      <c r="BS658" s="380">
        <f t="shared" si="211"/>
        <v>0</v>
      </c>
      <c r="BT658" s="483">
        <f t="shared" si="212"/>
        <v>0</v>
      </c>
      <c r="BU658" s="484">
        <f t="shared" si="213"/>
        <v>0</v>
      </c>
      <c r="BV658" s="485">
        <f t="shared" si="214"/>
        <v>0</v>
      </c>
      <c r="BW658" s="486">
        <f t="shared" si="215"/>
        <v>0</v>
      </c>
      <c r="BX658" s="483">
        <f t="shared" si="216"/>
        <v>0</v>
      </c>
      <c r="BY658" s="487">
        <f t="shared" si="217"/>
        <v>0</v>
      </c>
      <c r="BZ658" s="485">
        <f t="shared" si="218"/>
        <v>0</v>
      </c>
      <c r="CA658" s="486">
        <f t="shared" si="219"/>
        <v>0</v>
      </c>
      <c r="CB658" s="483">
        <f t="shared" si="220"/>
        <v>0</v>
      </c>
      <c r="CC658" s="484">
        <f t="shared" si="221"/>
        <v>0</v>
      </c>
      <c r="CD658" s="485">
        <f t="shared" si="222"/>
        <v>0</v>
      </c>
      <c r="CE658" s="486">
        <f t="shared" si="223"/>
        <v>0</v>
      </c>
    </row>
    <row r="659" spans="1:83" ht="30" customHeight="1">
      <c r="A659" s="81"/>
      <c r="B659" s="82"/>
      <c r="C659" s="85" t="s">
        <v>100</v>
      </c>
      <c r="D659" s="732" t="str">
        <f>IF(CNGE_2024_M1_Secc1_Sub1!$D54="","",CNGE_2024_M1_Secc1_Sub1!$D54)</f>
        <v>SECRETARIA DE SEGURIDAD PUBLICA</v>
      </c>
      <c r="E659" s="733"/>
      <c r="F659" s="733"/>
      <c r="G659" s="733"/>
      <c r="H659" s="733"/>
      <c r="I659" s="734"/>
      <c r="J659" s="111"/>
      <c r="K659" s="111"/>
      <c r="L659" s="111"/>
      <c r="M659" s="111"/>
      <c r="N659" s="111"/>
      <c r="O659" s="111"/>
      <c r="P659" s="111"/>
      <c r="Q659" s="111"/>
      <c r="R659" s="111"/>
      <c r="S659" s="111"/>
      <c r="T659" s="111"/>
      <c r="U659" s="111"/>
      <c r="V659" s="111"/>
      <c r="W659" s="111"/>
      <c r="X659" s="111"/>
      <c r="Y659" s="111"/>
      <c r="Z659" s="111"/>
      <c r="AA659" s="111"/>
      <c r="AB659" s="111"/>
      <c r="AC659" s="111"/>
      <c r="AD659" s="111"/>
      <c r="AE659" s="8"/>
      <c r="AG659" s="381">
        <f t="shared" si="177"/>
        <v>1</v>
      </c>
      <c r="AH659" s="298">
        <f t="shared" si="178"/>
        <v>0</v>
      </c>
      <c r="AI659" s="299">
        <f t="shared" si="179"/>
        <v>0</v>
      </c>
      <c r="AJ659" s="300">
        <f t="shared" si="180"/>
        <v>0</v>
      </c>
      <c r="AK659" s="301">
        <f t="shared" si="181"/>
        <v>0</v>
      </c>
      <c r="AL659" s="298">
        <f t="shared" si="182"/>
        <v>0</v>
      </c>
      <c r="AM659" s="299">
        <f t="shared" si="183"/>
        <v>0</v>
      </c>
      <c r="AN659" s="300">
        <f t="shared" si="184"/>
        <v>0</v>
      </c>
      <c r="AO659" s="301">
        <f t="shared" si="185"/>
        <v>0</v>
      </c>
      <c r="AP659" s="298">
        <f t="shared" si="186"/>
        <v>0</v>
      </c>
      <c r="AQ659" s="299">
        <f t="shared" si="187"/>
        <v>0</v>
      </c>
      <c r="AR659" s="300">
        <f t="shared" si="188"/>
        <v>0</v>
      </c>
      <c r="AS659" s="301">
        <f t="shared" si="189"/>
        <v>0</v>
      </c>
      <c r="AT659" s="298">
        <f t="shared" si="190"/>
        <v>0</v>
      </c>
      <c r="AU659" s="299">
        <f t="shared" si="191"/>
        <v>0</v>
      </c>
      <c r="AV659" s="300">
        <f t="shared" si="192"/>
        <v>0</v>
      </c>
      <c r="AW659" s="301">
        <f t="shared" si="193"/>
        <v>0</v>
      </c>
      <c r="AX659" s="298">
        <f t="shared" si="194"/>
        <v>0</v>
      </c>
      <c r="AY659" s="299">
        <f t="shared" si="195"/>
        <v>0</v>
      </c>
      <c r="AZ659" s="300">
        <f t="shared" si="196"/>
        <v>0</v>
      </c>
      <c r="BA659" s="301">
        <f t="shared" si="197"/>
        <v>0</v>
      </c>
      <c r="BB659" s="298">
        <f t="shared" si="198"/>
        <v>0</v>
      </c>
      <c r="BC659" s="299">
        <f t="shared" si="199"/>
        <v>0</v>
      </c>
      <c r="BD659" s="300">
        <f t="shared" si="200"/>
        <v>0</v>
      </c>
      <c r="BE659" s="301">
        <f t="shared" si="201"/>
        <v>0</v>
      </c>
      <c r="BF659" s="298">
        <f t="shared" si="202"/>
        <v>0</v>
      </c>
      <c r="BG659" s="299">
        <f t="shared" si="203"/>
        <v>0</v>
      </c>
      <c r="BH659" s="300">
        <f t="shared" si="204"/>
        <v>0</v>
      </c>
      <c r="BI659" s="301">
        <f t="shared" si="205"/>
        <v>0</v>
      </c>
      <c r="BJ659" s="371">
        <f t="shared" si="206"/>
        <v>0</v>
      </c>
      <c r="BK659" s="303">
        <f t="shared" si="207"/>
        <v>0</v>
      </c>
      <c r="BL659" s="304" t="str">
        <f>IF(BK659=0,"",
IF(SUM($BK$647:BK659)=1,BM659,
IF($BL$767&gt;SUM($BK$647:BK659),_xlfn.CONCAT(", ",BM659),
IF($BL$767=SUM($BK$647:BK659),_xlfn.CONCAT(" y ",BM659)))))</f>
        <v/>
      </c>
      <c r="BM659" s="231" t="s">
        <v>6224</v>
      </c>
      <c r="BN659" s="290">
        <f t="shared" si="208"/>
        <v>1</v>
      </c>
      <c r="BO659" s="291" t="e">
        <f ca="1">IF(BN659=0,"",
IF(SUM($BN$647:BN659)=1,BP659,
IF($BO$767&gt;SUM($BN$647:BN659),_xlfn.CONCAT(", ",BP659),
IF($BO$767=SUM($BN$647:BN659),_xlfn.CONCAT(" y ",BP659)))))</f>
        <v>#NAME?</v>
      </c>
      <c r="BP659" s="231" t="s">
        <v>6224</v>
      </c>
      <c r="BQ659" s="378">
        <f t="shared" si="209"/>
        <v>0</v>
      </c>
      <c r="BR659" s="379">
        <f t="shared" si="210"/>
        <v>0</v>
      </c>
      <c r="BS659" s="380">
        <f t="shared" si="211"/>
        <v>0</v>
      </c>
      <c r="BT659" s="483">
        <f t="shared" si="212"/>
        <v>0</v>
      </c>
      <c r="BU659" s="484">
        <f t="shared" si="213"/>
        <v>0</v>
      </c>
      <c r="BV659" s="485">
        <f t="shared" si="214"/>
        <v>0</v>
      </c>
      <c r="BW659" s="486">
        <f t="shared" si="215"/>
        <v>0</v>
      </c>
      <c r="BX659" s="483">
        <f t="shared" si="216"/>
        <v>0</v>
      </c>
      <c r="BY659" s="487">
        <f t="shared" si="217"/>
        <v>0</v>
      </c>
      <c r="BZ659" s="485">
        <f t="shared" si="218"/>
        <v>0</v>
      </c>
      <c r="CA659" s="486">
        <f t="shared" si="219"/>
        <v>0</v>
      </c>
      <c r="CB659" s="483">
        <f t="shared" si="220"/>
        <v>0</v>
      </c>
      <c r="CC659" s="484">
        <f t="shared" si="221"/>
        <v>0</v>
      </c>
      <c r="CD659" s="485">
        <f t="shared" si="222"/>
        <v>0</v>
      </c>
      <c r="CE659" s="486">
        <f t="shared" si="223"/>
        <v>0</v>
      </c>
    </row>
    <row r="660" spans="1:83" ht="45" customHeight="1">
      <c r="A660" s="81"/>
      <c r="B660" s="82"/>
      <c r="C660" s="85" t="s">
        <v>101</v>
      </c>
      <c r="D660" s="732" t="str">
        <f>IF(CNGE_2024_M1_Secc1_Sub1!$D55="","",CNGE_2024_M1_Secc1_Sub1!$D55)</f>
        <v>SECRETARIA DE TRABAJO PREVISION SOCIAL Y PRODUCTIVIDAD</v>
      </c>
      <c r="E660" s="733"/>
      <c r="F660" s="733"/>
      <c r="G660" s="733"/>
      <c r="H660" s="733"/>
      <c r="I660" s="734"/>
      <c r="J660" s="111"/>
      <c r="K660" s="111"/>
      <c r="L660" s="111"/>
      <c r="M660" s="111"/>
      <c r="N660" s="111"/>
      <c r="O660" s="111"/>
      <c r="P660" s="111"/>
      <c r="Q660" s="111"/>
      <c r="R660" s="111"/>
      <c r="S660" s="111"/>
      <c r="T660" s="111"/>
      <c r="U660" s="111"/>
      <c r="V660" s="111"/>
      <c r="W660" s="111"/>
      <c r="X660" s="111"/>
      <c r="Y660" s="111"/>
      <c r="Z660" s="111"/>
      <c r="AA660" s="111"/>
      <c r="AB660" s="111"/>
      <c r="AC660" s="111"/>
      <c r="AD660" s="111"/>
      <c r="AE660" s="8"/>
      <c r="AG660" s="381">
        <f t="shared" si="177"/>
        <v>1</v>
      </c>
      <c r="AH660" s="298">
        <f t="shared" si="178"/>
        <v>0</v>
      </c>
      <c r="AI660" s="299">
        <f t="shared" si="179"/>
        <v>0</v>
      </c>
      <c r="AJ660" s="300">
        <f t="shared" si="180"/>
        <v>0</v>
      </c>
      <c r="AK660" s="301">
        <f t="shared" si="181"/>
        <v>0</v>
      </c>
      <c r="AL660" s="298">
        <f t="shared" si="182"/>
        <v>0</v>
      </c>
      <c r="AM660" s="299">
        <f t="shared" si="183"/>
        <v>0</v>
      </c>
      <c r="AN660" s="300">
        <f t="shared" si="184"/>
        <v>0</v>
      </c>
      <c r="AO660" s="301">
        <f t="shared" si="185"/>
        <v>0</v>
      </c>
      <c r="AP660" s="298">
        <f t="shared" si="186"/>
        <v>0</v>
      </c>
      <c r="AQ660" s="299">
        <f t="shared" si="187"/>
        <v>0</v>
      </c>
      <c r="AR660" s="300">
        <f t="shared" si="188"/>
        <v>0</v>
      </c>
      <c r="AS660" s="301">
        <f t="shared" si="189"/>
        <v>0</v>
      </c>
      <c r="AT660" s="298">
        <f t="shared" si="190"/>
        <v>0</v>
      </c>
      <c r="AU660" s="299">
        <f t="shared" si="191"/>
        <v>0</v>
      </c>
      <c r="AV660" s="300">
        <f t="shared" si="192"/>
        <v>0</v>
      </c>
      <c r="AW660" s="301">
        <f t="shared" si="193"/>
        <v>0</v>
      </c>
      <c r="AX660" s="298">
        <f t="shared" si="194"/>
        <v>0</v>
      </c>
      <c r="AY660" s="299">
        <f t="shared" si="195"/>
        <v>0</v>
      </c>
      <c r="AZ660" s="300">
        <f t="shared" si="196"/>
        <v>0</v>
      </c>
      <c r="BA660" s="301">
        <f t="shared" si="197"/>
        <v>0</v>
      </c>
      <c r="BB660" s="298">
        <f t="shared" si="198"/>
        <v>0</v>
      </c>
      <c r="BC660" s="299">
        <f t="shared" si="199"/>
        <v>0</v>
      </c>
      <c r="BD660" s="300">
        <f t="shared" si="200"/>
        <v>0</v>
      </c>
      <c r="BE660" s="301">
        <f t="shared" si="201"/>
        <v>0</v>
      </c>
      <c r="BF660" s="298">
        <f t="shared" si="202"/>
        <v>0</v>
      </c>
      <c r="BG660" s="299">
        <f t="shared" si="203"/>
        <v>0</v>
      </c>
      <c r="BH660" s="300">
        <f t="shared" si="204"/>
        <v>0</v>
      </c>
      <c r="BI660" s="301">
        <f t="shared" si="205"/>
        <v>0</v>
      </c>
      <c r="BJ660" s="371">
        <f t="shared" si="206"/>
        <v>0</v>
      </c>
      <c r="BK660" s="303">
        <f t="shared" si="207"/>
        <v>0</v>
      </c>
      <c r="BL660" s="304" t="str">
        <f>IF(BK660=0,"",
IF(SUM($BK$647:BK660)=1,BM660,
IF($BL$767&gt;SUM($BK$647:BK660),_xlfn.CONCAT(", ",BM660),
IF($BL$767=SUM($BK$647:BK660),_xlfn.CONCAT(" y ",BM660)))))</f>
        <v/>
      </c>
      <c r="BM660" s="231" t="s">
        <v>6225</v>
      </c>
      <c r="BN660" s="290">
        <f t="shared" si="208"/>
        <v>1</v>
      </c>
      <c r="BO660" s="291" t="e">
        <f ca="1">IF(BN660=0,"",
IF(SUM($BN$647:BN660)=1,BP660,
IF($BO$767&gt;SUM($BN$647:BN660),_xlfn.CONCAT(", ",BP660),
IF($BO$767=SUM($BN$647:BN660),_xlfn.CONCAT(" y ",BP660)))))</f>
        <v>#NAME?</v>
      </c>
      <c r="BP660" s="231" t="s">
        <v>6225</v>
      </c>
      <c r="BQ660" s="378">
        <f t="shared" si="209"/>
        <v>0</v>
      </c>
      <c r="BR660" s="379">
        <f t="shared" si="210"/>
        <v>0</v>
      </c>
      <c r="BS660" s="380">
        <f t="shared" si="211"/>
        <v>0</v>
      </c>
      <c r="BT660" s="483">
        <f t="shared" si="212"/>
        <v>0</v>
      </c>
      <c r="BU660" s="484">
        <f t="shared" si="213"/>
        <v>0</v>
      </c>
      <c r="BV660" s="485">
        <f t="shared" si="214"/>
        <v>0</v>
      </c>
      <c r="BW660" s="486">
        <f t="shared" si="215"/>
        <v>0</v>
      </c>
      <c r="BX660" s="483">
        <f t="shared" si="216"/>
        <v>0</v>
      </c>
      <c r="BY660" s="487">
        <f t="shared" si="217"/>
        <v>0</v>
      </c>
      <c r="BZ660" s="485">
        <f t="shared" si="218"/>
        <v>0</v>
      </c>
      <c r="CA660" s="486">
        <f t="shared" si="219"/>
        <v>0</v>
      </c>
      <c r="CB660" s="483">
        <f t="shared" si="220"/>
        <v>0</v>
      </c>
      <c r="CC660" s="484">
        <f t="shared" si="221"/>
        <v>0</v>
      </c>
      <c r="CD660" s="485">
        <f t="shared" si="222"/>
        <v>0</v>
      </c>
      <c r="CE660" s="486">
        <f t="shared" si="223"/>
        <v>0</v>
      </c>
    </row>
    <row r="661" spans="1:83" ht="30" customHeight="1">
      <c r="A661" s="81"/>
      <c r="B661" s="82"/>
      <c r="C661" s="85" t="s">
        <v>102</v>
      </c>
      <c r="D661" s="732" t="str">
        <f>IF(CNGE_2024_M1_Secc1_Sub1!$D56="","",CNGE_2024_M1_Secc1_Sub1!$D56)</f>
        <v>SECRETARIA DE TURISMO Y CULTURA</v>
      </c>
      <c r="E661" s="733"/>
      <c r="F661" s="733"/>
      <c r="G661" s="733"/>
      <c r="H661" s="733"/>
      <c r="I661" s="734"/>
      <c r="J661" s="111"/>
      <c r="K661" s="111"/>
      <c r="L661" s="111"/>
      <c r="M661" s="111"/>
      <c r="N661" s="111"/>
      <c r="O661" s="111"/>
      <c r="P661" s="111"/>
      <c r="Q661" s="111"/>
      <c r="R661" s="111"/>
      <c r="S661" s="111"/>
      <c r="T661" s="111"/>
      <c r="U661" s="111"/>
      <c r="V661" s="111"/>
      <c r="W661" s="111"/>
      <c r="X661" s="111"/>
      <c r="Y661" s="111"/>
      <c r="Z661" s="111"/>
      <c r="AA661" s="111"/>
      <c r="AB661" s="111"/>
      <c r="AC661" s="111"/>
      <c r="AD661" s="111"/>
      <c r="AE661" s="8"/>
      <c r="AG661" s="381">
        <f t="shared" si="177"/>
        <v>1</v>
      </c>
      <c r="AH661" s="298">
        <f t="shared" si="178"/>
        <v>0</v>
      </c>
      <c r="AI661" s="299">
        <f t="shared" si="179"/>
        <v>0</v>
      </c>
      <c r="AJ661" s="300">
        <f t="shared" si="180"/>
        <v>0</v>
      </c>
      <c r="AK661" s="301">
        <f t="shared" si="181"/>
        <v>0</v>
      </c>
      <c r="AL661" s="298">
        <f t="shared" si="182"/>
        <v>0</v>
      </c>
      <c r="AM661" s="299">
        <f t="shared" si="183"/>
        <v>0</v>
      </c>
      <c r="AN661" s="300">
        <f t="shared" si="184"/>
        <v>0</v>
      </c>
      <c r="AO661" s="301">
        <f t="shared" si="185"/>
        <v>0</v>
      </c>
      <c r="AP661" s="298">
        <f t="shared" si="186"/>
        <v>0</v>
      </c>
      <c r="AQ661" s="299">
        <f t="shared" si="187"/>
        <v>0</v>
      </c>
      <c r="AR661" s="300">
        <f t="shared" si="188"/>
        <v>0</v>
      </c>
      <c r="AS661" s="301">
        <f t="shared" si="189"/>
        <v>0</v>
      </c>
      <c r="AT661" s="298">
        <f t="shared" si="190"/>
        <v>0</v>
      </c>
      <c r="AU661" s="299">
        <f t="shared" si="191"/>
        <v>0</v>
      </c>
      <c r="AV661" s="300">
        <f t="shared" si="192"/>
        <v>0</v>
      </c>
      <c r="AW661" s="301">
        <f t="shared" si="193"/>
        <v>0</v>
      </c>
      <c r="AX661" s="298">
        <f t="shared" si="194"/>
        <v>0</v>
      </c>
      <c r="AY661" s="299">
        <f t="shared" si="195"/>
        <v>0</v>
      </c>
      <c r="AZ661" s="300">
        <f t="shared" si="196"/>
        <v>0</v>
      </c>
      <c r="BA661" s="301">
        <f t="shared" si="197"/>
        <v>0</v>
      </c>
      <c r="BB661" s="298">
        <f t="shared" si="198"/>
        <v>0</v>
      </c>
      <c r="BC661" s="299">
        <f t="shared" si="199"/>
        <v>0</v>
      </c>
      <c r="BD661" s="300">
        <f t="shared" si="200"/>
        <v>0</v>
      </c>
      <c r="BE661" s="301">
        <f t="shared" si="201"/>
        <v>0</v>
      </c>
      <c r="BF661" s="298">
        <f t="shared" si="202"/>
        <v>0</v>
      </c>
      <c r="BG661" s="299">
        <f t="shared" si="203"/>
        <v>0</v>
      </c>
      <c r="BH661" s="300">
        <f t="shared" si="204"/>
        <v>0</v>
      </c>
      <c r="BI661" s="301">
        <f t="shared" si="205"/>
        <v>0</v>
      </c>
      <c r="BJ661" s="371">
        <f t="shared" si="206"/>
        <v>0</v>
      </c>
      <c r="BK661" s="303">
        <f t="shared" si="207"/>
        <v>0</v>
      </c>
      <c r="BL661" s="304" t="str">
        <f>IF(BK661=0,"",
IF(SUM($BK$647:BK661)=1,BM661,
IF($BL$767&gt;SUM($BK$647:BK661),_xlfn.CONCAT(", ",BM661),
IF($BL$767=SUM($BK$647:BK661),_xlfn.CONCAT(" y ",BM661)))))</f>
        <v/>
      </c>
      <c r="BM661" s="231" t="s">
        <v>6226</v>
      </c>
      <c r="BN661" s="290">
        <f t="shared" si="208"/>
        <v>1</v>
      </c>
      <c r="BO661" s="291" t="e">
        <f ca="1">IF(BN661=0,"",
IF(SUM($BN$647:BN661)=1,BP661,
IF($BO$767&gt;SUM($BN$647:BN661),_xlfn.CONCAT(", ",BP661),
IF($BO$767=SUM($BN$647:BN661),_xlfn.CONCAT(" y ",BP661)))))</f>
        <v>#NAME?</v>
      </c>
      <c r="BP661" s="231" t="s">
        <v>6226</v>
      </c>
      <c r="BQ661" s="378">
        <f t="shared" si="209"/>
        <v>0</v>
      </c>
      <c r="BR661" s="379">
        <f t="shared" si="210"/>
        <v>0</v>
      </c>
      <c r="BS661" s="380">
        <f t="shared" si="211"/>
        <v>0</v>
      </c>
      <c r="BT661" s="483">
        <f t="shared" si="212"/>
        <v>0</v>
      </c>
      <c r="BU661" s="484">
        <f t="shared" si="213"/>
        <v>0</v>
      </c>
      <c r="BV661" s="485">
        <f t="shared" si="214"/>
        <v>0</v>
      </c>
      <c r="BW661" s="486">
        <f t="shared" si="215"/>
        <v>0</v>
      </c>
      <c r="BX661" s="483">
        <f t="shared" si="216"/>
        <v>0</v>
      </c>
      <c r="BY661" s="487">
        <f t="shared" si="217"/>
        <v>0</v>
      </c>
      <c r="BZ661" s="485">
        <f t="shared" si="218"/>
        <v>0</v>
      </c>
      <c r="CA661" s="486">
        <f t="shared" si="219"/>
        <v>0</v>
      </c>
      <c r="CB661" s="483">
        <f t="shared" si="220"/>
        <v>0</v>
      </c>
      <c r="CC661" s="484">
        <f t="shared" si="221"/>
        <v>0</v>
      </c>
      <c r="CD661" s="485">
        <f t="shared" si="222"/>
        <v>0</v>
      </c>
      <c r="CE661" s="486">
        <f t="shared" si="223"/>
        <v>0</v>
      </c>
    </row>
    <row r="662" spans="1:83" ht="30" customHeight="1">
      <c r="A662" s="81"/>
      <c r="B662" s="82"/>
      <c r="C662" s="85" t="s">
        <v>103</v>
      </c>
      <c r="D662" s="732" t="str">
        <f>IF(CNGE_2024_M1_Secc1_Sub1!$D57="","",CNGE_2024_M1_Secc1_Sub1!$D57)</f>
        <v>SECRETARIA DE PROTECCION CIVIL</v>
      </c>
      <c r="E662" s="733"/>
      <c r="F662" s="733"/>
      <c r="G662" s="733"/>
      <c r="H662" s="733"/>
      <c r="I662" s="734"/>
      <c r="J662" s="111"/>
      <c r="K662" s="111"/>
      <c r="L662" s="111"/>
      <c r="M662" s="111"/>
      <c r="N662" s="111"/>
      <c r="O662" s="111"/>
      <c r="P662" s="111"/>
      <c r="Q662" s="111"/>
      <c r="R662" s="111"/>
      <c r="S662" s="111"/>
      <c r="T662" s="111"/>
      <c r="U662" s="111"/>
      <c r="V662" s="111"/>
      <c r="W662" s="111"/>
      <c r="X662" s="111"/>
      <c r="Y662" s="111"/>
      <c r="Z662" s="111"/>
      <c r="AA662" s="111"/>
      <c r="AB662" s="111"/>
      <c r="AC662" s="111"/>
      <c r="AD662" s="111"/>
      <c r="AE662" s="8"/>
      <c r="AG662" s="381">
        <f t="shared" si="177"/>
        <v>1</v>
      </c>
      <c r="AH662" s="298">
        <f t="shared" si="178"/>
        <v>0</v>
      </c>
      <c r="AI662" s="299">
        <f t="shared" si="179"/>
        <v>0</v>
      </c>
      <c r="AJ662" s="300">
        <f t="shared" si="180"/>
        <v>0</v>
      </c>
      <c r="AK662" s="301">
        <f t="shared" si="181"/>
        <v>0</v>
      </c>
      <c r="AL662" s="298">
        <f t="shared" si="182"/>
        <v>0</v>
      </c>
      <c r="AM662" s="299">
        <f t="shared" si="183"/>
        <v>0</v>
      </c>
      <c r="AN662" s="300">
        <f t="shared" si="184"/>
        <v>0</v>
      </c>
      <c r="AO662" s="301">
        <f t="shared" si="185"/>
        <v>0</v>
      </c>
      <c r="AP662" s="298">
        <f t="shared" si="186"/>
        <v>0</v>
      </c>
      <c r="AQ662" s="299">
        <f t="shared" si="187"/>
        <v>0</v>
      </c>
      <c r="AR662" s="300">
        <f t="shared" si="188"/>
        <v>0</v>
      </c>
      <c r="AS662" s="301">
        <f t="shared" si="189"/>
        <v>0</v>
      </c>
      <c r="AT662" s="298">
        <f t="shared" si="190"/>
        <v>0</v>
      </c>
      <c r="AU662" s="299">
        <f t="shared" si="191"/>
        <v>0</v>
      </c>
      <c r="AV662" s="300">
        <f t="shared" si="192"/>
        <v>0</v>
      </c>
      <c r="AW662" s="301">
        <f t="shared" si="193"/>
        <v>0</v>
      </c>
      <c r="AX662" s="298">
        <f t="shared" si="194"/>
        <v>0</v>
      </c>
      <c r="AY662" s="299">
        <f t="shared" si="195"/>
        <v>0</v>
      </c>
      <c r="AZ662" s="300">
        <f t="shared" si="196"/>
        <v>0</v>
      </c>
      <c r="BA662" s="301">
        <f t="shared" si="197"/>
        <v>0</v>
      </c>
      <c r="BB662" s="298">
        <f t="shared" si="198"/>
        <v>0</v>
      </c>
      <c r="BC662" s="299">
        <f t="shared" si="199"/>
        <v>0</v>
      </c>
      <c r="BD662" s="300">
        <f t="shared" si="200"/>
        <v>0</v>
      </c>
      <c r="BE662" s="301">
        <f t="shared" si="201"/>
        <v>0</v>
      </c>
      <c r="BF662" s="298">
        <f t="shared" si="202"/>
        <v>0</v>
      </c>
      <c r="BG662" s="299">
        <f t="shared" si="203"/>
        <v>0</v>
      </c>
      <c r="BH662" s="300">
        <f t="shared" si="204"/>
        <v>0</v>
      </c>
      <c r="BI662" s="301">
        <f t="shared" si="205"/>
        <v>0</v>
      </c>
      <c r="BJ662" s="371">
        <f t="shared" si="206"/>
        <v>0</v>
      </c>
      <c r="BK662" s="303">
        <f t="shared" si="207"/>
        <v>0</v>
      </c>
      <c r="BL662" s="304" t="str">
        <f>IF(BK662=0,"",
IF(SUM($BK$647:BK662)=1,BM662,
IF($BL$767&gt;SUM($BK$647:BK662),_xlfn.CONCAT(", ",BM662),
IF($BL$767=SUM($BK$647:BK662),_xlfn.CONCAT(" y ",BM662)))))</f>
        <v/>
      </c>
      <c r="BM662" s="231" t="s">
        <v>6227</v>
      </c>
      <c r="BN662" s="290">
        <f t="shared" si="208"/>
        <v>1</v>
      </c>
      <c r="BO662" s="291" t="e">
        <f ca="1">IF(BN662=0,"",
IF(SUM($BN$647:BN662)=1,BP662,
IF($BO$767&gt;SUM($BN$647:BN662),_xlfn.CONCAT(", ",BP662),
IF($BO$767=SUM($BN$647:BN662),_xlfn.CONCAT(" y ",BP662)))))</f>
        <v>#NAME?</v>
      </c>
      <c r="BP662" s="231" t="s">
        <v>6227</v>
      </c>
      <c r="BQ662" s="378">
        <f t="shared" si="209"/>
        <v>0</v>
      </c>
      <c r="BR662" s="379">
        <f t="shared" si="210"/>
        <v>0</v>
      </c>
      <c r="BS662" s="380">
        <f t="shared" si="211"/>
        <v>0</v>
      </c>
      <c r="BT662" s="483">
        <f t="shared" si="212"/>
        <v>0</v>
      </c>
      <c r="BU662" s="484">
        <f t="shared" si="213"/>
        <v>0</v>
      </c>
      <c r="BV662" s="485">
        <f t="shared" si="214"/>
        <v>0</v>
      </c>
      <c r="BW662" s="486">
        <f t="shared" si="215"/>
        <v>0</v>
      </c>
      <c r="BX662" s="483">
        <f t="shared" si="216"/>
        <v>0</v>
      </c>
      <c r="BY662" s="487">
        <f t="shared" si="217"/>
        <v>0</v>
      </c>
      <c r="BZ662" s="485">
        <f t="shared" si="218"/>
        <v>0</v>
      </c>
      <c r="CA662" s="486">
        <f t="shared" si="219"/>
        <v>0</v>
      </c>
      <c r="CB662" s="483">
        <f t="shared" si="220"/>
        <v>0</v>
      </c>
      <c r="CC662" s="484">
        <f t="shared" si="221"/>
        <v>0</v>
      </c>
      <c r="CD662" s="485">
        <f t="shared" si="222"/>
        <v>0</v>
      </c>
      <c r="CE662" s="486">
        <f t="shared" si="223"/>
        <v>0</v>
      </c>
    </row>
    <row r="663" spans="1:83" ht="30" customHeight="1">
      <c r="A663" s="81"/>
      <c r="B663" s="82"/>
      <c r="C663" s="85" t="s">
        <v>104</v>
      </c>
      <c r="D663" s="732" t="str">
        <f>IF(CNGE_2024_M1_Secc1_Sub1!$D58="","",CNGE_2024_M1_Secc1_Sub1!$D58)</f>
        <v>SECRETARIA DE MEDIO AMBIENTE</v>
      </c>
      <c r="E663" s="733"/>
      <c r="F663" s="733"/>
      <c r="G663" s="733"/>
      <c r="H663" s="733"/>
      <c r="I663" s="734"/>
      <c r="J663" s="111"/>
      <c r="K663" s="111"/>
      <c r="L663" s="111"/>
      <c r="M663" s="111"/>
      <c r="N663" s="111"/>
      <c r="O663" s="111"/>
      <c r="P663" s="111"/>
      <c r="Q663" s="111"/>
      <c r="R663" s="111"/>
      <c r="S663" s="111"/>
      <c r="T663" s="111"/>
      <c r="U663" s="111"/>
      <c r="V663" s="111"/>
      <c r="W663" s="111"/>
      <c r="X663" s="111"/>
      <c r="Y663" s="111"/>
      <c r="Z663" s="111"/>
      <c r="AA663" s="111"/>
      <c r="AB663" s="111"/>
      <c r="AC663" s="111"/>
      <c r="AD663" s="111"/>
      <c r="AE663" s="8"/>
      <c r="AG663" s="381">
        <f t="shared" si="177"/>
        <v>1</v>
      </c>
      <c r="AH663" s="298">
        <f t="shared" si="178"/>
        <v>0</v>
      </c>
      <c r="AI663" s="299">
        <f t="shared" si="179"/>
        <v>0</v>
      </c>
      <c r="AJ663" s="300">
        <f t="shared" si="180"/>
        <v>0</v>
      </c>
      <c r="AK663" s="301">
        <f t="shared" si="181"/>
        <v>0</v>
      </c>
      <c r="AL663" s="298">
        <f t="shared" si="182"/>
        <v>0</v>
      </c>
      <c r="AM663" s="299">
        <f t="shared" si="183"/>
        <v>0</v>
      </c>
      <c r="AN663" s="300">
        <f t="shared" si="184"/>
        <v>0</v>
      </c>
      <c r="AO663" s="301">
        <f t="shared" si="185"/>
        <v>0</v>
      </c>
      <c r="AP663" s="298">
        <f t="shared" si="186"/>
        <v>0</v>
      </c>
      <c r="AQ663" s="299">
        <f t="shared" si="187"/>
        <v>0</v>
      </c>
      <c r="AR663" s="300">
        <f t="shared" si="188"/>
        <v>0</v>
      </c>
      <c r="AS663" s="301">
        <f t="shared" si="189"/>
        <v>0</v>
      </c>
      <c r="AT663" s="298">
        <f t="shared" si="190"/>
        <v>0</v>
      </c>
      <c r="AU663" s="299">
        <f t="shared" si="191"/>
        <v>0</v>
      </c>
      <c r="AV663" s="300">
        <f t="shared" si="192"/>
        <v>0</v>
      </c>
      <c r="AW663" s="301">
        <f t="shared" si="193"/>
        <v>0</v>
      </c>
      <c r="AX663" s="298">
        <f t="shared" si="194"/>
        <v>0</v>
      </c>
      <c r="AY663" s="299">
        <f t="shared" si="195"/>
        <v>0</v>
      </c>
      <c r="AZ663" s="300">
        <f t="shared" si="196"/>
        <v>0</v>
      </c>
      <c r="BA663" s="301">
        <f t="shared" si="197"/>
        <v>0</v>
      </c>
      <c r="BB663" s="298">
        <f t="shared" si="198"/>
        <v>0</v>
      </c>
      <c r="BC663" s="299">
        <f t="shared" si="199"/>
        <v>0</v>
      </c>
      <c r="BD663" s="300">
        <f t="shared" si="200"/>
        <v>0</v>
      </c>
      <c r="BE663" s="301">
        <f t="shared" si="201"/>
        <v>0</v>
      </c>
      <c r="BF663" s="298">
        <f t="shared" si="202"/>
        <v>0</v>
      </c>
      <c r="BG663" s="299">
        <f t="shared" si="203"/>
        <v>0</v>
      </c>
      <c r="BH663" s="300">
        <f t="shared" si="204"/>
        <v>0</v>
      </c>
      <c r="BI663" s="301">
        <f t="shared" si="205"/>
        <v>0</v>
      </c>
      <c r="BJ663" s="371">
        <f t="shared" si="206"/>
        <v>0</v>
      </c>
      <c r="BK663" s="303">
        <f t="shared" si="207"/>
        <v>0</v>
      </c>
      <c r="BL663" s="304" t="str">
        <f>IF(BK663=0,"",
IF(SUM($BK$647:BK663)=1,BM663,
IF($BL$767&gt;SUM($BK$647:BK663),_xlfn.CONCAT(", ",BM663),
IF($BL$767=SUM($BK$647:BK663),_xlfn.CONCAT(" y ",BM663)))))</f>
        <v/>
      </c>
      <c r="BM663" s="231" t="s">
        <v>6228</v>
      </c>
      <c r="BN663" s="290">
        <f t="shared" si="208"/>
        <v>1</v>
      </c>
      <c r="BO663" s="291" t="e">
        <f ca="1">IF(BN663=0,"",
IF(SUM($BN$647:BN663)=1,BP663,
IF($BO$767&gt;SUM($BN$647:BN663),_xlfn.CONCAT(", ",BP663),
IF($BO$767=SUM($BN$647:BN663),_xlfn.CONCAT(" y ",BP663)))))</f>
        <v>#NAME?</v>
      </c>
      <c r="BP663" s="231" t="s">
        <v>6228</v>
      </c>
      <c r="BQ663" s="378">
        <f t="shared" si="209"/>
        <v>0</v>
      </c>
      <c r="BR663" s="379">
        <f t="shared" si="210"/>
        <v>0</v>
      </c>
      <c r="BS663" s="380">
        <f t="shared" si="211"/>
        <v>0</v>
      </c>
      <c r="BT663" s="483">
        <f t="shared" si="212"/>
        <v>0</v>
      </c>
      <c r="BU663" s="484">
        <f t="shared" si="213"/>
        <v>0</v>
      </c>
      <c r="BV663" s="485">
        <f t="shared" si="214"/>
        <v>0</v>
      </c>
      <c r="BW663" s="486">
        <f t="shared" si="215"/>
        <v>0</v>
      </c>
      <c r="BX663" s="483">
        <f t="shared" si="216"/>
        <v>0</v>
      </c>
      <c r="BY663" s="487">
        <f t="shared" si="217"/>
        <v>0</v>
      </c>
      <c r="BZ663" s="485">
        <f t="shared" si="218"/>
        <v>0</v>
      </c>
      <c r="CA663" s="486">
        <f t="shared" si="219"/>
        <v>0</v>
      </c>
      <c r="CB663" s="483">
        <f t="shared" si="220"/>
        <v>0</v>
      </c>
      <c r="CC663" s="484">
        <f t="shared" si="221"/>
        <v>0</v>
      </c>
      <c r="CD663" s="485">
        <f t="shared" si="222"/>
        <v>0</v>
      </c>
      <c r="CE663" s="486">
        <f t="shared" si="223"/>
        <v>0</v>
      </c>
    </row>
    <row r="664" spans="1:83" ht="30" customHeight="1">
      <c r="A664" s="81"/>
      <c r="B664" s="82"/>
      <c r="C664" s="85" t="s">
        <v>105</v>
      </c>
      <c r="D664" s="732" t="str">
        <f>IF(CNGE_2024_M1_Secc1_Sub1!$D59="","",CNGE_2024_M1_Secc1_Sub1!$D59)</f>
        <v>SERVICIOS DE SALUD DE VERACRUZ</v>
      </c>
      <c r="E664" s="733"/>
      <c r="F664" s="733"/>
      <c r="G664" s="733"/>
      <c r="H664" s="733"/>
      <c r="I664" s="734"/>
      <c r="J664" s="111"/>
      <c r="K664" s="111"/>
      <c r="L664" s="111"/>
      <c r="M664" s="111"/>
      <c r="N664" s="111"/>
      <c r="O664" s="111"/>
      <c r="P664" s="111"/>
      <c r="Q664" s="111"/>
      <c r="R664" s="111"/>
      <c r="S664" s="111"/>
      <c r="T664" s="111"/>
      <c r="U664" s="111"/>
      <c r="V664" s="111"/>
      <c r="W664" s="111"/>
      <c r="X664" s="111"/>
      <c r="Y664" s="111"/>
      <c r="Z664" s="111"/>
      <c r="AA664" s="111"/>
      <c r="AB664" s="111"/>
      <c r="AC664" s="111"/>
      <c r="AD664" s="111"/>
      <c r="AE664" s="8"/>
      <c r="AG664" s="381">
        <f t="shared" si="177"/>
        <v>1</v>
      </c>
      <c r="AH664" s="298">
        <f t="shared" si="178"/>
        <v>0</v>
      </c>
      <c r="AI664" s="299">
        <f t="shared" si="179"/>
        <v>0</v>
      </c>
      <c r="AJ664" s="300">
        <f t="shared" si="180"/>
        <v>0</v>
      </c>
      <c r="AK664" s="301">
        <f t="shared" si="181"/>
        <v>0</v>
      </c>
      <c r="AL664" s="298">
        <f t="shared" si="182"/>
        <v>0</v>
      </c>
      <c r="AM664" s="299">
        <f t="shared" si="183"/>
        <v>0</v>
      </c>
      <c r="AN664" s="300">
        <f t="shared" si="184"/>
        <v>0</v>
      </c>
      <c r="AO664" s="301">
        <f t="shared" si="185"/>
        <v>0</v>
      </c>
      <c r="AP664" s="298">
        <f t="shared" si="186"/>
        <v>0</v>
      </c>
      <c r="AQ664" s="299">
        <f t="shared" si="187"/>
        <v>0</v>
      </c>
      <c r="AR664" s="300">
        <f t="shared" si="188"/>
        <v>0</v>
      </c>
      <c r="AS664" s="301">
        <f t="shared" si="189"/>
        <v>0</v>
      </c>
      <c r="AT664" s="298">
        <f t="shared" si="190"/>
        <v>0</v>
      </c>
      <c r="AU664" s="299">
        <f t="shared" si="191"/>
        <v>0</v>
      </c>
      <c r="AV664" s="300">
        <f t="shared" si="192"/>
        <v>0</v>
      </c>
      <c r="AW664" s="301">
        <f t="shared" si="193"/>
        <v>0</v>
      </c>
      <c r="AX664" s="298">
        <f t="shared" si="194"/>
        <v>0</v>
      </c>
      <c r="AY664" s="299">
        <f t="shared" si="195"/>
        <v>0</v>
      </c>
      <c r="AZ664" s="300">
        <f t="shared" si="196"/>
        <v>0</v>
      </c>
      <c r="BA664" s="301">
        <f t="shared" si="197"/>
        <v>0</v>
      </c>
      <c r="BB664" s="298">
        <f t="shared" si="198"/>
        <v>0</v>
      </c>
      <c r="BC664" s="299">
        <f t="shared" si="199"/>
        <v>0</v>
      </c>
      <c r="BD664" s="300">
        <f t="shared" si="200"/>
        <v>0</v>
      </c>
      <c r="BE664" s="301">
        <f t="shared" si="201"/>
        <v>0</v>
      </c>
      <c r="BF664" s="298">
        <f t="shared" si="202"/>
        <v>0</v>
      </c>
      <c r="BG664" s="299">
        <f t="shared" si="203"/>
        <v>0</v>
      </c>
      <c r="BH664" s="300">
        <f t="shared" si="204"/>
        <v>0</v>
      </c>
      <c r="BI664" s="301">
        <f t="shared" si="205"/>
        <v>0</v>
      </c>
      <c r="BJ664" s="371">
        <f t="shared" si="206"/>
        <v>0</v>
      </c>
      <c r="BK664" s="303">
        <f t="shared" si="207"/>
        <v>0</v>
      </c>
      <c r="BL664" s="304" t="str">
        <f>IF(BK664=0,"",
IF(SUM($BK$647:BK664)=1,BM664,
IF($BL$767&gt;SUM($BK$647:BK664),_xlfn.CONCAT(", ",BM664),
IF($BL$767=SUM($BK$647:BK664),_xlfn.CONCAT(" y ",BM664)))))</f>
        <v/>
      </c>
      <c r="BM664" s="231" t="s">
        <v>6229</v>
      </c>
      <c r="BN664" s="290">
        <f t="shared" si="208"/>
        <v>1</v>
      </c>
      <c r="BO664" s="291" t="e">
        <f ca="1">IF(BN664=0,"",
IF(SUM($BN$647:BN664)=1,BP664,
IF($BO$767&gt;SUM($BN$647:BN664),_xlfn.CONCAT(", ",BP664),
IF($BO$767=SUM($BN$647:BN664),_xlfn.CONCAT(" y ",BP664)))))</f>
        <v>#NAME?</v>
      </c>
      <c r="BP664" s="231" t="s">
        <v>6229</v>
      </c>
      <c r="BQ664" s="378">
        <f t="shared" si="209"/>
        <v>0</v>
      </c>
      <c r="BR664" s="379">
        <f t="shared" si="210"/>
        <v>0</v>
      </c>
      <c r="BS664" s="380">
        <f t="shared" si="211"/>
        <v>0</v>
      </c>
      <c r="BT664" s="483">
        <f t="shared" si="212"/>
        <v>0</v>
      </c>
      <c r="BU664" s="484">
        <f t="shared" si="213"/>
        <v>0</v>
      </c>
      <c r="BV664" s="485">
        <f t="shared" si="214"/>
        <v>0</v>
      </c>
      <c r="BW664" s="486">
        <f t="shared" si="215"/>
        <v>0</v>
      </c>
      <c r="BX664" s="483">
        <f t="shared" si="216"/>
        <v>0</v>
      </c>
      <c r="BY664" s="487">
        <f t="shared" si="217"/>
        <v>0</v>
      </c>
      <c r="BZ664" s="485">
        <f t="shared" si="218"/>
        <v>0</v>
      </c>
      <c r="CA664" s="486">
        <f t="shared" si="219"/>
        <v>0</v>
      </c>
      <c r="CB664" s="483">
        <f t="shared" si="220"/>
        <v>0</v>
      </c>
      <c r="CC664" s="484">
        <f t="shared" si="221"/>
        <v>0</v>
      </c>
      <c r="CD664" s="485">
        <f t="shared" si="222"/>
        <v>0</v>
      </c>
      <c r="CE664" s="486">
        <f t="shared" si="223"/>
        <v>0</v>
      </c>
    </row>
    <row r="665" spans="1:83" ht="45" customHeight="1">
      <c r="A665" s="81"/>
      <c r="B665" s="82"/>
      <c r="C665" s="85" t="s">
        <v>106</v>
      </c>
      <c r="D665" s="732" t="str">
        <f>IF(CNGE_2024_M1_Secc1_Sub1!$D60="","",CNGE_2024_M1_Secc1_Sub1!$D60)</f>
        <v>SISTEMA PARA EL DESARROLLO INTEGRAL DE LA FAMILIA</v>
      </c>
      <c r="E665" s="733"/>
      <c r="F665" s="733"/>
      <c r="G665" s="733"/>
      <c r="H665" s="733"/>
      <c r="I665" s="734"/>
      <c r="J665" s="111"/>
      <c r="K665" s="111"/>
      <c r="L665" s="111"/>
      <c r="M665" s="111"/>
      <c r="N665" s="111"/>
      <c r="O665" s="111"/>
      <c r="P665" s="111"/>
      <c r="Q665" s="111"/>
      <c r="R665" s="111"/>
      <c r="S665" s="111"/>
      <c r="T665" s="111"/>
      <c r="U665" s="111"/>
      <c r="V665" s="111"/>
      <c r="W665" s="111"/>
      <c r="X665" s="111"/>
      <c r="Y665" s="111"/>
      <c r="Z665" s="111"/>
      <c r="AA665" s="111"/>
      <c r="AB665" s="111"/>
      <c r="AC665" s="111"/>
      <c r="AD665" s="111"/>
      <c r="AE665" s="8"/>
      <c r="AG665" s="381">
        <f t="shared" si="177"/>
        <v>1</v>
      </c>
      <c r="AH665" s="298">
        <f t="shared" si="178"/>
        <v>0</v>
      </c>
      <c r="AI665" s="299">
        <f t="shared" si="179"/>
        <v>0</v>
      </c>
      <c r="AJ665" s="300">
        <f t="shared" si="180"/>
        <v>0</v>
      </c>
      <c r="AK665" s="301">
        <f t="shared" si="181"/>
        <v>0</v>
      </c>
      <c r="AL665" s="298">
        <f t="shared" si="182"/>
        <v>0</v>
      </c>
      <c r="AM665" s="299">
        <f t="shared" si="183"/>
        <v>0</v>
      </c>
      <c r="AN665" s="300">
        <f t="shared" si="184"/>
        <v>0</v>
      </c>
      <c r="AO665" s="301">
        <f t="shared" si="185"/>
        <v>0</v>
      </c>
      <c r="AP665" s="298">
        <f t="shared" si="186"/>
        <v>0</v>
      </c>
      <c r="AQ665" s="299">
        <f t="shared" si="187"/>
        <v>0</v>
      </c>
      <c r="AR665" s="300">
        <f t="shared" si="188"/>
        <v>0</v>
      </c>
      <c r="AS665" s="301">
        <f t="shared" si="189"/>
        <v>0</v>
      </c>
      <c r="AT665" s="298">
        <f t="shared" si="190"/>
        <v>0</v>
      </c>
      <c r="AU665" s="299">
        <f t="shared" si="191"/>
        <v>0</v>
      </c>
      <c r="AV665" s="300">
        <f t="shared" si="192"/>
        <v>0</v>
      </c>
      <c r="AW665" s="301">
        <f t="shared" si="193"/>
        <v>0</v>
      </c>
      <c r="AX665" s="298">
        <f t="shared" si="194"/>
        <v>0</v>
      </c>
      <c r="AY665" s="299">
        <f t="shared" si="195"/>
        <v>0</v>
      </c>
      <c r="AZ665" s="300">
        <f t="shared" si="196"/>
        <v>0</v>
      </c>
      <c r="BA665" s="301">
        <f t="shared" si="197"/>
        <v>0</v>
      </c>
      <c r="BB665" s="298">
        <f t="shared" si="198"/>
        <v>0</v>
      </c>
      <c r="BC665" s="299">
        <f t="shared" si="199"/>
        <v>0</v>
      </c>
      <c r="BD665" s="300">
        <f t="shared" si="200"/>
        <v>0</v>
      </c>
      <c r="BE665" s="301">
        <f t="shared" si="201"/>
        <v>0</v>
      </c>
      <c r="BF665" s="298">
        <f t="shared" si="202"/>
        <v>0</v>
      </c>
      <c r="BG665" s="299">
        <f t="shared" si="203"/>
        <v>0</v>
      </c>
      <c r="BH665" s="300">
        <f t="shared" si="204"/>
        <v>0</v>
      </c>
      <c r="BI665" s="301">
        <f t="shared" si="205"/>
        <v>0</v>
      </c>
      <c r="BJ665" s="371">
        <f t="shared" si="206"/>
        <v>0</v>
      </c>
      <c r="BK665" s="303">
        <f t="shared" si="207"/>
        <v>0</v>
      </c>
      <c r="BL665" s="304" t="str">
        <f>IF(BK665=0,"",
IF(SUM($BK$647:BK665)=1,BM665,
IF($BL$767&gt;SUM($BK$647:BK665),_xlfn.CONCAT(", ",BM665),
IF($BL$767=SUM($BK$647:BK665),_xlfn.CONCAT(" y ",BM665)))))</f>
        <v/>
      </c>
      <c r="BM665" s="231" t="s">
        <v>6230</v>
      </c>
      <c r="BN665" s="290">
        <f t="shared" si="208"/>
        <v>1</v>
      </c>
      <c r="BO665" s="291" t="e">
        <f ca="1">IF(BN665=0,"",
IF(SUM($BN$647:BN665)=1,BP665,
IF($BO$767&gt;SUM($BN$647:BN665),_xlfn.CONCAT(", ",BP665),
IF($BO$767=SUM($BN$647:BN665),_xlfn.CONCAT(" y ",BP665)))))</f>
        <v>#NAME?</v>
      </c>
      <c r="BP665" s="231" t="s">
        <v>6230</v>
      </c>
      <c r="BQ665" s="378">
        <f t="shared" si="209"/>
        <v>0</v>
      </c>
      <c r="BR665" s="379">
        <f t="shared" si="210"/>
        <v>0</v>
      </c>
      <c r="BS665" s="380">
        <f t="shared" si="211"/>
        <v>0</v>
      </c>
      <c r="BT665" s="483">
        <f t="shared" si="212"/>
        <v>0</v>
      </c>
      <c r="BU665" s="484">
        <f t="shared" si="213"/>
        <v>0</v>
      </c>
      <c r="BV665" s="485">
        <f t="shared" si="214"/>
        <v>0</v>
      </c>
      <c r="BW665" s="486">
        <f t="shared" si="215"/>
        <v>0</v>
      </c>
      <c r="BX665" s="483">
        <f t="shared" si="216"/>
        <v>0</v>
      </c>
      <c r="BY665" s="487">
        <f t="shared" si="217"/>
        <v>0</v>
      </c>
      <c r="BZ665" s="485">
        <f t="shared" si="218"/>
        <v>0</v>
      </c>
      <c r="CA665" s="486">
        <f t="shared" si="219"/>
        <v>0</v>
      </c>
      <c r="CB665" s="483">
        <f t="shared" si="220"/>
        <v>0</v>
      </c>
      <c r="CC665" s="484">
        <f t="shared" si="221"/>
        <v>0</v>
      </c>
      <c r="CD665" s="485">
        <f t="shared" si="222"/>
        <v>0</v>
      </c>
      <c r="CE665" s="486">
        <f t="shared" si="223"/>
        <v>0</v>
      </c>
    </row>
    <row r="666" spans="1:83" ht="30" customHeight="1">
      <c r="A666" s="81"/>
      <c r="B666" s="82"/>
      <c r="C666" s="85" t="s">
        <v>107</v>
      </c>
      <c r="D666" s="732" t="str">
        <f>IF(CNGE_2024_M1_Secc1_Sub1!$D61="","",CNGE_2024_M1_Secc1_Sub1!$D61)</f>
        <v>COMISION DE ARBITRAJE MEDICO</v>
      </c>
      <c r="E666" s="733"/>
      <c r="F666" s="733"/>
      <c r="G666" s="733"/>
      <c r="H666" s="733"/>
      <c r="I666" s="734"/>
      <c r="J666" s="111"/>
      <c r="K666" s="111"/>
      <c r="L666" s="111"/>
      <c r="M666" s="111"/>
      <c r="N666" s="111"/>
      <c r="O666" s="111"/>
      <c r="P666" s="111"/>
      <c r="Q666" s="111"/>
      <c r="R666" s="111"/>
      <c r="S666" s="111"/>
      <c r="T666" s="111"/>
      <c r="U666" s="111"/>
      <c r="V666" s="111"/>
      <c r="W666" s="111"/>
      <c r="X666" s="111"/>
      <c r="Y666" s="111"/>
      <c r="Z666" s="111"/>
      <c r="AA666" s="111"/>
      <c r="AB666" s="111"/>
      <c r="AC666" s="111"/>
      <c r="AD666" s="111"/>
      <c r="AE666" s="8"/>
      <c r="AG666" s="381">
        <f t="shared" si="177"/>
        <v>1</v>
      </c>
      <c r="AH666" s="298">
        <f t="shared" si="178"/>
        <v>0</v>
      </c>
      <c r="AI666" s="299">
        <f t="shared" si="179"/>
        <v>0</v>
      </c>
      <c r="AJ666" s="300">
        <f t="shared" si="180"/>
        <v>0</v>
      </c>
      <c r="AK666" s="301">
        <f t="shared" si="181"/>
        <v>0</v>
      </c>
      <c r="AL666" s="298">
        <f t="shared" si="182"/>
        <v>0</v>
      </c>
      <c r="AM666" s="299">
        <f t="shared" si="183"/>
        <v>0</v>
      </c>
      <c r="AN666" s="300">
        <f t="shared" si="184"/>
        <v>0</v>
      </c>
      <c r="AO666" s="301">
        <f t="shared" si="185"/>
        <v>0</v>
      </c>
      <c r="AP666" s="298">
        <f t="shared" si="186"/>
        <v>0</v>
      </c>
      <c r="AQ666" s="299">
        <f t="shared" si="187"/>
        <v>0</v>
      </c>
      <c r="AR666" s="300">
        <f t="shared" si="188"/>
        <v>0</v>
      </c>
      <c r="AS666" s="301">
        <f t="shared" si="189"/>
        <v>0</v>
      </c>
      <c r="AT666" s="298">
        <f t="shared" si="190"/>
        <v>0</v>
      </c>
      <c r="AU666" s="299">
        <f t="shared" si="191"/>
        <v>0</v>
      </c>
      <c r="AV666" s="300">
        <f t="shared" si="192"/>
        <v>0</v>
      </c>
      <c r="AW666" s="301">
        <f t="shared" si="193"/>
        <v>0</v>
      </c>
      <c r="AX666" s="298">
        <f t="shared" si="194"/>
        <v>0</v>
      </c>
      <c r="AY666" s="299">
        <f t="shared" si="195"/>
        <v>0</v>
      </c>
      <c r="AZ666" s="300">
        <f t="shared" si="196"/>
        <v>0</v>
      </c>
      <c r="BA666" s="301">
        <f t="shared" si="197"/>
        <v>0</v>
      </c>
      <c r="BB666" s="298">
        <f t="shared" si="198"/>
        <v>0</v>
      </c>
      <c r="BC666" s="299">
        <f t="shared" si="199"/>
        <v>0</v>
      </c>
      <c r="BD666" s="300">
        <f t="shared" si="200"/>
        <v>0</v>
      </c>
      <c r="BE666" s="301">
        <f t="shared" si="201"/>
        <v>0</v>
      </c>
      <c r="BF666" s="298">
        <f t="shared" si="202"/>
        <v>0</v>
      </c>
      <c r="BG666" s="299">
        <f t="shared" si="203"/>
        <v>0</v>
      </c>
      <c r="BH666" s="300">
        <f t="shared" si="204"/>
        <v>0</v>
      </c>
      <c r="BI666" s="301">
        <f t="shared" si="205"/>
        <v>0</v>
      </c>
      <c r="BJ666" s="371">
        <f t="shared" si="206"/>
        <v>0</v>
      </c>
      <c r="BK666" s="303">
        <f t="shared" si="207"/>
        <v>0</v>
      </c>
      <c r="BL666" s="304" t="str">
        <f>IF(BK666=0,"",
IF(SUM($BK$647:BK666)=1,BM666,
IF($BL$767&gt;SUM($BK$647:BK666),_xlfn.CONCAT(", ",BM666),
IF($BL$767=SUM($BK$647:BK666),_xlfn.CONCAT(" y ",BM666)))))</f>
        <v/>
      </c>
      <c r="BM666" s="231" t="s">
        <v>6231</v>
      </c>
      <c r="BN666" s="290">
        <f t="shared" si="208"/>
        <v>1</v>
      </c>
      <c r="BO666" s="291" t="e">
        <f ca="1">IF(BN666=0,"",
IF(SUM($BN$647:BN666)=1,BP666,
IF($BO$767&gt;SUM($BN$647:BN666),_xlfn.CONCAT(", ",BP666),
IF($BO$767=SUM($BN$647:BN666),_xlfn.CONCAT(" y ",BP666)))))</f>
        <v>#NAME?</v>
      </c>
      <c r="BP666" s="231" t="s">
        <v>6231</v>
      </c>
      <c r="BQ666" s="378">
        <f t="shared" si="209"/>
        <v>0</v>
      </c>
      <c r="BR666" s="379">
        <f t="shared" si="210"/>
        <v>0</v>
      </c>
      <c r="BS666" s="380">
        <f t="shared" si="211"/>
        <v>0</v>
      </c>
      <c r="BT666" s="483">
        <f t="shared" si="212"/>
        <v>0</v>
      </c>
      <c r="BU666" s="484">
        <f t="shared" si="213"/>
        <v>0</v>
      </c>
      <c r="BV666" s="485">
        <f t="shared" si="214"/>
        <v>0</v>
      </c>
      <c r="BW666" s="486">
        <f t="shared" si="215"/>
        <v>0</v>
      </c>
      <c r="BX666" s="483">
        <f t="shared" si="216"/>
        <v>0</v>
      </c>
      <c r="BY666" s="487">
        <f t="shared" si="217"/>
        <v>0</v>
      </c>
      <c r="BZ666" s="485">
        <f t="shared" si="218"/>
        <v>0</v>
      </c>
      <c r="CA666" s="486">
        <f t="shared" si="219"/>
        <v>0</v>
      </c>
      <c r="CB666" s="483">
        <f t="shared" si="220"/>
        <v>0</v>
      </c>
      <c r="CC666" s="484">
        <f t="shared" si="221"/>
        <v>0</v>
      </c>
      <c r="CD666" s="485">
        <f t="shared" si="222"/>
        <v>0</v>
      </c>
      <c r="CE666" s="486">
        <f t="shared" si="223"/>
        <v>0</v>
      </c>
    </row>
    <row r="667" spans="1:83" ht="30" customHeight="1">
      <c r="A667" s="81"/>
      <c r="B667" s="82"/>
      <c r="C667" s="85" t="s">
        <v>108</v>
      </c>
      <c r="D667" s="732" t="str">
        <f>IF(CNGE_2024_M1_Secc1_Sub1!$D62="","",CNGE_2024_M1_Secc1_Sub1!$D62)</f>
        <v>ACADEMIA VERACRUZANA DE LAS LENGUAS INDIGENAS</v>
      </c>
      <c r="E667" s="733"/>
      <c r="F667" s="733"/>
      <c r="G667" s="733"/>
      <c r="H667" s="733"/>
      <c r="I667" s="734"/>
      <c r="J667" s="111"/>
      <c r="K667" s="111"/>
      <c r="L667" s="111"/>
      <c r="M667" s="111"/>
      <c r="N667" s="111"/>
      <c r="O667" s="111"/>
      <c r="P667" s="111"/>
      <c r="Q667" s="111"/>
      <c r="R667" s="111"/>
      <c r="S667" s="111"/>
      <c r="T667" s="111"/>
      <c r="U667" s="111"/>
      <c r="V667" s="111"/>
      <c r="W667" s="111"/>
      <c r="X667" s="111"/>
      <c r="Y667" s="111"/>
      <c r="Z667" s="111"/>
      <c r="AA667" s="111"/>
      <c r="AB667" s="111"/>
      <c r="AC667" s="111"/>
      <c r="AD667" s="111"/>
      <c r="AE667" s="8"/>
      <c r="AG667" s="381">
        <f t="shared" si="177"/>
        <v>1</v>
      </c>
      <c r="AH667" s="298">
        <f t="shared" si="178"/>
        <v>0</v>
      </c>
      <c r="AI667" s="299">
        <f t="shared" si="179"/>
        <v>0</v>
      </c>
      <c r="AJ667" s="300">
        <f t="shared" si="180"/>
        <v>0</v>
      </c>
      <c r="AK667" s="301">
        <f t="shared" si="181"/>
        <v>0</v>
      </c>
      <c r="AL667" s="298">
        <f t="shared" si="182"/>
        <v>0</v>
      </c>
      <c r="AM667" s="299">
        <f t="shared" si="183"/>
        <v>0</v>
      </c>
      <c r="AN667" s="300">
        <f t="shared" si="184"/>
        <v>0</v>
      </c>
      <c r="AO667" s="301">
        <f t="shared" si="185"/>
        <v>0</v>
      </c>
      <c r="AP667" s="298">
        <f t="shared" si="186"/>
        <v>0</v>
      </c>
      <c r="AQ667" s="299">
        <f t="shared" si="187"/>
        <v>0</v>
      </c>
      <c r="AR667" s="300">
        <f t="shared" si="188"/>
        <v>0</v>
      </c>
      <c r="AS667" s="301">
        <f t="shared" si="189"/>
        <v>0</v>
      </c>
      <c r="AT667" s="298">
        <f t="shared" si="190"/>
        <v>0</v>
      </c>
      <c r="AU667" s="299">
        <f t="shared" si="191"/>
        <v>0</v>
      </c>
      <c r="AV667" s="300">
        <f t="shared" si="192"/>
        <v>0</v>
      </c>
      <c r="AW667" s="301">
        <f t="shared" si="193"/>
        <v>0</v>
      </c>
      <c r="AX667" s="298">
        <f t="shared" si="194"/>
        <v>0</v>
      </c>
      <c r="AY667" s="299">
        <f t="shared" si="195"/>
        <v>0</v>
      </c>
      <c r="AZ667" s="300">
        <f t="shared" si="196"/>
        <v>0</v>
      </c>
      <c r="BA667" s="301">
        <f t="shared" si="197"/>
        <v>0</v>
      </c>
      <c r="BB667" s="298">
        <f t="shared" si="198"/>
        <v>0</v>
      </c>
      <c r="BC667" s="299">
        <f t="shared" si="199"/>
        <v>0</v>
      </c>
      <c r="BD667" s="300">
        <f t="shared" si="200"/>
        <v>0</v>
      </c>
      <c r="BE667" s="301">
        <f t="shared" si="201"/>
        <v>0</v>
      </c>
      <c r="BF667" s="298">
        <f t="shared" si="202"/>
        <v>0</v>
      </c>
      <c r="BG667" s="299">
        <f t="shared" si="203"/>
        <v>0</v>
      </c>
      <c r="BH667" s="300">
        <f t="shared" si="204"/>
        <v>0</v>
      </c>
      <c r="BI667" s="301">
        <f t="shared" si="205"/>
        <v>0</v>
      </c>
      <c r="BJ667" s="371">
        <f t="shared" si="206"/>
        <v>0</v>
      </c>
      <c r="BK667" s="303">
        <f t="shared" si="207"/>
        <v>0</v>
      </c>
      <c r="BL667" s="304" t="str">
        <f>IF(BK667=0,"",
IF(SUM($BK$647:BK667)=1,BM667,
IF($BL$767&gt;SUM($BK$647:BK667),_xlfn.CONCAT(", ",BM667),
IF($BL$767=SUM($BK$647:BK667),_xlfn.CONCAT(" y ",BM667)))))</f>
        <v/>
      </c>
      <c r="BM667" s="231" t="s">
        <v>6232</v>
      </c>
      <c r="BN667" s="290">
        <f t="shared" si="208"/>
        <v>1</v>
      </c>
      <c r="BO667" s="291" t="e">
        <f ca="1">IF(BN667=0,"",
IF(SUM($BN$647:BN667)=1,BP667,
IF($BO$767&gt;SUM($BN$647:BN667),_xlfn.CONCAT(", ",BP667),
IF($BO$767=SUM($BN$647:BN667),_xlfn.CONCAT(" y ",BP667)))))</f>
        <v>#NAME?</v>
      </c>
      <c r="BP667" s="231" t="s">
        <v>6232</v>
      </c>
      <c r="BQ667" s="378">
        <f t="shared" si="209"/>
        <v>0</v>
      </c>
      <c r="BR667" s="379">
        <f t="shared" si="210"/>
        <v>0</v>
      </c>
      <c r="BS667" s="380">
        <f t="shared" si="211"/>
        <v>0</v>
      </c>
      <c r="BT667" s="483">
        <f t="shared" si="212"/>
        <v>0</v>
      </c>
      <c r="BU667" s="484">
        <f t="shared" si="213"/>
        <v>0</v>
      </c>
      <c r="BV667" s="485">
        <f t="shared" si="214"/>
        <v>0</v>
      </c>
      <c r="BW667" s="486">
        <f t="shared" si="215"/>
        <v>0</v>
      </c>
      <c r="BX667" s="483">
        <f t="shared" si="216"/>
        <v>0</v>
      </c>
      <c r="BY667" s="487">
        <f t="shared" si="217"/>
        <v>0</v>
      </c>
      <c r="BZ667" s="485">
        <f t="shared" si="218"/>
        <v>0</v>
      </c>
      <c r="CA667" s="486">
        <f t="shared" si="219"/>
        <v>0</v>
      </c>
      <c r="CB667" s="483">
        <f t="shared" si="220"/>
        <v>0</v>
      </c>
      <c r="CC667" s="484">
        <f t="shared" si="221"/>
        <v>0</v>
      </c>
      <c r="CD667" s="485">
        <f t="shared" si="222"/>
        <v>0</v>
      </c>
      <c r="CE667" s="486">
        <f t="shared" si="223"/>
        <v>0</v>
      </c>
    </row>
    <row r="668" spans="1:83" ht="30" customHeight="1">
      <c r="A668" s="81"/>
      <c r="B668" s="82"/>
      <c r="C668" s="85" t="s">
        <v>109</v>
      </c>
      <c r="D668" s="732" t="str">
        <f>IF(CNGE_2024_M1_Secc1_Sub1!$D63="","",CNGE_2024_M1_Secc1_Sub1!$D63)</f>
        <v>INSTITUTO VERACRUZANO DEL DEPORTE</v>
      </c>
      <c r="E668" s="733"/>
      <c r="F668" s="733"/>
      <c r="G668" s="733"/>
      <c r="H668" s="733"/>
      <c r="I668" s="734"/>
      <c r="J668" s="111"/>
      <c r="K668" s="111"/>
      <c r="L668" s="111"/>
      <c r="M668" s="111"/>
      <c r="N668" s="111"/>
      <c r="O668" s="111"/>
      <c r="P668" s="111"/>
      <c r="Q668" s="111"/>
      <c r="R668" s="111"/>
      <c r="S668" s="111"/>
      <c r="T668" s="111"/>
      <c r="U668" s="111"/>
      <c r="V668" s="111"/>
      <c r="W668" s="111"/>
      <c r="X668" s="111"/>
      <c r="Y668" s="111"/>
      <c r="Z668" s="111"/>
      <c r="AA668" s="111"/>
      <c r="AB668" s="111"/>
      <c r="AC668" s="111"/>
      <c r="AD668" s="111"/>
      <c r="AE668" s="8"/>
      <c r="AG668" s="381">
        <f t="shared" si="177"/>
        <v>1</v>
      </c>
      <c r="AH668" s="298">
        <f t="shared" si="178"/>
        <v>0</v>
      </c>
      <c r="AI668" s="299">
        <f t="shared" si="179"/>
        <v>0</v>
      </c>
      <c r="AJ668" s="300">
        <f t="shared" si="180"/>
        <v>0</v>
      </c>
      <c r="AK668" s="301">
        <f t="shared" si="181"/>
        <v>0</v>
      </c>
      <c r="AL668" s="298">
        <f t="shared" si="182"/>
        <v>0</v>
      </c>
      <c r="AM668" s="299">
        <f t="shared" si="183"/>
        <v>0</v>
      </c>
      <c r="AN668" s="300">
        <f t="shared" si="184"/>
        <v>0</v>
      </c>
      <c r="AO668" s="301">
        <f t="shared" si="185"/>
        <v>0</v>
      </c>
      <c r="AP668" s="298">
        <f t="shared" si="186"/>
        <v>0</v>
      </c>
      <c r="AQ668" s="299">
        <f t="shared" si="187"/>
        <v>0</v>
      </c>
      <c r="AR668" s="300">
        <f t="shared" si="188"/>
        <v>0</v>
      </c>
      <c r="AS668" s="301">
        <f t="shared" si="189"/>
        <v>0</v>
      </c>
      <c r="AT668" s="298">
        <f t="shared" si="190"/>
        <v>0</v>
      </c>
      <c r="AU668" s="299">
        <f t="shared" si="191"/>
        <v>0</v>
      </c>
      <c r="AV668" s="300">
        <f t="shared" si="192"/>
        <v>0</v>
      </c>
      <c r="AW668" s="301">
        <f t="shared" si="193"/>
        <v>0</v>
      </c>
      <c r="AX668" s="298">
        <f t="shared" si="194"/>
        <v>0</v>
      </c>
      <c r="AY668" s="299">
        <f t="shared" si="195"/>
        <v>0</v>
      </c>
      <c r="AZ668" s="300">
        <f t="shared" si="196"/>
        <v>0</v>
      </c>
      <c r="BA668" s="301">
        <f t="shared" si="197"/>
        <v>0</v>
      </c>
      <c r="BB668" s="298">
        <f t="shared" si="198"/>
        <v>0</v>
      </c>
      <c r="BC668" s="299">
        <f t="shared" si="199"/>
        <v>0</v>
      </c>
      <c r="BD668" s="300">
        <f t="shared" si="200"/>
        <v>0</v>
      </c>
      <c r="BE668" s="301">
        <f t="shared" si="201"/>
        <v>0</v>
      </c>
      <c r="BF668" s="298">
        <f t="shared" si="202"/>
        <v>0</v>
      </c>
      <c r="BG668" s="299">
        <f t="shared" si="203"/>
        <v>0</v>
      </c>
      <c r="BH668" s="300">
        <f t="shared" si="204"/>
        <v>0</v>
      </c>
      <c r="BI668" s="301">
        <f t="shared" si="205"/>
        <v>0</v>
      </c>
      <c r="BJ668" s="371">
        <f t="shared" si="206"/>
        <v>0</v>
      </c>
      <c r="BK668" s="303">
        <f t="shared" si="207"/>
        <v>0</v>
      </c>
      <c r="BL668" s="304" t="str">
        <f>IF(BK668=0,"",
IF(SUM($BK$647:BK668)=1,BM668,
IF($BL$767&gt;SUM($BK$647:BK668),_xlfn.CONCAT(", ",BM668),
IF($BL$767=SUM($BK$647:BK668),_xlfn.CONCAT(" y ",BM668)))))</f>
        <v/>
      </c>
      <c r="BM668" s="231" t="s">
        <v>6233</v>
      </c>
      <c r="BN668" s="290">
        <f t="shared" si="208"/>
        <v>1</v>
      </c>
      <c r="BO668" s="291" t="e">
        <f ca="1">IF(BN668=0,"",
IF(SUM($BN$647:BN668)=1,BP668,
IF($BO$767&gt;SUM($BN$647:BN668),_xlfn.CONCAT(", ",BP668),
IF($BO$767=SUM($BN$647:BN668),_xlfn.CONCAT(" y ",BP668)))))</f>
        <v>#NAME?</v>
      </c>
      <c r="BP668" s="231" t="s">
        <v>6233</v>
      </c>
      <c r="BQ668" s="378">
        <f t="shared" si="209"/>
        <v>0</v>
      </c>
      <c r="BR668" s="379">
        <f t="shared" si="210"/>
        <v>0</v>
      </c>
      <c r="BS668" s="380">
        <f t="shared" si="211"/>
        <v>0</v>
      </c>
      <c r="BT668" s="483">
        <f t="shared" si="212"/>
        <v>0</v>
      </c>
      <c r="BU668" s="484">
        <f t="shared" si="213"/>
        <v>0</v>
      </c>
      <c r="BV668" s="485">
        <f t="shared" si="214"/>
        <v>0</v>
      </c>
      <c r="BW668" s="486">
        <f t="shared" si="215"/>
        <v>0</v>
      </c>
      <c r="BX668" s="483">
        <f t="shared" si="216"/>
        <v>0</v>
      </c>
      <c r="BY668" s="487">
        <f t="shared" si="217"/>
        <v>0</v>
      </c>
      <c r="BZ668" s="485">
        <f t="shared" si="218"/>
        <v>0</v>
      </c>
      <c r="CA668" s="486">
        <f t="shared" si="219"/>
        <v>0</v>
      </c>
      <c r="CB668" s="483">
        <f t="shared" si="220"/>
        <v>0</v>
      </c>
      <c r="CC668" s="484">
        <f t="shared" si="221"/>
        <v>0</v>
      </c>
      <c r="CD668" s="485">
        <f t="shared" si="222"/>
        <v>0</v>
      </c>
      <c r="CE668" s="486">
        <f t="shared" si="223"/>
        <v>0</v>
      </c>
    </row>
    <row r="669" spans="1:83" ht="45" customHeight="1">
      <c r="A669" s="81"/>
      <c r="B669" s="82"/>
      <c r="C669" s="85" t="s">
        <v>110</v>
      </c>
      <c r="D669" s="732" t="str">
        <f>IF(CNGE_2024_M1_Secc1_Sub1!$D64="","",CNGE_2024_M1_Secc1_Sub1!$D64)</f>
        <v>INSTITUTO DE ESPACIOS EDUCATIVOS DEL ESTADO DE VERACRUZ</v>
      </c>
      <c r="E669" s="733"/>
      <c r="F669" s="733"/>
      <c r="G669" s="733"/>
      <c r="H669" s="733"/>
      <c r="I669" s="734"/>
      <c r="J669" s="111"/>
      <c r="K669" s="111"/>
      <c r="L669" s="111"/>
      <c r="M669" s="111"/>
      <c r="N669" s="111"/>
      <c r="O669" s="111"/>
      <c r="P669" s="111"/>
      <c r="Q669" s="111"/>
      <c r="R669" s="111"/>
      <c r="S669" s="111"/>
      <c r="T669" s="111"/>
      <c r="U669" s="111"/>
      <c r="V669" s="111"/>
      <c r="W669" s="111"/>
      <c r="X669" s="111"/>
      <c r="Y669" s="111"/>
      <c r="Z669" s="111"/>
      <c r="AA669" s="111"/>
      <c r="AB669" s="111"/>
      <c r="AC669" s="111"/>
      <c r="AD669" s="111"/>
      <c r="AE669" s="8"/>
      <c r="AG669" s="381">
        <f t="shared" si="177"/>
        <v>1</v>
      </c>
      <c r="AH669" s="298">
        <f t="shared" si="178"/>
        <v>0</v>
      </c>
      <c r="AI669" s="299">
        <f t="shared" si="179"/>
        <v>0</v>
      </c>
      <c r="AJ669" s="300">
        <f t="shared" si="180"/>
        <v>0</v>
      </c>
      <c r="AK669" s="301">
        <f t="shared" si="181"/>
        <v>0</v>
      </c>
      <c r="AL669" s="298">
        <f t="shared" si="182"/>
        <v>0</v>
      </c>
      <c r="AM669" s="299">
        <f t="shared" si="183"/>
        <v>0</v>
      </c>
      <c r="AN669" s="300">
        <f t="shared" si="184"/>
        <v>0</v>
      </c>
      <c r="AO669" s="301">
        <f t="shared" si="185"/>
        <v>0</v>
      </c>
      <c r="AP669" s="298">
        <f t="shared" si="186"/>
        <v>0</v>
      </c>
      <c r="AQ669" s="299">
        <f t="shared" si="187"/>
        <v>0</v>
      </c>
      <c r="AR669" s="300">
        <f t="shared" si="188"/>
        <v>0</v>
      </c>
      <c r="AS669" s="301">
        <f t="shared" si="189"/>
        <v>0</v>
      </c>
      <c r="AT669" s="298">
        <f t="shared" si="190"/>
        <v>0</v>
      </c>
      <c r="AU669" s="299">
        <f t="shared" si="191"/>
        <v>0</v>
      </c>
      <c r="AV669" s="300">
        <f t="shared" si="192"/>
        <v>0</v>
      </c>
      <c r="AW669" s="301">
        <f t="shared" si="193"/>
        <v>0</v>
      </c>
      <c r="AX669" s="298">
        <f t="shared" si="194"/>
        <v>0</v>
      </c>
      <c r="AY669" s="299">
        <f t="shared" si="195"/>
        <v>0</v>
      </c>
      <c r="AZ669" s="300">
        <f t="shared" si="196"/>
        <v>0</v>
      </c>
      <c r="BA669" s="301">
        <f t="shared" si="197"/>
        <v>0</v>
      </c>
      <c r="BB669" s="298">
        <f t="shared" si="198"/>
        <v>0</v>
      </c>
      <c r="BC669" s="299">
        <f t="shared" si="199"/>
        <v>0</v>
      </c>
      <c r="BD669" s="300">
        <f t="shared" si="200"/>
        <v>0</v>
      </c>
      <c r="BE669" s="301">
        <f t="shared" si="201"/>
        <v>0</v>
      </c>
      <c r="BF669" s="298">
        <f t="shared" si="202"/>
        <v>0</v>
      </c>
      <c r="BG669" s="299">
        <f t="shared" si="203"/>
        <v>0</v>
      </c>
      <c r="BH669" s="300">
        <f t="shared" si="204"/>
        <v>0</v>
      </c>
      <c r="BI669" s="301">
        <f t="shared" si="205"/>
        <v>0</v>
      </c>
      <c r="BJ669" s="371">
        <f t="shared" si="206"/>
        <v>0</v>
      </c>
      <c r="BK669" s="303">
        <f t="shared" si="207"/>
        <v>0</v>
      </c>
      <c r="BL669" s="304" t="str">
        <f>IF(BK669=0,"",
IF(SUM($BK$647:BK669)=1,BM669,
IF($BL$767&gt;SUM($BK$647:BK669),_xlfn.CONCAT(", ",BM669),
IF($BL$767=SUM($BK$647:BK669),_xlfn.CONCAT(" y ",BM669)))))</f>
        <v/>
      </c>
      <c r="BM669" s="231" t="s">
        <v>6234</v>
      </c>
      <c r="BN669" s="290">
        <f t="shared" si="208"/>
        <v>1</v>
      </c>
      <c r="BO669" s="291" t="e">
        <f ca="1">IF(BN669=0,"",
IF(SUM($BN$647:BN669)=1,BP669,
IF($BO$767&gt;SUM($BN$647:BN669),_xlfn.CONCAT(", ",BP669),
IF($BO$767=SUM($BN$647:BN669),_xlfn.CONCAT(" y ",BP669)))))</f>
        <v>#NAME?</v>
      </c>
      <c r="BP669" s="231" t="s">
        <v>6234</v>
      </c>
      <c r="BQ669" s="378">
        <f t="shared" si="209"/>
        <v>0</v>
      </c>
      <c r="BR669" s="379">
        <f t="shared" si="210"/>
        <v>0</v>
      </c>
      <c r="BS669" s="380">
        <f t="shared" si="211"/>
        <v>0</v>
      </c>
      <c r="BT669" s="483">
        <f t="shared" si="212"/>
        <v>0</v>
      </c>
      <c r="BU669" s="484">
        <f t="shared" si="213"/>
        <v>0</v>
      </c>
      <c r="BV669" s="485">
        <f t="shared" si="214"/>
        <v>0</v>
      </c>
      <c r="BW669" s="486">
        <f t="shared" si="215"/>
        <v>0</v>
      </c>
      <c r="BX669" s="483">
        <f t="shared" si="216"/>
        <v>0</v>
      </c>
      <c r="BY669" s="487">
        <f t="shared" si="217"/>
        <v>0</v>
      </c>
      <c r="BZ669" s="485">
        <f t="shared" si="218"/>
        <v>0</v>
      </c>
      <c r="CA669" s="486">
        <f t="shared" si="219"/>
        <v>0</v>
      </c>
      <c r="CB669" s="483">
        <f t="shared" si="220"/>
        <v>0</v>
      </c>
      <c r="CC669" s="484">
        <f t="shared" si="221"/>
        <v>0</v>
      </c>
      <c r="CD669" s="485">
        <f t="shared" si="222"/>
        <v>0</v>
      </c>
      <c r="CE669" s="486">
        <f t="shared" si="223"/>
        <v>0</v>
      </c>
    </row>
    <row r="670" spans="1:83" ht="30" customHeight="1">
      <c r="A670" s="81"/>
      <c r="B670" s="82"/>
      <c r="C670" s="85" t="s">
        <v>111</v>
      </c>
      <c r="D670" s="732" t="str">
        <f>IF(CNGE_2024_M1_Secc1_Sub1!$D65="","",CNGE_2024_M1_Secc1_Sub1!$D65)</f>
        <v>COLEGIO DE BACHILLERES DEL ESTADO DE VERACRUZ</v>
      </c>
      <c r="E670" s="733"/>
      <c r="F670" s="733"/>
      <c r="G670" s="733"/>
      <c r="H670" s="733"/>
      <c r="I670" s="734"/>
      <c r="J670" s="111"/>
      <c r="K670" s="111"/>
      <c r="L670" s="111"/>
      <c r="M670" s="111"/>
      <c r="N670" s="111"/>
      <c r="O670" s="111"/>
      <c r="P670" s="111"/>
      <c r="Q670" s="111"/>
      <c r="R670" s="111"/>
      <c r="S670" s="111"/>
      <c r="T670" s="111"/>
      <c r="U670" s="111"/>
      <c r="V670" s="111"/>
      <c r="W670" s="111"/>
      <c r="X670" s="111"/>
      <c r="Y670" s="111"/>
      <c r="Z670" s="111"/>
      <c r="AA670" s="111"/>
      <c r="AB670" s="111"/>
      <c r="AC670" s="111"/>
      <c r="AD670" s="111"/>
      <c r="AE670" s="8"/>
      <c r="AG670" s="381">
        <f t="shared" si="177"/>
        <v>1</v>
      </c>
      <c r="AH670" s="298">
        <f t="shared" si="178"/>
        <v>0</v>
      </c>
      <c r="AI670" s="299">
        <f t="shared" si="179"/>
        <v>0</v>
      </c>
      <c r="AJ670" s="300">
        <f t="shared" si="180"/>
        <v>0</v>
      </c>
      <c r="AK670" s="301">
        <f t="shared" si="181"/>
        <v>0</v>
      </c>
      <c r="AL670" s="298">
        <f t="shared" si="182"/>
        <v>0</v>
      </c>
      <c r="AM670" s="299">
        <f t="shared" si="183"/>
        <v>0</v>
      </c>
      <c r="AN670" s="300">
        <f t="shared" si="184"/>
        <v>0</v>
      </c>
      <c r="AO670" s="301">
        <f t="shared" si="185"/>
        <v>0</v>
      </c>
      <c r="AP670" s="298">
        <f t="shared" si="186"/>
        <v>0</v>
      </c>
      <c r="AQ670" s="299">
        <f t="shared" si="187"/>
        <v>0</v>
      </c>
      <c r="AR670" s="300">
        <f t="shared" si="188"/>
        <v>0</v>
      </c>
      <c r="AS670" s="301">
        <f t="shared" si="189"/>
        <v>0</v>
      </c>
      <c r="AT670" s="298">
        <f t="shared" si="190"/>
        <v>0</v>
      </c>
      <c r="AU670" s="299">
        <f t="shared" si="191"/>
        <v>0</v>
      </c>
      <c r="AV670" s="300">
        <f t="shared" si="192"/>
        <v>0</v>
      </c>
      <c r="AW670" s="301">
        <f t="shared" si="193"/>
        <v>0</v>
      </c>
      <c r="AX670" s="298">
        <f t="shared" si="194"/>
        <v>0</v>
      </c>
      <c r="AY670" s="299">
        <f t="shared" si="195"/>
        <v>0</v>
      </c>
      <c r="AZ670" s="300">
        <f t="shared" si="196"/>
        <v>0</v>
      </c>
      <c r="BA670" s="301">
        <f t="shared" si="197"/>
        <v>0</v>
      </c>
      <c r="BB670" s="298">
        <f t="shared" si="198"/>
        <v>0</v>
      </c>
      <c r="BC670" s="299">
        <f t="shared" si="199"/>
        <v>0</v>
      </c>
      <c r="BD670" s="300">
        <f t="shared" si="200"/>
        <v>0</v>
      </c>
      <c r="BE670" s="301">
        <f t="shared" si="201"/>
        <v>0</v>
      </c>
      <c r="BF670" s="298">
        <f t="shared" si="202"/>
        <v>0</v>
      </c>
      <c r="BG670" s="299">
        <f t="shared" si="203"/>
        <v>0</v>
      </c>
      <c r="BH670" s="300">
        <f t="shared" si="204"/>
        <v>0</v>
      </c>
      <c r="BI670" s="301">
        <f t="shared" si="205"/>
        <v>0</v>
      </c>
      <c r="BJ670" s="371">
        <f t="shared" si="206"/>
        <v>0</v>
      </c>
      <c r="BK670" s="303">
        <f t="shared" si="207"/>
        <v>0</v>
      </c>
      <c r="BL670" s="304" t="str">
        <f>IF(BK670=0,"",
IF(SUM($BK$647:BK670)=1,BM670,
IF($BL$767&gt;SUM($BK$647:BK670),_xlfn.CONCAT(", ",BM670),
IF($BL$767=SUM($BK$647:BK670),_xlfn.CONCAT(" y ",BM670)))))</f>
        <v/>
      </c>
      <c r="BM670" s="231" t="s">
        <v>6235</v>
      </c>
      <c r="BN670" s="290">
        <f t="shared" si="208"/>
        <v>1</v>
      </c>
      <c r="BO670" s="291" t="e">
        <f ca="1">IF(BN670=0,"",
IF(SUM($BN$647:BN670)=1,BP670,
IF($BO$767&gt;SUM($BN$647:BN670),_xlfn.CONCAT(", ",BP670),
IF($BO$767=SUM($BN$647:BN670),_xlfn.CONCAT(" y ",BP670)))))</f>
        <v>#NAME?</v>
      </c>
      <c r="BP670" s="231" t="s">
        <v>6235</v>
      </c>
      <c r="BQ670" s="378">
        <f t="shared" si="209"/>
        <v>0</v>
      </c>
      <c r="BR670" s="379">
        <f t="shared" si="210"/>
        <v>0</v>
      </c>
      <c r="BS670" s="380">
        <f t="shared" si="211"/>
        <v>0</v>
      </c>
      <c r="BT670" s="483">
        <f t="shared" si="212"/>
        <v>0</v>
      </c>
      <c r="BU670" s="484">
        <f t="shared" si="213"/>
        <v>0</v>
      </c>
      <c r="BV670" s="485">
        <f t="shared" si="214"/>
        <v>0</v>
      </c>
      <c r="BW670" s="486">
        <f t="shared" si="215"/>
        <v>0</v>
      </c>
      <c r="BX670" s="483">
        <f t="shared" si="216"/>
        <v>0</v>
      </c>
      <c r="BY670" s="487">
        <f t="shared" si="217"/>
        <v>0</v>
      </c>
      <c r="BZ670" s="485">
        <f t="shared" si="218"/>
        <v>0</v>
      </c>
      <c r="CA670" s="486">
        <f t="shared" si="219"/>
        <v>0</v>
      </c>
      <c r="CB670" s="483">
        <f t="shared" si="220"/>
        <v>0</v>
      </c>
      <c r="CC670" s="484">
        <f t="shared" si="221"/>
        <v>0</v>
      </c>
      <c r="CD670" s="485">
        <f t="shared" si="222"/>
        <v>0</v>
      </c>
      <c r="CE670" s="486">
        <f t="shared" si="223"/>
        <v>0</v>
      </c>
    </row>
    <row r="671" spans="1:83" ht="30" customHeight="1">
      <c r="A671" s="81"/>
      <c r="B671" s="82"/>
      <c r="C671" s="85" t="s">
        <v>112</v>
      </c>
      <c r="D671" s="732" t="str">
        <f>IF(CNGE_2024_M1_Secc1_Sub1!$D66="","",CNGE_2024_M1_Secc1_Sub1!$D66)</f>
        <v>INSTITUTO TECNOLOGICO SUPERIOR DE MISANTLA</v>
      </c>
      <c r="E671" s="733"/>
      <c r="F671" s="733"/>
      <c r="G671" s="733"/>
      <c r="H671" s="733"/>
      <c r="I671" s="734"/>
      <c r="J671" s="111"/>
      <c r="K671" s="111"/>
      <c r="L671" s="111"/>
      <c r="M671" s="111"/>
      <c r="N671" s="111"/>
      <c r="O671" s="111"/>
      <c r="P671" s="111"/>
      <c r="Q671" s="111"/>
      <c r="R671" s="111"/>
      <c r="S671" s="111"/>
      <c r="T671" s="111"/>
      <c r="U671" s="111"/>
      <c r="V671" s="111"/>
      <c r="W671" s="111"/>
      <c r="X671" s="111"/>
      <c r="Y671" s="111"/>
      <c r="Z671" s="111"/>
      <c r="AA671" s="111"/>
      <c r="AB671" s="111"/>
      <c r="AC671" s="111"/>
      <c r="AD671" s="111"/>
      <c r="AE671" s="8"/>
      <c r="AG671" s="381">
        <f t="shared" si="177"/>
        <v>1</v>
      </c>
      <c r="AH671" s="298">
        <f t="shared" si="178"/>
        <v>0</v>
      </c>
      <c r="AI671" s="299">
        <f t="shared" si="179"/>
        <v>0</v>
      </c>
      <c r="AJ671" s="300">
        <f t="shared" si="180"/>
        <v>0</v>
      </c>
      <c r="AK671" s="301">
        <f t="shared" si="181"/>
        <v>0</v>
      </c>
      <c r="AL671" s="298">
        <f t="shared" si="182"/>
        <v>0</v>
      </c>
      <c r="AM671" s="299">
        <f t="shared" si="183"/>
        <v>0</v>
      </c>
      <c r="AN671" s="300">
        <f t="shared" si="184"/>
        <v>0</v>
      </c>
      <c r="AO671" s="301">
        <f t="shared" si="185"/>
        <v>0</v>
      </c>
      <c r="AP671" s="298">
        <f t="shared" si="186"/>
        <v>0</v>
      </c>
      <c r="AQ671" s="299">
        <f t="shared" si="187"/>
        <v>0</v>
      </c>
      <c r="AR671" s="300">
        <f t="shared" si="188"/>
        <v>0</v>
      </c>
      <c r="AS671" s="301">
        <f t="shared" si="189"/>
        <v>0</v>
      </c>
      <c r="AT671" s="298">
        <f t="shared" si="190"/>
        <v>0</v>
      </c>
      <c r="AU671" s="299">
        <f t="shared" si="191"/>
        <v>0</v>
      </c>
      <c r="AV671" s="300">
        <f t="shared" si="192"/>
        <v>0</v>
      </c>
      <c r="AW671" s="301">
        <f t="shared" si="193"/>
        <v>0</v>
      </c>
      <c r="AX671" s="298">
        <f t="shared" si="194"/>
        <v>0</v>
      </c>
      <c r="AY671" s="299">
        <f t="shared" si="195"/>
        <v>0</v>
      </c>
      <c r="AZ671" s="300">
        <f t="shared" si="196"/>
        <v>0</v>
      </c>
      <c r="BA671" s="301">
        <f t="shared" si="197"/>
        <v>0</v>
      </c>
      <c r="BB671" s="298">
        <f t="shared" si="198"/>
        <v>0</v>
      </c>
      <c r="BC671" s="299">
        <f t="shared" si="199"/>
        <v>0</v>
      </c>
      <c r="BD671" s="300">
        <f t="shared" si="200"/>
        <v>0</v>
      </c>
      <c r="BE671" s="301">
        <f t="shared" si="201"/>
        <v>0</v>
      </c>
      <c r="BF671" s="298">
        <f t="shared" si="202"/>
        <v>0</v>
      </c>
      <c r="BG671" s="299">
        <f t="shared" si="203"/>
        <v>0</v>
      </c>
      <c r="BH671" s="300">
        <f t="shared" si="204"/>
        <v>0</v>
      </c>
      <c r="BI671" s="301">
        <f t="shared" si="205"/>
        <v>0</v>
      </c>
      <c r="BJ671" s="371">
        <f t="shared" si="206"/>
        <v>0</v>
      </c>
      <c r="BK671" s="303">
        <f t="shared" si="207"/>
        <v>0</v>
      </c>
      <c r="BL671" s="304" t="str">
        <f>IF(BK671=0,"",
IF(SUM($BK$647:BK671)=1,BM671,
IF($BL$767&gt;SUM($BK$647:BK671),_xlfn.CONCAT(", ",BM671),
IF($BL$767=SUM($BK$647:BK671),_xlfn.CONCAT(" y ",BM671)))))</f>
        <v/>
      </c>
      <c r="BM671" s="231" t="s">
        <v>6236</v>
      </c>
      <c r="BN671" s="290">
        <f t="shared" si="208"/>
        <v>1</v>
      </c>
      <c r="BO671" s="291" t="e">
        <f ca="1">IF(BN671=0,"",
IF(SUM($BN$647:BN671)=1,BP671,
IF($BO$767&gt;SUM($BN$647:BN671),_xlfn.CONCAT(", ",BP671),
IF($BO$767=SUM($BN$647:BN671),_xlfn.CONCAT(" y ",BP671)))))</f>
        <v>#NAME?</v>
      </c>
      <c r="BP671" s="231" t="s">
        <v>6236</v>
      </c>
      <c r="BQ671" s="378">
        <f t="shared" si="209"/>
        <v>0</v>
      </c>
      <c r="BR671" s="379">
        <f t="shared" si="210"/>
        <v>0</v>
      </c>
      <c r="BS671" s="380">
        <f t="shared" si="211"/>
        <v>0</v>
      </c>
      <c r="BT671" s="483">
        <f t="shared" si="212"/>
        <v>0</v>
      </c>
      <c r="BU671" s="484">
        <f t="shared" si="213"/>
        <v>0</v>
      </c>
      <c r="BV671" s="485">
        <f t="shared" si="214"/>
        <v>0</v>
      </c>
      <c r="BW671" s="486">
        <f t="shared" si="215"/>
        <v>0</v>
      </c>
      <c r="BX671" s="483">
        <f t="shared" si="216"/>
        <v>0</v>
      </c>
      <c r="BY671" s="487">
        <f t="shared" si="217"/>
        <v>0</v>
      </c>
      <c r="BZ671" s="485">
        <f t="shared" si="218"/>
        <v>0</v>
      </c>
      <c r="CA671" s="486">
        <f t="shared" si="219"/>
        <v>0</v>
      </c>
      <c r="CB671" s="483">
        <f t="shared" si="220"/>
        <v>0</v>
      </c>
      <c r="CC671" s="484">
        <f t="shared" si="221"/>
        <v>0</v>
      </c>
      <c r="CD671" s="485">
        <f t="shared" si="222"/>
        <v>0</v>
      </c>
      <c r="CE671" s="486">
        <f t="shared" si="223"/>
        <v>0</v>
      </c>
    </row>
    <row r="672" spans="1:83" ht="45" customHeight="1">
      <c r="A672" s="81"/>
      <c r="B672" s="82"/>
      <c r="C672" s="85" t="s">
        <v>113</v>
      </c>
      <c r="D672" s="732" t="str">
        <f>IF(CNGE_2024_M1_Secc1_Sub1!$D67="","",CNGE_2024_M1_Secc1_Sub1!$D67)</f>
        <v>INSTITUTO TECNOLOGICO SUPERIOR DE SAN ANDRES TUXTLA</v>
      </c>
      <c r="E672" s="733"/>
      <c r="F672" s="733"/>
      <c r="G672" s="733"/>
      <c r="H672" s="733"/>
      <c r="I672" s="734"/>
      <c r="J672" s="111"/>
      <c r="K672" s="111"/>
      <c r="L672" s="111"/>
      <c r="M672" s="111"/>
      <c r="N672" s="111"/>
      <c r="O672" s="111"/>
      <c r="P672" s="111"/>
      <c r="Q672" s="111"/>
      <c r="R672" s="111"/>
      <c r="S672" s="111"/>
      <c r="T672" s="111"/>
      <c r="U672" s="111"/>
      <c r="V672" s="111"/>
      <c r="W672" s="111"/>
      <c r="X672" s="111"/>
      <c r="Y672" s="111"/>
      <c r="Z672" s="111"/>
      <c r="AA672" s="111"/>
      <c r="AB672" s="111"/>
      <c r="AC672" s="111"/>
      <c r="AD672" s="111"/>
      <c r="AE672" s="8"/>
      <c r="AG672" s="381">
        <f t="shared" si="177"/>
        <v>1</v>
      </c>
      <c r="AH672" s="298">
        <f t="shared" si="178"/>
        <v>0</v>
      </c>
      <c r="AI672" s="299">
        <f t="shared" si="179"/>
        <v>0</v>
      </c>
      <c r="AJ672" s="300">
        <f t="shared" si="180"/>
        <v>0</v>
      </c>
      <c r="AK672" s="301">
        <f t="shared" si="181"/>
        <v>0</v>
      </c>
      <c r="AL672" s="298">
        <f t="shared" si="182"/>
        <v>0</v>
      </c>
      <c r="AM672" s="299">
        <f t="shared" si="183"/>
        <v>0</v>
      </c>
      <c r="AN672" s="300">
        <f t="shared" si="184"/>
        <v>0</v>
      </c>
      <c r="AO672" s="301">
        <f t="shared" si="185"/>
        <v>0</v>
      </c>
      <c r="AP672" s="298">
        <f t="shared" si="186"/>
        <v>0</v>
      </c>
      <c r="AQ672" s="299">
        <f t="shared" si="187"/>
        <v>0</v>
      </c>
      <c r="AR672" s="300">
        <f t="shared" si="188"/>
        <v>0</v>
      </c>
      <c r="AS672" s="301">
        <f t="shared" si="189"/>
        <v>0</v>
      </c>
      <c r="AT672" s="298">
        <f t="shared" si="190"/>
        <v>0</v>
      </c>
      <c r="AU672" s="299">
        <f t="shared" si="191"/>
        <v>0</v>
      </c>
      <c r="AV672" s="300">
        <f t="shared" si="192"/>
        <v>0</v>
      </c>
      <c r="AW672" s="301">
        <f t="shared" si="193"/>
        <v>0</v>
      </c>
      <c r="AX672" s="298">
        <f t="shared" si="194"/>
        <v>0</v>
      </c>
      <c r="AY672" s="299">
        <f t="shared" si="195"/>
        <v>0</v>
      </c>
      <c r="AZ672" s="300">
        <f t="shared" si="196"/>
        <v>0</v>
      </c>
      <c r="BA672" s="301">
        <f t="shared" si="197"/>
        <v>0</v>
      </c>
      <c r="BB672" s="298">
        <f t="shared" si="198"/>
        <v>0</v>
      </c>
      <c r="BC672" s="299">
        <f t="shared" si="199"/>
        <v>0</v>
      </c>
      <c r="BD672" s="300">
        <f t="shared" si="200"/>
        <v>0</v>
      </c>
      <c r="BE672" s="301">
        <f t="shared" si="201"/>
        <v>0</v>
      </c>
      <c r="BF672" s="298">
        <f t="shared" si="202"/>
        <v>0</v>
      </c>
      <c r="BG672" s="299">
        <f t="shared" si="203"/>
        <v>0</v>
      </c>
      <c r="BH672" s="300">
        <f t="shared" si="204"/>
        <v>0</v>
      </c>
      <c r="BI672" s="301">
        <f t="shared" si="205"/>
        <v>0</v>
      </c>
      <c r="BJ672" s="371">
        <f t="shared" si="206"/>
        <v>0</v>
      </c>
      <c r="BK672" s="303">
        <f t="shared" si="207"/>
        <v>0</v>
      </c>
      <c r="BL672" s="304" t="str">
        <f>IF(BK672=0,"",
IF(SUM($BK$647:BK672)=1,BM672,
IF($BL$767&gt;SUM($BK$647:BK672),_xlfn.CONCAT(", ",BM672),
IF($BL$767=SUM($BK$647:BK672),_xlfn.CONCAT(" y ",BM672)))))</f>
        <v/>
      </c>
      <c r="BM672" s="231" t="s">
        <v>6237</v>
      </c>
      <c r="BN672" s="290">
        <f t="shared" si="208"/>
        <v>1</v>
      </c>
      <c r="BO672" s="291" t="e">
        <f ca="1">IF(BN672=0,"",
IF(SUM($BN$647:BN672)=1,BP672,
IF($BO$767&gt;SUM($BN$647:BN672),_xlfn.CONCAT(", ",BP672),
IF($BO$767=SUM($BN$647:BN672),_xlfn.CONCAT(" y ",BP672)))))</f>
        <v>#NAME?</v>
      </c>
      <c r="BP672" s="231" t="s">
        <v>6237</v>
      </c>
      <c r="BQ672" s="378">
        <f t="shared" si="209"/>
        <v>0</v>
      </c>
      <c r="BR672" s="379">
        <f t="shared" si="210"/>
        <v>0</v>
      </c>
      <c r="BS672" s="380">
        <f t="shared" si="211"/>
        <v>0</v>
      </c>
      <c r="BT672" s="483">
        <f t="shared" si="212"/>
        <v>0</v>
      </c>
      <c r="BU672" s="484">
        <f t="shared" si="213"/>
        <v>0</v>
      </c>
      <c r="BV672" s="485">
        <f t="shared" si="214"/>
        <v>0</v>
      </c>
      <c r="BW672" s="486">
        <f t="shared" si="215"/>
        <v>0</v>
      </c>
      <c r="BX672" s="483">
        <f t="shared" si="216"/>
        <v>0</v>
      </c>
      <c r="BY672" s="487">
        <f t="shared" si="217"/>
        <v>0</v>
      </c>
      <c r="BZ672" s="485">
        <f t="shared" si="218"/>
        <v>0</v>
      </c>
      <c r="CA672" s="486">
        <f t="shared" si="219"/>
        <v>0</v>
      </c>
      <c r="CB672" s="483">
        <f t="shared" si="220"/>
        <v>0</v>
      </c>
      <c r="CC672" s="484">
        <f t="shared" si="221"/>
        <v>0</v>
      </c>
      <c r="CD672" s="485">
        <f t="shared" si="222"/>
        <v>0</v>
      </c>
      <c r="CE672" s="486">
        <f t="shared" si="223"/>
        <v>0</v>
      </c>
    </row>
    <row r="673" spans="1:83" ht="30" customHeight="1">
      <c r="A673" s="81"/>
      <c r="B673" s="82"/>
      <c r="C673" s="85" t="s">
        <v>114</v>
      </c>
      <c r="D673" s="732" t="str">
        <f>IF(CNGE_2024_M1_Secc1_Sub1!$D68="","",CNGE_2024_M1_Secc1_Sub1!$D68)</f>
        <v>INSTITUTO TECNOLOGICO SUPERIOR DE TANTOYUCA</v>
      </c>
      <c r="E673" s="733"/>
      <c r="F673" s="733"/>
      <c r="G673" s="733"/>
      <c r="H673" s="733"/>
      <c r="I673" s="734"/>
      <c r="J673" s="111"/>
      <c r="K673" s="111"/>
      <c r="L673" s="111"/>
      <c r="M673" s="111"/>
      <c r="N673" s="111"/>
      <c r="O673" s="111"/>
      <c r="P673" s="111"/>
      <c r="Q673" s="111"/>
      <c r="R673" s="111"/>
      <c r="S673" s="111"/>
      <c r="T673" s="111"/>
      <c r="U673" s="111"/>
      <c r="V673" s="111"/>
      <c r="W673" s="111"/>
      <c r="X673" s="111"/>
      <c r="Y673" s="111"/>
      <c r="Z673" s="111"/>
      <c r="AA673" s="111"/>
      <c r="AB673" s="111"/>
      <c r="AC673" s="111"/>
      <c r="AD673" s="111"/>
      <c r="AE673" s="8"/>
      <c r="AG673" s="381">
        <f t="shared" si="177"/>
        <v>1</v>
      </c>
      <c r="AH673" s="298">
        <f t="shared" si="178"/>
        <v>0</v>
      </c>
      <c r="AI673" s="299">
        <f t="shared" si="179"/>
        <v>0</v>
      </c>
      <c r="AJ673" s="300">
        <f t="shared" si="180"/>
        <v>0</v>
      </c>
      <c r="AK673" s="301">
        <f t="shared" si="181"/>
        <v>0</v>
      </c>
      <c r="AL673" s="298">
        <f t="shared" si="182"/>
        <v>0</v>
      </c>
      <c r="AM673" s="299">
        <f t="shared" si="183"/>
        <v>0</v>
      </c>
      <c r="AN673" s="300">
        <f t="shared" si="184"/>
        <v>0</v>
      </c>
      <c r="AO673" s="301">
        <f t="shared" si="185"/>
        <v>0</v>
      </c>
      <c r="AP673" s="298">
        <f t="shared" si="186"/>
        <v>0</v>
      </c>
      <c r="AQ673" s="299">
        <f t="shared" si="187"/>
        <v>0</v>
      </c>
      <c r="AR673" s="300">
        <f t="shared" si="188"/>
        <v>0</v>
      </c>
      <c r="AS673" s="301">
        <f t="shared" si="189"/>
        <v>0</v>
      </c>
      <c r="AT673" s="298">
        <f t="shared" si="190"/>
        <v>0</v>
      </c>
      <c r="AU673" s="299">
        <f t="shared" si="191"/>
        <v>0</v>
      </c>
      <c r="AV673" s="300">
        <f t="shared" si="192"/>
        <v>0</v>
      </c>
      <c r="AW673" s="301">
        <f t="shared" si="193"/>
        <v>0</v>
      </c>
      <c r="AX673" s="298">
        <f t="shared" si="194"/>
        <v>0</v>
      </c>
      <c r="AY673" s="299">
        <f t="shared" si="195"/>
        <v>0</v>
      </c>
      <c r="AZ673" s="300">
        <f t="shared" si="196"/>
        <v>0</v>
      </c>
      <c r="BA673" s="301">
        <f t="shared" si="197"/>
        <v>0</v>
      </c>
      <c r="BB673" s="298">
        <f t="shared" si="198"/>
        <v>0</v>
      </c>
      <c r="BC673" s="299">
        <f t="shared" si="199"/>
        <v>0</v>
      </c>
      <c r="BD673" s="300">
        <f t="shared" si="200"/>
        <v>0</v>
      </c>
      <c r="BE673" s="301">
        <f t="shared" si="201"/>
        <v>0</v>
      </c>
      <c r="BF673" s="298">
        <f t="shared" si="202"/>
        <v>0</v>
      </c>
      <c r="BG673" s="299">
        <f t="shared" si="203"/>
        <v>0</v>
      </c>
      <c r="BH673" s="300">
        <f t="shared" si="204"/>
        <v>0</v>
      </c>
      <c r="BI673" s="301">
        <f t="shared" si="205"/>
        <v>0</v>
      </c>
      <c r="BJ673" s="371">
        <f t="shared" si="206"/>
        <v>0</v>
      </c>
      <c r="BK673" s="303">
        <f t="shared" si="207"/>
        <v>0</v>
      </c>
      <c r="BL673" s="304" t="str">
        <f>IF(BK673=0,"",
IF(SUM($BK$647:BK673)=1,BM673,
IF($BL$767&gt;SUM($BK$647:BK673),_xlfn.CONCAT(", ",BM673),
IF($BL$767=SUM($BK$647:BK673),_xlfn.CONCAT(" y ",BM673)))))</f>
        <v/>
      </c>
      <c r="BM673" s="231" t="s">
        <v>6238</v>
      </c>
      <c r="BN673" s="290">
        <f t="shared" si="208"/>
        <v>1</v>
      </c>
      <c r="BO673" s="291" t="e">
        <f ca="1">IF(BN673=0,"",
IF(SUM($BN$647:BN673)=1,BP673,
IF($BO$767&gt;SUM($BN$647:BN673),_xlfn.CONCAT(", ",BP673),
IF($BO$767=SUM($BN$647:BN673),_xlfn.CONCAT(" y ",BP673)))))</f>
        <v>#NAME?</v>
      </c>
      <c r="BP673" s="231" t="s">
        <v>6238</v>
      </c>
      <c r="BQ673" s="378">
        <f t="shared" si="209"/>
        <v>0</v>
      </c>
      <c r="BR673" s="379">
        <f t="shared" si="210"/>
        <v>0</v>
      </c>
      <c r="BS673" s="380">
        <f t="shared" si="211"/>
        <v>0</v>
      </c>
      <c r="BT673" s="483">
        <f t="shared" si="212"/>
        <v>0</v>
      </c>
      <c r="BU673" s="484">
        <f t="shared" si="213"/>
        <v>0</v>
      </c>
      <c r="BV673" s="485">
        <f t="shared" si="214"/>
        <v>0</v>
      </c>
      <c r="BW673" s="486">
        <f t="shared" si="215"/>
        <v>0</v>
      </c>
      <c r="BX673" s="483">
        <f t="shared" si="216"/>
        <v>0</v>
      </c>
      <c r="BY673" s="487">
        <f t="shared" si="217"/>
        <v>0</v>
      </c>
      <c r="BZ673" s="485">
        <f t="shared" si="218"/>
        <v>0</v>
      </c>
      <c r="CA673" s="486">
        <f t="shared" si="219"/>
        <v>0</v>
      </c>
      <c r="CB673" s="483">
        <f t="shared" si="220"/>
        <v>0</v>
      </c>
      <c r="CC673" s="484">
        <f t="shared" si="221"/>
        <v>0</v>
      </c>
      <c r="CD673" s="485">
        <f t="shared" si="222"/>
        <v>0</v>
      </c>
      <c r="CE673" s="486">
        <f t="shared" si="223"/>
        <v>0</v>
      </c>
    </row>
    <row r="674" spans="1:83" ht="45" customHeight="1">
      <c r="A674" s="81"/>
      <c r="B674" s="82"/>
      <c r="C674" s="85" t="s">
        <v>115</v>
      </c>
      <c r="D674" s="732" t="str">
        <f>IF(CNGE_2024_M1_Secc1_Sub1!$D69="","",CNGE_2024_M1_Secc1_Sub1!$D69)</f>
        <v>INSTITUTO TECNOLOGICO SUPERIOR DE COSAMALOAPAN</v>
      </c>
      <c r="E674" s="733"/>
      <c r="F674" s="733"/>
      <c r="G674" s="733"/>
      <c r="H674" s="733"/>
      <c r="I674" s="734"/>
      <c r="J674" s="111"/>
      <c r="K674" s="111"/>
      <c r="L674" s="111"/>
      <c r="M674" s="111"/>
      <c r="N674" s="111"/>
      <c r="O674" s="111"/>
      <c r="P674" s="111"/>
      <c r="Q674" s="111"/>
      <c r="R674" s="111"/>
      <c r="S674" s="111"/>
      <c r="T674" s="111"/>
      <c r="U674" s="111"/>
      <c r="V674" s="111"/>
      <c r="W674" s="111"/>
      <c r="X674" s="111"/>
      <c r="Y674" s="111"/>
      <c r="Z674" s="111"/>
      <c r="AA674" s="111"/>
      <c r="AB674" s="111"/>
      <c r="AC674" s="111"/>
      <c r="AD674" s="111"/>
      <c r="AE674" s="8"/>
      <c r="AG674" s="381">
        <f t="shared" si="177"/>
        <v>1</v>
      </c>
      <c r="AH674" s="298">
        <f t="shared" si="178"/>
        <v>0</v>
      </c>
      <c r="AI674" s="299">
        <f t="shared" si="179"/>
        <v>0</v>
      </c>
      <c r="AJ674" s="300">
        <f t="shared" si="180"/>
        <v>0</v>
      </c>
      <c r="AK674" s="301">
        <f t="shared" si="181"/>
        <v>0</v>
      </c>
      <c r="AL674" s="298">
        <f t="shared" si="182"/>
        <v>0</v>
      </c>
      <c r="AM674" s="299">
        <f t="shared" si="183"/>
        <v>0</v>
      </c>
      <c r="AN674" s="300">
        <f t="shared" si="184"/>
        <v>0</v>
      </c>
      <c r="AO674" s="301">
        <f t="shared" si="185"/>
        <v>0</v>
      </c>
      <c r="AP674" s="298">
        <f t="shared" si="186"/>
        <v>0</v>
      </c>
      <c r="AQ674" s="299">
        <f t="shared" si="187"/>
        <v>0</v>
      </c>
      <c r="AR674" s="300">
        <f t="shared" si="188"/>
        <v>0</v>
      </c>
      <c r="AS674" s="301">
        <f t="shared" si="189"/>
        <v>0</v>
      </c>
      <c r="AT674" s="298">
        <f t="shared" si="190"/>
        <v>0</v>
      </c>
      <c r="AU674" s="299">
        <f t="shared" si="191"/>
        <v>0</v>
      </c>
      <c r="AV674" s="300">
        <f t="shared" si="192"/>
        <v>0</v>
      </c>
      <c r="AW674" s="301">
        <f t="shared" si="193"/>
        <v>0</v>
      </c>
      <c r="AX674" s="298">
        <f t="shared" si="194"/>
        <v>0</v>
      </c>
      <c r="AY674" s="299">
        <f t="shared" si="195"/>
        <v>0</v>
      </c>
      <c r="AZ674" s="300">
        <f t="shared" si="196"/>
        <v>0</v>
      </c>
      <c r="BA674" s="301">
        <f t="shared" si="197"/>
        <v>0</v>
      </c>
      <c r="BB674" s="298">
        <f t="shared" si="198"/>
        <v>0</v>
      </c>
      <c r="BC674" s="299">
        <f t="shared" si="199"/>
        <v>0</v>
      </c>
      <c r="BD674" s="300">
        <f t="shared" si="200"/>
        <v>0</v>
      </c>
      <c r="BE674" s="301">
        <f t="shared" si="201"/>
        <v>0</v>
      </c>
      <c r="BF674" s="298">
        <f t="shared" si="202"/>
        <v>0</v>
      </c>
      <c r="BG674" s="299">
        <f t="shared" si="203"/>
        <v>0</v>
      </c>
      <c r="BH674" s="300">
        <f t="shared" si="204"/>
        <v>0</v>
      </c>
      <c r="BI674" s="301">
        <f t="shared" si="205"/>
        <v>0</v>
      </c>
      <c r="BJ674" s="371">
        <f t="shared" si="206"/>
        <v>0</v>
      </c>
      <c r="BK674" s="303">
        <f t="shared" si="207"/>
        <v>0</v>
      </c>
      <c r="BL674" s="304" t="str">
        <f>IF(BK674=0,"",
IF(SUM($BK$647:BK674)=1,BM674,
IF($BL$767&gt;SUM($BK$647:BK674),_xlfn.CONCAT(", ",BM674),
IF($BL$767=SUM($BK$647:BK674),_xlfn.CONCAT(" y ",BM674)))))</f>
        <v/>
      </c>
      <c r="BM674" s="231" t="s">
        <v>6239</v>
      </c>
      <c r="BN674" s="290">
        <f t="shared" si="208"/>
        <v>1</v>
      </c>
      <c r="BO674" s="291" t="e">
        <f ca="1">IF(BN674=0,"",
IF(SUM($BN$647:BN674)=1,BP674,
IF($BO$767&gt;SUM($BN$647:BN674),_xlfn.CONCAT(", ",BP674),
IF($BO$767=SUM($BN$647:BN674),_xlfn.CONCAT(" y ",BP674)))))</f>
        <v>#NAME?</v>
      </c>
      <c r="BP674" s="231" t="s">
        <v>6239</v>
      </c>
      <c r="BQ674" s="378">
        <f t="shared" si="209"/>
        <v>0</v>
      </c>
      <c r="BR674" s="379">
        <f t="shared" si="210"/>
        <v>0</v>
      </c>
      <c r="BS674" s="380">
        <f t="shared" si="211"/>
        <v>0</v>
      </c>
      <c r="BT674" s="483">
        <f t="shared" si="212"/>
        <v>0</v>
      </c>
      <c r="BU674" s="484">
        <f t="shared" si="213"/>
        <v>0</v>
      </c>
      <c r="BV674" s="485">
        <f t="shared" si="214"/>
        <v>0</v>
      </c>
      <c r="BW674" s="486">
        <f t="shared" si="215"/>
        <v>0</v>
      </c>
      <c r="BX674" s="483">
        <f t="shared" si="216"/>
        <v>0</v>
      </c>
      <c r="BY674" s="487">
        <f t="shared" si="217"/>
        <v>0</v>
      </c>
      <c r="BZ674" s="485">
        <f t="shared" si="218"/>
        <v>0</v>
      </c>
      <c r="CA674" s="486">
        <f t="shared" si="219"/>
        <v>0</v>
      </c>
      <c r="CB674" s="483">
        <f t="shared" si="220"/>
        <v>0</v>
      </c>
      <c r="CC674" s="484">
        <f t="shared" si="221"/>
        <v>0</v>
      </c>
      <c r="CD674" s="485">
        <f t="shared" si="222"/>
        <v>0</v>
      </c>
      <c r="CE674" s="486">
        <f t="shared" si="223"/>
        <v>0</v>
      </c>
    </row>
    <row r="675" spans="1:83" ht="30" customHeight="1">
      <c r="A675" s="81"/>
      <c r="B675" s="82"/>
      <c r="C675" s="85" t="s">
        <v>116</v>
      </c>
      <c r="D675" s="732" t="str">
        <f>IF(CNGE_2024_M1_Secc1_Sub1!$D70="","",CNGE_2024_M1_Secc1_Sub1!$D70)</f>
        <v>INSTITUTO TECNOLOGICO SUPERIOR DE PANUCO</v>
      </c>
      <c r="E675" s="733"/>
      <c r="F675" s="733"/>
      <c r="G675" s="733"/>
      <c r="H675" s="733"/>
      <c r="I675" s="734"/>
      <c r="J675" s="111"/>
      <c r="K675" s="111"/>
      <c r="L675" s="111"/>
      <c r="M675" s="111"/>
      <c r="N675" s="111"/>
      <c r="O675" s="111"/>
      <c r="P675" s="111"/>
      <c r="Q675" s="111"/>
      <c r="R675" s="111"/>
      <c r="S675" s="111"/>
      <c r="T675" s="111"/>
      <c r="U675" s="111"/>
      <c r="V675" s="111"/>
      <c r="W675" s="111"/>
      <c r="X675" s="111"/>
      <c r="Y675" s="111"/>
      <c r="Z675" s="111"/>
      <c r="AA675" s="111"/>
      <c r="AB675" s="111"/>
      <c r="AC675" s="111"/>
      <c r="AD675" s="111"/>
      <c r="AE675" s="8"/>
      <c r="AG675" s="381">
        <f t="shared" si="177"/>
        <v>1</v>
      </c>
      <c r="AH675" s="298">
        <f t="shared" si="178"/>
        <v>0</v>
      </c>
      <c r="AI675" s="299">
        <f t="shared" si="179"/>
        <v>0</v>
      </c>
      <c r="AJ675" s="300">
        <f t="shared" si="180"/>
        <v>0</v>
      </c>
      <c r="AK675" s="301">
        <f t="shared" si="181"/>
        <v>0</v>
      </c>
      <c r="AL675" s="298">
        <f t="shared" si="182"/>
        <v>0</v>
      </c>
      <c r="AM675" s="299">
        <f t="shared" si="183"/>
        <v>0</v>
      </c>
      <c r="AN675" s="300">
        <f t="shared" si="184"/>
        <v>0</v>
      </c>
      <c r="AO675" s="301">
        <f t="shared" si="185"/>
        <v>0</v>
      </c>
      <c r="AP675" s="298">
        <f t="shared" si="186"/>
        <v>0</v>
      </c>
      <c r="AQ675" s="299">
        <f t="shared" si="187"/>
        <v>0</v>
      </c>
      <c r="AR675" s="300">
        <f t="shared" si="188"/>
        <v>0</v>
      </c>
      <c r="AS675" s="301">
        <f t="shared" si="189"/>
        <v>0</v>
      </c>
      <c r="AT675" s="298">
        <f t="shared" si="190"/>
        <v>0</v>
      </c>
      <c r="AU675" s="299">
        <f t="shared" si="191"/>
        <v>0</v>
      </c>
      <c r="AV675" s="300">
        <f t="shared" si="192"/>
        <v>0</v>
      </c>
      <c r="AW675" s="301">
        <f t="shared" si="193"/>
        <v>0</v>
      </c>
      <c r="AX675" s="298">
        <f t="shared" si="194"/>
        <v>0</v>
      </c>
      <c r="AY675" s="299">
        <f t="shared" si="195"/>
        <v>0</v>
      </c>
      <c r="AZ675" s="300">
        <f t="shared" si="196"/>
        <v>0</v>
      </c>
      <c r="BA675" s="301">
        <f t="shared" si="197"/>
        <v>0</v>
      </c>
      <c r="BB675" s="298">
        <f t="shared" si="198"/>
        <v>0</v>
      </c>
      <c r="BC675" s="299">
        <f t="shared" si="199"/>
        <v>0</v>
      </c>
      <c r="BD675" s="300">
        <f t="shared" si="200"/>
        <v>0</v>
      </c>
      <c r="BE675" s="301">
        <f t="shared" si="201"/>
        <v>0</v>
      </c>
      <c r="BF675" s="298">
        <f t="shared" si="202"/>
        <v>0</v>
      </c>
      <c r="BG675" s="299">
        <f t="shared" si="203"/>
        <v>0</v>
      </c>
      <c r="BH675" s="300">
        <f t="shared" si="204"/>
        <v>0</v>
      </c>
      <c r="BI675" s="301">
        <f t="shared" si="205"/>
        <v>0</v>
      </c>
      <c r="BJ675" s="371">
        <f t="shared" si="206"/>
        <v>0</v>
      </c>
      <c r="BK675" s="303">
        <f t="shared" si="207"/>
        <v>0</v>
      </c>
      <c r="BL675" s="304" t="str">
        <f>IF(BK675=0,"",
IF(SUM($BK$647:BK675)=1,BM675,
IF($BL$767&gt;SUM($BK$647:BK675),_xlfn.CONCAT(", ",BM675),
IF($BL$767=SUM($BK$647:BK675),_xlfn.CONCAT(" y ",BM675)))))</f>
        <v/>
      </c>
      <c r="BM675" s="231" t="s">
        <v>6240</v>
      </c>
      <c r="BN675" s="290">
        <f t="shared" si="208"/>
        <v>1</v>
      </c>
      <c r="BO675" s="291" t="e">
        <f ca="1">IF(BN675=0,"",
IF(SUM($BN$647:BN675)=1,BP675,
IF($BO$767&gt;SUM($BN$647:BN675),_xlfn.CONCAT(", ",BP675),
IF($BO$767=SUM($BN$647:BN675),_xlfn.CONCAT(" y ",BP675)))))</f>
        <v>#NAME?</v>
      </c>
      <c r="BP675" s="231" t="s">
        <v>6240</v>
      </c>
      <c r="BQ675" s="378">
        <f t="shared" si="209"/>
        <v>0</v>
      </c>
      <c r="BR675" s="379">
        <f t="shared" si="210"/>
        <v>0</v>
      </c>
      <c r="BS675" s="380">
        <f t="shared" si="211"/>
        <v>0</v>
      </c>
      <c r="BT675" s="483">
        <f t="shared" si="212"/>
        <v>0</v>
      </c>
      <c r="BU675" s="484">
        <f t="shared" si="213"/>
        <v>0</v>
      </c>
      <c r="BV675" s="485">
        <f t="shared" si="214"/>
        <v>0</v>
      </c>
      <c r="BW675" s="486">
        <f t="shared" si="215"/>
        <v>0</v>
      </c>
      <c r="BX675" s="483">
        <f t="shared" si="216"/>
        <v>0</v>
      </c>
      <c r="BY675" s="487">
        <f t="shared" si="217"/>
        <v>0</v>
      </c>
      <c r="BZ675" s="485">
        <f t="shared" si="218"/>
        <v>0</v>
      </c>
      <c r="CA675" s="486">
        <f t="shared" si="219"/>
        <v>0</v>
      </c>
      <c r="CB675" s="483">
        <f t="shared" si="220"/>
        <v>0</v>
      </c>
      <c r="CC675" s="484">
        <f t="shared" si="221"/>
        <v>0</v>
      </c>
      <c r="CD675" s="485">
        <f t="shared" si="222"/>
        <v>0</v>
      </c>
      <c r="CE675" s="486">
        <f t="shared" si="223"/>
        <v>0</v>
      </c>
    </row>
    <row r="676" spans="1:83" ht="30" customHeight="1">
      <c r="A676" s="81"/>
      <c r="B676" s="82"/>
      <c r="C676" s="85" t="s">
        <v>117</v>
      </c>
      <c r="D676" s="732" t="str">
        <f>IF(CNGE_2024_M1_Secc1_Sub1!$D71="","",CNGE_2024_M1_Secc1_Sub1!$D71)</f>
        <v>INSTITUTO TECNOLOGICO SUPERIOR DE POZA RICA</v>
      </c>
      <c r="E676" s="733"/>
      <c r="F676" s="733"/>
      <c r="G676" s="733"/>
      <c r="H676" s="733"/>
      <c r="I676" s="734"/>
      <c r="J676" s="111"/>
      <c r="K676" s="111"/>
      <c r="L676" s="111"/>
      <c r="M676" s="111"/>
      <c r="N676" s="111"/>
      <c r="O676" s="111"/>
      <c r="P676" s="111"/>
      <c r="Q676" s="111"/>
      <c r="R676" s="111"/>
      <c r="S676" s="111"/>
      <c r="T676" s="111"/>
      <c r="U676" s="111"/>
      <c r="V676" s="111"/>
      <c r="W676" s="111"/>
      <c r="X676" s="111"/>
      <c r="Y676" s="111"/>
      <c r="Z676" s="111"/>
      <c r="AA676" s="111"/>
      <c r="AB676" s="111"/>
      <c r="AC676" s="111"/>
      <c r="AD676" s="111"/>
      <c r="AE676" s="8"/>
      <c r="AG676" s="381">
        <f t="shared" si="177"/>
        <v>1</v>
      </c>
      <c r="AH676" s="298">
        <f t="shared" si="178"/>
        <v>0</v>
      </c>
      <c r="AI676" s="299">
        <f t="shared" si="179"/>
        <v>0</v>
      </c>
      <c r="AJ676" s="300">
        <f t="shared" si="180"/>
        <v>0</v>
      </c>
      <c r="AK676" s="301">
        <f t="shared" si="181"/>
        <v>0</v>
      </c>
      <c r="AL676" s="298">
        <f t="shared" si="182"/>
        <v>0</v>
      </c>
      <c r="AM676" s="299">
        <f t="shared" si="183"/>
        <v>0</v>
      </c>
      <c r="AN676" s="300">
        <f t="shared" si="184"/>
        <v>0</v>
      </c>
      <c r="AO676" s="301">
        <f t="shared" si="185"/>
        <v>0</v>
      </c>
      <c r="AP676" s="298">
        <f t="shared" si="186"/>
        <v>0</v>
      </c>
      <c r="AQ676" s="299">
        <f t="shared" si="187"/>
        <v>0</v>
      </c>
      <c r="AR676" s="300">
        <f t="shared" si="188"/>
        <v>0</v>
      </c>
      <c r="AS676" s="301">
        <f t="shared" si="189"/>
        <v>0</v>
      </c>
      <c r="AT676" s="298">
        <f t="shared" si="190"/>
        <v>0</v>
      </c>
      <c r="AU676" s="299">
        <f t="shared" si="191"/>
        <v>0</v>
      </c>
      <c r="AV676" s="300">
        <f t="shared" si="192"/>
        <v>0</v>
      </c>
      <c r="AW676" s="301">
        <f t="shared" si="193"/>
        <v>0</v>
      </c>
      <c r="AX676" s="298">
        <f t="shared" si="194"/>
        <v>0</v>
      </c>
      <c r="AY676" s="299">
        <f t="shared" si="195"/>
        <v>0</v>
      </c>
      <c r="AZ676" s="300">
        <f t="shared" si="196"/>
        <v>0</v>
      </c>
      <c r="BA676" s="301">
        <f t="shared" si="197"/>
        <v>0</v>
      </c>
      <c r="BB676" s="298">
        <f t="shared" si="198"/>
        <v>0</v>
      </c>
      <c r="BC676" s="299">
        <f t="shared" si="199"/>
        <v>0</v>
      </c>
      <c r="BD676" s="300">
        <f t="shared" si="200"/>
        <v>0</v>
      </c>
      <c r="BE676" s="301">
        <f t="shared" si="201"/>
        <v>0</v>
      </c>
      <c r="BF676" s="298">
        <f t="shared" si="202"/>
        <v>0</v>
      </c>
      <c r="BG676" s="299">
        <f t="shared" si="203"/>
        <v>0</v>
      </c>
      <c r="BH676" s="300">
        <f t="shared" si="204"/>
        <v>0</v>
      </c>
      <c r="BI676" s="301">
        <f t="shared" si="205"/>
        <v>0</v>
      </c>
      <c r="BJ676" s="371">
        <f t="shared" si="206"/>
        <v>0</v>
      </c>
      <c r="BK676" s="303">
        <f t="shared" si="207"/>
        <v>0</v>
      </c>
      <c r="BL676" s="304" t="str">
        <f>IF(BK676=0,"",
IF(SUM($BK$647:BK676)=1,BM676,
IF($BL$767&gt;SUM($BK$647:BK676),_xlfn.CONCAT(", ",BM676),
IF($BL$767=SUM($BK$647:BK676),_xlfn.CONCAT(" y ",BM676)))))</f>
        <v/>
      </c>
      <c r="BM676" s="231" t="s">
        <v>6241</v>
      </c>
      <c r="BN676" s="290">
        <f t="shared" si="208"/>
        <v>1</v>
      </c>
      <c r="BO676" s="291" t="e">
        <f ca="1">IF(BN676=0,"",
IF(SUM($BN$647:BN676)=1,BP676,
IF($BO$767&gt;SUM($BN$647:BN676),_xlfn.CONCAT(", ",BP676),
IF($BO$767=SUM($BN$647:BN676),_xlfn.CONCAT(" y ",BP676)))))</f>
        <v>#NAME?</v>
      </c>
      <c r="BP676" s="231" t="s">
        <v>6241</v>
      </c>
      <c r="BQ676" s="378">
        <f t="shared" si="209"/>
        <v>0</v>
      </c>
      <c r="BR676" s="379">
        <f t="shared" si="210"/>
        <v>0</v>
      </c>
      <c r="BS676" s="380">
        <f t="shared" si="211"/>
        <v>0</v>
      </c>
      <c r="BT676" s="483">
        <f t="shared" si="212"/>
        <v>0</v>
      </c>
      <c r="BU676" s="484">
        <f t="shared" si="213"/>
        <v>0</v>
      </c>
      <c r="BV676" s="485">
        <f t="shared" si="214"/>
        <v>0</v>
      </c>
      <c r="BW676" s="486">
        <f t="shared" si="215"/>
        <v>0</v>
      </c>
      <c r="BX676" s="483">
        <f t="shared" si="216"/>
        <v>0</v>
      </c>
      <c r="BY676" s="487">
        <f t="shared" si="217"/>
        <v>0</v>
      </c>
      <c r="BZ676" s="485">
        <f t="shared" si="218"/>
        <v>0</v>
      </c>
      <c r="CA676" s="486">
        <f t="shared" si="219"/>
        <v>0</v>
      </c>
      <c r="CB676" s="483">
        <f t="shared" si="220"/>
        <v>0</v>
      </c>
      <c r="CC676" s="484">
        <f t="shared" si="221"/>
        <v>0</v>
      </c>
      <c r="CD676" s="485">
        <f t="shared" si="222"/>
        <v>0</v>
      </c>
      <c r="CE676" s="486">
        <f t="shared" si="223"/>
        <v>0</v>
      </c>
    </row>
    <row r="677" spans="1:83" ht="30" customHeight="1">
      <c r="A677" s="81"/>
      <c r="B677" s="82"/>
      <c r="C677" s="85" t="s">
        <v>118</v>
      </c>
      <c r="D677" s="732" t="str">
        <f>IF(CNGE_2024_M1_Secc1_Sub1!$D72="","",CNGE_2024_M1_Secc1_Sub1!$D72)</f>
        <v>INSTITUTO TECNOLOGICO SUPERIOR DE XALAPA</v>
      </c>
      <c r="E677" s="733"/>
      <c r="F677" s="733"/>
      <c r="G677" s="733"/>
      <c r="H677" s="733"/>
      <c r="I677" s="734"/>
      <c r="J677" s="111"/>
      <c r="K677" s="111"/>
      <c r="L677" s="111"/>
      <c r="M677" s="111"/>
      <c r="N677" s="111"/>
      <c r="O677" s="111"/>
      <c r="P677" s="111"/>
      <c r="Q677" s="111"/>
      <c r="R677" s="111"/>
      <c r="S677" s="111"/>
      <c r="T677" s="111"/>
      <c r="U677" s="111"/>
      <c r="V677" s="111"/>
      <c r="W677" s="111"/>
      <c r="X677" s="111"/>
      <c r="Y677" s="111"/>
      <c r="Z677" s="111"/>
      <c r="AA677" s="111"/>
      <c r="AB677" s="111"/>
      <c r="AC677" s="111"/>
      <c r="AD677" s="111"/>
      <c r="AE677" s="8"/>
      <c r="AG677" s="381">
        <f t="shared" si="177"/>
        <v>1</v>
      </c>
      <c r="AH677" s="298">
        <f t="shared" si="178"/>
        <v>0</v>
      </c>
      <c r="AI677" s="299">
        <f t="shared" si="179"/>
        <v>0</v>
      </c>
      <c r="AJ677" s="300">
        <f t="shared" si="180"/>
        <v>0</v>
      </c>
      <c r="AK677" s="301">
        <f t="shared" si="181"/>
        <v>0</v>
      </c>
      <c r="AL677" s="298">
        <f t="shared" si="182"/>
        <v>0</v>
      </c>
      <c r="AM677" s="299">
        <f t="shared" si="183"/>
        <v>0</v>
      </c>
      <c r="AN677" s="300">
        <f t="shared" si="184"/>
        <v>0</v>
      </c>
      <c r="AO677" s="301">
        <f t="shared" si="185"/>
        <v>0</v>
      </c>
      <c r="AP677" s="298">
        <f t="shared" si="186"/>
        <v>0</v>
      </c>
      <c r="AQ677" s="299">
        <f t="shared" si="187"/>
        <v>0</v>
      </c>
      <c r="AR677" s="300">
        <f t="shared" si="188"/>
        <v>0</v>
      </c>
      <c r="AS677" s="301">
        <f t="shared" si="189"/>
        <v>0</v>
      </c>
      <c r="AT677" s="298">
        <f t="shared" si="190"/>
        <v>0</v>
      </c>
      <c r="AU677" s="299">
        <f t="shared" si="191"/>
        <v>0</v>
      </c>
      <c r="AV677" s="300">
        <f t="shared" si="192"/>
        <v>0</v>
      </c>
      <c r="AW677" s="301">
        <f t="shared" si="193"/>
        <v>0</v>
      </c>
      <c r="AX677" s="298">
        <f t="shared" si="194"/>
        <v>0</v>
      </c>
      <c r="AY677" s="299">
        <f t="shared" si="195"/>
        <v>0</v>
      </c>
      <c r="AZ677" s="300">
        <f t="shared" si="196"/>
        <v>0</v>
      </c>
      <c r="BA677" s="301">
        <f t="shared" si="197"/>
        <v>0</v>
      </c>
      <c r="BB677" s="298">
        <f t="shared" si="198"/>
        <v>0</v>
      </c>
      <c r="BC677" s="299">
        <f t="shared" si="199"/>
        <v>0</v>
      </c>
      <c r="BD677" s="300">
        <f t="shared" si="200"/>
        <v>0</v>
      </c>
      <c r="BE677" s="301">
        <f t="shared" si="201"/>
        <v>0</v>
      </c>
      <c r="BF677" s="298">
        <f t="shared" si="202"/>
        <v>0</v>
      </c>
      <c r="BG677" s="299">
        <f t="shared" si="203"/>
        <v>0</v>
      </c>
      <c r="BH677" s="300">
        <f t="shared" si="204"/>
        <v>0</v>
      </c>
      <c r="BI677" s="301">
        <f t="shared" si="205"/>
        <v>0</v>
      </c>
      <c r="BJ677" s="371">
        <f t="shared" si="206"/>
        <v>0</v>
      </c>
      <c r="BK677" s="303">
        <f t="shared" si="207"/>
        <v>0</v>
      </c>
      <c r="BL677" s="304" t="str">
        <f>IF(BK677=0,"",
IF(SUM($BK$647:BK677)=1,BM677,
IF($BL$767&gt;SUM($BK$647:BK677),_xlfn.CONCAT(", ",BM677),
IF($BL$767=SUM($BK$647:BK677),_xlfn.CONCAT(" y ",BM677)))))</f>
        <v/>
      </c>
      <c r="BM677" s="231" t="s">
        <v>6242</v>
      </c>
      <c r="BN677" s="290">
        <f t="shared" si="208"/>
        <v>1</v>
      </c>
      <c r="BO677" s="291" t="e">
        <f ca="1">IF(BN677=0,"",
IF(SUM($BN$647:BN677)=1,BP677,
IF($BO$767&gt;SUM($BN$647:BN677),_xlfn.CONCAT(", ",BP677),
IF($BO$767=SUM($BN$647:BN677),_xlfn.CONCAT(" y ",BP677)))))</f>
        <v>#NAME?</v>
      </c>
      <c r="BP677" s="231" t="s">
        <v>6242</v>
      </c>
      <c r="BQ677" s="378">
        <f t="shared" si="209"/>
        <v>0</v>
      </c>
      <c r="BR677" s="379">
        <f t="shared" si="210"/>
        <v>0</v>
      </c>
      <c r="BS677" s="380">
        <f t="shared" si="211"/>
        <v>0</v>
      </c>
      <c r="BT677" s="483">
        <f t="shared" si="212"/>
        <v>0</v>
      </c>
      <c r="BU677" s="484">
        <f t="shared" si="213"/>
        <v>0</v>
      </c>
      <c r="BV677" s="485">
        <f t="shared" si="214"/>
        <v>0</v>
      </c>
      <c r="BW677" s="486">
        <f t="shared" si="215"/>
        <v>0</v>
      </c>
      <c r="BX677" s="483">
        <f t="shared" si="216"/>
        <v>0</v>
      </c>
      <c r="BY677" s="487">
        <f t="shared" si="217"/>
        <v>0</v>
      </c>
      <c r="BZ677" s="485">
        <f t="shared" si="218"/>
        <v>0</v>
      </c>
      <c r="CA677" s="486">
        <f t="shared" si="219"/>
        <v>0</v>
      </c>
      <c r="CB677" s="483">
        <f t="shared" si="220"/>
        <v>0</v>
      </c>
      <c r="CC677" s="484">
        <f t="shared" si="221"/>
        <v>0</v>
      </c>
      <c r="CD677" s="485">
        <f t="shared" si="222"/>
        <v>0</v>
      </c>
      <c r="CE677" s="486">
        <f t="shared" si="223"/>
        <v>0</v>
      </c>
    </row>
    <row r="678" spans="1:83" ht="45" customHeight="1">
      <c r="A678" s="81"/>
      <c r="B678" s="82"/>
      <c r="C678" s="85" t="s">
        <v>119</v>
      </c>
      <c r="D678" s="732" t="str">
        <f>IF(CNGE_2024_M1_Secc1_Sub1!$D73="","",CNGE_2024_M1_Secc1_Sub1!$D73)</f>
        <v>INSTITUTO TECNOLOGICO SUPERIOR DE COATZACOALCOS</v>
      </c>
      <c r="E678" s="733"/>
      <c r="F678" s="733"/>
      <c r="G678" s="733"/>
      <c r="H678" s="733"/>
      <c r="I678" s="734"/>
      <c r="J678" s="111"/>
      <c r="K678" s="111"/>
      <c r="L678" s="111"/>
      <c r="M678" s="111"/>
      <c r="N678" s="111"/>
      <c r="O678" s="111"/>
      <c r="P678" s="111"/>
      <c r="Q678" s="111"/>
      <c r="R678" s="111"/>
      <c r="S678" s="111"/>
      <c r="T678" s="111"/>
      <c r="U678" s="111"/>
      <c r="V678" s="111"/>
      <c r="W678" s="111"/>
      <c r="X678" s="111"/>
      <c r="Y678" s="111"/>
      <c r="Z678" s="111"/>
      <c r="AA678" s="111"/>
      <c r="AB678" s="111"/>
      <c r="AC678" s="111"/>
      <c r="AD678" s="111"/>
      <c r="AE678" s="8"/>
      <c r="AG678" s="381">
        <f t="shared" si="177"/>
        <v>1</v>
      </c>
      <c r="AH678" s="298">
        <f t="shared" si="178"/>
        <v>0</v>
      </c>
      <c r="AI678" s="299">
        <f t="shared" si="179"/>
        <v>0</v>
      </c>
      <c r="AJ678" s="300">
        <f t="shared" si="180"/>
        <v>0</v>
      </c>
      <c r="AK678" s="301">
        <f t="shared" si="181"/>
        <v>0</v>
      </c>
      <c r="AL678" s="298">
        <f t="shared" si="182"/>
        <v>0</v>
      </c>
      <c r="AM678" s="299">
        <f t="shared" si="183"/>
        <v>0</v>
      </c>
      <c r="AN678" s="300">
        <f t="shared" si="184"/>
        <v>0</v>
      </c>
      <c r="AO678" s="301">
        <f t="shared" si="185"/>
        <v>0</v>
      </c>
      <c r="AP678" s="298">
        <f t="shared" si="186"/>
        <v>0</v>
      </c>
      <c r="AQ678" s="299">
        <f t="shared" si="187"/>
        <v>0</v>
      </c>
      <c r="AR678" s="300">
        <f t="shared" si="188"/>
        <v>0</v>
      </c>
      <c r="AS678" s="301">
        <f t="shared" si="189"/>
        <v>0</v>
      </c>
      <c r="AT678" s="298">
        <f t="shared" si="190"/>
        <v>0</v>
      </c>
      <c r="AU678" s="299">
        <f t="shared" si="191"/>
        <v>0</v>
      </c>
      <c r="AV678" s="300">
        <f t="shared" si="192"/>
        <v>0</v>
      </c>
      <c r="AW678" s="301">
        <f t="shared" si="193"/>
        <v>0</v>
      </c>
      <c r="AX678" s="298">
        <f t="shared" si="194"/>
        <v>0</v>
      </c>
      <c r="AY678" s="299">
        <f t="shared" si="195"/>
        <v>0</v>
      </c>
      <c r="AZ678" s="300">
        <f t="shared" si="196"/>
        <v>0</v>
      </c>
      <c r="BA678" s="301">
        <f t="shared" si="197"/>
        <v>0</v>
      </c>
      <c r="BB678" s="298">
        <f t="shared" si="198"/>
        <v>0</v>
      </c>
      <c r="BC678" s="299">
        <f t="shared" si="199"/>
        <v>0</v>
      </c>
      <c r="BD678" s="300">
        <f t="shared" si="200"/>
        <v>0</v>
      </c>
      <c r="BE678" s="301">
        <f t="shared" si="201"/>
        <v>0</v>
      </c>
      <c r="BF678" s="298">
        <f t="shared" si="202"/>
        <v>0</v>
      </c>
      <c r="BG678" s="299">
        <f t="shared" si="203"/>
        <v>0</v>
      </c>
      <c r="BH678" s="300">
        <f t="shared" si="204"/>
        <v>0</v>
      </c>
      <c r="BI678" s="301">
        <f t="shared" si="205"/>
        <v>0</v>
      </c>
      <c r="BJ678" s="371">
        <f t="shared" si="206"/>
        <v>0</v>
      </c>
      <c r="BK678" s="303">
        <f t="shared" si="207"/>
        <v>0</v>
      </c>
      <c r="BL678" s="304" t="str">
        <f>IF(BK678=0,"",
IF(SUM($BK$647:BK678)=1,BM678,
IF($BL$767&gt;SUM($BK$647:BK678),_xlfn.CONCAT(", ",BM678),
IF($BL$767=SUM($BK$647:BK678),_xlfn.CONCAT(" y ",BM678)))))</f>
        <v/>
      </c>
      <c r="BM678" s="231" t="s">
        <v>6243</v>
      </c>
      <c r="BN678" s="290">
        <f t="shared" si="208"/>
        <v>1</v>
      </c>
      <c r="BO678" s="291" t="e">
        <f ca="1">IF(BN678=0,"",
IF(SUM($BN$647:BN678)=1,BP678,
IF($BO$767&gt;SUM($BN$647:BN678),_xlfn.CONCAT(", ",BP678),
IF($BO$767=SUM($BN$647:BN678),_xlfn.CONCAT(" y ",BP678)))))</f>
        <v>#NAME?</v>
      </c>
      <c r="BP678" s="231" t="s">
        <v>6243</v>
      </c>
      <c r="BQ678" s="378">
        <f t="shared" si="209"/>
        <v>0</v>
      </c>
      <c r="BR678" s="379">
        <f t="shared" si="210"/>
        <v>0</v>
      </c>
      <c r="BS678" s="380">
        <f t="shared" si="211"/>
        <v>0</v>
      </c>
      <c r="BT678" s="483">
        <f t="shared" si="212"/>
        <v>0</v>
      </c>
      <c r="BU678" s="484">
        <f t="shared" si="213"/>
        <v>0</v>
      </c>
      <c r="BV678" s="485">
        <f t="shared" si="214"/>
        <v>0</v>
      </c>
      <c r="BW678" s="486">
        <f t="shared" si="215"/>
        <v>0</v>
      </c>
      <c r="BX678" s="483">
        <f t="shared" si="216"/>
        <v>0</v>
      </c>
      <c r="BY678" s="487">
        <f t="shared" si="217"/>
        <v>0</v>
      </c>
      <c r="BZ678" s="485">
        <f t="shared" si="218"/>
        <v>0</v>
      </c>
      <c r="CA678" s="486">
        <f t="shared" si="219"/>
        <v>0</v>
      </c>
      <c r="CB678" s="483">
        <f t="shared" si="220"/>
        <v>0</v>
      </c>
      <c r="CC678" s="484">
        <f t="shared" si="221"/>
        <v>0</v>
      </c>
      <c r="CD678" s="485">
        <f t="shared" si="222"/>
        <v>0</v>
      </c>
      <c r="CE678" s="486">
        <f t="shared" si="223"/>
        <v>0</v>
      </c>
    </row>
    <row r="679" spans="1:83" ht="45" customHeight="1">
      <c r="A679" s="81"/>
      <c r="B679" s="82"/>
      <c r="C679" s="85" t="s">
        <v>120</v>
      </c>
      <c r="D679" s="732" t="str">
        <f>IF(CNGE_2024_M1_Secc1_Sub1!$D74="","",CNGE_2024_M1_Secc1_Sub1!$D74)</f>
        <v>INSTITUTO TECNOLOGICO SUPERIOR DE TIERRA BLANCA</v>
      </c>
      <c r="E679" s="733"/>
      <c r="F679" s="733"/>
      <c r="G679" s="733"/>
      <c r="H679" s="733"/>
      <c r="I679" s="734"/>
      <c r="J679" s="111"/>
      <c r="K679" s="111"/>
      <c r="L679" s="111"/>
      <c r="M679" s="111"/>
      <c r="N679" s="111"/>
      <c r="O679" s="111"/>
      <c r="P679" s="111"/>
      <c r="Q679" s="111"/>
      <c r="R679" s="111"/>
      <c r="S679" s="111"/>
      <c r="T679" s="111"/>
      <c r="U679" s="111"/>
      <c r="V679" s="111"/>
      <c r="W679" s="111"/>
      <c r="X679" s="111"/>
      <c r="Y679" s="111"/>
      <c r="Z679" s="111"/>
      <c r="AA679" s="111"/>
      <c r="AB679" s="111"/>
      <c r="AC679" s="111"/>
      <c r="AD679" s="111"/>
      <c r="AE679" s="8"/>
      <c r="AG679" s="381">
        <f t="shared" si="177"/>
        <v>1</v>
      </c>
      <c r="AH679" s="298">
        <f t="shared" si="178"/>
        <v>0</v>
      </c>
      <c r="AI679" s="299">
        <f t="shared" si="179"/>
        <v>0</v>
      </c>
      <c r="AJ679" s="300">
        <f t="shared" si="180"/>
        <v>0</v>
      </c>
      <c r="AK679" s="301">
        <f t="shared" si="181"/>
        <v>0</v>
      </c>
      <c r="AL679" s="298">
        <f t="shared" si="182"/>
        <v>0</v>
      </c>
      <c r="AM679" s="299">
        <f t="shared" si="183"/>
        <v>0</v>
      </c>
      <c r="AN679" s="300">
        <f t="shared" si="184"/>
        <v>0</v>
      </c>
      <c r="AO679" s="301">
        <f t="shared" si="185"/>
        <v>0</v>
      </c>
      <c r="AP679" s="298">
        <f t="shared" si="186"/>
        <v>0</v>
      </c>
      <c r="AQ679" s="299">
        <f t="shared" si="187"/>
        <v>0</v>
      </c>
      <c r="AR679" s="300">
        <f t="shared" si="188"/>
        <v>0</v>
      </c>
      <c r="AS679" s="301">
        <f t="shared" si="189"/>
        <v>0</v>
      </c>
      <c r="AT679" s="298">
        <f t="shared" si="190"/>
        <v>0</v>
      </c>
      <c r="AU679" s="299">
        <f t="shared" si="191"/>
        <v>0</v>
      </c>
      <c r="AV679" s="300">
        <f t="shared" si="192"/>
        <v>0</v>
      </c>
      <c r="AW679" s="301">
        <f t="shared" si="193"/>
        <v>0</v>
      </c>
      <c r="AX679" s="298">
        <f t="shared" si="194"/>
        <v>0</v>
      </c>
      <c r="AY679" s="299">
        <f t="shared" si="195"/>
        <v>0</v>
      </c>
      <c r="AZ679" s="300">
        <f t="shared" si="196"/>
        <v>0</v>
      </c>
      <c r="BA679" s="301">
        <f t="shared" si="197"/>
        <v>0</v>
      </c>
      <c r="BB679" s="298">
        <f t="shared" si="198"/>
        <v>0</v>
      </c>
      <c r="BC679" s="299">
        <f t="shared" si="199"/>
        <v>0</v>
      </c>
      <c r="BD679" s="300">
        <f t="shared" si="200"/>
        <v>0</v>
      </c>
      <c r="BE679" s="301">
        <f t="shared" si="201"/>
        <v>0</v>
      </c>
      <c r="BF679" s="298">
        <f t="shared" si="202"/>
        <v>0</v>
      </c>
      <c r="BG679" s="299">
        <f t="shared" si="203"/>
        <v>0</v>
      </c>
      <c r="BH679" s="300">
        <f t="shared" si="204"/>
        <v>0</v>
      </c>
      <c r="BI679" s="301">
        <f t="shared" si="205"/>
        <v>0</v>
      </c>
      <c r="BJ679" s="371">
        <f t="shared" si="206"/>
        <v>0</v>
      </c>
      <c r="BK679" s="303">
        <f t="shared" si="207"/>
        <v>0</v>
      </c>
      <c r="BL679" s="304" t="str">
        <f>IF(BK679=0,"",
IF(SUM($BK$647:BK679)=1,BM679,
IF($BL$767&gt;SUM($BK$647:BK679),_xlfn.CONCAT(", ",BM679),
IF($BL$767=SUM($BK$647:BK679),_xlfn.CONCAT(" y ",BM679)))))</f>
        <v/>
      </c>
      <c r="BM679" s="231" t="s">
        <v>6244</v>
      </c>
      <c r="BN679" s="290">
        <f t="shared" si="208"/>
        <v>1</v>
      </c>
      <c r="BO679" s="291" t="e">
        <f ca="1">IF(BN679=0,"",
IF(SUM($BN$647:BN679)=1,BP679,
IF($BO$767&gt;SUM($BN$647:BN679),_xlfn.CONCAT(", ",BP679),
IF($BO$767=SUM($BN$647:BN679),_xlfn.CONCAT(" y ",BP679)))))</f>
        <v>#NAME?</v>
      </c>
      <c r="BP679" s="231" t="s">
        <v>6244</v>
      </c>
      <c r="BQ679" s="378">
        <f t="shared" si="209"/>
        <v>0</v>
      </c>
      <c r="BR679" s="379">
        <f t="shared" si="210"/>
        <v>0</v>
      </c>
      <c r="BS679" s="380">
        <f t="shared" si="211"/>
        <v>0</v>
      </c>
      <c r="BT679" s="483">
        <f t="shared" si="212"/>
        <v>0</v>
      </c>
      <c r="BU679" s="484">
        <f t="shared" si="213"/>
        <v>0</v>
      </c>
      <c r="BV679" s="485">
        <f t="shared" si="214"/>
        <v>0</v>
      </c>
      <c r="BW679" s="486">
        <f t="shared" si="215"/>
        <v>0</v>
      </c>
      <c r="BX679" s="483">
        <f t="shared" si="216"/>
        <v>0</v>
      </c>
      <c r="BY679" s="487">
        <f t="shared" si="217"/>
        <v>0</v>
      </c>
      <c r="BZ679" s="485">
        <f t="shared" si="218"/>
        <v>0</v>
      </c>
      <c r="CA679" s="486">
        <f t="shared" si="219"/>
        <v>0</v>
      </c>
      <c r="CB679" s="483">
        <f t="shared" si="220"/>
        <v>0</v>
      </c>
      <c r="CC679" s="484">
        <f t="shared" si="221"/>
        <v>0</v>
      </c>
      <c r="CD679" s="485">
        <f t="shared" si="222"/>
        <v>0</v>
      </c>
      <c r="CE679" s="486">
        <f t="shared" si="223"/>
        <v>0</v>
      </c>
    </row>
    <row r="680" spans="1:83" ht="30" customHeight="1">
      <c r="A680" s="81"/>
      <c r="B680" s="82"/>
      <c r="C680" s="85" t="s">
        <v>121</v>
      </c>
      <c r="D680" s="732" t="str">
        <f>IF(CNGE_2024_M1_Secc1_Sub1!$D75="","",CNGE_2024_M1_Secc1_Sub1!$D75)</f>
        <v>INSTITUTO TECNOLOGICO SUPERIOR DE ALAMO</v>
      </c>
      <c r="E680" s="733"/>
      <c r="F680" s="733"/>
      <c r="G680" s="733"/>
      <c r="H680" s="733"/>
      <c r="I680" s="734"/>
      <c r="J680" s="111"/>
      <c r="K680" s="111"/>
      <c r="L680" s="111"/>
      <c r="M680" s="111"/>
      <c r="N680" s="111"/>
      <c r="O680" s="111"/>
      <c r="P680" s="111"/>
      <c r="Q680" s="111"/>
      <c r="R680" s="111"/>
      <c r="S680" s="111"/>
      <c r="T680" s="111"/>
      <c r="U680" s="111"/>
      <c r="V680" s="111"/>
      <c r="W680" s="111"/>
      <c r="X680" s="111"/>
      <c r="Y680" s="111"/>
      <c r="Z680" s="111"/>
      <c r="AA680" s="111"/>
      <c r="AB680" s="111"/>
      <c r="AC680" s="111"/>
      <c r="AD680" s="111"/>
      <c r="AE680" s="8"/>
      <c r="AG680" s="381">
        <f t="shared" si="177"/>
        <v>1</v>
      </c>
      <c r="AH680" s="298">
        <f t="shared" si="178"/>
        <v>0</v>
      </c>
      <c r="AI680" s="299">
        <f t="shared" si="179"/>
        <v>0</v>
      </c>
      <c r="AJ680" s="300">
        <f t="shared" si="180"/>
        <v>0</v>
      </c>
      <c r="AK680" s="301">
        <f t="shared" si="181"/>
        <v>0</v>
      </c>
      <c r="AL680" s="298">
        <f t="shared" si="182"/>
        <v>0</v>
      </c>
      <c r="AM680" s="299">
        <f t="shared" si="183"/>
        <v>0</v>
      </c>
      <c r="AN680" s="300">
        <f t="shared" si="184"/>
        <v>0</v>
      </c>
      <c r="AO680" s="301">
        <f t="shared" si="185"/>
        <v>0</v>
      </c>
      <c r="AP680" s="298">
        <f t="shared" si="186"/>
        <v>0</v>
      </c>
      <c r="AQ680" s="299">
        <f t="shared" si="187"/>
        <v>0</v>
      </c>
      <c r="AR680" s="300">
        <f t="shared" si="188"/>
        <v>0</v>
      </c>
      <c r="AS680" s="301">
        <f t="shared" si="189"/>
        <v>0</v>
      </c>
      <c r="AT680" s="298">
        <f t="shared" si="190"/>
        <v>0</v>
      </c>
      <c r="AU680" s="299">
        <f t="shared" si="191"/>
        <v>0</v>
      </c>
      <c r="AV680" s="300">
        <f t="shared" si="192"/>
        <v>0</v>
      </c>
      <c r="AW680" s="301">
        <f t="shared" si="193"/>
        <v>0</v>
      </c>
      <c r="AX680" s="298">
        <f t="shared" si="194"/>
        <v>0</v>
      </c>
      <c r="AY680" s="299">
        <f t="shared" si="195"/>
        <v>0</v>
      </c>
      <c r="AZ680" s="300">
        <f t="shared" si="196"/>
        <v>0</v>
      </c>
      <c r="BA680" s="301">
        <f t="shared" si="197"/>
        <v>0</v>
      </c>
      <c r="BB680" s="298">
        <f t="shared" si="198"/>
        <v>0</v>
      </c>
      <c r="BC680" s="299">
        <f t="shared" si="199"/>
        <v>0</v>
      </c>
      <c r="BD680" s="300">
        <f t="shared" si="200"/>
        <v>0</v>
      </c>
      <c r="BE680" s="301">
        <f t="shared" si="201"/>
        <v>0</v>
      </c>
      <c r="BF680" s="298">
        <f t="shared" si="202"/>
        <v>0</v>
      </c>
      <c r="BG680" s="299">
        <f t="shared" si="203"/>
        <v>0</v>
      </c>
      <c r="BH680" s="300">
        <f t="shared" si="204"/>
        <v>0</v>
      </c>
      <c r="BI680" s="301">
        <f t="shared" si="205"/>
        <v>0</v>
      </c>
      <c r="BJ680" s="371">
        <f t="shared" si="206"/>
        <v>0</v>
      </c>
      <c r="BK680" s="303">
        <f t="shared" si="207"/>
        <v>0</v>
      </c>
      <c r="BL680" s="304" t="str">
        <f>IF(BK680=0,"",
IF(SUM($BK$647:BK680)=1,BM680,
IF($BL$767&gt;SUM($BK$647:BK680),_xlfn.CONCAT(", ",BM680),
IF($BL$767=SUM($BK$647:BK680),_xlfn.CONCAT(" y ",BM680)))))</f>
        <v/>
      </c>
      <c r="BM680" s="231" t="s">
        <v>6245</v>
      </c>
      <c r="BN680" s="290">
        <f t="shared" si="208"/>
        <v>1</v>
      </c>
      <c r="BO680" s="291" t="e">
        <f ca="1">IF(BN680=0,"",
IF(SUM($BN$647:BN680)=1,BP680,
IF($BO$767&gt;SUM($BN$647:BN680),_xlfn.CONCAT(", ",BP680),
IF($BO$767=SUM($BN$647:BN680),_xlfn.CONCAT(" y ",BP680)))))</f>
        <v>#NAME?</v>
      </c>
      <c r="BP680" s="231" t="s">
        <v>6245</v>
      </c>
      <c r="BQ680" s="378">
        <f t="shared" si="209"/>
        <v>0</v>
      </c>
      <c r="BR680" s="379">
        <f t="shared" si="210"/>
        <v>0</v>
      </c>
      <c r="BS680" s="380">
        <f t="shared" si="211"/>
        <v>0</v>
      </c>
      <c r="BT680" s="483">
        <f t="shared" si="212"/>
        <v>0</v>
      </c>
      <c r="BU680" s="484">
        <f t="shared" si="213"/>
        <v>0</v>
      </c>
      <c r="BV680" s="485">
        <f t="shared" si="214"/>
        <v>0</v>
      </c>
      <c r="BW680" s="486">
        <f t="shared" si="215"/>
        <v>0</v>
      </c>
      <c r="BX680" s="483">
        <f t="shared" si="216"/>
        <v>0</v>
      </c>
      <c r="BY680" s="487">
        <f t="shared" si="217"/>
        <v>0</v>
      </c>
      <c r="BZ680" s="485">
        <f t="shared" si="218"/>
        <v>0</v>
      </c>
      <c r="CA680" s="486">
        <f t="shared" si="219"/>
        <v>0</v>
      </c>
      <c r="CB680" s="483">
        <f t="shared" si="220"/>
        <v>0</v>
      </c>
      <c r="CC680" s="484">
        <f t="shared" si="221"/>
        <v>0</v>
      </c>
      <c r="CD680" s="485">
        <f t="shared" si="222"/>
        <v>0</v>
      </c>
      <c r="CE680" s="486">
        <f t="shared" si="223"/>
        <v>0</v>
      </c>
    </row>
    <row r="681" spans="1:83" ht="30" customHeight="1">
      <c r="A681" s="81"/>
      <c r="B681" s="82"/>
      <c r="C681" s="85" t="s">
        <v>122</v>
      </c>
      <c r="D681" s="732" t="str">
        <f>IF(CNGE_2024_M1_Secc1_Sub1!$D76="","",CNGE_2024_M1_Secc1_Sub1!$D76)</f>
        <v>INSTITUTO TECNOLOGICO SUPERIOR DE ACAYUCAN</v>
      </c>
      <c r="E681" s="733"/>
      <c r="F681" s="733"/>
      <c r="G681" s="733"/>
      <c r="H681" s="733"/>
      <c r="I681" s="734"/>
      <c r="J681" s="111"/>
      <c r="K681" s="111"/>
      <c r="L681" s="111"/>
      <c r="M681" s="111"/>
      <c r="N681" s="111"/>
      <c r="O681" s="111"/>
      <c r="P681" s="111"/>
      <c r="Q681" s="111"/>
      <c r="R681" s="111"/>
      <c r="S681" s="111"/>
      <c r="T681" s="111"/>
      <c r="U681" s="111"/>
      <c r="V681" s="111"/>
      <c r="W681" s="111"/>
      <c r="X681" s="111"/>
      <c r="Y681" s="111"/>
      <c r="Z681" s="111"/>
      <c r="AA681" s="111"/>
      <c r="AB681" s="111"/>
      <c r="AC681" s="111"/>
      <c r="AD681" s="111"/>
      <c r="AE681" s="8"/>
      <c r="AG681" s="381">
        <f t="shared" si="177"/>
        <v>1</v>
      </c>
      <c r="AH681" s="298">
        <f t="shared" si="178"/>
        <v>0</v>
      </c>
      <c r="AI681" s="299">
        <f t="shared" si="179"/>
        <v>0</v>
      </c>
      <c r="AJ681" s="300">
        <f t="shared" si="180"/>
        <v>0</v>
      </c>
      <c r="AK681" s="301">
        <f t="shared" si="181"/>
        <v>0</v>
      </c>
      <c r="AL681" s="298">
        <f t="shared" si="182"/>
        <v>0</v>
      </c>
      <c r="AM681" s="299">
        <f t="shared" si="183"/>
        <v>0</v>
      </c>
      <c r="AN681" s="300">
        <f t="shared" si="184"/>
        <v>0</v>
      </c>
      <c r="AO681" s="301">
        <f t="shared" si="185"/>
        <v>0</v>
      </c>
      <c r="AP681" s="298">
        <f t="shared" si="186"/>
        <v>0</v>
      </c>
      <c r="AQ681" s="299">
        <f t="shared" si="187"/>
        <v>0</v>
      </c>
      <c r="AR681" s="300">
        <f t="shared" si="188"/>
        <v>0</v>
      </c>
      <c r="AS681" s="301">
        <f t="shared" si="189"/>
        <v>0</v>
      </c>
      <c r="AT681" s="298">
        <f t="shared" si="190"/>
        <v>0</v>
      </c>
      <c r="AU681" s="299">
        <f t="shared" si="191"/>
        <v>0</v>
      </c>
      <c r="AV681" s="300">
        <f t="shared" si="192"/>
        <v>0</v>
      </c>
      <c r="AW681" s="301">
        <f t="shared" si="193"/>
        <v>0</v>
      </c>
      <c r="AX681" s="298">
        <f t="shared" si="194"/>
        <v>0</v>
      </c>
      <c r="AY681" s="299">
        <f t="shared" si="195"/>
        <v>0</v>
      </c>
      <c r="AZ681" s="300">
        <f t="shared" si="196"/>
        <v>0</v>
      </c>
      <c r="BA681" s="301">
        <f t="shared" si="197"/>
        <v>0</v>
      </c>
      <c r="BB681" s="298">
        <f t="shared" si="198"/>
        <v>0</v>
      </c>
      <c r="BC681" s="299">
        <f t="shared" si="199"/>
        <v>0</v>
      </c>
      <c r="BD681" s="300">
        <f t="shared" si="200"/>
        <v>0</v>
      </c>
      <c r="BE681" s="301">
        <f t="shared" si="201"/>
        <v>0</v>
      </c>
      <c r="BF681" s="298">
        <f t="shared" si="202"/>
        <v>0</v>
      </c>
      <c r="BG681" s="299">
        <f t="shared" si="203"/>
        <v>0</v>
      </c>
      <c r="BH681" s="300">
        <f t="shared" si="204"/>
        <v>0</v>
      </c>
      <c r="BI681" s="301">
        <f t="shared" si="205"/>
        <v>0</v>
      </c>
      <c r="BJ681" s="371">
        <f t="shared" si="206"/>
        <v>0</v>
      </c>
      <c r="BK681" s="303">
        <f t="shared" si="207"/>
        <v>0</v>
      </c>
      <c r="BL681" s="304" t="str">
        <f>IF(BK681=0,"",
IF(SUM($BK$647:BK681)=1,BM681,
IF($BL$767&gt;SUM($BK$647:BK681),_xlfn.CONCAT(", ",BM681),
IF($BL$767=SUM($BK$647:BK681),_xlfn.CONCAT(" y ",BM681)))))</f>
        <v/>
      </c>
      <c r="BM681" s="231" t="s">
        <v>6246</v>
      </c>
      <c r="BN681" s="290">
        <f t="shared" si="208"/>
        <v>1</v>
      </c>
      <c r="BO681" s="291" t="e">
        <f ca="1">IF(BN681=0,"",
IF(SUM($BN$647:BN681)=1,BP681,
IF($BO$767&gt;SUM($BN$647:BN681),_xlfn.CONCAT(", ",BP681),
IF($BO$767=SUM($BN$647:BN681),_xlfn.CONCAT(" y ",BP681)))))</f>
        <v>#NAME?</v>
      </c>
      <c r="BP681" s="231" t="s">
        <v>6246</v>
      </c>
      <c r="BQ681" s="378">
        <f t="shared" si="209"/>
        <v>0</v>
      </c>
      <c r="BR681" s="379">
        <f t="shared" si="210"/>
        <v>0</v>
      </c>
      <c r="BS681" s="380">
        <f t="shared" si="211"/>
        <v>0</v>
      </c>
      <c r="BT681" s="483">
        <f t="shared" si="212"/>
        <v>0</v>
      </c>
      <c r="BU681" s="484">
        <f t="shared" si="213"/>
        <v>0</v>
      </c>
      <c r="BV681" s="485">
        <f t="shared" si="214"/>
        <v>0</v>
      </c>
      <c r="BW681" s="486">
        <f t="shared" si="215"/>
        <v>0</v>
      </c>
      <c r="BX681" s="483">
        <f t="shared" si="216"/>
        <v>0</v>
      </c>
      <c r="BY681" s="487">
        <f t="shared" si="217"/>
        <v>0</v>
      </c>
      <c r="BZ681" s="485">
        <f t="shared" si="218"/>
        <v>0</v>
      </c>
      <c r="CA681" s="486">
        <f t="shared" si="219"/>
        <v>0</v>
      </c>
      <c r="CB681" s="483">
        <f t="shared" si="220"/>
        <v>0</v>
      </c>
      <c r="CC681" s="484">
        <f t="shared" si="221"/>
        <v>0</v>
      </c>
      <c r="CD681" s="485">
        <f t="shared" si="222"/>
        <v>0</v>
      </c>
      <c r="CE681" s="486">
        <f t="shared" si="223"/>
        <v>0</v>
      </c>
    </row>
    <row r="682" spans="1:83" ht="30" customHeight="1">
      <c r="A682" s="81"/>
      <c r="B682" s="82"/>
      <c r="C682" s="85" t="s">
        <v>140</v>
      </c>
      <c r="D682" s="732" t="str">
        <f>IF(CNGE_2024_M1_Secc1_Sub1!$D77="","",CNGE_2024_M1_Secc1_Sub1!$D77)</f>
        <v>INSTITUTO TECNOLOGICO SUPERIOR DE LAS CHOAPAS</v>
      </c>
      <c r="E682" s="733"/>
      <c r="F682" s="733"/>
      <c r="G682" s="733"/>
      <c r="H682" s="733"/>
      <c r="I682" s="734"/>
      <c r="J682" s="111"/>
      <c r="K682" s="111"/>
      <c r="L682" s="111"/>
      <c r="M682" s="111"/>
      <c r="N682" s="111"/>
      <c r="O682" s="111"/>
      <c r="P682" s="111"/>
      <c r="Q682" s="111"/>
      <c r="R682" s="111"/>
      <c r="S682" s="111"/>
      <c r="T682" s="111"/>
      <c r="U682" s="111"/>
      <c r="V682" s="111"/>
      <c r="W682" s="111"/>
      <c r="X682" s="111"/>
      <c r="Y682" s="111"/>
      <c r="Z682" s="111"/>
      <c r="AA682" s="111"/>
      <c r="AB682" s="111"/>
      <c r="AC682" s="111"/>
      <c r="AD682" s="111"/>
      <c r="AE682" s="8"/>
      <c r="AG682" s="381">
        <f t="shared" si="177"/>
        <v>1</v>
      </c>
      <c r="AH682" s="298">
        <f t="shared" si="178"/>
        <v>0</v>
      </c>
      <c r="AI682" s="299">
        <f t="shared" si="179"/>
        <v>0</v>
      </c>
      <c r="AJ682" s="300">
        <f t="shared" si="180"/>
        <v>0</v>
      </c>
      <c r="AK682" s="301">
        <f t="shared" si="181"/>
        <v>0</v>
      </c>
      <c r="AL682" s="298">
        <f t="shared" si="182"/>
        <v>0</v>
      </c>
      <c r="AM682" s="299">
        <f t="shared" si="183"/>
        <v>0</v>
      </c>
      <c r="AN682" s="300">
        <f t="shared" si="184"/>
        <v>0</v>
      </c>
      <c r="AO682" s="301">
        <f t="shared" si="185"/>
        <v>0</v>
      </c>
      <c r="AP682" s="298">
        <f t="shared" si="186"/>
        <v>0</v>
      </c>
      <c r="AQ682" s="299">
        <f t="shared" si="187"/>
        <v>0</v>
      </c>
      <c r="AR682" s="300">
        <f t="shared" si="188"/>
        <v>0</v>
      </c>
      <c r="AS682" s="301">
        <f t="shared" si="189"/>
        <v>0</v>
      </c>
      <c r="AT682" s="298">
        <f t="shared" si="190"/>
        <v>0</v>
      </c>
      <c r="AU682" s="299">
        <f t="shared" si="191"/>
        <v>0</v>
      </c>
      <c r="AV682" s="300">
        <f t="shared" si="192"/>
        <v>0</v>
      </c>
      <c r="AW682" s="301">
        <f t="shared" si="193"/>
        <v>0</v>
      </c>
      <c r="AX682" s="298">
        <f t="shared" si="194"/>
        <v>0</v>
      </c>
      <c r="AY682" s="299">
        <f t="shared" si="195"/>
        <v>0</v>
      </c>
      <c r="AZ682" s="300">
        <f t="shared" si="196"/>
        <v>0</v>
      </c>
      <c r="BA682" s="301">
        <f t="shared" si="197"/>
        <v>0</v>
      </c>
      <c r="BB682" s="298">
        <f t="shared" si="198"/>
        <v>0</v>
      </c>
      <c r="BC682" s="299">
        <f t="shared" si="199"/>
        <v>0</v>
      </c>
      <c r="BD682" s="300">
        <f t="shared" si="200"/>
        <v>0</v>
      </c>
      <c r="BE682" s="301">
        <f t="shared" si="201"/>
        <v>0</v>
      </c>
      <c r="BF682" s="298">
        <f t="shared" si="202"/>
        <v>0</v>
      </c>
      <c r="BG682" s="299">
        <f t="shared" si="203"/>
        <v>0</v>
      </c>
      <c r="BH682" s="300">
        <f t="shared" si="204"/>
        <v>0</v>
      </c>
      <c r="BI682" s="301">
        <f t="shared" si="205"/>
        <v>0</v>
      </c>
      <c r="BJ682" s="371">
        <f t="shared" si="206"/>
        <v>0</v>
      </c>
      <c r="BK682" s="303">
        <f t="shared" si="207"/>
        <v>0</v>
      </c>
      <c r="BL682" s="304" t="str">
        <f>IF(BK682=0,"",
IF(SUM($BK$647:BK682)=1,BM682,
IF($BL$767&gt;SUM($BK$647:BK682),_xlfn.CONCAT(", ",BM682),
IF($BL$767=SUM($BK$647:BK682),_xlfn.CONCAT(" y ",BM682)))))</f>
        <v/>
      </c>
      <c r="BM682" s="231" t="s">
        <v>6247</v>
      </c>
      <c r="BN682" s="290">
        <f t="shared" si="208"/>
        <v>1</v>
      </c>
      <c r="BO682" s="291" t="e">
        <f ca="1">IF(BN682=0,"",
IF(SUM($BN$647:BN682)=1,BP682,
IF($BO$767&gt;SUM($BN$647:BN682),_xlfn.CONCAT(", ",BP682),
IF($BO$767=SUM($BN$647:BN682),_xlfn.CONCAT(" y ",BP682)))))</f>
        <v>#NAME?</v>
      </c>
      <c r="BP682" s="231" t="s">
        <v>6247</v>
      </c>
      <c r="BQ682" s="378">
        <f t="shared" si="209"/>
        <v>0</v>
      </c>
      <c r="BR682" s="379">
        <f t="shared" si="210"/>
        <v>0</v>
      </c>
      <c r="BS682" s="380">
        <f t="shared" si="211"/>
        <v>0</v>
      </c>
      <c r="BT682" s="483">
        <f t="shared" si="212"/>
        <v>0</v>
      </c>
      <c r="BU682" s="484">
        <f t="shared" si="213"/>
        <v>0</v>
      </c>
      <c r="BV682" s="485">
        <f t="shared" si="214"/>
        <v>0</v>
      </c>
      <c r="BW682" s="486">
        <f t="shared" si="215"/>
        <v>0</v>
      </c>
      <c r="BX682" s="483">
        <f t="shared" si="216"/>
        <v>0</v>
      </c>
      <c r="BY682" s="487">
        <f t="shared" si="217"/>
        <v>0</v>
      </c>
      <c r="BZ682" s="485">
        <f t="shared" si="218"/>
        <v>0</v>
      </c>
      <c r="CA682" s="486">
        <f t="shared" si="219"/>
        <v>0</v>
      </c>
      <c r="CB682" s="483">
        <f t="shared" si="220"/>
        <v>0</v>
      </c>
      <c r="CC682" s="484">
        <f t="shared" si="221"/>
        <v>0</v>
      </c>
      <c r="CD682" s="485">
        <f t="shared" si="222"/>
        <v>0</v>
      </c>
      <c r="CE682" s="486">
        <f t="shared" si="223"/>
        <v>0</v>
      </c>
    </row>
    <row r="683" spans="1:83" ht="30" customHeight="1">
      <c r="A683" s="81"/>
      <c r="B683" s="82"/>
      <c r="C683" s="85" t="s">
        <v>141</v>
      </c>
      <c r="D683" s="732" t="str">
        <f>IF(CNGE_2024_M1_Secc1_Sub1!$D78="","",CNGE_2024_M1_Secc1_Sub1!$D78)</f>
        <v>INSTITUTO TECNOLOGICO SUPERIOR DE HUATUSCO</v>
      </c>
      <c r="E683" s="733"/>
      <c r="F683" s="733"/>
      <c r="G683" s="733"/>
      <c r="H683" s="733"/>
      <c r="I683" s="734"/>
      <c r="J683" s="111"/>
      <c r="K683" s="111"/>
      <c r="L683" s="111"/>
      <c r="M683" s="111"/>
      <c r="N683" s="111"/>
      <c r="O683" s="111"/>
      <c r="P683" s="111"/>
      <c r="Q683" s="111"/>
      <c r="R683" s="111"/>
      <c r="S683" s="111"/>
      <c r="T683" s="111"/>
      <c r="U683" s="111"/>
      <c r="V683" s="111"/>
      <c r="W683" s="111"/>
      <c r="X683" s="111"/>
      <c r="Y683" s="111"/>
      <c r="Z683" s="111"/>
      <c r="AA683" s="111"/>
      <c r="AB683" s="111"/>
      <c r="AC683" s="111"/>
      <c r="AD683" s="111"/>
      <c r="AE683" s="8"/>
      <c r="AG683" s="381">
        <f t="shared" si="177"/>
        <v>1</v>
      </c>
      <c r="AH683" s="298">
        <f t="shared" si="178"/>
        <v>0</v>
      </c>
      <c r="AI683" s="299">
        <f t="shared" si="179"/>
        <v>0</v>
      </c>
      <c r="AJ683" s="300">
        <f t="shared" si="180"/>
        <v>0</v>
      </c>
      <c r="AK683" s="301">
        <f t="shared" si="181"/>
        <v>0</v>
      </c>
      <c r="AL683" s="298">
        <f t="shared" si="182"/>
        <v>0</v>
      </c>
      <c r="AM683" s="299">
        <f t="shared" si="183"/>
        <v>0</v>
      </c>
      <c r="AN683" s="300">
        <f t="shared" si="184"/>
        <v>0</v>
      </c>
      <c r="AO683" s="301">
        <f t="shared" si="185"/>
        <v>0</v>
      </c>
      <c r="AP683" s="298">
        <f t="shared" si="186"/>
        <v>0</v>
      </c>
      <c r="AQ683" s="299">
        <f t="shared" si="187"/>
        <v>0</v>
      </c>
      <c r="AR683" s="300">
        <f t="shared" si="188"/>
        <v>0</v>
      </c>
      <c r="AS683" s="301">
        <f t="shared" si="189"/>
        <v>0</v>
      </c>
      <c r="AT683" s="298">
        <f t="shared" si="190"/>
        <v>0</v>
      </c>
      <c r="AU683" s="299">
        <f t="shared" si="191"/>
        <v>0</v>
      </c>
      <c r="AV683" s="300">
        <f t="shared" si="192"/>
        <v>0</v>
      </c>
      <c r="AW683" s="301">
        <f t="shared" si="193"/>
        <v>0</v>
      </c>
      <c r="AX683" s="298">
        <f t="shared" si="194"/>
        <v>0</v>
      </c>
      <c r="AY683" s="299">
        <f t="shared" si="195"/>
        <v>0</v>
      </c>
      <c r="AZ683" s="300">
        <f t="shared" si="196"/>
        <v>0</v>
      </c>
      <c r="BA683" s="301">
        <f t="shared" si="197"/>
        <v>0</v>
      </c>
      <c r="BB683" s="298">
        <f t="shared" si="198"/>
        <v>0</v>
      </c>
      <c r="BC683" s="299">
        <f t="shared" si="199"/>
        <v>0</v>
      </c>
      <c r="BD683" s="300">
        <f t="shared" si="200"/>
        <v>0</v>
      </c>
      <c r="BE683" s="301">
        <f t="shared" si="201"/>
        <v>0</v>
      </c>
      <c r="BF683" s="298">
        <f t="shared" si="202"/>
        <v>0</v>
      </c>
      <c r="BG683" s="299">
        <f t="shared" si="203"/>
        <v>0</v>
      </c>
      <c r="BH683" s="300">
        <f t="shared" si="204"/>
        <v>0</v>
      </c>
      <c r="BI683" s="301">
        <f t="shared" si="205"/>
        <v>0</v>
      </c>
      <c r="BJ683" s="371">
        <f t="shared" si="206"/>
        <v>0</v>
      </c>
      <c r="BK683" s="303">
        <f t="shared" si="207"/>
        <v>0</v>
      </c>
      <c r="BL683" s="304" t="str">
        <f>IF(BK683=0,"",
IF(SUM($BK$647:BK683)=1,BM683,
IF($BL$767&gt;SUM($BK$647:BK683),_xlfn.CONCAT(", ",BM683),
IF($BL$767=SUM($BK$647:BK683),_xlfn.CONCAT(" y ",BM683)))))</f>
        <v/>
      </c>
      <c r="BM683" s="231" t="s">
        <v>6248</v>
      </c>
      <c r="BN683" s="290">
        <f t="shared" si="208"/>
        <v>1</v>
      </c>
      <c r="BO683" s="291" t="e">
        <f ca="1">IF(BN683=0,"",
IF(SUM($BN$647:BN683)=1,BP683,
IF($BO$767&gt;SUM($BN$647:BN683),_xlfn.CONCAT(", ",BP683),
IF($BO$767=SUM($BN$647:BN683),_xlfn.CONCAT(" y ",BP683)))))</f>
        <v>#NAME?</v>
      </c>
      <c r="BP683" s="231" t="s">
        <v>6248</v>
      </c>
      <c r="BQ683" s="378">
        <f t="shared" si="209"/>
        <v>0</v>
      </c>
      <c r="BR683" s="379">
        <f t="shared" si="210"/>
        <v>0</v>
      </c>
      <c r="BS683" s="380">
        <f t="shared" si="211"/>
        <v>0</v>
      </c>
      <c r="BT683" s="483">
        <f t="shared" si="212"/>
        <v>0</v>
      </c>
      <c r="BU683" s="484">
        <f t="shared" si="213"/>
        <v>0</v>
      </c>
      <c r="BV683" s="485">
        <f t="shared" si="214"/>
        <v>0</v>
      </c>
      <c r="BW683" s="486">
        <f t="shared" si="215"/>
        <v>0</v>
      </c>
      <c r="BX683" s="483">
        <f t="shared" si="216"/>
        <v>0</v>
      </c>
      <c r="BY683" s="487">
        <f t="shared" si="217"/>
        <v>0</v>
      </c>
      <c r="BZ683" s="485">
        <f t="shared" si="218"/>
        <v>0</v>
      </c>
      <c r="CA683" s="486">
        <f t="shared" si="219"/>
        <v>0</v>
      </c>
      <c r="CB683" s="483">
        <f t="shared" si="220"/>
        <v>0</v>
      </c>
      <c r="CC683" s="484">
        <f t="shared" si="221"/>
        <v>0</v>
      </c>
      <c r="CD683" s="485">
        <f t="shared" si="222"/>
        <v>0</v>
      </c>
      <c r="CE683" s="486">
        <f t="shared" si="223"/>
        <v>0</v>
      </c>
    </row>
    <row r="684" spans="1:83" ht="30" customHeight="1">
      <c r="A684" s="81"/>
      <c r="B684" s="82"/>
      <c r="C684" s="85" t="s">
        <v>142</v>
      </c>
      <c r="D684" s="732" t="str">
        <f>IF(CNGE_2024_M1_Secc1_Sub1!$D79="","",CNGE_2024_M1_Secc1_Sub1!$D79)</f>
        <v>INSTITUTO TECNOLOGICO SUPERIOR DE ALVARADO</v>
      </c>
      <c r="E684" s="733"/>
      <c r="F684" s="733"/>
      <c r="G684" s="733"/>
      <c r="H684" s="733"/>
      <c r="I684" s="734"/>
      <c r="J684" s="111"/>
      <c r="K684" s="111"/>
      <c r="L684" s="111"/>
      <c r="M684" s="111"/>
      <c r="N684" s="111"/>
      <c r="O684" s="111"/>
      <c r="P684" s="111"/>
      <c r="Q684" s="111"/>
      <c r="R684" s="111"/>
      <c r="S684" s="111"/>
      <c r="T684" s="111"/>
      <c r="U684" s="111"/>
      <c r="V684" s="111"/>
      <c r="W684" s="111"/>
      <c r="X684" s="111"/>
      <c r="Y684" s="111"/>
      <c r="Z684" s="111"/>
      <c r="AA684" s="111"/>
      <c r="AB684" s="111"/>
      <c r="AC684" s="111"/>
      <c r="AD684" s="111"/>
      <c r="AE684" s="8"/>
      <c r="AG684" s="381">
        <f t="shared" si="177"/>
        <v>1</v>
      </c>
      <c r="AH684" s="298">
        <f t="shared" si="178"/>
        <v>0</v>
      </c>
      <c r="AI684" s="299">
        <f t="shared" si="179"/>
        <v>0</v>
      </c>
      <c r="AJ684" s="300">
        <f t="shared" si="180"/>
        <v>0</v>
      </c>
      <c r="AK684" s="301">
        <f t="shared" si="181"/>
        <v>0</v>
      </c>
      <c r="AL684" s="298">
        <f t="shared" si="182"/>
        <v>0</v>
      </c>
      <c r="AM684" s="299">
        <f t="shared" si="183"/>
        <v>0</v>
      </c>
      <c r="AN684" s="300">
        <f t="shared" si="184"/>
        <v>0</v>
      </c>
      <c r="AO684" s="301">
        <f t="shared" si="185"/>
        <v>0</v>
      </c>
      <c r="AP684" s="298">
        <f t="shared" si="186"/>
        <v>0</v>
      </c>
      <c r="AQ684" s="299">
        <f t="shared" si="187"/>
        <v>0</v>
      </c>
      <c r="AR684" s="300">
        <f t="shared" si="188"/>
        <v>0</v>
      </c>
      <c r="AS684" s="301">
        <f t="shared" si="189"/>
        <v>0</v>
      </c>
      <c r="AT684" s="298">
        <f t="shared" si="190"/>
        <v>0</v>
      </c>
      <c r="AU684" s="299">
        <f t="shared" si="191"/>
        <v>0</v>
      </c>
      <c r="AV684" s="300">
        <f t="shared" si="192"/>
        <v>0</v>
      </c>
      <c r="AW684" s="301">
        <f t="shared" si="193"/>
        <v>0</v>
      </c>
      <c r="AX684" s="298">
        <f t="shared" si="194"/>
        <v>0</v>
      </c>
      <c r="AY684" s="299">
        <f t="shared" si="195"/>
        <v>0</v>
      </c>
      <c r="AZ684" s="300">
        <f t="shared" si="196"/>
        <v>0</v>
      </c>
      <c r="BA684" s="301">
        <f t="shared" si="197"/>
        <v>0</v>
      </c>
      <c r="BB684" s="298">
        <f t="shared" si="198"/>
        <v>0</v>
      </c>
      <c r="BC684" s="299">
        <f t="shared" si="199"/>
        <v>0</v>
      </c>
      <c r="BD684" s="300">
        <f t="shared" si="200"/>
        <v>0</v>
      </c>
      <c r="BE684" s="301">
        <f t="shared" si="201"/>
        <v>0</v>
      </c>
      <c r="BF684" s="298">
        <f t="shared" si="202"/>
        <v>0</v>
      </c>
      <c r="BG684" s="299">
        <f t="shared" si="203"/>
        <v>0</v>
      </c>
      <c r="BH684" s="300">
        <f t="shared" si="204"/>
        <v>0</v>
      </c>
      <c r="BI684" s="301">
        <f t="shared" si="205"/>
        <v>0</v>
      </c>
      <c r="BJ684" s="371">
        <f t="shared" si="206"/>
        <v>0</v>
      </c>
      <c r="BK684" s="303">
        <f t="shared" si="207"/>
        <v>0</v>
      </c>
      <c r="BL684" s="304" t="str">
        <f>IF(BK684=0,"",
IF(SUM($BK$647:BK684)=1,BM684,
IF($BL$767&gt;SUM($BK$647:BK684),_xlfn.CONCAT(", ",BM684),
IF($BL$767=SUM($BK$647:BK684),_xlfn.CONCAT(" y ",BM684)))))</f>
        <v/>
      </c>
      <c r="BM684" s="231" t="s">
        <v>6249</v>
      </c>
      <c r="BN684" s="290">
        <f t="shared" si="208"/>
        <v>1</v>
      </c>
      <c r="BO684" s="291" t="e">
        <f ca="1">IF(BN684=0,"",
IF(SUM($BN$647:BN684)=1,BP684,
IF($BO$767&gt;SUM($BN$647:BN684),_xlfn.CONCAT(", ",BP684),
IF($BO$767=SUM($BN$647:BN684),_xlfn.CONCAT(" y ",BP684)))))</f>
        <v>#NAME?</v>
      </c>
      <c r="BP684" s="231" t="s">
        <v>6249</v>
      </c>
      <c r="BQ684" s="378">
        <f t="shared" si="209"/>
        <v>0</v>
      </c>
      <c r="BR684" s="379">
        <f t="shared" si="210"/>
        <v>0</v>
      </c>
      <c r="BS684" s="380">
        <f t="shared" si="211"/>
        <v>0</v>
      </c>
      <c r="BT684" s="483">
        <f t="shared" si="212"/>
        <v>0</v>
      </c>
      <c r="BU684" s="484">
        <f t="shared" si="213"/>
        <v>0</v>
      </c>
      <c r="BV684" s="485">
        <f t="shared" si="214"/>
        <v>0</v>
      </c>
      <c r="BW684" s="486">
        <f t="shared" si="215"/>
        <v>0</v>
      </c>
      <c r="BX684" s="483">
        <f t="shared" si="216"/>
        <v>0</v>
      </c>
      <c r="BY684" s="487">
        <f t="shared" si="217"/>
        <v>0</v>
      </c>
      <c r="BZ684" s="485">
        <f t="shared" si="218"/>
        <v>0</v>
      </c>
      <c r="CA684" s="486">
        <f t="shared" si="219"/>
        <v>0</v>
      </c>
      <c r="CB684" s="483">
        <f t="shared" si="220"/>
        <v>0</v>
      </c>
      <c r="CC684" s="484">
        <f t="shared" si="221"/>
        <v>0</v>
      </c>
      <c r="CD684" s="485">
        <f t="shared" si="222"/>
        <v>0</v>
      </c>
      <c r="CE684" s="486">
        <f t="shared" si="223"/>
        <v>0</v>
      </c>
    </row>
    <row r="685" spans="1:83" ht="30" customHeight="1">
      <c r="A685" s="81"/>
      <c r="B685" s="82"/>
      <c r="C685" s="85" t="s">
        <v>143</v>
      </c>
      <c r="D685" s="732" t="str">
        <f>IF(CNGE_2024_M1_Secc1_Sub1!$D80="","",CNGE_2024_M1_Secc1_Sub1!$D80)</f>
        <v>INSTITUTO TECNOLOGICO SUPERIOR DE PEROTE</v>
      </c>
      <c r="E685" s="733"/>
      <c r="F685" s="733"/>
      <c r="G685" s="733"/>
      <c r="H685" s="733"/>
      <c r="I685" s="734"/>
      <c r="J685" s="111"/>
      <c r="K685" s="111"/>
      <c r="L685" s="111"/>
      <c r="M685" s="111"/>
      <c r="N685" s="111"/>
      <c r="O685" s="111"/>
      <c r="P685" s="111"/>
      <c r="Q685" s="111"/>
      <c r="R685" s="111"/>
      <c r="S685" s="111"/>
      <c r="T685" s="111"/>
      <c r="U685" s="111"/>
      <c r="V685" s="111"/>
      <c r="W685" s="111"/>
      <c r="X685" s="111"/>
      <c r="Y685" s="111"/>
      <c r="Z685" s="111"/>
      <c r="AA685" s="111"/>
      <c r="AB685" s="111"/>
      <c r="AC685" s="111"/>
      <c r="AD685" s="111"/>
      <c r="AE685" s="8"/>
      <c r="AG685" s="381">
        <f t="shared" si="177"/>
        <v>1</v>
      </c>
      <c r="AH685" s="298">
        <f t="shared" si="178"/>
        <v>0</v>
      </c>
      <c r="AI685" s="299">
        <f t="shared" si="179"/>
        <v>0</v>
      </c>
      <c r="AJ685" s="300">
        <f t="shared" si="180"/>
        <v>0</v>
      </c>
      <c r="AK685" s="301">
        <f t="shared" si="181"/>
        <v>0</v>
      </c>
      <c r="AL685" s="298">
        <f t="shared" si="182"/>
        <v>0</v>
      </c>
      <c r="AM685" s="299">
        <f t="shared" si="183"/>
        <v>0</v>
      </c>
      <c r="AN685" s="300">
        <f t="shared" si="184"/>
        <v>0</v>
      </c>
      <c r="AO685" s="301">
        <f t="shared" si="185"/>
        <v>0</v>
      </c>
      <c r="AP685" s="298">
        <f t="shared" si="186"/>
        <v>0</v>
      </c>
      <c r="AQ685" s="299">
        <f t="shared" si="187"/>
        <v>0</v>
      </c>
      <c r="AR685" s="300">
        <f t="shared" si="188"/>
        <v>0</v>
      </c>
      <c r="AS685" s="301">
        <f t="shared" si="189"/>
        <v>0</v>
      </c>
      <c r="AT685" s="298">
        <f t="shared" si="190"/>
        <v>0</v>
      </c>
      <c r="AU685" s="299">
        <f t="shared" si="191"/>
        <v>0</v>
      </c>
      <c r="AV685" s="300">
        <f t="shared" si="192"/>
        <v>0</v>
      </c>
      <c r="AW685" s="301">
        <f t="shared" si="193"/>
        <v>0</v>
      </c>
      <c r="AX685" s="298">
        <f t="shared" si="194"/>
        <v>0</v>
      </c>
      <c r="AY685" s="299">
        <f t="shared" si="195"/>
        <v>0</v>
      </c>
      <c r="AZ685" s="300">
        <f t="shared" si="196"/>
        <v>0</v>
      </c>
      <c r="BA685" s="301">
        <f t="shared" si="197"/>
        <v>0</v>
      </c>
      <c r="BB685" s="298">
        <f t="shared" si="198"/>
        <v>0</v>
      </c>
      <c r="BC685" s="299">
        <f t="shared" si="199"/>
        <v>0</v>
      </c>
      <c r="BD685" s="300">
        <f t="shared" si="200"/>
        <v>0</v>
      </c>
      <c r="BE685" s="301">
        <f t="shared" si="201"/>
        <v>0</v>
      </c>
      <c r="BF685" s="298">
        <f t="shared" si="202"/>
        <v>0</v>
      </c>
      <c r="BG685" s="299">
        <f t="shared" si="203"/>
        <v>0</v>
      </c>
      <c r="BH685" s="300">
        <f t="shared" si="204"/>
        <v>0</v>
      </c>
      <c r="BI685" s="301">
        <f t="shared" si="205"/>
        <v>0</v>
      </c>
      <c r="BJ685" s="371">
        <f t="shared" si="206"/>
        <v>0</v>
      </c>
      <c r="BK685" s="303">
        <f t="shared" si="207"/>
        <v>0</v>
      </c>
      <c r="BL685" s="304" t="str">
        <f>IF(BK685=0,"",
IF(SUM($BK$647:BK685)=1,BM685,
IF($BL$767&gt;SUM($BK$647:BK685),_xlfn.CONCAT(", ",BM685),
IF($BL$767=SUM($BK$647:BK685),_xlfn.CONCAT(" y ",BM685)))))</f>
        <v/>
      </c>
      <c r="BM685" s="231" t="s">
        <v>6250</v>
      </c>
      <c r="BN685" s="290">
        <f t="shared" si="208"/>
        <v>1</v>
      </c>
      <c r="BO685" s="291" t="e">
        <f ca="1">IF(BN685=0,"",
IF(SUM($BN$647:BN685)=1,BP685,
IF($BO$767&gt;SUM($BN$647:BN685),_xlfn.CONCAT(", ",BP685),
IF($BO$767=SUM($BN$647:BN685),_xlfn.CONCAT(" y ",BP685)))))</f>
        <v>#NAME?</v>
      </c>
      <c r="BP685" s="231" t="s">
        <v>6250</v>
      </c>
      <c r="BQ685" s="378">
        <f t="shared" si="209"/>
        <v>0</v>
      </c>
      <c r="BR685" s="379">
        <f t="shared" si="210"/>
        <v>0</v>
      </c>
      <c r="BS685" s="380">
        <f t="shared" si="211"/>
        <v>0</v>
      </c>
      <c r="BT685" s="483">
        <f t="shared" si="212"/>
        <v>0</v>
      </c>
      <c r="BU685" s="484">
        <f t="shared" si="213"/>
        <v>0</v>
      </c>
      <c r="BV685" s="485">
        <f t="shared" si="214"/>
        <v>0</v>
      </c>
      <c r="BW685" s="486">
        <f t="shared" si="215"/>
        <v>0</v>
      </c>
      <c r="BX685" s="483">
        <f t="shared" si="216"/>
        <v>0</v>
      </c>
      <c r="BY685" s="487">
        <f t="shared" si="217"/>
        <v>0</v>
      </c>
      <c r="BZ685" s="485">
        <f t="shared" si="218"/>
        <v>0</v>
      </c>
      <c r="CA685" s="486">
        <f t="shared" si="219"/>
        <v>0</v>
      </c>
      <c r="CB685" s="483">
        <f t="shared" si="220"/>
        <v>0</v>
      </c>
      <c r="CC685" s="484">
        <f t="shared" si="221"/>
        <v>0</v>
      </c>
      <c r="CD685" s="485">
        <f t="shared" si="222"/>
        <v>0</v>
      </c>
      <c r="CE685" s="486">
        <f t="shared" si="223"/>
        <v>0</v>
      </c>
    </row>
    <row r="686" spans="1:83" ht="30" customHeight="1">
      <c r="A686" s="81"/>
      <c r="B686" s="82"/>
      <c r="C686" s="85" t="s">
        <v>144</v>
      </c>
      <c r="D686" s="732" t="str">
        <f>IF(CNGE_2024_M1_Secc1_Sub1!$D81="","",CNGE_2024_M1_Secc1_Sub1!$D81)</f>
        <v>INSTITUTO TECNOLOGICO SUPERIOR DE ZONGOLICA</v>
      </c>
      <c r="E686" s="733"/>
      <c r="F686" s="733"/>
      <c r="G686" s="733"/>
      <c r="H686" s="733"/>
      <c r="I686" s="734"/>
      <c r="J686" s="111"/>
      <c r="K686" s="111"/>
      <c r="L686" s="111"/>
      <c r="M686" s="111"/>
      <c r="N686" s="111"/>
      <c r="O686" s="111"/>
      <c r="P686" s="111"/>
      <c r="Q686" s="111"/>
      <c r="R686" s="111"/>
      <c r="S686" s="111"/>
      <c r="T686" s="111"/>
      <c r="U686" s="111"/>
      <c r="V686" s="111"/>
      <c r="W686" s="111"/>
      <c r="X686" s="111"/>
      <c r="Y686" s="111"/>
      <c r="Z686" s="111"/>
      <c r="AA686" s="111"/>
      <c r="AB686" s="111"/>
      <c r="AC686" s="111"/>
      <c r="AD686" s="111"/>
      <c r="AE686" s="8"/>
      <c r="AG686" s="381">
        <f t="shared" si="177"/>
        <v>1</v>
      </c>
      <c r="AH686" s="298">
        <f t="shared" si="178"/>
        <v>0</v>
      </c>
      <c r="AI686" s="299">
        <f t="shared" si="179"/>
        <v>0</v>
      </c>
      <c r="AJ686" s="300">
        <f t="shared" si="180"/>
        <v>0</v>
      </c>
      <c r="AK686" s="301">
        <f t="shared" si="181"/>
        <v>0</v>
      </c>
      <c r="AL686" s="298">
        <f t="shared" si="182"/>
        <v>0</v>
      </c>
      <c r="AM686" s="299">
        <f t="shared" si="183"/>
        <v>0</v>
      </c>
      <c r="AN686" s="300">
        <f t="shared" si="184"/>
        <v>0</v>
      </c>
      <c r="AO686" s="301">
        <f t="shared" si="185"/>
        <v>0</v>
      </c>
      <c r="AP686" s="298">
        <f t="shared" si="186"/>
        <v>0</v>
      </c>
      <c r="AQ686" s="299">
        <f t="shared" si="187"/>
        <v>0</v>
      </c>
      <c r="AR686" s="300">
        <f t="shared" si="188"/>
        <v>0</v>
      </c>
      <c r="AS686" s="301">
        <f t="shared" si="189"/>
        <v>0</v>
      </c>
      <c r="AT686" s="298">
        <f t="shared" si="190"/>
        <v>0</v>
      </c>
      <c r="AU686" s="299">
        <f t="shared" si="191"/>
        <v>0</v>
      </c>
      <c r="AV686" s="300">
        <f t="shared" si="192"/>
        <v>0</v>
      </c>
      <c r="AW686" s="301">
        <f t="shared" si="193"/>
        <v>0</v>
      </c>
      <c r="AX686" s="298">
        <f t="shared" si="194"/>
        <v>0</v>
      </c>
      <c r="AY686" s="299">
        <f t="shared" si="195"/>
        <v>0</v>
      </c>
      <c r="AZ686" s="300">
        <f t="shared" si="196"/>
        <v>0</v>
      </c>
      <c r="BA686" s="301">
        <f t="shared" si="197"/>
        <v>0</v>
      </c>
      <c r="BB686" s="298">
        <f t="shared" si="198"/>
        <v>0</v>
      </c>
      <c r="BC686" s="299">
        <f t="shared" si="199"/>
        <v>0</v>
      </c>
      <c r="BD686" s="300">
        <f t="shared" si="200"/>
        <v>0</v>
      </c>
      <c r="BE686" s="301">
        <f t="shared" si="201"/>
        <v>0</v>
      </c>
      <c r="BF686" s="298">
        <f t="shared" si="202"/>
        <v>0</v>
      </c>
      <c r="BG686" s="299">
        <f t="shared" si="203"/>
        <v>0</v>
      </c>
      <c r="BH686" s="300">
        <f t="shared" si="204"/>
        <v>0</v>
      </c>
      <c r="BI686" s="301">
        <f t="shared" si="205"/>
        <v>0</v>
      </c>
      <c r="BJ686" s="371">
        <f t="shared" si="206"/>
        <v>0</v>
      </c>
      <c r="BK686" s="303">
        <f t="shared" si="207"/>
        <v>0</v>
      </c>
      <c r="BL686" s="304" t="str">
        <f>IF(BK686=0,"",
IF(SUM($BK$647:BK686)=1,BM686,
IF($BL$767&gt;SUM($BK$647:BK686),_xlfn.CONCAT(", ",BM686),
IF($BL$767=SUM($BK$647:BK686),_xlfn.CONCAT(" y ",BM686)))))</f>
        <v/>
      </c>
      <c r="BM686" s="231" t="s">
        <v>6251</v>
      </c>
      <c r="BN686" s="290">
        <f t="shared" si="208"/>
        <v>1</v>
      </c>
      <c r="BO686" s="291" t="e">
        <f ca="1">IF(BN686=0,"",
IF(SUM($BN$647:BN686)=1,BP686,
IF($BO$767&gt;SUM($BN$647:BN686),_xlfn.CONCAT(", ",BP686),
IF($BO$767=SUM($BN$647:BN686),_xlfn.CONCAT(" y ",BP686)))))</f>
        <v>#NAME?</v>
      </c>
      <c r="BP686" s="231" t="s">
        <v>6251</v>
      </c>
      <c r="BQ686" s="378">
        <f t="shared" si="209"/>
        <v>0</v>
      </c>
      <c r="BR686" s="379">
        <f t="shared" si="210"/>
        <v>0</v>
      </c>
      <c r="BS686" s="380">
        <f t="shared" si="211"/>
        <v>0</v>
      </c>
      <c r="BT686" s="483">
        <f t="shared" si="212"/>
        <v>0</v>
      </c>
      <c r="BU686" s="484">
        <f t="shared" si="213"/>
        <v>0</v>
      </c>
      <c r="BV686" s="485">
        <f t="shared" si="214"/>
        <v>0</v>
      </c>
      <c r="BW686" s="486">
        <f t="shared" si="215"/>
        <v>0</v>
      </c>
      <c r="BX686" s="483">
        <f t="shared" si="216"/>
        <v>0</v>
      </c>
      <c r="BY686" s="487">
        <f t="shared" si="217"/>
        <v>0</v>
      </c>
      <c r="BZ686" s="485">
        <f t="shared" si="218"/>
        <v>0</v>
      </c>
      <c r="CA686" s="486">
        <f t="shared" si="219"/>
        <v>0</v>
      </c>
      <c r="CB686" s="483">
        <f t="shared" si="220"/>
        <v>0</v>
      </c>
      <c r="CC686" s="484">
        <f t="shared" si="221"/>
        <v>0</v>
      </c>
      <c r="CD686" s="485">
        <f t="shared" si="222"/>
        <v>0</v>
      </c>
      <c r="CE686" s="486">
        <f t="shared" si="223"/>
        <v>0</v>
      </c>
    </row>
    <row r="687" spans="1:83" ht="30" customHeight="1">
      <c r="A687" s="81"/>
      <c r="B687" s="82"/>
      <c r="C687" s="85" t="s">
        <v>145</v>
      </c>
      <c r="D687" s="732" t="str">
        <f>IF(CNGE_2024_M1_Secc1_Sub1!$D82="","",CNGE_2024_M1_Secc1_Sub1!$D82)</f>
        <v>INSTITUTO TECNOLOGICO SUPERIOR DE NARANJOS</v>
      </c>
      <c r="E687" s="733"/>
      <c r="F687" s="733"/>
      <c r="G687" s="733"/>
      <c r="H687" s="733"/>
      <c r="I687" s="734"/>
      <c r="J687" s="111"/>
      <c r="K687" s="111"/>
      <c r="L687" s="111"/>
      <c r="M687" s="111"/>
      <c r="N687" s="111"/>
      <c r="O687" s="111"/>
      <c r="P687" s="111"/>
      <c r="Q687" s="111"/>
      <c r="R687" s="111"/>
      <c r="S687" s="111"/>
      <c r="T687" s="111"/>
      <c r="U687" s="111"/>
      <c r="V687" s="111"/>
      <c r="W687" s="111"/>
      <c r="X687" s="111"/>
      <c r="Y687" s="111"/>
      <c r="Z687" s="111"/>
      <c r="AA687" s="111"/>
      <c r="AB687" s="111"/>
      <c r="AC687" s="111"/>
      <c r="AD687" s="111"/>
      <c r="AE687" s="8"/>
      <c r="AG687" s="381">
        <f t="shared" si="177"/>
        <v>1</v>
      </c>
      <c r="AH687" s="298">
        <f t="shared" si="178"/>
        <v>0</v>
      </c>
      <c r="AI687" s="299">
        <f t="shared" si="179"/>
        <v>0</v>
      </c>
      <c r="AJ687" s="300">
        <f t="shared" si="180"/>
        <v>0</v>
      </c>
      <c r="AK687" s="301">
        <f t="shared" si="181"/>
        <v>0</v>
      </c>
      <c r="AL687" s="298">
        <f t="shared" si="182"/>
        <v>0</v>
      </c>
      <c r="AM687" s="299">
        <f t="shared" si="183"/>
        <v>0</v>
      </c>
      <c r="AN687" s="300">
        <f t="shared" si="184"/>
        <v>0</v>
      </c>
      <c r="AO687" s="301">
        <f t="shared" si="185"/>
        <v>0</v>
      </c>
      <c r="AP687" s="298">
        <f t="shared" si="186"/>
        <v>0</v>
      </c>
      <c r="AQ687" s="299">
        <f t="shared" si="187"/>
        <v>0</v>
      </c>
      <c r="AR687" s="300">
        <f t="shared" si="188"/>
        <v>0</v>
      </c>
      <c r="AS687" s="301">
        <f t="shared" si="189"/>
        <v>0</v>
      </c>
      <c r="AT687" s="298">
        <f t="shared" si="190"/>
        <v>0</v>
      </c>
      <c r="AU687" s="299">
        <f t="shared" si="191"/>
        <v>0</v>
      </c>
      <c r="AV687" s="300">
        <f t="shared" si="192"/>
        <v>0</v>
      </c>
      <c r="AW687" s="301">
        <f t="shared" si="193"/>
        <v>0</v>
      </c>
      <c r="AX687" s="298">
        <f t="shared" si="194"/>
        <v>0</v>
      </c>
      <c r="AY687" s="299">
        <f t="shared" si="195"/>
        <v>0</v>
      </c>
      <c r="AZ687" s="300">
        <f t="shared" si="196"/>
        <v>0</v>
      </c>
      <c r="BA687" s="301">
        <f t="shared" si="197"/>
        <v>0</v>
      </c>
      <c r="BB687" s="298">
        <f t="shared" si="198"/>
        <v>0</v>
      </c>
      <c r="BC687" s="299">
        <f t="shared" si="199"/>
        <v>0</v>
      </c>
      <c r="BD687" s="300">
        <f t="shared" si="200"/>
        <v>0</v>
      </c>
      <c r="BE687" s="301">
        <f t="shared" si="201"/>
        <v>0</v>
      </c>
      <c r="BF687" s="298">
        <f t="shared" si="202"/>
        <v>0</v>
      </c>
      <c r="BG687" s="299">
        <f t="shared" si="203"/>
        <v>0</v>
      </c>
      <c r="BH687" s="300">
        <f t="shared" si="204"/>
        <v>0</v>
      </c>
      <c r="BI687" s="301">
        <f t="shared" si="205"/>
        <v>0</v>
      </c>
      <c r="BJ687" s="371">
        <f t="shared" si="206"/>
        <v>0</v>
      </c>
      <c r="BK687" s="303">
        <f t="shared" si="207"/>
        <v>0</v>
      </c>
      <c r="BL687" s="304" t="str">
        <f>IF(BK687=0,"",
IF(SUM($BK$647:BK687)=1,BM687,
IF($BL$767&gt;SUM($BK$647:BK687),_xlfn.CONCAT(", ",BM687),
IF($BL$767=SUM($BK$647:BK687),_xlfn.CONCAT(" y ",BM687)))))</f>
        <v/>
      </c>
      <c r="BM687" s="231" t="s">
        <v>6252</v>
      </c>
      <c r="BN687" s="290">
        <f t="shared" si="208"/>
        <v>1</v>
      </c>
      <c r="BO687" s="291" t="e">
        <f ca="1">IF(BN687=0,"",
IF(SUM($BN$647:BN687)=1,BP687,
IF($BO$767&gt;SUM($BN$647:BN687),_xlfn.CONCAT(", ",BP687),
IF($BO$767=SUM($BN$647:BN687),_xlfn.CONCAT(" y ",BP687)))))</f>
        <v>#NAME?</v>
      </c>
      <c r="BP687" s="231" t="s">
        <v>6252</v>
      </c>
      <c r="BQ687" s="378">
        <f t="shared" si="209"/>
        <v>0</v>
      </c>
      <c r="BR687" s="379">
        <f t="shared" si="210"/>
        <v>0</v>
      </c>
      <c r="BS687" s="380">
        <f t="shared" si="211"/>
        <v>0</v>
      </c>
      <c r="BT687" s="483">
        <f t="shared" si="212"/>
        <v>0</v>
      </c>
      <c r="BU687" s="484">
        <f t="shared" si="213"/>
        <v>0</v>
      </c>
      <c r="BV687" s="485">
        <f t="shared" si="214"/>
        <v>0</v>
      </c>
      <c r="BW687" s="486">
        <f t="shared" si="215"/>
        <v>0</v>
      </c>
      <c r="BX687" s="483">
        <f t="shared" si="216"/>
        <v>0</v>
      </c>
      <c r="BY687" s="487">
        <f t="shared" si="217"/>
        <v>0</v>
      </c>
      <c r="BZ687" s="485">
        <f t="shared" si="218"/>
        <v>0</v>
      </c>
      <c r="CA687" s="486">
        <f t="shared" si="219"/>
        <v>0</v>
      </c>
      <c r="CB687" s="483">
        <f t="shared" si="220"/>
        <v>0</v>
      </c>
      <c r="CC687" s="484">
        <f t="shared" si="221"/>
        <v>0</v>
      </c>
      <c r="CD687" s="485">
        <f t="shared" si="222"/>
        <v>0</v>
      </c>
      <c r="CE687" s="486">
        <f t="shared" si="223"/>
        <v>0</v>
      </c>
    </row>
    <row r="688" spans="1:83" ht="30" customHeight="1">
      <c r="A688" s="81"/>
      <c r="B688" s="82"/>
      <c r="C688" s="85" t="s">
        <v>146</v>
      </c>
      <c r="D688" s="732" t="str">
        <f>IF(CNGE_2024_M1_Secc1_Sub1!$D83="","",CNGE_2024_M1_Secc1_Sub1!$D83)</f>
        <v>INSTITUTO TECNOLOGICO SUPERIOR DE CHICONTEPEC</v>
      </c>
      <c r="E688" s="733"/>
      <c r="F688" s="733"/>
      <c r="G688" s="733"/>
      <c r="H688" s="733"/>
      <c r="I688" s="734"/>
      <c r="J688" s="111"/>
      <c r="K688" s="111"/>
      <c r="L688" s="111"/>
      <c r="M688" s="111"/>
      <c r="N688" s="111"/>
      <c r="O688" s="111"/>
      <c r="P688" s="111"/>
      <c r="Q688" s="111"/>
      <c r="R688" s="111"/>
      <c r="S688" s="111"/>
      <c r="T688" s="111"/>
      <c r="U688" s="111"/>
      <c r="V688" s="111"/>
      <c r="W688" s="111"/>
      <c r="X688" s="111"/>
      <c r="Y688" s="111"/>
      <c r="Z688" s="111"/>
      <c r="AA688" s="111"/>
      <c r="AB688" s="111"/>
      <c r="AC688" s="111"/>
      <c r="AD688" s="111"/>
      <c r="AE688" s="8"/>
      <c r="AG688" s="381">
        <f t="shared" si="177"/>
        <v>1</v>
      </c>
      <c r="AH688" s="298">
        <f t="shared" si="178"/>
        <v>0</v>
      </c>
      <c r="AI688" s="299">
        <f t="shared" si="179"/>
        <v>0</v>
      </c>
      <c r="AJ688" s="300">
        <f t="shared" si="180"/>
        <v>0</v>
      </c>
      <c r="AK688" s="301">
        <f t="shared" si="181"/>
        <v>0</v>
      </c>
      <c r="AL688" s="298">
        <f t="shared" si="182"/>
        <v>0</v>
      </c>
      <c r="AM688" s="299">
        <f t="shared" si="183"/>
        <v>0</v>
      </c>
      <c r="AN688" s="300">
        <f t="shared" si="184"/>
        <v>0</v>
      </c>
      <c r="AO688" s="301">
        <f t="shared" si="185"/>
        <v>0</v>
      </c>
      <c r="AP688" s="298">
        <f t="shared" si="186"/>
        <v>0</v>
      </c>
      <c r="AQ688" s="299">
        <f t="shared" si="187"/>
        <v>0</v>
      </c>
      <c r="AR688" s="300">
        <f t="shared" si="188"/>
        <v>0</v>
      </c>
      <c r="AS688" s="301">
        <f t="shared" si="189"/>
        <v>0</v>
      </c>
      <c r="AT688" s="298">
        <f t="shared" si="190"/>
        <v>0</v>
      </c>
      <c r="AU688" s="299">
        <f t="shared" si="191"/>
        <v>0</v>
      </c>
      <c r="AV688" s="300">
        <f t="shared" si="192"/>
        <v>0</v>
      </c>
      <c r="AW688" s="301">
        <f t="shared" si="193"/>
        <v>0</v>
      </c>
      <c r="AX688" s="298">
        <f t="shared" si="194"/>
        <v>0</v>
      </c>
      <c r="AY688" s="299">
        <f t="shared" si="195"/>
        <v>0</v>
      </c>
      <c r="AZ688" s="300">
        <f t="shared" si="196"/>
        <v>0</v>
      </c>
      <c r="BA688" s="301">
        <f t="shared" si="197"/>
        <v>0</v>
      </c>
      <c r="BB688" s="298">
        <f t="shared" si="198"/>
        <v>0</v>
      </c>
      <c r="BC688" s="299">
        <f t="shared" si="199"/>
        <v>0</v>
      </c>
      <c r="BD688" s="300">
        <f t="shared" si="200"/>
        <v>0</v>
      </c>
      <c r="BE688" s="301">
        <f t="shared" si="201"/>
        <v>0</v>
      </c>
      <c r="BF688" s="298">
        <f t="shared" si="202"/>
        <v>0</v>
      </c>
      <c r="BG688" s="299">
        <f t="shared" si="203"/>
        <v>0</v>
      </c>
      <c r="BH688" s="300">
        <f t="shared" si="204"/>
        <v>0</v>
      </c>
      <c r="BI688" s="301">
        <f t="shared" si="205"/>
        <v>0</v>
      </c>
      <c r="BJ688" s="371">
        <f t="shared" si="206"/>
        <v>0</v>
      </c>
      <c r="BK688" s="303">
        <f t="shared" si="207"/>
        <v>0</v>
      </c>
      <c r="BL688" s="304" t="str">
        <f>IF(BK688=0,"",
IF(SUM($BK$647:BK688)=1,BM688,
IF($BL$767&gt;SUM($BK$647:BK688),_xlfn.CONCAT(", ",BM688),
IF($BL$767=SUM($BK$647:BK688),_xlfn.CONCAT(" y ",BM688)))))</f>
        <v/>
      </c>
      <c r="BM688" s="231" t="s">
        <v>6253</v>
      </c>
      <c r="BN688" s="290">
        <f t="shared" si="208"/>
        <v>1</v>
      </c>
      <c r="BO688" s="291" t="e">
        <f ca="1">IF(BN688=0,"",
IF(SUM($BN$647:BN688)=1,BP688,
IF($BO$767&gt;SUM($BN$647:BN688),_xlfn.CONCAT(", ",BP688),
IF($BO$767=SUM($BN$647:BN688),_xlfn.CONCAT(" y ",BP688)))))</f>
        <v>#NAME?</v>
      </c>
      <c r="BP688" s="231" t="s">
        <v>6253</v>
      </c>
      <c r="BQ688" s="378">
        <f t="shared" si="209"/>
        <v>0</v>
      </c>
      <c r="BR688" s="379">
        <f t="shared" si="210"/>
        <v>0</v>
      </c>
      <c r="BS688" s="380">
        <f t="shared" si="211"/>
        <v>0</v>
      </c>
      <c r="BT688" s="483">
        <f t="shared" si="212"/>
        <v>0</v>
      </c>
      <c r="BU688" s="484">
        <f t="shared" si="213"/>
        <v>0</v>
      </c>
      <c r="BV688" s="485">
        <f t="shared" si="214"/>
        <v>0</v>
      </c>
      <c r="BW688" s="486">
        <f t="shared" si="215"/>
        <v>0</v>
      </c>
      <c r="BX688" s="483">
        <f t="shared" si="216"/>
        <v>0</v>
      </c>
      <c r="BY688" s="487">
        <f t="shared" si="217"/>
        <v>0</v>
      </c>
      <c r="BZ688" s="485">
        <f t="shared" si="218"/>
        <v>0</v>
      </c>
      <c r="CA688" s="486">
        <f t="shared" si="219"/>
        <v>0</v>
      </c>
      <c r="CB688" s="483">
        <f t="shared" si="220"/>
        <v>0</v>
      </c>
      <c r="CC688" s="484">
        <f t="shared" si="221"/>
        <v>0</v>
      </c>
      <c r="CD688" s="485">
        <f t="shared" si="222"/>
        <v>0</v>
      </c>
      <c r="CE688" s="486">
        <f t="shared" si="223"/>
        <v>0</v>
      </c>
    </row>
    <row r="689" spans="1:83" ht="45" customHeight="1">
      <c r="A689" s="81"/>
      <c r="B689" s="82"/>
      <c r="C689" s="85" t="s">
        <v>147</v>
      </c>
      <c r="D689" s="732" t="str">
        <f>IF(CNGE_2024_M1_Secc1_Sub1!$D84="","",CNGE_2024_M1_Secc1_Sub1!$D84)</f>
        <v>INSTITUTO TECNOLOGICO SUPERIOR DE MARTINEZ DE LA TORRE</v>
      </c>
      <c r="E689" s="733"/>
      <c r="F689" s="733"/>
      <c r="G689" s="733"/>
      <c r="H689" s="733"/>
      <c r="I689" s="734"/>
      <c r="J689" s="111"/>
      <c r="K689" s="111"/>
      <c r="L689" s="111"/>
      <c r="M689" s="111"/>
      <c r="N689" s="111"/>
      <c r="O689" s="111"/>
      <c r="P689" s="111"/>
      <c r="Q689" s="111"/>
      <c r="R689" s="111"/>
      <c r="S689" s="111"/>
      <c r="T689" s="111"/>
      <c r="U689" s="111"/>
      <c r="V689" s="111"/>
      <c r="W689" s="111"/>
      <c r="X689" s="111"/>
      <c r="Y689" s="111"/>
      <c r="Z689" s="111"/>
      <c r="AA689" s="111"/>
      <c r="AB689" s="111"/>
      <c r="AC689" s="111"/>
      <c r="AD689" s="111"/>
      <c r="AE689" s="8"/>
      <c r="AG689" s="381">
        <f t="shared" si="177"/>
        <v>1</v>
      </c>
      <c r="AH689" s="298">
        <f t="shared" si="178"/>
        <v>0</v>
      </c>
      <c r="AI689" s="299">
        <f t="shared" si="179"/>
        <v>0</v>
      </c>
      <c r="AJ689" s="300">
        <f t="shared" si="180"/>
        <v>0</v>
      </c>
      <c r="AK689" s="301">
        <f t="shared" si="181"/>
        <v>0</v>
      </c>
      <c r="AL689" s="298">
        <f t="shared" si="182"/>
        <v>0</v>
      </c>
      <c r="AM689" s="299">
        <f t="shared" si="183"/>
        <v>0</v>
      </c>
      <c r="AN689" s="300">
        <f t="shared" si="184"/>
        <v>0</v>
      </c>
      <c r="AO689" s="301">
        <f t="shared" si="185"/>
        <v>0</v>
      </c>
      <c r="AP689" s="298">
        <f t="shared" si="186"/>
        <v>0</v>
      </c>
      <c r="AQ689" s="299">
        <f t="shared" si="187"/>
        <v>0</v>
      </c>
      <c r="AR689" s="300">
        <f t="shared" si="188"/>
        <v>0</v>
      </c>
      <c r="AS689" s="301">
        <f t="shared" si="189"/>
        <v>0</v>
      </c>
      <c r="AT689" s="298">
        <f t="shared" si="190"/>
        <v>0</v>
      </c>
      <c r="AU689" s="299">
        <f t="shared" si="191"/>
        <v>0</v>
      </c>
      <c r="AV689" s="300">
        <f t="shared" si="192"/>
        <v>0</v>
      </c>
      <c r="AW689" s="301">
        <f t="shared" si="193"/>
        <v>0</v>
      </c>
      <c r="AX689" s="298">
        <f t="shared" si="194"/>
        <v>0</v>
      </c>
      <c r="AY689" s="299">
        <f t="shared" si="195"/>
        <v>0</v>
      </c>
      <c r="AZ689" s="300">
        <f t="shared" si="196"/>
        <v>0</v>
      </c>
      <c r="BA689" s="301">
        <f t="shared" si="197"/>
        <v>0</v>
      </c>
      <c r="BB689" s="298">
        <f t="shared" si="198"/>
        <v>0</v>
      </c>
      <c r="BC689" s="299">
        <f t="shared" si="199"/>
        <v>0</v>
      </c>
      <c r="BD689" s="300">
        <f t="shared" si="200"/>
        <v>0</v>
      </c>
      <c r="BE689" s="301">
        <f t="shared" si="201"/>
        <v>0</v>
      </c>
      <c r="BF689" s="298">
        <f t="shared" si="202"/>
        <v>0</v>
      </c>
      <c r="BG689" s="299">
        <f t="shared" si="203"/>
        <v>0</v>
      </c>
      <c r="BH689" s="300">
        <f t="shared" si="204"/>
        <v>0</v>
      </c>
      <c r="BI689" s="301">
        <f t="shared" si="205"/>
        <v>0</v>
      </c>
      <c r="BJ689" s="371">
        <f t="shared" si="206"/>
        <v>0</v>
      </c>
      <c r="BK689" s="303">
        <f t="shared" si="207"/>
        <v>0</v>
      </c>
      <c r="BL689" s="304" t="str">
        <f>IF(BK689=0,"",
IF(SUM($BK$647:BK689)=1,BM689,
IF($BL$767&gt;SUM($BK$647:BK689),_xlfn.CONCAT(", ",BM689),
IF($BL$767=SUM($BK$647:BK689),_xlfn.CONCAT(" y ",BM689)))))</f>
        <v/>
      </c>
      <c r="BM689" s="231" t="s">
        <v>6254</v>
      </c>
      <c r="BN689" s="290">
        <f t="shared" si="208"/>
        <v>1</v>
      </c>
      <c r="BO689" s="291" t="e">
        <f ca="1">IF(BN689=0,"",
IF(SUM($BN$647:BN689)=1,BP689,
IF($BO$767&gt;SUM($BN$647:BN689),_xlfn.CONCAT(", ",BP689),
IF($BO$767=SUM($BN$647:BN689),_xlfn.CONCAT(" y ",BP689)))))</f>
        <v>#NAME?</v>
      </c>
      <c r="BP689" s="231" t="s">
        <v>6254</v>
      </c>
      <c r="BQ689" s="378">
        <f t="shared" si="209"/>
        <v>0</v>
      </c>
      <c r="BR689" s="379">
        <f t="shared" si="210"/>
        <v>0</v>
      </c>
      <c r="BS689" s="380">
        <f t="shared" si="211"/>
        <v>0</v>
      </c>
      <c r="BT689" s="483">
        <f t="shared" si="212"/>
        <v>0</v>
      </c>
      <c r="BU689" s="484">
        <f t="shared" si="213"/>
        <v>0</v>
      </c>
      <c r="BV689" s="485">
        <f t="shared" si="214"/>
        <v>0</v>
      </c>
      <c r="BW689" s="486">
        <f t="shared" si="215"/>
        <v>0</v>
      </c>
      <c r="BX689" s="483">
        <f t="shared" si="216"/>
        <v>0</v>
      </c>
      <c r="BY689" s="487">
        <f t="shared" si="217"/>
        <v>0</v>
      </c>
      <c r="BZ689" s="485">
        <f t="shared" si="218"/>
        <v>0</v>
      </c>
      <c r="CA689" s="486">
        <f t="shared" si="219"/>
        <v>0</v>
      </c>
      <c r="CB689" s="483">
        <f t="shared" si="220"/>
        <v>0</v>
      </c>
      <c r="CC689" s="484">
        <f t="shared" si="221"/>
        <v>0</v>
      </c>
      <c r="CD689" s="485">
        <f t="shared" si="222"/>
        <v>0</v>
      </c>
      <c r="CE689" s="486">
        <f t="shared" si="223"/>
        <v>0</v>
      </c>
    </row>
    <row r="690" spans="1:83" ht="45" customHeight="1">
      <c r="A690" s="81"/>
      <c r="B690" s="82"/>
      <c r="C690" s="85" t="s">
        <v>148</v>
      </c>
      <c r="D690" s="732" t="str">
        <f>IF(CNGE_2024_M1_Secc1_Sub1!$D85="","",CNGE_2024_M1_Secc1_Sub1!$D85)</f>
        <v>INSTITUTO TECNOLOGICO SUPERIOR DE JESUS CARRANZA</v>
      </c>
      <c r="E690" s="733"/>
      <c r="F690" s="733"/>
      <c r="G690" s="733"/>
      <c r="H690" s="733"/>
      <c r="I690" s="734"/>
      <c r="J690" s="111"/>
      <c r="K690" s="111"/>
      <c r="L690" s="111"/>
      <c r="M690" s="111"/>
      <c r="N690" s="111"/>
      <c r="O690" s="111"/>
      <c r="P690" s="111"/>
      <c r="Q690" s="111"/>
      <c r="R690" s="111"/>
      <c r="S690" s="111"/>
      <c r="T690" s="111"/>
      <c r="U690" s="111"/>
      <c r="V690" s="111"/>
      <c r="W690" s="111"/>
      <c r="X690" s="111"/>
      <c r="Y690" s="111"/>
      <c r="Z690" s="111"/>
      <c r="AA690" s="111"/>
      <c r="AB690" s="111"/>
      <c r="AC690" s="111"/>
      <c r="AD690" s="111"/>
      <c r="AE690" s="8"/>
      <c r="AG690" s="381">
        <f t="shared" si="177"/>
        <v>1</v>
      </c>
      <c r="AH690" s="298">
        <f t="shared" si="178"/>
        <v>0</v>
      </c>
      <c r="AI690" s="299">
        <f t="shared" si="179"/>
        <v>0</v>
      </c>
      <c r="AJ690" s="300">
        <f t="shared" si="180"/>
        <v>0</v>
      </c>
      <c r="AK690" s="301">
        <f t="shared" si="181"/>
        <v>0</v>
      </c>
      <c r="AL690" s="298">
        <f t="shared" si="182"/>
        <v>0</v>
      </c>
      <c r="AM690" s="299">
        <f t="shared" si="183"/>
        <v>0</v>
      </c>
      <c r="AN690" s="300">
        <f t="shared" si="184"/>
        <v>0</v>
      </c>
      <c r="AO690" s="301">
        <f t="shared" si="185"/>
        <v>0</v>
      </c>
      <c r="AP690" s="298">
        <f t="shared" si="186"/>
        <v>0</v>
      </c>
      <c r="AQ690" s="299">
        <f t="shared" si="187"/>
        <v>0</v>
      </c>
      <c r="AR690" s="300">
        <f t="shared" si="188"/>
        <v>0</v>
      </c>
      <c r="AS690" s="301">
        <f t="shared" si="189"/>
        <v>0</v>
      </c>
      <c r="AT690" s="298">
        <f t="shared" si="190"/>
        <v>0</v>
      </c>
      <c r="AU690" s="299">
        <f t="shared" si="191"/>
        <v>0</v>
      </c>
      <c r="AV690" s="300">
        <f t="shared" si="192"/>
        <v>0</v>
      </c>
      <c r="AW690" s="301">
        <f t="shared" si="193"/>
        <v>0</v>
      </c>
      <c r="AX690" s="298">
        <f t="shared" si="194"/>
        <v>0</v>
      </c>
      <c r="AY690" s="299">
        <f t="shared" si="195"/>
        <v>0</v>
      </c>
      <c r="AZ690" s="300">
        <f t="shared" si="196"/>
        <v>0</v>
      </c>
      <c r="BA690" s="301">
        <f t="shared" si="197"/>
        <v>0</v>
      </c>
      <c r="BB690" s="298">
        <f t="shared" si="198"/>
        <v>0</v>
      </c>
      <c r="BC690" s="299">
        <f t="shared" si="199"/>
        <v>0</v>
      </c>
      <c r="BD690" s="300">
        <f t="shared" si="200"/>
        <v>0</v>
      </c>
      <c r="BE690" s="301">
        <f t="shared" si="201"/>
        <v>0</v>
      </c>
      <c r="BF690" s="298">
        <f t="shared" si="202"/>
        <v>0</v>
      </c>
      <c r="BG690" s="299">
        <f t="shared" si="203"/>
        <v>0</v>
      </c>
      <c r="BH690" s="300">
        <f t="shared" si="204"/>
        <v>0</v>
      </c>
      <c r="BI690" s="301">
        <f t="shared" si="205"/>
        <v>0</v>
      </c>
      <c r="BJ690" s="371">
        <f t="shared" si="206"/>
        <v>0</v>
      </c>
      <c r="BK690" s="303">
        <f t="shared" si="207"/>
        <v>0</v>
      </c>
      <c r="BL690" s="304" t="str">
        <f>IF(BK690=0,"",
IF(SUM($BK$647:BK690)=1,BM690,
IF($BL$767&gt;SUM($BK$647:BK690),_xlfn.CONCAT(", ",BM690),
IF($BL$767=SUM($BK$647:BK690),_xlfn.CONCAT(" y ",BM690)))))</f>
        <v/>
      </c>
      <c r="BM690" s="231" t="s">
        <v>6255</v>
      </c>
      <c r="BN690" s="290">
        <f t="shared" si="208"/>
        <v>1</v>
      </c>
      <c r="BO690" s="291" t="e">
        <f ca="1">IF(BN690=0,"",
IF(SUM($BN$647:BN690)=1,BP690,
IF($BO$767&gt;SUM($BN$647:BN690),_xlfn.CONCAT(", ",BP690),
IF($BO$767=SUM($BN$647:BN690),_xlfn.CONCAT(" y ",BP690)))))</f>
        <v>#NAME?</v>
      </c>
      <c r="BP690" s="231" t="s">
        <v>6255</v>
      </c>
      <c r="BQ690" s="378">
        <f t="shared" si="209"/>
        <v>0</v>
      </c>
      <c r="BR690" s="379">
        <f t="shared" si="210"/>
        <v>0</v>
      </c>
      <c r="BS690" s="380">
        <f t="shared" si="211"/>
        <v>0</v>
      </c>
      <c r="BT690" s="483">
        <f t="shared" si="212"/>
        <v>0</v>
      </c>
      <c r="BU690" s="484">
        <f t="shared" si="213"/>
        <v>0</v>
      </c>
      <c r="BV690" s="485">
        <f t="shared" si="214"/>
        <v>0</v>
      </c>
      <c r="BW690" s="486">
        <f t="shared" si="215"/>
        <v>0</v>
      </c>
      <c r="BX690" s="483">
        <f t="shared" si="216"/>
        <v>0</v>
      </c>
      <c r="BY690" s="487">
        <f t="shared" si="217"/>
        <v>0</v>
      </c>
      <c r="BZ690" s="485">
        <f t="shared" si="218"/>
        <v>0</v>
      </c>
      <c r="CA690" s="486">
        <f t="shared" si="219"/>
        <v>0</v>
      </c>
      <c r="CB690" s="483">
        <f t="shared" si="220"/>
        <v>0</v>
      </c>
      <c r="CC690" s="484">
        <f t="shared" si="221"/>
        <v>0</v>
      </c>
      <c r="CD690" s="485">
        <f t="shared" si="222"/>
        <v>0</v>
      </c>
      <c r="CE690" s="486">
        <f t="shared" si="223"/>
        <v>0</v>
      </c>
    </row>
    <row r="691" spans="1:83" ht="45" customHeight="1">
      <c r="A691" s="81"/>
      <c r="B691" s="82"/>
      <c r="C691" s="85" t="s">
        <v>149</v>
      </c>
      <c r="D691" s="732" t="str">
        <f>IF(CNGE_2024_M1_Secc1_Sub1!$D86="","",CNGE_2024_M1_Secc1_Sub1!$D86)</f>
        <v>INSTITUTO TECNOLOGICO SUPERIOR DE RODRIGUEZ CLARA</v>
      </c>
      <c r="E691" s="733"/>
      <c r="F691" s="733"/>
      <c r="G691" s="733"/>
      <c r="H691" s="733"/>
      <c r="I691" s="734"/>
      <c r="J691" s="111"/>
      <c r="K691" s="111"/>
      <c r="L691" s="111"/>
      <c r="M691" s="111"/>
      <c r="N691" s="111"/>
      <c r="O691" s="111"/>
      <c r="P691" s="111"/>
      <c r="Q691" s="111"/>
      <c r="R691" s="111"/>
      <c r="S691" s="111"/>
      <c r="T691" s="111"/>
      <c r="U691" s="111"/>
      <c r="V691" s="111"/>
      <c r="W691" s="111"/>
      <c r="X691" s="111"/>
      <c r="Y691" s="111"/>
      <c r="Z691" s="111"/>
      <c r="AA691" s="111"/>
      <c r="AB691" s="111"/>
      <c r="AC691" s="111"/>
      <c r="AD691" s="111"/>
      <c r="AE691" s="8"/>
      <c r="AG691" s="381">
        <f t="shared" si="177"/>
        <v>1</v>
      </c>
      <c r="AH691" s="298">
        <f t="shared" si="178"/>
        <v>0</v>
      </c>
      <c r="AI691" s="299">
        <f t="shared" si="179"/>
        <v>0</v>
      </c>
      <c r="AJ691" s="300">
        <f t="shared" si="180"/>
        <v>0</v>
      </c>
      <c r="AK691" s="301">
        <f t="shared" si="181"/>
        <v>0</v>
      </c>
      <c r="AL691" s="298">
        <f t="shared" si="182"/>
        <v>0</v>
      </c>
      <c r="AM691" s="299">
        <f t="shared" si="183"/>
        <v>0</v>
      </c>
      <c r="AN691" s="300">
        <f t="shared" si="184"/>
        <v>0</v>
      </c>
      <c r="AO691" s="301">
        <f t="shared" si="185"/>
        <v>0</v>
      </c>
      <c r="AP691" s="298">
        <f t="shared" si="186"/>
        <v>0</v>
      </c>
      <c r="AQ691" s="299">
        <f t="shared" si="187"/>
        <v>0</v>
      </c>
      <c r="AR691" s="300">
        <f t="shared" si="188"/>
        <v>0</v>
      </c>
      <c r="AS691" s="301">
        <f t="shared" si="189"/>
        <v>0</v>
      </c>
      <c r="AT691" s="298">
        <f t="shared" si="190"/>
        <v>0</v>
      </c>
      <c r="AU691" s="299">
        <f t="shared" si="191"/>
        <v>0</v>
      </c>
      <c r="AV691" s="300">
        <f t="shared" si="192"/>
        <v>0</v>
      </c>
      <c r="AW691" s="301">
        <f t="shared" si="193"/>
        <v>0</v>
      </c>
      <c r="AX691" s="298">
        <f t="shared" si="194"/>
        <v>0</v>
      </c>
      <c r="AY691" s="299">
        <f t="shared" si="195"/>
        <v>0</v>
      </c>
      <c r="AZ691" s="300">
        <f t="shared" si="196"/>
        <v>0</v>
      </c>
      <c r="BA691" s="301">
        <f t="shared" si="197"/>
        <v>0</v>
      </c>
      <c r="BB691" s="298">
        <f t="shared" si="198"/>
        <v>0</v>
      </c>
      <c r="BC691" s="299">
        <f t="shared" si="199"/>
        <v>0</v>
      </c>
      <c r="BD691" s="300">
        <f t="shared" si="200"/>
        <v>0</v>
      </c>
      <c r="BE691" s="301">
        <f t="shared" si="201"/>
        <v>0</v>
      </c>
      <c r="BF691" s="298">
        <f t="shared" si="202"/>
        <v>0</v>
      </c>
      <c r="BG691" s="299">
        <f t="shared" si="203"/>
        <v>0</v>
      </c>
      <c r="BH691" s="300">
        <f t="shared" si="204"/>
        <v>0</v>
      </c>
      <c r="BI691" s="301">
        <f t="shared" si="205"/>
        <v>0</v>
      </c>
      <c r="BJ691" s="371">
        <f t="shared" si="206"/>
        <v>0</v>
      </c>
      <c r="BK691" s="303">
        <f t="shared" si="207"/>
        <v>0</v>
      </c>
      <c r="BL691" s="304" t="str">
        <f>IF(BK691=0,"",
IF(SUM($BK$647:BK691)=1,BM691,
IF($BL$767&gt;SUM($BK$647:BK691),_xlfn.CONCAT(", ",BM691),
IF($BL$767=SUM($BK$647:BK691),_xlfn.CONCAT(" y ",BM691)))))</f>
        <v/>
      </c>
      <c r="BM691" s="231" t="s">
        <v>6256</v>
      </c>
      <c r="BN691" s="290">
        <f t="shared" si="208"/>
        <v>1</v>
      </c>
      <c r="BO691" s="291" t="e">
        <f ca="1">IF(BN691=0,"",
IF(SUM($BN$647:BN691)=1,BP691,
IF($BO$767&gt;SUM($BN$647:BN691),_xlfn.CONCAT(", ",BP691),
IF($BO$767=SUM($BN$647:BN691),_xlfn.CONCAT(" y ",BP691)))))</f>
        <v>#NAME?</v>
      </c>
      <c r="BP691" s="231" t="s">
        <v>6256</v>
      </c>
      <c r="BQ691" s="378">
        <f t="shared" si="209"/>
        <v>0</v>
      </c>
      <c r="BR691" s="379">
        <f t="shared" si="210"/>
        <v>0</v>
      </c>
      <c r="BS691" s="380">
        <f t="shared" si="211"/>
        <v>0</v>
      </c>
      <c r="BT691" s="483">
        <f t="shared" si="212"/>
        <v>0</v>
      </c>
      <c r="BU691" s="484">
        <f t="shared" si="213"/>
        <v>0</v>
      </c>
      <c r="BV691" s="485">
        <f t="shared" si="214"/>
        <v>0</v>
      </c>
      <c r="BW691" s="486">
        <f t="shared" si="215"/>
        <v>0</v>
      </c>
      <c r="BX691" s="483">
        <f t="shared" si="216"/>
        <v>0</v>
      </c>
      <c r="BY691" s="487">
        <f t="shared" si="217"/>
        <v>0</v>
      </c>
      <c r="BZ691" s="485">
        <f t="shared" si="218"/>
        <v>0</v>
      </c>
      <c r="CA691" s="486">
        <f t="shared" si="219"/>
        <v>0</v>
      </c>
      <c r="CB691" s="483">
        <f t="shared" si="220"/>
        <v>0</v>
      </c>
      <c r="CC691" s="484">
        <f t="shared" si="221"/>
        <v>0</v>
      </c>
      <c r="CD691" s="485">
        <f t="shared" si="222"/>
        <v>0</v>
      </c>
      <c r="CE691" s="486">
        <f t="shared" si="223"/>
        <v>0</v>
      </c>
    </row>
    <row r="692" spans="1:83" ht="45" customHeight="1">
      <c r="A692" s="81"/>
      <c r="B692" s="82"/>
      <c r="C692" s="85" t="s">
        <v>150</v>
      </c>
      <c r="D692" s="732" t="str">
        <f>IF(CNGE_2024_M1_Secc1_Sub1!$D87="","",CNGE_2024_M1_Secc1_Sub1!$D87)</f>
        <v>INSTITUTO VERACRUZANO DE EDUCACION PARA LOS ADULTOS</v>
      </c>
      <c r="E692" s="733"/>
      <c r="F692" s="733"/>
      <c r="G692" s="733"/>
      <c r="H692" s="733"/>
      <c r="I692" s="734"/>
      <c r="J692" s="111"/>
      <c r="K692" s="111"/>
      <c r="L692" s="111"/>
      <c r="M692" s="111"/>
      <c r="N692" s="111"/>
      <c r="O692" s="111"/>
      <c r="P692" s="111"/>
      <c r="Q692" s="111"/>
      <c r="R692" s="111"/>
      <c r="S692" s="111"/>
      <c r="T692" s="111"/>
      <c r="U692" s="111"/>
      <c r="V692" s="111"/>
      <c r="W692" s="111"/>
      <c r="X692" s="111"/>
      <c r="Y692" s="111"/>
      <c r="Z692" s="111"/>
      <c r="AA692" s="111"/>
      <c r="AB692" s="111"/>
      <c r="AC692" s="111"/>
      <c r="AD692" s="111"/>
      <c r="AE692" s="8"/>
      <c r="AG692" s="381">
        <f t="shared" si="177"/>
        <v>1</v>
      </c>
      <c r="AH692" s="298">
        <f t="shared" si="178"/>
        <v>0</v>
      </c>
      <c r="AI692" s="299">
        <f t="shared" si="179"/>
        <v>0</v>
      </c>
      <c r="AJ692" s="300">
        <f t="shared" si="180"/>
        <v>0</v>
      </c>
      <c r="AK692" s="301">
        <f t="shared" si="181"/>
        <v>0</v>
      </c>
      <c r="AL692" s="298">
        <f t="shared" si="182"/>
        <v>0</v>
      </c>
      <c r="AM692" s="299">
        <f t="shared" si="183"/>
        <v>0</v>
      </c>
      <c r="AN692" s="300">
        <f t="shared" si="184"/>
        <v>0</v>
      </c>
      <c r="AO692" s="301">
        <f t="shared" si="185"/>
        <v>0</v>
      </c>
      <c r="AP692" s="298">
        <f t="shared" si="186"/>
        <v>0</v>
      </c>
      <c r="AQ692" s="299">
        <f t="shared" si="187"/>
        <v>0</v>
      </c>
      <c r="AR692" s="300">
        <f t="shared" si="188"/>
        <v>0</v>
      </c>
      <c r="AS692" s="301">
        <f t="shared" si="189"/>
        <v>0</v>
      </c>
      <c r="AT692" s="298">
        <f t="shared" si="190"/>
        <v>0</v>
      </c>
      <c r="AU692" s="299">
        <f t="shared" si="191"/>
        <v>0</v>
      </c>
      <c r="AV692" s="300">
        <f t="shared" si="192"/>
        <v>0</v>
      </c>
      <c r="AW692" s="301">
        <f t="shared" si="193"/>
        <v>0</v>
      </c>
      <c r="AX692" s="298">
        <f t="shared" si="194"/>
        <v>0</v>
      </c>
      <c r="AY692" s="299">
        <f t="shared" si="195"/>
        <v>0</v>
      </c>
      <c r="AZ692" s="300">
        <f t="shared" si="196"/>
        <v>0</v>
      </c>
      <c r="BA692" s="301">
        <f t="shared" si="197"/>
        <v>0</v>
      </c>
      <c r="BB692" s="298">
        <f t="shared" si="198"/>
        <v>0</v>
      </c>
      <c r="BC692" s="299">
        <f t="shared" si="199"/>
        <v>0</v>
      </c>
      <c r="BD692" s="300">
        <f t="shared" si="200"/>
        <v>0</v>
      </c>
      <c r="BE692" s="301">
        <f t="shared" si="201"/>
        <v>0</v>
      </c>
      <c r="BF692" s="298">
        <f t="shared" si="202"/>
        <v>0</v>
      </c>
      <c r="BG692" s="299">
        <f t="shared" si="203"/>
        <v>0</v>
      </c>
      <c r="BH692" s="300">
        <f t="shared" si="204"/>
        <v>0</v>
      </c>
      <c r="BI692" s="301">
        <f t="shared" si="205"/>
        <v>0</v>
      </c>
      <c r="BJ692" s="371">
        <f t="shared" si="206"/>
        <v>0</v>
      </c>
      <c r="BK692" s="303">
        <f t="shared" si="207"/>
        <v>0</v>
      </c>
      <c r="BL692" s="304" t="str">
        <f>IF(BK692=0,"",
IF(SUM($BK$647:BK692)=1,BM692,
IF($BL$767&gt;SUM($BK$647:BK692),_xlfn.CONCAT(", ",BM692),
IF($BL$767=SUM($BK$647:BK692),_xlfn.CONCAT(" y ",BM692)))))</f>
        <v/>
      </c>
      <c r="BM692" s="231" t="s">
        <v>6257</v>
      </c>
      <c r="BN692" s="290">
        <f t="shared" si="208"/>
        <v>1</v>
      </c>
      <c r="BO692" s="291" t="e">
        <f ca="1">IF(BN692=0,"",
IF(SUM($BN$647:BN692)=1,BP692,
IF($BO$767&gt;SUM($BN$647:BN692),_xlfn.CONCAT(", ",BP692),
IF($BO$767=SUM($BN$647:BN692),_xlfn.CONCAT(" y ",BP692)))))</f>
        <v>#NAME?</v>
      </c>
      <c r="BP692" s="231" t="s">
        <v>6257</v>
      </c>
      <c r="BQ692" s="378">
        <f t="shared" si="209"/>
        <v>0</v>
      </c>
      <c r="BR692" s="379">
        <f t="shared" si="210"/>
        <v>0</v>
      </c>
      <c r="BS692" s="380">
        <f t="shared" si="211"/>
        <v>0</v>
      </c>
      <c r="BT692" s="483">
        <f t="shared" si="212"/>
        <v>0</v>
      </c>
      <c r="BU692" s="484">
        <f t="shared" si="213"/>
        <v>0</v>
      </c>
      <c r="BV692" s="485">
        <f t="shared" si="214"/>
        <v>0</v>
      </c>
      <c r="BW692" s="486">
        <f t="shared" si="215"/>
        <v>0</v>
      </c>
      <c r="BX692" s="483">
        <f t="shared" si="216"/>
        <v>0</v>
      </c>
      <c r="BY692" s="487">
        <f t="shared" si="217"/>
        <v>0</v>
      </c>
      <c r="BZ692" s="485">
        <f t="shared" si="218"/>
        <v>0</v>
      </c>
      <c r="CA692" s="486">
        <f t="shared" si="219"/>
        <v>0</v>
      </c>
      <c r="CB692" s="483">
        <f t="shared" si="220"/>
        <v>0</v>
      </c>
      <c r="CC692" s="484">
        <f t="shared" si="221"/>
        <v>0</v>
      </c>
      <c r="CD692" s="485">
        <f t="shared" si="222"/>
        <v>0</v>
      </c>
      <c r="CE692" s="486">
        <f t="shared" si="223"/>
        <v>0</v>
      </c>
    </row>
    <row r="693" spans="1:83" ht="45" customHeight="1">
      <c r="A693" s="81"/>
      <c r="B693" s="82"/>
      <c r="C693" s="85" t="s">
        <v>151</v>
      </c>
      <c r="D693" s="732" t="str">
        <f>IF(CNGE_2024_M1_Secc1_Sub1!$D88="","",CNGE_2024_M1_Secc1_Sub1!$D88)</f>
        <v>COLEGIO NACIONAL DE EDUCACION PROFESIONAL TECNICA</v>
      </c>
      <c r="E693" s="733"/>
      <c r="F693" s="733"/>
      <c r="G693" s="733"/>
      <c r="H693" s="733"/>
      <c r="I693" s="734"/>
      <c r="J693" s="111"/>
      <c r="K693" s="111"/>
      <c r="L693" s="111"/>
      <c r="M693" s="111"/>
      <c r="N693" s="111"/>
      <c r="O693" s="111"/>
      <c r="P693" s="111"/>
      <c r="Q693" s="111"/>
      <c r="R693" s="111"/>
      <c r="S693" s="111"/>
      <c r="T693" s="111"/>
      <c r="U693" s="111"/>
      <c r="V693" s="111"/>
      <c r="W693" s="111"/>
      <c r="X693" s="111"/>
      <c r="Y693" s="111"/>
      <c r="Z693" s="111"/>
      <c r="AA693" s="111"/>
      <c r="AB693" s="111"/>
      <c r="AC693" s="111"/>
      <c r="AD693" s="111"/>
      <c r="AE693" s="8"/>
      <c r="AG693" s="381">
        <f t="shared" si="177"/>
        <v>1</v>
      </c>
      <c r="AH693" s="298">
        <f t="shared" si="178"/>
        <v>0</v>
      </c>
      <c r="AI693" s="299">
        <f t="shared" si="179"/>
        <v>0</v>
      </c>
      <c r="AJ693" s="300">
        <f t="shared" si="180"/>
        <v>0</v>
      </c>
      <c r="AK693" s="301">
        <f t="shared" si="181"/>
        <v>0</v>
      </c>
      <c r="AL693" s="298">
        <f t="shared" si="182"/>
        <v>0</v>
      </c>
      <c r="AM693" s="299">
        <f t="shared" si="183"/>
        <v>0</v>
      </c>
      <c r="AN693" s="300">
        <f t="shared" si="184"/>
        <v>0</v>
      </c>
      <c r="AO693" s="301">
        <f t="shared" si="185"/>
        <v>0</v>
      </c>
      <c r="AP693" s="298">
        <f t="shared" si="186"/>
        <v>0</v>
      </c>
      <c r="AQ693" s="299">
        <f t="shared" si="187"/>
        <v>0</v>
      </c>
      <c r="AR693" s="300">
        <f t="shared" si="188"/>
        <v>0</v>
      </c>
      <c r="AS693" s="301">
        <f t="shared" si="189"/>
        <v>0</v>
      </c>
      <c r="AT693" s="298">
        <f t="shared" si="190"/>
        <v>0</v>
      </c>
      <c r="AU693" s="299">
        <f t="shared" si="191"/>
        <v>0</v>
      </c>
      <c r="AV693" s="300">
        <f t="shared" si="192"/>
        <v>0</v>
      </c>
      <c r="AW693" s="301">
        <f t="shared" si="193"/>
        <v>0</v>
      </c>
      <c r="AX693" s="298">
        <f t="shared" si="194"/>
        <v>0</v>
      </c>
      <c r="AY693" s="299">
        <f t="shared" si="195"/>
        <v>0</v>
      </c>
      <c r="AZ693" s="300">
        <f t="shared" si="196"/>
        <v>0</v>
      </c>
      <c r="BA693" s="301">
        <f t="shared" si="197"/>
        <v>0</v>
      </c>
      <c r="BB693" s="298">
        <f t="shared" si="198"/>
        <v>0</v>
      </c>
      <c r="BC693" s="299">
        <f t="shared" si="199"/>
        <v>0</v>
      </c>
      <c r="BD693" s="300">
        <f t="shared" si="200"/>
        <v>0</v>
      </c>
      <c r="BE693" s="301">
        <f t="shared" si="201"/>
        <v>0</v>
      </c>
      <c r="BF693" s="298">
        <f t="shared" si="202"/>
        <v>0</v>
      </c>
      <c r="BG693" s="299">
        <f t="shared" si="203"/>
        <v>0</v>
      </c>
      <c r="BH693" s="300">
        <f t="shared" si="204"/>
        <v>0</v>
      </c>
      <c r="BI693" s="301">
        <f t="shared" si="205"/>
        <v>0</v>
      </c>
      <c r="BJ693" s="371">
        <f t="shared" si="206"/>
        <v>0</v>
      </c>
      <c r="BK693" s="303">
        <f t="shared" si="207"/>
        <v>0</v>
      </c>
      <c r="BL693" s="304" t="str">
        <f>IF(BK693=0,"",
IF(SUM($BK$647:BK693)=1,BM693,
IF($BL$767&gt;SUM($BK$647:BK693),_xlfn.CONCAT(", ",BM693),
IF($BL$767=SUM($BK$647:BK693),_xlfn.CONCAT(" y ",BM693)))))</f>
        <v/>
      </c>
      <c r="BM693" s="231" t="s">
        <v>6258</v>
      </c>
      <c r="BN693" s="290">
        <f t="shared" si="208"/>
        <v>1</v>
      </c>
      <c r="BO693" s="291" t="e">
        <f ca="1">IF(BN693=0,"",
IF(SUM($BN$647:BN693)=1,BP693,
IF($BO$767&gt;SUM($BN$647:BN693),_xlfn.CONCAT(", ",BP693),
IF($BO$767=SUM($BN$647:BN693),_xlfn.CONCAT(" y ",BP693)))))</f>
        <v>#NAME?</v>
      </c>
      <c r="BP693" s="231" t="s">
        <v>6258</v>
      </c>
      <c r="BQ693" s="378">
        <f t="shared" si="209"/>
        <v>0</v>
      </c>
      <c r="BR693" s="379">
        <f t="shared" si="210"/>
        <v>0</v>
      </c>
      <c r="BS693" s="380">
        <f t="shared" si="211"/>
        <v>0</v>
      </c>
      <c r="BT693" s="483">
        <f t="shared" si="212"/>
        <v>0</v>
      </c>
      <c r="BU693" s="484">
        <f t="shared" si="213"/>
        <v>0</v>
      </c>
      <c r="BV693" s="485">
        <f t="shared" si="214"/>
        <v>0</v>
      </c>
      <c r="BW693" s="486">
        <f t="shared" si="215"/>
        <v>0</v>
      </c>
      <c r="BX693" s="483">
        <f t="shared" si="216"/>
        <v>0</v>
      </c>
      <c r="BY693" s="487">
        <f t="shared" si="217"/>
        <v>0</v>
      </c>
      <c r="BZ693" s="485">
        <f t="shared" si="218"/>
        <v>0</v>
      </c>
      <c r="CA693" s="486">
        <f t="shared" si="219"/>
        <v>0</v>
      </c>
      <c r="CB693" s="483">
        <f t="shared" si="220"/>
        <v>0</v>
      </c>
      <c r="CC693" s="484">
        <f t="shared" si="221"/>
        <v>0</v>
      </c>
      <c r="CD693" s="485">
        <f t="shared" si="222"/>
        <v>0</v>
      </c>
      <c r="CE693" s="486">
        <f t="shared" si="223"/>
        <v>0</v>
      </c>
    </row>
    <row r="694" spans="1:83" ht="30" customHeight="1">
      <c r="A694" s="81"/>
      <c r="B694" s="82"/>
      <c r="C694" s="85" t="s">
        <v>152</v>
      </c>
      <c r="D694" s="732" t="str">
        <f>IF(CNGE_2024_M1_Secc1_Sub1!$D89="","",CNGE_2024_M1_Secc1_Sub1!$D89)</f>
        <v>UNIVERSIDAD TECNOLOGICA DEL SURESTE</v>
      </c>
      <c r="E694" s="733"/>
      <c r="F694" s="733"/>
      <c r="G694" s="733"/>
      <c r="H694" s="733"/>
      <c r="I694" s="734"/>
      <c r="J694" s="111"/>
      <c r="K694" s="111"/>
      <c r="L694" s="111"/>
      <c r="M694" s="111"/>
      <c r="N694" s="111"/>
      <c r="O694" s="111"/>
      <c r="P694" s="111"/>
      <c r="Q694" s="111"/>
      <c r="R694" s="111"/>
      <c r="S694" s="111"/>
      <c r="T694" s="111"/>
      <c r="U694" s="111"/>
      <c r="V694" s="111"/>
      <c r="W694" s="111"/>
      <c r="X694" s="111"/>
      <c r="Y694" s="111"/>
      <c r="Z694" s="111"/>
      <c r="AA694" s="111"/>
      <c r="AB694" s="111"/>
      <c r="AC694" s="111"/>
      <c r="AD694" s="111"/>
      <c r="AE694" s="8"/>
      <c r="AG694" s="381">
        <f t="shared" si="177"/>
        <v>1</v>
      </c>
      <c r="AH694" s="298">
        <f t="shared" si="178"/>
        <v>0</v>
      </c>
      <c r="AI694" s="299">
        <f t="shared" si="179"/>
        <v>0</v>
      </c>
      <c r="AJ694" s="300">
        <f t="shared" si="180"/>
        <v>0</v>
      </c>
      <c r="AK694" s="301">
        <f t="shared" si="181"/>
        <v>0</v>
      </c>
      <c r="AL694" s="298">
        <f t="shared" si="182"/>
        <v>0</v>
      </c>
      <c r="AM694" s="299">
        <f t="shared" si="183"/>
        <v>0</v>
      </c>
      <c r="AN694" s="300">
        <f t="shared" si="184"/>
        <v>0</v>
      </c>
      <c r="AO694" s="301">
        <f t="shared" si="185"/>
        <v>0</v>
      </c>
      <c r="AP694" s="298">
        <f t="shared" si="186"/>
        <v>0</v>
      </c>
      <c r="AQ694" s="299">
        <f t="shared" si="187"/>
        <v>0</v>
      </c>
      <c r="AR694" s="300">
        <f t="shared" si="188"/>
        <v>0</v>
      </c>
      <c r="AS694" s="301">
        <f t="shared" si="189"/>
        <v>0</v>
      </c>
      <c r="AT694" s="298">
        <f t="shared" si="190"/>
        <v>0</v>
      </c>
      <c r="AU694" s="299">
        <f t="shared" si="191"/>
        <v>0</v>
      </c>
      <c r="AV694" s="300">
        <f t="shared" si="192"/>
        <v>0</v>
      </c>
      <c r="AW694" s="301">
        <f t="shared" si="193"/>
        <v>0</v>
      </c>
      <c r="AX694" s="298">
        <f t="shared" si="194"/>
        <v>0</v>
      </c>
      <c r="AY694" s="299">
        <f t="shared" si="195"/>
        <v>0</v>
      </c>
      <c r="AZ694" s="300">
        <f t="shared" si="196"/>
        <v>0</v>
      </c>
      <c r="BA694" s="301">
        <f t="shared" si="197"/>
        <v>0</v>
      </c>
      <c r="BB694" s="298">
        <f t="shared" si="198"/>
        <v>0</v>
      </c>
      <c r="BC694" s="299">
        <f t="shared" si="199"/>
        <v>0</v>
      </c>
      <c r="BD694" s="300">
        <f t="shared" si="200"/>
        <v>0</v>
      </c>
      <c r="BE694" s="301">
        <f t="shared" si="201"/>
        <v>0</v>
      </c>
      <c r="BF694" s="298">
        <f t="shared" si="202"/>
        <v>0</v>
      </c>
      <c r="BG694" s="299">
        <f t="shared" si="203"/>
        <v>0</v>
      </c>
      <c r="BH694" s="300">
        <f t="shared" si="204"/>
        <v>0</v>
      </c>
      <c r="BI694" s="301">
        <f t="shared" si="205"/>
        <v>0</v>
      </c>
      <c r="BJ694" s="371">
        <f t="shared" si="206"/>
        <v>0</v>
      </c>
      <c r="BK694" s="303">
        <f t="shared" si="207"/>
        <v>0</v>
      </c>
      <c r="BL694" s="304" t="str">
        <f>IF(BK694=0,"",
IF(SUM($BK$647:BK694)=1,BM694,
IF($BL$767&gt;SUM($BK$647:BK694),_xlfn.CONCAT(", ",BM694),
IF($BL$767=SUM($BK$647:BK694),_xlfn.CONCAT(" y ",BM694)))))</f>
        <v/>
      </c>
      <c r="BM694" s="231" t="s">
        <v>6259</v>
      </c>
      <c r="BN694" s="290">
        <f t="shared" si="208"/>
        <v>1</v>
      </c>
      <c r="BO694" s="291" t="e">
        <f ca="1">IF(BN694=0,"",
IF(SUM($BN$647:BN694)=1,BP694,
IF($BO$767&gt;SUM($BN$647:BN694),_xlfn.CONCAT(", ",BP694),
IF($BO$767=SUM($BN$647:BN694),_xlfn.CONCAT(" y ",BP694)))))</f>
        <v>#NAME?</v>
      </c>
      <c r="BP694" s="231" t="s">
        <v>6259</v>
      </c>
      <c r="BQ694" s="378">
        <f t="shared" si="209"/>
        <v>0</v>
      </c>
      <c r="BR694" s="379">
        <f t="shared" si="210"/>
        <v>0</v>
      </c>
      <c r="BS694" s="380">
        <f t="shared" si="211"/>
        <v>0</v>
      </c>
      <c r="BT694" s="483">
        <f t="shared" si="212"/>
        <v>0</v>
      </c>
      <c r="BU694" s="484">
        <f t="shared" si="213"/>
        <v>0</v>
      </c>
      <c r="BV694" s="485">
        <f t="shared" si="214"/>
        <v>0</v>
      </c>
      <c r="BW694" s="486">
        <f t="shared" si="215"/>
        <v>0</v>
      </c>
      <c r="BX694" s="483">
        <f t="shared" si="216"/>
        <v>0</v>
      </c>
      <c r="BY694" s="487">
        <f t="shared" si="217"/>
        <v>0</v>
      </c>
      <c r="BZ694" s="485">
        <f t="shared" si="218"/>
        <v>0</v>
      </c>
      <c r="CA694" s="486">
        <f t="shared" si="219"/>
        <v>0</v>
      </c>
      <c r="CB694" s="483">
        <f t="shared" si="220"/>
        <v>0</v>
      </c>
      <c r="CC694" s="484">
        <f t="shared" si="221"/>
        <v>0</v>
      </c>
      <c r="CD694" s="485">
        <f t="shared" si="222"/>
        <v>0</v>
      </c>
      <c r="CE694" s="486">
        <f t="shared" si="223"/>
        <v>0</v>
      </c>
    </row>
    <row r="695" spans="1:83" ht="30" customHeight="1">
      <c r="A695" s="81"/>
      <c r="B695" s="82"/>
      <c r="C695" s="85" t="s">
        <v>153</v>
      </c>
      <c r="D695" s="732" t="str">
        <f>IF(CNGE_2024_M1_Secc1_Sub1!$D90="","",CNGE_2024_M1_Secc1_Sub1!$D90)</f>
        <v>UNIVERSIDAD TECNOLOGICA DEL CENTRO</v>
      </c>
      <c r="E695" s="733"/>
      <c r="F695" s="733"/>
      <c r="G695" s="733"/>
      <c r="H695" s="733"/>
      <c r="I695" s="734"/>
      <c r="J695" s="111"/>
      <c r="K695" s="111"/>
      <c r="L695" s="111"/>
      <c r="M695" s="111"/>
      <c r="N695" s="111"/>
      <c r="O695" s="111"/>
      <c r="P695" s="111"/>
      <c r="Q695" s="111"/>
      <c r="R695" s="111"/>
      <c r="S695" s="111"/>
      <c r="T695" s="111"/>
      <c r="U695" s="111"/>
      <c r="V695" s="111"/>
      <c r="W695" s="111"/>
      <c r="X695" s="111"/>
      <c r="Y695" s="111"/>
      <c r="Z695" s="111"/>
      <c r="AA695" s="111"/>
      <c r="AB695" s="111"/>
      <c r="AC695" s="111"/>
      <c r="AD695" s="111"/>
      <c r="AE695" s="8"/>
      <c r="AG695" s="381">
        <f t="shared" si="177"/>
        <v>1</v>
      </c>
      <c r="AH695" s="298">
        <f t="shared" si="178"/>
        <v>0</v>
      </c>
      <c r="AI695" s="299">
        <f t="shared" si="179"/>
        <v>0</v>
      </c>
      <c r="AJ695" s="300">
        <f t="shared" si="180"/>
        <v>0</v>
      </c>
      <c r="AK695" s="301">
        <f t="shared" si="181"/>
        <v>0</v>
      </c>
      <c r="AL695" s="298">
        <f t="shared" si="182"/>
        <v>0</v>
      </c>
      <c r="AM695" s="299">
        <f t="shared" si="183"/>
        <v>0</v>
      </c>
      <c r="AN695" s="300">
        <f t="shared" si="184"/>
        <v>0</v>
      </c>
      <c r="AO695" s="301">
        <f t="shared" si="185"/>
        <v>0</v>
      </c>
      <c r="AP695" s="298">
        <f t="shared" si="186"/>
        <v>0</v>
      </c>
      <c r="AQ695" s="299">
        <f t="shared" si="187"/>
        <v>0</v>
      </c>
      <c r="AR695" s="300">
        <f t="shared" si="188"/>
        <v>0</v>
      </c>
      <c r="AS695" s="301">
        <f t="shared" si="189"/>
        <v>0</v>
      </c>
      <c r="AT695" s="298">
        <f t="shared" si="190"/>
        <v>0</v>
      </c>
      <c r="AU695" s="299">
        <f t="shared" si="191"/>
        <v>0</v>
      </c>
      <c r="AV695" s="300">
        <f t="shared" si="192"/>
        <v>0</v>
      </c>
      <c r="AW695" s="301">
        <f t="shared" si="193"/>
        <v>0</v>
      </c>
      <c r="AX695" s="298">
        <f t="shared" si="194"/>
        <v>0</v>
      </c>
      <c r="AY695" s="299">
        <f t="shared" si="195"/>
        <v>0</v>
      </c>
      <c r="AZ695" s="300">
        <f t="shared" si="196"/>
        <v>0</v>
      </c>
      <c r="BA695" s="301">
        <f t="shared" si="197"/>
        <v>0</v>
      </c>
      <c r="BB695" s="298">
        <f t="shared" si="198"/>
        <v>0</v>
      </c>
      <c r="BC695" s="299">
        <f t="shared" si="199"/>
        <v>0</v>
      </c>
      <c r="BD695" s="300">
        <f t="shared" si="200"/>
        <v>0</v>
      </c>
      <c r="BE695" s="301">
        <f t="shared" si="201"/>
        <v>0</v>
      </c>
      <c r="BF695" s="298">
        <f t="shared" si="202"/>
        <v>0</v>
      </c>
      <c r="BG695" s="299">
        <f t="shared" si="203"/>
        <v>0</v>
      </c>
      <c r="BH695" s="300">
        <f t="shared" si="204"/>
        <v>0</v>
      </c>
      <c r="BI695" s="301">
        <f t="shared" si="205"/>
        <v>0</v>
      </c>
      <c r="BJ695" s="371">
        <f t="shared" si="206"/>
        <v>0</v>
      </c>
      <c r="BK695" s="303">
        <f t="shared" si="207"/>
        <v>0</v>
      </c>
      <c r="BL695" s="304" t="str">
        <f>IF(BK695=0,"",
IF(SUM($BK$647:BK695)=1,BM695,
IF($BL$767&gt;SUM($BK$647:BK695),_xlfn.CONCAT(", ",BM695),
IF($BL$767=SUM($BK$647:BK695),_xlfn.CONCAT(" y ",BM695)))))</f>
        <v/>
      </c>
      <c r="BM695" s="231" t="s">
        <v>6260</v>
      </c>
      <c r="BN695" s="290">
        <f t="shared" si="208"/>
        <v>1</v>
      </c>
      <c r="BO695" s="291" t="e">
        <f ca="1">IF(BN695=0,"",
IF(SUM($BN$647:BN695)=1,BP695,
IF($BO$767&gt;SUM($BN$647:BN695),_xlfn.CONCAT(", ",BP695),
IF($BO$767=SUM($BN$647:BN695),_xlfn.CONCAT(" y ",BP695)))))</f>
        <v>#NAME?</v>
      </c>
      <c r="BP695" s="231" t="s">
        <v>6260</v>
      </c>
      <c r="BQ695" s="378">
        <f t="shared" si="209"/>
        <v>0</v>
      </c>
      <c r="BR695" s="379">
        <f t="shared" si="210"/>
        <v>0</v>
      </c>
      <c r="BS695" s="380">
        <f t="shared" si="211"/>
        <v>0</v>
      </c>
      <c r="BT695" s="483">
        <f t="shared" si="212"/>
        <v>0</v>
      </c>
      <c r="BU695" s="484">
        <f t="shared" si="213"/>
        <v>0</v>
      </c>
      <c r="BV695" s="485">
        <f t="shared" si="214"/>
        <v>0</v>
      </c>
      <c r="BW695" s="486">
        <f t="shared" si="215"/>
        <v>0</v>
      </c>
      <c r="BX695" s="483">
        <f t="shared" si="216"/>
        <v>0</v>
      </c>
      <c r="BY695" s="487">
        <f t="shared" si="217"/>
        <v>0</v>
      </c>
      <c r="BZ695" s="485">
        <f t="shared" si="218"/>
        <v>0</v>
      </c>
      <c r="CA695" s="486">
        <f t="shared" si="219"/>
        <v>0</v>
      </c>
      <c r="CB695" s="483">
        <f t="shared" si="220"/>
        <v>0</v>
      </c>
      <c r="CC695" s="484">
        <f t="shared" si="221"/>
        <v>0</v>
      </c>
      <c r="CD695" s="485">
        <f t="shared" si="222"/>
        <v>0</v>
      </c>
      <c r="CE695" s="486">
        <f t="shared" si="223"/>
        <v>0</v>
      </c>
    </row>
    <row r="696" spans="1:83" ht="30" customHeight="1">
      <c r="A696" s="81"/>
      <c r="B696" s="82"/>
      <c r="C696" s="85" t="s">
        <v>154</v>
      </c>
      <c r="D696" s="732" t="str">
        <f>IF(CNGE_2024_M1_Secc1_Sub1!$D91="","",CNGE_2024_M1_Secc1_Sub1!$D91)</f>
        <v>UNIVERSIDAD TECNOLOGICA DE GUTIERREZ ZAMORA</v>
      </c>
      <c r="E696" s="733"/>
      <c r="F696" s="733"/>
      <c r="G696" s="733"/>
      <c r="H696" s="733"/>
      <c r="I696" s="734"/>
      <c r="J696" s="111"/>
      <c r="K696" s="111"/>
      <c r="L696" s="111"/>
      <c r="M696" s="111"/>
      <c r="N696" s="111"/>
      <c r="O696" s="111"/>
      <c r="P696" s="111"/>
      <c r="Q696" s="111"/>
      <c r="R696" s="111"/>
      <c r="S696" s="111"/>
      <c r="T696" s="111"/>
      <c r="U696" s="111"/>
      <c r="V696" s="111"/>
      <c r="W696" s="111"/>
      <c r="X696" s="111"/>
      <c r="Y696" s="111"/>
      <c r="Z696" s="111"/>
      <c r="AA696" s="111"/>
      <c r="AB696" s="111"/>
      <c r="AC696" s="111"/>
      <c r="AD696" s="111"/>
      <c r="AE696" s="8"/>
      <c r="AG696" s="381">
        <f t="shared" si="177"/>
        <v>1</v>
      </c>
      <c r="AH696" s="298">
        <f t="shared" si="178"/>
        <v>0</v>
      </c>
      <c r="AI696" s="299">
        <f t="shared" si="179"/>
        <v>0</v>
      </c>
      <c r="AJ696" s="300">
        <f t="shared" si="180"/>
        <v>0</v>
      </c>
      <c r="AK696" s="301">
        <f t="shared" si="181"/>
        <v>0</v>
      </c>
      <c r="AL696" s="298">
        <f t="shared" si="182"/>
        <v>0</v>
      </c>
      <c r="AM696" s="299">
        <f t="shared" si="183"/>
        <v>0</v>
      </c>
      <c r="AN696" s="300">
        <f t="shared" si="184"/>
        <v>0</v>
      </c>
      <c r="AO696" s="301">
        <f t="shared" si="185"/>
        <v>0</v>
      </c>
      <c r="AP696" s="298">
        <f t="shared" si="186"/>
        <v>0</v>
      </c>
      <c r="AQ696" s="299">
        <f t="shared" si="187"/>
        <v>0</v>
      </c>
      <c r="AR696" s="300">
        <f t="shared" si="188"/>
        <v>0</v>
      </c>
      <c r="AS696" s="301">
        <f t="shared" si="189"/>
        <v>0</v>
      </c>
      <c r="AT696" s="298">
        <f t="shared" si="190"/>
        <v>0</v>
      </c>
      <c r="AU696" s="299">
        <f t="shared" si="191"/>
        <v>0</v>
      </c>
      <c r="AV696" s="300">
        <f t="shared" si="192"/>
        <v>0</v>
      </c>
      <c r="AW696" s="301">
        <f t="shared" si="193"/>
        <v>0</v>
      </c>
      <c r="AX696" s="298">
        <f t="shared" si="194"/>
        <v>0</v>
      </c>
      <c r="AY696" s="299">
        <f t="shared" si="195"/>
        <v>0</v>
      </c>
      <c r="AZ696" s="300">
        <f t="shared" si="196"/>
        <v>0</v>
      </c>
      <c r="BA696" s="301">
        <f t="shared" si="197"/>
        <v>0</v>
      </c>
      <c r="BB696" s="298">
        <f t="shared" si="198"/>
        <v>0</v>
      </c>
      <c r="BC696" s="299">
        <f t="shared" si="199"/>
        <v>0</v>
      </c>
      <c r="BD696" s="300">
        <f t="shared" si="200"/>
        <v>0</v>
      </c>
      <c r="BE696" s="301">
        <f t="shared" si="201"/>
        <v>0</v>
      </c>
      <c r="BF696" s="298">
        <f t="shared" si="202"/>
        <v>0</v>
      </c>
      <c r="BG696" s="299">
        <f t="shared" si="203"/>
        <v>0</v>
      </c>
      <c r="BH696" s="300">
        <f t="shared" si="204"/>
        <v>0</v>
      </c>
      <c r="BI696" s="301">
        <f t="shared" si="205"/>
        <v>0</v>
      </c>
      <c r="BJ696" s="371">
        <f t="shared" si="206"/>
        <v>0</v>
      </c>
      <c r="BK696" s="303">
        <f t="shared" si="207"/>
        <v>0</v>
      </c>
      <c r="BL696" s="304" t="str">
        <f>IF(BK696=0,"",
IF(SUM($BK$647:BK696)=1,BM696,
IF($BL$767&gt;SUM($BK$647:BK696),_xlfn.CONCAT(", ",BM696),
IF($BL$767=SUM($BK$647:BK696),_xlfn.CONCAT(" y ",BM696)))))</f>
        <v/>
      </c>
      <c r="BM696" s="231" t="s">
        <v>6261</v>
      </c>
      <c r="BN696" s="290">
        <f t="shared" si="208"/>
        <v>1</v>
      </c>
      <c r="BO696" s="291" t="e">
        <f ca="1">IF(BN696=0,"",
IF(SUM($BN$647:BN696)=1,BP696,
IF($BO$767&gt;SUM($BN$647:BN696),_xlfn.CONCAT(", ",BP696),
IF($BO$767=SUM($BN$647:BN696),_xlfn.CONCAT(" y ",BP696)))))</f>
        <v>#NAME?</v>
      </c>
      <c r="BP696" s="231" t="s">
        <v>6261</v>
      </c>
      <c r="BQ696" s="378">
        <f t="shared" si="209"/>
        <v>0</v>
      </c>
      <c r="BR696" s="379">
        <f t="shared" si="210"/>
        <v>0</v>
      </c>
      <c r="BS696" s="380">
        <f t="shared" si="211"/>
        <v>0</v>
      </c>
      <c r="BT696" s="483">
        <f t="shared" si="212"/>
        <v>0</v>
      </c>
      <c r="BU696" s="484">
        <f t="shared" si="213"/>
        <v>0</v>
      </c>
      <c r="BV696" s="485">
        <f t="shared" si="214"/>
        <v>0</v>
      </c>
      <c r="BW696" s="486">
        <f t="shared" si="215"/>
        <v>0</v>
      </c>
      <c r="BX696" s="483">
        <f t="shared" si="216"/>
        <v>0</v>
      </c>
      <c r="BY696" s="487">
        <f t="shared" si="217"/>
        <v>0</v>
      </c>
      <c r="BZ696" s="485">
        <f t="shared" si="218"/>
        <v>0</v>
      </c>
      <c r="CA696" s="486">
        <f t="shared" si="219"/>
        <v>0</v>
      </c>
      <c r="CB696" s="483">
        <f t="shared" si="220"/>
        <v>0</v>
      </c>
      <c r="CC696" s="484">
        <f t="shared" si="221"/>
        <v>0</v>
      </c>
      <c r="CD696" s="485">
        <f t="shared" si="222"/>
        <v>0</v>
      </c>
      <c r="CE696" s="486">
        <f t="shared" si="223"/>
        <v>0</v>
      </c>
    </row>
    <row r="697" spans="1:83" ht="54.95" customHeight="1">
      <c r="A697" s="81"/>
      <c r="B697" s="82"/>
      <c r="C697" s="85" t="s">
        <v>155</v>
      </c>
      <c r="D697" s="732" t="str">
        <f>IF(CNGE_2024_M1_Secc1_Sub1!$D92="","",CNGE_2024_M1_Secc1_Sub1!$D92)</f>
        <v>CONSEJO VERACRUZANO DE INVESTIGACION CIENTIFICA Y DESARROLLO TECNOLOGICO</v>
      </c>
      <c r="E697" s="733"/>
      <c r="F697" s="733"/>
      <c r="G697" s="733"/>
      <c r="H697" s="733"/>
      <c r="I697" s="734"/>
      <c r="J697" s="111"/>
      <c r="K697" s="111"/>
      <c r="L697" s="111"/>
      <c r="M697" s="111"/>
      <c r="N697" s="111"/>
      <c r="O697" s="111"/>
      <c r="P697" s="111"/>
      <c r="Q697" s="111"/>
      <c r="R697" s="111"/>
      <c r="S697" s="111"/>
      <c r="T697" s="111"/>
      <c r="U697" s="111"/>
      <c r="V697" s="111"/>
      <c r="W697" s="111"/>
      <c r="X697" s="111"/>
      <c r="Y697" s="111"/>
      <c r="Z697" s="111"/>
      <c r="AA697" s="111"/>
      <c r="AB697" s="111"/>
      <c r="AC697" s="111"/>
      <c r="AD697" s="111"/>
      <c r="AE697" s="8"/>
      <c r="AG697" s="381">
        <f t="shared" si="177"/>
        <v>1</v>
      </c>
      <c r="AH697" s="298">
        <f t="shared" si="178"/>
        <v>0</v>
      </c>
      <c r="AI697" s="299">
        <f t="shared" si="179"/>
        <v>0</v>
      </c>
      <c r="AJ697" s="300">
        <f t="shared" si="180"/>
        <v>0</v>
      </c>
      <c r="AK697" s="301">
        <f t="shared" si="181"/>
        <v>0</v>
      </c>
      <c r="AL697" s="298">
        <f t="shared" si="182"/>
        <v>0</v>
      </c>
      <c r="AM697" s="299">
        <f t="shared" si="183"/>
        <v>0</v>
      </c>
      <c r="AN697" s="300">
        <f t="shared" si="184"/>
        <v>0</v>
      </c>
      <c r="AO697" s="301">
        <f t="shared" si="185"/>
        <v>0</v>
      </c>
      <c r="AP697" s="298">
        <f t="shared" si="186"/>
        <v>0</v>
      </c>
      <c r="AQ697" s="299">
        <f t="shared" si="187"/>
        <v>0</v>
      </c>
      <c r="AR697" s="300">
        <f t="shared" si="188"/>
        <v>0</v>
      </c>
      <c r="AS697" s="301">
        <f t="shared" si="189"/>
        <v>0</v>
      </c>
      <c r="AT697" s="298">
        <f t="shared" si="190"/>
        <v>0</v>
      </c>
      <c r="AU697" s="299">
        <f t="shared" si="191"/>
        <v>0</v>
      </c>
      <c r="AV697" s="300">
        <f t="shared" si="192"/>
        <v>0</v>
      </c>
      <c r="AW697" s="301">
        <f t="shared" si="193"/>
        <v>0</v>
      </c>
      <c r="AX697" s="298">
        <f t="shared" si="194"/>
        <v>0</v>
      </c>
      <c r="AY697" s="299">
        <f t="shared" si="195"/>
        <v>0</v>
      </c>
      <c r="AZ697" s="300">
        <f t="shared" si="196"/>
        <v>0</v>
      </c>
      <c r="BA697" s="301">
        <f t="shared" si="197"/>
        <v>0</v>
      </c>
      <c r="BB697" s="298">
        <f t="shared" si="198"/>
        <v>0</v>
      </c>
      <c r="BC697" s="299">
        <f t="shared" si="199"/>
        <v>0</v>
      </c>
      <c r="BD697" s="300">
        <f t="shared" si="200"/>
        <v>0</v>
      </c>
      <c r="BE697" s="301">
        <f t="shared" si="201"/>
        <v>0</v>
      </c>
      <c r="BF697" s="298">
        <f t="shared" si="202"/>
        <v>0</v>
      </c>
      <c r="BG697" s="299">
        <f t="shared" si="203"/>
        <v>0</v>
      </c>
      <c r="BH697" s="300">
        <f t="shared" si="204"/>
        <v>0</v>
      </c>
      <c r="BI697" s="301">
        <f t="shared" si="205"/>
        <v>0</v>
      </c>
      <c r="BJ697" s="371">
        <f t="shared" si="206"/>
        <v>0</v>
      </c>
      <c r="BK697" s="303">
        <f t="shared" si="207"/>
        <v>0</v>
      </c>
      <c r="BL697" s="304" t="str">
        <f>IF(BK697=0,"",
IF(SUM($BK$647:BK697)=1,BM697,
IF($BL$767&gt;SUM($BK$647:BK697),_xlfn.CONCAT(", ",BM697),
IF($BL$767=SUM($BK$647:BK697),_xlfn.CONCAT(" y ",BM697)))))</f>
        <v/>
      </c>
      <c r="BM697" s="231" t="s">
        <v>6262</v>
      </c>
      <c r="BN697" s="290">
        <f t="shared" si="208"/>
        <v>1</v>
      </c>
      <c r="BO697" s="291" t="e">
        <f ca="1">IF(BN697=0,"",
IF(SUM($BN$647:BN697)=1,BP697,
IF($BO$767&gt;SUM($BN$647:BN697),_xlfn.CONCAT(", ",BP697),
IF($BO$767=SUM($BN$647:BN697),_xlfn.CONCAT(" y ",BP697)))))</f>
        <v>#NAME?</v>
      </c>
      <c r="BP697" s="231" t="s">
        <v>6262</v>
      </c>
      <c r="BQ697" s="378">
        <f t="shared" si="209"/>
        <v>0</v>
      </c>
      <c r="BR697" s="379">
        <f t="shared" si="210"/>
        <v>0</v>
      </c>
      <c r="BS697" s="380">
        <f t="shared" si="211"/>
        <v>0</v>
      </c>
      <c r="BT697" s="483">
        <f t="shared" si="212"/>
        <v>0</v>
      </c>
      <c r="BU697" s="484">
        <f t="shared" si="213"/>
        <v>0</v>
      </c>
      <c r="BV697" s="485">
        <f t="shared" si="214"/>
        <v>0</v>
      </c>
      <c r="BW697" s="486">
        <f t="shared" si="215"/>
        <v>0</v>
      </c>
      <c r="BX697" s="483">
        <f t="shared" si="216"/>
        <v>0</v>
      </c>
      <c r="BY697" s="487">
        <f t="shared" si="217"/>
        <v>0</v>
      </c>
      <c r="BZ697" s="485">
        <f t="shared" si="218"/>
        <v>0</v>
      </c>
      <c r="CA697" s="486">
        <f t="shared" si="219"/>
        <v>0</v>
      </c>
      <c r="CB697" s="483">
        <f t="shared" si="220"/>
        <v>0</v>
      </c>
      <c r="CC697" s="484">
        <f t="shared" si="221"/>
        <v>0</v>
      </c>
      <c r="CD697" s="485">
        <f t="shared" si="222"/>
        <v>0</v>
      </c>
      <c r="CE697" s="486">
        <f t="shared" si="223"/>
        <v>0</v>
      </c>
    </row>
    <row r="698" spans="1:83" ht="45" customHeight="1">
      <c r="A698" s="81"/>
      <c r="B698" s="82"/>
      <c r="C698" s="85" t="s">
        <v>156</v>
      </c>
      <c r="D698" s="732" t="str">
        <f>IF(CNGE_2024_M1_Secc1_Sub1!$D93="","",CNGE_2024_M1_Secc1_Sub1!$D93)</f>
        <v>COLEGIO DE ESTUDIOS CIENTIFICOS Y TECNOLOGICOS</v>
      </c>
      <c r="E698" s="733"/>
      <c r="F698" s="733"/>
      <c r="G698" s="733"/>
      <c r="H698" s="733"/>
      <c r="I698" s="734"/>
      <c r="J698" s="111"/>
      <c r="K698" s="111"/>
      <c r="L698" s="111"/>
      <c r="M698" s="111"/>
      <c r="N698" s="111"/>
      <c r="O698" s="111"/>
      <c r="P698" s="111"/>
      <c r="Q698" s="111"/>
      <c r="R698" s="111"/>
      <c r="S698" s="111"/>
      <c r="T698" s="111"/>
      <c r="U698" s="111"/>
      <c r="V698" s="111"/>
      <c r="W698" s="111"/>
      <c r="X698" s="111"/>
      <c r="Y698" s="111"/>
      <c r="Z698" s="111"/>
      <c r="AA698" s="111"/>
      <c r="AB698" s="111"/>
      <c r="AC698" s="111"/>
      <c r="AD698" s="111"/>
      <c r="AE698" s="8"/>
      <c r="AG698" s="381">
        <f t="shared" si="177"/>
        <v>1</v>
      </c>
      <c r="AH698" s="298">
        <f t="shared" si="178"/>
        <v>0</v>
      </c>
      <c r="AI698" s="299">
        <f t="shared" si="179"/>
        <v>0</v>
      </c>
      <c r="AJ698" s="300">
        <f t="shared" si="180"/>
        <v>0</v>
      </c>
      <c r="AK698" s="301">
        <f t="shared" si="181"/>
        <v>0</v>
      </c>
      <c r="AL698" s="298">
        <f t="shared" si="182"/>
        <v>0</v>
      </c>
      <c r="AM698" s="299">
        <f t="shared" si="183"/>
        <v>0</v>
      </c>
      <c r="AN698" s="300">
        <f t="shared" si="184"/>
        <v>0</v>
      </c>
      <c r="AO698" s="301">
        <f t="shared" si="185"/>
        <v>0</v>
      </c>
      <c r="AP698" s="298">
        <f t="shared" si="186"/>
        <v>0</v>
      </c>
      <c r="AQ698" s="299">
        <f t="shared" si="187"/>
        <v>0</v>
      </c>
      <c r="AR698" s="300">
        <f t="shared" si="188"/>
        <v>0</v>
      </c>
      <c r="AS698" s="301">
        <f t="shared" si="189"/>
        <v>0</v>
      </c>
      <c r="AT698" s="298">
        <f t="shared" si="190"/>
        <v>0</v>
      </c>
      <c r="AU698" s="299">
        <f t="shared" si="191"/>
        <v>0</v>
      </c>
      <c r="AV698" s="300">
        <f t="shared" si="192"/>
        <v>0</v>
      </c>
      <c r="AW698" s="301">
        <f t="shared" si="193"/>
        <v>0</v>
      </c>
      <c r="AX698" s="298">
        <f t="shared" si="194"/>
        <v>0</v>
      </c>
      <c r="AY698" s="299">
        <f t="shared" si="195"/>
        <v>0</v>
      </c>
      <c r="AZ698" s="300">
        <f t="shared" si="196"/>
        <v>0</v>
      </c>
      <c r="BA698" s="301">
        <f t="shared" si="197"/>
        <v>0</v>
      </c>
      <c r="BB698" s="298">
        <f t="shared" si="198"/>
        <v>0</v>
      </c>
      <c r="BC698" s="299">
        <f t="shared" si="199"/>
        <v>0</v>
      </c>
      <c r="BD698" s="300">
        <f t="shared" si="200"/>
        <v>0</v>
      </c>
      <c r="BE698" s="301">
        <f t="shared" si="201"/>
        <v>0</v>
      </c>
      <c r="BF698" s="298">
        <f t="shared" si="202"/>
        <v>0</v>
      </c>
      <c r="BG698" s="299">
        <f t="shared" si="203"/>
        <v>0</v>
      </c>
      <c r="BH698" s="300">
        <f t="shared" si="204"/>
        <v>0</v>
      </c>
      <c r="BI698" s="301">
        <f t="shared" si="205"/>
        <v>0</v>
      </c>
      <c r="BJ698" s="371">
        <f t="shared" si="206"/>
        <v>0</v>
      </c>
      <c r="BK698" s="303">
        <f t="shared" si="207"/>
        <v>0</v>
      </c>
      <c r="BL698" s="304" t="str">
        <f>IF(BK698=0,"",
IF(SUM($BK$647:BK698)=1,BM698,
IF($BL$767&gt;SUM($BK$647:BK698),_xlfn.CONCAT(", ",BM698),
IF($BL$767=SUM($BK$647:BK698),_xlfn.CONCAT(" y ",BM698)))))</f>
        <v/>
      </c>
      <c r="BM698" s="231" t="s">
        <v>6263</v>
      </c>
      <c r="BN698" s="290">
        <f t="shared" si="208"/>
        <v>1</v>
      </c>
      <c r="BO698" s="291" t="e">
        <f ca="1">IF(BN698=0,"",
IF(SUM($BN$647:BN698)=1,BP698,
IF($BO$767&gt;SUM($BN$647:BN698),_xlfn.CONCAT(", ",BP698),
IF($BO$767=SUM($BN$647:BN698),_xlfn.CONCAT(" y ",BP698)))))</f>
        <v>#NAME?</v>
      </c>
      <c r="BP698" s="231" t="s">
        <v>6263</v>
      </c>
      <c r="BQ698" s="378">
        <f t="shared" si="209"/>
        <v>0</v>
      </c>
      <c r="BR698" s="379">
        <f t="shared" si="210"/>
        <v>0</v>
      </c>
      <c r="BS698" s="380">
        <f t="shared" si="211"/>
        <v>0</v>
      </c>
      <c r="BT698" s="483">
        <f t="shared" si="212"/>
        <v>0</v>
      </c>
      <c r="BU698" s="484">
        <f t="shared" si="213"/>
        <v>0</v>
      </c>
      <c r="BV698" s="485">
        <f t="shared" si="214"/>
        <v>0</v>
      </c>
      <c r="BW698" s="486">
        <f t="shared" si="215"/>
        <v>0</v>
      </c>
      <c r="BX698" s="483">
        <f t="shared" si="216"/>
        <v>0</v>
      </c>
      <c r="BY698" s="487">
        <f t="shared" si="217"/>
        <v>0</v>
      </c>
      <c r="BZ698" s="485">
        <f t="shared" si="218"/>
        <v>0</v>
      </c>
      <c r="CA698" s="486">
        <f t="shared" si="219"/>
        <v>0</v>
      </c>
      <c r="CB698" s="483">
        <f t="shared" si="220"/>
        <v>0</v>
      </c>
      <c r="CC698" s="484">
        <f t="shared" si="221"/>
        <v>0</v>
      </c>
      <c r="CD698" s="485">
        <f t="shared" si="222"/>
        <v>0</v>
      </c>
      <c r="CE698" s="486">
        <f t="shared" si="223"/>
        <v>0</v>
      </c>
    </row>
    <row r="699" spans="1:83" ht="30" customHeight="1">
      <c r="A699" s="81"/>
      <c r="B699" s="82"/>
      <c r="C699" s="85" t="s">
        <v>157</v>
      </c>
      <c r="D699" s="732" t="str">
        <f>IF(CNGE_2024_M1_Secc1_Sub1!$D94="","",CNGE_2024_M1_Secc1_Sub1!$D94)</f>
        <v>COLEGIO DE VERACRUZ</v>
      </c>
      <c r="E699" s="733"/>
      <c r="F699" s="733"/>
      <c r="G699" s="733"/>
      <c r="H699" s="733"/>
      <c r="I699" s="734"/>
      <c r="J699" s="111"/>
      <c r="K699" s="111"/>
      <c r="L699" s="111"/>
      <c r="M699" s="111"/>
      <c r="N699" s="111"/>
      <c r="O699" s="111"/>
      <c r="P699" s="111"/>
      <c r="Q699" s="111"/>
      <c r="R699" s="111"/>
      <c r="S699" s="111"/>
      <c r="T699" s="111"/>
      <c r="U699" s="111"/>
      <c r="V699" s="111"/>
      <c r="W699" s="111"/>
      <c r="X699" s="111"/>
      <c r="Y699" s="111"/>
      <c r="Z699" s="111"/>
      <c r="AA699" s="111"/>
      <c r="AB699" s="111"/>
      <c r="AC699" s="111"/>
      <c r="AD699" s="111"/>
      <c r="AE699" s="8"/>
      <c r="AG699" s="381">
        <f t="shared" si="177"/>
        <v>1</v>
      </c>
      <c r="AH699" s="298">
        <f t="shared" si="178"/>
        <v>0</v>
      </c>
      <c r="AI699" s="299">
        <f t="shared" si="179"/>
        <v>0</v>
      </c>
      <c r="AJ699" s="300">
        <f t="shared" si="180"/>
        <v>0</v>
      </c>
      <c r="AK699" s="301">
        <f t="shared" si="181"/>
        <v>0</v>
      </c>
      <c r="AL699" s="298">
        <f t="shared" si="182"/>
        <v>0</v>
      </c>
      <c r="AM699" s="299">
        <f t="shared" si="183"/>
        <v>0</v>
      </c>
      <c r="AN699" s="300">
        <f t="shared" si="184"/>
        <v>0</v>
      </c>
      <c r="AO699" s="301">
        <f t="shared" si="185"/>
        <v>0</v>
      </c>
      <c r="AP699" s="298">
        <f t="shared" si="186"/>
        <v>0</v>
      </c>
      <c r="AQ699" s="299">
        <f t="shared" si="187"/>
        <v>0</v>
      </c>
      <c r="AR699" s="300">
        <f t="shared" si="188"/>
        <v>0</v>
      </c>
      <c r="AS699" s="301">
        <f t="shared" si="189"/>
        <v>0</v>
      </c>
      <c r="AT699" s="298">
        <f t="shared" si="190"/>
        <v>0</v>
      </c>
      <c r="AU699" s="299">
        <f t="shared" si="191"/>
        <v>0</v>
      </c>
      <c r="AV699" s="300">
        <f t="shared" si="192"/>
        <v>0</v>
      </c>
      <c r="AW699" s="301">
        <f t="shared" si="193"/>
        <v>0</v>
      </c>
      <c r="AX699" s="298">
        <f t="shared" si="194"/>
        <v>0</v>
      </c>
      <c r="AY699" s="299">
        <f t="shared" si="195"/>
        <v>0</v>
      </c>
      <c r="AZ699" s="300">
        <f t="shared" si="196"/>
        <v>0</v>
      </c>
      <c r="BA699" s="301">
        <f t="shared" si="197"/>
        <v>0</v>
      </c>
      <c r="BB699" s="298">
        <f t="shared" si="198"/>
        <v>0</v>
      </c>
      <c r="BC699" s="299">
        <f t="shared" si="199"/>
        <v>0</v>
      </c>
      <c r="BD699" s="300">
        <f t="shared" si="200"/>
        <v>0</v>
      </c>
      <c r="BE699" s="301">
        <f t="shared" si="201"/>
        <v>0</v>
      </c>
      <c r="BF699" s="298">
        <f t="shared" si="202"/>
        <v>0</v>
      </c>
      <c r="BG699" s="299">
        <f t="shared" si="203"/>
        <v>0</v>
      </c>
      <c r="BH699" s="300">
        <f t="shared" si="204"/>
        <v>0</v>
      </c>
      <c r="BI699" s="301">
        <f t="shared" si="205"/>
        <v>0</v>
      </c>
      <c r="BJ699" s="371">
        <f t="shared" si="206"/>
        <v>0</v>
      </c>
      <c r="BK699" s="303">
        <f t="shared" si="207"/>
        <v>0</v>
      </c>
      <c r="BL699" s="304" t="str">
        <f>IF(BK699=0,"",
IF(SUM($BK$647:BK699)=1,BM699,
IF($BL$767&gt;SUM($BK$647:BK699),_xlfn.CONCAT(", ",BM699),
IF($BL$767=SUM($BK$647:BK699),_xlfn.CONCAT(" y ",BM699)))))</f>
        <v/>
      </c>
      <c r="BM699" s="231" t="s">
        <v>6264</v>
      </c>
      <c r="BN699" s="290">
        <f t="shared" si="208"/>
        <v>1</v>
      </c>
      <c r="BO699" s="291" t="e">
        <f ca="1">IF(BN699=0,"",
IF(SUM($BN$647:BN699)=1,BP699,
IF($BO$767&gt;SUM($BN$647:BN699),_xlfn.CONCAT(", ",BP699),
IF($BO$767=SUM($BN$647:BN699),_xlfn.CONCAT(" y ",BP699)))))</f>
        <v>#NAME?</v>
      </c>
      <c r="BP699" s="231" t="s">
        <v>6264</v>
      </c>
      <c r="BQ699" s="378">
        <f t="shared" si="209"/>
        <v>0</v>
      </c>
      <c r="BR699" s="379">
        <f t="shared" si="210"/>
        <v>0</v>
      </c>
      <c r="BS699" s="380">
        <f t="shared" si="211"/>
        <v>0</v>
      </c>
      <c r="BT699" s="483">
        <f t="shared" si="212"/>
        <v>0</v>
      </c>
      <c r="BU699" s="484">
        <f t="shared" si="213"/>
        <v>0</v>
      </c>
      <c r="BV699" s="485">
        <f t="shared" si="214"/>
        <v>0</v>
      </c>
      <c r="BW699" s="486">
        <f t="shared" si="215"/>
        <v>0</v>
      </c>
      <c r="BX699" s="483">
        <f t="shared" si="216"/>
        <v>0</v>
      </c>
      <c r="BY699" s="487">
        <f t="shared" si="217"/>
        <v>0</v>
      </c>
      <c r="BZ699" s="485">
        <f t="shared" si="218"/>
        <v>0</v>
      </c>
      <c r="CA699" s="486">
        <f t="shared" si="219"/>
        <v>0</v>
      </c>
      <c r="CB699" s="483">
        <f t="shared" si="220"/>
        <v>0</v>
      </c>
      <c r="CC699" s="484">
        <f t="shared" si="221"/>
        <v>0</v>
      </c>
      <c r="CD699" s="485">
        <f t="shared" si="222"/>
        <v>0</v>
      </c>
      <c r="CE699" s="486">
        <f t="shared" si="223"/>
        <v>0</v>
      </c>
    </row>
    <row r="700" spans="1:83" ht="30" customHeight="1">
      <c r="A700" s="81"/>
      <c r="B700" s="82"/>
      <c r="C700" s="85" t="s">
        <v>158</v>
      </c>
      <c r="D700" s="732" t="str">
        <f>IF(CNGE_2024_M1_Secc1_Sub1!$D95="","",CNGE_2024_M1_Secc1_Sub1!$D95)</f>
        <v>UNIVERSIDAD POLITECNICA DE HUATUSCO</v>
      </c>
      <c r="E700" s="733"/>
      <c r="F700" s="733"/>
      <c r="G700" s="733"/>
      <c r="H700" s="733"/>
      <c r="I700" s="734"/>
      <c r="J700" s="111"/>
      <c r="K700" s="111"/>
      <c r="L700" s="111"/>
      <c r="M700" s="111"/>
      <c r="N700" s="111"/>
      <c r="O700" s="111"/>
      <c r="P700" s="111"/>
      <c r="Q700" s="111"/>
      <c r="R700" s="111"/>
      <c r="S700" s="111"/>
      <c r="T700" s="111"/>
      <c r="U700" s="111"/>
      <c r="V700" s="111"/>
      <c r="W700" s="111"/>
      <c r="X700" s="111"/>
      <c r="Y700" s="111"/>
      <c r="Z700" s="111"/>
      <c r="AA700" s="111"/>
      <c r="AB700" s="111"/>
      <c r="AC700" s="111"/>
      <c r="AD700" s="111"/>
      <c r="AE700" s="8"/>
      <c r="AG700" s="381">
        <f t="shared" si="177"/>
        <v>1</v>
      </c>
      <c r="AH700" s="298">
        <f t="shared" si="178"/>
        <v>0</v>
      </c>
      <c r="AI700" s="299">
        <f t="shared" si="179"/>
        <v>0</v>
      </c>
      <c r="AJ700" s="300">
        <f t="shared" si="180"/>
        <v>0</v>
      </c>
      <c r="AK700" s="301">
        <f t="shared" si="181"/>
        <v>0</v>
      </c>
      <c r="AL700" s="298">
        <f t="shared" si="182"/>
        <v>0</v>
      </c>
      <c r="AM700" s="299">
        <f t="shared" si="183"/>
        <v>0</v>
      </c>
      <c r="AN700" s="300">
        <f t="shared" si="184"/>
        <v>0</v>
      </c>
      <c r="AO700" s="301">
        <f t="shared" si="185"/>
        <v>0</v>
      </c>
      <c r="AP700" s="298">
        <f t="shared" si="186"/>
        <v>0</v>
      </c>
      <c r="AQ700" s="299">
        <f t="shared" si="187"/>
        <v>0</v>
      </c>
      <c r="AR700" s="300">
        <f t="shared" si="188"/>
        <v>0</v>
      </c>
      <c r="AS700" s="301">
        <f t="shared" si="189"/>
        <v>0</v>
      </c>
      <c r="AT700" s="298">
        <f t="shared" si="190"/>
        <v>0</v>
      </c>
      <c r="AU700" s="299">
        <f t="shared" si="191"/>
        <v>0</v>
      </c>
      <c r="AV700" s="300">
        <f t="shared" si="192"/>
        <v>0</v>
      </c>
      <c r="AW700" s="301">
        <f t="shared" si="193"/>
        <v>0</v>
      </c>
      <c r="AX700" s="298">
        <f t="shared" si="194"/>
        <v>0</v>
      </c>
      <c r="AY700" s="299">
        <f t="shared" si="195"/>
        <v>0</v>
      </c>
      <c r="AZ700" s="300">
        <f t="shared" si="196"/>
        <v>0</v>
      </c>
      <c r="BA700" s="301">
        <f t="shared" si="197"/>
        <v>0</v>
      </c>
      <c r="BB700" s="298">
        <f t="shared" si="198"/>
        <v>0</v>
      </c>
      <c r="BC700" s="299">
        <f t="shared" si="199"/>
        <v>0</v>
      </c>
      <c r="BD700" s="300">
        <f t="shared" si="200"/>
        <v>0</v>
      </c>
      <c r="BE700" s="301">
        <f t="shared" si="201"/>
        <v>0</v>
      </c>
      <c r="BF700" s="298">
        <f t="shared" si="202"/>
        <v>0</v>
      </c>
      <c r="BG700" s="299">
        <f t="shared" si="203"/>
        <v>0</v>
      </c>
      <c r="BH700" s="300">
        <f t="shared" si="204"/>
        <v>0</v>
      </c>
      <c r="BI700" s="301">
        <f t="shared" si="205"/>
        <v>0</v>
      </c>
      <c r="BJ700" s="371">
        <f t="shared" si="206"/>
        <v>0</v>
      </c>
      <c r="BK700" s="303">
        <f t="shared" si="207"/>
        <v>0</v>
      </c>
      <c r="BL700" s="304" t="str">
        <f>IF(BK700=0,"",
IF(SUM($BK$647:BK700)=1,BM700,
IF($BL$767&gt;SUM($BK$647:BK700),_xlfn.CONCAT(", ",BM700),
IF($BL$767=SUM($BK$647:BK700),_xlfn.CONCAT(" y ",BM700)))))</f>
        <v/>
      </c>
      <c r="BM700" s="231" t="s">
        <v>6265</v>
      </c>
      <c r="BN700" s="290">
        <f t="shared" si="208"/>
        <v>1</v>
      </c>
      <c r="BO700" s="291" t="e">
        <f ca="1">IF(BN700=0,"",
IF(SUM($BN$647:BN700)=1,BP700,
IF($BO$767&gt;SUM($BN$647:BN700),_xlfn.CONCAT(", ",BP700),
IF($BO$767=SUM($BN$647:BN700),_xlfn.CONCAT(" y ",BP700)))))</f>
        <v>#NAME?</v>
      </c>
      <c r="BP700" s="231" t="s">
        <v>6265</v>
      </c>
      <c r="BQ700" s="378">
        <f t="shared" si="209"/>
        <v>0</v>
      </c>
      <c r="BR700" s="379">
        <f t="shared" si="210"/>
        <v>0</v>
      </c>
      <c r="BS700" s="380">
        <f t="shared" si="211"/>
        <v>0</v>
      </c>
      <c r="BT700" s="483">
        <f t="shared" si="212"/>
        <v>0</v>
      </c>
      <c r="BU700" s="484">
        <f t="shared" si="213"/>
        <v>0</v>
      </c>
      <c r="BV700" s="485">
        <f t="shared" si="214"/>
        <v>0</v>
      </c>
      <c r="BW700" s="486">
        <f t="shared" si="215"/>
        <v>0</v>
      </c>
      <c r="BX700" s="483">
        <f t="shared" si="216"/>
        <v>0</v>
      </c>
      <c r="BY700" s="487">
        <f t="shared" si="217"/>
        <v>0</v>
      </c>
      <c r="BZ700" s="485">
        <f t="shared" si="218"/>
        <v>0</v>
      </c>
      <c r="CA700" s="486">
        <f t="shared" si="219"/>
        <v>0</v>
      </c>
      <c r="CB700" s="483">
        <f t="shared" si="220"/>
        <v>0</v>
      </c>
      <c r="CC700" s="484">
        <f t="shared" si="221"/>
        <v>0</v>
      </c>
      <c r="CD700" s="485">
        <f t="shared" si="222"/>
        <v>0</v>
      </c>
      <c r="CE700" s="486">
        <f t="shared" si="223"/>
        <v>0</v>
      </c>
    </row>
    <row r="701" spans="1:83" ht="30" customHeight="1">
      <c r="A701" s="81"/>
      <c r="B701" s="82"/>
      <c r="C701" s="85" t="s">
        <v>159</v>
      </c>
      <c r="D701" s="732" t="str">
        <f>IF(CNGE_2024_M1_Secc1_Sub1!$D96="","",CNGE_2024_M1_Secc1_Sub1!$D96)</f>
        <v>UNIVERSIDAD POPULAR AUTONOMA DE VERACRUZ</v>
      </c>
      <c r="E701" s="733"/>
      <c r="F701" s="733"/>
      <c r="G701" s="733"/>
      <c r="H701" s="733"/>
      <c r="I701" s="734"/>
      <c r="J701" s="111"/>
      <c r="K701" s="111"/>
      <c r="L701" s="111"/>
      <c r="M701" s="111"/>
      <c r="N701" s="111"/>
      <c r="O701" s="111"/>
      <c r="P701" s="111"/>
      <c r="Q701" s="111"/>
      <c r="R701" s="111"/>
      <c r="S701" s="111"/>
      <c r="T701" s="111"/>
      <c r="U701" s="111"/>
      <c r="V701" s="111"/>
      <c r="W701" s="111"/>
      <c r="X701" s="111"/>
      <c r="Y701" s="111"/>
      <c r="Z701" s="111"/>
      <c r="AA701" s="111"/>
      <c r="AB701" s="111"/>
      <c r="AC701" s="111"/>
      <c r="AD701" s="111"/>
      <c r="AE701" s="8"/>
      <c r="AG701" s="381">
        <f t="shared" si="177"/>
        <v>1</v>
      </c>
      <c r="AH701" s="298">
        <f t="shared" si="178"/>
        <v>0</v>
      </c>
      <c r="AI701" s="299">
        <f t="shared" si="179"/>
        <v>0</v>
      </c>
      <c r="AJ701" s="300">
        <f t="shared" si="180"/>
        <v>0</v>
      </c>
      <c r="AK701" s="301">
        <f t="shared" si="181"/>
        <v>0</v>
      </c>
      <c r="AL701" s="298">
        <f t="shared" si="182"/>
        <v>0</v>
      </c>
      <c r="AM701" s="299">
        <f t="shared" si="183"/>
        <v>0</v>
      </c>
      <c r="AN701" s="300">
        <f t="shared" si="184"/>
        <v>0</v>
      </c>
      <c r="AO701" s="301">
        <f t="shared" si="185"/>
        <v>0</v>
      </c>
      <c r="AP701" s="298">
        <f t="shared" si="186"/>
        <v>0</v>
      </c>
      <c r="AQ701" s="299">
        <f t="shared" si="187"/>
        <v>0</v>
      </c>
      <c r="AR701" s="300">
        <f t="shared" si="188"/>
        <v>0</v>
      </c>
      <c r="AS701" s="301">
        <f t="shared" si="189"/>
        <v>0</v>
      </c>
      <c r="AT701" s="298">
        <f t="shared" si="190"/>
        <v>0</v>
      </c>
      <c r="AU701" s="299">
        <f t="shared" si="191"/>
        <v>0</v>
      </c>
      <c r="AV701" s="300">
        <f t="shared" si="192"/>
        <v>0</v>
      </c>
      <c r="AW701" s="301">
        <f t="shared" si="193"/>
        <v>0</v>
      </c>
      <c r="AX701" s="298">
        <f t="shared" si="194"/>
        <v>0</v>
      </c>
      <c r="AY701" s="299">
        <f t="shared" si="195"/>
        <v>0</v>
      </c>
      <c r="AZ701" s="300">
        <f t="shared" si="196"/>
        <v>0</v>
      </c>
      <c r="BA701" s="301">
        <f t="shared" si="197"/>
        <v>0</v>
      </c>
      <c r="BB701" s="298">
        <f t="shared" si="198"/>
        <v>0</v>
      </c>
      <c r="BC701" s="299">
        <f t="shared" si="199"/>
        <v>0</v>
      </c>
      <c r="BD701" s="300">
        <f t="shared" si="200"/>
        <v>0</v>
      </c>
      <c r="BE701" s="301">
        <f t="shared" si="201"/>
        <v>0</v>
      </c>
      <c r="BF701" s="298">
        <f t="shared" si="202"/>
        <v>0</v>
      </c>
      <c r="BG701" s="299">
        <f t="shared" si="203"/>
        <v>0</v>
      </c>
      <c r="BH701" s="300">
        <f t="shared" si="204"/>
        <v>0</v>
      </c>
      <c r="BI701" s="301">
        <f t="shared" si="205"/>
        <v>0</v>
      </c>
      <c r="BJ701" s="371">
        <f t="shared" si="206"/>
        <v>0</v>
      </c>
      <c r="BK701" s="303">
        <f t="shared" si="207"/>
        <v>0</v>
      </c>
      <c r="BL701" s="304" t="str">
        <f>IF(BK701=0,"",
IF(SUM($BK$647:BK701)=1,BM701,
IF($BL$767&gt;SUM($BK$647:BK701),_xlfn.CONCAT(", ",BM701),
IF($BL$767=SUM($BK$647:BK701),_xlfn.CONCAT(" y ",BM701)))))</f>
        <v/>
      </c>
      <c r="BM701" s="231" t="s">
        <v>6266</v>
      </c>
      <c r="BN701" s="290">
        <f t="shared" si="208"/>
        <v>1</v>
      </c>
      <c r="BO701" s="291" t="e">
        <f ca="1">IF(BN701=0,"",
IF(SUM($BN$647:BN701)=1,BP701,
IF($BO$767&gt;SUM($BN$647:BN701),_xlfn.CONCAT(", ",BP701),
IF($BO$767=SUM($BN$647:BN701),_xlfn.CONCAT(" y ",BP701)))))</f>
        <v>#NAME?</v>
      </c>
      <c r="BP701" s="231" t="s">
        <v>6266</v>
      </c>
      <c r="BQ701" s="378">
        <f t="shared" si="209"/>
        <v>0</v>
      </c>
      <c r="BR701" s="379">
        <f t="shared" si="210"/>
        <v>0</v>
      </c>
      <c r="BS701" s="380">
        <f t="shared" si="211"/>
        <v>0</v>
      </c>
      <c r="BT701" s="483">
        <f t="shared" si="212"/>
        <v>0</v>
      </c>
      <c r="BU701" s="484">
        <f t="shared" si="213"/>
        <v>0</v>
      </c>
      <c r="BV701" s="485">
        <f t="shared" si="214"/>
        <v>0</v>
      </c>
      <c r="BW701" s="486">
        <f t="shared" si="215"/>
        <v>0</v>
      </c>
      <c r="BX701" s="483">
        <f t="shared" si="216"/>
        <v>0</v>
      </c>
      <c r="BY701" s="487">
        <f t="shared" si="217"/>
        <v>0</v>
      </c>
      <c r="BZ701" s="485">
        <f t="shared" si="218"/>
        <v>0</v>
      </c>
      <c r="CA701" s="486">
        <f t="shared" si="219"/>
        <v>0</v>
      </c>
      <c r="CB701" s="483">
        <f t="shared" si="220"/>
        <v>0</v>
      </c>
      <c r="CC701" s="484">
        <f t="shared" si="221"/>
        <v>0</v>
      </c>
      <c r="CD701" s="485">
        <f t="shared" si="222"/>
        <v>0</v>
      </c>
      <c r="CE701" s="486">
        <f t="shared" si="223"/>
        <v>0</v>
      </c>
    </row>
    <row r="702" spans="1:83" ht="30" customHeight="1">
      <c r="A702" s="81"/>
      <c r="B702" s="82"/>
      <c r="C702" s="85" t="s">
        <v>160</v>
      </c>
      <c r="D702" s="732" t="str">
        <f>IF(CNGE_2024_M1_Secc1_Sub1!$D97="","",CNGE_2024_M1_Secc1_Sub1!$D97)</f>
        <v>INSTITUTO VERACRUZANO DE LA VIVIENDA</v>
      </c>
      <c r="E702" s="733"/>
      <c r="F702" s="733"/>
      <c r="G702" s="733"/>
      <c r="H702" s="733"/>
      <c r="I702" s="734"/>
      <c r="J702" s="111"/>
      <c r="K702" s="111"/>
      <c r="L702" s="111"/>
      <c r="M702" s="111"/>
      <c r="N702" s="111"/>
      <c r="O702" s="111"/>
      <c r="P702" s="111"/>
      <c r="Q702" s="111"/>
      <c r="R702" s="111"/>
      <c r="S702" s="111"/>
      <c r="T702" s="111"/>
      <c r="U702" s="111"/>
      <c r="V702" s="111"/>
      <c r="W702" s="111"/>
      <c r="X702" s="111"/>
      <c r="Y702" s="111"/>
      <c r="Z702" s="111"/>
      <c r="AA702" s="111"/>
      <c r="AB702" s="111"/>
      <c r="AC702" s="111"/>
      <c r="AD702" s="111"/>
      <c r="AE702" s="8"/>
      <c r="AG702" s="381">
        <f t="shared" si="177"/>
        <v>1</v>
      </c>
      <c r="AH702" s="298">
        <f t="shared" si="178"/>
        <v>0</v>
      </c>
      <c r="AI702" s="299">
        <f t="shared" si="179"/>
        <v>0</v>
      </c>
      <c r="AJ702" s="300">
        <f t="shared" si="180"/>
        <v>0</v>
      </c>
      <c r="AK702" s="301">
        <f t="shared" si="181"/>
        <v>0</v>
      </c>
      <c r="AL702" s="298">
        <f t="shared" si="182"/>
        <v>0</v>
      </c>
      <c r="AM702" s="299">
        <f t="shared" si="183"/>
        <v>0</v>
      </c>
      <c r="AN702" s="300">
        <f t="shared" si="184"/>
        <v>0</v>
      </c>
      <c r="AO702" s="301">
        <f t="shared" si="185"/>
        <v>0</v>
      </c>
      <c r="AP702" s="298">
        <f t="shared" si="186"/>
        <v>0</v>
      </c>
      <c r="AQ702" s="299">
        <f t="shared" si="187"/>
        <v>0</v>
      </c>
      <c r="AR702" s="300">
        <f t="shared" si="188"/>
        <v>0</v>
      </c>
      <c r="AS702" s="301">
        <f t="shared" si="189"/>
        <v>0</v>
      </c>
      <c r="AT702" s="298">
        <f t="shared" si="190"/>
        <v>0</v>
      </c>
      <c r="AU702" s="299">
        <f t="shared" si="191"/>
        <v>0</v>
      </c>
      <c r="AV702" s="300">
        <f t="shared" si="192"/>
        <v>0</v>
      </c>
      <c r="AW702" s="301">
        <f t="shared" si="193"/>
        <v>0</v>
      </c>
      <c r="AX702" s="298">
        <f t="shared" si="194"/>
        <v>0</v>
      </c>
      <c r="AY702" s="299">
        <f t="shared" si="195"/>
        <v>0</v>
      </c>
      <c r="AZ702" s="300">
        <f t="shared" si="196"/>
        <v>0</v>
      </c>
      <c r="BA702" s="301">
        <f t="shared" si="197"/>
        <v>0</v>
      </c>
      <c r="BB702" s="298">
        <f t="shared" si="198"/>
        <v>0</v>
      </c>
      <c r="BC702" s="299">
        <f t="shared" si="199"/>
        <v>0</v>
      </c>
      <c r="BD702" s="300">
        <f t="shared" si="200"/>
        <v>0</v>
      </c>
      <c r="BE702" s="301">
        <f t="shared" si="201"/>
        <v>0</v>
      </c>
      <c r="BF702" s="298">
        <f t="shared" si="202"/>
        <v>0</v>
      </c>
      <c r="BG702" s="299">
        <f t="shared" si="203"/>
        <v>0</v>
      </c>
      <c r="BH702" s="300">
        <f t="shared" si="204"/>
        <v>0</v>
      </c>
      <c r="BI702" s="301">
        <f t="shared" si="205"/>
        <v>0</v>
      </c>
      <c r="BJ702" s="371">
        <f t="shared" si="206"/>
        <v>0</v>
      </c>
      <c r="BK702" s="303">
        <f t="shared" si="207"/>
        <v>0</v>
      </c>
      <c r="BL702" s="304" t="str">
        <f>IF(BK702=0,"",
IF(SUM($BK$647:BK702)=1,BM702,
IF($BL$767&gt;SUM($BK$647:BK702),_xlfn.CONCAT(", ",BM702),
IF($BL$767=SUM($BK$647:BK702),_xlfn.CONCAT(" y ",BM702)))))</f>
        <v/>
      </c>
      <c r="BM702" s="231" t="s">
        <v>6267</v>
      </c>
      <c r="BN702" s="290">
        <f t="shared" si="208"/>
        <v>1</v>
      </c>
      <c r="BO702" s="291" t="e">
        <f ca="1">IF(BN702=0,"",
IF(SUM($BN$647:BN702)=1,BP702,
IF($BO$767&gt;SUM($BN$647:BN702),_xlfn.CONCAT(", ",BP702),
IF($BO$767=SUM($BN$647:BN702),_xlfn.CONCAT(" y ",BP702)))))</f>
        <v>#NAME?</v>
      </c>
      <c r="BP702" s="231" t="s">
        <v>6267</v>
      </c>
      <c r="BQ702" s="378">
        <f t="shared" si="209"/>
        <v>0</v>
      </c>
      <c r="BR702" s="379">
        <f t="shared" si="210"/>
        <v>0</v>
      </c>
      <c r="BS702" s="380">
        <f t="shared" si="211"/>
        <v>0</v>
      </c>
      <c r="BT702" s="483">
        <f t="shared" si="212"/>
        <v>0</v>
      </c>
      <c r="BU702" s="484">
        <f t="shared" si="213"/>
        <v>0</v>
      </c>
      <c r="BV702" s="485">
        <f t="shared" si="214"/>
        <v>0</v>
      </c>
      <c r="BW702" s="486">
        <f t="shared" si="215"/>
        <v>0</v>
      </c>
      <c r="BX702" s="483">
        <f t="shared" si="216"/>
        <v>0</v>
      </c>
      <c r="BY702" s="487">
        <f t="shared" si="217"/>
        <v>0</v>
      </c>
      <c r="BZ702" s="485">
        <f t="shared" si="218"/>
        <v>0</v>
      </c>
      <c r="CA702" s="486">
        <f t="shared" si="219"/>
        <v>0</v>
      </c>
      <c r="CB702" s="483">
        <f t="shared" si="220"/>
        <v>0</v>
      </c>
      <c r="CC702" s="484">
        <f t="shared" si="221"/>
        <v>0</v>
      </c>
      <c r="CD702" s="485">
        <f t="shared" si="222"/>
        <v>0</v>
      </c>
      <c r="CE702" s="486">
        <f t="shared" si="223"/>
        <v>0</v>
      </c>
    </row>
    <row r="703" spans="1:83" ht="45" customHeight="1">
      <c r="A703" s="81"/>
      <c r="B703" s="82"/>
      <c r="C703" s="85" t="s">
        <v>161</v>
      </c>
      <c r="D703" s="732" t="str">
        <f>IF(CNGE_2024_M1_Secc1_Sub1!$D98="","",CNGE_2024_M1_Secc1_Sub1!$D98)</f>
        <v>AGENCIA ESTATAL DE ENERGIA DEL ESTADO DE VERACRUZ</v>
      </c>
      <c r="E703" s="733"/>
      <c r="F703" s="733"/>
      <c r="G703" s="733"/>
      <c r="H703" s="733"/>
      <c r="I703" s="734"/>
      <c r="J703" s="111"/>
      <c r="K703" s="111"/>
      <c r="L703" s="111"/>
      <c r="M703" s="111"/>
      <c r="N703" s="111"/>
      <c r="O703" s="111"/>
      <c r="P703" s="111"/>
      <c r="Q703" s="111"/>
      <c r="R703" s="111"/>
      <c r="S703" s="111"/>
      <c r="T703" s="111"/>
      <c r="U703" s="111"/>
      <c r="V703" s="111"/>
      <c r="W703" s="111"/>
      <c r="X703" s="111"/>
      <c r="Y703" s="111"/>
      <c r="Z703" s="111"/>
      <c r="AA703" s="111"/>
      <c r="AB703" s="111"/>
      <c r="AC703" s="111"/>
      <c r="AD703" s="111"/>
      <c r="AE703" s="8"/>
      <c r="AG703" s="381">
        <f t="shared" si="177"/>
        <v>1</v>
      </c>
      <c r="AH703" s="298">
        <f t="shared" si="178"/>
        <v>0</v>
      </c>
      <c r="AI703" s="299">
        <f t="shared" si="179"/>
        <v>0</v>
      </c>
      <c r="AJ703" s="300">
        <f t="shared" si="180"/>
        <v>0</v>
      </c>
      <c r="AK703" s="301">
        <f t="shared" si="181"/>
        <v>0</v>
      </c>
      <c r="AL703" s="298">
        <f t="shared" si="182"/>
        <v>0</v>
      </c>
      <c r="AM703" s="299">
        <f t="shared" si="183"/>
        <v>0</v>
      </c>
      <c r="AN703" s="300">
        <f t="shared" si="184"/>
        <v>0</v>
      </c>
      <c r="AO703" s="301">
        <f t="shared" si="185"/>
        <v>0</v>
      </c>
      <c r="AP703" s="298">
        <f t="shared" si="186"/>
        <v>0</v>
      </c>
      <c r="AQ703" s="299">
        <f t="shared" si="187"/>
        <v>0</v>
      </c>
      <c r="AR703" s="300">
        <f t="shared" si="188"/>
        <v>0</v>
      </c>
      <c r="AS703" s="301">
        <f t="shared" si="189"/>
        <v>0</v>
      </c>
      <c r="AT703" s="298">
        <f t="shared" si="190"/>
        <v>0</v>
      </c>
      <c r="AU703" s="299">
        <f t="shared" si="191"/>
        <v>0</v>
      </c>
      <c r="AV703" s="300">
        <f t="shared" si="192"/>
        <v>0</v>
      </c>
      <c r="AW703" s="301">
        <f t="shared" si="193"/>
        <v>0</v>
      </c>
      <c r="AX703" s="298">
        <f t="shared" si="194"/>
        <v>0</v>
      </c>
      <c r="AY703" s="299">
        <f t="shared" si="195"/>
        <v>0</v>
      </c>
      <c r="AZ703" s="300">
        <f t="shared" si="196"/>
        <v>0</v>
      </c>
      <c r="BA703" s="301">
        <f t="shared" si="197"/>
        <v>0</v>
      </c>
      <c r="BB703" s="298">
        <f t="shared" si="198"/>
        <v>0</v>
      </c>
      <c r="BC703" s="299">
        <f t="shared" si="199"/>
        <v>0</v>
      </c>
      <c r="BD703" s="300">
        <f t="shared" si="200"/>
        <v>0</v>
      </c>
      <c r="BE703" s="301">
        <f t="shared" si="201"/>
        <v>0</v>
      </c>
      <c r="BF703" s="298">
        <f t="shared" si="202"/>
        <v>0</v>
      </c>
      <c r="BG703" s="299">
        <f t="shared" si="203"/>
        <v>0</v>
      </c>
      <c r="BH703" s="300">
        <f t="shared" si="204"/>
        <v>0</v>
      </c>
      <c r="BI703" s="301">
        <f t="shared" si="205"/>
        <v>0</v>
      </c>
      <c r="BJ703" s="371">
        <f t="shared" si="206"/>
        <v>0</v>
      </c>
      <c r="BK703" s="303">
        <f t="shared" si="207"/>
        <v>0</v>
      </c>
      <c r="BL703" s="304" t="str">
        <f>IF(BK703=0,"",
IF(SUM($BK$647:BK703)=1,BM703,
IF($BL$767&gt;SUM($BK$647:BK703),_xlfn.CONCAT(", ",BM703),
IF($BL$767=SUM($BK$647:BK703),_xlfn.CONCAT(" y ",BM703)))))</f>
        <v/>
      </c>
      <c r="BM703" s="231" t="s">
        <v>6268</v>
      </c>
      <c r="BN703" s="290">
        <f t="shared" si="208"/>
        <v>1</v>
      </c>
      <c r="BO703" s="291" t="e">
        <f ca="1">IF(BN703=0,"",
IF(SUM($BN$647:BN703)=1,BP703,
IF($BO$767&gt;SUM($BN$647:BN703),_xlfn.CONCAT(", ",BP703),
IF($BO$767=SUM($BN$647:BN703),_xlfn.CONCAT(" y ",BP703)))))</f>
        <v>#NAME?</v>
      </c>
      <c r="BP703" s="231" t="s">
        <v>6268</v>
      </c>
      <c r="BQ703" s="378">
        <f t="shared" si="209"/>
        <v>0</v>
      </c>
      <c r="BR703" s="379">
        <f t="shared" si="210"/>
        <v>0</v>
      </c>
      <c r="BS703" s="380">
        <f t="shared" si="211"/>
        <v>0</v>
      </c>
      <c r="BT703" s="483">
        <f t="shared" si="212"/>
        <v>0</v>
      </c>
      <c r="BU703" s="484">
        <f t="shared" si="213"/>
        <v>0</v>
      </c>
      <c r="BV703" s="485">
        <f t="shared" si="214"/>
        <v>0</v>
      </c>
      <c r="BW703" s="486">
        <f t="shared" si="215"/>
        <v>0</v>
      </c>
      <c r="BX703" s="483">
        <f t="shared" si="216"/>
        <v>0</v>
      </c>
      <c r="BY703" s="487">
        <f t="shared" si="217"/>
        <v>0</v>
      </c>
      <c r="BZ703" s="485">
        <f t="shared" si="218"/>
        <v>0</v>
      </c>
      <c r="CA703" s="486">
        <f t="shared" si="219"/>
        <v>0</v>
      </c>
      <c r="CB703" s="483">
        <f t="shared" si="220"/>
        <v>0</v>
      </c>
      <c r="CC703" s="484">
        <f t="shared" si="221"/>
        <v>0</v>
      </c>
      <c r="CD703" s="485">
        <f t="shared" si="222"/>
        <v>0</v>
      </c>
      <c r="CE703" s="486">
        <f t="shared" si="223"/>
        <v>0</v>
      </c>
    </row>
    <row r="704" spans="1:83" ht="30" customHeight="1">
      <c r="A704" s="81"/>
      <c r="B704" s="82"/>
      <c r="C704" s="85" t="s">
        <v>162</v>
      </c>
      <c r="D704" s="732" t="str">
        <f>IF(CNGE_2024_M1_Secc1_Sub1!$D99="","",CNGE_2024_M1_Secc1_Sub1!$D99)</f>
        <v>INSTITUTO VERACRUZANO DE LAS MUJERES</v>
      </c>
      <c r="E704" s="733"/>
      <c r="F704" s="733"/>
      <c r="G704" s="733"/>
      <c r="H704" s="733"/>
      <c r="I704" s="734"/>
      <c r="J704" s="111"/>
      <c r="K704" s="111"/>
      <c r="L704" s="111"/>
      <c r="M704" s="111"/>
      <c r="N704" s="111"/>
      <c r="O704" s="111"/>
      <c r="P704" s="111"/>
      <c r="Q704" s="111"/>
      <c r="R704" s="111"/>
      <c r="S704" s="111"/>
      <c r="T704" s="111"/>
      <c r="U704" s="111"/>
      <c r="V704" s="111"/>
      <c r="W704" s="111"/>
      <c r="X704" s="111"/>
      <c r="Y704" s="111"/>
      <c r="Z704" s="111"/>
      <c r="AA704" s="111"/>
      <c r="AB704" s="111"/>
      <c r="AC704" s="111"/>
      <c r="AD704" s="111"/>
      <c r="AE704" s="8"/>
      <c r="AG704" s="381">
        <f t="shared" si="177"/>
        <v>1</v>
      </c>
      <c r="AH704" s="298">
        <f t="shared" si="178"/>
        <v>0</v>
      </c>
      <c r="AI704" s="299">
        <f t="shared" si="179"/>
        <v>0</v>
      </c>
      <c r="AJ704" s="300">
        <f t="shared" si="180"/>
        <v>0</v>
      </c>
      <c r="AK704" s="301">
        <f t="shared" si="181"/>
        <v>0</v>
      </c>
      <c r="AL704" s="298">
        <f t="shared" si="182"/>
        <v>0</v>
      </c>
      <c r="AM704" s="299">
        <f t="shared" si="183"/>
        <v>0</v>
      </c>
      <c r="AN704" s="300">
        <f t="shared" si="184"/>
        <v>0</v>
      </c>
      <c r="AO704" s="301">
        <f t="shared" si="185"/>
        <v>0</v>
      </c>
      <c r="AP704" s="298">
        <f t="shared" si="186"/>
        <v>0</v>
      </c>
      <c r="AQ704" s="299">
        <f t="shared" si="187"/>
        <v>0</v>
      </c>
      <c r="AR704" s="300">
        <f t="shared" si="188"/>
        <v>0</v>
      </c>
      <c r="AS704" s="301">
        <f t="shared" si="189"/>
        <v>0</v>
      </c>
      <c r="AT704" s="298">
        <f t="shared" si="190"/>
        <v>0</v>
      </c>
      <c r="AU704" s="299">
        <f t="shared" si="191"/>
        <v>0</v>
      </c>
      <c r="AV704" s="300">
        <f t="shared" si="192"/>
        <v>0</v>
      </c>
      <c r="AW704" s="301">
        <f t="shared" si="193"/>
        <v>0</v>
      </c>
      <c r="AX704" s="298">
        <f t="shared" si="194"/>
        <v>0</v>
      </c>
      <c r="AY704" s="299">
        <f t="shared" si="195"/>
        <v>0</v>
      </c>
      <c r="AZ704" s="300">
        <f t="shared" si="196"/>
        <v>0</v>
      </c>
      <c r="BA704" s="301">
        <f t="shared" si="197"/>
        <v>0</v>
      </c>
      <c r="BB704" s="298">
        <f t="shared" si="198"/>
        <v>0</v>
      </c>
      <c r="BC704" s="299">
        <f t="shared" si="199"/>
        <v>0</v>
      </c>
      <c r="BD704" s="300">
        <f t="shared" si="200"/>
        <v>0</v>
      </c>
      <c r="BE704" s="301">
        <f t="shared" si="201"/>
        <v>0</v>
      </c>
      <c r="BF704" s="298">
        <f t="shared" si="202"/>
        <v>0</v>
      </c>
      <c r="BG704" s="299">
        <f t="shared" si="203"/>
        <v>0</v>
      </c>
      <c r="BH704" s="300">
        <f t="shared" si="204"/>
        <v>0</v>
      </c>
      <c r="BI704" s="301">
        <f t="shared" si="205"/>
        <v>0</v>
      </c>
      <c r="BJ704" s="371">
        <f t="shared" si="206"/>
        <v>0</v>
      </c>
      <c r="BK704" s="303">
        <f t="shared" si="207"/>
        <v>0</v>
      </c>
      <c r="BL704" s="304" t="str">
        <f>IF(BK704=0,"",
IF(SUM($BK$647:BK704)=1,BM704,
IF($BL$767&gt;SUM($BK$647:BK704),_xlfn.CONCAT(", ",BM704),
IF($BL$767=SUM($BK$647:BK704),_xlfn.CONCAT(" y ",BM704)))))</f>
        <v/>
      </c>
      <c r="BM704" s="231" t="s">
        <v>6269</v>
      </c>
      <c r="BN704" s="290">
        <f t="shared" si="208"/>
        <v>1</v>
      </c>
      <c r="BO704" s="291" t="e">
        <f ca="1">IF(BN704=0,"",
IF(SUM($BN$647:BN704)=1,BP704,
IF($BO$767&gt;SUM($BN$647:BN704),_xlfn.CONCAT(", ",BP704),
IF($BO$767=SUM($BN$647:BN704),_xlfn.CONCAT(" y ",BP704)))))</f>
        <v>#NAME?</v>
      </c>
      <c r="BP704" s="231" t="s">
        <v>6269</v>
      </c>
      <c r="BQ704" s="378">
        <f t="shared" si="209"/>
        <v>0</v>
      </c>
      <c r="BR704" s="379">
        <f t="shared" si="210"/>
        <v>0</v>
      </c>
      <c r="BS704" s="380">
        <f t="shared" si="211"/>
        <v>0</v>
      </c>
      <c r="BT704" s="483">
        <f t="shared" si="212"/>
        <v>0</v>
      </c>
      <c r="BU704" s="484">
        <f t="shared" si="213"/>
        <v>0</v>
      </c>
      <c r="BV704" s="485">
        <f t="shared" si="214"/>
        <v>0</v>
      </c>
      <c r="BW704" s="486">
        <f t="shared" si="215"/>
        <v>0</v>
      </c>
      <c r="BX704" s="483">
        <f t="shared" si="216"/>
        <v>0</v>
      </c>
      <c r="BY704" s="487">
        <f t="shared" si="217"/>
        <v>0</v>
      </c>
      <c r="BZ704" s="485">
        <f t="shared" si="218"/>
        <v>0</v>
      </c>
      <c r="CA704" s="486">
        <f t="shared" si="219"/>
        <v>0</v>
      </c>
      <c r="CB704" s="483">
        <f t="shared" si="220"/>
        <v>0</v>
      </c>
      <c r="CC704" s="484">
        <f t="shared" si="221"/>
        <v>0</v>
      </c>
      <c r="CD704" s="485">
        <f t="shared" si="222"/>
        <v>0</v>
      </c>
      <c r="CE704" s="486">
        <f t="shared" si="223"/>
        <v>0</v>
      </c>
    </row>
    <row r="705" spans="1:83" ht="30" customHeight="1">
      <c r="A705" s="81"/>
      <c r="B705" s="82"/>
      <c r="C705" s="85" t="s">
        <v>163</v>
      </c>
      <c r="D705" s="732" t="str">
        <f>IF(CNGE_2024_M1_Secc1_Sub1!$D100="","",CNGE_2024_M1_Secc1_Sub1!$D100)</f>
        <v>INSTITUTO VERACRUZANO DE DESARROLLO MUNICIPAL</v>
      </c>
      <c r="E705" s="733"/>
      <c r="F705" s="733"/>
      <c r="G705" s="733"/>
      <c r="H705" s="733"/>
      <c r="I705" s="734"/>
      <c r="J705" s="111"/>
      <c r="K705" s="111"/>
      <c r="L705" s="111"/>
      <c r="M705" s="111"/>
      <c r="N705" s="111"/>
      <c r="O705" s="111"/>
      <c r="P705" s="111"/>
      <c r="Q705" s="111"/>
      <c r="R705" s="111"/>
      <c r="S705" s="111"/>
      <c r="T705" s="111"/>
      <c r="U705" s="111"/>
      <c r="V705" s="111"/>
      <c r="W705" s="111"/>
      <c r="X705" s="111"/>
      <c r="Y705" s="111"/>
      <c r="Z705" s="111"/>
      <c r="AA705" s="111"/>
      <c r="AB705" s="111"/>
      <c r="AC705" s="111"/>
      <c r="AD705" s="111"/>
      <c r="AE705" s="8"/>
      <c r="AG705" s="381">
        <f t="shared" si="177"/>
        <v>1</v>
      </c>
      <c r="AH705" s="298">
        <f t="shared" si="178"/>
        <v>0</v>
      </c>
      <c r="AI705" s="299">
        <f t="shared" si="179"/>
        <v>0</v>
      </c>
      <c r="AJ705" s="300">
        <f t="shared" si="180"/>
        <v>0</v>
      </c>
      <c r="AK705" s="301">
        <f t="shared" si="181"/>
        <v>0</v>
      </c>
      <c r="AL705" s="298">
        <f t="shared" si="182"/>
        <v>0</v>
      </c>
      <c r="AM705" s="299">
        <f t="shared" si="183"/>
        <v>0</v>
      </c>
      <c r="AN705" s="300">
        <f t="shared" si="184"/>
        <v>0</v>
      </c>
      <c r="AO705" s="301">
        <f t="shared" si="185"/>
        <v>0</v>
      </c>
      <c r="AP705" s="298">
        <f t="shared" si="186"/>
        <v>0</v>
      </c>
      <c r="AQ705" s="299">
        <f t="shared" si="187"/>
        <v>0</v>
      </c>
      <c r="AR705" s="300">
        <f t="shared" si="188"/>
        <v>0</v>
      </c>
      <c r="AS705" s="301">
        <f t="shared" si="189"/>
        <v>0</v>
      </c>
      <c r="AT705" s="298">
        <f t="shared" si="190"/>
        <v>0</v>
      </c>
      <c r="AU705" s="299">
        <f t="shared" si="191"/>
        <v>0</v>
      </c>
      <c r="AV705" s="300">
        <f t="shared" si="192"/>
        <v>0</v>
      </c>
      <c r="AW705" s="301">
        <f t="shared" si="193"/>
        <v>0</v>
      </c>
      <c r="AX705" s="298">
        <f t="shared" si="194"/>
        <v>0</v>
      </c>
      <c r="AY705" s="299">
        <f t="shared" si="195"/>
        <v>0</v>
      </c>
      <c r="AZ705" s="300">
        <f t="shared" si="196"/>
        <v>0</v>
      </c>
      <c r="BA705" s="301">
        <f t="shared" si="197"/>
        <v>0</v>
      </c>
      <c r="BB705" s="298">
        <f t="shared" si="198"/>
        <v>0</v>
      </c>
      <c r="BC705" s="299">
        <f t="shared" si="199"/>
        <v>0</v>
      </c>
      <c r="BD705" s="300">
        <f t="shared" si="200"/>
        <v>0</v>
      </c>
      <c r="BE705" s="301">
        <f t="shared" si="201"/>
        <v>0</v>
      </c>
      <c r="BF705" s="298">
        <f t="shared" si="202"/>
        <v>0</v>
      </c>
      <c r="BG705" s="299">
        <f t="shared" si="203"/>
        <v>0</v>
      </c>
      <c r="BH705" s="300">
        <f t="shared" si="204"/>
        <v>0</v>
      </c>
      <c r="BI705" s="301">
        <f t="shared" si="205"/>
        <v>0</v>
      </c>
      <c r="BJ705" s="371">
        <f t="shared" si="206"/>
        <v>0</v>
      </c>
      <c r="BK705" s="303">
        <f t="shared" si="207"/>
        <v>0</v>
      </c>
      <c r="BL705" s="304" t="str">
        <f>IF(BK705=0,"",
IF(SUM($BK$647:BK705)=1,BM705,
IF($BL$767&gt;SUM($BK$647:BK705),_xlfn.CONCAT(", ",BM705),
IF($BL$767=SUM($BK$647:BK705),_xlfn.CONCAT(" y ",BM705)))))</f>
        <v/>
      </c>
      <c r="BM705" s="231" t="s">
        <v>6270</v>
      </c>
      <c r="BN705" s="290">
        <f t="shared" si="208"/>
        <v>1</v>
      </c>
      <c r="BO705" s="291" t="e">
        <f ca="1">IF(BN705=0,"",
IF(SUM($BN$647:BN705)=1,BP705,
IF($BO$767&gt;SUM($BN$647:BN705),_xlfn.CONCAT(", ",BP705),
IF($BO$767=SUM($BN$647:BN705),_xlfn.CONCAT(" y ",BP705)))))</f>
        <v>#NAME?</v>
      </c>
      <c r="BP705" s="231" t="s">
        <v>6270</v>
      </c>
      <c r="BQ705" s="378">
        <f t="shared" si="209"/>
        <v>0</v>
      </c>
      <c r="BR705" s="379">
        <f t="shared" si="210"/>
        <v>0</v>
      </c>
      <c r="BS705" s="380">
        <f t="shared" si="211"/>
        <v>0</v>
      </c>
      <c r="BT705" s="483">
        <f t="shared" si="212"/>
        <v>0</v>
      </c>
      <c r="BU705" s="484">
        <f t="shared" si="213"/>
        <v>0</v>
      </c>
      <c r="BV705" s="485">
        <f t="shared" si="214"/>
        <v>0</v>
      </c>
      <c r="BW705" s="486">
        <f t="shared" si="215"/>
        <v>0</v>
      </c>
      <c r="BX705" s="483">
        <f t="shared" si="216"/>
        <v>0</v>
      </c>
      <c r="BY705" s="487">
        <f t="shared" si="217"/>
        <v>0</v>
      </c>
      <c r="BZ705" s="485">
        <f t="shared" si="218"/>
        <v>0</v>
      </c>
      <c r="CA705" s="486">
        <f t="shared" si="219"/>
        <v>0</v>
      </c>
      <c r="CB705" s="483">
        <f t="shared" si="220"/>
        <v>0</v>
      </c>
      <c r="CC705" s="484">
        <f t="shared" si="221"/>
        <v>0</v>
      </c>
      <c r="CD705" s="485">
        <f t="shared" si="222"/>
        <v>0</v>
      </c>
      <c r="CE705" s="486">
        <f t="shared" si="223"/>
        <v>0</v>
      </c>
    </row>
    <row r="706" spans="1:83" ht="45" customHeight="1">
      <c r="A706" s="81"/>
      <c r="B706" s="82"/>
      <c r="C706" s="85" t="s">
        <v>164</v>
      </c>
      <c r="D706" s="732" t="str">
        <f>IF(CNGE_2024_M1_Secc1_Sub1!$D101="","",CNGE_2024_M1_Secc1_Sub1!$D101)</f>
        <v>COMISION EJECUTIVA PARA LA ATENCION INTEGRAL A VICTIMAS DEL DELITO</v>
      </c>
      <c r="E706" s="733"/>
      <c r="F706" s="733"/>
      <c r="G706" s="733"/>
      <c r="H706" s="733"/>
      <c r="I706" s="734"/>
      <c r="J706" s="111"/>
      <c r="K706" s="111"/>
      <c r="L706" s="111"/>
      <c r="M706" s="111"/>
      <c r="N706" s="111"/>
      <c r="O706" s="111"/>
      <c r="P706" s="111"/>
      <c r="Q706" s="111"/>
      <c r="R706" s="111"/>
      <c r="S706" s="111"/>
      <c r="T706" s="111"/>
      <c r="U706" s="111"/>
      <c r="V706" s="111"/>
      <c r="W706" s="111"/>
      <c r="X706" s="111"/>
      <c r="Y706" s="111"/>
      <c r="Z706" s="111"/>
      <c r="AA706" s="111"/>
      <c r="AB706" s="111"/>
      <c r="AC706" s="111"/>
      <c r="AD706" s="111"/>
      <c r="AE706" s="8"/>
      <c r="AG706" s="381">
        <f t="shared" si="177"/>
        <v>1</v>
      </c>
      <c r="AH706" s="298">
        <f t="shared" si="178"/>
        <v>0</v>
      </c>
      <c r="AI706" s="299">
        <f t="shared" si="179"/>
        <v>0</v>
      </c>
      <c r="AJ706" s="300">
        <f t="shared" si="180"/>
        <v>0</v>
      </c>
      <c r="AK706" s="301">
        <f t="shared" si="181"/>
        <v>0</v>
      </c>
      <c r="AL706" s="298">
        <f t="shared" si="182"/>
        <v>0</v>
      </c>
      <c r="AM706" s="299">
        <f t="shared" si="183"/>
        <v>0</v>
      </c>
      <c r="AN706" s="300">
        <f t="shared" si="184"/>
        <v>0</v>
      </c>
      <c r="AO706" s="301">
        <f t="shared" si="185"/>
        <v>0</v>
      </c>
      <c r="AP706" s="298">
        <f t="shared" si="186"/>
        <v>0</v>
      </c>
      <c r="AQ706" s="299">
        <f t="shared" si="187"/>
        <v>0</v>
      </c>
      <c r="AR706" s="300">
        <f t="shared" si="188"/>
        <v>0</v>
      </c>
      <c r="AS706" s="301">
        <f t="shared" si="189"/>
        <v>0</v>
      </c>
      <c r="AT706" s="298">
        <f t="shared" si="190"/>
        <v>0</v>
      </c>
      <c r="AU706" s="299">
        <f t="shared" si="191"/>
        <v>0</v>
      </c>
      <c r="AV706" s="300">
        <f t="shared" si="192"/>
        <v>0</v>
      </c>
      <c r="AW706" s="301">
        <f t="shared" si="193"/>
        <v>0</v>
      </c>
      <c r="AX706" s="298">
        <f t="shared" si="194"/>
        <v>0</v>
      </c>
      <c r="AY706" s="299">
        <f t="shared" si="195"/>
        <v>0</v>
      </c>
      <c r="AZ706" s="300">
        <f t="shared" si="196"/>
        <v>0</v>
      </c>
      <c r="BA706" s="301">
        <f t="shared" si="197"/>
        <v>0</v>
      </c>
      <c r="BB706" s="298">
        <f t="shared" si="198"/>
        <v>0</v>
      </c>
      <c r="BC706" s="299">
        <f t="shared" si="199"/>
        <v>0</v>
      </c>
      <c r="BD706" s="300">
        <f t="shared" si="200"/>
        <v>0</v>
      </c>
      <c r="BE706" s="301">
        <f t="shared" si="201"/>
        <v>0</v>
      </c>
      <c r="BF706" s="298">
        <f t="shared" si="202"/>
        <v>0</v>
      </c>
      <c r="BG706" s="299">
        <f t="shared" si="203"/>
        <v>0</v>
      </c>
      <c r="BH706" s="300">
        <f t="shared" si="204"/>
        <v>0</v>
      </c>
      <c r="BI706" s="301">
        <f t="shared" si="205"/>
        <v>0</v>
      </c>
      <c r="BJ706" s="371">
        <f t="shared" si="206"/>
        <v>0</v>
      </c>
      <c r="BK706" s="303">
        <f t="shared" si="207"/>
        <v>0</v>
      </c>
      <c r="BL706" s="304" t="str">
        <f>IF(BK706=0,"",
IF(SUM($BK$647:BK706)=1,BM706,
IF($BL$767&gt;SUM($BK$647:BK706),_xlfn.CONCAT(", ",BM706),
IF($BL$767=SUM($BK$647:BK706),_xlfn.CONCAT(" y ",BM706)))))</f>
        <v/>
      </c>
      <c r="BM706" s="231" t="s">
        <v>6271</v>
      </c>
      <c r="BN706" s="290">
        <f t="shared" si="208"/>
        <v>1</v>
      </c>
      <c r="BO706" s="291" t="e">
        <f ca="1">IF(BN706=0,"",
IF(SUM($BN$647:BN706)=1,BP706,
IF($BO$767&gt;SUM($BN$647:BN706),_xlfn.CONCAT(", ",BP706),
IF($BO$767=SUM($BN$647:BN706),_xlfn.CONCAT(" y ",BP706)))))</f>
        <v>#NAME?</v>
      </c>
      <c r="BP706" s="231" t="s">
        <v>6271</v>
      </c>
      <c r="BQ706" s="378">
        <f t="shared" si="209"/>
        <v>0</v>
      </c>
      <c r="BR706" s="379">
        <f t="shared" si="210"/>
        <v>0</v>
      </c>
      <c r="BS706" s="380">
        <f t="shared" si="211"/>
        <v>0</v>
      </c>
      <c r="BT706" s="483">
        <f t="shared" si="212"/>
        <v>0</v>
      </c>
      <c r="BU706" s="484">
        <f t="shared" si="213"/>
        <v>0</v>
      </c>
      <c r="BV706" s="485">
        <f t="shared" si="214"/>
        <v>0</v>
      </c>
      <c r="BW706" s="486">
        <f t="shared" si="215"/>
        <v>0</v>
      </c>
      <c r="BX706" s="483">
        <f t="shared" si="216"/>
        <v>0</v>
      </c>
      <c r="BY706" s="487">
        <f t="shared" si="217"/>
        <v>0</v>
      </c>
      <c r="BZ706" s="485">
        <f t="shared" si="218"/>
        <v>0</v>
      </c>
      <c r="CA706" s="486">
        <f t="shared" si="219"/>
        <v>0</v>
      </c>
      <c r="CB706" s="483">
        <f t="shared" si="220"/>
        <v>0</v>
      </c>
      <c r="CC706" s="484">
        <f t="shared" si="221"/>
        <v>0</v>
      </c>
      <c r="CD706" s="485">
        <f t="shared" si="222"/>
        <v>0</v>
      </c>
      <c r="CE706" s="486">
        <f t="shared" si="223"/>
        <v>0</v>
      </c>
    </row>
    <row r="707" spans="1:83" ht="45" customHeight="1">
      <c r="A707" s="81"/>
      <c r="B707" s="82"/>
      <c r="C707" s="85" t="s">
        <v>165</v>
      </c>
      <c r="D707" s="732" t="str">
        <f>IF(CNGE_2024_M1_Secc1_Sub1!$D102="","",CNGE_2024_M1_Secc1_Sub1!$D102)</f>
        <v>CENTRO DE JUSTICIA PARA MUJERES DEL ESTADO DE VERACRUZ</v>
      </c>
      <c r="E707" s="733"/>
      <c r="F707" s="733"/>
      <c r="G707" s="733"/>
      <c r="H707" s="733"/>
      <c r="I707" s="734"/>
      <c r="J707" s="111"/>
      <c r="K707" s="111"/>
      <c r="L707" s="111"/>
      <c r="M707" s="111"/>
      <c r="N707" s="111"/>
      <c r="O707" s="111"/>
      <c r="P707" s="111"/>
      <c r="Q707" s="111"/>
      <c r="R707" s="111"/>
      <c r="S707" s="111"/>
      <c r="T707" s="111"/>
      <c r="U707" s="111"/>
      <c r="V707" s="111"/>
      <c r="W707" s="111"/>
      <c r="X707" s="111"/>
      <c r="Y707" s="111"/>
      <c r="Z707" s="111"/>
      <c r="AA707" s="111"/>
      <c r="AB707" s="111"/>
      <c r="AC707" s="111"/>
      <c r="AD707" s="111"/>
      <c r="AE707" s="8"/>
      <c r="AG707" s="381">
        <f t="shared" si="177"/>
        <v>1</v>
      </c>
      <c r="AH707" s="298">
        <f t="shared" si="178"/>
        <v>0</v>
      </c>
      <c r="AI707" s="299">
        <f t="shared" si="179"/>
        <v>0</v>
      </c>
      <c r="AJ707" s="300">
        <f t="shared" si="180"/>
        <v>0</v>
      </c>
      <c r="AK707" s="301">
        <f t="shared" si="181"/>
        <v>0</v>
      </c>
      <c r="AL707" s="298">
        <f t="shared" si="182"/>
        <v>0</v>
      </c>
      <c r="AM707" s="299">
        <f t="shared" si="183"/>
        <v>0</v>
      </c>
      <c r="AN707" s="300">
        <f t="shared" si="184"/>
        <v>0</v>
      </c>
      <c r="AO707" s="301">
        <f t="shared" si="185"/>
        <v>0</v>
      </c>
      <c r="AP707" s="298">
        <f t="shared" si="186"/>
        <v>0</v>
      </c>
      <c r="AQ707" s="299">
        <f t="shared" si="187"/>
        <v>0</v>
      </c>
      <c r="AR707" s="300">
        <f t="shared" si="188"/>
        <v>0</v>
      </c>
      <c r="AS707" s="301">
        <f t="shared" si="189"/>
        <v>0</v>
      </c>
      <c r="AT707" s="298">
        <f t="shared" si="190"/>
        <v>0</v>
      </c>
      <c r="AU707" s="299">
        <f t="shared" si="191"/>
        <v>0</v>
      </c>
      <c r="AV707" s="300">
        <f t="shared" si="192"/>
        <v>0</v>
      </c>
      <c r="AW707" s="301">
        <f t="shared" si="193"/>
        <v>0</v>
      </c>
      <c r="AX707" s="298">
        <f t="shared" si="194"/>
        <v>0</v>
      </c>
      <c r="AY707" s="299">
        <f t="shared" si="195"/>
        <v>0</v>
      </c>
      <c r="AZ707" s="300">
        <f t="shared" si="196"/>
        <v>0</v>
      </c>
      <c r="BA707" s="301">
        <f t="shared" si="197"/>
        <v>0</v>
      </c>
      <c r="BB707" s="298">
        <f t="shared" si="198"/>
        <v>0</v>
      </c>
      <c r="BC707" s="299">
        <f t="shared" si="199"/>
        <v>0</v>
      </c>
      <c r="BD707" s="300">
        <f t="shared" si="200"/>
        <v>0</v>
      </c>
      <c r="BE707" s="301">
        <f t="shared" si="201"/>
        <v>0</v>
      </c>
      <c r="BF707" s="298">
        <f t="shared" si="202"/>
        <v>0</v>
      </c>
      <c r="BG707" s="299">
        <f t="shared" si="203"/>
        <v>0</v>
      </c>
      <c r="BH707" s="300">
        <f t="shared" si="204"/>
        <v>0</v>
      </c>
      <c r="BI707" s="301">
        <f t="shared" si="205"/>
        <v>0</v>
      </c>
      <c r="BJ707" s="371">
        <f t="shared" si="206"/>
        <v>0</v>
      </c>
      <c r="BK707" s="303">
        <f t="shared" si="207"/>
        <v>0</v>
      </c>
      <c r="BL707" s="304" t="str">
        <f>IF(BK707=0,"",
IF(SUM($BK$647:BK707)=1,BM707,
IF($BL$767&gt;SUM($BK$647:BK707),_xlfn.CONCAT(", ",BM707),
IF($BL$767=SUM($BK$647:BK707),_xlfn.CONCAT(" y ",BM707)))))</f>
        <v/>
      </c>
      <c r="BM707" s="231" t="s">
        <v>6272</v>
      </c>
      <c r="BN707" s="290">
        <f t="shared" si="208"/>
        <v>1</v>
      </c>
      <c r="BO707" s="291" t="e">
        <f ca="1">IF(BN707=0,"",
IF(SUM($BN$647:BN707)=1,BP707,
IF($BO$767&gt;SUM($BN$647:BN707),_xlfn.CONCAT(", ",BP707),
IF($BO$767=SUM($BN$647:BN707),_xlfn.CONCAT(" y ",BP707)))))</f>
        <v>#NAME?</v>
      </c>
      <c r="BP707" s="231" t="s">
        <v>6272</v>
      </c>
      <c r="BQ707" s="378">
        <f t="shared" si="209"/>
        <v>0</v>
      </c>
      <c r="BR707" s="379">
        <f t="shared" si="210"/>
        <v>0</v>
      </c>
      <c r="BS707" s="380">
        <f t="shared" si="211"/>
        <v>0</v>
      </c>
      <c r="BT707" s="483">
        <f t="shared" si="212"/>
        <v>0</v>
      </c>
      <c r="BU707" s="484">
        <f t="shared" si="213"/>
        <v>0</v>
      </c>
      <c r="BV707" s="485">
        <f t="shared" si="214"/>
        <v>0</v>
      </c>
      <c r="BW707" s="486">
        <f t="shared" si="215"/>
        <v>0</v>
      </c>
      <c r="BX707" s="483">
        <f t="shared" si="216"/>
        <v>0</v>
      </c>
      <c r="BY707" s="487">
        <f t="shared" si="217"/>
        <v>0</v>
      </c>
      <c r="BZ707" s="485">
        <f t="shared" si="218"/>
        <v>0</v>
      </c>
      <c r="CA707" s="486">
        <f t="shared" si="219"/>
        <v>0</v>
      </c>
      <c r="CB707" s="483">
        <f t="shared" si="220"/>
        <v>0</v>
      </c>
      <c r="CC707" s="484">
        <f t="shared" si="221"/>
        <v>0</v>
      </c>
      <c r="CD707" s="485">
        <f t="shared" si="222"/>
        <v>0</v>
      </c>
      <c r="CE707" s="486">
        <f t="shared" si="223"/>
        <v>0</v>
      </c>
    </row>
    <row r="708" spans="1:83" ht="30" customHeight="1">
      <c r="A708" s="81"/>
      <c r="B708" s="82"/>
      <c r="C708" s="85" t="s">
        <v>166</v>
      </c>
      <c r="D708" s="732" t="str">
        <f>IF(CNGE_2024_M1_Secc1_Sub1!$D103="","",CNGE_2024_M1_Secc1_Sub1!$D103)</f>
        <v>INSTITUTO DE PENSIONES DEL ESTADO</v>
      </c>
      <c r="E708" s="733"/>
      <c r="F708" s="733"/>
      <c r="G708" s="733"/>
      <c r="H708" s="733"/>
      <c r="I708" s="734"/>
      <c r="J708" s="111"/>
      <c r="K708" s="111"/>
      <c r="L708" s="111"/>
      <c r="M708" s="111"/>
      <c r="N708" s="111"/>
      <c r="O708" s="111"/>
      <c r="P708" s="111"/>
      <c r="Q708" s="111"/>
      <c r="R708" s="111"/>
      <c r="S708" s="111"/>
      <c r="T708" s="111"/>
      <c r="U708" s="111"/>
      <c r="V708" s="111"/>
      <c r="W708" s="111"/>
      <c r="X708" s="111"/>
      <c r="Y708" s="111"/>
      <c r="Z708" s="111"/>
      <c r="AA708" s="111"/>
      <c r="AB708" s="111"/>
      <c r="AC708" s="111"/>
      <c r="AD708" s="111"/>
      <c r="AE708" s="8"/>
      <c r="AG708" s="381">
        <f t="shared" si="177"/>
        <v>1</v>
      </c>
      <c r="AH708" s="298">
        <f t="shared" si="178"/>
        <v>0</v>
      </c>
      <c r="AI708" s="299">
        <f t="shared" si="179"/>
        <v>0</v>
      </c>
      <c r="AJ708" s="300">
        <f t="shared" si="180"/>
        <v>0</v>
      </c>
      <c r="AK708" s="301">
        <f t="shared" si="181"/>
        <v>0</v>
      </c>
      <c r="AL708" s="298">
        <f t="shared" si="182"/>
        <v>0</v>
      </c>
      <c r="AM708" s="299">
        <f t="shared" si="183"/>
        <v>0</v>
      </c>
      <c r="AN708" s="300">
        <f t="shared" si="184"/>
        <v>0</v>
      </c>
      <c r="AO708" s="301">
        <f t="shared" si="185"/>
        <v>0</v>
      </c>
      <c r="AP708" s="298">
        <f t="shared" si="186"/>
        <v>0</v>
      </c>
      <c r="AQ708" s="299">
        <f t="shared" si="187"/>
        <v>0</v>
      </c>
      <c r="AR708" s="300">
        <f t="shared" si="188"/>
        <v>0</v>
      </c>
      <c r="AS708" s="301">
        <f t="shared" si="189"/>
        <v>0</v>
      </c>
      <c r="AT708" s="298">
        <f t="shared" si="190"/>
        <v>0</v>
      </c>
      <c r="AU708" s="299">
        <f t="shared" si="191"/>
        <v>0</v>
      </c>
      <c r="AV708" s="300">
        <f t="shared" si="192"/>
        <v>0</v>
      </c>
      <c r="AW708" s="301">
        <f t="shared" si="193"/>
        <v>0</v>
      </c>
      <c r="AX708" s="298">
        <f t="shared" si="194"/>
        <v>0</v>
      </c>
      <c r="AY708" s="299">
        <f t="shared" si="195"/>
        <v>0</v>
      </c>
      <c r="AZ708" s="300">
        <f t="shared" si="196"/>
        <v>0</v>
      </c>
      <c r="BA708" s="301">
        <f t="shared" si="197"/>
        <v>0</v>
      </c>
      <c r="BB708" s="298">
        <f t="shared" si="198"/>
        <v>0</v>
      </c>
      <c r="BC708" s="299">
        <f t="shared" si="199"/>
        <v>0</v>
      </c>
      <c r="BD708" s="300">
        <f t="shared" si="200"/>
        <v>0</v>
      </c>
      <c r="BE708" s="301">
        <f t="shared" si="201"/>
        <v>0</v>
      </c>
      <c r="BF708" s="298">
        <f t="shared" si="202"/>
        <v>0</v>
      </c>
      <c r="BG708" s="299">
        <f t="shared" si="203"/>
        <v>0</v>
      </c>
      <c r="BH708" s="300">
        <f t="shared" si="204"/>
        <v>0</v>
      </c>
      <c r="BI708" s="301">
        <f t="shared" si="205"/>
        <v>0</v>
      </c>
      <c r="BJ708" s="371">
        <f t="shared" si="206"/>
        <v>0</v>
      </c>
      <c r="BK708" s="303">
        <f t="shared" si="207"/>
        <v>0</v>
      </c>
      <c r="BL708" s="304" t="str">
        <f>IF(BK708=0,"",
IF(SUM($BK$647:BK708)=1,BM708,
IF($BL$767&gt;SUM($BK$647:BK708),_xlfn.CONCAT(", ",BM708),
IF($BL$767=SUM($BK$647:BK708),_xlfn.CONCAT(" y ",BM708)))))</f>
        <v/>
      </c>
      <c r="BM708" s="231" t="s">
        <v>6273</v>
      </c>
      <c r="BN708" s="290">
        <f t="shared" si="208"/>
        <v>1</v>
      </c>
      <c r="BO708" s="291" t="e">
        <f ca="1">IF(BN708=0,"",
IF(SUM($BN$647:BN708)=1,BP708,
IF($BO$767&gt;SUM($BN$647:BN708),_xlfn.CONCAT(", ",BP708),
IF($BO$767=SUM($BN$647:BN708),_xlfn.CONCAT(" y ",BP708)))))</f>
        <v>#NAME?</v>
      </c>
      <c r="BP708" s="231" t="s">
        <v>6273</v>
      </c>
      <c r="BQ708" s="378">
        <f t="shared" si="209"/>
        <v>0</v>
      </c>
      <c r="BR708" s="379">
        <f t="shared" si="210"/>
        <v>0</v>
      </c>
      <c r="BS708" s="380">
        <f t="shared" si="211"/>
        <v>0</v>
      </c>
      <c r="BT708" s="483">
        <f t="shared" si="212"/>
        <v>0</v>
      </c>
      <c r="BU708" s="484">
        <f t="shared" si="213"/>
        <v>0</v>
      </c>
      <c r="BV708" s="485">
        <f t="shared" si="214"/>
        <v>0</v>
      </c>
      <c r="BW708" s="486">
        <f t="shared" si="215"/>
        <v>0</v>
      </c>
      <c r="BX708" s="483">
        <f t="shared" si="216"/>
        <v>0</v>
      </c>
      <c r="BY708" s="487">
        <f t="shared" si="217"/>
        <v>0</v>
      </c>
      <c r="BZ708" s="485">
        <f t="shared" si="218"/>
        <v>0</v>
      </c>
      <c r="CA708" s="486">
        <f t="shared" si="219"/>
        <v>0</v>
      </c>
      <c r="CB708" s="483">
        <f t="shared" si="220"/>
        <v>0</v>
      </c>
      <c r="CC708" s="484">
        <f t="shared" si="221"/>
        <v>0</v>
      </c>
      <c r="CD708" s="485">
        <f t="shared" si="222"/>
        <v>0</v>
      </c>
      <c r="CE708" s="486">
        <f t="shared" si="223"/>
        <v>0</v>
      </c>
    </row>
    <row r="709" spans="1:83" ht="30" customHeight="1">
      <c r="A709" s="81"/>
      <c r="B709" s="82"/>
      <c r="C709" s="85" t="s">
        <v>167</v>
      </c>
      <c r="D709" s="732" t="str">
        <f>IF(CNGE_2024_M1_Secc1_Sub1!$D104="","",CNGE_2024_M1_Secc1_Sub1!$D104)</f>
        <v>COMISION DEL AGUA DEL ESTADO DE VERACRUZ</v>
      </c>
      <c r="E709" s="733"/>
      <c r="F709" s="733"/>
      <c r="G709" s="733"/>
      <c r="H709" s="733"/>
      <c r="I709" s="734"/>
      <c r="J709" s="111"/>
      <c r="K709" s="111"/>
      <c r="L709" s="111"/>
      <c r="M709" s="111"/>
      <c r="N709" s="111"/>
      <c r="O709" s="111"/>
      <c r="P709" s="111"/>
      <c r="Q709" s="111"/>
      <c r="R709" s="111"/>
      <c r="S709" s="111"/>
      <c r="T709" s="111"/>
      <c r="U709" s="111"/>
      <c r="V709" s="111"/>
      <c r="W709" s="111"/>
      <c r="X709" s="111"/>
      <c r="Y709" s="111"/>
      <c r="Z709" s="111"/>
      <c r="AA709" s="111"/>
      <c r="AB709" s="111"/>
      <c r="AC709" s="111"/>
      <c r="AD709" s="111"/>
      <c r="AE709" s="8"/>
      <c r="AG709" s="381">
        <f t="shared" si="177"/>
        <v>1</v>
      </c>
      <c r="AH709" s="298">
        <f t="shared" si="178"/>
        <v>0</v>
      </c>
      <c r="AI709" s="299">
        <f t="shared" si="179"/>
        <v>0</v>
      </c>
      <c r="AJ709" s="300">
        <f t="shared" si="180"/>
        <v>0</v>
      </c>
      <c r="AK709" s="301">
        <f t="shared" si="181"/>
        <v>0</v>
      </c>
      <c r="AL709" s="298">
        <f t="shared" si="182"/>
        <v>0</v>
      </c>
      <c r="AM709" s="299">
        <f t="shared" si="183"/>
        <v>0</v>
      </c>
      <c r="AN709" s="300">
        <f t="shared" si="184"/>
        <v>0</v>
      </c>
      <c r="AO709" s="301">
        <f t="shared" si="185"/>
        <v>0</v>
      </c>
      <c r="AP709" s="298">
        <f t="shared" si="186"/>
        <v>0</v>
      </c>
      <c r="AQ709" s="299">
        <f t="shared" si="187"/>
        <v>0</v>
      </c>
      <c r="AR709" s="300">
        <f t="shared" si="188"/>
        <v>0</v>
      </c>
      <c r="AS709" s="301">
        <f t="shared" si="189"/>
        <v>0</v>
      </c>
      <c r="AT709" s="298">
        <f t="shared" si="190"/>
        <v>0</v>
      </c>
      <c r="AU709" s="299">
        <f t="shared" si="191"/>
        <v>0</v>
      </c>
      <c r="AV709" s="300">
        <f t="shared" si="192"/>
        <v>0</v>
      </c>
      <c r="AW709" s="301">
        <f t="shared" si="193"/>
        <v>0</v>
      </c>
      <c r="AX709" s="298">
        <f t="shared" si="194"/>
        <v>0</v>
      </c>
      <c r="AY709" s="299">
        <f t="shared" si="195"/>
        <v>0</v>
      </c>
      <c r="AZ709" s="300">
        <f t="shared" si="196"/>
        <v>0</v>
      </c>
      <c r="BA709" s="301">
        <f t="shared" si="197"/>
        <v>0</v>
      </c>
      <c r="BB709" s="298">
        <f t="shared" si="198"/>
        <v>0</v>
      </c>
      <c r="BC709" s="299">
        <f t="shared" si="199"/>
        <v>0</v>
      </c>
      <c r="BD709" s="300">
        <f t="shared" si="200"/>
        <v>0</v>
      </c>
      <c r="BE709" s="301">
        <f t="shared" si="201"/>
        <v>0</v>
      </c>
      <c r="BF709" s="298">
        <f t="shared" si="202"/>
        <v>0</v>
      </c>
      <c r="BG709" s="299">
        <f t="shared" si="203"/>
        <v>0</v>
      </c>
      <c r="BH709" s="300">
        <f t="shared" si="204"/>
        <v>0</v>
      </c>
      <c r="BI709" s="301">
        <f t="shared" si="205"/>
        <v>0</v>
      </c>
      <c r="BJ709" s="371">
        <f t="shared" si="206"/>
        <v>0</v>
      </c>
      <c r="BK709" s="303">
        <f t="shared" si="207"/>
        <v>0</v>
      </c>
      <c r="BL709" s="304" t="str">
        <f>IF(BK709=0,"",
IF(SUM($BK$647:BK709)=1,BM709,
IF($BL$767&gt;SUM($BK$647:BK709),_xlfn.CONCAT(", ",BM709),
IF($BL$767=SUM($BK$647:BK709),_xlfn.CONCAT(" y ",BM709)))))</f>
        <v/>
      </c>
      <c r="BM709" s="231" t="s">
        <v>6274</v>
      </c>
      <c r="BN709" s="290">
        <f t="shared" si="208"/>
        <v>1</v>
      </c>
      <c r="BO709" s="291" t="e">
        <f ca="1">IF(BN709=0,"",
IF(SUM($BN$647:BN709)=1,BP709,
IF($BO$767&gt;SUM($BN$647:BN709),_xlfn.CONCAT(", ",BP709),
IF($BO$767=SUM($BN$647:BN709),_xlfn.CONCAT(" y ",BP709)))))</f>
        <v>#NAME?</v>
      </c>
      <c r="BP709" s="231" t="s">
        <v>6274</v>
      </c>
      <c r="BQ709" s="378">
        <f t="shared" si="209"/>
        <v>0</v>
      </c>
      <c r="BR709" s="379">
        <f t="shared" si="210"/>
        <v>0</v>
      </c>
      <c r="BS709" s="380">
        <f t="shared" si="211"/>
        <v>0</v>
      </c>
      <c r="BT709" s="483">
        <f t="shared" si="212"/>
        <v>0</v>
      </c>
      <c r="BU709" s="484">
        <f t="shared" si="213"/>
        <v>0</v>
      </c>
      <c r="BV709" s="485">
        <f t="shared" si="214"/>
        <v>0</v>
      </c>
      <c r="BW709" s="486">
        <f t="shared" si="215"/>
        <v>0</v>
      </c>
      <c r="BX709" s="483">
        <f t="shared" si="216"/>
        <v>0</v>
      </c>
      <c r="BY709" s="487">
        <f t="shared" si="217"/>
        <v>0</v>
      </c>
      <c r="BZ709" s="485">
        <f t="shared" si="218"/>
        <v>0</v>
      </c>
      <c r="CA709" s="486">
        <f t="shared" si="219"/>
        <v>0</v>
      </c>
      <c r="CB709" s="483">
        <f t="shared" si="220"/>
        <v>0</v>
      </c>
      <c r="CC709" s="484">
        <f t="shared" si="221"/>
        <v>0</v>
      </c>
      <c r="CD709" s="485">
        <f t="shared" si="222"/>
        <v>0</v>
      </c>
      <c r="CE709" s="486">
        <f t="shared" si="223"/>
        <v>0</v>
      </c>
    </row>
    <row r="710" spans="1:83" ht="30" customHeight="1">
      <c r="A710" s="81"/>
      <c r="B710" s="82"/>
      <c r="C710" s="85" t="s">
        <v>168</v>
      </c>
      <c r="D710" s="732" t="str">
        <f>IF(CNGE_2024_M1_Secc1_Sub1!$D105="","",CNGE_2024_M1_Secc1_Sub1!$D105)</f>
        <v>RADIOTELEVISION DE VERACRUZ</v>
      </c>
      <c r="E710" s="733"/>
      <c r="F710" s="733"/>
      <c r="G710" s="733"/>
      <c r="H710" s="733"/>
      <c r="I710" s="734"/>
      <c r="J710" s="111"/>
      <c r="K710" s="111"/>
      <c r="L710" s="111"/>
      <c r="M710" s="111"/>
      <c r="N710" s="111"/>
      <c r="O710" s="111"/>
      <c r="P710" s="111"/>
      <c r="Q710" s="111"/>
      <c r="R710" s="111"/>
      <c r="S710" s="111"/>
      <c r="T710" s="111"/>
      <c r="U710" s="111"/>
      <c r="V710" s="111"/>
      <c r="W710" s="111"/>
      <c r="X710" s="111"/>
      <c r="Y710" s="111"/>
      <c r="Z710" s="111"/>
      <c r="AA710" s="111"/>
      <c r="AB710" s="111"/>
      <c r="AC710" s="111"/>
      <c r="AD710" s="111"/>
      <c r="AE710" s="8"/>
      <c r="AG710" s="381">
        <f t="shared" si="177"/>
        <v>1</v>
      </c>
      <c r="AH710" s="298">
        <f t="shared" si="178"/>
        <v>0</v>
      </c>
      <c r="AI710" s="299">
        <f t="shared" si="179"/>
        <v>0</v>
      </c>
      <c r="AJ710" s="300">
        <f t="shared" si="180"/>
        <v>0</v>
      </c>
      <c r="AK710" s="301">
        <f t="shared" si="181"/>
        <v>0</v>
      </c>
      <c r="AL710" s="298">
        <f t="shared" si="182"/>
        <v>0</v>
      </c>
      <c r="AM710" s="299">
        <f t="shared" si="183"/>
        <v>0</v>
      </c>
      <c r="AN710" s="300">
        <f t="shared" si="184"/>
        <v>0</v>
      </c>
      <c r="AO710" s="301">
        <f t="shared" si="185"/>
        <v>0</v>
      </c>
      <c r="AP710" s="298">
        <f t="shared" si="186"/>
        <v>0</v>
      </c>
      <c r="AQ710" s="299">
        <f t="shared" si="187"/>
        <v>0</v>
      </c>
      <c r="AR710" s="300">
        <f t="shared" si="188"/>
        <v>0</v>
      </c>
      <c r="AS710" s="301">
        <f t="shared" si="189"/>
        <v>0</v>
      </c>
      <c r="AT710" s="298">
        <f t="shared" si="190"/>
        <v>0</v>
      </c>
      <c r="AU710" s="299">
        <f t="shared" si="191"/>
        <v>0</v>
      </c>
      <c r="AV710" s="300">
        <f t="shared" si="192"/>
        <v>0</v>
      </c>
      <c r="AW710" s="301">
        <f t="shared" si="193"/>
        <v>0</v>
      </c>
      <c r="AX710" s="298">
        <f t="shared" si="194"/>
        <v>0</v>
      </c>
      <c r="AY710" s="299">
        <f t="shared" si="195"/>
        <v>0</v>
      </c>
      <c r="AZ710" s="300">
        <f t="shared" si="196"/>
        <v>0</v>
      </c>
      <c r="BA710" s="301">
        <f t="shared" si="197"/>
        <v>0</v>
      </c>
      <c r="BB710" s="298">
        <f t="shared" si="198"/>
        <v>0</v>
      </c>
      <c r="BC710" s="299">
        <f t="shared" si="199"/>
        <v>0</v>
      </c>
      <c r="BD710" s="300">
        <f t="shared" si="200"/>
        <v>0</v>
      </c>
      <c r="BE710" s="301">
        <f t="shared" si="201"/>
        <v>0</v>
      </c>
      <c r="BF710" s="298">
        <f t="shared" si="202"/>
        <v>0</v>
      </c>
      <c r="BG710" s="299">
        <f t="shared" si="203"/>
        <v>0</v>
      </c>
      <c r="BH710" s="300">
        <f t="shared" si="204"/>
        <v>0</v>
      </c>
      <c r="BI710" s="301">
        <f t="shared" si="205"/>
        <v>0</v>
      </c>
      <c r="BJ710" s="371">
        <f t="shared" si="206"/>
        <v>0</v>
      </c>
      <c r="BK710" s="303">
        <f t="shared" si="207"/>
        <v>0</v>
      </c>
      <c r="BL710" s="304" t="str">
        <f>IF(BK710=0,"",
IF(SUM($BK$647:BK710)=1,BM710,
IF($BL$767&gt;SUM($BK$647:BK710),_xlfn.CONCAT(", ",BM710),
IF($BL$767=SUM($BK$647:BK710),_xlfn.CONCAT(" y ",BM710)))))</f>
        <v/>
      </c>
      <c r="BM710" s="231" t="s">
        <v>6275</v>
      </c>
      <c r="BN710" s="290">
        <f t="shared" si="208"/>
        <v>1</v>
      </c>
      <c r="BO710" s="291" t="e">
        <f ca="1">IF(BN710=0,"",
IF(SUM($BN$647:BN710)=1,BP710,
IF($BO$767&gt;SUM($BN$647:BN710),_xlfn.CONCAT(", ",BP710),
IF($BO$767=SUM($BN$647:BN710),_xlfn.CONCAT(" y ",BP710)))))</f>
        <v>#NAME?</v>
      </c>
      <c r="BP710" s="231" t="s">
        <v>6275</v>
      </c>
      <c r="BQ710" s="378">
        <f t="shared" si="209"/>
        <v>0</v>
      </c>
      <c r="BR710" s="379">
        <f t="shared" si="210"/>
        <v>0</v>
      </c>
      <c r="BS710" s="380">
        <f t="shared" si="211"/>
        <v>0</v>
      </c>
      <c r="BT710" s="483">
        <f t="shared" si="212"/>
        <v>0</v>
      </c>
      <c r="BU710" s="484">
        <f t="shared" si="213"/>
        <v>0</v>
      </c>
      <c r="BV710" s="485">
        <f t="shared" si="214"/>
        <v>0</v>
      </c>
      <c r="BW710" s="486">
        <f t="shared" si="215"/>
        <v>0</v>
      </c>
      <c r="BX710" s="483">
        <f t="shared" si="216"/>
        <v>0</v>
      </c>
      <c r="BY710" s="487">
        <f t="shared" si="217"/>
        <v>0</v>
      </c>
      <c r="BZ710" s="485">
        <f t="shared" si="218"/>
        <v>0</v>
      </c>
      <c r="CA710" s="486">
        <f t="shared" si="219"/>
        <v>0</v>
      </c>
      <c r="CB710" s="483">
        <f t="shared" si="220"/>
        <v>0</v>
      </c>
      <c r="CC710" s="484">
        <f t="shared" si="221"/>
        <v>0</v>
      </c>
      <c r="CD710" s="485">
        <f t="shared" si="222"/>
        <v>0</v>
      </c>
      <c r="CE710" s="486">
        <f t="shared" si="223"/>
        <v>0</v>
      </c>
    </row>
    <row r="711" spans="1:83" ht="45" customHeight="1">
      <c r="A711" s="81"/>
      <c r="B711" s="82"/>
      <c r="C711" s="85" t="s">
        <v>169</v>
      </c>
      <c r="D711" s="732" t="str">
        <f>IF(CNGE_2024_M1_Secc1_Sub1!$D106="","",CNGE_2024_M1_Secc1_Sub1!$D106)</f>
        <v>SECRETARIA EJECUTIVA DEL SISTEMA ESTATAL ANTICORRUPCION</v>
      </c>
      <c r="E711" s="733"/>
      <c r="F711" s="733"/>
      <c r="G711" s="733"/>
      <c r="H711" s="733"/>
      <c r="I711" s="734"/>
      <c r="J711" s="111"/>
      <c r="K711" s="111"/>
      <c r="L711" s="111"/>
      <c r="M711" s="111"/>
      <c r="N711" s="111"/>
      <c r="O711" s="111"/>
      <c r="P711" s="111"/>
      <c r="Q711" s="111"/>
      <c r="R711" s="111"/>
      <c r="S711" s="111"/>
      <c r="T711" s="111"/>
      <c r="U711" s="111"/>
      <c r="V711" s="111"/>
      <c r="W711" s="111"/>
      <c r="X711" s="111"/>
      <c r="Y711" s="111"/>
      <c r="Z711" s="111"/>
      <c r="AA711" s="111"/>
      <c r="AB711" s="111"/>
      <c r="AC711" s="111"/>
      <c r="AD711" s="111"/>
      <c r="AE711" s="8"/>
      <c r="AG711" s="381">
        <f t="shared" si="177"/>
        <v>1</v>
      </c>
      <c r="AH711" s="298">
        <f t="shared" si="178"/>
        <v>0</v>
      </c>
      <c r="AI711" s="299">
        <f t="shared" si="179"/>
        <v>0</v>
      </c>
      <c r="AJ711" s="300">
        <f t="shared" si="180"/>
        <v>0</v>
      </c>
      <c r="AK711" s="301">
        <f t="shared" si="181"/>
        <v>0</v>
      </c>
      <c r="AL711" s="298">
        <f t="shared" si="182"/>
        <v>0</v>
      </c>
      <c r="AM711" s="299">
        <f t="shared" si="183"/>
        <v>0</v>
      </c>
      <c r="AN711" s="300">
        <f t="shared" si="184"/>
        <v>0</v>
      </c>
      <c r="AO711" s="301">
        <f t="shared" si="185"/>
        <v>0</v>
      </c>
      <c r="AP711" s="298">
        <f t="shared" si="186"/>
        <v>0</v>
      </c>
      <c r="AQ711" s="299">
        <f t="shared" si="187"/>
        <v>0</v>
      </c>
      <c r="AR711" s="300">
        <f t="shared" si="188"/>
        <v>0</v>
      </c>
      <c r="AS711" s="301">
        <f t="shared" si="189"/>
        <v>0</v>
      </c>
      <c r="AT711" s="298">
        <f t="shared" si="190"/>
        <v>0</v>
      </c>
      <c r="AU711" s="299">
        <f t="shared" si="191"/>
        <v>0</v>
      </c>
      <c r="AV711" s="300">
        <f t="shared" si="192"/>
        <v>0</v>
      </c>
      <c r="AW711" s="301">
        <f t="shared" si="193"/>
        <v>0</v>
      </c>
      <c r="AX711" s="298">
        <f t="shared" si="194"/>
        <v>0</v>
      </c>
      <c r="AY711" s="299">
        <f t="shared" si="195"/>
        <v>0</v>
      </c>
      <c r="AZ711" s="300">
        <f t="shared" si="196"/>
        <v>0</v>
      </c>
      <c r="BA711" s="301">
        <f t="shared" si="197"/>
        <v>0</v>
      </c>
      <c r="BB711" s="298">
        <f t="shared" si="198"/>
        <v>0</v>
      </c>
      <c r="BC711" s="299">
        <f t="shared" si="199"/>
        <v>0</v>
      </c>
      <c r="BD711" s="300">
        <f t="shared" si="200"/>
        <v>0</v>
      </c>
      <c r="BE711" s="301">
        <f t="shared" si="201"/>
        <v>0</v>
      </c>
      <c r="BF711" s="298">
        <f t="shared" si="202"/>
        <v>0</v>
      </c>
      <c r="BG711" s="299">
        <f t="shared" si="203"/>
        <v>0</v>
      </c>
      <c r="BH711" s="300">
        <f t="shared" si="204"/>
        <v>0</v>
      </c>
      <c r="BI711" s="301">
        <f t="shared" si="205"/>
        <v>0</v>
      </c>
      <c r="BJ711" s="371">
        <f t="shared" si="206"/>
        <v>0</v>
      </c>
      <c r="BK711" s="303">
        <f t="shared" si="207"/>
        <v>0</v>
      </c>
      <c r="BL711" s="304" t="str">
        <f>IF(BK711=0,"",
IF(SUM($BK$647:BK711)=1,BM711,
IF($BL$767&gt;SUM($BK$647:BK711),_xlfn.CONCAT(", ",BM711),
IF($BL$767=SUM($BK$647:BK711),_xlfn.CONCAT(" y ",BM711)))))</f>
        <v/>
      </c>
      <c r="BM711" s="231" t="s">
        <v>6276</v>
      </c>
      <c r="BN711" s="290">
        <f t="shared" si="208"/>
        <v>1</v>
      </c>
      <c r="BO711" s="291" t="e">
        <f ca="1">IF(BN711=0,"",
IF(SUM($BN$647:BN711)=1,BP711,
IF($BO$767&gt;SUM($BN$647:BN711),_xlfn.CONCAT(", ",BP711),
IF($BO$767=SUM($BN$647:BN711),_xlfn.CONCAT(" y ",BP711)))))</f>
        <v>#NAME?</v>
      </c>
      <c r="BP711" s="231" t="s">
        <v>6276</v>
      </c>
      <c r="BQ711" s="378">
        <f t="shared" si="209"/>
        <v>0</v>
      </c>
      <c r="BR711" s="379">
        <f t="shared" si="210"/>
        <v>0</v>
      </c>
      <c r="BS711" s="380">
        <f t="shared" si="211"/>
        <v>0</v>
      </c>
      <c r="BT711" s="483">
        <f t="shared" si="212"/>
        <v>0</v>
      </c>
      <c r="BU711" s="484">
        <f t="shared" si="213"/>
        <v>0</v>
      </c>
      <c r="BV711" s="485">
        <f t="shared" si="214"/>
        <v>0</v>
      </c>
      <c r="BW711" s="486">
        <f t="shared" si="215"/>
        <v>0</v>
      </c>
      <c r="BX711" s="483">
        <f t="shared" si="216"/>
        <v>0</v>
      </c>
      <c r="BY711" s="487">
        <f t="shared" si="217"/>
        <v>0</v>
      </c>
      <c r="BZ711" s="485">
        <f t="shared" si="218"/>
        <v>0</v>
      </c>
      <c r="CA711" s="486">
        <f t="shared" si="219"/>
        <v>0</v>
      </c>
      <c r="CB711" s="483">
        <f t="shared" si="220"/>
        <v>0</v>
      </c>
      <c r="CC711" s="484">
        <f t="shared" si="221"/>
        <v>0</v>
      </c>
      <c r="CD711" s="485">
        <f t="shared" si="222"/>
        <v>0</v>
      </c>
      <c r="CE711" s="486">
        <f t="shared" si="223"/>
        <v>0</v>
      </c>
    </row>
    <row r="712" spans="1:83" ht="45" customHeight="1">
      <c r="A712" s="81"/>
      <c r="B712" s="82"/>
      <c r="C712" s="85" t="s">
        <v>170</v>
      </c>
      <c r="D712" s="732" t="str">
        <f>IF(CNGE_2024_M1_Secc1_Sub1!$D107="","",CNGE_2024_M1_Secc1_Sub1!$D107)</f>
        <v>INSTITUTO DE LA POLICIA AUXILIAR Y PROTECCION PATRIMONIAL</v>
      </c>
      <c r="E712" s="733"/>
      <c r="F712" s="733"/>
      <c r="G712" s="733"/>
      <c r="H712" s="733"/>
      <c r="I712" s="734"/>
      <c r="J712" s="111"/>
      <c r="K712" s="111"/>
      <c r="L712" s="111"/>
      <c r="M712" s="111"/>
      <c r="N712" s="111"/>
      <c r="O712" s="111"/>
      <c r="P712" s="111"/>
      <c r="Q712" s="111"/>
      <c r="R712" s="111"/>
      <c r="S712" s="111"/>
      <c r="T712" s="111"/>
      <c r="U712" s="111"/>
      <c r="V712" s="111"/>
      <c r="W712" s="111"/>
      <c r="X712" s="111"/>
      <c r="Y712" s="111"/>
      <c r="Z712" s="111"/>
      <c r="AA712" s="111"/>
      <c r="AB712" s="111"/>
      <c r="AC712" s="111"/>
      <c r="AD712" s="111"/>
      <c r="AE712" s="8"/>
      <c r="AG712" s="381">
        <f t="shared" ref="AG712:AG766" si="224">IF(AND(COUNTBLANK(D712)=1,COUNTA(J712:AD712)=0),0,IF(AND(COUNTBLANK(D712)=0,COUNTA(J712:AD712)=21),0,1))</f>
        <v>1</v>
      </c>
      <c r="AH712" s="298">
        <f t="shared" ref="AH712:AH766" si="225">J712</f>
        <v>0</v>
      </c>
      <c r="AI712" s="299">
        <f t="shared" ref="AI712:AI766" si="226">COUNTIF(K712:L712,"NS")</f>
        <v>0</v>
      </c>
      <c r="AJ712" s="300">
        <f t="shared" ref="AJ712:AJ766" si="227">SUM(K712:L712)</f>
        <v>0</v>
      </c>
      <c r="AK712" s="301">
        <f t="shared" ref="AK712:AK766" si="228">IF(OR(AND(AH712=0, AI712&gt;0),AND(AH712="NS", AJ712&gt;0), AND(AH712="NS", AI712=0, AJ712=0)), 1, IF(OR(AND(AH712&gt;0, AI712&gt;1,AH712&gt;AJ712), AND(AH712="NS", AI712=2), AND(AH712="NS", AJ712=0, AI712&gt;0), AH712=AJ712), 0, 1))</f>
        <v>0</v>
      </c>
      <c r="AL712" s="298">
        <f t="shared" ref="AL712:AL766" si="229">M712</f>
        <v>0</v>
      </c>
      <c r="AM712" s="299">
        <f t="shared" ref="AM712:AM766" si="230">COUNTIF(N712:O712,"NS")</f>
        <v>0</v>
      </c>
      <c r="AN712" s="300">
        <f t="shared" ref="AN712:AN766" si="231">SUM(N712:O712)</f>
        <v>0</v>
      </c>
      <c r="AO712" s="301">
        <f t="shared" ref="AO712:AO766" si="232">IF(OR(AND(AL712=0, AM712&gt;0),AND(AL712="NS", AN712&gt;0), AND(AL712="NS", AM712=0, AN712=0)), 1, IF(OR(AND(AL712&gt;0, AM712&gt;1,AL712&gt;AN712), AND(AL712="NS", AM712=2), AND(AL712="NS", AN712=0, AM712&gt;0), AL712=AN712), 0, 1))</f>
        <v>0</v>
      </c>
      <c r="AP712" s="298">
        <f t="shared" ref="AP712:AP766" si="233">P712</f>
        <v>0</v>
      </c>
      <c r="AQ712" s="299">
        <f t="shared" ref="AQ712:AQ766" si="234">COUNTIF(Q712:R712,"NS")</f>
        <v>0</v>
      </c>
      <c r="AR712" s="300">
        <f t="shared" ref="AR712:AR766" si="235">SUM(Q712:R712)</f>
        <v>0</v>
      </c>
      <c r="AS712" s="301">
        <f t="shared" ref="AS712:AS766" si="236">IF(OR(AND(AP712=0, AQ712&gt;0),AND(AP712="NS", AR712&gt;0), AND(AP712="NS", AQ712=0, AR712=0)), 1, IF(OR(AND(AP712&gt;0, AQ712&gt;1,AP712&gt;AR712), AND(AP712="NS", AQ712=2), AND(AP712="NS", AR712=0, AQ712&gt;0), AP712=AR712), 0, 1))</f>
        <v>0</v>
      </c>
      <c r="AT712" s="298">
        <f t="shared" ref="AT712:AT766" si="237">S712</f>
        <v>0</v>
      </c>
      <c r="AU712" s="299">
        <f t="shared" ref="AU712:AU766" si="238">COUNTIF(T712:U712,"NS")</f>
        <v>0</v>
      </c>
      <c r="AV712" s="300">
        <f t="shared" ref="AV712:AV766" si="239">SUM(T712:U712)</f>
        <v>0</v>
      </c>
      <c r="AW712" s="301">
        <f t="shared" ref="AW712:AW766" si="240">IF(OR(AND(AT712=0, AU712&gt;0),AND(AT712="NS", AV712&gt;0), AND(AT712="NS", AU712=0, AV712=0)), 1, IF(OR(AND(AT712&gt;0, AU712&gt;1,AT712&gt;AV712), AND(AT712="NS", AU712=2), AND(AT712="NS", AV712=0, AU712&gt;0), AT712=AV712), 0, 1))</f>
        <v>0</v>
      </c>
      <c r="AX712" s="298">
        <f t="shared" ref="AX712:AX766" si="241">V712</f>
        <v>0</v>
      </c>
      <c r="AY712" s="299">
        <f t="shared" ref="AY712:AY766" si="242">COUNTIF(W712:X712,"NS")</f>
        <v>0</v>
      </c>
      <c r="AZ712" s="300">
        <f t="shared" ref="AZ712:AZ766" si="243">SUM(W712:X712)</f>
        <v>0</v>
      </c>
      <c r="BA712" s="301">
        <f t="shared" ref="BA712:BA766" si="244">IF(OR(AND(AX712=0, AY712&gt;0),AND(AX712="NS", AZ712&gt;0), AND(AX712="NS", AY712=0, AZ712=0)), 1, IF(OR(AND(AX712&gt;0, AY712&gt;1,AX712&gt;AZ712), AND(AX712="NS", AY712=2), AND(AX712="NS", AZ712=0, AY712&gt;0), AX712=AZ712), 0, 1))</f>
        <v>0</v>
      </c>
      <c r="BB712" s="298">
        <f t="shared" ref="BB712:BB766" si="245">Y712</f>
        <v>0</v>
      </c>
      <c r="BC712" s="299">
        <f t="shared" ref="BC712:BC766" si="246">COUNTIF(Z712:AA712,"NS")</f>
        <v>0</v>
      </c>
      <c r="BD712" s="300">
        <f t="shared" ref="BD712:BD766" si="247">SUM(Z712:AA712)</f>
        <v>0</v>
      </c>
      <c r="BE712" s="301">
        <f t="shared" ref="BE712:BE766" si="248">IF(OR(AND(BB712=0, BC712&gt;0),AND(BB712="NS", BD712&gt;0), AND(BB712="NS", BC712=0, BD712=0)), 1, IF(OR(AND(BB712&gt;0, BC712&gt;1,BB712&gt;BD712), AND(BB712="NS", BC712=2), AND(BB712="NS", BD712=0, BC712&gt;0), BB712=BD712), 0, 1))</f>
        <v>0</v>
      </c>
      <c r="BF712" s="298">
        <f t="shared" ref="BF712:BF766" si="249">AB712</f>
        <v>0</v>
      </c>
      <c r="BG712" s="299">
        <f t="shared" ref="BG712:BG766" si="250">COUNTIF(AC712:AD712,"NS")</f>
        <v>0</v>
      </c>
      <c r="BH712" s="300">
        <f t="shared" ref="BH712:BH766" si="251">SUM(AC712:AD712)</f>
        <v>0</v>
      </c>
      <c r="BI712" s="301">
        <f t="shared" ref="BI712:BI766" si="252">IF(OR(AND(BF712=0, BG712&gt;0),AND(BF712="NS", BH712&gt;0), AND(BF712="NS", BG712=0, BH712=0)), 1, IF(OR(AND(BF712&gt;0, BG712&gt;1,BF712&gt;BH712), AND(BF712="NS", BG712=2), AND(BF712="NS", BH712=0, BG712&gt;0), BF712=BH712), 0, 1))</f>
        <v>0</v>
      </c>
      <c r="BJ712" s="371">
        <f t="shared" ref="BJ712:BJ766" si="253">COUNTIF(J712:AD712,"NS")</f>
        <v>0</v>
      </c>
      <c r="BK712" s="303">
        <f t="shared" ref="BK712:BK765" si="254">IF(SUM(BW712,CA712,CE712)=0,0,1)</f>
        <v>0</v>
      </c>
      <c r="BL712" s="304" t="str">
        <f>IF(BK712=0,"",
IF(SUM($BK$647:BK712)=1,BM712,
IF($BL$767&gt;SUM($BK$647:BK712),_xlfn.CONCAT(", ",BM712),
IF($BL$767=SUM($BK$647:BK712),_xlfn.CONCAT(" y ",BM712)))))</f>
        <v/>
      </c>
      <c r="BM712" s="231" t="s">
        <v>6277</v>
      </c>
      <c r="BN712" s="290">
        <f t="shared" ref="BN712:BN766" si="255">IF(AG712=0,0,1)</f>
        <v>1</v>
      </c>
      <c r="BO712" s="291" t="e">
        <f ca="1">IF(BN712=0,"",
IF(SUM($BN$647:BN712)=1,BP712,
IF($BO$767&gt;SUM($BN$647:BN712),_xlfn.CONCAT(", ",BP712),
IF($BO$767=SUM($BN$647:BN712),_xlfn.CONCAT(" y ",BP712)))))</f>
        <v>#NAME?</v>
      </c>
      <c r="BP712" s="231" t="s">
        <v>6277</v>
      </c>
      <c r="BQ712" s="378">
        <f t="shared" ref="BQ712:BQ766" si="256">IF(AND(J712="NS",M439="NS"),0,IF(AND(J712="NA",M439="NA"),0,IF(J712=SUM(M439),0,1)))</f>
        <v>0</v>
      </c>
      <c r="BR712" s="379">
        <f t="shared" ref="BR712:BR766" si="257">IF(AND(K712="NS",S439="NS"),0,IF(AND(K712="NA",S439="NA"),0,IF(K712=SUM(S439),0,1)))</f>
        <v>0</v>
      </c>
      <c r="BS712" s="380">
        <f t="shared" ref="BS712:BS766" si="258">IF(AND(L712="NS",Y439="NS"),0,IF(AND(L712="NA",Y439="NA"),0,IF(L712=SUM(Y439),0,1)))</f>
        <v>0</v>
      </c>
      <c r="BT712" s="483">
        <f t="shared" ref="BT712:BT766" si="259">J712</f>
        <v>0</v>
      </c>
      <c r="BU712" s="484">
        <f t="shared" ref="BU712:BU766" si="260">COUNTIF(M712,"NS")+COUNTIF(P712,"NS") + COUNTIF(S712,"NS")+ COUNTIF(V712,"NS")+ COUNTIF(Y712,"NS")+ COUNTIF(AB712,"NS")</f>
        <v>0</v>
      </c>
      <c r="BV712" s="485">
        <f t="shared" ref="BV712:BV766" si="261">SUM(M712,P712,S712,V712,Y712,AB712)</f>
        <v>0</v>
      </c>
      <c r="BW712" s="486">
        <f t="shared" ref="BW712:BW766" si="262">IF(OR(AND(BT712=0, BU712&gt;0),AND(BT712="NS", BV712&gt;0), AND(BT712="NS", BU712=0, BV712=0)), 1, IF(OR(AND(BT712&gt;0, BU712&gt;1,BT712&gt;BV712), AND(BT712="NS", BU712=2), AND(BT712="NS", BV712=0, BU712&gt;0), BT712=BV712), 0, 1))</f>
        <v>0</v>
      </c>
      <c r="BX712" s="483">
        <f t="shared" ref="BX712:BX766" si="263">K712</f>
        <v>0</v>
      </c>
      <c r="BY712" s="487">
        <f t="shared" ref="BY712:BY766" si="264">COUNTIF(N712,"NS")+COUNTIF(Q712,"NS") + COUNTIF(T712,"NS")+ COUNTIF(W712,"NS")+ COUNTIF(Z712,"NS")+ COUNTIF(AC712,"NS")</f>
        <v>0</v>
      </c>
      <c r="BZ712" s="485">
        <f t="shared" ref="BZ712:BZ766" si="265">SUM(N712,Q712,T712,W712,Z712,AC712)</f>
        <v>0</v>
      </c>
      <c r="CA712" s="486">
        <f t="shared" ref="CA712:CA766" si="266">IF(OR(AND(BX712=0, BY712&gt;0),AND(BX712="NS", BZ712&gt;0), AND(BX712="NS", BY712=0, BZ712=0)), 1, IF(OR(AND(BX712&gt;0, BY712&gt;1,BX712&gt;BZ712), AND(BX712="NS", BY712=2), AND(BX712="NS", BZ712=0, BY712&gt;0), BX712=BZ712), 0, 1))</f>
        <v>0</v>
      </c>
      <c r="CB712" s="483">
        <f t="shared" ref="CB712:CB766" si="267">L712</f>
        <v>0</v>
      </c>
      <c r="CC712" s="484">
        <f t="shared" ref="CC712:CC766" si="268">COUNTIF(O712,"NS")+COUNTIF(R712,"NS") + COUNTIF(U712,"NS")+ COUNTIF(X712,"NS")+ COUNTIF(AA712,"NS")+ COUNTIF(AD712,"NS")</f>
        <v>0</v>
      </c>
      <c r="CD712" s="485">
        <f t="shared" ref="CD712:CD766" si="269">SUM(O712,R712,U712,X712,AA712,AD712)</f>
        <v>0</v>
      </c>
      <c r="CE712" s="486">
        <f t="shared" ref="CE712:CE766" si="270">IF(OR(AND(CB712=0, CC712&gt;0),AND(CB712="NS", CD712&gt;0), AND(CB712="NS", CC712=0, CD712=0)), 1, IF(OR(AND(CB712&gt;0, CC712&gt;1,CB712&gt;CD712), AND(CB712="NS", CC712=2), AND(CB712="NS", CD712=0, CC712&gt;0), CB712=CD712), 0, 1))</f>
        <v>0</v>
      </c>
    </row>
    <row r="713" spans="1:83" ht="45" customHeight="1">
      <c r="A713" s="81"/>
      <c r="B713" s="82"/>
      <c r="C713" s="85" t="s">
        <v>171</v>
      </c>
      <c r="D713" s="732" t="str">
        <f>IF(CNGE_2024_M1_Secc1_Sub1!$D108="","",CNGE_2024_M1_Secc1_Sub1!$D108)</f>
        <v>ACADEMIA REGIONAL DE SEGURIDAD PUBLICA DEL SURESTE</v>
      </c>
      <c r="E713" s="733"/>
      <c r="F713" s="733"/>
      <c r="G713" s="733"/>
      <c r="H713" s="733"/>
      <c r="I713" s="734"/>
      <c r="J713" s="111"/>
      <c r="K713" s="111"/>
      <c r="L713" s="111"/>
      <c r="M713" s="111"/>
      <c r="N713" s="111"/>
      <c r="O713" s="111"/>
      <c r="P713" s="111"/>
      <c r="Q713" s="111"/>
      <c r="R713" s="111"/>
      <c r="S713" s="111"/>
      <c r="T713" s="111"/>
      <c r="U713" s="111"/>
      <c r="V713" s="111"/>
      <c r="W713" s="111"/>
      <c r="X713" s="111"/>
      <c r="Y713" s="111"/>
      <c r="Z713" s="111"/>
      <c r="AA713" s="111"/>
      <c r="AB713" s="111"/>
      <c r="AC713" s="111"/>
      <c r="AD713" s="111"/>
      <c r="AE713" s="8"/>
      <c r="AG713" s="381">
        <f t="shared" si="224"/>
        <v>1</v>
      </c>
      <c r="AH713" s="298">
        <f t="shared" si="225"/>
        <v>0</v>
      </c>
      <c r="AI713" s="299">
        <f t="shared" si="226"/>
        <v>0</v>
      </c>
      <c r="AJ713" s="300">
        <f t="shared" si="227"/>
        <v>0</v>
      </c>
      <c r="AK713" s="301">
        <f t="shared" si="228"/>
        <v>0</v>
      </c>
      <c r="AL713" s="298">
        <f t="shared" si="229"/>
        <v>0</v>
      </c>
      <c r="AM713" s="299">
        <f t="shared" si="230"/>
        <v>0</v>
      </c>
      <c r="AN713" s="300">
        <f t="shared" si="231"/>
        <v>0</v>
      </c>
      <c r="AO713" s="301">
        <f t="shared" si="232"/>
        <v>0</v>
      </c>
      <c r="AP713" s="298">
        <f t="shared" si="233"/>
        <v>0</v>
      </c>
      <c r="AQ713" s="299">
        <f t="shared" si="234"/>
        <v>0</v>
      </c>
      <c r="AR713" s="300">
        <f t="shared" si="235"/>
        <v>0</v>
      </c>
      <c r="AS713" s="301">
        <f t="shared" si="236"/>
        <v>0</v>
      </c>
      <c r="AT713" s="298">
        <f t="shared" si="237"/>
        <v>0</v>
      </c>
      <c r="AU713" s="299">
        <f t="shared" si="238"/>
        <v>0</v>
      </c>
      <c r="AV713" s="300">
        <f t="shared" si="239"/>
        <v>0</v>
      </c>
      <c r="AW713" s="301">
        <f t="shared" si="240"/>
        <v>0</v>
      </c>
      <c r="AX713" s="298">
        <f t="shared" si="241"/>
        <v>0</v>
      </c>
      <c r="AY713" s="299">
        <f t="shared" si="242"/>
        <v>0</v>
      </c>
      <c r="AZ713" s="300">
        <f t="shared" si="243"/>
        <v>0</v>
      </c>
      <c r="BA713" s="301">
        <f t="shared" si="244"/>
        <v>0</v>
      </c>
      <c r="BB713" s="298">
        <f t="shared" si="245"/>
        <v>0</v>
      </c>
      <c r="BC713" s="299">
        <f t="shared" si="246"/>
        <v>0</v>
      </c>
      <c r="BD713" s="300">
        <f t="shared" si="247"/>
        <v>0</v>
      </c>
      <c r="BE713" s="301">
        <f t="shared" si="248"/>
        <v>0</v>
      </c>
      <c r="BF713" s="298">
        <f t="shared" si="249"/>
        <v>0</v>
      </c>
      <c r="BG713" s="299">
        <f t="shared" si="250"/>
        <v>0</v>
      </c>
      <c r="BH713" s="300">
        <f t="shared" si="251"/>
        <v>0</v>
      </c>
      <c r="BI713" s="301">
        <f t="shared" si="252"/>
        <v>0</v>
      </c>
      <c r="BJ713" s="371">
        <f t="shared" si="253"/>
        <v>0</v>
      </c>
      <c r="BK713" s="303">
        <f t="shared" si="254"/>
        <v>0</v>
      </c>
      <c r="BL713" s="304" t="str">
        <f>IF(BK713=0,"",
IF(SUM($BK$647:BK713)=1,BM713,
IF($BL$767&gt;SUM($BK$647:BK713),_xlfn.CONCAT(", ",BM713),
IF($BL$767=SUM($BK$647:BK713),_xlfn.CONCAT(" y ",BM713)))))</f>
        <v/>
      </c>
      <c r="BM713" s="231" t="s">
        <v>6278</v>
      </c>
      <c r="BN713" s="290">
        <f t="shared" si="255"/>
        <v>1</v>
      </c>
      <c r="BO713" s="291" t="e">
        <f ca="1">IF(BN713=0,"",
IF(SUM($BN$647:BN713)=1,BP713,
IF($BO$767&gt;SUM($BN$647:BN713),_xlfn.CONCAT(", ",BP713),
IF($BO$767=SUM($BN$647:BN713),_xlfn.CONCAT(" y ",BP713)))))</f>
        <v>#NAME?</v>
      </c>
      <c r="BP713" s="231" t="s">
        <v>6278</v>
      </c>
      <c r="BQ713" s="378">
        <f t="shared" si="256"/>
        <v>0</v>
      </c>
      <c r="BR713" s="379">
        <f t="shared" si="257"/>
        <v>0</v>
      </c>
      <c r="BS713" s="380">
        <f t="shared" si="258"/>
        <v>0</v>
      </c>
      <c r="BT713" s="483">
        <f t="shared" si="259"/>
        <v>0</v>
      </c>
      <c r="BU713" s="484">
        <f t="shared" si="260"/>
        <v>0</v>
      </c>
      <c r="BV713" s="485">
        <f t="shared" si="261"/>
        <v>0</v>
      </c>
      <c r="BW713" s="486">
        <f t="shared" si="262"/>
        <v>0</v>
      </c>
      <c r="BX713" s="483">
        <f t="shared" si="263"/>
        <v>0</v>
      </c>
      <c r="BY713" s="487">
        <f t="shared" si="264"/>
        <v>0</v>
      </c>
      <c r="BZ713" s="485">
        <f t="shared" si="265"/>
        <v>0</v>
      </c>
      <c r="CA713" s="486">
        <f t="shared" si="266"/>
        <v>0</v>
      </c>
      <c r="CB713" s="483">
        <f t="shared" si="267"/>
        <v>0</v>
      </c>
      <c r="CC713" s="484">
        <f t="shared" si="268"/>
        <v>0</v>
      </c>
      <c r="CD713" s="485">
        <f t="shared" si="269"/>
        <v>0</v>
      </c>
      <c r="CE713" s="486">
        <f t="shared" si="270"/>
        <v>0</v>
      </c>
    </row>
    <row r="714" spans="1:83" ht="30" customHeight="1">
      <c r="A714" s="81"/>
      <c r="B714" s="82"/>
      <c r="C714" s="85" t="s">
        <v>172</v>
      </c>
      <c r="D714" s="732" t="str">
        <f>IF(CNGE_2024_M1_Secc1_Sub1!$D109="","",CNGE_2024_M1_Secc1_Sub1!$D109)</f>
        <v>INSTITUTO DE CAPACITACION PARA EL TRABAJO</v>
      </c>
      <c r="E714" s="733"/>
      <c r="F714" s="733"/>
      <c r="G714" s="733"/>
      <c r="H714" s="733"/>
      <c r="I714" s="734"/>
      <c r="J714" s="111"/>
      <c r="K714" s="111"/>
      <c r="L714" s="111"/>
      <c r="M714" s="111"/>
      <c r="N714" s="111"/>
      <c r="O714" s="111"/>
      <c r="P714" s="111"/>
      <c r="Q714" s="111"/>
      <c r="R714" s="111"/>
      <c r="S714" s="111"/>
      <c r="T714" s="111"/>
      <c r="U714" s="111"/>
      <c r="V714" s="111"/>
      <c r="W714" s="111"/>
      <c r="X714" s="111"/>
      <c r="Y714" s="111"/>
      <c r="Z714" s="111"/>
      <c r="AA714" s="111"/>
      <c r="AB714" s="111"/>
      <c r="AC714" s="111"/>
      <c r="AD714" s="111"/>
      <c r="AE714" s="8"/>
      <c r="AG714" s="381">
        <f t="shared" si="224"/>
        <v>1</v>
      </c>
      <c r="AH714" s="298">
        <f t="shared" si="225"/>
        <v>0</v>
      </c>
      <c r="AI714" s="299">
        <f t="shared" si="226"/>
        <v>0</v>
      </c>
      <c r="AJ714" s="300">
        <f t="shared" si="227"/>
        <v>0</v>
      </c>
      <c r="AK714" s="301">
        <f t="shared" si="228"/>
        <v>0</v>
      </c>
      <c r="AL714" s="298">
        <f t="shared" si="229"/>
        <v>0</v>
      </c>
      <c r="AM714" s="299">
        <f t="shared" si="230"/>
        <v>0</v>
      </c>
      <c r="AN714" s="300">
        <f t="shared" si="231"/>
        <v>0</v>
      </c>
      <c r="AO714" s="301">
        <f t="shared" si="232"/>
        <v>0</v>
      </c>
      <c r="AP714" s="298">
        <f t="shared" si="233"/>
        <v>0</v>
      </c>
      <c r="AQ714" s="299">
        <f t="shared" si="234"/>
        <v>0</v>
      </c>
      <c r="AR714" s="300">
        <f t="shared" si="235"/>
        <v>0</v>
      </c>
      <c r="AS714" s="301">
        <f t="shared" si="236"/>
        <v>0</v>
      </c>
      <c r="AT714" s="298">
        <f t="shared" si="237"/>
        <v>0</v>
      </c>
      <c r="AU714" s="299">
        <f t="shared" si="238"/>
        <v>0</v>
      </c>
      <c r="AV714" s="300">
        <f t="shared" si="239"/>
        <v>0</v>
      </c>
      <c r="AW714" s="301">
        <f t="shared" si="240"/>
        <v>0</v>
      </c>
      <c r="AX714" s="298">
        <f t="shared" si="241"/>
        <v>0</v>
      </c>
      <c r="AY714" s="299">
        <f t="shared" si="242"/>
        <v>0</v>
      </c>
      <c r="AZ714" s="300">
        <f t="shared" si="243"/>
        <v>0</v>
      </c>
      <c r="BA714" s="301">
        <f t="shared" si="244"/>
        <v>0</v>
      </c>
      <c r="BB714" s="298">
        <f t="shared" si="245"/>
        <v>0</v>
      </c>
      <c r="BC714" s="299">
        <f t="shared" si="246"/>
        <v>0</v>
      </c>
      <c r="BD714" s="300">
        <f t="shared" si="247"/>
        <v>0</v>
      </c>
      <c r="BE714" s="301">
        <f t="shared" si="248"/>
        <v>0</v>
      </c>
      <c r="BF714" s="298">
        <f t="shared" si="249"/>
        <v>0</v>
      </c>
      <c r="BG714" s="299">
        <f t="shared" si="250"/>
        <v>0</v>
      </c>
      <c r="BH714" s="300">
        <f t="shared" si="251"/>
        <v>0</v>
      </c>
      <c r="BI714" s="301">
        <f t="shared" si="252"/>
        <v>0</v>
      </c>
      <c r="BJ714" s="371">
        <f t="shared" si="253"/>
        <v>0</v>
      </c>
      <c r="BK714" s="303">
        <f t="shared" si="254"/>
        <v>0</v>
      </c>
      <c r="BL714" s="304" t="str">
        <f>IF(BK714=0,"",
IF(SUM($BK$647:BK714)=1,BM714,
IF($BL$767&gt;SUM($BK$647:BK714),_xlfn.CONCAT(", ",BM714),
IF($BL$767=SUM($BK$647:BK714),_xlfn.CONCAT(" y ",BM714)))))</f>
        <v/>
      </c>
      <c r="BM714" s="231" t="s">
        <v>6279</v>
      </c>
      <c r="BN714" s="290">
        <f t="shared" si="255"/>
        <v>1</v>
      </c>
      <c r="BO714" s="291" t="e">
        <f ca="1">IF(BN714=0,"",
IF(SUM($BN$647:BN714)=1,BP714,
IF($BO$767&gt;SUM($BN$647:BN714),_xlfn.CONCAT(", ",BP714),
IF($BO$767=SUM($BN$647:BN714),_xlfn.CONCAT(" y ",BP714)))))</f>
        <v>#NAME?</v>
      </c>
      <c r="BP714" s="231" t="s">
        <v>6279</v>
      </c>
      <c r="BQ714" s="378">
        <f t="shared" si="256"/>
        <v>0</v>
      </c>
      <c r="BR714" s="379">
        <f t="shared" si="257"/>
        <v>0</v>
      </c>
      <c r="BS714" s="380">
        <f t="shared" si="258"/>
        <v>0</v>
      </c>
      <c r="BT714" s="483">
        <f t="shared" si="259"/>
        <v>0</v>
      </c>
      <c r="BU714" s="484">
        <f t="shared" si="260"/>
        <v>0</v>
      </c>
      <c r="BV714" s="485">
        <f t="shared" si="261"/>
        <v>0</v>
      </c>
      <c r="BW714" s="486">
        <f t="shared" si="262"/>
        <v>0</v>
      </c>
      <c r="BX714" s="483">
        <f t="shared" si="263"/>
        <v>0</v>
      </c>
      <c r="BY714" s="487">
        <f t="shared" si="264"/>
        <v>0</v>
      </c>
      <c r="BZ714" s="485">
        <f t="shared" si="265"/>
        <v>0</v>
      </c>
      <c r="CA714" s="486">
        <f t="shared" si="266"/>
        <v>0</v>
      </c>
      <c r="CB714" s="483">
        <f t="shared" si="267"/>
        <v>0</v>
      </c>
      <c r="CC714" s="484">
        <f t="shared" si="268"/>
        <v>0</v>
      </c>
      <c r="CD714" s="485">
        <f t="shared" si="269"/>
        <v>0</v>
      </c>
      <c r="CE714" s="486">
        <f t="shared" si="270"/>
        <v>0</v>
      </c>
    </row>
    <row r="715" spans="1:83" ht="54.95" customHeight="1">
      <c r="A715" s="81"/>
      <c r="B715" s="82"/>
      <c r="C715" s="85" t="s">
        <v>173</v>
      </c>
      <c r="D715" s="732" t="str">
        <f>IF(CNGE_2024_M1_Secc1_Sub1!$D110="","",CNGE_2024_M1_Secc1_Sub1!$D110)</f>
        <v>CENTRO DE CONCILIACION LABORAL DEL ESTADO DE VERACRUZ DE IGNACIO DE LA LLAVE</v>
      </c>
      <c r="E715" s="733"/>
      <c r="F715" s="733"/>
      <c r="G715" s="733"/>
      <c r="H715" s="733"/>
      <c r="I715" s="734"/>
      <c r="J715" s="111"/>
      <c r="K715" s="111"/>
      <c r="L715" s="111"/>
      <c r="M715" s="111"/>
      <c r="N715" s="111"/>
      <c r="O715" s="111"/>
      <c r="P715" s="111"/>
      <c r="Q715" s="111"/>
      <c r="R715" s="111"/>
      <c r="S715" s="111"/>
      <c r="T715" s="111"/>
      <c r="U715" s="111"/>
      <c r="V715" s="111"/>
      <c r="W715" s="111"/>
      <c r="X715" s="111"/>
      <c r="Y715" s="111"/>
      <c r="Z715" s="111"/>
      <c r="AA715" s="111"/>
      <c r="AB715" s="111"/>
      <c r="AC715" s="111"/>
      <c r="AD715" s="111"/>
      <c r="AE715" s="8"/>
      <c r="AG715" s="381">
        <f t="shared" si="224"/>
        <v>1</v>
      </c>
      <c r="AH715" s="298">
        <f t="shared" si="225"/>
        <v>0</v>
      </c>
      <c r="AI715" s="299">
        <f t="shared" si="226"/>
        <v>0</v>
      </c>
      <c r="AJ715" s="300">
        <f t="shared" si="227"/>
        <v>0</v>
      </c>
      <c r="AK715" s="301">
        <f t="shared" si="228"/>
        <v>0</v>
      </c>
      <c r="AL715" s="298">
        <f t="shared" si="229"/>
        <v>0</v>
      </c>
      <c r="AM715" s="299">
        <f t="shared" si="230"/>
        <v>0</v>
      </c>
      <c r="AN715" s="300">
        <f t="shared" si="231"/>
        <v>0</v>
      </c>
      <c r="AO715" s="301">
        <f t="shared" si="232"/>
        <v>0</v>
      </c>
      <c r="AP715" s="298">
        <f t="shared" si="233"/>
        <v>0</v>
      </c>
      <c r="AQ715" s="299">
        <f t="shared" si="234"/>
        <v>0</v>
      </c>
      <c r="AR715" s="300">
        <f t="shared" si="235"/>
        <v>0</v>
      </c>
      <c r="AS715" s="301">
        <f t="shared" si="236"/>
        <v>0</v>
      </c>
      <c r="AT715" s="298">
        <f t="shared" si="237"/>
        <v>0</v>
      </c>
      <c r="AU715" s="299">
        <f t="shared" si="238"/>
        <v>0</v>
      </c>
      <c r="AV715" s="300">
        <f t="shared" si="239"/>
        <v>0</v>
      </c>
      <c r="AW715" s="301">
        <f t="shared" si="240"/>
        <v>0</v>
      </c>
      <c r="AX715" s="298">
        <f t="shared" si="241"/>
        <v>0</v>
      </c>
      <c r="AY715" s="299">
        <f t="shared" si="242"/>
        <v>0</v>
      </c>
      <c r="AZ715" s="300">
        <f t="shared" si="243"/>
        <v>0</v>
      </c>
      <c r="BA715" s="301">
        <f t="shared" si="244"/>
        <v>0</v>
      </c>
      <c r="BB715" s="298">
        <f t="shared" si="245"/>
        <v>0</v>
      </c>
      <c r="BC715" s="299">
        <f t="shared" si="246"/>
        <v>0</v>
      </c>
      <c r="BD715" s="300">
        <f t="shared" si="247"/>
        <v>0</v>
      </c>
      <c r="BE715" s="301">
        <f t="shared" si="248"/>
        <v>0</v>
      </c>
      <c r="BF715" s="298">
        <f t="shared" si="249"/>
        <v>0</v>
      </c>
      <c r="BG715" s="299">
        <f t="shared" si="250"/>
        <v>0</v>
      </c>
      <c r="BH715" s="300">
        <f t="shared" si="251"/>
        <v>0</v>
      </c>
      <c r="BI715" s="301">
        <f t="shared" si="252"/>
        <v>0</v>
      </c>
      <c r="BJ715" s="371">
        <f t="shared" si="253"/>
        <v>0</v>
      </c>
      <c r="BK715" s="303">
        <f t="shared" si="254"/>
        <v>0</v>
      </c>
      <c r="BL715" s="304" t="str">
        <f>IF(BK715=0,"",
IF(SUM($BK$647:BK715)=1,BM715,
IF($BL$767&gt;SUM($BK$647:BK715),_xlfn.CONCAT(", ",BM715),
IF($BL$767=SUM($BK$647:BK715),_xlfn.CONCAT(" y ",BM715)))))</f>
        <v/>
      </c>
      <c r="BM715" s="231" t="s">
        <v>6280</v>
      </c>
      <c r="BN715" s="290">
        <f t="shared" si="255"/>
        <v>1</v>
      </c>
      <c r="BO715" s="291" t="e">
        <f ca="1">IF(BN715=0,"",
IF(SUM($BN$647:BN715)=1,BP715,
IF($BO$767&gt;SUM($BN$647:BN715),_xlfn.CONCAT(", ",BP715),
IF($BO$767=SUM($BN$647:BN715),_xlfn.CONCAT(" y ",BP715)))))</f>
        <v>#NAME?</v>
      </c>
      <c r="BP715" s="231" t="s">
        <v>6280</v>
      </c>
      <c r="BQ715" s="378">
        <f t="shared" si="256"/>
        <v>0</v>
      </c>
      <c r="BR715" s="379">
        <f t="shared" si="257"/>
        <v>0</v>
      </c>
      <c r="BS715" s="380">
        <f t="shared" si="258"/>
        <v>0</v>
      </c>
      <c r="BT715" s="483">
        <f t="shared" si="259"/>
        <v>0</v>
      </c>
      <c r="BU715" s="484">
        <f t="shared" si="260"/>
        <v>0</v>
      </c>
      <c r="BV715" s="485">
        <f t="shared" si="261"/>
        <v>0</v>
      </c>
      <c r="BW715" s="486">
        <f t="shared" si="262"/>
        <v>0</v>
      </c>
      <c r="BX715" s="483">
        <f t="shared" si="263"/>
        <v>0</v>
      </c>
      <c r="BY715" s="487">
        <f t="shared" si="264"/>
        <v>0</v>
      </c>
      <c r="BZ715" s="485">
        <f t="shared" si="265"/>
        <v>0</v>
      </c>
      <c r="CA715" s="486">
        <f t="shared" si="266"/>
        <v>0</v>
      </c>
      <c r="CB715" s="483">
        <f t="shared" si="267"/>
        <v>0</v>
      </c>
      <c r="CC715" s="484">
        <f t="shared" si="268"/>
        <v>0</v>
      </c>
      <c r="CD715" s="485">
        <f t="shared" si="269"/>
        <v>0</v>
      </c>
      <c r="CE715" s="486">
        <f t="shared" si="270"/>
        <v>0</v>
      </c>
    </row>
    <row r="716" spans="1:83" ht="30" customHeight="1">
      <c r="A716" s="81"/>
      <c r="B716" s="82"/>
      <c r="C716" s="85" t="s">
        <v>174</v>
      </c>
      <c r="D716" s="732" t="str">
        <f>IF(CNGE_2024_M1_Secc1_Sub1!$D111="","",CNGE_2024_M1_Secc1_Sub1!$D111)</f>
        <v>INSTITUTO VERACRUZANO DE LA CULTURA</v>
      </c>
      <c r="E716" s="733"/>
      <c r="F716" s="733"/>
      <c r="G716" s="733"/>
      <c r="H716" s="733"/>
      <c r="I716" s="734"/>
      <c r="J716" s="111"/>
      <c r="K716" s="111"/>
      <c r="L716" s="111"/>
      <c r="M716" s="111"/>
      <c r="N716" s="111"/>
      <c r="O716" s="111"/>
      <c r="P716" s="111"/>
      <c r="Q716" s="111"/>
      <c r="R716" s="111"/>
      <c r="S716" s="111"/>
      <c r="T716" s="111"/>
      <c r="U716" s="111"/>
      <c r="V716" s="111"/>
      <c r="W716" s="111"/>
      <c r="X716" s="111"/>
      <c r="Y716" s="111"/>
      <c r="Z716" s="111"/>
      <c r="AA716" s="111"/>
      <c r="AB716" s="111"/>
      <c r="AC716" s="111"/>
      <c r="AD716" s="111"/>
      <c r="AE716" s="8"/>
      <c r="AG716" s="381">
        <f t="shared" si="224"/>
        <v>1</v>
      </c>
      <c r="AH716" s="298">
        <f t="shared" si="225"/>
        <v>0</v>
      </c>
      <c r="AI716" s="299">
        <f t="shared" si="226"/>
        <v>0</v>
      </c>
      <c r="AJ716" s="300">
        <f t="shared" si="227"/>
        <v>0</v>
      </c>
      <c r="AK716" s="301">
        <f t="shared" si="228"/>
        <v>0</v>
      </c>
      <c r="AL716" s="298">
        <f t="shared" si="229"/>
        <v>0</v>
      </c>
      <c r="AM716" s="299">
        <f t="shared" si="230"/>
        <v>0</v>
      </c>
      <c r="AN716" s="300">
        <f t="shared" si="231"/>
        <v>0</v>
      </c>
      <c r="AO716" s="301">
        <f t="shared" si="232"/>
        <v>0</v>
      </c>
      <c r="AP716" s="298">
        <f t="shared" si="233"/>
        <v>0</v>
      </c>
      <c r="AQ716" s="299">
        <f t="shared" si="234"/>
        <v>0</v>
      </c>
      <c r="AR716" s="300">
        <f t="shared" si="235"/>
        <v>0</v>
      </c>
      <c r="AS716" s="301">
        <f t="shared" si="236"/>
        <v>0</v>
      </c>
      <c r="AT716" s="298">
        <f t="shared" si="237"/>
        <v>0</v>
      </c>
      <c r="AU716" s="299">
        <f t="shared" si="238"/>
        <v>0</v>
      </c>
      <c r="AV716" s="300">
        <f t="shared" si="239"/>
        <v>0</v>
      </c>
      <c r="AW716" s="301">
        <f t="shared" si="240"/>
        <v>0</v>
      </c>
      <c r="AX716" s="298">
        <f t="shared" si="241"/>
        <v>0</v>
      </c>
      <c r="AY716" s="299">
        <f t="shared" si="242"/>
        <v>0</v>
      </c>
      <c r="AZ716" s="300">
        <f t="shared" si="243"/>
        <v>0</v>
      </c>
      <c r="BA716" s="301">
        <f t="shared" si="244"/>
        <v>0</v>
      </c>
      <c r="BB716" s="298">
        <f t="shared" si="245"/>
        <v>0</v>
      </c>
      <c r="BC716" s="299">
        <f t="shared" si="246"/>
        <v>0</v>
      </c>
      <c r="BD716" s="300">
        <f t="shared" si="247"/>
        <v>0</v>
      </c>
      <c r="BE716" s="301">
        <f t="shared" si="248"/>
        <v>0</v>
      </c>
      <c r="BF716" s="298">
        <f t="shared" si="249"/>
        <v>0</v>
      </c>
      <c r="BG716" s="299">
        <f t="shared" si="250"/>
        <v>0</v>
      </c>
      <c r="BH716" s="300">
        <f t="shared" si="251"/>
        <v>0</v>
      </c>
      <c r="BI716" s="301">
        <f t="shared" si="252"/>
        <v>0</v>
      </c>
      <c r="BJ716" s="371">
        <f t="shared" si="253"/>
        <v>0</v>
      </c>
      <c r="BK716" s="303">
        <f t="shared" si="254"/>
        <v>0</v>
      </c>
      <c r="BL716" s="304" t="str">
        <f>IF(BK716=0,"",
IF(SUM($BK$647:BK716)=1,BM716,
IF($BL$767&gt;SUM($BK$647:BK716),_xlfn.CONCAT(", ",BM716),
IF($BL$767=SUM($BK$647:BK716),_xlfn.CONCAT(" y ",BM716)))))</f>
        <v/>
      </c>
      <c r="BM716" s="231" t="s">
        <v>6281</v>
      </c>
      <c r="BN716" s="290">
        <f t="shared" si="255"/>
        <v>1</v>
      </c>
      <c r="BO716" s="291" t="e">
        <f ca="1">IF(BN716=0,"",
IF(SUM($BN$647:BN716)=1,BP716,
IF($BO$767&gt;SUM($BN$647:BN716),_xlfn.CONCAT(", ",BP716),
IF($BO$767=SUM($BN$647:BN716),_xlfn.CONCAT(" y ",BP716)))))</f>
        <v>#NAME?</v>
      </c>
      <c r="BP716" s="231" t="s">
        <v>6281</v>
      </c>
      <c r="BQ716" s="378">
        <f t="shared" si="256"/>
        <v>0</v>
      </c>
      <c r="BR716" s="379">
        <f t="shared" si="257"/>
        <v>0</v>
      </c>
      <c r="BS716" s="380">
        <f t="shared" si="258"/>
        <v>0</v>
      </c>
      <c r="BT716" s="483">
        <f t="shared" si="259"/>
        <v>0</v>
      </c>
      <c r="BU716" s="484">
        <f t="shared" si="260"/>
        <v>0</v>
      </c>
      <c r="BV716" s="485">
        <f t="shared" si="261"/>
        <v>0</v>
      </c>
      <c r="BW716" s="486">
        <f t="shared" si="262"/>
        <v>0</v>
      </c>
      <c r="BX716" s="483">
        <f t="shared" si="263"/>
        <v>0</v>
      </c>
      <c r="BY716" s="487">
        <f t="shared" si="264"/>
        <v>0</v>
      </c>
      <c r="BZ716" s="485">
        <f t="shared" si="265"/>
        <v>0</v>
      </c>
      <c r="CA716" s="486">
        <f t="shared" si="266"/>
        <v>0</v>
      </c>
      <c r="CB716" s="483">
        <f t="shared" si="267"/>
        <v>0</v>
      </c>
      <c r="CC716" s="484">
        <f t="shared" si="268"/>
        <v>0</v>
      </c>
      <c r="CD716" s="485">
        <f t="shared" si="269"/>
        <v>0</v>
      </c>
      <c r="CE716" s="486">
        <f t="shared" si="270"/>
        <v>0</v>
      </c>
    </row>
    <row r="717" spans="1:83" ht="45" customHeight="1">
      <c r="A717" s="81"/>
      <c r="B717" s="82"/>
      <c r="C717" s="85" t="s">
        <v>175</v>
      </c>
      <c r="D717" s="732" t="str">
        <f>IF(CNGE_2024_M1_Secc1_Sub1!$D112="","",CNGE_2024_M1_Secc1_Sub1!$D112)</f>
        <v>PROCURADURIA ESTATAL DE PROTECCION AL MEDIO AMBIENTE</v>
      </c>
      <c r="E717" s="733"/>
      <c r="F717" s="733"/>
      <c r="G717" s="733"/>
      <c r="H717" s="733"/>
      <c r="I717" s="734"/>
      <c r="J717" s="111"/>
      <c r="K717" s="111"/>
      <c r="L717" s="111"/>
      <c r="M717" s="111"/>
      <c r="N717" s="111"/>
      <c r="O717" s="111"/>
      <c r="P717" s="111"/>
      <c r="Q717" s="111"/>
      <c r="R717" s="111"/>
      <c r="S717" s="111"/>
      <c r="T717" s="111"/>
      <c r="U717" s="111"/>
      <c r="V717" s="111"/>
      <c r="W717" s="111"/>
      <c r="X717" s="111"/>
      <c r="Y717" s="111"/>
      <c r="Z717" s="111"/>
      <c r="AA717" s="111"/>
      <c r="AB717" s="111"/>
      <c r="AC717" s="111"/>
      <c r="AD717" s="111"/>
      <c r="AE717" s="8"/>
      <c r="AG717" s="381">
        <f t="shared" si="224"/>
        <v>1</v>
      </c>
      <c r="AH717" s="298">
        <f t="shared" si="225"/>
        <v>0</v>
      </c>
      <c r="AI717" s="299">
        <f t="shared" si="226"/>
        <v>0</v>
      </c>
      <c r="AJ717" s="300">
        <f t="shared" si="227"/>
        <v>0</v>
      </c>
      <c r="AK717" s="301">
        <f t="shared" si="228"/>
        <v>0</v>
      </c>
      <c r="AL717" s="298">
        <f t="shared" si="229"/>
        <v>0</v>
      </c>
      <c r="AM717" s="299">
        <f t="shared" si="230"/>
        <v>0</v>
      </c>
      <c r="AN717" s="300">
        <f t="shared" si="231"/>
        <v>0</v>
      </c>
      <c r="AO717" s="301">
        <f t="shared" si="232"/>
        <v>0</v>
      </c>
      <c r="AP717" s="298">
        <f t="shared" si="233"/>
        <v>0</v>
      </c>
      <c r="AQ717" s="299">
        <f t="shared" si="234"/>
        <v>0</v>
      </c>
      <c r="AR717" s="300">
        <f t="shared" si="235"/>
        <v>0</v>
      </c>
      <c r="AS717" s="301">
        <f t="shared" si="236"/>
        <v>0</v>
      </c>
      <c r="AT717" s="298">
        <f t="shared" si="237"/>
        <v>0</v>
      </c>
      <c r="AU717" s="299">
        <f t="shared" si="238"/>
        <v>0</v>
      </c>
      <c r="AV717" s="300">
        <f t="shared" si="239"/>
        <v>0</v>
      </c>
      <c r="AW717" s="301">
        <f t="shared" si="240"/>
        <v>0</v>
      </c>
      <c r="AX717" s="298">
        <f t="shared" si="241"/>
        <v>0</v>
      </c>
      <c r="AY717" s="299">
        <f t="shared" si="242"/>
        <v>0</v>
      </c>
      <c r="AZ717" s="300">
        <f t="shared" si="243"/>
        <v>0</v>
      </c>
      <c r="BA717" s="301">
        <f t="shared" si="244"/>
        <v>0</v>
      </c>
      <c r="BB717" s="298">
        <f t="shared" si="245"/>
        <v>0</v>
      </c>
      <c r="BC717" s="299">
        <f t="shared" si="246"/>
        <v>0</v>
      </c>
      <c r="BD717" s="300">
        <f t="shared" si="247"/>
        <v>0</v>
      </c>
      <c r="BE717" s="301">
        <f t="shared" si="248"/>
        <v>0</v>
      </c>
      <c r="BF717" s="298">
        <f t="shared" si="249"/>
        <v>0</v>
      </c>
      <c r="BG717" s="299">
        <f t="shared" si="250"/>
        <v>0</v>
      </c>
      <c r="BH717" s="300">
        <f t="shared" si="251"/>
        <v>0</v>
      </c>
      <c r="BI717" s="301">
        <f t="shared" si="252"/>
        <v>0</v>
      </c>
      <c r="BJ717" s="371">
        <f t="shared" si="253"/>
        <v>0</v>
      </c>
      <c r="BK717" s="303">
        <f t="shared" si="254"/>
        <v>0</v>
      </c>
      <c r="BL717" s="304" t="str">
        <f>IF(BK717=0,"",
IF(SUM($BK$647:BK717)=1,BM717,
IF($BL$767&gt;SUM($BK$647:BK717),_xlfn.CONCAT(", ",BM717),
IF($BL$767=SUM($BK$647:BK717),_xlfn.CONCAT(" y ",BM717)))))</f>
        <v/>
      </c>
      <c r="BM717" s="231" t="s">
        <v>6282</v>
      </c>
      <c r="BN717" s="290">
        <f t="shared" si="255"/>
        <v>1</v>
      </c>
      <c r="BO717" s="291" t="e">
        <f ca="1">IF(BN717=0,"",
IF(SUM($BN$647:BN717)=1,BP717,
IF($BO$767&gt;SUM($BN$647:BN717),_xlfn.CONCAT(", ",BP717),
IF($BO$767=SUM($BN$647:BN717),_xlfn.CONCAT(" y ",BP717)))))</f>
        <v>#NAME?</v>
      </c>
      <c r="BP717" s="231" t="s">
        <v>6282</v>
      </c>
      <c r="BQ717" s="378">
        <f t="shared" si="256"/>
        <v>0</v>
      </c>
      <c r="BR717" s="379">
        <f t="shared" si="257"/>
        <v>0</v>
      </c>
      <c r="BS717" s="380">
        <f t="shared" si="258"/>
        <v>0</v>
      </c>
      <c r="BT717" s="483">
        <f t="shared" si="259"/>
        <v>0</v>
      </c>
      <c r="BU717" s="484">
        <f t="shared" si="260"/>
        <v>0</v>
      </c>
      <c r="BV717" s="485">
        <f t="shared" si="261"/>
        <v>0</v>
      </c>
      <c r="BW717" s="486">
        <f t="shared" si="262"/>
        <v>0</v>
      </c>
      <c r="BX717" s="483">
        <f t="shared" si="263"/>
        <v>0</v>
      </c>
      <c r="BY717" s="487">
        <f t="shared" si="264"/>
        <v>0</v>
      </c>
      <c r="BZ717" s="485">
        <f t="shared" si="265"/>
        <v>0</v>
      </c>
      <c r="CA717" s="486">
        <f t="shared" si="266"/>
        <v>0</v>
      </c>
      <c r="CB717" s="483">
        <f t="shared" si="267"/>
        <v>0</v>
      </c>
      <c r="CC717" s="484">
        <f t="shared" si="268"/>
        <v>0</v>
      </c>
      <c r="CD717" s="485">
        <f t="shared" si="269"/>
        <v>0</v>
      </c>
      <c r="CE717" s="486">
        <f t="shared" si="270"/>
        <v>0</v>
      </c>
    </row>
    <row r="718" spans="1:83" ht="30" customHeight="1">
      <c r="A718" s="81"/>
      <c r="B718" s="82"/>
      <c r="C718" s="85" t="s">
        <v>176</v>
      </c>
      <c r="D718" s="732" t="str">
        <f>IF(CNGE_2024_M1_Secc1_Sub1!$D113="","",CNGE_2024_M1_Secc1_Sub1!$D113)</f>
        <v>FIDEICOMISO FONDO DEL FUTURO</v>
      </c>
      <c r="E718" s="733"/>
      <c r="F718" s="733"/>
      <c r="G718" s="733"/>
      <c r="H718" s="733"/>
      <c r="I718" s="734"/>
      <c r="J718" s="111"/>
      <c r="K718" s="111"/>
      <c r="L718" s="111"/>
      <c r="M718" s="111"/>
      <c r="N718" s="111"/>
      <c r="O718" s="111"/>
      <c r="P718" s="111"/>
      <c r="Q718" s="111"/>
      <c r="R718" s="111"/>
      <c r="S718" s="111"/>
      <c r="T718" s="111"/>
      <c r="U718" s="111"/>
      <c r="V718" s="111"/>
      <c r="W718" s="111"/>
      <c r="X718" s="111"/>
      <c r="Y718" s="111"/>
      <c r="Z718" s="111"/>
      <c r="AA718" s="111"/>
      <c r="AB718" s="111"/>
      <c r="AC718" s="111"/>
      <c r="AD718" s="111"/>
      <c r="AE718" s="8"/>
      <c r="AG718" s="381">
        <f t="shared" si="224"/>
        <v>1</v>
      </c>
      <c r="AH718" s="298">
        <f t="shared" si="225"/>
        <v>0</v>
      </c>
      <c r="AI718" s="299">
        <f t="shared" si="226"/>
        <v>0</v>
      </c>
      <c r="AJ718" s="300">
        <f t="shared" si="227"/>
        <v>0</v>
      </c>
      <c r="AK718" s="301">
        <f t="shared" si="228"/>
        <v>0</v>
      </c>
      <c r="AL718" s="298">
        <f t="shared" si="229"/>
        <v>0</v>
      </c>
      <c r="AM718" s="299">
        <f t="shared" si="230"/>
        <v>0</v>
      </c>
      <c r="AN718" s="300">
        <f t="shared" si="231"/>
        <v>0</v>
      </c>
      <c r="AO718" s="301">
        <f t="shared" si="232"/>
        <v>0</v>
      </c>
      <c r="AP718" s="298">
        <f t="shared" si="233"/>
        <v>0</v>
      </c>
      <c r="AQ718" s="299">
        <f t="shared" si="234"/>
        <v>0</v>
      </c>
      <c r="AR718" s="300">
        <f t="shared" si="235"/>
        <v>0</v>
      </c>
      <c r="AS718" s="301">
        <f t="shared" si="236"/>
        <v>0</v>
      </c>
      <c r="AT718" s="298">
        <f t="shared" si="237"/>
        <v>0</v>
      </c>
      <c r="AU718" s="299">
        <f t="shared" si="238"/>
        <v>0</v>
      </c>
      <c r="AV718" s="300">
        <f t="shared" si="239"/>
        <v>0</v>
      </c>
      <c r="AW718" s="301">
        <f t="shared" si="240"/>
        <v>0</v>
      </c>
      <c r="AX718" s="298">
        <f t="shared" si="241"/>
        <v>0</v>
      </c>
      <c r="AY718" s="299">
        <f t="shared" si="242"/>
        <v>0</v>
      </c>
      <c r="AZ718" s="300">
        <f t="shared" si="243"/>
        <v>0</v>
      </c>
      <c r="BA718" s="301">
        <f t="shared" si="244"/>
        <v>0</v>
      </c>
      <c r="BB718" s="298">
        <f t="shared" si="245"/>
        <v>0</v>
      </c>
      <c r="BC718" s="299">
        <f t="shared" si="246"/>
        <v>0</v>
      </c>
      <c r="BD718" s="300">
        <f t="shared" si="247"/>
        <v>0</v>
      </c>
      <c r="BE718" s="301">
        <f t="shared" si="248"/>
        <v>0</v>
      </c>
      <c r="BF718" s="298">
        <f t="shared" si="249"/>
        <v>0</v>
      </c>
      <c r="BG718" s="299">
        <f t="shared" si="250"/>
        <v>0</v>
      </c>
      <c r="BH718" s="300">
        <f t="shared" si="251"/>
        <v>0</v>
      </c>
      <c r="BI718" s="301">
        <f t="shared" si="252"/>
        <v>0</v>
      </c>
      <c r="BJ718" s="371">
        <f t="shared" si="253"/>
        <v>0</v>
      </c>
      <c r="BK718" s="303">
        <f t="shared" si="254"/>
        <v>0</v>
      </c>
      <c r="BL718" s="304" t="str">
        <f>IF(BK718=0,"",
IF(SUM($BK$647:BK718)=1,BM718,
IF($BL$767&gt;SUM($BK$647:BK718),_xlfn.CONCAT(", ",BM718),
IF($BL$767=SUM($BK$647:BK718),_xlfn.CONCAT(" y ",BM718)))))</f>
        <v/>
      </c>
      <c r="BM718" s="231" t="s">
        <v>6283</v>
      </c>
      <c r="BN718" s="290">
        <f t="shared" si="255"/>
        <v>1</v>
      </c>
      <c r="BO718" s="291" t="e">
        <f ca="1">IF(BN718=0,"",
IF(SUM($BN$647:BN718)=1,BP718,
IF($BO$767&gt;SUM($BN$647:BN718),_xlfn.CONCAT(", ",BP718),
IF($BO$767=SUM($BN$647:BN718),_xlfn.CONCAT(" y ",BP718)))))</f>
        <v>#NAME?</v>
      </c>
      <c r="BP718" s="231" t="s">
        <v>6283</v>
      </c>
      <c r="BQ718" s="378">
        <f t="shared" si="256"/>
        <v>0</v>
      </c>
      <c r="BR718" s="379">
        <f t="shared" si="257"/>
        <v>0</v>
      </c>
      <c r="BS718" s="380">
        <f t="shared" si="258"/>
        <v>0</v>
      </c>
      <c r="BT718" s="483">
        <f t="shared" si="259"/>
        <v>0</v>
      </c>
      <c r="BU718" s="484">
        <f t="shared" si="260"/>
        <v>0</v>
      </c>
      <c r="BV718" s="485">
        <f t="shared" si="261"/>
        <v>0</v>
      </c>
      <c r="BW718" s="486">
        <f t="shared" si="262"/>
        <v>0</v>
      </c>
      <c r="BX718" s="483">
        <f t="shared" si="263"/>
        <v>0</v>
      </c>
      <c r="BY718" s="487">
        <f t="shared" si="264"/>
        <v>0</v>
      </c>
      <c r="BZ718" s="485">
        <f t="shared" si="265"/>
        <v>0</v>
      </c>
      <c r="CA718" s="486">
        <f t="shared" si="266"/>
        <v>0</v>
      </c>
      <c r="CB718" s="483">
        <f t="shared" si="267"/>
        <v>0</v>
      </c>
      <c r="CC718" s="484">
        <f t="shared" si="268"/>
        <v>0</v>
      </c>
      <c r="CD718" s="485">
        <f t="shared" si="269"/>
        <v>0</v>
      </c>
      <c r="CE718" s="486">
        <f t="shared" si="270"/>
        <v>0</v>
      </c>
    </row>
    <row r="719" spans="1:83" ht="15" hidden="1" customHeight="1">
      <c r="A719" s="81"/>
      <c r="B719" s="82"/>
      <c r="C719" s="85" t="s">
        <v>177</v>
      </c>
      <c r="D719" s="623" t="str">
        <f>IF(CNGE_2024_M1_Secc1_Sub1!$D114="","",CNGE_2024_M1_Secc1_Sub1!$D114)</f>
        <v/>
      </c>
      <c r="E719" s="624"/>
      <c r="F719" s="624"/>
      <c r="G719" s="624"/>
      <c r="H719" s="624"/>
      <c r="I719" s="625"/>
      <c r="J719" s="111"/>
      <c r="K719" s="111"/>
      <c r="L719" s="111"/>
      <c r="M719" s="111"/>
      <c r="N719" s="111"/>
      <c r="O719" s="111"/>
      <c r="P719" s="111"/>
      <c r="Q719" s="111"/>
      <c r="R719" s="111"/>
      <c r="S719" s="111"/>
      <c r="T719" s="111"/>
      <c r="U719" s="111"/>
      <c r="V719" s="111"/>
      <c r="W719" s="111"/>
      <c r="X719" s="111"/>
      <c r="Y719" s="111"/>
      <c r="Z719" s="111"/>
      <c r="AA719" s="111"/>
      <c r="AB719" s="111"/>
      <c r="AC719" s="111"/>
      <c r="AD719" s="111"/>
      <c r="AE719" s="8"/>
      <c r="AG719" s="381">
        <f t="shared" si="224"/>
        <v>0</v>
      </c>
      <c r="AH719" s="298">
        <f t="shared" si="225"/>
        <v>0</v>
      </c>
      <c r="AI719" s="299">
        <f t="shared" si="226"/>
        <v>0</v>
      </c>
      <c r="AJ719" s="300">
        <f t="shared" si="227"/>
        <v>0</v>
      </c>
      <c r="AK719" s="301">
        <f t="shared" si="228"/>
        <v>0</v>
      </c>
      <c r="AL719" s="298">
        <f t="shared" si="229"/>
        <v>0</v>
      </c>
      <c r="AM719" s="299">
        <f t="shared" si="230"/>
        <v>0</v>
      </c>
      <c r="AN719" s="300">
        <f t="shared" si="231"/>
        <v>0</v>
      </c>
      <c r="AO719" s="301">
        <f t="shared" si="232"/>
        <v>0</v>
      </c>
      <c r="AP719" s="298">
        <f t="shared" si="233"/>
        <v>0</v>
      </c>
      <c r="AQ719" s="299">
        <f t="shared" si="234"/>
        <v>0</v>
      </c>
      <c r="AR719" s="300">
        <f t="shared" si="235"/>
        <v>0</v>
      </c>
      <c r="AS719" s="301">
        <f t="shared" si="236"/>
        <v>0</v>
      </c>
      <c r="AT719" s="298">
        <f t="shared" si="237"/>
        <v>0</v>
      </c>
      <c r="AU719" s="299">
        <f t="shared" si="238"/>
        <v>0</v>
      </c>
      <c r="AV719" s="300">
        <f t="shared" si="239"/>
        <v>0</v>
      </c>
      <c r="AW719" s="301">
        <f t="shared" si="240"/>
        <v>0</v>
      </c>
      <c r="AX719" s="298">
        <f t="shared" si="241"/>
        <v>0</v>
      </c>
      <c r="AY719" s="299">
        <f t="shared" si="242"/>
        <v>0</v>
      </c>
      <c r="AZ719" s="300">
        <f t="shared" si="243"/>
        <v>0</v>
      </c>
      <c r="BA719" s="301">
        <f t="shared" si="244"/>
        <v>0</v>
      </c>
      <c r="BB719" s="298">
        <f t="shared" si="245"/>
        <v>0</v>
      </c>
      <c r="BC719" s="299">
        <f t="shared" si="246"/>
        <v>0</v>
      </c>
      <c r="BD719" s="300">
        <f t="shared" si="247"/>
        <v>0</v>
      </c>
      <c r="BE719" s="301">
        <f t="shared" si="248"/>
        <v>0</v>
      </c>
      <c r="BF719" s="298">
        <f t="shared" si="249"/>
        <v>0</v>
      </c>
      <c r="BG719" s="299">
        <f t="shared" si="250"/>
        <v>0</v>
      </c>
      <c r="BH719" s="300">
        <f t="shared" si="251"/>
        <v>0</v>
      </c>
      <c r="BI719" s="301">
        <f t="shared" si="252"/>
        <v>0</v>
      </c>
      <c r="BJ719" s="371">
        <f t="shared" si="253"/>
        <v>0</v>
      </c>
      <c r="BK719" s="303">
        <f t="shared" si="254"/>
        <v>0</v>
      </c>
      <c r="BL719" s="304" t="str">
        <f>IF(BK719=0,"",
IF(SUM($BK$647:BK719)=1,BM719,
IF($BL$767&gt;SUM($BK$647:BK719),_xlfn.CONCAT(", ",BM719),
IF($BL$767=SUM($BK$647:BK719),_xlfn.CONCAT(" y ",BM719)))))</f>
        <v/>
      </c>
      <c r="BM719" s="231" t="s">
        <v>6284</v>
      </c>
      <c r="BN719" s="290">
        <f t="shared" si="255"/>
        <v>0</v>
      </c>
      <c r="BO719" s="291" t="str">
        <f>IF(BN719=0,"",
IF(SUM($BN$647:BN719)=1,BP719,
IF($BO$767&gt;SUM($BN$647:BN719),_xlfn.CONCAT(", ",BP719),
IF($BO$767=SUM($BN$647:BN719),_xlfn.CONCAT(" y ",BP719)))))</f>
        <v/>
      </c>
      <c r="BP719" s="231" t="s">
        <v>6284</v>
      </c>
      <c r="BQ719" s="378">
        <f t="shared" si="256"/>
        <v>0</v>
      </c>
      <c r="BR719" s="379">
        <f t="shared" si="257"/>
        <v>0</v>
      </c>
      <c r="BS719" s="380">
        <f t="shared" si="258"/>
        <v>0</v>
      </c>
      <c r="BT719" s="483">
        <f t="shared" si="259"/>
        <v>0</v>
      </c>
      <c r="BU719" s="484">
        <f t="shared" si="260"/>
        <v>0</v>
      </c>
      <c r="BV719" s="485">
        <f t="shared" si="261"/>
        <v>0</v>
      </c>
      <c r="BW719" s="486">
        <f t="shared" si="262"/>
        <v>0</v>
      </c>
      <c r="BX719" s="483">
        <f t="shared" si="263"/>
        <v>0</v>
      </c>
      <c r="BY719" s="487">
        <f t="shared" si="264"/>
        <v>0</v>
      </c>
      <c r="BZ719" s="485">
        <f t="shared" si="265"/>
        <v>0</v>
      </c>
      <c r="CA719" s="486">
        <f t="shared" si="266"/>
        <v>0</v>
      </c>
      <c r="CB719" s="483">
        <f t="shared" si="267"/>
        <v>0</v>
      </c>
      <c r="CC719" s="484">
        <f t="shared" si="268"/>
        <v>0</v>
      </c>
      <c r="CD719" s="485">
        <f t="shared" si="269"/>
        <v>0</v>
      </c>
      <c r="CE719" s="486">
        <f t="shared" si="270"/>
        <v>0</v>
      </c>
    </row>
    <row r="720" spans="1:83" ht="15" hidden="1" customHeight="1">
      <c r="A720" s="81"/>
      <c r="B720" s="82"/>
      <c r="C720" s="85" t="s">
        <v>178</v>
      </c>
      <c r="D720" s="623" t="str">
        <f>IF(CNGE_2024_M1_Secc1_Sub1!$D115="","",CNGE_2024_M1_Secc1_Sub1!$D115)</f>
        <v/>
      </c>
      <c r="E720" s="624"/>
      <c r="F720" s="624"/>
      <c r="G720" s="624"/>
      <c r="H720" s="624"/>
      <c r="I720" s="625"/>
      <c r="J720" s="111"/>
      <c r="K720" s="111"/>
      <c r="L720" s="111"/>
      <c r="M720" s="111"/>
      <c r="N720" s="111"/>
      <c r="O720" s="111"/>
      <c r="P720" s="111"/>
      <c r="Q720" s="111"/>
      <c r="R720" s="111"/>
      <c r="S720" s="111"/>
      <c r="T720" s="111"/>
      <c r="U720" s="111"/>
      <c r="V720" s="111"/>
      <c r="W720" s="111"/>
      <c r="X720" s="111"/>
      <c r="Y720" s="111"/>
      <c r="Z720" s="111"/>
      <c r="AA720" s="111"/>
      <c r="AB720" s="111"/>
      <c r="AC720" s="111"/>
      <c r="AD720" s="111"/>
      <c r="AE720" s="8"/>
      <c r="AG720" s="381">
        <f t="shared" si="224"/>
        <v>0</v>
      </c>
      <c r="AH720" s="298">
        <f t="shared" si="225"/>
        <v>0</v>
      </c>
      <c r="AI720" s="299">
        <f t="shared" si="226"/>
        <v>0</v>
      </c>
      <c r="AJ720" s="300">
        <f t="shared" si="227"/>
        <v>0</v>
      </c>
      <c r="AK720" s="301">
        <f t="shared" si="228"/>
        <v>0</v>
      </c>
      <c r="AL720" s="298">
        <f t="shared" si="229"/>
        <v>0</v>
      </c>
      <c r="AM720" s="299">
        <f t="shared" si="230"/>
        <v>0</v>
      </c>
      <c r="AN720" s="300">
        <f t="shared" si="231"/>
        <v>0</v>
      </c>
      <c r="AO720" s="301">
        <f t="shared" si="232"/>
        <v>0</v>
      </c>
      <c r="AP720" s="298">
        <f t="shared" si="233"/>
        <v>0</v>
      </c>
      <c r="AQ720" s="299">
        <f t="shared" si="234"/>
        <v>0</v>
      </c>
      <c r="AR720" s="300">
        <f t="shared" si="235"/>
        <v>0</v>
      </c>
      <c r="AS720" s="301">
        <f t="shared" si="236"/>
        <v>0</v>
      </c>
      <c r="AT720" s="298">
        <f t="shared" si="237"/>
        <v>0</v>
      </c>
      <c r="AU720" s="299">
        <f t="shared" si="238"/>
        <v>0</v>
      </c>
      <c r="AV720" s="300">
        <f t="shared" si="239"/>
        <v>0</v>
      </c>
      <c r="AW720" s="301">
        <f t="shared" si="240"/>
        <v>0</v>
      </c>
      <c r="AX720" s="298">
        <f t="shared" si="241"/>
        <v>0</v>
      </c>
      <c r="AY720" s="299">
        <f t="shared" si="242"/>
        <v>0</v>
      </c>
      <c r="AZ720" s="300">
        <f t="shared" si="243"/>
        <v>0</v>
      </c>
      <c r="BA720" s="301">
        <f t="shared" si="244"/>
        <v>0</v>
      </c>
      <c r="BB720" s="298">
        <f t="shared" si="245"/>
        <v>0</v>
      </c>
      <c r="BC720" s="299">
        <f t="shared" si="246"/>
        <v>0</v>
      </c>
      <c r="BD720" s="300">
        <f t="shared" si="247"/>
        <v>0</v>
      </c>
      <c r="BE720" s="301">
        <f t="shared" si="248"/>
        <v>0</v>
      </c>
      <c r="BF720" s="298">
        <f t="shared" si="249"/>
        <v>0</v>
      </c>
      <c r="BG720" s="299">
        <f t="shared" si="250"/>
        <v>0</v>
      </c>
      <c r="BH720" s="300">
        <f t="shared" si="251"/>
        <v>0</v>
      </c>
      <c r="BI720" s="301">
        <f t="shared" si="252"/>
        <v>0</v>
      </c>
      <c r="BJ720" s="371">
        <f t="shared" si="253"/>
        <v>0</v>
      </c>
      <c r="BK720" s="303">
        <f t="shared" si="254"/>
        <v>0</v>
      </c>
      <c r="BL720" s="304" t="str">
        <f>IF(BK720=0,"",
IF(SUM($BK$647:BK720)=1,BM720,
IF($BL$767&gt;SUM($BK$647:BK720),_xlfn.CONCAT(", ",BM720),
IF($BL$767=SUM($BK$647:BK720),_xlfn.CONCAT(" y ",BM720)))))</f>
        <v/>
      </c>
      <c r="BM720" s="231" t="s">
        <v>6285</v>
      </c>
      <c r="BN720" s="290">
        <f t="shared" si="255"/>
        <v>0</v>
      </c>
      <c r="BO720" s="291" t="str">
        <f>IF(BN720=0,"",
IF(SUM($BN$647:BN720)=1,BP720,
IF($BO$767&gt;SUM($BN$647:BN720),_xlfn.CONCAT(", ",BP720),
IF($BO$767=SUM($BN$647:BN720),_xlfn.CONCAT(" y ",BP720)))))</f>
        <v/>
      </c>
      <c r="BP720" s="231" t="s">
        <v>6285</v>
      </c>
      <c r="BQ720" s="378">
        <f t="shared" si="256"/>
        <v>0</v>
      </c>
      <c r="BR720" s="379">
        <f t="shared" si="257"/>
        <v>0</v>
      </c>
      <c r="BS720" s="380">
        <f t="shared" si="258"/>
        <v>0</v>
      </c>
      <c r="BT720" s="483">
        <f t="shared" si="259"/>
        <v>0</v>
      </c>
      <c r="BU720" s="484">
        <f t="shared" si="260"/>
        <v>0</v>
      </c>
      <c r="BV720" s="485">
        <f t="shared" si="261"/>
        <v>0</v>
      </c>
      <c r="BW720" s="486">
        <f t="shared" si="262"/>
        <v>0</v>
      </c>
      <c r="BX720" s="483">
        <f t="shared" si="263"/>
        <v>0</v>
      </c>
      <c r="BY720" s="487">
        <f t="shared" si="264"/>
        <v>0</v>
      </c>
      <c r="BZ720" s="485">
        <f t="shared" si="265"/>
        <v>0</v>
      </c>
      <c r="CA720" s="486">
        <f t="shared" si="266"/>
        <v>0</v>
      </c>
      <c r="CB720" s="483">
        <f t="shared" si="267"/>
        <v>0</v>
      </c>
      <c r="CC720" s="484">
        <f t="shared" si="268"/>
        <v>0</v>
      </c>
      <c r="CD720" s="485">
        <f t="shared" si="269"/>
        <v>0</v>
      </c>
      <c r="CE720" s="486">
        <f t="shared" si="270"/>
        <v>0</v>
      </c>
    </row>
    <row r="721" spans="1:83" ht="15" hidden="1" customHeight="1">
      <c r="A721" s="81"/>
      <c r="B721" s="82"/>
      <c r="C721" s="85" t="s">
        <v>179</v>
      </c>
      <c r="D721" s="623" t="str">
        <f>IF(CNGE_2024_M1_Secc1_Sub1!$D116="","",CNGE_2024_M1_Secc1_Sub1!$D116)</f>
        <v/>
      </c>
      <c r="E721" s="624"/>
      <c r="F721" s="624"/>
      <c r="G721" s="624"/>
      <c r="H721" s="624"/>
      <c r="I721" s="625"/>
      <c r="J721" s="111"/>
      <c r="K721" s="111"/>
      <c r="L721" s="111"/>
      <c r="M721" s="111"/>
      <c r="N721" s="111"/>
      <c r="O721" s="111"/>
      <c r="P721" s="111"/>
      <c r="Q721" s="111"/>
      <c r="R721" s="111"/>
      <c r="S721" s="111"/>
      <c r="T721" s="111"/>
      <c r="U721" s="111"/>
      <c r="V721" s="111"/>
      <c r="W721" s="111"/>
      <c r="X721" s="111"/>
      <c r="Y721" s="111"/>
      <c r="Z721" s="111"/>
      <c r="AA721" s="111"/>
      <c r="AB721" s="111"/>
      <c r="AC721" s="111"/>
      <c r="AD721" s="111"/>
      <c r="AE721" s="8"/>
      <c r="AG721" s="381">
        <f t="shared" si="224"/>
        <v>0</v>
      </c>
      <c r="AH721" s="298">
        <f t="shared" si="225"/>
        <v>0</v>
      </c>
      <c r="AI721" s="299">
        <f t="shared" si="226"/>
        <v>0</v>
      </c>
      <c r="AJ721" s="300">
        <f t="shared" si="227"/>
        <v>0</v>
      </c>
      <c r="AK721" s="301">
        <f t="shared" si="228"/>
        <v>0</v>
      </c>
      <c r="AL721" s="298">
        <f t="shared" si="229"/>
        <v>0</v>
      </c>
      <c r="AM721" s="299">
        <f t="shared" si="230"/>
        <v>0</v>
      </c>
      <c r="AN721" s="300">
        <f t="shared" si="231"/>
        <v>0</v>
      </c>
      <c r="AO721" s="301">
        <f t="shared" si="232"/>
        <v>0</v>
      </c>
      <c r="AP721" s="298">
        <f t="shared" si="233"/>
        <v>0</v>
      </c>
      <c r="AQ721" s="299">
        <f t="shared" si="234"/>
        <v>0</v>
      </c>
      <c r="AR721" s="300">
        <f t="shared" si="235"/>
        <v>0</v>
      </c>
      <c r="AS721" s="301">
        <f t="shared" si="236"/>
        <v>0</v>
      </c>
      <c r="AT721" s="298">
        <f t="shared" si="237"/>
        <v>0</v>
      </c>
      <c r="AU721" s="299">
        <f t="shared" si="238"/>
        <v>0</v>
      </c>
      <c r="AV721" s="300">
        <f t="shared" si="239"/>
        <v>0</v>
      </c>
      <c r="AW721" s="301">
        <f t="shared" si="240"/>
        <v>0</v>
      </c>
      <c r="AX721" s="298">
        <f t="shared" si="241"/>
        <v>0</v>
      </c>
      <c r="AY721" s="299">
        <f t="shared" si="242"/>
        <v>0</v>
      </c>
      <c r="AZ721" s="300">
        <f t="shared" si="243"/>
        <v>0</v>
      </c>
      <c r="BA721" s="301">
        <f t="shared" si="244"/>
        <v>0</v>
      </c>
      <c r="BB721" s="298">
        <f t="shared" si="245"/>
        <v>0</v>
      </c>
      <c r="BC721" s="299">
        <f t="shared" si="246"/>
        <v>0</v>
      </c>
      <c r="BD721" s="300">
        <f t="shared" si="247"/>
        <v>0</v>
      </c>
      <c r="BE721" s="301">
        <f t="shared" si="248"/>
        <v>0</v>
      </c>
      <c r="BF721" s="298">
        <f t="shared" si="249"/>
        <v>0</v>
      </c>
      <c r="BG721" s="299">
        <f t="shared" si="250"/>
        <v>0</v>
      </c>
      <c r="BH721" s="300">
        <f t="shared" si="251"/>
        <v>0</v>
      </c>
      <c r="BI721" s="301">
        <f t="shared" si="252"/>
        <v>0</v>
      </c>
      <c r="BJ721" s="371">
        <f t="shared" si="253"/>
        <v>0</v>
      </c>
      <c r="BK721" s="303">
        <f t="shared" si="254"/>
        <v>0</v>
      </c>
      <c r="BL721" s="304" t="str">
        <f>IF(BK721=0,"",
IF(SUM($BK$647:BK721)=1,BM721,
IF($BL$767&gt;SUM($BK$647:BK721),_xlfn.CONCAT(", ",BM721),
IF($BL$767=SUM($BK$647:BK721),_xlfn.CONCAT(" y ",BM721)))))</f>
        <v/>
      </c>
      <c r="BM721" s="231" t="s">
        <v>6286</v>
      </c>
      <c r="BN721" s="290">
        <f t="shared" si="255"/>
        <v>0</v>
      </c>
      <c r="BO721" s="291" t="str">
        <f>IF(BN721=0,"",
IF(SUM($BN$647:BN721)=1,BP721,
IF($BO$767&gt;SUM($BN$647:BN721),_xlfn.CONCAT(", ",BP721),
IF($BO$767=SUM($BN$647:BN721),_xlfn.CONCAT(" y ",BP721)))))</f>
        <v/>
      </c>
      <c r="BP721" s="231" t="s">
        <v>6286</v>
      </c>
      <c r="BQ721" s="378">
        <f t="shared" si="256"/>
        <v>0</v>
      </c>
      <c r="BR721" s="379">
        <f t="shared" si="257"/>
        <v>0</v>
      </c>
      <c r="BS721" s="380">
        <f t="shared" si="258"/>
        <v>0</v>
      </c>
      <c r="BT721" s="483">
        <f t="shared" si="259"/>
        <v>0</v>
      </c>
      <c r="BU721" s="484">
        <f t="shared" si="260"/>
        <v>0</v>
      </c>
      <c r="BV721" s="485">
        <f t="shared" si="261"/>
        <v>0</v>
      </c>
      <c r="BW721" s="486">
        <f t="shared" si="262"/>
        <v>0</v>
      </c>
      <c r="BX721" s="483">
        <f t="shared" si="263"/>
        <v>0</v>
      </c>
      <c r="BY721" s="487">
        <f t="shared" si="264"/>
        <v>0</v>
      </c>
      <c r="BZ721" s="485">
        <f t="shared" si="265"/>
        <v>0</v>
      </c>
      <c r="CA721" s="486">
        <f t="shared" si="266"/>
        <v>0</v>
      </c>
      <c r="CB721" s="483">
        <f t="shared" si="267"/>
        <v>0</v>
      </c>
      <c r="CC721" s="484">
        <f t="shared" si="268"/>
        <v>0</v>
      </c>
      <c r="CD721" s="485">
        <f t="shared" si="269"/>
        <v>0</v>
      </c>
      <c r="CE721" s="486">
        <f t="shared" si="270"/>
        <v>0</v>
      </c>
    </row>
    <row r="722" spans="1:83" ht="15" hidden="1" customHeight="1">
      <c r="A722" s="81"/>
      <c r="B722" s="82"/>
      <c r="C722" s="85" t="s">
        <v>180</v>
      </c>
      <c r="D722" s="623" t="str">
        <f>IF(CNGE_2024_M1_Secc1_Sub1!$D117="","",CNGE_2024_M1_Secc1_Sub1!$D117)</f>
        <v/>
      </c>
      <c r="E722" s="624"/>
      <c r="F722" s="624"/>
      <c r="G722" s="624"/>
      <c r="H722" s="624"/>
      <c r="I722" s="625"/>
      <c r="J722" s="111"/>
      <c r="K722" s="111"/>
      <c r="L722" s="111"/>
      <c r="M722" s="111"/>
      <c r="N722" s="111"/>
      <c r="O722" s="111"/>
      <c r="P722" s="111"/>
      <c r="Q722" s="111"/>
      <c r="R722" s="111"/>
      <c r="S722" s="111"/>
      <c r="T722" s="111"/>
      <c r="U722" s="111"/>
      <c r="V722" s="111"/>
      <c r="W722" s="111"/>
      <c r="X722" s="111"/>
      <c r="Y722" s="111"/>
      <c r="Z722" s="111"/>
      <c r="AA722" s="111"/>
      <c r="AB722" s="111"/>
      <c r="AC722" s="111"/>
      <c r="AD722" s="111"/>
      <c r="AE722" s="8"/>
      <c r="AG722" s="381">
        <f t="shared" si="224"/>
        <v>0</v>
      </c>
      <c r="AH722" s="298">
        <f t="shared" si="225"/>
        <v>0</v>
      </c>
      <c r="AI722" s="299">
        <f t="shared" si="226"/>
        <v>0</v>
      </c>
      <c r="AJ722" s="300">
        <f t="shared" si="227"/>
        <v>0</v>
      </c>
      <c r="AK722" s="301">
        <f t="shared" si="228"/>
        <v>0</v>
      </c>
      <c r="AL722" s="298">
        <f t="shared" si="229"/>
        <v>0</v>
      </c>
      <c r="AM722" s="299">
        <f t="shared" si="230"/>
        <v>0</v>
      </c>
      <c r="AN722" s="300">
        <f t="shared" si="231"/>
        <v>0</v>
      </c>
      <c r="AO722" s="301">
        <f t="shared" si="232"/>
        <v>0</v>
      </c>
      <c r="AP722" s="298">
        <f t="shared" si="233"/>
        <v>0</v>
      </c>
      <c r="AQ722" s="299">
        <f t="shared" si="234"/>
        <v>0</v>
      </c>
      <c r="AR722" s="300">
        <f t="shared" si="235"/>
        <v>0</v>
      </c>
      <c r="AS722" s="301">
        <f t="shared" si="236"/>
        <v>0</v>
      </c>
      <c r="AT722" s="298">
        <f t="shared" si="237"/>
        <v>0</v>
      </c>
      <c r="AU722" s="299">
        <f t="shared" si="238"/>
        <v>0</v>
      </c>
      <c r="AV722" s="300">
        <f t="shared" si="239"/>
        <v>0</v>
      </c>
      <c r="AW722" s="301">
        <f t="shared" si="240"/>
        <v>0</v>
      </c>
      <c r="AX722" s="298">
        <f t="shared" si="241"/>
        <v>0</v>
      </c>
      <c r="AY722" s="299">
        <f t="shared" si="242"/>
        <v>0</v>
      </c>
      <c r="AZ722" s="300">
        <f t="shared" si="243"/>
        <v>0</v>
      </c>
      <c r="BA722" s="301">
        <f t="shared" si="244"/>
        <v>0</v>
      </c>
      <c r="BB722" s="298">
        <f t="shared" si="245"/>
        <v>0</v>
      </c>
      <c r="BC722" s="299">
        <f t="shared" si="246"/>
        <v>0</v>
      </c>
      <c r="BD722" s="300">
        <f t="shared" si="247"/>
        <v>0</v>
      </c>
      <c r="BE722" s="301">
        <f t="shared" si="248"/>
        <v>0</v>
      </c>
      <c r="BF722" s="298">
        <f t="shared" si="249"/>
        <v>0</v>
      </c>
      <c r="BG722" s="299">
        <f t="shared" si="250"/>
        <v>0</v>
      </c>
      <c r="BH722" s="300">
        <f t="shared" si="251"/>
        <v>0</v>
      </c>
      <c r="BI722" s="301">
        <f t="shared" si="252"/>
        <v>0</v>
      </c>
      <c r="BJ722" s="371">
        <f t="shared" si="253"/>
        <v>0</v>
      </c>
      <c r="BK722" s="303">
        <f t="shared" si="254"/>
        <v>0</v>
      </c>
      <c r="BL722" s="304" t="str">
        <f>IF(BK722=0,"",
IF(SUM($BK$647:BK722)=1,BM722,
IF($BL$767&gt;SUM($BK$647:BK722),_xlfn.CONCAT(", ",BM722),
IF($BL$767=SUM($BK$647:BK722),_xlfn.CONCAT(" y ",BM722)))))</f>
        <v/>
      </c>
      <c r="BM722" s="231" t="s">
        <v>6287</v>
      </c>
      <c r="BN722" s="290">
        <f t="shared" si="255"/>
        <v>0</v>
      </c>
      <c r="BO722" s="291" t="str">
        <f>IF(BN722=0,"",
IF(SUM($BN$647:BN722)=1,BP722,
IF($BO$767&gt;SUM($BN$647:BN722),_xlfn.CONCAT(", ",BP722),
IF($BO$767=SUM($BN$647:BN722),_xlfn.CONCAT(" y ",BP722)))))</f>
        <v/>
      </c>
      <c r="BP722" s="231" t="s">
        <v>6287</v>
      </c>
      <c r="BQ722" s="378">
        <f t="shared" si="256"/>
        <v>0</v>
      </c>
      <c r="BR722" s="379">
        <f t="shared" si="257"/>
        <v>0</v>
      </c>
      <c r="BS722" s="380">
        <f t="shared" si="258"/>
        <v>0</v>
      </c>
      <c r="BT722" s="483">
        <f t="shared" si="259"/>
        <v>0</v>
      </c>
      <c r="BU722" s="484">
        <f t="shared" si="260"/>
        <v>0</v>
      </c>
      <c r="BV722" s="485">
        <f t="shared" si="261"/>
        <v>0</v>
      </c>
      <c r="BW722" s="486">
        <f t="shared" si="262"/>
        <v>0</v>
      </c>
      <c r="BX722" s="483">
        <f t="shared" si="263"/>
        <v>0</v>
      </c>
      <c r="BY722" s="487">
        <f t="shared" si="264"/>
        <v>0</v>
      </c>
      <c r="BZ722" s="485">
        <f t="shared" si="265"/>
        <v>0</v>
      </c>
      <c r="CA722" s="486">
        <f t="shared" si="266"/>
        <v>0</v>
      </c>
      <c r="CB722" s="483">
        <f t="shared" si="267"/>
        <v>0</v>
      </c>
      <c r="CC722" s="484">
        <f t="shared" si="268"/>
        <v>0</v>
      </c>
      <c r="CD722" s="485">
        <f t="shared" si="269"/>
        <v>0</v>
      </c>
      <c r="CE722" s="486">
        <f t="shared" si="270"/>
        <v>0</v>
      </c>
    </row>
    <row r="723" spans="1:83" ht="15" hidden="1" customHeight="1">
      <c r="A723" s="81"/>
      <c r="B723" s="82"/>
      <c r="C723" s="85" t="s">
        <v>181</v>
      </c>
      <c r="D723" s="623" t="str">
        <f>IF(CNGE_2024_M1_Secc1_Sub1!$D118="","",CNGE_2024_M1_Secc1_Sub1!$D118)</f>
        <v/>
      </c>
      <c r="E723" s="624"/>
      <c r="F723" s="624"/>
      <c r="G723" s="624"/>
      <c r="H723" s="624"/>
      <c r="I723" s="625"/>
      <c r="J723" s="111"/>
      <c r="K723" s="111"/>
      <c r="L723" s="111"/>
      <c r="M723" s="111"/>
      <c r="N723" s="111"/>
      <c r="O723" s="111"/>
      <c r="P723" s="111"/>
      <c r="Q723" s="111"/>
      <c r="R723" s="111"/>
      <c r="S723" s="111"/>
      <c r="T723" s="111"/>
      <c r="U723" s="111"/>
      <c r="V723" s="111"/>
      <c r="W723" s="111"/>
      <c r="X723" s="111"/>
      <c r="Y723" s="111"/>
      <c r="Z723" s="111"/>
      <c r="AA723" s="111"/>
      <c r="AB723" s="111"/>
      <c r="AC723" s="111"/>
      <c r="AD723" s="111"/>
      <c r="AE723" s="8"/>
      <c r="AG723" s="381">
        <f t="shared" si="224"/>
        <v>0</v>
      </c>
      <c r="AH723" s="298">
        <f t="shared" si="225"/>
        <v>0</v>
      </c>
      <c r="AI723" s="299">
        <f t="shared" si="226"/>
        <v>0</v>
      </c>
      <c r="AJ723" s="300">
        <f t="shared" si="227"/>
        <v>0</v>
      </c>
      <c r="AK723" s="301">
        <f t="shared" si="228"/>
        <v>0</v>
      </c>
      <c r="AL723" s="298">
        <f t="shared" si="229"/>
        <v>0</v>
      </c>
      <c r="AM723" s="299">
        <f t="shared" si="230"/>
        <v>0</v>
      </c>
      <c r="AN723" s="300">
        <f t="shared" si="231"/>
        <v>0</v>
      </c>
      <c r="AO723" s="301">
        <f t="shared" si="232"/>
        <v>0</v>
      </c>
      <c r="AP723" s="298">
        <f t="shared" si="233"/>
        <v>0</v>
      </c>
      <c r="AQ723" s="299">
        <f t="shared" si="234"/>
        <v>0</v>
      </c>
      <c r="AR723" s="300">
        <f t="shared" si="235"/>
        <v>0</v>
      </c>
      <c r="AS723" s="301">
        <f t="shared" si="236"/>
        <v>0</v>
      </c>
      <c r="AT723" s="298">
        <f t="shared" si="237"/>
        <v>0</v>
      </c>
      <c r="AU723" s="299">
        <f t="shared" si="238"/>
        <v>0</v>
      </c>
      <c r="AV723" s="300">
        <f t="shared" si="239"/>
        <v>0</v>
      </c>
      <c r="AW723" s="301">
        <f t="shared" si="240"/>
        <v>0</v>
      </c>
      <c r="AX723" s="298">
        <f t="shared" si="241"/>
        <v>0</v>
      </c>
      <c r="AY723" s="299">
        <f t="shared" si="242"/>
        <v>0</v>
      </c>
      <c r="AZ723" s="300">
        <f t="shared" si="243"/>
        <v>0</v>
      </c>
      <c r="BA723" s="301">
        <f t="shared" si="244"/>
        <v>0</v>
      </c>
      <c r="BB723" s="298">
        <f t="shared" si="245"/>
        <v>0</v>
      </c>
      <c r="BC723" s="299">
        <f t="shared" si="246"/>
        <v>0</v>
      </c>
      <c r="BD723" s="300">
        <f t="shared" si="247"/>
        <v>0</v>
      </c>
      <c r="BE723" s="301">
        <f t="shared" si="248"/>
        <v>0</v>
      </c>
      <c r="BF723" s="298">
        <f t="shared" si="249"/>
        <v>0</v>
      </c>
      <c r="BG723" s="299">
        <f t="shared" si="250"/>
        <v>0</v>
      </c>
      <c r="BH723" s="300">
        <f t="shared" si="251"/>
        <v>0</v>
      </c>
      <c r="BI723" s="301">
        <f t="shared" si="252"/>
        <v>0</v>
      </c>
      <c r="BJ723" s="371">
        <f t="shared" si="253"/>
        <v>0</v>
      </c>
      <c r="BK723" s="303">
        <f t="shared" si="254"/>
        <v>0</v>
      </c>
      <c r="BL723" s="304" t="str">
        <f>IF(BK723=0,"",
IF(SUM($BK$647:BK723)=1,BM723,
IF($BL$767&gt;SUM($BK$647:BK723),_xlfn.CONCAT(", ",BM723),
IF($BL$767=SUM($BK$647:BK723),_xlfn.CONCAT(" y ",BM723)))))</f>
        <v/>
      </c>
      <c r="BM723" s="231" t="s">
        <v>6288</v>
      </c>
      <c r="BN723" s="290">
        <f t="shared" si="255"/>
        <v>0</v>
      </c>
      <c r="BO723" s="291" t="str">
        <f>IF(BN723=0,"",
IF(SUM($BN$647:BN723)=1,BP723,
IF($BO$767&gt;SUM($BN$647:BN723),_xlfn.CONCAT(", ",BP723),
IF($BO$767=SUM($BN$647:BN723),_xlfn.CONCAT(" y ",BP723)))))</f>
        <v/>
      </c>
      <c r="BP723" s="231" t="s">
        <v>6288</v>
      </c>
      <c r="BQ723" s="378">
        <f t="shared" si="256"/>
        <v>0</v>
      </c>
      <c r="BR723" s="379">
        <f t="shared" si="257"/>
        <v>0</v>
      </c>
      <c r="BS723" s="380">
        <f t="shared" si="258"/>
        <v>0</v>
      </c>
      <c r="BT723" s="483">
        <f t="shared" si="259"/>
        <v>0</v>
      </c>
      <c r="BU723" s="484">
        <f t="shared" si="260"/>
        <v>0</v>
      </c>
      <c r="BV723" s="485">
        <f t="shared" si="261"/>
        <v>0</v>
      </c>
      <c r="BW723" s="486">
        <f t="shared" si="262"/>
        <v>0</v>
      </c>
      <c r="BX723" s="483">
        <f t="shared" si="263"/>
        <v>0</v>
      </c>
      <c r="BY723" s="487">
        <f t="shared" si="264"/>
        <v>0</v>
      </c>
      <c r="BZ723" s="485">
        <f t="shared" si="265"/>
        <v>0</v>
      </c>
      <c r="CA723" s="486">
        <f t="shared" si="266"/>
        <v>0</v>
      </c>
      <c r="CB723" s="483">
        <f t="shared" si="267"/>
        <v>0</v>
      </c>
      <c r="CC723" s="484">
        <f t="shared" si="268"/>
        <v>0</v>
      </c>
      <c r="CD723" s="485">
        <f t="shared" si="269"/>
        <v>0</v>
      </c>
      <c r="CE723" s="486">
        <f t="shared" si="270"/>
        <v>0</v>
      </c>
    </row>
    <row r="724" spans="1:83" ht="15" hidden="1" customHeight="1">
      <c r="A724" s="81"/>
      <c r="B724" s="82"/>
      <c r="C724" s="85" t="s">
        <v>182</v>
      </c>
      <c r="D724" s="623" t="str">
        <f>IF(CNGE_2024_M1_Secc1_Sub1!$D119="","",CNGE_2024_M1_Secc1_Sub1!$D119)</f>
        <v/>
      </c>
      <c r="E724" s="624"/>
      <c r="F724" s="624"/>
      <c r="G724" s="624"/>
      <c r="H724" s="624"/>
      <c r="I724" s="625"/>
      <c r="J724" s="111"/>
      <c r="K724" s="111"/>
      <c r="L724" s="111"/>
      <c r="M724" s="111"/>
      <c r="N724" s="111"/>
      <c r="O724" s="111"/>
      <c r="P724" s="111"/>
      <c r="Q724" s="111"/>
      <c r="R724" s="111"/>
      <c r="S724" s="111"/>
      <c r="T724" s="111"/>
      <c r="U724" s="111"/>
      <c r="V724" s="111"/>
      <c r="W724" s="111"/>
      <c r="X724" s="111"/>
      <c r="Y724" s="111"/>
      <c r="Z724" s="111"/>
      <c r="AA724" s="111"/>
      <c r="AB724" s="111"/>
      <c r="AC724" s="111"/>
      <c r="AD724" s="111"/>
      <c r="AE724" s="8"/>
      <c r="AG724" s="381">
        <f t="shared" si="224"/>
        <v>0</v>
      </c>
      <c r="AH724" s="298">
        <f t="shared" si="225"/>
        <v>0</v>
      </c>
      <c r="AI724" s="299">
        <f t="shared" si="226"/>
        <v>0</v>
      </c>
      <c r="AJ724" s="300">
        <f t="shared" si="227"/>
        <v>0</v>
      </c>
      <c r="AK724" s="301">
        <f t="shared" si="228"/>
        <v>0</v>
      </c>
      <c r="AL724" s="298">
        <f t="shared" si="229"/>
        <v>0</v>
      </c>
      <c r="AM724" s="299">
        <f t="shared" si="230"/>
        <v>0</v>
      </c>
      <c r="AN724" s="300">
        <f t="shared" si="231"/>
        <v>0</v>
      </c>
      <c r="AO724" s="301">
        <f t="shared" si="232"/>
        <v>0</v>
      </c>
      <c r="AP724" s="298">
        <f t="shared" si="233"/>
        <v>0</v>
      </c>
      <c r="AQ724" s="299">
        <f t="shared" si="234"/>
        <v>0</v>
      </c>
      <c r="AR724" s="300">
        <f t="shared" si="235"/>
        <v>0</v>
      </c>
      <c r="AS724" s="301">
        <f t="shared" si="236"/>
        <v>0</v>
      </c>
      <c r="AT724" s="298">
        <f t="shared" si="237"/>
        <v>0</v>
      </c>
      <c r="AU724" s="299">
        <f t="shared" si="238"/>
        <v>0</v>
      </c>
      <c r="AV724" s="300">
        <f t="shared" si="239"/>
        <v>0</v>
      </c>
      <c r="AW724" s="301">
        <f t="shared" si="240"/>
        <v>0</v>
      </c>
      <c r="AX724" s="298">
        <f t="shared" si="241"/>
        <v>0</v>
      </c>
      <c r="AY724" s="299">
        <f t="shared" si="242"/>
        <v>0</v>
      </c>
      <c r="AZ724" s="300">
        <f t="shared" si="243"/>
        <v>0</v>
      </c>
      <c r="BA724" s="301">
        <f t="shared" si="244"/>
        <v>0</v>
      </c>
      <c r="BB724" s="298">
        <f t="shared" si="245"/>
        <v>0</v>
      </c>
      <c r="BC724" s="299">
        <f t="shared" si="246"/>
        <v>0</v>
      </c>
      <c r="BD724" s="300">
        <f t="shared" si="247"/>
        <v>0</v>
      </c>
      <c r="BE724" s="301">
        <f t="shared" si="248"/>
        <v>0</v>
      </c>
      <c r="BF724" s="298">
        <f t="shared" si="249"/>
        <v>0</v>
      </c>
      <c r="BG724" s="299">
        <f t="shared" si="250"/>
        <v>0</v>
      </c>
      <c r="BH724" s="300">
        <f t="shared" si="251"/>
        <v>0</v>
      </c>
      <c r="BI724" s="301">
        <f t="shared" si="252"/>
        <v>0</v>
      </c>
      <c r="BJ724" s="371">
        <f t="shared" si="253"/>
        <v>0</v>
      </c>
      <c r="BK724" s="303">
        <f t="shared" si="254"/>
        <v>0</v>
      </c>
      <c r="BL724" s="304" t="str">
        <f>IF(BK724=0,"",
IF(SUM($BK$647:BK724)=1,BM724,
IF($BL$767&gt;SUM($BK$647:BK724),_xlfn.CONCAT(", ",BM724),
IF($BL$767=SUM($BK$647:BK724),_xlfn.CONCAT(" y ",BM724)))))</f>
        <v/>
      </c>
      <c r="BM724" s="231" t="s">
        <v>6289</v>
      </c>
      <c r="BN724" s="290">
        <f t="shared" si="255"/>
        <v>0</v>
      </c>
      <c r="BO724" s="291" t="str">
        <f>IF(BN724=0,"",
IF(SUM($BN$647:BN724)=1,BP724,
IF($BO$767&gt;SUM($BN$647:BN724),_xlfn.CONCAT(", ",BP724),
IF($BO$767=SUM($BN$647:BN724),_xlfn.CONCAT(" y ",BP724)))))</f>
        <v/>
      </c>
      <c r="BP724" s="231" t="s">
        <v>6289</v>
      </c>
      <c r="BQ724" s="378">
        <f t="shared" si="256"/>
        <v>0</v>
      </c>
      <c r="BR724" s="379">
        <f t="shared" si="257"/>
        <v>0</v>
      </c>
      <c r="BS724" s="380">
        <f t="shared" si="258"/>
        <v>0</v>
      </c>
      <c r="BT724" s="483">
        <f t="shared" si="259"/>
        <v>0</v>
      </c>
      <c r="BU724" s="484">
        <f t="shared" si="260"/>
        <v>0</v>
      </c>
      <c r="BV724" s="485">
        <f t="shared" si="261"/>
        <v>0</v>
      </c>
      <c r="BW724" s="486">
        <f t="shared" si="262"/>
        <v>0</v>
      </c>
      <c r="BX724" s="483">
        <f t="shared" si="263"/>
        <v>0</v>
      </c>
      <c r="BY724" s="487">
        <f t="shared" si="264"/>
        <v>0</v>
      </c>
      <c r="BZ724" s="485">
        <f t="shared" si="265"/>
        <v>0</v>
      </c>
      <c r="CA724" s="486">
        <f t="shared" si="266"/>
        <v>0</v>
      </c>
      <c r="CB724" s="483">
        <f t="shared" si="267"/>
        <v>0</v>
      </c>
      <c r="CC724" s="484">
        <f t="shared" si="268"/>
        <v>0</v>
      </c>
      <c r="CD724" s="485">
        <f t="shared" si="269"/>
        <v>0</v>
      </c>
      <c r="CE724" s="486">
        <f t="shared" si="270"/>
        <v>0</v>
      </c>
    </row>
    <row r="725" spans="1:83" ht="15" hidden="1" customHeight="1">
      <c r="A725" s="81"/>
      <c r="B725" s="82"/>
      <c r="C725" s="85" t="s">
        <v>183</v>
      </c>
      <c r="D725" s="623" t="str">
        <f>IF(CNGE_2024_M1_Secc1_Sub1!$D120="","",CNGE_2024_M1_Secc1_Sub1!$D120)</f>
        <v/>
      </c>
      <c r="E725" s="624"/>
      <c r="F725" s="624"/>
      <c r="G725" s="624"/>
      <c r="H725" s="624"/>
      <c r="I725" s="625"/>
      <c r="J725" s="111"/>
      <c r="K725" s="111"/>
      <c r="L725" s="111"/>
      <c r="M725" s="111"/>
      <c r="N725" s="111"/>
      <c r="O725" s="111"/>
      <c r="P725" s="111"/>
      <c r="Q725" s="111"/>
      <c r="R725" s="111"/>
      <c r="S725" s="111"/>
      <c r="T725" s="111"/>
      <c r="U725" s="111"/>
      <c r="V725" s="111"/>
      <c r="W725" s="111"/>
      <c r="X725" s="111"/>
      <c r="Y725" s="111"/>
      <c r="Z725" s="111"/>
      <c r="AA725" s="111"/>
      <c r="AB725" s="111"/>
      <c r="AC725" s="111"/>
      <c r="AD725" s="111"/>
      <c r="AE725" s="8"/>
      <c r="AG725" s="381">
        <f t="shared" si="224"/>
        <v>0</v>
      </c>
      <c r="AH725" s="298">
        <f t="shared" si="225"/>
        <v>0</v>
      </c>
      <c r="AI725" s="299">
        <f t="shared" si="226"/>
        <v>0</v>
      </c>
      <c r="AJ725" s="300">
        <f t="shared" si="227"/>
        <v>0</v>
      </c>
      <c r="AK725" s="301">
        <f t="shared" si="228"/>
        <v>0</v>
      </c>
      <c r="AL725" s="298">
        <f t="shared" si="229"/>
        <v>0</v>
      </c>
      <c r="AM725" s="299">
        <f t="shared" si="230"/>
        <v>0</v>
      </c>
      <c r="AN725" s="300">
        <f t="shared" si="231"/>
        <v>0</v>
      </c>
      <c r="AO725" s="301">
        <f t="shared" si="232"/>
        <v>0</v>
      </c>
      <c r="AP725" s="298">
        <f t="shared" si="233"/>
        <v>0</v>
      </c>
      <c r="AQ725" s="299">
        <f t="shared" si="234"/>
        <v>0</v>
      </c>
      <c r="AR725" s="300">
        <f t="shared" si="235"/>
        <v>0</v>
      </c>
      <c r="AS725" s="301">
        <f t="shared" si="236"/>
        <v>0</v>
      </c>
      <c r="AT725" s="298">
        <f t="shared" si="237"/>
        <v>0</v>
      </c>
      <c r="AU725" s="299">
        <f t="shared" si="238"/>
        <v>0</v>
      </c>
      <c r="AV725" s="300">
        <f t="shared" si="239"/>
        <v>0</v>
      </c>
      <c r="AW725" s="301">
        <f t="shared" si="240"/>
        <v>0</v>
      </c>
      <c r="AX725" s="298">
        <f t="shared" si="241"/>
        <v>0</v>
      </c>
      <c r="AY725" s="299">
        <f t="shared" si="242"/>
        <v>0</v>
      </c>
      <c r="AZ725" s="300">
        <f t="shared" si="243"/>
        <v>0</v>
      </c>
      <c r="BA725" s="301">
        <f t="shared" si="244"/>
        <v>0</v>
      </c>
      <c r="BB725" s="298">
        <f t="shared" si="245"/>
        <v>0</v>
      </c>
      <c r="BC725" s="299">
        <f t="shared" si="246"/>
        <v>0</v>
      </c>
      <c r="BD725" s="300">
        <f t="shared" si="247"/>
        <v>0</v>
      </c>
      <c r="BE725" s="301">
        <f t="shared" si="248"/>
        <v>0</v>
      </c>
      <c r="BF725" s="298">
        <f t="shared" si="249"/>
        <v>0</v>
      </c>
      <c r="BG725" s="299">
        <f t="shared" si="250"/>
        <v>0</v>
      </c>
      <c r="BH725" s="300">
        <f t="shared" si="251"/>
        <v>0</v>
      </c>
      <c r="BI725" s="301">
        <f t="shared" si="252"/>
        <v>0</v>
      </c>
      <c r="BJ725" s="371">
        <f t="shared" si="253"/>
        <v>0</v>
      </c>
      <c r="BK725" s="303">
        <f t="shared" si="254"/>
        <v>0</v>
      </c>
      <c r="BL725" s="304" t="str">
        <f>IF(BK725=0,"",
IF(SUM($BK$647:BK725)=1,BM725,
IF($BL$767&gt;SUM($BK$647:BK725),_xlfn.CONCAT(", ",BM725),
IF($BL$767=SUM($BK$647:BK725),_xlfn.CONCAT(" y ",BM725)))))</f>
        <v/>
      </c>
      <c r="BM725" s="231" t="s">
        <v>6290</v>
      </c>
      <c r="BN725" s="290">
        <f t="shared" si="255"/>
        <v>0</v>
      </c>
      <c r="BO725" s="291" t="str">
        <f>IF(BN725=0,"",
IF(SUM($BN$647:BN725)=1,BP725,
IF($BO$767&gt;SUM($BN$647:BN725),_xlfn.CONCAT(", ",BP725),
IF($BO$767=SUM($BN$647:BN725),_xlfn.CONCAT(" y ",BP725)))))</f>
        <v/>
      </c>
      <c r="BP725" s="231" t="s">
        <v>6290</v>
      </c>
      <c r="BQ725" s="378">
        <f t="shared" si="256"/>
        <v>0</v>
      </c>
      <c r="BR725" s="379">
        <f t="shared" si="257"/>
        <v>0</v>
      </c>
      <c r="BS725" s="380">
        <f t="shared" si="258"/>
        <v>0</v>
      </c>
      <c r="BT725" s="483">
        <f t="shared" si="259"/>
        <v>0</v>
      </c>
      <c r="BU725" s="484">
        <f t="shared" si="260"/>
        <v>0</v>
      </c>
      <c r="BV725" s="485">
        <f t="shared" si="261"/>
        <v>0</v>
      </c>
      <c r="BW725" s="486">
        <f t="shared" si="262"/>
        <v>0</v>
      </c>
      <c r="BX725" s="483">
        <f t="shared" si="263"/>
        <v>0</v>
      </c>
      <c r="BY725" s="487">
        <f t="shared" si="264"/>
        <v>0</v>
      </c>
      <c r="BZ725" s="485">
        <f t="shared" si="265"/>
        <v>0</v>
      </c>
      <c r="CA725" s="486">
        <f t="shared" si="266"/>
        <v>0</v>
      </c>
      <c r="CB725" s="483">
        <f t="shared" si="267"/>
        <v>0</v>
      </c>
      <c r="CC725" s="484">
        <f t="shared" si="268"/>
        <v>0</v>
      </c>
      <c r="CD725" s="485">
        <f t="shared" si="269"/>
        <v>0</v>
      </c>
      <c r="CE725" s="486">
        <f t="shared" si="270"/>
        <v>0</v>
      </c>
    </row>
    <row r="726" spans="1:83" ht="15" hidden="1" customHeight="1">
      <c r="A726" s="81"/>
      <c r="B726" s="82"/>
      <c r="C726" s="85" t="s">
        <v>184</v>
      </c>
      <c r="D726" s="623" t="str">
        <f>IF(CNGE_2024_M1_Secc1_Sub1!$D121="","",CNGE_2024_M1_Secc1_Sub1!$D121)</f>
        <v/>
      </c>
      <c r="E726" s="624"/>
      <c r="F726" s="624"/>
      <c r="G726" s="624"/>
      <c r="H726" s="624"/>
      <c r="I726" s="625"/>
      <c r="J726" s="111"/>
      <c r="K726" s="111"/>
      <c r="L726" s="111"/>
      <c r="M726" s="111"/>
      <c r="N726" s="111"/>
      <c r="O726" s="111"/>
      <c r="P726" s="111"/>
      <c r="Q726" s="111"/>
      <c r="R726" s="111"/>
      <c r="S726" s="111"/>
      <c r="T726" s="111"/>
      <c r="U726" s="111"/>
      <c r="V726" s="111"/>
      <c r="W726" s="111"/>
      <c r="X726" s="111"/>
      <c r="Y726" s="111"/>
      <c r="Z726" s="111"/>
      <c r="AA726" s="111"/>
      <c r="AB726" s="111"/>
      <c r="AC726" s="111"/>
      <c r="AD726" s="111"/>
      <c r="AE726" s="8"/>
      <c r="AG726" s="381">
        <f t="shared" si="224"/>
        <v>0</v>
      </c>
      <c r="AH726" s="298">
        <f t="shared" si="225"/>
        <v>0</v>
      </c>
      <c r="AI726" s="299">
        <f t="shared" si="226"/>
        <v>0</v>
      </c>
      <c r="AJ726" s="300">
        <f t="shared" si="227"/>
        <v>0</v>
      </c>
      <c r="AK726" s="301">
        <f t="shared" si="228"/>
        <v>0</v>
      </c>
      <c r="AL726" s="298">
        <f t="shared" si="229"/>
        <v>0</v>
      </c>
      <c r="AM726" s="299">
        <f t="shared" si="230"/>
        <v>0</v>
      </c>
      <c r="AN726" s="300">
        <f t="shared" si="231"/>
        <v>0</v>
      </c>
      <c r="AO726" s="301">
        <f t="shared" si="232"/>
        <v>0</v>
      </c>
      <c r="AP726" s="298">
        <f t="shared" si="233"/>
        <v>0</v>
      </c>
      <c r="AQ726" s="299">
        <f t="shared" si="234"/>
        <v>0</v>
      </c>
      <c r="AR726" s="300">
        <f t="shared" si="235"/>
        <v>0</v>
      </c>
      <c r="AS726" s="301">
        <f t="shared" si="236"/>
        <v>0</v>
      </c>
      <c r="AT726" s="298">
        <f t="shared" si="237"/>
        <v>0</v>
      </c>
      <c r="AU726" s="299">
        <f t="shared" si="238"/>
        <v>0</v>
      </c>
      <c r="AV726" s="300">
        <f t="shared" si="239"/>
        <v>0</v>
      </c>
      <c r="AW726" s="301">
        <f t="shared" si="240"/>
        <v>0</v>
      </c>
      <c r="AX726" s="298">
        <f t="shared" si="241"/>
        <v>0</v>
      </c>
      <c r="AY726" s="299">
        <f t="shared" si="242"/>
        <v>0</v>
      </c>
      <c r="AZ726" s="300">
        <f t="shared" si="243"/>
        <v>0</v>
      </c>
      <c r="BA726" s="301">
        <f t="shared" si="244"/>
        <v>0</v>
      </c>
      <c r="BB726" s="298">
        <f t="shared" si="245"/>
        <v>0</v>
      </c>
      <c r="BC726" s="299">
        <f t="shared" si="246"/>
        <v>0</v>
      </c>
      <c r="BD726" s="300">
        <f t="shared" si="247"/>
        <v>0</v>
      </c>
      <c r="BE726" s="301">
        <f t="shared" si="248"/>
        <v>0</v>
      </c>
      <c r="BF726" s="298">
        <f t="shared" si="249"/>
        <v>0</v>
      </c>
      <c r="BG726" s="299">
        <f t="shared" si="250"/>
        <v>0</v>
      </c>
      <c r="BH726" s="300">
        <f t="shared" si="251"/>
        <v>0</v>
      </c>
      <c r="BI726" s="301">
        <f t="shared" si="252"/>
        <v>0</v>
      </c>
      <c r="BJ726" s="371">
        <f t="shared" si="253"/>
        <v>0</v>
      </c>
      <c r="BK726" s="303">
        <f t="shared" si="254"/>
        <v>0</v>
      </c>
      <c r="BL726" s="304" t="str">
        <f>IF(BK726=0,"",
IF(SUM($BK$647:BK726)=1,BM726,
IF($BL$767&gt;SUM($BK$647:BK726),_xlfn.CONCAT(", ",BM726),
IF($BL$767=SUM($BK$647:BK726),_xlfn.CONCAT(" y ",BM726)))))</f>
        <v/>
      </c>
      <c r="BM726" s="231" t="s">
        <v>6291</v>
      </c>
      <c r="BN726" s="290">
        <f t="shared" si="255"/>
        <v>0</v>
      </c>
      <c r="BO726" s="291" t="str">
        <f>IF(BN726=0,"",
IF(SUM($BN$647:BN726)=1,BP726,
IF($BO$767&gt;SUM($BN$647:BN726),_xlfn.CONCAT(", ",BP726),
IF($BO$767=SUM($BN$647:BN726),_xlfn.CONCAT(" y ",BP726)))))</f>
        <v/>
      </c>
      <c r="BP726" s="231" t="s">
        <v>6291</v>
      </c>
      <c r="BQ726" s="378">
        <f t="shared" si="256"/>
        <v>0</v>
      </c>
      <c r="BR726" s="379">
        <f t="shared" si="257"/>
        <v>0</v>
      </c>
      <c r="BS726" s="380">
        <f t="shared" si="258"/>
        <v>0</v>
      </c>
      <c r="BT726" s="483">
        <f t="shared" si="259"/>
        <v>0</v>
      </c>
      <c r="BU726" s="484">
        <f t="shared" si="260"/>
        <v>0</v>
      </c>
      <c r="BV726" s="485">
        <f t="shared" si="261"/>
        <v>0</v>
      </c>
      <c r="BW726" s="486">
        <f t="shared" si="262"/>
        <v>0</v>
      </c>
      <c r="BX726" s="483">
        <f t="shared" si="263"/>
        <v>0</v>
      </c>
      <c r="BY726" s="487">
        <f t="shared" si="264"/>
        <v>0</v>
      </c>
      <c r="BZ726" s="485">
        <f t="shared" si="265"/>
        <v>0</v>
      </c>
      <c r="CA726" s="486">
        <f t="shared" si="266"/>
        <v>0</v>
      </c>
      <c r="CB726" s="483">
        <f t="shared" si="267"/>
        <v>0</v>
      </c>
      <c r="CC726" s="484">
        <f t="shared" si="268"/>
        <v>0</v>
      </c>
      <c r="CD726" s="485">
        <f t="shared" si="269"/>
        <v>0</v>
      </c>
      <c r="CE726" s="486">
        <f t="shared" si="270"/>
        <v>0</v>
      </c>
    </row>
    <row r="727" spans="1:83" ht="15" hidden="1" customHeight="1">
      <c r="A727" s="81"/>
      <c r="B727" s="82"/>
      <c r="C727" s="85" t="s">
        <v>185</v>
      </c>
      <c r="D727" s="623" t="str">
        <f>IF(CNGE_2024_M1_Secc1_Sub1!$D122="","",CNGE_2024_M1_Secc1_Sub1!$D122)</f>
        <v/>
      </c>
      <c r="E727" s="624"/>
      <c r="F727" s="624"/>
      <c r="G727" s="624"/>
      <c r="H727" s="624"/>
      <c r="I727" s="625"/>
      <c r="J727" s="111"/>
      <c r="K727" s="111"/>
      <c r="L727" s="111"/>
      <c r="M727" s="111"/>
      <c r="N727" s="111"/>
      <c r="O727" s="111"/>
      <c r="P727" s="111"/>
      <c r="Q727" s="111"/>
      <c r="R727" s="111"/>
      <c r="S727" s="111"/>
      <c r="T727" s="111"/>
      <c r="U727" s="111"/>
      <c r="V727" s="111"/>
      <c r="W727" s="111"/>
      <c r="X727" s="111"/>
      <c r="Y727" s="111"/>
      <c r="Z727" s="111"/>
      <c r="AA727" s="111"/>
      <c r="AB727" s="111"/>
      <c r="AC727" s="111"/>
      <c r="AD727" s="111"/>
      <c r="AE727" s="8"/>
      <c r="AG727" s="381">
        <f t="shared" si="224"/>
        <v>0</v>
      </c>
      <c r="AH727" s="298">
        <f t="shared" si="225"/>
        <v>0</v>
      </c>
      <c r="AI727" s="299">
        <f t="shared" si="226"/>
        <v>0</v>
      </c>
      <c r="AJ727" s="300">
        <f t="shared" si="227"/>
        <v>0</v>
      </c>
      <c r="AK727" s="301">
        <f t="shared" si="228"/>
        <v>0</v>
      </c>
      <c r="AL727" s="298">
        <f t="shared" si="229"/>
        <v>0</v>
      </c>
      <c r="AM727" s="299">
        <f t="shared" si="230"/>
        <v>0</v>
      </c>
      <c r="AN727" s="300">
        <f t="shared" si="231"/>
        <v>0</v>
      </c>
      <c r="AO727" s="301">
        <f t="shared" si="232"/>
        <v>0</v>
      </c>
      <c r="AP727" s="298">
        <f t="shared" si="233"/>
        <v>0</v>
      </c>
      <c r="AQ727" s="299">
        <f t="shared" si="234"/>
        <v>0</v>
      </c>
      <c r="AR727" s="300">
        <f t="shared" si="235"/>
        <v>0</v>
      </c>
      <c r="AS727" s="301">
        <f t="shared" si="236"/>
        <v>0</v>
      </c>
      <c r="AT727" s="298">
        <f t="shared" si="237"/>
        <v>0</v>
      </c>
      <c r="AU727" s="299">
        <f t="shared" si="238"/>
        <v>0</v>
      </c>
      <c r="AV727" s="300">
        <f t="shared" si="239"/>
        <v>0</v>
      </c>
      <c r="AW727" s="301">
        <f t="shared" si="240"/>
        <v>0</v>
      </c>
      <c r="AX727" s="298">
        <f t="shared" si="241"/>
        <v>0</v>
      </c>
      <c r="AY727" s="299">
        <f t="shared" si="242"/>
        <v>0</v>
      </c>
      <c r="AZ727" s="300">
        <f t="shared" si="243"/>
        <v>0</v>
      </c>
      <c r="BA727" s="301">
        <f t="shared" si="244"/>
        <v>0</v>
      </c>
      <c r="BB727" s="298">
        <f t="shared" si="245"/>
        <v>0</v>
      </c>
      <c r="BC727" s="299">
        <f t="shared" si="246"/>
        <v>0</v>
      </c>
      <c r="BD727" s="300">
        <f t="shared" si="247"/>
        <v>0</v>
      </c>
      <c r="BE727" s="301">
        <f t="shared" si="248"/>
        <v>0</v>
      </c>
      <c r="BF727" s="298">
        <f t="shared" si="249"/>
        <v>0</v>
      </c>
      <c r="BG727" s="299">
        <f t="shared" si="250"/>
        <v>0</v>
      </c>
      <c r="BH727" s="300">
        <f t="shared" si="251"/>
        <v>0</v>
      </c>
      <c r="BI727" s="301">
        <f t="shared" si="252"/>
        <v>0</v>
      </c>
      <c r="BJ727" s="371">
        <f t="shared" si="253"/>
        <v>0</v>
      </c>
      <c r="BK727" s="303">
        <f t="shared" si="254"/>
        <v>0</v>
      </c>
      <c r="BL727" s="304" t="str">
        <f>IF(BK727=0,"",
IF(SUM($BK$647:BK727)=1,BM727,
IF($BL$767&gt;SUM($BK$647:BK727),_xlfn.CONCAT(", ",BM727),
IF($BL$767=SUM($BK$647:BK727),_xlfn.CONCAT(" y ",BM727)))))</f>
        <v/>
      </c>
      <c r="BM727" s="231" t="s">
        <v>6292</v>
      </c>
      <c r="BN727" s="290">
        <f t="shared" si="255"/>
        <v>0</v>
      </c>
      <c r="BO727" s="291" t="str">
        <f>IF(BN727=0,"",
IF(SUM($BN$647:BN727)=1,BP727,
IF($BO$767&gt;SUM($BN$647:BN727),_xlfn.CONCAT(", ",BP727),
IF($BO$767=SUM($BN$647:BN727),_xlfn.CONCAT(" y ",BP727)))))</f>
        <v/>
      </c>
      <c r="BP727" s="231" t="s">
        <v>6292</v>
      </c>
      <c r="BQ727" s="378">
        <f t="shared" si="256"/>
        <v>0</v>
      </c>
      <c r="BR727" s="379">
        <f t="shared" si="257"/>
        <v>0</v>
      </c>
      <c r="BS727" s="380">
        <f t="shared" si="258"/>
        <v>0</v>
      </c>
      <c r="BT727" s="483">
        <f t="shared" si="259"/>
        <v>0</v>
      </c>
      <c r="BU727" s="484">
        <f t="shared" si="260"/>
        <v>0</v>
      </c>
      <c r="BV727" s="485">
        <f t="shared" si="261"/>
        <v>0</v>
      </c>
      <c r="BW727" s="486">
        <f t="shared" si="262"/>
        <v>0</v>
      </c>
      <c r="BX727" s="483">
        <f t="shared" si="263"/>
        <v>0</v>
      </c>
      <c r="BY727" s="487">
        <f t="shared" si="264"/>
        <v>0</v>
      </c>
      <c r="BZ727" s="485">
        <f t="shared" si="265"/>
        <v>0</v>
      </c>
      <c r="CA727" s="486">
        <f t="shared" si="266"/>
        <v>0</v>
      </c>
      <c r="CB727" s="483">
        <f t="shared" si="267"/>
        <v>0</v>
      </c>
      <c r="CC727" s="484">
        <f t="shared" si="268"/>
        <v>0</v>
      </c>
      <c r="CD727" s="485">
        <f t="shared" si="269"/>
        <v>0</v>
      </c>
      <c r="CE727" s="486">
        <f t="shared" si="270"/>
        <v>0</v>
      </c>
    </row>
    <row r="728" spans="1:83" ht="15" hidden="1" customHeight="1">
      <c r="A728" s="81"/>
      <c r="B728" s="82"/>
      <c r="C728" s="85" t="s">
        <v>186</v>
      </c>
      <c r="D728" s="623" t="str">
        <f>IF(CNGE_2024_M1_Secc1_Sub1!$D123="","",CNGE_2024_M1_Secc1_Sub1!$D123)</f>
        <v/>
      </c>
      <c r="E728" s="624"/>
      <c r="F728" s="624"/>
      <c r="G728" s="624"/>
      <c r="H728" s="624"/>
      <c r="I728" s="625"/>
      <c r="J728" s="111"/>
      <c r="K728" s="111"/>
      <c r="L728" s="111"/>
      <c r="M728" s="111"/>
      <c r="N728" s="111"/>
      <c r="O728" s="111"/>
      <c r="P728" s="111"/>
      <c r="Q728" s="111"/>
      <c r="R728" s="111"/>
      <c r="S728" s="111"/>
      <c r="T728" s="111"/>
      <c r="U728" s="111"/>
      <c r="V728" s="111"/>
      <c r="W728" s="111"/>
      <c r="X728" s="111"/>
      <c r="Y728" s="111"/>
      <c r="Z728" s="111"/>
      <c r="AA728" s="111"/>
      <c r="AB728" s="111"/>
      <c r="AC728" s="111"/>
      <c r="AD728" s="111"/>
      <c r="AE728" s="8"/>
      <c r="AG728" s="381">
        <f t="shared" si="224"/>
        <v>0</v>
      </c>
      <c r="AH728" s="298">
        <f t="shared" si="225"/>
        <v>0</v>
      </c>
      <c r="AI728" s="299">
        <f t="shared" si="226"/>
        <v>0</v>
      </c>
      <c r="AJ728" s="300">
        <f t="shared" si="227"/>
        <v>0</v>
      </c>
      <c r="AK728" s="301">
        <f t="shared" si="228"/>
        <v>0</v>
      </c>
      <c r="AL728" s="298">
        <f t="shared" si="229"/>
        <v>0</v>
      </c>
      <c r="AM728" s="299">
        <f t="shared" si="230"/>
        <v>0</v>
      </c>
      <c r="AN728" s="300">
        <f t="shared" si="231"/>
        <v>0</v>
      </c>
      <c r="AO728" s="301">
        <f t="shared" si="232"/>
        <v>0</v>
      </c>
      <c r="AP728" s="298">
        <f t="shared" si="233"/>
        <v>0</v>
      </c>
      <c r="AQ728" s="299">
        <f t="shared" si="234"/>
        <v>0</v>
      </c>
      <c r="AR728" s="300">
        <f t="shared" si="235"/>
        <v>0</v>
      </c>
      <c r="AS728" s="301">
        <f t="shared" si="236"/>
        <v>0</v>
      </c>
      <c r="AT728" s="298">
        <f t="shared" si="237"/>
        <v>0</v>
      </c>
      <c r="AU728" s="299">
        <f t="shared" si="238"/>
        <v>0</v>
      </c>
      <c r="AV728" s="300">
        <f t="shared" si="239"/>
        <v>0</v>
      </c>
      <c r="AW728" s="301">
        <f t="shared" si="240"/>
        <v>0</v>
      </c>
      <c r="AX728" s="298">
        <f t="shared" si="241"/>
        <v>0</v>
      </c>
      <c r="AY728" s="299">
        <f t="shared" si="242"/>
        <v>0</v>
      </c>
      <c r="AZ728" s="300">
        <f t="shared" si="243"/>
        <v>0</v>
      </c>
      <c r="BA728" s="301">
        <f t="shared" si="244"/>
        <v>0</v>
      </c>
      <c r="BB728" s="298">
        <f t="shared" si="245"/>
        <v>0</v>
      </c>
      <c r="BC728" s="299">
        <f t="shared" si="246"/>
        <v>0</v>
      </c>
      <c r="BD728" s="300">
        <f t="shared" si="247"/>
        <v>0</v>
      </c>
      <c r="BE728" s="301">
        <f t="shared" si="248"/>
        <v>0</v>
      </c>
      <c r="BF728" s="298">
        <f t="shared" si="249"/>
        <v>0</v>
      </c>
      <c r="BG728" s="299">
        <f t="shared" si="250"/>
        <v>0</v>
      </c>
      <c r="BH728" s="300">
        <f t="shared" si="251"/>
        <v>0</v>
      </c>
      <c r="BI728" s="301">
        <f t="shared" si="252"/>
        <v>0</v>
      </c>
      <c r="BJ728" s="371">
        <f t="shared" si="253"/>
        <v>0</v>
      </c>
      <c r="BK728" s="303">
        <f t="shared" si="254"/>
        <v>0</v>
      </c>
      <c r="BL728" s="304" t="str">
        <f>IF(BK728=0,"",
IF(SUM($BK$647:BK728)=1,BM728,
IF($BL$767&gt;SUM($BK$647:BK728),_xlfn.CONCAT(", ",BM728),
IF($BL$767=SUM($BK$647:BK728),_xlfn.CONCAT(" y ",BM728)))))</f>
        <v/>
      </c>
      <c r="BM728" s="231" t="s">
        <v>6293</v>
      </c>
      <c r="BN728" s="290">
        <f t="shared" si="255"/>
        <v>0</v>
      </c>
      <c r="BO728" s="291" t="str">
        <f>IF(BN728=0,"",
IF(SUM($BN$647:BN728)=1,BP728,
IF($BO$767&gt;SUM($BN$647:BN728),_xlfn.CONCAT(", ",BP728),
IF($BO$767=SUM($BN$647:BN728),_xlfn.CONCAT(" y ",BP728)))))</f>
        <v/>
      </c>
      <c r="BP728" s="231" t="s">
        <v>6293</v>
      </c>
      <c r="BQ728" s="378">
        <f t="shared" si="256"/>
        <v>0</v>
      </c>
      <c r="BR728" s="379">
        <f t="shared" si="257"/>
        <v>0</v>
      </c>
      <c r="BS728" s="380">
        <f t="shared" si="258"/>
        <v>0</v>
      </c>
      <c r="BT728" s="483">
        <f t="shared" si="259"/>
        <v>0</v>
      </c>
      <c r="BU728" s="484">
        <f t="shared" si="260"/>
        <v>0</v>
      </c>
      <c r="BV728" s="485">
        <f t="shared" si="261"/>
        <v>0</v>
      </c>
      <c r="BW728" s="486">
        <f t="shared" si="262"/>
        <v>0</v>
      </c>
      <c r="BX728" s="483">
        <f t="shared" si="263"/>
        <v>0</v>
      </c>
      <c r="BY728" s="487">
        <f t="shared" si="264"/>
        <v>0</v>
      </c>
      <c r="BZ728" s="485">
        <f t="shared" si="265"/>
        <v>0</v>
      </c>
      <c r="CA728" s="486">
        <f t="shared" si="266"/>
        <v>0</v>
      </c>
      <c r="CB728" s="483">
        <f t="shared" si="267"/>
        <v>0</v>
      </c>
      <c r="CC728" s="484">
        <f t="shared" si="268"/>
        <v>0</v>
      </c>
      <c r="CD728" s="485">
        <f t="shared" si="269"/>
        <v>0</v>
      </c>
      <c r="CE728" s="486">
        <f t="shared" si="270"/>
        <v>0</v>
      </c>
    </row>
    <row r="729" spans="1:83" ht="15" hidden="1" customHeight="1">
      <c r="A729" s="81"/>
      <c r="B729" s="82"/>
      <c r="C729" s="85" t="s">
        <v>187</v>
      </c>
      <c r="D729" s="623" t="str">
        <f>IF(CNGE_2024_M1_Secc1_Sub1!$D124="","",CNGE_2024_M1_Secc1_Sub1!$D124)</f>
        <v/>
      </c>
      <c r="E729" s="624"/>
      <c r="F729" s="624"/>
      <c r="G729" s="624"/>
      <c r="H729" s="624"/>
      <c r="I729" s="625"/>
      <c r="J729" s="111"/>
      <c r="K729" s="111"/>
      <c r="L729" s="111"/>
      <c r="M729" s="111"/>
      <c r="N729" s="111"/>
      <c r="O729" s="111"/>
      <c r="P729" s="111"/>
      <c r="Q729" s="111"/>
      <c r="R729" s="111"/>
      <c r="S729" s="111"/>
      <c r="T729" s="111"/>
      <c r="U729" s="111"/>
      <c r="V729" s="111"/>
      <c r="W729" s="111"/>
      <c r="X729" s="111"/>
      <c r="Y729" s="111"/>
      <c r="Z729" s="111"/>
      <c r="AA729" s="111"/>
      <c r="AB729" s="111"/>
      <c r="AC729" s="111"/>
      <c r="AD729" s="111"/>
      <c r="AE729" s="8"/>
      <c r="AG729" s="381">
        <f t="shared" si="224"/>
        <v>0</v>
      </c>
      <c r="AH729" s="298">
        <f t="shared" si="225"/>
        <v>0</v>
      </c>
      <c r="AI729" s="299">
        <f t="shared" si="226"/>
        <v>0</v>
      </c>
      <c r="AJ729" s="300">
        <f t="shared" si="227"/>
        <v>0</v>
      </c>
      <c r="AK729" s="301">
        <f t="shared" si="228"/>
        <v>0</v>
      </c>
      <c r="AL729" s="298">
        <f t="shared" si="229"/>
        <v>0</v>
      </c>
      <c r="AM729" s="299">
        <f t="shared" si="230"/>
        <v>0</v>
      </c>
      <c r="AN729" s="300">
        <f t="shared" si="231"/>
        <v>0</v>
      </c>
      <c r="AO729" s="301">
        <f t="shared" si="232"/>
        <v>0</v>
      </c>
      <c r="AP729" s="298">
        <f t="shared" si="233"/>
        <v>0</v>
      </c>
      <c r="AQ729" s="299">
        <f t="shared" si="234"/>
        <v>0</v>
      </c>
      <c r="AR729" s="300">
        <f t="shared" si="235"/>
        <v>0</v>
      </c>
      <c r="AS729" s="301">
        <f t="shared" si="236"/>
        <v>0</v>
      </c>
      <c r="AT729" s="298">
        <f t="shared" si="237"/>
        <v>0</v>
      </c>
      <c r="AU729" s="299">
        <f t="shared" si="238"/>
        <v>0</v>
      </c>
      <c r="AV729" s="300">
        <f t="shared" si="239"/>
        <v>0</v>
      </c>
      <c r="AW729" s="301">
        <f t="shared" si="240"/>
        <v>0</v>
      </c>
      <c r="AX729" s="298">
        <f t="shared" si="241"/>
        <v>0</v>
      </c>
      <c r="AY729" s="299">
        <f t="shared" si="242"/>
        <v>0</v>
      </c>
      <c r="AZ729" s="300">
        <f t="shared" si="243"/>
        <v>0</v>
      </c>
      <c r="BA729" s="301">
        <f t="shared" si="244"/>
        <v>0</v>
      </c>
      <c r="BB729" s="298">
        <f t="shared" si="245"/>
        <v>0</v>
      </c>
      <c r="BC729" s="299">
        <f t="shared" si="246"/>
        <v>0</v>
      </c>
      <c r="BD729" s="300">
        <f t="shared" si="247"/>
        <v>0</v>
      </c>
      <c r="BE729" s="301">
        <f t="shared" si="248"/>
        <v>0</v>
      </c>
      <c r="BF729" s="298">
        <f t="shared" si="249"/>
        <v>0</v>
      </c>
      <c r="BG729" s="299">
        <f t="shared" si="250"/>
        <v>0</v>
      </c>
      <c r="BH729" s="300">
        <f t="shared" si="251"/>
        <v>0</v>
      </c>
      <c r="BI729" s="301">
        <f t="shared" si="252"/>
        <v>0</v>
      </c>
      <c r="BJ729" s="371">
        <f t="shared" si="253"/>
        <v>0</v>
      </c>
      <c r="BK729" s="303">
        <f t="shared" si="254"/>
        <v>0</v>
      </c>
      <c r="BL729" s="304" t="str">
        <f>IF(BK729=0,"",
IF(SUM($BK$647:BK729)=1,BM729,
IF($BL$767&gt;SUM($BK$647:BK729),_xlfn.CONCAT(", ",BM729),
IF($BL$767=SUM($BK$647:BK729),_xlfn.CONCAT(" y ",BM729)))))</f>
        <v/>
      </c>
      <c r="BM729" s="231" t="s">
        <v>6294</v>
      </c>
      <c r="BN729" s="290">
        <f t="shared" si="255"/>
        <v>0</v>
      </c>
      <c r="BO729" s="291" t="str">
        <f>IF(BN729=0,"",
IF(SUM($BN$647:BN729)=1,BP729,
IF($BO$767&gt;SUM($BN$647:BN729),_xlfn.CONCAT(", ",BP729),
IF($BO$767=SUM($BN$647:BN729),_xlfn.CONCAT(" y ",BP729)))))</f>
        <v/>
      </c>
      <c r="BP729" s="231" t="s">
        <v>6294</v>
      </c>
      <c r="BQ729" s="378">
        <f t="shared" si="256"/>
        <v>0</v>
      </c>
      <c r="BR729" s="379">
        <f t="shared" si="257"/>
        <v>0</v>
      </c>
      <c r="BS729" s="380">
        <f t="shared" si="258"/>
        <v>0</v>
      </c>
      <c r="BT729" s="483">
        <f t="shared" si="259"/>
        <v>0</v>
      </c>
      <c r="BU729" s="484">
        <f t="shared" si="260"/>
        <v>0</v>
      </c>
      <c r="BV729" s="485">
        <f t="shared" si="261"/>
        <v>0</v>
      </c>
      <c r="BW729" s="486">
        <f t="shared" si="262"/>
        <v>0</v>
      </c>
      <c r="BX729" s="483">
        <f t="shared" si="263"/>
        <v>0</v>
      </c>
      <c r="BY729" s="487">
        <f t="shared" si="264"/>
        <v>0</v>
      </c>
      <c r="BZ729" s="485">
        <f t="shared" si="265"/>
        <v>0</v>
      </c>
      <c r="CA729" s="486">
        <f t="shared" si="266"/>
        <v>0</v>
      </c>
      <c r="CB729" s="483">
        <f t="shared" si="267"/>
        <v>0</v>
      </c>
      <c r="CC729" s="484">
        <f t="shared" si="268"/>
        <v>0</v>
      </c>
      <c r="CD729" s="485">
        <f t="shared" si="269"/>
        <v>0</v>
      </c>
      <c r="CE729" s="486">
        <f t="shared" si="270"/>
        <v>0</v>
      </c>
    </row>
    <row r="730" spans="1:83" ht="15" hidden="1" customHeight="1">
      <c r="A730" s="81"/>
      <c r="B730" s="82"/>
      <c r="C730" s="85" t="s">
        <v>188</v>
      </c>
      <c r="D730" s="623" t="str">
        <f>IF(CNGE_2024_M1_Secc1_Sub1!$D125="","",CNGE_2024_M1_Secc1_Sub1!$D125)</f>
        <v/>
      </c>
      <c r="E730" s="624"/>
      <c r="F730" s="624"/>
      <c r="G730" s="624"/>
      <c r="H730" s="624"/>
      <c r="I730" s="625"/>
      <c r="J730" s="111"/>
      <c r="K730" s="111"/>
      <c r="L730" s="111"/>
      <c r="M730" s="111"/>
      <c r="N730" s="111"/>
      <c r="O730" s="111"/>
      <c r="P730" s="111"/>
      <c r="Q730" s="111"/>
      <c r="R730" s="111"/>
      <c r="S730" s="111"/>
      <c r="T730" s="111"/>
      <c r="U730" s="111"/>
      <c r="V730" s="111"/>
      <c r="W730" s="111"/>
      <c r="X730" s="111"/>
      <c r="Y730" s="111"/>
      <c r="Z730" s="111"/>
      <c r="AA730" s="111"/>
      <c r="AB730" s="111"/>
      <c r="AC730" s="111"/>
      <c r="AD730" s="111"/>
      <c r="AE730" s="8"/>
      <c r="AG730" s="381">
        <f t="shared" si="224"/>
        <v>0</v>
      </c>
      <c r="AH730" s="298">
        <f t="shared" si="225"/>
        <v>0</v>
      </c>
      <c r="AI730" s="299">
        <f t="shared" si="226"/>
        <v>0</v>
      </c>
      <c r="AJ730" s="300">
        <f t="shared" si="227"/>
        <v>0</v>
      </c>
      <c r="AK730" s="301">
        <f t="shared" si="228"/>
        <v>0</v>
      </c>
      <c r="AL730" s="298">
        <f t="shared" si="229"/>
        <v>0</v>
      </c>
      <c r="AM730" s="299">
        <f t="shared" si="230"/>
        <v>0</v>
      </c>
      <c r="AN730" s="300">
        <f t="shared" si="231"/>
        <v>0</v>
      </c>
      <c r="AO730" s="301">
        <f t="shared" si="232"/>
        <v>0</v>
      </c>
      <c r="AP730" s="298">
        <f t="shared" si="233"/>
        <v>0</v>
      </c>
      <c r="AQ730" s="299">
        <f t="shared" si="234"/>
        <v>0</v>
      </c>
      <c r="AR730" s="300">
        <f t="shared" si="235"/>
        <v>0</v>
      </c>
      <c r="AS730" s="301">
        <f t="shared" si="236"/>
        <v>0</v>
      </c>
      <c r="AT730" s="298">
        <f t="shared" si="237"/>
        <v>0</v>
      </c>
      <c r="AU730" s="299">
        <f t="shared" si="238"/>
        <v>0</v>
      </c>
      <c r="AV730" s="300">
        <f t="shared" si="239"/>
        <v>0</v>
      </c>
      <c r="AW730" s="301">
        <f t="shared" si="240"/>
        <v>0</v>
      </c>
      <c r="AX730" s="298">
        <f t="shared" si="241"/>
        <v>0</v>
      </c>
      <c r="AY730" s="299">
        <f t="shared" si="242"/>
        <v>0</v>
      </c>
      <c r="AZ730" s="300">
        <f t="shared" si="243"/>
        <v>0</v>
      </c>
      <c r="BA730" s="301">
        <f t="shared" si="244"/>
        <v>0</v>
      </c>
      <c r="BB730" s="298">
        <f t="shared" si="245"/>
        <v>0</v>
      </c>
      <c r="BC730" s="299">
        <f t="shared" si="246"/>
        <v>0</v>
      </c>
      <c r="BD730" s="300">
        <f t="shared" si="247"/>
        <v>0</v>
      </c>
      <c r="BE730" s="301">
        <f t="shared" si="248"/>
        <v>0</v>
      </c>
      <c r="BF730" s="298">
        <f t="shared" si="249"/>
        <v>0</v>
      </c>
      <c r="BG730" s="299">
        <f t="shared" si="250"/>
        <v>0</v>
      </c>
      <c r="BH730" s="300">
        <f t="shared" si="251"/>
        <v>0</v>
      </c>
      <c r="BI730" s="301">
        <f t="shared" si="252"/>
        <v>0</v>
      </c>
      <c r="BJ730" s="371">
        <f t="shared" si="253"/>
        <v>0</v>
      </c>
      <c r="BK730" s="303">
        <f t="shared" si="254"/>
        <v>0</v>
      </c>
      <c r="BL730" s="304" t="str">
        <f>IF(BK730=0,"",
IF(SUM($BK$647:BK730)=1,BM730,
IF($BL$767&gt;SUM($BK$647:BK730),_xlfn.CONCAT(", ",BM730),
IF($BL$767=SUM($BK$647:BK730),_xlfn.CONCAT(" y ",BM730)))))</f>
        <v/>
      </c>
      <c r="BM730" s="231" t="s">
        <v>6295</v>
      </c>
      <c r="BN730" s="290">
        <f t="shared" si="255"/>
        <v>0</v>
      </c>
      <c r="BO730" s="291" t="str">
        <f>IF(BN730=0,"",
IF(SUM($BN$647:BN730)=1,BP730,
IF($BO$767&gt;SUM($BN$647:BN730),_xlfn.CONCAT(", ",BP730),
IF($BO$767=SUM($BN$647:BN730),_xlfn.CONCAT(" y ",BP730)))))</f>
        <v/>
      </c>
      <c r="BP730" s="231" t="s">
        <v>6295</v>
      </c>
      <c r="BQ730" s="378">
        <f t="shared" si="256"/>
        <v>0</v>
      </c>
      <c r="BR730" s="379">
        <f t="shared" si="257"/>
        <v>0</v>
      </c>
      <c r="BS730" s="380">
        <f t="shared" si="258"/>
        <v>0</v>
      </c>
      <c r="BT730" s="483">
        <f t="shared" si="259"/>
        <v>0</v>
      </c>
      <c r="BU730" s="484">
        <f t="shared" si="260"/>
        <v>0</v>
      </c>
      <c r="BV730" s="485">
        <f t="shared" si="261"/>
        <v>0</v>
      </c>
      <c r="BW730" s="486">
        <f t="shared" si="262"/>
        <v>0</v>
      </c>
      <c r="BX730" s="483">
        <f t="shared" si="263"/>
        <v>0</v>
      </c>
      <c r="BY730" s="487">
        <f t="shared" si="264"/>
        <v>0</v>
      </c>
      <c r="BZ730" s="485">
        <f t="shared" si="265"/>
        <v>0</v>
      </c>
      <c r="CA730" s="486">
        <f t="shared" si="266"/>
        <v>0</v>
      </c>
      <c r="CB730" s="483">
        <f t="shared" si="267"/>
        <v>0</v>
      </c>
      <c r="CC730" s="484">
        <f t="shared" si="268"/>
        <v>0</v>
      </c>
      <c r="CD730" s="485">
        <f t="shared" si="269"/>
        <v>0</v>
      </c>
      <c r="CE730" s="486">
        <f t="shared" si="270"/>
        <v>0</v>
      </c>
    </row>
    <row r="731" spans="1:83" ht="15" hidden="1" customHeight="1">
      <c r="A731" s="81"/>
      <c r="B731" s="82"/>
      <c r="C731" s="85" t="s">
        <v>189</v>
      </c>
      <c r="D731" s="623" t="str">
        <f>IF(CNGE_2024_M1_Secc1_Sub1!$D126="","",CNGE_2024_M1_Secc1_Sub1!$D126)</f>
        <v/>
      </c>
      <c r="E731" s="624"/>
      <c r="F731" s="624"/>
      <c r="G731" s="624"/>
      <c r="H731" s="624"/>
      <c r="I731" s="625"/>
      <c r="J731" s="111"/>
      <c r="K731" s="111"/>
      <c r="L731" s="111"/>
      <c r="M731" s="111"/>
      <c r="N731" s="111"/>
      <c r="O731" s="111"/>
      <c r="P731" s="111"/>
      <c r="Q731" s="111"/>
      <c r="R731" s="111"/>
      <c r="S731" s="111"/>
      <c r="T731" s="111"/>
      <c r="U731" s="111"/>
      <c r="V731" s="111"/>
      <c r="W731" s="111"/>
      <c r="X731" s="111"/>
      <c r="Y731" s="111"/>
      <c r="Z731" s="111"/>
      <c r="AA731" s="111"/>
      <c r="AB731" s="111"/>
      <c r="AC731" s="111"/>
      <c r="AD731" s="111"/>
      <c r="AE731" s="8"/>
      <c r="AG731" s="381">
        <f t="shared" si="224"/>
        <v>0</v>
      </c>
      <c r="AH731" s="298">
        <f t="shared" si="225"/>
        <v>0</v>
      </c>
      <c r="AI731" s="299">
        <f t="shared" si="226"/>
        <v>0</v>
      </c>
      <c r="AJ731" s="300">
        <f t="shared" si="227"/>
        <v>0</v>
      </c>
      <c r="AK731" s="301">
        <f t="shared" si="228"/>
        <v>0</v>
      </c>
      <c r="AL731" s="298">
        <f t="shared" si="229"/>
        <v>0</v>
      </c>
      <c r="AM731" s="299">
        <f t="shared" si="230"/>
        <v>0</v>
      </c>
      <c r="AN731" s="300">
        <f t="shared" si="231"/>
        <v>0</v>
      </c>
      <c r="AO731" s="301">
        <f t="shared" si="232"/>
        <v>0</v>
      </c>
      <c r="AP731" s="298">
        <f t="shared" si="233"/>
        <v>0</v>
      </c>
      <c r="AQ731" s="299">
        <f t="shared" si="234"/>
        <v>0</v>
      </c>
      <c r="AR731" s="300">
        <f t="shared" si="235"/>
        <v>0</v>
      </c>
      <c r="AS731" s="301">
        <f t="shared" si="236"/>
        <v>0</v>
      </c>
      <c r="AT731" s="298">
        <f t="shared" si="237"/>
        <v>0</v>
      </c>
      <c r="AU731" s="299">
        <f t="shared" si="238"/>
        <v>0</v>
      </c>
      <c r="AV731" s="300">
        <f t="shared" si="239"/>
        <v>0</v>
      </c>
      <c r="AW731" s="301">
        <f t="shared" si="240"/>
        <v>0</v>
      </c>
      <c r="AX731" s="298">
        <f t="shared" si="241"/>
        <v>0</v>
      </c>
      <c r="AY731" s="299">
        <f t="shared" si="242"/>
        <v>0</v>
      </c>
      <c r="AZ731" s="300">
        <f t="shared" si="243"/>
        <v>0</v>
      </c>
      <c r="BA731" s="301">
        <f t="shared" si="244"/>
        <v>0</v>
      </c>
      <c r="BB731" s="298">
        <f t="shared" si="245"/>
        <v>0</v>
      </c>
      <c r="BC731" s="299">
        <f t="shared" si="246"/>
        <v>0</v>
      </c>
      <c r="BD731" s="300">
        <f t="shared" si="247"/>
        <v>0</v>
      </c>
      <c r="BE731" s="301">
        <f t="shared" si="248"/>
        <v>0</v>
      </c>
      <c r="BF731" s="298">
        <f t="shared" si="249"/>
        <v>0</v>
      </c>
      <c r="BG731" s="299">
        <f t="shared" si="250"/>
        <v>0</v>
      </c>
      <c r="BH731" s="300">
        <f t="shared" si="251"/>
        <v>0</v>
      </c>
      <c r="BI731" s="301">
        <f t="shared" si="252"/>
        <v>0</v>
      </c>
      <c r="BJ731" s="371">
        <f t="shared" si="253"/>
        <v>0</v>
      </c>
      <c r="BK731" s="303">
        <f t="shared" si="254"/>
        <v>0</v>
      </c>
      <c r="BL731" s="304" t="str">
        <f>IF(BK731=0,"",
IF(SUM($BK$647:BK731)=1,BM731,
IF($BL$767&gt;SUM($BK$647:BK731),_xlfn.CONCAT(", ",BM731),
IF($BL$767=SUM($BK$647:BK731),_xlfn.CONCAT(" y ",BM731)))))</f>
        <v/>
      </c>
      <c r="BM731" s="231" t="s">
        <v>6296</v>
      </c>
      <c r="BN731" s="290">
        <f t="shared" si="255"/>
        <v>0</v>
      </c>
      <c r="BO731" s="291" t="str">
        <f>IF(BN731=0,"",
IF(SUM($BN$647:BN731)=1,BP731,
IF($BO$767&gt;SUM($BN$647:BN731),_xlfn.CONCAT(", ",BP731),
IF($BO$767=SUM($BN$647:BN731),_xlfn.CONCAT(" y ",BP731)))))</f>
        <v/>
      </c>
      <c r="BP731" s="231" t="s">
        <v>6296</v>
      </c>
      <c r="BQ731" s="378">
        <f t="shared" si="256"/>
        <v>0</v>
      </c>
      <c r="BR731" s="379">
        <f t="shared" si="257"/>
        <v>0</v>
      </c>
      <c r="BS731" s="380">
        <f t="shared" si="258"/>
        <v>0</v>
      </c>
      <c r="BT731" s="483">
        <f t="shared" si="259"/>
        <v>0</v>
      </c>
      <c r="BU731" s="484">
        <f t="shared" si="260"/>
        <v>0</v>
      </c>
      <c r="BV731" s="485">
        <f t="shared" si="261"/>
        <v>0</v>
      </c>
      <c r="BW731" s="486">
        <f t="shared" si="262"/>
        <v>0</v>
      </c>
      <c r="BX731" s="483">
        <f t="shared" si="263"/>
        <v>0</v>
      </c>
      <c r="BY731" s="487">
        <f t="shared" si="264"/>
        <v>0</v>
      </c>
      <c r="BZ731" s="485">
        <f t="shared" si="265"/>
        <v>0</v>
      </c>
      <c r="CA731" s="486">
        <f t="shared" si="266"/>
        <v>0</v>
      </c>
      <c r="CB731" s="483">
        <f t="shared" si="267"/>
        <v>0</v>
      </c>
      <c r="CC731" s="484">
        <f t="shared" si="268"/>
        <v>0</v>
      </c>
      <c r="CD731" s="485">
        <f t="shared" si="269"/>
        <v>0</v>
      </c>
      <c r="CE731" s="486">
        <f t="shared" si="270"/>
        <v>0</v>
      </c>
    </row>
    <row r="732" spans="1:83" ht="15" hidden="1" customHeight="1">
      <c r="A732" s="81"/>
      <c r="B732" s="82"/>
      <c r="C732" s="85" t="s">
        <v>190</v>
      </c>
      <c r="D732" s="623" t="str">
        <f>IF(CNGE_2024_M1_Secc1_Sub1!$D127="","",CNGE_2024_M1_Secc1_Sub1!$D127)</f>
        <v/>
      </c>
      <c r="E732" s="624"/>
      <c r="F732" s="624"/>
      <c r="G732" s="624"/>
      <c r="H732" s="624"/>
      <c r="I732" s="625"/>
      <c r="J732" s="111"/>
      <c r="K732" s="111"/>
      <c r="L732" s="111"/>
      <c r="M732" s="111"/>
      <c r="N732" s="111"/>
      <c r="O732" s="111"/>
      <c r="P732" s="111"/>
      <c r="Q732" s="111"/>
      <c r="R732" s="111"/>
      <c r="S732" s="111"/>
      <c r="T732" s="111"/>
      <c r="U732" s="111"/>
      <c r="V732" s="111"/>
      <c r="W732" s="111"/>
      <c r="X732" s="111"/>
      <c r="Y732" s="111"/>
      <c r="Z732" s="111"/>
      <c r="AA732" s="111"/>
      <c r="AB732" s="111"/>
      <c r="AC732" s="111"/>
      <c r="AD732" s="111"/>
      <c r="AE732" s="8"/>
      <c r="AG732" s="381">
        <f t="shared" si="224"/>
        <v>0</v>
      </c>
      <c r="AH732" s="298">
        <f t="shared" si="225"/>
        <v>0</v>
      </c>
      <c r="AI732" s="299">
        <f t="shared" si="226"/>
        <v>0</v>
      </c>
      <c r="AJ732" s="300">
        <f t="shared" si="227"/>
        <v>0</v>
      </c>
      <c r="AK732" s="301">
        <f t="shared" si="228"/>
        <v>0</v>
      </c>
      <c r="AL732" s="298">
        <f t="shared" si="229"/>
        <v>0</v>
      </c>
      <c r="AM732" s="299">
        <f t="shared" si="230"/>
        <v>0</v>
      </c>
      <c r="AN732" s="300">
        <f t="shared" si="231"/>
        <v>0</v>
      </c>
      <c r="AO732" s="301">
        <f t="shared" si="232"/>
        <v>0</v>
      </c>
      <c r="AP732" s="298">
        <f t="shared" si="233"/>
        <v>0</v>
      </c>
      <c r="AQ732" s="299">
        <f t="shared" si="234"/>
        <v>0</v>
      </c>
      <c r="AR732" s="300">
        <f t="shared" si="235"/>
        <v>0</v>
      </c>
      <c r="AS732" s="301">
        <f t="shared" si="236"/>
        <v>0</v>
      </c>
      <c r="AT732" s="298">
        <f t="shared" si="237"/>
        <v>0</v>
      </c>
      <c r="AU732" s="299">
        <f t="shared" si="238"/>
        <v>0</v>
      </c>
      <c r="AV732" s="300">
        <f t="shared" si="239"/>
        <v>0</v>
      </c>
      <c r="AW732" s="301">
        <f t="shared" si="240"/>
        <v>0</v>
      </c>
      <c r="AX732" s="298">
        <f t="shared" si="241"/>
        <v>0</v>
      </c>
      <c r="AY732" s="299">
        <f t="shared" si="242"/>
        <v>0</v>
      </c>
      <c r="AZ732" s="300">
        <f t="shared" si="243"/>
        <v>0</v>
      </c>
      <c r="BA732" s="301">
        <f t="shared" si="244"/>
        <v>0</v>
      </c>
      <c r="BB732" s="298">
        <f t="shared" si="245"/>
        <v>0</v>
      </c>
      <c r="BC732" s="299">
        <f t="shared" si="246"/>
        <v>0</v>
      </c>
      <c r="BD732" s="300">
        <f t="shared" si="247"/>
        <v>0</v>
      </c>
      <c r="BE732" s="301">
        <f t="shared" si="248"/>
        <v>0</v>
      </c>
      <c r="BF732" s="298">
        <f t="shared" si="249"/>
        <v>0</v>
      </c>
      <c r="BG732" s="299">
        <f t="shared" si="250"/>
        <v>0</v>
      </c>
      <c r="BH732" s="300">
        <f t="shared" si="251"/>
        <v>0</v>
      </c>
      <c r="BI732" s="301">
        <f t="shared" si="252"/>
        <v>0</v>
      </c>
      <c r="BJ732" s="371">
        <f t="shared" si="253"/>
        <v>0</v>
      </c>
      <c r="BK732" s="303">
        <f t="shared" si="254"/>
        <v>0</v>
      </c>
      <c r="BL732" s="304" t="str">
        <f>IF(BK732=0,"",
IF(SUM($BK$647:BK732)=1,BM732,
IF($BL$767&gt;SUM($BK$647:BK732),_xlfn.CONCAT(", ",BM732),
IF($BL$767=SUM($BK$647:BK732),_xlfn.CONCAT(" y ",BM732)))))</f>
        <v/>
      </c>
      <c r="BM732" s="231" t="s">
        <v>6297</v>
      </c>
      <c r="BN732" s="290">
        <f t="shared" si="255"/>
        <v>0</v>
      </c>
      <c r="BO732" s="291" t="str">
        <f>IF(BN732=0,"",
IF(SUM($BN$647:BN732)=1,BP732,
IF($BO$767&gt;SUM($BN$647:BN732),_xlfn.CONCAT(", ",BP732),
IF($BO$767=SUM($BN$647:BN732),_xlfn.CONCAT(" y ",BP732)))))</f>
        <v/>
      </c>
      <c r="BP732" s="231" t="s">
        <v>6297</v>
      </c>
      <c r="BQ732" s="378">
        <f t="shared" si="256"/>
        <v>0</v>
      </c>
      <c r="BR732" s="379">
        <f t="shared" si="257"/>
        <v>0</v>
      </c>
      <c r="BS732" s="380">
        <f t="shared" si="258"/>
        <v>0</v>
      </c>
      <c r="BT732" s="483">
        <f t="shared" si="259"/>
        <v>0</v>
      </c>
      <c r="BU732" s="484">
        <f t="shared" si="260"/>
        <v>0</v>
      </c>
      <c r="BV732" s="485">
        <f t="shared" si="261"/>
        <v>0</v>
      </c>
      <c r="BW732" s="486">
        <f t="shared" si="262"/>
        <v>0</v>
      </c>
      <c r="BX732" s="483">
        <f t="shared" si="263"/>
        <v>0</v>
      </c>
      <c r="BY732" s="487">
        <f t="shared" si="264"/>
        <v>0</v>
      </c>
      <c r="BZ732" s="485">
        <f t="shared" si="265"/>
        <v>0</v>
      </c>
      <c r="CA732" s="486">
        <f t="shared" si="266"/>
        <v>0</v>
      </c>
      <c r="CB732" s="483">
        <f t="shared" si="267"/>
        <v>0</v>
      </c>
      <c r="CC732" s="484">
        <f t="shared" si="268"/>
        <v>0</v>
      </c>
      <c r="CD732" s="485">
        <f t="shared" si="269"/>
        <v>0</v>
      </c>
      <c r="CE732" s="486">
        <f t="shared" si="270"/>
        <v>0</v>
      </c>
    </row>
    <row r="733" spans="1:83" ht="15" hidden="1" customHeight="1">
      <c r="A733" s="81"/>
      <c r="B733" s="82"/>
      <c r="C733" s="85" t="s">
        <v>191</v>
      </c>
      <c r="D733" s="623" t="str">
        <f>IF(CNGE_2024_M1_Secc1_Sub1!$D128="","",CNGE_2024_M1_Secc1_Sub1!$D128)</f>
        <v/>
      </c>
      <c r="E733" s="624"/>
      <c r="F733" s="624"/>
      <c r="G733" s="624"/>
      <c r="H733" s="624"/>
      <c r="I733" s="625"/>
      <c r="J733" s="111"/>
      <c r="K733" s="111"/>
      <c r="L733" s="111"/>
      <c r="M733" s="111"/>
      <c r="N733" s="111"/>
      <c r="O733" s="111"/>
      <c r="P733" s="111"/>
      <c r="Q733" s="111"/>
      <c r="R733" s="111"/>
      <c r="S733" s="111"/>
      <c r="T733" s="111"/>
      <c r="U733" s="111"/>
      <c r="V733" s="111"/>
      <c r="W733" s="111"/>
      <c r="X733" s="111"/>
      <c r="Y733" s="111"/>
      <c r="Z733" s="111"/>
      <c r="AA733" s="111"/>
      <c r="AB733" s="111"/>
      <c r="AC733" s="111"/>
      <c r="AD733" s="111"/>
      <c r="AE733" s="8"/>
      <c r="AG733" s="381">
        <f t="shared" si="224"/>
        <v>0</v>
      </c>
      <c r="AH733" s="298">
        <f t="shared" si="225"/>
        <v>0</v>
      </c>
      <c r="AI733" s="299">
        <f t="shared" si="226"/>
        <v>0</v>
      </c>
      <c r="AJ733" s="300">
        <f t="shared" si="227"/>
        <v>0</v>
      </c>
      <c r="AK733" s="301">
        <f t="shared" si="228"/>
        <v>0</v>
      </c>
      <c r="AL733" s="298">
        <f t="shared" si="229"/>
        <v>0</v>
      </c>
      <c r="AM733" s="299">
        <f t="shared" si="230"/>
        <v>0</v>
      </c>
      <c r="AN733" s="300">
        <f t="shared" si="231"/>
        <v>0</v>
      </c>
      <c r="AO733" s="301">
        <f t="shared" si="232"/>
        <v>0</v>
      </c>
      <c r="AP733" s="298">
        <f t="shared" si="233"/>
        <v>0</v>
      </c>
      <c r="AQ733" s="299">
        <f t="shared" si="234"/>
        <v>0</v>
      </c>
      <c r="AR733" s="300">
        <f t="shared" si="235"/>
        <v>0</v>
      </c>
      <c r="AS733" s="301">
        <f t="shared" si="236"/>
        <v>0</v>
      </c>
      <c r="AT733" s="298">
        <f t="shared" si="237"/>
        <v>0</v>
      </c>
      <c r="AU733" s="299">
        <f t="shared" si="238"/>
        <v>0</v>
      </c>
      <c r="AV733" s="300">
        <f t="shared" si="239"/>
        <v>0</v>
      </c>
      <c r="AW733" s="301">
        <f t="shared" si="240"/>
        <v>0</v>
      </c>
      <c r="AX733" s="298">
        <f t="shared" si="241"/>
        <v>0</v>
      </c>
      <c r="AY733" s="299">
        <f t="shared" si="242"/>
        <v>0</v>
      </c>
      <c r="AZ733" s="300">
        <f t="shared" si="243"/>
        <v>0</v>
      </c>
      <c r="BA733" s="301">
        <f t="shared" si="244"/>
        <v>0</v>
      </c>
      <c r="BB733" s="298">
        <f t="shared" si="245"/>
        <v>0</v>
      </c>
      <c r="BC733" s="299">
        <f t="shared" si="246"/>
        <v>0</v>
      </c>
      <c r="BD733" s="300">
        <f t="shared" si="247"/>
        <v>0</v>
      </c>
      <c r="BE733" s="301">
        <f t="shared" si="248"/>
        <v>0</v>
      </c>
      <c r="BF733" s="298">
        <f t="shared" si="249"/>
        <v>0</v>
      </c>
      <c r="BG733" s="299">
        <f t="shared" si="250"/>
        <v>0</v>
      </c>
      <c r="BH733" s="300">
        <f t="shared" si="251"/>
        <v>0</v>
      </c>
      <c r="BI733" s="301">
        <f t="shared" si="252"/>
        <v>0</v>
      </c>
      <c r="BJ733" s="371">
        <f t="shared" si="253"/>
        <v>0</v>
      </c>
      <c r="BK733" s="303">
        <f t="shared" si="254"/>
        <v>0</v>
      </c>
      <c r="BL733" s="304" t="str">
        <f>IF(BK733=0,"",
IF(SUM($BK$647:BK733)=1,BM733,
IF($BL$767&gt;SUM($BK$647:BK733),_xlfn.CONCAT(", ",BM733),
IF($BL$767=SUM($BK$647:BK733),_xlfn.CONCAT(" y ",BM733)))))</f>
        <v/>
      </c>
      <c r="BM733" s="231" t="s">
        <v>6298</v>
      </c>
      <c r="BN733" s="290">
        <f t="shared" si="255"/>
        <v>0</v>
      </c>
      <c r="BO733" s="291" t="str">
        <f>IF(BN733=0,"",
IF(SUM($BN$647:BN733)=1,BP733,
IF($BO$767&gt;SUM($BN$647:BN733),_xlfn.CONCAT(", ",BP733),
IF($BO$767=SUM($BN$647:BN733),_xlfn.CONCAT(" y ",BP733)))))</f>
        <v/>
      </c>
      <c r="BP733" s="231" t="s">
        <v>6298</v>
      </c>
      <c r="BQ733" s="378">
        <f t="shared" si="256"/>
        <v>0</v>
      </c>
      <c r="BR733" s="379">
        <f t="shared" si="257"/>
        <v>0</v>
      </c>
      <c r="BS733" s="380">
        <f t="shared" si="258"/>
        <v>0</v>
      </c>
      <c r="BT733" s="483">
        <f t="shared" si="259"/>
        <v>0</v>
      </c>
      <c r="BU733" s="484">
        <f t="shared" si="260"/>
        <v>0</v>
      </c>
      <c r="BV733" s="485">
        <f t="shared" si="261"/>
        <v>0</v>
      </c>
      <c r="BW733" s="486">
        <f t="shared" si="262"/>
        <v>0</v>
      </c>
      <c r="BX733" s="483">
        <f t="shared" si="263"/>
        <v>0</v>
      </c>
      <c r="BY733" s="487">
        <f t="shared" si="264"/>
        <v>0</v>
      </c>
      <c r="BZ733" s="485">
        <f t="shared" si="265"/>
        <v>0</v>
      </c>
      <c r="CA733" s="486">
        <f t="shared" si="266"/>
        <v>0</v>
      </c>
      <c r="CB733" s="483">
        <f t="shared" si="267"/>
        <v>0</v>
      </c>
      <c r="CC733" s="484">
        <f t="shared" si="268"/>
        <v>0</v>
      </c>
      <c r="CD733" s="485">
        <f t="shared" si="269"/>
        <v>0</v>
      </c>
      <c r="CE733" s="486">
        <f t="shared" si="270"/>
        <v>0</v>
      </c>
    </row>
    <row r="734" spans="1:83" ht="15" hidden="1" customHeight="1">
      <c r="A734" s="81"/>
      <c r="B734" s="82"/>
      <c r="C734" s="85" t="s">
        <v>192</v>
      </c>
      <c r="D734" s="623" t="str">
        <f>IF(CNGE_2024_M1_Secc1_Sub1!$D129="","",CNGE_2024_M1_Secc1_Sub1!$D129)</f>
        <v/>
      </c>
      <c r="E734" s="624"/>
      <c r="F734" s="624"/>
      <c r="G734" s="624"/>
      <c r="H734" s="624"/>
      <c r="I734" s="625"/>
      <c r="J734" s="111"/>
      <c r="K734" s="111"/>
      <c r="L734" s="111"/>
      <c r="M734" s="111"/>
      <c r="N734" s="111"/>
      <c r="O734" s="111"/>
      <c r="P734" s="111"/>
      <c r="Q734" s="111"/>
      <c r="R734" s="111"/>
      <c r="S734" s="111"/>
      <c r="T734" s="111"/>
      <c r="U734" s="111"/>
      <c r="V734" s="111"/>
      <c r="W734" s="111"/>
      <c r="X734" s="111"/>
      <c r="Y734" s="111"/>
      <c r="Z734" s="111"/>
      <c r="AA734" s="111"/>
      <c r="AB734" s="111"/>
      <c r="AC734" s="111"/>
      <c r="AD734" s="111"/>
      <c r="AE734" s="8"/>
      <c r="AG734" s="381">
        <f t="shared" si="224"/>
        <v>0</v>
      </c>
      <c r="AH734" s="298">
        <f t="shared" si="225"/>
        <v>0</v>
      </c>
      <c r="AI734" s="299">
        <f t="shared" si="226"/>
        <v>0</v>
      </c>
      <c r="AJ734" s="300">
        <f t="shared" si="227"/>
        <v>0</v>
      </c>
      <c r="AK734" s="301">
        <f t="shared" si="228"/>
        <v>0</v>
      </c>
      <c r="AL734" s="298">
        <f t="shared" si="229"/>
        <v>0</v>
      </c>
      <c r="AM734" s="299">
        <f t="shared" si="230"/>
        <v>0</v>
      </c>
      <c r="AN734" s="300">
        <f t="shared" si="231"/>
        <v>0</v>
      </c>
      <c r="AO734" s="301">
        <f t="shared" si="232"/>
        <v>0</v>
      </c>
      <c r="AP734" s="298">
        <f t="shared" si="233"/>
        <v>0</v>
      </c>
      <c r="AQ734" s="299">
        <f t="shared" si="234"/>
        <v>0</v>
      </c>
      <c r="AR734" s="300">
        <f t="shared" si="235"/>
        <v>0</v>
      </c>
      <c r="AS734" s="301">
        <f t="shared" si="236"/>
        <v>0</v>
      </c>
      <c r="AT734" s="298">
        <f t="shared" si="237"/>
        <v>0</v>
      </c>
      <c r="AU734" s="299">
        <f t="shared" si="238"/>
        <v>0</v>
      </c>
      <c r="AV734" s="300">
        <f t="shared" si="239"/>
        <v>0</v>
      </c>
      <c r="AW734" s="301">
        <f t="shared" si="240"/>
        <v>0</v>
      </c>
      <c r="AX734" s="298">
        <f t="shared" si="241"/>
        <v>0</v>
      </c>
      <c r="AY734" s="299">
        <f t="shared" si="242"/>
        <v>0</v>
      </c>
      <c r="AZ734" s="300">
        <f t="shared" si="243"/>
        <v>0</v>
      </c>
      <c r="BA734" s="301">
        <f t="shared" si="244"/>
        <v>0</v>
      </c>
      <c r="BB734" s="298">
        <f t="shared" si="245"/>
        <v>0</v>
      </c>
      <c r="BC734" s="299">
        <f t="shared" si="246"/>
        <v>0</v>
      </c>
      <c r="BD734" s="300">
        <f t="shared" si="247"/>
        <v>0</v>
      </c>
      <c r="BE734" s="301">
        <f t="shared" si="248"/>
        <v>0</v>
      </c>
      <c r="BF734" s="298">
        <f t="shared" si="249"/>
        <v>0</v>
      </c>
      <c r="BG734" s="299">
        <f t="shared" si="250"/>
        <v>0</v>
      </c>
      <c r="BH734" s="300">
        <f t="shared" si="251"/>
        <v>0</v>
      </c>
      <c r="BI734" s="301">
        <f t="shared" si="252"/>
        <v>0</v>
      </c>
      <c r="BJ734" s="371">
        <f t="shared" si="253"/>
        <v>0</v>
      </c>
      <c r="BK734" s="303">
        <f t="shared" si="254"/>
        <v>0</v>
      </c>
      <c r="BL734" s="304" t="str">
        <f>IF(BK734=0,"",
IF(SUM($BK$647:BK734)=1,BM734,
IF($BL$767&gt;SUM($BK$647:BK734),_xlfn.CONCAT(", ",BM734),
IF($BL$767=SUM($BK$647:BK734),_xlfn.CONCAT(" y ",BM734)))))</f>
        <v/>
      </c>
      <c r="BM734" s="231" t="s">
        <v>6299</v>
      </c>
      <c r="BN734" s="290">
        <f t="shared" si="255"/>
        <v>0</v>
      </c>
      <c r="BO734" s="291" t="str">
        <f>IF(BN734=0,"",
IF(SUM($BN$647:BN734)=1,BP734,
IF($BO$767&gt;SUM($BN$647:BN734),_xlfn.CONCAT(", ",BP734),
IF($BO$767=SUM($BN$647:BN734),_xlfn.CONCAT(" y ",BP734)))))</f>
        <v/>
      </c>
      <c r="BP734" s="231" t="s">
        <v>6299</v>
      </c>
      <c r="BQ734" s="378">
        <f t="shared" si="256"/>
        <v>0</v>
      </c>
      <c r="BR734" s="379">
        <f t="shared" si="257"/>
        <v>0</v>
      </c>
      <c r="BS734" s="380">
        <f t="shared" si="258"/>
        <v>0</v>
      </c>
      <c r="BT734" s="483">
        <f t="shared" si="259"/>
        <v>0</v>
      </c>
      <c r="BU734" s="484">
        <f t="shared" si="260"/>
        <v>0</v>
      </c>
      <c r="BV734" s="485">
        <f t="shared" si="261"/>
        <v>0</v>
      </c>
      <c r="BW734" s="486">
        <f t="shared" si="262"/>
        <v>0</v>
      </c>
      <c r="BX734" s="483">
        <f t="shared" si="263"/>
        <v>0</v>
      </c>
      <c r="BY734" s="487">
        <f t="shared" si="264"/>
        <v>0</v>
      </c>
      <c r="BZ734" s="485">
        <f t="shared" si="265"/>
        <v>0</v>
      </c>
      <c r="CA734" s="486">
        <f t="shared" si="266"/>
        <v>0</v>
      </c>
      <c r="CB734" s="483">
        <f t="shared" si="267"/>
        <v>0</v>
      </c>
      <c r="CC734" s="484">
        <f t="shared" si="268"/>
        <v>0</v>
      </c>
      <c r="CD734" s="485">
        <f t="shared" si="269"/>
        <v>0</v>
      </c>
      <c r="CE734" s="486">
        <f t="shared" si="270"/>
        <v>0</v>
      </c>
    </row>
    <row r="735" spans="1:83" ht="15" hidden="1" customHeight="1">
      <c r="A735" s="81"/>
      <c r="B735" s="82"/>
      <c r="C735" s="85" t="s">
        <v>193</v>
      </c>
      <c r="D735" s="623" t="str">
        <f>IF(CNGE_2024_M1_Secc1_Sub1!$D130="","",CNGE_2024_M1_Secc1_Sub1!$D130)</f>
        <v/>
      </c>
      <c r="E735" s="624"/>
      <c r="F735" s="624"/>
      <c r="G735" s="624"/>
      <c r="H735" s="624"/>
      <c r="I735" s="625"/>
      <c r="J735" s="111"/>
      <c r="K735" s="111"/>
      <c r="L735" s="111"/>
      <c r="M735" s="111"/>
      <c r="N735" s="111"/>
      <c r="O735" s="111"/>
      <c r="P735" s="111"/>
      <c r="Q735" s="111"/>
      <c r="R735" s="111"/>
      <c r="S735" s="111"/>
      <c r="T735" s="111"/>
      <c r="U735" s="111"/>
      <c r="V735" s="111"/>
      <c r="W735" s="111"/>
      <c r="X735" s="111"/>
      <c r="Y735" s="111"/>
      <c r="Z735" s="111"/>
      <c r="AA735" s="111"/>
      <c r="AB735" s="111"/>
      <c r="AC735" s="111"/>
      <c r="AD735" s="111"/>
      <c r="AE735" s="8"/>
      <c r="AG735" s="381">
        <f t="shared" si="224"/>
        <v>0</v>
      </c>
      <c r="AH735" s="298">
        <f t="shared" si="225"/>
        <v>0</v>
      </c>
      <c r="AI735" s="299">
        <f t="shared" si="226"/>
        <v>0</v>
      </c>
      <c r="AJ735" s="300">
        <f t="shared" si="227"/>
        <v>0</v>
      </c>
      <c r="AK735" s="301">
        <f t="shared" si="228"/>
        <v>0</v>
      </c>
      <c r="AL735" s="298">
        <f t="shared" si="229"/>
        <v>0</v>
      </c>
      <c r="AM735" s="299">
        <f t="shared" si="230"/>
        <v>0</v>
      </c>
      <c r="AN735" s="300">
        <f t="shared" si="231"/>
        <v>0</v>
      </c>
      <c r="AO735" s="301">
        <f t="shared" si="232"/>
        <v>0</v>
      </c>
      <c r="AP735" s="298">
        <f t="shared" si="233"/>
        <v>0</v>
      </c>
      <c r="AQ735" s="299">
        <f t="shared" si="234"/>
        <v>0</v>
      </c>
      <c r="AR735" s="300">
        <f t="shared" si="235"/>
        <v>0</v>
      </c>
      <c r="AS735" s="301">
        <f t="shared" si="236"/>
        <v>0</v>
      </c>
      <c r="AT735" s="298">
        <f t="shared" si="237"/>
        <v>0</v>
      </c>
      <c r="AU735" s="299">
        <f t="shared" si="238"/>
        <v>0</v>
      </c>
      <c r="AV735" s="300">
        <f t="shared" si="239"/>
        <v>0</v>
      </c>
      <c r="AW735" s="301">
        <f t="shared" si="240"/>
        <v>0</v>
      </c>
      <c r="AX735" s="298">
        <f t="shared" si="241"/>
        <v>0</v>
      </c>
      <c r="AY735" s="299">
        <f t="shared" si="242"/>
        <v>0</v>
      </c>
      <c r="AZ735" s="300">
        <f t="shared" si="243"/>
        <v>0</v>
      </c>
      <c r="BA735" s="301">
        <f t="shared" si="244"/>
        <v>0</v>
      </c>
      <c r="BB735" s="298">
        <f t="shared" si="245"/>
        <v>0</v>
      </c>
      <c r="BC735" s="299">
        <f t="shared" si="246"/>
        <v>0</v>
      </c>
      <c r="BD735" s="300">
        <f t="shared" si="247"/>
        <v>0</v>
      </c>
      <c r="BE735" s="301">
        <f t="shared" si="248"/>
        <v>0</v>
      </c>
      <c r="BF735" s="298">
        <f t="shared" si="249"/>
        <v>0</v>
      </c>
      <c r="BG735" s="299">
        <f t="shared" si="250"/>
        <v>0</v>
      </c>
      <c r="BH735" s="300">
        <f t="shared" si="251"/>
        <v>0</v>
      </c>
      <c r="BI735" s="301">
        <f t="shared" si="252"/>
        <v>0</v>
      </c>
      <c r="BJ735" s="371">
        <f t="shared" si="253"/>
        <v>0</v>
      </c>
      <c r="BK735" s="303">
        <f t="shared" si="254"/>
        <v>0</v>
      </c>
      <c r="BL735" s="304" t="str">
        <f>IF(BK735=0,"",
IF(SUM($BK$647:BK735)=1,BM735,
IF($BL$767&gt;SUM($BK$647:BK735),_xlfn.CONCAT(", ",BM735),
IF($BL$767=SUM($BK$647:BK735),_xlfn.CONCAT(" y ",BM735)))))</f>
        <v/>
      </c>
      <c r="BM735" s="231" t="s">
        <v>6300</v>
      </c>
      <c r="BN735" s="290">
        <f t="shared" si="255"/>
        <v>0</v>
      </c>
      <c r="BO735" s="291" t="str">
        <f>IF(BN735=0,"",
IF(SUM($BN$647:BN735)=1,BP735,
IF($BO$767&gt;SUM($BN$647:BN735),_xlfn.CONCAT(", ",BP735),
IF($BO$767=SUM($BN$647:BN735),_xlfn.CONCAT(" y ",BP735)))))</f>
        <v/>
      </c>
      <c r="BP735" s="231" t="s">
        <v>6300</v>
      </c>
      <c r="BQ735" s="378">
        <f t="shared" si="256"/>
        <v>0</v>
      </c>
      <c r="BR735" s="379">
        <f t="shared" si="257"/>
        <v>0</v>
      </c>
      <c r="BS735" s="380">
        <f t="shared" si="258"/>
        <v>0</v>
      </c>
      <c r="BT735" s="483">
        <f t="shared" si="259"/>
        <v>0</v>
      </c>
      <c r="BU735" s="484">
        <f t="shared" si="260"/>
        <v>0</v>
      </c>
      <c r="BV735" s="485">
        <f t="shared" si="261"/>
        <v>0</v>
      </c>
      <c r="BW735" s="486">
        <f t="shared" si="262"/>
        <v>0</v>
      </c>
      <c r="BX735" s="483">
        <f t="shared" si="263"/>
        <v>0</v>
      </c>
      <c r="BY735" s="487">
        <f t="shared" si="264"/>
        <v>0</v>
      </c>
      <c r="BZ735" s="485">
        <f t="shared" si="265"/>
        <v>0</v>
      </c>
      <c r="CA735" s="486">
        <f t="shared" si="266"/>
        <v>0</v>
      </c>
      <c r="CB735" s="483">
        <f t="shared" si="267"/>
        <v>0</v>
      </c>
      <c r="CC735" s="484">
        <f t="shared" si="268"/>
        <v>0</v>
      </c>
      <c r="CD735" s="485">
        <f t="shared" si="269"/>
        <v>0</v>
      </c>
      <c r="CE735" s="486">
        <f t="shared" si="270"/>
        <v>0</v>
      </c>
    </row>
    <row r="736" spans="1:83" ht="15" hidden="1" customHeight="1">
      <c r="A736" s="81"/>
      <c r="B736" s="82"/>
      <c r="C736" s="85" t="s">
        <v>194</v>
      </c>
      <c r="D736" s="623" t="str">
        <f>IF(CNGE_2024_M1_Secc1_Sub1!$D131="","",CNGE_2024_M1_Secc1_Sub1!$D131)</f>
        <v/>
      </c>
      <c r="E736" s="624"/>
      <c r="F736" s="624"/>
      <c r="G736" s="624"/>
      <c r="H736" s="624"/>
      <c r="I736" s="625"/>
      <c r="J736" s="111"/>
      <c r="K736" s="111"/>
      <c r="L736" s="111"/>
      <c r="M736" s="111"/>
      <c r="N736" s="111"/>
      <c r="O736" s="111"/>
      <c r="P736" s="111"/>
      <c r="Q736" s="111"/>
      <c r="R736" s="111"/>
      <c r="S736" s="111"/>
      <c r="T736" s="111"/>
      <c r="U736" s="111"/>
      <c r="V736" s="111"/>
      <c r="W736" s="111"/>
      <c r="X736" s="111"/>
      <c r="Y736" s="111"/>
      <c r="Z736" s="111"/>
      <c r="AA736" s="111"/>
      <c r="AB736" s="111"/>
      <c r="AC736" s="111"/>
      <c r="AD736" s="111"/>
      <c r="AE736" s="8"/>
      <c r="AG736" s="381">
        <f t="shared" si="224"/>
        <v>0</v>
      </c>
      <c r="AH736" s="298">
        <f t="shared" si="225"/>
        <v>0</v>
      </c>
      <c r="AI736" s="299">
        <f t="shared" si="226"/>
        <v>0</v>
      </c>
      <c r="AJ736" s="300">
        <f t="shared" si="227"/>
        <v>0</v>
      </c>
      <c r="AK736" s="301">
        <f t="shared" si="228"/>
        <v>0</v>
      </c>
      <c r="AL736" s="298">
        <f t="shared" si="229"/>
        <v>0</v>
      </c>
      <c r="AM736" s="299">
        <f t="shared" si="230"/>
        <v>0</v>
      </c>
      <c r="AN736" s="300">
        <f t="shared" si="231"/>
        <v>0</v>
      </c>
      <c r="AO736" s="301">
        <f t="shared" si="232"/>
        <v>0</v>
      </c>
      <c r="AP736" s="298">
        <f t="shared" si="233"/>
        <v>0</v>
      </c>
      <c r="AQ736" s="299">
        <f t="shared" si="234"/>
        <v>0</v>
      </c>
      <c r="AR736" s="300">
        <f t="shared" si="235"/>
        <v>0</v>
      </c>
      <c r="AS736" s="301">
        <f t="shared" si="236"/>
        <v>0</v>
      </c>
      <c r="AT736" s="298">
        <f t="shared" si="237"/>
        <v>0</v>
      </c>
      <c r="AU736" s="299">
        <f t="shared" si="238"/>
        <v>0</v>
      </c>
      <c r="AV736" s="300">
        <f t="shared" si="239"/>
        <v>0</v>
      </c>
      <c r="AW736" s="301">
        <f t="shared" si="240"/>
        <v>0</v>
      </c>
      <c r="AX736" s="298">
        <f t="shared" si="241"/>
        <v>0</v>
      </c>
      <c r="AY736" s="299">
        <f t="shared" si="242"/>
        <v>0</v>
      </c>
      <c r="AZ736" s="300">
        <f t="shared" si="243"/>
        <v>0</v>
      </c>
      <c r="BA736" s="301">
        <f t="shared" si="244"/>
        <v>0</v>
      </c>
      <c r="BB736" s="298">
        <f t="shared" si="245"/>
        <v>0</v>
      </c>
      <c r="BC736" s="299">
        <f t="shared" si="246"/>
        <v>0</v>
      </c>
      <c r="BD736" s="300">
        <f t="shared" si="247"/>
        <v>0</v>
      </c>
      <c r="BE736" s="301">
        <f t="shared" si="248"/>
        <v>0</v>
      </c>
      <c r="BF736" s="298">
        <f t="shared" si="249"/>
        <v>0</v>
      </c>
      <c r="BG736" s="299">
        <f t="shared" si="250"/>
        <v>0</v>
      </c>
      <c r="BH736" s="300">
        <f t="shared" si="251"/>
        <v>0</v>
      </c>
      <c r="BI736" s="301">
        <f t="shared" si="252"/>
        <v>0</v>
      </c>
      <c r="BJ736" s="371">
        <f t="shared" si="253"/>
        <v>0</v>
      </c>
      <c r="BK736" s="303">
        <f t="shared" si="254"/>
        <v>0</v>
      </c>
      <c r="BL736" s="304" t="str">
        <f>IF(BK736=0,"",
IF(SUM($BK$647:BK736)=1,BM736,
IF($BL$767&gt;SUM($BK$647:BK736),_xlfn.CONCAT(", ",BM736),
IF($BL$767=SUM($BK$647:BK736),_xlfn.CONCAT(" y ",BM736)))))</f>
        <v/>
      </c>
      <c r="BM736" s="231" t="s">
        <v>6301</v>
      </c>
      <c r="BN736" s="290">
        <f t="shared" si="255"/>
        <v>0</v>
      </c>
      <c r="BO736" s="291" t="str">
        <f>IF(BN736=0,"",
IF(SUM($BN$647:BN736)=1,BP736,
IF($BO$767&gt;SUM($BN$647:BN736),_xlfn.CONCAT(", ",BP736),
IF($BO$767=SUM($BN$647:BN736),_xlfn.CONCAT(" y ",BP736)))))</f>
        <v/>
      </c>
      <c r="BP736" s="231" t="s">
        <v>6301</v>
      </c>
      <c r="BQ736" s="378">
        <f t="shared" si="256"/>
        <v>0</v>
      </c>
      <c r="BR736" s="379">
        <f t="shared" si="257"/>
        <v>0</v>
      </c>
      <c r="BS736" s="380">
        <f t="shared" si="258"/>
        <v>0</v>
      </c>
      <c r="BT736" s="483">
        <f t="shared" si="259"/>
        <v>0</v>
      </c>
      <c r="BU736" s="484">
        <f t="shared" si="260"/>
        <v>0</v>
      </c>
      <c r="BV736" s="485">
        <f t="shared" si="261"/>
        <v>0</v>
      </c>
      <c r="BW736" s="486">
        <f t="shared" si="262"/>
        <v>0</v>
      </c>
      <c r="BX736" s="483">
        <f t="shared" si="263"/>
        <v>0</v>
      </c>
      <c r="BY736" s="487">
        <f t="shared" si="264"/>
        <v>0</v>
      </c>
      <c r="BZ736" s="485">
        <f t="shared" si="265"/>
        <v>0</v>
      </c>
      <c r="CA736" s="486">
        <f t="shared" si="266"/>
        <v>0</v>
      </c>
      <c r="CB736" s="483">
        <f t="shared" si="267"/>
        <v>0</v>
      </c>
      <c r="CC736" s="484">
        <f t="shared" si="268"/>
        <v>0</v>
      </c>
      <c r="CD736" s="485">
        <f t="shared" si="269"/>
        <v>0</v>
      </c>
      <c r="CE736" s="486">
        <f t="shared" si="270"/>
        <v>0</v>
      </c>
    </row>
    <row r="737" spans="1:83" ht="15" hidden="1" customHeight="1">
      <c r="A737" s="81"/>
      <c r="B737" s="82"/>
      <c r="C737" s="85" t="s">
        <v>195</v>
      </c>
      <c r="D737" s="623" t="str">
        <f>IF(CNGE_2024_M1_Secc1_Sub1!$D132="","",CNGE_2024_M1_Secc1_Sub1!$D132)</f>
        <v/>
      </c>
      <c r="E737" s="624"/>
      <c r="F737" s="624"/>
      <c r="G737" s="624"/>
      <c r="H737" s="624"/>
      <c r="I737" s="625"/>
      <c r="J737" s="111"/>
      <c r="K737" s="111"/>
      <c r="L737" s="111"/>
      <c r="M737" s="111"/>
      <c r="N737" s="111"/>
      <c r="O737" s="111"/>
      <c r="P737" s="111"/>
      <c r="Q737" s="111"/>
      <c r="R737" s="111"/>
      <c r="S737" s="111"/>
      <c r="T737" s="111"/>
      <c r="U737" s="111"/>
      <c r="V737" s="111"/>
      <c r="W737" s="111"/>
      <c r="X737" s="111"/>
      <c r="Y737" s="111"/>
      <c r="Z737" s="111"/>
      <c r="AA737" s="111"/>
      <c r="AB737" s="111"/>
      <c r="AC737" s="111"/>
      <c r="AD737" s="111"/>
      <c r="AE737" s="8"/>
      <c r="AG737" s="381">
        <f t="shared" si="224"/>
        <v>0</v>
      </c>
      <c r="AH737" s="298">
        <f t="shared" si="225"/>
        <v>0</v>
      </c>
      <c r="AI737" s="299">
        <f t="shared" si="226"/>
        <v>0</v>
      </c>
      <c r="AJ737" s="300">
        <f t="shared" si="227"/>
        <v>0</v>
      </c>
      <c r="AK737" s="301">
        <f t="shared" si="228"/>
        <v>0</v>
      </c>
      <c r="AL737" s="298">
        <f t="shared" si="229"/>
        <v>0</v>
      </c>
      <c r="AM737" s="299">
        <f t="shared" si="230"/>
        <v>0</v>
      </c>
      <c r="AN737" s="300">
        <f t="shared" si="231"/>
        <v>0</v>
      </c>
      <c r="AO737" s="301">
        <f t="shared" si="232"/>
        <v>0</v>
      </c>
      <c r="AP737" s="298">
        <f t="shared" si="233"/>
        <v>0</v>
      </c>
      <c r="AQ737" s="299">
        <f t="shared" si="234"/>
        <v>0</v>
      </c>
      <c r="AR737" s="300">
        <f t="shared" si="235"/>
        <v>0</v>
      </c>
      <c r="AS737" s="301">
        <f t="shared" si="236"/>
        <v>0</v>
      </c>
      <c r="AT737" s="298">
        <f t="shared" si="237"/>
        <v>0</v>
      </c>
      <c r="AU737" s="299">
        <f t="shared" si="238"/>
        <v>0</v>
      </c>
      <c r="AV737" s="300">
        <f t="shared" si="239"/>
        <v>0</v>
      </c>
      <c r="AW737" s="301">
        <f t="shared" si="240"/>
        <v>0</v>
      </c>
      <c r="AX737" s="298">
        <f t="shared" si="241"/>
        <v>0</v>
      </c>
      <c r="AY737" s="299">
        <f t="shared" si="242"/>
        <v>0</v>
      </c>
      <c r="AZ737" s="300">
        <f t="shared" si="243"/>
        <v>0</v>
      </c>
      <c r="BA737" s="301">
        <f t="shared" si="244"/>
        <v>0</v>
      </c>
      <c r="BB737" s="298">
        <f t="shared" si="245"/>
        <v>0</v>
      </c>
      <c r="BC737" s="299">
        <f t="shared" si="246"/>
        <v>0</v>
      </c>
      <c r="BD737" s="300">
        <f t="shared" si="247"/>
        <v>0</v>
      </c>
      <c r="BE737" s="301">
        <f t="shared" si="248"/>
        <v>0</v>
      </c>
      <c r="BF737" s="298">
        <f t="shared" si="249"/>
        <v>0</v>
      </c>
      <c r="BG737" s="299">
        <f t="shared" si="250"/>
        <v>0</v>
      </c>
      <c r="BH737" s="300">
        <f t="shared" si="251"/>
        <v>0</v>
      </c>
      <c r="BI737" s="301">
        <f t="shared" si="252"/>
        <v>0</v>
      </c>
      <c r="BJ737" s="371">
        <f t="shared" si="253"/>
        <v>0</v>
      </c>
      <c r="BK737" s="303">
        <f t="shared" si="254"/>
        <v>0</v>
      </c>
      <c r="BL737" s="304" t="str">
        <f>IF(BK737=0,"",
IF(SUM($BK$647:BK737)=1,BM737,
IF($BL$767&gt;SUM($BK$647:BK737),_xlfn.CONCAT(", ",BM737),
IF($BL$767=SUM($BK$647:BK737),_xlfn.CONCAT(" y ",BM737)))))</f>
        <v/>
      </c>
      <c r="BM737" s="231" t="s">
        <v>6302</v>
      </c>
      <c r="BN737" s="290">
        <f t="shared" si="255"/>
        <v>0</v>
      </c>
      <c r="BO737" s="291" t="str">
        <f>IF(BN737=0,"",
IF(SUM($BN$647:BN737)=1,BP737,
IF($BO$767&gt;SUM($BN$647:BN737),_xlfn.CONCAT(", ",BP737),
IF($BO$767=SUM($BN$647:BN737),_xlfn.CONCAT(" y ",BP737)))))</f>
        <v/>
      </c>
      <c r="BP737" s="231" t="s">
        <v>6302</v>
      </c>
      <c r="BQ737" s="378">
        <f t="shared" si="256"/>
        <v>0</v>
      </c>
      <c r="BR737" s="379">
        <f t="shared" si="257"/>
        <v>0</v>
      </c>
      <c r="BS737" s="380">
        <f t="shared" si="258"/>
        <v>0</v>
      </c>
      <c r="BT737" s="483">
        <f t="shared" si="259"/>
        <v>0</v>
      </c>
      <c r="BU737" s="484">
        <f t="shared" si="260"/>
        <v>0</v>
      </c>
      <c r="BV737" s="485">
        <f t="shared" si="261"/>
        <v>0</v>
      </c>
      <c r="BW737" s="486">
        <f t="shared" si="262"/>
        <v>0</v>
      </c>
      <c r="BX737" s="483">
        <f t="shared" si="263"/>
        <v>0</v>
      </c>
      <c r="BY737" s="487">
        <f t="shared" si="264"/>
        <v>0</v>
      </c>
      <c r="BZ737" s="485">
        <f t="shared" si="265"/>
        <v>0</v>
      </c>
      <c r="CA737" s="486">
        <f t="shared" si="266"/>
        <v>0</v>
      </c>
      <c r="CB737" s="483">
        <f t="shared" si="267"/>
        <v>0</v>
      </c>
      <c r="CC737" s="484">
        <f t="shared" si="268"/>
        <v>0</v>
      </c>
      <c r="CD737" s="485">
        <f t="shared" si="269"/>
        <v>0</v>
      </c>
      <c r="CE737" s="486">
        <f t="shared" si="270"/>
        <v>0</v>
      </c>
    </row>
    <row r="738" spans="1:83" ht="15" hidden="1" customHeight="1">
      <c r="A738" s="81"/>
      <c r="B738" s="82"/>
      <c r="C738" s="85" t="s">
        <v>196</v>
      </c>
      <c r="D738" s="623" t="str">
        <f>IF(CNGE_2024_M1_Secc1_Sub1!$D133="","",CNGE_2024_M1_Secc1_Sub1!$D133)</f>
        <v/>
      </c>
      <c r="E738" s="624"/>
      <c r="F738" s="624"/>
      <c r="G738" s="624"/>
      <c r="H738" s="624"/>
      <c r="I738" s="625"/>
      <c r="J738" s="111"/>
      <c r="K738" s="111"/>
      <c r="L738" s="111"/>
      <c r="M738" s="111"/>
      <c r="N738" s="111"/>
      <c r="O738" s="111"/>
      <c r="P738" s="111"/>
      <c r="Q738" s="111"/>
      <c r="R738" s="111"/>
      <c r="S738" s="111"/>
      <c r="T738" s="111"/>
      <c r="U738" s="111"/>
      <c r="V738" s="111"/>
      <c r="W738" s="111"/>
      <c r="X738" s="111"/>
      <c r="Y738" s="111"/>
      <c r="Z738" s="111"/>
      <c r="AA738" s="111"/>
      <c r="AB738" s="111"/>
      <c r="AC738" s="111"/>
      <c r="AD738" s="111"/>
      <c r="AE738" s="8"/>
      <c r="AG738" s="381">
        <f t="shared" si="224"/>
        <v>0</v>
      </c>
      <c r="AH738" s="298">
        <f t="shared" si="225"/>
        <v>0</v>
      </c>
      <c r="AI738" s="299">
        <f t="shared" si="226"/>
        <v>0</v>
      </c>
      <c r="AJ738" s="300">
        <f t="shared" si="227"/>
        <v>0</v>
      </c>
      <c r="AK738" s="301">
        <f t="shared" si="228"/>
        <v>0</v>
      </c>
      <c r="AL738" s="298">
        <f t="shared" si="229"/>
        <v>0</v>
      </c>
      <c r="AM738" s="299">
        <f t="shared" si="230"/>
        <v>0</v>
      </c>
      <c r="AN738" s="300">
        <f t="shared" si="231"/>
        <v>0</v>
      </c>
      <c r="AO738" s="301">
        <f t="shared" si="232"/>
        <v>0</v>
      </c>
      <c r="AP738" s="298">
        <f t="shared" si="233"/>
        <v>0</v>
      </c>
      <c r="AQ738" s="299">
        <f t="shared" si="234"/>
        <v>0</v>
      </c>
      <c r="AR738" s="300">
        <f t="shared" si="235"/>
        <v>0</v>
      </c>
      <c r="AS738" s="301">
        <f t="shared" si="236"/>
        <v>0</v>
      </c>
      <c r="AT738" s="298">
        <f t="shared" si="237"/>
        <v>0</v>
      </c>
      <c r="AU738" s="299">
        <f t="shared" si="238"/>
        <v>0</v>
      </c>
      <c r="AV738" s="300">
        <f t="shared" si="239"/>
        <v>0</v>
      </c>
      <c r="AW738" s="301">
        <f t="shared" si="240"/>
        <v>0</v>
      </c>
      <c r="AX738" s="298">
        <f t="shared" si="241"/>
        <v>0</v>
      </c>
      <c r="AY738" s="299">
        <f t="shared" si="242"/>
        <v>0</v>
      </c>
      <c r="AZ738" s="300">
        <f t="shared" si="243"/>
        <v>0</v>
      </c>
      <c r="BA738" s="301">
        <f t="shared" si="244"/>
        <v>0</v>
      </c>
      <c r="BB738" s="298">
        <f t="shared" si="245"/>
        <v>0</v>
      </c>
      <c r="BC738" s="299">
        <f t="shared" si="246"/>
        <v>0</v>
      </c>
      <c r="BD738" s="300">
        <f t="shared" si="247"/>
        <v>0</v>
      </c>
      <c r="BE738" s="301">
        <f t="shared" si="248"/>
        <v>0</v>
      </c>
      <c r="BF738" s="298">
        <f t="shared" si="249"/>
        <v>0</v>
      </c>
      <c r="BG738" s="299">
        <f t="shared" si="250"/>
        <v>0</v>
      </c>
      <c r="BH738" s="300">
        <f t="shared" si="251"/>
        <v>0</v>
      </c>
      <c r="BI738" s="301">
        <f t="shared" si="252"/>
        <v>0</v>
      </c>
      <c r="BJ738" s="371">
        <f t="shared" si="253"/>
        <v>0</v>
      </c>
      <c r="BK738" s="303">
        <f t="shared" si="254"/>
        <v>0</v>
      </c>
      <c r="BL738" s="304" t="str">
        <f>IF(BK738=0,"",
IF(SUM($BK$647:BK738)=1,BM738,
IF($BL$767&gt;SUM($BK$647:BK738),_xlfn.CONCAT(", ",BM738),
IF($BL$767=SUM($BK$647:BK738),_xlfn.CONCAT(" y ",BM738)))))</f>
        <v/>
      </c>
      <c r="BM738" s="231" t="s">
        <v>6303</v>
      </c>
      <c r="BN738" s="290">
        <f t="shared" si="255"/>
        <v>0</v>
      </c>
      <c r="BO738" s="291" t="str">
        <f>IF(BN738=0,"",
IF(SUM($BN$647:BN738)=1,BP738,
IF($BO$767&gt;SUM($BN$647:BN738),_xlfn.CONCAT(", ",BP738),
IF($BO$767=SUM($BN$647:BN738),_xlfn.CONCAT(" y ",BP738)))))</f>
        <v/>
      </c>
      <c r="BP738" s="231" t="s">
        <v>6303</v>
      </c>
      <c r="BQ738" s="378">
        <f t="shared" si="256"/>
        <v>0</v>
      </c>
      <c r="BR738" s="379">
        <f t="shared" si="257"/>
        <v>0</v>
      </c>
      <c r="BS738" s="380">
        <f t="shared" si="258"/>
        <v>0</v>
      </c>
      <c r="BT738" s="483">
        <f t="shared" si="259"/>
        <v>0</v>
      </c>
      <c r="BU738" s="484">
        <f t="shared" si="260"/>
        <v>0</v>
      </c>
      <c r="BV738" s="485">
        <f t="shared" si="261"/>
        <v>0</v>
      </c>
      <c r="BW738" s="486">
        <f t="shared" si="262"/>
        <v>0</v>
      </c>
      <c r="BX738" s="483">
        <f t="shared" si="263"/>
        <v>0</v>
      </c>
      <c r="BY738" s="487">
        <f t="shared" si="264"/>
        <v>0</v>
      </c>
      <c r="BZ738" s="485">
        <f t="shared" si="265"/>
        <v>0</v>
      </c>
      <c r="CA738" s="486">
        <f t="shared" si="266"/>
        <v>0</v>
      </c>
      <c r="CB738" s="483">
        <f t="shared" si="267"/>
        <v>0</v>
      </c>
      <c r="CC738" s="484">
        <f t="shared" si="268"/>
        <v>0</v>
      </c>
      <c r="CD738" s="485">
        <f t="shared" si="269"/>
        <v>0</v>
      </c>
      <c r="CE738" s="486">
        <f t="shared" si="270"/>
        <v>0</v>
      </c>
    </row>
    <row r="739" spans="1:83" ht="15" hidden="1" customHeight="1">
      <c r="A739" s="81"/>
      <c r="B739" s="82"/>
      <c r="C739" s="85" t="s">
        <v>197</v>
      </c>
      <c r="D739" s="623" t="str">
        <f>IF(CNGE_2024_M1_Secc1_Sub1!$D134="","",CNGE_2024_M1_Secc1_Sub1!$D134)</f>
        <v/>
      </c>
      <c r="E739" s="624"/>
      <c r="F739" s="624"/>
      <c r="G739" s="624"/>
      <c r="H739" s="624"/>
      <c r="I739" s="625"/>
      <c r="J739" s="111"/>
      <c r="K739" s="111"/>
      <c r="L739" s="111"/>
      <c r="M739" s="111"/>
      <c r="N739" s="111"/>
      <c r="O739" s="111"/>
      <c r="P739" s="111"/>
      <c r="Q739" s="111"/>
      <c r="R739" s="111"/>
      <c r="S739" s="111"/>
      <c r="T739" s="111"/>
      <c r="U739" s="111"/>
      <c r="V739" s="111"/>
      <c r="W739" s="111"/>
      <c r="X739" s="111"/>
      <c r="Y739" s="111"/>
      <c r="Z739" s="111"/>
      <c r="AA739" s="111"/>
      <c r="AB739" s="111"/>
      <c r="AC739" s="111"/>
      <c r="AD739" s="111"/>
      <c r="AE739" s="8"/>
      <c r="AG739" s="381">
        <f t="shared" si="224"/>
        <v>0</v>
      </c>
      <c r="AH739" s="298">
        <f t="shared" si="225"/>
        <v>0</v>
      </c>
      <c r="AI739" s="299">
        <f t="shared" si="226"/>
        <v>0</v>
      </c>
      <c r="AJ739" s="300">
        <f t="shared" si="227"/>
        <v>0</v>
      </c>
      <c r="AK739" s="301">
        <f t="shared" si="228"/>
        <v>0</v>
      </c>
      <c r="AL739" s="298">
        <f t="shared" si="229"/>
        <v>0</v>
      </c>
      <c r="AM739" s="299">
        <f t="shared" si="230"/>
        <v>0</v>
      </c>
      <c r="AN739" s="300">
        <f t="shared" si="231"/>
        <v>0</v>
      </c>
      <c r="AO739" s="301">
        <f t="shared" si="232"/>
        <v>0</v>
      </c>
      <c r="AP739" s="298">
        <f t="shared" si="233"/>
        <v>0</v>
      </c>
      <c r="AQ739" s="299">
        <f t="shared" si="234"/>
        <v>0</v>
      </c>
      <c r="AR739" s="300">
        <f t="shared" si="235"/>
        <v>0</v>
      </c>
      <c r="AS739" s="301">
        <f t="shared" si="236"/>
        <v>0</v>
      </c>
      <c r="AT739" s="298">
        <f t="shared" si="237"/>
        <v>0</v>
      </c>
      <c r="AU739" s="299">
        <f t="shared" si="238"/>
        <v>0</v>
      </c>
      <c r="AV739" s="300">
        <f t="shared" si="239"/>
        <v>0</v>
      </c>
      <c r="AW739" s="301">
        <f t="shared" si="240"/>
        <v>0</v>
      </c>
      <c r="AX739" s="298">
        <f t="shared" si="241"/>
        <v>0</v>
      </c>
      <c r="AY739" s="299">
        <f t="shared" si="242"/>
        <v>0</v>
      </c>
      <c r="AZ739" s="300">
        <f t="shared" si="243"/>
        <v>0</v>
      </c>
      <c r="BA739" s="301">
        <f t="shared" si="244"/>
        <v>0</v>
      </c>
      <c r="BB739" s="298">
        <f t="shared" si="245"/>
        <v>0</v>
      </c>
      <c r="BC739" s="299">
        <f t="shared" si="246"/>
        <v>0</v>
      </c>
      <c r="BD739" s="300">
        <f t="shared" si="247"/>
        <v>0</v>
      </c>
      <c r="BE739" s="301">
        <f t="shared" si="248"/>
        <v>0</v>
      </c>
      <c r="BF739" s="298">
        <f t="shared" si="249"/>
        <v>0</v>
      </c>
      <c r="BG739" s="299">
        <f t="shared" si="250"/>
        <v>0</v>
      </c>
      <c r="BH739" s="300">
        <f t="shared" si="251"/>
        <v>0</v>
      </c>
      <c r="BI739" s="301">
        <f t="shared" si="252"/>
        <v>0</v>
      </c>
      <c r="BJ739" s="371">
        <f t="shared" si="253"/>
        <v>0</v>
      </c>
      <c r="BK739" s="303">
        <f t="shared" si="254"/>
        <v>0</v>
      </c>
      <c r="BL739" s="304" t="str">
        <f>IF(BK739=0,"",
IF(SUM($BK$647:BK739)=1,BM739,
IF($BL$767&gt;SUM($BK$647:BK739),_xlfn.CONCAT(", ",BM739),
IF($BL$767=SUM($BK$647:BK739),_xlfn.CONCAT(" y ",BM739)))))</f>
        <v/>
      </c>
      <c r="BM739" s="231" t="s">
        <v>6304</v>
      </c>
      <c r="BN739" s="290">
        <f t="shared" si="255"/>
        <v>0</v>
      </c>
      <c r="BO739" s="291" t="str">
        <f>IF(BN739=0,"",
IF(SUM($BN$647:BN739)=1,BP739,
IF($BO$767&gt;SUM($BN$647:BN739),_xlfn.CONCAT(", ",BP739),
IF($BO$767=SUM($BN$647:BN739),_xlfn.CONCAT(" y ",BP739)))))</f>
        <v/>
      </c>
      <c r="BP739" s="231" t="s">
        <v>6304</v>
      </c>
      <c r="BQ739" s="378">
        <f t="shared" si="256"/>
        <v>0</v>
      </c>
      <c r="BR739" s="379">
        <f t="shared" si="257"/>
        <v>0</v>
      </c>
      <c r="BS739" s="380">
        <f t="shared" si="258"/>
        <v>0</v>
      </c>
      <c r="BT739" s="483">
        <f t="shared" si="259"/>
        <v>0</v>
      </c>
      <c r="BU739" s="484">
        <f t="shared" si="260"/>
        <v>0</v>
      </c>
      <c r="BV739" s="485">
        <f t="shared" si="261"/>
        <v>0</v>
      </c>
      <c r="BW739" s="486">
        <f t="shared" si="262"/>
        <v>0</v>
      </c>
      <c r="BX739" s="483">
        <f t="shared" si="263"/>
        <v>0</v>
      </c>
      <c r="BY739" s="487">
        <f t="shared" si="264"/>
        <v>0</v>
      </c>
      <c r="BZ739" s="485">
        <f t="shared" si="265"/>
        <v>0</v>
      </c>
      <c r="CA739" s="486">
        <f t="shared" si="266"/>
        <v>0</v>
      </c>
      <c r="CB739" s="483">
        <f t="shared" si="267"/>
        <v>0</v>
      </c>
      <c r="CC739" s="484">
        <f t="shared" si="268"/>
        <v>0</v>
      </c>
      <c r="CD739" s="485">
        <f t="shared" si="269"/>
        <v>0</v>
      </c>
      <c r="CE739" s="486">
        <f t="shared" si="270"/>
        <v>0</v>
      </c>
    </row>
    <row r="740" spans="1:83" ht="15" hidden="1" customHeight="1">
      <c r="A740" s="81"/>
      <c r="B740" s="82"/>
      <c r="C740" s="87" t="s">
        <v>198</v>
      </c>
      <c r="D740" s="623" t="str">
        <f>IF(CNGE_2024_M1_Secc1_Sub1!$D135="","",CNGE_2024_M1_Secc1_Sub1!$D135)</f>
        <v/>
      </c>
      <c r="E740" s="624"/>
      <c r="F740" s="624"/>
      <c r="G740" s="624"/>
      <c r="H740" s="624"/>
      <c r="I740" s="625"/>
      <c r="J740" s="111"/>
      <c r="K740" s="111"/>
      <c r="L740" s="111"/>
      <c r="M740" s="111"/>
      <c r="N740" s="111"/>
      <c r="O740" s="111"/>
      <c r="P740" s="111"/>
      <c r="Q740" s="111"/>
      <c r="R740" s="111"/>
      <c r="S740" s="111"/>
      <c r="T740" s="111"/>
      <c r="U740" s="111"/>
      <c r="V740" s="111"/>
      <c r="W740" s="111"/>
      <c r="X740" s="111"/>
      <c r="Y740" s="111"/>
      <c r="Z740" s="111"/>
      <c r="AA740" s="111"/>
      <c r="AB740" s="111"/>
      <c r="AC740" s="111"/>
      <c r="AD740" s="111"/>
      <c r="AE740" s="8"/>
      <c r="AG740" s="381">
        <f t="shared" si="224"/>
        <v>0</v>
      </c>
      <c r="AH740" s="298">
        <f t="shared" si="225"/>
        <v>0</v>
      </c>
      <c r="AI740" s="299">
        <f t="shared" si="226"/>
        <v>0</v>
      </c>
      <c r="AJ740" s="300">
        <f t="shared" si="227"/>
        <v>0</v>
      </c>
      <c r="AK740" s="301">
        <f t="shared" si="228"/>
        <v>0</v>
      </c>
      <c r="AL740" s="298">
        <f t="shared" si="229"/>
        <v>0</v>
      </c>
      <c r="AM740" s="299">
        <f t="shared" si="230"/>
        <v>0</v>
      </c>
      <c r="AN740" s="300">
        <f t="shared" si="231"/>
        <v>0</v>
      </c>
      <c r="AO740" s="301">
        <f t="shared" si="232"/>
        <v>0</v>
      </c>
      <c r="AP740" s="298">
        <f t="shared" si="233"/>
        <v>0</v>
      </c>
      <c r="AQ740" s="299">
        <f t="shared" si="234"/>
        <v>0</v>
      </c>
      <c r="AR740" s="300">
        <f t="shared" si="235"/>
        <v>0</v>
      </c>
      <c r="AS740" s="301">
        <f t="shared" si="236"/>
        <v>0</v>
      </c>
      <c r="AT740" s="298">
        <f t="shared" si="237"/>
        <v>0</v>
      </c>
      <c r="AU740" s="299">
        <f t="shared" si="238"/>
        <v>0</v>
      </c>
      <c r="AV740" s="300">
        <f t="shared" si="239"/>
        <v>0</v>
      </c>
      <c r="AW740" s="301">
        <f t="shared" si="240"/>
        <v>0</v>
      </c>
      <c r="AX740" s="298">
        <f t="shared" si="241"/>
        <v>0</v>
      </c>
      <c r="AY740" s="299">
        <f t="shared" si="242"/>
        <v>0</v>
      </c>
      <c r="AZ740" s="300">
        <f t="shared" si="243"/>
        <v>0</v>
      </c>
      <c r="BA740" s="301">
        <f t="shared" si="244"/>
        <v>0</v>
      </c>
      <c r="BB740" s="298">
        <f t="shared" si="245"/>
        <v>0</v>
      </c>
      <c r="BC740" s="299">
        <f t="shared" si="246"/>
        <v>0</v>
      </c>
      <c r="BD740" s="300">
        <f t="shared" si="247"/>
        <v>0</v>
      </c>
      <c r="BE740" s="301">
        <f t="shared" si="248"/>
        <v>0</v>
      </c>
      <c r="BF740" s="298">
        <f t="shared" si="249"/>
        <v>0</v>
      </c>
      <c r="BG740" s="299">
        <f t="shared" si="250"/>
        <v>0</v>
      </c>
      <c r="BH740" s="300">
        <f t="shared" si="251"/>
        <v>0</v>
      </c>
      <c r="BI740" s="301">
        <f t="shared" si="252"/>
        <v>0</v>
      </c>
      <c r="BJ740" s="371">
        <f t="shared" si="253"/>
        <v>0</v>
      </c>
      <c r="BK740" s="303">
        <f t="shared" si="254"/>
        <v>0</v>
      </c>
      <c r="BL740" s="304" t="str">
        <f>IF(BK740=0,"",
IF(SUM($BK$647:BK740)=1,BM740,
IF($BL$767&gt;SUM($BK$647:BK740),_xlfn.CONCAT(", ",BM740),
IF($BL$767=SUM($BK$647:BK740),_xlfn.CONCAT(" y ",BM740)))))</f>
        <v/>
      </c>
      <c r="BM740" s="231" t="s">
        <v>6305</v>
      </c>
      <c r="BN740" s="290">
        <f t="shared" si="255"/>
        <v>0</v>
      </c>
      <c r="BO740" s="291" t="str">
        <f>IF(BN740=0,"",
IF(SUM($BN$647:BN740)=1,BP740,
IF($BO$767&gt;SUM($BN$647:BN740),_xlfn.CONCAT(", ",BP740),
IF($BO$767=SUM($BN$647:BN740),_xlfn.CONCAT(" y ",BP740)))))</f>
        <v/>
      </c>
      <c r="BP740" s="231" t="s">
        <v>6305</v>
      </c>
      <c r="BQ740" s="378">
        <f t="shared" si="256"/>
        <v>0</v>
      </c>
      <c r="BR740" s="379">
        <f t="shared" si="257"/>
        <v>0</v>
      </c>
      <c r="BS740" s="380">
        <f t="shared" si="258"/>
        <v>0</v>
      </c>
      <c r="BT740" s="483">
        <f t="shared" si="259"/>
        <v>0</v>
      </c>
      <c r="BU740" s="484">
        <f t="shared" si="260"/>
        <v>0</v>
      </c>
      <c r="BV740" s="485">
        <f t="shared" si="261"/>
        <v>0</v>
      </c>
      <c r="BW740" s="486">
        <f t="shared" si="262"/>
        <v>0</v>
      </c>
      <c r="BX740" s="483">
        <f t="shared" si="263"/>
        <v>0</v>
      </c>
      <c r="BY740" s="487">
        <f t="shared" si="264"/>
        <v>0</v>
      </c>
      <c r="BZ740" s="485">
        <f t="shared" si="265"/>
        <v>0</v>
      </c>
      <c r="CA740" s="486">
        <f t="shared" si="266"/>
        <v>0</v>
      </c>
      <c r="CB740" s="483">
        <f t="shared" si="267"/>
        <v>0</v>
      </c>
      <c r="CC740" s="484">
        <f t="shared" si="268"/>
        <v>0</v>
      </c>
      <c r="CD740" s="485">
        <f t="shared" si="269"/>
        <v>0</v>
      </c>
      <c r="CE740" s="486">
        <f t="shared" si="270"/>
        <v>0</v>
      </c>
    </row>
    <row r="741" spans="1:83" ht="15" hidden="1" customHeight="1">
      <c r="A741" s="81"/>
      <c r="B741" s="82"/>
      <c r="C741" s="87" t="s">
        <v>199</v>
      </c>
      <c r="D741" s="623" t="str">
        <f>IF(CNGE_2024_M1_Secc1_Sub1!$D136="","",CNGE_2024_M1_Secc1_Sub1!$D136)</f>
        <v/>
      </c>
      <c r="E741" s="624"/>
      <c r="F741" s="624"/>
      <c r="G741" s="624"/>
      <c r="H741" s="624"/>
      <c r="I741" s="625"/>
      <c r="J741" s="111"/>
      <c r="K741" s="111"/>
      <c r="L741" s="111"/>
      <c r="M741" s="111"/>
      <c r="N741" s="111"/>
      <c r="O741" s="111"/>
      <c r="P741" s="111"/>
      <c r="Q741" s="111"/>
      <c r="R741" s="111"/>
      <c r="S741" s="111"/>
      <c r="T741" s="111"/>
      <c r="U741" s="111"/>
      <c r="V741" s="111"/>
      <c r="W741" s="111"/>
      <c r="X741" s="111"/>
      <c r="Y741" s="111"/>
      <c r="Z741" s="111"/>
      <c r="AA741" s="111"/>
      <c r="AB741" s="111"/>
      <c r="AC741" s="111"/>
      <c r="AD741" s="111"/>
      <c r="AE741" s="8"/>
      <c r="AG741" s="381">
        <f t="shared" si="224"/>
        <v>0</v>
      </c>
      <c r="AH741" s="298">
        <f t="shared" si="225"/>
        <v>0</v>
      </c>
      <c r="AI741" s="299">
        <f t="shared" si="226"/>
        <v>0</v>
      </c>
      <c r="AJ741" s="300">
        <f t="shared" si="227"/>
        <v>0</v>
      </c>
      <c r="AK741" s="301">
        <f t="shared" si="228"/>
        <v>0</v>
      </c>
      <c r="AL741" s="298">
        <f t="shared" si="229"/>
        <v>0</v>
      </c>
      <c r="AM741" s="299">
        <f t="shared" si="230"/>
        <v>0</v>
      </c>
      <c r="AN741" s="300">
        <f t="shared" si="231"/>
        <v>0</v>
      </c>
      <c r="AO741" s="301">
        <f t="shared" si="232"/>
        <v>0</v>
      </c>
      <c r="AP741" s="298">
        <f t="shared" si="233"/>
        <v>0</v>
      </c>
      <c r="AQ741" s="299">
        <f t="shared" si="234"/>
        <v>0</v>
      </c>
      <c r="AR741" s="300">
        <f t="shared" si="235"/>
        <v>0</v>
      </c>
      <c r="AS741" s="301">
        <f t="shared" si="236"/>
        <v>0</v>
      </c>
      <c r="AT741" s="298">
        <f t="shared" si="237"/>
        <v>0</v>
      </c>
      <c r="AU741" s="299">
        <f t="shared" si="238"/>
        <v>0</v>
      </c>
      <c r="AV741" s="300">
        <f t="shared" si="239"/>
        <v>0</v>
      </c>
      <c r="AW741" s="301">
        <f t="shared" si="240"/>
        <v>0</v>
      </c>
      <c r="AX741" s="298">
        <f t="shared" si="241"/>
        <v>0</v>
      </c>
      <c r="AY741" s="299">
        <f t="shared" si="242"/>
        <v>0</v>
      </c>
      <c r="AZ741" s="300">
        <f t="shared" si="243"/>
        <v>0</v>
      </c>
      <c r="BA741" s="301">
        <f t="shared" si="244"/>
        <v>0</v>
      </c>
      <c r="BB741" s="298">
        <f t="shared" si="245"/>
        <v>0</v>
      </c>
      <c r="BC741" s="299">
        <f t="shared" si="246"/>
        <v>0</v>
      </c>
      <c r="BD741" s="300">
        <f t="shared" si="247"/>
        <v>0</v>
      </c>
      <c r="BE741" s="301">
        <f t="shared" si="248"/>
        <v>0</v>
      </c>
      <c r="BF741" s="298">
        <f t="shared" si="249"/>
        <v>0</v>
      </c>
      <c r="BG741" s="299">
        <f t="shared" si="250"/>
        <v>0</v>
      </c>
      <c r="BH741" s="300">
        <f t="shared" si="251"/>
        <v>0</v>
      </c>
      <c r="BI741" s="301">
        <f t="shared" si="252"/>
        <v>0</v>
      </c>
      <c r="BJ741" s="371">
        <f t="shared" si="253"/>
        <v>0</v>
      </c>
      <c r="BK741" s="303">
        <f t="shared" si="254"/>
        <v>0</v>
      </c>
      <c r="BL741" s="304" t="str">
        <f>IF(BK741=0,"",
IF(SUM($BK$647:BK741)=1,BM741,
IF($BL$767&gt;SUM($BK$647:BK741),_xlfn.CONCAT(", ",BM741),
IF($BL$767=SUM($BK$647:BK741),_xlfn.CONCAT(" y ",BM741)))))</f>
        <v/>
      </c>
      <c r="BM741" s="231" t="s">
        <v>6306</v>
      </c>
      <c r="BN741" s="290">
        <f t="shared" si="255"/>
        <v>0</v>
      </c>
      <c r="BO741" s="291" t="str">
        <f>IF(BN741=0,"",
IF(SUM($BN$647:BN741)=1,BP741,
IF($BO$767&gt;SUM($BN$647:BN741),_xlfn.CONCAT(", ",BP741),
IF($BO$767=SUM($BN$647:BN741),_xlfn.CONCAT(" y ",BP741)))))</f>
        <v/>
      </c>
      <c r="BP741" s="231" t="s">
        <v>6306</v>
      </c>
      <c r="BQ741" s="378">
        <f t="shared" si="256"/>
        <v>0</v>
      </c>
      <c r="BR741" s="379">
        <f t="shared" si="257"/>
        <v>0</v>
      </c>
      <c r="BS741" s="380">
        <f t="shared" si="258"/>
        <v>0</v>
      </c>
      <c r="BT741" s="483">
        <f t="shared" si="259"/>
        <v>0</v>
      </c>
      <c r="BU741" s="484">
        <f t="shared" si="260"/>
        <v>0</v>
      </c>
      <c r="BV741" s="485">
        <f t="shared" si="261"/>
        <v>0</v>
      </c>
      <c r="BW741" s="486">
        <f t="shared" si="262"/>
        <v>0</v>
      </c>
      <c r="BX741" s="483">
        <f t="shared" si="263"/>
        <v>0</v>
      </c>
      <c r="BY741" s="487">
        <f t="shared" si="264"/>
        <v>0</v>
      </c>
      <c r="BZ741" s="485">
        <f t="shared" si="265"/>
        <v>0</v>
      </c>
      <c r="CA741" s="486">
        <f t="shared" si="266"/>
        <v>0</v>
      </c>
      <c r="CB741" s="483">
        <f t="shared" si="267"/>
        <v>0</v>
      </c>
      <c r="CC741" s="484">
        <f t="shared" si="268"/>
        <v>0</v>
      </c>
      <c r="CD741" s="485">
        <f t="shared" si="269"/>
        <v>0</v>
      </c>
      <c r="CE741" s="486">
        <f t="shared" si="270"/>
        <v>0</v>
      </c>
    </row>
    <row r="742" spans="1:83" ht="15" hidden="1" customHeight="1">
      <c r="A742" s="81"/>
      <c r="B742" s="82"/>
      <c r="C742" s="87" t="s">
        <v>200</v>
      </c>
      <c r="D742" s="623" t="str">
        <f>IF(CNGE_2024_M1_Secc1_Sub1!$D137="","",CNGE_2024_M1_Secc1_Sub1!$D137)</f>
        <v/>
      </c>
      <c r="E742" s="624"/>
      <c r="F742" s="624"/>
      <c r="G742" s="624"/>
      <c r="H742" s="624"/>
      <c r="I742" s="625"/>
      <c r="J742" s="111"/>
      <c r="K742" s="111"/>
      <c r="L742" s="111"/>
      <c r="M742" s="111"/>
      <c r="N742" s="111"/>
      <c r="O742" s="111"/>
      <c r="P742" s="111"/>
      <c r="Q742" s="111"/>
      <c r="R742" s="111"/>
      <c r="S742" s="111"/>
      <c r="T742" s="111"/>
      <c r="U742" s="111"/>
      <c r="V742" s="111"/>
      <c r="W742" s="111"/>
      <c r="X742" s="111"/>
      <c r="Y742" s="111"/>
      <c r="Z742" s="111"/>
      <c r="AA742" s="111"/>
      <c r="AB742" s="111"/>
      <c r="AC742" s="111"/>
      <c r="AD742" s="111"/>
      <c r="AE742" s="8"/>
      <c r="AG742" s="381">
        <f t="shared" si="224"/>
        <v>0</v>
      </c>
      <c r="AH742" s="298">
        <f t="shared" si="225"/>
        <v>0</v>
      </c>
      <c r="AI742" s="299">
        <f t="shared" si="226"/>
        <v>0</v>
      </c>
      <c r="AJ742" s="300">
        <f t="shared" si="227"/>
        <v>0</v>
      </c>
      <c r="AK742" s="301">
        <f t="shared" si="228"/>
        <v>0</v>
      </c>
      <c r="AL742" s="298">
        <f t="shared" si="229"/>
        <v>0</v>
      </c>
      <c r="AM742" s="299">
        <f t="shared" si="230"/>
        <v>0</v>
      </c>
      <c r="AN742" s="300">
        <f t="shared" si="231"/>
        <v>0</v>
      </c>
      <c r="AO742" s="301">
        <f t="shared" si="232"/>
        <v>0</v>
      </c>
      <c r="AP742" s="298">
        <f t="shared" si="233"/>
        <v>0</v>
      </c>
      <c r="AQ742" s="299">
        <f t="shared" si="234"/>
        <v>0</v>
      </c>
      <c r="AR742" s="300">
        <f t="shared" si="235"/>
        <v>0</v>
      </c>
      <c r="AS742" s="301">
        <f t="shared" si="236"/>
        <v>0</v>
      </c>
      <c r="AT742" s="298">
        <f t="shared" si="237"/>
        <v>0</v>
      </c>
      <c r="AU742" s="299">
        <f t="shared" si="238"/>
        <v>0</v>
      </c>
      <c r="AV742" s="300">
        <f t="shared" si="239"/>
        <v>0</v>
      </c>
      <c r="AW742" s="301">
        <f t="shared" si="240"/>
        <v>0</v>
      </c>
      <c r="AX742" s="298">
        <f t="shared" si="241"/>
        <v>0</v>
      </c>
      <c r="AY742" s="299">
        <f t="shared" si="242"/>
        <v>0</v>
      </c>
      <c r="AZ742" s="300">
        <f t="shared" si="243"/>
        <v>0</v>
      </c>
      <c r="BA742" s="301">
        <f t="shared" si="244"/>
        <v>0</v>
      </c>
      <c r="BB742" s="298">
        <f t="shared" si="245"/>
        <v>0</v>
      </c>
      <c r="BC742" s="299">
        <f t="shared" si="246"/>
        <v>0</v>
      </c>
      <c r="BD742" s="300">
        <f t="shared" si="247"/>
        <v>0</v>
      </c>
      <c r="BE742" s="301">
        <f t="shared" si="248"/>
        <v>0</v>
      </c>
      <c r="BF742" s="298">
        <f t="shared" si="249"/>
        <v>0</v>
      </c>
      <c r="BG742" s="299">
        <f t="shared" si="250"/>
        <v>0</v>
      </c>
      <c r="BH742" s="300">
        <f t="shared" si="251"/>
        <v>0</v>
      </c>
      <c r="BI742" s="301">
        <f t="shared" si="252"/>
        <v>0</v>
      </c>
      <c r="BJ742" s="371">
        <f t="shared" si="253"/>
        <v>0</v>
      </c>
      <c r="BK742" s="303">
        <f t="shared" si="254"/>
        <v>0</v>
      </c>
      <c r="BL742" s="304" t="str">
        <f>IF(BK742=0,"",
IF(SUM($BK$647:BK742)=1,BM742,
IF($BL$767&gt;SUM($BK$647:BK742),_xlfn.CONCAT(", ",BM742),
IF($BL$767=SUM($BK$647:BK742),_xlfn.CONCAT(" y ",BM742)))))</f>
        <v/>
      </c>
      <c r="BM742" s="231" t="s">
        <v>6307</v>
      </c>
      <c r="BN742" s="290">
        <f t="shared" si="255"/>
        <v>0</v>
      </c>
      <c r="BO742" s="291" t="str">
        <f>IF(BN742=0,"",
IF(SUM($BN$647:BN742)=1,BP742,
IF($BO$767&gt;SUM($BN$647:BN742),_xlfn.CONCAT(", ",BP742),
IF($BO$767=SUM($BN$647:BN742),_xlfn.CONCAT(" y ",BP742)))))</f>
        <v/>
      </c>
      <c r="BP742" s="231" t="s">
        <v>6307</v>
      </c>
      <c r="BQ742" s="378">
        <f t="shared" si="256"/>
        <v>0</v>
      </c>
      <c r="BR742" s="379">
        <f t="shared" si="257"/>
        <v>0</v>
      </c>
      <c r="BS742" s="380">
        <f t="shared" si="258"/>
        <v>0</v>
      </c>
      <c r="BT742" s="483">
        <f t="shared" si="259"/>
        <v>0</v>
      </c>
      <c r="BU742" s="484">
        <f t="shared" si="260"/>
        <v>0</v>
      </c>
      <c r="BV742" s="485">
        <f t="shared" si="261"/>
        <v>0</v>
      </c>
      <c r="BW742" s="486">
        <f t="shared" si="262"/>
        <v>0</v>
      </c>
      <c r="BX742" s="483">
        <f t="shared" si="263"/>
        <v>0</v>
      </c>
      <c r="BY742" s="487">
        <f t="shared" si="264"/>
        <v>0</v>
      </c>
      <c r="BZ742" s="485">
        <f t="shared" si="265"/>
        <v>0</v>
      </c>
      <c r="CA742" s="486">
        <f t="shared" si="266"/>
        <v>0</v>
      </c>
      <c r="CB742" s="483">
        <f t="shared" si="267"/>
        <v>0</v>
      </c>
      <c r="CC742" s="484">
        <f t="shared" si="268"/>
        <v>0</v>
      </c>
      <c r="CD742" s="485">
        <f t="shared" si="269"/>
        <v>0</v>
      </c>
      <c r="CE742" s="486">
        <f t="shared" si="270"/>
        <v>0</v>
      </c>
    </row>
    <row r="743" spans="1:83" ht="15" hidden="1" customHeight="1">
      <c r="A743" s="81"/>
      <c r="B743" s="82"/>
      <c r="C743" s="87" t="s">
        <v>201</v>
      </c>
      <c r="D743" s="623" t="str">
        <f>IF(CNGE_2024_M1_Secc1_Sub1!$D138="","",CNGE_2024_M1_Secc1_Sub1!$D138)</f>
        <v/>
      </c>
      <c r="E743" s="624"/>
      <c r="F743" s="624"/>
      <c r="G743" s="624"/>
      <c r="H743" s="624"/>
      <c r="I743" s="625"/>
      <c r="J743" s="111"/>
      <c r="K743" s="111"/>
      <c r="L743" s="111"/>
      <c r="M743" s="111"/>
      <c r="N743" s="111"/>
      <c r="O743" s="111"/>
      <c r="P743" s="111"/>
      <c r="Q743" s="111"/>
      <c r="R743" s="111"/>
      <c r="S743" s="111"/>
      <c r="T743" s="111"/>
      <c r="U743" s="111"/>
      <c r="V743" s="111"/>
      <c r="W743" s="111"/>
      <c r="X743" s="111"/>
      <c r="Y743" s="111"/>
      <c r="Z743" s="111"/>
      <c r="AA743" s="111"/>
      <c r="AB743" s="111"/>
      <c r="AC743" s="111"/>
      <c r="AD743" s="111"/>
      <c r="AE743" s="8"/>
      <c r="AG743" s="381">
        <f t="shared" si="224"/>
        <v>0</v>
      </c>
      <c r="AH743" s="298">
        <f t="shared" si="225"/>
        <v>0</v>
      </c>
      <c r="AI743" s="299">
        <f t="shared" si="226"/>
        <v>0</v>
      </c>
      <c r="AJ743" s="300">
        <f t="shared" si="227"/>
        <v>0</v>
      </c>
      <c r="AK743" s="301">
        <f t="shared" si="228"/>
        <v>0</v>
      </c>
      <c r="AL743" s="298">
        <f t="shared" si="229"/>
        <v>0</v>
      </c>
      <c r="AM743" s="299">
        <f t="shared" si="230"/>
        <v>0</v>
      </c>
      <c r="AN743" s="300">
        <f t="shared" si="231"/>
        <v>0</v>
      </c>
      <c r="AO743" s="301">
        <f t="shared" si="232"/>
        <v>0</v>
      </c>
      <c r="AP743" s="298">
        <f t="shared" si="233"/>
        <v>0</v>
      </c>
      <c r="AQ743" s="299">
        <f t="shared" si="234"/>
        <v>0</v>
      </c>
      <c r="AR743" s="300">
        <f t="shared" si="235"/>
        <v>0</v>
      </c>
      <c r="AS743" s="301">
        <f t="shared" si="236"/>
        <v>0</v>
      </c>
      <c r="AT743" s="298">
        <f t="shared" si="237"/>
        <v>0</v>
      </c>
      <c r="AU743" s="299">
        <f t="shared" si="238"/>
        <v>0</v>
      </c>
      <c r="AV743" s="300">
        <f t="shared" si="239"/>
        <v>0</v>
      </c>
      <c r="AW743" s="301">
        <f t="shared" si="240"/>
        <v>0</v>
      </c>
      <c r="AX743" s="298">
        <f t="shared" si="241"/>
        <v>0</v>
      </c>
      <c r="AY743" s="299">
        <f t="shared" si="242"/>
        <v>0</v>
      </c>
      <c r="AZ743" s="300">
        <f t="shared" si="243"/>
        <v>0</v>
      </c>
      <c r="BA743" s="301">
        <f t="shared" si="244"/>
        <v>0</v>
      </c>
      <c r="BB743" s="298">
        <f t="shared" si="245"/>
        <v>0</v>
      </c>
      <c r="BC743" s="299">
        <f t="shared" si="246"/>
        <v>0</v>
      </c>
      <c r="BD743" s="300">
        <f t="shared" si="247"/>
        <v>0</v>
      </c>
      <c r="BE743" s="301">
        <f t="shared" si="248"/>
        <v>0</v>
      </c>
      <c r="BF743" s="298">
        <f t="shared" si="249"/>
        <v>0</v>
      </c>
      <c r="BG743" s="299">
        <f t="shared" si="250"/>
        <v>0</v>
      </c>
      <c r="BH743" s="300">
        <f t="shared" si="251"/>
        <v>0</v>
      </c>
      <c r="BI743" s="301">
        <f t="shared" si="252"/>
        <v>0</v>
      </c>
      <c r="BJ743" s="371">
        <f t="shared" si="253"/>
        <v>0</v>
      </c>
      <c r="BK743" s="303">
        <f t="shared" si="254"/>
        <v>0</v>
      </c>
      <c r="BL743" s="304" t="str">
        <f>IF(BK743=0,"",
IF(SUM($BK$647:BK743)=1,BM743,
IF($BL$767&gt;SUM($BK$647:BK743),_xlfn.CONCAT(", ",BM743),
IF($BL$767=SUM($BK$647:BK743),_xlfn.CONCAT(" y ",BM743)))))</f>
        <v/>
      </c>
      <c r="BM743" s="231" t="s">
        <v>6308</v>
      </c>
      <c r="BN743" s="290">
        <f t="shared" si="255"/>
        <v>0</v>
      </c>
      <c r="BO743" s="291" t="str">
        <f>IF(BN743=0,"",
IF(SUM($BN$647:BN743)=1,BP743,
IF($BO$767&gt;SUM($BN$647:BN743),_xlfn.CONCAT(", ",BP743),
IF($BO$767=SUM($BN$647:BN743),_xlfn.CONCAT(" y ",BP743)))))</f>
        <v/>
      </c>
      <c r="BP743" s="231" t="s">
        <v>6308</v>
      </c>
      <c r="BQ743" s="378">
        <f t="shared" si="256"/>
        <v>0</v>
      </c>
      <c r="BR743" s="379">
        <f t="shared" si="257"/>
        <v>0</v>
      </c>
      <c r="BS743" s="380">
        <f t="shared" si="258"/>
        <v>0</v>
      </c>
      <c r="BT743" s="483">
        <f t="shared" si="259"/>
        <v>0</v>
      </c>
      <c r="BU743" s="484">
        <f t="shared" si="260"/>
        <v>0</v>
      </c>
      <c r="BV743" s="485">
        <f t="shared" si="261"/>
        <v>0</v>
      </c>
      <c r="BW743" s="486">
        <f t="shared" si="262"/>
        <v>0</v>
      </c>
      <c r="BX743" s="483">
        <f t="shared" si="263"/>
        <v>0</v>
      </c>
      <c r="BY743" s="487">
        <f t="shared" si="264"/>
        <v>0</v>
      </c>
      <c r="BZ743" s="485">
        <f t="shared" si="265"/>
        <v>0</v>
      </c>
      <c r="CA743" s="486">
        <f t="shared" si="266"/>
        <v>0</v>
      </c>
      <c r="CB743" s="483">
        <f t="shared" si="267"/>
        <v>0</v>
      </c>
      <c r="CC743" s="484">
        <f t="shared" si="268"/>
        <v>0</v>
      </c>
      <c r="CD743" s="485">
        <f t="shared" si="269"/>
        <v>0</v>
      </c>
      <c r="CE743" s="486">
        <f t="shared" si="270"/>
        <v>0</v>
      </c>
    </row>
    <row r="744" spans="1:83" ht="15" hidden="1" customHeight="1">
      <c r="A744" s="81"/>
      <c r="B744" s="82"/>
      <c r="C744" s="87" t="s">
        <v>202</v>
      </c>
      <c r="D744" s="623" t="str">
        <f>IF(CNGE_2024_M1_Secc1_Sub1!$D139="","",CNGE_2024_M1_Secc1_Sub1!$D139)</f>
        <v/>
      </c>
      <c r="E744" s="624"/>
      <c r="F744" s="624"/>
      <c r="G744" s="624"/>
      <c r="H744" s="624"/>
      <c r="I744" s="625"/>
      <c r="J744" s="111"/>
      <c r="K744" s="111"/>
      <c r="L744" s="111"/>
      <c r="M744" s="111"/>
      <c r="N744" s="111"/>
      <c r="O744" s="111"/>
      <c r="P744" s="111"/>
      <c r="Q744" s="111"/>
      <c r="R744" s="111"/>
      <c r="S744" s="111"/>
      <c r="T744" s="111"/>
      <c r="U744" s="111"/>
      <c r="V744" s="111"/>
      <c r="W744" s="111"/>
      <c r="X744" s="111"/>
      <c r="Y744" s="111"/>
      <c r="Z744" s="111"/>
      <c r="AA744" s="111"/>
      <c r="AB744" s="111"/>
      <c r="AC744" s="111"/>
      <c r="AD744" s="111"/>
      <c r="AE744" s="8"/>
      <c r="AG744" s="381">
        <f t="shared" si="224"/>
        <v>0</v>
      </c>
      <c r="AH744" s="298">
        <f t="shared" si="225"/>
        <v>0</v>
      </c>
      <c r="AI744" s="299">
        <f t="shared" si="226"/>
        <v>0</v>
      </c>
      <c r="AJ744" s="300">
        <f t="shared" si="227"/>
        <v>0</v>
      </c>
      <c r="AK744" s="301">
        <f t="shared" si="228"/>
        <v>0</v>
      </c>
      <c r="AL744" s="298">
        <f t="shared" si="229"/>
        <v>0</v>
      </c>
      <c r="AM744" s="299">
        <f t="shared" si="230"/>
        <v>0</v>
      </c>
      <c r="AN744" s="300">
        <f t="shared" si="231"/>
        <v>0</v>
      </c>
      <c r="AO744" s="301">
        <f t="shared" si="232"/>
        <v>0</v>
      </c>
      <c r="AP744" s="298">
        <f t="shared" si="233"/>
        <v>0</v>
      </c>
      <c r="AQ744" s="299">
        <f t="shared" si="234"/>
        <v>0</v>
      </c>
      <c r="AR744" s="300">
        <f t="shared" si="235"/>
        <v>0</v>
      </c>
      <c r="AS744" s="301">
        <f t="shared" si="236"/>
        <v>0</v>
      </c>
      <c r="AT744" s="298">
        <f t="shared" si="237"/>
        <v>0</v>
      </c>
      <c r="AU744" s="299">
        <f t="shared" si="238"/>
        <v>0</v>
      </c>
      <c r="AV744" s="300">
        <f t="shared" si="239"/>
        <v>0</v>
      </c>
      <c r="AW744" s="301">
        <f t="shared" si="240"/>
        <v>0</v>
      </c>
      <c r="AX744" s="298">
        <f t="shared" si="241"/>
        <v>0</v>
      </c>
      <c r="AY744" s="299">
        <f t="shared" si="242"/>
        <v>0</v>
      </c>
      <c r="AZ744" s="300">
        <f t="shared" si="243"/>
        <v>0</v>
      </c>
      <c r="BA744" s="301">
        <f t="shared" si="244"/>
        <v>0</v>
      </c>
      <c r="BB744" s="298">
        <f t="shared" si="245"/>
        <v>0</v>
      </c>
      <c r="BC744" s="299">
        <f t="shared" si="246"/>
        <v>0</v>
      </c>
      <c r="BD744" s="300">
        <f t="shared" si="247"/>
        <v>0</v>
      </c>
      <c r="BE744" s="301">
        <f t="shared" si="248"/>
        <v>0</v>
      </c>
      <c r="BF744" s="298">
        <f t="shared" si="249"/>
        <v>0</v>
      </c>
      <c r="BG744" s="299">
        <f t="shared" si="250"/>
        <v>0</v>
      </c>
      <c r="BH744" s="300">
        <f t="shared" si="251"/>
        <v>0</v>
      </c>
      <c r="BI744" s="301">
        <f t="shared" si="252"/>
        <v>0</v>
      </c>
      <c r="BJ744" s="371">
        <f t="shared" si="253"/>
        <v>0</v>
      </c>
      <c r="BK744" s="303">
        <f t="shared" si="254"/>
        <v>0</v>
      </c>
      <c r="BL744" s="304" t="str">
        <f>IF(BK744=0,"",
IF(SUM($BK$647:BK744)=1,BM744,
IF($BL$767&gt;SUM($BK$647:BK744),_xlfn.CONCAT(", ",BM744),
IF($BL$767=SUM($BK$647:BK744),_xlfn.CONCAT(" y ",BM744)))))</f>
        <v/>
      </c>
      <c r="BM744" s="231" t="s">
        <v>6309</v>
      </c>
      <c r="BN744" s="290">
        <f t="shared" si="255"/>
        <v>0</v>
      </c>
      <c r="BO744" s="291" t="str">
        <f>IF(BN744=0,"",
IF(SUM($BN$647:BN744)=1,BP744,
IF($BO$767&gt;SUM($BN$647:BN744),_xlfn.CONCAT(", ",BP744),
IF($BO$767=SUM($BN$647:BN744),_xlfn.CONCAT(" y ",BP744)))))</f>
        <v/>
      </c>
      <c r="BP744" s="231" t="s">
        <v>6309</v>
      </c>
      <c r="BQ744" s="378">
        <f t="shared" si="256"/>
        <v>0</v>
      </c>
      <c r="BR744" s="379">
        <f t="shared" si="257"/>
        <v>0</v>
      </c>
      <c r="BS744" s="380">
        <f t="shared" si="258"/>
        <v>0</v>
      </c>
      <c r="BT744" s="483">
        <f t="shared" si="259"/>
        <v>0</v>
      </c>
      <c r="BU744" s="484">
        <f t="shared" si="260"/>
        <v>0</v>
      </c>
      <c r="BV744" s="485">
        <f t="shared" si="261"/>
        <v>0</v>
      </c>
      <c r="BW744" s="486">
        <f t="shared" si="262"/>
        <v>0</v>
      </c>
      <c r="BX744" s="483">
        <f t="shared" si="263"/>
        <v>0</v>
      </c>
      <c r="BY744" s="487">
        <f t="shared" si="264"/>
        <v>0</v>
      </c>
      <c r="BZ744" s="485">
        <f t="shared" si="265"/>
        <v>0</v>
      </c>
      <c r="CA744" s="486">
        <f t="shared" si="266"/>
        <v>0</v>
      </c>
      <c r="CB744" s="483">
        <f t="shared" si="267"/>
        <v>0</v>
      </c>
      <c r="CC744" s="484">
        <f t="shared" si="268"/>
        <v>0</v>
      </c>
      <c r="CD744" s="485">
        <f t="shared" si="269"/>
        <v>0</v>
      </c>
      <c r="CE744" s="486">
        <f t="shared" si="270"/>
        <v>0</v>
      </c>
    </row>
    <row r="745" spans="1:83" ht="15" hidden="1" customHeight="1">
      <c r="A745" s="81"/>
      <c r="B745" s="82"/>
      <c r="C745" s="87" t="s">
        <v>203</v>
      </c>
      <c r="D745" s="623" t="str">
        <f>IF(CNGE_2024_M1_Secc1_Sub1!$D140="","",CNGE_2024_M1_Secc1_Sub1!$D140)</f>
        <v/>
      </c>
      <c r="E745" s="624"/>
      <c r="F745" s="624"/>
      <c r="G745" s="624"/>
      <c r="H745" s="624"/>
      <c r="I745" s="625"/>
      <c r="J745" s="111"/>
      <c r="K745" s="111"/>
      <c r="L745" s="111"/>
      <c r="M745" s="111"/>
      <c r="N745" s="111"/>
      <c r="O745" s="111"/>
      <c r="P745" s="111"/>
      <c r="Q745" s="111"/>
      <c r="R745" s="111"/>
      <c r="S745" s="111"/>
      <c r="T745" s="111"/>
      <c r="U745" s="111"/>
      <c r="V745" s="111"/>
      <c r="W745" s="111"/>
      <c r="X745" s="111"/>
      <c r="Y745" s="111"/>
      <c r="Z745" s="111"/>
      <c r="AA745" s="111"/>
      <c r="AB745" s="111"/>
      <c r="AC745" s="111"/>
      <c r="AD745" s="111"/>
      <c r="AE745" s="8"/>
      <c r="AG745" s="381">
        <f t="shared" si="224"/>
        <v>0</v>
      </c>
      <c r="AH745" s="298">
        <f t="shared" si="225"/>
        <v>0</v>
      </c>
      <c r="AI745" s="299">
        <f t="shared" si="226"/>
        <v>0</v>
      </c>
      <c r="AJ745" s="300">
        <f t="shared" si="227"/>
        <v>0</v>
      </c>
      <c r="AK745" s="301">
        <f t="shared" si="228"/>
        <v>0</v>
      </c>
      <c r="AL745" s="298">
        <f t="shared" si="229"/>
        <v>0</v>
      </c>
      <c r="AM745" s="299">
        <f t="shared" si="230"/>
        <v>0</v>
      </c>
      <c r="AN745" s="300">
        <f t="shared" si="231"/>
        <v>0</v>
      </c>
      <c r="AO745" s="301">
        <f t="shared" si="232"/>
        <v>0</v>
      </c>
      <c r="AP745" s="298">
        <f t="shared" si="233"/>
        <v>0</v>
      </c>
      <c r="AQ745" s="299">
        <f t="shared" si="234"/>
        <v>0</v>
      </c>
      <c r="AR745" s="300">
        <f t="shared" si="235"/>
        <v>0</v>
      </c>
      <c r="AS745" s="301">
        <f t="shared" si="236"/>
        <v>0</v>
      </c>
      <c r="AT745" s="298">
        <f t="shared" si="237"/>
        <v>0</v>
      </c>
      <c r="AU745" s="299">
        <f t="shared" si="238"/>
        <v>0</v>
      </c>
      <c r="AV745" s="300">
        <f t="shared" si="239"/>
        <v>0</v>
      </c>
      <c r="AW745" s="301">
        <f t="shared" si="240"/>
        <v>0</v>
      </c>
      <c r="AX745" s="298">
        <f t="shared" si="241"/>
        <v>0</v>
      </c>
      <c r="AY745" s="299">
        <f t="shared" si="242"/>
        <v>0</v>
      </c>
      <c r="AZ745" s="300">
        <f t="shared" si="243"/>
        <v>0</v>
      </c>
      <c r="BA745" s="301">
        <f t="shared" si="244"/>
        <v>0</v>
      </c>
      <c r="BB745" s="298">
        <f t="shared" si="245"/>
        <v>0</v>
      </c>
      <c r="BC745" s="299">
        <f t="shared" si="246"/>
        <v>0</v>
      </c>
      <c r="BD745" s="300">
        <f t="shared" si="247"/>
        <v>0</v>
      </c>
      <c r="BE745" s="301">
        <f t="shared" si="248"/>
        <v>0</v>
      </c>
      <c r="BF745" s="298">
        <f t="shared" si="249"/>
        <v>0</v>
      </c>
      <c r="BG745" s="299">
        <f t="shared" si="250"/>
        <v>0</v>
      </c>
      <c r="BH745" s="300">
        <f t="shared" si="251"/>
        <v>0</v>
      </c>
      <c r="BI745" s="301">
        <f t="shared" si="252"/>
        <v>0</v>
      </c>
      <c r="BJ745" s="371">
        <f t="shared" si="253"/>
        <v>0</v>
      </c>
      <c r="BK745" s="303">
        <f t="shared" si="254"/>
        <v>0</v>
      </c>
      <c r="BL745" s="304" t="str">
        <f>IF(BK745=0,"",
IF(SUM($BK$647:BK745)=1,BM745,
IF($BL$767&gt;SUM($BK$647:BK745),_xlfn.CONCAT(", ",BM745),
IF($BL$767=SUM($BK$647:BK745),_xlfn.CONCAT(" y ",BM745)))))</f>
        <v/>
      </c>
      <c r="BM745" s="231" t="s">
        <v>6310</v>
      </c>
      <c r="BN745" s="290">
        <f t="shared" si="255"/>
        <v>0</v>
      </c>
      <c r="BO745" s="291" t="str">
        <f>IF(BN745=0,"",
IF(SUM($BN$647:BN745)=1,BP745,
IF($BO$767&gt;SUM($BN$647:BN745),_xlfn.CONCAT(", ",BP745),
IF($BO$767=SUM($BN$647:BN745),_xlfn.CONCAT(" y ",BP745)))))</f>
        <v/>
      </c>
      <c r="BP745" s="231" t="s">
        <v>6310</v>
      </c>
      <c r="BQ745" s="378">
        <f t="shared" si="256"/>
        <v>0</v>
      </c>
      <c r="BR745" s="379">
        <f t="shared" si="257"/>
        <v>0</v>
      </c>
      <c r="BS745" s="380">
        <f t="shared" si="258"/>
        <v>0</v>
      </c>
      <c r="BT745" s="483">
        <f t="shared" si="259"/>
        <v>0</v>
      </c>
      <c r="BU745" s="484">
        <f t="shared" si="260"/>
        <v>0</v>
      </c>
      <c r="BV745" s="485">
        <f t="shared" si="261"/>
        <v>0</v>
      </c>
      <c r="BW745" s="486">
        <f t="shared" si="262"/>
        <v>0</v>
      </c>
      <c r="BX745" s="483">
        <f t="shared" si="263"/>
        <v>0</v>
      </c>
      <c r="BY745" s="487">
        <f t="shared" si="264"/>
        <v>0</v>
      </c>
      <c r="BZ745" s="485">
        <f t="shared" si="265"/>
        <v>0</v>
      </c>
      <c r="CA745" s="486">
        <f t="shared" si="266"/>
        <v>0</v>
      </c>
      <c r="CB745" s="483">
        <f t="shared" si="267"/>
        <v>0</v>
      </c>
      <c r="CC745" s="484">
        <f t="shared" si="268"/>
        <v>0</v>
      </c>
      <c r="CD745" s="485">
        <f t="shared" si="269"/>
        <v>0</v>
      </c>
      <c r="CE745" s="486">
        <f t="shared" si="270"/>
        <v>0</v>
      </c>
    </row>
    <row r="746" spans="1:83" ht="15" hidden="1" customHeight="1">
      <c r="A746" s="81"/>
      <c r="B746" s="82"/>
      <c r="C746" s="87" t="s">
        <v>204</v>
      </c>
      <c r="D746" s="623" t="str">
        <f>IF(CNGE_2024_M1_Secc1_Sub1!$D141="","",CNGE_2024_M1_Secc1_Sub1!$D141)</f>
        <v/>
      </c>
      <c r="E746" s="624"/>
      <c r="F746" s="624"/>
      <c r="G746" s="624"/>
      <c r="H746" s="624"/>
      <c r="I746" s="625"/>
      <c r="J746" s="111"/>
      <c r="K746" s="111"/>
      <c r="L746" s="111"/>
      <c r="M746" s="111"/>
      <c r="N746" s="111"/>
      <c r="O746" s="111"/>
      <c r="P746" s="111"/>
      <c r="Q746" s="111"/>
      <c r="R746" s="111"/>
      <c r="S746" s="111"/>
      <c r="T746" s="111"/>
      <c r="U746" s="111"/>
      <c r="V746" s="111"/>
      <c r="W746" s="111"/>
      <c r="X746" s="111"/>
      <c r="Y746" s="111"/>
      <c r="Z746" s="111"/>
      <c r="AA746" s="111"/>
      <c r="AB746" s="111"/>
      <c r="AC746" s="111"/>
      <c r="AD746" s="111"/>
      <c r="AE746" s="8"/>
      <c r="AG746" s="381">
        <f t="shared" si="224"/>
        <v>0</v>
      </c>
      <c r="AH746" s="298">
        <f t="shared" si="225"/>
        <v>0</v>
      </c>
      <c r="AI746" s="299">
        <f t="shared" si="226"/>
        <v>0</v>
      </c>
      <c r="AJ746" s="300">
        <f t="shared" si="227"/>
        <v>0</v>
      </c>
      <c r="AK746" s="301">
        <f t="shared" si="228"/>
        <v>0</v>
      </c>
      <c r="AL746" s="298">
        <f t="shared" si="229"/>
        <v>0</v>
      </c>
      <c r="AM746" s="299">
        <f t="shared" si="230"/>
        <v>0</v>
      </c>
      <c r="AN746" s="300">
        <f t="shared" si="231"/>
        <v>0</v>
      </c>
      <c r="AO746" s="301">
        <f t="shared" si="232"/>
        <v>0</v>
      </c>
      <c r="AP746" s="298">
        <f t="shared" si="233"/>
        <v>0</v>
      </c>
      <c r="AQ746" s="299">
        <f t="shared" si="234"/>
        <v>0</v>
      </c>
      <c r="AR746" s="300">
        <f t="shared" si="235"/>
        <v>0</v>
      </c>
      <c r="AS746" s="301">
        <f t="shared" si="236"/>
        <v>0</v>
      </c>
      <c r="AT746" s="298">
        <f t="shared" si="237"/>
        <v>0</v>
      </c>
      <c r="AU746" s="299">
        <f t="shared" si="238"/>
        <v>0</v>
      </c>
      <c r="AV746" s="300">
        <f t="shared" si="239"/>
        <v>0</v>
      </c>
      <c r="AW746" s="301">
        <f t="shared" si="240"/>
        <v>0</v>
      </c>
      <c r="AX746" s="298">
        <f t="shared" si="241"/>
        <v>0</v>
      </c>
      <c r="AY746" s="299">
        <f t="shared" si="242"/>
        <v>0</v>
      </c>
      <c r="AZ746" s="300">
        <f t="shared" si="243"/>
        <v>0</v>
      </c>
      <c r="BA746" s="301">
        <f t="shared" si="244"/>
        <v>0</v>
      </c>
      <c r="BB746" s="298">
        <f t="shared" si="245"/>
        <v>0</v>
      </c>
      <c r="BC746" s="299">
        <f t="shared" si="246"/>
        <v>0</v>
      </c>
      <c r="BD746" s="300">
        <f t="shared" si="247"/>
        <v>0</v>
      </c>
      <c r="BE746" s="301">
        <f t="shared" si="248"/>
        <v>0</v>
      </c>
      <c r="BF746" s="298">
        <f t="shared" si="249"/>
        <v>0</v>
      </c>
      <c r="BG746" s="299">
        <f t="shared" si="250"/>
        <v>0</v>
      </c>
      <c r="BH746" s="300">
        <f t="shared" si="251"/>
        <v>0</v>
      </c>
      <c r="BI746" s="301">
        <f t="shared" si="252"/>
        <v>0</v>
      </c>
      <c r="BJ746" s="371">
        <f t="shared" si="253"/>
        <v>0</v>
      </c>
      <c r="BK746" s="303">
        <f t="shared" si="254"/>
        <v>0</v>
      </c>
      <c r="BL746" s="304" t="str">
        <f>IF(BK746=0,"",
IF(SUM($BK$647:BK746)=1,BM746,
IF($BL$767&gt;SUM($BK$647:BK746),_xlfn.CONCAT(", ",BM746),
IF($BL$767=SUM($BK$647:BK746),_xlfn.CONCAT(" y ",BM746)))))</f>
        <v/>
      </c>
      <c r="BM746" s="231" t="s">
        <v>6311</v>
      </c>
      <c r="BN746" s="290">
        <f t="shared" si="255"/>
        <v>0</v>
      </c>
      <c r="BO746" s="291" t="str">
        <f>IF(BN746=0,"",
IF(SUM($BN$647:BN746)=1,BP746,
IF($BO$767&gt;SUM($BN$647:BN746),_xlfn.CONCAT(", ",BP746),
IF($BO$767=SUM($BN$647:BN746),_xlfn.CONCAT(" y ",BP746)))))</f>
        <v/>
      </c>
      <c r="BP746" s="231" t="s">
        <v>6311</v>
      </c>
      <c r="BQ746" s="378">
        <f t="shared" si="256"/>
        <v>0</v>
      </c>
      <c r="BR746" s="379">
        <f t="shared" si="257"/>
        <v>0</v>
      </c>
      <c r="BS746" s="380">
        <f t="shared" si="258"/>
        <v>0</v>
      </c>
      <c r="BT746" s="483">
        <f t="shared" si="259"/>
        <v>0</v>
      </c>
      <c r="BU746" s="484">
        <f t="shared" si="260"/>
        <v>0</v>
      </c>
      <c r="BV746" s="485">
        <f t="shared" si="261"/>
        <v>0</v>
      </c>
      <c r="BW746" s="486">
        <f t="shared" si="262"/>
        <v>0</v>
      </c>
      <c r="BX746" s="483">
        <f t="shared" si="263"/>
        <v>0</v>
      </c>
      <c r="BY746" s="487">
        <f t="shared" si="264"/>
        <v>0</v>
      </c>
      <c r="BZ746" s="485">
        <f t="shared" si="265"/>
        <v>0</v>
      </c>
      <c r="CA746" s="486">
        <f t="shared" si="266"/>
        <v>0</v>
      </c>
      <c r="CB746" s="483">
        <f t="shared" si="267"/>
        <v>0</v>
      </c>
      <c r="CC746" s="484">
        <f t="shared" si="268"/>
        <v>0</v>
      </c>
      <c r="CD746" s="485">
        <f t="shared" si="269"/>
        <v>0</v>
      </c>
      <c r="CE746" s="486">
        <f t="shared" si="270"/>
        <v>0</v>
      </c>
    </row>
    <row r="747" spans="1:83" ht="15" hidden="1" customHeight="1">
      <c r="A747" s="81"/>
      <c r="B747" s="82"/>
      <c r="C747" s="87" t="s">
        <v>205</v>
      </c>
      <c r="D747" s="623" t="str">
        <f>IF(CNGE_2024_M1_Secc1_Sub1!$D142="","",CNGE_2024_M1_Secc1_Sub1!$D142)</f>
        <v/>
      </c>
      <c r="E747" s="624"/>
      <c r="F747" s="624"/>
      <c r="G747" s="624"/>
      <c r="H747" s="624"/>
      <c r="I747" s="625"/>
      <c r="J747" s="111"/>
      <c r="K747" s="111"/>
      <c r="L747" s="111"/>
      <c r="M747" s="111"/>
      <c r="N747" s="111"/>
      <c r="O747" s="111"/>
      <c r="P747" s="111"/>
      <c r="Q747" s="111"/>
      <c r="R747" s="111"/>
      <c r="S747" s="111"/>
      <c r="T747" s="111"/>
      <c r="U747" s="111"/>
      <c r="V747" s="111"/>
      <c r="W747" s="111"/>
      <c r="X747" s="111"/>
      <c r="Y747" s="111"/>
      <c r="Z747" s="111"/>
      <c r="AA747" s="111"/>
      <c r="AB747" s="111"/>
      <c r="AC747" s="111"/>
      <c r="AD747" s="111"/>
      <c r="AE747" s="8"/>
      <c r="AG747" s="381">
        <f t="shared" si="224"/>
        <v>0</v>
      </c>
      <c r="AH747" s="298">
        <f t="shared" si="225"/>
        <v>0</v>
      </c>
      <c r="AI747" s="299">
        <f t="shared" si="226"/>
        <v>0</v>
      </c>
      <c r="AJ747" s="300">
        <f t="shared" si="227"/>
        <v>0</v>
      </c>
      <c r="AK747" s="301">
        <f t="shared" si="228"/>
        <v>0</v>
      </c>
      <c r="AL747" s="298">
        <f t="shared" si="229"/>
        <v>0</v>
      </c>
      <c r="AM747" s="299">
        <f t="shared" si="230"/>
        <v>0</v>
      </c>
      <c r="AN747" s="300">
        <f t="shared" si="231"/>
        <v>0</v>
      </c>
      <c r="AO747" s="301">
        <f t="shared" si="232"/>
        <v>0</v>
      </c>
      <c r="AP747" s="298">
        <f t="shared" si="233"/>
        <v>0</v>
      </c>
      <c r="AQ747" s="299">
        <f t="shared" si="234"/>
        <v>0</v>
      </c>
      <c r="AR747" s="300">
        <f t="shared" si="235"/>
        <v>0</v>
      </c>
      <c r="AS747" s="301">
        <f t="shared" si="236"/>
        <v>0</v>
      </c>
      <c r="AT747" s="298">
        <f t="shared" si="237"/>
        <v>0</v>
      </c>
      <c r="AU747" s="299">
        <f t="shared" si="238"/>
        <v>0</v>
      </c>
      <c r="AV747" s="300">
        <f t="shared" si="239"/>
        <v>0</v>
      </c>
      <c r="AW747" s="301">
        <f t="shared" si="240"/>
        <v>0</v>
      </c>
      <c r="AX747" s="298">
        <f t="shared" si="241"/>
        <v>0</v>
      </c>
      <c r="AY747" s="299">
        <f t="shared" si="242"/>
        <v>0</v>
      </c>
      <c r="AZ747" s="300">
        <f t="shared" si="243"/>
        <v>0</v>
      </c>
      <c r="BA747" s="301">
        <f t="shared" si="244"/>
        <v>0</v>
      </c>
      <c r="BB747" s="298">
        <f t="shared" si="245"/>
        <v>0</v>
      </c>
      <c r="BC747" s="299">
        <f t="shared" si="246"/>
        <v>0</v>
      </c>
      <c r="BD747" s="300">
        <f t="shared" si="247"/>
        <v>0</v>
      </c>
      <c r="BE747" s="301">
        <f t="shared" si="248"/>
        <v>0</v>
      </c>
      <c r="BF747" s="298">
        <f t="shared" si="249"/>
        <v>0</v>
      </c>
      <c r="BG747" s="299">
        <f t="shared" si="250"/>
        <v>0</v>
      </c>
      <c r="BH747" s="300">
        <f t="shared" si="251"/>
        <v>0</v>
      </c>
      <c r="BI747" s="301">
        <f t="shared" si="252"/>
        <v>0</v>
      </c>
      <c r="BJ747" s="371">
        <f t="shared" si="253"/>
        <v>0</v>
      </c>
      <c r="BK747" s="303">
        <f t="shared" si="254"/>
        <v>0</v>
      </c>
      <c r="BL747" s="304" t="str">
        <f>IF(BK747=0,"",
IF(SUM($BK$647:BK747)=1,BM747,
IF($BL$767&gt;SUM($BK$647:BK747),_xlfn.CONCAT(", ",BM747),
IF($BL$767=SUM($BK$647:BK747),_xlfn.CONCAT(" y ",BM747)))))</f>
        <v/>
      </c>
      <c r="BM747" s="231" t="s">
        <v>6312</v>
      </c>
      <c r="BN747" s="290">
        <f t="shared" si="255"/>
        <v>0</v>
      </c>
      <c r="BO747" s="291" t="str">
        <f>IF(BN747=0,"",
IF(SUM($BN$647:BN747)=1,BP747,
IF($BO$767&gt;SUM($BN$647:BN747),_xlfn.CONCAT(", ",BP747),
IF($BO$767=SUM($BN$647:BN747),_xlfn.CONCAT(" y ",BP747)))))</f>
        <v/>
      </c>
      <c r="BP747" s="231" t="s">
        <v>6312</v>
      </c>
      <c r="BQ747" s="378">
        <f t="shared" si="256"/>
        <v>0</v>
      </c>
      <c r="BR747" s="379">
        <f t="shared" si="257"/>
        <v>0</v>
      </c>
      <c r="BS747" s="380">
        <f t="shared" si="258"/>
        <v>0</v>
      </c>
      <c r="BT747" s="483">
        <f t="shared" si="259"/>
        <v>0</v>
      </c>
      <c r="BU747" s="484">
        <f t="shared" si="260"/>
        <v>0</v>
      </c>
      <c r="BV747" s="485">
        <f t="shared" si="261"/>
        <v>0</v>
      </c>
      <c r="BW747" s="486">
        <f t="shared" si="262"/>
        <v>0</v>
      </c>
      <c r="BX747" s="483">
        <f t="shared" si="263"/>
        <v>0</v>
      </c>
      <c r="BY747" s="487">
        <f t="shared" si="264"/>
        <v>0</v>
      </c>
      <c r="BZ747" s="485">
        <f t="shared" si="265"/>
        <v>0</v>
      </c>
      <c r="CA747" s="486">
        <f t="shared" si="266"/>
        <v>0</v>
      </c>
      <c r="CB747" s="483">
        <f t="shared" si="267"/>
        <v>0</v>
      </c>
      <c r="CC747" s="484">
        <f t="shared" si="268"/>
        <v>0</v>
      </c>
      <c r="CD747" s="485">
        <f t="shared" si="269"/>
        <v>0</v>
      </c>
      <c r="CE747" s="486">
        <f t="shared" si="270"/>
        <v>0</v>
      </c>
    </row>
    <row r="748" spans="1:83" ht="15" hidden="1" customHeight="1">
      <c r="A748" s="81"/>
      <c r="B748" s="82"/>
      <c r="C748" s="87" t="s">
        <v>206</v>
      </c>
      <c r="D748" s="623" t="str">
        <f>IF(CNGE_2024_M1_Secc1_Sub1!$D143="","",CNGE_2024_M1_Secc1_Sub1!$D143)</f>
        <v/>
      </c>
      <c r="E748" s="624"/>
      <c r="F748" s="624"/>
      <c r="G748" s="624"/>
      <c r="H748" s="624"/>
      <c r="I748" s="625"/>
      <c r="J748" s="111"/>
      <c r="K748" s="111"/>
      <c r="L748" s="111"/>
      <c r="M748" s="111"/>
      <c r="N748" s="111"/>
      <c r="O748" s="111"/>
      <c r="P748" s="111"/>
      <c r="Q748" s="111"/>
      <c r="R748" s="111"/>
      <c r="S748" s="111"/>
      <c r="T748" s="111"/>
      <c r="U748" s="111"/>
      <c r="V748" s="111"/>
      <c r="W748" s="111"/>
      <c r="X748" s="111"/>
      <c r="Y748" s="111"/>
      <c r="Z748" s="111"/>
      <c r="AA748" s="111"/>
      <c r="AB748" s="111"/>
      <c r="AC748" s="111"/>
      <c r="AD748" s="111"/>
      <c r="AE748" s="8"/>
      <c r="AG748" s="381">
        <f t="shared" si="224"/>
        <v>0</v>
      </c>
      <c r="AH748" s="298">
        <f t="shared" si="225"/>
        <v>0</v>
      </c>
      <c r="AI748" s="299">
        <f t="shared" si="226"/>
        <v>0</v>
      </c>
      <c r="AJ748" s="300">
        <f t="shared" si="227"/>
        <v>0</v>
      </c>
      <c r="AK748" s="301">
        <f t="shared" si="228"/>
        <v>0</v>
      </c>
      <c r="AL748" s="298">
        <f t="shared" si="229"/>
        <v>0</v>
      </c>
      <c r="AM748" s="299">
        <f t="shared" si="230"/>
        <v>0</v>
      </c>
      <c r="AN748" s="300">
        <f t="shared" si="231"/>
        <v>0</v>
      </c>
      <c r="AO748" s="301">
        <f t="shared" si="232"/>
        <v>0</v>
      </c>
      <c r="AP748" s="298">
        <f t="shared" si="233"/>
        <v>0</v>
      </c>
      <c r="AQ748" s="299">
        <f t="shared" si="234"/>
        <v>0</v>
      </c>
      <c r="AR748" s="300">
        <f t="shared" si="235"/>
        <v>0</v>
      </c>
      <c r="AS748" s="301">
        <f t="shared" si="236"/>
        <v>0</v>
      </c>
      <c r="AT748" s="298">
        <f t="shared" si="237"/>
        <v>0</v>
      </c>
      <c r="AU748" s="299">
        <f t="shared" si="238"/>
        <v>0</v>
      </c>
      <c r="AV748" s="300">
        <f t="shared" si="239"/>
        <v>0</v>
      </c>
      <c r="AW748" s="301">
        <f t="shared" si="240"/>
        <v>0</v>
      </c>
      <c r="AX748" s="298">
        <f t="shared" si="241"/>
        <v>0</v>
      </c>
      <c r="AY748" s="299">
        <f t="shared" si="242"/>
        <v>0</v>
      </c>
      <c r="AZ748" s="300">
        <f t="shared" si="243"/>
        <v>0</v>
      </c>
      <c r="BA748" s="301">
        <f t="shared" si="244"/>
        <v>0</v>
      </c>
      <c r="BB748" s="298">
        <f t="shared" si="245"/>
        <v>0</v>
      </c>
      <c r="BC748" s="299">
        <f t="shared" si="246"/>
        <v>0</v>
      </c>
      <c r="BD748" s="300">
        <f t="shared" si="247"/>
        <v>0</v>
      </c>
      <c r="BE748" s="301">
        <f t="shared" si="248"/>
        <v>0</v>
      </c>
      <c r="BF748" s="298">
        <f t="shared" si="249"/>
        <v>0</v>
      </c>
      <c r="BG748" s="299">
        <f t="shared" si="250"/>
        <v>0</v>
      </c>
      <c r="BH748" s="300">
        <f t="shared" si="251"/>
        <v>0</v>
      </c>
      <c r="BI748" s="301">
        <f t="shared" si="252"/>
        <v>0</v>
      </c>
      <c r="BJ748" s="371">
        <f t="shared" si="253"/>
        <v>0</v>
      </c>
      <c r="BK748" s="303">
        <f t="shared" si="254"/>
        <v>0</v>
      </c>
      <c r="BL748" s="304" t="str">
        <f>IF(BK748=0,"",
IF(SUM($BK$647:BK748)=1,BM748,
IF($BL$767&gt;SUM($BK$647:BK748),_xlfn.CONCAT(", ",BM748),
IF($BL$767=SUM($BK$647:BK748),_xlfn.CONCAT(" y ",BM748)))))</f>
        <v/>
      </c>
      <c r="BM748" s="231" t="s">
        <v>6313</v>
      </c>
      <c r="BN748" s="290">
        <f t="shared" si="255"/>
        <v>0</v>
      </c>
      <c r="BO748" s="291" t="str">
        <f>IF(BN748=0,"",
IF(SUM($BN$647:BN748)=1,BP748,
IF($BO$767&gt;SUM($BN$647:BN748),_xlfn.CONCAT(", ",BP748),
IF($BO$767=SUM($BN$647:BN748),_xlfn.CONCAT(" y ",BP748)))))</f>
        <v/>
      </c>
      <c r="BP748" s="231" t="s">
        <v>6313</v>
      </c>
      <c r="BQ748" s="378">
        <f t="shared" si="256"/>
        <v>0</v>
      </c>
      <c r="BR748" s="379">
        <f t="shared" si="257"/>
        <v>0</v>
      </c>
      <c r="BS748" s="380">
        <f t="shared" si="258"/>
        <v>0</v>
      </c>
      <c r="BT748" s="483">
        <f t="shared" si="259"/>
        <v>0</v>
      </c>
      <c r="BU748" s="484">
        <f t="shared" si="260"/>
        <v>0</v>
      </c>
      <c r="BV748" s="485">
        <f t="shared" si="261"/>
        <v>0</v>
      </c>
      <c r="BW748" s="486">
        <f t="shared" si="262"/>
        <v>0</v>
      </c>
      <c r="BX748" s="483">
        <f t="shared" si="263"/>
        <v>0</v>
      </c>
      <c r="BY748" s="487">
        <f t="shared" si="264"/>
        <v>0</v>
      </c>
      <c r="BZ748" s="485">
        <f t="shared" si="265"/>
        <v>0</v>
      </c>
      <c r="CA748" s="486">
        <f t="shared" si="266"/>
        <v>0</v>
      </c>
      <c r="CB748" s="483">
        <f t="shared" si="267"/>
        <v>0</v>
      </c>
      <c r="CC748" s="484">
        <f t="shared" si="268"/>
        <v>0</v>
      </c>
      <c r="CD748" s="485">
        <f t="shared" si="269"/>
        <v>0</v>
      </c>
      <c r="CE748" s="486">
        <f t="shared" si="270"/>
        <v>0</v>
      </c>
    </row>
    <row r="749" spans="1:83" ht="15" hidden="1" customHeight="1">
      <c r="A749" s="81"/>
      <c r="B749" s="82"/>
      <c r="C749" s="87" t="s">
        <v>207</v>
      </c>
      <c r="D749" s="623" t="str">
        <f>IF(CNGE_2024_M1_Secc1_Sub1!$D144="","",CNGE_2024_M1_Secc1_Sub1!$D144)</f>
        <v/>
      </c>
      <c r="E749" s="624"/>
      <c r="F749" s="624"/>
      <c r="G749" s="624"/>
      <c r="H749" s="624"/>
      <c r="I749" s="625"/>
      <c r="J749" s="111"/>
      <c r="K749" s="111"/>
      <c r="L749" s="111"/>
      <c r="M749" s="111"/>
      <c r="N749" s="111"/>
      <c r="O749" s="111"/>
      <c r="P749" s="111"/>
      <c r="Q749" s="111"/>
      <c r="R749" s="111"/>
      <c r="S749" s="111"/>
      <c r="T749" s="111"/>
      <c r="U749" s="111"/>
      <c r="V749" s="111"/>
      <c r="W749" s="111"/>
      <c r="X749" s="111"/>
      <c r="Y749" s="111"/>
      <c r="Z749" s="111"/>
      <c r="AA749" s="111"/>
      <c r="AB749" s="111"/>
      <c r="AC749" s="111"/>
      <c r="AD749" s="111"/>
      <c r="AE749" s="8"/>
      <c r="AG749" s="381">
        <f t="shared" si="224"/>
        <v>0</v>
      </c>
      <c r="AH749" s="298">
        <f t="shared" si="225"/>
        <v>0</v>
      </c>
      <c r="AI749" s="299">
        <f t="shared" si="226"/>
        <v>0</v>
      </c>
      <c r="AJ749" s="300">
        <f t="shared" si="227"/>
        <v>0</v>
      </c>
      <c r="AK749" s="301">
        <f t="shared" si="228"/>
        <v>0</v>
      </c>
      <c r="AL749" s="298">
        <f t="shared" si="229"/>
        <v>0</v>
      </c>
      <c r="AM749" s="299">
        <f t="shared" si="230"/>
        <v>0</v>
      </c>
      <c r="AN749" s="300">
        <f t="shared" si="231"/>
        <v>0</v>
      </c>
      <c r="AO749" s="301">
        <f t="shared" si="232"/>
        <v>0</v>
      </c>
      <c r="AP749" s="298">
        <f t="shared" si="233"/>
        <v>0</v>
      </c>
      <c r="AQ749" s="299">
        <f t="shared" si="234"/>
        <v>0</v>
      </c>
      <c r="AR749" s="300">
        <f t="shared" si="235"/>
        <v>0</v>
      </c>
      <c r="AS749" s="301">
        <f t="shared" si="236"/>
        <v>0</v>
      </c>
      <c r="AT749" s="298">
        <f t="shared" si="237"/>
        <v>0</v>
      </c>
      <c r="AU749" s="299">
        <f t="shared" si="238"/>
        <v>0</v>
      </c>
      <c r="AV749" s="300">
        <f t="shared" si="239"/>
        <v>0</v>
      </c>
      <c r="AW749" s="301">
        <f t="shared" si="240"/>
        <v>0</v>
      </c>
      <c r="AX749" s="298">
        <f t="shared" si="241"/>
        <v>0</v>
      </c>
      <c r="AY749" s="299">
        <f t="shared" si="242"/>
        <v>0</v>
      </c>
      <c r="AZ749" s="300">
        <f t="shared" si="243"/>
        <v>0</v>
      </c>
      <c r="BA749" s="301">
        <f t="shared" si="244"/>
        <v>0</v>
      </c>
      <c r="BB749" s="298">
        <f t="shared" si="245"/>
        <v>0</v>
      </c>
      <c r="BC749" s="299">
        <f t="shared" si="246"/>
        <v>0</v>
      </c>
      <c r="BD749" s="300">
        <f t="shared" si="247"/>
        <v>0</v>
      </c>
      <c r="BE749" s="301">
        <f t="shared" si="248"/>
        <v>0</v>
      </c>
      <c r="BF749" s="298">
        <f t="shared" si="249"/>
        <v>0</v>
      </c>
      <c r="BG749" s="299">
        <f t="shared" si="250"/>
        <v>0</v>
      </c>
      <c r="BH749" s="300">
        <f t="shared" si="251"/>
        <v>0</v>
      </c>
      <c r="BI749" s="301">
        <f t="shared" si="252"/>
        <v>0</v>
      </c>
      <c r="BJ749" s="371">
        <f t="shared" si="253"/>
        <v>0</v>
      </c>
      <c r="BK749" s="303">
        <f t="shared" si="254"/>
        <v>0</v>
      </c>
      <c r="BL749" s="304" t="str">
        <f>IF(BK749=0,"",
IF(SUM($BK$647:BK749)=1,BM749,
IF($BL$767&gt;SUM($BK$647:BK749),_xlfn.CONCAT(", ",BM749),
IF($BL$767=SUM($BK$647:BK749),_xlfn.CONCAT(" y ",BM749)))))</f>
        <v/>
      </c>
      <c r="BM749" s="231" t="s">
        <v>6314</v>
      </c>
      <c r="BN749" s="290">
        <f t="shared" si="255"/>
        <v>0</v>
      </c>
      <c r="BO749" s="291" t="str">
        <f>IF(BN749=0,"",
IF(SUM($BN$647:BN749)=1,BP749,
IF($BO$767&gt;SUM($BN$647:BN749),_xlfn.CONCAT(", ",BP749),
IF($BO$767=SUM($BN$647:BN749),_xlfn.CONCAT(" y ",BP749)))))</f>
        <v/>
      </c>
      <c r="BP749" s="231" t="s">
        <v>6314</v>
      </c>
      <c r="BQ749" s="378">
        <f t="shared" si="256"/>
        <v>0</v>
      </c>
      <c r="BR749" s="379">
        <f t="shared" si="257"/>
        <v>0</v>
      </c>
      <c r="BS749" s="380">
        <f t="shared" si="258"/>
        <v>0</v>
      </c>
      <c r="BT749" s="483">
        <f t="shared" si="259"/>
        <v>0</v>
      </c>
      <c r="BU749" s="484">
        <f t="shared" si="260"/>
        <v>0</v>
      </c>
      <c r="BV749" s="485">
        <f t="shared" si="261"/>
        <v>0</v>
      </c>
      <c r="BW749" s="486">
        <f t="shared" si="262"/>
        <v>0</v>
      </c>
      <c r="BX749" s="483">
        <f t="shared" si="263"/>
        <v>0</v>
      </c>
      <c r="BY749" s="487">
        <f t="shared" si="264"/>
        <v>0</v>
      </c>
      <c r="BZ749" s="485">
        <f t="shared" si="265"/>
        <v>0</v>
      </c>
      <c r="CA749" s="486">
        <f t="shared" si="266"/>
        <v>0</v>
      </c>
      <c r="CB749" s="483">
        <f t="shared" si="267"/>
        <v>0</v>
      </c>
      <c r="CC749" s="484">
        <f t="shared" si="268"/>
        <v>0</v>
      </c>
      <c r="CD749" s="485">
        <f t="shared" si="269"/>
        <v>0</v>
      </c>
      <c r="CE749" s="486">
        <f t="shared" si="270"/>
        <v>0</v>
      </c>
    </row>
    <row r="750" spans="1:83" ht="15" hidden="1" customHeight="1">
      <c r="A750" s="81"/>
      <c r="B750" s="82"/>
      <c r="C750" s="87" t="s">
        <v>208</v>
      </c>
      <c r="D750" s="623" t="str">
        <f>IF(CNGE_2024_M1_Secc1_Sub1!$D145="","",CNGE_2024_M1_Secc1_Sub1!$D145)</f>
        <v/>
      </c>
      <c r="E750" s="624"/>
      <c r="F750" s="624"/>
      <c r="G750" s="624"/>
      <c r="H750" s="624"/>
      <c r="I750" s="625"/>
      <c r="J750" s="111"/>
      <c r="K750" s="111"/>
      <c r="L750" s="111"/>
      <c r="M750" s="111"/>
      <c r="N750" s="111"/>
      <c r="O750" s="111"/>
      <c r="P750" s="111"/>
      <c r="Q750" s="111"/>
      <c r="R750" s="111"/>
      <c r="S750" s="111"/>
      <c r="T750" s="111"/>
      <c r="U750" s="111"/>
      <c r="V750" s="111"/>
      <c r="W750" s="111"/>
      <c r="X750" s="111"/>
      <c r="Y750" s="111"/>
      <c r="Z750" s="111"/>
      <c r="AA750" s="111"/>
      <c r="AB750" s="111"/>
      <c r="AC750" s="111"/>
      <c r="AD750" s="111"/>
      <c r="AE750" s="8"/>
      <c r="AG750" s="381">
        <f t="shared" si="224"/>
        <v>0</v>
      </c>
      <c r="AH750" s="298">
        <f t="shared" si="225"/>
        <v>0</v>
      </c>
      <c r="AI750" s="299">
        <f t="shared" si="226"/>
        <v>0</v>
      </c>
      <c r="AJ750" s="300">
        <f t="shared" si="227"/>
        <v>0</v>
      </c>
      <c r="AK750" s="301">
        <f t="shared" si="228"/>
        <v>0</v>
      </c>
      <c r="AL750" s="298">
        <f t="shared" si="229"/>
        <v>0</v>
      </c>
      <c r="AM750" s="299">
        <f t="shared" si="230"/>
        <v>0</v>
      </c>
      <c r="AN750" s="300">
        <f t="shared" si="231"/>
        <v>0</v>
      </c>
      <c r="AO750" s="301">
        <f t="shared" si="232"/>
        <v>0</v>
      </c>
      <c r="AP750" s="298">
        <f t="shared" si="233"/>
        <v>0</v>
      </c>
      <c r="AQ750" s="299">
        <f t="shared" si="234"/>
        <v>0</v>
      </c>
      <c r="AR750" s="300">
        <f t="shared" si="235"/>
        <v>0</v>
      </c>
      <c r="AS750" s="301">
        <f t="shared" si="236"/>
        <v>0</v>
      </c>
      <c r="AT750" s="298">
        <f t="shared" si="237"/>
        <v>0</v>
      </c>
      <c r="AU750" s="299">
        <f t="shared" si="238"/>
        <v>0</v>
      </c>
      <c r="AV750" s="300">
        <f t="shared" si="239"/>
        <v>0</v>
      </c>
      <c r="AW750" s="301">
        <f t="shared" si="240"/>
        <v>0</v>
      </c>
      <c r="AX750" s="298">
        <f t="shared" si="241"/>
        <v>0</v>
      </c>
      <c r="AY750" s="299">
        <f t="shared" si="242"/>
        <v>0</v>
      </c>
      <c r="AZ750" s="300">
        <f t="shared" si="243"/>
        <v>0</v>
      </c>
      <c r="BA750" s="301">
        <f t="shared" si="244"/>
        <v>0</v>
      </c>
      <c r="BB750" s="298">
        <f t="shared" si="245"/>
        <v>0</v>
      </c>
      <c r="BC750" s="299">
        <f t="shared" si="246"/>
        <v>0</v>
      </c>
      <c r="BD750" s="300">
        <f t="shared" si="247"/>
        <v>0</v>
      </c>
      <c r="BE750" s="301">
        <f t="shared" si="248"/>
        <v>0</v>
      </c>
      <c r="BF750" s="298">
        <f t="shared" si="249"/>
        <v>0</v>
      </c>
      <c r="BG750" s="299">
        <f t="shared" si="250"/>
        <v>0</v>
      </c>
      <c r="BH750" s="300">
        <f t="shared" si="251"/>
        <v>0</v>
      </c>
      <c r="BI750" s="301">
        <f t="shared" si="252"/>
        <v>0</v>
      </c>
      <c r="BJ750" s="371">
        <f t="shared" si="253"/>
        <v>0</v>
      </c>
      <c r="BK750" s="303">
        <f t="shared" si="254"/>
        <v>0</v>
      </c>
      <c r="BL750" s="304" t="str">
        <f>IF(BK750=0,"",
IF(SUM($BK$647:BK750)=1,BM750,
IF($BL$767&gt;SUM($BK$647:BK750),_xlfn.CONCAT(", ",BM750),
IF($BL$767=SUM($BK$647:BK750),_xlfn.CONCAT(" y ",BM750)))))</f>
        <v/>
      </c>
      <c r="BM750" s="231" t="s">
        <v>6315</v>
      </c>
      <c r="BN750" s="290">
        <f t="shared" si="255"/>
        <v>0</v>
      </c>
      <c r="BO750" s="291" t="str">
        <f>IF(BN750=0,"",
IF(SUM($BN$647:BN750)=1,BP750,
IF($BO$767&gt;SUM($BN$647:BN750),_xlfn.CONCAT(", ",BP750),
IF($BO$767=SUM($BN$647:BN750),_xlfn.CONCAT(" y ",BP750)))))</f>
        <v/>
      </c>
      <c r="BP750" s="231" t="s">
        <v>6315</v>
      </c>
      <c r="BQ750" s="378">
        <f t="shared" si="256"/>
        <v>0</v>
      </c>
      <c r="BR750" s="379">
        <f t="shared" si="257"/>
        <v>0</v>
      </c>
      <c r="BS750" s="380">
        <f t="shared" si="258"/>
        <v>0</v>
      </c>
      <c r="BT750" s="483">
        <f t="shared" si="259"/>
        <v>0</v>
      </c>
      <c r="BU750" s="484">
        <f t="shared" si="260"/>
        <v>0</v>
      </c>
      <c r="BV750" s="485">
        <f t="shared" si="261"/>
        <v>0</v>
      </c>
      <c r="BW750" s="486">
        <f t="shared" si="262"/>
        <v>0</v>
      </c>
      <c r="BX750" s="483">
        <f t="shared" si="263"/>
        <v>0</v>
      </c>
      <c r="BY750" s="487">
        <f t="shared" si="264"/>
        <v>0</v>
      </c>
      <c r="BZ750" s="485">
        <f t="shared" si="265"/>
        <v>0</v>
      </c>
      <c r="CA750" s="486">
        <f t="shared" si="266"/>
        <v>0</v>
      </c>
      <c r="CB750" s="483">
        <f t="shared" si="267"/>
        <v>0</v>
      </c>
      <c r="CC750" s="484">
        <f t="shared" si="268"/>
        <v>0</v>
      </c>
      <c r="CD750" s="485">
        <f t="shared" si="269"/>
        <v>0</v>
      </c>
      <c r="CE750" s="486">
        <f t="shared" si="270"/>
        <v>0</v>
      </c>
    </row>
    <row r="751" spans="1:83" ht="15" hidden="1" customHeight="1">
      <c r="A751" s="81"/>
      <c r="B751" s="82"/>
      <c r="C751" s="87" t="s">
        <v>209</v>
      </c>
      <c r="D751" s="623" t="str">
        <f>IF(CNGE_2024_M1_Secc1_Sub1!$D146="","",CNGE_2024_M1_Secc1_Sub1!$D146)</f>
        <v/>
      </c>
      <c r="E751" s="624"/>
      <c r="F751" s="624"/>
      <c r="G751" s="624"/>
      <c r="H751" s="624"/>
      <c r="I751" s="625"/>
      <c r="J751" s="111"/>
      <c r="K751" s="111"/>
      <c r="L751" s="111"/>
      <c r="M751" s="111"/>
      <c r="N751" s="111"/>
      <c r="O751" s="111"/>
      <c r="P751" s="111"/>
      <c r="Q751" s="111"/>
      <c r="R751" s="111"/>
      <c r="S751" s="111"/>
      <c r="T751" s="111"/>
      <c r="U751" s="111"/>
      <c r="V751" s="111"/>
      <c r="W751" s="111"/>
      <c r="X751" s="111"/>
      <c r="Y751" s="111"/>
      <c r="Z751" s="111"/>
      <c r="AA751" s="111"/>
      <c r="AB751" s="111"/>
      <c r="AC751" s="111"/>
      <c r="AD751" s="111"/>
      <c r="AE751" s="8"/>
      <c r="AG751" s="381">
        <f t="shared" si="224"/>
        <v>0</v>
      </c>
      <c r="AH751" s="298">
        <f t="shared" si="225"/>
        <v>0</v>
      </c>
      <c r="AI751" s="299">
        <f t="shared" si="226"/>
        <v>0</v>
      </c>
      <c r="AJ751" s="300">
        <f t="shared" si="227"/>
        <v>0</v>
      </c>
      <c r="AK751" s="301">
        <f t="shared" si="228"/>
        <v>0</v>
      </c>
      <c r="AL751" s="298">
        <f t="shared" si="229"/>
        <v>0</v>
      </c>
      <c r="AM751" s="299">
        <f t="shared" si="230"/>
        <v>0</v>
      </c>
      <c r="AN751" s="300">
        <f t="shared" si="231"/>
        <v>0</v>
      </c>
      <c r="AO751" s="301">
        <f t="shared" si="232"/>
        <v>0</v>
      </c>
      <c r="AP751" s="298">
        <f t="shared" si="233"/>
        <v>0</v>
      </c>
      <c r="AQ751" s="299">
        <f t="shared" si="234"/>
        <v>0</v>
      </c>
      <c r="AR751" s="300">
        <f t="shared" si="235"/>
        <v>0</v>
      </c>
      <c r="AS751" s="301">
        <f t="shared" si="236"/>
        <v>0</v>
      </c>
      <c r="AT751" s="298">
        <f t="shared" si="237"/>
        <v>0</v>
      </c>
      <c r="AU751" s="299">
        <f t="shared" si="238"/>
        <v>0</v>
      </c>
      <c r="AV751" s="300">
        <f t="shared" si="239"/>
        <v>0</v>
      </c>
      <c r="AW751" s="301">
        <f t="shared" si="240"/>
        <v>0</v>
      </c>
      <c r="AX751" s="298">
        <f t="shared" si="241"/>
        <v>0</v>
      </c>
      <c r="AY751" s="299">
        <f t="shared" si="242"/>
        <v>0</v>
      </c>
      <c r="AZ751" s="300">
        <f t="shared" si="243"/>
        <v>0</v>
      </c>
      <c r="BA751" s="301">
        <f t="shared" si="244"/>
        <v>0</v>
      </c>
      <c r="BB751" s="298">
        <f t="shared" si="245"/>
        <v>0</v>
      </c>
      <c r="BC751" s="299">
        <f t="shared" si="246"/>
        <v>0</v>
      </c>
      <c r="BD751" s="300">
        <f t="shared" si="247"/>
        <v>0</v>
      </c>
      <c r="BE751" s="301">
        <f t="shared" si="248"/>
        <v>0</v>
      </c>
      <c r="BF751" s="298">
        <f t="shared" si="249"/>
        <v>0</v>
      </c>
      <c r="BG751" s="299">
        <f t="shared" si="250"/>
        <v>0</v>
      </c>
      <c r="BH751" s="300">
        <f t="shared" si="251"/>
        <v>0</v>
      </c>
      <c r="BI751" s="301">
        <f t="shared" si="252"/>
        <v>0</v>
      </c>
      <c r="BJ751" s="371">
        <f t="shared" si="253"/>
        <v>0</v>
      </c>
      <c r="BK751" s="303">
        <f t="shared" si="254"/>
        <v>0</v>
      </c>
      <c r="BL751" s="304" t="str">
        <f>IF(BK751=0,"",
IF(SUM($BK$647:BK751)=1,BM751,
IF($BL$767&gt;SUM($BK$647:BK751),_xlfn.CONCAT(", ",BM751),
IF($BL$767=SUM($BK$647:BK751),_xlfn.CONCAT(" y ",BM751)))))</f>
        <v/>
      </c>
      <c r="BM751" s="231" t="s">
        <v>6316</v>
      </c>
      <c r="BN751" s="290">
        <f t="shared" si="255"/>
        <v>0</v>
      </c>
      <c r="BO751" s="291" t="str">
        <f>IF(BN751=0,"",
IF(SUM($BN$647:BN751)=1,BP751,
IF($BO$767&gt;SUM($BN$647:BN751),_xlfn.CONCAT(", ",BP751),
IF($BO$767=SUM($BN$647:BN751),_xlfn.CONCAT(" y ",BP751)))))</f>
        <v/>
      </c>
      <c r="BP751" s="231" t="s">
        <v>6316</v>
      </c>
      <c r="BQ751" s="378">
        <f t="shared" si="256"/>
        <v>0</v>
      </c>
      <c r="BR751" s="379">
        <f t="shared" si="257"/>
        <v>0</v>
      </c>
      <c r="BS751" s="380">
        <f t="shared" si="258"/>
        <v>0</v>
      </c>
      <c r="BT751" s="483">
        <f t="shared" si="259"/>
        <v>0</v>
      </c>
      <c r="BU751" s="484">
        <f t="shared" si="260"/>
        <v>0</v>
      </c>
      <c r="BV751" s="485">
        <f t="shared" si="261"/>
        <v>0</v>
      </c>
      <c r="BW751" s="486">
        <f t="shared" si="262"/>
        <v>0</v>
      </c>
      <c r="BX751" s="483">
        <f t="shared" si="263"/>
        <v>0</v>
      </c>
      <c r="BY751" s="487">
        <f t="shared" si="264"/>
        <v>0</v>
      </c>
      <c r="BZ751" s="485">
        <f t="shared" si="265"/>
        <v>0</v>
      </c>
      <c r="CA751" s="486">
        <f t="shared" si="266"/>
        <v>0</v>
      </c>
      <c r="CB751" s="483">
        <f t="shared" si="267"/>
        <v>0</v>
      </c>
      <c r="CC751" s="484">
        <f t="shared" si="268"/>
        <v>0</v>
      </c>
      <c r="CD751" s="485">
        <f t="shared" si="269"/>
        <v>0</v>
      </c>
      <c r="CE751" s="486">
        <f t="shared" si="270"/>
        <v>0</v>
      </c>
    </row>
    <row r="752" spans="1:83" ht="15" hidden="1" customHeight="1">
      <c r="A752" s="81"/>
      <c r="B752" s="82"/>
      <c r="C752" s="87" t="s">
        <v>210</v>
      </c>
      <c r="D752" s="623" t="str">
        <f>IF(CNGE_2024_M1_Secc1_Sub1!$D147="","",CNGE_2024_M1_Secc1_Sub1!$D147)</f>
        <v/>
      </c>
      <c r="E752" s="624"/>
      <c r="F752" s="624"/>
      <c r="G752" s="624"/>
      <c r="H752" s="624"/>
      <c r="I752" s="625"/>
      <c r="J752" s="111"/>
      <c r="K752" s="111"/>
      <c r="L752" s="111"/>
      <c r="M752" s="111"/>
      <c r="N752" s="111"/>
      <c r="O752" s="111"/>
      <c r="P752" s="111"/>
      <c r="Q752" s="111"/>
      <c r="R752" s="111"/>
      <c r="S752" s="111"/>
      <c r="T752" s="111"/>
      <c r="U752" s="111"/>
      <c r="V752" s="111"/>
      <c r="W752" s="111"/>
      <c r="X752" s="111"/>
      <c r="Y752" s="111"/>
      <c r="Z752" s="111"/>
      <c r="AA752" s="111"/>
      <c r="AB752" s="111"/>
      <c r="AC752" s="111"/>
      <c r="AD752" s="111"/>
      <c r="AE752" s="8"/>
      <c r="AG752" s="381">
        <f t="shared" si="224"/>
        <v>0</v>
      </c>
      <c r="AH752" s="298">
        <f t="shared" si="225"/>
        <v>0</v>
      </c>
      <c r="AI752" s="299">
        <f t="shared" si="226"/>
        <v>0</v>
      </c>
      <c r="AJ752" s="300">
        <f t="shared" si="227"/>
        <v>0</v>
      </c>
      <c r="AK752" s="301">
        <f t="shared" si="228"/>
        <v>0</v>
      </c>
      <c r="AL752" s="298">
        <f t="shared" si="229"/>
        <v>0</v>
      </c>
      <c r="AM752" s="299">
        <f t="shared" si="230"/>
        <v>0</v>
      </c>
      <c r="AN752" s="300">
        <f t="shared" si="231"/>
        <v>0</v>
      </c>
      <c r="AO752" s="301">
        <f t="shared" si="232"/>
        <v>0</v>
      </c>
      <c r="AP752" s="298">
        <f t="shared" si="233"/>
        <v>0</v>
      </c>
      <c r="AQ752" s="299">
        <f t="shared" si="234"/>
        <v>0</v>
      </c>
      <c r="AR752" s="300">
        <f t="shared" si="235"/>
        <v>0</v>
      </c>
      <c r="AS752" s="301">
        <f t="shared" si="236"/>
        <v>0</v>
      </c>
      <c r="AT752" s="298">
        <f t="shared" si="237"/>
        <v>0</v>
      </c>
      <c r="AU752" s="299">
        <f t="shared" si="238"/>
        <v>0</v>
      </c>
      <c r="AV752" s="300">
        <f t="shared" si="239"/>
        <v>0</v>
      </c>
      <c r="AW752" s="301">
        <f t="shared" si="240"/>
        <v>0</v>
      </c>
      <c r="AX752" s="298">
        <f t="shared" si="241"/>
        <v>0</v>
      </c>
      <c r="AY752" s="299">
        <f t="shared" si="242"/>
        <v>0</v>
      </c>
      <c r="AZ752" s="300">
        <f t="shared" si="243"/>
        <v>0</v>
      </c>
      <c r="BA752" s="301">
        <f t="shared" si="244"/>
        <v>0</v>
      </c>
      <c r="BB752" s="298">
        <f t="shared" si="245"/>
        <v>0</v>
      </c>
      <c r="BC752" s="299">
        <f t="shared" si="246"/>
        <v>0</v>
      </c>
      <c r="BD752" s="300">
        <f t="shared" si="247"/>
        <v>0</v>
      </c>
      <c r="BE752" s="301">
        <f t="shared" si="248"/>
        <v>0</v>
      </c>
      <c r="BF752" s="298">
        <f t="shared" si="249"/>
        <v>0</v>
      </c>
      <c r="BG752" s="299">
        <f t="shared" si="250"/>
        <v>0</v>
      </c>
      <c r="BH752" s="300">
        <f t="shared" si="251"/>
        <v>0</v>
      </c>
      <c r="BI752" s="301">
        <f t="shared" si="252"/>
        <v>0</v>
      </c>
      <c r="BJ752" s="371">
        <f t="shared" si="253"/>
        <v>0</v>
      </c>
      <c r="BK752" s="303">
        <f t="shared" si="254"/>
        <v>0</v>
      </c>
      <c r="BL752" s="304" t="str">
        <f>IF(BK752=0,"",
IF(SUM($BK$647:BK752)=1,BM752,
IF($BL$767&gt;SUM($BK$647:BK752),_xlfn.CONCAT(", ",BM752),
IF($BL$767=SUM($BK$647:BK752),_xlfn.CONCAT(" y ",BM752)))))</f>
        <v/>
      </c>
      <c r="BM752" s="231" t="s">
        <v>6317</v>
      </c>
      <c r="BN752" s="290">
        <f t="shared" si="255"/>
        <v>0</v>
      </c>
      <c r="BO752" s="291" t="str">
        <f>IF(BN752=0,"",
IF(SUM($BN$647:BN752)=1,BP752,
IF($BO$767&gt;SUM($BN$647:BN752),_xlfn.CONCAT(", ",BP752),
IF($BO$767=SUM($BN$647:BN752),_xlfn.CONCAT(" y ",BP752)))))</f>
        <v/>
      </c>
      <c r="BP752" s="231" t="s">
        <v>6317</v>
      </c>
      <c r="BQ752" s="378">
        <f t="shared" si="256"/>
        <v>0</v>
      </c>
      <c r="BR752" s="379">
        <f t="shared" si="257"/>
        <v>0</v>
      </c>
      <c r="BS752" s="380">
        <f t="shared" si="258"/>
        <v>0</v>
      </c>
      <c r="BT752" s="483">
        <f t="shared" si="259"/>
        <v>0</v>
      </c>
      <c r="BU752" s="484">
        <f t="shared" si="260"/>
        <v>0</v>
      </c>
      <c r="BV752" s="485">
        <f t="shared" si="261"/>
        <v>0</v>
      </c>
      <c r="BW752" s="486">
        <f t="shared" si="262"/>
        <v>0</v>
      </c>
      <c r="BX752" s="483">
        <f t="shared" si="263"/>
        <v>0</v>
      </c>
      <c r="BY752" s="487">
        <f t="shared" si="264"/>
        <v>0</v>
      </c>
      <c r="BZ752" s="485">
        <f t="shared" si="265"/>
        <v>0</v>
      </c>
      <c r="CA752" s="486">
        <f t="shared" si="266"/>
        <v>0</v>
      </c>
      <c r="CB752" s="483">
        <f t="shared" si="267"/>
        <v>0</v>
      </c>
      <c r="CC752" s="484">
        <f t="shared" si="268"/>
        <v>0</v>
      </c>
      <c r="CD752" s="485">
        <f t="shared" si="269"/>
        <v>0</v>
      </c>
      <c r="CE752" s="486">
        <f t="shared" si="270"/>
        <v>0</v>
      </c>
    </row>
    <row r="753" spans="1:83" ht="15" hidden="1" customHeight="1">
      <c r="A753" s="81"/>
      <c r="B753" s="82"/>
      <c r="C753" s="87" t="s">
        <v>211</v>
      </c>
      <c r="D753" s="623" t="str">
        <f>IF(CNGE_2024_M1_Secc1_Sub1!$D148="","",CNGE_2024_M1_Secc1_Sub1!$D148)</f>
        <v/>
      </c>
      <c r="E753" s="624"/>
      <c r="F753" s="624"/>
      <c r="G753" s="624"/>
      <c r="H753" s="624"/>
      <c r="I753" s="625"/>
      <c r="J753" s="111"/>
      <c r="K753" s="111"/>
      <c r="L753" s="111"/>
      <c r="M753" s="111"/>
      <c r="N753" s="111"/>
      <c r="O753" s="111"/>
      <c r="P753" s="111"/>
      <c r="Q753" s="111"/>
      <c r="R753" s="111"/>
      <c r="S753" s="111"/>
      <c r="T753" s="111"/>
      <c r="U753" s="111"/>
      <c r="V753" s="111"/>
      <c r="W753" s="111"/>
      <c r="X753" s="111"/>
      <c r="Y753" s="111"/>
      <c r="Z753" s="111"/>
      <c r="AA753" s="111"/>
      <c r="AB753" s="111"/>
      <c r="AC753" s="111"/>
      <c r="AD753" s="111"/>
      <c r="AE753" s="8"/>
      <c r="AG753" s="381">
        <f t="shared" si="224"/>
        <v>0</v>
      </c>
      <c r="AH753" s="298">
        <f t="shared" si="225"/>
        <v>0</v>
      </c>
      <c r="AI753" s="299">
        <f t="shared" si="226"/>
        <v>0</v>
      </c>
      <c r="AJ753" s="300">
        <f t="shared" si="227"/>
        <v>0</v>
      </c>
      <c r="AK753" s="301">
        <f t="shared" si="228"/>
        <v>0</v>
      </c>
      <c r="AL753" s="298">
        <f t="shared" si="229"/>
        <v>0</v>
      </c>
      <c r="AM753" s="299">
        <f t="shared" si="230"/>
        <v>0</v>
      </c>
      <c r="AN753" s="300">
        <f t="shared" si="231"/>
        <v>0</v>
      </c>
      <c r="AO753" s="301">
        <f t="shared" si="232"/>
        <v>0</v>
      </c>
      <c r="AP753" s="298">
        <f t="shared" si="233"/>
        <v>0</v>
      </c>
      <c r="AQ753" s="299">
        <f t="shared" si="234"/>
        <v>0</v>
      </c>
      <c r="AR753" s="300">
        <f t="shared" si="235"/>
        <v>0</v>
      </c>
      <c r="AS753" s="301">
        <f t="shared" si="236"/>
        <v>0</v>
      </c>
      <c r="AT753" s="298">
        <f t="shared" si="237"/>
        <v>0</v>
      </c>
      <c r="AU753" s="299">
        <f t="shared" si="238"/>
        <v>0</v>
      </c>
      <c r="AV753" s="300">
        <f t="shared" si="239"/>
        <v>0</v>
      </c>
      <c r="AW753" s="301">
        <f t="shared" si="240"/>
        <v>0</v>
      </c>
      <c r="AX753" s="298">
        <f t="shared" si="241"/>
        <v>0</v>
      </c>
      <c r="AY753" s="299">
        <f t="shared" si="242"/>
        <v>0</v>
      </c>
      <c r="AZ753" s="300">
        <f t="shared" si="243"/>
        <v>0</v>
      </c>
      <c r="BA753" s="301">
        <f t="shared" si="244"/>
        <v>0</v>
      </c>
      <c r="BB753" s="298">
        <f t="shared" si="245"/>
        <v>0</v>
      </c>
      <c r="BC753" s="299">
        <f t="shared" si="246"/>
        <v>0</v>
      </c>
      <c r="BD753" s="300">
        <f t="shared" si="247"/>
        <v>0</v>
      </c>
      <c r="BE753" s="301">
        <f t="shared" si="248"/>
        <v>0</v>
      </c>
      <c r="BF753" s="298">
        <f t="shared" si="249"/>
        <v>0</v>
      </c>
      <c r="BG753" s="299">
        <f t="shared" si="250"/>
        <v>0</v>
      </c>
      <c r="BH753" s="300">
        <f t="shared" si="251"/>
        <v>0</v>
      </c>
      <c r="BI753" s="301">
        <f t="shared" si="252"/>
        <v>0</v>
      </c>
      <c r="BJ753" s="371">
        <f t="shared" si="253"/>
        <v>0</v>
      </c>
      <c r="BK753" s="303">
        <f t="shared" si="254"/>
        <v>0</v>
      </c>
      <c r="BL753" s="304" t="str">
        <f>IF(BK753=0,"",
IF(SUM($BK$647:BK753)=1,BM753,
IF($BL$767&gt;SUM($BK$647:BK753),_xlfn.CONCAT(", ",BM753),
IF($BL$767=SUM($BK$647:BK753),_xlfn.CONCAT(" y ",BM753)))))</f>
        <v/>
      </c>
      <c r="BM753" s="231" t="s">
        <v>6318</v>
      </c>
      <c r="BN753" s="290">
        <f t="shared" si="255"/>
        <v>0</v>
      </c>
      <c r="BO753" s="291" t="str">
        <f>IF(BN753=0,"",
IF(SUM($BN$647:BN753)=1,BP753,
IF($BO$767&gt;SUM($BN$647:BN753),_xlfn.CONCAT(", ",BP753),
IF($BO$767=SUM($BN$647:BN753),_xlfn.CONCAT(" y ",BP753)))))</f>
        <v/>
      </c>
      <c r="BP753" s="231" t="s">
        <v>6318</v>
      </c>
      <c r="BQ753" s="378">
        <f t="shared" si="256"/>
        <v>0</v>
      </c>
      <c r="BR753" s="379">
        <f t="shared" si="257"/>
        <v>0</v>
      </c>
      <c r="BS753" s="380">
        <f t="shared" si="258"/>
        <v>0</v>
      </c>
      <c r="BT753" s="483">
        <f t="shared" si="259"/>
        <v>0</v>
      </c>
      <c r="BU753" s="484">
        <f t="shared" si="260"/>
        <v>0</v>
      </c>
      <c r="BV753" s="485">
        <f t="shared" si="261"/>
        <v>0</v>
      </c>
      <c r="BW753" s="486">
        <f t="shared" si="262"/>
        <v>0</v>
      </c>
      <c r="BX753" s="483">
        <f t="shared" si="263"/>
        <v>0</v>
      </c>
      <c r="BY753" s="487">
        <f t="shared" si="264"/>
        <v>0</v>
      </c>
      <c r="BZ753" s="485">
        <f t="shared" si="265"/>
        <v>0</v>
      </c>
      <c r="CA753" s="486">
        <f t="shared" si="266"/>
        <v>0</v>
      </c>
      <c r="CB753" s="483">
        <f t="shared" si="267"/>
        <v>0</v>
      </c>
      <c r="CC753" s="484">
        <f t="shared" si="268"/>
        <v>0</v>
      </c>
      <c r="CD753" s="485">
        <f t="shared" si="269"/>
        <v>0</v>
      </c>
      <c r="CE753" s="486">
        <f t="shared" si="270"/>
        <v>0</v>
      </c>
    </row>
    <row r="754" spans="1:83" ht="15" hidden="1" customHeight="1">
      <c r="A754" s="81"/>
      <c r="B754" s="82"/>
      <c r="C754" s="87" t="s">
        <v>212</v>
      </c>
      <c r="D754" s="623" t="str">
        <f>IF(CNGE_2024_M1_Secc1_Sub1!$D149="","",CNGE_2024_M1_Secc1_Sub1!$D149)</f>
        <v/>
      </c>
      <c r="E754" s="624"/>
      <c r="F754" s="624"/>
      <c r="G754" s="624"/>
      <c r="H754" s="624"/>
      <c r="I754" s="625"/>
      <c r="J754" s="111"/>
      <c r="K754" s="111"/>
      <c r="L754" s="111"/>
      <c r="M754" s="111"/>
      <c r="N754" s="111"/>
      <c r="O754" s="111"/>
      <c r="P754" s="111"/>
      <c r="Q754" s="111"/>
      <c r="R754" s="111"/>
      <c r="S754" s="111"/>
      <c r="T754" s="111"/>
      <c r="U754" s="111"/>
      <c r="V754" s="111"/>
      <c r="W754" s="111"/>
      <c r="X754" s="111"/>
      <c r="Y754" s="111"/>
      <c r="Z754" s="111"/>
      <c r="AA754" s="111"/>
      <c r="AB754" s="111"/>
      <c r="AC754" s="111"/>
      <c r="AD754" s="111"/>
      <c r="AE754" s="8"/>
      <c r="AG754" s="381">
        <f t="shared" si="224"/>
        <v>0</v>
      </c>
      <c r="AH754" s="298">
        <f t="shared" si="225"/>
        <v>0</v>
      </c>
      <c r="AI754" s="299">
        <f t="shared" si="226"/>
        <v>0</v>
      </c>
      <c r="AJ754" s="300">
        <f t="shared" si="227"/>
        <v>0</v>
      </c>
      <c r="AK754" s="301">
        <f t="shared" si="228"/>
        <v>0</v>
      </c>
      <c r="AL754" s="298">
        <f t="shared" si="229"/>
        <v>0</v>
      </c>
      <c r="AM754" s="299">
        <f t="shared" si="230"/>
        <v>0</v>
      </c>
      <c r="AN754" s="300">
        <f t="shared" si="231"/>
        <v>0</v>
      </c>
      <c r="AO754" s="301">
        <f t="shared" si="232"/>
        <v>0</v>
      </c>
      <c r="AP754" s="298">
        <f t="shared" si="233"/>
        <v>0</v>
      </c>
      <c r="AQ754" s="299">
        <f t="shared" si="234"/>
        <v>0</v>
      </c>
      <c r="AR754" s="300">
        <f t="shared" si="235"/>
        <v>0</v>
      </c>
      <c r="AS754" s="301">
        <f t="shared" si="236"/>
        <v>0</v>
      </c>
      <c r="AT754" s="298">
        <f t="shared" si="237"/>
        <v>0</v>
      </c>
      <c r="AU754" s="299">
        <f t="shared" si="238"/>
        <v>0</v>
      </c>
      <c r="AV754" s="300">
        <f t="shared" si="239"/>
        <v>0</v>
      </c>
      <c r="AW754" s="301">
        <f t="shared" si="240"/>
        <v>0</v>
      </c>
      <c r="AX754" s="298">
        <f t="shared" si="241"/>
        <v>0</v>
      </c>
      <c r="AY754" s="299">
        <f t="shared" si="242"/>
        <v>0</v>
      </c>
      <c r="AZ754" s="300">
        <f t="shared" si="243"/>
        <v>0</v>
      </c>
      <c r="BA754" s="301">
        <f t="shared" si="244"/>
        <v>0</v>
      </c>
      <c r="BB754" s="298">
        <f t="shared" si="245"/>
        <v>0</v>
      </c>
      <c r="BC754" s="299">
        <f t="shared" si="246"/>
        <v>0</v>
      </c>
      <c r="BD754" s="300">
        <f t="shared" si="247"/>
        <v>0</v>
      </c>
      <c r="BE754" s="301">
        <f t="shared" si="248"/>
        <v>0</v>
      </c>
      <c r="BF754" s="298">
        <f t="shared" si="249"/>
        <v>0</v>
      </c>
      <c r="BG754" s="299">
        <f t="shared" si="250"/>
        <v>0</v>
      </c>
      <c r="BH754" s="300">
        <f t="shared" si="251"/>
        <v>0</v>
      </c>
      <c r="BI754" s="301">
        <f t="shared" si="252"/>
        <v>0</v>
      </c>
      <c r="BJ754" s="371">
        <f t="shared" si="253"/>
        <v>0</v>
      </c>
      <c r="BK754" s="303">
        <f t="shared" si="254"/>
        <v>0</v>
      </c>
      <c r="BL754" s="304" t="str">
        <f>IF(BK754=0,"",
IF(SUM($BK$647:BK754)=1,BM754,
IF($BL$767&gt;SUM($BK$647:BK754),_xlfn.CONCAT(", ",BM754),
IF($BL$767=SUM($BK$647:BK754),_xlfn.CONCAT(" y ",BM754)))))</f>
        <v/>
      </c>
      <c r="BM754" s="231" t="s">
        <v>6319</v>
      </c>
      <c r="BN754" s="290">
        <f t="shared" si="255"/>
        <v>0</v>
      </c>
      <c r="BO754" s="291" t="str">
        <f>IF(BN754=0,"",
IF(SUM($BN$647:BN754)=1,BP754,
IF($BO$767&gt;SUM($BN$647:BN754),_xlfn.CONCAT(", ",BP754),
IF($BO$767=SUM($BN$647:BN754),_xlfn.CONCAT(" y ",BP754)))))</f>
        <v/>
      </c>
      <c r="BP754" s="231" t="s">
        <v>6319</v>
      </c>
      <c r="BQ754" s="378">
        <f t="shared" si="256"/>
        <v>0</v>
      </c>
      <c r="BR754" s="379">
        <f t="shared" si="257"/>
        <v>0</v>
      </c>
      <c r="BS754" s="380">
        <f t="shared" si="258"/>
        <v>0</v>
      </c>
      <c r="BT754" s="483">
        <f t="shared" si="259"/>
        <v>0</v>
      </c>
      <c r="BU754" s="484">
        <f t="shared" si="260"/>
        <v>0</v>
      </c>
      <c r="BV754" s="485">
        <f t="shared" si="261"/>
        <v>0</v>
      </c>
      <c r="BW754" s="486">
        <f t="shared" si="262"/>
        <v>0</v>
      </c>
      <c r="BX754" s="483">
        <f t="shared" si="263"/>
        <v>0</v>
      </c>
      <c r="BY754" s="487">
        <f t="shared" si="264"/>
        <v>0</v>
      </c>
      <c r="BZ754" s="485">
        <f t="shared" si="265"/>
        <v>0</v>
      </c>
      <c r="CA754" s="486">
        <f t="shared" si="266"/>
        <v>0</v>
      </c>
      <c r="CB754" s="483">
        <f t="shared" si="267"/>
        <v>0</v>
      </c>
      <c r="CC754" s="484">
        <f t="shared" si="268"/>
        <v>0</v>
      </c>
      <c r="CD754" s="485">
        <f t="shared" si="269"/>
        <v>0</v>
      </c>
      <c r="CE754" s="486">
        <f t="shared" si="270"/>
        <v>0</v>
      </c>
    </row>
    <row r="755" spans="1:83" ht="15" hidden="1" customHeight="1">
      <c r="A755" s="81"/>
      <c r="B755" s="82"/>
      <c r="C755" s="87" t="s">
        <v>213</v>
      </c>
      <c r="D755" s="623" t="str">
        <f>IF(CNGE_2024_M1_Secc1_Sub1!$D150="","",CNGE_2024_M1_Secc1_Sub1!$D150)</f>
        <v/>
      </c>
      <c r="E755" s="624"/>
      <c r="F755" s="624"/>
      <c r="G755" s="624"/>
      <c r="H755" s="624"/>
      <c r="I755" s="625"/>
      <c r="J755" s="111"/>
      <c r="K755" s="111"/>
      <c r="L755" s="111"/>
      <c r="M755" s="111"/>
      <c r="N755" s="111"/>
      <c r="O755" s="111"/>
      <c r="P755" s="111"/>
      <c r="Q755" s="111"/>
      <c r="R755" s="111"/>
      <c r="S755" s="111"/>
      <c r="T755" s="111"/>
      <c r="U755" s="111"/>
      <c r="V755" s="111"/>
      <c r="W755" s="111"/>
      <c r="X755" s="111"/>
      <c r="Y755" s="111"/>
      <c r="Z755" s="111"/>
      <c r="AA755" s="111"/>
      <c r="AB755" s="111"/>
      <c r="AC755" s="111"/>
      <c r="AD755" s="111"/>
      <c r="AE755" s="8"/>
      <c r="AG755" s="381">
        <f t="shared" si="224"/>
        <v>0</v>
      </c>
      <c r="AH755" s="298">
        <f t="shared" si="225"/>
        <v>0</v>
      </c>
      <c r="AI755" s="299">
        <f t="shared" si="226"/>
        <v>0</v>
      </c>
      <c r="AJ755" s="300">
        <f t="shared" si="227"/>
        <v>0</v>
      </c>
      <c r="AK755" s="301">
        <f t="shared" si="228"/>
        <v>0</v>
      </c>
      <c r="AL755" s="298">
        <f t="shared" si="229"/>
        <v>0</v>
      </c>
      <c r="AM755" s="299">
        <f t="shared" si="230"/>
        <v>0</v>
      </c>
      <c r="AN755" s="300">
        <f t="shared" si="231"/>
        <v>0</v>
      </c>
      <c r="AO755" s="301">
        <f t="shared" si="232"/>
        <v>0</v>
      </c>
      <c r="AP755" s="298">
        <f t="shared" si="233"/>
        <v>0</v>
      </c>
      <c r="AQ755" s="299">
        <f t="shared" si="234"/>
        <v>0</v>
      </c>
      <c r="AR755" s="300">
        <f t="shared" si="235"/>
        <v>0</v>
      </c>
      <c r="AS755" s="301">
        <f t="shared" si="236"/>
        <v>0</v>
      </c>
      <c r="AT755" s="298">
        <f t="shared" si="237"/>
        <v>0</v>
      </c>
      <c r="AU755" s="299">
        <f t="shared" si="238"/>
        <v>0</v>
      </c>
      <c r="AV755" s="300">
        <f t="shared" si="239"/>
        <v>0</v>
      </c>
      <c r="AW755" s="301">
        <f t="shared" si="240"/>
        <v>0</v>
      </c>
      <c r="AX755" s="298">
        <f t="shared" si="241"/>
        <v>0</v>
      </c>
      <c r="AY755" s="299">
        <f t="shared" si="242"/>
        <v>0</v>
      </c>
      <c r="AZ755" s="300">
        <f t="shared" si="243"/>
        <v>0</v>
      </c>
      <c r="BA755" s="301">
        <f t="shared" si="244"/>
        <v>0</v>
      </c>
      <c r="BB755" s="298">
        <f t="shared" si="245"/>
        <v>0</v>
      </c>
      <c r="BC755" s="299">
        <f t="shared" si="246"/>
        <v>0</v>
      </c>
      <c r="BD755" s="300">
        <f t="shared" si="247"/>
        <v>0</v>
      </c>
      <c r="BE755" s="301">
        <f t="shared" si="248"/>
        <v>0</v>
      </c>
      <c r="BF755" s="298">
        <f t="shared" si="249"/>
        <v>0</v>
      </c>
      <c r="BG755" s="299">
        <f t="shared" si="250"/>
        <v>0</v>
      </c>
      <c r="BH755" s="300">
        <f t="shared" si="251"/>
        <v>0</v>
      </c>
      <c r="BI755" s="301">
        <f t="shared" si="252"/>
        <v>0</v>
      </c>
      <c r="BJ755" s="371">
        <f t="shared" si="253"/>
        <v>0</v>
      </c>
      <c r="BK755" s="303">
        <f t="shared" si="254"/>
        <v>0</v>
      </c>
      <c r="BL755" s="304" t="str">
        <f>IF(BK755=0,"",
IF(SUM($BK$647:BK755)=1,BM755,
IF($BL$767&gt;SUM($BK$647:BK755),_xlfn.CONCAT(", ",BM755),
IF($BL$767=SUM($BK$647:BK755),_xlfn.CONCAT(" y ",BM755)))))</f>
        <v/>
      </c>
      <c r="BM755" s="231" t="s">
        <v>6320</v>
      </c>
      <c r="BN755" s="290">
        <f t="shared" si="255"/>
        <v>0</v>
      </c>
      <c r="BO755" s="291" t="str">
        <f>IF(BN755=0,"",
IF(SUM($BN$647:BN755)=1,BP755,
IF($BO$767&gt;SUM($BN$647:BN755),_xlfn.CONCAT(", ",BP755),
IF($BO$767=SUM($BN$647:BN755),_xlfn.CONCAT(" y ",BP755)))))</f>
        <v/>
      </c>
      <c r="BP755" s="231" t="s">
        <v>6320</v>
      </c>
      <c r="BQ755" s="378">
        <f t="shared" si="256"/>
        <v>0</v>
      </c>
      <c r="BR755" s="379">
        <f t="shared" si="257"/>
        <v>0</v>
      </c>
      <c r="BS755" s="380">
        <f t="shared" si="258"/>
        <v>0</v>
      </c>
      <c r="BT755" s="483">
        <f t="shared" si="259"/>
        <v>0</v>
      </c>
      <c r="BU755" s="484">
        <f t="shared" si="260"/>
        <v>0</v>
      </c>
      <c r="BV755" s="485">
        <f t="shared" si="261"/>
        <v>0</v>
      </c>
      <c r="BW755" s="486">
        <f t="shared" si="262"/>
        <v>0</v>
      </c>
      <c r="BX755" s="483">
        <f t="shared" si="263"/>
        <v>0</v>
      </c>
      <c r="BY755" s="487">
        <f t="shared" si="264"/>
        <v>0</v>
      </c>
      <c r="BZ755" s="485">
        <f t="shared" si="265"/>
        <v>0</v>
      </c>
      <c r="CA755" s="486">
        <f t="shared" si="266"/>
        <v>0</v>
      </c>
      <c r="CB755" s="483">
        <f t="shared" si="267"/>
        <v>0</v>
      </c>
      <c r="CC755" s="484">
        <f t="shared" si="268"/>
        <v>0</v>
      </c>
      <c r="CD755" s="485">
        <f t="shared" si="269"/>
        <v>0</v>
      </c>
      <c r="CE755" s="486">
        <f t="shared" si="270"/>
        <v>0</v>
      </c>
    </row>
    <row r="756" spans="1:83" ht="15" hidden="1" customHeight="1">
      <c r="A756" s="6"/>
      <c r="B756" s="5"/>
      <c r="C756" s="87" t="s">
        <v>214</v>
      </c>
      <c r="D756" s="623" t="str">
        <f>IF(CNGE_2024_M1_Secc1_Sub1!$D151="","",CNGE_2024_M1_Secc1_Sub1!$D151)</f>
        <v/>
      </c>
      <c r="E756" s="624"/>
      <c r="F756" s="624"/>
      <c r="G756" s="624"/>
      <c r="H756" s="624"/>
      <c r="I756" s="625"/>
      <c r="J756" s="111"/>
      <c r="K756" s="111"/>
      <c r="L756" s="111"/>
      <c r="M756" s="111"/>
      <c r="N756" s="111"/>
      <c r="O756" s="111"/>
      <c r="P756" s="111"/>
      <c r="Q756" s="111"/>
      <c r="R756" s="111"/>
      <c r="S756" s="111"/>
      <c r="T756" s="111"/>
      <c r="U756" s="111"/>
      <c r="V756" s="111"/>
      <c r="W756" s="111"/>
      <c r="X756" s="111"/>
      <c r="Y756" s="111"/>
      <c r="Z756" s="111"/>
      <c r="AA756" s="111"/>
      <c r="AB756" s="111"/>
      <c r="AC756" s="111"/>
      <c r="AD756" s="111"/>
      <c r="AE756" s="8"/>
      <c r="AG756" s="381">
        <f t="shared" si="224"/>
        <v>0</v>
      </c>
      <c r="AH756" s="298">
        <f t="shared" si="225"/>
        <v>0</v>
      </c>
      <c r="AI756" s="299">
        <f t="shared" si="226"/>
        <v>0</v>
      </c>
      <c r="AJ756" s="300">
        <f t="shared" si="227"/>
        <v>0</v>
      </c>
      <c r="AK756" s="301">
        <f t="shared" si="228"/>
        <v>0</v>
      </c>
      <c r="AL756" s="298">
        <f t="shared" si="229"/>
        <v>0</v>
      </c>
      <c r="AM756" s="299">
        <f t="shared" si="230"/>
        <v>0</v>
      </c>
      <c r="AN756" s="300">
        <f t="shared" si="231"/>
        <v>0</v>
      </c>
      <c r="AO756" s="301">
        <f t="shared" si="232"/>
        <v>0</v>
      </c>
      <c r="AP756" s="298">
        <f t="shared" si="233"/>
        <v>0</v>
      </c>
      <c r="AQ756" s="299">
        <f t="shared" si="234"/>
        <v>0</v>
      </c>
      <c r="AR756" s="300">
        <f t="shared" si="235"/>
        <v>0</v>
      </c>
      <c r="AS756" s="301">
        <f t="shared" si="236"/>
        <v>0</v>
      </c>
      <c r="AT756" s="298">
        <f t="shared" si="237"/>
        <v>0</v>
      </c>
      <c r="AU756" s="299">
        <f t="shared" si="238"/>
        <v>0</v>
      </c>
      <c r="AV756" s="300">
        <f t="shared" si="239"/>
        <v>0</v>
      </c>
      <c r="AW756" s="301">
        <f t="shared" si="240"/>
        <v>0</v>
      </c>
      <c r="AX756" s="298">
        <f t="shared" si="241"/>
        <v>0</v>
      </c>
      <c r="AY756" s="299">
        <f t="shared" si="242"/>
        <v>0</v>
      </c>
      <c r="AZ756" s="300">
        <f t="shared" si="243"/>
        <v>0</v>
      </c>
      <c r="BA756" s="301">
        <f t="shared" si="244"/>
        <v>0</v>
      </c>
      <c r="BB756" s="298">
        <f t="shared" si="245"/>
        <v>0</v>
      </c>
      <c r="BC756" s="299">
        <f t="shared" si="246"/>
        <v>0</v>
      </c>
      <c r="BD756" s="300">
        <f t="shared" si="247"/>
        <v>0</v>
      </c>
      <c r="BE756" s="301">
        <f t="shared" si="248"/>
        <v>0</v>
      </c>
      <c r="BF756" s="298">
        <f t="shared" si="249"/>
        <v>0</v>
      </c>
      <c r="BG756" s="299">
        <f t="shared" si="250"/>
        <v>0</v>
      </c>
      <c r="BH756" s="300">
        <f t="shared" si="251"/>
        <v>0</v>
      </c>
      <c r="BI756" s="301">
        <f t="shared" si="252"/>
        <v>0</v>
      </c>
      <c r="BJ756" s="371">
        <f t="shared" si="253"/>
        <v>0</v>
      </c>
      <c r="BK756" s="303">
        <f t="shared" si="254"/>
        <v>0</v>
      </c>
      <c r="BL756" s="304" t="str">
        <f>IF(BK756=0,"",
IF(SUM($BK$647:BK756)=1,BM756,
IF($BL$767&gt;SUM($BK$647:BK756),_xlfn.CONCAT(", ",BM756),
IF($BL$767=SUM($BK$647:BK756),_xlfn.CONCAT(" y ",BM756)))))</f>
        <v/>
      </c>
      <c r="BM756" s="231" t="s">
        <v>6321</v>
      </c>
      <c r="BN756" s="290">
        <f t="shared" si="255"/>
        <v>0</v>
      </c>
      <c r="BO756" s="291" t="str">
        <f>IF(BN756=0,"",
IF(SUM($BN$647:BN756)=1,BP756,
IF($BO$767&gt;SUM($BN$647:BN756),_xlfn.CONCAT(", ",BP756),
IF($BO$767=SUM($BN$647:BN756),_xlfn.CONCAT(" y ",BP756)))))</f>
        <v/>
      </c>
      <c r="BP756" s="231" t="s">
        <v>6321</v>
      </c>
      <c r="BQ756" s="378">
        <f t="shared" si="256"/>
        <v>0</v>
      </c>
      <c r="BR756" s="379">
        <f t="shared" si="257"/>
        <v>0</v>
      </c>
      <c r="BS756" s="380">
        <f t="shared" si="258"/>
        <v>0</v>
      </c>
      <c r="BT756" s="483">
        <f t="shared" si="259"/>
        <v>0</v>
      </c>
      <c r="BU756" s="484">
        <f t="shared" si="260"/>
        <v>0</v>
      </c>
      <c r="BV756" s="485">
        <f t="shared" si="261"/>
        <v>0</v>
      </c>
      <c r="BW756" s="486">
        <f t="shared" si="262"/>
        <v>0</v>
      </c>
      <c r="BX756" s="483">
        <f t="shared" si="263"/>
        <v>0</v>
      </c>
      <c r="BY756" s="487">
        <f t="shared" si="264"/>
        <v>0</v>
      </c>
      <c r="BZ756" s="485">
        <f t="shared" si="265"/>
        <v>0</v>
      </c>
      <c r="CA756" s="486">
        <f t="shared" si="266"/>
        <v>0</v>
      </c>
      <c r="CB756" s="483">
        <f t="shared" si="267"/>
        <v>0</v>
      </c>
      <c r="CC756" s="484">
        <f t="shared" si="268"/>
        <v>0</v>
      </c>
      <c r="CD756" s="485">
        <f t="shared" si="269"/>
        <v>0</v>
      </c>
      <c r="CE756" s="486">
        <f t="shared" si="270"/>
        <v>0</v>
      </c>
    </row>
    <row r="757" spans="1:83" ht="15" hidden="1" customHeight="1">
      <c r="A757" s="6"/>
      <c r="B757" s="5"/>
      <c r="C757" s="87" t="s">
        <v>215</v>
      </c>
      <c r="D757" s="623" t="str">
        <f>IF(CNGE_2024_M1_Secc1_Sub1!$D152="","",CNGE_2024_M1_Secc1_Sub1!$D152)</f>
        <v/>
      </c>
      <c r="E757" s="624"/>
      <c r="F757" s="624"/>
      <c r="G757" s="624"/>
      <c r="H757" s="624"/>
      <c r="I757" s="625"/>
      <c r="J757" s="111"/>
      <c r="K757" s="111"/>
      <c r="L757" s="111"/>
      <c r="M757" s="111"/>
      <c r="N757" s="111"/>
      <c r="O757" s="111"/>
      <c r="P757" s="111"/>
      <c r="Q757" s="111"/>
      <c r="R757" s="111"/>
      <c r="S757" s="111"/>
      <c r="T757" s="111"/>
      <c r="U757" s="111"/>
      <c r="V757" s="111"/>
      <c r="W757" s="111"/>
      <c r="X757" s="111"/>
      <c r="Y757" s="111"/>
      <c r="Z757" s="111"/>
      <c r="AA757" s="111"/>
      <c r="AB757" s="111"/>
      <c r="AC757" s="111"/>
      <c r="AD757" s="111"/>
      <c r="AE757" s="8"/>
      <c r="AG757" s="381">
        <f t="shared" si="224"/>
        <v>0</v>
      </c>
      <c r="AH757" s="298">
        <f t="shared" si="225"/>
        <v>0</v>
      </c>
      <c r="AI757" s="299">
        <f t="shared" si="226"/>
        <v>0</v>
      </c>
      <c r="AJ757" s="300">
        <f t="shared" si="227"/>
        <v>0</v>
      </c>
      <c r="AK757" s="301">
        <f t="shared" si="228"/>
        <v>0</v>
      </c>
      <c r="AL757" s="298">
        <f t="shared" si="229"/>
        <v>0</v>
      </c>
      <c r="AM757" s="299">
        <f t="shared" si="230"/>
        <v>0</v>
      </c>
      <c r="AN757" s="300">
        <f t="shared" si="231"/>
        <v>0</v>
      </c>
      <c r="AO757" s="301">
        <f t="shared" si="232"/>
        <v>0</v>
      </c>
      <c r="AP757" s="298">
        <f t="shared" si="233"/>
        <v>0</v>
      </c>
      <c r="AQ757" s="299">
        <f t="shared" si="234"/>
        <v>0</v>
      </c>
      <c r="AR757" s="300">
        <f t="shared" si="235"/>
        <v>0</v>
      </c>
      <c r="AS757" s="301">
        <f t="shared" si="236"/>
        <v>0</v>
      </c>
      <c r="AT757" s="298">
        <f t="shared" si="237"/>
        <v>0</v>
      </c>
      <c r="AU757" s="299">
        <f t="shared" si="238"/>
        <v>0</v>
      </c>
      <c r="AV757" s="300">
        <f t="shared" si="239"/>
        <v>0</v>
      </c>
      <c r="AW757" s="301">
        <f t="shared" si="240"/>
        <v>0</v>
      </c>
      <c r="AX757" s="298">
        <f t="shared" si="241"/>
        <v>0</v>
      </c>
      <c r="AY757" s="299">
        <f t="shared" si="242"/>
        <v>0</v>
      </c>
      <c r="AZ757" s="300">
        <f t="shared" si="243"/>
        <v>0</v>
      </c>
      <c r="BA757" s="301">
        <f t="shared" si="244"/>
        <v>0</v>
      </c>
      <c r="BB757" s="298">
        <f t="shared" si="245"/>
        <v>0</v>
      </c>
      <c r="BC757" s="299">
        <f t="shared" si="246"/>
        <v>0</v>
      </c>
      <c r="BD757" s="300">
        <f t="shared" si="247"/>
        <v>0</v>
      </c>
      <c r="BE757" s="301">
        <f t="shared" si="248"/>
        <v>0</v>
      </c>
      <c r="BF757" s="298">
        <f t="shared" si="249"/>
        <v>0</v>
      </c>
      <c r="BG757" s="299">
        <f t="shared" si="250"/>
        <v>0</v>
      </c>
      <c r="BH757" s="300">
        <f t="shared" si="251"/>
        <v>0</v>
      </c>
      <c r="BI757" s="301">
        <f t="shared" si="252"/>
        <v>0</v>
      </c>
      <c r="BJ757" s="371">
        <f t="shared" si="253"/>
        <v>0</v>
      </c>
      <c r="BK757" s="303">
        <f t="shared" si="254"/>
        <v>0</v>
      </c>
      <c r="BL757" s="304" t="str">
        <f>IF(BK757=0,"",
IF(SUM($BK$647:BK757)=1,BM757,
IF($BL$767&gt;SUM($BK$647:BK757),_xlfn.CONCAT(", ",BM757),
IF($BL$767=SUM($BK$647:BK757),_xlfn.CONCAT(" y ",BM757)))))</f>
        <v/>
      </c>
      <c r="BM757" s="231" t="s">
        <v>6322</v>
      </c>
      <c r="BN757" s="290">
        <f t="shared" si="255"/>
        <v>0</v>
      </c>
      <c r="BO757" s="291" t="str">
        <f>IF(BN757=0,"",
IF(SUM($BN$647:BN757)=1,BP757,
IF($BO$767&gt;SUM($BN$647:BN757),_xlfn.CONCAT(", ",BP757),
IF($BO$767=SUM($BN$647:BN757),_xlfn.CONCAT(" y ",BP757)))))</f>
        <v/>
      </c>
      <c r="BP757" s="231" t="s">
        <v>6322</v>
      </c>
      <c r="BQ757" s="378">
        <f t="shared" si="256"/>
        <v>0</v>
      </c>
      <c r="BR757" s="379">
        <f t="shared" si="257"/>
        <v>0</v>
      </c>
      <c r="BS757" s="380">
        <f t="shared" si="258"/>
        <v>0</v>
      </c>
      <c r="BT757" s="483">
        <f t="shared" si="259"/>
        <v>0</v>
      </c>
      <c r="BU757" s="484">
        <f t="shared" si="260"/>
        <v>0</v>
      </c>
      <c r="BV757" s="485">
        <f t="shared" si="261"/>
        <v>0</v>
      </c>
      <c r="BW757" s="486">
        <f t="shared" si="262"/>
        <v>0</v>
      </c>
      <c r="BX757" s="483">
        <f t="shared" si="263"/>
        <v>0</v>
      </c>
      <c r="BY757" s="487">
        <f t="shared" si="264"/>
        <v>0</v>
      </c>
      <c r="BZ757" s="485">
        <f t="shared" si="265"/>
        <v>0</v>
      </c>
      <c r="CA757" s="486">
        <f t="shared" si="266"/>
        <v>0</v>
      </c>
      <c r="CB757" s="483">
        <f t="shared" si="267"/>
        <v>0</v>
      </c>
      <c r="CC757" s="484">
        <f t="shared" si="268"/>
        <v>0</v>
      </c>
      <c r="CD757" s="485">
        <f t="shared" si="269"/>
        <v>0</v>
      </c>
      <c r="CE757" s="486">
        <f t="shared" si="270"/>
        <v>0</v>
      </c>
    </row>
    <row r="758" spans="1:83" ht="15" hidden="1" customHeight="1">
      <c r="A758" s="6"/>
      <c r="B758" s="5"/>
      <c r="C758" s="87" t="s">
        <v>216</v>
      </c>
      <c r="D758" s="623" t="str">
        <f>IF(CNGE_2024_M1_Secc1_Sub1!$D153="","",CNGE_2024_M1_Secc1_Sub1!$D153)</f>
        <v/>
      </c>
      <c r="E758" s="624"/>
      <c r="F758" s="624"/>
      <c r="G758" s="624"/>
      <c r="H758" s="624"/>
      <c r="I758" s="625"/>
      <c r="J758" s="111"/>
      <c r="K758" s="111"/>
      <c r="L758" s="111"/>
      <c r="M758" s="111"/>
      <c r="N758" s="111"/>
      <c r="O758" s="111"/>
      <c r="P758" s="111"/>
      <c r="Q758" s="111"/>
      <c r="R758" s="111"/>
      <c r="S758" s="111"/>
      <c r="T758" s="111"/>
      <c r="U758" s="111"/>
      <c r="V758" s="111"/>
      <c r="W758" s="111"/>
      <c r="X758" s="111"/>
      <c r="Y758" s="111"/>
      <c r="Z758" s="111"/>
      <c r="AA758" s="111"/>
      <c r="AB758" s="111"/>
      <c r="AC758" s="111"/>
      <c r="AD758" s="111"/>
      <c r="AE758" s="8"/>
      <c r="AG758" s="381">
        <f t="shared" si="224"/>
        <v>0</v>
      </c>
      <c r="AH758" s="298">
        <f t="shared" si="225"/>
        <v>0</v>
      </c>
      <c r="AI758" s="299">
        <f t="shared" si="226"/>
        <v>0</v>
      </c>
      <c r="AJ758" s="300">
        <f t="shared" si="227"/>
        <v>0</v>
      </c>
      <c r="AK758" s="301">
        <f t="shared" si="228"/>
        <v>0</v>
      </c>
      <c r="AL758" s="298">
        <f t="shared" si="229"/>
        <v>0</v>
      </c>
      <c r="AM758" s="299">
        <f t="shared" si="230"/>
        <v>0</v>
      </c>
      <c r="AN758" s="300">
        <f t="shared" si="231"/>
        <v>0</v>
      </c>
      <c r="AO758" s="301">
        <f t="shared" si="232"/>
        <v>0</v>
      </c>
      <c r="AP758" s="298">
        <f t="shared" si="233"/>
        <v>0</v>
      </c>
      <c r="AQ758" s="299">
        <f t="shared" si="234"/>
        <v>0</v>
      </c>
      <c r="AR758" s="300">
        <f t="shared" si="235"/>
        <v>0</v>
      </c>
      <c r="AS758" s="301">
        <f t="shared" si="236"/>
        <v>0</v>
      </c>
      <c r="AT758" s="298">
        <f t="shared" si="237"/>
        <v>0</v>
      </c>
      <c r="AU758" s="299">
        <f t="shared" si="238"/>
        <v>0</v>
      </c>
      <c r="AV758" s="300">
        <f t="shared" si="239"/>
        <v>0</v>
      </c>
      <c r="AW758" s="301">
        <f t="shared" si="240"/>
        <v>0</v>
      </c>
      <c r="AX758" s="298">
        <f t="shared" si="241"/>
        <v>0</v>
      </c>
      <c r="AY758" s="299">
        <f t="shared" si="242"/>
        <v>0</v>
      </c>
      <c r="AZ758" s="300">
        <f t="shared" si="243"/>
        <v>0</v>
      </c>
      <c r="BA758" s="301">
        <f t="shared" si="244"/>
        <v>0</v>
      </c>
      <c r="BB758" s="298">
        <f t="shared" si="245"/>
        <v>0</v>
      </c>
      <c r="BC758" s="299">
        <f t="shared" si="246"/>
        <v>0</v>
      </c>
      <c r="BD758" s="300">
        <f t="shared" si="247"/>
        <v>0</v>
      </c>
      <c r="BE758" s="301">
        <f t="shared" si="248"/>
        <v>0</v>
      </c>
      <c r="BF758" s="298">
        <f t="shared" si="249"/>
        <v>0</v>
      </c>
      <c r="BG758" s="299">
        <f t="shared" si="250"/>
        <v>0</v>
      </c>
      <c r="BH758" s="300">
        <f t="shared" si="251"/>
        <v>0</v>
      </c>
      <c r="BI758" s="301">
        <f t="shared" si="252"/>
        <v>0</v>
      </c>
      <c r="BJ758" s="371">
        <f t="shared" si="253"/>
        <v>0</v>
      </c>
      <c r="BK758" s="303">
        <f t="shared" si="254"/>
        <v>0</v>
      </c>
      <c r="BL758" s="304" t="str">
        <f>IF(BK758=0,"",
IF(SUM($BK$647:BK758)=1,BM758,
IF($BL$767&gt;SUM($BK$647:BK758),_xlfn.CONCAT(", ",BM758),
IF($BL$767=SUM($BK$647:BK758),_xlfn.CONCAT(" y ",BM758)))))</f>
        <v/>
      </c>
      <c r="BM758" s="231" t="s">
        <v>6323</v>
      </c>
      <c r="BN758" s="290">
        <f t="shared" si="255"/>
        <v>0</v>
      </c>
      <c r="BO758" s="291" t="str">
        <f>IF(BN758=0,"",
IF(SUM($BN$647:BN758)=1,BP758,
IF($BO$767&gt;SUM($BN$647:BN758),_xlfn.CONCAT(", ",BP758),
IF($BO$767=SUM($BN$647:BN758),_xlfn.CONCAT(" y ",BP758)))))</f>
        <v/>
      </c>
      <c r="BP758" s="231" t="s">
        <v>6323</v>
      </c>
      <c r="BQ758" s="378">
        <f t="shared" si="256"/>
        <v>0</v>
      </c>
      <c r="BR758" s="379">
        <f t="shared" si="257"/>
        <v>0</v>
      </c>
      <c r="BS758" s="380">
        <f t="shared" si="258"/>
        <v>0</v>
      </c>
      <c r="BT758" s="483">
        <f t="shared" si="259"/>
        <v>0</v>
      </c>
      <c r="BU758" s="484">
        <f t="shared" si="260"/>
        <v>0</v>
      </c>
      <c r="BV758" s="485">
        <f t="shared" si="261"/>
        <v>0</v>
      </c>
      <c r="BW758" s="486">
        <f t="shared" si="262"/>
        <v>0</v>
      </c>
      <c r="BX758" s="483">
        <f t="shared" si="263"/>
        <v>0</v>
      </c>
      <c r="BY758" s="487">
        <f t="shared" si="264"/>
        <v>0</v>
      </c>
      <c r="BZ758" s="485">
        <f t="shared" si="265"/>
        <v>0</v>
      </c>
      <c r="CA758" s="486">
        <f t="shared" si="266"/>
        <v>0</v>
      </c>
      <c r="CB758" s="483">
        <f t="shared" si="267"/>
        <v>0</v>
      </c>
      <c r="CC758" s="484">
        <f t="shared" si="268"/>
        <v>0</v>
      </c>
      <c r="CD758" s="485">
        <f t="shared" si="269"/>
        <v>0</v>
      </c>
      <c r="CE758" s="486">
        <f t="shared" si="270"/>
        <v>0</v>
      </c>
    </row>
    <row r="759" spans="1:83" ht="15" hidden="1" customHeight="1">
      <c r="A759" s="6"/>
      <c r="B759" s="5"/>
      <c r="C759" s="87" t="s">
        <v>217</v>
      </c>
      <c r="D759" s="623" t="str">
        <f>IF(CNGE_2024_M1_Secc1_Sub1!$D154="","",CNGE_2024_M1_Secc1_Sub1!$D154)</f>
        <v/>
      </c>
      <c r="E759" s="624"/>
      <c r="F759" s="624"/>
      <c r="G759" s="624"/>
      <c r="H759" s="624"/>
      <c r="I759" s="625"/>
      <c r="J759" s="111"/>
      <c r="K759" s="111"/>
      <c r="L759" s="111"/>
      <c r="M759" s="111"/>
      <c r="N759" s="111"/>
      <c r="O759" s="111"/>
      <c r="P759" s="111"/>
      <c r="Q759" s="111"/>
      <c r="R759" s="111"/>
      <c r="S759" s="111"/>
      <c r="T759" s="111"/>
      <c r="U759" s="111"/>
      <c r="V759" s="111"/>
      <c r="W759" s="111"/>
      <c r="X759" s="111"/>
      <c r="Y759" s="111"/>
      <c r="Z759" s="111"/>
      <c r="AA759" s="111"/>
      <c r="AB759" s="111"/>
      <c r="AC759" s="111"/>
      <c r="AD759" s="111"/>
      <c r="AE759" s="8"/>
      <c r="AG759" s="381">
        <f t="shared" si="224"/>
        <v>0</v>
      </c>
      <c r="AH759" s="298">
        <f t="shared" si="225"/>
        <v>0</v>
      </c>
      <c r="AI759" s="299">
        <f t="shared" si="226"/>
        <v>0</v>
      </c>
      <c r="AJ759" s="300">
        <f t="shared" si="227"/>
        <v>0</v>
      </c>
      <c r="AK759" s="301">
        <f t="shared" si="228"/>
        <v>0</v>
      </c>
      <c r="AL759" s="298">
        <f t="shared" si="229"/>
        <v>0</v>
      </c>
      <c r="AM759" s="299">
        <f t="shared" si="230"/>
        <v>0</v>
      </c>
      <c r="AN759" s="300">
        <f t="shared" si="231"/>
        <v>0</v>
      </c>
      <c r="AO759" s="301">
        <f t="shared" si="232"/>
        <v>0</v>
      </c>
      <c r="AP759" s="298">
        <f t="shared" si="233"/>
        <v>0</v>
      </c>
      <c r="AQ759" s="299">
        <f t="shared" si="234"/>
        <v>0</v>
      </c>
      <c r="AR759" s="300">
        <f t="shared" si="235"/>
        <v>0</v>
      </c>
      <c r="AS759" s="301">
        <f t="shared" si="236"/>
        <v>0</v>
      </c>
      <c r="AT759" s="298">
        <f t="shared" si="237"/>
        <v>0</v>
      </c>
      <c r="AU759" s="299">
        <f t="shared" si="238"/>
        <v>0</v>
      </c>
      <c r="AV759" s="300">
        <f t="shared" si="239"/>
        <v>0</v>
      </c>
      <c r="AW759" s="301">
        <f t="shared" si="240"/>
        <v>0</v>
      </c>
      <c r="AX759" s="298">
        <f t="shared" si="241"/>
        <v>0</v>
      </c>
      <c r="AY759" s="299">
        <f t="shared" si="242"/>
        <v>0</v>
      </c>
      <c r="AZ759" s="300">
        <f t="shared" si="243"/>
        <v>0</v>
      </c>
      <c r="BA759" s="301">
        <f t="shared" si="244"/>
        <v>0</v>
      </c>
      <c r="BB759" s="298">
        <f t="shared" si="245"/>
        <v>0</v>
      </c>
      <c r="BC759" s="299">
        <f t="shared" si="246"/>
        <v>0</v>
      </c>
      <c r="BD759" s="300">
        <f t="shared" si="247"/>
        <v>0</v>
      </c>
      <c r="BE759" s="301">
        <f t="shared" si="248"/>
        <v>0</v>
      </c>
      <c r="BF759" s="298">
        <f t="shared" si="249"/>
        <v>0</v>
      </c>
      <c r="BG759" s="299">
        <f t="shared" si="250"/>
        <v>0</v>
      </c>
      <c r="BH759" s="300">
        <f t="shared" si="251"/>
        <v>0</v>
      </c>
      <c r="BI759" s="301">
        <f t="shared" si="252"/>
        <v>0</v>
      </c>
      <c r="BJ759" s="371">
        <f t="shared" si="253"/>
        <v>0</v>
      </c>
      <c r="BK759" s="303">
        <f t="shared" si="254"/>
        <v>0</v>
      </c>
      <c r="BL759" s="304" t="str">
        <f>IF(BK759=0,"",
IF(SUM($BK$647:BK759)=1,BM759,
IF($BL$767&gt;SUM($BK$647:BK759),_xlfn.CONCAT(", ",BM759),
IF($BL$767=SUM($BK$647:BK759),_xlfn.CONCAT(" y ",BM759)))))</f>
        <v/>
      </c>
      <c r="BM759" s="231" t="s">
        <v>6324</v>
      </c>
      <c r="BN759" s="290">
        <f t="shared" si="255"/>
        <v>0</v>
      </c>
      <c r="BO759" s="291" t="str">
        <f>IF(BN759=0,"",
IF(SUM($BN$647:BN759)=1,BP759,
IF($BO$767&gt;SUM($BN$647:BN759),_xlfn.CONCAT(", ",BP759),
IF($BO$767=SUM($BN$647:BN759),_xlfn.CONCAT(" y ",BP759)))))</f>
        <v/>
      </c>
      <c r="BP759" s="231" t="s">
        <v>6324</v>
      </c>
      <c r="BQ759" s="378">
        <f t="shared" si="256"/>
        <v>0</v>
      </c>
      <c r="BR759" s="379">
        <f t="shared" si="257"/>
        <v>0</v>
      </c>
      <c r="BS759" s="380">
        <f t="shared" si="258"/>
        <v>0</v>
      </c>
      <c r="BT759" s="483">
        <f t="shared" si="259"/>
        <v>0</v>
      </c>
      <c r="BU759" s="484">
        <f t="shared" si="260"/>
        <v>0</v>
      </c>
      <c r="BV759" s="485">
        <f t="shared" si="261"/>
        <v>0</v>
      </c>
      <c r="BW759" s="486">
        <f t="shared" si="262"/>
        <v>0</v>
      </c>
      <c r="BX759" s="483">
        <f t="shared" si="263"/>
        <v>0</v>
      </c>
      <c r="BY759" s="487">
        <f t="shared" si="264"/>
        <v>0</v>
      </c>
      <c r="BZ759" s="485">
        <f t="shared" si="265"/>
        <v>0</v>
      </c>
      <c r="CA759" s="486">
        <f t="shared" si="266"/>
        <v>0</v>
      </c>
      <c r="CB759" s="483">
        <f t="shared" si="267"/>
        <v>0</v>
      </c>
      <c r="CC759" s="484">
        <f t="shared" si="268"/>
        <v>0</v>
      </c>
      <c r="CD759" s="485">
        <f t="shared" si="269"/>
        <v>0</v>
      </c>
      <c r="CE759" s="486">
        <f t="shared" si="270"/>
        <v>0</v>
      </c>
    </row>
    <row r="760" spans="1:83" ht="15" hidden="1" customHeight="1">
      <c r="A760" s="6"/>
      <c r="B760" s="5"/>
      <c r="C760" s="87" t="s">
        <v>218</v>
      </c>
      <c r="D760" s="623" t="str">
        <f>IF(CNGE_2024_M1_Secc1_Sub1!$D155="","",CNGE_2024_M1_Secc1_Sub1!$D155)</f>
        <v/>
      </c>
      <c r="E760" s="624"/>
      <c r="F760" s="624"/>
      <c r="G760" s="624"/>
      <c r="H760" s="624"/>
      <c r="I760" s="625"/>
      <c r="J760" s="111"/>
      <c r="K760" s="111"/>
      <c r="L760" s="111"/>
      <c r="M760" s="111"/>
      <c r="N760" s="111"/>
      <c r="O760" s="111"/>
      <c r="P760" s="111"/>
      <c r="Q760" s="111"/>
      <c r="R760" s="111"/>
      <c r="S760" s="111"/>
      <c r="T760" s="111"/>
      <c r="U760" s="111"/>
      <c r="V760" s="111"/>
      <c r="W760" s="111"/>
      <c r="X760" s="111"/>
      <c r="Y760" s="111"/>
      <c r="Z760" s="111"/>
      <c r="AA760" s="111"/>
      <c r="AB760" s="111"/>
      <c r="AC760" s="111"/>
      <c r="AD760" s="111"/>
      <c r="AE760" s="8"/>
      <c r="AG760" s="381">
        <f t="shared" si="224"/>
        <v>0</v>
      </c>
      <c r="AH760" s="298">
        <f t="shared" si="225"/>
        <v>0</v>
      </c>
      <c r="AI760" s="299">
        <f t="shared" si="226"/>
        <v>0</v>
      </c>
      <c r="AJ760" s="300">
        <f t="shared" si="227"/>
        <v>0</v>
      </c>
      <c r="AK760" s="301">
        <f t="shared" si="228"/>
        <v>0</v>
      </c>
      <c r="AL760" s="298">
        <f t="shared" si="229"/>
        <v>0</v>
      </c>
      <c r="AM760" s="299">
        <f t="shared" si="230"/>
        <v>0</v>
      </c>
      <c r="AN760" s="300">
        <f t="shared" si="231"/>
        <v>0</v>
      </c>
      <c r="AO760" s="301">
        <f t="shared" si="232"/>
        <v>0</v>
      </c>
      <c r="AP760" s="298">
        <f t="shared" si="233"/>
        <v>0</v>
      </c>
      <c r="AQ760" s="299">
        <f t="shared" si="234"/>
        <v>0</v>
      </c>
      <c r="AR760" s="300">
        <f t="shared" si="235"/>
        <v>0</v>
      </c>
      <c r="AS760" s="301">
        <f t="shared" si="236"/>
        <v>0</v>
      </c>
      <c r="AT760" s="298">
        <f t="shared" si="237"/>
        <v>0</v>
      </c>
      <c r="AU760" s="299">
        <f t="shared" si="238"/>
        <v>0</v>
      </c>
      <c r="AV760" s="300">
        <f t="shared" si="239"/>
        <v>0</v>
      </c>
      <c r="AW760" s="301">
        <f t="shared" si="240"/>
        <v>0</v>
      </c>
      <c r="AX760" s="298">
        <f t="shared" si="241"/>
        <v>0</v>
      </c>
      <c r="AY760" s="299">
        <f t="shared" si="242"/>
        <v>0</v>
      </c>
      <c r="AZ760" s="300">
        <f t="shared" si="243"/>
        <v>0</v>
      </c>
      <c r="BA760" s="301">
        <f t="shared" si="244"/>
        <v>0</v>
      </c>
      <c r="BB760" s="298">
        <f t="shared" si="245"/>
        <v>0</v>
      </c>
      <c r="BC760" s="299">
        <f t="shared" si="246"/>
        <v>0</v>
      </c>
      <c r="BD760" s="300">
        <f t="shared" si="247"/>
        <v>0</v>
      </c>
      <c r="BE760" s="301">
        <f t="shared" si="248"/>
        <v>0</v>
      </c>
      <c r="BF760" s="298">
        <f t="shared" si="249"/>
        <v>0</v>
      </c>
      <c r="BG760" s="299">
        <f t="shared" si="250"/>
        <v>0</v>
      </c>
      <c r="BH760" s="300">
        <f t="shared" si="251"/>
        <v>0</v>
      </c>
      <c r="BI760" s="301">
        <f t="shared" si="252"/>
        <v>0</v>
      </c>
      <c r="BJ760" s="371">
        <f t="shared" si="253"/>
        <v>0</v>
      </c>
      <c r="BK760" s="303">
        <f t="shared" si="254"/>
        <v>0</v>
      </c>
      <c r="BL760" s="304" t="str">
        <f>IF(BK760=0,"",
IF(SUM($BK$647:BK760)=1,BM760,
IF($BL$767&gt;SUM($BK$647:BK760),_xlfn.CONCAT(", ",BM760),
IF($BL$767=SUM($BK$647:BK760),_xlfn.CONCAT(" y ",BM760)))))</f>
        <v/>
      </c>
      <c r="BM760" s="231" t="s">
        <v>6325</v>
      </c>
      <c r="BN760" s="290">
        <f t="shared" si="255"/>
        <v>0</v>
      </c>
      <c r="BO760" s="291" t="str">
        <f>IF(BN760=0,"",
IF(SUM($BN$647:BN760)=1,BP760,
IF($BO$767&gt;SUM($BN$647:BN760),_xlfn.CONCAT(", ",BP760),
IF($BO$767=SUM($BN$647:BN760),_xlfn.CONCAT(" y ",BP760)))))</f>
        <v/>
      </c>
      <c r="BP760" s="231" t="s">
        <v>6325</v>
      </c>
      <c r="BQ760" s="378">
        <f t="shared" si="256"/>
        <v>0</v>
      </c>
      <c r="BR760" s="379">
        <f t="shared" si="257"/>
        <v>0</v>
      </c>
      <c r="BS760" s="380">
        <f t="shared" si="258"/>
        <v>0</v>
      </c>
      <c r="BT760" s="483">
        <f t="shared" si="259"/>
        <v>0</v>
      </c>
      <c r="BU760" s="484">
        <f t="shared" si="260"/>
        <v>0</v>
      </c>
      <c r="BV760" s="485">
        <f t="shared" si="261"/>
        <v>0</v>
      </c>
      <c r="BW760" s="486">
        <f t="shared" si="262"/>
        <v>0</v>
      </c>
      <c r="BX760" s="483">
        <f t="shared" si="263"/>
        <v>0</v>
      </c>
      <c r="BY760" s="487">
        <f t="shared" si="264"/>
        <v>0</v>
      </c>
      <c r="BZ760" s="485">
        <f t="shared" si="265"/>
        <v>0</v>
      </c>
      <c r="CA760" s="486">
        <f t="shared" si="266"/>
        <v>0</v>
      </c>
      <c r="CB760" s="483">
        <f t="shared" si="267"/>
        <v>0</v>
      </c>
      <c r="CC760" s="484">
        <f t="shared" si="268"/>
        <v>0</v>
      </c>
      <c r="CD760" s="485">
        <f t="shared" si="269"/>
        <v>0</v>
      </c>
      <c r="CE760" s="486">
        <f t="shared" si="270"/>
        <v>0</v>
      </c>
    </row>
    <row r="761" spans="1:83" ht="15" hidden="1" customHeight="1">
      <c r="A761" s="6"/>
      <c r="B761" s="5"/>
      <c r="C761" s="87" t="s">
        <v>219</v>
      </c>
      <c r="D761" s="623" t="str">
        <f>IF(CNGE_2024_M1_Secc1_Sub1!$D156="","",CNGE_2024_M1_Secc1_Sub1!$D156)</f>
        <v/>
      </c>
      <c r="E761" s="624"/>
      <c r="F761" s="624"/>
      <c r="G761" s="624"/>
      <c r="H761" s="624"/>
      <c r="I761" s="625"/>
      <c r="J761" s="111"/>
      <c r="K761" s="111"/>
      <c r="L761" s="111"/>
      <c r="M761" s="111"/>
      <c r="N761" s="111"/>
      <c r="O761" s="111"/>
      <c r="P761" s="111"/>
      <c r="Q761" s="111"/>
      <c r="R761" s="111"/>
      <c r="S761" s="111"/>
      <c r="T761" s="111"/>
      <c r="U761" s="111"/>
      <c r="V761" s="111"/>
      <c r="W761" s="111"/>
      <c r="X761" s="111"/>
      <c r="Y761" s="111"/>
      <c r="Z761" s="111"/>
      <c r="AA761" s="111"/>
      <c r="AB761" s="111"/>
      <c r="AC761" s="111"/>
      <c r="AD761" s="111"/>
      <c r="AE761" s="8"/>
      <c r="AG761" s="381">
        <f t="shared" si="224"/>
        <v>0</v>
      </c>
      <c r="AH761" s="298">
        <f t="shared" si="225"/>
        <v>0</v>
      </c>
      <c r="AI761" s="299">
        <f t="shared" si="226"/>
        <v>0</v>
      </c>
      <c r="AJ761" s="300">
        <f t="shared" si="227"/>
        <v>0</v>
      </c>
      <c r="AK761" s="301">
        <f t="shared" si="228"/>
        <v>0</v>
      </c>
      <c r="AL761" s="298">
        <f t="shared" si="229"/>
        <v>0</v>
      </c>
      <c r="AM761" s="299">
        <f t="shared" si="230"/>
        <v>0</v>
      </c>
      <c r="AN761" s="300">
        <f t="shared" si="231"/>
        <v>0</v>
      </c>
      <c r="AO761" s="301">
        <f t="shared" si="232"/>
        <v>0</v>
      </c>
      <c r="AP761" s="298">
        <f t="shared" si="233"/>
        <v>0</v>
      </c>
      <c r="AQ761" s="299">
        <f t="shared" si="234"/>
        <v>0</v>
      </c>
      <c r="AR761" s="300">
        <f t="shared" si="235"/>
        <v>0</v>
      </c>
      <c r="AS761" s="301">
        <f t="shared" si="236"/>
        <v>0</v>
      </c>
      <c r="AT761" s="298">
        <f t="shared" si="237"/>
        <v>0</v>
      </c>
      <c r="AU761" s="299">
        <f t="shared" si="238"/>
        <v>0</v>
      </c>
      <c r="AV761" s="300">
        <f t="shared" si="239"/>
        <v>0</v>
      </c>
      <c r="AW761" s="301">
        <f t="shared" si="240"/>
        <v>0</v>
      </c>
      <c r="AX761" s="298">
        <f t="shared" si="241"/>
        <v>0</v>
      </c>
      <c r="AY761" s="299">
        <f t="shared" si="242"/>
        <v>0</v>
      </c>
      <c r="AZ761" s="300">
        <f t="shared" si="243"/>
        <v>0</v>
      </c>
      <c r="BA761" s="301">
        <f t="shared" si="244"/>
        <v>0</v>
      </c>
      <c r="BB761" s="298">
        <f t="shared" si="245"/>
        <v>0</v>
      </c>
      <c r="BC761" s="299">
        <f t="shared" si="246"/>
        <v>0</v>
      </c>
      <c r="BD761" s="300">
        <f t="shared" si="247"/>
        <v>0</v>
      </c>
      <c r="BE761" s="301">
        <f t="shared" si="248"/>
        <v>0</v>
      </c>
      <c r="BF761" s="298">
        <f t="shared" si="249"/>
        <v>0</v>
      </c>
      <c r="BG761" s="299">
        <f t="shared" si="250"/>
        <v>0</v>
      </c>
      <c r="BH761" s="300">
        <f t="shared" si="251"/>
        <v>0</v>
      </c>
      <c r="BI761" s="301">
        <f t="shared" si="252"/>
        <v>0</v>
      </c>
      <c r="BJ761" s="371">
        <f t="shared" si="253"/>
        <v>0</v>
      </c>
      <c r="BK761" s="303">
        <f t="shared" si="254"/>
        <v>0</v>
      </c>
      <c r="BL761" s="304" t="str">
        <f>IF(BK761=0,"",
IF(SUM($BK$647:BK761)=1,BM761,
IF($BL$767&gt;SUM($BK$647:BK761),_xlfn.CONCAT(", ",BM761),
IF($BL$767=SUM($BK$647:BK761),_xlfn.CONCAT(" y ",BM761)))))</f>
        <v/>
      </c>
      <c r="BM761" s="231" t="s">
        <v>6326</v>
      </c>
      <c r="BN761" s="290">
        <f t="shared" si="255"/>
        <v>0</v>
      </c>
      <c r="BO761" s="291" t="str">
        <f>IF(BN761=0,"",
IF(SUM($BN$647:BN761)=1,BP761,
IF($BO$767&gt;SUM($BN$647:BN761),_xlfn.CONCAT(", ",BP761),
IF($BO$767=SUM($BN$647:BN761),_xlfn.CONCAT(" y ",BP761)))))</f>
        <v/>
      </c>
      <c r="BP761" s="231" t="s">
        <v>6326</v>
      </c>
      <c r="BQ761" s="378">
        <f t="shared" si="256"/>
        <v>0</v>
      </c>
      <c r="BR761" s="379">
        <f t="shared" si="257"/>
        <v>0</v>
      </c>
      <c r="BS761" s="380">
        <f t="shared" si="258"/>
        <v>0</v>
      </c>
      <c r="BT761" s="483">
        <f t="shared" si="259"/>
        <v>0</v>
      </c>
      <c r="BU761" s="484">
        <f t="shared" si="260"/>
        <v>0</v>
      </c>
      <c r="BV761" s="485">
        <f t="shared" si="261"/>
        <v>0</v>
      </c>
      <c r="BW761" s="486">
        <f t="shared" si="262"/>
        <v>0</v>
      </c>
      <c r="BX761" s="483">
        <f t="shared" si="263"/>
        <v>0</v>
      </c>
      <c r="BY761" s="487">
        <f t="shared" si="264"/>
        <v>0</v>
      </c>
      <c r="BZ761" s="485">
        <f t="shared" si="265"/>
        <v>0</v>
      </c>
      <c r="CA761" s="486">
        <f t="shared" si="266"/>
        <v>0</v>
      </c>
      <c r="CB761" s="483">
        <f t="shared" si="267"/>
        <v>0</v>
      </c>
      <c r="CC761" s="484">
        <f t="shared" si="268"/>
        <v>0</v>
      </c>
      <c r="CD761" s="485">
        <f t="shared" si="269"/>
        <v>0</v>
      </c>
      <c r="CE761" s="486">
        <f t="shared" si="270"/>
        <v>0</v>
      </c>
    </row>
    <row r="762" spans="1:83" ht="15" hidden="1" customHeight="1">
      <c r="A762" s="6"/>
      <c r="B762" s="5"/>
      <c r="C762" s="87" t="s">
        <v>220</v>
      </c>
      <c r="D762" s="623" t="str">
        <f>IF(CNGE_2024_M1_Secc1_Sub1!$D157="","",CNGE_2024_M1_Secc1_Sub1!$D157)</f>
        <v/>
      </c>
      <c r="E762" s="624"/>
      <c r="F762" s="624"/>
      <c r="G762" s="624"/>
      <c r="H762" s="624"/>
      <c r="I762" s="625"/>
      <c r="J762" s="111"/>
      <c r="K762" s="111"/>
      <c r="L762" s="111"/>
      <c r="M762" s="111"/>
      <c r="N762" s="111"/>
      <c r="O762" s="111"/>
      <c r="P762" s="111"/>
      <c r="Q762" s="111"/>
      <c r="R762" s="111"/>
      <c r="S762" s="111"/>
      <c r="T762" s="111"/>
      <c r="U762" s="111"/>
      <c r="V762" s="111"/>
      <c r="W762" s="111"/>
      <c r="X762" s="111"/>
      <c r="Y762" s="111"/>
      <c r="Z762" s="111"/>
      <c r="AA762" s="111"/>
      <c r="AB762" s="111"/>
      <c r="AC762" s="111"/>
      <c r="AD762" s="111"/>
      <c r="AE762" s="8"/>
      <c r="AG762" s="381">
        <f t="shared" si="224"/>
        <v>0</v>
      </c>
      <c r="AH762" s="298">
        <f t="shared" si="225"/>
        <v>0</v>
      </c>
      <c r="AI762" s="299">
        <f t="shared" si="226"/>
        <v>0</v>
      </c>
      <c r="AJ762" s="300">
        <f t="shared" si="227"/>
        <v>0</v>
      </c>
      <c r="AK762" s="301">
        <f t="shared" si="228"/>
        <v>0</v>
      </c>
      <c r="AL762" s="298">
        <f t="shared" si="229"/>
        <v>0</v>
      </c>
      <c r="AM762" s="299">
        <f t="shared" si="230"/>
        <v>0</v>
      </c>
      <c r="AN762" s="300">
        <f t="shared" si="231"/>
        <v>0</v>
      </c>
      <c r="AO762" s="301">
        <f t="shared" si="232"/>
        <v>0</v>
      </c>
      <c r="AP762" s="298">
        <f t="shared" si="233"/>
        <v>0</v>
      </c>
      <c r="AQ762" s="299">
        <f t="shared" si="234"/>
        <v>0</v>
      </c>
      <c r="AR762" s="300">
        <f t="shared" si="235"/>
        <v>0</v>
      </c>
      <c r="AS762" s="301">
        <f t="shared" si="236"/>
        <v>0</v>
      </c>
      <c r="AT762" s="298">
        <f t="shared" si="237"/>
        <v>0</v>
      </c>
      <c r="AU762" s="299">
        <f t="shared" si="238"/>
        <v>0</v>
      </c>
      <c r="AV762" s="300">
        <f t="shared" si="239"/>
        <v>0</v>
      </c>
      <c r="AW762" s="301">
        <f t="shared" si="240"/>
        <v>0</v>
      </c>
      <c r="AX762" s="298">
        <f t="shared" si="241"/>
        <v>0</v>
      </c>
      <c r="AY762" s="299">
        <f t="shared" si="242"/>
        <v>0</v>
      </c>
      <c r="AZ762" s="300">
        <f t="shared" si="243"/>
        <v>0</v>
      </c>
      <c r="BA762" s="301">
        <f t="shared" si="244"/>
        <v>0</v>
      </c>
      <c r="BB762" s="298">
        <f t="shared" si="245"/>
        <v>0</v>
      </c>
      <c r="BC762" s="299">
        <f t="shared" si="246"/>
        <v>0</v>
      </c>
      <c r="BD762" s="300">
        <f t="shared" si="247"/>
        <v>0</v>
      </c>
      <c r="BE762" s="301">
        <f t="shared" si="248"/>
        <v>0</v>
      </c>
      <c r="BF762" s="298">
        <f t="shared" si="249"/>
        <v>0</v>
      </c>
      <c r="BG762" s="299">
        <f t="shared" si="250"/>
        <v>0</v>
      </c>
      <c r="BH762" s="300">
        <f t="shared" si="251"/>
        <v>0</v>
      </c>
      <c r="BI762" s="301">
        <f t="shared" si="252"/>
        <v>0</v>
      </c>
      <c r="BJ762" s="371">
        <f t="shared" si="253"/>
        <v>0</v>
      </c>
      <c r="BK762" s="303">
        <f t="shared" si="254"/>
        <v>0</v>
      </c>
      <c r="BL762" s="304" t="str">
        <f>IF(BK762=0,"",
IF(SUM($BK$647:BK762)=1,BM762,
IF($BL$767&gt;SUM($BK$647:BK762),_xlfn.CONCAT(", ",BM762),
IF($BL$767=SUM($BK$647:BK762),_xlfn.CONCAT(" y ",BM762)))))</f>
        <v/>
      </c>
      <c r="BM762" s="231" t="s">
        <v>6327</v>
      </c>
      <c r="BN762" s="290">
        <f t="shared" si="255"/>
        <v>0</v>
      </c>
      <c r="BO762" s="291" t="str">
        <f>IF(BN762=0,"",
IF(SUM($BN$647:BN762)=1,BP762,
IF($BO$767&gt;SUM($BN$647:BN762),_xlfn.CONCAT(", ",BP762),
IF($BO$767=SUM($BN$647:BN762),_xlfn.CONCAT(" y ",BP762)))))</f>
        <v/>
      </c>
      <c r="BP762" s="231" t="s">
        <v>6327</v>
      </c>
      <c r="BQ762" s="378">
        <f t="shared" si="256"/>
        <v>0</v>
      </c>
      <c r="BR762" s="379">
        <f t="shared" si="257"/>
        <v>0</v>
      </c>
      <c r="BS762" s="380">
        <f t="shared" si="258"/>
        <v>0</v>
      </c>
      <c r="BT762" s="483">
        <f t="shared" si="259"/>
        <v>0</v>
      </c>
      <c r="BU762" s="484">
        <f t="shared" si="260"/>
        <v>0</v>
      </c>
      <c r="BV762" s="485">
        <f t="shared" si="261"/>
        <v>0</v>
      </c>
      <c r="BW762" s="486">
        <f t="shared" si="262"/>
        <v>0</v>
      </c>
      <c r="BX762" s="483">
        <f t="shared" si="263"/>
        <v>0</v>
      </c>
      <c r="BY762" s="487">
        <f t="shared" si="264"/>
        <v>0</v>
      </c>
      <c r="BZ762" s="485">
        <f t="shared" si="265"/>
        <v>0</v>
      </c>
      <c r="CA762" s="486">
        <f t="shared" si="266"/>
        <v>0</v>
      </c>
      <c r="CB762" s="483">
        <f t="shared" si="267"/>
        <v>0</v>
      </c>
      <c r="CC762" s="484">
        <f t="shared" si="268"/>
        <v>0</v>
      </c>
      <c r="CD762" s="485">
        <f t="shared" si="269"/>
        <v>0</v>
      </c>
      <c r="CE762" s="486">
        <f t="shared" si="270"/>
        <v>0</v>
      </c>
    </row>
    <row r="763" spans="1:83" ht="15" hidden="1" customHeight="1">
      <c r="A763" s="6"/>
      <c r="B763" s="5"/>
      <c r="C763" s="87" t="s">
        <v>221</v>
      </c>
      <c r="D763" s="623" t="str">
        <f>IF(CNGE_2024_M1_Secc1_Sub1!$D158="","",CNGE_2024_M1_Secc1_Sub1!$D158)</f>
        <v/>
      </c>
      <c r="E763" s="624"/>
      <c r="F763" s="624"/>
      <c r="G763" s="624"/>
      <c r="H763" s="624"/>
      <c r="I763" s="625"/>
      <c r="J763" s="111"/>
      <c r="K763" s="111"/>
      <c r="L763" s="111"/>
      <c r="M763" s="111"/>
      <c r="N763" s="111"/>
      <c r="O763" s="111"/>
      <c r="P763" s="111"/>
      <c r="Q763" s="111"/>
      <c r="R763" s="111"/>
      <c r="S763" s="111"/>
      <c r="T763" s="111"/>
      <c r="U763" s="111"/>
      <c r="V763" s="111"/>
      <c r="W763" s="111"/>
      <c r="X763" s="111"/>
      <c r="Y763" s="111"/>
      <c r="Z763" s="111"/>
      <c r="AA763" s="111"/>
      <c r="AB763" s="111"/>
      <c r="AC763" s="111"/>
      <c r="AD763" s="111"/>
      <c r="AE763" s="8"/>
      <c r="AG763" s="381">
        <f t="shared" si="224"/>
        <v>0</v>
      </c>
      <c r="AH763" s="298">
        <f t="shared" si="225"/>
        <v>0</v>
      </c>
      <c r="AI763" s="299">
        <f t="shared" si="226"/>
        <v>0</v>
      </c>
      <c r="AJ763" s="300">
        <f t="shared" si="227"/>
        <v>0</v>
      </c>
      <c r="AK763" s="301">
        <f t="shared" si="228"/>
        <v>0</v>
      </c>
      <c r="AL763" s="298">
        <f t="shared" si="229"/>
        <v>0</v>
      </c>
      <c r="AM763" s="299">
        <f t="shared" si="230"/>
        <v>0</v>
      </c>
      <c r="AN763" s="300">
        <f t="shared" si="231"/>
        <v>0</v>
      </c>
      <c r="AO763" s="301">
        <f t="shared" si="232"/>
        <v>0</v>
      </c>
      <c r="AP763" s="298">
        <f t="shared" si="233"/>
        <v>0</v>
      </c>
      <c r="AQ763" s="299">
        <f t="shared" si="234"/>
        <v>0</v>
      </c>
      <c r="AR763" s="300">
        <f t="shared" si="235"/>
        <v>0</v>
      </c>
      <c r="AS763" s="301">
        <f t="shared" si="236"/>
        <v>0</v>
      </c>
      <c r="AT763" s="298">
        <f t="shared" si="237"/>
        <v>0</v>
      </c>
      <c r="AU763" s="299">
        <f t="shared" si="238"/>
        <v>0</v>
      </c>
      <c r="AV763" s="300">
        <f t="shared" si="239"/>
        <v>0</v>
      </c>
      <c r="AW763" s="301">
        <f t="shared" si="240"/>
        <v>0</v>
      </c>
      <c r="AX763" s="298">
        <f t="shared" si="241"/>
        <v>0</v>
      </c>
      <c r="AY763" s="299">
        <f t="shared" si="242"/>
        <v>0</v>
      </c>
      <c r="AZ763" s="300">
        <f t="shared" si="243"/>
        <v>0</v>
      </c>
      <c r="BA763" s="301">
        <f t="shared" si="244"/>
        <v>0</v>
      </c>
      <c r="BB763" s="298">
        <f t="shared" si="245"/>
        <v>0</v>
      </c>
      <c r="BC763" s="299">
        <f t="shared" si="246"/>
        <v>0</v>
      </c>
      <c r="BD763" s="300">
        <f t="shared" si="247"/>
        <v>0</v>
      </c>
      <c r="BE763" s="301">
        <f t="shared" si="248"/>
        <v>0</v>
      </c>
      <c r="BF763" s="298">
        <f t="shared" si="249"/>
        <v>0</v>
      </c>
      <c r="BG763" s="299">
        <f t="shared" si="250"/>
        <v>0</v>
      </c>
      <c r="BH763" s="300">
        <f t="shared" si="251"/>
        <v>0</v>
      </c>
      <c r="BI763" s="301">
        <f t="shared" si="252"/>
        <v>0</v>
      </c>
      <c r="BJ763" s="371">
        <f t="shared" si="253"/>
        <v>0</v>
      </c>
      <c r="BK763" s="303">
        <f t="shared" si="254"/>
        <v>0</v>
      </c>
      <c r="BL763" s="304" t="str">
        <f>IF(BK763=0,"",
IF(SUM($BK$647:BK763)=1,BM763,
IF($BL$767&gt;SUM($BK$647:BK763),_xlfn.CONCAT(", ",BM763),
IF($BL$767=SUM($BK$647:BK763),_xlfn.CONCAT(" y ",BM763)))))</f>
        <v/>
      </c>
      <c r="BM763" s="231" t="s">
        <v>6328</v>
      </c>
      <c r="BN763" s="290">
        <f t="shared" si="255"/>
        <v>0</v>
      </c>
      <c r="BO763" s="291" t="str">
        <f>IF(BN763=0,"",
IF(SUM($BN$647:BN763)=1,BP763,
IF($BO$767&gt;SUM($BN$647:BN763),_xlfn.CONCAT(", ",BP763),
IF($BO$767=SUM($BN$647:BN763),_xlfn.CONCAT(" y ",BP763)))))</f>
        <v/>
      </c>
      <c r="BP763" s="231" t="s">
        <v>6328</v>
      </c>
      <c r="BQ763" s="378">
        <f t="shared" si="256"/>
        <v>0</v>
      </c>
      <c r="BR763" s="379">
        <f t="shared" si="257"/>
        <v>0</v>
      </c>
      <c r="BS763" s="380">
        <f t="shared" si="258"/>
        <v>0</v>
      </c>
      <c r="BT763" s="483">
        <f t="shared" si="259"/>
        <v>0</v>
      </c>
      <c r="BU763" s="484">
        <f t="shared" si="260"/>
        <v>0</v>
      </c>
      <c r="BV763" s="485">
        <f t="shared" si="261"/>
        <v>0</v>
      </c>
      <c r="BW763" s="486">
        <f t="shared" si="262"/>
        <v>0</v>
      </c>
      <c r="BX763" s="483">
        <f t="shared" si="263"/>
        <v>0</v>
      </c>
      <c r="BY763" s="487">
        <f t="shared" si="264"/>
        <v>0</v>
      </c>
      <c r="BZ763" s="485">
        <f t="shared" si="265"/>
        <v>0</v>
      </c>
      <c r="CA763" s="486">
        <f t="shared" si="266"/>
        <v>0</v>
      </c>
      <c r="CB763" s="483">
        <f t="shared" si="267"/>
        <v>0</v>
      </c>
      <c r="CC763" s="484">
        <f t="shared" si="268"/>
        <v>0</v>
      </c>
      <c r="CD763" s="485">
        <f t="shared" si="269"/>
        <v>0</v>
      </c>
      <c r="CE763" s="486">
        <f t="shared" si="270"/>
        <v>0</v>
      </c>
    </row>
    <row r="764" spans="1:83" ht="15" hidden="1" customHeight="1">
      <c r="A764" s="81"/>
      <c r="B764" s="41"/>
      <c r="C764" s="87" t="s">
        <v>222</v>
      </c>
      <c r="D764" s="623" t="str">
        <f>IF(CNGE_2024_M1_Secc1_Sub1!$D159="","",CNGE_2024_M1_Secc1_Sub1!$D159)</f>
        <v/>
      </c>
      <c r="E764" s="624"/>
      <c r="F764" s="624"/>
      <c r="G764" s="624"/>
      <c r="H764" s="624"/>
      <c r="I764" s="625"/>
      <c r="J764" s="111"/>
      <c r="K764" s="111"/>
      <c r="L764" s="111"/>
      <c r="M764" s="111"/>
      <c r="N764" s="111"/>
      <c r="O764" s="111"/>
      <c r="P764" s="111"/>
      <c r="Q764" s="111"/>
      <c r="R764" s="111"/>
      <c r="S764" s="111"/>
      <c r="T764" s="111"/>
      <c r="U764" s="111"/>
      <c r="V764" s="111"/>
      <c r="W764" s="111"/>
      <c r="X764" s="111"/>
      <c r="Y764" s="111"/>
      <c r="Z764" s="111"/>
      <c r="AA764" s="111"/>
      <c r="AB764" s="111"/>
      <c r="AC764" s="111"/>
      <c r="AD764" s="111"/>
      <c r="AE764" s="8"/>
      <c r="AG764" s="381">
        <f t="shared" si="224"/>
        <v>0</v>
      </c>
      <c r="AH764" s="298">
        <f t="shared" si="225"/>
        <v>0</v>
      </c>
      <c r="AI764" s="299">
        <f t="shared" si="226"/>
        <v>0</v>
      </c>
      <c r="AJ764" s="300">
        <f t="shared" si="227"/>
        <v>0</v>
      </c>
      <c r="AK764" s="301">
        <f t="shared" si="228"/>
        <v>0</v>
      </c>
      <c r="AL764" s="298">
        <f t="shared" si="229"/>
        <v>0</v>
      </c>
      <c r="AM764" s="299">
        <f t="shared" si="230"/>
        <v>0</v>
      </c>
      <c r="AN764" s="300">
        <f t="shared" si="231"/>
        <v>0</v>
      </c>
      <c r="AO764" s="301">
        <f t="shared" si="232"/>
        <v>0</v>
      </c>
      <c r="AP764" s="298">
        <f t="shared" si="233"/>
        <v>0</v>
      </c>
      <c r="AQ764" s="299">
        <f t="shared" si="234"/>
        <v>0</v>
      </c>
      <c r="AR764" s="300">
        <f t="shared" si="235"/>
        <v>0</v>
      </c>
      <c r="AS764" s="301">
        <f t="shared" si="236"/>
        <v>0</v>
      </c>
      <c r="AT764" s="298">
        <f t="shared" si="237"/>
        <v>0</v>
      </c>
      <c r="AU764" s="299">
        <f t="shared" si="238"/>
        <v>0</v>
      </c>
      <c r="AV764" s="300">
        <f t="shared" si="239"/>
        <v>0</v>
      </c>
      <c r="AW764" s="301">
        <f t="shared" si="240"/>
        <v>0</v>
      </c>
      <c r="AX764" s="298">
        <f t="shared" si="241"/>
        <v>0</v>
      </c>
      <c r="AY764" s="299">
        <f t="shared" si="242"/>
        <v>0</v>
      </c>
      <c r="AZ764" s="300">
        <f t="shared" si="243"/>
        <v>0</v>
      </c>
      <c r="BA764" s="301">
        <f t="shared" si="244"/>
        <v>0</v>
      </c>
      <c r="BB764" s="298">
        <f t="shared" si="245"/>
        <v>0</v>
      </c>
      <c r="BC764" s="299">
        <f t="shared" si="246"/>
        <v>0</v>
      </c>
      <c r="BD764" s="300">
        <f t="shared" si="247"/>
        <v>0</v>
      </c>
      <c r="BE764" s="301">
        <f t="shared" si="248"/>
        <v>0</v>
      </c>
      <c r="BF764" s="298">
        <f t="shared" si="249"/>
        <v>0</v>
      </c>
      <c r="BG764" s="299">
        <f t="shared" si="250"/>
        <v>0</v>
      </c>
      <c r="BH764" s="300">
        <f t="shared" si="251"/>
        <v>0</v>
      </c>
      <c r="BI764" s="301">
        <f t="shared" si="252"/>
        <v>0</v>
      </c>
      <c r="BJ764" s="371">
        <f t="shared" si="253"/>
        <v>0</v>
      </c>
      <c r="BK764" s="303">
        <f t="shared" si="254"/>
        <v>0</v>
      </c>
      <c r="BL764" s="304" t="str">
        <f>IF(BK764=0,"",
IF(SUM($BK$647:BK764)=1,BM764,
IF($BL$767&gt;SUM($BK$647:BK764),_xlfn.CONCAT(", ",BM764),
IF($BL$767=SUM($BK$647:BK764),_xlfn.CONCAT(" y ",BM764)))))</f>
        <v/>
      </c>
      <c r="BM764" s="231" t="s">
        <v>6329</v>
      </c>
      <c r="BN764" s="290">
        <f t="shared" si="255"/>
        <v>0</v>
      </c>
      <c r="BO764" s="291" t="str">
        <f>IF(BN764=0,"",
IF(SUM($BN$647:BN764)=1,BP764,
IF($BO$767&gt;SUM($BN$647:BN764),_xlfn.CONCAT(", ",BP764),
IF($BO$767=SUM($BN$647:BN764),_xlfn.CONCAT(" y ",BP764)))))</f>
        <v/>
      </c>
      <c r="BP764" s="231" t="s">
        <v>6329</v>
      </c>
      <c r="BQ764" s="378">
        <f t="shared" si="256"/>
        <v>0</v>
      </c>
      <c r="BR764" s="379">
        <f t="shared" si="257"/>
        <v>0</v>
      </c>
      <c r="BS764" s="380">
        <f t="shared" si="258"/>
        <v>0</v>
      </c>
      <c r="BT764" s="483">
        <f t="shared" si="259"/>
        <v>0</v>
      </c>
      <c r="BU764" s="484">
        <f t="shared" si="260"/>
        <v>0</v>
      </c>
      <c r="BV764" s="485">
        <f t="shared" si="261"/>
        <v>0</v>
      </c>
      <c r="BW764" s="486">
        <f t="shared" si="262"/>
        <v>0</v>
      </c>
      <c r="BX764" s="483">
        <f t="shared" si="263"/>
        <v>0</v>
      </c>
      <c r="BY764" s="487">
        <f t="shared" si="264"/>
        <v>0</v>
      </c>
      <c r="BZ764" s="485">
        <f t="shared" si="265"/>
        <v>0</v>
      </c>
      <c r="CA764" s="486">
        <f t="shared" si="266"/>
        <v>0</v>
      </c>
      <c r="CB764" s="483">
        <f t="shared" si="267"/>
        <v>0</v>
      </c>
      <c r="CC764" s="484">
        <f t="shared" si="268"/>
        <v>0</v>
      </c>
      <c r="CD764" s="485">
        <f t="shared" si="269"/>
        <v>0</v>
      </c>
      <c r="CE764" s="486">
        <f t="shared" si="270"/>
        <v>0</v>
      </c>
    </row>
    <row r="765" spans="1:83" ht="15" hidden="1" customHeight="1">
      <c r="A765" s="6"/>
      <c r="B765" s="5"/>
      <c r="C765" s="87" t="s">
        <v>223</v>
      </c>
      <c r="D765" s="623" t="str">
        <f>IF(CNGE_2024_M1_Secc1_Sub1!$D160="","",CNGE_2024_M1_Secc1_Sub1!$D160)</f>
        <v/>
      </c>
      <c r="E765" s="624"/>
      <c r="F765" s="624"/>
      <c r="G765" s="624"/>
      <c r="H765" s="624"/>
      <c r="I765" s="625"/>
      <c r="J765" s="111"/>
      <c r="K765" s="111"/>
      <c r="L765" s="111"/>
      <c r="M765" s="111"/>
      <c r="N765" s="111"/>
      <c r="O765" s="111"/>
      <c r="P765" s="111"/>
      <c r="Q765" s="111"/>
      <c r="R765" s="111"/>
      <c r="S765" s="111"/>
      <c r="T765" s="111"/>
      <c r="U765" s="111"/>
      <c r="V765" s="111"/>
      <c r="W765" s="111"/>
      <c r="X765" s="111"/>
      <c r="Y765" s="111"/>
      <c r="Z765" s="111"/>
      <c r="AA765" s="111"/>
      <c r="AB765" s="111"/>
      <c r="AC765" s="111"/>
      <c r="AD765" s="111"/>
      <c r="AE765" s="8"/>
      <c r="AG765" s="381">
        <f t="shared" si="224"/>
        <v>0</v>
      </c>
      <c r="AH765" s="298">
        <f t="shared" si="225"/>
        <v>0</v>
      </c>
      <c r="AI765" s="299">
        <f t="shared" si="226"/>
        <v>0</v>
      </c>
      <c r="AJ765" s="300">
        <f t="shared" si="227"/>
        <v>0</v>
      </c>
      <c r="AK765" s="301">
        <f t="shared" si="228"/>
        <v>0</v>
      </c>
      <c r="AL765" s="298">
        <f t="shared" si="229"/>
        <v>0</v>
      </c>
      <c r="AM765" s="299">
        <f t="shared" si="230"/>
        <v>0</v>
      </c>
      <c r="AN765" s="300">
        <f t="shared" si="231"/>
        <v>0</v>
      </c>
      <c r="AO765" s="301">
        <f t="shared" si="232"/>
        <v>0</v>
      </c>
      <c r="AP765" s="298">
        <f t="shared" si="233"/>
        <v>0</v>
      </c>
      <c r="AQ765" s="299">
        <f t="shared" si="234"/>
        <v>0</v>
      </c>
      <c r="AR765" s="300">
        <f t="shared" si="235"/>
        <v>0</v>
      </c>
      <c r="AS765" s="301">
        <f t="shared" si="236"/>
        <v>0</v>
      </c>
      <c r="AT765" s="298">
        <f t="shared" si="237"/>
        <v>0</v>
      </c>
      <c r="AU765" s="299">
        <f t="shared" si="238"/>
        <v>0</v>
      </c>
      <c r="AV765" s="300">
        <f t="shared" si="239"/>
        <v>0</v>
      </c>
      <c r="AW765" s="301">
        <f t="shared" si="240"/>
        <v>0</v>
      </c>
      <c r="AX765" s="298">
        <f t="shared" si="241"/>
        <v>0</v>
      </c>
      <c r="AY765" s="299">
        <f t="shared" si="242"/>
        <v>0</v>
      </c>
      <c r="AZ765" s="300">
        <f t="shared" si="243"/>
        <v>0</v>
      </c>
      <c r="BA765" s="301">
        <f t="shared" si="244"/>
        <v>0</v>
      </c>
      <c r="BB765" s="298">
        <f t="shared" si="245"/>
        <v>0</v>
      </c>
      <c r="BC765" s="299">
        <f t="shared" si="246"/>
        <v>0</v>
      </c>
      <c r="BD765" s="300">
        <f t="shared" si="247"/>
        <v>0</v>
      </c>
      <c r="BE765" s="301">
        <f t="shared" si="248"/>
        <v>0</v>
      </c>
      <c r="BF765" s="298">
        <f t="shared" si="249"/>
        <v>0</v>
      </c>
      <c r="BG765" s="299">
        <f t="shared" si="250"/>
        <v>0</v>
      </c>
      <c r="BH765" s="300">
        <f t="shared" si="251"/>
        <v>0</v>
      </c>
      <c r="BI765" s="301">
        <f t="shared" si="252"/>
        <v>0</v>
      </c>
      <c r="BJ765" s="371">
        <f t="shared" si="253"/>
        <v>0</v>
      </c>
      <c r="BK765" s="303">
        <f t="shared" si="254"/>
        <v>0</v>
      </c>
      <c r="BL765" s="304" t="str">
        <f>IF(BK765=0,"",
IF(SUM($BK$647:BK765)=1,BM765,
IF($BL$767&gt;SUM($BK$647:BK765),_xlfn.CONCAT(", ",BM765),
IF($BL$767=SUM($BK$647:BK765),_xlfn.CONCAT(" y ",BM765)))))</f>
        <v/>
      </c>
      <c r="BM765" s="231" t="s">
        <v>6330</v>
      </c>
      <c r="BN765" s="290">
        <f t="shared" si="255"/>
        <v>0</v>
      </c>
      <c r="BO765" s="291" t="str">
        <f>IF(BN765=0,"",
IF(SUM($BN$647:BN765)=1,BP765,
IF($BO$767&gt;SUM($BN$647:BN765),_xlfn.CONCAT(", ",BP765),
IF($BO$767=SUM($BN$647:BN765),_xlfn.CONCAT(" y ",BP765)))))</f>
        <v/>
      </c>
      <c r="BP765" s="231" t="s">
        <v>6330</v>
      </c>
      <c r="BQ765" s="378">
        <f t="shared" si="256"/>
        <v>0</v>
      </c>
      <c r="BR765" s="379">
        <f t="shared" si="257"/>
        <v>0</v>
      </c>
      <c r="BS765" s="380">
        <f t="shared" si="258"/>
        <v>0</v>
      </c>
      <c r="BT765" s="483">
        <f t="shared" si="259"/>
        <v>0</v>
      </c>
      <c r="BU765" s="484">
        <f t="shared" si="260"/>
        <v>0</v>
      </c>
      <c r="BV765" s="485">
        <f t="shared" si="261"/>
        <v>0</v>
      </c>
      <c r="BW765" s="486">
        <f t="shared" si="262"/>
        <v>0</v>
      </c>
      <c r="BX765" s="483">
        <f t="shared" si="263"/>
        <v>0</v>
      </c>
      <c r="BY765" s="487">
        <f t="shared" si="264"/>
        <v>0</v>
      </c>
      <c r="BZ765" s="485">
        <f t="shared" si="265"/>
        <v>0</v>
      </c>
      <c r="CA765" s="486">
        <f t="shared" si="266"/>
        <v>0</v>
      </c>
      <c r="CB765" s="483">
        <f t="shared" si="267"/>
        <v>0</v>
      </c>
      <c r="CC765" s="484">
        <f t="shared" si="268"/>
        <v>0</v>
      </c>
      <c r="CD765" s="485">
        <f t="shared" si="269"/>
        <v>0</v>
      </c>
      <c r="CE765" s="486">
        <f t="shared" si="270"/>
        <v>0</v>
      </c>
    </row>
    <row r="766" spans="1:83" ht="15" hidden="1" customHeight="1">
      <c r="A766" s="6"/>
      <c r="B766" s="5"/>
      <c r="C766" s="87" t="s">
        <v>224</v>
      </c>
      <c r="D766" s="623" t="str">
        <f>IF(CNGE_2024_M1_Secc1_Sub1!$D161="","",CNGE_2024_M1_Secc1_Sub1!$D161)</f>
        <v/>
      </c>
      <c r="E766" s="624"/>
      <c r="F766" s="624"/>
      <c r="G766" s="624"/>
      <c r="H766" s="624"/>
      <c r="I766" s="625"/>
      <c r="J766" s="111"/>
      <c r="K766" s="111"/>
      <c r="L766" s="111"/>
      <c r="M766" s="111"/>
      <c r="N766" s="111"/>
      <c r="O766" s="111"/>
      <c r="P766" s="111"/>
      <c r="Q766" s="111"/>
      <c r="R766" s="111"/>
      <c r="S766" s="111"/>
      <c r="T766" s="111"/>
      <c r="U766" s="111"/>
      <c r="V766" s="111"/>
      <c r="W766" s="111"/>
      <c r="X766" s="111"/>
      <c r="Y766" s="111"/>
      <c r="Z766" s="111"/>
      <c r="AA766" s="111"/>
      <c r="AB766" s="111"/>
      <c r="AC766" s="111"/>
      <c r="AD766" s="111"/>
      <c r="AE766" s="8"/>
      <c r="AG766" s="381">
        <f t="shared" si="224"/>
        <v>0</v>
      </c>
      <c r="AH766" s="298">
        <f t="shared" si="225"/>
        <v>0</v>
      </c>
      <c r="AI766" s="299">
        <f t="shared" si="226"/>
        <v>0</v>
      </c>
      <c r="AJ766" s="300">
        <f t="shared" si="227"/>
        <v>0</v>
      </c>
      <c r="AK766" s="301">
        <f t="shared" si="228"/>
        <v>0</v>
      </c>
      <c r="AL766" s="298">
        <f t="shared" si="229"/>
        <v>0</v>
      </c>
      <c r="AM766" s="299">
        <f t="shared" si="230"/>
        <v>0</v>
      </c>
      <c r="AN766" s="300">
        <f t="shared" si="231"/>
        <v>0</v>
      </c>
      <c r="AO766" s="301">
        <f t="shared" si="232"/>
        <v>0</v>
      </c>
      <c r="AP766" s="298">
        <f t="shared" si="233"/>
        <v>0</v>
      </c>
      <c r="AQ766" s="299">
        <f t="shared" si="234"/>
        <v>0</v>
      </c>
      <c r="AR766" s="300">
        <f t="shared" si="235"/>
        <v>0</v>
      </c>
      <c r="AS766" s="301">
        <f t="shared" si="236"/>
        <v>0</v>
      </c>
      <c r="AT766" s="298">
        <f t="shared" si="237"/>
        <v>0</v>
      </c>
      <c r="AU766" s="299">
        <f t="shared" si="238"/>
        <v>0</v>
      </c>
      <c r="AV766" s="300">
        <f t="shared" si="239"/>
        <v>0</v>
      </c>
      <c r="AW766" s="301">
        <f t="shared" si="240"/>
        <v>0</v>
      </c>
      <c r="AX766" s="298">
        <f t="shared" si="241"/>
        <v>0</v>
      </c>
      <c r="AY766" s="299">
        <f t="shared" si="242"/>
        <v>0</v>
      </c>
      <c r="AZ766" s="300">
        <f t="shared" si="243"/>
        <v>0</v>
      </c>
      <c r="BA766" s="301">
        <f t="shared" si="244"/>
        <v>0</v>
      </c>
      <c r="BB766" s="298">
        <f t="shared" si="245"/>
        <v>0</v>
      </c>
      <c r="BC766" s="299">
        <f t="shared" si="246"/>
        <v>0</v>
      </c>
      <c r="BD766" s="300">
        <f t="shared" si="247"/>
        <v>0</v>
      </c>
      <c r="BE766" s="301">
        <f t="shared" si="248"/>
        <v>0</v>
      </c>
      <c r="BF766" s="298">
        <f t="shared" si="249"/>
        <v>0</v>
      </c>
      <c r="BG766" s="299">
        <f t="shared" si="250"/>
        <v>0</v>
      </c>
      <c r="BH766" s="300">
        <f t="shared" si="251"/>
        <v>0</v>
      </c>
      <c r="BI766" s="301">
        <f t="shared" si="252"/>
        <v>0</v>
      </c>
      <c r="BJ766" s="371">
        <f t="shared" si="253"/>
        <v>0</v>
      </c>
      <c r="BK766" s="303">
        <f>IF(SUM(BW766,CA766,CE766)=0,0,1)</f>
        <v>0</v>
      </c>
      <c r="BL766" s="304" t="str">
        <f>IF(BK766=0,"",
IF(SUM($BK$647:BK766)=1,BM766,
IF($BL$767&gt;SUM($BK$647:BK766),_xlfn.CONCAT(", ",BM766),
IF($BL$767=SUM($BK$647:BK766),_xlfn.CONCAT(" y ",BM766)))))</f>
        <v/>
      </c>
      <c r="BM766" s="231" t="s">
        <v>6331</v>
      </c>
      <c r="BN766" s="290">
        <f t="shared" si="255"/>
        <v>0</v>
      </c>
      <c r="BO766" s="291" t="str">
        <f>IF(BN766=0,"",
IF(SUM($BN$647:BN766)=1,BP766,
IF($BO$767&gt;SUM($BN$647:BN766),_xlfn.CONCAT(", ",BP766),
IF($BO$767=SUM($BN$647:BN766),_xlfn.CONCAT(" y ",BP766)))))</f>
        <v/>
      </c>
      <c r="BP766" s="231" t="s">
        <v>6331</v>
      </c>
      <c r="BQ766" s="378">
        <f t="shared" si="256"/>
        <v>0</v>
      </c>
      <c r="BR766" s="379">
        <f t="shared" si="257"/>
        <v>0</v>
      </c>
      <c r="BS766" s="380">
        <f t="shared" si="258"/>
        <v>0</v>
      </c>
      <c r="BT766" s="483">
        <f t="shared" si="259"/>
        <v>0</v>
      </c>
      <c r="BU766" s="484">
        <f t="shared" si="260"/>
        <v>0</v>
      </c>
      <c r="BV766" s="485">
        <f t="shared" si="261"/>
        <v>0</v>
      </c>
      <c r="BW766" s="486">
        <f t="shared" si="262"/>
        <v>0</v>
      </c>
      <c r="BX766" s="483">
        <f t="shared" si="263"/>
        <v>0</v>
      </c>
      <c r="BY766" s="487">
        <f t="shared" si="264"/>
        <v>0</v>
      </c>
      <c r="BZ766" s="485">
        <f t="shared" si="265"/>
        <v>0</v>
      </c>
      <c r="CA766" s="486">
        <f t="shared" si="266"/>
        <v>0</v>
      </c>
      <c r="CB766" s="483">
        <f t="shared" si="267"/>
        <v>0</v>
      </c>
      <c r="CC766" s="484">
        <f t="shared" si="268"/>
        <v>0</v>
      </c>
      <c r="CD766" s="485">
        <f t="shared" si="269"/>
        <v>0</v>
      </c>
      <c r="CE766" s="486">
        <f t="shared" si="270"/>
        <v>0</v>
      </c>
    </row>
    <row r="767" spans="1:83" ht="15" customHeight="1">
      <c r="A767" s="40"/>
      <c r="B767" s="28"/>
      <c r="C767" s="28"/>
      <c r="D767" s="28"/>
      <c r="E767" s="28"/>
      <c r="F767" s="28"/>
      <c r="G767" s="28"/>
      <c r="H767" s="28"/>
      <c r="I767" s="108" t="s">
        <v>387</v>
      </c>
      <c r="J767" s="118">
        <f>IF(AND(SUM(J647:J766)=0,COUNTIF(J647:J766,"NS")&gt;0),"NS",
IF(AND(SUM(J647:J766)=0,COUNTIF(J647:J766,0)&gt;0),0,
IF(AND(SUM(J647:J766)=0,COUNTIF(J647:J766,"NA")&gt;0),"NA",
SUM(J647:J766))))</f>
        <v>0</v>
      </c>
      <c r="K767" s="118">
        <f t="shared" ref="K767:AD767" si="271">IF(AND(SUM(K647:K766)=0,COUNTIF(K647:K766,"NS")&gt;0),"NS",
IF(AND(SUM(K647:K766)=0,COUNTIF(K647:K766,0)&gt;0),0,
IF(AND(SUM(K647:K766)=0,COUNTIF(K647:K766,"NA")&gt;0),"NA",
SUM(K647:K766))))</f>
        <v>0</v>
      </c>
      <c r="L767" s="118">
        <f t="shared" si="271"/>
        <v>0</v>
      </c>
      <c r="M767" s="118">
        <f t="shared" si="271"/>
        <v>0</v>
      </c>
      <c r="N767" s="118">
        <f t="shared" si="271"/>
        <v>0</v>
      </c>
      <c r="O767" s="118">
        <f t="shared" si="271"/>
        <v>0</v>
      </c>
      <c r="P767" s="118">
        <f t="shared" si="271"/>
        <v>0</v>
      </c>
      <c r="Q767" s="118">
        <f t="shared" si="271"/>
        <v>0</v>
      </c>
      <c r="R767" s="118">
        <f t="shared" si="271"/>
        <v>0</v>
      </c>
      <c r="S767" s="118">
        <f t="shared" si="271"/>
        <v>0</v>
      </c>
      <c r="T767" s="118">
        <f t="shared" si="271"/>
        <v>0</v>
      </c>
      <c r="U767" s="118">
        <f t="shared" si="271"/>
        <v>0</v>
      </c>
      <c r="V767" s="118">
        <f t="shared" si="271"/>
        <v>0</v>
      </c>
      <c r="W767" s="118">
        <f t="shared" si="271"/>
        <v>0</v>
      </c>
      <c r="X767" s="118">
        <f t="shared" si="271"/>
        <v>0</v>
      </c>
      <c r="Y767" s="118">
        <f t="shared" si="271"/>
        <v>0</v>
      </c>
      <c r="Z767" s="118">
        <f t="shared" si="271"/>
        <v>0</v>
      </c>
      <c r="AA767" s="118">
        <f t="shared" si="271"/>
        <v>0</v>
      </c>
      <c r="AB767" s="118">
        <f t="shared" si="271"/>
        <v>0</v>
      </c>
      <c r="AC767" s="118">
        <f t="shared" si="271"/>
        <v>0</v>
      </c>
      <c r="AD767" s="118">
        <f t="shared" si="271"/>
        <v>0</v>
      </c>
      <c r="AE767" s="8"/>
      <c r="BJ767" s="370">
        <f>SUM(BJ647:BJ766)</f>
        <v>0</v>
      </c>
      <c r="BK767" s="292">
        <f>SUM(BK647:BK766)</f>
        <v>0</v>
      </c>
      <c r="BL767" s="292" t="str">
        <f>IF(BK767=0,"",_xlfn.CONCAT(BL647:BL766))</f>
        <v/>
      </c>
      <c r="BM767" s="293" t="str">
        <f>IF(BK767=0,"",
IF(BK767&gt;1,"Favor de revisar la suma y consistencia de totales y/o subtotales por filas (numéricos y NS)",
IF(BK767=1,_xlfn.CONCAT("Favor de revisar la sumatoria del total y/o subtotal en el numeral ",BL767),_xlfn.CONCAT("Favor de revisar la sumatoria de los totales y/o subtotales en los numerales ",BL767))))</f>
        <v/>
      </c>
      <c r="BN767" s="292">
        <f>SUM(BN647:BN766)</f>
        <v>72</v>
      </c>
      <c r="BO767" s="292" t="e">
        <f ca="1">IF(BN767=0,"",_xlfn.CONCAT(BO647:BO766))</f>
        <v>#NAME?</v>
      </c>
      <c r="BP767" s="293" t="str">
        <f>IF(BN767=0,"",
IF(BN767&gt;10,"Favor de ingresar toda la información requerida en la pregunta",
IF(BN767=1,_xlfn.CONCAT("Favor de revisar la información capturada en el numeral ",BO767),_xlfn.CONCAT("Favor de revisar la información capturada en los numerales ",BO767))))</f>
        <v>Favor de ingresar toda la información requerida en la pregunta</v>
      </c>
      <c r="BS767" s="382">
        <f>SUM(BQ647:BS766)</f>
        <v>0</v>
      </c>
    </row>
    <row r="768" spans="1:83" ht="15" customHeight="1">
      <c r="A768" s="6"/>
      <c r="B768" s="5"/>
      <c r="C768"/>
      <c r="D768"/>
      <c r="E768"/>
      <c r="F768"/>
      <c r="G768"/>
      <c r="H768"/>
      <c r="I768"/>
      <c r="J768"/>
      <c r="K768"/>
      <c r="L768"/>
      <c r="M768"/>
      <c r="N768"/>
      <c r="O768"/>
      <c r="P768"/>
      <c r="Q768"/>
      <c r="R768"/>
      <c r="S768"/>
      <c r="T768"/>
      <c r="U768"/>
      <c r="V768"/>
      <c r="W768"/>
      <c r="X768"/>
      <c r="Y768"/>
      <c r="Z768"/>
      <c r="AA768"/>
      <c r="AB768"/>
      <c r="AC768"/>
      <c r="AD768"/>
      <c r="AE768" s="8"/>
    </row>
    <row r="769" spans="1:87" ht="24" customHeight="1">
      <c r="A769" s="6"/>
      <c r="B769" s="5"/>
      <c r="C769" s="627" t="s">
        <v>270</v>
      </c>
      <c r="D769" s="627"/>
      <c r="E769" s="627"/>
      <c r="F769" s="627"/>
      <c r="G769" s="627"/>
      <c r="H769" s="627"/>
      <c r="I769" s="627"/>
      <c r="J769" s="627"/>
      <c r="K769" s="627"/>
      <c r="L769" s="627"/>
      <c r="M769" s="627"/>
      <c r="N769" s="627"/>
      <c r="O769" s="627"/>
      <c r="P769" s="627"/>
      <c r="Q769" s="627"/>
      <c r="R769" s="627"/>
      <c r="S769" s="627"/>
      <c r="T769" s="627"/>
      <c r="U769" s="627"/>
      <c r="V769" s="627"/>
      <c r="W769" s="627"/>
      <c r="X769" s="627"/>
      <c r="Y769" s="627"/>
      <c r="Z769" s="627"/>
      <c r="AA769" s="627"/>
      <c r="AB769" s="627"/>
      <c r="AC769" s="627"/>
      <c r="AD769" s="627"/>
      <c r="AE769" s="8"/>
    </row>
    <row r="770" spans="1:87" ht="60" customHeight="1">
      <c r="A770" s="6"/>
      <c r="B770" s="5"/>
      <c r="C770" s="628"/>
      <c r="D770" s="628"/>
      <c r="E770" s="628"/>
      <c r="F770" s="628"/>
      <c r="G770" s="628"/>
      <c r="H770" s="628"/>
      <c r="I770" s="628"/>
      <c r="J770" s="628"/>
      <c r="K770" s="628"/>
      <c r="L770" s="628"/>
      <c r="M770" s="628"/>
      <c r="N770" s="628"/>
      <c r="O770" s="628"/>
      <c r="P770" s="628"/>
      <c r="Q770" s="628"/>
      <c r="R770" s="628"/>
      <c r="S770" s="628"/>
      <c r="T770" s="628"/>
      <c r="U770" s="628"/>
      <c r="V770" s="628"/>
      <c r="W770" s="628"/>
      <c r="X770" s="628"/>
      <c r="Y770" s="628"/>
      <c r="Z770" s="628"/>
      <c r="AA770" s="628"/>
      <c r="AB770" s="628"/>
      <c r="AC770" s="628"/>
      <c r="AD770" s="628"/>
      <c r="AE770" s="8"/>
    </row>
    <row r="771" spans="1:87" ht="15" customHeight="1">
      <c r="A771" s="6"/>
      <c r="B771" s="708" t="str">
        <f>BP767</f>
        <v>Favor de ingresar toda la información requerida en la pregunta</v>
      </c>
      <c r="C771" s="708"/>
      <c r="D771" s="708"/>
      <c r="E771" s="708"/>
      <c r="F771" s="708"/>
      <c r="G771" s="708"/>
      <c r="H771" s="708"/>
      <c r="I771" s="708"/>
      <c r="J771" s="708"/>
      <c r="K771" s="708"/>
      <c r="L771" s="708"/>
      <c r="M771" s="708"/>
      <c r="N771" s="708"/>
      <c r="O771" s="708"/>
      <c r="P771" s="708"/>
      <c r="Q771" s="708"/>
      <c r="R771" s="708"/>
      <c r="S771" s="708"/>
      <c r="T771" s="708"/>
      <c r="U771" s="708"/>
      <c r="V771" s="708"/>
      <c r="W771" s="708"/>
      <c r="X771" s="708"/>
      <c r="Y771" s="708"/>
      <c r="Z771" s="708"/>
      <c r="AA771" s="708"/>
      <c r="AB771" s="708"/>
      <c r="AC771" s="708"/>
      <c r="AD771" s="708"/>
      <c r="AE771" s="8"/>
    </row>
    <row r="772" spans="1:87" ht="15" customHeight="1">
      <c r="A772" s="6"/>
      <c r="B772" s="703" t="str">
        <f>IF(BJ767&gt;0,"Alerta:Debido a que cuenta con registros NS, debe proporcionar una justificación en el area de comentarios al final de la pregunta.","")</f>
        <v/>
      </c>
      <c r="C772" s="703"/>
      <c r="D772" s="703"/>
      <c r="E772" s="703"/>
      <c r="F772" s="703"/>
      <c r="G772" s="703"/>
      <c r="H772" s="703"/>
      <c r="I772" s="703"/>
      <c r="J772" s="703"/>
      <c r="K772" s="703"/>
      <c r="L772" s="703"/>
      <c r="M772" s="703"/>
      <c r="N772" s="703"/>
      <c r="O772" s="703"/>
      <c r="P772" s="703"/>
      <c r="Q772" s="703"/>
      <c r="R772" s="703"/>
      <c r="S772" s="703"/>
      <c r="T772" s="703"/>
      <c r="U772" s="703"/>
      <c r="V772" s="703"/>
      <c r="W772" s="703"/>
      <c r="X772" s="703"/>
      <c r="Y772" s="703"/>
      <c r="Z772" s="703"/>
      <c r="AA772" s="703"/>
      <c r="AB772" s="703"/>
      <c r="AC772" s="703"/>
      <c r="AD772" s="703"/>
      <c r="AE772" s="8"/>
    </row>
    <row r="773" spans="1:87" ht="15" customHeight="1">
      <c r="A773" s="6"/>
      <c r="B773" s="704" t="str">
        <f>BM767</f>
        <v/>
      </c>
      <c r="C773" s="704"/>
      <c r="D773" s="704"/>
      <c r="E773" s="704"/>
      <c r="F773" s="704"/>
      <c r="G773" s="704"/>
      <c r="H773" s="704"/>
      <c r="I773" s="704"/>
      <c r="J773" s="704"/>
      <c r="K773" s="704"/>
      <c r="L773" s="704"/>
      <c r="M773" s="704"/>
      <c r="N773" s="704"/>
      <c r="O773" s="704"/>
      <c r="P773" s="704"/>
      <c r="Q773" s="704"/>
      <c r="R773" s="704"/>
      <c r="S773" s="704"/>
      <c r="T773" s="704"/>
      <c r="U773" s="704"/>
      <c r="V773" s="704"/>
      <c r="W773" s="704"/>
      <c r="X773" s="704"/>
      <c r="Y773" s="704"/>
      <c r="Z773" s="704"/>
      <c r="AA773" s="704"/>
      <c r="AB773" s="704"/>
      <c r="AC773" s="704"/>
      <c r="AD773" s="704"/>
      <c r="AE773" s="8"/>
    </row>
    <row r="774" spans="1:87" ht="15" customHeight="1">
      <c r="A774" s="6"/>
      <c r="B774" s="720" t="str">
        <f>IF(BS767&gt;0,"La cantidad registrada en la col. Total y desagregación por sexo, debe ser igual a lo registrado en la preg 1.5 ","")</f>
        <v/>
      </c>
      <c r="C774" s="720"/>
      <c r="D774" s="720"/>
      <c r="E774" s="720"/>
      <c r="F774" s="720"/>
      <c r="G774" s="720"/>
      <c r="H774" s="720"/>
      <c r="I774" s="720"/>
      <c r="J774" s="720"/>
      <c r="K774" s="720"/>
      <c r="L774" s="720"/>
      <c r="M774" s="720"/>
      <c r="N774" s="720"/>
      <c r="O774" s="720"/>
      <c r="P774" s="720"/>
      <c r="Q774" s="720"/>
      <c r="R774" s="720"/>
      <c r="S774" s="720"/>
      <c r="T774" s="720"/>
      <c r="U774" s="720"/>
      <c r="V774" s="720"/>
      <c r="W774" s="720"/>
      <c r="X774" s="720"/>
      <c r="Y774" s="720"/>
      <c r="Z774" s="720"/>
      <c r="AA774" s="720"/>
      <c r="AB774" s="720"/>
      <c r="AC774" s="720"/>
      <c r="AD774" s="720"/>
      <c r="AE774" s="8"/>
    </row>
    <row r="775" spans="1:87" ht="15" customHeight="1">
      <c r="A775" s="6"/>
      <c r="B775" s="5"/>
      <c r="C775"/>
      <c r="D775"/>
      <c r="E775"/>
      <c r="F775"/>
      <c r="G775"/>
      <c r="H775"/>
      <c r="I775"/>
      <c r="J775"/>
      <c r="K775"/>
      <c r="L775"/>
      <c r="M775"/>
      <c r="N775"/>
      <c r="O775"/>
      <c r="P775"/>
      <c r="Q775"/>
      <c r="R775"/>
      <c r="S775"/>
      <c r="T775"/>
      <c r="U775"/>
      <c r="V775"/>
      <c r="W775"/>
      <c r="X775"/>
      <c r="Y775"/>
      <c r="Z775"/>
      <c r="AA775"/>
      <c r="AB775"/>
      <c r="AC775"/>
      <c r="AD775"/>
      <c r="AE775" s="8"/>
    </row>
    <row r="776" spans="1:87" ht="15" customHeight="1">
      <c r="A776" s="6"/>
      <c r="B776" s="5"/>
      <c r="C776"/>
      <c r="D776"/>
      <c r="E776"/>
      <c r="F776"/>
      <c r="G776"/>
      <c r="H776"/>
      <c r="I776"/>
      <c r="J776"/>
      <c r="K776"/>
      <c r="L776"/>
      <c r="M776"/>
      <c r="N776"/>
      <c r="O776"/>
      <c r="P776"/>
      <c r="Q776"/>
      <c r="R776"/>
      <c r="S776"/>
      <c r="T776"/>
      <c r="U776"/>
      <c r="V776"/>
      <c r="W776"/>
      <c r="X776"/>
      <c r="Y776"/>
      <c r="Z776"/>
      <c r="AA776"/>
      <c r="AB776"/>
      <c r="AC776"/>
      <c r="AD776"/>
      <c r="AE776" s="8"/>
    </row>
    <row r="777" spans="1:87" ht="24" customHeight="1">
      <c r="A777" s="81" t="s">
        <v>440</v>
      </c>
      <c r="B777" s="751" t="s">
        <v>874</v>
      </c>
      <c r="C777" s="751"/>
      <c r="D777" s="751"/>
      <c r="E777" s="751"/>
      <c r="F777" s="751"/>
      <c r="G777" s="751"/>
      <c r="H777" s="751"/>
      <c r="I777" s="751"/>
      <c r="J777" s="751"/>
      <c r="K777" s="751"/>
      <c r="L777" s="751"/>
      <c r="M777" s="751"/>
      <c r="N777" s="751"/>
      <c r="O777" s="751"/>
      <c r="P777" s="751"/>
      <c r="Q777" s="751"/>
      <c r="R777" s="751"/>
      <c r="S777" s="751"/>
      <c r="T777" s="751"/>
      <c r="U777" s="751"/>
      <c r="V777" s="751"/>
      <c r="W777" s="751"/>
      <c r="X777" s="751"/>
      <c r="Y777" s="751"/>
      <c r="Z777" s="751"/>
      <c r="AA777" s="751"/>
      <c r="AB777" s="751"/>
      <c r="AC777" s="751"/>
      <c r="AD777" s="751"/>
      <c r="AE777" s="8"/>
    </row>
    <row r="778" spans="1:87" ht="15" customHeight="1">
      <c r="A778" s="81"/>
      <c r="B778" s="5"/>
      <c r="C778" s="674" t="s">
        <v>914</v>
      </c>
      <c r="D778" s="674"/>
      <c r="E778" s="674"/>
      <c r="F778" s="674"/>
      <c r="G778" s="674"/>
      <c r="H778" s="674"/>
      <c r="I778" s="674"/>
      <c r="J778" s="674"/>
      <c r="K778" s="674"/>
      <c r="L778" s="674"/>
      <c r="M778" s="674"/>
      <c r="N778" s="674"/>
      <c r="O778" s="674"/>
      <c r="P778" s="674"/>
      <c r="Q778" s="674"/>
      <c r="R778" s="674"/>
      <c r="S778" s="674"/>
      <c r="T778" s="674"/>
      <c r="U778" s="674"/>
      <c r="V778" s="674"/>
      <c r="W778" s="674"/>
      <c r="X778" s="674"/>
      <c r="Y778" s="674"/>
      <c r="Z778" s="674"/>
      <c r="AA778" s="674"/>
      <c r="AB778" s="674"/>
      <c r="AC778" s="674"/>
      <c r="AD778" s="674"/>
      <c r="AE778" s="8"/>
    </row>
    <row r="779" spans="1:87" ht="15" customHeight="1">
      <c r="A779" s="81"/>
      <c r="B779" s="5"/>
      <c r="C779" s="77"/>
      <c r="D779" s="77"/>
      <c r="E779" s="77"/>
      <c r="F779" s="77"/>
      <c r="G779" s="77"/>
      <c r="H779" s="77"/>
      <c r="I779" s="77"/>
      <c r="J779" s="77"/>
      <c r="K779" s="77"/>
      <c r="L779" s="77"/>
      <c r="M779" s="77"/>
      <c r="N779" s="77"/>
      <c r="O779" s="77"/>
      <c r="P779" s="77"/>
      <c r="Q779" s="77"/>
      <c r="R779" s="77"/>
      <c r="S779" s="77"/>
      <c r="T779" s="77"/>
      <c r="U779" s="77"/>
      <c r="V779" s="77"/>
      <c r="W779" s="77"/>
      <c r="X779" s="77"/>
      <c r="Y779" s="77"/>
      <c r="Z779" s="77"/>
      <c r="AA779" s="77"/>
      <c r="AB779" s="77"/>
      <c r="AC779" s="77"/>
      <c r="AD779" s="77"/>
      <c r="AE779" s="8"/>
    </row>
    <row r="780" spans="1:87" ht="15" customHeight="1">
      <c r="A780" s="6"/>
      <c r="B780" s="5"/>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c r="AA780" s="794" t="s">
        <v>407</v>
      </c>
      <c r="AB780" s="794"/>
      <c r="AC780" s="794"/>
      <c r="AD780" s="794"/>
      <c r="AE780" s="8"/>
    </row>
    <row r="781" spans="1:87" ht="24" customHeight="1">
      <c r="A781" s="513"/>
      <c r="B781" s="514"/>
      <c r="C781" s="557" t="s">
        <v>133</v>
      </c>
      <c r="D781" s="557"/>
      <c r="E781" s="557"/>
      <c r="F781" s="557"/>
      <c r="G781" s="557"/>
      <c r="H781" s="557"/>
      <c r="I781" s="557"/>
      <c r="J781" s="557"/>
      <c r="K781" s="557"/>
      <c r="L781" s="557"/>
      <c r="M781" s="557"/>
      <c r="N781" s="557"/>
      <c r="O781" s="557"/>
      <c r="P781" s="557" t="s">
        <v>408</v>
      </c>
      <c r="Q781" s="557"/>
      <c r="R781" s="557"/>
      <c r="S781" s="557"/>
      <c r="T781" s="557"/>
      <c r="U781" s="557"/>
      <c r="V781" s="557"/>
      <c r="W781" s="557"/>
      <c r="X781" s="557"/>
      <c r="Y781" s="557"/>
      <c r="Z781" s="557"/>
      <c r="AA781" s="557"/>
      <c r="AB781" s="557"/>
      <c r="AC781" s="557"/>
      <c r="AD781" s="557"/>
      <c r="AE781" s="8"/>
      <c r="CG781" s="713" t="s">
        <v>6376</v>
      </c>
      <c r="CH781" s="713"/>
      <c r="CI781" s="713"/>
    </row>
    <row r="782" spans="1:87" ht="24" customHeight="1">
      <c r="A782" s="513"/>
      <c r="B782" s="514"/>
      <c r="C782" s="557"/>
      <c r="D782" s="557"/>
      <c r="E782" s="557"/>
      <c r="F782" s="557"/>
      <c r="G782" s="557"/>
      <c r="H782" s="557"/>
      <c r="I782" s="557"/>
      <c r="J782" s="557"/>
      <c r="K782" s="557"/>
      <c r="L782" s="557"/>
      <c r="M782" s="557"/>
      <c r="N782" s="557"/>
      <c r="O782" s="557"/>
      <c r="P782" s="790" t="s">
        <v>384</v>
      </c>
      <c r="Q782" s="791" t="s">
        <v>385</v>
      </c>
      <c r="R782" s="791" t="s">
        <v>386</v>
      </c>
      <c r="S782" s="563" t="s">
        <v>409</v>
      </c>
      <c r="T782" s="563"/>
      <c r="U782" s="563"/>
      <c r="V782" s="563" t="s">
        <v>410</v>
      </c>
      <c r="W782" s="563"/>
      <c r="X782" s="563"/>
      <c r="Y782" s="563" t="s">
        <v>411</v>
      </c>
      <c r="Z782" s="563"/>
      <c r="AA782" s="563"/>
      <c r="AB782" s="563" t="s">
        <v>412</v>
      </c>
      <c r="AC782" s="563"/>
      <c r="AD782" s="563"/>
      <c r="AE782" s="8"/>
      <c r="AH782" s="712" t="s">
        <v>384</v>
      </c>
      <c r="AI782" s="712"/>
      <c r="AJ782" s="712"/>
      <c r="AK782" s="712"/>
      <c r="AL782" s="711" t="s">
        <v>409</v>
      </c>
      <c r="AM782" s="711"/>
      <c r="AN782" s="711"/>
      <c r="AO782" s="711"/>
      <c r="AP782" s="710" t="s">
        <v>410</v>
      </c>
      <c r="AQ782" s="710"/>
      <c r="AR782" s="710"/>
      <c r="AS782" s="710"/>
      <c r="AT782" s="711" t="s">
        <v>411</v>
      </c>
      <c r="AU782" s="711"/>
      <c r="AV782" s="711"/>
      <c r="AW782" s="711"/>
      <c r="AX782" s="710" t="s">
        <v>412</v>
      </c>
      <c r="AY782" s="710"/>
      <c r="AZ782" s="710"/>
      <c r="BA782" s="710"/>
      <c r="BB782" s="711" t="s">
        <v>414</v>
      </c>
      <c r="BC782" s="711"/>
      <c r="BD782" s="711"/>
      <c r="BE782" s="711"/>
      <c r="BF782" s="710" t="s">
        <v>410</v>
      </c>
      <c r="BG782" s="710"/>
      <c r="BH782" s="710"/>
      <c r="BI782" s="710"/>
      <c r="BJ782" s="711" t="s">
        <v>415</v>
      </c>
      <c r="BK782" s="711"/>
      <c r="BL782" s="711"/>
      <c r="BM782" s="711"/>
      <c r="BN782" s="710" t="s">
        <v>416</v>
      </c>
      <c r="BO782" s="710"/>
      <c r="BP782" s="710"/>
      <c r="BQ782" s="710"/>
      <c r="BR782" s="711" t="s">
        <v>417</v>
      </c>
      <c r="BS782" s="711"/>
      <c r="BT782" s="711"/>
      <c r="BU782" s="711"/>
      <c r="BV782" s="710" t="s">
        <v>821</v>
      </c>
      <c r="BW782" s="710"/>
      <c r="BX782" s="710"/>
      <c r="BY782" s="710"/>
      <c r="CA782" s="709" t="s">
        <v>6337</v>
      </c>
      <c r="CB782" s="709"/>
      <c r="CC782" s="709"/>
      <c r="CD782" s="707" t="s">
        <v>6208</v>
      </c>
      <c r="CE782" s="707"/>
      <c r="CF782" s="707"/>
      <c r="CG782" s="713" t="s">
        <v>6373</v>
      </c>
      <c r="CH782" s="713"/>
      <c r="CI782" s="713"/>
    </row>
    <row r="783" spans="1:87" ht="48" customHeight="1">
      <c r="A783" s="513"/>
      <c r="B783" s="514"/>
      <c r="C783" s="557"/>
      <c r="D783" s="557"/>
      <c r="E783" s="557"/>
      <c r="F783" s="557"/>
      <c r="G783" s="557"/>
      <c r="H783" s="557"/>
      <c r="I783" s="557"/>
      <c r="J783" s="557"/>
      <c r="K783" s="557"/>
      <c r="L783" s="557"/>
      <c r="M783" s="557"/>
      <c r="N783" s="557"/>
      <c r="O783" s="557"/>
      <c r="P783" s="790"/>
      <c r="Q783" s="791"/>
      <c r="R783" s="791"/>
      <c r="S783" s="489" t="s">
        <v>396</v>
      </c>
      <c r="T783" s="172" t="s">
        <v>385</v>
      </c>
      <c r="U783" s="172" t="s">
        <v>386</v>
      </c>
      <c r="V783" s="489" t="s">
        <v>396</v>
      </c>
      <c r="W783" s="172" t="s">
        <v>385</v>
      </c>
      <c r="X783" s="172" t="s">
        <v>386</v>
      </c>
      <c r="Y783" s="489" t="s">
        <v>396</v>
      </c>
      <c r="Z783" s="172" t="s">
        <v>385</v>
      </c>
      <c r="AA783" s="172" t="s">
        <v>386</v>
      </c>
      <c r="AB783" s="489" t="s">
        <v>396</v>
      </c>
      <c r="AC783" s="172" t="s">
        <v>385</v>
      </c>
      <c r="AD783" s="172" t="s">
        <v>386</v>
      </c>
      <c r="AE783" s="8"/>
      <c r="AG783" s="369" t="s">
        <v>6195</v>
      </c>
      <c r="AH783" s="294" t="s">
        <v>6377</v>
      </c>
      <c r="AI783" s="295" t="s">
        <v>6378</v>
      </c>
      <c r="AJ783" s="296" t="s">
        <v>6379</v>
      </c>
      <c r="AK783" s="297" t="s">
        <v>6380</v>
      </c>
      <c r="AL783" s="294" t="s">
        <v>6381</v>
      </c>
      <c r="AM783" s="295" t="s">
        <v>6382</v>
      </c>
      <c r="AN783" s="296" t="s">
        <v>6383</v>
      </c>
      <c r="AO783" s="297" t="s">
        <v>6384</v>
      </c>
      <c r="AP783" s="294" t="s">
        <v>6385</v>
      </c>
      <c r="AQ783" s="295" t="s">
        <v>6386</v>
      </c>
      <c r="AR783" s="296" t="s">
        <v>6387</v>
      </c>
      <c r="AS783" s="297" t="s">
        <v>6388</v>
      </c>
      <c r="AT783" s="294" t="s">
        <v>6389</v>
      </c>
      <c r="AU783" s="295" t="s">
        <v>6390</v>
      </c>
      <c r="AV783" s="296" t="s">
        <v>6391</v>
      </c>
      <c r="AW783" s="297" t="s">
        <v>6392</v>
      </c>
      <c r="AX783" s="294" t="s">
        <v>6393</v>
      </c>
      <c r="AY783" s="295" t="s">
        <v>6394</v>
      </c>
      <c r="AZ783" s="296" t="s">
        <v>6395</v>
      </c>
      <c r="BA783" s="297" t="s">
        <v>6396</v>
      </c>
      <c r="BB783" s="294" t="s">
        <v>6397</v>
      </c>
      <c r="BC783" s="295" t="s">
        <v>6398</v>
      </c>
      <c r="BD783" s="296" t="s">
        <v>6399</v>
      </c>
      <c r="BE783" s="297" t="s">
        <v>6400</v>
      </c>
      <c r="BF783" s="294" t="s">
        <v>6403</v>
      </c>
      <c r="BG783" s="295" t="s">
        <v>6404</v>
      </c>
      <c r="BH783" s="296" t="s">
        <v>6405</v>
      </c>
      <c r="BI783" s="297" t="s">
        <v>6406</v>
      </c>
      <c r="BJ783" s="294" t="s">
        <v>6407</v>
      </c>
      <c r="BK783" s="295" t="s">
        <v>6408</v>
      </c>
      <c r="BL783" s="296" t="s">
        <v>6409</v>
      </c>
      <c r="BM783" s="297" t="s">
        <v>6410</v>
      </c>
      <c r="BN783" s="294" t="s">
        <v>6411</v>
      </c>
      <c r="BO783" s="295" t="s">
        <v>6412</v>
      </c>
      <c r="BP783" s="296" t="s">
        <v>6413</v>
      </c>
      <c r="BQ783" s="297" t="s">
        <v>6414</v>
      </c>
      <c r="BR783" s="294" t="s">
        <v>6415</v>
      </c>
      <c r="BS783" s="295" t="s">
        <v>6416</v>
      </c>
      <c r="BT783" s="296" t="s">
        <v>6417</v>
      </c>
      <c r="BU783" s="297" t="s">
        <v>6418</v>
      </c>
      <c r="BV783" s="294" t="s">
        <v>6419</v>
      </c>
      <c r="BW783" s="295" t="s">
        <v>6420</v>
      </c>
      <c r="BX783" s="296" t="s">
        <v>6421</v>
      </c>
      <c r="BY783" s="297" t="s">
        <v>6422</v>
      </c>
      <c r="BZ783" s="370" t="s">
        <v>6196</v>
      </c>
      <c r="CA783" s="302" t="s">
        <v>6338</v>
      </c>
      <c r="CB783" s="288" t="s">
        <v>6210</v>
      </c>
      <c r="CC783" s="289" t="s">
        <v>6211</v>
      </c>
      <c r="CD783" s="287" t="s">
        <v>6209</v>
      </c>
      <c r="CE783" s="288" t="s">
        <v>6210</v>
      </c>
      <c r="CF783" s="289" t="s">
        <v>6211</v>
      </c>
      <c r="CG783" s="375" t="s">
        <v>6332</v>
      </c>
      <c r="CH783" s="376" t="s">
        <v>6374</v>
      </c>
      <c r="CI783" s="377" t="s">
        <v>6375</v>
      </c>
    </row>
    <row r="784" spans="1:87" ht="15" customHeight="1">
      <c r="A784" s="513"/>
      <c r="B784" s="514"/>
      <c r="C784" s="34" t="s">
        <v>87</v>
      </c>
      <c r="D784" s="732" t="str">
        <f>IF(CNGE_2024_M1_Secc1_Sub1!$D42="","",CNGE_2024_M1_Secc1_Sub1!$D42)</f>
        <v>OFICINA DEL C GOBERNADOR</v>
      </c>
      <c r="E784" s="733"/>
      <c r="F784" s="733"/>
      <c r="G784" s="733"/>
      <c r="H784" s="733"/>
      <c r="I784" s="733"/>
      <c r="J784" s="733"/>
      <c r="K784" s="733"/>
      <c r="L784" s="733"/>
      <c r="M784" s="733"/>
      <c r="N784" s="733"/>
      <c r="O784" s="734"/>
      <c r="P784" s="111"/>
      <c r="Q784" s="111"/>
      <c r="R784" s="111"/>
      <c r="S784" s="111"/>
      <c r="T784" s="111"/>
      <c r="U784" s="111"/>
      <c r="V784" s="111"/>
      <c r="W784" s="111"/>
      <c r="X784" s="111"/>
      <c r="Y784" s="111"/>
      <c r="Z784" s="111"/>
      <c r="AA784" s="111"/>
      <c r="AB784" s="111"/>
      <c r="AC784" s="111"/>
      <c r="AD784" s="111"/>
      <c r="AE784" s="8"/>
      <c r="AG784" s="269">
        <f>IF(AND(COUNTBLANK(D784)=1,COUNTA(P784:AD784,M910:AD910)=0),0,IF(AND(COUNTBLANK(D784)=0,COUNTA(P784:AD784,M910:AD910)=33),0,1))</f>
        <v>1</v>
      </c>
      <c r="AH784" s="298">
        <f>P784</f>
        <v>0</v>
      </c>
      <c r="AI784" s="299">
        <f>COUNTIF(Q784:R784,"NS")</f>
        <v>0</v>
      </c>
      <c r="AJ784" s="300">
        <f>SUM(Q784:R784)</f>
        <v>0</v>
      </c>
      <c r="AK784" s="301">
        <f>IF(OR(AND(AH784=0, AI784&gt;0),AND(AH784="NS", AJ784&gt;0), AND(AH784="NS", AI784=0, AJ784=0)), 1, IF(OR(AND(AH784&gt;0, AI784&gt;1,AH784&gt;AJ784), AND(AH784="NS", AI784=2), AND(AH784="NS", AJ784=0, AI784&gt;0), AH784=AJ784), 0, 1))</f>
        <v>0</v>
      </c>
      <c r="AL784" s="298">
        <f>S784</f>
        <v>0</v>
      </c>
      <c r="AM784" s="299">
        <f>COUNTIF(T784:U784,"NS")</f>
        <v>0</v>
      </c>
      <c r="AN784" s="300">
        <f>SUM(T784:U784)</f>
        <v>0</v>
      </c>
      <c r="AO784" s="301">
        <f>IF(OR(AND(AL784=0, AM784&gt;0),AND(AL784="NS", AN784&gt;0), AND(AL784="NS", AM784=0, AN784=0)), 1, IF(OR(AND(AL784&gt;0, AM784&gt;1,AL784&gt;AN784), AND(AL784="NS", AM784=2), AND(AL784="NS", AN784=0, AM784&gt;0), AL784=AN784), 0, 1))</f>
        <v>0</v>
      </c>
      <c r="AP784" s="298">
        <f>V784</f>
        <v>0</v>
      </c>
      <c r="AQ784" s="299">
        <f>COUNTIF(W784:X784,"NS")</f>
        <v>0</v>
      </c>
      <c r="AR784" s="300">
        <f>SUM(W784:X784)</f>
        <v>0</v>
      </c>
      <c r="AS784" s="301">
        <f>IF(OR(AND(AP784=0, AQ784&gt;0),AND(AP784="NS", AR784&gt;0), AND(AP784="NS", AQ784=0, AR784=0)), 1, IF(OR(AND(AP784&gt;0, AQ784&gt;1,AP784&gt;AR784), AND(AP784="NS", AQ784=2), AND(AP784="NS", AR784=0, AQ784&gt;0), AP784=AR784), 0, 1))</f>
        <v>0</v>
      </c>
      <c r="AT784" s="298">
        <f>Y784</f>
        <v>0</v>
      </c>
      <c r="AU784" s="299">
        <f>COUNTIF(Z784:AA784,"NS")</f>
        <v>0</v>
      </c>
      <c r="AV784" s="300">
        <f>SUM(Z784:AA784)</f>
        <v>0</v>
      </c>
      <c r="AW784" s="301">
        <f>IF(OR(AND(AT784=0, AU784&gt;0),AND(AT784="NS", AV784&gt;0), AND(AT784="NS", AU784=0, AV784=0)), 1, IF(OR(AND(AT784&gt;0, AU784&gt;1,AT784&gt;AV784), AND(AT784="NS", AU784=2), AND(AT784="NS", AV784=0, AU784&gt;0), AT784=AV784), 0, 1))</f>
        <v>0</v>
      </c>
      <c r="AX784" s="298">
        <f>AB784</f>
        <v>0</v>
      </c>
      <c r="AY784" s="299">
        <f>COUNTIF(AC784:AD784,"NS")</f>
        <v>0</v>
      </c>
      <c r="AZ784" s="300">
        <f>SUM(AC784:AD784)</f>
        <v>0</v>
      </c>
      <c r="BA784" s="301">
        <f>IF(OR(AND(AX784=0, AY784&gt;0),AND(AX784="NS", AZ784&gt;0), AND(AX784="NS", AY784=0, AZ784=0)), 1, IF(OR(AND(AX784&gt;0, AY784&gt;1,AX784&gt;AZ784), AND(AX784="NS", AY784=2), AND(AX784="NS", AZ784=0, AY784&gt;0), AX784=AZ784), 0, 1))</f>
        <v>0</v>
      </c>
      <c r="BB784" s="298">
        <f>M910</f>
        <v>0</v>
      </c>
      <c r="BC784" s="299">
        <f>COUNTIF(N910:O910,"NS")</f>
        <v>0</v>
      </c>
      <c r="BD784" s="300">
        <f>SUM(N910:O910)</f>
        <v>0</v>
      </c>
      <c r="BE784" s="301">
        <f>IF(OR(AND(BB784=0, BC784&gt;0),AND(BB784="NS", BD784&gt;0), AND(BB784="NS", BC784=0, BD784=0)), 1, IF(OR(AND(BB784&gt;0, BC784&gt;1,BB784&gt;BD784), AND(BB784="NS", BC784=2), AND(BB784="NS", BD784=0, BC784&gt;0), BB784=BD784), 0, 1))</f>
        <v>0</v>
      </c>
      <c r="BF784" s="298">
        <f>P910</f>
        <v>0</v>
      </c>
      <c r="BG784" s="299">
        <f>COUNTIF(Q910:R910,"NS")</f>
        <v>0</v>
      </c>
      <c r="BH784" s="300">
        <f>SUM(Q910:R910)</f>
        <v>0</v>
      </c>
      <c r="BI784" s="301">
        <f>IF(OR(AND(BF784=0, BG784&gt;0),AND(BF784="NS", BH784&gt;0), AND(BF784="NS", BG784=0, BH784=0)), 1, IF(OR(AND(BF784&gt;0, BG784&gt;1,BF784&gt;BH784), AND(BF784="NS", BG784=2), AND(BF784="NS", BH784=0, BG784&gt;0), BF784=BH784), 0, 1))</f>
        <v>0</v>
      </c>
      <c r="BJ784" s="298">
        <f>S910</f>
        <v>0</v>
      </c>
      <c r="BK784" s="299">
        <f>COUNTIF(T910:U910,"NS")</f>
        <v>0</v>
      </c>
      <c r="BL784" s="300">
        <f>SUM(T910:U910)</f>
        <v>0</v>
      </c>
      <c r="BM784" s="301">
        <f t="shared" ref="BM784" si="272">IF(OR(AND(BJ784=0, BK784&gt;0),AND(BJ784="NS", BL784&gt;0), AND(BJ784="NS", BK784=0, BL784=0)), 1, IF(OR(AND(BJ784&gt;0, BK784&gt;1,BJ784&gt;BL784), AND(BJ784="NS", BK784=2), AND(BJ784="NS", BL784=0, BK784&gt;0), BJ784=BL784), 0, 1))</f>
        <v>0</v>
      </c>
      <c r="BN784" s="298">
        <f>V910</f>
        <v>0</v>
      </c>
      <c r="BO784" s="299">
        <f>COUNTIF(W910:X910,"NS")</f>
        <v>0</v>
      </c>
      <c r="BP784" s="300">
        <f>SUM(W910:X910)</f>
        <v>0</v>
      </c>
      <c r="BQ784" s="301">
        <f t="shared" ref="BQ784" si="273">IF(OR(AND(BN784=0, BO784&gt;0),AND(BN784="NS", BP784&gt;0), AND(BN784="NS", BO784=0, BP784=0)), 1, IF(OR(AND(BN784&gt;0, BO784&gt;1,BN784&gt;BP784), AND(BN784="NS", BO784=2), AND(BN784="NS", BP784=0, BO784&gt;0), BN784=BP784), 0, 1))</f>
        <v>0</v>
      </c>
      <c r="BR784" s="298">
        <f>Y910</f>
        <v>0</v>
      </c>
      <c r="BS784" s="299">
        <f>COUNTIF(Z910:AA910,"NS")</f>
        <v>0</v>
      </c>
      <c r="BT784" s="300">
        <f>SUM(Z910:AA910)</f>
        <v>0</v>
      </c>
      <c r="BU784" s="301">
        <f t="shared" ref="BU784" si="274">IF(OR(AND(BR784=0, BS784&gt;0),AND(BR784="NS", BT784&gt;0), AND(BR784="NS", BS784=0, BT784=0)), 1, IF(OR(AND(BR784&gt;0, BS784&gt;1,BR784&gt;BT784), AND(BR784="NS", BS784=2), AND(BR784="NS", BT784=0, BS784&gt;0), BR784=BT784), 0, 1))</f>
        <v>0</v>
      </c>
      <c r="BV784" s="298">
        <f>AB910</f>
        <v>0</v>
      </c>
      <c r="BW784" s="299">
        <f>COUNTIF(AC910:AD910,"NS")</f>
        <v>0</v>
      </c>
      <c r="BX784" s="300">
        <f>SUM(AC910:AD910)</f>
        <v>0</v>
      </c>
      <c r="BY784" s="301">
        <f t="shared" ref="BY784" si="275">IF(OR(AND(BV784=0, BW784&gt;0),AND(BV784="NS", BX784&gt;0), AND(BV784="NS", BW784=0, BX784=0)), 1, IF(OR(AND(BV784&gt;0, BW784&gt;1,BV784&gt;BX784), AND(BV784="NS", BW784=2), AND(BV784="NS", BX784=0, BW784&gt;0), BV784=BX784), 0, 1))</f>
        <v>0</v>
      </c>
      <c r="BZ784" s="371">
        <f>COUNTIF(P784:AD784,"NS")+COUNTIF(M910:AD910,"NS")</f>
        <v>0</v>
      </c>
      <c r="CA784" s="303">
        <f>IF(SUM(AJ910,AN910,AR910)=0,0,1)</f>
        <v>0</v>
      </c>
      <c r="CB784" s="304" t="str">
        <f>IF(CA784=0,"",
IF(SUM(CA784:CA784)=1,CC784,
IF(CA904&gt;SUM(CA784:CA784),_xlfn.CONCAT(", ",CC784),
IF(CA904=SUM(CA784:CA784),_xlfn.CONCAT(" y ",CC784)))))</f>
        <v/>
      </c>
      <c r="CC784" s="231" t="s">
        <v>6212</v>
      </c>
      <c r="CD784" s="290">
        <f>IF(AG784=0,0,1)</f>
        <v>1</v>
      </c>
      <c r="CE784" s="291" t="str">
        <f>IF(CD784=0,"",
IF(SUM(CD784:CD784)=1,CF784,
IF(CD904&gt;SUM(CD784:CD784),_xlfn.CONCAT(", ",CF784),
IF(CD904=SUM(CD784:CD784),_xlfn.CONCAT(" y ",CF784)))))</f>
        <v>1</v>
      </c>
      <c r="CF784" s="222" t="s">
        <v>6212</v>
      </c>
      <c r="CG784" s="378">
        <f>IF(AND(P784="NS",$M374="NS"),0,IF(AND(P784="NA",$M374="NA"),0,IF(P784=SUM($M374),0,1)))</f>
        <v>0</v>
      </c>
      <c r="CH784" s="379">
        <f>IF(AND(Q784="NS",$S374="NS"),0,IF(AND(Q784="NA",$S374="NA"),0,IF(Q784=SUM($S374),0,1)))</f>
        <v>0</v>
      </c>
      <c r="CI784" s="380">
        <f>IF(AND(R784="NS",$Y374="NS"),0,IF(AND(R784="NA",$Y374="NA"),0,IF(R784=SUM($Y374),0,1)))</f>
        <v>0</v>
      </c>
    </row>
    <row r="785" spans="1:87" ht="30" customHeight="1">
      <c r="A785" s="6"/>
      <c r="B785" s="5"/>
      <c r="C785" s="85" t="s">
        <v>88</v>
      </c>
      <c r="D785" s="732" t="str">
        <f>IF(CNGE_2024_M1_Secc1_Sub1!$D43="","",CNGE_2024_M1_Secc1_Sub1!$D43)</f>
        <v>SECRETARIA DE DESARROLLO AGROPECUARIO RURAL Y PESCA</v>
      </c>
      <c r="E785" s="733"/>
      <c r="F785" s="733"/>
      <c r="G785" s="733"/>
      <c r="H785" s="733"/>
      <c r="I785" s="733"/>
      <c r="J785" s="733"/>
      <c r="K785" s="733"/>
      <c r="L785" s="733"/>
      <c r="M785" s="733"/>
      <c r="N785" s="733"/>
      <c r="O785" s="734"/>
      <c r="P785" s="111"/>
      <c r="Q785" s="111"/>
      <c r="R785" s="111"/>
      <c r="S785" s="111"/>
      <c r="T785" s="111"/>
      <c r="U785" s="111"/>
      <c r="V785" s="111"/>
      <c r="W785" s="111"/>
      <c r="X785" s="111"/>
      <c r="Y785" s="111"/>
      <c r="Z785" s="111"/>
      <c r="AA785" s="111"/>
      <c r="AB785" s="111"/>
      <c r="AC785" s="111"/>
      <c r="AD785" s="111"/>
      <c r="AE785" s="8"/>
      <c r="AG785" s="269">
        <f t="shared" ref="AG785:AG848" si="276">IF(AND(COUNTBLANK(D785)=1,COUNTA(P785:AD785,M911:AD911)=0),0,IF(AND(COUNTBLANK(D785)=0,COUNTA(P785:AD785,M911:AD911)=33),0,1))</f>
        <v>1</v>
      </c>
      <c r="AH785" s="298">
        <f t="shared" ref="AH785:AH848" si="277">P785</f>
        <v>0</v>
      </c>
      <c r="AI785" s="299">
        <f t="shared" ref="AI785:AI848" si="278">COUNTIF(Q785:R785,"NS")</f>
        <v>0</v>
      </c>
      <c r="AJ785" s="300">
        <f t="shared" ref="AJ785:AJ848" si="279">SUM(Q785:R785)</f>
        <v>0</v>
      </c>
      <c r="AK785" s="301">
        <f t="shared" ref="AK785:AK848" si="280">IF(OR(AND(AH785=0, AI785&gt;0),AND(AH785="NS", AJ785&gt;0), AND(AH785="NS", AI785=0, AJ785=0)), 1, IF(OR(AND(AH785&gt;0, AI785&gt;1,AH785&gt;AJ785), AND(AH785="NS", AI785=2), AND(AH785="NS", AJ785=0, AI785&gt;0), AH785=AJ785), 0, 1))</f>
        <v>0</v>
      </c>
      <c r="AL785" s="298">
        <f t="shared" ref="AL785:AL848" si="281">S785</f>
        <v>0</v>
      </c>
      <c r="AM785" s="299">
        <f t="shared" ref="AM785:AM848" si="282">COUNTIF(T785:U785,"NS")</f>
        <v>0</v>
      </c>
      <c r="AN785" s="300">
        <f t="shared" ref="AN785:AN848" si="283">SUM(T785:U785)</f>
        <v>0</v>
      </c>
      <c r="AO785" s="301">
        <f t="shared" ref="AO785:AO848" si="284">IF(OR(AND(AL785=0, AM785&gt;0),AND(AL785="NS", AN785&gt;0), AND(AL785="NS", AM785=0, AN785=0)), 1, IF(OR(AND(AL785&gt;0, AM785&gt;1,AL785&gt;AN785), AND(AL785="NS", AM785=2), AND(AL785="NS", AN785=0, AM785&gt;0), AL785=AN785), 0, 1))</f>
        <v>0</v>
      </c>
      <c r="AP785" s="298">
        <f t="shared" ref="AP785:AP848" si="285">V785</f>
        <v>0</v>
      </c>
      <c r="AQ785" s="299">
        <f t="shared" ref="AQ785:AQ848" si="286">COUNTIF(W785:X785,"NS")</f>
        <v>0</v>
      </c>
      <c r="AR785" s="300">
        <f t="shared" ref="AR785:AR848" si="287">SUM(W785:X785)</f>
        <v>0</v>
      </c>
      <c r="AS785" s="301">
        <f t="shared" ref="AS785:AS848" si="288">IF(OR(AND(AP785=0, AQ785&gt;0),AND(AP785="NS", AR785&gt;0), AND(AP785="NS", AQ785=0, AR785=0)), 1, IF(OR(AND(AP785&gt;0, AQ785&gt;1,AP785&gt;AR785), AND(AP785="NS", AQ785=2), AND(AP785="NS", AR785=0, AQ785&gt;0), AP785=AR785), 0, 1))</f>
        <v>0</v>
      </c>
      <c r="AT785" s="298">
        <f t="shared" ref="AT785:AT848" si="289">Y785</f>
        <v>0</v>
      </c>
      <c r="AU785" s="299">
        <f t="shared" ref="AU785:AU848" si="290">COUNTIF(Z785:AA785,"NS")</f>
        <v>0</v>
      </c>
      <c r="AV785" s="300">
        <f t="shared" ref="AV785:AV848" si="291">SUM(Z785:AA785)</f>
        <v>0</v>
      </c>
      <c r="AW785" s="301">
        <f t="shared" ref="AW785:AW848" si="292">IF(OR(AND(AT785=0, AU785&gt;0),AND(AT785="NS", AV785&gt;0), AND(AT785="NS", AU785=0, AV785=0)), 1, IF(OR(AND(AT785&gt;0, AU785&gt;1,AT785&gt;AV785), AND(AT785="NS", AU785=2), AND(AT785="NS", AV785=0, AU785&gt;0), AT785=AV785), 0, 1))</f>
        <v>0</v>
      </c>
      <c r="AX785" s="298">
        <f t="shared" ref="AX785:AX848" si="293">AB785</f>
        <v>0</v>
      </c>
      <c r="AY785" s="299">
        <f t="shared" ref="AY785:AY848" si="294">COUNTIF(AC785:AD785,"NS")</f>
        <v>0</v>
      </c>
      <c r="AZ785" s="300">
        <f t="shared" ref="AZ785:AZ848" si="295">SUM(AC785:AD785)</f>
        <v>0</v>
      </c>
      <c r="BA785" s="301">
        <f t="shared" ref="BA785:BA848" si="296">IF(OR(AND(AX785=0, AY785&gt;0),AND(AX785="NS", AZ785&gt;0), AND(AX785="NS", AY785=0, AZ785=0)), 1, IF(OR(AND(AX785&gt;0, AY785&gt;1,AX785&gt;AZ785), AND(AX785="NS", AY785=2), AND(AX785="NS", AZ785=0, AY785&gt;0), AX785=AZ785), 0, 1))</f>
        <v>0</v>
      </c>
      <c r="BB785" s="298">
        <f t="shared" ref="BB785:BB848" si="297">M911</f>
        <v>0</v>
      </c>
      <c r="BC785" s="299">
        <f t="shared" ref="BC785:BC848" si="298">COUNTIF(N911:O911,"NS")</f>
        <v>0</v>
      </c>
      <c r="BD785" s="300">
        <f t="shared" ref="BD785:BD848" si="299">SUM(N911:O911)</f>
        <v>0</v>
      </c>
      <c r="BE785" s="301">
        <f t="shared" ref="BE785:BE848" si="300">IF(OR(AND(BB785=0, BC785&gt;0),AND(BB785="NS", BD785&gt;0), AND(BB785="NS", BC785=0, BD785=0)), 1, IF(OR(AND(BB785&gt;0, BC785&gt;1,BB785&gt;BD785), AND(BB785="NS", BC785=2), AND(BB785="NS", BD785=0, BC785&gt;0), BB785=BD785), 0, 1))</f>
        <v>0</v>
      </c>
      <c r="BF785" s="298">
        <f t="shared" ref="BF785:BF848" si="301">P911</f>
        <v>0</v>
      </c>
      <c r="BG785" s="299">
        <f t="shared" ref="BG785:BG848" si="302">COUNTIF(Q911:R911,"NS")</f>
        <v>0</v>
      </c>
      <c r="BH785" s="300">
        <f t="shared" ref="BH785:BH848" si="303">SUM(Q911:R911)</f>
        <v>0</v>
      </c>
      <c r="BI785" s="301">
        <f t="shared" ref="BI785:BI848" si="304">IF(OR(AND(BF785=0, BG785&gt;0),AND(BF785="NS", BH785&gt;0), AND(BF785="NS", BG785=0, BH785=0)), 1, IF(OR(AND(BF785&gt;0, BG785&gt;1,BF785&gt;BH785), AND(BF785="NS", BG785=2), AND(BF785="NS", BH785=0, BG785&gt;0), BF785=BH785), 0, 1))</f>
        <v>0</v>
      </c>
      <c r="BJ785" s="298">
        <f t="shared" ref="BJ785:BJ848" si="305">S911</f>
        <v>0</v>
      </c>
      <c r="BK785" s="299">
        <f t="shared" ref="BK785:BK848" si="306">COUNTIF(T911:U911,"NS")</f>
        <v>0</v>
      </c>
      <c r="BL785" s="300">
        <f t="shared" ref="BL785:BL848" si="307">SUM(T911:U911)</f>
        <v>0</v>
      </c>
      <c r="BM785" s="301">
        <f t="shared" ref="BM785:BM848" si="308">IF(OR(AND(BJ785=0, BK785&gt;0),AND(BJ785="NS", BL785&gt;0), AND(BJ785="NS", BK785=0, BL785=0)), 1, IF(OR(AND(BJ785&gt;0, BK785&gt;1,BJ785&gt;BL785), AND(BJ785="NS", BK785=2), AND(BJ785="NS", BL785=0, BK785&gt;0), BJ785=BL785), 0, 1))</f>
        <v>0</v>
      </c>
      <c r="BN785" s="298">
        <f t="shared" ref="BN785:BN848" si="309">V911</f>
        <v>0</v>
      </c>
      <c r="BO785" s="299">
        <f t="shared" ref="BO785:BO848" si="310">COUNTIF(W911:X911,"NS")</f>
        <v>0</v>
      </c>
      <c r="BP785" s="300">
        <f t="shared" ref="BP785:BP848" si="311">SUM(W911:X911)</f>
        <v>0</v>
      </c>
      <c r="BQ785" s="301">
        <f t="shared" ref="BQ785:BQ848" si="312">IF(OR(AND(BN785=0, BO785&gt;0),AND(BN785="NS", BP785&gt;0), AND(BN785="NS", BO785=0, BP785=0)), 1, IF(OR(AND(BN785&gt;0, BO785&gt;1,BN785&gt;BP785), AND(BN785="NS", BO785=2), AND(BN785="NS", BP785=0, BO785&gt;0), BN785=BP785), 0, 1))</f>
        <v>0</v>
      </c>
      <c r="BR785" s="298">
        <f t="shared" ref="BR785:BR848" si="313">Y911</f>
        <v>0</v>
      </c>
      <c r="BS785" s="299">
        <f t="shared" ref="BS785:BS848" si="314">COUNTIF(Z911:AA911,"NS")</f>
        <v>0</v>
      </c>
      <c r="BT785" s="300">
        <f t="shared" ref="BT785:BT848" si="315">SUM(Z911:AA911)</f>
        <v>0</v>
      </c>
      <c r="BU785" s="301">
        <f t="shared" ref="BU785:BU848" si="316">IF(OR(AND(BR785=0, BS785&gt;0),AND(BR785="NS", BT785&gt;0), AND(BR785="NS", BS785=0, BT785=0)), 1, IF(OR(AND(BR785&gt;0, BS785&gt;1,BR785&gt;BT785), AND(BR785="NS", BS785=2), AND(BR785="NS", BT785=0, BS785&gt;0), BR785=BT785), 0, 1))</f>
        <v>0</v>
      </c>
      <c r="BV785" s="298">
        <f t="shared" ref="BV785:BV848" si="317">AB911</f>
        <v>0</v>
      </c>
      <c r="BW785" s="299">
        <f t="shared" ref="BW785:BW848" si="318">COUNTIF(AC911:AD911,"NS")</f>
        <v>0</v>
      </c>
      <c r="BX785" s="300">
        <f t="shared" ref="BX785:BX848" si="319">SUM(AC911:AD911)</f>
        <v>0</v>
      </c>
      <c r="BY785" s="301">
        <f t="shared" ref="BY785:BY848" si="320">IF(OR(AND(BV785=0, BW785&gt;0),AND(BV785="NS", BX785&gt;0), AND(BV785="NS", BW785=0, BX785=0)), 1, IF(OR(AND(BV785&gt;0, BW785&gt;1,BV785&gt;BX785), AND(BV785="NS", BW785=2), AND(BV785="NS", BX785=0, BW785&gt;0), BV785=BX785), 0, 1))</f>
        <v>0</v>
      </c>
      <c r="BZ785" s="371">
        <f t="shared" ref="BZ785:BZ848" si="321">COUNTIF(P785:AD785,"NS")+COUNTIF(M911:AD911,"NS")</f>
        <v>0</v>
      </c>
      <c r="CA785" s="303">
        <f t="shared" ref="CA785:CA848" si="322">IF(SUM(AJ911,AN911,AR911)=0,0,1)</f>
        <v>0</v>
      </c>
      <c r="CB785" s="304" t="str">
        <f>IF(CA785=0,"",
IF(SUM($CA$784:CA785)=1,CC785,
IF($CA$904&gt;SUM($CA$784:CA785),_xlfn.CONCAT(", ",CC785),
IF($CA$904=SUM($CA$784:CA785),_xlfn.CONCAT(" y ",CC785)))))</f>
        <v/>
      </c>
      <c r="CC785" s="231" t="s">
        <v>6213</v>
      </c>
      <c r="CD785" s="290">
        <f t="shared" ref="CD785:CD848" si="323">IF(AG785=0,0,1)</f>
        <v>1</v>
      </c>
      <c r="CE785" s="291" t="str">
        <f>IF(CD785=0,"",
IF(SUM($CD$784:CD785)=1,CF785,
IF($CD$904&gt;SUM($CD$784:CD785),_xlfn.CONCAT(", ",CF785),
IF($CD$904=SUM($CD$784:CD785),_xlfn.CONCAT(" y ",CF785)))))</f>
        <v>, 2</v>
      </c>
      <c r="CF785" s="222" t="s">
        <v>6213</v>
      </c>
      <c r="CG785" s="378">
        <f t="shared" ref="CG785:CG848" si="324">IF(AND(P785="NS",$M375="NS"),0,IF(AND(P785="NA",$M375="NA"),0,IF(P785=SUM($M375),0,1)))</f>
        <v>0</v>
      </c>
      <c r="CH785" s="379">
        <f t="shared" ref="CH785:CH848" si="325">IF(AND(Q785="NS",$S375="NS"),0,IF(AND(Q785="NA",$S375="NA"),0,IF(Q785=SUM($S375),0,1)))</f>
        <v>0</v>
      </c>
      <c r="CI785" s="380">
        <f t="shared" ref="CI785:CI848" si="326">IF(AND(R785="NS",$Y375="NS"),0,IF(AND(R785="NA",$Y375="NA"),0,IF(R785=SUM($Y375),0,1)))</f>
        <v>0</v>
      </c>
    </row>
    <row r="786" spans="1:87" ht="15" customHeight="1">
      <c r="A786" s="6"/>
      <c r="B786" s="5"/>
      <c r="C786" s="85" t="s">
        <v>89</v>
      </c>
      <c r="D786" s="732" t="str">
        <f>IF(CNGE_2024_M1_Secc1_Sub1!$D44="","",CNGE_2024_M1_Secc1_Sub1!$D44)</f>
        <v>SECRETARIA DE SALUD</v>
      </c>
      <c r="E786" s="733"/>
      <c r="F786" s="733"/>
      <c r="G786" s="733"/>
      <c r="H786" s="733"/>
      <c r="I786" s="733"/>
      <c r="J786" s="733"/>
      <c r="K786" s="733"/>
      <c r="L786" s="733"/>
      <c r="M786" s="733"/>
      <c r="N786" s="733"/>
      <c r="O786" s="734"/>
      <c r="P786" s="111"/>
      <c r="Q786" s="111"/>
      <c r="R786" s="111"/>
      <c r="S786" s="111"/>
      <c r="T786" s="111"/>
      <c r="U786" s="111"/>
      <c r="V786" s="111"/>
      <c r="W786" s="111"/>
      <c r="X786" s="111"/>
      <c r="Y786" s="111"/>
      <c r="Z786" s="111"/>
      <c r="AA786" s="111"/>
      <c r="AB786" s="111"/>
      <c r="AC786" s="111"/>
      <c r="AD786" s="111"/>
      <c r="AE786" s="8"/>
      <c r="AG786" s="269">
        <f t="shared" si="276"/>
        <v>1</v>
      </c>
      <c r="AH786" s="298">
        <f t="shared" si="277"/>
        <v>0</v>
      </c>
      <c r="AI786" s="299">
        <f t="shared" si="278"/>
        <v>0</v>
      </c>
      <c r="AJ786" s="300">
        <f t="shared" si="279"/>
        <v>0</v>
      </c>
      <c r="AK786" s="301">
        <f t="shared" si="280"/>
        <v>0</v>
      </c>
      <c r="AL786" s="298">
        <f t="shared" si="281"/>
        <v>0</v>
      </c>
      <c r="AM786" s="299">
        <f t="shared" si="282"/>
        <v>0</v>
      </c>
      <c r="AN786" s="300">
        <f t="shared" si="283"/>
        <v>0</v>
      </c>
      <c r="AO786" s="301">
        <f t="shared" si="284"/>
        <v>0</v>
      </c>
      <c r="AP786" s="298">
        <f t="shared" si="285"/>
        <v>0</v>
      </c>
      <c r="AQ786" s="299">
        <f t="shared" si="286"/>
        <v>0</v>
      </c>
      <c r="AR786" s="300">
        <f t="shared" si="287"/>
        <v>0</v>
      </c>
      <c r="AS786" s="301">
        <f t="shared" si="288"/>
        <v>0</v>
      </c>
      <c r="AT786" s="298">
        <f t="shared" si="289"/>
        <v>0</v>
      </c>
      <c r="AU786" s="299">
        <f t="shared" si="290"/>
        <v>0</v>
      </c>
      <c r="AV786" s="300">
        <f t="shared" si="291"/>
        <v>0</v>
      </c>
      <c r="AW786" s="301">
        <f t="shared" si="292"/>
        <v>0</v>
      </c>
      <c r="AX786" s="298">
        <f t="shared" si="293"/>
        <v>0</v>
      </c>
      <c r="AY786" s="299">
        <f t="shared" si="294"/>
        <v>0</v>
      </c>
      <c r="AZ786" s="300">
        <f t="shared" si="295"/>
        <v>0</v>
      </c>
      <c r="BA786" s="301">
        <f t="shared" si="296"/>
        <v>0</v>
      </c>
      <c r="BB786" s="298">
        <f t="shared" si="297"/>
        <v>0</v>
      </c>
      <c r="BC786" s="299">
        <f t="shared" si="298"/>
        <v>0</v>
      </c>
      <c r="BD786" s="300">
        <f t="shared" si="299"/>
        <v>0</v>
      </c>
      <c r="BE786" s="301">
        <f t="shared" si="300"/>
        <v>0</v>
      </c>
      <c r="BF786" s="298">
        <f t="shared" si="301"/>
        <v>0</v>
      </c>
      <c r="BG786" s="299">
        <f t="shared" si="302"/>
        <v>0</v>
      </c>
      <c r="BH786" s="300">
        <f t="shared" si="303"/>
        <v>0</v>
      </c>
      <c r="BI786" s="301">
        <f t="shared" si="304"/>
        <v>0</v>
      </c>
      <c r="BJ786" s="298">
        <f t="shared" si="305"/>
        <v>0</v>
      </c>
      <c r="BK786" s="299">
        <f t="shared" si="306"/>
        <v>0</v>
      </c>
      <c r="BL786" s="300">
        <f t="shared" si="307"/>
        <v>0</v>
      </c>
      <c r="BM786" s="301">
        <f t="shared" si="308"/>
        <v>0</v>
      </c>
      <c r="BN786" s="298">
        <f t="shared" si="309"/>
        <v>0</v>
      </c>
      <c r="BO786" s="299">
        <f t="shared" si="310"/>
        <v>0</v>
      </c>
      <c r="BP786" s="300">
        <f t="shared" si="311"/>
        <v>0</v>
      </c>
      <c r="BQ786" s="301">
        <f t="shared" si="312"/>
        <v>0</v>
      </c>
      <c r="BR786" s="298">
        <f t="shared" si="313"/>
        <v>0</v>
      </c>
      <c r="BS786" s="299">
        <f t="shared" si="314"/>
        <v>0</v>
      </c>
      <c r="BT786" s="300">
        <f t="shared" si="315"/>
        <v>0</v>
      </c>
      <c r="BU786" s="301">
        <f t="shared" si="316"/>
        <v>0</v>
      </c>
      <c r="BV786" s="298">
        <f t="shared" si="317"/>
        <v>0</v>
      </c>
      <c r="BW786" s="299">
        <f t="shared" si="318"/>
        <v>0</v>
      </c>
      <c r="BX786" s="300">
        <f t="shared" si="319"/>
        <v>0</v>
      </c>
      <c r="BY786" s="301">
        <f t="shared" si="320"/>
        <v>0</v>
      </c>
      <c r="BZ786" s="371">
        <f t="shared" si="321"/>
        <v>0</v>
      </c>
      <c r="CA786" s="303">
        <f t="shared" si="322"/>
        <v>0</v>
      </c>
      <c r="CB786" s="304" t="str">
        <f>IF(CA786=0,"",
IF(SUM($CA$784:CA786)=1,CC786,
IF($CA$904&gt;SUM($CA$784:CA786),_xlfn.CONCAT(", ",CC786),
IF($CA$904=SUM($CA$784:CA786),_xlfn.CONCAT(" y ",CC786)))))</f>
        <v/>
      </c>
      <c r="CC786" s="231" t="s">
        <v>6214</v>
      </c>
      <c r="CD786" s="290">
        <f t="shared" si="323"/>
        <v>1</v>
      </c>
      <c r="CE786" s="291" t="str">
        <f>IF(CD786=0,"",
IF(SUM($CD$784:CD786)=1,CF786,
IF($CD$904&gt;SUM($CD$784:CD786),_xlfn.CONCAT(", ",CF786),
IF($CD$904=SUM($CD$784:CD786),_xlfn.CONCAT(" y ",CF786)))))</f>
        <v>, 3</v>
      </c>
      <c r="CF786" s="222" t="s">
        <v>6214</v>
      </c>
      <c r="CG786" s="378">
        <f t="shared" si="324"/>
        <v>0</v>
      </c>
      <c r="CH786" s="379">
        <f t="shared" si="325"/>
        <v>0</v>
      </c>
      <c r="CI786" s="380">
        <f t="shared" si="326"/>
        <v>0</v>
      </c>
    </row>
    <row r="787" spans="1:87" ht="15" customHeight="1">
      <c r="A787" s="6"/>
      <c r="B787" s="5"/>
      <c r="C787" s="85" t="s">
        <v>90</v>
      </c>
      <c r="D787" s="732" t="str">
        <f>IF(CNGE_2024_M1_Secc1_Sub1!$D45="","",CNGE_2024_M1_Secc1_Sub1!$D45)</f>
        <v>SECRETARIA DE EDUCACION</v>
      </c>
      <c r="E787" s="733"/>
      <c r="F787" s="733"/>
      <c r="G787" s="733"/>
      <c r="H787" s="733"/>
      <c r="I787" s="733"/>
      <c r="J787" s="733"/>
      <c r="K787" s="733"/>
      <c r="L787" s="733"/>
      <c r="M787" s="733"/>
      <c r="N787" s="733"/>
      <c r="O787" s="734"/>
      <c r="P787" s="111"/>
      <c r="Q787" s="111"/>
      <c r="R787" s="111"/>
      <c r="S787" s="111"/>
      <c r="T787" s="111"/>
      <c r="U787" s="111"/>
      <c r="V787" s="111"/>
      <c r="W787" s="111"/>
      <c r="X787" s="111"/>
      <c r="Y787" s="111"/>
      <c r="Z787" s="111"/>
      <c r="AA787" s="111"/>
      <c r="AB787" s="111"/>
      <c r="AC787" s="111"/>
      <c r="AD787" s="111"/>
      <c r="AE787" s="8"/>
      <c r="AG787" s="269">
        <f t="shared" si="276"/>
        <v>1</v>
      </c>
      <c r="AH787" s="298">
        <f t="shared" si="277"/>
        <v>0</v>
      </c>
      <c r="AI787" s="299">
        <f t="shared" si="278"/>
        <v>0</v>
      </c>
      <c r="AJ787" s="300">
        <f t="shared" si="279"/>
        <v>0</v>
      </c>
      <c r="AK787" s="301">
        <f t="shared" si="280"/>
        <v>0</v>
      </c>
      <c r="AL787" s="298">
        <f t="shared" si="281"/>
        <v>0</v>
      </c>
      <c r="AM787" s="299">
        <f t="shared" si="282"/>
        <v>0</v>
      </c>
      <c r="AN787" s="300">
        <f t="shared" si="283"/>
        <v>0</v>
      </c>
      <c r="AO787" s="301">
        <f t="shared" si="284"/>
        <v>0</v>
      </c>
      <c r="AP787" s="298">
        <f t="shared" si="285"/>
        <v>0</v>
      </c>
      <c r="AQ787" s="299">
        <f t="shared" si="286"/>
        <v>0</v>
      </c>
      <c r="AR787" s="300">
        <f t="shared" si="287"/>
        <v>0</v>
      </c>
      <c r="AS787" s="301">
        <f t="shared" si="288"/>
        <v>0</v>
      </c>
      <c r="AT787" s="298">
        <f t="shared" si="289"/>
        <v>0</v>
      </c>
      <c r="AU787" s="299">
        <f t="shared" si="290"/>
        <v>0</v>
      </c>
      <c r="AV787" s="300">
        <f t="shared" si="291"/>
        <v>0</v>
      </c>
      <c r="AW787" s="301">
        <f t="shared" si="292"/>
        <v>0</v>
      </c>
      <c r="AX787" s="298">
        <f t="shared" si="293"/>
        <v>0</v>
      </c>
      <c r="AY787" s="299">
        <f t="shared" si="294"/>
        <v>0</v>
      </c>
      <c r="AZ787" s="300">
        <f t="shared" si="295"/>
        <v>0</v>
      </c>
      <c r="BA787" s="301">
        <f t="shared" si="296"/>
        <v>0</v>
      </c>
      <c r="BB787" s="298">
        <f t="shared" si="297"/>
        <v>0</v>
      </c>
      <c r="BC787" s="299">
        <f t="shared" si="298"/>
        <v>0</v>
      </c>
      <c r="BD787" s="300">
        <f t="shared" si="299"/>
        <v>0</v>
      </c>
      <c r="BE787" s="301">
        <f t="shared" si="300"/>
        <v>0</v>
      </c>
      <c r="BF787" s="298">
        <f t="shared" si="301"/>
        <v>0</v>
      </c>
      <c r="BG787" s="299">
        <f t="shared" si="302"/>
        <v>0</v>
      </c>
      <c r="BH787" s="300">
        <f t="shared" si="303"/>
        <v>0</v>
      </c>
      <c r="BI787" s="301">
        <f t="shared" si="304"/>
        <v>0</v>
      </c>
      <c r="BJ787" s="298">
        <f t="shared" si="305"/>
        <v>0</v>
      </c>
      <c r="BK787" s="299">
        <f t="shared" si="306"/>
        <v>0</v>
      </c>
      <c r="BL787" s="300">
        <f t="shared" si="307"/>
        <v>0</v>
      </c>
      <c r="BM787" s="301">
        <f t="shared" si="308"/>
        <v>0</v>
      </c>
      <c r="BN787" s="298">
        <f t="shared" si="309"/>
        <v>0</v>
      </c>
      <c r="BO787" s="299">
        <f t="shared" si="310"/>
        <v>0</v>
      </c>
      <c r="BP787" s="300">
        <f t="shared" si="311"/>
        <v>0</v>
      </c>
      <c r="BQ787" s="301">
        <f t="shared" si="312"/>
        <v>0</v>
      </c>
      <c r="BR787" s="298">
        <f t="shared" si="313"/>
        <v>0</v>
      </c>
      <c r="BS787" s="299">
        <f t="shared" si="314"/>
        <v>0</v>
      </c>
      <c r="BT787" s="300">
        <f t="shared" si="315"/>
        <v>0</v>
      </c>
      <c r="BU787" s="301">
        <f t="shared" si="316"/>
        <v>0</v>
      </c>
      <c r="BV787" s="298">
        <f t="shared" si="317"/>
        <v>0</v>
      </c>
      <c r="BW787" s="299">
        <f t="shared" si="318"/>
        <v>0</v>
      </c>
      <c r="BX787" s="300">
        <f t="shared" si="319"/>
        <v>0</v>
      </c>
      <c r="BY787" s="301">
        <f t="shared" si="320"/>
        <v>0</v>
      </c>
      <c r="BZ787" s="371">
        <f t="shared" si="321"/>
        <v>0</v>
      </c>
      <c r="CA787" s="303">
        <f t="shared" si="322"/>
        <v>0</v>
      </c>
      <c r="CB787" s="304" t="str">
        <f>IF(CA787=0,"",
IF(SUM($CA$784:CA787)=1,CC787,
IF($CA$904&gt;SUM($CA$784:CA787),_xlfn.CONCAT(", ",CC787),
IF($CA$904=SUM($CA$784:CA787),_xlfn.CONCAT(" y ",CC787)))))</f>
        <v/>
      </c>
      <c r="CC787" s="231" t="s">
        <v>6215</v>
      </c>
      <c r="CD787" s="290">
        <f t="shared" si="323"/>
        <v>1</v>
      </c>
      <c r="CE787" s="291" t="str">
        <f>IF(CD787=0,"",
IF(SUM($CD$784:CD787)=1,CF787,
IF($CD$904&gt;SUM($CD$784:CD787),_xlfn.CONCAT(", ",CF787),
IF($CD$904=SUM($CD$784:CD787),_xlfn.CONCAT(" y ",CF787)))))</f>
        <v>, 4</v>
      </c>
      <c r="CF787" s="222" t="s">
        <v>6215</v>
      </c>
      <c r="CG787" s="378">
        <f t="shared" si="324"/>
        <v>0</v>
      </c>
      <c r="CH787" s="379">
        <f t="shared" si="325"/>
        <v>0</v>
      </c>
      <c r="CI787" s="380">
        <f t="shared" si="326"/>
        <v>0</v>
      </c>
    </row>
    <row r="788" spans="1:87" ht="15" customHeight="1">
      <c r="A788" s="6"/>
      <c r="B788" s="5"/>
      <c r="C788" s="85" t="s">
        <v>91</v>
      </c>
      <c r="D788" s="732" t="str">
        <f>IF(CNGE_2024_M1_Secc1_Sub1!$D46="","",CNGE_2024_M1_Secc1_Sub1!$D46)</f>
        <v>SECRETARIA DE DESARROLLO SOCIAL</v>
      </c>
      <c r="E788" s="733"/>
      <c r="F788" s="733"/>
      <c r="G788" s="733"/>
      <c r="H788" s="733"/>
      <c r="I788" s="733"/>
      <c r="J788" s="733"/>
      <c r="K788" s="733"/>
      <c r="L788" s="733"/>
      <c r="M788" s="733"/>
      <c r="N788" s="733"/>
      <c r="O788" s="734"/>
      <c r="P788" s="111"/>
      <c r="Q788" s="111"/>
      <c r="R788" s="111"/>
      <c r="S788" s="111"/>
      <c r="T788" s="111"/>
      <c r="U788" s="111"/>
      <c r="V788" s="111"/>
      <c r="W788" s="111"/>
      <c r="X788" s="111"/>
      <c r="Y788" s="111"/>
      <c r="Z788" s="111"/>
      <c r="AA788" s="111"/>
      <c r="AB788" s="111"/>
      <c r="AC788" s="111"/>
      <c r="AD788" s="111"/>
      <c r="AE788" s="8"/>
      <c r="AG788" s="269">
        <f t="shared" si="276"/>
        <v>1</v>
      </c>
      <c r="AH788" s="298">
        <f t="shared" si="277"/>
        <v>0</v>
      </c>
      <c r="AI788" s="299">
        <f t="shared" si="278"/>
        <v>0</v>
      </c>
      <c r="AJ788" s="300">
        <f t="shared" si="279"/>
        <v>0</v>
      </c>
      <c r="AK788" s="301">
        <f t="shared" si="280"/>
        <v>0</v>
      </c>
      <c r="AL788" s="298">
        <f t="shared" si="281"/>
        <v>0</v>
      </c>
      <c r="AM788" s="299">
        <f t="shared" si="282"/>
        <v>0</v>
      </c>
      <c r="AN788" s="300">
        <f t="shared" si="283"/>
        <v>0</v>
      </c>
      <c r="AO788" s="301">
        <f t="shared" si="284"/>
        <v>0</v>
      </c>
      <c r="AP788" s="298">
        <f t="shared" si="285"/>
        <v>0</v>
      </c>
      <c r="AQ788" s="299">
        <f t="shared" si="286"/>
        <v>0</v>
      </c>
      <c r="AR788" s="300">
        <f t="shared" si="287"/>
        <v>0</v>
      </c>
      <c r="AS788" s="301">
        <f t="shared" si="288"/>
        <v>0</v>
      </c>
      <c r="AT788" s="298">
        <f t="shared" si="289"/>
        <v>0</v>
      </c>
      <c r="AU788" s="299">
        <f t="shared" si="290"/>
        <v>0</v>
      </c>
      <c r="AV788" s="300">
        <f t="shared" si="291"/>
        <v>0</v>
      </c>
      <c r="AW788" s="301">
        <f t="shared" si="292"/>
        <v>0</v>
      </c>
      <c r="AX788" s="298">
        <f t="shared" si="293"/>
        <v>0</v>
      </c>
      <c r="AY788" s="299">
        <f t="shared" si="294"/>
        <v>0</v>
      </c>
      <c r="AZ788" s="300">
        <f t="shared" si="295"/>
        <v>0</v>
      </c>
      <c r="BA788" s="301">
        <f t="shared" si="296"/>
        <v>0</v>
      </c>
      <c r="BB788" s="298">
        <f t="shared" si="297"/>
        <v>0</v>
      </c>
      <c r="BC788" s="299">
        <f t="shared" si="298"/>
        <v>0</v>
      </c>
      <c r="BD788" s="300">
        <f t="shared" si="299"/>
        <v>0</v>
      </c>
      <c r="BE788" s="301">
        <f t="shared" si="300"/>
        <v>0</v>
      </c>
      <c r="BF788" s="298">
        <f t="shared" si="301"/>
        <v>0</v>
      </c>
      <c r="BG788" s="299">
        <f t="shared" si="302"/>
        <v>0</v>
      </c>
      <c r="BH788" s="300">
        <f t="shared" si="303"/>
        <v>0</v>
      </c>
      <c r="BI788" s="301">
        <f t="shared" si="304"/>
        <v>0</v>
      </c>
      <c r="BJ788" s="298">
        <f t="shared" si="305"/>
        <v>0</v>
      </c>
      <c r="BK788" s="299">
        <f t="shared" si="306"/>
        <v>0</v>
      </c>
      <c r="BL788" s="300">
        <f t="shared" si="307"/>
        <v>0</v>
      </c>
      <c r="BM788" s="301">
        <f t="shared" si="308"/>
        <v>0</v>
      </c>
      <c r="BN788" s="298">
        <f t="shared" si="309"/>
        <v>0</v>
      </c>
      <c r="BO788" s="299">
        <f t="shared" si="310"/>
        <v>0</v>
      </c>
      <c r="BP788" s="300">
        <f t="shared" si="311"/>
        <v>0</v>
      </c>
      <c r="BQ788" s="301">
        <f t="shared" si="312"/>
        <v>0</v>
      </c>
      <c r="BR788" s="298">
        <f t="shared" si="313"/>
        <v>0</v>
      </c>
      <c r="BS788" s="299">
        <f t="shared" si="314"/>
        <v>0</v>
      </c>
      <c r="BT788" s="300">
        <f t="shared" si="315"/>
        <v>0</v>
      </c>
      <c r="BU788" s="301">
        <f t="shared" si="316"/>
        <v>0</v>
      </c>
      <c r="BV788" s="298">
        <f t="shared" si="317"/>
        <v>0</v>
      </c>
      <c r="BW788" s="299">
        <f t="shared" si="318"/>
        <v>0</v>
      </c>
      <c r="BX788" s="300">
        <f t="shared" si="319"/>
        <v>0</v>
      </c>
      <c r="BY788" s="301">
        <f t="shared" si="320"/>
        <v>0</v>
      </c>
      <c r="BZ788" s="371">
        <f t="shared" si="321"/>
        <v>0</v>
      </c>
      <c r="CA788" s="303">
        <f t="shared" si="322"/>
        <v>0</v>
      </c>
      <c r="CB788" s="304" t="str">
        <f>IF(CA788=0,"",
IF(SUM($CA$784:CA788)=1,CC788,
IF($CA$904&gt;SUM($CA$784:CA788),_xlfn.CONCAT(", ",CC788),
IF($CA$904=SUM($CA$784:CA788),_xlfn.CONCAT(" y ",CC788)))))</f>
        <v/>
      </c>
      <c r="CC788" s="231" t="s">
        <v>6216</v>
      </c>
      <c r="CD788" s="290">
        <f t="shared" si="323"/>
        <v>1</v>
      </c>
      <c r="CE788" s="291" t="str">
        <f>IF(CD788=0,"",
IF(SUM($CD$784:CD788)=1,CF788,
IF($CD$904&gt;SUM($CD$784:CD788),_xlfn.CONCAT(", ",CF788),
IF($CD$904=SUM($CD$784:CD788),_xlfn.CONCAT(" y ",CF788)))))</f>
        <v>, 5</v>
      </c>
      <c r="CF788" s="222" t="s">
        <v>6216</v>
      </c>
      <c r="CG788" s="378">
        <f t="shared" si="324"/>
        <v>0</v>
      </c>
      <c r="CH788" s="379">
        <f t="shared" si="325"/>
        <v>0</v>
      </c>
      <c r="CI788" s="380">
        <f t="shared" si="326"/>
        <v>0</v>
      </c>
    </row>
    <row r="789" spans="1:87" ht="15" customHeight="1">
      <c r="A789" s="6"/>
      <c r="B789" s="5"/>
      <c r="C789" s="85" t="s">
        <v>92</v>
      </c>
      <c r="D789" s="732" t="str">
        <f>IF(CNGE_2024_M1_Secc1_Sub1!$D47="","",CNGE_2024_M1_Secc1_Sub1!$D47)</f>
        <v>SECRETARIA DE DESARROLLO ECONOMICO Y PORTUARIO</v>
      </c>
      <c r="E789" s="733"/>
      <c r="F789" s="733"/>
      <c r="G789" s="733"/>
      <c r="H789" s="733"/>
      <c r="I789" s="733"/>
      <c r="J789" s="733"/>
      <c r="K789" s="733"/>
      <c r="L789" s="733"/>
      <c r="M789" s="733"/>
      <c r="N789" s="733"/>
      <c r="O789" s="734"/>
      <c r="P789" s="111"/>
      <c r="Q789" s="111"/>
      <c r="R789" s="111"/>
      <c r="S789" s="111"/>
      <c r="T789" s="111"/>
      <c r="U789" s="111"/>
      <c r="V789" s="111"/>
      <c r="W789" s="111"/>
      <c r="X789" s="111"/>
      <c r="Y789" s="111"/>
      <c r="Z789" s="111"/>
      <c r="AA789" s="111"/>
      <c r="AB789" s="111"/>
      <c r="AC789" s="111"/>
      <c r="AD789" s="111"/>
      <c r="AE789" s="8"/>
      <c r="AG789" s="269">
        <f t="shared" si="276"/>
        <v>1</v>
      </c>
      <c r="AH789" s="298">
        <f t="shared" si="277"/>
        <v>0</v>
      </c>
      <c r="AI789" s="299">
        <f t="shared" si="278"/>
        <v>0</v>
      </c>
      <c r="AJ789" s="300">
        <f t="shared" si="279"/>
        <v>0</v>
      </c>
      <c r="AK789" s="301">
        <f t="shared" si="280"/>
        <v>0</v>
      </c>
      <c r="AL789" s="298">
        <f t="shared" si="281"/>
        <v>0</v>
      </c>
      <c r="AM789" s="299">
        <f t="shared" si="282"/>
        <v>0</v>
      </c>
      <c r="AN789" s="300">
        <f t="shared" si="283"/>
        <v>0</v>
      </c>
      <c r="AO789" s="301">
        <f t="shared" si="284"/>
        <v>0</v>
      </c>
      <c r="AP789" s="298">
        <f t="shared" si="285"/>
        <v>0</v>
      </c>
      <c r="AQ789" s="299">
        <f t="shared" si="286"/>
        <v>0</v>
      </c>
      <c r="AR789" s="300">
        <f t="shared" si="287"/>
        <v>0</v>
      </c>
      <c r="AS789" s="301">
        <f t="shared" si="288"/>
        <v>0</v>
      </c>
      <c r="AT789" s="298">
        <f t="shared" si="289"/>
        <v>0</v>
      </c>
      <c r="AU789" s="299">
        <f t="shared" si="290"/>
        <v>0</v>
      </c>
      <c r="AV789" s="300">
        <f t="shared" si="291"/>
        <v>0</v>
      </c>
      <c r="AW789" s="301">
        <f t="shared" si="292"/>
        <v>0</v>
      </c>
      <c r="AX789" s="298">
        <f t="shared" si="293"/>
        <v>0</v>
      </c>
      <c r="AY789" s="299">
        <f t="shared" si="294"/>
        <v>0</v>
      </c>
      <c r="AZ789" s="300">
        <f t="shared" si="295"/>
        <v>0</v>
      </c>
      <c r="BA789" s="301">
        <f t="shared" si="296"/>
        <v>0</v>
      </c>
      <c r="BB789" s="298">
        <f t="shared" si="297"/>
        <v>0</v>
      </c>
      <c r="BC789" s="299">
        <f t="shared" si="298"/>
        <v>0</v>
      </c>
      <c r="BD789" s="300">
        <f t="shared" si="299"/>
        <v>0</v>
      </c>
      <c r="BE789" s="301">
        <f t="shared" si="300"/>
        <v>0</v>
      </c>
      <c r="BF789" s="298">
        <f t="shared" si="301"/>
        <v>0</v>
      </c>
      <c r="BG789" s="299">
        <f t="shared" si="302"/>
        <v>0</v>
      </c>
      <c r="BH789" s="300">
        <f t="shared" si="303"/>
        <v>0</v>
      </c>
      <c r="BI789" s="301">
        <f t="shared" si="304"/>
        <v>0</v>
      </c>
      <c r="BJ789" s="298">
        <f t="shared" si="305"/>
        <v>0</v>
      </c>
      <c r="BK789" s="299">
        <f t="shared" si="306"/>
        <v>0</v>
      </c>
      <c r="BL789" s="300">
        <f t="shared" si="307"/>
        <v>0</v>
      </c>
      <c r="BM789" s="301">
        <f t="shared" si="308"/>
        <v>0</v>
      </c>
      <c r="BN789" s="298">
        <f t="shared" si="309"/>
        <v>0</v>
      </c>
      <c r="BO789" s="299">
        <f t="shared" si="310"/>
        <v>0</v>
      </c>
      <c r="BP789" s="300">
        <f t="shared" si="311"/>
        <v>0</v>
      </c>
      <c r="BQ789" s="301">
        <f t="shared" si="312"/>
        <v>0</v>
      </c>
      <c r="BR789" s="298">
        <f t="shared" si="313"/>
        <v>0</v>
      </c>
      <c r="BS789" s="299">
        <f t="shared" si="314"/>
        <v>0</v>
      </c>
      <c r="BT789" s="300">
        <f t="shared" si="315"/>
        <v>0</v>
      </c>
      <c r="BU789" s="301">
        <f t="shared" si="316"/>
        <v>0</v>
      </c>
      <c r="BV789" s="298">
        <f t="shared" si="317"/>
        <v>0</v>
      </c>
      <c r="BW789" s="299">
        <f t="shared" si="318"/>
        <v>0</v>
      </c>
      <c r="BX789" s="300">
        <f t="shared" si="319"/>
        <v>0</v>
      </c>
      <c r="BY789" s="301">
        <f t="shared" si="320"/>
        <v>0</v>
      </c>
      <c r="BZ789" s="371">
        <f t="shared" si="321"/>
        <v>0</v>
      </c>
      <c r="CA789" s="303">
        <f t="shared" si="322"/>
        <v>0</v>
      </c>
      <c r="CB789" s="304" t="str">
        <f>IF(CA789=0,"",
IF(SUM($CA$784:CA789)=1,CC789,
IF($CA$904&gt;SUM($CA$784:CA789),_xlfn.CONCAT(", ",CC789),
IF($CA$904=SUM($CA$784:CA789),_xlfn.CONCAT(" y ",CC789)))))</f>
        <v/>
      </c>
      <c r="CC789" s="231" t="s">
        <v>6217</v>
      </c>
      <c r="CD789" s="290">
        <f t="shared" si="323"/>
        <v>1</v>
      </c>
      <c r="CE789" s="291" t="str">
        <f>IF(CD789=0,"",
IF(SUM($CD$784:CD789)=1,CF789,
IF($CD$904&gt;SUM($CD$784:CD789),_xlfn.CONCAT(", ",CF789),
IF($CD$904=SUM($CD$784:CD789),_xlfn.CONCAT(" y ",CF789)))))</f>
        <v>, 6</v>
      </c>
      <c r="CF789" s="222" t="s">
        <v>6217</v>
      </c>
      <c r="CG789" s="378">
        <f t="shared" si="324"/>
        <v>0</v>
      </c>
      <c r="CH789" s="379">
        <f t="shared" si="325"/>
        <v>0</v>
      </c>
      <c r="CI789" s="380">
        <f t="shared" si="326"/>
        <v>0</v>
      </c>
    </row>
    <row r="790" spans="1:87" ht="15" customHeight="1">
      <c r="A790" s="6"/>
      <c r="B790" s="5"/>
      <c r="C790" s="85" t="s">
        <v>93</v>
      </c>
      <c r="D790" s="732" t="str">
        <f>IF(CNGE_2024_M1_Secc1_Sub1!$D48="","",CNGE_2024_M1_Secc1_Sub1!$D48)</f>
        <v>SECRETARIA DE GOBIERNO</v>
      </c>
      <c r="E790" s="733"/>
      <c r="F790" s="733"/>
      <c r="G790" s="733"/>
      <c r="H790" s="733"/>
      <c r="I790" s="733"/>
      <c r="J790" s="733"/>
      <c r="K790" s="733"/>
      <c r="L790" s="733"/>
      <c r="M790" s="733"/>
      <c r="N790" s="733"/>
      <c r="O790" s="734"/>
      <c r="P790" s="111"/>
      <c r="Q790" s="111"/>
      <c r="R790" s="111"/>
      <c r="S790" s="111"/>
      <c r="T790" s="111"/>
      <c r="U790" s="111"/>
      <c r="V790" s="111"/>
      <c r="W790" s="111"/>
      <c r="X790" s="111"/>
      <c r="Y790" s="111"/>
      <c r="Z790" s="111"/>
      <c r="AA790" s="111"/>
      <c r="AB790" s="111"/>
      <c r="AC790" s="111"/>
      <c r="AD790" s="111"/>
      <c r="AE790" s="8"/>
      <c r="AG790" s="269">
        <f t="shared" si="276"/>
        <v>1</v>
      </c>
      <c r="AH790" s="298">
        <f t="shared" si="277"/>
        <v>0</v>
      </c>
      <c r="AI790" s="299">
        <f t="shared" si="278"/>
        <v>0</v>
      </c>
      <c r="AJ790" s="300">
        <f t="shared" si="279"/>
        <v>0</v>
      </c>
      <c r="AK790" s="301">
        <f t="shared" si="280"/>
        <v>0</v>
      </c>
      <c r="AL790" s="298">
        <f t="shared" si="281"/>
        <v>0</v>
      </c>
      <c r="AM790" s="299">
        <f t="shared" si="282"/>
        <v>0</v>
      </c>
      <c r="AN790" s="300">
        <f t="shared" si="283"/>
        <v>0</v>
      </c>
      <c r="AO790" s="301">
        <f t="shared" si="284"/>
        <v>0</v>
      </c>
      <c r="AP790" s="298">
        <f t="shared" si="285"/>
        <v>0</v>
      </c>
      <c r="AQ790" s="299">
        <f t="shared" si="286"/>
        <v>0</v>
      </c>
      <c r="AR790" s="300">
        <f t="shared" si="287"/>
        <v>0</v>
      </c>
      <c r="AS790" s="301">
        <f t="shared" si="288"/>
        <v>0</v>
      </c>
      <c r="AT790" s="298">
        <f t="shared" si="289"/>
        <v>0</v>
      </c>
      <c r="AU790" s="299">
        <f t="shared" si="290"/>
        <v>0</v>
      </c>
      <c r="AV790" s="300">
        <f t="shared" si="291"/>
        <v>0</v>
      </c>
      <c r="AW790" s="301">
        <f t="shared" si="292"/>
        <v>0</v>
      </c>
      <c r="AX790" s="298">
        <f t="shared" si="293"/>
        <v>0</v>
      </c>
      <c r="AY790" s="299">
        <f t="shared" si="294"/>
        <v>0</v>
      </c>
      <c r="AZ790" s="300">
        <f t="shared" si="295"/>
        <v>0</v>
      </c>
      <c r="BA790" s="301">
        <f t="shared" si="296"/>
        <v>0</v>
      </c>
      <c r="BB790" s="298">
        <f t="shared" si="297"/>
        <v>0</v>
      </c>
      <c r="BC790" s="299">
        <f t="shared" si="298"/>
        <v>0</v>
      </c>
      <c r="BD790" s="300">
        <f t="shared" si="299"/>
        <v>0</v>
      </c>
      <c r="BE790" s="301">
        <f t="shared" si="300"/>
        <v>0</v>
      </c>
      <c r="BF790" s="298">
        <f t="shared" si="301"/>
        <v>0</v>
      </c>
      <c r="BG790" s="299">
        <f t="shared" si="302"/>
        <v>0</v>
      </c>
      <c r="BH790" s="300">
        <f t="shared" si="303"/>
        <v>0</v>
      </c>
      <c r="BI790" s="301">
        <f t="shared" si="304"/>
        <v>0</v>
      </c>
      <c r="BJ790" s="298">
        <f t="shared" si="305"/>
        <v>0</v>
      </c>
      <c r="BK790" s="299">
        <f t="shared" si="306"/>
        <v>0</v>
      </c>
      <c r="BL790" s="300">
        <f t="shared" si="307"/>
        <v>0</v>
      </c>
      <c r="BM790" s="301">
        <f t="shared" si="308"/>
        <v>0</v>
      </c>
      <c r="BN790" s="298">
        <f t="shared" si="309"/>
        <v>0</v>
      </c>
      <c r="BO790" s="299">
        <f t="shared" si="310"/>
        <v>0</v>
      </c>
      <c r="BP790" s="300">
        <f t="shared" si="311"/>
        <v>0</v>
      </c>
      <c r="BQ790" s="301">
        <f t="shared" si="312"/>
        <v>0</v>
      </c>
      <c r="BR790" s="298">
        <f t="shared" si="313"/>
        <v>0</v>
      </c>
      <c r="BS790" s="299">
        <f t="shared" si="314"/>
        <v>0</v>
      </c>
      <c r="BT790" s="300">
        <f t="shared" si="315"/>
        <v>0</v>
      </c>
      <c r="BU790" s="301">
        <f t="shared" si="316"/>
        <v>0</v>
      </c>
      <c r="BV790" s="298">
        <f t="shared" si="317"/>
        <v>0</v>
      </c>
      <c r="BW790" s="299">
        <f t="shared" si="318"/>
        <v>0</v>
      </c>
      <c r="BX790" s="300">
        <f t="shared" si="319"/>
        <v>0</v>
      </c>
      <c r="BY790" s="301">
        <f t="shared" si="320"/>
        <v>0</v>
      </c>
      <c r="BZ790" s="371">
        <f t="shared" si="321"/>
        <v>0</v>
      </c>
      <c r="CA790" s="303">
        <f t="shared" si="322"/>
        <v>0</v>
      </c>
      <c r="CB790" s="304" t="str">
        <f>IF(CA790=0,"",
IF(SUM($CA$784:CA790)=1,CC790,
IF($CA$904&gt;SUM($CA$784:CA790),_xlfn.CONCAT(", ",CC790),
IF($CA$904=SUM($CA$784:CA790),_xlfn.CONCAT(" y ",CC790)))))</f>
        <v/>
      </c>
      <c r="CC790" s="231" t="s">
        <v>6218</v>
      </c>
      <c r="CD790" s="290">
        <f t="shared" si="323"/>
        <v>1</v>
      </c>
      <c r="CE790" s="291" t="str">
        <f>IF(CD790=0,"",
IF(SUM($CD$784:CD790)=1,CF790,
IF($CD$904&gt;SUM($CD$784:CD790),_xlfn.CONCAT(", ",CF790),
IF($CD$904=SUM($CD$784:CD790),_xlfn.CONCAT(" y ",CF790)))))</f>
        <v>, 7</v>
      </c>
      <c r="CF790" s="222" t="s">
        <v>6218</v>
      </c>
      <c r="CG790" s="378">
        <f t="shared" si="324"/>
        <v>0</v>
      </c>
      <c r="CH790" s="379">
        <f t="shared" si="325"/>
        <v>0</v>
      </c>
      <c r="CI790" s="380">
        <f t="shared" si="326"/>
        <v>0</v>
      </c>
    </row>
    <row r="791" spans="1:87" ht="15" customHeight="1">
      <c r="A791" s="6"/>
      <c r="B791" s="5"/>
      <c r="C791" s="85" t="s">
        <v>94</v>
      </c>
      <c r="D791" s="732" t="str">
        <f>IF(CNGE_2024_M1_Secc1_Sub1!$D49="","",CNGE_2024_M1_Secc1_Sub1!$D49)</f>
        <v>SECRETARIA DE FINANZAS Y PLANEACION</v>
      </c>
      <c r="E791" s="733"/>
      <c r="F791" s="733"/>
      <c r="G791" s="733"/>
      <c r="H791" s="733"/>
      <c r="I791" s="733"/>
      <c r="J791" s="733"/>
      <c r="K791" s="733"/>
      <c r="L791" s="733"/>
      <c r="M791" s="733"/>
      <c r="N791" s="733"/>
      <c r="O791" s="734"/>
      <c r="P791" s="111"/>
      <c r="Q791" s="111"/>
      <c r="R791" s="111"/>
      <c r="S791" s="111"/>
      <c r="T791" s="111"/>
      <c r="U791" s="111"/>
      <c r="V791" s="111"/>
      <c r="W791" s="111"/>
      <c r="X791" s="111"/>
      <c r="Y791" s="111"/>
      <c r="Z791" s="111"/>
      <c r="AA791" s="111"/>
      <c r="AB791" s="111"/>
      <c r="AC791" s="111"/>
      <c r="AD791" s="111"/>
      <c r="AE791" s="8"/>
      <c r="AG791" s="269">
        <f t="shared" si="276"/>
        <v>1</v>
      </c>
      <c r="AH791" s="298">
        <f t="shared" si="277"/>
        <v>0</v>
      </c>
      <c r="AI791" s="299">
        <f t="shared" si="278"/>
        <v>0</v>
      </c>
      <c r="AJ791" s="300">
        <f t="shared" si="279"/>
        <v>0</v>
      </c>
      <c r="AK791" s="301">
        <f t="shared" si="280"/>
        <v>0</v>
      </c>
      <c r="AL791" s="298">
        <f t="shared" si="281"/>
        <v>0</v>
      </c>
      <c r="AM791" s="299">
        <f t="shared" si="282"/>
        <v>0</v>
      </c>
      <c r="AN791" s="300">
        <f t="shared" si="283"/>
        <v>0</v>
      </c>
      <c r="AO791" s="301">
        <f t="shared" si="284"/>
        <v>0</v>
      </c>
      <c r="AP791" s="298">
        <f t="shared" si="285"/>
        <v>0</v>
      </c>
      <c r="AQ791" s="299">
        <f t="shared" si="286"/>
        <v>0</v>
      </c>
      <c r="AR791" s="300">
        <f t="shared" si="287"/>
        <v>0</v>
      </c>
      <c r="AS791" s="301">
        <f t="shared" si="288"/>
        <v>0</v>
      </c>
      <c r="AT791" s="298">
        <f t="shared" si="289"/>
        <v>0</v>
      </c>
      <c r="AU791" s="299">
        <f t="shared" si="290"/>
        <v>0</v>
      </c>
      <c r="AV791" s="300">
        <f t="shared" si="291"/>
        <v>0</v>
      </c>
      <c r="AW791" s="301">
        <f t="shared" si="292"/>
        <v>0</v>
      </c>
      <c r="AX791" s="298">
        <f t="shared" si="293"/>
        <v>0</v>
      </c>
      <c r="AY791" s="299">
        <f t="shared" si="294"/>
        <v>0</v>
      </c>
      <c r="AZ791" s="300">
        <f t="shared" si="295"/>
        <v>0</v>
      </c>
      <c r="BA791" s="301">
        <f t="shared" si="296"/>
        <v>0</v>
      </c>
      <c r="BB791" s="298">
        <f t="shared" si="297"/>
        <v>0</v>
      </c>
      <c r="BC791" s="299">
        <f t="shared" si="298"/>
        <v>0</v>
      </c>
      <c r="BD791" s="300">
        <f t="shared" si="299"/>
        <v>0</v>
      </c>
      <c r="BE791" s="301">
        <f t="shared" si="300"/>
        <v>0</v>
      </c>
      <c r="BF791" s="298">
        <f t="shared" si="301"/>
        <v>0</v>
      </c>
      <c r="BG791" s="299">
        <f t="shared" si="302"/>
        <v>0</v>
      </c>
      <c r="BH791" s="300">
        <f t="shared" si="303"/>
        <v>0</v>
      </c>
      <c r="BI791" s="301">
        <f t="shared" si="304"/>
        <v>0</v>
      </c>
      <c r="BJ791" s="298">
        <f t="shared" si="305"/>
        <v>0</v>
      </c>
      <c r="BK791" s="299">
        <f t="shared" si="306"/>
        <v>0</v>
      </c>
      <c r="BL791" s="300">
        <f t="shared" si="307"/>
        <v>0</v>
      </c>
      <c r="BM791" s="301">
        <f t="shared" si="308"/>
        <v>0</v>
      </c>
      <c r="BN791" s="298">
        <f t="shared" si="309"/>
        <v>0</v>
      </c>
      <c r="BO791" s="299">
        <f t="shared" si="310"/>
        <v>0</v>
      </c>
      <c r="BP791" s="300">
        <f t="shared" si="311"/>
        <v>0</v>
      </c>
      <c r="BQ791" s="301">
        <f t="shared" si="312"/>
        <v>0</v>
      </c>
      <c r="BR791" s="298">
        <f t="shared" si="313"/>
        <v>0</v>
      </c>
      <c r="BS791" s="299">
        <f t="shared" si="314"/>
        <v>0</v>
      </c>
      <c r="BT791" s="300">
        <f t="shared" si="315"/>
        <v>0</v>
      </c>
      <c r="BU791" s="301">
        <f t="shared" si="316"/>
        <v>0</v>
      </c>
      <c r="BV791" s="298">
        <f t="shared" si="317"/>
        <v>0</v>
      </c>
      <c r="BW791" s="299">
        <f t="shared" si="318"/>
        <v>0</v>
      </c>
      <c r="BX791" s="300">
        <f t="shared" si="319"/>
        <v>0</v>
      </c>
      <c r="BY791" s="301">
        <f t="shared" si="320"/>
        <v>0</v>
      </c>
      <c r="BZ791" s="371">
        <f t="shared" si="321"/>
        <v>0</v>
      </c>
      <c r="CA791" s="303">
        <f t="shared" si="322"/>
        <v>0</v>
      </c>
      <c r="CB791" s="304" t="str">
        <f>IF(CA791=0,"",
IF(SUM($CA$784:CA791)=1,CC791,
IF($CA$904&gt;SUM($CA$784:CA791),_xlfn.CONCAT(", ",CC791),
IF($CA$904=SUM($CA$784:CA791),_xlfn.CONCAT(" y ",CC791)))))</f>
        <v/>
      </c>
      <c r="CC791" s="231" t="s">
        <v>6219</v>
      </c>
      <c r="CD791" s="290">
        <f t="shared" si="323"/>
        <v>1</v>
      </c>
      <c r="CE791" s="291" t="str">
        <f>IF(CD791=0,"",
IF(SUM($CD$784:CD791)=1,CF791,
IF($CD$904&gt;SUM($CD$784:CD791),_xlfn.CONCAT(", ",CF791),
IF($CD$904=SUM($CD$784:CD791),_xlfn.CONCAT(" y ",CF791)))))</f>
        <v>, 8</v>
      </c>
      <c r="CF791" s="222" t="s">
        <v>6219</v>
      </c>
      <c r="CG791" s="378">
        <f t="shared" si="324"/>
        <v>0</v>
      </c>
      <c r="CH791" s="379">
        <f t="shared" si="325"/>
        <v>0</v>
      </c>
      <c r="CI791" s="380">
        <f t="shared" si="326"/>
        <v>0</v>
      </c>
    </row>
    <row r="792" spans="1:87" ht="15" customHeight="1">
      <c r="A792" s="6"/>
      <c r="B792" s="5"/>
      <c r="C792" s="85" t="s">
        <v>95</v>
      </c>
      <c r="D792" s="732" t="str">
        <f>IF(CNGE_2024_M1_Secc1_Sub1!$D50="","",CNGE_2024_M1_Secc1_Sub1!$D50)</f>
        <v>COORDINACION GENERAL DE COMUNICACION SOCIAL</v>
      </c>
      <c r="E792" s="733"/>
      <c r="F792" s="733"/>
      <c r="G792" s="733"/>
      <c r="H792" s="733"/>
      <c r="I792" s="733"/>
      <c r="J792" s="733"/>
      <c r="K792" s="733"/>
      <c r="L792" s="733"/>
      <c r="M792" s="733"/>
      <c r="N792" s="733"/>
      <c r="O792" s="734"/>
      <c r="P792" s="111"/>
      <c r="Q792" s="111"/>
      <c r="R792" s="111"/>
      <c r="S792" s="111"/>
      <c r="T792" s="111"/>
      <c r="U792" s="111"/>
      <c r="V792" s="111"/>
      <c r="W792" s="111"/>
      <c r="X792" s="111"/>
      <c r="Y792" s="111"/>
      <c r="Z792" s="111"/>
      <c r="AA792" s="111"/>
      <c r="AB792" s="111"/>
      <c r="AC792" s="111"/>
      <c r="AD792" s="111"/>
      <c r="AE792" s="8"/>
      <c r="AG792" s="269">
        <f t="shared" si="276"/>
        <v>1</v>
      </c>
      <c r="AH792" s="298">
        <f t="shared" si="277"/>
        <v>0</v>
      </c>
      <c r="AI792" s="299">
        <f t="shared" si="278"/>
        <v>0</v>
      </c>
      <c r="AJ792" s="300">
        <f t="shared" si="279"/>
        <v>0</v>
      </c>
      <c r="AK792" s="301">
        <f t="shared" si="280"/>
        <v>0</v>
      </c>
      <c r="AL792" s="298">
        <f t="shared" si="281"/>
        <v>0</v>
      </c>
      <c r="AM792" s="299">
        <f t="shared" si="282"/>
        <v>0</v>
      </c>
      <c r="AN792" s="300">
        <f t="shared" si="283"/>
        <v>0</v>
      </c>
      <c r="AO792" s="301">
        <f t="shared" si="284"/>
        <v>0</v>
      </c>
      <c r="AP792" s="298">
        <f t="shared" si="285"/>
        <v>0</v>
      </c>
      <c r="AQ792" s="299">
        <f t="shared" si="286"/>
        <v>0</v>
      </c>
      <c r="AR792" s="300">
        <f t="shared" si="287"/>
        <v>0</v>
      </c>
      <c r="AS792" s="301">
        <f t="shared" si="288"/>
        <v>0</v>
      </c>
      <c r="AT792" s="298">
        <f t="shared" si="289"/>
        <v>0</v>
      </c>
      <c r="AU792" s="299">
        <f t="shared" si="290"/>
        <v>0</v>
      </c>
      <c r="AV792" s="300">
        <f t="shared" si="291"/>
        <v>0</v>
      </c>
      <c r="AW792" s="301">
        <f t="shared" si="292"/>
        <v>0</v>
      </c>
      <c r="AX792" s="298">
        <f t="shared" si="293"/>
        <v>0</v>
      </c>
      <c r="AY792" s="299">
        <f t="shared" si="294"/>
        <v>0</v>
      </c>
      <c r="AZ792" s="300">
        <f t="shared" si="295"/>
        <v>0</v>
      </c>
      <c r="BA792" s="301">
        <f t="shared" si="296"/>
        <v>0</v>
      </c>
      <c r="BB792" s="298">
        <f t="shared" si="297"/>
        <v>0</v>
      </c>
      <c r="BC792" s="299">
        <f t="shared" si="298"/>
        <v>0</v>
      </c>
      <c r="BD792" s="300">
        <f t="shared" si="299"/>
        <v>0</v>
      </c>
      <c r="BE792" s="301">
        <f t="shared" si="300"/>
        <v>0</v>
      </c>
      <c r="BF792" s="298">
        <f t="shared" si="301"/>
        <v>0</v>
      </c>
      <c r="BG792" s="299">
        <f t="shared" si="302"/>
        <v>0</v>
      </c>
      <c r="BH792" s="300">
        <f t="shared" si="303"/>
        <v>0</v>
      </c>
      <c r="BI792" s="301">
        <f t="shared" si="304"/>
        <v>0</v>
      </c>
      <c r="BJ792" s="298">
        <f t="shared" si="305"/>
        <v>0</v>
      </c>
      <c r="BK792" s="299">
        <f t="shared" si="306"/>
        <v>0</v>
      </c>
      <c r="BL792" s="300">
        <f t="shared" si="307"/>
        <v>0</v>
      </c>
      <c r="BM792" s="301">
        <f t="shared" si="308"/>
        <v>0</v>
      </c>
      <c r="BN792" s="298">
        <f t="shared" si="309"/>
        <v>0</v>
      </c>
      <c r="BO792" s="299">
        <f t="shared" si="310"/>
        <v>0</v>
      </c>
      <c r="BP792" s="300">
        <f t="shared" si="311"/>
        <v>0</v>
      </c>
      <c r="BQ792" s="301">
        <f t="shared" si="312"/>
        <v>0</v>
      </c>
      <c r="BR792" s="298">
        <f t="shared" si="313"/>
        <v>0</v>
      </c>
      <c r="BS792" s="299">
        <f t="shared" si="314"/>
        <v>0</v>
      </c>
      <c r="BT792" s="300">
        <f t="shared" si="315"/>
        <v>0</v>
      </c>
      <c r="BU792" s="301">
        <f t="shared" si="316"/>
        <v>0</v>
      </c>
      <c r="BV792" s="298">
        <f t="shared" si="317"/>
        <v>0</v>
      </c>
      <c r="BW792" s="299">
        <f t="shared" si="318"/>
        <v>0</v>
      </c>
      <c r="BX792" s="300">
        <f t="shared" si="319"/>
        <v>0</v>
      </c>
      <c r="BY792" s="301">
        <f t="shared" si="320"/>
        <v>0</v>
      </c>
      <c r="BZ792" s="371">
        <f t="shared" si="321"/>
        <v>0</v>
      </c>
      <c r="CA792" s="303">
        <f t="shared" si="322"/>
        <v>0</v>
      </c>
      <c r="CB792" s="304" t="str">
        <f>IF(CA792=0,"",
IF(SUM($CA$784:CA792)=1,CC792,
IF($CA$904&gt;SUM($CA$784:CA792),_xlfn.CONCAT(", ",CC792),
IF($CA$904=SUM($CA$784:CA792),_xlfn.CONCAT(" y ",CC792)))))</f>
        <v/>
      </c>
      <c r="CC792" s="231" t="s">
        <v>6220</v>
      </c>
      <c r="CD792" s="290">
        <f t="shared" si="323"/>
        <v>1</v>
      </c>
      <c r="CE792" s="291" t="str">
        <f>IF(CD792=0,"",
IF(SUM($CD$784:CD792)=1,CF792,
IF($CD$904&gt;SUM($CD$784:CD792),_xlfn.CONCAT(", ",CF792),
IF($CD$904=SUM($CD$784:CD792),_xlfn.CONCAT(" y ",CF792)))))</f>
        <v>, 9</v>
      </c>
      <c r="CF792" s="222" t="s">
        <v>6220</v>
      </c>
      <c r="CG792" s="378">
        <f t="shared" si="324"/>
        <v>0</v>
      </c>
      <c r="CH792" s="379">
        <f t="shared" si="325"/>
        <v>0</v>
      </c>
      <c r="CI792" s="380">
        <f t="shared" si="326"/>
        <v>0</v>
      </c>
    </row>
    <row r="793" spans="1:87" ht="15" customHeight="1">
      <c r="A793" s="6"/>
      <c r="B793" s="5"/>
      <c r="C793" s="85" t="s">
        <v>97</v>
      </c>
      <c r="D793" s="732" t="str">
        <f>IF(CNGE_2024_M1_Secc1_Sub1!$D51="","",CNGE_2024_M1_Secc1_Sub1!$D51)</f>
        <v>CONTRALORIA GENERAL</v>
      </c>
      <c r="E793" s="733"/>
      <c r="F793" s="733"/>
      <c r="G793" s="733"/>
      <c r="H793" s="733"/>
      <c r="I793" s="733"/>
      <c r="J793" s="733"/>
      <c r="K793" s="733"/>
      <c r="L793" s="733"/>
      <c r="M793" s="733"/>
      <c r="N793" s="733"/>
      <c r="O793" s="734"/>
      <c r="P793" s="111"/>
      <c r="Q793" s="111"/>
      <c r="R793" s="111"/>
      <c r="S793" s="111"/>
      <c r="T793" s="111"/>
      <c r="U793" s="111"/>
      <c r="V793" s="111"/>
      <c r="W793" s="111"/>
      <c r="X793" s="111"/>
      <c r="Y793" s="111"/>
      <c r="Z793" s="111"/>
      <c r="AA793" s="111"/>
      <c r="AB793" s="111"/>
      <c r="AC793" s="111"/>
      <c r="AD793" s="111"/>
      <c r="AE793" s="8"/>
      <c r="AG793" s="269">
        <f t="shared" si="276"/>
        <v>1</v>
      </c>
      <c r="AH793" s="298">
        <f t="shared" si="277"/>
        <v>0</v>
      </c>
      <c r="AI793" s="299">
        <f t="shared" si="278"/>
        <v>0</v>
      </c>
      <c r="AJ793" s="300">
        <f t="shared" si="279"/>
        <v>0</v>
      </c>
      <c r="AK793" s="301">
        <f t="shared" si="280"/>
        <v>0</v>
      </c>
      <c r="AL793" s="298">
        <f t="shared" si="281"/>
        <v>0</v>
      </c>
      <c r="AM793" s="299">
        <f t="shared" si="282"/>
        <v>0</v>
      </c>
      <c r="AN793" s="300">
        <f t="shared" si="283"/>
        <v>0</v>
      </c>
      <c r="AO793" s="301">
        <f t="shared" si="284"/>
        <v>0</v>
      </c>
      <c r="AP793" s="298">
        <f t="shared" si="285"/>
        <v>0</v>
      </c>
      <c r="AQ793" s="299">
        <f t="shared" si="286"/>
        <v>0</v>
      </c>
      <c r="AR793" s="300">
        <f t="shared" si="287"/>
        <v>0</v>
      </c>
      <c r="AS793" s="301">
        <f t="shared" si="288"/>
        <v>0</v>
      </c>
      <c r="AT793" s="298">
        <f t="shared" si="289"/>
        <v>0</v>
      </c>
      <c r="AU793" s="299">
        <f t="shared" si="290"/>
        <v>0</v>
      </c>
      <c r="AV793" s="300">
        <f t="shared" si="291"/>
        <v>0</v>
      </c>
      <c r="AW793" s="301">
        <f t="shared" si="292"/>
        <v>0</v>
      </c>
      <c r="AX793" s="298">
        <f t="shared" si="293"/>
        <v>0</v>
      </c>
      <c r="AY793" s="299">
        <f t="shared" si="294"/>
        <v>0</v>
      </c>
      <c r="AZ793" s="300">
        <f t="shared" si="295"/>
        <v>0</v>
      </c>
      <c r="BA793" s="301">
        <f t="shared" si="296"/>
        <v>0</v>
      </c>
      <c r="BB793" s="298">
        <f t="shared" si="297"/>
        <v>0</v>
      </c>
      <c r="BC793" s="299">
        <f t="shared" si="298"/>
        <v>0</v>
      </c>
      <c r="BD793" s="300">
        <f t="shared" si="299"/>
        <v>0</v>
      </c>
      <c r="BE793" s="301">
        <f t="shared" si="300"/>
        <v>0</v>
      </c>
      <c r="BF793" s="298">
        <f t="shared" si="301"/>
        <v>0</v>
      </c>
      <c r="BG793" s="299">
        <f t="shared" si="302"/>
        <v>0</v>
      </c>
      <c r="BH793" s="300">
        <f t="shared" si="303"/>
        <v>0</v>
      </c>
      <c r="BI793" s="301">
        <f t="shared" si="304"/>
        <v>0</v>
      </c>
      <c r="BJ793" s="298">
        <f t="shared" si="305"/>
        <v>0</v>
      </c>
      <c r="BK793" s="299">
        <f t="shared" si="306"/>
        <v>0</v>
      </c>
      <c r="BL793" s="300">
        <f t="shared" si="307"/>
        <v>0</v>
      </c>
      <c r="BM793" s="301">
        <f t="shared" si="308"/>
        <v>0</v>
      </c>
      <c r="BN793" s="298">
        <f t="shared" si="309"/>
        <v>0</v>
      </c>
      <c r="BO793" s="299">
        <f t="shared" si="310"/>
        <v>0</v>
      </c>
      <c r="BP793" s="300">
        <f t="shared" si="311"/>
        <v>0</v>
      </c>
      <c r="BQ793" s="301">
        <f t="shared" si="312"/>
        <v>0</v>
      </c>
      <c r="BR793" s="298">
        <f t="shared" si="313"/>
        <v>0</v>
      </c>
      <c r="BS793" s="299">
        <f t="shared" si="314"/>
        <v>0</v>
      </c>
      <c r="BT793" s="300">
        <f t="shared" si="315"/>
        <v>0</v>
      </c>
      <c r="BU793" s="301">
        <f t="shared" si="316"/>
        <v>0</v>
      </c>
      <c r="BV793" s="298">
        <f t="shared" si="317"/>
        <v>0</v>
      </c>
      <c r="BW793" s="299">
        <f t="shared" si="318"/>
        <v>0</v>
      </c>
      <c r="BX793" s="300">
        <f t="shared" si="319"/>
        <v>0</v>
      </c>
      <c r="BY793" s="301">
        <f t="shared" si="320"/>
        <v>0</v>
      </c>
      <c r="BZ793" s="371">
        <f t="shared" si="321"/>
        <v>0</v>
      </c>
      <c r="CA793" s="303">
        <f t="shared" si="322"/>
        <v>0</v>
      </c>
      <c r="CB793" s="304" t="str">
        <f>IF(CA793=0,"",
IF(SUM($CA$784:CA793)=1,CC793,
IF($CA$904&gt;SUM($CA$784:CA793),_xlfn.CONCAT(", ",CC793),
IF($CA$904=SUM($CA$784:CA793),_xlfn.CONCAT(" y ",CC793)))))</f>
        <v/>
      </c>
      <c r="CC793" s="231" t="s">
        <v>6221</v>
      </c>
      <c r="CD793" s="290">
        <f t="shared" si="323"/>
        <v>1</v>
      </c>
      <c r="CE793" s="291" t="str">
        <f>IF(CD793=0,"",
IF(SUM($CD$784:CD793)=1,CF793,
IF($CD$904&gt;SUM($CD$784:CD793),_xlfn.CONCAT(", ",CF793),
IF($CD$904=SUM($CD$784:CD793),_xlfn.CONCAT(" y ",CF793)))))</f>
        <v>, 10</v>
      </c>
      <c r="CF793" s="222" t="s">
        <v>6221</v>
      </c>
      <c r="CG793" s="378">
        <f t="shared" si="324"/>
        <v>0</v>
      </c>
      <c r="CH793" s="379">
        <f t="shared" si="325"/>
        <v>0</v>
      </c>
      <c r="CI793" s="380">
        <f t="shared" si="326"/>
        <v>0</v>
      </c>
    </row>
    <row r="794" spans="1:87" ht="15" customHeight="1">
      <c r="A794" s="6"/>
      <c r="B794" s="5"/>
      <c r="C794" s="85" t="s">
        <v>98</v>
      </c>
      <c r="D794" s="732" t="str">
        <f>IF(CNGE_2024_M1_Secc1_Sub1!$D52="","",CNGE_2024_M1_Secc1_Sub1!$D52)</f>
        <v>SECRETARIA DE INFRAESTRUCTURA Y OBRAS PUBLICAS</v>
      </c>
      <c r="E794" s="733"/>
      <c r="F794" s="733"/>
      <c r="G794" s="733"/>
      <c r="H794" s="733"/>
      <c r="I794" s="733"/>
      <c r="J794" s="733"/>
      <c r="K794" s="733"/>
      <c r="L794" s="733"/>
      <c r="M794" s="733"/>
      <c r="N794" s="733"/>
      <c r="O794" s="734"/>
      <c r="P794" s="111"/>
      <c r="Q794" s="111"/>
      <c r="R794" s="111"/>
      <c r="S794" s="111"/>
      <c r="T794" s="111"/>
      <c r="U794" s="111"/>
      <c r="V794" s="111"/>
      <c r="W794" s="111"/>
      <c r="X794" s="111"/>
      <c r="Y794" s="111"/>
      <c r="Z794" s="111"/>
      <c r="AA794" s="111"/>
      <c r="AB794" s="111"/>
      <c r="AC794" s="111"/>
      <c r="AD794" s="111"/>
      <c r="AE794" s="8"/>
      <c r="AG794" s="269">
        <f t="shared" si="276"/>
        <v>1</v>
      </c>
      <c r="AH794" s="298">
        <f t="shared" si="277"/>
        <v>0</v>
      </c>
      <c r="AI794" s="299">
        <f t="shared" si="278"/>
        <v>0</v>
      </c>
      <c r="AJ794" s="300">
        <f t="shared" si="279"/>
        <v>0</v>
      </c>
      <c r="AK794" s="301">
        <f t="shared" si="280"/>
        <v>0</v>
      </c>
      <c r="AL794" s="298">
        <f t="shared" si="281"/>
        <v>0</v>
      </c>
      <c r="AM794" s="299">
        <f t="shared" si="282"/>
        <v>0</v>
      </c>
      <c r="AN794" s="300">
        <f t="shared" si="283"/>
        <v>0</v>
      </c>
      <c r="AO794" s="301">
        <f t="shared" si="284"/>
        <v>0</v>
      </c>
      <c r="AP794" s="298">
        <f t="shared" si="285"/>
        <v>0</v>
      </c>
      <c r="AQ794" s="299">
        <f t="shared" si="286"/>
        <v>0</v>
      </c>
      <c r="AR794" s="300">
        <f t="shared" si="287"/>
        <v>0</v>
      </c>
      <c r="AS794" s="301">
        <f t="shared" si="288"/>
        <v>0</v>
      </c>
      <c r="AT794" s="298">
        <f t="shared" si="289"/>
        <v>0</v>
      </c>
      <c r="AU794" s="299">
        <f t="shared" si="290"/>
        <v>0</v>
      </c>
      <c r="AV794" s="300">
        <f t="shared" si="291"/>
        <v>0</v>
      </c>
      <c r="AW794" s="301">
        <f t="shared" si="292"/>
        <v>0</v>
      </c>
      <c r="AX794" s="298">
        <f t="shared" si="293"/>
        <v>0</v>
      </c>
      <c r="AY794" s="299">
        <f t="shared" si="294"/>
        <v>0</v>
      </c>
      <c r="AZ794" s="300">
        <f t="shared" si="295"/>
        <v>0</v>
      </c>
      <c r="BA794" s="301">
        <f t="shared" si="296"/>
        <v>0</v>
      </c>
      <c r="BB794" s="298">
        <f t="shared" si="297"/>
        <v>0</v>
      </c>
      <c r="BC794" s="299">
        <f t="shared" si="298"/>
        <v>0</v>
      </c>
      <c r="BD794" s="300">
        <f t="shared" si="299"/>
        <v>0</v>
      </c>
      <c r="BE794" s="301">
        <f t="shared" si="300"/>
        <v>0</v>
      </c>
      <c r="BF794" s="298">
        <f t="shared" si="301"/>
        <v>0</v>
      </c>
      <c r="BG794" s="299">
        <f t="shared" si="302"/>
        <v>0</v>
      </c>
      <c r="BH794" s="300">
        <f t="shared" si="303"/>
        <v>0</v>
      </c>
      <c r="BI794" s="301">
        <f t="shared" si="304"/>
        <v>0</v>
      </c>
      <c r="BJ794" s="298">
        <f t="shared" si="305"/>
        <v>0</v>
      </c>
      <c r="BK794" s="299">
        <f t="shared" si="306"/>
        <v>0</v>
      </c>
      <c r="BL794" s="300">
        <f t="shared" si="307"/>
        <v>0</v>
      </c>
      <c r="BM794" s="301">
        <f t="shared" si="308"/>
        <v>0</v>
      </c>
      <c r="BN794" s="298">
        <f t="shared" si="309"/>
        <v>0</v>
      </c>
      <c r="BO794" s="299">
        <f t="shared" si="310"/>
        <v>0</v>
      </c>
      <c r="BP794" s="300">
        <f t="shared" si="311"/>
        <v>0</v>
      </c>
      <c r="BQ794" s="301">
        <f t="shared" si="312"/>
        <v>0</v>
      </c>
      <c r="BR794" s="298">
        <f t="shared" si="313"/>
        <v>0</v>
      </c>
      <c r="BS794" s="299">
        <f t="shared" si="314"/>
        <v>0</v>
      </c>
      <c r="BT794" s="300">
        <f t="shared" si="315"/>
        <v>0</v>
      </c>
      <c r="BU794" s="301">
        <f t="shared" si="316"/>
        <v>0</v>
      </c>
      <c r="BV794" s="298">
        <f t="shared" si="317"/>
        <v>0</v>
      </c>
      <c r="BW794" s="299">
        <f t="shared" si="318"/>
        <v>0</v>
      </c>
      <c r="BX794" s="300">
        <f t="shared" si="319"/>
        <v>0</v>
      </c>
      <c r="BY794" s="301">
        <f t="shared" si="320"/>
        <v>0</v>
      </c>
      <c r="BZ794" s="371">
        <f t="shared" si="321"/>
        <v>0</v>
      </c>
      <c r="CA794" s="303">
        <f t="shared" si="322"/>
        <v>0</v>
      </c>
      <c r="CB794" s="304" t="str">
        <f>IF(CA794=0,"",
IF(SUM($CA$784:CA794)=1,CC794,
IF($CA$904&gt;SUM($CA$784:CA794),_xlfn.CONCAT(", ",CC794),
IF($CA$904=SUM($CA$784:CA794),_xlfn.CONCAT(" y ",CC794)))))</f>
        <v/>
      </c>
      <c r="CC794" s="231" t="s">
        <v>6222</v>
      </c>
      <c r="CD794" s="290">
        <f t="shared" si="323"/>
        <v>1</v>
      </c>
      <c r="CE794" s="291" t="str">
        <f>IF(CD794=0,"",
IF(SUM($CD$784:CD794)=1,CF794,
IF($CD$904&gt;SUM($CD$784:CD794),_xlfn.CONCAT(", ",CF794),
IF($CD$904=SUM($CD$784:CD794),_xlfn.CONCAT(" y ",CF794)))))</f>
        <v>, 11</v>
      </c>
      <c r="CF794" s="222" t="s">
        <v>6222</v>
      </c>
      <c r="CG794" s="378">
        <f t="shared" si="324"/>
        <v>0</v>
      </c>
      <c r="CH794" s="379">
        <f t="shared" si="325"/>
        <v>0</v>
      </c>
      <c r="CI794" s="380">
        <f t="shared" si="326"/>
        <v>0</v>
      </c>
    </row>
    <row r="795" spans="1:87" ht="15" customHeight="1">
      <c r="A795" s="6"/>
      <c r="B795" s="5"/>
      <c r="C795" s="85" t="s">
        <v>99</v>
      </c>
      <c r="D795" s="732" t="str">
        <f>IF(CNGE_2024_M1_Secc1_Sub1!$D53="","",CNGE_2024_M1_Secc1_Sub1!$D53)</f>
        <v>OFICINA DEL PROGRAMA DE GOBIERNO</v>
      </c>
      <c r="E795" s="733"/>
      <c r="F795" s="733"/>
      <c r="G795" s="733"/>
      <c r="H795" s="733"/>
      <c r="I795" s="733"/>
      <c r="J795" s="733"/>
      <c r="K795" s="733"/>
      <c r="L795" s="733"/>
      <c r="M795" s="733"/>
      <c r="N795" s="733"/>
      <c r="O795" s="734"/>
      <c r="P795" s="111"/>
      <c r="Q795" s="111"/>
      <c r="R795" s="111"/>
      <c r="S795" s="111"/>
      <c r="T795" s="111"/>
      <c r="U795" s="111"/>
      <c r="V795" s="111"/>
      <c r="W795" s="111"/>
      <c r="X795" s="111"/>
      <c r="Y795" s="111"/>
      <c r="Z795" s="111"/>
      <c r="AA795" s="111"/>
      <c r="AB795" s="111"/>
      <c r="AC795" s="111"/>
      <c r="AD795" s="111"/>
      <c r="AE795" s="8"/>
      <c r="AG795" s="269">
        <f t="shared" si="276"/>
        <v>1</v>
      </c>
      <c r="AH795" s="298">
        <f t="shared" si="277"/>
        <v>0</v>
      </c>
      <c r="AI795" s="299">
        <f t="shared" si="278"/>
        <v>0</v>
      </c>
      <c r="AJ795" s="300">
        <f t="shared" si="279"/>
        <v>0</v>
      </c>
      <c r="AK795" s="301">
        <f t="shared" si="280"/>
        <v>0</v>
      </c>
      <c r="AL795" s="298">
        <f t="shared" si="281"/>
        <v>0</v>
      </c>
      <c r="AM795" s="299">
        <f t="shared" si="282"/>
        <v>0</v>
      </c>
      <c r="AN795" s="300">
        <f t="shared" si="283"/>
        <v>0</v>
      </c>
      <c r="AO795" s="301">
        <f t="shared" si="284"/>
        <v>0</v>
      </c>
      <c r="AP795" s="298">
        <f t="shared" si="285"/>
        <v>0</v>
      </c>
      <c r="AQ795" s="299">
        <f t="shared" si="286"/>
        <v>0</v>
      </c>
      <c r="AR795" s="300">
        <f t="shared" si="287"/>
        <v>0</v>
      </c>
      <c r="AS795" s="301">
        <f t="shared" si="288"/>
        <v>0</v>
      </c>
      <c r="AT795" s="298">
        <f t="shared" si="289"/>
        <v>0</v>
      </c>
      <c r="AU795" s="299">
        <f t="shared" si="290"/>
        <v>0</v>
      </c>
      <c r="AV795" s="300">
        <f t="shared" si="291"/>
        <v>0</v>
      </c>
      <c r="AW795" s="301">
        <f t="shared" si="292"/>
        <v>0</v>
      </c>
      <c r="AX795" s="298">
        <f t="shared" si="293"/>
        <v>0</v>
      </c>
      <c r="AY795" s="299">
        <f t="shared" si="294"/>
        <v>0</v>
      </c>
      <c r="AZ795" s="300">
        <f t="shared" si="295"/>
        <v>0</v>
      </c>
      <c r="BA795" s="301">
        <f t="shared" si="296"/>
        <v>0</v>
      </c>
      <c r="BB795" s="298">
        <f t="shared" si="297"/>
        <v>0</v>
      </c>
      <c r="BC795" s="299">
        <f t="shared" si="298"/>
        <v>0</v>
      </c>
      <c r="BD795" s="300">
        <f t="shared" si="299"/>
        <v>0</v>
      </c>
      <c r="BE795" s="301">
        <f t="shared" si="300"/>
        <v>0</v>
      </c>
      <c r="BF795" s="298">
        <f t="shared" si="301"/>
        <v>0</v>
      </c>
      <c r="BG795" s="299">
        <f t="shared" si="302"/>
        <v>0</v>
      </c>
      <c r="BH795" s="300">
        <f t="shared" si="303"/>
        <v>0</v>
      </c>
      <c r="BI795" s="301">
        <f t="shared" si="304"/>
        <v>0</v>
      </c>
      <c r="BJ795" s="298">
        <f t="shared" si="305"/>
        <v>0</v>
      </c>
      <c r="BK795" s="299">
        <f t="shared" si="306"/>
        <v>0</v>
      </c>
      <c r="BL795" s="300">
        <f t="shared" si="307"/>
        <v>0</v>
      </c>
      <c r="BM795" s="301">
        <f t="shared" si="308"/>
        <v>0</v>
      </c>
      <c r="BN795" s="298">
        <f t="shared" si="309"/>
        <v>0</v>
      </c>
      <c r="BO795" s="299">
        <f t="shared" si="310"/>
        <v>0</v>
      </c>
      <c r="BP795" s="300">
        <f t="shared" si="311"/>
        <v>0</v>
      </c>
      <c r="BQ795" s="301">
        <f t="shared" si="312"/>
        <v>0</v>
      </c>
      <c r="BR795" s="298">
        <f t="shared" si="313"/>
        <v>0</v>
      </c>
      <c r="BS795" s="299">
        <f t="shared" si="314"/>
        <v>0</v>
      </c>
      <c r="BT795" s="300">
        <f t="shared" si="315"/>
        <v>0</v>
      </c>
      <c r="BU795" s="301">
        <f t="shared" si="316"/>
        <v>0</v>
      </c>
      <c r="BV795" s="298">
        <f t="shared" si="317"/>
        <v>0</v>
      </c>
      <c r="BW795" s="299">
        <f t="shared" si="318"/>
        <v>0</v>
      </c>
      <c r="BX795" s="300">
        <f t="shared" si="319"/>
        <v>0</v>
      </c>
      <c r="BY795" s="301">
        <f t="shared" si="320"/>
        <v>0</v>
      </c>
      <c r="BZ795" s="371">
        <f t="shared" si="321"/>
        <v>0</v>
      </c>
      <c r="CA795" s="303">
        <f t="shared" si="322"/>
        <v>0</v>
      </c>
      <c r="CB795" s="304" t="str">
        <f>IF(CA795=0,"",
IF(SUM($CA$784:CA795)=1,CC795,
IF($CA$904&gt;SUM($CA$784:CA795),_xlfn.CONCAT(", ",CC795),
IF($CA$904=SUM($CA$784:CA795),_xlfn.CONCAT(" y ",CC795)))))</f>
        <v/>
      </c>
      <c r="CC795" s="231" t="s">
        <v>6223</v>
      </c>
      <c r="CD795" s="290">
        <f t="shared" si="323"/>
        <v>1</v>
      </c>
      <c r="CE795" s="291" t="str">
        <f>IF(CD795=0,"",
IF(SUM($CD$784:CD795)=1,CF795,
IF($CD$904&gt;SUM($CD$784:CD795),_xlfn.CONCAT(", ",CF795),
IF($CD$904=SUM($CD$784:CD795),_xlfn.CONCAT(" y ",CF795)))))</f>
        <v>, 12</v>
      </c>
      <c r="CF795" s="222" t="s">
        <v>6223</v>
      </c>
      <c r="CG795" s="378">
        <f t="shared" si="324"/>
        <v>0</v>
      </c>
      <c r="CH795" s="379">
        <f t="shared" si="325"/>
        <v>0</v>
      </c>
      <c r="CI795" s="380">
        <f t="shared" si="326"/>
        <v>0</v>
      </c>
    </row>
    <row r="796" spans="1:87" ht="15" customHeight="1">
      <c r="A796" s="6"/>
      <c r="B796" s="5"/>
      <c r="C796" s="85" t="s">
        <v>100</v>
      </c>
      <c r="D796" s="732" t="str">
        <f>IF(CNGE_2024_M1_Secc1_Sub1!$D54="","",CNGE_2024_M1_Secc1_Sub1!$D54)</f>
        <v>SECRETARIA DE SEGURIDAD PUBLICA</v>
      </c>
      <c r="E796" s="733"/>
      <c r="F796" s="733"/>
      <c r="G796" s="733"/>
      <c r="H796" s="733"/>
      <c r="I796" s="733"/>
      <c r="J796" s="733"/>
      <c r="K796" s="733"/>
      <c r="L796" s="733"/>
      <c r="M796" s="733"/>
      <c r="N796" s="733"/>
      <c r="O796" s="734"/>
      <c r="P796" s="111"/>
      <c r="Q796" s="111"/>
      <c r="R796" s="111"/>
      <c r="S796" s="111"/>
      <c r="T796" s="111"/>
      <c r="U796" s="111"/>
      <c r="V796" s="111"/>
      <c r="W796" s="111"/>
      <c r="X796" s="111"/>
      <c r="Y796" s="111"/>
      <c r="Z796" s="111"/>
      <c r="AA796" s="111"/>
      <c r="AB796" s="111"/>
      <c r="AC796" s="111"/>
      <c r="AD796" s="111"/>
      <c r="AE796" s="8"/>
      <c r="AG796" s="269">
        <f t="shared" si="276"/>
        <v>1</v>
      </c>
      <c r="AH796" s="298">
        <f t="shared" si="277"/>
        <v>0</v>
      </c>
      <c r="AI796" s="299">
        <f t="shared" si="278"/>
        <v>0</v>
      </c>
      <c r="AJ796" s="300">
        <f t="shared" si="279"/>
        <v>0</v>
      </c>
      <c r="AK796" s="301">
        <f t="shared" si="280"/>
        <v>0</v>
      </c>
      <c r="AL796" s="298">
        <f t="shared" si="281"/>
        <v>0</v>
      </c>
      <c r="AM796" s="299">
        <f t="shared" si="282"/>
        <v>0</v>
      </c>
      <c r="AN796" s="300">
        <f t="shared" si="283"/>
        <v>0</v>
      </c>
      <c r="AO796" s="301">
        <f t="shared" si="284"/>
        <v>0</v>
      </c>
      <c r="AP796" s="298">
        <f t="shared" si="285"/>
        <v>0</v>
      </c>
      <c r="AQ796" s="299">
        <f t="shared" si="286"/>
        <v>0</v>
      </c>
      <c r="AR796" s="300">
        <f t="shared" si="287"/>
        <v>0</v>
      </c>
      <c r="AS796" s="301">
        <f t="shared" si="288"/>
        <v>0</v>
      </c>
      <c r="AT796" s="298">
        <f t="shared" si="289"/>
        <v>0</v>
      </c>
      <c r="AU796" s="299">
        <f t="shared" si="290"/>
        <v>0</v>
      </c>
      <c r="AV796" s="300">
        <f t="shared" si="291"/>
        <v>0</v>
      </c>
      <c r="AW796" s="301">
        <f t="shared" si="292"/>
        <v>0</v>
      </c>
      <c r="AX796" s="298">
        <f t="shared" si="293"/>
        <v>0</v>
      </c>
      <c r="AY796" s="299">
        <f t="shared" si="294"/>
        <v>0</v>
      </c>
      <c r="AZ796" s="300">
        <f t="shared" si="295"/>
        <v>0</v>
      </c>
      <c r="BA796" s="301">
        <f t="shared" si="296"/>
        <v>0</v>
      </c>
      <c r="BB796" s="298">
        <f t="shared" si="297"/>
        <v>0</v>
      </c>
      <c r="BC796" s="299">
        <f t="shared" si="298"/>
        <v>0</v>
      </c>
      <c r="BD796" s="300">
        <f t="shared" si="299"/>
        <v>0</v>
      </c>
      <c r="BE796" s="301">
        <f t="shared" si="300"/>
        <v>0</v>
      </c>
      <c r="BF796" s="298">
        <f t="shared" si="301"/>
        <v>0</v>
      </c>
      <c r="BG796" s="299">
        <f t="shared" si="302"/>
        <v>0</v>
      </c>
      <c r="BH796" s="300">
        <f t="shared" si="303"/>
        <v>0</v>
      </c>
      <c r="BI796" s="301">
        <f t="shared" si="304"/>
        <v>0</v>
      </c>
      <c r="BJ796" s="298">
        <f t="shared" si="305"/>
        <v>0</v>
      </c>
      <c r="BK796" s="299">
        <f t="shared" si="306"/>
        <v>0</v>
      </c>
      <c r="BL796" s="300">
        <f t="shared" si="307"/>
        <v>0</v>
      </c>
      <c r="BM796" s="301">
        <f t="shared" si="308"/>
        <v>0</v>
      </c>
      <c r="BN796" s="298">
        <f t="shared" si="309"/>
        <v>0</v>
      </c>
      <c r="BO796" s="299">
        <f t="shared" si="310"/>
        <v>0</v>
      </c>
      <c r="BP796" s="300">
        <f t="shared" si="311"/>
        <v>0</v>
      </c>
      <c r="BQ796" s="301">
        <f t="shared" si="312"/>
        <v>0</v>
      </c>
      <c r="BR796" s="298">
        <f t="shared" si="313"/>
        <v>0</v>
      </c>
      <c r="BS796" s="299">
        <f t="shared" si="314"/>
        <v>0</v>
      </c>
      <c r="BT796" s="300">
        <f t="shared" si="315"/>
        <v>0</v>
      </c>
      <c r="BU796" s="301">
        <f t="shared" si="316"/>
        <v>0</v>
      </c>
      <c r="BV796" s="298">
        <f t="shared" si="317"/>
        <v>0</v>
      </c>
      <c r="BW796" s="299">
        <f t="shared" si="318"/>
        <v>0</v>
      </c>
      <c r="BX796" s="300">
        <f t="shared" si="319"/>
        <v>0</v>
      </c>
      <c r="BY796" s="301">
        <f t="shared" si="320"/>
        <v>0</v>
      </c>
      <c r="BZ796" s="371">
        <f t="shared" si="321"/>
        <v>0</v>
      </c>
      <c r="CA796" s="303">
        <f t="shared" si="322"/>
        <v>0</v>
      </c>
      <c r="CB796" s="304" t="str">
        <f>IF(CA796=0,"",
IF(SUM($CA$784:CA796)=1,CC796,
IF($CA$904&gt;SUM($CA$784:CA796),_xlfn.CONCAT(", ",CC796),
IF($CA$904=SUM($CA$784:CA796),_xlfn.CONCAT(" y ",CC796)))))</f>
        <v/>
      </c>
      <c r="CC796" s="231" t="s">
        <v>6224</v>
      </c>
      <c r="CD796" s="290">
        <f t="shared" si="323"/>
        <v>1</v>
      </c>
      <c r="CE796" s="291" t="str">
        <f>IF(CD796=0,"",
IF(SUM($CD$784:CD796)=1,CF796,
IF($CD$904&gt;SUM($CD$784:CD796),_xlfn.CONCAT(", ",CF796),
IF($CD$904=SUM($CD$784:CD796),_xlfn.CONCAT(" y ",CF796)))))</f>
        <v>, 13</v>
      </c>
      <c r="CF796" s="222" t="s">
        <v>6224</v>
      </c>
      <c r="CG796" s="378">
        <f t="shared" si="324"/>
        <v>0</v>
      </c>
      <c r="CH796" s="379">
        <f t="shared" si="325"/>
        <v>0</v>
      </c>
      <c r="CI796" s="380">
        <f t="shared" si="326"/>
        <v>0</v>
      </c>
    </row>
    <row r="797" spans="1:87" ht="30" customHeight="1">
      <c r="A797" s="6"/>
      <c r="B797" s="5"/>
      <c r="C797" s="85" t="s">
        <v>101</v>
      </c>
      <c r="D797" s="732" t="str">
        <f>IF(CNGE_2024_M1_Secc1_Sub1!$D55="","",CNGE_2024_M1_Secc1_Sub1!$D55)</f>
        <v>SECRETARIA DE TRABAJO PREVISION SOCIAL Y PRODUCTIVIDAD</v>
      </c>
      <c r="E797" s="733"/>
      <c r="F797" s="733"/>
      <c r="G797" s="733"/>
      <c r="H797" s="733"/>
      <c r="I797" s="733"/>
      <c r="J797" s="733"/>
      <c r="K797" s="733"/>
      <c r="L797" s="733"/>
      <c r="M797" s="733"/>
      <c r="N797" s="733"/>
      <c r="O797" s="734"/>
      <c r="P797" s="111"/>
      <c r="Q797" s="111"/>
      <c r="R797" s="111"/>
      <c r="S797" s="111"/>
      <c r="T797" s="111"/>
      <c r="U797" s="111"/>
      <c r="V797" s="111"/>
      <c r="W797" s="111"/>
      <c r="X797" s="111"/>
      <c r="Y797" s="111"/>
      <c r="Z797" s="111"/>
      <c r="AA797" s="111"/>
      <c r="AB797" s="111"/>
      <c r="AC797" s="111"/>
      <c r="AD797" s="111"/>
      <c r="AE797" s="8"/>
      <c r="AG797" s="269">
        <f t="shared" si="276"/>
        <v>1</v>
      </c>
      <c r="AH797" s="298">
        <f t="shared" si="277"/>
        <v>0</v>
      </c>
      <c r="AI797" s="299">
        <f t="shared" si="278"/>
        <v>0</v>
      </c>
      <c r="AJ797" s="300">
        <f t="shared" si="279"/>
        <v>0</v>
      </c>
      <c r="AK797" s="301">
        <f t="shared" si="280"/>
        <v>0</v>
      </c>
      <c r="AL797" s="298">
        <f t="shared" si="281"/>
        <v>0</v>
      </c>
      <c r="AM797" s="299">
        <f t="shared" si="282"/>
        <v>0</v>
      </c>
      <c r="AN797" s="300">
        <f t="shared" si="283"/>
        <v>0</v>
      </c>
      <c r="AO797" s="301">
        <f t="shared" si="284"/>
        <v>0</v>
      </c>
      <c r="AP797" s="298">
        <f t="shared" si="285"/>
        <v>0</v>
      </c>
      <c r="AQ797" s="299">
        <f t="shared" si="286"/>
        <v>0</v>
      </c>
      <c r="AR797" s="300">
        <f t="shared" si="287"/>
        <v>0</v>
      </c>
      <c r="AS797" s="301">
        <f t="shared" si="288"/>
        <v>0</v>
      </c>
      <c r="AT797" s="298">
        <f t="shared" si="289"/>
        <v>0</v>
      </c>
      <c r="AU797" s="299">
        <f t="shared" si="290"/>
        <v>0</v>
      </c>
      <c r="AV797" s="300">
        <f t="shared" si="291"/>
        <v>0</v>
      </c>
      <c r="AW797" s="301">
        <f t="shared" si="292"/>
        <v>0</v>
      </c>
      <c r="AX797" s="298">
        <f t="shared" si="293"/>
        <v>0</v>
      </c>
      <c r="AY797" s="299">
        <f t="shared" si="294"/>
        <v>0</v>
      </c>
      <c r="AZ797" s="300">
        <f t="shared" si="295"/>
        <v>0</v>
      </c>
      <c r="BA797" s="301">
        <f t="shared" si="296"/>
        <v>0</v>
      </c>
      <c r="BB797" s="298">
        <f t="shared" si="297"/>
        <v>0</v>
      </c>
      <c r="BC797" s="299">
        <f t="shared" si="298"/>
        <v>0</v>
      </c>
      <c r="BD797" s="300">
        <f t="shared" si="299"/>
        <v>0</v>
      </c>
      <c r="BE797" s="301">
        <f t="shared" si="300"/>
        <v>0</v>
      </c>
      <c r="BF797" s="298">
        <f t="shared" si="301"/>
        <v>0</v>
      </c>
      <c r="BG797" s="299">
        <f t="shared" si="302"/>
        <v>0</v>
      </c>
      <c r="BH797" s="300">
        <f t="shared" si="303"/>
        <v>0</v>
      </c>
      <c r="BI797" s="301">
        <f t="shared" si="304"/>
        <v>0</v>
      </c>
      <c r="BJ797" s="298">
        <f t="shared" si="305"/>
        <v>0</v>
      </c>
      <c r="BK797" s="299">
        <f t="shared" si="306"/>
        <v>0</v>
      </c>
      <c r="BL797" s="300">
        <f t="shared" si="307"/>
        <v>0</v>
      </c>
      <c r="BM797" s="301">
        <f t="shared" si="308"/>
        <v>0</v>
      </c>
      <c r="BN797" s="298">
        <f t="shared" si="309"/>
        <v>0</v>
      </c>
      <c r="BO797" s="299">
        <f t="shared" si="310"/>
        <v>0</v>
      </c>
      <c r="BP797" s="300">
        <f t="shared" si="311"/>
        <v>0</v>
      </c>
      <c r="BQ797" s="301">
        <f t="shared" si="312"/>
        <v>0</v>
      </c>
      <c r="BR797" s="298">
        <f t="shared" si="313"/>
        <v>0</v>
      </c>
      <c r="BS797" s="299">
        <f t="shared" si="314"/>
        <v>0</v>
      </c>
      <c r="BT797" s="300">
        <f t="shared" si="315"/>
        <v>0</v>
      </c>
      <c r="BU797" s="301">
        <f t="shared" si="316"/>
        <v>0</v>
      </c>
      <c r="BV797" s="298">
        <f t="shared" si="317"/>
        <v>0</v>
      </c>
      <c r="BW797" s="299">
        <f t="shared" si="318"/>
        <v>0</v>
      </c>
      <c r="BX797" s="300">
        <f t="shared" si="319"/>
        <v>0</v>
      </c>
      <c r="BY797" s="301">
        <f t="shared" si="320"/>
        <v>0</v>
      </c>
      <c r="BZ797" s="371">
        <f t="shared" si="321"/>
        <v>0</v>
      </c>
      <c r="CA797" s="303">
        <f t="shared" si="322"/>
        <v>0</v>
      </c>
      <c r="CB797" s="304" t="str">
        <f>IF(CA797=0,"",
IF(SUM($CA$784:CA797)=1,CC797,
IF($CA$904&gt;SUM($CA$784:CA797),_xlfn.CONCAT(", ",CC797),
IF($CA$904=SUM($CA$784:CA797),_xlfn.CONCAT(" y ",CC797)))))</f>
        <v/>
      </c>
      <c r="CC797" s="231" t="s">
        <v>6225</v>
      </c>
      <c r="CD797" s="290">
        <f t="shared" si="323"/>
        <v>1</v>
      </c>
      <c r="CE797" s="291" t="str">
        <f>IF(CD797=0,"",
IF(SUM($CD$784:CD797)=1,CF797,
IF($CD$904&gt;SUM($CD$784:CD797),_xlfn.CONCAT(", ",CF797),
IF($CD$904=SUM($CD$784:CD797),_xlfn.CONCAT(" y ",CF797)))))</f>
        <v>, 14</v>
      </c>
      <c r="CF797" s="222" t="s">
        <v>6225</v>
      </c>
      <c r="CG797" s="378">
        <f t="shared" si="324"/>
        <v>0</v>
      </c>
      <c r="CH797" s="379">
        <f t="shared" si="325"/>
        <v>0</v>
      </c>
      <c r="CI797" s="380">
        <f t="shared" si="326"/>
        <v>0</v>
      </c>
    </row>
    <row r="798" spans="1:87" ht="15" customHeight="1">
      <c r="A798" s="6"/>
      <c r="B798" s="5"/>
      <c r="C798" s="85" t="s">
        <v>102</v>
      </c>
      <c r="D798" s="732" t="str">
        <f>IF(CNGE_2024_M1_Secc1_Sub1!$D56="","",CNGE_2024_M1_Secc1_Sub1!$D56)</f>
        <v>SECRETARIA DE TURISMO Y CULTURA</v>
      </c>
      <c r="E798" s="733"/>
      <c r="F798" s="733"/>
      <c r="G798" s="733"/>
      <c r="H798" s="733"/>
      <c r="I798" s="733"/>
      <c r="J798" s="733"/>
      <c r="K798" s="733"/>
      <c r="L798" s="733"/>
      <c r="M798" s="733"/>
      <c r="N798" s="733"/>
      <c r="O798" s="734"/>
      <c r="P798" s="111"/>
      <c r="Q798" s="111"/>
      <c r="R798" s="111"/>
      <c r="S798" s="111"/>
      <c r="T798" s="111"/>
      <c r="U798" s="111"/>
      <c r="V798" s="111"/>
      <c r="W798" s="111"/>
      <c r="X798" s="111"/>
      <c r="Y798" s="111"/>
      <c r="Z798" s="111"/>
      <c r="AA798" s="111"/>
      <c r="AB798" s="111"/>
      <c r="AC798" s="111"/>
      <c r="AD798" s="111"/>
      <c r="AE798" s="8"/>
      <c r="AG798" s="269">
        <f t="shared" si="276"/>
        <v>1</v>
      </c>
      <c r="AH798" s="298">
        <f t="shared" si="277"/>
        <v>0</v>
      </c>
      <c r="AI798" s="299">
        <f t="shared" si="278"/>
        <v>0</v>
      </c>
      <c r="AJ798" s="300">
        <f t="shared" si="279"/>
        <v>0</v>
      </c>
      <c r="AK798" s="301">
        <f t="shared" si="280"/>
        <v>0</v>
      </c>
      <c r="AL798" s="298">
        <f t="shared" si="281"/>
        <v>0</v>
      </c>
      <c r="AM798" s="299">
        <f t="shared" si="282"/>
        <v>0</v>
      </c>
      <c r="AN798" s="300">
        <f t="shared" si="283"/>
        <v>0</v>
      </c>
      <c r="AO798" s="301">
        <f t="shared" si="284"/>
        <v>0</v>
      </c>
      <c r="AP798" s="298">
        <f t="shared" si="285"/>
        <v>0</v>
      </c>
      <c r="AQ798" s="299">
        <f t="shared" si="286"/>
        <v>0</v>
      </c>
      <c r="AR798" s="300">
        <f t="shared" si="287"/>
        <v>0</v>
      </c>
      <c r="AS798" s="301">
        <f t="shared" si="288"/>
        <v>0</v>
      </c>
      <c r="AT798" s="298">
        <f t="shared" si="289"/>
        <v>0</v>
      </c>
      <c r="AU798" s="299">
        <f t="shared" si="290"/>
        <v>0</v>
      </c>
      <c r="AV798" s="300">
        <f t="shared" si="291"/>
        <v>0</v>
      </c>
      <c r="AW798" s="301">
        <f t="shared" si="292"/>
        <v>0</v>
      </c>
      <c r="AX798" s="298">
        <f t="shared" si="293"/>
        <v>0</v>
      </c>
      <c r="AY798" s="299">
        <f t="shared" si="294"/>
        <v>0</v>
      </c>
      <c r="AZ798" s="300">
        <f t="shared" si="295"/>
        <v>0</v>
      </c>
      <c r="BA798" s="301">
        <f t="shared" si="296"/>
        <v>0</v>
      </c>
      <c r="BB798" s="298">
        <f t="shared" si="297"/>
        <v>0</v>
      </c>
      <c r="BC798" s="299">
        <f t="shared" si="298"/>
        <v>0</v>
      </c>
      <c r="BD798" s="300">
        <f t="shared" si="299"/>
        <v>0</v>
      </c>
      <c r="BE798" s="301">
        <f t="shared" si="300"/>
        <v>0</v>
      </c>
      <c r="BF798" s="298">
        <f t="shared" si="301"/>
        <v>0</v>
      </c>
      <c r="BG798" s="299">
        <f t="shared" si="302"/>
        <v>0</v>
      </c>
      <c r="BH798" s="300">
        <f t="shared" si="303"/>
        <v>0</v>
      </c>
      <c r="BI798" s="301">
        <f t="shared" si="304"/>
        <v>0</v>
      </c>
      <c r="BJ798" s="298">
        <f t="shared" si="305"/>
        <v>0</v>
      </c>
      <c r="BK798" s="299">
        <f t="shared" si="306"/>
        <v>0</v>
      </c>
      <c r="BL798" s="300">
        <f t="shared" si="307"/>
        <v>0</v>
      </c>
      <c r="BM798" s="301">
        <f t="shared" si="308"/>
        <v>0</v>
      </c>
      <c r="BN798" s="298">
        <f t="shared" si="309"/>
        <v>0</v>
      </c>
      <c r="BO798" s="299">
        <f t="shared" si="310"/>
        <v>0</v>
      </c>
      <c r="BP798" s="300">
        <f t="shared" si="311"/>
        <v>0</v>
      </c>
      <c r="BQ798" s="301">
        <f t="shared" si="312"/>
        <v>0</v>
      </c>
      <c r="BR798" s="298">
        <f t="shared" si="313"/>
        <v>0</v>
      </c>
      <c r="BS798" s="299">
        <f t="shared" si="314"/>
        <v>0</v>
      </c>
      <c r="BT798" s="300">
        <f t="shared" si="315"/>
        <v>0</v>
      </c>
      <c r="BU798" s="301">
        <f t="shared" si="316"/>
        <v>0</v>
      </c>
      <c r="BV798" s="298">
        <f t="shared" si="317"/>
        <v>0</v>
      </c>
      <c r="BW798" s="299">
        <f t="shared" si="318"/>
        <v>0</v>
      </c>
      <c r="BX798" s="300">
        <f t="shared" si="319"/>
        <v>0</v>
      </c>
      <c r="BY798" s="301">
        <f t="shared" si="320"/>
        <v>0</v>
      </c>
      <c r="BZ798" s="371">
        <f t="shared" si="321"/>
        <v>0</v>
      </c>
      <c r="CA798" s="303">
        <f t="shared" si="322"/>
        <v>0</v>
      </c>
      <c r="CB798" s="304" t="str">
        <f>IF(CA798=0,"",
IF(SUM($CA$784:CA798)=1,CC798,
IF($CA$904&gt;SUM($CA$784:CA798),_xlfn.CONCAT(", ",CC798),
IF($CA$904=SUM($CA$784:CA798),_xlfn.CONCAT(" y ",CC798)))))</f>
        <v/>
      </c>
      <c r="CC798" s="231" t="s">
        <v>6226</v>
      </c>
      <c r="CD798" s="290">
        <f t="shared" si="323"/>
        <v>1</v>
      </c>
      <c r="CE798" s="291" t="str">
        <f>IF(CD798=0,"",
IF(SUM($CD$784:CD798)=1,CF798,
IF($CD$904&gt;SUM($CD$784:CD798),_xlfn.CONCAT(", ",CF798),
IF($CD$904=SUM($CD$784:CD798),_xlfn.CONCAT(" y ",CF798)))))</f>
        <v>, 15</v>
      </c>
      <c r="CF798" s="222" t="s">
        <v>6226</v>
      </c>
      <c r="CG798" s="378">
        <f t="shared" si="324"/>
        <v>0</v>
      </c>
      <c r="CH798" s="379">
        <f t="shared" si="325"/>
        <v>0</v>
      </c>
      <c r="CI798" s="380">
        <f t="shared" si="326"/>
        <v>0</v>
      </c>
    </row>
    <row r="799" spans="1:87" ht="15" customHeight="1">
      <c r="A799" s="6"/>
      <c r="B799" s="5"/>
      <c r="C799" s="85" t="s">
        <v>103</v>
      </c>
      <c r="D799" s="732" t="str">
        <f>IF(CNGE_2024_M1_Secc1_Sub1!$D57="","",CNGE_2024_M1_Secc1_Sub1!$D57)</f>
        <v>SECRETARIA DE PROTECCION CIVIL</v>
      </c>
      <c r="E799" s="733"/>
      <c r="F799" s="733"/>
      <c r="G799" s="733"/>
      <c r="H799" s="733"/>
      <c r="I799" s="733"/>
      <c r="J799" s="733"/>
      <c r="K799" s="733"/>
      <c r="L799" s="733"/>
      <c r="M799" s="733"/>
      <c r="N799" s="733"/>
      <c r="O799" s="734"/>
      <c r="P799" s="111"/>
      <c r="Q799" s="111"/>
      <c r="R799" s="111"/>
      <c r="S799" s="111"/>
      <c r="T799" s="111"/>
      <c r="U799" s="111"/>
      <c r="V799" s="111"/>
      <c r="W799" s="111"/>
      <c r="X799" s="111"/>
      <c r="Y799" s="111"/>
      <c r="Z799" s="111"/>
      <c r="AA799" s="111"/>
      <c r="AB799" s="111"/>
      <c r="AC799" s="111"/>
      <c r="AD799" s="111"/>
      <c r="AE799" s="8"/>
      <c r="AG799" s="269">
        <f t="shared" si="276"/>
        <v>1</v>
      </c>
      <c r="AH799" s="298">
        <f t="shared" si="277"/>
        <v>0</v>
      </c>
      <c r="AI799" s="299">
        <f t="shared" si="278"/>
        <v>0</v>
      </c>
      <c r="AJ799" s="300">
        <f t="shared" si="279"/>
        <v>0</v>
      </c>
      <c r="AK799" s="301">
        <f t="shared" si="280"/>
        <v>0</v>
      </c>
      <c r="AL799" s="298">
        <f t="shared" si="281"/>
        <v>0</v>
      </c>
      <c r="AM799" s="299">
        <f t="shared" si="282"/>
        <v>0</v>
      </c>
      <c r="AN799" s="300">
        <f t="shared" si="283"/>
        <v>0</v>
      </c>
      <c r="AO799" s="301">
        <f t="shared" si="284"/>
        <v>0</v>
      </c>
      <c r="AP799" s="298">
        <f t="shared" si="285"/>
        <v>0</v>
      </c>
      <c r="AQ799" s="299">
        <f t="shared" si="286"/>
        <v>0</v>
      </c>
      <c r="AR799" s="300">
        <f t="shared" si="287"/>
        <v>0</v>
      </c>
      <c r="AS799" s="301">
        <f t="shared" si="288"/>
        <v>0</v>
      </c>
      <c r="AT799" s="298">
        <f t="shared" si="289"/>
        <v>0</v>
      </c>
      <c r="AU799" s="299">
        <f t="shared" si="290"/>
        <v>0</v>
      </c>
      <c r="AV799" s="300">
        <f t="shared" si="291"/>
        <v>0</v>
      </c>
      <c r="AW799" s="301">
        <f t="shared" si="292"/>
        <v>0</v>
      </c>
      <c r="AX799" s="298">
        <f t="shared" si="293"/>
        <v>0</v>
      </c>
      <c r="AY799" s="299">
        <f t="shared" si="294"/>
        <v>0</v>
      </c>
      <c r="AZ799" s="300">
        <f t="shared" si="295"/>
        <v>0</v>
      </c>
      <c r="BA799" s="301">
        <f t="shared" si="296"/>
        <v>0</v>
      </c>
      <c r="BB799" s="298">
        <f t="shared" si="297"/>
        <v>0</v>
      </c>
      <c r="BC799" s="299">
        <f t="shared" si="298"/>
        <v>0</v>
      </c>
      <c r="BD799" s="300">
        <f t="shared" si="299"/>
        <v>0</v>
      </c>
      <c r="BE799" s="301">
        <f t="shared" si="300"/>
        <v>0</v>
      </c>
      <c r="BF799" s="298">
        <f t="shared" si="301"/>
        <v>0</v>
      </c>
      <c r="BG799" s="299">
        <f t="shared" si="302"/>
        <v>0</v>
      </c>
      <c r="BH799" s="300">
        <f t="shared" si="303"/>
        <v>0</v>
      </c>
      <c r="BI799" s="301">
        <f t="shared" si="304"/>
        <v>0</v>
      </c>
      <c r="BJ799" s="298">
        <f t="shared" si="305"/>
        <v>0</v>
      </c>
      <c r="BK799" s="299">
        <f t="shared" si="306"/>
        <v>0</v>
      </c>
      <c r="BL799" s="300">
        <f t="shared" si="307"/>
        <v>0</v>
      </c>
      <c r="BM799" s="301">
        <f t="shared" si="308"/>
        <v>0</v>
      </c>
      <c r="BN799" s="298">
        <f t="shared" si="309"/>
        <v>0</v>
      </c>
      <c r="BO799" s="299">
        <f t="shared" si="310"/>
        <v>0</v>
      </c>
      <c r="BP799" s="300">
        <f t="shared" si="311"/>
        <v>0</v>
      </c>
      <c r="BQ799" s="301">
        <f t="shared" si="312"/>
        <v>0</v>
      </c>
      <c r="BR799" s="298">
        <f t="shared" si="313"/>
        <v>0</v>
      </c>
      <c r="BS799" s="299">
        <f t="shared" si="314"/>
        <v>0</v>
      </c>
      <c r="BT799" s="300">
        <f t="shared" si="315"/>
        <v>0</v>
      </c>
      <c r="BU799" s="301">
        <f t="shared" si="316"/>
        <v>0</v>
      </c>
      <c r="BV799" s="298">
        <f t="shared" si="317"/>
        <v>0</v>
      </c>
      <c r="BW799" s="299">
        <f t="shared" si="318"/>
        <v>0</v>
      </c>
      <c r="BX799" s="300">
        <f t="shared" si="319"/>
        <v>0</v>
      </c>
      <c r="BY799" s="301">
        <f t="shared" si="320"/>
        <v>0</v>
      </c>
      <c r="BZ799" s="371">
        <f t="shared" si="321"/>
        <v>0</v>
      </c>
      <c r="CA799" s="303">
        <f t="shared" si="322"/>
        <v>0</v>
      </c>
      <c r="CB799" s="304" t="str">
        <f>IF(CA799=0,"",
IF(SUM($CA$784:CA799)=1,CC799,
IF($CA$904&gt;SUM($CA$784:CA799),_xlfn.CONCAT(", ",CC799),
IF($CA$904=SUM($CA$784:CA799),_xlfn.CONCAT(" y ",CC799)))))</f>
        <v/>
      </c>
      <c r="CC799" s="231" t="s">
        <v>6227</v>
      </c>
      <c r="CD799" s="290">
        <f t="shared" si="323"/>
        <v>1</v>
      </c>
      <c r="CE799" s="291" t="str">
        <f>IF(CD799=0,"",
IF(SUM($CD$784:CD799)=1,CF799,
IF($CD$904&gt;SUM($CD$784:CD799),_xlfn.CONCAT(", ",CF799),
IF($CD$904=SUM($CD$784:CD799),_xlfn.CONCAT(" y ",CF799)))))</f>
        <v>, 16</v>
      </c>
      <c r="CF799" s="222" t="s">
        <v>6227</v>
      </c>
      <c r="CG799" s="378">
        <f t="shared" si="324"/>
        <v>0</v>
      </c>
      <c r="CH799" s="379">
        <f t="shared" si="325"/>
        <v>0</v>
      </c>
      <c r="CI799" s="380">
        <f t="shared" si="326"/>
        <v>0</v>
      </c>
    </row>
    <row r="800" spans="1:87" ht="15" customHeight="1">
      <c r="A800" s="6"/>
      <c r="B800" s="5"/>
      <c r="C800" s="85" t="s">
        <v>104</v>
      </c>
      <c r="D800" s="732" t="str">
        <f>IF(CNGE_2024_M1_Secc1_Sub1!$D58="","",CNGE_2024_M1_Secc1_Sub1!$D58)</f>
        <v>SECRETARIA DE MEDIO AMBIENTE</v>
      </c>
      <c r="E800" s="733"/>
      <c r="F800" s="733"/>
      <c r="G800" s="733"/>
      <c r="H800" s="733"/>
      <c r="I800" s="733"/>
      <c r="J800" s="733"/>
      <c r="K800" s="733"/>
      <c r="L800" s="733"/>
      <c r="M800" s="733"/>
      <c r="N800" s="733"/>
      <c r="O800" s="734"/>
      <c r="P800" s="111"/>
      <c r="Q800" s="111"/>
      <c r="R800" s="111"/>
      <c r="S800" s="111"/>
      <c r="T800" s="111"/>
      <c r="U800" s="111"/>
      <c r="V800" s="111"/>
      <c r="W800" s="111"/>
      <c r="X800" s="111"/>
      <c r="Y800" s="111"/>
      <c r="Z800" s="111"/>
      <c r="AA800" s="111"/>
      <c r="AB800" s="111"/>
      <c r="AC800" s="111"/>
      <c r="AD800" s="111"/>
      <c r="AE800" s="8"/>
      <c r="AG800" s="269">
        <f t="shared" si="276"/>
        <v>1</v>
      </c>
      <c r="AH800" s="298">
        <f t="shared" si="277"/>
        <v>0</v>
      </c>
      <c r="AI800" s="299">
        <f t="shared" si="278"/>
        <v>0</v>
      </c>
      <c r="AJ800" s="300">
        <f t="shared" si="279"/>
        <v>0</v>
      </c>
      <c r="AK800" s="301">
        <f t="shared" si="280"/>
        <v>0</v>
      </c>
      <c r="AL800" s="298">
        <f t="shared" si="281"/>
        <v>0</v>
      </c>
      <c r="AM800" s="299">
        <f t="shared" si="282"/>
        <v>0</v>
      </c>
      <c r="AN800" s="300">
        <f t="shared" si="283"/>
        <v>0</v>
      </c>
      <c r="AO800" s="301">
        <f t="shared" si="284"/>
        <v>0</v>
      </c>
      <c r="AP800" s="298">
        <f t="shared" si="285"/>
        <v>0</v>
      </c>
      <c r="AQ800" s="299">
        <f t="shared" si="286"/>
        <v>0</v>
      </c>
      <c r="AR800" s="300">
        <f t="shared" si="287"/>
        <v>0</v>
      </c>
      <c r="AS800" s="301">
        <f t="shared" si="288"/>
        <v>0</v>
      </c>
      <c r="AT800" s="298">
        <f t="shared" si="289"/>
        <v>0</v>
      </c>
      <c r="AU800" s="299">
        <f t="shared" si="290"/>
        <v>0</v>
      </c>
      <c r="AV800" s="300">
        <f t="shared" si="291"/>
        <v>0</v>
      </c>
      <c r="AW800" s="301">
        <f t="shared" si="292"/>
        <v>0</v>
      </c>
      <c r="AX800" s="298">
        <f t="shared" si="293"/>
        <v>0</v>
      </c>
      <c r="AY800" s="299">
        <f t="shared" si="294"/>
        <v>0</v>
      </c>
      <c r="AZ800" s="300">
        <f t="shared" si="295"/>
        <v>0</v>
      </c>
      <c r="BA800" s="301">
        <f t="shared" si="296"/>
        <v>0</v>
      </c>
      <c r="BB800" s="298">
        <f t="shared" si="297"/>
        <v>0</v>
      </c>
      <c r="BC800" s="299">
        <f t="shared" si="298"/>
        <v>0</v>
      </c>
      <c r="BD800" s="300">
        <f t="shared" si="299"/>
        <v>0</v>
      </c>
      <c r="BE800" s="301">
        <f t="shared" si="300"/>
        <v>0</v>
      </c>
      <c r="BF800" s="298">
        <f t="shared" si="301"/>
        <v>0</v>
      </c>
      <c r="BG800" s="299">
        <f t="shared" si="302"/>
        <v>0</v>
      </c>
      <c r="BH800" s="300">
        <f t="shared" si="303"/>
        <v>0</v>
      </c>
      <c r="BI800" s="301">
        <f t="shared" si="304"/>
        <v>0</v>
      </c>
      <c r="BJ800" s="298">
        <f t="shared" si="305"/>
        <v>0</v>
      </c>
      <c r="BK800" s="299">
        <f t="shared" si="306"/>
        <v>0</v>
      </c>
      <c r="BL800" s="300">
        <f t="shared" si="307"/>
        <v>0</v>
      </c>
      <c r="BM800" s="301">
        <f t="shared" si="308"/>
        <v>0</v>
      </c>
      <c r="BN800" s="298">
        <f t="shared" si="309"/>
        <v>0</v>
      </c>
      <c r="BO800" s="299">
        <f t="shared" si="310"/>
        <v>0</v>
      </c>
      <c r="BP800" s="300">
        <f t="shared" si="311"/>
        <v>0</v>
      </c>
      <c r="BQ800" s="301">
        <f t="shared" si="312"/>
        <v>0</v>
      </c>
      <c r="BR800" s="298">
        <f t="shared" si="313"/>
        <v>0</v>
      </c>
      <c r="BS800" s="299">
        <f t="shared" si="314"/>
        <v>0</v>
      </c>
      <c r="BT800" s="300">
        <f t="shared" si="315"/>
        <v>0</v>
      </c>
      <c r="BU800" s="301">
        <f t="shared" si="316"/>
        <v>0</v>
      </c>
      <c r="BV800" s="298">
        <f t="shared" si="317"/>
        <v>0</v>
      </c>
      <c r="BW800" s="299">
        <f t="shared" si="318"/>
        <v>0</v>
      </c>
      <c r="BX800" s="300">
        <f t="shared" si="319"/>
        <v>0</v>
      </c>
      <c r="BY800" s="301">
        <f t="shared" si="320"/>
        <v>0</v>
      </c>
      <c r="BZ800" s="371">
        <f t="shared" si="321"/>
        <v>0</v>
      </c>
      <c r="CA800" s="303">
        <f t="shared" si="322"/>
        <v>0</v>
      </c>
      <c r="CB800" s="304" t="str">
        <f>IF(CA800=0,"",
IF(SUM($CA$784:CA800)=1,CC800,
IF($CA$904&gt;SUM($CA$784:CA800),_xlfn.CONCAT(", ",CC800),
IF($CA$904=SUM($CA$784:CA800),_xlfn.CONCAT(" y ",CC800)))))</f>
        <v/>
      </c>
      <c r="CC800" s="231" t="s">
        <v>6228</v>
      </c>
      <c r="CD800" s="290">
        <f t="shared" si="323"/>
        <v>1</v>
      </c>
      <c r="CE800" s="291" t="str">
        <f>IF(CD800=0,"",
IF(SUM($CD$784:CD800)=1,CF800,
IF($CD$904&gt;SUM($CD$784:CD800),_xlfn.CONCAT(", ",CF800),
IF($CD$904=SUM($CD$784:CD800),_xlfn.CONCAT(" y ",CF800)))))</f>
        <v>, 17</v>
      </c>
      <c r="CF800" s="222" t="s">
        <v>6228</v>
      </c>
      <c r="CG800" s="378">
        <f t="shared" si="324"/>
        <v>0</v>
      </c>
      <c r="CH800" s="379">
        <f t="shared" si="325"/>
        <v>0</v>
      </c>
      <c r="CI800" s="380">
        <f t="shared" si="326"/>
        <v>0</v>
      </c>
    </row>
    <row r="801" spans="1:87" ht="15" customHeight="1">
      <c r="A801" s="6"/>
      <c r="B801" s="5"/>
      <c r="C801" s="85" t="s">
        <v>105</v>
      </c>
      <c r="D801" s="732" t="str">
        <f>IF(CNGE_2024_M1_Secc1_Sub1!$D59="","",CNGE_2024_M1_Secc1_Sub1!$D59)</f>
        <v>SERVICIOS DE SALUD DE VERACRUZ</v>
      </c>
      <c r="E801" s="733"/>
      <c r="F801" s="733"/>
      <c r="G801" s="733"/>
      <c r="H801" s="733"/>
      <c r="I801" s="733"/>
      <c r="J801" s="733"/>
      <c r="K801" s="733"/>
      <c r="L801" s="733"/>
      <c r="M801" s="733"/>
      <c r="N801" s="733"/>
      <c r="O801" s="734"/>
      <c r="P801" s="111"/>
      <c r="Q801" s="111"/>
      <c r="R801" s="111"/>
      <c r="S801" s="111"/>
      <c r="T801" s="111"/>
      <c r="U801" s="111"/>
      <c r="V801" s="111"/>
      <c r="W801" s="111"/>
      <c r="X801" s="111"/>
      <c r="Y801" s="111"/>
      <c r="Z801" s="111"/>
      <c r="AA801" s="111"/>
      <c r="AB801" s="111"/>
      <c r="AC801" s="111"/>
      <c r="AD801" s="111"/>
      <c r="AE801" s="8"/>
      <c r="AG801" s="269">
        <f t="shared" si="276"/>
        <v>1</v>
      </c>
      <c r="AH801" s="298">
        <f t="shared" si="277"/>
        <v>0</v>
      </c>
      <c r="AI801" s="299">
        <f t="shared" si="278"/>
        <v>0</v>
      </c>
      <c r="AJ801" s="300">
        <f t="shared" si="279"/>
        <v>0</v>
      </c>
      <c r="AK801" s="301">
        <f t="shared" si="280"/>
        <v>0</v>
      </c>
      <c r="AL801" s="298">
        <f t="shared" si="281"/>
        <v>0</v>
      </c>
      <c r="AM801" s="299">
        <f t="shared" si="282"/>
        <v>0</v>
      </c>
      <c r="AN801" s="300">
        <f t="shared" si="283"/>
        <v>0</v>
      </c>
      <c r="AO801" s="301">
        <f t="shared" si="284"/>
        <v>0</v>
      </c>
      <c r="AP801" s="298">
        <f t="shared" si="285"/>
        <v>0</v>
      </c>
      <c r="AQ801" s="299">
        <f t="shared" si="286"/>
        <v>0</v>
      </c>
      <c r="AR801" s="300">
        <f t="shared" si="287"/>
        <v>0</v>
      </c>
      <c r="AS801" s="301">
        <f t="shared" si="288"/>
        <v>0</v>
      </c>
      <c r="AT801" s="298">
        <f t="shared" si="289"/>
        <v>0</v>
      </c>
      <c r="AU801" s="299">
        <f t="shared" si="290"/>
        <v>0</v>
      </c>
      <c r="AV801" s="300">
        <f t="shared" si="291"/>
        <v>0</v>
      </c>
      <c r="AW801" s="301">
        <f t="shared" si="292"/>
        <v>0</v>
      </c>
      <c r="AX801" s="298">
        <f t="shared" si="293"/>
        <v>0</v>
      </c>
      <c r="AY801" s="299">
        <f t="shared" si="294"/>
        <v>0</v>
      </c>
      <c r="AZ801" s="300">
        <f t="shared" si="295"/>
        <v>0</v>
      </c>
      <c r="BA801" s="301">
        <f t="shared" si="296"/>
        <v>0</v>
      </c>
      <c r="BB801" s="298">
        <f t="shared" si="297"/>
        <v>0</v>
      </c>
      <c r="BC801" s="299">
        <f t="shared" si="298"/>
        <v>0</v>
      </c>
      <c r="BD801" s="300">
        <f t="shared" si="299"/>
        <v>0</v>
      </c>
      <c r="BE801" s="301">
        <f t="shared" si="300"/>
        <v>0</v>
      </c>
      <c r="BF801" s="298">
        <f t="shared" si="301"/>
        <v>0</v>
      </c>
      <c r="BG801" s="299">
        <f t="shared" si="302"/>
        <v>0</v>
      </c>
      <c r="BH801" s="300">
        <f t="shared" si="303"/>
        <v>0</v>
      </c>
      <c r="BI801" s="301">
        <f t="shared" si="304"/>
        <v>0</v>
      </c>
      <c r="BJ801" s="298">
        <f t="shared" si="305"/>
        <v>0</v>
      </c>
      <c r="BK801" s="299">
        <f t="shared" si="306"/>
        <v>0</v>
      </c>
      <c r="BL801" s="300">
        <f t="shared" si="307"/>
        <v>0</v>
      </c>
      <c r="BM801" s="301">
        <f t="shared" si="308"/>
        <v>0</v>
      </c>
      <c r="BN801" s="298">
        <f t="shared" si="309"/>
        <v>0</v>
      </c>
      <c r="BO801" s="299">
        <f t="shared" si="310"/>
        <v>0</v>
      </c>
      <c r="BP801" s="300">
        <f t="shared" si="311"/>
        <v>0</v>
      </c>
      <c r="BQ801" s="301">
        <f t="shared" si="312"/>
        <v>0</v>
      </c>
      <c r="BR801" s="298">
        <f t="shared" si="313"/>
        <v>0</v>
      </c>
      <c r="BS801" s="299">
        <f t="shared" si="314"/>
        <v>0</v>
      </c>
      <c r="BT801" s="300">
        <f t="shared" si="315"/>
        <v>0</v>
      </c>
      <c r="BU801" s="301">
        <f t="shared" si="316"/>
        <v>0</v>
      </c>
      <c r="BV801" s="298">
        <f t="shared" si="317"/>
        <v>0</v>
      </c>
      <c r="BW801" s="299">
        <f t="shared" si="318"/>
        <v>0</v>
      </c>
      <c r="BX801" s="300">
        <f t="shared" si="319"/>
        <v>0</v>
      </c>
      <c r="BY801" s="301">
        <f t="shared" si="320"/>
        <v>0</v>
      </c>
      <c r="BZ801" s="371">
        <f t="shared" si="321"/>
        <v>0</v>
      </c>
      <c r="CA801" s="303">
        <f t="shared" si="322"/>
        <v>0</v>
      </c>
      <c r="CB801" s="304" t="str">
        <f>IF(CA801=0,"",
IF(SUM($CA$784:CA801)=1,CC801,
IF($CA$904&gt;SUM($CA$784:CA801),_xlfn.CONCAT(", ",CC801),
IF($CA$904=SUM($CA$784:CA801),_xlfn.CONCAT(" y ",CC801)))))</f>
        <v/>
      </c>
      <c r="CC801" s="231" t="s">
        <v>6229</v>
      </c>
      <c r="CD801" s="290">
        <f t="shared" si="323"/>
        <v>1</v>
      </c>
      <c r="CE801" s="291" t="str">
        <f>IF(CD801=0,"",
IF(SUM($CD$784:CD801)=1,CF801,
IF($CD$904&gt;SUM($CD$784:CD801),_xlfn.CONCAT(", ",CF801),
IF($CD$904=SUM($CD$784:CD801),_xlfn.CONCAT(" y ",CF801)))))</f>
        <v>, 18</v>
      </c>
      <c r="CF801" s="222" t="s">
        <v>6229</v>
      </c>
      <c r="CG801" s="378">
        <f t="shared" si="324"/>
        <v>0</v>
      </c>
      <c r="CH801" s="379">
        <f t="shared" si="325"/>
        <v>0</v>
      </c>
      <c r="CI801" s="380">
        <f t="shared" si="326"/>
        <v>0</v>
      </c>
    </row>
    <row r="802" spans="1:87" ht="15" customHeight="1">
      <c r="A802" s="6"/>
      <c r="B802" s="5"/>
      <c r="C802" s="85" t="s">
        <v>106</v>
      </c>
      <c r="D802" s="732" t="str">
        <f>IF(CNGE_2024_M1_Secc1_Sub1!$D60="","",CNGE_2024_M1_Secc1_Sub1!$D60)</f>
        <v>SISTEMA PARA EL DESARROLLO INTEGRAL DE LA FAMILIA</v>
      </c>
      <c r="E802" s="733"/>
      <c r="F802" s="733"/>
      <c r="G802" s="733"/>
      <c r="H802" s="733"/>
      <c r="I802" s="733"/>
      <c r="J802" s="733"/>
      <c r="K802" s="733"/>
      <c r="L802" s="733"/>
      <c r="M802" s="733"/>
      <c r="N802" s="733"/>
      <c r="O802" s="734"/>
      <c r="P802" s="111"/>
      <c r="Q802" s="111"/>
      <c r="R802" s="111"/>
      <c r="S802" s="111"/>
      <c r="T802" s="111"/>
      <c r="U802" s="111"/>
      <c r="V802" s="111"/>
      <c r="W802" s="111"/>
      <c r="X802" s="111"/>
      <c r="Y802" s="111"/>
      <c r="Z802" s="111"/>
      <c r="AA802" s="111"/>
      <c r="AB802" s="111"/>
      <c r="AC802" s="111"/>
      <c r="AD802" s="111"/>
      <c r="AE802" s="8"/>
      <c r="AG802" s="269">
        <f t="shared" si="276"/>
        <v>1</v>
      </c>
      <c r="AH802" s="298">
        <f t="shared" si="277"/>
        <v>0</v>
      </c>
      <c r="AI802" s="299">
        <f t="shared" si="278"/>
        <v>0</v>
      </c>
      <c r="AJ802" s="300">
        <f t="shared" si="279"/>
        <v>0</v>
      </c>
      <c r="AK802" s="301">
        <f t="shared" si="280"/>
        <v>0</v>
      </c>
      <c r="AL802" s="298">
        <f t="shared" si="281"/>
        <v>0</v>
      </c>
      <c r="AM802" s="299">
        <f t="shared" si="282"/>
        <v>0</v>
      </c>
      <c r="AN802" s="300">
        <f t="shared" si="283"/>
        <v>0</v>
      </c>
      <c r="AO802" s="301">
        <f t="shared" si="284"/>
        <v>0</v>
      </c>
      <c r="AP802" s="298">
        <f t="shared" si="285"/>
        <v>0</v>
      </c>
      <c r="AQ802" s="299">
        <f t="shared" si="286"/>
        <v>0</v>
      </c>
      <c r="AR802" s="300">
        <f t="shared" si="287"/>
        <v>0</v>
      </c>
      <c r="AS802" s="301">
        <f t="shared" si="288"/>
        <v>0</v>
      </c>
      <c r="AT802" s="298">
        <f t="shared" si="289"/>
        <v>0</v>
      </c>
      <c r="AU802" s="299">
        <f t="shared" si="290"/>
        <v>0</v>
      </c>
      <c r="AV802" s="300">
        <f t="shared" si="291"/>
        <v>0</v>
      </c>
      <c r="AW802" s="301">
        <f t="shared" si="292"/>
        <v>0</v>
      </c>
      <c r="AX802" s="298">
        <f t="shared" si="293"/>
        <v>0</v>
      </c>
      <c r="AY802" s="299">
        <f t="shared" si="294"/>
        <v>0</v>
      </c>
      <c r="AZ802" s="300">
        <f t="shared" si="295"/>
        <v>0</v>
      </c>
      <c r="BA802" s="301">
        <f t="shared" si="296"/>
        <v>0</v>
      </c>
      <c r="BB802" s="298">
        <f t="shared" si="297"/>
        <v>0</v>
      </c>
      <c r="BC802" s="299">
        <f t="shared" si="298"/>
        <v>0</v>
      </c>
      <c r="BD802" s="300">
        <f t="shared" si="299"/>
        <v>0</v>
      </c>
      <c r="BE802" s="301">
        <f t="shared" si="300"/>
        <v>0</v>
      </c>
      <c r="BF802" s="298">
        <f t="shared" si="301"/>
        <v>0</v>
      </c>
      <c r="BG802" s="299">
        <f t="shared" si="302"/>
        <v>0</v>
      </c>
      <c r="BH802" s="300">
        <f t="shared" si="303"/>
        <v>0</v>
      </c>
      <c r="BI802" s="301">
        <f t="shared" si="304"/>
        <v>0</v>
      </c>
      <c r="BJ802" s="298">
        <f t="shared" si="305"/>
        <v>0</v>
      </c>
      <c r="BK802" s="299">
        <f t="shared" si="306"/>
        <v>0</v>
      </c>
      <c r="BL802" s="300">
        <f t="shared" si="307"/>
        <v>0</v>
      </c>
      <c r="BM802" s="301">
        <f t="shared" si="308"/>
        <v>0</v>
      </c>
      <c r="BN802" s="298">
        <f t="shared" si="309"/>
        <v>0</v>
      </c>
      <c r="BO802" s="299">
        <f t="shared" si="310"/>
        <v>0</v>
      </c>
      <c r="BP802" s="300">
        <f t="shared" si="311"/>
        <v>0</v>
      </c>
      <c r="BQ802" s="301">
        <f t="shared" si="312"/>
        <v>0</v>
      </c>
      <c r="BR802" s="298">
        <f t="shared" si="313"/>
        <v>0</v>
      </c>
      <c r="BS802" s="299">
        <f t="shared" si="314"/>
        <v>0</v>
      </c>
      <c r="BT802" s="300">
        <f t="shared" si="315"/>
        <v>0</v>
      </c>
      <c r="BU802" s="301">
        <f t="shared" si="316"/>
        <v>0</v>
      </c>
      <c r="BV802" s="298">
        <f t="shared" si="317"/>
        <v>0</v>
      </c>
      <c r="BW802" s="299">
        <f t="shared" si="318"/>
        <v>0</v>
      </c>
      <c r="BX802" s="300">
        <f t="shared" si="319"/>
        <v>0</v>
      </c>
      <c r="BY802" s="301">
        <f t="shared" si="320"/>
        <v>0</v>
      </c>
      <c r="BZ802" s="371">
        <f t="shared" si="321"/>
        <v>0</v>
      </c>
      <c r="CA802" s="303">
        <f t="shared" si="322"/>
        <v>0</v>
      </c>
      <c r="CB802" s="304" t="str">
        <f>IF(CA802=0,"",
IF(SUM($CA$784:CA802)=1,CC802,
IF($CA$904&gt;SUM($CA$784:CA802),_xlfn.CONCAT(", ",CC802),
IF($CA$904=SUM($CA$784:CA802),_xlfn.CONCAT(" y ",CC802)))))</f>
        <v/>
      </c>
      <c r="CC802" s="231" t="s">
        <v>6230</v>
      </c>
      <c r="CD802" s="290">
        <f t="shared" si="323"/>
        <v>1</v>
      </c>
      <c r="CE802" s="291" t="str">
        <f>IF(CD802=0,"",
IF(SUM($CD$784:CD802)=1,CF802,
IF($CD$904&gt;SUM($CD$784:CD802),_xlfn.CONCAT(", ",CF802),
IF($CD$904=SUM($CD$784:CD802),_xlfn.CONCAT(" y ",CF802)))))</f>
        <v>, 19</v>
      </c>
      <c r="CF802" s="222" t="s">
        <v>6230</v>
      </c>
      <c r="CG802" s="378">
        <f t="shared" si="324"/>
        <v>0</v>
      </c>
      <c r="CH802" s="379">
        <f t="shared" si="325"/>
        <v>0</v>
      </c>
      <c r="CI802" s="380">
        <f t="shared" si="326"/>
        <v>0</v>
      </c>
    </row>
    <row r="803" spans="1:87" ht="15" customHeight="1">
      <c r="A803" s="6"/>
      <c r="B803" s="5"/>
      <c r="C803" s="85" t="s">
        <v>107</v>
      </c>
      <c r="D803" s="732" t="str">
        <f>IF(CNGE_2024_M1_Secc1_Sub1!$D61="","",CNGE_2024_M1_Secc1_Sub1!$D61)</f>
        <v>COMISION DE ARBITRAJE MEDICO</v>
      </c>
      <c r="E803" s="733"/>
      <c r="F803" s="733"/>
      <c r="G803" s="733"/>
      <c r="H803" s="733"/>
      <c r="I803" s="733"/>
      <c r="J803" s="733"/>
      <c r="K803" s="733"/>
      <c r="L803" s="733"/>
      <c r="M803" s="733"/>
      <c r="N803" s="733"/>
      <c r="O803" s="734"/>
      <c r="P803" s="111"/>
      <c r="Q803" s="111"/>
      <c r="R803" s="111"/>
      <c r="S803" s="111"/>
      <c r="T803" s="111"/>
      <c r="U803" s="111"/>
      <c r="V803" s="111"/>
      <c r="W803" s="111"/>
      <c r="X803" s="111"/>
      <c r="Y803" s="111"/>
      <c r="Z803" s="111"/>
      <c r="AA803" s="111"/>
      <c r="AB803" s="111"/>
      <c r="AC803" s="111"/>
      <c r="AD803" s="111"/>
      <c r="AE803" s="8"/>
      <c r="AG803" s="269">
        <f t="shared" si="276"/>
        <v>1</v>
      </c>
      <c r="AH803" s="298">
        <f t="shared" si="277"/>
        <v>0</v>
      </c>
      <c r="AI803" s="299">
        <f t="shared" si="278"/>
        <v>0</v>
      </c>
      <c r="AJ803" s="300">
        <f t="shared" si="279"/>
        <v>0</v>
      </c>
      <c r="AK803" s="301">
        <f t="shared" si="280"/>
        <v>0</v>
      </c>
      <c r="AL803" s="298">
        <f t="shared" si="281"/>
        <v>0</v>
      </c>
      <c r="AM803" s="299">
        <f t="shared" si="282"/>
        <v>0</v>
      </c>
      <c r="AN803" s="300">
        <f t="shared" si="283"/>
        <v>0</v>
      </c>
      <c r="AO803" s="301">
        <f t="shared" si="284"/>
        <v>0</v>
      </c>
      <c r="AP803" s="298">
        <f t="shared" si="285"/>
        <v>0</v>
      </c>
      <c r="AQ803" s="299">
        <f t="shared" si="286"/>
        <v>0</v>
      </c>
      <c r="AR803" s="300">
        <f t="shared" si="287"/>
        <v>0</v>
      </c>
      <c r="AS803" s="301">
        <f t="shared" si="288"/>
        <v>0</v>
      </c>
      <c r="AT803" s="298">
        <f t="shared" si="289"/>
        <v>0</v>
      </c>
      <c r="AU803" s="299">
        <f t="shared" si="290"/>
        <v>0</v>
      </c>
      <c r="AV803" s="300">
        <f t="shared" si="291"/>
        <v>0</v>
      </c>
      <c r="AW803" s="301">
        <f t="shared" si="292"/>
        <v>0</v>
      </c>
      <c r="AX803" s="298">
        <f t="shared" si="293"/>
        <v>0</v>
      </c>
      <c r="AY803" s="299">
        <f t="shared" si="294"/>
        <v>0</v>
      </c>
      <c r="AZ803" s="300">
        <f t="shared" si="295"/>
        <v>0</v>
      </c>
      <c r="BA803" s="301">
        <f t="shared" si="296"/>
        <v>0</v>
      </c>
      <c r="BB803" s="298">
        <f t="shared" si="297"/>
        <v>0</v>
      </c>
      <c r="BC803" s="299">
        <f t="shared" si="298"/>
        <v>0</v>
      </c>
      <c r="BD803" s="300">
        <f t="shared" si="299"/>
        <v>0</v>
      </c>
      <c r="BE803" s="301">
        <f t="shared" si="300"/>
        <v>0</v>
      </c>
      <c r="BF803" s="298">
        <f t="shared" si="301"/>
        <v>0</v>
      </c>
      <c r="BG803" s="299">
        <f t="shared" si="302"/>
        <v>0</v>
      </c>
      <c r="BH803" s="300">
        <f t="shared" si="303"/>
        <v>0</v>
      </c>
      <c r="BI803" s="301">
        <f t="shared" si="304"/>
        <v>0</v>
      </c>
      <c r="BJ803" s="298">
        <f t="shared" si="305"/>
        <v>0</v>
      </c>
      <c r="BK803" s="299">
        <f t="shared" si="306"/>
        <v>0</v>
      </c>
      <c r="BL803" s="300">
        <f t="shared" si="307"/>
        <v>0</v>
      </c>
      <c r="BM803" s="301">
        <f t="shared" si="308"/>
        <v>0</v>
      </c>
      <c r="BN803" s="298">
        <f t="shared" si="309"/>
        <v>0</v>
      </c>
      <c r="BO803" s="299">
        <f t="shared" si="310"/>
        <v>0</v>
      </c>
      <c r="BP803" s="300">
        <f t="shared" si="311"/>
        <v>0</v>
      </c>
      <c r="BQ803" s="301">
        <f t="shared" si="312"/>
        <v>0</v>
      </c>
      <c r="BR803" s="298">
        <f t="shared" si="313"/>
        <v>0</v>
      </c>
      <c r="BS803" s="299">
        <f t="shared" si="314"/>
        <v>0</v>
      </c>
      <c r="BT803" s="300">
        <f t="shared" si="315"/>
        <v>0</v>
      </c>
      <c r="BU803" s="301">
        <f t="shared" si="316"/>
        <v>0</v>
      </c>
      <c r="BV803" s="298">
        <f t="shared" si="317"/>
        <v>0</v>
      </c>
      <c r="BW803" s="299">
        <f t="shared" si="318"/>
        <v>0</v>
      </c>
      <c r="BX803" s="300">
        <f t="shared" si="319"/>
        <v>0</v>
      </c>
      <c r="BY803" s="301">
        <f t="shared" si="320"/>
        <v>0</v>
      </c>
      <c r="BZ803" s="371">
        <f t="shared" si="321"/>
        <v>0</v>
      </c>
      <c r="CA803" s="303">
        <f t="shared" si="322"/>
        <v>0</v>
      </c>
      <c r="CB803" s="304" t="str">
        <f>IF(CA803=0,"",
IF(SUM($CA$784:CA803)=1,CC803,
IF($CA$904&gt;SUM($CA$784:CA803),_xlfn.CONCAT(", ",CC803),
IF($CA$904=SUM($CA$784:CA803),_xlfn.CONCAT(" y ",CC803)))))</f>
        <v/>
      </c>
      <c r="CC803" s="231" t="s">
        <v>6231</v>
      </c>
      <c r="CD803" s="290">
        <f t="shared" si="323"/>
        <v>1</v>
      </c>
      <c r="CE803" s="291" t="str">
        <f>IF(CD803=0,"",
IF(SUM($CD$784:CD803)=1,CF803,
IF($CD$904&gt;SUM($CD$784:CD803),_xlfn.CONCAT(", ",CF803),
IF($CD$904=SUM($CD$784:CD803),_xlfn.CONCAT(" y ",CF803)))))</f>
        <v>, 20</v>
      </c>
      <c r="CF803" s="222" t="s">
        <v>6231</v>
      </c>
      <c r="CG803" s="378">
        <f t="shared" si="324"/>
        <v>0</v>
      </c>
      <c r="CH803" s="379">
        <f t="shared" si="325"/>
        <v>0</v>
      </c>
      <c r="CI803" s="380">
        <f t="shared" si="326"/>
        <v>0</v>
      </c>
    </row>
    <row r="804" spans="1:87" ht="15" customHeight="1">
      <c r="A804" s="6"/>
      <c r="B804" s="5"/>
      <c r="C804" s="85" t="s">
        <v>108</v>
      </c>
      <c r="D804" s="732" t="str">
        <f>IF(CNGE_2024_M1_Secc1_Sub1!$D62="","",CNGE_2024_M1_Secc1_Sub1!$D62)</f>
        <v>ACADEMIA VERACRUZANA DE LAS LENGUAS INDIGENAS</v>
      </c>
      <c r="E804" s="733"/>
      <c r="F804" s="733"/>
      <c r="G804" s="733"/>
      <c r="H804" s="733"/>
      <c r="I804" s="733"/>
      <c r="J804" s="733"/>
      <c r="K804" s="733"/>
      <c r="L804" s="733"/>
      <c r="M804" s="733"/>
      <c r="N804" s="733"/>
      <c r="O804" s="734"/>
      <c r="P804" s="111"/>
      <c r="Q804" s="111"/>
      <c r="R804" s="111"/>
      <c r="S804" s="111"/>
      <c r="T804" s="111"/>
      <c r="U804" s="111"/>
      <c r="V804" s="111"/>
      <c r="W804" s="111"/>
      <c r="X804" s="111"/>
      <c r="Y804" s="111"/>
      <c r="Z804" s="111"/>
      <c r="AA804" s="111"/>
      <c r="AB804" s="111"/>
      <c r="AC804" s="111"/>
      <c r="AD804" s="111"/>
      <c r="AE804" s="8"/>
      <c r="AG804" s="269">
        <f t="shared" si="276"/>
        <v>1</v>
      </c>
      <c r="AH804" s="298">
        <f t="shared" si="277"/>
        <v>0</v>
      </c>
      <c r="AI804" s="299">
        <f t="shared" si="278"/>
        <v>0</v>
      </c>
      <c r="AJ804" s="300">
        <f t="shared" si="279"/>
        <v>0</v>
      </c>
      <c r="AK804" s="301">
        <f t="shared" si="280"/>
        <v>0</v>
      </c>
      <c r="AL804" s="298">
        <f t="shared" si="281"/>
        <v>0</v>
      </c>
      <c r="AM804" s="299">
        <f t="shared" si="282"/>
        <v>0</v>
      </c>
      <c r="AN804" s="300">
        <f t="shared" si="283"/>
        <v>0</v>
      </c>
      <c r="AO804" s="301">
        <f t="shared" si="284"/>
        <v>0</v>
      </c>
      <c r="AP804" s="298">
        <f t="shared" si="285"/>
        <v>0</v>
      </c>
      <c r="AQ804" s="299">
        <f t="shared" si="286"/>
        <v>0</v>
      </c>
      <c r="AR804" s="300">
        <f t="shared" si="287"/>
        <v>0</v>
      </c>
      <c r="AS804" s="301">
        <f t="shared" si="288"/>
        <v>0</v>
      </c>
      <c r="AT804" s="298">
        <f t="shared" si="289"/>
        <v>0</v>
      </c>
      <c r="AU804" s="299">
        <f t="shared" si="290"/>
        <v>0</v>
      </c>
      <c r="AV804" s="300">
        <f t="shared" si="291"/>
        <v>0</v>
      </c>
      <c r="AW804" s="301">
        <f t="shared" si="292"/>
        <v>0</v>
      </c>
      <c r="AX804" s="298">
        <f t="shared" si="293"/>
        <v>0</v>
      </c>
      <c r="AY804" s="299">
        <f t="shared" si="294"/>
        <v>0</v>
      </c>
      <c r="AZ804" s="300">
        <f t="shared" si="295"/>
        <v>0</v>
      </c>
      <c r="BA804" s="301">
        <f t="shared" si="296"/>
        <v>0</v>
      </c>
      <c r="BB804" s="298">
        <f t="shared" si="297"/>
        <v>0</v>
      </c>
      <c r="BC804" s="299">
        <f t="shared" si="298"/>
        <v>0</v>
      </c>
      <c r="BD804" s="300">
        <f t="shared" si="299"/>
        <v>0</v>
      </c>
      <c r="BE804" s="301">
        <f t="shared" si="300"/>
        <v>0</v>
      </c>
      <c r="BF804" s="298">
        <f t="shared" si="301"/>
        <v>0</v>
      </c>
      <c r="BG804" s="299">
        <f t="shared" si="302"/>
        <v>0</v>
      </c>
      <c r="BH804" s="300">
        <f t="shared" si="303"/>
        <v>0</v>
      </c>
      <c r="BI804" s="301">
        <f t="shared" si="304"/>
        <v>0</v>
      </c>
      <c r="BJ804" s="298">
        <f t="shared" si="305"/>
        <v>0</v>
      </c>
      <c r="BK804" s="299">
        <f t="shared" si="306"/>
        <v>0</v>
      </c>
      <c r="BL804" s="300">
        <f t="shared" si="307"/>
        <v>0</v>
      </c>
      <c r="BM804" s="301">
        <f t="shared" si="308"/>
        <v>0</v>
      </c>
      <c r="BN804" s="298">
        <f t="shared" si="309"/>
        <v>0</v>
      </c>
      <c r="BO804" s="299">
        <f t="shared" si="310"/>
        <v>0</v>
      </c>
      <c r="BP804" s="300">
        <f t="shared" si="311"/>
        <v>0</v>
      </c>
      <c r="BQ804" s="301">
        <f t="shared" si="312"/>
        <v>0</v>
      </c>
      <c r="BR804" s="298">
        <f t="shared" si="313"/>
        <v>0</v>
      </c>
      <c r="BS804" s="299">
        <f t="shared" si="314"/>
        <v>0</v>
      </c>
      <c r="BT804" s="300">
        <f t="shared" si="315"/>
        <v>0</v>
      </c>
      <c r="BU804" s="301">
        <f t="shared" si="316"/>
        <v>0</v>
      </c>
      <c r="BV804" s="298">
        <f t="shared" si="317"/>
        <v>0</v>
      </c>
      <c r="BW804" s="299">
        <f t="shared" si="318"/>
        <v>0</v>
      </c>
      <c r="BX804" s="300">
        <f t="shared" si="319"/>
        <v>0</v>
      </c>
      <c r="BY804" s="301">
        <f t="shared" si="320"/>
        <v>0</v>
      </c>
      <c r="BZ804" s="371">
        <f t="shared" si="321"/>
        <v>0</v>
      </c>
      <c r="CA804" s="303">
        <f t="shared" si="322"/>
        <v>0</v>
      </c>
      <c r="CB804" s="304" t="str">
        <f>IF(CA804=0,"",
IF(SUM($CA$784:CA804)=1,CC804,
IF($CA$904&gt;SUM($CA$784:CA804),_xlfn.CONCAT(", ",CC804),
IF($CA$904=SUM($CA$784:CA804),_xlfn.CONCAT(" y ",CC804)))))</f>
        <v/>
      </c>
      <c r="CC804" s="231" t="s">
        <v>6232</v>
      </c>
      <c r="CD804" s="290">
        <f t="shared" si="323"/>
        <v>1</v>
      </c>
      <c r="CE804" s="291" t="str">
        <f>IF(CD804=0,"",
IF(SUM($CD$784:CD804)=1,CF804,
IF($CD$904&gt;SUM($CD$784:CD804),_xlfn.CONCAT(", ",CF804),
IF($CD$904=SUM($CD$784:CD804),_xlfn.CONCAT(" y ",CF804)))))</f>
        <v>, 21</v>
      </c>
      <c r="CF804" s="222" t="s">
        <v>6232</v>
      </c>
      <c r="CG804" s="378">
        <f t="shared" si="324"/>
        <v>0</v>
      </c>
      <c r="CH804" s="379">
        <f t="shared" si="325"/>
        <v>0</v>
      </c>
      <c r="CI804" s="380">
        <f t="shared" si="326"/>
        <v>0</v>
      </c>
    </row>
    <row r="805" spans="1:87" ht="15" customHeight="1">
      <c r="A805" s="6"/>
      <c r="B805" s="5"/>
      <c r="C805" s="85" t="s">
        <v>109</v>
      </c>
      <c r="D805" s="732" t="str">
        <f>IF(CNGE_2024_M1_Secc1_Sub1!$D63="","",CNGE_2024_M1_Secc1_Sub1!$D63)</f>
        <v>INSTITUTO VERACRUZANO DEL DEPORTE</v>
      </c>
      <c r="E805" s="733"/>
      <c r="F805" s="733"/>
      <c r="G805" s="733"/>
      <c r="H805" s="733"/>
      <c r="I805" s="733"/>
      <c r="J805" s="733"/>
      <c r="K805" s="733"/>
      <c r="L805" s="733"/>
      <c r="M805" s="733"/>
      <c r="N805" s="733"/>
      <c r="O805" s="734"/>
      <c r="P805" s="111"/>
      <c r="Q805" s="111"/>
      <c r="R805" s="111"/>
      <c r="S805" s="111"/>
      <c r="T805" s="111"/>
      <c r="U805" s="111"/>
      <c r="V805" s="111"/>
      <c r="W805" s="111"/>
      <c r="X805" s="111"/>
      <c r="Y805" s="111"/>
      <c r="Z805" s="111"/>
      <c r="AA805" s="111"/>
      <c r="AB805" s="111"/>
      <c r="AC805" s="111"/>
      <c r="AD805" s="111"/>
      <c r="AE805" s="8"/>
      <c r="AG805" s="269">
        <f t="shared" si="276"/>
        <v>1</v>
      </c>
      <c r="AH805" s="298">
        <f t="shared" si="277"/>
        <v>0</v>
      </c>
      <c r="AI805" s="299">
        <f t="shared" si="278"/>
        <v>0</v>
      </c>
      <c r="AJ805" s="300">
        <f t="shared" si="279"/>
        <v>0</v>
      </c>
      <c r="AK805" s="301">
        <f t="shared" si="280"/>
        <v>0</v>
      </c>
      <c r="AL805" s="298">
        <f t="shared" si="281"/>
        <v>0</v>
      </c>
      <c r="AM805" s="299">
        <f t="shared" si="282"/>
        <v>0</v>
      </c>
      <c r="AN805" s="300">
        <f t="shared" si="283"/>
        <v>0</v>
      </c>
      <c r="AO805" s="301">
        <f t="shared" si="284"/>
        <v>0</v>
      </c>
      <c r="AP805" s="298">
        <f t="shared" si="285"/>
        <v>0</v>
      </c>
      <c r="AQ805" s="299">
        <f t="shared" si="286"/>
        <v>0</v>
      </c>
      <c r="AR805" s="300">
        <f t="shared" si="287"/>
        <v>0</v>
      </c>
      <c r="AS805" s="301">
        <f t="shared" si="288"/>
        <v>0</v>
      </c>
      <c r="AT805" s="298">
        <f t="shared" si="289"/>
        <v>0</v>
      </c>
      <c r="AU805" s="299">
        <f t="shared" si="290"/>
        <v>0</v>
      </c>
      <c r="AV805" s="300">
        <f t="shared" si="291"/>
        <v>0</v>
      </c>
      <c r="AW805" s="301">
        <f t="shared" si="292"/>
        <v>0</v>
      </c>
      <c r="AX805" s="298">
        <f t="shared" si="293"/>
        <v>0</v>
      </c>
      <c r="AY805" s="299">
        <f t="shared" si="294"/>
        <v>0</v>
      </c>
      <c r="AZ805" s="300">
        <f t="shared" si="295"/>
        <v>0</v>
      </c>
      <c r="BA805" s="301">
        <f t="shared" si="296"/>
        <v>0</v>
      </c>
      <c r="BB805" s="298">
        <f t="shared" si="297"/>
        <v>0</v>
      </c>
      <c r="BC805" s="299">
        <f t="shared" si="298"/>
        <v>0</v>
      </c>
      <c r="BD805" s="300">
        <f t="shared" si="299"/>
        <v>0</v>
      </c>
      <c r="BE805" s="301">
        <f t="shared" si="300"/>
        <v>0</v>
      </c>
      <c r="BF805" s="298">
        <f t="shared" si="301"/>
        <v>0</v>
      </c>
      <c r="BG805" s="299">
        <f t="shared" si="302"/>
        <v>0</v>
      </c>
      <c r="BH805" s="300">
        <f t="shared" si="303"/>
        <v>0</v>
      </c>
      <c r="BI805" s="301">
        <f t="shared" si="304"/>
        <v>0</v>
      </c>
      <c r="BJ805" s="298">
        <f t="shared" si="305"/>
        <v>0</v>
      </c>
      <c r="BK805" s="299">
        <f t="shared" si="306"/>
        <v>0</v>
      </c>
      <c r="BL805" s="300">
        <f t="shared" si="307"/>
        <v>0</v>
      </c>
      <c r="BM805" s="301">
        <f t="shared" si="308"/>
        <v>0</v>
      </c>
      <c r="BN805" s="298">
        <f t="shared" si="309"/>
        <v>0</v>
      </c>
      <c r="BO805" s="299">
        <f t="shared" si="310"/>
        <v>0</v>
      </c>
      <c r="BP805" s="300">
        <f t="shared" si="311"/>
        <v>0</v>
      </c>
      <c r="BQ805" s="301">
        <f t="shared" si="312"/>
        <v>0</v>
      </c>
      <c r="BR805" s="298">
        <f t="shared" si="313"/>
        <v>0</v>
      </c>
      <c r="BS805" s="299">
        <f t="shared" si="314"/>
        <v>0</v>
      </c>
      <c r="BT805" s="300">
        <f t="shared" si="315"/>
        <v>0</v>
      </c>
      <c r="BU805" s="301">
        <f t="shared" si="316"/>
        <v>0</v>
      </c>
      <c r="BV805" s="298">
        <f t="shared" si="317"/>
        <v>0</v>
      </c>
      <c r="BW805" s="299">
        <f t="shared" si="318"/>
        <v>0</v>
      </c>
      <c r="BX805" s="300">
        <f t="shared" si="319"/>
        <v>0</v>
      </c>
      <c r="BY805" s="301">
        <f t="shared" si="320"/>
        <v>0</v>
      </c>
      <c r="BZ805" s="371">
        <f t="shared" si="321"/>
        <v>0</v>
      </c>
      <c r="CA805" s="303">
        <f t="shared" si="322"/>
        <v>0</v>
      </c>
      <c r="CB805" s="304" t="str">
        <f>IF(CA805=0,"",
IF(SUM($CA$784:CA805)=1,CC805,
IF($CA$904&gt;SUM($CA$784:CA805),_xlfn.CONCAT(", ",CC805),
IF($CA$904=SUM($CA$784:CA805),_xlfn.CONCAT(" y ",CC805)))))</f>
        <v/>
      </c>
      <c r="CC805" s="231" t="s">
        <v>6233</v>
      </c>
      <c r="CD805" s="290">
        <f t="shared" si="323"/>
        <v>1</v>
      </c>
      <c r="CE805" s="291" t="str">
        <f>IF(CD805=0,"",
IF(SUM($CD$784:CD805)=1,CF805,
IF($CD$904&gt;SUM($CD$784:CD805),_xlfn.CONCAT(", ",CF805),
IF($CD$904=SUM($CD$784:CD805),_xlfn.CONCAT(" y ",CF805)))))</f>
        <v>, 22</v>
      </c>
      <c r="CF805" s="222" t="s">
        <v>6233</v>
      </c>
      <c r="CG805" s="378">
        <f t="shared" si="324"/>
        <v>0</v>
      </c>
      <c r="CH805" s="379">
        <f t="shared" si="325"/>
        <v>0</v>
      </c>
      <c r="CI805" s="380">
        <f t="shared" si="326"/>
        <v>0</v>
      </c>
    </row>
    <row r="806" spans="1:87" ht="30" customHeight="1">
      <c r="A806" s="6"/>
      <c r="B806" s="5"/>
      <c r="C806" s="85" t="s">
        <v>110</v>
      </c>
      <c r="D806" s="732" t="str">
        <f>IF(CNGE_2024_M1_Secc1_Sub1!$D64="","",CNGE_2024_M1_Secc1_Sub1!$D64)</f>
        <v>INSTITUTO DE ESPACIOS EDUCATIVOS DEL ESTADO DE VERACRUZ</v>
      </c>
      <c r="E806" s="733"/>
      <c r="F806" s="733"/>
      <c r="G806" s="733"/>
      <c r="H806" s="733"/>
      <c r="I806" s="733"/>
      <c r="J806" s="733"/>
      <c r="K806" s="733"/>
      <c r="L806" s="733"/>
      <c r="M806" s="733"/>
      <c r="N806" s="733"/>
      <c r="O806" s="734"/>
      <c r="P806" s="111"/>
      <c r="Q806" s="111"/>
      <c r="R806" s="111"/>
      <c r="S806" s="111"/>
      <c r="T806" s="111"/>
      <c r="U806" s="111"/>
      <c r="V806" s="111"/>
      <c r="W806" s="111"/>
      <c r="X806" s="111"/>
      <c r="Y806" s="111"/>
      <c r="Z806" s="111"/>
      <c r="AA806" s="111"/>
      <c r="AB806" s="111"/>
      <c r="AC806" s="111"/>
      <c r="AD806" s="111"/>
      <c r="AE806" s="8"/>
      <c r="AG806" s="269">
        <f t="shared" si="276"/>
        <v>1</v>
      </c>
      <c r="AH806" s="298">
        <f t="shared" si="277"/>
        <v>0</v>
      </c>
      <c r="AI806" s="299">
        <f t="shared" si="278"/>
        <v>0</v>
      </c>
      <c r="AJ806" s="300">
        <f t="shared" si="279"/>
        <v>0</v>
      </c>
      <c r="AK806" s="301">
        <f t="shared" si="280"/>
        <v>0</v>
      </c>
      <c r="AL806" s="298">
        <f t="shared" si="281"/>
        <v>0</v>
      </c>
      <c r="AM806" s="299">
        <f t="shared" si="282"/>
        <v>0</v>
      </c>
      <c r="AN806" s="300">
        <f t="shared" si="283"/>
        <v>0</v>
      </c>
      <c r="AO806" s="301">
        <f t="shared" si="284"/>
        <v>0</v>
      </c>
      <c r="AP806" s="298">
        <f t="shared" si="285"/>
        <v>0</v>
      </c>
      <c r="AQ806" s="299">
        <f t="shared" si="286"/>
        <v>0</v>
      </c>
      <c r="AR806" s="300">
        <f t="shared" si="287"/>
        <v>0</v>
      </c>
      <c r="AS806" s="301">
        <f t="shared" si="288"/>
        <v>0</v>
      </c>
      <c r="AT806" s="298">
        <f t="shared" si="289"/>
        <v>0</v>
      </c>
      <c r="AU806" s="299">
        <f t="shared" si="290"/>
        <v>0</v>
      </c>
      <c r="AV806" s="300">
        <f t="shared" si="291"/>
        <v>0</v>
      </c>
      <c r="AW806" s="301">
        <f t="shared" si="292"/>
        <v>0</v>
      </c>
      <c r="AX806" s="298">
        <f t="shared" si="293"/>
        <v>0</v>
      </c>
      <c r="AY806" s="299">
        <f t="shared" si="294"/>
        <v>0</v>
      </c>
      <c r="AZ806" s="300">
        <f t="shared" si="295"/>
        <v>0</v>
      </c>
      <c r="BA806" s="301">
        <f t="shared" si="296"/>
        <v>0</v>
      </c>
      <c r="BB806" s="298">
        <f t="shared" si="297"/>
        <v>0</v>
      </c>
      <c r="BC806" s="299">
        <f t="shared" si="298"/>
        <v>0</v>
      </c>
      <c r="BD806" s="300">
        <f t="shared" si="299"/>
        <v>0</v>
      </c>
      <c r="BE806" s="301">
        <f t="shared" si="300"/>
        <v>0</v>
      </c>
      <c r="BF806" s="298">
        <f t="shared" si="301"/>
        <v>0</v>
      </c>
      <c r="BG806" s="299">
        <f t="shared" si="302"/>
        <v>0</v>
      </c>
      <c r="BH806" s="300">
        <f t="shared" si="303"/>
        <v>0</v>
      </c>
      <c r="BI806" s="301">
        <f t="shared" si="304"/>
        <v>0</v>
      </c>
      <c r="BJ806" s="298">
        <f t="shared" si="305"/>
        <v>0</v>
      </c>
      <c r="BK806" s="299">
        <f t="shared" si="306"/>
        <v>0</v>
      </c>
      <c r="BL806" s="300">
        <f t="shared" si="307"/>
        <v>0</v>
      </c>
      <c r="BM806" s="301">
        <f t="shared" si="308"/>
        <v>0</v>
      </c>
      <c r="BN806" s="298">
        <f t="shared" si="309"/>
        <v>0</v>
      </c>
      <c r="BO806" s="299">
        <f t="shared" si="310"/>
        <v>0</v>
      </c>
      <c r="BP806" s="300">
        <f t="shared" si="311"/>
        <v>0</v>
      </c>
      <c r="BQ806" s="301">
        <f t="shared" si="312"/>
        <v>0</v>
      </c>
      <c r="BR806" s="298">
        <f t="shared" si="313"/>
        <v>0</v>
      </c>
      <c r="BS806" s="299">
        <f t="shared" si="314"/>
        <v>0</v>
      </c>
      <c r="BT806" s="300">
        <f t="shared" si="315"/>
        <v>0</v>
      </c>
      <c r="BU806" s="301">
        <f t="shared" si="316"/>
        <v>0</v>
      </c>
      <c r="BV806" s="298">
        <f t="shared" si="317"/>
        <v>0</v>
      </c>
      <c r="BW806" s="299">
        <f t="shared" si="318"/>
        <v>0</v>
      </c>
      <c r="BX806" s="300">
        <f t="shared" si="319"/>
        <v>0</v>
      </c>
      <c r="BY806" s="301">
        <f t="shared" si="320"/>
        <v>0</v>
      </c>
      <c r="BZ806" s="371">
        <f t="shared" si="321"/>
        <v>0</v>
      </c>
      <c r="CA806" s="303">
        <f t="shared" si="322"/>
        <v>0</v>
      </c>
      <c r="CB806" s="304" t="str">
        <f>IF(CA806=0,"",
IF(SUM($CA$784:CA806)=1,CC806,
IF($CA$904&gt;SUM($CA$784:CA806),_xlfn.CONCAT(", ",CC806),
IF($CA$904=SUM($CA$784:CA806),_xlfn.CONCAT(" y ",CC806)))))</f>
        <v/>
      </c>
      <c r="CC806" s="231" t="s">
        <v>6234</v>
      </c>
      <c r="CD806" s="290">
        <f t="shared" si="323"/>
        <v>1</v>
      </c>
      <c r="CE806" s="291" t="str">
        <f>IF(CD806=0,"",
IF(SUM($CD$784:CD806)=1,CF806,
IF($CD$904&gt;SUM($CD$784:CD806),_xlfn.CONCAT(", ",CF806),
IF($CD$904=SUM($CD$784:CD806),_xlfn.CONCAT(" y ",CF806)))))</f>
        <v>, 23</v>
      </c>
      <c r="CF806" s="222" t="s">
        <v>6234</v>
      </c>
      <c r="CG806" s="378">
        <f t="shared" si="324"/>
        <v>0</v>
      </c>
      <c r="CH806" s="379">
        <f t="shared" si="325"/>
        <v>0</v>
      </c>
      <c r="CI806" s="380">
        <f t="shared" si="326"/>
        <v>0</v>
      </c>
    </row>
    <row r="807" spans="1:87" ht="15" customHeight="1">
      <c r="A807" s="6"/>
      <c r="B807" s="5"/>
      <c r="C807" s="85" t="s">
        <v>111</v>
      </c>
      <c r="D807" s="732" t="str">
        <f>IF(CNGE_2024_M1_Secc1_Sub1!$D65="","",CNGE_2024_M1_Secc1_Sub1!$D65)</f>
        <v>COLEGIO DE BACHILLERES DEL ESTADO DE VERACRUZ</v>
      </c>
      <c r="E807" s="733"/>
      <c r="F807" s="733"/>
      <c r="G807" s="733"/>
      <c r="H807" s="733"/>
      <c r="I807" s="733"/>
      <c r="J807" s="733"/>
      <c r="K807" s="733"/>
      <c r="L807" s="733"/>
      <c r="M807" s="733"/>
      <c r="N807" s="733"/>
      <c r="O807" s="734"/>
      <c r="P807" s="111"/>
      <c r="Q807" s="111"/>
      <c r="R807" s="111"/>
      <c r="S807" s="111"/>
      <c r="T807" s="111"/>
      <c r="U807" s="111"/>
      <c r="V807" s="111"/>
      <c r="W807" s="111"/>
      <c r="X807" s="111"/>
      <c r="Y807" s="111"/>
      <c r="Z807" s="111"/>
      <c r="AA807" s="111"/>
      <c r="AB807" s="111"/>
      <c r="AC807" s="111"/>
      <c r="AD807" s="111"/>
      <c r="AE807" s="8"/>
      <c r="AG807" s="269">
        <f t="shared" si="276"/>
        <v>1</v>
      </c>
      <c r="AH807" s="298">
        <f t="shared" si="277"/>
        <v>0</v>
      </c>
      <c r="AI807" s="299">
        <f t="shared" si="278"/>
        <v>0</v>
      </c>
      <c r="AJ807" s="300">
        <f t="shared" si="279"/>
        <v>0</v>
      </c>
      <c r="AK807" s="301">
        <f t="shared" si="280"/>
        <v>0</v>
      </c>
      <c r="AL807" s="298">
        <f t="shared" si="281"/>
        <v>0</v>
      </c>
      <c r="AM807" s="299">
        <f t="shared" si="282"/>
        <v>0</v>
      </c>
      <c r="AN807" s="300">
        <f t="shared" si="283"/>
        <v>0</v>
      </c>
      <c r="AO807" s="301">
        <f t="shared" si="284"/>
        <v>0</v>
      </c>
      <c r="AP807" s="298">
        <f t="shared" si="285"/>
        <v>0</v>
      </c>
      <c r="AQ807" s="299">
        <f t="shared" si="286"/>
        <v>0</v>
      </c>
      <c r="AR807" s="300">
        <f t="shared" si="287"/>
        <v>0</v>
      </c>
      <c r="AS807" s="301">
        <f t="shared" si="288"/>
        <v>0</v>
      </c>
      <c r="AT807" s="298">
        <f t="shared" si="289"/>
        <v>0</v>
      </c>
      <c r="AU807" s="299">
        <f t="shared" si="290"/>
        <v>0</v>
      </c>
      <c r="AV807" s="300">
        <f t="shared" si="291"/>
        <v>0</v>
      </c>
      <c r="AW807" s="301">
        <f t="shared" si="292"/>
        <v>0</v>
      </c>
      <c r="AX807" s="298">
        <f t="shared" si="293"/>
        <v>0</v>
      </c>
      <c r="AY807" s="299">
        <f t="shared" si="294"/>
        <v>0</v>
      </c>
      <c r="AZ807" s="300">
        <f t="shared" si="295"/>
        <v>0</v>
      </c>
      <c r="BA807" s="301">
        <f t="shared" si="296"/>
        <v>0</v>
      </c>
      <c r="BB807" s="298">
        <f t="shared" si="297"/>
        <v>0</v>
      </c>
      <c r="BC807" s="299">
        <f t="shared" si="298"/>
        <v>0</v>
      </c>
      <c r="BD807" s="300">
        <f t="shared" si="299"/>
        <v>0</v>
      </c>
      <c r="BE807" s="301">
        <f t="shared" si="300"/>
        <v>0</v>
      </c>
      <c r="BF807" s="298">
        <f t="shared" si="301"/>
        <v>0</v>
      </c>
      <c r="BG807" s="299">
        <f t="shared" si="302"/>
        <v>0</v>
      </c>
      <c r="BH807" s="300">
        <f t="shared" si="303"/>
        <v>0</v>
      </c>
      <c r="BI807" s="301">
        <f t="shared" si="304"/>
        <v>0</v>
      </c>
      <c r="BJ807" s="298">
        <f t="shared" si="305"/>
        <v>0</v>
      </c>
      <c r="BK807" s="299">
        <f t="shared" si="306"/>
        <v>0</v>
      </c>
      <c r="BL807" s="300">
        <f t="shared" si="307"/>
        <v>0</v>
      </c>
      <c r="BM807" s="301">
        <f t="shared" si="308"/>
        <v>0</v>
      </c>
      <c r="BN807" s="298">
        <f t="shared" si="309"/>
        <v>0</v>
      </c>
      <c r="BO807" s="299">
        <f t="shared" si="310"/>
        <v>0</v>
      </c>
      <c r="BP807" s="300">
        <f t="shared" si="311"/>
        <v>0</v>
      </c>
      <c r="BQ807" s="301">
        <f t="shared" si="312"/>
        <v>0</v>
      </c>
      <c r="BR807" s="298">
        <f t="shared" si="313"/>
        <v>0</v>
      </c>
      <c r="BS807" s="299">
        <f t="shared" si="314"/>
        <v>0</v>
      </c>
      <c r="BT807" s="300">
        <f t="shared" si="315"/>
        <v>0</v>
      </c>
      <c r="BU807" s="301">
        <f t="shared" si="316"/>
        <v>0</v>
      </c>
      <c r="BV807" s="298">
        <f t="shared" si="317"/>
        <v>0</v>
      </c>
      <c r="BW807" s="299">
        <f t="shared" si="318"/>
        <v>0</v>
      </c>
      <c r="BX807" s="300">
        <f t="shared" si="319"/>
        <v>0</v>
      </c>
      <c r="BY807" s="301">
        <f t="shared" si="320"/>
        <v>0</v>
      </c>
      <c r="BZ807" s="371">
        <f t="shared" si="321"/>
        <v>0</v>
      </c>
      <c r="CA807" s="303">
        <f t="shared" si="322"/>
        <v>0</v>
      </c>
      <c r="CB807" s="304" t="str">
        <f>IF(CA807=0,"",
IF(SUM($CA$784:CA807)=1,CC807,
IF($CA$904&gt;SUM($CA$784:CA807),_xlfn.CONCAT(", ",CC807),
IF($CA$904=SUM($CA$784:CA807),_xlfn.CONCAT(" y ",CC807)))))</f>
        <v/>
      </c>
      <c r="CC807" s="231" t="s">
        <v>6235</v>
      </c>
      <c r="CD807" s="290">
        <f t="shared" si="323"/>
        <v>1</v>
      </c>
      <c r="CE807" s="291" t="str">
        <f>IF(CD807=0,"",
IF(SUM($CD$784:CD807)=1,CF807,
IF($CD$904&gt;SUM($CD$784:CD807),_xlfn.CONCAT(", ",CF807),
IF($CD$904=SUM($CD$784:CD807),_xlfn.CONCAT(" y ",CF807)))))</f>
        <v>, 24</v>
      </c>
      <c r="CF807" s="222" t="s">
        <v>6235</v>
      </c>
      <c r="CG807" s="378">
        <f t="shared" si="324"/>
        <v>0</v>
      </c>
      <c r="CH807" s="379">
        <f t="shared" si="325"/>
        <v>0</v>
      </c>
      <c r="CI807" s="380">
        <f t="shared" si="326"/>
        <v>0</v>
      </c>
    </row>
    <row r="808" spans="1:87" ht="15" customHeight="1">
      <c r="A808" s="6"/>
      <c r="B808" s="5"/>
      <c r="C808" s="85" t="s">
        <v>112</v>
      </c>
      <c r="D808" s="732" t="str">
        <f>IF(CNGE_2024_M1_Secc1_Sub1!$D66="","",CNGE_2024_M1_Secc1_Sub1!$D66)</f>
        <v>INSTITUTO TECNOLOGICO SUPERIOR DE MISANTLA</v>
      </c>
      <c r="E808" s="733"/>
      <c r="F808" s="733"/>
      <c r="G808" s="733"/>
      <c r="H808" s="733"/>
      <c r="I808" s="733"/>
      <c r="J808" s="733"/>
      <c r="K808" s="733"/>
      <c r="L808" s="733"/>
      <c r="M808" s="733"/>
      <c r="N808" s="733"/>
      <c r="O808" s="734"/>
      <c r="P808" s="111"/>
      <c r="Q808" s="111"/>
      <c r="R808" s="111"/>
      <c r="S808" s="111"/>
      <c r="T808" s="111"/>
      <c r="U808" s="111"/>
      <c r="V808" s="111"/>
      <c r="W808" s="111"/>
      <c r="X808" s="111"/>
      <c r="Y808" s="111"/>
      <c r="Z808" s="111"/>
      <c r="AA808" s="111"/>
      <c r="AB808" s="111"/>
      <c r="AC808" s="111"/>
      <c r="AD808" s="111"/>
      <c r="AE808" s="8"/>
      <c r="AG808" s="269">
        <f t="shared" si="276"/>
        <v>1</v>
      </c>
      <c r="AH808" s="298">
        <f t="shared" si="277"/>
        <v>0</v>
      </c>
      <c r="AI808" s="299">
        <f t="shared" si="278"/>
        <v>0</v>
      </c>
      <c r="AJ808" s="300">
        <f t="shared" si="279"/>
        <v>0</v>
      </c>
      <c r="AK808" s="301">
        <f t="shared" si="280"/>
        <v>0</v>
      </c>
      <c r="AL808" s="298">
        <f t="shared" si="281"/>
        <v>0</v>
      </c>
      <c r="AM808" s="299">
        <f t="shared" si="282"/>
        <v>0</v>
      </c>
      <c r="AN808" s="300">
        <f t="shared" si="283"/>
        <v>0</v>
      </c>
      <c r="AO808" s="301">
        <f t="shared" si="284"/>
        <v>0</v>
      </c>
      <c r="AP808" s="298">
        <f t="shared" si="285"/>
        <v>0</v>
      </c>
      <c r="AQ808" s="299">
        <f t="shared" si="286"/>
        <v>0</v>
      </c>
      <c r="AR808" s="300">
        <f t="shared" si="287"/>
        <v>0</v>
      </c>
      <c r="AS808" s="301">
        <f t="shared" si="288"/>
        <v>0</v>
      </c>
      <c r="AT808" s="298">
        <f t="shared" si="289"/>
        <v>0</v>
      </c>
      <c r="AU808" s="299">
        <f t="shared" si="290"/>
        <v>0</v>
      </c>
      <c r="AV808" s="300">
        <f t="shared" si="291"/>
        <v>0</v>
      </c>
      <c r="AW808" s="301">
        <f t="shared" si="292"/>
        <v>0</v>
      </c>
      <c r="AX808" s="298">
        <f t="shared" si="293"/>
        <v>0</v>
      </c>
      <c r="AY808" s="299">
        <f t="shared" si="294"/>
        <v>0</v>
      </c>
      <c r="AZ808" s="300">
        <f t="shared" si="295"/>
        <v>0</v>
      </c>
      <c r="BA808" s="301">
        <f t="shared" si="296"/>
        <v>0</v>
      </c>
      <c r="BB808" s="298">
        <f t="shared" si="297"/>
        <v>0</v>
      </c>
      <c r="BC808" s="299">
        <f t="shared" si="298"/>
        <v>0</v>
      </c>
      <c r="BD808" s="300">
        <f t="shared" si="299"/>
        <v>0</v>
      </c>
      <c r="BE808" s="301">
        <f t="shared" si="300"/>
        <v>0</v>
      </c>
      <c r="BF808" s="298">
        <f t="shared" si="301"/>
        <v>0</v>
      </c>
      <c r="BG808" s="299">
        <f t="shared" si="302"/>
        <v>0</v>
      </c>
      <c r="BH808" s="300">
        <f t="shared" si="303"/>
        <v>0</v>
      </c>
      <c r="BI808" s="301">
        <f t="shared" si="304"/>
        <v>0</v>
      </c>
      <c r="BJ808" s="298">
        <f t="shared" si="305"/>
        <v>0</v>
      </c>
      <c r="BK808" s="299">
        <f t="shared" si="306"/>
        <v>0</v>
      </c>
      <c r="BL808" s="300">
        <f t="shared" si="307"/>
        <v>0</v>
      </c>
      <c r="BM808" s="301">
        <f t="shared" si="308"/>
        <v>0</v>
      </c>
      <c r="BN808" s="298">
        <f t="shared" si="309"/>
        <v>0</v>
      </c>
      <c r="BO808" s="299">
        <f t="shared" si="310"/>
        <v>0</v>
      </c>
      <c r="BP808" s="300">
        <f t="shared" si="311"/>
        <v>0</v>
      </c>
      <c r="BQ808" s="301">
        <f t="shared" si="312"/>
        <v>0</v>
      </c>
      <c r="BR808" s="298">
        <f t="shared" si="313"/>
        <v>0</v>
      </c>
      <c r="BS808" s="299">
        <f t="shared" si="314"/>
        <v>0</v>
      </c>
      <c r="BT808" s="300">
        <f t="shared" si="315"/>
        <v>0</v>
      </c>
      <c r="BU808" s="301">
        <f t="shared" si="316"/>
        <v>0</v>
      </c>
      <c r="BV808" s="298">
        <f t="shared" si="317"/>
        <v>0</v>
      </c>
      <c r="BW808" s="299">
        <f t="shared" si="318"/>
        <v>0</v>
      </c>
      <c r="BX808" s="300">
        <f t="shared" si="319"/>
        <v>0</v>
      </c>
      <c r="BY808" s="301">
        <f t="shared" si="320"/>
        <v>0</v>
      </c>
      <c r="BZ808" s="371">
        <f t="shared" si="321"/>
        <v>0</v>
      </c>
      <c r="CA808" s="303">
        <f t="shared" si="322"/>
        <v>0</v>
      </c>
      <c r="CB808" s="304" t="str">
        <f>IF(CA808=0,"",
IF(SUM($CA$784:CA808)=1,CC808,
IF($CA$904&gt;SUM($CA$784:CA808),_xlfn.CONCAT(", ",CC808),
IF($CA$904=SUM($CA$784:CA808),_xlfn.CONCAT(" y ",CC808)))))</f>
        <v/>
      </c>
      <c r="CC808" s="231" t="s">
        <v>6236</v>
      </c>
      <c r="CD808" s="290">
        <f t="shared" si="323"/>
        <v>1</v>
      </c>
      <c r="CE808" s="291" t="str">
        <f>IF(CD808=0,"",
IF(SUM($CD$784:CD808)=1,CF808,
IF($CD$904&gt;SUM($CD$784:CD808),_xlfn.CONCAT(", ",CF808),
IF($CD$904=SUM($CD$784:CD808),_xlfn.CONCAT(" y ",CF808)))))</f>
        <v>, 25</v>
      </c>
      <c r="CF808" s="222" t="s">
        <v>6236</v>
      </c>
      <c r="CG808" s="378">
        <f t="shared" si="324"/>
        <v>0</v>
      </c>
      <c r="CH808" s="379">
        <f t="shared" si="325"/>
        <v>0</v>
      </c>
      <c r="CI808" s="380">
        <f t="shared" si="326"/>
        <v>0</v>
      </c>
    </row>
    <row r="809" spans="1:87" ht="30" customHeight="1">
      <c r="A809" s="6"/>
      <c r="B809" s="5"/>
      <c r="C809" s="85" t="s">
        <v>113</v>
      </c>
      <c r="D809" s="732" t="str">
        <f>IF(CNGE_2024_M1_Secc1_Sub1!$D67="","",CNGE_2024_M1_Secc1_Sub1!$D67)</f>
        <v>INSTITUTO TECNOLOGICO SUPERIOR DE SAN ANDRES TUXTLA</v>
      </c>
      <c r="E809" s="733"/>
      <c r="F809" s="733"/>
      <c r="G809" s="733"/>
      <c r="H809" s="733"/>
      <c r="I809" s="733"/>
      <c r="J809" s="733"/>
      <c r="K809" s="733"/>
      <c r="L809" s="733"/>
      <c r="M809" s="733"/>
      <c r="N809" s="733"/>
      <c r="O809" s="734"/>
      <c r="P809" s="111"/>
      <c r="Q809" s="111"/>
      <c r="R809" s="111"/>
      <c r="S809" s="111"/>
      <c r="T809" s="111"/>
      <c r="U809" s="111"/>
      <c r="V809" s="111"/>
      <c r="W809" s="111"/>
      <c r="X809" s="111"/>
      <c r="Y809" s="111"/>
      <c r="Z809" s="111"/>
      <c r="AA809" s="111"/>
      <c r="AB809" s="111"/>
      <c r="AC809" s="111"/>
      <c r="AD809" s="111"/>
      <c r="AE809" s="8"/>
      <c r="AG809" s="269">
        <f t="shared" si="276"/>
        <v>1</v>
      </c>
      <c r="AH809" s="298">
        <f t="shared" si="277"/>
        <v>0</v>
      </c>
      <c r="AI809" s="299">
        <f t="shared" si="278"/>
        <v>0</v>
      </c>
      <c r="AJ809" s="300">
        <f t="shared" si="279"/>
        <v>0</v>
      </c>
      <c r="AK809" s="301">
        <f t="shared" si="280"/>
        <v>0</v>
      </c>
      <c r="AL809" s="298">
        <f t="shared" si="281"/>
        <v>0</v>
      </c>
      <c r="AM809" s="299">
        <f t="shared" si="282"/>
        <v>0</v>
      </c>
      <c r="AN809" s="300">
        <f t="shared" si="283"/>
        <v>0</v>
      </c>
      <c r="AO809" s="301">
        <f t="shared" si="284"/>
        <v>0</v>
      </c>
      <c r="AP809" s="298">
        <f t="shared" si="285"/>
        <v>0</v>
      </c>
      <c r="AQ809" s="299">
        <f t="shared" si="286"/>
        <v>0</v>
      </c>
      <c r="AR809" s="300">
        <f t="shared" si="287"/>
        <v>0</v>
      </c>
      <c r="AS809" s="301">
        <f t="shared" si="288"/>
        <v>0</v>
      </c>
      <c r="AT809" s="298">
        <f t="shared" si="289"/>
        <v>0</v>
      </c>
      <c r="AU809" s="299">
        <f t="shared" si="290"/>
        <v>0</v>
      </c>
      <c r="AV809" s="300">
        <f t="shared" si="291"/>
        <v>0</v>
      </c>
      <c r="AW809" s="301">
        <f t="shared" si="292"/>
        <v>0</v>
      </c>
      <c r="AX809" s="298">
        <f t="shared" si="293"/>
        <v>0</v>
      </c>
      <c r="AY809" s="299">
        <f t="shared" si="294"/>
        <v>0</v>
      </c>
      <c r="AZ809" s="300">
        <f t="shared" si="295"/>
        <v>0</v>
      </c>
      <c r="BA809" s="301">
        <f t="shared" si="296"/>
        <v>0</v>
      </c>
      <c r="BB809" s="298">
        <f t="shared" si="297"/>
        <v>0</v>
      </c>
      <c r="BC809" s="299">
        <f t="shared" si="298"/>
        <v>0</v>
      </c>
      <c r="BD809" s="300">
        <f t="shared" si="299"/>
        <v>0</v>
      </c>
      <c r="BE809" s="301">
        <f t="shared" si="300"/>
        <v>0</v>
      </c>
      <c r="BF809" s="298">
        <f t="shared" si="301"/>
        <v>0</v>
      </c>
      <c r="BG809" s="299">
        <f t="shared" si="302"/>
        <v>0</v>
      </c>
      <c r="BH809" s="300">
        <f t="shared" si="303"/>
        <v>0</v>
      </c>
      <c r="BI809" s="301">
        <f t="shared" si="304"/>
        <v>0</v>
      </c>
      <c r="BJ809" s="298">
        <f t="shared" si="305"/>
        <v>0</v>
      </c>
      <c r="BK809" s="299">
        <f t="shared" si="306"/>
        <v>0</v>
      </c>
      <c r="BL809" s="300">
        <f t="shared" si="307"/>
        <v>0</v>
      </c>
      <c r="BM809" s="301">
        <f t="shared" si="308"/>
        <v>0</v>
      </c>
      <c r="BN809" s="298">
        <f t="shared" si="309"/>
        <v>0</v>
      </c>
      <c r="BO809" s="299">
        <f t="shared" si="310"/>
        <v>0</v>
      </c>
      <c r="BP809" s="300">
        <f t="shared" si="311"/>
        <v>0</v>
      </c>
      <c r="BQ809" s="301">
        <f t="shared" si="312"/>
        <v>0</v>
      </c>
      <c r="BR809" s="298">
        <f t="shared" si="313"/>
        <v>0</v>
      </c>
      <c r="BS809" s="299">
        <f t="shared" si="314"/>
        <v>0</v>
      </c>
      <c r="BT809" s="300">
        <f t="shared" si="315"/>
        <v>0</v>
      </c>
      <c r="BU809" s="301">
        <f t="shared" si="316"/>
        <v>0</v>
      </c>
      <c r="BV809" s="298">
        <f t="shared" si="317"/>
        <v>0</v>
      </c>
      <c r="BW809" s="299">
        <f t="shared" si="318"/>
        <v>0</v>
      </c>
      <c r="BX809" s="300">
        <f t="shared" si="319"/>
        <v>0</v>
      </c>
      <c r="BY809" s="301">
        <f t="shared" si="320"/>
        <v>0</v>
      </c>
      <c r="BZ809" s="371">
        <f t="shared" si="321"/>
        <v>0</v>
      </c>
      <c r="CA809" s="303">
        <f t="shared" si="322"/>
        <v>0</v>
      </c>
      <c r="CB809" s="304" t="str">
        <f>IF(CA809=0,"",
IF(SUM($CA$784:CA809)=1,CC809,
IF($CA$904&gt;SUM($CA$784:CA809),_xlfn.CONCAT(", ",CC809),
IF($CA$904=SUM($CA$784:CA809),_xlfn.CONCAT(" y ",CC809)))))</f>
        <v/>
      </c>
      <c r="CC809" s="231" t="s">
        <v>6237</v>
      </c>
      <c r="CD809" s="290">
        <f t="shared" si="323"/>
        <v>1</v>
      </c>
      <c r="CE809" s="291" t="str">
        <f>IF(CD809=0,"",
IF(SUM($CD$784:CD809)=1,CF809,
IF($CD$904&gt;SUM($CD$784:CD809),_xlfn.CONCAT(", ",CF809),
IF($CD$904=SUM($CD$784:CD809),_xlfn.CONCAT(" y ",CF809)))))</f>
        <v>, 26</v>
      </c>
      <c r="CF809" s="222" t="s">
        <v>6237</v>
      </c>
      <c r="CG809" s="378">
        <f t="shared" si="324"/>
        <v>0</v>
      </c>
      <c r="CH809" s="379">
        <f t="shared" si="325"/>
        <v>0</v>
      </c>
      <c r="CI809" s="380">
        <f t="shared" si="326"/>
        <v>0</v>
      </c>
    </row>
    <row r="810" spans="1:87" ht="15" customHeight="1">
      <c r="A810" s="6"/>
      <c r="B810" s="5"/>
      <c r="C810" s="85" t="s">
        <v>114</v>
      </c>
      <c r="D810" s="732" t="str">
        <f>IF(CNGE_2024_M1_Secc1_Sub1!$D68="","",CNGE_2024_M1_Secc1_Sub1!$D68)</f>
        <v>INSTITUTO TECNOLOGICO SUPERIOR DE TANTOYUCA</v>
      </c>
      <c r="E810" s="733"/>
      <c r="F810" s="733"/>
      <c r="G810" s="733"/>
      <c r="H810" s="733"/>
      <c r="I810" s="733"/>
      <c r="J810" s="733"/>
      <c r="K810" s="733"/>
      <c r="L810" s="733"/>
      <c r="M810" s="733"/>
      <c r="N810" s="733"/>
      <c r="O810" s="734"/>
      <c r="P810" s="111"/>
      <c r="Q810" s="111"/>
      <c r="R810" s="111"/>
      <c r="S810" s="111"/>
      <c r="T810" s="111"/>
      <c r="U810" s="111"/>
      <c r="V810" s="111"/>
      <c r="W810" s="111"/>
      <c r="X810" s="111"/>
      <c r="Y810" s="111"/>
      <c r="Z810" s="111"/>
      <c r="AA810" s="111"/>
      <c r="AB810" s="111"/>
      <c r="AC810" s="111"/>
      <c r="AD810" s="111"/>
      <c r="AE810" s="8"/>
      <c r="AG810" s="269">
        <f t="shared" si="276"/>
        <v>1</v>
      </c>
      <c r="AH810" s="298">
        <f t="shared" si="277"/>
        <v>0</v>
      </c>
      <c r="AI810" s="299">
        <f t="shared" si="278"/>
        <v>0</v>
      </c>
      <c r="AJ810" s="300">
        <f t="shared" si="279"/>
        <v>0</v>
      </c>
      <c r="AK810" s="301">
        <f t="shared" si="280"/>
        <v>0</v>
      </c>
      <c r="AL810" s="298">
        <f t="shared" si="281"/>
        <v>0</v>
      </c>
      <c r="AM810" s="299">
        <f t="shared" si="282"/>
        <v>0</v>
      </c>
      <c r="AN810" s="300">
        <f t="shared" si="283"/>
        <v>0</v>
      </c>
      <c r="AO810" s="301">
        <f t="shared" si="284"/>
        <v>0</v>
      </c>
      <c r="AP810" s="298">
        <f t="shared" si="285"/>
        <v>0</v>
      </c>
      <c r="AQ810" s="299">
        <f t="shared" si="286"/>
        <v>0</v>
      </c>
      <c r="AR810" s="300">
        <f t="shared" si="287"/>
        <v>0</v>
      </c>
      <c r="AS810" s="301">
        <f t="shared" si="288"/>
        <v>0</v>
      </c>
      <c r="AT810" s="298">
        <f t="shared" si="289"/>
        <v>0</v>
      </c>
      <c r="AU810" s="299">
        <f t="shared" si="290"/>
        <v>0</v>
      </c>
      <c r="AV810" s="300">
        <f t="shared" si="291"/>
        <v>0</v>
      </c>
      <c r="AW810" s="301">
        <f t="shared" si="292"/>
        <v>0</v>
      </c>
      <c r="AX810" s="298">
        <f t="shared" si="293"/>
        <v>0</v>
      </c>
      <c r="AY810" s="299">
        <f t="shared" si="294"/>
        <v>0</v>
      </c>
      <c r="AZ810" s="300">
        <f t="shared" si="295"/>
        <v>0</v>
      </c>
      <c r="BA810" s="301">
        <f t="shared" si="296"/>
        <v>0</v>
      </c>
      <c r="BB810" s="298">
        <f t="shared" si="297"/>
        <v>0</v>
      </c>
      <c r="BC810" s="299">
        <f t="shared" si="298"/>
        <v>0</v>
      </c>
      <c r="BD810" s="300">
        <f t="shared" si="299"/>
        <v>0</v>
      </c>
      <c r="BE810" s="301">
        <f t="shared" si="300"/>
        <v>0</v>
      </c>
      <c r="BF810" s="298">
        <f t="shared" si="301"/>
        <v>0</v>
      </c>
      <c r="BG810" s="299">
        <f t="shared" si="302"/>
        <v>0</v>
      </c>
      <c r="BH810" s="300">
        <f t="shared" si="303"/>
        <v>0</v>
      </c>
      <c r="BI810" s="301">
        <f t="shared" si="304"/>
        <v>0</v>
      </c>
      <c r="BJ810" s="298">
        <f t="shared" si="305"/>
        <v>0</v>
      </c>
      <c r="BK810" s="299">
        <f t="shared" si="306"/>
        <v>0</v>
      </c>
      <c r="BL810" s="300">
        <f t="shared" si="307"/>
        <v>0</v>
      </c>
      <c r="BM810" s="301">
        <f t="shared" si="308"/>
        <v>0</v>
      </c>
      <c r="BN810" s="298">
        <f t="shared" si="309"/>
        <v>0</v>
      </c>
      <c r="BO810" s="299">
        <f t="shared" si="310"/>
        <v>0</v>
      </c>
      <c r="BP810" s="300">
        <f t="shared" si="311"/>
        <v>0</v>
      </c>
      <c r="BQ810" s="301">
        <f t="shared" si="312"/>
        <v>0</v>
      </c>
      <c r="BR810" s="298">
        <f t="shared" si="313"/>
        <v>0</v>
      </c>
      <c r="BS810" s="299">
        <f t="shared" si="314"/>
        <v>0</v>
      </c>
      <c r="BT810" s="300">
        <f t="shared" si="315"/>
        <v>0</v>
      </c>
      <c r="BU810" s="301">
        <f t="shared" si="316"/>
        <v>0</v>
      </c>
      <c r="BV810" s="298">
        <f t="shared" si="317"/>
        <v>0</v>
      </c>
      <c r="BW810" s="299">
        <f t="shared" si="318"/>
        <v>0</v>
      </c>
      <c r="BX810" s="300">
        <f t="shared" si="319"/>
        <v>0</v>
      </c>
      <c r="BY810" s="301">
        <f t="shared" si="320"/>
        <v>0</v>
      </c>
      <c r="BZ810" s="371">
        <f t="shared" si="321"/>
        <v>0</v>
      </c>
      <c r="CA810" s="303">
        <f t="shared" si="322"/>
        <v>0</v>
      </c>
      <c r="CB810" s="304" t="str">
        <f>IF(CA810=0,"",
IF(SUM($CA$784:CA810)=1,CC810,
IF($CA$904&gt;SUM($CA$784:CA810),_xlfn.CONCAT(", ",CC810),
IF($CA$904=SUM($CA$784:CA810),_xlfn.CONCAT(" y ",CC810)))))</f>
        <v/>
      </c>
      <c r="CC810" s="231" t="s">
        <v>6238</v>
      </c>
      <c r="CD810" s="290">
        <f t="shared" si="323"/>
        <v>1</v>
      </c>
      <c r="CE810" s="291" t="str">
        <f>IF(CD810=0,"",
IF(SUM($CD$784:CD810)=1,CF810,
IF($CD$904&gt;SUM($CD$784:CD810),_xlfn.CONCAT(", ",CF810),
IF($CD$904=SUM($CD$784:CD810),_xlfn.CONCAT(" y ",CF810)))))</f>
        <v>, 27</v>
      </c>
      <c r="CF810" s="222" t="s">
        <v>6238</v>
      </c>
      <c r="CG810" s="378">
        <f t="shared" si="324"/>
        <v>0</v>
      </c>
      <c r="CH810" s="379">
        <f t="shared" si="325"/>
        <v>0</v>
      </c>
      <c r="CI810" s="380">
        <f t="shared" si="326"/>
        <v>0</v>
      </c>
    </row>
    <row r="811" spans="1:87" ht="15" customHeight="1">
      <c r="A811" s="6"/>
      <c r="B811" s="5"/>
      <c r="C811" s="85" t="s">
        <v>115</v>
      </c>
      <c r="D811" s="732" t="str">
        <f>IF(CNGE_2024_M1_Secc1_Sub1!$D69="","",CNGE_2024_M1_Secc1_Sub1!$D69)</f>
        <v>INSTITUTO TECNOLOGICO SUPERIOR DE COSAMALOAPAN</v>
      </c>
      <c r="E811" s="733"/>
      <c r="F811" s="733"/>
      <c r="G811" s="733"/>
      <c r="H811" s="733"/>
      <c r="I811" s="733"/>
      <c r="J811" s="733"/>
      <c r="K811" s="733"/>
      <c r="L811" s="733"/>
      <c r="M811" s="733"/>
      <c r="N811" s="733"/>
      <c r="O811" s="734"/>
      <c r="P811" s="111"/>
      <c r="Q811" s="111"/>
      <c r="R811" s="111"/>
      <c r="S811" s="111"/>
      <c r="T811" s="111"/>
      <c r="U811" s="111"/>
      <c r="V811" s="111"/>
      <c r="W811" s="111"/>
      <c r="X811" s="111"/>
      <c r="Y811" s="111"/>
      <c r="Z811" s="111"/>
      <c r="AA811" s="111"/>
      <c r="AB811" s="111"/>
      <c r="AC811" s="111"/>
      <c r="AD811" s="111"/>
      <c r="AE811" s="8"/>
      <c r="AG811" s="269">
        <f t="shared" si="276"/>
        <v>1</v>
      </c>
      <c r="AH811" s="298">
        <f t="shared" si="277"/>
        <v>0</v>
      </c>
      <c r="AI811" s="299">
        <f t="shared" si="278"/>
        <v>0</v>
      </c>
      <c r="AJ811" s="300">
        <f t="shared" si="279"/>
        <v>0</v>
      </c>
      <c r="AK811" s="301">
        <f t="shared" si="280"/>
        <v>0</v>
      </c>
      <c r="AL811" s="298">
        <f t="shared" si="281"/>
        <v>0</v>
      </c>
      <c r="AM811" s="299">
        <f t="shared" si="282"/>
        <v>0</v>
      </c>
      <c r="AN811" s="300">
        <f t="shared" si="283"/>
        <v>0</v>
      </c>
      <c r="AO811" s="301">
        <f t="shared" si="284"/>
        <v>0</v>
      </c>
      <c r="AP811" s="298">
        <f t="shared" si="285"/>
        <v>0</v>
      </c>
      <c r="AQ811" s="299">
        <f t="shared" si="286"/>
        <v>0</v>
      </c>
      <c r="AR811" s="300">
        <f t="shared" si="287"/>
        <v>0</v>
      </c>
      <c r="AS811" s="301">
        <f t="shared" si="288"/>
        <v>0</v>
      </c>
      <c r="AT811" s="298">
        <f t="shared" si="289"/>
        <v>0</v>
      </c>
      <c r="AU811" s="299">
        <f t="shared" si="290"/>
        <v>0</v>
      </c>
      <c r="AV811" s="300">
        <f t="shared" si="291"/>
        <v>0</v>
      </c>
      <c r="AW811" s="301">
        <f t="shared" si="292"/>
        <v>0</v>
      </c>
      <c r="AX811" s="298">
        <f t="shared" si="293"/>
        <v>0</v>
      </c>
      <c r="AY811" s="299">
        <f t="shared" si="294"/>
        <v>0</v>
      </c>
      <c r="AZ811" s="300">
        <f t="shared" si="295"/>
        <v>0</v>
      </c>
      <c r="BA811" s="301">
        <f t="shared" si="296"/>
        <v>0</v>
      </c>
      <c r="BB811" s="298">
        <f t="shared" si="297"/>
        <v>0</v>
      </c>
      <c r="BC811" s="299">
        <f t="shared" si="298"/>
        <v>0</v>
      </c>
      <c r="BD811" s="300">
        <f t="shared" si="299"/>
        <v>0</v>
      </c>
      <c r="BE811" s="301">
        <f t="shared" si="300"/>
        <v>0</v>
      </c>
      <c r="BF811" s="298">
        <f t="shared" si="301"/>
        <v>0</v>
      </c>
      <c r="BG811" s="299">
        <f t="shared" si="302"/>
        <v>0</v>
      </c>
      <c r="BH811" s="300">
        <f t="shared" si="303"/>
        <v>0</v>
      </c>
      <c r="BI811" s="301">
        <f t="shared" si="304"/>
        <v>0</v>
      </c>
      <c r="BJ811" s="298">
        <f t="shared" si="305"/>
        <v>0</v>
      </c>
      <c r="BK811" s="299">
        <f t="shared" si="306"/>
        <v>0</v>
      </c>
      <c r="BL811" s="300">
        <f t="shared" si="307"/>
        <v>0</v>
      </c>
      <c r="BM811" s="301">
        <f t="shared" si="308"/>
        <v>0</v>
      </c>
      <c r="BN811" s="298">
        <f t="shared" si="309"/>
        <v>0</v>
      </c>
      <c r="BO811" s="299">
        <f t="shared" si="310"/>
        <v>0</v>
      </c>
      <c r="BP811" s="300">
        <f t="shared" si="311"/>
        <v>0</v>
      </c>
      <c r="BQ811" s="301">
        <f t="shared" si="312"/>
        <v>0</v>
      </c>
      <c r="BR811" s="298">
        <f t="shared" si="313"/>
        <v>0</v>
      </c>
      <c r="BS811" s="299">
        <f t="shared" si="314"/>
        <v>0</v>
      </c>
      <c r="BT811" s="300">
        <f t="shared" si="315"/>
        <v>0</v>
      </c>
      <c r="BU811" s="301">
        <f t="shared" si="316"/>
        <v>0</v>
      </c>
      <c r="BV811" s="298">
        <f t="shared" si="317"/>
        <v>0</v>
      </c>
      <c r="BW811" s="299">
        <f t="shared" si="318"/>
        <v>0</v>
      </c>
      <c r="BX811" s="300">
        <f t="shared" si="319"/>
        <v>0</v>
      </c>
      <c r="BY811" s="301">
        <f t="shared" si="320"/>
        <v>0</v>
      </c>
      <c r="BZ811" s="371">
        <f t="shared" si="321"/>
        <v>0</v>
      </c>
      <c r="CA811" s="303">
        <f t="shared" si="322"/>
        <v>0</v>
      </c>
      <c r="CB811" s="304" t="str">
        <f>IF(CA811=0,"",
IF(SUM($CA$784:CA811)=1,CC811,
IF($CA$904&gt;SUM($CA$784:CA811),_xlfn.CONCAT(", ",CC811),
IF($CA$904=SUM($CA$784:CA811),_xlfn.CONCAT(" y ",CC811)))))</f>
        <v/>
      </c>
      <c r="CC811" s="231" t="s">
        <v>6239</v>
      </c>
      <c r="CD811" s="290">
        <f t="shared" si="323"/>
        <v>1</v>
      </c>
      <c r="CE811" s="291" t="str">
        <f>IF(CD811=0,"",
IF(SUM($CD$784:CD811)=1,CF811,
IF($CD$904&gt;SUM($CD$784:CD811),_xlfn.CONCAT(", ",CF811),
IF($CD$904=SUM($CD$784:CD811),_xlfn.CONCAT(" y ",CF811)))))</f>
        <v>, 28</v>
      </c>
      <c r="CF811" s="222" t="s">
        <v>6239</v>
      </c>
      <c r="CG811" s="378">
        <f t="shared" si="324"/>
        <v>0</v>
      </c>
      <c r="CH811" s="379">
        <f t="shared" si="325"/>
        <v>0</v>
      </c>
      <c r="CI811" s="380">
        <f t="shared" si="326"/>
        <v>0</v>
      </c>
    </row>
    <row r="812" spans="1:87" ht="15" customHeight="1">
      <c r="A812" s="6"/>
      <c r="B812" s="5"/>
      <c r="C812" s="85" t="s">
        <v>116</v>
      </c>
      <c r="D812" s="732" t="str">
        <f>IF(CNGE_2024_M1_Secc1_Sub1!$D70="","",CNGE_2024_M1_Secc1_Sub1!$D70)</f>
        <v>INSTITUTO TECNOLOGICO SUPERIOR DE PANUCO</v>
      </c>
      <c r="E812" s="733"/>
      <c r="F812" s="733"/>
      <c r="G812" s="733"/>
      <c r="H812" s="733"/>
      <c r="I812" s="733"/>
      <c r="J812" s="733"/>
      <c r="K812" s="733"/>
      <c r="L812" s="733"/>
      <c r="M812" s="733"/>
      <c r="N812" s="733"/>
      <c r="O812" s="734"/>
      <c r="P812" s="111"/>
      <c r="Q812" s="111"/>
      <c r="R812" s="111"/>
      <c r="S812" s="111"/>
      <c r="T812" s="111"/>
      <c r="U812" s="111"/>
      <c r="V812" s="111"/>
      <c r="W812" s="111"/>
      <c r="X812" s="111"/>
      <c r="Y812" s="111"/>
      <c r="Z812" s="111"/>
      <c r="AA812" s="111"/>
      <c r="AB812" s="111"/>
      <c r="AC812" s="111"/>
      <c r="AD812" s="111"/>
      <c r="AE812" s="8"/>
      <c r="AG812" s="269">
        <f t="shared" si="276"/>
        <v>1</v>
      </c>
      <c r="AH812" s="298">
        <f t="shared" si="277"/>
        <v>0</v>
      </c>
      <c r="AI812" s="299">
        <f t="shared" si="278"/>
        <v>0</v>
      </c>
      <c r="AJ812" s="300">
        <f t="shared" si="279"/>
        <v>0</v>
      </c>
      <c r="AK812" s="301">
        <f t="shared" si="280"/>
        <v>0</v>
      </c>
      <c r="AL812" s="298">
        <f t="shared" si="281"/>
        <v>0</v>
      </c>
      <c r="AM812" s="299">
        <f t="shared" si="282"/>
        <v>0</v>
      </c>
      <c r="AN812" s="300">
        <f t="shared" si="283"/>
        <v>0</v>
      </c>
      <c r="AO812" s="301">
        <f t="shared" si="284"/>
        <v>0</v>
      </c>
      <c r="AP812" s="298">
        <f t="shared" si="285"/>
        <v>0</v>
      </c>
      <c r="AQ812" s="299">
        <f t="shared" si="286"/>
        <v>0</v>
      </c>
      <c r="AR812" s="300">
        <f t="shared" si="287"/>
        <v>0</v>
      </c>
      <c r="AS812" s="301">
        <f t="shared" si="288"/>
        <v>0</v>
      </c>
      <c r="AT812" s="298">
        <f t="shared" si="289"/>
        <v>0</v>
      </c>
      <c r="AU812" s="299">
        <f t="shared" si="290"/>
        <v>0</v>
      </c>
      <c r="AV812" s="300">
        <f t="shared" si="291"/>
        <v>0</v>
      </c>
      <c r="AW812" s="301">
        <f t="shared" si="292"/>
        <v>0</v>
      </c>
      <c r="AX812" s="298">
        <f t="shared" si="293"/>
        <v>0</v>
      </c>
      <c r="AY812" s="299">
        <f t="shared" si="294"/>
        <v>0</v>
      </c>
      <c r="AZ812" s="300">
        <f t="shared" si="295"/>
        <v>0</v>
      </c>
      <c r="BA812" s="301">
        <f t="shared" si="296"/>
        <v>0</v>
      </c>
      <c r="BB812" s="298">
        <f t="shared" si="297"/>
        <v>0</v>
      </c>
      <c r="BC812" s="299">
        <f t="shared" si="298"/>
        <v>0</v>
      </c>
      <c r="BD812" s="300">
        <f t="shared" si="299"/>
        <v>0</v>
      </c>
      <c r="BE812" s="301">
        <f t="shared" si="300"/>
        <v>0</v>
      </c>
      <c r="BF812" s="298">
        <f t="shared" si="301"/>
        <v>0</v>
      </c>
      <c r="BG812" s="299">
        <f t="shared" si="302"/>
        <v>0</v>
      </c>
      <c r="BH812" s="300">
        <f t="shared" si="303"/>
        <v>0</v>
      </c>
      <c r="BI812" s="301">
        <f t="shared" si="304"/>
        <v>0</v>
      </c>
      <c r="BJ812" s="298">
        <f t="shared" si="305"/>
        <v>0</v>
      </c>
      <c r="BK812" s="299">
        <f t="shared" si="306"/>
        <v>0</v>
      </c>
      <c r="BL812" s="300">
        <f t="shared" si="307"/>
        <v>0</v>
      </c>
      <c r="BM812" s="301">
        <f t="shared" si="308"/>
        <v>0</v>
      </c>
      <c r="BN812" s="298">
        <f t="shared" si="309"/>
        <v>0</v>
      </c>
      <c r="BO812" s="299">
        <f t="shared" si="310"/>
        <v>0</v>
      </c>
      <c r="BP812" s="300">
        <f t="shared" si="311"/>
        <v>0</v>
      </c>
      <c r="BQ812" s="301">
        <f t="shared" si="312"/>
        <v>0</v>
      </c>
      <c r="BR812" s="298">
        <f t="shared" si="313"/>
        <v>0</v>
      </c>
      <c r="BS812" s="299">
        <f t="shared" si="314"/>
        <v>0</v>
      </c>
      <c r="BT812" s="300">
        <f t="shared" si="315"/>
        <v>0</v>
      </c>
      <c r="BU812" s="301">
        <f t="shared" si="316"/>
        <v>0</v>
      </c>
      <c r="BV812" s="298">
        <f t="shared" si="317"/>
        <v>0</v>
      </c>
      <c r="BW812" s="299">
        <f t="shared" si="318"/>
        <v>0</v>
      </c>
      <c r="BX812" s="300">
        <f t="shared" si="319"/>
        <v>0</v>
      </c>
      <c r="BY812" s="301">
        <f t="shared" si="320"/>
        <v>0</v>
      </c>
      <c r="BZ812" s="371">
        <f t="shared" si="321"/>
        <v>0</v>
      </c>
      <c r="CA812" s="303">
        <f t="shared" si="322"/>
        <v>0</v>
      </c>
      <c r="CB812" s="304" t="str">
        <f>IF(CA812=0,"",
IF(SUM($CA$784:CA812)=1,CC812,
IF($CA$904&gt;SUM($CA$784:CA812),_xlfn.CONCAT(", ",CC812),
IF($CA$904=SUM($CA$784:CA812),_xlfn.CONCAT(" y ",CC812)))))</f>
        <v/>
      </c>
      <c r="CC812" s="231" t="s">
        <v>6240</v>
      </c>
      <c r="CD812" s="290">
        <f t="shared" si="323"/>
        <v>1</v>
      </c>
      <c r="CE812" s="291" t="str">
        <f>IF(CD812=0,"",
IF(SUM($CD$784:CD812)=1,CF812,
IF($CD$904&gt;SUM($CD$784:CD812),_xlfn.CONCAT(", ",CF812),
IF($CD$904=SUM($CD$784:CD812),_xlfn.CONCAT(" y ",CF812)))))</f>
        <v>, 29</v>
      </c>
      <c r="CF812" s="222" t="s">
        <v>6240</v>
      </c>
      <c r="CG812" s="378">
        <f t="shared" si="324"/>
        <v>0</v>
      </c>
      <c r="CH812" s="379">
        <f t="shared" si="325"/>
        <v>0</v>
      </c>
      <c r="CI812" s="380">
        <f t="shared" si="326"/>
        <v>0</v>
      </c>
    </row>
    <row r="813" spans="1:87" ht="15" customHeight="1">
      <c r="A813" s="6"/>
      <c r="B813" s="5"/>
      <c r="C813" s="85" t="s">
        <v>117</v>
      </c>
      <c r="D813" s="732" t="str">
        <f>IF(CNGE_2024_M1_Secc1_Sub1!$D71="","",CNGE_2024_M1_Secc1_Sub1!$D71)</f>
        <v>INSTITUTO TECNOLOGICO SUPERIOR DE POZA RICA</v>
      </c>
      <c r="E813" s="733"/>
      <c r="F813" s="733"/>
      <c r="G813" s="733"/>
      <c r="H813" s="733"/>
      <c r="I813" s="733"/>
      <c r="J813" s="733"/>
      <c r="K813" s="733"/>
      <c r="L813" s="733"/>
      <c r="M813" s="733"/>
      <c r="N813" s="733"/>
      <c r="O813" s="734"/>
      <c r="P813" s="111"/>
      <c r="Q813" s="111"/>
      <c r="R813" s="111"/>
      <c r="S813" s="111"/>
      <c r="T813" s="111"/>
      <c r="U813" s="111"/>
      <c r="V813" s="111"/>
      <c r="W813" s="111"/>
      <c r="X813" s="111"/>
      <c r="Y813" s="111"/>
      <c r="Z813" s="111"/>
      <c r="AA813" s="111"/>
      <c r="AB813" s="111"/>
      <c r="AC813" s="111"/>
      <c r="AD813" s="111"/>
      <c r="AE813" s="8"/>
      <c r="AG813" s="269">
        <f t="shared" si="276"/>
        <v>1</v>
      </c>
      <c r="AH813" s="298">
        <f t="shared" si="277"/>
        <v>0</v>
      </c>
      <c r="AI813" s="299">
        <f t="shared" si="278"/>
        <v>0</v>
      </c>
      <c r="AJ813" s="300">
        <f t="shared" si="279"/>
        <v>0</v>
      </c>
      <c r="AK813" s="301">
        <f t="shared" si="280"/>
        <v>0</v>
      </c>
      <c r="AL813" s="298">
        <f t="shared" si="281"/>
        <v>0</v>
      </c>
      <c r="AM813" s="299">
        <f t="shared" si="282"/>
        <v>0</v>
      </c>
      <c r="AN813" s="300">
        <f t="shared" si="283"/>
        <v>0</v>
      </c>
      <c r="AO813" s="301">
        <f t="shared" si="284"/>
        <v>0</v>
      </c>
      <c r="AP813" s="298">
        <f t="shared" si="285"/>
        <v>0</v>
      </c>
      <c r="AQ813" s="299">
        <f t="shared" si="286"/>
        <v>0</v>
      </c>
      <c r="AR813" s="300">
        <f t="shared" si="287"/>
        <v>0</v>
      </c>
      <c r="AS813" s="301">
        <f t="shared" si="288"/>
        <v>0</v>
      </c>
      <c r="AT813" s="298">
        <f t="shared" si="289"/>
        <v>0</v>
      </c>
      <c r="AU813" s="299">
        <f t="shared" si="290"/>
        <v>0</v>
      </c>
      <c r="AV813" s="300">
        <f t="shared" si="291"/>
        <v>0</v>
      </c>
      <c r="AW813" s="301">
        <f t="shared" si="292"/>
        <v>0</v>
      </c>
      <c r="AX813" s="298">
        <f t="shared" si="293"/>
        <v>0</v>
      </c>
      <c r="AY813" s="299">
        <f t="shared" si="294"/>
        <v>0</v>
      </c>
      <c r="AZ813" s="300">
        <f t="shared" si="295"/>
        <v>0</v>
      </c>
      <c r="BA813" s="301">
        <f t="shared" si="296"/>
        <v>0</v>
      </c>
      <c r="BB813" s="298">
        <f t="shared" si="297"/>
        <v>0</v>
      </c>
      <c r="BC813" s="299">
        <f t="shared" si="298"/>
        <v>0</v>
      </c>
      <c r="BD813" s="300">
        <f t="shared" si="299"/>
        <v>0</v>
      </c>
      <c r="BE813" s="301">
        <f t="shared" si="300"/>
        <v>0</v>
      </c>
      <c r="BF813" s="298">
        <f t="shared" si="301"/>
        <v>0</v>
      </c>
      <c r="BG813" s="299">
        <f t="shared" si="302"/>
        <v>0</v>
      </c>
      <c r="BH813" s="300">
        <f t="shared" si="303"/>
        <v>0</v>
      </c>
      <c r="BI813" s="301">
        <f t="shared" si="304"/>
        <v>0</v>
      </c>
      <c r="BJ813" s="298">
        <f t="shared" si="305"/>
        <v>0</v>
      </c>
      <c r="BK813" s="299">
        <f t="shared" si="306"/>
        <v>0</v>
      </c>
      <c r="BL813" s="300">
        <f t="shared" si="307"/>
        <v>0</v>
      </c>
      <c r="BM813" s="301">
        <f t="shared" si="308"/>
        <v>0</v>
      </c>
      <c r="BN813" s="298">
        <f t="shared" si="309"/>
        <v>0</v>
      </c>
      <c r="BO813" s="299">
        <f t="shared" si="310"/>
        <v>0</v>
      </c>
      <c r="BP813" s="300">
        <f t="shared" si="311"/>
        <v>0</v>
      </c>
      <c r="BQ813" s="301">
        <f t="shared" si="312"/>
        <v>0</v>
      </c>
      <c r="BR813" s="298">
        <f t="shared" si="313"/>
        <v>0</v>
      </c>
      <c r="BS813" s="299">
        <f t="shared" si="314"/>
        <v>0</v>
      </c>
      <c r="BT813" s="300">
        <f t="shared" si="315"/>
        <v>0</v>
      </c>
      <c r="BU813" s="301">
        <f t="shared" si="316"/>
        <v>0</v>
      </c>
      <c r="BV813" s="298">
        <f t="shared" si="317"/>
        <v>0</v>
      </c>
      <c r="BW813" s="299">
        <f t="shared" si="318"/>
        <v>0</v>
      </c>
      <c r="BX813" s="300">
        <f t="shared" si="319"/>
        <v>0</v>
      </c>
      <c r="BY813" s="301">
        <f t="shared" si="320"/>
        <v>0</v>
      </c>
      <c r="BZ813" s="371">
        <f t="shared" si="321"/>
        <v>0</v>
      </c>
      <c r="CA813" s="303">
        <f t="shared" si="322"/>
        <v>0</v>
      </c>
      <c r="CB813" s="304" t="str">
        <f>IF(CA813=0,"",
IF(SUM($CA$784:CA813)=1,CC813,
IF($CA$904&gt;SUM($CA$784:CA813),_xlfn.CONCAT(", ",CC813),
IF($CA$904=SUM($CA$784:CA813),_xlfn.CONCAT(" y ",CC813)))))</f>
        <v/>
      </c>
      <c r="CC813" s="231" t="s">
        <v>6241</v>
      </c>
      <c r="CD813" s="290">
        <f t="shared" si="323"/>
        <v>1</v>
      </c>
      <c r="CE813" s="291" t="str">
        <f>IF(CD813=0,"",
IF(SUM($CD$784:CD813)=1,CF813,
IF($CD$904&gt;SUM($CD$784:CD813),_xlfn.CONCAT(", ",CF813),
IF($CD$904=SUM($CD$784:CD813),_xlfn.CONCAT(" y ",CF813)))))</f>
        <v>, 30</v>
      </c>
      <c r="CF813" s="222" t="s">
        <v>6241</v>
      </c>
      <c r="CG813" s="378">
        <f t="shared" si="324"/>
        <v>0</v>
      </c>
      <c r="CH813" s="379">
        <f t="shared" si="325"/>
        <v>0</v>
      </c>
      <c r="CI813" s="380">
        <f t="shared" si="326"/>
        <v>0</v>
      </c>
    </row>
    <row r="814" spans="1:87" ht="15" customHeight="1">
      <c r="A814" s="6"/>
      <c r="B814" s="5"/>
      <c r="C814" s="85" t="s">
        <v>118</v>
      </c>
      <c r="D814" s="732" t="str">
        <f>IF(CNGE_2024_M1_Secc1_Sub1!$D72="","",CNGE_2024_M1_Secc1_Sub1!$D72)</f>
        <v>INSTITUTO TECNOLOGICO SUPERIOR DE XALAPA</v>
      </c>
      <c r="E814" s="733"/>
      <c r="F814" s="733"/>
      <c r="G814" s="733"/>
      <c r="H814" s="733"/>
      <c r="I814" s="733"/>
      <c r="J814" s="733"/>
      <c r="K814" s="733"/>
      <c r="L814" s="733"/>
      <c r="M814" s="733"/>
      <c r="N814" s="733"/>
      <c r="O814" s="734"/>
      <c r="P814" s="111"/>
      <c r="Q814" s="111"/>
      <c r="R814" s="111"/>
      <c r="S814" s="111"/>
      <c r="T814" s="111"/>
      <c r="U814" s="111"/>
      <c r="V814" s="111"/>
      <c r="W814" s="111"/>
      <c r="X814" s="111"/>
      <c r="Y814" s="111"/>
      <c r="Z814" s="111"/>
      <c r="AA814" s="111"/>
      <c r="AB814" s="111"/>
      <c r="AC814" s="111"/>
      <c r="AD814" s="111"/>
      <c r="AE814" s="8"/>
      <c r="AG814" s="269">
        <f t="shared" si="276"/>
        <v>1</v>
      </c>
      <c r="AH814" s="298">
        <f t="shared" si="277"/>
        <v>0</v>
      </c>
      <c r="AI814" s="299">
        <f t="shared" si="278"/>
        <v>0</v>
      </c>
      <c r="AJ814" s="300">
        <f t="shared" si="279"/>
        <v>0</v>
      </c>
      <c r="AK814" s="301">
        <f t="shared" si="280"/>
        <v>0</v>
      </c>
      <c r="AL814" s="298">
        <f t="shared" si="281"/>
        <v>0</v>
      </c>
      <c r="AM814" s="299">
        <f t="shared" si="282"/>
        <v>0</v>
      </c>
      <c r="AN814" s="300">
        <f t="shared" si="283"/>
        <v>0</v>
      </c>
      <c r="AO814" s="301">
        <f t="shared" si="284"/>
        <v>0</v>
      </c>
      <c r="AP814" s="298">
        <f t="shared" si="285"/>
        <v>0</v>
      </c>
      <c r="AQ814" s="299">
        <f t="shared" si="286"/>
        <v>0</v>
      </c>
      <c r="AR814" s="300">
        <f t="shared" si="287"/>
        <v>0</v>
      </c>
      <c r="AS814" s="301">
        <f t="shared" si="288"/>
        <v>0</v>
      </c>
      <c r="AT814" s="298">
        <f t="shared" si="289"/>
        <v>0</v>
      </c>
      <c r="AU814" s="299">
        <f t="shared" si="290"/>
        <v>0</v>
      </c>
      <c r="AV814" s="300">
        <f t="shared" si="291"/>
        <v>0</v>
      </c>
      <c r="AW814" s="301">
        <f t="shared" si="292"/>
        <v>0</v>
      </c>
      <c r="AX814" s="298">
        <f t="shared" si="293"/>
        <v>0</v>
      </c>
      <c r="AY814" s="299">
        <f t="shared" si="294"/>
        <v>0</v>
      </c>
      <c r="AZ814" s="300">
        <f t="shared" si="295"/>
        <v>0</v>
      </c>
      <c r="BA814" s="301">
        <f t="shared" si="296"/>
        <v>0</v>
      </c>
      <c r="BB814" s="298">
        <f t="shared" si="297"/>
        <v>0</v>
      </c>
      <c r="BC814" s="299">
        <f t="shared" si="298"/>
        <v>0</v>
      </c>
      <c r="BD814" s="300">
        <f t="shared" si="299"/>
        <v>0</v>
      </c>
      <c r="BE814" s="301">
        <f t="shared" si="300"/>
        <v>0</v>
      </c>
      <c r="BF814" s="298">
        <f t="shared" si="301"/>
        <v>0</v>
      </c>
      <c r="BG814" s="299">
        <f t="shared" si="302"/>
        <v>0</v>
      </c>
      <c r="BH814" s="300">
        <f t="shared" si="303"/>
        <v>0</v>
      </c>
      <c r="BI814" s="301">
        <f t="shared" si="304"/>
        <v>0</v>
      </c>
      <c r="BJ814" s="298">
        <f t="shared" si="305"/>
        <v>0</v>
      </c>
      <c r="BK814" s="299">
        <f t="shared" si="306"/>
        <v>0</v>
      </c>
      <c r="BL814" s="300">
        <f t="shared" si="307"/>
        <v>0</v>
      </c>
      <c r="BM814" s="301">
        <f t="shared" si="308"/>
        <v>0</v>
      </c>
      <c r="BN814" s="298">
        <f t="shared" si="309"/>
        <v>0</v>
      </c>
      <c r="BO814" s="299">
        <f t="shared" si="310"/>
        <v>0</v>
      </c>
      <c r="BP814" s="300">
        <f t="shared" si="311"/>
        <v>0</v>
      </c>
      <c r="BQ814" s="301">
        <f t="shared" si="312"/>
        <v>0</v>
      </c>
      <c r="BR814" s="298">
        <f t="shared" si="313"/>
        <v>0</v>
      </c>
      <c r="BS814" s="299">
        <f t="shared" si="314"/>
        <v>0</v>
      </c>
      <c r="BT814" s="300">
        <f t="shared" si="315"/>
        <v>0</v>
      </c>
      <c r="BU814" s="301">
        <f t="shared" si="316"/>
        <v>0</v>
      </c>
      <c r="BV814" s="298">
        <f t="shared" si="317"/>
        <v>0</v>
      </c>
      <c r="BW814" s="299">
        <f t="shared" si="318"/>
        <v>0</v>
      </c>
      <c r="BX814" s="300">
        <f t="shared" si="319"/>
        <v>0</v>
      </c>
      <c r="BY814" s="301">
        <f t="shared" si="320"/>
        <v>0</v>
      </c>
      <c r="BZ814" s="371">
        <f t="shared" si="321"/>
        <v>0</v>
      </c>
      <c r="CA814" s="303">
        <f t="shared" si="322"/>
        <v>0</v>
      </c>
      <c r="CB814" s="304" t="str">
        <f>IF(CA814=0,"",
IF(SUM($CA$784:CA814)=1,CC814,
IF($CA$904&gt;SUM($CA$784:CA814),_xlfn.CONCAT(", ",CC814),
IF($CA$904=SUM($CA$784:CA814),_xlfn.CONCAT(" y ",CC814)))))</f>
        <v/>
      </c>
      <c r="CC814" s="231" t="s">
        <v>6242</v>
      </c>
      <c r="CD814" s="290">
        <f t="shared" si="323"/>
        <v>1</v>
      </c>
      <c r="CE814" s="291" t="str">
        <f>IF(CD814=0,"",
IF(SUM($CD$784:CD814)=1,CF814,
IF($CD$904&gt;SUM($CD$784:CD814),_xlfn.CONCAT(", ",CF814),
IF($CD$904=SUM($CD$784:CD814),_xlfn.CONCAT(" y ",CF814)))))</f>
        <v>, 31</v>
      </c>
      <c r="CF814" s="222" t="s">
        <v>6242</v>
      </c>
      <c r="CG814" s="378">
        <f t="shared" si="324"/>
        <v>0</v>
      </c>
      <c r="CH814" s="379">
        <f t="shared" si="325"/>
        <v>0</v>
      </c>
      <c r="CI814" s="380">
        <f t="shared" si="326"/>
        <v>0</v>
      </c>
    </row>
    <row r="815" spans="1:87" ht="15" customHeight="1">
      <c r="A815" s="6"/>
      <c r="B815" s="5"/>
      <c r="C815" s="85" t="s">
        <v>119</v>
      </c>
      <c r="D815" s="732" t="str">
        <f>IF(CNGE_2024_M1_Secc1_Sub1!$D73="","",CNGE_2024_M1_Secc1_Sub1!$D73)</f>
        <v>INSTITUTO TECNOLOGICO SUPERIOR DE COATZACOALCOS</v>
      </c>
      <c r="E815" s="733"/>
      <c r="F815" s="733"/>
      <c r="G815" s="733"/>
      <c r="H815" s="733"/>
      <c r="I815" s="733"/>
      <c r="J815" s="733"/>
      <c r="K815" s="733"/>
      <c r="L815" s="733"/>
      <c r="M815" s="733"/>
      <c r="N815" s="733"/>
      <c r="O815" s="734"/>
      <c r="P815" s="111"/>
      <c r="Q815" s="111"/>
      <c r="R815" s="111"/>
      <c r="S815" s="111"/>
      <c r="T815" s="111"/>
      <c r="U815" s="111"/>
      <c r="V815" s="111"/>
      <c r="W815" s="111"/>
      <c r="X815" s="111"/>
      <c r="Y815" s="111"/>
      <c r="Z815" s="111"/>
      <c r="AA815" s="111"/>
      <c r="AB815" s="111"/>
      <c r="AC815" s="111"/>
      <c r="AD815" s="111"/>
      <c r="AE815" s="8"/>
      <c r="AG815" s="269">
        <f t="shared" si="276"/>
        <v>1</v>
      </c>
      <c r="AH815" s="298">
        <f t="shared" si="277"/>
        <v>0</v>
      </c>
      <c r="AI815" s="299">
        <f t="shared" si="278"/>
        <v>0</v>
      </c>
      <c r="AJ815" s="300">
        <f t="shared" si="279"/>
        <v>0</v>
      </c>
      <c r="AK815" s="301">
        <f t="shared" si="280"/>
        <v>0</v>
      </c>
      <c r="AL815" s="298">
        <f t="shared" si="281"/>
        <v>0</v>
      </c>
      <c r="AM815" s="299">
        <f t="shared" si="282"/>
        <v>0</v>
      </c>
      <c r="AN815" s="300">
        <f t="shared" si="283"/>
        <v>0</v>
      </c>
      <c r="AO815" s="301">
        <f t="shared" si="284"/>
        <v>0</v>
      </c>
      <c r="AP815" s="298">
        <f t="shared" si="285"/>
        <v>0</v>
      </c>
      <c r="AQ815" s="299">
        <f t="shared" si="286"/>
        <v>0</v>
      </c>
      <c r="AR815" s="300">
        <f t="shared" si="287"/>
        <v>0</v>
      </c>
      <c r="AS815" s="301">
        <f t="shared" si="288"/>
        <v>0</v>
      </c>
      <c r="AT815" s="298">
        <f t="shared" si="289"/>
        <v>0</v>
      </c>
      <c r="AU815" s="299">
        <f t="shared" si="290"/>
        <v>0</v>
      </c>
      <c r="AV815" s="300">
        <f t="shared" si="291"/>
        <v>0</v>
      </c>
      <c r="AW815" s="301">
        <f t="shared" si="292"/>
        <v>0</v>
      </c>
      <c r="AX815" s="298">
        <f t="shared" si="293"/>
        <v>0</v>
      </c>
      <c r="AY815" s="299">
        <f t="shared" si="294"/>
        <v>0</v>
      </c>
      <c r="AZ815" s="300">
        <f t="shared" si="295"/>
        <v>0</v>
      </c>
      <c r="BA815" s="301">
        <f t="shared" si="296"/>
        <v>0</v>
      </c>
      <c r="BB815" s="298">
        <f t="shared" si="297"/>
        <v>0</v>
      </c>
      <c r="BC815" s="299">
        <f t="shared" si="298"/>
        <v>0</v>
      </c>
      <c r="BD815" s="300">
        <f t="shared" si="299"/>
        <v>0</v>
      </c>
      <c r="BE815" s="301">
        <f t="shared" si="300"/>
        <v>0</v>
      </c>
      <c r="BF815" s="298">
        <f t="shared" si="301"/>
        <v>0</v>
      </c>
      <c r="BG815" s="299">
        <f t="shared" si="302"/>
        <v>0</v>
      </c>
      <c r="BH815" s="300">
        <f t="shared" si="303"/>
        <v>0</v>
      </c>
      <c r="BI815" s="301">
        <f t="shared" si="304"/>
        <v>0</v>
      </c>
      <c r="BJ815" s="298">
        <f t="shared" si="305"/>
        <v>0</v>
      </c>
      <c r="BK815" s="299">
        <f t="shared" si="306"/>
        <v>0</v>
      </c>
      <c r="BL815" s="300">
        <f t="shared" si="307"/>
        <v>0</v>
      </c>
      <c r="BM815" s="301">
        <f t="shared" si="308"/>
        <v>0</v>
      </c>
      <c r="BN815" s="298">
        <f t="shared" si="309"/>
        <v>0</v>
      </c>
      <c r="BO815" s="299">
        <f t="shared" si="310"/>
        <v>0</v>
      </c>
      <c r="BP815" s="300">
        <f t="shared" si="311"/>
        <v>0</v>
      </c>
      <c r="BQ815" s="301">
        <f t="shared" si="312"/>
        <v>0</v>
      </c>
      <c r="BR815" s="298">
        <f t="shared" si="313"/>
        <v>0</v>
      </c>
      <c r="BS815" s="299">
        <f t="shared" si="314"/>
        <v>0</v>
      </c>
      <c r="BT815" s="300">
        <f t="shared" si="315"/>
        <v>0</v>
      </c>
      <c r="BU815" s="301">
        <f t="shared" si="316"/>
        <v>0</v>
      </c>
      <c r="BV815" s="298">
        <f t="shared" si="317"/>
        <v>0</v>
      </c>
      <c r="BW815" s="299">
        <f t="shared" si="318"/>
        <v>0</v>
      </c>
      <c r="BX815" s="300">
        <f t="shared" si="319"/>
        <v>0</v>
      </c>
      <c r="BY815" s="301">
        <f t="shared" si="320"/>
        <v>0</v>
      </c>
      <c r="BZ815" s="371">
        <f t="shared" si="321"/>
        <v>0</v>
      </c>
      <c r="CA815" s="303">
        <f t="shared" si="322"/>
        <v>0</v>
      </c>
      <c r="CB815" s="304" t="str">
        <f>IF(CA815=0,"",
IF(SUM($CA$784:CA815)=1,CC815,
IF($CA$904&gt;SUM($CA$784:CA815),_xlfn.CONCAT(", ",CC815),
IF($CA$904=SUM($CA$784:CA815),_xlfn.CONCAT(" y ",CC815)))))</f>
        <v/>
      </c>
      <c r="CC815" s="231" t="s">
        <v>6243</v>
      </c>
      <c r="CD815" s="290">
        <f t="shared" si="323"/>
        <v>1</v>
      </c>
      <c r="CE815" s="291" t="str">
        <f>IF(CD815=0,"",
IF(SUM($CD$784:CD815)=1,CF815,
IF($CD$904&gt;SUM($CD$784:CD815),_xlfn.CONCAT(", ",CF815),
IF($CD$904=SUM($CD$784:CD815),_xlfn.CONCAT(" y ",CF815)))))</f>
        <v>, 32</v>
      </c>
      <c r="CF815" s="222" t="s">
        <v>6243</v>
      </c>
      <c r="CG815" s="378">
        <f t="shared" si="324"/>
        <v>0</v>
      </c>
      <c r="CH815" s="379">
        <f t="shared" si="325"/>
        <v>0</v>
      </c>
      <c r="CI815" s="380">
        <f t="shared" si="326"/>
        <v>0</v>
      </c>
    </row>
    <row r="816" spans="1:87" ht="15" customHeight="1">
      <c r="A816" s="6"/>
      <c r="B816" s="5"/>
      <c r="C816" s="85" t="s">
        <v>120</v>
      </c>
      <c r="D816" s="732" t="str">
        <f>IF(CNGE_2024_M1_Secc1_Sub1!$D74="","",CNGE_2024_M1_Secc1_Sub1!$D74)</f>
        <v>INSTITUTO TECNOLOGICO SUPERIOR DE TIERRA BLANCA</v>
      </c>
      <c r="E816" s="733"/>
      <c r="F816" s="733"/>
      <c r="G816" s="733"/>
      <c r="H816" s="733"/>
      <c r="I816" s="733"/>
      <c r="J816" s="733"/>
      <c r="K816" s="733"/>
      <c r="L816" s="733"/>
      <c r="M816" s="733"/>
      <c r="N816" s="733"/>
      <c r="O816" s="734"/>
      <c r="P816" s="111"/>
      <c r="Q816" s="111"/>
      <c r="R816" s="111"/>
      <c r="S816" s="111"/>
      <c r="T816" s="111"/>
      <c r="U816" s="111"/>
      <c r="V816" s="111"/>
      <c r="W816" s="111"/>
      <c r="X816" s="111"/>
      <c r="Y816" s="111"/>
      <c r="Z816" s="111"/>
      <c r="AA816" s="111"/>
      <c r="AB816" s="111"/>
      <c r="AC816" s="111"/>
      <c r="AD816" s="111"/>
      <c r="AE816" s="8"/>
      <c r="AG816" s="269">
        <f t="shared" si="276"/>
        <v>1</v>
      </c>
      <c r="AH816" s="298">
        <f t="shared" si="277"/>
        <v>0</v>
      </c>
      <c r="AI816" s="299">
        <f t="shared" si="278"/>
        <v>0</v>
      </c>
      <c r="AJ816" s="300">
        <f t="shared" si="279"/>
        <v>0</v>
      </c>
      <c r="AK816" s="301">
        <f t="shared" si="280"/>
        <v>0</v>
      </c>
      <c r="AL816" s="298">
        <f t="shared" si="281"/>
        <v>0</v>
      </c>
      <c r="AM816" s="299">
        <f t="shared" si="282"/>
        <v>0</v>
      </c>
      <c r="AN816" s="300">
        <f t="shared" si="283"/>
        <v>0</v>
      </c>
      <c r="AO816" s="301">
        <f t="shared" si="284"/>
        <v>0</v>
      </c>
      <c r="AP816" s="298">
        <f t="shared" si="285"/>
        <v>0</v>
      </c>
      <c r="AQ816" s="299">
        <f t="shared" si="286"/>
        <v>0</v>
      </c>
      <c r="AR816" s="300">
        <f t="shared" si="287"/>
        <v>0</v>
      </c>
      <c r="AS816" s="301">
        <f t="shared" si="288"/>
        <v>0</v>
      </c>
      <c r="AT816" s="298">
        <f t="shared" si="289"/>
        <v>0</v>
      </c>
      <c r="AU816" s="299">
        <f t="shared" si="290"/>
        <v>0</v>
      </c>
      <c r="AV816" s="300">
        <f t="shared" si="291"/>
        <v>0</v>
      </c>
      <c r="AW816" s="301">
        <f t="shared" si="292"/>
        <v>0</v>
      </c>
      <c r="AX816" s="298">
        <f t="shared" si="293"/>
        <v>0</v>
      </c>
      <c r="AY816" s="299">
        <f t="shared" si="294"/>
        <v>0</v>
      </c>
      <c r="AZ816" s="300">
        <f t="shared" si="295"/>
        <v>0</v>
      </c>
      <c r="BA816" s="301">
        <f t="shared" si="296"/>
        <v>0</v>
      </c>
      <c r="BB816" s="298">
        <f t="shared" si="297"/>
        <v>0</v>
      </c>
      <c r="BC816" s="299">
        <f t="shared" si="298"/>
        <v>0</v>
      </c>
      <c r="BD816" s="300">
        <f t="shared" si="299"/>
        <v>0</v>
      </c>
      <c r="BE816" s="301">
        <f t="shared" si="300"/>
        <v>0</v>
      </c>
      <c r="BF816" s="298">
        <f t="shared" si="301"/>
        <v>0</v>
      </c>
      <c r="BG816" s="299">
        <f t="shared" si="302"/>
        <v>0</v>
      </c>
      <c r="BH816" s="300">
        <f t="shared" si="303"/>
        <v>0</v>
      </c>
      <c r="BI816" s="301">
        <f t="shared" si="304"/>
        <v>0</v>
      </c>
      <c r="BJ816" s="298">
        <f t="shared" si="305"/>
        <v>0</v>
      </c>
      <c r="BK816" s="299">
        <f t="shared" si="306"/>
        <v>0</v>
      </c>
      <c r="BL816" s="300">
        <f t="shared" si="307"/>
        <v>0</v>
      </c>
      <c r="BM816" s="301">
        <f t="shared" si="308"/>
        <v>0</v>
      </c>
      <c r="BN816" s="298">
        <f t="shared" si="309"/>
        <v>0</v>
      </c>
      <c r="BO816" s="299">
        <f t="shared" si="310"/>
        <v>0</v>
      </c>
      <c r="BP816" s="300">
        <f t="shared" si="311"/>
        <v>0</v>
      </c>
      <c r="BQ816" s="301">
        <f t="shared" si="312"/>
        <v>0</v>
      </c>
      <c r="BR816" s="298">
        <f t="shared" si="313"/>
        <v>0</v>
      </c>
      <c r="BS816" s="299">
        <f t="shared" si="314"/>
        <v>0</v>
      </c>
      <c r="BT816" s="300">
        <f t="shared" si="315"/>
        <v>0</v>
      </c>
      <c r="BU816" s="301">
        <f t="shared" si="316"/>
        <v>0</v>
      </c>
      <c r="BV816" s="298">
        <f t="shared" si="317"/>
        <v>0</v>
      </c>
      <c r="BW816" s="299">
        <f t="shared" si="318"/>
        <v>0</v>
      </c>
      <c r="BX816" s="300">
        <f t="shared" si="319"/>
        <v>0</v>
      </c>
      <c r="BY816" s="301">
        <f t="shared" si="320"/>
        <v>0</v>
      </c>
      <c r="BZ816" s="371">
        <f t="shared" si="321"/>
        <v>0</v>
      </c>
      <c r="CA816" s="303">
        <f t="shared" si="322"/>
        <v>0</v>
      </c>
      <c r="CB816" s="304" t="str">
        <f>IF(CA816=0,"",
IF(SUM($CA$784:CA816)=1,CC816,
IF($CA$904&gt;SUM($CA$784:CA816),_xlfn.CONCAT(", ",CC816),
IF($CA$904=SUM($CA$784:CA816),_xlfn.CONCAT(" y ",CC816)))))</f>
        <v/>
      </c>
      <c r="CC816" s="231" t="s">
        <v>6244</v>
      </c>
      <c r="CD816" s="290">
        <f t="shared" si="323"/>
        <v>1</v>
      </c>
      <c r="CE816" s="291" t="str">
        <f>IF(CD816=0,"",
IF(SUM($CD$784:CD816)=1,CF816,
IF($CD$904&gt;SUM($CD$784:CD816),_xlfn.CONCAT(", ",CF816),
IF($CD$904=SUM($CD$784:CD816),_xlfn.CONCAT(" y ",CF816)))))</f>
        <v>, 33</v>
      </c>
      <c r="CF816" s="222" t="s">
        <v>6244</v>
      </c>
      <c r="CG816" s="378">
        <f t="shared" si="324"/>
        <v>0</v>
      </c>
      <c r="CH816" s="379">
        <f t="shared" si="325"/>
        <v>0</v>
      </c>
      <c r="CI816" s="380">
        <f t="shared" si="326"/>
        <v>0</v>
      </c>
    </row>
    <row r="817" spans="1:87" ht="15" customHeight="1">
      <c r="A817" s="6"/>
      <c r="B817" s="5"/>
      <c r="C817" s="85" t="s">
        <v>121</v>
      </c>
      <c r="D817" s="732" t="str">
        <f>IF(CNGE_2024_M1_Secc1_Sub1!$D75="","",CNGE_2024_M1_Secc1_Sub1!$D75)</f>
        <v>INSTITUTO TECNOLOGICO SUPERIOR DE ALAMO</v>
      </c>
      <c r="E817" s="733"/>
      <c r="F817" s="733"/>
      <c r="G817" s="733"/>
      <c r="H817" s="733"/>
      <c r="I817" s="733"/>
      <c r="J817" s="733"/>
      <c r="K817" s="733"/>
      <c r="L817" s="733"/>
      <c r="M817" s="733"/>
      <c r="N817" s="733"/>
      <c r="O817" s="734"/>
      <c r="P817" s="111"/>
      <c r="Q817" s="111"/>
      <c r="R817" s="111"/>
      <c r="S817" s="111"/>
      <c r="T817" s="111"/>
      <c r="U817" s="111"/>
      <c r="V817" s="111"/>
      <c r="W817" s="111"/>
      <c r="X817" s="111"/>
      <c r="Y817" s="111"/>
      <c r="Z817" s="111"/>
      <c r="AA817" s="111"/>
      <c r="AB817" s="111"/>
      <c r="AC817" s="111"/>
      <c r="AD817" s="111"/>
      <c r="AE817" s="8"/>
      <c r="AG817" s="269">
        <f t="shared" si="276"/>
        <v>1</v>
      </c>
      <c r="AH817" s="298">
        <f t="shared" si="277"/>
        <v>0</v>
      </c>
      <c r="AI817" s="299">
        <f t="shared" si="278"/>
        <v>0</v>
      </c>
      <c r="AJ817" s="300">
        <f t="shared" si="279"/>
        <v>0</v>
      </c>
      <c r="AK817" s="301">
        <f t="shared" si="280"/>
        <v>0</v>
      </c>
      <c r="AL817" s="298">
        <f t="shared" si="281"/>
        <v>0</v>
      </c>
      <c r="AM817" s="299">
        <f t="shared" si="282"/>
        <v>0</v>
      </c>
      <c r="AN817" s="300">
        <f t="shared" si="283"/>
        <v>0</v>
      </c>
      <c r="AO817" s="301">
        <f t="shared" si="284"/>
        <v>0</v>
      </c>
      <c r="AP817" s="298">
        <f t="shared" si="285"/>
        <v>0</v>
      </c>
      <c r="AQ817" s="299">
        <f t="shared" si="286"/>
        <v>0</v>
      </c>
      <c r="AR817" s="300">
        <f t="shared" si="287"/>
        <v>0</v>
      </c>
      <c r="AS817" s="301">
        <f t="shared" si="288"/>
        <v>0</v>
      </c>
      <c r="AT817" s="298">
        <f t="shared" si="289"/>
        <v>0</v>
      </c>
      <c r="AU817" s="299">
        <f t="shared" si="290"/>
        <v>0</v>
      </c>
      <c r="AV817" s="300">
        <f t="shared" si="291"/>
        <v>0</v>
      </c>
      <c r="AW817" s="301">
        <f t="shared" si="292"/>
        <v>0</v>
      </c>
      <c r="AX817" s="298">
        <f t="shared" si="293"/>
        <v>0</v>
      </c>
      <c r="AY817" s="299">
        <f t="shared" si="294"/>
        <v>0</v>
      </c>
      <c r="AZ817" s="300">
        <f t="shared" si="295"/>
        <v>0</v>
      </c>
      <c r="BA817" s="301">
        <f t="shared" si="296"/>
        <v>0</v>
      </c>
      <c r="BB817" s="298">
        <f t="shared" si="297"/>
        <v>0</v>
      </c>
      <c r="BC817" s="299">
        <f t="shared" si="298"/>
        <v>0</v>
      </c>
      <c r="BD817" s="300">
        <f t="shared" si="299"/>
        <v>0</v>
      </c>
      <c r="BE817" s="301">
        <f t="shared" si="300"/>
        <v>0</v>
      </c>
      <c r="BF817" s="298">
        <f t="shared" si="301"/>
        <v>0</v>
      </c>
      <c r="BG817" s="299">
        <f t="shared" si="302"/>
        <v>0</v>
      </c>
      <c r="BH817" s="300">
        <f t="shared" si="303"/>
        <v>0</v>
      </c>
      <c r="BI817" s="301">
        <f t="shared" si="304"/>
        <v>0</v>
      </c>
      <c r="BJ817" s="298">
        <f t="shared" si="305"/>
        <v>0</v>
      </c>
      <c r="BK817" s="299">
        <f t="shared" si="306"/>
        <v>0</v>
      </c>
      <c r="BL817" s="300">
        <f t="shared" si="307"/>
        <v>0</v>
      </c>
      <c r="BM817" s="301">
        <f t="shared" si="308"/>
        <v>0</v>
      </c>
      <c r="BN817" s="298">
        <f t="shared" si="309"/>
        <v>0</v>
      </c>
      <c r="BO817" s="299">
        <f t="shared" si="310"/>
        <v>0</v>
      </c>
      <c r="BP817" s="300">
        <f t="shared" si="311"/>
        <v>0</v>
      </c>
      <c r="BQ817" s="301">
        <f t="shared" si="312"/>
        <v>0</v>
      </c>
      <c r="BR817" s="298">
        <f t="shared" si="313"/>
        <v>0</v>
      </c>
      <c r="BS817" s="299">
        <f t="shared" si="314"/>
        <v>0</v>
      </c>
      <c r="BT817" s="300">
        <f t="shared" si="315"/>
        <v>0</v>
      </c>
      <c r="BU817" s="301">
        <f t="shared" si="316"/>
        <v>0</v>
      </c>
      <c r="BV817" s="298">
        <f t="shared" si="317"/>
        <v>0</v>
      </c>
      <c r="BW817" s="299">
        <f t="shared" si="318"/>
        <v>0</v>
      </c>
      <c r="BX817" s="300">
        <f t="shared" si="319"/>
        <v>0</v>
      </c>
      <c r="BY817" s="301">
        <f t="shared" si="320"/>
        <v>0</v>
      </c>
      <c r="BZ817" s="371">
        <f t="shared" si="321"/>
        <v>0</v>
      </c>
      <c r="CA817" s="303">
        <f t="shared" si="322"/>
        <v>0</v>
      </c>
      <c r="CB817" s="304" t="str">
        <f>IF(CA817=0,"",
IF(SUM($CA$784:CA817)=1,CC817,
IF($CA$904&gt;SUM($CA$784:CA817),_xlfn.CONCAT(", ",CC817),
IF($CA$904=SUM($CA$784:CA817),_xlfn.CONCAT(" y ",CC817)))))</f>
        <v/>
      </c>
      <c r="CC817" s="231" t="s">
        <v>6245</v>
      </c>
      <c r="CD817" s="290">
        <f t="shared" si="323"/>
        <v>1</v>
      </c>
      <c r="CE817" s="291" t="str">
        <f>IF(CD817=0,"",
IF(SUM($CD$784:CD817)=1,CF817,
IF($CD$904&gt;SUM($CD$784:CD817),_xlfn.CONCAT(", ",CF817),
IF($CD$904=SUM($CD$784:CD817),_xlfn.CONCAT(" y ",CF817)))))</f>
        <v>, 34</v>
      </c>
      <c r="CF817" s="222" t="s">
        <v>6245</v>
      </c>
      <c r="CG817" s="378">
        <f t="shared" si="324"/>
        <v>0</v>
      </c>
      <c r="CH817" s="379">
        <f t="shared" si="325"/>
        <v>0</v>
      </c>
      <c r="CI817" s="380">
        <f t="shared" si="326"/>
        <v>0</v>
      </c>
    </row>
    <row r="818" spans="1:87" ht="15" customHeight="1">
      <c r="A818" s="6"/>
      <c r="B818" s="5"/>
      <c r="C818" s="85" t="s">
        <v>122</v>
      </c>
      <c r="D818" s="732" t="str">
        <f>IF(CNGE_2024_M1_Secc1_Sub1!$D76="","",CNGE_2024_M1_Secc1_Sub1!$D76)</f>
        <v>INSTITUTO TECNOLOGICO SUPERIOR DE ACAYUCAN</v>
      </c>
      <c r="E818" s="733"/>
      <c r="F818" s="733"/>
      <c r="G818" s="733"/>
      <c r="H818" s="733"/>
      <c r="I818" s="733"/>
      <c r="J818" s="733"/>
      <c r="K818" s="733"/>
      <c r="L818" s="733"/>
      <c r="M818" s="733"/>
      <c r="N818" s="733"/>
      <c r="O818" s="734"/>
      <c r="P818" s="111"/>
      <c r="Q818" s="111"/>
      <c r="R818" s="111"/>
      <c r="S818" s="111"/>
      <c r="T818" s="111"/>
      <c r="U818" s="111"/>
      <c r="V818" s="111"/>
      <c r="W818" s="111"/>
      <c r="X818" s="111"/>
      <c r="Y818" s="111"/>
      <c r="Z818" s="111"/>
      <c r="AA818" s="111"/>
      <c r="AB818" s="111"/>
      <c r="AC818" s="111"/>
      <c r="AD818" s="111"/>
      <c r="AE818" s="8"/>
      <c r="AG818" s="269">
        <f t="shared" si="276"/>
        <v>1</v>
      </c>
      <c r="AH818" s="298">
        <f t="shared" si="277"/>
        <v>0</v>
      </c>
      <c r="AI818" s="299">
        <f t="shared" si="278"/>
        <v>0</v>
      </c>
      <c r="AJ818" s="300">
        <f t="shared" si="279"/>
        <v>0</v>
      </c>
      <c r="AK818" s="301">
        <f t="shared" si="280"/>
        <v>0</v>
      </c>
      <c r="AL818" s="298">
        <f t="shared" si="281"/>
        <v>0</v>
      </c>
      <c r="AM818" s="299">
        <f t="shared" si="282"/>
        <v>0</v>
      </c>
      <c r="AN818" s="300">
        <f t="shared" si="283"/>
        <v>0</v>
      </c>
      <c r="AO818" s="301">
        <f t="shared" si="284"/>
        <v>0</v>
      </c>
      <c r="AP818" s="298">
        <f t="shared" si="285"/>
        <v>0</v>
      </c>
      <c r="AQ818" s="299">
        <f t="shared" si="286"/>
        <v>0</v>
      </c>
      <c r="AR818" s="300">
        <f t="shared" si="287"/>
        <v>0</v>
      </c>
      <c r="AS818" s="301">
        <f t="shared" si="288"/>
        <v>0</v>
      </c>
      <c r="AT818" s="298">
        <f t="shared" si="289"/>
        <v>0</v>
      </c>
      <c r="AU818" s="299">
        <f t="shared" si="290"/>
        <v>0</v>
      </c>
      <c r="AV818" s="300">
        <f t="shared" si="291"/>
        <v>0</v>
      </c>
      <c r="AW818" s="301">
        <f t="shared" si="292"/>
        <v>0</v>
      </c>
      <c r="AX818" s="298">
        <f t="shared" si="293"/>
        <v>0</v>
      </c>
      <c r="AY818" s="299">
        <f t="shared" si="294"/>
        <v>0</v>
      </c>
      <c r="AZ818" s="300">
        <f t="shared" si="295"/>
        <v>0</v>
      </c>
      <c r="BA818" s="301">
        <f t="shared" si="296"/>
        <v>0</v>
      </c>
      <c r="BB818" s="298">
        <f t="shared" si="297"/>
        <v>0</v>
      </c>
      <c r="BC818" s="299">
        <f t="shared" si="298"/>
        <v>0</v>
      </c>
      <c r="BD818" s="300">
        <f t="shared" si="299"/>
        <v>0</v>
      </c>
      <c r="BE818" s="301">
        <f t="shared" si="300"/>
        <v>0</v>
      </c>
      <c r="BF818" s="298">
        <f t="shared" si="301"/>
        <v>0</v>
      </c>
      <c r="BG818" s="299">
        <f t="shared" si="302"/>
        <v>0</v>
      </c>
      <c r="BH818" s="300">
        <f t="shared" si="303"/>
        <v>0</v>
      </c>
      <c r="BI818" s="301">
        <f t="shared" si="304"/>
        <v>0</v>
      </c>
      <c r="BJ818" s="298">
        <f t="shared" si="305"/>
        <v>0</v>
      </c>
      <c r="BK818" s="299">
        <f t="shared" si="306"/>
        <v>0</v>
      </c>
      <c r="BL818" s="300">
        <f t="shared" si="307"/>
        <v>0</v>
      </c>
      <c r="BM818" s="301">
        <f t="shared" si="308"/>
        <v>0</v>
      </c>
      <c r="BN818" s="298">
        <f t="shared" si="309"/>
        <v>0</v>
      </c>
      <c r="BO818" s="299">
        <f t="shared" si="310"/>
        <v>0</v>
      </c>
      <c r="BP818" s="300">
        <f t="shared" si="311"/>
        <v>0</v>
      </c>
      <c r="BQ818" s="301">
        <f t="shared" si="312"/>
        <v>0</v>
      </c>
      <c r="BR818" s="298">
        <f t="shared" si="313"/>
        <v>0</v>
      </c>
      <c r="BS818" s="299">
        <f t="shared" si="314"/>
        <v>0</v>
      </c>
      <c r="BT818" s="300">
        <f t="shared" si="315"/>
        <v>0</v>
      </c>
      <c r="BU818" s="301">
        <f t="shared" si="316"/>
        <v>0</v>
      </c>
      <c r="BV818" s="298">
        <f t="shared" si="317"/>
        <v>0</v>
      </c>
      <c r="BW818" s="299">
        <f t="shared" si="318"/>
        <v>0</v>
      </c>
      <c r="BX818" s="300">
        <f t="shared" si="319"/>
        <v>0</v>
      </c>
      <c r="BY818" s="301">
        <f t="shared" si="320"/>
        <v>0</v>
      </c>
      <c r="BZ818" s="371">
        <f t="shared" si="321"/>
        <v>0</v>
      </c>
      <c r="CA818" s="303">
        <f t="shared" si="322"/>
        <v>0</v>
      </c>
      <c r="CB818" s="304" t="str">
        <f>IF(CA818=0,"",
IF(SUM($CA$784:CA818)=1,CC818,
IF($CA$904&gt;SUM($CA$784:CA818),_xlfn.CONCAT(", ",CC818),
IF($CA$904=SUM($CA$784:CA818),_xlfn.CONCAT(" y ",CC818)))))</f>
        <v/>
      </c>
      <c r="CC818" s="231" t="s">
        <v>6246</v>
      </c>
      <c r="CD818" s="290">
        <f t="shared" si="323"/>
        <v>1</v>
      </c>
      <c r="CE818" s="291" t="str">
        <f>IF(CD818=0,"",
IF(SUM($CD$784:CD818)=1,CF818,
IF($CD$904&gt;SUM($CD$784:CD818),_xlfn.CONCAT(", ",CF818),
IF($CD$904=SUM($CD$784:CD818),_xlfn.CONCAT(" y ",CF818)))))</f>
        <v>, 35</v>
      </c>
      <c r="CF818" s="222" t="s">
        <v>6246</v>
      </c>
      <c r="CG818" s="378">
        <f t="shared" si="324"/>
        <v>0</v>
      </c>
      <c r="CH818" s="379">
        <f t="shared" si="325"/>
        <v>0</v>
      </c>
      <c r="CI818" s="380">
        <f t="shared" si="326"/>
        <v>0</v>
      </c>
    </row>
    <row r="819" spans="1:87" ht="15" customHeight="1">
      <c r="A819" s="6"/>
      <c r="B819" s="5"/>
      <c r="C819" s="85" t="s">
        <v>140</v>
      </c>
      <c r="D819" s="732" t="str">
        <f>IF(CNGE_2024_M1_Secc1_Sub1!$D77="","",CNGE_2024_M1_Secc1_Sub1!$D77)</f>
        <v>INSTITUTO TECNOLOGICO SUPERIOR DE LAS CHOAPAS</v>
      </c>
      <c r="E819" s="733"/>
      <c r="F819" s="733"/>
      <c r="G819" s="733"/>
      <c r="H819" s="733"/>
      <c r="I819" s="733"/>
      <c r="J819" s="733"/>
      <c r="K819" s="733"/>
      <c r="L819" s="733"/>
      <c r="M819" s="733"/>
      <c r="N819" s="733"/>
      <c r="O819" s="734"/>
      <c r="P819" s="111"/>
      <c r="Q819" s="111"/>
      <c r="R819" s="111"/>
      <c r="S819" s="111"/>
      <c r="T819" s="111"/>
      <c r="U819" s="111"/>
      <c r="V819" s="111"/>
      <c r="W819" s="111"/>
      <c r="X819" s="111"/>
      <c r="Y819" s="111"/>
      <c r="Z819" s="111"/>
      <c r="AA819" s="111"/>
      <c r="AB819" s="111"/>
      <c r="AC819" s="111"/>
      <c r="AD819" s="111"/>
      <c r="AE819" s="8"/>
      <c r="AG819" s="269">
        <f t="shared" si="276"/>
        <v>1</v>
      </c>
      <c r="AH819" s="298">
        <f t="shared" si="277"/>
        <v>0</v>
      </c>
      <c r="AI819" s="299">
        <f t="shared" si="278"/>
        <v>0</v>
      </c>
      <c r="AJ819" s="300">
        <f t="shared" si="279"/>
        <v>0</v>
      </c>
      <c r="AK819" s="301">
        <f t="shared" si="280"/>
        <v>0</v>
      </c>
      <c r="AL819" s="298">
        <f t="shared" si="281"/>
        <v>0</v>
      </c>
      <c r="AM819" s="299">
        <f t="shared" si="282"/>
        <v>0</v>
      </c>
      <c r="AN819" s="300">
        <f t="shared" si="283"/>
        <v>0</v>
      </c>
      <c r="AO819" s="301">
        <f t="shared" si="284"/>
        <v>0</v>
      </c>
      <c r="AP819" s="298">
        <f t="shared" si="285"/>
        <v>0</v>
      </c>
      <c r="AQ819" s="299">
        <f t="shared" si="286"/>
        <v>0</v>
      </c>
      <c r="AR819" s="300">
        <f t="shared" si="287"/>
        <v>0</v>
      </c>
      <c r="AS819" s="301">
        <f t="shared" si="288"/>
        <v>0</v>
      </c>
      <c r="AT819" s="298">
        <f t="shared" si="289"/>
        <v>0</v>
      </c>
      <c r="AU819" s="299">
        <f t="shared" si="290"/>
        <v>0</v>
      </c>
      <c r="AV819" s="300">
        <f t="shared" si="291"/>
        <v>0</v>
      </c>
      <c r="AW819" s="301">
        <f t="shared" si="292"/>
        <v>0</v>
      </c>
      <c r="AX819" s="298">
        <f t="shared" si="293"/>
        <v>0</v>
      </c>
      <c r="AY819" s="299">
        <f t="shared" si="294"/>
        <v>0</v>
      </c>
      <c r="AZ819" s="300">
        <f t="shared" si="295"/>
        <v>0</v>
      </c>
      <c r="BA819" s="301">
        <f t="shared" si="296"/>
        <v>0</v>
      </c>
      <c r="BB819" s="298">
        <f t="shared" si="297"/>
        <v>0</v>
      </c>
      <c r="BC819" s="299">
        <f t="shared" si="298"/>
        <v>0</v>
      </c>
      <c r="BD819" s="300">
        <f t="shared" si="299"/>
        <v>0</v>
      </c>
      <c r="BE819" s="301">
        <f t="shared" si="300"/>
        <v>0</v>
      </c>
      <c r="BF819" s="298">
        <f t="shared" si="301"/>
        <v>0</v>
      </c>
      <c r="BG819" s="299">
        <f t="shared" si="302"/>
        <v>0</v>
      </c>
      <c r="BH819" s="300">
        <f t="shared" si="303"/>
        <v>0</v>
      </c>
      <c r="BI819" s="301">
        <f t="shared" si="304"/>
        <v>0</v>
      </c>
      <c r="BJ819" s="298">
        <f t="shared" si="305"/>
        <v>0</v>
      </c>
      <c r="BK819" s="299">
        <f t="shared" si="306"/>
        <v>0</v>
      </c>
      <c r="BL819" s="300">
        <f t="shared" si="307"/>
        <v>0</v>
      </c>
      <c r="BM819" s="301">
        <f t="shared" si="308"/>
        <v>0</v>
      </c>
      <c r="BN819" s="298">
        <f t="shared" si="309"/>
        <v>0</v>
      </c>
      <c r="BO819" s="299">
        <f t="shared" si="310"/>
        <v>0</v>
      </c>
      <c r="BP819" s="300">
        <f t="shared" si="311"/>
        <v>0</v>
      </c>
      <c r="BQ819" s="301">
        <f t="shared" si="312"/>
        <v>0</v>
      </c>
      <c r="BR819" s="298">
        <f t="shared" si="313"/>
        <v>0</v>
      </c>
      <c r="BS819" s="299">
        <f t="shared" si="314"/>
        <v>0</v>
      </c>
      <c r="BT819" s="300">
        <f t="shared" si="315"/>
        <v>0</v>
      </c>
      <c r="BU819" s="301">
        <f t="shared" si="316"/>
        <v>0</v>
      </c>
      <c r="BV819" s="298">
        <f t="shared" si="317"/>
        <v>0</v>
      </c>
      <c r="BW819" s="299">
        <f t="shared" si="318"/>
        <v>0</v>
      </c>
      <c r="BX819" s="300">
        <f t="shared" si="319"/>
        <v>0</v>
      </c>
      <c r="BY819" s="301">
        <f t="shared" si="320"/>
        <v>0</v>
      </c>
      <c r="BZ819" s="371">
        <f t="shared" si="321"/>
        <v>0</v>
      </c>
      <c r="CA819" s="303">
        <f t="shared" si="322"/>
        <v>0</v>
      </c>
      <c r="CB819" s="304" t="str">
        <f>IF(CA819=0,"",
IF(SUM($CA$784:CA819)=1,CC819,
IF($CA$904&gt;SUM($CA$784:CA819),_xlfn.CONCAT(", ",CC819),
IF($CA$904=SUM($CA$784:CA819),_xlfn.CONCAT(" y ",CC819)))))</f>
        <v/>
      </c>
      <c r="CC819" s="231" t="s">
        <v>6247</v>
      </c>
      <c r="CD819" s="290">
        <f t="shared" si="323"/>
        <v>1</v>
      </c>
      <c r="CE819" s="291" t="str">
        <f>IF(CD819=0,"",
IF(SUM($CD$784:CD819)=1,CF819,
IF($CD$904&gt;SUM($CD$784:CD819),_xlfn.CONCAT(", ",CF819),
IF($CD$904=SUM($CD$784:CD819),_xlfn.CONCAT(" y ",CF819)))))</f>
        <v>, 36</v>
      </c>
      <c r="CF819" s="222" t="s">
        <v>6247</v>
      </c>
      <c r="CG819" s="378">
        <f t="shared" si="324"/>
        <v>0</v>
      </c>
      <c r="CH819" s="379">
        <f t="shared" si="325"/>
        <v>0</v>
      </c>
      <c r="CI819" s="380">
        <f t="shared" si="326"/>
        <v>0</v>
      </c>
    </row>
    <row r="820" spans="1:87" ht="15" customHeight="1">
      <c r="A820" s="6"/>
      <c r="B820" s="5"/>
      <c r="C820" s="85" t="s">
        <v>141</v>
      </c>
      <c r="D820" s="732" t="str">
        <f>IF(CNGE_2024_M1_Secc1_Sub1!$D78="","",CNGE_2024_M1_Secc1_Sub1!$D78)</f>
        <v>INSTITUTO TECNOLOGICO SUPERIOR DE HUATUSCO</v>
      </c>
      <c r="E820" s="733"/>
      <c r="F820" s="733"/>
      <c r="G820" s="733"/>
      <c r="H820" s="733"/>
      <c r="I820" s="733"/>
      <c r="J820" s="733"/>
      <c r="K820" s="733"/>
      <c r="L820" s="733"/>
      <c r="M820" s="733"/>
      <c r="N820" s="733"/>
      <c r="O820" s="734"/>
      <c r="P820" s="111"/>
      <c r="Q820" s="111"/>
      <c r="R820" s="111"/>
      <c r="S820" s="111"/>
      <c r="T820" s="111"/>
      <c r="U820" s="111"/>
      <c r="V820" s="111"/>
      <c r="W820" s="111"/>
      <c r="X820" s="111"/>
      <c r="Y820" s="111"/>
      <c r="Z820" s="111"/>
      <c r="AA820" s="111"/>
      <c r="AB820" s="111"/>
      <c r="AC820" s="111"/>
      <c r="AD820" s="111"/>
      <c r="AE820" s="8"/>
      <c r="AG820" s="269">
        <f t="shared" si="276"/>
        <v>1</v>
      </c>
      <c r="AH820" s="298">
        <f t="shared" si="277"/>
        <v>0</v>
      </c>
      <c r="AI820" s="299">
        <f t="shared" si="278"/>
        <v>0</v>
      </c>
      <c r="AJ820" s="300">
        <f t="shared" si="279"/>
        <v>0</v>
      </c>
      <c r="AK820" s="301">
        <f t="shared" si="280"/>
        <v>0</v>
      </c>
      <c r="AL820" s="298">
        <f t="shared" si="281"/>
        <v>0</v>
      </c>
      <c r="AM820" s="299">
        <f t="shared" si="282"/>
        <v>0</v>
      </c>
      <c r="AN820" s="300">
        <f t="shared" si="283"/>
        <v>0</v>
      </c>
      <c r="AO820" s="301">
        <f t="shared" si="284"/>
        <v>0</v>
      </c>
      <c r="AP820" s="298">
        <f t="shared" si="285"/>
        <v>0</v>
      </c>
      <c r="AQ820" s="299">
        <f t="shared" si="286"/>
        <v>0</v>
      </c>
      <c r="AR820" s="300">
        <f t="shared" si="287"/>
        <v>0</v>
      </c>
      <c r="AS820" s="301">
        <f t="shared" si="288"/>
        <v>0</v>
      </c>
      <c r="AT820" s="298">
        <f t="shared" si="289"/>
        <v>0</v>
      </c>
      <c r="AU820" s="299">
        <f t="shared" si="290"/>
        <v>0</v>
      </c>
      <c r="AV820" s="300">
        <f t="shared" si="291"/>
        <v>0</v>
      </c>
      <c r="AW820" s="301">
        <f t="shared" si="292"/>
        <v>0</v>
      </c>
      <c r="AX820" s="298">
        <f t="shared" si="293"/>
        <v>0</v>
      </c>
      <c r="AY820" s="299">
        <f t="shared" si="294"/>
        <v>0</v>
      </c>
      <c r="AZ820" s="300">
        <f t="shared" si="295"/>
        <v>0</v>
      </c>
      <c r="BA820" s="301">
        <f t="shared" si="296"/>
        <v>0</v>
      </c>
      <c r="BB820" s="298">
        <f t="shared" si="297"/>
        <v>0</v>
      </c>
      <c r="BC820" s="299">
        <f t="shared" si="298"/>
        <v>0</v>
      </c>
      <c r="BD820" s="300">
        <f t="shared" si="299"/>
        <v>0</v>
      </c>
      <c r="BE820" s="301">
        <f t="shared" si="300"/>
        <v>0</v>
      </c>
      <c r="BF820" s="298">
        <f t="shared" si="301"/>
        <v>0</v>
      </c>
      <c r="BG820" s="299">
        <f t="shared" si="302"/>
        <v>0</v>
      </c>
      <c r="BH820" s="300">
        <f t="shared" si="303"/>
        <v>0</v>
      </c>
      <c r="BI820" s="301">
        <f t="shared" si="304"/>
        <v>0</v>
      </c>
      <c r="BJ820" s="298">
        <f t="shared" si="305"/>
        <v>0</v>
      </c>
      <c r="BK820" s="299">
        <f t="shared" si="306"/>
        <v>0</v>
      </c>
      <c r="BL820" s="300">
        <f t="shared" si="307"/>
        <v>0</v>
      </c>
      <c r="BM820" s="301">
        <f t="shared" si="308"/>
        <v>0</v>
      </c>
      <c r="BN820" s="298">
        <f t="shared" si="309"/>
        <v>0</v>
      </c>
      <c r="BO820" s="299">
        <f t="shared" si="310"/>
        <v>0</v>
      </c>
      <c r="BP820" s="300">
        <f t="shared" si="311"/>
        <v>0</v>
      </c>
      <c r="BQ820" s="301">
        <f t="shared" si="312"/>
        <v>0</v>
      </c>
      <c r="BR820" s="298">
        <f t="shared" si="313"/>
        <v>0</v>
      </c>
      <c r="BS820" s="299">
        <f t="shared" si="314"/>
        <v>0</v>
      </c>
      <c r="BT820" s="300">
        <f t="shared" si="315"/>
        <v>0</v>
      </c>
      <c r="BU820" s="301">
        <f t="shared" si="316"/>
        <v>0</v>
      </c>
      <c r="BV820" s="298">
        <f t="shared" si="317"/>
        <v>0</v>
      </c>
      <c r="BW820" s="299">
        <f t="shared" si="318"/>
        <v>0</v>
      </c>
      <c r="BX820" s="300">
        <f t="shared" si="319"/>
        <v>0</v>
      </c>
      <c r="BY820" s="301">
        <f t="shared" si="320"/>
        <v>0</v>
      </c>
      <c r="BZ820" s="371">
        <f t="shared" si="321"/>
        <v>0</v>
      </c>
      <c r="CA820" s="303">
        <f t="shared" si="322"/>
        <v>0</v>
      </c>
      <c r="CB820" s="304" t="str">
        <f>IF(CA820=0,"",
IF(SUM($CA$784:CA820)=1,CC820,
IF($CA$904&gt;SUM($CA$784:CA820),_xlfn.CONCAT(", ",CC820),
IF($CA$904=SUM($CA$784:CA820),_xlfn.CONCAT(" y ",CC820)))))</f>
        <v/>
      </c>
      <c r="CC820" s="231" t="s">
        <v>6248</v>
      </c>
      <c r="CD820" s="290">
        <f t="shared" si="323"/>
        <v>1</v>
      </c>
      <c r="CE820" s="291" t="str">
        <f>IF(CD820=0,"",
IF(SUM($CD$784:CD820)=1,CF820,
IF($CD$904&gt;SUM($CD$784:CD820),_xlfn.CONCAT(", ",CF820),
IF($CD$904=SUM($CD$784:CD820),_xlfn.CONCAT(" y ",CF820)))))</f>
        <v>, 37</v>
      </c>
      <c r="CF820" s="222" t="s">
        <v>6248</v>
      </c>
      <c r="CG820" s="378">
        <f t="shared" si="324"/>
        <v>0</v>
      </c>
      <c r="CH820" s="379">
        <f t="shared" si="325"/>
        <v>0</v>
      </c>
      <c r="CI820" s="380">
        <f t="shared" si="326"/>
        <v>0</v>
      </c>
    </row>
    <row r="821" spans="1:87" ht="15" customHeight="1">
      <c r="A821" s="6"/>
      <c r="B821" s="5"/>
      <c r="C821" s="85" t="s">
        <v>142</v>
      </c>
      <c r="D821" s="732" t="str">
        <f>IF(CNGE_2024_M1_Secc1_Sub1!$D79="","",CNGE_2024_M1_Secc1_Sub1!$D79)</f>
        <v>INSTITUTO TECNOLOGICO SUPERIOR DE ALVARADO</v>
      </c>
      <c r="E821" s="733"/>
      <c r="F821" s="733"/>
      <c r="G821" s="733"/>
      <c r="H821" s="733"/>
      <c r="I821" s="733"/>
      <c r="J821" s="733"/>
      <c r="K821" s="733"/>
      <c r="L821" s="733"/>
      <c r="M821" s="733"/>
      <c r="N821" s="733"/>
      <c r="O821" s="734"/>
      <c r="P821" s="111"/>
      <c r="Q821" s="111"/>
      <c r="R821" s="111"/>
      <c r="S821" s="111"/>
      <c r="T821" s="111"/>
      <c r="U821" s="111"/>
      <c r="V821" s="111"/>
      <c r="W821" s="111"/>
      <c r="X821" s="111"/>
      <c r="Y821" s="111"/>
      <c r="Z821" s="111"/>
      <c r="AA821" s="111"/>
      <c r="AB821" s="111"/>
      <c r="AC821" s="111"/>
      <c r="AD821" s="111"/>
      <c r="AE821" s="8"/>
      <c r="AG821" s="269">
        <f t="shared" si="276"/>
        <v>1</v>
      </c>
      <c r="AH821" s="298">
        <f t="shared" si="277"/>
        <v>0</v>
      </c>
      <c r="AI821" s="299">
        <f t="shared" si="278"/>
        <v>0</v>
      </c>
      <c r="AJ821" s="300">
        <f t="shared" si="279"/>
        <v>0</v>
      </c>
      <c r="AK821" s="301">
        <f t="shared" si="280"/>
        <v>0</v>
      </c>
      <c r="AL821" s="298">
        <f t="shared" si="281"/>
        <v>0</v>
      </c>
      <c r="AM821" s="299">
        <f t="shared" si="282"/>
        <v>0</v>
      </c>
      <c r="AN821" s="300">
        <f t="shared" si="283"/>
        <v>0</v>
      </c>
      <c r="AO821" s="301">
        <f t="shared" si="284"/>
        <v>0</v>
      </c>
      <c r="AP821" s="298">
        <f t="shared" si="285"/>
        <v>0</v>
      </c>
      <c r="AQ821" s="299">
        <f t="shared" si="286"/>
        <v>0</v>
      </c>
      <c r="AR821" s="300">
        <f t="shared" si="287"/>
        <v>0</v>
      </c>
      <c r="AS821" s="301">
        <f t="shared" si="288"/>
        <v>0</v>
      </c>
      <c r="AT821" s="298">
        <f t="shared" si="289"/>
        <v>0</v>
      </c>
      <c r="AU821" s="299">
        <f t="shared" si="290"/>
        <v>0</v>
      </c>
      <c r="AV821" s="300">
        <f t="shared" si="291"/>
        <v>0</v>
      </c>
      <c r="AW821" s="301">
        <f t="shared" si="292"/>
        <v>0</v>
      </c>
      <c r="AX821" s="298">
        <f t="shared" si="293"/>
        <v>0</v>
      </c>
      <c r="AY821" s="299">
        <f t="shared" si="294"/>
        <v>0</v>
      </c>
      <c r="AZ821" s="300">
        <f t="shared" si="295"/>
        <v>0</v>
      </c>
      <c r="BA821" s="301">
        <f t="shared" si="296"/>
        <v>0</v>
      </c>
      <c r="BB821" s="298">
        <f t="shared" si="297"/>
        <v>0</v>
      </c>
      <c r="BC821" s="299">
        <f t="shared" si="298"/>
        <v>0</v>
      </c>
      <c r="BD821" s="300">
        <f t="shared" si="299"/>
        <v>0</v>
      </c>
      <c r="BE821" s="301">
        <f t="shared" si="300"/>
        <v>0</v>
      </c>
      <c r="BF821" s="298">
        <f t="shared" si="301"/>
        <v>0</v>
      </c>
      <c r="BG821" s="299">
        <f t="shared" si="302"/>
        <v>0</v>
      </c>
      <c r="BH821" s="300">
        <f t="shared" si="303"/>
        <v>0</v>
      </c>
      <c r="BI821" s="301">
        <f t="shared" si="304"/>
        <v>0</v>
      </c>
      <c r="BJ821" s="298">
        <f t="shared" si="305"/>
        <v>0</v>
      </c>
      <c r="BK821" s="299">
        <f t="shared" si="306"/>
        <v>0</v>
      </c>
      <c r="BL821" s="300">
        <f t="shared" si="307"/>
        <v>0</v>
      </c>
      <c r="BM821" s="301">
        <f t="shared" si="308"/>
        <v>0</v>
      </c>
      <c r="BN821" s="298">
        <f t="shared" si="309"/>
        <v>0</v>
      </c>
      <c r="BO821" s="299">
        <f t="shared" si="310"/>
        <v>0</v>
      </c>
      <c r="BP821" s="300">
        <f t="shared" si="311"/>
        <v>0</v>
      </c>
      <c r="BQ821" s="301">
        <f t="shared" si="312"/>
        <v>0</v>
      </c>
      <c r="BR821" s="298">
        <f t="shared" si="313"/>
        <v>0</v>
      </c>
      <c r="BS821" s="299">
        <f t="shared" si="314"/>
        <v>0</v>
      </c>
      <c r="BT821" s="300">
        <f t="shared" si="315"/>
        <v>0</v>
      </c>
      <c r="BU821" s="301">
        <f t="shared" si="316"/>
        <v>0</v>
      </c>
      <c r="BV821" s="298">
        <f t="shared" si="317"/>
        <v>0</v>
      </c>
      <c r="BW821" s="299">
        <f t="shared" si="318"/>
        <v>0</v>
      </c>
      <c r="BX821" s="300">
        <f t="shared" si="319"/>
        <v>0</v>
      </c>
      <c r="BY821" s="301">
        <f t="shared" si="320"/>
        <v>0</v>
      </c>
      <c r="BZ821" s="371">
        <f t="shared" si="321"/>
        <v>0</v>
      </c>
      <c r="CA821" s="303">
        <f t="shared" si="322"/>
        <v>0</v>
      </c>
      <c r="CB821" s="304" t="str">
        <f>IF(CA821=0,"",
IF(SUM($CA$784:CA821)=1,CC821,
IF($CA$904&gt;SUM($CA$784:CA821),_xlfn.CONCAT(", ",CC821),
IF($CA$904=SUM($CA$784:CA821),_xlfn.CONCAT(" y ",CC821)))))</f>
        <v/>
      </c>
      <c r="CC821" s="231" t="s">
        <v>6249</v>
      </c>
      <c r="CD821" s="290">
        <f t="shared" si="323"/>
        <v>1</v>
      </c>
      <c r="CE821" s="291" t="str">
        <f>IF(CD821=0,"",
IF(SUM($CD$784:CD821)=1,CF821,
IF($CD$904&gt;SUM($CD$784:CD821),_xlfn.CONCAT(", ",CF821),
IF($CD$904=SUM($CD$784:CD821),_xlfn.CONCAT(" y ",CF821)))))</f>
        <v>, 38</v>
      </c>
      <c r="CF821" s="222" t="s">
        <v>6249</v>
      </c>
      <c r="CG821" s="378">
        <f t="shared" si="324"/>
        <v>0</v>
      </c>
      <c r="CH821" s="379">
        <f t="shared" si="325"/>
        <v>0</v>
      </c>
      <c r="CI821" s="380">
        <f t="shared" si="326"/>
        <v>0</v>
      </c>
    </row>
    <row r="822" spans="1:87" ht="15" customHeight="1">
      <c r="A822" s="6"/>
      <c r="B822" s="5"/>
      <c r="C822" s="85" t="s">
        <v>143</v>
      </c>
      <c r="D822" s="732" t="str">
        <f>IF(CNGE_2024_M1_Secc1_Sub1!$D80="","",CNGE_2024_M1_Secc1_Sub1!$D80)</f>
        <v>INSTITUTO TECNOLOGICO SUPERIOR DE PEROTE</v>
      </c>
      <c r="E822" s="733"/>
      <c r="F822" s="733"/>
      <c r="G822" s="733"/>
      <c r="H822" s="733"/>
      <c r="I822" s="733"/>
      <c r="J822" s="733"/>
      <c r="K822" s="733"/>
      <c r="L822" s="733"/>
      <c r="M822" s="733"/>
      <c r="N822" s="733"/>
      <c r="O822" s="734"/>
      <c r="P822" s="111"/>
      <c r="Q822" s="111"/>
      <c r="R822" s="111"/>
      <c r="S822" s="111"/>
      <c r="T822" s="111"/>
      <c r="U822" s="111"/>
      <c r="V822" s="111"/>
      <c r="W822" s="111"/>
      <c r="X822" s="111"/>
      <c r="Y822" s="111"/>
      <c r="Z822" s="111"/>
      <c r="AA822" s="111"/>
      <c r="AB822" s="111"/>
      <c r="AC822" s="111"/>
      <c r="AD822" s="111"/>
      <c r="AE822" s="8"/>
      <c r="AG822" s="269">
        <f t="shared" si="276"/>
        <v>1</v>
      </c>
      <c r="AH822" s="298">
        <f t="shared" si="277"/>
        <v>0</v>
      </c>
      <c r="AI822" s="299">
        <f t="shared" si="278"/>
        <v>0</v>
      </c>
      <c r="AJ822" s="300">
        <f t="shared" si="279"/>
        <v>0</v>
      </c>
      <c r="AK822" s="301">
        <f t="shared" si="280"/>
        <v>0</v>
      </c>
      <c r="AL822" s="298">
        <f t="shared" si="281"/>
        <v>0</v>
      </c>
      <c r="AM822" s="299">
        <f t="shared" si="282"/>
        <v>0</v>
      </c>
      <c r="AN822" s="300">
        <f t="shared" si="283"/>
        <v>0</v>
      </c>
      <c r="AO822" s="301">
        <f t="shared" si="284"/>
        <v>0</v>
      </c>
      <c r="AP822" s="298">
        <f t="shared" si="285"/>
        <v>0</v>
      </c>
      <c r="AQ822" s="299">
        <f t="shared" si="286"/>
        <v>0</v>
      </c>
      <c r="AR822" s="300">
        <f t="shared" si="287"/>
        <v>0</v>
      </c>
      <c r="AS822" s="301">
        <f t="shared" si="288"/>
        <v>0</v>
      </c>
      <c r="AT822" s="298">
        <f t="shared" si="289"/>
        <v>0</v>
      </c>
      <c r="AU822" s="299">
        <f t="shared" si="290"/>
        <v>0</v>
      </c>
      <c r="AV822" s="300">
        <f t="shared" si="291"/>
        <v>0</v>
      </c>
      <c r="AW822" s="301">
        <f t="shared" si="292"/>
        <v>0</v>
      </c>
      <c r="AX822" s="298">
        <f t="shared" si="293"/>
        <v>0</v>
      </c>
      <c r="AY822" s="299">
        <f t="shared" si="294"/>
        <v>0</v>
      </c>
      <c r="AZ822" s="300">
        <f t="shared" si="295"/>
        <v>0</v>
      </c>
      <c r="BA822" s="301">
        <f t="shared" si="296"/>
        <v>0</v>
      </c>
      <c r="BB822" s="298">
        <f t="shared" si="297"/>
        <v>0</v>
      </c>
      <c r="BC822" s="299">
        <f t="shared" si="298"/>
        <v>0</v>
      </c>
      <c r="BD822" s="300">
        <f t="shared" si="299"/>
        <v>0</v>
      </c>
      <c r="BE822" s="301">
        <f t="shared" si="300"/>
        <v>0</v>
      </c>
      <c r="BF822" s="298">
        <f t="shared" si="301"/>
        <v>0</v>
      </c>
      <c r="BG822" s="299">
        <f t="shared" si="302"/>
        <v>0</v>
      </c>
      <c r="BH822" s="300">
        <f t="shared" si="303"/>
        <v>0</v>
      </c>
      <c r="BI822" s="301">
        <f t="shared" si="304"/>
        <v>0</v>
      </c>
      <c r="BJ822" s="298">
        <f t="shared" si="305"/>
        <v>0</v>
      </c>
      <c r="BK822" s="299">
        <f t="shared" si="306"/>
        <v>0</v>
      </c>
      <c r="BL822" s="300">
        <f t="shared" si="307"/>
        <v>0</v>
      </c>
      <c r="BM822" s="301">
        <f t="shared" si="308"/>
        <v>0</v>
      </c>
      <c r="BN822" s="298">
        <f t="shared" si="309"/>
        <v>0</v>
      </c>
      <c r="BO822" s="299">
        <f t="shared" si="310"/>
        <v>0</v>
      </c>
      <c r="BP822" s="300">
        <f t="shared" si="311"/>
        <v>0</v>
      </c>
      <c r="BQ822" s="301">
        <f t="shared" si="312"/>
        <v>0</v>
      </c>
      <c r="BR822" s="298">
        <f t="shared" si="313"/>
        <v>0</v>
      </c>
      <c r="BS822" s="299">
        <f t="shared" si="314"/>
        <v>0</v>
      </c>
      <c r="BT822" s="300">
        <f t="shared" si="315"/>
        <v>0</v>
      </c>
      <c r="BU822" s="301">
        <f t="shared" si="316"/>
        <v>0</v>
      </c>
      <c r="BV822" s="298">
        <f t="shared" si="317"/>
        <v>0</v>
      </c>
      <c r="BW822" s="299">
        <f t="shared" si="318"/>
        <v>0</v>
      </c>
      <c r="BX822" s="300">
        <f t="shared" si="319"/>
        <v>0</v>
      </c>
      <c r="BY822" s="301">
        <f t="shared" si="320"/>
        <v>0</v>
      </c>
      <c r="BZ822" s="371">
        <f t="shared" si="321"/>
        <v>0</v>
      </c>
      <c r="CA822" s="303">
        <f t="shared" si="322"/>
        <v>0</v>
      </c>
      <c r="CB822" s="304" t="str">
        <f>IF(CA822=0,"",
IF(SUM($CA$784:CA822)=1,CC822,
IF($CA$904&gt;SUM($CA$784:CA822),_xlfn.CONCAT(", ",CC822),
IF($CA$904=SUM($CA$784:CA822),_xlfn.CONCAT(" y ",CC822)))))</f>
        <v/>
      </c>
      <c r="CC822" s="231" t="s">
        <v>6250</v>
      </c>
      <c r="CD822" s="290">
        <f t="shared" si="323"/>
        <v>1</v>
      </c>
      <c r="CE822" s="291" t="str">
        <f>IF(CD822=0,"",
IF(SUM($CD$784:CD822)=1,CF822,
IF($CD$904&gt;SUM($CD$784:CD822),_xlfn.CONCAT(", ",CF822),
IF($CD$904=SUM($CD$784:CD822),_xlfn.CONCAT(" y ",CF822)))))</f>
        <v>, 39</v>
      </c>
      <c r="CF822" s="222" t="s">
        <v>6250</v>
      </c>
      <c r="CG822" s="378">
        <f t="shared" si="324"/>
        <v>0</v>
      </c>
      <c r="CH822" s="379">
        <f t="shared" si="325"/>
        <v>0</v>
      </c>
      <c r="CI822" s="380">
        <f t="shared" si="326"/>
        <v>0</v>
      </c>
    </row>
    <row r="823" spans="1:87" ht="15" customHeight="1">
      <c r="A823" s="6"/>
      <c r="B823" s="5"/>
      <c r="C823" s="85" t="s">
        <v>144</v>
      </c>
      <c r="D823" s="732" t="str">
        <f>IF(CNGE_2024_M1_Secc1_Sub1!$D81="","",CNGE_2024_M1_Secc1_Sub1!$D81)</f>
        <v>INSTITUTO TECNOLOGICO SUPERIOR DE ZONGOLICA</v>
      </c>
      <c r="E823" s="733"/>
      <c r="F823" s="733"/>
      <c r="G823" s="733"/>
      <c r="H823" s="733"/>
      <c r="I823" s="733"/>
      <c r="J823" s="733"/>
      <c r="K823" s="733"/>
      <c r="L823" s="733"/>
      <c r="M823" s="733"/>
      <c r="N823" s="733"/>
      <c r="O823" s="734"/>
      <c r="P823" s="111"/>
      <c r="Q823" s="111"/>
      <c r="R823" s="111"/>
      <c r="S823" s="111"/>
      <c r="T823" s="111"/>
      <c r="U823" s="111"/>
      <c r="V823" s="111"/>
      <c r="W823" s="111"/>
      <c r="X823" s="111"/>
      <c r="Y823" s="111"/>
      <c r="Z823" s="111"/>
      <c r="AA823" s="111"/>
      <c r="AB823" s="111"/>
      <c r="AC823" s="111"/>
      <c r="AD823" s="111"/>
      <c r="AE823" s="8"/>
      <c r="AG823" s="269">
        <f t="shared" si="276"/>
        <v>1</v>
      </c>
      <c r="AH823" s="298">
        <f t="shared" si="277"/>
        <v>0</v>
      </c>
      <c r="AI823" s="299">
        <f t="shared" si="278"/>
        <v>0</v>
      </c>
      <c r="AJ823" s="300">
        <f t="shared" si="279"/>
        <v>0</v>
      </c>
      <c r="AK823" s="301">
        <f t="shared" si="280"/>
        <v>0</v>
      </c>
      <c r="AL823" s="298">
        <f t="shared" si="281"/>
        <v>0</v>
      </c>
      <c r="AM823" s="299">
        <f t="shared" si="282"/>
        <v>0</v>
      </c>
      <c r="AN823" s="300">
        <f t="shared" si="283"/>
        <v>0</v>
      </c>
      <c r="AO823" s="301">
        <f t="shared" si="284"/>
        <v>0</v>
      </c>
      <c r="AP823" s="298">
        <f t="shared" si="285"/>
        <v>0</v>
      </c>
      <c r="AQ823" s="299">
        <f t="shared" si="286"/>
        <v>0</v>
      </c>
      <c r="AR823" s="300">
        <f t="shared" si="287"/>
        <v>0</v>
      </c>
      <c r="AS823" s="301">
        <f t="shared" si="288"/>
        <v>0</v>
      </c>
      <c r="AT823" s="298">
        <f t="shared" si="289"/>
        <v>0</v>
      </c>
      <c r="AU823" s="299">
        <f t="shared" si="290"/>
        <v>0</v>
      </c>
      <c r="AV823" s="300">
        <f t="shared" si="291"/>
        <v>0</v>
      </c>
      <c r="AW823" s="301">
        <f t="shared" si="292"/>
        <v>0</v>
      </c>
      <c r="AX823" s="298">
        <f t="shared" si="293"/>
        <v>0</v>
      </c>
      <c r="AY823" s="299">
        <f t="shared" si="294"/>
        <v>0</v>
      </c>
      <c r="AZ823" s="300">
        <f t="shared" si="295"/>
        <v>0</v>
      </c>
      <c r="BA823" s="301">
        <f t="shared" si="296"/>
        <v>0</v>
      </c>
      <c r="BB823" s="298">
        <f t="shared" si="297"/>
        <v>0</v>
      </c>
      <c r="BC823" s="299">
        <f t="shared" si="298"/>
        <v>0</v>
      </c>
      <c r="BD823" s="300">
        <f t="shared" si="299"/>
        <v>0</v>
      </c>
      <c r="BE823" s="301">
        <f t="shared" si="300"/>
        <v>0</v>
      </c>
      <c r="BF823" s="298">
        <f t="shared" si="301"/>
        <v>0</v>
      </c>
      <c r="BG823" s="299">
        <f t="shared" si="302"/>
        <v>0</v>
      </c>
      <c r="BH823" s="300">
        <f t="shared" si="303"/>
        <v>0</v>
      </c>
      <c r="BI823" s="301">
        <f t="shared" si="304"/>
        <v>0</v>
      </c>
      <c r="BJ823" s="298">
        <f t="shared" si="305"/>
        <v>0</v>
      </c>
      <c r="BK823" s="299">
        <f t="shared" si="306"/>
        <v>0</v>
      </c>
      <c r="BL823" s="300">
        <f t="shared" si="307"/>
        <v>0</v>
      </c>
      <c r="BM823" s="301">
        <f t="shared" si="308"/>
        <v>0</v>
      </c>
      <c r="BN823" s="298">
        <f t="shared" si="309"/>
        <v>0</v>
      </c>
      <c r="BO823" s="299">
        <f t="shared" si="310"/>
        <v>0</v>
      </c>
      <c r="BP823" s="300">
        <f t="shared" si="311"/>
        <v>0</v>
      </c>
      <c r="BQ823" s="301">
        <f t="shared" si="312"/>
        <v>0</v>
      </c>
      <c r="BR823" s="298">
        <f t="shared" si="313"/>
        <v>0</v>
      </c>
      <c r="BS823" s="299">
        <f t="shared" si="314"/>
        <v>0</v>
      </c>
      <c r="BT823" s="300">
        <f t="shared" si="315"/>
        <v>0</v>
      </c>
      <c r="BU823" s="301">
        <f t="shared" si="316"/>
        <v>0</v>
      </c>
      <c r="BV823" s="298">
        <f t="shared" si="317"/>
        <v>0</v>
      </c>
      <c r="BW823" s="299">
        <f t="shared" si="318"/>
        <v>0</v>
      </c>
      <c r="BX823" s="300">
        <f t="shared" si="319"/>
        <v>0</v>
      </c>
      <c r="BY823" s="301">
        <f t="shared" si="320"/>
        <v>0</v>
      </c>
      <c r="BZ823" s="371">
        <f t="shared" si="321"/>
        <v>0</v>
      </c>
      <c r="CA823" s="303">
        <f t="shared" si="322"/>
        <v>0</v>
      </c>
      <c r="CB823" s="304" t="str">
        <f>IF(CA823=0,"",
IF(SUM($CA$784:CA823)=1,CC823,
IF($CA$904&gt;SUM($CA$784:CA823),_xlfn.CONCAT(", ",CC823),
IF($CA$904=SUM($CA$784:CA823),_xlfn.CONCAT(" y ",CC823)))))</f>
        <v/>
      </c>
      <c r="CC823" s="231" t="s">
        <v>6251</v>
      </c>
      <c r="CD823" s="290">
        <f t="shared" si="323"/>
        <v>1</v>
      </c>
      <c r="CE823" s="291" t="str">
        <f>IF(CD823=0,"",
IF(SUM($CD$784:CD823)=1,CF823,
IF($CD$904&gt;SUM($CD$784:CD823),_xlfn.CONCAT(", ",CF823),
IF($CD$904=SUM($CD$784:CD823),_xlfn.CONCAT(" y ",CF823)))))</f>
        <v>, 40</v>
      </c>
      <c r="CF823" s="222" t="s">
        <v>6251</v>
      </c>
      <c r="CG823" s="378">
        <f t="shared" si="324"/>
        <v>0</v>
      </c>
      <c r="CH823" s="379">
        <f t="shared" si="325"/>
        <v>0</v>
      </c>
      <c r="CI823" s="380">
        <f t="shared" si="326"/>
        <v>0</v>
      </c>
    </row>
    <row r="824" spans="1:87" ht="15" customHeight="1">
      <c r="A824" s="6"/>
      <c r="B824" s="5"/>
      <c r="C824" s="85" t="s">
        <v>145</v>
      </c>
      <c r="D824" s="732" t="str">
        <f>IF(CNGE_2024_M1_Secc1_Sub1!$D82="","",CNGE_2024_M1_Secc1_Sub1!$D82)</f>
        <v>INSTITUTO TECNOLOGICO SUPERIOR DE NARANJOS</v>
      </c>
      <c r="E824" s="733"/>
      <c r="F824" s="733"/>
      <c r="G824" s="733"/>
      <c r="H824" s="733"/>
      <c r="I824" s="733"/>
      <c r="J824" s="733"/>
      <c r="K824" s="733"/>
      <c r="L824" s="733"/>
      <c r="M824" s="733"/>
      <c r="N824" s="733"/>
      <c r="O824" s="734"/>
      <c r="P824" s="111"/>
      <c r="Q824" s="111"/>
      <c r="R824" s="111"/>
      <c r="S824" s="111"/>
      <c r="T824" s="111"/>
      <c r="U824" s="111"/>
      <c r="V824" s="111"/>
      <c r="W824" s="111"/>
      <c r="X824" s="111"/>
      <c r="Y824" s="111"/>
      <c r="Z824" s="111"/>
      <c r="AA824" s="111"/>
      <c r="AB824" s="111"/>
      <c r="AC824" s="111"/>
      <c r="AD824" s="111"/>
      <c r="AE824" s="8"/>
      <c r="AG824" s="269">
        <f t="shared" si="276"/>
        <v>1</v>
      </c>
      <c r="AH824" s="298">
        <f t="shared" si="277"/>
        <v>0</v>
      </c>
      <c r="AI824" s="299">
        <f t="shared" si="278"/>
        <v>0</v>
      </c>
      <c r="AJ824" s="300">
        <f t="shared" si="279"/>
        <v>0</v>
      </c>
      <c r="AK824" s="301">
        <f t="shared" si="280"/>
        <v>0</v>
      </c>
      <c r="AL824" s="298">
        <f t="shared" si="281"/>
        <v>0</v>
      </c>
      <c r="AM824" s="299">
        <f t="shared" si="282"/>
        <v>0</v>
      </c>
      <c r="AN824" s="300">
        <f t="shared" si="283"/>
        <v>0</v>
      </c>
      <c r="AO824" s="301">
        <f t="shared" si="284"/>
        <v>0</v>
      </c>
      <c r="AP824" s="298">
        <f t="shared" si="285"/>
        <v>0</v>
      </c>
      <c r="AQ824" s="299">
        <f t="shared" si="286"/>
        <v>0</v>
      </c>
      <c r="AR824" s="300">
        <f t="shared" si="287"/>
        <v>0</v>
      </c>
      <c r="AS824" s="301">
        <f t="shared" si="288"/>
        <v>0</v>
      </c>
      <c r="AT824" s="298">
        <f t="shared" si="289"/>
        <v>0</v>
      </c>
      <c r="AU824" s="299">
        <f t="shared" si="290"/>
        <v>0</v>
      </c>
      <c r="AV824" s="300">
        <f t="shared" si="291"/>
        <v>0</v>
      </c>
      <c r="AW824" s="301">
        <f t="shared" si="292"/>
        <v>0</v>
      </c>
      <c r="AX824" s="298">
        <f t="shared" si="293"/>
        <v>0</v>
      </c>
      <c r="AY824" s="299">
        <f t="shared" si="294"/>
        <v>0</v>
      </c>
      <c r="AZ824" s="300">
        <f t="shared" si="295"/>
        <v>0</v>
      </c>
      <c r="BA824" s="301">
        <f t="shared" si="296"/>
        <v>0</v>
      </c>
      <c r="BB824" s="298">
        <f t="shared" si="297"/>
        <v>0</v>
      </c>
      <c r="BC824" s="299">
        <f t="shared" si="298"/>
        <v>0</v>
      </c>
      <c r="BD824" s="300">
        <f t="shared" si="299"/>
        <v>0</v>
      </c>
      <c r="BE824" s="301">
        <f t="shared" si="300"/>
        <v>0</v>
      </c>
      <c r="BF824" s="298">
        <f t="shared" si="301"/>
        <v>0</v>
      </c>
      <c r="BG824" s="299">
        <f t="shared" si="302"/>
        <v>0</v>
      </c>
      <c r="BH824" s="300">
        <f t="shared" si="303"/>
        <v>0</v>
      </c>
      <c r="BI824" s="301">
        <f t="shared" si="304"/>
        <v>0</v>
      </c>
      <c r="BJ824" s="298">
        <f t="shared" si="305"/>
        <v>0</v>
      </c>
      <c r="BK824" s="299">
        <f t="shared" si="306"/>
        <v>0</v>
      </c>
      <c r="BL824" s="300">
        <f t="shared" si="307"/>
        <v>0</v>
      </c>
      <c r="BM824" s="301">
        <f t="shared" si="308"/>
        <v>0</v>
      </c>
      <c r="BN824" s="298">
        <f t="shared" si="309"/>
        <v>0</v>
      </c>
      <c r="BO824" s="299">
        <f t="shared" si="310"/>
        <v>0</v>
      </c>
      <c r="BP824" s="300">
        <f t="shared" si="311"/>
        <v>0</v>
      </c>
      <c r="BQ824" s="301">
        <f t="shared" si="312"/>
        <v>0</v>
      </c>
      <c r="BR824" s="298">
        <f t="shared" si="313"/>
        <v>0</v>
      </c>
      <c r="BS824" s="299">
        <f t="shared" si="314"/>
        <v>0</v>
      </c>
      <c r="BT824" s="300">
        <f t="shared" si="315"/>
        <v>0</v>
      </c>
      <c r="BU824" s="301">
        <f t="shared" si="316"/>
        <v>0</v>
      </c>
      <c r="BV824" s="298">
        <f t="shared" si="317"/>
        <v>0</v>
      </c>
      <c r="BW824" s="299">
        <f t="shared" si="318"/>
        <v>0</v>
      </c>
      <c r="BX824" s="300">
        <f t="shared" si="319"/>
        <v>0</v>
      </c>
      <c r="BY824" s="301">
        <f t="shared" si="320"/>
        <v>0</v>
      </c>
      <c r="BZ824" s="371">
        <f t="shared" si="321"/>
        <v>0</v>
      </c>
      <c r="CA824" s="303">
        <f t="shared" si="322"/>
        <v>0</v>
      </c>
      <c r="CB824" s="304" t="str">
        <f>IF(CA824=0,"",
IF(SUM($CA$784:CA824)=1,CC824,
IF($CA$904&gt;SUM($CA$784:CA824),_xlfn.CONCAT(", ",CC824),
IF($CA$904=SUM($CA$784:CA824),_xlfn.CONCAT(" y ",CC824)))))</f>
        <v/>
      </c>
      <c r="CC824" s="231" t="s">
        <v>6252</v>
      </c>
      <c r="CD824" s="290">
        <f t="shared" si="323"/>
        <v>1</v>
      </c>
      <c r="CE824" s="291" t="str">
        <f>IF(CD824=0,"",
IF(SUM($CD$784:CD824)=1,CF824,
IF($CD$904&gt;SUM($CD$784:CD824),_xlfn.CONCAT(", ",CF824),
IF($CD$904=SUM($CD$784:CD824),_xlfn.CONCAT(" y ",CF824)))))</f>
        <v>, 41</v>
      </c>
      <c r="CF824" s="222" t="s">
        <v>6252</v>
      </c>
      <c r="CG824" s="378">
        <f t="shared" si="324"/>
        <v>0</v>
      </c>
      <c r="CH824" s="379">
        <f t="shared" si="325"/>
        <v>0</v>
      </c>
      <c r="CI824" s="380">
        <f t="shared" si="326"/>
        <v>0</v>
      </c>
    </row>
    <row r="825" spans="1:87" ht="15" customHeight="1">
      <c r="A825" s="6"/>
      <c r="B825" s="5"/>
      <c r="C825" s="85" t="s">
        <v>146</v>
      </c>
      <c r="D825" s="732" t="str">
        <f>IF(CNGE_2024_M1_Secc1_Sub1!$D83="","",CNGE_2024_M1_Secc1_Sub1!$D83)</f>
        <v>INSTITUTO TECNOLOGICO SUPERIOR DE CHICONTEPEC</v>
      </c>
      <c r="E825" s="733"/>
      <c r="F825" s="733"/>
      <c r="G825" s="733"/>
      <c r="H825" s="733"/>
      <c r="I825" s="733"/>
      <c r="J825" s="733"/>
      <c r="K825" s="733"/>
      <c r="L825" s="733"/>
      <c r="M825" s="733"/>
      <c r="N825" s="733"/>
      <c r="O825" s="734"/>
      <c r="P825" s="111"/>
      <c r="Q825" s="111"/>
      <c r="R825" s="111"/>
      <c r="S825" s="111"/>
      <c r="T825" s="111"/>
      <c r="U825" s="111"/>
      <c r="V825" s="111"/>
      <c r="W825" s="111"/>
      <c r="X825" s="111"/>
      <c r="Y825" s="111"/>
      <c r="Z825" s="111"/>
      <c r="AA825" s="111"/>
      <c r="AB825" s="111"/>
      <c r="AC825" s="111"/>
      <c r="AD825" s="111"/>
      <c r="AE825" s="8"/>
      <c r="AG825" s="269">
        <f t="shared" si="276"/>
        <v>1</v>
      </c>
      <c r="AH825" s="298">
        <f t="shared" si="277"/>
        <v>0</v>
      </c>
      <c r="AI825" s="299">
        <f t="shared" si="278"/>
        <v>0</v>
      </c>
      <c r="AJ825" s="300">
        <f t="shared" si="279"/>
        <v>0</v>
      </c>
      <c r="AK825" s="301">
        <f t="shared" si="280"/>
        <v>0</v>
      </c>
      <c r="AL825" s="298">
        <f t="shared" si="281"/>
        <v>0</v>
      </c>
      <c r="AM825" s="299">
        <f t="shared" si="282"/>
        <v>0</v>
      </c>
      <c r="AN825" s="300">
        <f t="shared" si="283"/>
        <v>0</v>
      </c>
      <c r="AO825" s="301">
        <f t="shared" si="284"/>
        <v>0</v>
      </c>
      <c r="AP825" s="298">
        <f t="shared" si="285"/>
        <v>0</v>
      </c>
      <c r="AQ825" s="299">
        <f t="shared" si="286"/>
        <v>0</v>
      </c>
      <c r="AR825" s="300">
        <f t="shared" si="287"/>
        <v>0</v>
      </c>
      <c r="AS825" s="301">
        <f t="shared" si="288"/>
        <v>0</v>
      </c>
      <c r="AT825" s="298">
        <f t="shared" si="289"/>
        <v>0</v>
      </c>
      <c r="AU825" s="299">
        <f t="shared" si="290"/>
        <v>0</v>
      </c>
      <c r="AV825" s="300">
        <f t="shared" si="291"/>
        <v>0</v>
      </c>
      <c r="AW825" s="301">
        <f t="shared" si="292"/>
        <v>0</v>
      </c>
      <c r="AX825" s="298">
        <f t="shared" si="293"/>
        <v>0</v>
      </c>
      <c r="AY825" s="299">
        <f t="shared" si="294"/>
        <v>0</v>
      </c>
      <c r="AZ825" s="300">
        <f t="shared" si="295"/>
        <v>0</v>
      </c>
      <c r="BA825" s="301">
        <f t="shared" si="296"/>
        <v>0</v>
      </c>
      <c r="BB825" s="298">
        <f t="shared" si="297"/>
        <v>0</v>
      </c>
      <c r="BC825" s="299">
        <f t="shared" si="298"/>
        <v>0</v>
      </c>
      <c r="BD825" s="300">
        <f t="shared" si="299"/>
        <v>0</v>
      </c>
      <c r="BE825" s="301">
        <f t="shared" si="300"/>
        <v>0</v>
      </c>
      <c r="BF825" s="298">
        <f t="shared" si="301"/>
        <v>0</v>
      </c>
      <c r="BG825" s="299">
        <f t="shared" si="302"/>
        <v>0</v>
      </c>
      <c r="BH825" s="300">
        <f t="shared" si="303"/>
        <v>0</v>
      </c>
      <c r="BI825" s="301">
        <f t="shared" si="304"/>
        <v>0</v>
      </c>
      <c r="BJ825" s="298">
        <f t="shared" si="305"/>
        <v>0</v>
      </c>
      <c r="BK825" s="299">
        <f t="shared" si="306"/>
        <v>0</v>
      </c>
      <c r="BL825" s="300">
        <f t="shared" si="307"/>
        <v>0</v>
      </c>
      <c r="BM825" s="301">
        <f t="shared" si="308"/>
        <v>0</v>
      </c>
      <c r="BN825" s="298">
        <f t="shared" si="309"/>
        <v>0</v>
      </c>
      <c r="BO825" s="299">
        <f t="shared" si="310"/>
        <v>0</v>
      </c>
      <c r="BP825" s="300">
        <f t="shared" si="311"/>
        <v>0</v>
      </c>
      <c r="BQ825" s="301">
        <f t="shared" si="312"/>
        <v>0</v>
      </c>
      <c r="BR825" s="298">
        <f t="shared" si="313"/>
        <v>0</v>
      </c>
      <c r="BS825" s="299">
        <f t="shared" si="314"/>
        <v>0</v>
      </c>
      <c r="BT825" s="300">
        <f t="shared" si="315"/>
        <v>0</v>
      </c>
      <c r="BU825" s="301">
        <f t="shared" si="316"/>
        <v>0</v>
      </c>
      <c r="BV825" s="298">
        <f t="shared" si="317"/>
        <v>0</v>
      </c>
      <c r="BW825" s="299">
        <f t="shared" si="318"/>
        <v>0</v>
      </c>
      <c r="BX825" s="300">
        <f t="shared" si="319"/>
        <v>0</v>
      </c>
      <c r="BY825" s="301">
        <f t="shared" si="320"/>
        <v>0</v>
      </c>
      <c r="BZ825" s="371">
        <f t="shared" si="321"/>
        <v>0</v>
      </c>
      <c r="CA825" s="303">
        <f t="shared" si="322"/>
        <v>0</v>
      </c>
      <c r="CB825" s="304" t="str">
        <f>IF(CA825=0,"",
IF(SUM($CA$784:CA825)=1,CC825,
IF($CA$904&gt;SUM($CA$784:CA825),_xlfn.CONCAT(", ",CC825),
IF($CA$904=SUM($CA$784:CA825),_xlfn.CONCAT(" y ",CC825)))))</f>
        <v/>
      </c>
      <c r="CC825" s="231" t="s">
        <v>6253</v>
      </c>
      <c r="CD825" s="290">
        <f t="shared" si="323"/>
        <v>1</v>
      </c>
      <c r="CE825" s="291" t="str">
        <f>IF(CD825=0,"",
IF(SUM($CD$784:CD825)=1,CF825,
IF($CD$904&gt;SUM($CD$784:CD825),_xlfn.CONCAT(", ",CF825),
IF($CD$904=SUM($CD$784:CD825),_xlfn.CONCAT(" y ",CF825)))))</f>
        <v>, 42</v>
      </c>
      <c r="CF825" s="222" t="s">
        <v>6253</v>
      </c>
      <c r="CG825" s="378">
        <f t="shared" si="324"/>
        <v>0</v>
      </c>
      <c r="CH825" s="379">
        <f t="shared" si="325"/>
        <v>0</v>
      </c>
      <c r="CI825" s="380">
        <f t="shared" si="326"/>
        <v>0</v>
      </c>
    </row>
    <row r="826" spans="1:87" ht="30" customHeight="1">
      <c r="A826" s="6"/>
      <c r="B826" s="5"/>
      <c r="C826" s="85" t="s">
        <v>147</v>
      </c>
      <c r="D826" s="732" t="str">
        <f>IF(CNGE_2024_M1_Secc1_Sub1!$D84="","",CNGE_2024_M1_Secc1_Sub1!$D84)</f>
        <v>INSTITUTO TECNOLOGICO SUPERIOR DE MARTINEZ DE LA TORRE</v>
      </c>
      <c r="E826" s="733"/>
      <c r="F826" s="733"/>
      <c r="G826" s="733"/>
      <c r="H826" s="733"/>
      <c r="I826" s="733"/>
      <c r="J826" s="733"/>
      <c r="K826" s="733"/>
      <c r="L826" s="733"/>
      <c r="M826" s="733"/>
      <c r="N826" s="733"/>
      <c r="O826" s="734"/>
      <c r="P826" s="111"/>
      <c r="Q826" s="111"/>
      <c r="R826" s="111"/>
      <c r="S826" s="111"/>
      <c r="T826" s="111"/>
      <c r="U826" s="111"/>
      <c r="V826" s="111"/>
      <c r="W826" s="111"/>
      <c r="X826" s="111"/>
      <c r="Y826" s="111"/>
      <c r="Z826" s="111"/>
      <c r="AA826" s="111"/>
      <c r="AB826" s="111"/>
      <c r="AC826" s="111"/>
      <c r="AD826" s="111"/>
      <c r="AE826" s="8"/>
      <c r="AG826" s="269">
        <f t="shared" si="276"/>
        <v>1</v>
      </c>
      <c r="AH826" s="298">
        <f t="shared" si="277"/>
        <v>0</v>
      </c>
      <c r="AI826" s="299">
        <f t="shared" si="278"/>
        <v>0</v>
      </c>
      <c r="AJ826" s="300">
        <f t="shared" si="279"/>
        <v>0</v>
      </c>
      <c r="AK826" s="301">
        <f t="shared" si="280"/>
        <v>0</v>
      </c>
      <c r="AL826" s="298">
        <f t="shared" si="281"/>
        <v>0</v>
      </c>
      <c r="AM826" s="299">
        <f t="shared" si="282"/>
        <v>0</v>
      </c>
      <c r="AN826" s="300">
        <f t="shared" si="283"/>
        <v>0</v>
      </c>
      <c r="AO826" s="301">
        <f t="shared" si="284"/>
        <v>0</v>
      </c>
      <c r="AP826" s="298">
        <f t="shared" si="285"/>
        <v>0</v>
      </c>
      <c r="AQ826" s="299">
        <f t="shared" si="286"/>
        <v>0</v>
      </c>
      <c r="AR826" s="300">
        <f t="shared" si="287"/>
        <v>0</v>
      </c>
      <c r="AS826" s="301">
        <f t="shared" si="288"/>
        <v>0</v>
      </c>
      <c r="AT826" s="298">
        <f t="shared" si="289"/>
        <v>0</v>
      </c>
      <c r="AU826" s="299">
        <f t="shared" si="290"/>
        <v>0</v>
      </c>
      <c r="AV826" s="300">
        <f t="shared" si="291"/>
        <v>0</v>
      </c>
      <c r="AW826" s="301">
        <f t="shared" si="292"/>
        <v>0</v>
      </c>
      <c r="AX826" s="298">
        <f t="shared" si="293"/>
        <v>0</v>
      </c>
      <c r="AY826" s="299">
        <f t="shared" si="294"/>
        <v>0</v>
      </c>
      <c r="AZ826" s="300">
        <f t="shared" si="295"/>
        <v>0</v>
      </c>
      <c r="BA826" s="301">
        <f t="shared" si="296"/>
        <v>0</v>
      </c>
      <c r="BB826" s="298">
        <f t="shared" si="297"/>
        <v>0</v>
      </c>
      <c r="BC826" s="299">
        <f t="shared" si="298"/>
        <v>0</v>
      </c>
      <c r="BD826" s="300">
        <f t="shared" si="299"/>
        <v>0</v>
      </c>
      <c r="BE826" s="301">
        <f t="shared" si="300"/>
        <v>0</v>
      </c>
      <c r="BF826" s="298">
        <f t="shared" si="301"/>
        <v>0</v>
      </c>
      <c r="BG826" s="299">
        <f t="shared" si="302"/>
        <v>0</v>
      </c>
      <c r="BH826" s="300">
        <f t="shared" si="303"/>
        <v>0</v>
      </c>
      <c r="BI826" s="301">
        <f t="shared" si="304"/>
        <v>0</v>
      </c>
      <c r="BJ826" s="298">
        <f t="shared" si="305"/>
        <v>0</v>
      </c>
      <c r="BK826" s="299">
        <f t="shared" si="306"/>
        <v>0</v>
      </c>
      <c r="BL826" s="300">
        <f t="shared" si="307"/>
        <v>0</v>
      </c>
      <c r="BM826" s="301">
        <f t="shared" si="308"/>
        <v>0</v>
      </c>
      <c r="BN826" s="298">
        <f t="shared" si="309"/>
        <v>0</v>
      </c>
      <c r="BO826" s="299">
        <f t="shared" si="310"/>
        <v>0</v>
      </c>
      <c r="BP826" s="300">
        <f t="shared" si="311"/>
        <v>0</v>
      </c>
      <c r="BQ826" s="301">
        <f t="shared" si="312"/>
        <v>0</v>
      </c>
      <c r="BR826" s="298">
        <f t="shared" si="313"/>
        <v>0</v>
      </c>
      <c r="BS826" s="299">
        <f t="shared" si="314"/>
        <v>0</v>
      </c>
      <c r="BT826" s="300">
        <f t="shared" si="315"/>
        <v>0</v>
      </c>
      <c r="BU826" s="301">
        <f t="shared" si="316"/>
        <v>0</v>
      </c>
      <c r="BV826" s="298">
        <f t="shared" si="317"/>
        <v>0</v>
      </c>
      <c r="BW826" s="299">
        <f t="shared" si="318"/>
        <v>0</v>
      </c>
      <c r="BX826" s="300">
        <f t="shared" si="319"/>
        <v>0</v>
      </c>
      <c r="BY826" s="301">
        <f t="shared" si="320"/>
        <v>0</v>
      </c>
      <c r="BZ826" s="371">
        <f t="shared" si="321"/>
        <v>0</v>
      </c>
      <c r="CA826" s="303">
        <f t="shared" si="322"/>
        <v>0</v>
      </c>
      <c r="CB826" s="304" t="str">
        <f>IF(CA826=0,"",
IF(SUM($CA$784:CA826)=1,CC826,
IF($CA$904&gt;SUM($CA$784:CA826),_xlfn.CONCAT(", ",CC826),
IF($CA$904=SUM($CA$784:CA826),_xlfn.CONCAT(" y ",CC826)))))</f>
        <v/>
      </c>
      <c r="CC826" s="231" t="s">
        <v>6254</v>
      </c>
      <c r="CD826" s="290">
        <f t="shared" si="323"/>
        <v>1</v>
      </c>
      <c r="CE826" s="291" t="str">
        <f>IF(CD826=0,"",
IF(SUM($CD$784:CD826)=1,CF826,
IF($CD$904&gt;SUM($CD$784:CD826),_xlfn.CONCAT(", ",CF826),
IF($CD$904=SUM($CD$784:CD826),_xlfn.CONCAT(" y ",CF826)))))</f>
        <v>, 43</v>
      </c>
      <c r="CF826" s="222" t="s">
        <v>6254</v>
      </c>
      <c r="CG826" s="378">
        <f t="shared" si="324"/>
        <v>0</v>
      </c>
      <c r="CH826" s="379">
        <f t="shared" si="325"/>
        <v>0</v>
      </c>
      <c r="CI826" s="380">
        <f t="shared" si="326"/>
        <v>0</v>
      </c>
    </row>
    <row r="827" spans="1:87" ht="15" customHeight="1">
      <c r="A827" s="6"/>
      <c r="B827" s="5"/>
      <c r="C827" s="85" t="s">
        <v>148</v>
      </c>
      <c r="D827" s="732" t="str">
        <f>IF(CNGE_2024_M1_Secc1_Sub1!$D85="","",CNGE_2024_M1_Secc1_Sub1!$D85)</f>
        <v>INSTITUTO TECNOLOGICO SUPERIOR DE JESUS CARRANZA</v>
      </c>
      <c r="E827" s="733"/>
      <c r="F827" s="733"/>
      <c r="G827" s="733"/>
      <c r="H827" s="733"/>
      <c r="I827" s="733"/>
      <c r="J827" s="733"/>
      <c r="K827" s="733"/>
      <c r="L827" s="733"/>
      <c r="M827" s="733"/>
      <c r="N827" s="733"/>
      <c r="O827" s="734"/>
      <c r="P827" s="111"/>
      <c r="Q827" s="111"/>
      <c r="R827" s="111"/>
      <c r="S827" s="111"/>
      <c r="T827" s="111"/>
      <c r="U827" s="111"/>
      <c r="V827" s="111"/>
      <c r="W827" s="111"/>
      <c r="X827" s="111"/>
      <c r="Y827" s="111"/>
      <c r="Z827" s="111"/>
      <c r="AA827" s="111"/>
      <c r="AB827" s="111"/>
      <c r="AC827" s="111"/>
      <c r="AD827" s="111"/>
      <c r="AE827" s="8"/>
      <c r="AG827" s="269">
        <f t="shared" si="276"/>
        <v>1</v>
      </c>
      <c r="AH827" s="298">
        <f t="shared" si="277"/>
        <v>0</v>
      </c>
      <c r="AI827" s="299">
        <f t="shared" si="278"/>
        <v>0</v>
      </c>
      <c r="AJ827" s="300">
        <f t="shared" si="279"/>
        <v>0</v>
      </c>
      <c r="AK827" s="301">
        <f t="shared" si="280"/>
        <v>0</v>
      </c>
      <c r="AL827" s="298">
        <f t="shared" si="281"/>
        <v>0</v>
      </c>
      <c r="AM827" s="299">
        <f t="shared" si="282"/>
        <v>0</v>
      </c>
      <c r="AN827" s="300">
        <f t="shared" si="283"/>
        <v>0</v>
      </c>
      <c r="AO827" s="301">
        <f t="shared" si="284"/>
        <v>0</v>
      </c>
      <c r="AP827" s="298">
        <f t="shared" si="285"/>
        <v>0</v>
      </c>
      <c r="AQ827" s="299">
        <f t="shared" si="286"/>
        <v>0</v>
      </c>
      <c r="AR827" s="300">
        <f t="shared" si="287"/>
        <v>0</v>
      </c>
      <c r="AS827" s="301">
        <f t="shared" si="288"/>
        <v>0</v>
      </c>
      <c r="AT827" s="298">
        <f t="shared" si="289"/>
        <v>0</v>
      </c>
      <c r="AU827" s="299">
        <f t="shared" si="290"/>
        <v>0</v>
      </c>
      <c r="AV827" s="300">
        <f t="shared" si="291"/>
        <v>0</v>
      </c>
      <c r="AW827" s="301">
        <f t="shared" si="292"/>
        <v>0</v>
      </c>
      <c r="AX827" s="298">
        <f t="shared" si="293"/>
        <v>0</v>
      </c>
      <c r="AY827" s="299">
        <f t="shared" si="294"/>
        <v>0</v>
      </c>
      <c r="AZ827" s="300">
        <f t="shared" si="295"/>
        <v>0</v>
      </c>
      <c r="BA827" s="301">
        <f t="shared" si="296"/>
        <v>0</v>
      </c>
      <c r="BB827" s="298">
        <f t="shared" si="297"/>
        <v>0</v>
      </c>
      <c r="BC827" s="299">
        <f t="shared" si="298"/>
        <v>0</v>
      </c>
      <c r="BD827" s="300">
        <f t="shared" si="299"/>
        <v>0</v>
      </c>
      <c r="BE827" s="301">
        <f t="shared" si="300"/>
        <v>0</v>
      </c>
      <c r="BF827" s="298">
        <f t="shared" si="301"/>
        <v>0</v>
      </c>
      <c r="BG827" s="299">
        <f t="shared" si="302"/>
        <v>0</v>
      </c>
      <c r="BH827" s="300">
        <f t="shared" si="303"/>
        <v>0</v>
      </c>
      <c r="BI827" s="301">
        <f t="shared" si="304"/>
        <v>0</v>
      </c>
      <c r="BJ827" s="298">
        <f t="shared" si="305"/>
        <v>0</v>
      </c>
      <c r="BK827" s="299">
        <f t="shared" si="306"/>
        <v>0</v>
      </c>
      <c r="BL827" s="300">
        <f t="shared" si="307"/>
        <v>0</v>
      </c>
      <c r="BM827" s="301">
        <f t="shared" si="308"/>
        <v>0</v>
      </c>
      <c r="BN827" s="298">
        <f t="shared" si="309"/>
        <v>0</v>
      </c>
      <c r="BO827" s="299">
        <f t="shared" si="310"/>
        <v>0</v>
      </c>
      <c r="BP827" s="300">
        <f t="shared" si="311"/>
        <v>0</v>
      </c>
      <c r="BQ827" s="301">
        <f t="shared" si="312"/>
        <v>0</v>
      </c>
      <c r="BR827" s="298">
        <f t="shared" si="313"/>
        <v>0</v>
      </c>
      <c r="BS827" s="299">
        <f t="shared" si="314"/>
        <v>0</v>
      </c>
      <c r="BT827" s="300">
        <f t="shared" si="315"/>
        <v>0</v>
      </c>
      <c r="BU827" s="301">
        <f t="shared" si="316"/>
        <v>0</v>
      </c>
      <c r="BV827" s="298">
        <f t="shared" si="317"/>
        <v>0</v>
      </c>
      <c r="BW827" s="299">
        <f t="shared" si="318"/>
        <v>0</v>
      </c>
      <c r="BX827" s="300">
        <f t="shared" si="319"/>
        <v>0</v>
      </c>
      <c r="BY827" s="301">
        <f t="shared" si="320"/>
        <v>0</v>
      </c>
      <c r="BZ827" s="371">
        <f t="shared" si="321"/>
        <v>0</v>
      </c>
      <c r="CA827" s="303">
        <f t="shared" si="322"/>
        <v>0</v>
      </c>
      <c r="CB827" s="304" t="str">
        <f>IF(CA827=0,"",
IF(SUM($CA$784:CA827)=1,CC827,
IF($CA$904&gt;SUM($CA$784:CA827),_xlfn.CONCAT(", ",CC827),
IF($CA$904=SUM($CA$784:CA827),_xlfn.CONCAT(" y ",CC827)))))</f>
        <v/>
      </c>
      <c r="CC827" s="231" t="s">
        <v>6255</v>
      </c>
      <c r="CD827" s="290">
        <f t="shared" si="323"/>
        <v>1</v>
      </c>
      <c r="CE827" s="291" t="str">
        <f>IF(CD827=0,"",
IF(SUM($CD$784:CD827)=1,CF827,
IF($CD$904&gt;SUM($CD$784:CD827),_xlfn.CONCAT(", ",CF827),
IF($CD$904=SUM($CD$784:CD827),_xlfn.CONCAT(" y ",CF827)))))</f>
        <v>, 44</v>
      </c>
      <c r="CF827" s="222" t="s">
        <v>6255</v>
      </c>
      <c r="CG827" s="378">
        <f t="shared" si="324"/>
        <v>0</v>
      </c>
      <c r="CH827" s="379">
        <f t="shared" si="325"/>
        <v>0</v>
      </c>
      <c r="CI827" s="380">
        <f t="shared" si="326"/>
        <v>0</v>
      </c>
    </row>
    <row r="828" spans="1:87" ht="15" customHeight="1">
      <c r="A828" s="6"/>
      <c r="B828" s="5"/>
      <c r="C828" s="85" t="s">
        <v>149</v>
      </c>
      <c r="D828" s="732" t="str">
        <f>IF(CNGE_2024_M1_Secc1_Sub1!$D86="","",CNGE_2024_M1_Secc1_Sub1!$D86)</f>
        <v>INSTITUTO TECNOLOGICO SUPERIOR DE RODRIGUEZ CLARA</v>
      </c>
      <c r="E828" s="733"/>
      <c r="F828" s="733"/>
      <c r="G828" s="733"/>
      <c r="H828" s="733"/>
      <c r="I828" s="733"/>
      <c r="J828" s="733"/>
      <c r="K828" s="733"/>
      <c r="L828" s="733"/>
      <c r="M828" s="733"/>
      <c r="N828" s="733"/>
      <c r="O828" s="734"/>
      <c r="P828" s="111"/>
      <c r="Q828" s="111"/>
      <c r="R828" s="111"/>
      <c r="S828" s="111"/>
      <c r="T828" s="111"/>
      <c r="U828" s="111"/>
      <c r="V828" s="111"/>
      <c r="W828" s="111"/>
      <c r="X828" s="111"/>
      <c r="Y828" s="111"/>
      <c r="Z828" s="111"/>
      <c r="AA828" s="111"/>
      <c r="AB828" s="111"/>
      <c r="AC828" s="111"/>
      <c r="AD828" s="111"/>
      <c r="AE828" s="8"/>
      <c r="AG828" s="269">
        <f t="shared" si="276"/>
        <v>1</v>
      </c>
      <c r="AH828" s="298">
        <f t="shared" si="277"/>
        <v>0</v>
      </c>
      <c r="AI828" s="299">
        <f t="shared" si="278"/>
        <v>0</v>
      </c>
      <c r="AJ828" s="300">
        <f t="shared" si="279"/>
        <v>0</v>
      </c>
      <c r="AK828" s="301">
        <f t="shared" si="280"/>
        <v>0</v>
      </c>
      <c r="AL828" s="298">
        <f t="shared" si="281"/>
        <v>0</v>
      </c>
      <c r="AM828" s="299">
        <f t="shared" si="282"/>
        <v>0</v>
      </c>
      <c r="AN828" s="300">
        <f t="shared" si="283"/>
        <v>0</v>
      </c>
      <c r="AO828" s="301">
        <f t="shared" si="284"/>
        <v>0</v>
      </c>
      <c r="AP828" s="298">
        <f t="shared" si="285"/>
        <v>0</v>
      </c>
      <c r="AQ828" s="299">
        <f t="shared" si="286"/>
        <v>0</v>
      </c>
      <c r="AR828" s="300">
        <f t="shared" si="287"/>
        <v>0</v>
      </c>
      <c r="AS828" s="301">
        <f t="shared" si="288"/>
        <v>0</v>
      </c>
      <c r="AT828" s="298">
        <f t="shared" si="289"/>
        <v>0</v>
      </c>
      <c r="AU828" s="299">
        <f t="shared" si="290"/>
        <v>0</v>
      </c>
      <c r="AV828" s="300">
        <f t="shared" si="291"/>
        <v>0</v>
      </c>
      <c r="AW828" s="301">
        <f t="shared" si="292"/>
        <v>0</v>
      </c>
      <c r="AX828" s="298">
        <f t="shared" si="293"/>
        <v>0</v>
      </c>
      <c r="AY828" s="299">
        <f t="shared" si="294"/>
        <v>0</v>
      </c>
      <c r="AZ828" s="300">
        <f t="shared" si="295"/>
        <v>0</v>
      </c>
      <c r="BA828" s="301">
        <f t="shared" si="296"/>
        <v>0</v>
      </c>
      <c r="BB828" s="298">
        <f t="shared" si="297"/>
        <v>0</v>
      </c>
      <c r="BC828" s="299">
        <f t="shared" si="298"/>
        <v>0</v>
      </c>
      <c r="BD828" s="300">
        <f t="shared" si="299"/>
        <v>0</v>
      </c>
      <c r="BE828" s="301">
        <f t="shared" si="300"/>
        <v>0</v>
      </c>
      <c r="BF828" s="298">
        <f t="shared" si="301"/>
        <v>0</v>
      </c>
      <c r="BG828" s="299">
        <f t="shared" si="302"/>
        <v>0</v>
      </c>
      <c r="BH828" s="300">
        <f t="shared" si="303"/>
        <v>0</v>
      </c>
      <c r="BI828" s="301">
        <f t="shared" si="304"/>
        <v>0</v>
      </c>
      <c r="BJ828" s="298">
        <f t="shared" si="305"/>
        <v>0</v>
      </c>
      <c r="BK828" s="299">
        <f t="shared" si="306"/>
        <v>0</v>
      </c>
      <c r="BL828" s="300">
        <f t="shared" si="307"/>
        <v>0</v>
      </c>
      <c r="BM828" s="301">
        <f t="shared" si="308"/>
        <v>0</v>
      </c>
      <c r="BN828" s="298">
        <f t="shared" si="309"/>
        <v>0</v>
      </c>
      <c r="BO828" s="299">
        <f t="shared" si="310"/>
        <v>0</v>
      </c>
      <c r="BP828" s="300">
        <f t="shared" si="311"/>
        <v>0</v>
      </c>
      <c r="BQ828" s="301">
        <f t="shared" si="312"/>
        <v>0</v>
      </c>
      <c r="BR828" s="298">
        <f t="shared" si="313"/>
        <v>0</v>
      </c>
      <c r="BS828" s="299">
        <f t="shared" si="314"/>
        <v>0</v>
      </c>
      <c r="BT828" s="300">
        <f t="shared" si="315"/>
        <v>0</v>
      </c>
      <c r="BU828" s="301">
        <f t="shared" si="316"/>
        <v>0</v>
      </c>
      <c r="BV828" s="298">
        <f t="shared" si="317"/>
        <v>0</v>
      </c>
      <c r="BW828" s="299">
        <f t="shared" si="318"/>
        <v>0</v>
      </c>
      <c r="BX828" s="300">
        <f t="shared" si="319"/>
        <v>0</v>
      </c>
      <c r="BY828" s="301">
        <f t="shared" si="320"/>
        <v>0</v>
      </c>
      <c r="BZ828" s="371">
        <f t="shared" si="321"/>
        <v>0</v>
      </c>
      <c r="CA828" s="303">
        <f t="shared" si="322"/>
        <v>0</v>
      </c>
      <c r="CB828" s="304" t="str">
        <f>IF(CA828=0,"",
IF(SUM($CA$784:CA828)=1,CC828,
IF($CA$904&gt;SUM($CA$784:CA828),_xlfn.CONCAT(", ",CC828),
IF($CA$904=SUM($CA$784:CA828),_xlfn.CONCAT(" y ",CC828)))))</f>
        <v/>
      </c>
      <c r="CC828" s="231" t="s">
        <v>6256</v>
      </c>
      <c r="CD828" s="290">
        <f t="shared" si="323"/>
        <v>1</v>
      </c>
      <c r="CE828" s="291" t="str">
        <f>IF(CD828=0,"",
IF(SUM($CD$784:CD828)=1,CF828,
IF($CD$904&gt;SUM($CD$784:CD828),_xlfn.CONCAT(", ",CF828),
IF($CD$904=SUM($CD$784:CD828),_xlfn.CONCAT(" y ",CF828)))))</f>
        <v>, 45</v>
      </c>
      <c r="CF828" s="222" t="s">
        <v>6256</v>
      </c>
      <c r="CG828" s="378">
        <f t="shared" si="324"/>
        <v>0</v>
      </c>
      <c r="CH828" s="379">
        <f t="shared" si="325"/>
        <v>0</v>
      </c>
      <c r="CI828" s="380">
        <f t="shared" si="326"/>
        <v>0</v>
      </c>
    </row>
    <row r="829" spans="1:87" ht="30" customHeight="1">
      <c r="A829" s="6"/>
      <c r="B829" s="5"/>
      <c r="C829" s="85" t="s">
        <v>150</v>
      </c>
      <c r="D829" s="732" t="str">
        <f>IF(CNGE_2024_M1_Secc1_Sub1!$D87="","",CNGE_2024_M1_Secc1_Sub1!$D87)</f>
        <v>INSTITUTO VERACRUZANO DE EDUCACION PARA LOS ADULTOS</v>
      </c>
      <c r="E829" s="733"/>
      <c r="F829" s="733"/>
      <c r="G829" s="733"/>
      <c r="H829" s="733"/>
      <c r="I829" s="733"/>
      <c r="J829" s="733"/>
      <c r="K829" s="733"/>
      <c r="L829" s="733"/>
      <c r="M829" s="733"/>
      <c r="N829" s="733"/>
      <c r="O829" s="734"/>
      <c r="P829" s="111"/>
      <c r="Q829" s="111"/>
      <c r="R829" s="111"/>
      <c r="S829" s="111"/>
      <c r="T829" s="111"/>
      <c r="U829" s="111"/>
      <c r="V829" s="111"/>
      <c r="W829" s="111"/>
      <c r="X829" s="111"/>
      <c r="Y829" s="111"/>
      <c r="Z829" s="111"/>
      <c r="AA829" s="111"/>
      <c r="AB829" s="111"/>
      <c r="AC829" s="111"/>
      <c r="AD829" s="111"/>
      <c r="AE829" s="8"/>
      <c r="AG829" s="269">
        <f t="shared" si="276"/>
        <v>1</v>
      </c>
      <c r="AH829" s="298">
        <f t="shared" si="277"/>
        <v>0</v>
      </c>
      <c r="AI829" s="299">
        <f t="shared" si="278"/>
        <v>0</v>
      </c>
      <c r="AJ829" s="300">
        <f t="shared" si="279"/>
        <v>0</v>
      </c>
      <c r="AK829" s="301">
        <f t="shared" si="280"/>
        <v>0</v>
      </c>
      <c r="AL829" s="298">
        <f t="shared" si="281"/>
        <v>0</v>
      </c>
      <c r="AM829" s="299">
        <f t="shared" si="282"/>
        <v>0</v>
      </c>
      <c r="AN829" s="300">
        <f t="shared" si="283"/>
        <v>0</v>
      </c>
      <c r="AO829" s="301">
        <f t="shared" si="284"/>
        <v>0</v>
      </c>
      <c r="AP829" s="298">
        <f t="shared" si="285"/>
        <v>0</v>
      </c>
      <c r="AQ829" s="299">
        <f t="shared" si="286"/>
        <v>0</v>
      </c>
      <c r="AR829" s="300">
        <f t="shared" si="287"/>
        <v>0</v>
      </c>
      <c r="AS829" s="301">
        <f t="shared" si="288"/>
        <v>0</v>
      </c>
      <c r="AT829" s="298">
        <f t="shared" si="289"/>
        <v>0</v>
      </c>
      <c r="AU829" s="299">
        <f t="shared" si="290"/>
        <v>0</v>
      </c>
      <c r="AV829" s="300">
        <f t="shared" si="291"/>
        <v>0</v>
      </c>
      <c r="AW829" s="301">
        <f t="shared" si="292"/>
        <v>0</v>
      </c>
      <c r="AX829" s="298">
        <f t="shared" si="293"/>
        <v>0</v>
      </c>
      <c r="AY829" s="299">
        <f t="shared" si="294"/>
        <v>0</v>
      </c>
      <c r="AZ829" s="300">
        <f t="shared" si="295"/>
        <v>0</v>
      </c>
      <c r="BA829" s="301">
        <f t="shared" si="296"/>
        <v>0</v>
      </c>
      <c r="BB829" s="298">
        <f t="shared" si="297"/>
        <v>0</v>
      </c>
      <c r="BC829" s="299">
        <f t="shared" si="298"/>
        <v>0</v>
      </c>
      <c r="BD829" s="300">
        <f t="shared" si="299"/>
        <v>0</v>
      </c>
      <c r="BE829" s="301">
        <f t="shared" si="300"/>
        <v>0</v>
      </c>
      <c r="BF829" s="298">
        <f t="shared" si="301"/>
        <v>0</v>
      </c>
      <c r="BG829" s="299">
        <f t="shared" si="302"/>
        <v>0</v>
      </c>
      <c r="BH829" s="300">
        <f t="shared" si="303"/>
        <v>0</v>
      </c>
      <c r="BI829" s="301">
        <f t="shared" si="304"/>
        <v>0</v>
      </c>
      <c r="BJ829" s="298">
        <f t="shared" si="305"/>
        <v>0</v>
      </c>
      <c r="BK829" s="299">
        <f t="shared" si="306"/>
        <v>0</v>
      </c>
      <c r="BL829" s="300">
        <f t="shared" si="307"/>
        <v>0</v>
      </c>
      <c r="BM829" s="301">
        <f t="shared" si="308"/>
        <v>0</v>
      </c>
      <c r="BN829" s="298">
        <f t="shared" si="309"/>
        <v>0</v>
      </c>
      <c r="BO829" s="299">
        <f t="shared" si="310"/>
        <v>0</v>
      </c>
      <c r="BP829" s="300">
        <f t="shared" si="311"/>
        <v>0</v>
      </c>
      <c r="BQ829" s="301">
        <f t="shared" si="312"/>
        <v>0</v>
      </c>
      <c r="BR829" s="298">
        <f t="shared" si="313"/>
        <v>0</v>
      </c>
      <c r="BS829" s="299">
        <f t="shared" si="314"/>
        <v>0</v>
      </c>
      <c r="BT829" s="300">
        <f t="shared" si="315"/>
        <v>0</v>
      </c>
      <c r="BU829" s="301">
        <f t="shared" si="316"/>
        <v>0</v>
      </c>
      <c r="BV829" s="298">
        <f t="shared" si="317"/>
        <v>0</v>
      </c>
      <c r="BW829" s="299">
        <f t="shared" si="318"/>
        <v>0</v>
      </c>
      <c r="BX829" s="300">
        <f t="shared" si="319"/>
        <v>0</v>
      </c>
      <c r="BY829" s="301">
        <f t="shared" si="320"/>
        <v>0</v>
      </c>
      <c r="BZ829" s="371">
        <f t="shared" si="321"/>
        <v>0</v>
      </c>
      <c r="CA829" s="303">
        <f t="shared" si="322"/>
        <v>0</v>
      </c>
      <c r="CB829" s="304" t="str">
        <f>IF(CA829=0,"",
IF(SUM($CA$784:CA829)=1,CC829,
IF($CA$904&gt;SUM($CA$784:CA829),_xlfn.CONCAT(", ",CC829),
IF($CA$904=SUM($CA$784:CA829),_xlfn.CONCAT(" y ",CC829)))))</f>
        <v/>
      </c>
      <c r="CC829" s="231" t="s">
        <v>6257</v>
      </c>
      <c r="CD829" s="290">
        <f t="shared" si="323"/>
        <v>1</v>
      </c>
      <c r="CE829" s="291" t="str">
        <f>IF(CD829=0,"",
IF(SUM($CD$784:CD829)=1,CF829,
IF($CD$904&gt;SUM($CD$784:CD829),_xlfn.CONCAT(", ",CF829),
IF($CD$904=SUM($CD$784:CD829),_xlfn.CONCAT(" y ",CF829)))))</f>
        <v>, 46</v>
      </c>
      <c r="CF829" s="222" t="s">
        <v>6257</v>
      </c>
      <c r="CG829" s="378">
        <f t="shared" si="324"/>
        <v>0</v>
      </c>
      <c r="CH829" s="379">
        <f t="shared" si="325"/>
        <v>0</v>
      </c>
      <c r="CI829" s="380">
        <f t="shared" si="326"/>
        <v>0</v>
      </c>
    </row>
    <row r="830" spans="1:87" ht="30" customHeight="1">
      <c r="A830" s="6"/>
      <c r="B830" s="5"/>
      <c r="C830" s="85" t="s">
        <v>151</v>
      </c>
      <c r="D830" s="732" t="str">
        <f>IF(CNGE_2024_M1_Secc1_Sub1!$D88="","",CNGE_2024_M1_Secc1_Sub1!$D88)</f>
        <v>COLEGIO NACIONAL DE EDUCACION PROFESIONAL TECNICA</v>
      </c>
      <c r="E830" s="733"/>
      <c r="F830" s="733"/>
      <c r="G830" s="733"/>
      <c r="H830" s="733"/>
      <c r="I830" s="733"/>
      <c r="J830" s="733"/>
      <c r="K830" s="733"/>
      <c r="L830" s="733"/>
      <c r="M830" s="733"/>
      <c r="N830" s="733"/>
      <c r="O830" s="734"/>
      <c r="P830" s="111"/>
      <c r="Q830" s="111"/>
      <c r="R830" s="111"/>
      <c r="S830" s="111"/>
      <c r="T830" s="111"/>
      <c r="U830" s="111"/>
      <c r="V830" s="111"/>
      <c r="W830" s="111"/>
      <c r="X830" s="111"/>
      <c r="Y830" s="111"/>
      <c r="Z830" s="111"/>
      <c r="AA830" s="111"/>
      <c r="AB830" s="111"/>
      <c r="AC830" s="111"/>
      <c r="AD830" s="111"/>
      <c r="AE830" s="8"/>
      <c r="AG830" s="269">
        <f t="shared" si="276"/>
        <v>1</v>
      </c>
      <c r="AH830" s="298">
        <f t="shared" si="277"/>
        <v>0</v>
      </c>
      <c r="AI830" s="299">
        <f t="shared" si="278"/>
        <v>0</v>
      </c>
      <c r="AJ830" s="300">
        <f t="shared" si="279"/>
        <v>0</v>
      </c>
      <c r="AK830" s="301">
        <f t="shared" si="280"/>
        <v>0</v>
      </c>
      <c r="AL830" s="298">
        <f t="shared" si="281"/>
        <v>0</v>
      </c>
      <c r="AM830" s="299">
        <f t="shared" si="282"/>
        <v>0</v>
      </c>
      <c r="AN830" s="300">
        <f t="shared" si="283"/>
        <v>0</v>
      </c>
      <c r="AO830" s="301">
        <f t="shared" si="284"/>
        <v>0</v>
      </c>
      <c r="AP830" s="298">
        <f t="shared" si="285"/>
        <v>0</v>
      </c>
      <c r="AQ830" s="299">
        <f t="shared" si="286"/>
        <v>0</v>
      </c>
      <c r="AR830" s="300">
        <f t="shared" si="287"/>
        <v>0</v>
      </c>
      <c r="AS830" s="301">
        <f t="shared" si="288"/>
        <v>0</v>
      </c>
      <c r="AT830" s="298">
        <f t="shared" si="289"/>
        <v>0</v>
      </c>
      <c r="AU830" s="299">
        <f t="shared" si="290"/>
        <v>0</v>
      </c>
      <c r="AV830" s="300">
        <f t="shared" si="291"/>
        <v>0</v>
      </c>
      <c r="AW830" s="301">
        <f t="shared" si="292"/>
        <v>0</v>
      </c>
      <c r="AX830" s="298">
        <f t="shared" si="293"/>
        <v>0</v>
      </c>
      <c r="AY830" s="299">
        <f t="shared" si="294"/>
        <v>0</v>
      </c>
      <c r="AZ830" s="300">
        <f t="shared" si="295"/>
        <v>0</v>
      </c>
      <c r="BA830" s="301">
        <f t="shared" si="296"/>
        <v>0</v>
      </c>
      <c r="BB830" s="298">
        <f t="shared" si="297"/>
        <v>0</v>
      </c>
      <c r="BC830" s="299">
        <f t="shared" si="298"/>
        <v>0</v>
      </c>
      <c r="BD830" s="300">
        <f t="shared" si="299"/>
        <v>0</v>
      </c>
      <c r="BE830" s="301">
        <f t="shared" si="300"/>
        <v>0</v>
      </c>
      <c r="BF830" s="298">
        <f t="shared" si="301"/>
        <v>0</v>
      </c>
      <c r="BG830" s="299">
        <f t="shared" si="302"/>
        <v>0</v>
      </c>
      <c r="BH830" s="300">
        <f t="shared" si="303"/>
        <v>0</v>
      </c>
      <c r="BI830" s="301">
        <f t="shared" si="304"/>
        <v>0</v>
      </c>
      <c r="BJ830" s="298">
        <f t="shared" si="305"/>
        <v>0</v>
      </c>
      <c r="BK830" s="299">
        <f t="shared" si="306"/>
        <v>0</v>
      </c>
      <c r="BL830" s="300">
        <f t="shared" si="307"/>
        <v>0</v>
      </c>
      <c r="BM830" s="301">
        <f t="shared" si="308"/>
        <v>0</v>
      </c>
      <c r="BN830" s="298">
        <f t="shared" si="309"/>
        <v>0</v>
      </c>
      <c r="BO830" s="299">
        <f t="shared" si="310"/>
        <v>0</v>
      </c>
      <c r="BP830" s="300">
        <f t="shared" si="311"/>
        <v>0</v>
      </c>
      <c r="BQ830" s="301">
        <f t="shared" si="312"/>
        <v>0</v>
      </c>
      <c r="BR830" s="298">
        <f t="shared" si="313"/>
        <v>0</v>
      </c>
      <c r="BS830" s="299">
        <f t="shared" si="314"/>
        <v>0</v>
      </c>
      <c r="BT830" s="300">
        <f t="shared" si="315"/>
        <v>0</v>
      </c>
      <c r="BU830" s="301">
        <f t="shared" si="316"/>
        <v>0</v>
      </c>
      <c r="BV830" s="298">
        <f t="shared" si="317"/>
        <v>0</v>
      </c>
      <c r="BW830" s="299">
        <f t="shared" si="318"/>
        <v>0</v>
      </c>
      <c r="BX830" s="300">
        <f t="shared" si="319"/>
        <v>0</v>
      </c>
      <c r="BY830" s="301">
        <f t="shared" si="320"/>
        <v>0</v>
      </c>
      <c r="BZ830" s="371">
        <f t="shared" si="321"/>
        <v>0</v>
      </c>
      <c r="CA830" s="303">
        <f t="shared" si="322"/>
        <v>0</v>
      </c>
      <c r="CB830" s="304" t="str">
        <f>IF(CA830=0,"",
IF(SUM($CA$784:CA830)=1,CC830,
IF($CA$904&gt;SUM($CA$784:CA830),_xlfn.CONCAT(", ",CC830),
IF($CA$904=SUM($CA$784:CA830),_xlfn.CONCAT(" y ",CC830)))))</f>
        <v/>
      </c>
      <c r="CC830" s="231" t="s">
        <v>6258</v>
      </c>
      <c r="CD830" s="290">
        <f t="shared" si="323"/>
        <v>1</v>
      </c>
      <c r="CE830" s="291" t="str">
        <f>IF(CD830=0,"",
IF(SUM($CD$784:CD830)=1,CF830,
IF($CD$904&gt;SUM($CD$784:CD830),_xlfn.CONCAT(", ",CF830),
IF($CD$904=SUM($CD$784:CD830),_xlfn.CONCAT(" y ",CF830)))))</f>
        <v>, 47</v>
      </c>
      <c r="CF830" s="222" t="s">
        <v>6258</v>
      </c>
      <c r="CG830" s="378">
        <f t="shared" si="324"/>
        <v>0</v>
      </c>
      <c r="CH830" s="379">
        <f t="shared" si="325"/>
        <v>0</v>
      </c>
      <c r="CI830" s="380">
        <f t="shared" si="326"/>
        <v>0</v>
      </c>
    </row>
    <row r="831" spans="1:87" ht="15" customHeight="1">
      <c r="A831" s="6"/>
      <c r="B831" s="5"/>
      <c r="C831" s="85" t="s">
        <v>152</v>
      </c>
      <c r="D831" s="732" t="str">
        <f>IF(CNGE_2024_M1_Secc1_Sub1!$D89="","",CNGE_2024_M1_Secc1_Sub1!$D89)</f>
        <v>UNIVERSIDAD TECNOLOGICA DEL SURESTE</v>
      </c>
      <c r="E831" s="733"/>
      <c r="F831" s="733"/>
      <c r="G831" s="733"/>
      <c r="H831" s="733"/>
      <c r="I831" s="733"/>
      <c r="J831" s="733"/>
      <c r="K831" s="733"/>
      <c r="L831" s="733"/>
      <c r="M831" s="733"/>
      <c r="N831" s="733"/>
      <c r="O831" s="734"/>
      <c r="P831" s="111"/>
      <c r="Q831" s="111"/>
      <c r="R831" s="111"/>
      <c r="S831" s="111"/>
      <c r="T831" s="111"/>
      <c r="U831" s="111"/>
      <c r="V831" s="111"/>
      <c r="W831" s="111"/>
      <c r="X831" s="111"/>
      <c r="Y831" s="111"/>
      <c r="Z831" s="111"/>
      <c r="AA831" s="111"/>
      <c r="AB831" s="111"/>
      <c r="AC831" s="111"/>
      <c r="AD831" s="111"/>
      <c r="AE831" s="8"/>
      <c r="AG831" s="269">
        <f t="shared" si="276"/>
        <v>1</v>
      </c>
      <c r="AH831" s="298">
        <f t="shared" si="277"/>
        <v>0</v>
      </c>
      <c r="AI831" s="299">
        <f t="shared" si="278"/>
        <v>0</v>
      </c>
      <c r="AJ831" s="300">
        <f t="shared" si="279"/>
        <v>0</v>
      </c>
      <c r="AK831" s="301">
        <f t="shared" si="280"/>
        <v>0</v>
      </c>
      <c r="AL831" s="298">
        <f t="shared" si="281"/>
        <v>0</v>
      </c>
      <c r="AM831" s="299">
        <f t="shared" si="282"/>
        <v>0</v>
      </c>
      <c r="AN831" s="300">
        <f t="shared" si="283"/>
        <v>0</v>
      </c>
      <c r="AO831" s="301">
        <f t="shared" si="284"/>
        <v>0</v>
      </c>
      <c r="AP831" s="298">
        <f t="shared" si="285"/>
        <v>0</v>
      </c>
      <c r="AQ831" s="299">
        <f t="shared" si="286"/>
        <v>0</v>
      </c>
      <c r="AR831" s="300">
        <f t="shared" si="287"/>
        <v>0</v>
      </c>
      <c r="AS831" s="301">
        <f t="shared" si="288"/>
        <v>0</v>
      </c>
      <c r="AT831" s="298">
        <f t="shared" si="289"/>
        <v>0</v>
      </c>
      <c r="AU831" s="299">
        <f t="shared" si="290"/>
        <v>0</v>
      </c>
      <c r="AV831" s="300">
        <f t="shared" si="291"/>
        <v>0</v>
      </c>
      <c r="AW831" s="301">
        <f t="shared" si="292"/>
        <v>0</v>
      </c>
      <c r="AX831" s="298">
        <f t="shared" si="293"/>
        <v>0</v>
      </c>
      <c r="AY831" s="299">
        <f t="shared" si="294"/>
        <v>0</v>
      </c>
      <c r="AZ831" s="300">
        <f t="shared" si="295"/>
        <v>0</v>
      </c>
      <c r="BA831" s="301">
        <f t="shared" si="296"/>
        <v>0</v>
      </c>
      <c r="BB831" s="298">
        <f t="shared" si="297"/>
        <v>0</v>
      </c>
      <c r="BC831" s="299">
        <f t="shared" si="298"/>
        <v>0</v>
      </c>
      <c r="BD831" s="300">
        <f t="shared" si="299"/>
        <v>0</v>
      </c>
      <c r="BE831" s="301">
        <f t="shared" si="300"/>
        <v>0</v>
      </c>
      <c r="BF831" s="298">
        <f t="shared" si="301"/>
        <v>0</v>
      </c>
      <c r="BG831" s="299">
        <f t="shared" si="302"/>
        <v>0</v>
      </c>
      <c r="BH831" s="300">
        <f t="shared" si="303"/>
        <v>0</v>
      </c>
      <c r="BI831" s="301">
        <f t="shared" si="304"/>
        <v>0</v>
      </c>
      <c r="BJ831" s="298">
        <f t="shared" si="305"/>
        <v>0</v>
      </c>
      <c r="BK831" s="299">
        <f t="shared" si="306"/>
        <v>0</v>
      </c>
      <c r="BL831" s="300">
        <f t="shared" si="307"/>
        <v>0</v>
      </c>
      <c r="BM831" s="301">
        <f t="shared" si="308"/>
        <v>0</v>
      </c>
      <c r="BN831" s="298">
        <f t="shared" si="309"/>
        <v>0</v>
      </c>
      <c r="BO831" s="299">
        <f t="shared" si="310"/>
        <v>0</v>
      </c>
      <c r="BP831" s="300">
        <f t="shared" si="311"/>
        <v>0</v>
      </c>
      <c r="BQ831" s="301">
        <f t="shared" si="312"/>
        <v>0</v>
      </c>
      <c r="BR831" s="298">
        <f t="shared" si="313"/>
        <v>0</v>
      </c>
      <c r="BS831" s="299">
        <f t="shared" si="314"/>
        <v>0</v>
      </c>
      <c r="BT831" s="300">
        <f t="shared" si="315"/>
        <v>0</v>
      </c>
      <c r="BU831" s="301">
        <f t="shared" si="316"/>
        <v>0</v>
      </c>
      <c r="BV831" s="298">
        <f t="shared" si="317"/>
        <v>0</v>
      </c>
      <c r="BW831" s="299">
        <f t="shared" si="318"/>
        <v>0</v>
      </c>
      <c r="BX831" s="300">
        <f t="shared" si="319"/>
        <v>0</v>
      </c>
      <c r="BY831" s="301">
        <f t="shared" si="320"/>
        <v>0</v>
      </c>
      <c r="BZ831" s="371">
        <f t="shared" si="321"/>
        <v>0</v>
      </c>
      <c r="CA831" s="303">
        <f t="shared" si="322"/>
        <v>0</v>
      </c>
      <c r="CB831" s="304" t="str">
        <f>IF(CA831=0,"",
IF(SUM($CA$784:CA831)=1,CC831,
IF($CA$904&gt;SUM($CA$784:CA831),_xlfn.CONCAT(", ",CC831),
IF($CA$904=SUM($CA$784:CA831),_xlfn.CONCAT(" y ",CC831)))))</f>
        <v/>
      </c>
      <c r="CC831" s="231" t="s">
        <v>6259</v>
      </c>
      <c r="CD831" s="290">
        <f t="shared" si="323"/>
        <v>1</v>
      </c>
      <c r="CE831" s="291" t="str">
        <f>IF(CD831=0,"",
IF(SUM($CD$784:CD831)=1,CF831,
IF($CD$904&gt;SUM($CD$784:CD831),_xlfn.CONCAT(", ",CF831),
IF($CD$904=SUM($CD$784:CD831),_xlfn.CONCAT(" y ",CF831)))))</f>
        <v>, 48</v>
      </c>
      <c r="CF831" s="222" t="s">
        <v>6259</v>
      </c>
      <c r="CG831" s="378">
        <f t="shared" si="324"/>
        <v>0</v>
      </c>
      <c r="CH831" s="379">
        <f t="shared" si="325"/>
        <v>0</v>
      </c>
      <c r="CI831" s="380">
        <f t="shared" si="326"/>
        <v>0</v>
      </c>
    </row>
    <row r="832" spans="1:87" ht="15" customHeight="1">
      <c r="A832" s="6"/>
      <c r="B832" s="5"/>
      <c r="C832" s="85" t="s">
        <v>153</v>
      </c>
      <c r="D832" s="732" t="str">
        <f>IF(CNGE_2024_M1_Secc1_Sub1!$D90="","",CNGE_2024_M1_Secc1_Sub1!$D90)</f>
        <v>UNIVERSIDAD TECNOLOGICA DEL CENTRO</v>
      </c>
      <c r="E832" s="733"/>
      <c r="F832" s="733"/>
      <c r="G832" s="733"/>
      <c r="H832" s="733"/>
      <c r="I832" s="733"/>
      <c r="J832" s="733"/>
      <c r="K832" s="733"/>
      <c r="L832" s="733"/>
      <c r="M832" s="733"/>
      <c r="N832" s="733"/>
      <c r="O832" s="734"/>
      <c r="P832" s="111"/>
      <c r="Q832" s="111"/>
      <c r="R832" s="111"/>
      <c r="S832" s="111"/>
      <c r="T832" s="111"/>
      <c r="U832" s="111"/>
      <c r="V832" s="111"/>
      <c r="W832" s="111"/>
      <c r="X832" s="111"/>
      <c r="Y832" s="111"/>
      <c r="Z832" s="111"/>
      <c r="AA832" s="111"/>
      <c r="AB832" s="111"/>
      <c r="AC832" s="111"/>
      <c r="AD832" s="111"/>
      <c r="AE832" s="8"/>
      <c r="AG832" s="269">
        <f t="shared" si="276"/>
        <v>1</v>
      </c>
      <c r="AH832" s="298">
        <f t="shared" si="277"/>
        <v>0</v>
      </c>
      <c r="AI832" s="299">
        <f t="shared" si="278"/>
        <v>0</v>
      </c>
      <c r="AJ832" s="300">
        <f t="shared" si="279"/>
        <v>0</v>
      </c>
      <c r="AK832" s="301">
        <f t="shared" si="280"/>
        <v>0</v>
      </c>
      <c r="AL832" s="298">
        <f t="shared" si="281"/>
        <v>0</v>
      </c>
      <c r="AM832" s="299">
        <f t="shared" si="282"/>
        <v>0</v>
      </c>
      <c r="AN832" s="300">
        <f t="shared" si="283"/>
        <v>0</v>
      </c>
      <c r="AO832" s="301">
        <f t="shared" si="284"/>
        <v>0</v>
      </c>
      <c r="AP832" s="298">
        <f t="shared" si="285"/>
        <v>0</v>
      </c>
      <c r="AQ832" s="299">
        <f t="shared" si="286"/>
        <v>0</v>
      </c>
      <c r="AR832" s="300">
        <f t="shared" si="287"/>
        <v>0</v>
      </c>
      <c r="AS832" s="301">
        <f t="shared" si="288"/>
        <v>0</v>
      </c>
      <c r="AT832" s="298">
        <f t="shared" si="289"/>
        <v>0</v>
      </c>
      <c r="AU832" s="299">
        <f t="shared" si="290"/>
        <v>0</v>
      </c>
      <c r="AV832" s="300">
        <f t="shared" si="291"/>
        <v>0</v>
      </c>
      <c r="AW832" s="301">
        <f t="shared" si="292"/>
        <v>0</v>
      </c>
      <c r="AX832" s="298">
        <f t="shared" si="293"/>
        <v>0</v>
      </c>
      <c r="AY832" s="299">
        <f t="shared" si="294"/>
        <v>0</v>
      </c>
      <c r="AZ832" s="300">
        <f t="shared" si="295"/>
        <v>0</v>
      </c>
      <c r="BA832" s="301">
        <f t="shared" si="296"/>
        <v>0</v>
      </c>
      <c r="BB832" s="298">
        <f t="shared" si="297"/>
        <v>0</v>
      </c>
      <c r="BC832" s="299">
        <f t="shared" si="298"/>
        <v>0</v>
      </c>
      <c r="BD832" s="300">
        <f t="shared" si="299"/>
        <v>0</v>
      </c>
      <c r="BE832" s="301">
        <f t="shared" si="300"/>
        <v>0</v>
      </c>
      <c r="BF832" s="298">
        <f t="shared" si="301"/>
        <v>0</v>
      </c>
      <c r="BG832" s="299">
        <f t="shared" si="302"/>
        <v>0</v>
      </c>
      <c r="BH832" s="300">
        <f t="shared" si="303"/>
        <v>0</v>
      </c>
      <c r="BI832" s="301">
        <f t="shared" si="304"/>
        <v>0</v>
      </c>
      <c r="BJ832" s="298">
        <f t="shared" si="305"/>
        <v>0</v>
      </c>
      <c r="BK832" s="299">
        <f t="shared" si="306"/>
        <v>0</v>
      </c>
      <c r="BL832" s="300">
        <f t="shared" si="307"/>
        <v>0</v>
      </c>
      <c r="BM832" s="301">
        <f t="shared" si="308"/>
        <v>0</v>
      </c>
      <c r="BN832" s="298">
        <f t="shared" si="309"/>
        <v>0</v>
      </c>
      <c r="BO832" s="299">
        <f t="shared" si="310"/>
        <v>0</v>
      </c>
      <c r="BP832" s="300">
        <f t="shared" si="311"/>
        <v>0</v>
      </c>
      <c r="BQ832" s="301">
        <f t="shared" si="312"/>
        <v>0</v>
      </c>
      <c r="BR832" s="298">
        <f t="shared" si="313"/>
        <v>0</v>
      </c>
      <c r="BS832" s="299">
        <f t="shared" si="314"/>
        <v>0</v>
      </c>
      <c r="BT832" s="300">
        <f t="shared" si="315"/>
        <v>0</v>
      </c>
      <c r="BU832" s="301">
        <f t="shared" si="316"/>
        <v>0</v>
      </c>
      <c r="BV832" s="298">
        <f t="shared" si="317"/>
        <v>0</v>
      </c>
      <c r="BW832" s="299">
        <f t="shared" si="318"/>
        <v>0</v>
      </c>
      <c r="BX832" s="300">
        <f t="shared" si="319"/>
        <v>0</v>
      </c>
      <c r="BY832" s="301">
        <f t="shared" si="320"/>
        <v>0</v>
      </c>
      <c r="BZ832" s="371">
        <f t="shared" si="321"/>
        <v>0</v>
      </c>
      <c r="CA832" s="303">
        <f t="shared" si="322"/>
        <v>0</v>
      </c>
      <c r="CB832" s="304" t="str">
        <f>IF(CA832=0,"",
IF(SUM($CA$784:CA832)=1,CC832,
IF($CA$904&gt;SUM($CA$784:CA832),_xlfn.CONCAT(", ",CC832),
IF($CA$904=SUM($CA$784:CA832),_xlfn.CONCAT(" y ",CC832)))))</f>
        <v/>
      </c>
      <c r="CC832" s="231" t="s">
        <v>6260</v>
      </c>
      <c r="CD832" s="290">
        <f t="shared" si="323"/>
        <v>1</v>
      </c>
      <c r="CE832" s="291" t="str">
        <f>IF(CD832=0,"",
IF(SUM($CD$784:CD832)=1,CF832,
IF($CD$904&gt;SUM($CD$784:CD832),_xlfn.CONCAT(", ",CF832),
IF($CD$904=SUM($CD$784:CD832),_xlfn.CONCAT(" y ",CF832)))))</f>
        <v>, 49</v>
      </c>
      <c r="CF832" s="222" t="s">
        <v>6260</v>
      </c>
      <c r="CG832" s="378">
        <f t="shared" si="324"/>
        <v>0</v>
      </c>
      <c r="CH832" s="379">
        <f t="shared" si="325"/>
        <v>0</v>
      </c>
      <c r="CI832" s="380">
        <f t="shared" si="326"/>
        <v>0</v>
      </c>
    </row>
    <row r="833" spans="1:87" ht="15" customHeight="1">
      <c r="A833" s="6"/>
      <c r="B833" s="5"/>
      <c r="C833" s="85" t="s">
        <v>154</v>
      </c>
      <c r="D833" s="732" t="str">
        <f>IF(CNGE_2024_M1_Secc1_Sub1!$D91="","",CNGE_2024_M1_Secc1_Sub1!$D91)</f>
        <v>UNIVERSIDAD TECNOLOGICA DE GUTIERREZ ZAMORA</v>
      </c>
      <c r="E833" s="733"/>
      <c r="F833" s="733"/>
      <c r="G833" s="733"/>
      <c r="H833" s="733"/>
      <c r="I833" s="733"/>
      <c r="J833" s="733"/>
      <c r="K833" s="733"/>
      <c r="L833" s="733"/>
      <c r="M833" s="733"/>
      <c r="N833" s="733"/>
      <c r="O833" s="734"/>
      <c r="P833" s="111"/>
      <c r="Q833" s="111"/>
      <c r="R833" s="111"/>
      <c r="S833" s="111"/>
      <c r="T833" s="111"/>
      <c r="U833" s="111"/>
      <c r="V833" s="111"/>
      <c r="W833" s="111"/>
      <c r="X833" s="111"/>
      <c r="Y833" s="111"/>
      <c r="Z833" s="111"/>
      <c r="AA833" s="111"/>
      <c r="AB833" s="111"/>
      <c r="AC833" s="111"/>
      <c r="AD833" s="111"/>
      <c r="AE833" s="8"/>
      <c r="AG833" s="269">
        <f t="shared" si="276"/>
        <v>1</v>
      </c>
      <c r="AH833" s="298">
        <f t="shared" si="277"/>
        <v>0</v>
      </c>
      <c r="AI833" s="299">
        <f t="shared" si="278"/>
        <v>0</v>
      </c>
      <c r="AJ833" s="300">
        <f t="shared" si="279"/>
        <v>0</v>
      </c>
      <c r="AK833" s="301">
        <f t="shared" si="280"/>
        <v>0</v>
      </c>
      <c r="AL833" s="298">
        <f t="shared" si="281"/>
        <v>0</v>
      </c>
      <c r="AM833" s="299">
        <f t="shared" si="282"/>
        <v>0</v>
      </c>
      <c r="AN833" s="300">
        <f t="shared" si="283"/>
        <v>0</v>
      </c>
      <c r="AO833" s="301">
        <f t="shared" si="284"/>
        <v>0</v>
      </c>
      <c r="AP833" s="298">
        <f t="shared" si="285"/>
        <v>0</v>
      </c>
      <c r="AQ833" s="299">
        <f t="shared" si="286"/>
        <v>0</v>
      </c>
      <c r="AR833" s="300">
        <f t="shared" si="287"/>
        <v>0</v>
      </c>
      <c r="AS833" s="301">
        <f t="shared" si="288"/>
        <v>0</v>
      </c>
      <c r="AT833" s="298">
        <f t="shared" si="289"/>
        <v>0</v>
      </c>
      <c r="AU833" s="299">
        <f t="shared" si="290"/>
        <v>0</v>
      </c>
      <c r="AV833" s="300">
        <f t="shared" si="291"/>
        <v>0</v>
      </c>
      <c r="AW833" s="301">
        <f t="shared" si="292"/>
        <v>0</v>
      </c>
      <c r="AX833" s="298">
        <f t="shared" si="293"/>
        <v>0</v>
      </c>
      <c r="AY833" s="299">
        <f t="shared" si="294"/>
        <v>0</v>
      </c>
      <c r="AZ833" s="300">
        <f t="shared" si="295"/>
        <v>0</v>
      </c>
      <c r="BA833" s="301">
        <f t="shared" si="296"/>
        <v>0</v>
      </c>
      <c r="BB833" s="298">
        <f t="shared" si="297"/>
        <v>0</v>
      </c>
      <c r="BC833" s="299">
        <f t="shared" si="298"/>
        <v>0</v>
      </c>
      <c r="BD833" s="300">
        <f t="shared" si="299"/>
        <v>0</v>
      </c>
      <c r="BE833" s="301">
        <f t="shared" si="300"/>
        <v>0</v>
      </c>
      <c r="BF833" s="298">
        <f t="shared" si="301"/>
        <v>0</v>
      </c>
      <c r="BG833" s="299">
        <f t="shared" si="302"/>
        <v>0</v>
      </c>
      <c r="BH833" s="300">
        <f t="shared" si="303"/>
        <v>0</v>
      </c>
      <c r="BI833" s="301">
        <f t="shared" si="304"/>
        <v>0</v>
      </c>
      <c r="BJ833" s="298">
        <f t="shared" si="305"/>
        <v>0</v>
      </c>
      <c r="BK833" s="299">
        <f t="shared" si="306"/>
        <v>0</v>
      </c>
      <c r="BL833" s="300">
        <f t="shared" si="307"/>
        <v>0</v>
      </c>
      <c r="BM833" s="301">
        <f t="shared" si="308"/>
        <v>0</v>
      </c>
      <c r="BN833" s="298">
        <f t="shared" si="309"/>
        <v>0</v>
      </c>
      <c r="BO833" s="299">
        <f t="shared" si="310"/>
        <v>0</v>
      </c>
      <c r="BP833" s="300">
        <f t="shared" si="311"/>
        <v>0</v>
      </c>
      <c r="BQ833" s="301">
        <f t="shared" si="312"/>
        <v>0</v>
      </c>
      <c r="BR833" s="298">
        <f t="shared" si="313"/>
        <v>0</v>
      </c>
      <c r="BS833" s="299">
        <f t="shared" si="314"/>
        <v>0</v>
      </c>
      <c r="BT833" s="300">
        <f t="shared" si="315"/>
        <v>0</v>
      </c>
      <c r="BU833" s="301">
        <f t="shared" si="316"/>
        <v>0</v>
      </c>
      <c r="BV833" s="298">
        <f t="shared" si="317"/>
        <v>0</v>
      </c>
      <c r="BW833" s="299">
        <f t="shared" si="318"/>
        <v>0</v>
      </c>
      <c r="BX833" s="300">
        <f t="shared" si="319"/>
        <v>0</v>
      </c>
      <c r="BY833" s="301">
        <f t="shared" si="320"/>
        <v>0</v>
      </c>
      <c r="BZ833" s="371">
        <f t="shared" si="321"/>
        <v>0</v>
      </c>
      <c r="CA833" s="303">
        <f t="shared" si="322"/>
        <v>0</v>
      </c>
      <c r="CB833" s="304" t="str">
        <f>IF(CA833=0,"",
IF(SUM($CA$784:CA833)=1,CC833,
IF($CA$904&gt;SUM($CA$784:CA833),_xlfn.CONCAT(", ",CC833),
IF($CA$904=SUM($CA$784:CA833),_xlfn.CONCAT(" y ",CC833)))))</f>
        <v/>
      </c>
      <c r="CC833" s="231" t="s">
        <v>6261</v>
      </c>
      <c r="CD833" s="290">
        <f t="shared" si="323"/>
        <v>1</v>
      </c>
      <c r="CE833" s="291" t="str">
        <f>IF(CD833=0,"",
IF(SUM($CD$784:CD833)=1,CF833,
IF($CD$904&gt;SUM($CD$784:CD833),_xlfn.CONCAT(", ",CF833),
IF($CD$904=SUM($CD$784:CD833),_xlfn.CONCAT(" y ",CF833)))))</f>
        <v>, 50</v>
      </c>
      <c r="CF833" s="222" t="s">
        <v>6261</v>
      </c>
      <c r="CG833" s="378">
        <f t="shared" si="324"/>
        <v>0</v>
      </c>
      <c r="CH833" s="379">
        <f t="shared" si="325"/>
        <v>0</v>
      </c>
      <c r="CI833" s="380">
        <f t="shared" si="326"/>
        <v>0</v>
      </c>
    </row>
    <row r="834" spans="1:87" ht="30" customHeight="1">
      <c r="A834" s="6"/>
      <c r="B834" s="5"/>
      <c r="C834" s="85" t="s">
        <v>155</v>
      </c>
      <c r="D834" s="732" t="str">
        <f>IF(CNGE_2024_M1_Secc1_Sub1!$D92="","",CNGE_2024_M1_Secc1_Sub1!$D92)</f>
        <v>CONSEJO VERACRUZANO DE INVESTIGACION CIENTIFICA Y DESARROLLO TECNOLOGICO</v>
      </c>
      <c r="E834" s="733"/>
      <c r="F834" s="733"/>
      <c r="G834" s="733"/>
      <c r="H834" s="733"/>
      <c r="I834" s="733"/>
      <c r="J834" s="733"/>
      <c r="K834" s="733"/>
      <c r="L834" s="733"/>
      <c r="M834" s="733"/>
      <c r="N834" s="733"/>
      <c r="O834" s="734"/>
      <c r="P834" s="111"/>
      <c r="Q834" s="111"/>
      <c r="R834" s="111"/>
      <c r="S834" s="111"/>
      <c r="T834" s="111"/>
      <c r="U834" s="111"/>
      <c r="V834" s="111"/>
      <c r="W834" s="111"/>
      <c r="X834" s="111"/>
      <c r="Y834" s="111"/>
      <c r="Z834" s="111"/>
      <c r="AA834" s="111"/>
      <c r="AB834" s="111"/>
      <c r="AC834" s="111"/>
      <c r="AD834" s="111"/>
      <c r="AE834" s="8"/>
      <c r="AG834" s="269">
        <f t="shared" si="276"/>
        <v>1</v>
      </c>
      <c r="AH834" s="298">
        <f t="shared" si="277"/>
        <v>0</v>
      </c>
      <c r="AI834" s="299">
        <f t="shared" si="278"/>
        <v>0</v>
      </c>
      <c r="AJ834" s="300">
        <f t="shared" si="279"/>
        <v>0</v>
      </c>
      <c r="AK834" s="301">
        <f t="shared" si="280"/>
        <v>0</v>
      </c>
      <c r="AL834" s="298">
        <f t="shared" si="281"/>
        <v>0</v>
      </c>
      <c r="AM834" s="299">
        <f t="shared" si="282"/>
        <v>0</v>
      </c>
      <c r="AN834" s="300">
        <f t="shared" si="283"/>
        <v>0</v>
      </c>
      <c r="AO834" s="301">
        <f t="shared" si="284"/>
        <v>0</v>
      </c>
      <c r="AP834" s="298">
        <f t="shared" si="285"/>
        <v>0</v>
      </c>
      <c r="AQ834" s="299">
        <f t="shared" si="286"/>
        <v>0</v>
      </c>
      <c r="AR834" s="300">
        <f t="shared" si="287"/>
        <v>0</v>
      </c>
      <c r="AS834" s="301">
        <f t="shared" si="288"/>
        <v>0</v>
      </c>
      <c r="AT834" s="298">
        <f t="shared" si="289"/>
        <v>0</v>
      </c>
      <c r="AU834" s="299">
        <f t="shared" si="290"/>
        <v>0</v>
      </c>
      <c r="AV834" s="300">
        <f t="shared" si="291"/>
        <v>0</v>
      </c>
      <c r="AW834" s="301">
        <f t="shared" si="292"/>
        <v>0</v>
      </c>
      <c r="AX834" s="298">
        <f t="shared" si="293"/>
        <v>0</v>
      </c>
      <c r="AY834" s="299">
        <f t="shared" si="294"/>
        <v>0</v>
      </c>
      <c r="AZ834" s="300">
        <f t="shared" si="295"/>
        <v>0</v>
      </c>
      <c r="BA834" s="301">
        <f t="shared" si="296"/>
        <v>0</v>
      </c>
      <c r="BB834" s="298">
        <f t="shared" si="297"/>
        <v>0</v>
      </c>
      <c r="BC834" s="299">
        <f t="shared" si="298"/>
        <v>0</v>
      </c>
      <c r="BD834" s="300">
        <f t="shared" si="299"/>
        <v>0</v>
      </c>
      <c r="BE834" s="301">
        <f t="shared" si="300"/>
        <v>0</v>
      </c>
      <c r="BF834" s="298">
        <f t="shared" si="301"/>
        <v>0</v>
      </c>
      <c r="BG834" s="299">
        <f t="shared" si="302"/>
        <v>0</v>
      </c>
      <c r="BH834" s="300">
        <f t="shared" si="303"/>
        <v>0</v>
      </c>
      <c r="BI834" s="301">
        <f t="shared" si="304"/>
        <v>0</v>
      </c>
      <c r="BJ834" s="298">
        <f t="shared" si="305"/>
        <v>0</v>
      </c>
      <c r="BK834" s="299">
        <f t="shared" si="306"/>
        <v>0</v>
      </c>
      <c r="BL834" s="300">
        <f t="shared" si="307"/>
        <v>0</v>
      </c>
      <c r="BM834" s="301">
        <f t="shared" si="308"/>
        <v>0</v>
      </c>
      <c r="BN834" s="298">
        <f t="shared" si="309"/>
        <v>0</v>
      </c>
      <c r="BO834" s="299">
        <f t="shared" si="310"/>
        <v>0</v>
      </c>
      <c r="BP834" s="300">
        <f t="shared" si="311"/>
        <v>0</v>
      </c>
      <c r="BQ834" s="301">
        <f t="shared" si="312"/>
        <v>0</v>
      </c>
      <c r="BR834" s="298">
        <f t="shared" si="313"/>
        <v>0</v>
      </c>
      <c r="BS834" s="299">
        <f t="shared" si="314"/>
        <v>0</v>
      </c>
      <c r="BT834" s="300">
        <f t="shared" si="315"/>
        <v>0</v>
      </c>
      <c r="BU834" s="301">
        <f t="shared" si="316"/>
        <v>0</v>
      </c>
      <c r="BV834" s="298">
        <f t="shared" si="317"/>
        <v>0</v>
      </c>
      <c r="BW834" s="299">
        <f t="shared" si="318"/>
        <v>0</v>
      </c>
      <c r="BX834" s="300">
        <f t="shared" si="319"/>
        <v>0</v>
      </c>
      <c r="BY834" s="301">
        <f t="shared" si="320"/>
        <v>0</v>
      </c>
      <c r="BZ834" s="371">
        <f t="shared" si="321"/>
        <v>0</v>
      </c>
      <c r="CA834" s="303">
        <f t="shared" si="322"/>
        <v>0</v>
      </c>
      <c r="CB834" s="304" t="str">
        <f>IF(CA834=0,"",
IF(SUM($CA$784:CA834)=1,CC834,
IF($CA$904&gt;SUM($CA$784:CA834),_xlfn.CONCAT(", ",CC834),
IF($CA$904=SUM($CA$784:CA834),_xlfn.CONCAT(" y ",CC834)))))</f>
        <v/>
      </c>
      <c r="CC834" s="231" t="s">
        <v>6262</v>
      </c>
      <c r="CD834" s="290">
        <f t="shared" si="323"/>
        <v>1</v>
      </c>
      <c r="CE834" s="291" t="str">
        <f>IF(CD834=0,"",
IF(SUM($CD$784:CD834)=1,CF834,
IF($CD$904&gt;SUM($CD$784:CD834),_xlfn.CONCAT(", ",CF834),
IF($CD$904=SUM($CD$784:CD834),_xlfn.CONCAT(" y ",CF834)))))</f>
        <v>, 51</v>
      </c>
      <c r="CF834" s="222" t="s">
        <v>6262</v>
      </c>
      <c r="CG834" s="378">
        <f t="shared" si="324"/>
        <v>0</v>
      </c>
      <c r="CH834" s="379">
        <f t="shared" si="325"/>
        <v>0</v>
      </c>
      <c r="CI834" s="380">
        <f t="shared" si="326"/>
        <v>0</v>
      </c>
    </row>
    <row r="835" spans="1:87" ht="15" customHeight="1">
      <c r="A835" s="6"/>
      <c r="B835" s="5"/>
      <c r="C835" s="85" t="s">
        <v>156</v>
      </c>
      <c r="D835" s="732" t="str">
        <f>IF(CNGE_2024_M1_Secc1_Sub1!$D93="","",CNGE_2024_M1_Secc1_Sub1!$D93)</f>
        <v>COLEGIO DE ESTUDIOS CIENTIFICOS Y TECNOLOGICOS</v>
      </c>
      <c r="E835" s="733"/>
      <c r="F835" s="733"/>
      <c r="G835" s="733"/>
      <c r="H835" s="733"/>
      <c r="I835" s="733"/>
      <c r="J835" s="733"/>
      <c r="K835" s="733"/>
      <c r="L835" s="733"/>
      <c r="M835" s="733"/>
      <c r="N835" s="733"/>
      <c r="O835" s="734"/>
      <c r="P835" s="111"/>
      <c r="Q835" s="111"/>
      <c r="R835" s="111"/>
      <c r="S835" s="111"/>
      <c r="T835" s="111"/>
      <c r="U835" s="111"/>
      <c r="V835" s="111"/>
      <c r="W835" s="111"/>
      <c r="X835" s="111"/>
      <c r="Y835" s="111"/>
      <c r="Z835" s="111"/>
      <c r="AA835" s="111"/>
      <c r="AB835" s="111"/>
      <c r="AC835" s="111"/>
      <c r="AD835" s="111"/>
      <c r="AE835" s="8"/>
      <c r="AG835" s="269">
        <f t="shared" si="276"/>
        <v>1</v>
      </c>
      <c r="AH835" s="298">
        <f t="shared" si="277"/>
        <v>0</v>
      </c>
      <c r="AI835" s="299">
        <f t="shared" si="278"/>
        <v>0</v>
      </c>
      <c r="AJ835" s="300">
        <f t="shared" si="279"/>
        <v>0</v>
      </c>
      <c r="AK835" s="301">
        <f t="shared" si="280"/>
        <v>0</v>
      </c>
      <c r="AL835" s="298">
        <f t="shared" si="281"/>
        <v>0</v>
      </c>
      <c r="AM835" s="299">
        <f t="shared" si="282"/>
        <v>0</v>
      </c>
      <c r="AN835" s="300">
        <f t="shared" si="283"/>
        <v>0</v>
      </c>
      <c r="AO835" s="301">
        <f t="shared" si="284"/>
        <v>0</v>
      </c>
      <c r="AP835" s="298">
        <f t="shared" si="285"/>
        <v>0</v>
      </c>
      <c r="AQ835" s="299">
        <f t="shared" si="286"/>
        <v>0</v>
      </c>
      <c r="AR835" s="300">
        <f t="shared" si="287"/>
        <v>0</v>
      </c>
      <c r="AS835" s="301">
        <f t="shared" si="288"/>
        <v>0</v>
      </c>
      <c r="AT835" s="298">
        <f t="shared" si="289"/>
        <v>0</v>
      </c>
      <c r="AU835" s="299">
        <f t="shared" si="290"/>
        <v>0</v>
      </c>
      <c r="AV835" s="300">
        <f t="shared" si="291"/>
        <v>0</v>
      </c>
      <c r="AW835" s="301">
        <f t="shared" si="292"/>
        <v>0</v>
      </c>
      <c r="AX835" s="298">
        <f t="shared" si="293"/>
        <v>0</v>
      </c>
      <c r="AY835" s="299">
        <f t="shared" si="294"/>
        <v>0</v>
      </c>
      <c r="AZ835" s="300">
        <f t="shared" si="295"/>
        <v>0</v>
      </c>
      <c r="BA835" s="301">
        <f t="shared" si="296"/>
        <v>0</v>
      </c>
      <c r="BB835" s="298">
        <f t="shared" si="297"/>
        <v>0</v>
      </c>
      <c r="BC835" s="299">
        <f t="shared" si="298"/>
        <v>0</v>
      </c>
      <c r="BD835" s="300">
        <f t="shared" si="299"/>
        <v>0</v>
      </c>
      <c r="BE835" s="301">
        <f t="shared" si="300"/>
        <v>0</v>
      </c>
      <c r="BF835" s="298">
        <f t="shared" si="301"/>
        <v>0</v>
      </c>
      <c r="BG835" s="299">
        <f t="shared" si="302"/>
        <v>0</v>
      </c>
      <c r="BH835" s="300">
        <f t="shared" si="303"/>
        <v>0</v>
      </c>
      <c r="BI835" s="301">
        <f t="shared" si="304"/>
        <v>0</v>
      </c>
      <c r="BJ835" s="298">
        <f t="shared" si="305"/>
        <v>0</v>
      </c>
      <c r="BK835" s="299">
        <f t="shared" si="306"/>
        <v>0</v>
      </c>
      <c r="BL835" s="300">
        <f t="shared" si="307"/>
        <v>0</v>
      </c>
      <c r="BM835" s="301">
        <f t="shared" si="308"/>
        <v>0</v>
      </c>
      <c r="BN835" s="298">
        <f t="shared" si="309"/>
        <v>0</v>
      </c>
      <c r="BO835" s="299">
        <f t="shared" si="310"/>
        <v>0</v>
      </c>
      <c r="BP835" s="300">
        <f t="shared" si="311"/>
        <v>0</v>
      </c>
      <c r="BQ835" s="301">
        <f t="shared" si="312"/>
        <v>0</v>
      </c>
      <c r="BR835" s="298">
        <f t="shared" si="313"/>
        <v>0</v>
      </c>
      <c r="BS835" s="299">
        <f t="shared" si="314"/>
        <v>0</v>
      </c>
      <c r="BT835" s="300">
        <f t="shared" si="315"/>
        <v>0</v>
      </c>
      <c r="BU835" s="301">
        <f t="shared" si="316"/>
        <v>0</v>
      </c>
      <c r="BV835" s="298">
        <f t="shared" si="317"/>
        <v>0</v>
      </c>
      <c r="BW835" s="299">
        <f t="shared" si="318"/>
        <v>0</v>
      </c>
      <c r="BX835" s="300">
        <f t="shared" si="319"/>
        <v>0</v>
      </c>
      <c r="BY835" s="301">
        <f t="shared" si="320"/>
        <v>0</v>
      </c>
      <c r="BZ835" s="371">
        <f t="shared" si="321"/>
        <v>0</v>
      </c>
      <c r="CA835" s="303">
        <f t="shared" si="322"/>
        <v>0</v>
      </c>
      <c r="CB835" s="304" t="str">
        <f>IF(CA835=0,"",
IF(SUM($CA$784:CA835)=1,CC835,
IF($CA$904&gt;SUM($CA$784:CA835),_xlfn.CONCAT(", ",CC835),
IF($CA$904=SUM($CA$784:CA835),_xlfn.CONCAT(" y ",CC835)))))</f>
        <v/>
      </c>
      <c r="CC835" s="231" t="s">
        <v>6263</v>
      </c>
      <c r="CD835" s="290">
        <f t="shared" si="323"/>
        <v>1</v>
      </c>
      <c r="CE835" s="291" t="str">
        <f>IF(CD835=0,"",
IF(SUM($CD$784:CD835)=1,CF835,
IF($CD$904&gt;SUM($CD$784:CD835),_xlfn.CONCAT(", ",CF835),
IF($CD$904=SUM($CD$784:CD835),_xlfn.CONCAT(" y ",CF835)))))</f>
        <v>, 52</v>
      </c>
      <c r="CF835" s="222" t="s">
        <v>6263</v>
      </c>
      <c r="CG835" s="378">
        <f t="shared" si="324"/>
        <v>0</v>
      </c>
      <c r="CH835" s="379">
        <f t="shared" si="325"/>
        <v>0</v>
      </c>
      <c r="CI835" s="380">
        <f t="shared" si="326"/>
        <v>0</v>
      </c>
    </row>
    <row r="836" spans="1:87" ht="15" customHeight="1">
      <c r="A836" s="6"/>
      <c r="B836" s="5"/>
      <c r="C836" s="85" t="s">
        <v>157</v>
      </c>
      <c r="D836" s="732" t="str">
        <f>IF(CNGE_2024_M1_Secc1_Sub1!$D94="","",CNGE_2024_M1_Secc1_Sub1!$D94)</f>
        <v>COLEGIO DE VERACRUZ</v>
      </c>
      <c r="E836" s="733"/>
      <c r="F836" s="733"/>
      <c r="G836" s="733"/>
      <c r="H836" s="733"/>
      <c r="I836" s="733"/>
      <c r="J836" s="733"/>
      <c r="K836" s="733"/>
      <c r="L836" s="733"/>
      <c r="M836" s="733"/>
      <c r="N836" s="733"/>
      <c r="O836" s="734"/>
      <c r="P836" s="111"/>
      <c r="Q836" s="111"/>
      <c r="R836" s="111"/>
      <c r="S836" s="111"/>
      <c r="T836" s="111"/>
      <c r="U836" s="111"/>
      <c r="V836" s="111"/>
      <c r="W836" s="111"/>
      <c r="X836" s="111"/>
      <c r="Y836" s="111"/>
      <c r="Z836" s="111"/>
      <c r="AA836" s="111"/>
      <c r="AB836" s="111"/>
      <c r="AC836" s="111"/>
      <c r="AD836" s="111"/>
      <c r="AE836" s="8"/>
      <c r="AG836" s="269">
        <f t="shared" si="276"/>
        <v>1</v>
      </c>
      <c r="AH836" s="298">
        <f t="shared" si="277"/>
        <v>0</v>
      </c>
      <c r="AI836" s="299">
        <f t="shared" si="278"/>
        <v>0</v>
      </c>
      <c r="AJ836" s="300">
        <f t="shared" si="279"/>
        <v>0</v>
      </c>
      <c r="AK836" s="301">
        <f t="shared" si="280"/>
        <v>0</v>
      </c>
      <c r="AL836" s="298">
        <f t="shared" si="281"/>
        <v>0</v>
      </c>
      <c r="AM836" s="299">
        <f t="shared" si="282"/>
        <v>0</v>
      </c>
      <c r="AN836" s="300">
        <f t="shared" si="283"/>
        <v>0</v>
      </c>
      <c r="AO836" s="301">
        <f t="shared" si="284"/>
        <v>0</v>
      </c>
      <c r="AP836" s="298">
        <f t="shared" si="285"/>
        <v>0</v>
      </c>
      <c r="AQ836" s="299">
        <f t="shared" si="286"/>
        <v>0</v>
      </c>
      <c r="AR836" s="300">
        <f t="shared" si="287"/>
        <v>0</v>
      </c>
      <c r="AS836" s="301">
        <f t="shared" si="288"/>
        <v>0</v>
      </c>
      <c r="AT836" s="298">
        <f t="shared" si="289"/>
        <v>0</v>
      </c>
      <c r="AU836" s="299">
        <f t="shared" si="290"/>
        <v>0</v>
      </c>
      <c r="AV836" s="300">
        <f t="shared" si="291"/>
        <v>0</v>
      </c>
      <c r="AW836" s="301">
        <f t="shared" si="292"/>
        <v>0</v>
      </c>
      <c r="AX836" s="298">
        <f t="shared" si="293"/>
        <v>0</v>
      </c>
      <c r="AY836" s="299">
        <f t="shared" si="294"/>
        <v>0</v>
      </c>
      <c r="AZ836" s="300">
        <f t="shared" si="295"/>
        <v>0</v>
      </c>
      <c r="BA836" s="301">
        <f t="shared" si="296"/>
        <v>0</v>
      </c>
      <c r="BB836" s="298">
        <f t="shared" si="297"/>
        <v>0</v>
      </c>
      <c r="BC836" s="299">
        <f t="shared" si="298"/>
        <v>0</v>
      </c>
      <c r="BD836" s="300">
        <f t="shared" si="299"/>
        <v>0</v>
      </c>
      <c r="BE836" s="301">
        <f t="shared" si="300"/>
        <v>0</v>
      </c>
      <c r="BF836" s="298">
        <f t="shared" si="301"/>
        <v>0</v>
      </c>
      <c r="BG836" s="299">
        <f t="shared" si="302"/>
        <v>0</v>
      </c>
      <c r="BH836" s="300">
        <f t="shared" si="303"/>
        <v>0</v>
      </c>
      <c r="BI836" s="301">
        <f t="shared" si="304"/>
        <v>0</v>
      </c>
      <c r="BJ836" s="298">
        <f t="shared" si="305"/>
        <v>0</v>
      </c>
      <c r="BK836" s="299">
        <f t="shared" si="306"/>
        <v>0</v>
      </c>
      <c r="BL836" s="300">
        <f t="shared" si="307"/>
        <v>0</v>
      </c>
      <c r="BM836" s="301">
        <f t="shared" si="308"/>
        <v>0</v>
      </c>
      <c r="BN836" s="298">
        <f t="shared" si="309"/>
        <v>0</v>
      </c>
      <c r="BO836" s="299">
        <f t="shared" si="310"/>
        <v>0</v>
      </c>
      <c r="BP836" s="300">
        <f t="shared" si="311"/>
        <v>0</v>
      </c>
      <c r="BQ836" s="301">
        <f t="shared" si="312"/>
        <v>0</v>
      </c>
      <c r="BR836" s="298">
        <f t="shared" si="313"/>
        <v>0</v>
      </c>
      <c r="BS836" s="299">
        <f t="shared" si="314"/>
        <v>0</v>
      </c>
      <c r="BT836" s="300">
        <f t="shared" si="315"/>
        <v>0</v>
      </c>
      <c r="BU836" s="301">
        <f t="shared" si="316"/>
        <v>0</v>
      </c>
      <c r="BV836" s="298">
        <f t="shared" si="317"/>
        <v>0</v>
      </c>
      <c r="BW836" s="299">
        <f t="shared" si="318"/>
        <v>0</v>
      </c>
      <c r="BX836" s="300">
        <f t="shared" si="319"/>
        <v>0</v>
      </c>
      <c r="BY836" s="301">
        <f t="shared" si="320"/>
        <v>0</v>
      </c>
      <c r="BZ836" s="371">
        <f t="shared" si="321"/>
        <v>0</v>
      </c>
      <c r="CA836" s="303">
        <f t="shared" si="322"/>
        <v>0</v>
      </c>
      <c r="CB836" s="304" t="str">
        <f>IF(CA836=0,"",
IF(SUM($CA$784:CA836)=1,CC836,
IF($CA$904&gt;SUM($CA$784:CA836),_xlfn.CONCAT(", ",CC836),
IF($CA$904=SUM($CA$784:CA836),_xlfn.CONCAT(" y ",CC836)))))</f>
        <v/>
      </c>
      <c r="CC836" s="231" t="s">
        <v>6264</v>
      </c>
      <c r="CD836" s="290">
        <f t="shared" si="323"/>
        <v>1</v>
      </c>
      <c r="CE836" s="291" t="str">
        <f>IF(CD836=0,"",
IF(SUM($CD$784:CD836)=1,CF836,
IF($CD$904&gt;SUM($CD$784:CD836),_xlfn.CONCAT(", ",CF836),
IF($CD$904=SUM($CD$784:CD836),_xlfn.CONCAT(" y ",CF836)))))</f>
        <v>, 53</v>
      </c>
      <c r="CF836" s="222" t="s">
        <v>6264</v>
      </c>
      <c r="CG836" s="378">
        <f t="shared" si="324"/>
        <v>0</v>
      </c>
      <c r="CH836" s="379">
        <f t="shared" si="325"/>
        <v>0</v>
      </c>
      <c r="CI836" s="380">
        <f t="shared" si="326"/>
        <v>0</v>
      </c>
    </row>
    <row r="837" spans="1:87" ht="15" customHeight="1">
      <c r="A837" s="6"/>
      <c r="B837" s="5"/>
      <c r="C837" s="85" t="s">
        <v>158</v>
      </c>
      <c r="D837" s="732" t="str">
        <f>IF(CNGE_2024_M1_Secc1_Sub1!$D95="","",CNGE_2024_M1_Secc1_Sub1!$D95)</f>
        <v>UNIVERSIDAD POLITECNICA DE HUATUSCO</v>
      </c>
      <c r="E837" s="733"/>
      <c r="F837" s="733"/>
      <c r="G837" s="733"/>
      <c r="H837" s="733"/>
      <c r="I837" s="733"/>
      <c r="J837" s="733"/>
      <c r="K837" s="733"/>
      <c r="L837" s="733"/>
      <c r="M837" s="733"/>
      <c r="N837" s="733"/>
      <c r="O837" s="734"/>
      <c r="P837" s="111"/>
      <c r="Q837" s="111"/>
      <c r="R837" s="111"/>
      <c r="S837" s="111"/>
      <c r="T837" s="111"/>
      <c r="U837" s="111"/>
      <c r="V837" s="111"/>
      <c r="W837" s="111"/>
      <c r="X837" s="111"/>
      <c r="Y837" s="111"/>
      <c r="Z837" s="111"/>
      <c r="AA837" s="111"/>
      <c r="AB837" s="111"/>
      <c r="AC837" s="111"/>
      <c r="AD837" s="111"/>
      <c r="AE837" s="8"/>
      <c r="AG837" s="269">
        <f t="shared" si="276"/>
        <v>1</v>
      </c>
      <c r="AH837" s="298">
        <f t="shared" si="277"/>
        <v>0</v>
      </c>
      <c r="AI837" s="299">
        <f t="shared" si="278"/>
        <v>0</v>
      </c>
      <c r="AJ837" s="300">
        <f t="shared" si="279"/>
        <v>0</v>
      </c>
      <c r="AK837" s="301">
        <f t="shared" si="280"/>
        <v>0</v>
      </c>
      <c r="AL837" s="298">
        <f t="shared" si="281"/>
        <v>0</v>
      </c>
      <c r="AM837" s="299">
        <f t="shared" si="282"/>
        <v>0</v>
      </c>
      <c r="AN837" s="300">
        <f t="shared" si="283"/>
        <v>0</v>
      </c>
      <c r="AO837" s="301">
        <f t="shared" si="284"/>
        <v>0</v>
      </c>
      <c r="AP837" s="298">
        <f t="shared" si="285"/>
        <v>0</v>
      </c>
      <c r="AQ837" s="299">
        <f t="shared" si="286"/>
        <v>0</v>
      </c>
      <c r="AR837" s="300">
        <f t="shared" si="287"/>
        <v>0</v>
      </c>
      <c r="AS837" s="301">
        <f t="shared" si="288"/>
        <v>0</v>
      </c>
      <c r="AT837" s="298">
        <f t="shared" si="289"/>
        <v>0</v>
      </c>
      <c r="AU837" s="299">
        <f t="shared" si="290"/>
        <v>0</v>
      </c>
      <c r="AV837" s="300">
        <f t="shared" si="291"/>
        <v>0</v>
      </c>
      <c r="AW837" s="301">
        <f t="shared" si="292"/>
        <v>0</v>
      </c>
      <c r="AX837" s="298">
        <f t="shared" si="293"/>
        <v>0</v>
      </c>
      <c r="AY837" s="299">
        <f t="shared" si="294"/>
        <v>0</v>
      </c>
      <c r="AZ837" s="300">
        <f t="shared" si="295"/>
        <v>0</v>
      </c>
      <c r="BA837" s="301">
        <f t="shared" si="296"/>
        <v>0</v>
      </c>
      <c r="BB837" s="298">
        <f t="shared" si="297"/>
        <v>0</v>
      </c>
      <c r="BC837" s="299">
        <f t="shared" si="298"/>
        <v>0</v>
      </c>
      <c r="BD837" s="300">
        <f t="shared" si="299"/>
        <v>0</v>
      </c>
      <c r="BE837" s="301">
        <f t="shared" si="300"/>
        <v>0</v>
      </c>
      <c r="BF837" s="298">
        <f t="shared" si="301"/>
        <v>0</v>
      </c>
      <c r="BG837" s="299">
        <f t="shared" si="302"/>
        <v>0</v>
      </c>
      <c r="BH837" s="300">
        <f t="shared" si="303"/>
        <v>0</v>
      </c>
      <c r="BI837" s="301">
        <f t="shared" si="304"/>
        <v>0</v>
      </c>
      <c r="BJ837" s="298">
        <f t="shared" si="305"/>
        <v>0</v>
      </c>
      <c r="BK837" s="299">
        <f t="shared" si="306"/>
        <v>0</v>
      </c>
      <c r="BL837" s="300">
        <f t="shared" si="307"/>
        <v>0</v>
      </c>
      <c r="BM837" s="301">
        <f t="shared" si="308"/>
        <v>0</v>
      </c>
      <c r="BN837" s="298">
        <f t="shared" si="309"/>
        <v>0</v>
      </c>
      <c r="BO837" s="299">
        <f t="shared" si="310"/>
        <v>0</v>
      </c>
      <c r="BP837" s="300">
        <f t="shared" si="311"/>
        <v>0</v>
      </c>
      <c r="BQ837" s="301">
        <f t="shared" si="312"/>
        <v>0</v>
      </c>
      <c r="BR837" s="298">
        <f t="shared" si="313"/>
        <v>0</v>
      </c>
      <c r="BS837" s="299">
        <f t="shared" si="314"/>
        <v>0</v>
      </c>
      <c r="BT837" s="300">
        <f t="shared" si="315"/>
        <v>0</v>
      </c>
      <c r="BU837" s="301">
        <f t="shared" si="316"/>
        <v>0</v>
      </c>
      <c r="BV837" s="298">
        <f t="shared" si="317"/>
        <v>0</v>
      </c>
      <c r="BW837" s="299">
        <f t="shared" si="318"/>
        <v>0</v>
      </c>
      <c r="BX837" s="300">
        <f t="shared" si="319"/>
        <v>0</v>
      </c>
      <c r="BY837" s="301">
        <f t="shared" si="320"/>
        <v>0</v>
      </c>
      <c r="BZ837" s="371">
        <f t="shared" si="321"/>
        <v>0</v>
      </c>
      <c r="CA837" s="303">
        <f t="shared" si="322"/>
        <v>0</v>
      </c>
      <c r="CB837" s="304" t="str">
        <f>IF(CA837=0,"",
IF(SUM($CA$784:CA837)=1,CC837,
IF($CA$904&gt;SUM($CA$784:CA837),_xlfn.CONCAT(", ",CC837),
IF($CA$904=SUM($CA$784:CA837),_xlfn.CONCAT(" y ",CC837)))))</f>
        <v/>
      </c>
      <c r="CC837" s="231" t="s">
        <v>6265</v>
      </c>
      <c r="CD837" s="290">
        <f t="shared" si="323"/>
        <v>1</v>
      </c>
      <c r="CE837" s="291" t="str">
        <f>IF(CD837=0,"",
IF(SUM($CD$784:CD837)=1,CF837,
IF($CD$904&gt;SUM($CD$784:CD837),_xlfn.CONCAT(", ",CF837),
IF($CD$904=SUM($CD$784:CD837),_xlfn.CONCAT(" y ",CF837)))))</f>
        <v>, 54</v>
      </c>
      <c r="CF837" s="222" t="s">
        <v>6265</v>
      </c>
      <c r="CG837" s="378">
        <f t="shared" si="324"/>
        <v>0</v>
      </c>
      <c r="CH837" s="379">
        <f t="shared" si="325"/>
        <v>0</v>
      </c>
      <c r="CI837" s="380">
        <f t="shared" si="326"/>
        <v>0</v>
      </c>
    </row>
    <row r="838" spans="1:87" ht="15" customHeight="1">
      <c r="A838" s="6"/>
      <c r="B838" s="5"/>
      <c r="C838" s="85" t="s">
        <v>159</v>
      </c>
      <c r="D838" s="732" t="str">
        <f>IF(CNGE_2024_M1_Secc1_Sub1!$D96="","",CNGE_2024_M1_Secc1_Sub1!$D96)</f>
        <v>UNIVERSIDAD POPULAR AUTONOMA DE VERACRUZ</v>
      </c>
      <c r="E838" s="733"/>
      <c r="F838" s="733"/>
      <c r="G838" s="733"/>
      <c r="H838" s="733"/>
      <c r="I838" s="733"/>
      <c r="J838" s="733"/>
      <c r="K838" s="733"/>
      <c r="L838" s="733"/>
      <c r="M838" s="733"/>
      <c r="N838" s="733"/>
      <c r="O838" s="734"/>
      <c r="P838" s="111"/>
      <c r="Q838" s="111"/>
      <c r="R838" s="111"/>
      <c r="S838" s="111"/>
      <c r="T838" s="111"/>
      <c r="U838" s="111"/>
      <c r="V838" s="111"/>
      <c r="W838" s="111"/>
      <c r="X838" s="111"/>
      <c r="Y838" s="111"/>
      <c r="Z838" s="111"/>
      <c r="AA838" s="111"/>
      <c r="AB838" s="111"/>
      <c r="AC838" s="111"/>
      <c r="AD838" s="111"/>
      <c r="AE838" s="8"/>
      <c r="AG838" s="269">
        <f t="shared" si="276"/>
        <v>1</v>
      </c>
      <c r="AH838" s="298">
        <f t="shared" si="277"/>
        <v>0</v>
      </c>
      <c r="AI838" s="299">
        <f t="shared" si="278"/>
        <v>0</v>
      </c>
      <c r="AJ838" s="300">
        <f t="shared" si="279"/>
        <v>0</v>
      </c>
      <c r="AK838" s="301">
        <f t="shared" si="280"/>
        <v>0</v>
      </c>
      <c r="AL838" s="298">
        <f t="shared" si="281"/>
        <v>0</v>
      </c>
      <c r="AM838" s="299">
        <f t="shared" si="282"/>
        <v>0</v>
      </c>
      <c r="AN838" s="300">
        <f t="shared" si="283"/>
        <v>0</v>
      </c>
      <c r="AO838" s="301">
        <f t="shared" si="284"/>
        <v>0</v>
      </c>
      <c r="AP838" s="298">
        <f t="shared" si="285"/>
        <v>0</v>
      </c>
      <c r="AQ838" s="299">
        <f t="shared" si="286"/>
        <v>0</v>
      </c>
      <c r="AR838" s="300">
        <f t="shared" si="287"/>
        <v>0</v>
      </c>
      <c r="AS838" s="301">
        <f t="shared" si="288"/>
        <v>0</v>
      </c>
      <c r="AT838" s="298">
        <f t="shared" si="289"/>
        <v>0</v>
      </c>
      <c r="AU838" s="299">
        <f t="shared" si="290"/>
        <v>0</v>
      </c>
      <c r="AV838" s="300">
        <f t="shared" si="291"/>
        <v>0</v>
      </c>
      <c r="AW838" s="301">
        <f t="shared" si="292"/>
        <v>0</v>
      </c>
      <c r="AX838" s="298">
        <f t="shared" si="293"/>
        <v>0</v>
      </c>
      <c r="AY838" s="299">
        <f t="shared" si="294"/>
        <v>0</v>
      </c>
      <c r="AZ838" s="300">
        <f t="shared" si="295"/>
        <v>0</v>
      </c>
      <c r="BA838" s="301">
        <f t="shared" si="296"/>
        <v>0</v>
      </c>
      <c r="BB838" s="298">
        <f t="shared" si="297"/>
        <v>0</v>
      </c>
      <c r="BC838" s="299">
        <f t="shared" si="298"/>
        <v>0</v>
      </c>
      <c r="BD838" s="300">
        <f t="shared" si="299"/>
        <v>0</v>
      </c>
      <c r="BE838" s="301">
        <f t="shared" si="300"/>
        <v>0</v>
      </c>
      <c r="BF838" s="298">
        <f t="shared" si="301"/>
        <v>0</v>
      </c>
      <c r="BG838" s="299">
        <f t="shared" si="302"/>
        <v>0</v>
      </c>
      <c r="BH838" s="300">
        <f t="shared" si="303"/>
        <v>0</v>
      </c>
      <c r="BI838" s="301">
        <f t="shared" si="304"/>
        <v>0</v>
      </c>
      <c r="BJ838" s="298">
        <f t="shared" si="305"/>
        <v>0</v>
      </c>
      <c r="BK838" s="299">
        <f t="shared" si="306"/>
        <v>0</v>
      </c>
      <c r="BL838" s="300">
        <f t="shared" si="307"/>
        <v>0</v>
      </c>
      <c r="BM838" s="301">
        <f t="shared" si="308"/>
        <v>0</v>
      </c>
      <c r="BN838" s="298">
        <f t="shared" si="309"/>
        <v>0</v>
      </c>
      <c r="BO838" s="299">
        <f t="shared" si="310"/>
        <v>0</v>
      </c>
      <c r="BP838" s="300">
        <f t="shared" si="311"/>
        <v>0</v>
      </c>
      <c r="BQ838" s="301">
        <f t="shared" si="312"/>
        <v>0</v>
      </c>
      <c r="BR838" s="298">
        <f t="shared" si="313"/>
        <v>0</v>
      </c>
      <c r="BS838" s="299">
        <f t="shared" si="314"/>
        <v>0</v>
      </c>
      <c r="BT838" s="300">
        <f t="shared" si="315"/>
        <v>0</v>
      </c>
      <c r="BU838" s="301">
        <f t="shared" si="316"/>
        <v>0</v>
      </c>
      <c r="BV838" s="298">
        <f t="shared" si="317"/>
        <v>0</v>
      </c>
      <c r="BW838" s="299">
        <f t="shared" si="318"/>
        <v>0</v>
      </c>
      <c r="BX838" s="300">
        <f t="shared" si="319"/>
        <v>0</v>
      </c>
      <c r="BY838" s="301">
        <f t="shared" si="320"/>
        <v>0</v>
      </c>
      <c r="BZ838" s="371">
        <f t="shared" si="321"/>
        <v>0</v>
      </c>
      <c r="CA838" s="303">
        <f t="shared" si="322"/>
        <v>0</v>
      </c>
      <c r="CB838" s="304" t="str">
        <f>IF(CA838=0,"",
IF(SUM($CA$784:CA838)=1,CC838,
IF($CA$904&gt;SUM($CA$784:CA838),_xlfn.CONCAT(", ",CC838),
IF($CA$904=SUM($CA$784:CA838),_xlfn.CONCAT(" y ",CC838)))))</f>
        <v/>
      </c>
      <c r="CC838" s="231" t="s">
        <v>6266</v>
      </c>
      <c r="CD838" s="290">
        <f t="shared" si="323"/>
        <v>1</v>
      </c>
      <c r="CE838" s="291" t="str">
        <f>IF(CD838=0,"",
IF(SUM($CD$784:CD838)=1,CF838,
IF($CD$904&gt;SUM($CD$784:CD838),_xlfn.CONCAT(", ",CF838),
IF($CD$904=SUM($CD$784:CD838),_xlfn.CONCAT(" y ",CF838)))))</f>
        <v>, 55</v>
      </c>
      <c r="CF838" s="222" t="s">
        <v>6266</v>
      </c>
      <c r="CG838" s="378">
        <f t="shared" si="324"/>
        <v>0</v>
      </c>
      <c r="CH838" s="379">
        <f t="shared" si="325"/>
        <v>0</v>
      </c>
      <c r="CI838" s="380">
        <f t="shared" si="326"/>
        <v>0</v>
      </c>
    </row>
    <row r="839" spans="1:87" ht="15" customHeight="1">
      <c r="A839" s="6"/>
      <c r="B839" s="5"/>
      <c r="C839" s="85" t="s">
        <v>160</v>
      </c>
      <c r="D839" s="732" t="str">
        <f>IF(CNGE_2024_M1_Secc1_Sub1!$D97="","",CNGE_2024_M1_Secc1_Sub1!$D97)</f>
        <v>INSTITUTO VERACRUZANO DE LA VIVIENDA</v>
      </c>
      <c r="E839" s="733"/>
      <c r="F839" s="733"/>
      <c r="G839" s="733"/>
      <c r="H839" s="733"/>
      <c r="I839" s="733"/>
      <c r="J839" s="733"/>
      <c r="K839" s="733"/>
      <c r="L839" s="733"/>
      <c r="M839" s="733"/>
      <c r="N839" s="733"/>
      <c r="O839" s="734"/>
      <c r="P839" s="111"/>
      <c r="Q839" s="111"/>
      <c r="R839" s="111"/>
      <c r="S839" s="111"/>
      <c r="T839" s="111"/>
      <c r="U839" s="111"/>
      <c r="V839" s="111"/>
      <c r="W839" s="111"/>
      <c r="X839" s="111"/>
      <c r="Y839" s="111"/>
      <c r="Z839" s="111"/>
      <c r="AA839" s="111"/>
      <c r="AB839" s="111"/>
      <c r="AC839" s="111"/>
      <c r="AD839" s="111"/>
      <c r="AE839" s="8"/>
      <c r="AG839" s="269">
        <f t="shared" si="276"/>
        <v>1</v>
      </c>
      <c r="AH839" s="298">
        <f t="shared" si="277"/>
        <v>0</v>
      </c>
      <c r="AI839" s="299">
        <f t="shared" si="278"/>
        <v>0</v>
      </c>
      <c r="AJ839" s="300">
        <f t="shared" si="279"/>
        <v>0</v>
      </c>
      <c r="AK839" s="301">
        <f t="shared" si="280"/>
        <v>0</v>
      </c>
      <c r="AL839" s="298">
        <f t="shared" si="281"/>
        <v>0</v>
      </c>
      <c r="AM839" s="299">
        <f t="shared" si="282"/>
        <v>0</v>
      </c>
      <c r="AN839" s="300">
        <f t="shared" si="283"/>
        <v>0</v>
      </c>
      <c r="AO839" s="301">
        <f t="shared" si="284"/>
        <v>0</v>
      </c>
      <c r="AP839" s="298">
        <f t="shared" si="285"/>
        <v>0</v>
      </c>
      <c r="AQ839" s="299">
        <f t="shared" si="286"/>
        <v>0</v>
      </c>
      <c r="AR839" s="300">
        <f t="shared" si="287"/>
        <v>0</v>
      </c>
      <c r="AS839" s="301">
        <f t="shared" si="288"/>
        <v>0</v>
      </c>
      <c r="AT839" s="298">
        <f t="shared" si="289"/>
        <v>0</v>
      </c>
      <c r="AU839" s="299">
        <f t="shared" si="290"/>
        <v>0</v>
      </c>
      <c r="AV839" s="300">
        <f t="shared" si="291"/>
        <v>0</v>
      </c>
      <c r="AW839" s="301">
        <f t="shared" si="292"/>
        <v>0</v>
      </c>
      <c r="AX839" s="298">
        <f t="shared" si="293"/>
        <v>0</v>
      </c>
      <c r="AY839" s="299">
        <f t="shared" si="294"/>
        <v>0</v>
      </c>
      <c r="AZ839" s="300">
        <f t="shared" si="295"/>
        <v>0</v>
      </c>
      <c r="BA839" s="301">
        <f t="shared" si="296"/>
        <v>0</v>
      </c>
      <c r="BB839" s="298">
        <f t="shared" si="297"/>
        <v>0</v>
      </c>
      <c r="BC839" s="299">
        <f t="shared" si="298"/>
        <v>0</v>
      </c>
      <c r="BD839" s="300">
        <f t="shared" si="299"/>
        <v>0</v>
      </c>
      <c r="BE839" s="301">
        <f t="shared" si="300"/>
        <v>0</v>
      </c>
      <c r="BF839" s="298">
        <f t="shared" si="301"/>
        <v>0</v>
      </c>
      <c r="BG839" s="299">
        <f t="shared" si="302"/>
        <v>0</v>
      </c>
      <c r="BH839" s="300">
        <f t="shared" si="303"/>
        <v>0</v>
      </c>
      <c r="BI839" s="301">
        <f t="shared" si="304"/>
        <v>0</v>
      </c>
      <c r="BJ839" s="298">
        <f t="shared" si="305"/>
        <v>0</v>
      </c>
      <c r="BK839" s="299">
        <f t="shared" si="306"/>
        <v>0</v>
      </c>
      <c r="BL839" s="300">
        <f t="shared" si="307"/>
        <v>0</v>
      </c>
      <c r="BM839" s="301">
        <f t="shared" si="308"/>
        <v>0</v>
      </c>
      <c r="BN839" s="298">
        <f t="shared" si="309"/>
        <v>0</v>
      </c>
      <c r="BO839" s="299">
        <f t="shared" si="310"/>
        <v>0</v>
      </c>
      <c r="BP839" s="300">
        <f t="shared" si="311"/>
        <v>0</v>
      </c>
      <c r="BQ839" s="301">
        <f t="shared" si="312"/>
        <v>0</v>
      </c>
      <c r="BR839" s="298">
        <f t="shared" si="313"/>
        <v>0</v>
      </c>
      <c r="BS839" s="299">
        <f t="shared" si="314"/>
        <v>0</v>
      </c>
      <c r="BT839" s="300">
        <f t="shared" si="315"/>
        <v>0</v>
      </c>
      <c r="BU839" s="301">
        <f t="shared" si="316"/>
        <v>0</v>
      </c>
      <c r="BV839" s="298">
        <f t="shared" si="317"/>
        <v>0</v>
      </c>
      <c r="BW839" s="299">
        <f t="shared" si="318"/>
        <v>0</v>
      </c>
      <c r="BX839" s="300">
        <f t="shared" si="319"/>
        <v>0</v>
      </c>
      <c r="BY839" s="301">
        <f t="shared" si="320"/>
        <v>0</v>
      </c>
      <c r="BZ839" s="371">
        <f t="shared" si="321"/>
        <v>0</v>
      </c>
      <c r="CA839" s="303">
        <f t="shared" si="322"/>
        <v>0</v>
      </c>
      <c r="CB839" s="304" t="str">
        <f>IF(CA839=0,"",
IF(SUM($CA$784:CA839)=1,CC839,
IF($CA$904&gt;SUM($CA$784:CA839),_xlfn.CONCAT(", ",CC839),
IF($CA$904=SUM($CA$784:CA839),_xlfn.CONCAT(" y ",CC839)))))</f>
        <v/>
      </c>
      <c r="CC839" s="231" t="s">
        <v>6267</v>
      </c>
      <c r="CD839" s="290">
        <f t="shared" si="323"/>
        <v>1</v>
      </c>
      <c r="CE839" s="291" t="str">
        <f>IF(CD839=0,"",
IF(SUM($CD$784:CD839)=1,CF839,
IF($CD$904&gt;SUM($CD$784:CD839),_xlfn.CONCAT(", ",CF839),
IF($CD$904=SUM($CD$784:CD839),_xlfn.CONCAT(" y ",CF839)))))</f>
        <v>, 56</v>
      </c>
      <c r="CF839" s="222" t="s">
        <v>6267</v>
      </c>
      <c r="CG839" s="378">
        <f t="shared" si="324"/>
        <v>0</v>
      </c>
      <c r="CH839" s="379">
        <f t="shared" si="325"/>
        <v>0</v>
      </c>
      <c r="CI839" s="380">
        <f t="shared" si="326"/>
        <v>0</v>
      </c>
    </row>
    <row r="840" spans="1:87" ht="15" customHeight="1">
      <c r="A840" s="6"/>
      <c r="B840" s="5"/>
      <c r="C840" s="85" t="s">
        <v>161</v>
      </c>
      <c r="D840" s="732" t="str">
        <f>IF(CNGE_2024_M1_Secc1_Sub1!$D98="","",CNGE_2024_M1_Secc1_Sub1!$D98)</f>
        <v>AGENCIA ESTATAL DE ENERGIA DEL ESTADO DE VERACRUZ</v>
      </c>
      <c r="E840" s="733"/>
      <c r="F840" s="733"/>
      <c r="G840" s="733"/>
      <c r="H840" s="733"/>
      <c r="I840" s="733"/>
      <c r="J840" s="733"/>
      <c r="K840" s="733"/>
      <c r="L840" s="733"/>
      <c r="M840" s="733"/>
      <c r="N840" s="733"/>
      <c r="O840" s="734"/>
      <c r="P840" s="111"/>
      <c r="Q840" s="111"/>
      <c r="R840" s="111"/>
      <c r="S840" s="111"/>
      <c r="T840" s="111"/>
      <c r="U840" s="111"/>
      <c r="V840" s="111"/>
      <c r="W840" s="111"/>
      <c r="X840" s="111"/>
      <c r="Y840" s="111"/>
      <c r="Z840" s="111"/>
      <c r="AA840" s="111"/>
      <c r="AB840" s="111"/>
      <c r="AC840" s="111"/>
      <c r="AD840" s="111"/>
      <c r="AE840" s="8"/>
      <c r="AG840" s="269">
        <f t="shared" si="276"/>
        <v>1</v>
      </c>
      <c r="AH840" s="298">
        <f t="shared" si="277"/>
        <v>0</v>
      </c>
      <c r="AI840" s="299">
        <f t="shared" si="278"/>
        <v>0</v>
      </c>
      <c r="AJ840" s="300">
        <f t="shared" si="279"/>
        <v>0</v>
      </c>
      <c r="AK840" s="301">
        <f t="shared" si="280"/>
        <v>0</v>
      </c>
      <c r="AL840" s="298">
        <f t="shared" si="281"/>
        <v>0</v>
      </c>
      <c r="AM840" s="299">
        <f t="shared" si="282"/>
        <v>0</v>
      </c>
      <c r="AN840" s="300">
        <f t="shared" si="283"/>
        <v>0</v>
      </c>
      <c r="AO840" s="301">
        <f t="shared" si="284"/>
        <v>0</v>
      </c>
      <c r="AP840" s="298">
        <f t="shared" si="285"/>
        <v>0</v>
      </c>
      <c r="AQ840" s="299">
        <f t="shared" si="286"/>
        <v>0</v>
      </c>
      <c r="AR840" s="300">
        <f t="shared" si="287"/>
        <v>0</v>
      </c>
      <c r="AS840" s="301">
        <f t="shared" si="288"/>
        <v>0</v>
      </c>
      <c r="AT840" s="298">
        <f t="shared" si="289"/>
        <v>0</v>
      </c>
      <c r="AU840" s="299">
        <f t="shared" si="290"/>
        <v>0</v>
      </c>
      <c r="AV840" s="300">
        <f t="shared" si="291"/>
        <v>0</v>
      </c>
      <c r="AW840" s="301">
        <f t="shared" si="292"/>
        <v>0</v>
      </c>
      <c r="AX840" s="298">
        <f t="shared" si="293"/>
        <v>0</v>
      </c>
      <c r="AY840" s="299">
        <f t="shared" si="294"/>
        <v>0</v>
      </c>
      <c r="AZ840" s="300">
        <f t="shared" si="295"/>
        <v>0</v>
      </c>
      <c r="BA840" s="301">
        <f t="shared" si="296"/>
        <v>0</v>
      </c>
      <c r="BB840" s="298">
        <f t="shared" si="297"/>
        <v>0</v>
      </c>
      <c r="BC840" s="299">
        <f t="shared" si="298"/>
        <v>0</v>
      </c>
      <c r="BD840" s="300">
        <f t="shared" si="299"/>
        <v>0</v>
      </c>
      <c r="BE840" s="301">
        <f t="shared" si="300"/>
        <v>0</v>
      </c>
      <c r="BF840" s="298">
        <f t="shared" si="301"/>
        <v>0</v>
      </c>
      <c r="BG840" s="299">
        <f t="shared" si="302"/>
        <v>0</v>
      </c>
      <c r="BH840" s="300">
        <f t="shared" si="303"/>
        <v>0</v>
      </c>
      <c r="BI840" s="301">
        <f t="shared" si="304"/>
        <v>0</v>
      </c>
      <c r="BJ840" s="298">
        <f t="shared" si="305"/>
        <v>0</v>
      </c>
      <c r="BK840" s="299">
        <f t="shared" si="306"/>
        <v>0</v>
      </c>
      <c r="BL840" s="300">
        <f t="shared" si="307"/>
        <v>0</v>
      </c>
      <c r="BM840" s="301">
        <f t="shared" si="308"/>
        <v>0</v>
      </c>
      <c r="BN840" s="298">
        <f t="shared" si="309"/>
        <v>0</v>
      </c>
      <c r="BO840" s="299">
        <f t="shared" si="310"/>
        <v>0</v>
      </c>
      <c r="BP840" s="300">
        <f t="shared" si="311"/>
        <v>0</v>
      </c>
      <c r="BQ840" s="301">
        <f t="shared" si="312"/>
        <v>0</v>
      </c>
      <c r="BR840" s="298">
        <f t="shared" si="313"/>
        <v>0</v>
      </c>
      <c r="BS840" s="299">
        <f t="shared" si="314"/>
        <v>0</v>
      </c>
      <c r="BT840" s="300">
        <f t="shared" si="315"/>
        <v>0</v>
      </c>
      <c r="BU840" s="301">
        <f t="shared" si="316"/>
        <v>0</v>
      </c>
      <c r="BV840" s="298">
        <f t="shared" si="317"/>
        <v>0</v>
      </c>
      <c r="BW840" s="299">
        <f t="shared" si="318"/>
        <v>0</v>
      </c>
      <c r="BX840" s="300">
        <f t="shared" si="319"/>
        <v>0</v>
      </c>
      <c r="BY840" s="301">
        <f t="shared" si="320"/>
        <v>0</v>
      </c>
      <c r="BZ840" s="371">
        <f t="shared" si="321"/>
        <v>0</v>
      </c>
      <c r="CA840" s="303">
        <f t="shared" si="322"/>
        <v>0</v>
      </c>
      <c r="CB840" s="304" t="str">
        <f>IF(CA840=0,"",
IF(SUM($CA$784:CA840)=1,CC840,
IF($CA$904&gt;SUM($CA$784:CA840),_xlfn.CONCAT(", ",CC840),
IF($CA$904=SUM($CA$784:CA840),_xlfn.CONCAT(" y ",CC840)))))</f>
        <v/>
      </c>
      <c r="CC840" s="231" t="s">
        <v>6268</v>
      </c>
      <c r="CD840" s="290">
        <f t="shared" si="323"/>
        <v>1</v>
      </c>
      <c r="CE840" s="291" t="str">
        <f>IF(CD840=0,"",
IF(SUM($CD$784:CD840)=1,CF840,
IF($CD$904&gt;SUM($CD$784:CD840),_xlfn.CONCAT(", ",CF840),
IF($CD$904=SUM($CD$784:CD840),_xlfn.CONCAT(" y ",CF840)))))</f>
        <v>, 57</v>
      </c>
      <c r="CF840" s="222" t="s">
        <v>6268</v>
      </c>
      <c r="CG840" s="378">
        <f t="shared" si="324"/>
        <v>0</v>
      </c>
      <c r="CH840" s="379">
        <f t="shared" si="325"/>
        <v>0</v>
      </c>
      <c r="CI840" s="380">
        <f t="shared" si="326"/>
        <v>0</v>
      </c>
    </row>
    <row r="841" spans="1:87" ht="15" customHeight="1">
      <c r="A841" s="6"/>
      <c r="B841" s="5"/>
      <c r="C841" s="85" t="s">
        <v>162</v>
      </c>
      <c r="D841" s="732" t="str">
        <f>IF(CNGE_2024_M1_Secc1_Sub1!$D99="","",CNGE_2024_M1_Secc1_Sub1!$D99)</f>
        <v>INSTITUTO VERACRUZANO DE LAS MUJERES</v>
      </c>
      <c r="E841" s="733"/>
      <c r="F841" s="733"/>
      <c r="G841" s="733"/>
      <c r="H841" s="733"/>
      <c r="I841" s="733"/>
      <c r="J841" s="733"/>
      <c r="K841" s="733"/>
      <c r="L841" s="733"/>
      <c r="M841" s="733"/>
      <c r="N841" s="733"/>
      <c r="O841" s="734"/>
      <c r="P841" s="111"/>
      <c r="Q841" s="111"/>
      <c r="R841" s="111"/>
      <c r="S841" s="111"/>
      <c r="T841" s="111"/>
      <c r="U841" s="111"/>
      <c r="V841" s="111"/>
      <c r="W841" s="111"/>
      <c r="X841" s="111"/>
      <c r="Y841" s="111"/>
      <c r="Z841" s="111"/>
      <c r="AA841" s="111"/>
      <c r="AB841" s="111"/>
      <c r="AC841" s="111"/>
      <c r="AD841" s="111"/>
      <c r="AE841" s="8"/>
      <c r="AG841" s="269">
        <f t="shared" si="276"/>
        <v>1</v>
      </c>
      <c r="AH841" s="298">
        <f t="shared" si="277"/>
        <v>0</v>
      </c>
      <c r="AI841" s="299">
        <f t="shared" si="278"/>
        <v>0</v>
      </c>
      <c r="AJ841" s="300">
        <f t="shared" si="279"/>
        <v>0</v>
      </c>
      <c r="AK841" s="301">
        <f t="shared" si="280"/>
        <v>0</v>
      </c>
      <c r="AL841" s="298">
        <f t="shared" si="281"/>
        <v>0</v>
      </c>
      <c r="AM841" s="299">
        <f t="shared" si="282"/>
        <v>0</v>
      </c>
      <c r="AN841" s="300">
        <f t="shared" si="283"/>
        <v>0</v>
      </c>
      <c r="AO841" s="301">
        <f t="shared" si="284"/>
        <v>0</v>
      </c>
      <c r="AP841" s="298">
        <f t="shared" si="285"/>
        <v>0</v>
      </c>
      <c r="AQ841" s="299">
        <f t="shared" si="286"/>
        <v>0</v>
      </c>
      <c r="AR841" s="300">
        <f t="shared" si="287"/>
        <v>0</v>
      </c>
      <c r="AS841" s="301">
        <f t="shared" si="288"/>
        <v>0</v>
      </c>
      <c r="AT841" s="298">
        <f t="shared" si="289"/>
        <v>0</v>
      </c>
      <c r="AU841" s="299">
        <f t="shared" si="290"/>
        <v>0</v>
      </c>
      <c r="AV841" s="300">
        <f t="shared" si="291"/>
        <v>0</v>
      </c>
      <c r="AW841" s="301">
        <f t="shared" si="292"/>
        <v>0</v>
      </c>
      <c r="AX841" s="298">
        <f t="shared" si="293"/>
        <v>0</v>
      </c>
      <c r="AY841" s="299">
        <f t="shared" si="294"/>
        <v>0</v>
      </c>
      <c r="AZ841" s="300">
        <f t="shared" si="295"/>
        <v>0</v>
      </c>
      <c r="BA841" s="301">
        <f t="shared" si="296"/>
        <v>0</v>
      </c>
      <c r="BB841" s="298">
        <f t="shared" si="297"/>
        <v>0</v>
      </c>
      <c r="BC841" s="299">
        <f t="shared" si="298"/>
        <v>0</v>
      </c>
      <c r="BD841" s="300">
        <f t="shared" si="299"/>
        <v>0</v>
      </c>
      <c r="BE841" s="301">
        <f t="shared" si="300"/>
        <v>0</v>
      </c>
      <c r="BF841" s="298">
        <f t="shared" si="301"/>
        <v>0</v>
      </c>
      <c r="BG841" s="299">
        <f t="shared" si="302"/>
        <v>0</v>
      </c>
      <c r="BH841" s="300">
        <f t="shared" si="303"/>
        <v>0</v>
      </c>
      <c r="BI841" s="301">
        <f t="shared" si="304"/>
        <v>0</v>
      </c>
      <c r="BJ841" s="298">
        <f t="shared" si="305"/>
        <v>0</v>
      </c>
      <c r="BK841" s="299">
        <f t="shared" si="306"/>
        <v>0</v>
      </c>
      <c r="BL841" s="300">
        <f t="shared" si="307"/>
        <v>0</v>
      </c>
      <c r="BM841" s="301">
        <f t="shared" si="308"/>
        <v>0</v>
      </c>
      <c r="BN841" s="298">
        <f t="shared" si="309"/>
        <v>0</v>
      </c>
      <c r="BO841" s="299">
        <f t="shared" si="310"/>
        <v>0</v>
      </c>
      <c r="BP841" s="300">
        <f t="shared" si="311"/>
        <v>0</v>
      </c>
      <c r="BQ841" s="301">
        <f t="shared" si="312"/>
        <v>0</v>
      </c>
      <c r="BR841" s="298">
        <f t="shared" si="313"/>
        <v>0</v>
      </c>
      <c r="BS841" s="299">
        <f t="shared" si="314"/>
        <v>0</v>
      </c>
      <c r="BT841" s="300">
        <f t="shared" si="315"/>
        <v>0</v>
      </c>
      <c r="BU841" s="301">
        <f t="shared" si="316"/>
        <v>0</v>
      </c>
      <c r="BV841" s="298">
        <f t="shared" si="317"/>
        <v>0</v>
      </c>
      <c r="BW841" s="299">
        <f t="shared" si="318"/>
        <v>0</v>
      </c>
      <c r="BX841" s="300">
        <f t="shared" si="319"/>
        <v>0</v>
      </c>
      <c r="BY841" s="301">
        <f t="shared" si="320"/>
        <v>0</v>
      </c>
      <c r="BZ841" s="371">
        <f t="shared" si="321"/>
        <v>0</v>
      </c>
      <c r="CA841" s="303">
        <f t="shared" si="322"/>
        <v>0</v>
      </c>
      <c r="CB841" s="304" t="str">
        <f>IF(CA841=0,"",
IF(SUM($CA$784:CA841)=1,CC841,
IF($CA$904&gt;SUM($CA$784:CA841),_xlfn.CONCAT(", ",CC841),
IF($CA$904=SUM($CA$784:CA841),_xlfn.CONCAT(" y ",CC841)))))</f>
        <v/>
      </c>
      <c r="CC841" s="231" t="s">
        <v>6269</v>
      </c>
      <c r="CD841" s="290">
        <f t="shared" si="323"/>
        <v>1</v>
      </c>
      <c r="CE841" s="291" t="str">
        <f>IF(CD841=0,"",
IF(SUM($CD$784:CD841)=1,CF841,
IF($CD$904&gt;SUM($CD$784:CD841),_xlfn.CONCAT(", ",CF841),
IF($CD$904=SUM($CD$784:CD841),_xlfn.CONCAT(" y ",CF841)))))</f>
        <v>, 58</v>
      </c>
      <c r="CF841" s="222" t="s">
        <v>6269</v>
      </c>
      <c r="CG841" s="378">
        <f t="shared" si="324"/>
        <v>0</v>
      </c>
      <c r="CH841" s="379">
        <f t="shared" si="325"/>
        <v>0</v>
      </c>
      <c r="CI841" s="380">
        <f t="shared" si="326"/>
        <v>0</v>
      </c>
    </row>
    <row r="842" spans="1:87" ht="15" customHeight="1">
      <c r="A842" s="6"/>
      <c r="B842" s="5"/>
      <c r="C842" s="85" t="s">
        <v>163</v>
      </c>
      <c r="D842" s="732" t="str">
        <f>IF(CNGE_2024_M1_Secc1_Sub1!$D100="","",CNGE_2024_M1_Secc1_Sub1!$D100)</f>
        <v>INSTITUTO VERACRUZANO DE DESARROLLO MUNICIPAL</v>
      </c>
      <c r="E842" s="733"/>
      <c r="F842" s="733"/>
      <c r="G842" s="733"/>
      <c r="H842" s="733"/>
      <c r="I842" s="733"/>
      <c r="J842" s="733"/>
      <c r="K842" s="733"/>
      <c r="L842" s="733"/>
      <c r="M842" s="733"/>
      <c r="N842" s="733"/>
      <c r="O842" s="734"/>
      <c r="P842" s="111"/>
      <c r="Q842" s="111"/>
      <c r="R842" s="111"/>
      <c r="S842" s="111"/>
      <c r="T842" s="111"/>
      <c r="U842" s="111"/>
      <c r="V842" s="111"/>
      <c r="W842" s="111"/>
      <c r="X842" s="111"/>
      <c r="Y842" s="111"/>
      <c r="Z842" s="111"/>
      <c r="AA842" s="111"/>
      <c r="AB842" s="111"/>
      <c r="AC842" s="111"/>
      <c r="AD842" s="111"/>
      <c r="AE842" s="8"/>
      <c r="AG842" s="269">
        <f t="shared" si="276"/>
        <v>1</v>
      </c>
      <c r="AH842" s="298">
        <f t="shared" si="277"/>
        <v>0</v>
      </c>
      <c r="AI842" s="299">
        <f t="shared" si="278"/>
        <v>0</v>
      </c>
      <c r="AJ842" s="300">
        <f t="shared" si="279"/>
        <v>0</v>
      </c>
      <c r="AK842" s="301">
        <f t="shared" si="280"/>
        <v>0</v>
      </c>
      <c r="AL842" s="298">
        <f t="shared" si="281"/>
        <v>0</v>
      </c>
      <c r="AM842" s="299">
        <f t="shared" si="282"/>
        <v>0</v>
      </c>
      <c r="AN842" s="300">
        <f t="shared" si="283"/>
        <v>0</v>
      </c>
      <c r="AO842" s="301">
        <f t="shared" si="284"/>
        <v>0</v>
      </c>
      <c r="AP842" s="298">
        <f t="shared" si="285"/>
        <v>0</v>
      </c>
      <c r="AQ842" s="299">
        <f t="shared" si="286"/>
        <v>0</v>
      </c>
      <c r="AR842" s="300">
        <f t="shared" si="287"/>
        <v>0</v>
      </c>
      <c r="AS842" s="301">
        <f t="shared" si="288"/>
        <v>0</v>
      </c>
      <c r="AT842" s="298">
        <f t="shared" si="289"/>
        <v>0</v>
      </c>
      <c r="AU842" s="299">
        <f t="shared" si="290"/>
        <v>0</v>
      </c>
      <c r="AV842" s="300">
        <f t="shared" si="291"/>
        <v>0</v>
      </c>
      <c r="AW842" s="301">
        <f t="shared" si="292"/>
        <v>0</v>
      </c>
      <c r="AX842" s="298">
        <f t="shared" si="293"/>
        <v>0</v>
      </c>
      <c r="AY842" s="299">
        <f t="shared" si="294"/>
        <v>0</v>
      </c>
      <c r="AZ842" s="300">
        <f t="shared" si="295"/>
        <v>0</v>
      </c>
      <c r="BA842" s="301">
        <f t="shared" si="296"/>
        <v>0</v>
      </c>
      <c r="BB842" s="298">
        <f t="shared" si="297"/>
        <v>0</v>
      </c>
      <c r="BC842" s="299">
        <f t="shared" si="298"/>
        <v>0</v>
      </c>
      <c r="BD842" s="300">
        <f t="shared" si="299"/>
        <v>0</v>
      </c>
      <c r="BE842" s="301">
        <f t="shared" si="300"/>
        <v>0</v>
      </c>
      <c r="BF842" s="298">
        <f t="shared" si="301"/>
        <v>0</v>
      </c>
      <c r="BG842" s="299">
        <f t="shared" si="302"/>
        <v>0</v>
      </c>
      <c r="BH842" s="300">
        <f t="shared" si="303"/>
        <v>0</v>
      </c>
      <c r="BI842" s="301">
        <f t="shared" si="304"/>
        <v>0</v>
      </c>
      <c r="BJ842" s="298">
        <f t="shared" si="305"/>
        <v>0</v>
      </c>
      <c r="BK842" s="299">
        <f t="shared" si="306"/>
        <v>0</v>
      </c>
      <c r="BL842" s="300">
        <f t="shared" si="307"/>
        <v>0</v>
      </c>
      <c r="BM842" s="301">
        <f t="shared" si="308"/>
        <v>0</v>
      </c>
      <c r="BN842" s="298">
        <f t="shared" si="309"/>
        <v>0</v>
      </c>
      <c r="BO842" s="299">
        <f t="shared" si="310"/>
        <v>0</v>
      </c>
      <c r="BP842" s="300">
        <f t="shared" si="311"/>
        <v>0</v>
      </c>
      <c r="BQ842" s="301">
        <f t="shared" si="312"/>
        <v>0</v>
      </c>
      <c r="BR842" s="298">
        <f t="shared" si="313"/>
        <v>0</v>
      </c>
      <c r="BS842" s="299">
        <f t="shared" si="314"/>
        <v>0</v>
      </c>
      <c r="BT842" s="300">
        <f t="shared" si="315"/>
        <v>0</v>
      </c>
      <c r="BU842" s="301">
        <f t="shared" si="316"/>
        <v>0</v>
      </c>
      <c r="BV842" s="298">
        <f t="shared" si="317"/>
        <v>0</v>
      </c>
      <c r="BW842" s="299">
        <f t="shared" si="318"/>
        <v>0</v>
      </c>
      <c r="BX842" s="300">
        <f t="shared" si="319"/>
        <v>0</v>
      </c>
      <c r="BY842" s="301">
        <f t="shared" si="320"/>
        <v>0</v>
      </c>
      <c r="BZ842" s="371">
        <f t="shared" si="321"/>
        <v>0</v>
      </c>
      <c r="CA842" s="303">
        <f t="shared" si="322"/>
        <v>0</v>
      </c>
      <c r="CB842" s="304" t="str">
        <f>IF(CA842=0,"",
IF(SUM($CA$784:CA842)=1,CC842,
IF($CA$904&gt;SUM($CA$784:CA842),_xlfn.CONCAT(", ",CC842),
IF($CA$904=SUM($CA$784:CA842),_xlfn.CONCAT(" y ",CC842)))))</f>
        <v/>
      </c>
      <c r="CC842" s="231" t="s">
        <v>6270</v>
      </c>
      <c r="CD842" s="290">
        <f t="shared" si="323"/>
        <v>1</v>
      </c>
      <c r="CE842" s="291" t="str">
        <f>IF(CD842=0,"",
IF(SUM($CD$784:CD842)=1,CF842,
IF($CD$904&gt;SUM($CD$784:CD842),_xlfn.CONCAT(", ",CF842),
IF($CD$904=SUM($CD$784:CD842),_xlfn.CONCAT(" y ",CF842)))))</f>
        <v>, 59</v>
      </c>
      <c r="CF842" s="222" t="s">
        <v>6270</v>
      </c>
      <c r="CG842" s="378">
        <f t="shared" si="324"/>
        <v>0</v>
      </c>
      <c r="CH842" s="379">
        <f t="shared" si="325"/>
        <v>0</v>
      </c>
      <c r="CI842" s="380">
        <f t="shared" si="326"/>
        <v>0</v>
      </c>
    </row>
    <row r="843" spans="1:87" ht="30" customHeight="1">
      <c r="A843" s="6"/>
      <c r="B843" s="5"/>
      <c r="C843" s="85" t="s">
        <v>164</v>
      </c>
      <c r="D843" s="732" t="str">
        <f>IF(CNGE_2024_M1_Secc1_Sub1!$D101="","",CNGE_2024_M1_Secc1_Sub1!$D101)</f>
        <v>COMISION EJECUTIVA PARA LA ATENCION INTEGRAL A VICTIMAS DEL DELITO</v>
      </c>
      <c r="E843" s="733"/>
      <c r="F843" s="733"/>
      <c r="G843" s="733"/>
      <c r="H843" s="733"/>
      <c r="I843" s="733"/>
      <c r="J843" s="733"/>
      <c r="K843" s="733"/>
      <c r="L843" s="733"/>
      <c r="M843" s="733"/>
      <c r="N843" s="733"/>
      <c r="O843" s="734"/>
      <c r="P843" s="111"/>
      <c r="Q843" s="111"/>
      <c r="R843" s="111"/>
      <c r="S843" s="111"/>
      <c r="T843" s="111"/>
      <c r="U843" s="111"/>
      <c r="V843" s="111"/>
      <c r="W843" s="111"/>
      <c r="X843" s="111"/>
      <c r="Y843" s="111"/>
      <c r="Z843" s="111"/>
      <c r="AA843" s="111"/>
      <c r="AB843" s="111"/>
      <c r="AC843" s="111"/>
      <c r="AD843" s="111"/>
      <c r="AE843" s="8"/>
      <c r="AG843" s="269">
        <f t="shared" si="276"/>
        <v>1</v>
      </c>
      <c r="AH843" s="298">
        <f t="shared" si="277"/>
        <v>0</v>
      </c>
      <c r="AI843" s="299">
        <f t="shared" si="278"/>
        <v>0</v>
      </c>
      <c r="AJ843" s="300">
        <f t="shared" si="279"/>
        <v>0</v>
      </c>
      <c r="AK843" s="301">
        <f t="shared" si="280"/>
        <v>0</v>
      </c>
      <c r="AL843" s="298">
        <f t="shared" si="281"/>
        <v>0</v>
      </c>
      <c r="AM843" s="299">
        <f t="shared" si="282"/>
        <v>0</v>
      </c>
      <c r="AN843" s="300">
        <f t="shared" si="283"/>
        <v>0</v>
      </c>
      <c r="AO843" s="301">
        <f t="shared" si="284"/>
        <v>0</v>
      </c>
      <c r="AP843" s="298">
        <f t="shared" si="285"/>
        <v>0</v>
      </c>
      <c r="AQ843" s="299">
        <f t="shared" si="286"/>
        <v>0</v>
      </c>
      <c r="AR843" s="300">
        <f t="shared" si="287"/>
        <v>0</v>
      </c>
      <c r="AS843" s="301">
        <f t="shared" si="288"/>
        <v>0</v>
      </c>
      <c r="AT843" s="298">
        <f t="shared" si="289"/>
        <v>0</v>
      </c>
      <c r="AU843" s="299">
        <f t="shared" si="290"/>
        <v>0</v>
      </c>
      <c r="AV843" s="300">
        <f t="shared" si="291"/>
        <v>0</v>
      </c>
      <c r="AW843" s="301">
        <f t="shared" si="292"/>
        <v>0</v>
      </c>
      <c r="AX843" s="298">
        <f t="shared" si="293"/>
        <v>0</v>
      </c>
      <c r="AY843" s="299">
        <f t="shared" si="294"/>
        <v>0</v>
      </c>
      <c r="AZ843" s="300">
        <f t="shared" si="295"/>
        <v>0</v>
      </c>
      <c r="BA843" s="301">
        <f t="shared" si="296"/>
        <v>0</v>
      </c>
      <c r="BB843" s="298">
        <f t="shared" si="297"/>
        <v>0</v>
      </c>
      <c r="BC843" s="299">
        <f t="shared" si="298"/>
        <v>0</v>
      </c>
      <c r="BD843" s="300">
        <f t="shared" si="299"/>
        <v>0</v>
      </c>
      <c r="BE843" s="301">
        <f t="shared" si="300"/>
        <v>0</v>
      </c>
      <c r="BF843" s="298">
        <f t="shared" si="301"/>
        <v>0</v>
      </c>
      <c r="BG843" s="299">
        <f t="shared" si="302"/>
        <v>0</v>
      </c>
      <c r="BH843" s="300">
        <f t="shared" si="303"/>
        <v>0</v>
      </c>
      <c r="BI843" s="301">
        <f t="shared" si="304"/>
        <v>0</v>
      </c>
      <c r="BJ843" s="298">
        <f t="shared" si="305"/>
        <v>0</v>
      </c>
      <c r="BK843" s="299">
        <f t="shared" si="306"/>
        <v>0</v>
      </c>
      <c r="BL843" s="300">
        <f t="shared" si="307"/>
        <v>0</v>
      </c>
      <c r="BM843" s="301">
        <f t="shared" si="308"/>
        <v>0</v>
      </c>
      <c r="BN843" s="298">
        <f t="shared" si="309"/>
        <v>0</v>
      </c>
      <c r="BO843" s="299">
        <f t="shared" si="310"/>
        <v>0</v>
      </c>
      <c r="BP843" s="300">
        <f t="shared" si="311"/>
        <v>0</v>
      </c>
      <c r="BQ843" s="301">
        <f t="shared" si="312"/>
        <v>0</v>
      </c>
      <c r="BR843" s="298">
        <f t="shared" si="313"/>
        <v>0</v>
      </c>
      <c r="BS843" s="299">
        <f t="shared" si="314"/>
        <v>0</v>
      </c>
      <c r="BT843" s="300">
        <f t="shared" si="315"/>
        <v>0</v>
      </c>
      <c r="BU843" s="301">
        <f t="shared" si="316"/>
        <v>0</v>
      </c>
      <c r="BV843" s="298">
        <f t="shared" si="317"/>
        <v>0</v>
      </c>
      <c r="BW843" s="299">
        <f t="shared" si="318"/>
        <v>0</v>
      </c>
      <c r="BX843" s="300">
        <f t="shared" si="319"/>
        <v>0</v>
      </c>
      <c r="BY843" s="301">
        <f t="shared" si="320"/>
        <v>0</v>
      </c>
      <c r="BZ843" s="371">
        <f t="shared" si="321"/>
        <v>0</v>
      </c>
      <c r="CA843" s="303">
        <f t="shared" si="322"/>
        <v>0</v>
      </c>
      <c r="CB843" s="304" t="str">
        <f>IF(CA843=0,"",
IF(SUM($CA$784:CA843)=1,CC843,
IF($CA$904&gt;SUM($CA$784:CA843),_xlfn.CONCAT(", ",CC843),
IF($CA$904=SUM($CA$784:CA843),_xlfn.CONCAT(" y ",CC843)))))</f>
        <v/>
      </c>
      <c r="CC843" s="231" t="s">
        <v>6271</v>
      </c>
      <c r="CD843" s="290">
        <f t="shared" si="323"/>
        <v>1</v>
      </c>
      <c r="CE843" s="291" t="str">
        <f>IF(CD843=0,"",
IF(SUM($CD$784:CD843)=1,CF843,
IF($CD$904&gt;SUM($CD$784:CD843),_xlfn.CONCAT(", ",CF843),
IF($CD$904=SUM($CD$784:CD843),_xlfn.CONCAT(" y ",CF843)))))</f>
        <v>, 60</v>
      </c>
      <c r="CF843" s="222" t="s">
        <v>6271</v>
      </c>
      <c r="CG843" s="378">
        <f t="shared" si="324"/>
        <v>0</v>
      </c>
      <c r="CH843" s="379">
        <f t="shared" si="325"/>
        <v>0</v>
      </c>
      <c r="CI843" s="380">
        <f t="shared" si="326"/>
        <v>0</v>
      </c>
    </row>
    <row r="844" spans="1:87" ht="30" customHeight="1">
      <c r="A844" s="6"/>
      <c r="B844" s="5"/>
      <c r="C844" s="85" t="s">
        <v>165</v>
      </c>
      <c r="D844" s="732" t="str">
        <f>IF(CNGE_2024_M1_Secc1_Sub1!$D102="","",CNGE_2024_M1_Secc1_Sub1!$D102)</f>
        <v>CENTRO DE JUSTICIA PARA MUJERES DEL ESTADO DE VERACRUZ</v>
      </c>
      <c r="E844" s="733"/>
      <c r="F844" s="733"/>
      <c r="G844" s="733"/>
      <c r="H844" s="733"/>
      <c r="I844" s="733"/>
      <c r="J844" s="733"/>
      <c r="K844" s="733"/>
      <c r="L844" s="733"/>
      <c r="M844" s="733"/>
      <c r="N844" s="733"/>
      <c r="O844" s="734"/>
      <c r="P844" s="111"/>
      <c r="Q844" s="111"/>
      <c r="R844" s="111"/>
      <c r="S844" s="111"/>
      <c r="T844" s="111"/>
      <c r="U844" s="111"/>
      <c r="V844" s="111"/>
      <c r="W844" s="111"/>
      <c r="X844" s="111"/>
      <c r="Y844" s="111"/>
      <c r="Z844" s="111"/>
      <c r="AA844" s="111"/>
      <c r="AB844" s="111"/>
      <c r="AC844" s="111"/>
      <c r="AD844" s="111"/>
      <c r="AE844" s="8"/>
      <c r="AG844" s="269">
        <f t="shared" si="276"/>
        <v>1</v>
      </c>
      <c r="AH844" s="298">
        <f t="shared" si="277"/>
        <v>0</v>
      </c>
      <c r="AI844" s="299">
        <f t="shared" si="278"/>
        <v>0</v>
      </c>
      <c r="AJ844" s="300">
        <f t="shared" si="279"/>
        <v>0</v>
      </c>
      <c r="AK844" s="301">
        <f t="shared" si="280"/>
        <v>0</v>
      </c>
      <c r="AL844" s="298">
        <f t="shared" si="281"/>
        <v>0</v>
      </c>
      <c r="AM844" s="299">
        <f t="shared" si="282"/>
        <v>0</v>
      </c>
      <c r="AN844" s="300">
        <f t="shared" si="283"/>
        <v>0</v>
      </c>
      <c r="AO844" s="301">
        <f t="shared" si="284"/>
        <v>0</v>
      </c>
      <c r="AP844" s="298">
        <f t="shared" si="285"/>
        <v>0</v>
      </c>
      <c r="AQ844" s="299">
        <f t="shared" si="286"/>
        <v>0</v>
      </c>
      <c r="AR844" s="300">
        <f t="shared" si="287"/>
        <v>0</v>
      </c>
      <c r="AS844" s="301">
        <f t="shared" si="288"/>
        <v>0</v>
      </c>
      <c r="AT844" s="298">
        <f t="shared" si="289"/>
        <v>0</v>
      </c>
      <c r="AU844" s="299">
        <f t="shared" si="290"/>
        <v>0</v>
      </c>
      <c r="AV844" s="300">
        <f t="shared" si="291"/>
        <v>0</v>
      </c>
      <c r="AW844" s="301">
        <f t="shared" si="292"/>
        <v>0</v>
      </c>
      <c r="AX844" s="298">
        <f t="shared" si="293"/>
        <v>0</v>
      </c>
      <c r="AY844" s="299">
        <f t="shared" si="294"/>
        <v>0</v>
      </c>
      <c r="AZ844" s="300">
        <f t="shared" si="295"/>
        <v>0</v>
      </c>
      <c r="BA844" s="301">
        <f t="shared" si="296"/>
        <v>0</v>
      </c>
      <c r="BB844" s="298">
        <f t="shared" si="297"/>
        <v>0</v>
      </c>
      <c r="BC844" s="299">
        <f t="shared" si="298"/>
        <v>0</v>
      </c>
      <c r="BD844" s="300">
        <f t="shared" si="299"/>
        <v>0</v>
      </c>
      <c r="BE844" s="301">
        <f t="shared" si="300"/>
        <v>0</v>
      </c>
      <c r="BF844" s="298">
        <f t="shared" si="301"/>
        <v>0</v>
      </c>
      <c r="BG844" s="299">
        <f t="shared" si="302"/>
        <v>0</v>
      </c>
      <c r="BH844" s="300">
        <f t="shared" si="303"/>
        <v>0</v>
      </c>
      <c r="BI844" s="301">
        <f t="shared" si="304"/>
        <v>0</v>
      </c>
      <c r="BJ844" s="298">
        <f t="shared" si="305"/>
        <v>0</v>
      </c>
      <c r="BK844" s="299">
        <f t="shared" si="306"/>
        <v>0</v>
      </c>
      <c r="BL844" s="300">
        <f t="shared" si="307"/>
        <v>0</v>
      </c>
      <c r="BM844" s="301">
        <f t="shared" si="308"/>
        <v>0</v>
      </c>
      <c r="BN844" s="298">
        <f t="shared" si="309"/>
        <v>0</v>
      </c>
      <c r="BO844" s="299">
        <f t="shared" si="310"/>
        <v>0</v>
      </c>
      <c r="BP844" s="300">
        <f t="shared" si="311"/>
        <v>0</v>
      </c>
      <c r="BQ844" s="301">
        <f t="shared" si="312"/>
        <v>0</v>
      </c>
      <c r="BR844" s="298">
        <f t="shared" si="313"/>
        <v>0</v>
      </c>
      <c r="BS844" s="299">
        <f t="shared" si="314"/>
        <v>0</v>
      </c>
      <c r="BT844" s="300">
        <f t="shared" si="315"/>
        <v>0</v>
      </c>
      <c r="BU844" s="301">
        <f t="shared" si="316"/>
        <v>0</v>
      </c>
      <c r="BV844" s="298">
        <f t="shared" si="317"/>
        <v>0</v>
      </c>
      <c r="BW844" s="299">
        <f t="shared" si="318"/>
        <v>0</v>
      </c>
      <c r="BX844" s="300">
        <f t="shared" si="319"/>
        <v>0</v>
      </c>
      <c r="BY844" s="301">
        <f t="shared" si="320"/>
        <v>0</v>
      </c>
      <c r="BZ844" s="371">
        <f t="shared" si="321"/>
        <v>0</v>
      </c>
      <c r="CA844" s="303">
        <f t="shared" si="322"/>
        <v>0</v>
      </c>
      <c r="CB844" s="304" t="str">
        <f>IF(CA844=0,"",
IF(SUM($CA$784:CA844)=1,CC844,
IF($CA$904&gt;SUM($CA$784:CA844),_xlfn.CONCAT(", ",CC844),
IF($CA$904=SUM($CA$784:CA844),_xlfn.CONCAT(" y ",CC844)))))</f>
        <v/>
      </c>
      <c r="CC844" s="231" t="s">
        <v>6272</v>
      </c>
      <c r="CD844" s="290">
        <f t="shared" si="323"/>
        <v>1</v>
      </c>
      <c r="CE844" s="291" t="str">
        <f>IF(CD844=0,"",
IF(SUM($CD$784:CD844)=1,CF844,
IF($CD$904&gt;SUM($CD$784:CD844),_xlfn.CONCAT(", ",CF844),
IF($CD$904=SUM($CD$784:CD844),_xlfn.CONCAT(" y ",CF844)))))</f>
        <v>, 61</v>
      </c>
      <c r="CF844" s="222" t="s">
        <v>6272</v>
      </c>
      <c r="CG844" s="378">
        <f t="shared" si="324"/>
        <v>0</v>
      </c>
      <c r="CH844" s="379">
        <f t="shared" si="325"/>
        <v>0</v>
      </c>
      <c r="CI844" s="380">
        <f t="shared" si="326"/>
        <v>0</v>
      </c>
    </row>
    <row r="845" spans="1:87" ht="15" customHeight="1">
      <c r="A845" s="6"/>
      <c r="B845" s="5"/>
      <c r="C845" s="85" t="s">
        <v>166</v>
      </c>
      <c r="D845" s="732" t="str">
        <f>IF(CNGE_2024_M1_Secc1_Sub1!$D103="","",CNGE_2024_M1_Secc1_Sub1!$D103)</f>
        <v>INSTITUTO DE PENSIONES DEL ESTADO</v>
      </c>
      <c r="E845" s="733"/>
      <c r="F845" s="733"/>
      <c r="G845" s="733"/>
      <c r="H845" s="733"/>
      <c r="I845" s="733"/>
      <c r="J845" s="733"/>
      <c r="K845" s="733"/>
      <c r="L845" s="733"/>
      <c r="M845" s="733"/>
      <c r="N845" s="733"/>
      <c r="O845" s="734"/>
      <c r="P845" s="111"/>
      <c r="Q845" s="111"/>
      <c r="R845" s="111"/>
      <c r="S845" s="111"/>
      <c r="T845" s="111"/>
      <c r="U845" s="111"/>
      <c r="V845" s="111"/>
      <c r="W845" s="111"/>
      <c r="X845" s="111"/>
      <c r="Y845" s="111"/>
      <c r="Z845" s="111"/>
      <c r="AA845" s="111"/>
      <c r="AB845" s="111"/>
      <c r="AC845" s="111"/>
      <c r="AD845" s="111"/>
      <c r="AE845" s="8"/>
      <c r="AG845" s="269">
        <f t="shared" si="276"/>
        <v>1</v>
      </c>
      <c r="AH845" s="298">
        <f t="shared" si="277"/>
        <v>0</v>
      </c>
      <c r="AI845" s="299">
        <f t="shared" si="278"/>
        <v>0</v>
      </c>
      <c r="AJ845" s="300">
        <f t="shared" si="279"/>
        <v>0</v>
      </c>
      <c r="AK845" s="301">
        <f t="shared" si="280"/>
        <v>0</v>
      </c>
      <c r="AL845" s="298">
        <f t="shared" si="281"/>
        <v>0</v>
      </c>
      <c r="AM845" s="299">
        <f t="shared" si="282"/>
        <v>0</v>
      </c>
      <c r="AN845" s="300">
        <f t="shared" si="283"/>
        <v>0</v>
      </c>
      <c r="AO845" s="301">
        <f t="shared" si="284"/>
        <v>0</v>
      </c>
      <c r="AP845" s="298">
        <f t="shared" si="285"/>
        <v>0</v>
      </c>
      <c r="AQ845" s="299">
        <f t="shared" si="286"/>
        <v>0</v>
      </c>
      <c r="AR845" s="300">
        <f t="shared" si="287"/>
        <v>0</v>
      </c>
      <c r="AS845" s="301">
        <f t="shared" si="288"/>
        <v>0</v>
      </c>
      <c r="AT845" s="298">
        <f t="shared" si="289"/>
        <v>0</v>
      </c>
      <c r="AU845" s="299">
        <f t="shared" si="290"/>
        <v>0</v>
      </c>
      <c r="AV845" s="300">
        <f t="shared" si="291"/>
        <v>0</v>
      </c>
      <c r="AW845" s="301">
        <f t="shared" si="292"/>
        <v>0</v>
      </c>
      <c r="AX845" s="298">
        <f t="shared" si="293"/>
        <v>0</v>
      </c>
      <c r="AY845" s="299">
        <f t="shared" si="294"/>
        <v>0</v>
      </c>
      <c r="AZ845" s="300">
        <f t="shared" si="295"/>
        <v>0</v>
      </c>
      <c r="BA845" s="301">
        <f t="shared" si="296"/>
        <v>0</v>
      </c>
      <c r="BB845" s="298">
        <f t="shared" si="297"/>
        <v>0</v>
      </c>
      <c r="BC845" s="299">
        <f t="shared" si="298"/>
        <v>0</v>
      </c>
      <c r="BD845" s="300">
        <f t="shared" si="299"/>
        <v>0</v>
      </c>
      <c r="BE845" s="301">
        <f t="shared" si="300"/>
        <v>0</v>
      </c>
      <c r="BF845" s="298">
        <f t="shared" si="301"/>
        <v>0</v>
      </c>
      <c r="BG845" s="299">
        <f t="shared" si="302"/>
        <v>0</v>
      </c>
      <c r="BH845" s="300">
        <f t="shared" si="303"/>
        <v>0</v>
      </c>
      <c r="BI845" s="301">
        <f t="shared" si="304"/>
        <v>0</v>
      </c>
      <c r="BJ845" s="298">
        <f t="shared" si="305"/>
        <v>0</v>
      </c>
      <c r="BK845" s="299">
        <f t="shared" si="306"/>
        <v>0</v>
      </c>
      <c r="BL845" s="300">
        <f t="shared" si="307"/>
        <v>0</v>
      </c>
      <c r="BM845" s="301">
        <f t="shared" si="308"/>
        <v>0</v>
      </c>
      <c r="BN845" s="298">
        <f t="shared" si="309"/>
        <v>0</v>
      </c>
      <c r="BO845" s="299">
        <f t="shared" si="310"/>
        <v>0</v>
      </c>
      <c r="BP845" s="300">
        <f t="shared" si="311"/>
        <v>0</v>
      </c>
      <c r="BQ845" s="301">
        <f t="shared" si="312"/>
        <v>0</v>
      </c>
      <c r="BR845" s="298">
        <f t="shared" si="313"/>
        <v>0</v>
      </c>
      <c r="BS845" s="299">
        <f t="shared" si="314"/>
        <v>0</v>
      </c>
      <c r="BT845" s="300">
        <f t="shared" si="315"/>
        <v>0</v>
      </c>
      <c r="BU845" s="301">
        <f t="shared" si="316"/>
        <v>0</v>
      </c>
      <c r="BV845" s="298">
        <f t="shared" si="317"/>
        <v>0</v>
      </c>
      <c r="BW845" s="299">
        <f t="shared" si="318"/>
        <v>0</v>
      </c>
      <c r="BX845" s="300">
        <f t="shared" si="319"/>
        <v>0</v>
      </c>
      <c r="BY845" s="301">
        <f t="shared" si="320"/>
        <v>0</v>
      </c>
      <c r="BZ845" s="371">
        <f t="shared" si="321"/>
        <v>0</v>
      </c>
      <c r="CA845" s="303">
        <f t="shared" si="322"/>
        <v>0</v>
      </c>
      <c r="CB845" s="304" t="str">
        <f>IF(CA845=0,"",
IF(SUM($CA$784:CA845)=1,CC845,
IF($CA$904&gt;SUM($CA$784:CA845),_xlfn.CONCAT(", ",CC845),
IF($CA$904=SUM($CA$784:CA845),_xlfn.CONCAT(" y ",CC845)))))</f>
        <v/>
      </c>
      <c r="CC845" s="231" t="s">
        <v>6273</v>
      </c>
      <c r="CD845" s="290">
        <f t="shared" si="323"/>
        <v>1</v>
      </c>
      <c r="CE845" s="291" t="str">
        <f>IF(CD845=0,"",
IF(SUM($CD$784:CD845)=1,CF845,
IF($CD$904&gt;SUM($CD$784:CD845),_xlfn.CONCAT(", ",CF845),
IF($CD$904=SUM($CD$784:CD845),_xlfn.CONCAT(" y ",CF845)))))</f>
        <v>, 62</v>
      </c>
      <c r="CF845" s="222" t="s">
        <v>6273</v>
      </c>
      <c r="CG845" s="378">
        <f t="shared" si="324"/>
        <v>0</v>
      </c>
      <c r="CH845" s="379">
        <f t="shared" si="325"/>
        <v>0</v>
      </c>
      <c r="CI845" s="380">
        <f t="shared" si="326"/>
        <v>0</v>
      </c>
    </row>
    <row r="846" spans="1:87" ht="15" customHeight="1">
      <c r="A846" s="6"/>
      <c r="B846" s="5"/>
      <c r="C846" s="85" t="s">
        <v>167</v>
      </c>
      <c r="D846" s="732" t="str">
        <f>IF(CNGE_2024_M1_Secc1_Sub1!$D104="","",CNGE_2024_M1_Secc1_Sub1!$D104)</f>
        <v>COMISION DEL AGUA DEL ESTADO DE VERACRUZ</v>
      </c>
      <c r="E846" s="733"/>
      <c r="F846" s="733"/>
      <c r="G846" s="733"/>
      <c r="H846" s="733"/>
      <c r="I846" s="733"/>
      <c r="J846" s="733"/>
      <c r="K846" s="733"/>
      <c r="L846" s="733"/>
      <c r="M846" s="733"/>
      <c r="N846" s="733"/>
      <c r="O846" s="734"/>
      <c r="P846" s="111"/>
      <c r="Q846" s="111"/>
      <c r="R846" s="111"/>
      <c r="S846" s="111"/>
      <c r="T846" s="111"/>
      <c r="U846" s="111"/>
      <c r="V846" s="111"/>
      <c r="W846" s="111"/>
      <c r="X846" s="111"/>
      <c r="Y846" s="111"/>
      <c r="Z846" s="111"/>
      <c r="AA846" s="111"/>
      <c r="AB846" s="111"/>
      <c r="AC846" s="111"/>
      <c r="AD846" s="111"/>
      <c r="AE846" s="8"/>
      <c r="AG846" s="269">
        <f t="shared" si="276"/>
        <v>1</v>
      </c>
      <c r="AH846" s="298">
        <f t="shared" si="277"/>
        <v>0</v>
      </c>
      <c r="AI846" s="299">
        <f t="shared" si="278"/>
        <v>0</v>
      </c>
      <c r="AJ846" s="300">
        <f t="shared" si="279"/>
        <v>0</v>
      </c>
      <c r="AK846" s="301">
        <f t="shared" si="280"/>
        <v>0</v>
      </c>
      <c r="AL846" s="298">
        <f t="shared" si="281"/>
        <v>0</v>
      </c>
      <c r="AM846" s="299">
        <f t="shared" si="282"/>
        <v>0</v>
      </c>
      <c r="AN846" s="300">
        <f t="shared" si="283"/>
        <v>0</v>
      </c>
      <c r="AO846" s="301">
        <f t="shared" si="284"/>
        <v>0</v>
      </c>
      <c r="AP846" s="298">
        <f t="shared" si="285"/>
        <v>0</v>
      </c>
      <c r="AQ846" s="299">
        <f t="shared" si="286"/>
        <v>0</v>
      </c>
      <c r="AR846" s="300">
        <f t="shared" si="287"/>
        <v>0</v>
      </c>
      <c r="AS846" s="301">
        <f t="shared" si="288"/>
        <v>0</v>
      </c>
      <c r="AT846" s="298">
        <f t="shared" si="289"/>
        <v>0</v>
      </c>
      <c r="AU846" s="299">
        <f t="shared" si="290"/>
        <v>0</v>
      </c>
      <c r="AV846" s="300">
        <f t="shared" si="291"/>
        <v>0</v>
      </c>
      <c r="AW846" s="301">
        <f t="shared" si="292"/>
        <v>0</v>
      </c>
      <c r="AX846" s="298">
        <f t="shared" si="293"/>
        <v>0</v>
      </c>
      <c r="AY846" s="299">
        <f t="shared" si="294"/>
        <v>0</v>
      </c>
      <c r="AZ846" s="300">
        <f t="shared" si="295"/>
        <v>0</v>
      </c>
      <c r="BA846" s="301">
        <f t="shared" si="296"/>
        <v>0</v>
      </c>
      <c r="BB846" s="298">
        <f t="shared" si="297"/>
        <v>0</v>
      </c>
      <c r="BC846" s="299">
        <f t="shared" si="298"/>
        <v>0</v>
      </c>
      <c r="BD846" s="300">
        <f t="shared" si="299"/>
        <v>0</v>
      </c>
      <c r="BE846" s="301">
        <f t="shared" si="300"/>
        <v>0</v>
      </c>
      <c r="BF846" s="298">
        <f t="shared" si="301"/>
        <v>0</v>
      </c>
      <c r="BG846" s="299">
        <f t="shared" si="302"/>
        <v>0</v>
      </c>
      <c r="BH846" s="300">
        <f t="shared" si="303"/>
        <v>0</v>
      </c>
      <c r="BI846" s="301">
        <f t="shared" si="304"/>
        <v>0</v>
      </c>
      <c r="BJ846" s="298">
        <f t="shared" si="305"/>
        <v>0</v>
      </c>
      <c r="BK846" s="299">
        <f t="shared" si="306"/>
        <v>0</v>
      </c>
      <c r="BL846" s="300">
        <f t="shared" si="307"/>
        <v>0</v>
      </c>
      <c r="BM846" s="301">
        <f t="shared" si="308"/>
        <v>0</v>
      </c>
      <c r="BN846" s="298">
        <f t="shared" si="309"/>
        <v>0</v>
      </c>
      <c r="BO846" s="299">
        <f t="shared" si="310"/>
        <v>0</v>
      </c>
      <c r="BP846" s="300">
        <f t="shared" si="311"/>
        <v>0</v>
      </c>
      <c r="BQ846" s="301">
        <f t="shared" si="312"/>
        <v>0</v>
      </c>
      <c r="BR846" s="298">
        <f t="shared" si="313"/>
        <v>0</v>
      </c>
      <c r="BS846" s="299">
        <f t="shared" si="314"/>
        <v>0</v>
      </c>
      <c r="BT846" s="300">
        <f t="shared" si="315"/>
        <v>0</v>
      </c>
      <c r="BU846" s="301">
        <f t="shared" si="316"/>
        <v>0</v>
      </c>
      <c r="BV846" s="298">
        <f t="shared" si="317"/>
        <v>0</v>
      </c>
      <c r="BW846" s="299">
        <f t="shared" si="318"/>
        <v>0</v>
      </c>
      <c r="BX846" s="300">
        <f t="shared" si="319"/>
        <v>0</v>
      </c>
      <c r="BY846" s="301">
        <f t="shared" si="320"/>
        <v>0</v>
      </c>
      <c r="BZ846" s="371">
        <f t="shared" si="321"/>
        <v>0</v>
      </c>
      <c r="CA846" s="303">
        <f t="shared" si="322"/>
        <v>0</v>
      </c>
      <c r="CB846" s="304" t="str">
        <f>IF(CA846=0,"",
IF(SUM($CA$784:CA846)=1,CC846,
IF($CA$904&gt;SUM($CA$784:CA846),_xlfn.CONCAT(", ",CC846),
IF($CA$904=SUM($CA$784:CA846),_xlfn.CONCAT(" y ",CC846)))))</f>
        <v/>
      </c>
      <c r="CC846" s="231" t="s">
        <v>6274</v>
      </c>
      <c r="CD846" s="290">
        <f t="shared" si="323"/>
        <v>1</v>
      </c>
      <c r="CE846" s="291" t="str">
        <f>IF(CD846=0,"",
IF(SUM($CD$784:CD846)=1,CF846,
IF($CD$904&gt;SUM($CD$784:CD846),_xlfn.CONCAT(", ",CF846),
IF($CD$904=SUM($CD$784:CD846),_xlfn.CONCAT(" y ",CF846)))))</f>
        <v>, 63</v>
      </c>
      <c r="CF846" s="222" t="s">
        <v>6274</v>
      </c>
      <c r="CG846" s="378">
        <f t="shared" si="324"/>
        <v>0</v>
      </c>
      <c r="CH846" s="379">
        <f t="shared" si="325"/>
        <v>0</v>
      </c>
      <c r="CI846" s="380">
        <f t="shared" si="326"/>
        <v>0</v>
      </c>
    </row>
    <row r="847" spans="1:87" ht="15" customHeight="1">
      <c r="A847" s="6"/>
      <c r="B847" s="5"/>
      <c r="C847" s="85" t="s">
        <v>168</v>
      </c>
      <c r="D847" s="732" t="str">
        <f>IF(CNGE_2024_M1_Secc1_Sub1!$D105="","",CNGE_2024_M1_Secc1_Sub1!$D105)</f>
        <v>RADIOTELEVISION DE VERACRUZ</v>
      </c>
      <c r="E847" s="733"/>
      <c r="F847" s="733"/>
      <c r="G847" s="733"/>
      <c r="H847" s="733"/>
      <c r="I847" s="733"/>
      <c r="J847" s="733"/>
      <c r="K847" s="733"/>
      <c r="L847" s="733"/>
      <c r="M847" s="733"/>
      <c r="N847" s="733"/>
      <c r="O847" s="734"/>
      <c r="P847" s="111"/>
      <c r="Q847" s="111"/>
      <c r="R847" s="111"/>
      <c r="S847" s="111"/>
      <c r="T847" s="111"/>
      <c r="U847" s="111"/>
      <c r="V847" s="111"/>
      <c r="W847" s="111"/>
      <c r="X847" s="111"/>
      <c r="Y847" s="111"/>
      <c r="Z847" s="111"/>
      <c r="AA847" s="111"/>
      <c r="AB847" s="111"/>
      <c r="AC847" s="111"/>
      <c r="AD847" s="111"/>
      <c r="AE847" s="8"/>
      <c r="AG847" s="269">
        <f t="shared" si="276"/>
        <v>1</v>
      </c>
      <c r="AH847" s="298">
        <f t="shared" si="277"/>
        <v>0</v>
      </c>
      <c r="AI847" s="299">
        <f t="shared" si="278"/>
        <v>0</v>
      </c>
      <c r="AJ847" s="300">
        <f t="shared" si="279"/>
        <v>0</v>
      </c>
      <c r="AK847" s="301">
        <f t="shared" si="280"/>
        <v>0</v>
      </c>
      <c r="AL847" s="298">
        <f t="shared" si="281"/>
        <v>0</v>
      </c>
      <c r="AM847" s="299">
        <f t="shared" si="282"/>
        <v>0</v>
      </c>
      <c r="AN847" s="300">
        <f t="shared" si="283"/>
        <v>0</v>
      </c>
      <c r="AO847" s="301">
        <f t="shared" si="284"/>
        <v>0</v>
      </c>
      <c r="AP847" s="298">
        <f t="shared" si="285"/>
        <v>0</v>
      </c>
      <c r="AQ847" s="299">
        <f t="shared" si="286"/>
        <v>0</v>
      </c>
      <c r="AR847" s="300">
        <f t="shared" si="287"/>
        <v>0</v>
      </c>
      <c r="AS847" s="301">
        <f t="shared" si="288"/>
        <v>0</v>
      </c>
      <c r="AT847" s="298">
        <f t="shared" si="289"/>
        <v>0</v>
      </c>
      <c r="AU847" s="299">
        <f t="shared" si="290"/>
        <v>0</v>
      </c>
      <c r="AV847" s="300">
        <f t="shared" si="291"/>
        <v>0</v>
      </c>
      <c r="AW847" s="301">
        <f t="shared" si="292"/>
        <v>0</v>
      </c>
      <c r="AX847" s="298">
        <f t="shared" si="293"/>
        <v>0</v>
      </c>
      <c r="AY847" s="299">
        <f t="shared" si="294"/>
        <v>0</v>
      </c>
      <c r="AZ847" s="300">
        <f t="shared" si="295"/>
        <v>0</v>
      </c>
      <c r="BA847" s="301">
        <f t="shared" si="296"/>
        <v>0</v>
      </c>
      <c r="BB847" s="298">
        <f t="shared" si="297"/>
        <v>0</v>
      </c>
      <c r="BC847" s="299">
        <f t="shared" si="298"/>
        <v>0</v>
      </c>
      <c r="BD847" s="300">
        <f t="shared" si="299"/>
        <v>0</v>
      </c>
      <c r="BE847" s="301">
        <f t="shared" si="300"/>
        <v>0</v>
      </c>
      <c r="BF847" s="298">
        <f t="shared" si="301"/>
        <v>0</v>
      </c>
      <c r="BG847" s="299">
        <f t="shared" si="302"/>
        <v>0</v>
      </c>
      <c r="BH847" s="300">
        <f t="shared" si="303"/>
        <v>0</v>
      </c>
      <c r="BI847" s="301">
        <f t="shared" si="304"/>
        <v>0</v>
      </c>
      <c r="BJ847" s="298">
        <f t="shared" si="305"/>
        <v>0</v>
      </c>
      <c r="BK847" s="299">
        <f t="shared" si="306"/>
        <v>0</v>
      </c>
      <c r="BL847" s="300">
        <f t="shared" si="307"/>
        <v>0</v>
      </c>
      <c r="BM847" s="301">
        <f t="shared" si="308"/>
        <v>0</v>
      </c>
      <c r="BN847" s="298">
        <f t="shared" si="309"/>
        <v>0</v>
      </c>
      <c r="BO847" s="299">
        <f t="shared" si="310"/>
        <v>0</v>
      </c>
      <c r="BP847" s="300">
        <f t="shared" si="311"/>
        <v>0</v>
      </c>
      <c r="BQ847" s="301">
        <f t="shared" si="312"/>
        <v>0</v>
      </c>
      <c r="BR847" s="298">
        <f t="shared" si="313"/>
        <v>0</v>
      </c>
      <c r="BS847" s="299">
        <f t="shared" si="314"/>
        <v>0</v>
      </c>
      <c r="BT847" s="300">
        <f t="shared" si="315"/>
        <v>0</v>
      </c>
      <c r="BU847" s="301">
        <f t="shared" si="316"/>
        <v>0</v>
      </c>
      <c r="BV847" s="298">
        <f t="shared" si="317"/>
        <v>0</v>
      </c>
      <c r="BW847" s="299">
        <f t="shared" si="318"/>
        <v>0</v>
      </c>
      <c r="BX847" s="300">
        <f t="shared" si="319"/>
        <v>0</v>
      </c>
      <c r="BY847" s="301">
        <f t="shared" si="320"/>
        <v>0</v>
      </c>
      <c r="BZ847" s="371">
        <f t="shared" si="321"/>
        <v>0</v>
      </c>
      <c r="CA847" s="303">
        <f t="shared" si="322"/>
        <v>0</v>
      </c>
      <c r="CB847" s="304" t="str">
        <f>IF(CA847=0,"",
IF(SUM($CA$784:CA847)=1,CC847,
IF($CA$904&gt;SUM($CA$784:CA847),_xlfn.CONCAT(", ",CC847),
IF($CA$904=SUM($CA$784:CA847),_xlfn.CONCAT(" y ",CC847)))))</f>
        <v/>
      </c>
      <c r="CC847" s="231" t="s">
        <v>6275</v>
      </c>
      <c r="CD847" s="290">
        <f t="shared" si="323"/>
        <v>1</v>
      </c>
      <c r="CE847" s="291" t="str">
        <f>IF(CD847=0,"",
IF(SUM($CD$784:CD847)=1,CF847,
IF($CD$904&gt;SUM($CD$784:CD847),_xlfn.CONCAT(", ",CF847),
IF($CD$904=SUM($CD$784:CD847),_xlfn.CONCAT(" y ",CF847)))))</f>
        <v>, 64</v>
      </c>
      <c r="CF847" s="222" t="s">
        <v>6275</v>
      </c>
      <c r="CG847" s="378">
        <f t="shared" si="324"/>
        <v>0</v>
      </c>
      <c r="CH847" s="379">
        <f t="shared" si="325"/>
        <v>0</v>
      </c>
      <c r="CI847" s="380">
        <f t="shared" si="326"/>
        <v>0</v>
      </c>
    </row>
    <row r="848" spans="1:87" ht="30" customHeight="1">
      <c r="A848" s="6"/>
      <c r="B848" s="5"/>
      <c r="C848" s="85" t="s">
        <v>169</v>
      </c>
      <c r="D848" s="732" t="str">
        <f>IF(CNGE_2024_M1_Secc1_Sub1!$D106="","",CNGE_2024_M1_Secc1_Sub1!$D106)</f>
        <v>SECRETARIA EJECUTIVA DEL SISTEMA ESTATAL ANTICORRUPCION</v>
      </c>
      <c r="E848" s="733"/>
      <c r="F848" s="733"/>
      <c r="G848" s="733"/>
      <c r="H848" s="733"/>
      <c r="I848" s="733"/>
      <c r="J848" s="733"/>
      <c r="K848" s="733"/>
      <c r="L848" s="733"/>
      <c r="M848" s="733"/>
      <c r="N848" s="733"/>
      <c r="O848" s="734"/>
      <c r="P848" s="111"/>
      <c r="Q848" s="111"/>
      <c r="R848" s="111"/>
      <c r="S848" s="111"/>
      <c r="T848" s="111"/>
      <c r="U848" s="111"/>
      <c r="V848" s="111"/>
      <c r="W848" s="111"/>
      <c r="X848" s="111"/>
      <c r="Y848" s="111"/>
      <c r="Z848" s="111"/>
      <c r="AA848" s="111"/>
      <c r="AB848" s="111"/>
      <c r="AC848" s="111"/>
      <c r="AD848" s="111"/>
      <c r="AE848" s="8"/>
      <c r="AG848" s="269">
        <f t="shared" si="276"/>
        <v>1</v>
      </c>
      <c r="AH848" s="298">
        <f t="shared" si="277"/>
        <v>0</v>
      </c>
      <c r="AI848" s="299">
        <f t="shared" si="278"/>
        <v>0</v>
      </c>
      <c r="AJ848" s="300">
        <f t="shared" si="279"/>
        <v>0</v>
      </c>
      <c r="AK848" s="301">
        <f t="shared" si="280"/>
        <v>0</v>
      </c>
      <c r="AL848" s="298">
        <f t="shared" si="281"/>
        <v>0</v>
      </c>
      <c r="AM848" s="299">
        <f t="shared" si="282"/>
        <v>0</v>
      </c>
      <c r="AN848" s="300">
        <f t="shared" si="283"/>
        <v>0</v>
      </c>
      <c r="AO848" s="301">
        <f t="shared" si="284"/>
        <v>0</v>
      </c>
      <c r="AP848" s="298">
        <f t="shared" si="285"/>
        <v>0</v>
      </c>
      <c r="AQ848" s="299">
        <f t="shared" si="286"/>
        <v>0</v>
      </c>
      <c r="AR848" s="300">
        <f t="shared" si="287"/>
        <v>0</v>
      </c>
      <c r="AS848" s="301">
        <f t="shared" si="288"/>
        <v>0</v>
      </c>
      <c r="AT848" s="298">
        <f t="shared" si="289"/>
        <v>0</v>
      </c>
      <c r="AU848" s="299">
        <f t="shared" si="290"/>
        <v>0</v>
      </c>
      <c r="AV848" s="300">
        <f t="shared" si="291"/>
        <v>0</v>
      </c>
      <c r="AW848" s="301">
        <f t="shared" si="292"/>
        <v>0</v>
      </c>
      <c r="AX848" s="298">
        <f t="shared" si="293"/>
        <v>0</v>
      </c>
      <c r="AY848" s="299">
        <f t="shared" si="294"/>
        <v>0</v>
      </c>
      <c r="AZ848" s="300">
        <f t="shared" si="295"/>
        <v>0</v>
      </c>
      <c r="BA848" s="301">
        <f t="shared" si="296"/>
        <v>0</v>
      </c>
      <c r="BB848" s="298">
        <f t="shared" si="297"/>
        <v>0</v>
      </c>
      <c r="BC848" s="299">
        <f t="shared" si="298"/>
        <v>0</v>
      </c>
      <c r="BD848" s="300">
        <f t="shared" si="299"/>
        <v>0</v>
      </c>
      <c r="BE848" s="301">
        <f t="shared" si="300"/>
        <v>0</v>
      </c>
      <c r="BF848" s="298">
        <f t="shared" si="301"/>
        <v>0</v>
      </c>
      <c r="BG848" s="299">
        <f t="shared" si="302"/>
        <v>0</v>
      </c>
      <c r="BH848" s="300">
        <f t="shared" si="303"/>
        <v>0</v>
      </c>
      <c r="BI848" s="301">
        <f t="shared" si="304"/>
        <v>0</v>
      </c>
      <c r="BJ848" s="298">
        <f t="shared" si="305"/>
        <v>0</v>
      </c>
      <c r="BK848" s="299">
        <f t="shared" si="306"/>
        <v>0</v>
      </c>
      <c r="BL848" s="300">
        <f t="shared" si="307"/>
        <v>0</v>
      </c>
      <c r="BM848" s="301">
        <f t="shared" si="308"/>
        <v>0</v>
      </c>
      <c r="BN848" s="298">
        <f t="shared" si="309"/>
        <v>0</v>
      </c>
      <c r="BO848" s="299">
        <f t="shared" si="310"/>
        <v>0</v>
      </c>
      <c r="BP848" s="300">
        <f t="shared" si="311"/>
        <v>0</v>
      </c>
      <c r="BQ848" s="301">
        <f t="shared" si="312"/>
        <v>0</v>
      </c>
      <c r="BR848" s="298">
        <f t="shared" si="313"/>
        <v>0</v>
      </c>
      <c r="BS848" s="299">
        <f t="shared" si="314"/>
        <v>0</v>
      </c>
      <c r="BT848" s="300">
        <f t="shared" si="315"/>
        <v>0</v>
      </c>
      <c r="BU848" s="301">
        <f t="shared" si="316"/>
        <v>0</v>
      </c>
      <c r="BV848" s="298">
        <f t="shared" si="317"/>
        <v>0</v>
      </c>
      <c r="BW848" s="299">
        <f t="shared" si="318"/>
        <v>0</v>
      </c>
      <c r="BX848" s="300">
        <f t="shared" si="319"/>
        <v>0</v>
      </c>
      <c r="BY848" s="301">
        <f t="shared" si="320"/>
        <v>0</v>
      </c>
      <c r="BZ848" s="371">
        <f t="shared" si="321"/>
        <v>0</v>
      </c>
      <c r="CA848" s="303">
        <f t="shared" si="322"/>
        <v>0</v>
      </c>
      <c r="CB848" s="304" t="str">
        <f>IF(CA848=0,"",
IF(SUM($CA$784:CA848)=1,CC848,
IF($CA$904&gt;SUM($CA$784:CA848),_xlfn.CONCAT(", ",CC848),
IF($CA$904=SUM($CA$784:CA848),_xlfn.CONCAT(" y ",CC848)))))</f>
        <v/>
      </c>
      <c r="CC848" s="231" t="s">
        <v>6276</v>
      </c>
      <c r="CD848" s="290">
        <f t="shared" si="323"/>
        <v>1</v>
      </c>
      <c r="CE848" s="291" t="str">
        <f>IF(CD848=0,"",
IF(SUM($CD$784:CD848)=1,CF848,
IF($CD$904&gt;SUM($CD$784:CD848),_xlfn.CONCAT(", ",CF848),
IF($CD$904=SUM($CD$784:CD848),_xlfn.CONCAT(" y ",CF848)))))</f>
        <v>, 65</v>
      </c>
      <c r="CF848" s="222" t="s">
        <v>6276</v>
      </c>
      <c r="CG848" s="378">
        <f t="shared" si="324"/>
        <v>0</v>
      </c>
      <c r="CH848" s="379">
        <f t="shared" si="325"/>
        <v>0</v>
      </c>
      <c r="CI848" s="380">
        <f t="shared" si="326"/>
        <v>0</v>
      </c>
    </row>
    <row r="849" spans="1:87" ht="30" customHeight="1">
      <c r="A849" s="6"/>
      <c r="B849" s="5"/>
      <c r="C849" s="85" t="s">
        <v>170</v>
      </c>
      <c r="D849" s="732" t="str">
        <f>IF(CNGE_2024_M1_Secc1_Sub1!$D107="","",CNGE_2024_M1_Secc1_Sub1!$D107)</f>
        <v>INSTITUTO DE LA POLICIA AUXILIAR Y PROTECCION PATRIMONIAL</v>
      </c>
      <c r="E849" s="733"/>
      <c r="F849" s="733"/>
      <c r="G849" s="733"/>
      <c r="H849" s="733"/>
      <c r="I849" s="733"/>
      <c r="J849" s="733"/>
      <c r="K849" s="733"/>
      <c r="L849" s="733"/>
      <c r="M849" s="733"/>
      <c r="N849" s="733"/>
      <c r="O849" s="734"/>
      <c r="P849" s="111"/>
      <c r="Q849" s="111"/>
      <c r="R849" s="111"/>
      <c r="S849" s="111"/>
      <c r="T849" s="111"/>
      <c r="U849" s="111"/>
      <c r="V849" s="111"/>
      <c r="W849" s="111"/>
      <c r="X849" s="111"/>
      <c r="Y849" s="111"/>
      <c r="Z849" s="111"/>
      <c r="AA849" s="111"/>
      <c r="AB849" s="111"/>
      <c r="AC849" s="111"/>
      <c r="AD849" s="111"/>
      <c r="AE849" s="8"/>
      <c r="AG849" s="269">
        <f t="shared" ref="AG849:AG903" si="327">IF(AND(COUNTBLANK(D849)=1,COUNTA(P849:AD849,M975:AD975)=0),0,IF(AND(COUNTBLANK(D849)=0,COUNTA(P849:AD849,M975:AD975)=33),0,1))</f>
        <v>1</v>
      </c>
      <c r="AH849" s="298">
        <f t="shared" ref="AH849:AH903" si="328">P849</f>
        <v>0</v>
      </c>
      <c r="AI849" s="299">
        <f t="shared" ref="AI849:AI903" si="329">COUNTIF(Q849:R849,"NS")</f>
        <v>0</v>
      </c>
      <c r="AJ849" s="300">
        <f t="shared" ref="AJ849:AJ903" si="330">SUM(Q849:R849)</f>
        <v>0</v>
      </c>
      <c r="AK849" s="301">
        <f t="shared" ref="AK849:AK903" si="331">IF(OR(AND(AH849=0, AI849&gt;0),AND(AH849="NS", AJ849&gt;0), AND(AH849="NS", AI849=0, AJ849=0)), 1, IF(OR(AND(AH849&gt;0, AI849&gt;1,AH849&gt;AJ849), AND(AH849="NS", AI849=2), AND(AH849="NS", AJ849=0, AI849&gt;0), AH849=AJ849), 0, 1))</f>
        <v>0</v>
      </c>
      <c r="AL849" s="298">
        <f t="shared" ref="AL849:AL903" si="332">S849</f>
        <v>0</v>
      </c>
      <c r="AM849" s="299">
        <f t="shared" ref="AM849:AM903" si="333">COUNTIF(T849:U849,"NS")</f>
        <v>0</v>
      </c>
      <c r="AN849" s="300">
        <f t="shared" ref="AN849:AN903" si="334">SUM(T849:U849)</f>
        <v>0</v>
      </c>
      <c r="AO849" s="301">
        <f t="shared" ref="AO849:AO903" si="335">IF(OR(AND(AL849=0, AM849&gt;0),AND(AL849="NS", AN849&gt;0), AND(AL849="NS", AM849=0, AN849=0)), 1, IF(OR(AND(AL849&gt;0, AM849&gt;1,AL849&gt;AN849), AND(AL849="NS", AM849=2), AND(AL849="NS", AN849=0, AM849&gt;0), AL849=AN849), 0, 1))</f>
        <v>0</v>
      </c>
      <c r="AP849" s="298">
        <f t="shared" ref="AP849:AP903" si="336">V849</f>
        <v>0</v>
      </c>
      <c r="AQ849" s="299">
        <f t="shared" ref="AQ849:AQ903" si="337">COUNTIF(W849:X849,"NS")</f>
        <v>0</v>
      </c>
      <c r="AR849" s="300">
        <f t="shared" ref="AR849:AR903" si="338">SUM(W849:X849)</f>
        <v>0</v>
      </c>
      <c r="AS849" s="301">
        <f t="shared" ref="AS849:AS903" si="339">IF(OR(AND(AP849=0, AQ849&gt;0),AND(AP849="NS", AR849&gt;0), AND(AP849="NS", AQ849=0, AR849=0)), 1, IF(OR(AND(AP849&gt;0, AQ849&gt;1,AP849&gt;AR849), AND(AP849="NS", AQ849=2), AND(AP849="NS", AR849=0, AQ849&gt;0), AP849=AR849), 0, 1))</f>
        <v>0</v>
      </c>
      <c r="AT849" s="298">
        <f t="shared" ref="AT849:AT903" si="340">Y849</f>
        <v>0</v>
      </c>
      <c r="AU849" s="299">
        <f t="shared" ref="AU849:AU903" si="341">COUNTIF(Z849:AA849,"NS")</f>
        <v>0</v>
      </c>
      <c r="AV849" s="300">
        <f t="shared" ref="AV849:AV903" si="342">SUM(Z849:AA849)</f>
        <v>0</v>
      </c>
      <c r="AW849" s="301">
        <f t="shared" ref="AW849:AW903" si="343">IF(OR(AND(AT849=0, AU849&gt;0),AND(AT849="NS", AV849&gt;0), AND(AT849="NS", AU849=0, AV849=0)), 1, IF(OR(AND(AT849&gt;0, AU849&gt;1,AT849&gt;AV849), AND(AT849="NS", AU849=2), AND(AT849="NS", AV849=0, AU849&gt;0), AT849=AV849), 0, 1))</f>
        <v>0</v>
      </c>
      <c r="AX849" s="298">
        <f t="shared" ref="AX849:AX903" si="344">AB849</f>
        <v>0</v>
      </c>
      <c r="AY849" s="299">
        <f t="shared" ref="AY849:AY903" si="345">COUNTIF(AC849:AD849,"NS")</f>
        <v>0</v>
      </c>
      <c r="AZ849" s="300">
        <f t="shared" ref="AZ849:AZ903" si="346">SUM(AC849:AD849)</f>
        <v>0</v>
      </c>
      <c r="BA849" s="301">
        <f t="shared" ref="BA849:BA903" si="347">IF(OR(AND(AX849=0, AY849&gt;0),AND(AX849="NS", AZ849&gt;0), AND(AX849="NS", AY849=0, AZ849=0)), 1, IF(OR(AND(AX849&gt;0, AY849&gt;1,AX849&gt;AZ849), AND(AX849="NS", AY849=2), AND(AX849="NS", AZ849=0, AY849&gt;0), AX849=AZ849), 0, 1))</f>
        <v>0</v>
      </c>
      <c r="BB849" s="298">
        <f t="shared" ref="BB849:BB903" si="348">M975</f>
        <v>0</v>
      </c>
      <c r="BC849" s="299">
        <f t="shared" ref="BC849:BC903" si="349">COUNTIF(N975:O975,"NS")</f>
        <v>0</v>
      </c>
      <c r="BD849" s="300">
        <f t="shared" ref="BD849:BD903" si="350">SUM(N975:O975)</f>
        <v>0</v>
      </c>
      <c r="BE849" s="301">
        <f t="shared" ref="BE849:BE903" si="351">IF(OR(AND(BB849=0, BC849&gt;0),AND(BB849="NS", BD849&gt;0), AND(BB849="NS", BC849=0, BD849=0)), 1, IF(OR(AND(BB849&gt;0, BC849&gt;1,BB849&gt;BD849), AND(BB849="NS", BC849=2), AND(BB849="NS", BD849=0, BC849&gt;0), BB849=BD849), 0, 1))</f>
        <v>0</v>
      </c>
      <c r="BF849" s="298">
        <f t="shared" ref="BF849:BF903" si="352">P975</f>
        <v>0</v>
      </c>
      <c r="BG849" s="299">
        <f t="shared" ref="BG849:BG903" si="353">COUNTIF(Q975:R975,"NS")</f>
        <v>0</v>
      </c>
      <c r="BH849" s="300">
        <f t="shared" ref="BH849:BH903" si="354">SUM(Q975:R975)</f>
        <v>0</v>
      </c>
      <c r="BI849" s="301">
        <f t="shared" ref="BI849:BI903" si="355">IF(OR(AND(BF849=0, BG849&gt;0),AND(BF849="NS", BH849&gt;0), AND(BF849="NS", BG849=0, BH849=0)), 1, IF(OR(AND(BF849&gt;0, BG849&gt;1,BF849&gt;BH849), AND(BF849="NS", BG849=2), AND(BF849="NS", BH849=0, BG849&gt;0), BF849=BH849), 0, 1))</f>
        <v>0</v>
      </c>
      <c r="BJ849" s="298">
        <f t="shared" ref="BJ849:BJ903" si="356">S975</f>
        <v>0</v>
      </c>
      <c r="BK849" s="299">
        <f t="shared" ref="BK849:BK903" si="357">COUNTIF(T975:U975,"NS")</f>
        <v>0</v>
      </c>
      <c r="BL849" s="300">
        <f t="shared" ref="BL849:BL903" si="358">SUM(T975:U975)</f>
        <v>0</v>
      </c>
      <c r="BM849" s="301">
        <f t="shared" ref="BM849:BM903" si="359">IF(OR(AND(BJ849=0, BK849&gt;0),AND(BJ849="NS", BL849&gt;0), AND(BJ849="NS", BK849=0, BL849=0)), 1, IF(OR(AND(BJ849&gt;0, BK849&gt;1,BJ849&gt;BL849), AND(BJ849="NS", BK849=2), AND(BJ849="NS", BL849=0, BK849&gt;0), BJ849=BL849), 0, 1))</f>
        <v>0</v>
      </c>
      <c r="BN849" s="298">
        <f t="shared" ref="BN849:BN903" si="360">V975</f>
        <v>0</v>
      </c>
      <c r="BO849" s="299">
        <f t="shared" ref="BO849:BO903" si="361">COUNTIF(W975:X975,"NS")</f>
        <v>0</v>
      </c>
      <c r="BP849" s="300">
        <f t="shared" ref="BP849:BP903" si="362">SUM(W975:X975)</f>
        <v>0</v>
      </c>
      <c r="BQ849" s="301">
        <f t="shared" ref="BQ849:BQ903" si="363">IF(OR(AND(BN849=0, BO849&gt;0),AND(BN849="NS", BP849&gt;0), AND(BN849="NS", BO849=0, BP849=0)), 1, IF(OR(AND(BN849&gt;0, BO849&gt;1,BN849&gt;BP849), AND(BN849="NS", BO849=2), AND(BN849="NS", BP849=0, BO849&gt;0), BN849=BP849), 0, 1))</f>
        <v>0</v>
      </c>
      <c r="BR849" s="298">
        <f t="shared" ref="BR849:BR903" si="364">Y975</f>
        <v>0</v>
      </c>
      <c r="BS849" s="299">
        <f t="shared" ref="BS849:BS903" si="365">COUNTIF(Z975:AA975,"NS")</f>
        <v>0</v>
      </c>
      <c r="BT849" s="300">
        <f t="shared" ref="BT849:BT903" si="366">SUM(Z975:AA975)</f>
        <v>0</v>
      </c>
      <c r="BU849" s="301">
        <f t="shared" ref="BU849:BU903" si="367">IF(OR(AND(BR849=0, BS849&gt;0),AND(BR849="NS", BT849&gt;0), AND(BR849="NS", BS849=0, BT849=0)), 1, IF(OR(AND(BR849&gt;0, BS849&gt;1,BR849&gt;BT849), AND(BR849="NS", BS849=2), AND(BR849="NS", BT849=0, BS849&gt;0), BR849=BT849), 0, 1))</f>
        <v>0</v>
      </c>
      <c r="BV849" s="298">
        <f t="shared" ref="BV849:BV903" si="368">AB975</f>
        <v>0</v>
      </c>
      <c r="BW849" s="299">
        <f t="shared" ref="BW849:BW903" si="369">COUNTIF(AC975:AD975,"NS")</f>
        <v>0</v>
      </c>
      <c r="BX849" s="300">
        <f t="shared" ref="BX849:BX903" si="370">SUM(AC975:AD975)</f>
        <v>0</v>
      </c>
      <c r="BY849" s="301">
        <f t="shared" ref="BY849:BY903" si="371">IF(OR(AND(BV849=0, BW849&gt;0),AND(BV849="NS", BX849&gt;0), AND(BV849="NS", BW849=0, BX849=0)), 1, IF(OR(AND(BV849&gt;0, BW849&gt;1,BV849&gt;BX849), AND(BV849="NS", BW849=2), AND(BV849="NS", BX849=0, BW849&gt;0), BV849=BX849), 0, 1))</f>
        <v>0</v>
      </c>
      <c r="BZ849" s="371">
        <f t="shared" ref="BZ849:BZ903" si="372">COUNTIF(P849:AD849,"NS")+COUNTIF(M975:AD975,"NS")</f>
        <v>0</v>
      </c>
      <c r="CA849" s="303">
        <f t="shared" ref="CA849:CA903" si="373">IF(SUM(AJ975,AN975,AR975)=0,0,1)</f>
        <v>0</v>
      </c>
      <c r="CB849" s="304" t="str">
        <f>IF(CA849=0,"",
IF(SUM($CA$784:CA849)=1,CC849,
IF($CA$904&gt;SUM($CA$784:CA849),_xlfn.CONCAT(", ",CC849),
IF($CA$904=SUM($CA$784:CA849),_xlfn.CONCAT(" y ",CC849)))))</f>
        <v/>
      </c>
      <c r="CC849" s="231" t="s">
        <v>6277</v>
      </c>
      <c r="CD849" s="290">
        <f t="shared" ref="CD849:CD903" si="374">IF(AG849=0,0,1)</f>
        <v>1</v>
      </c>
      <c r="CE849" s="291" t="str">
        <f>IF(CD849=0,"",
IF(SUM($CD$784:CD849)=1,CF849,
IF($CD$904&gt;SUM($CD$784:CD849),_xlfn.CONCAT(", ",CF849),
IF($CD$904=SUM($CD$784:CD849),_xlfn.CONCAT(" y ",CF849)))))</f>
        <v>, 66</v>
      </c>
      <c r="CF849" s="222" t="s">
        <v>6277</v>
      </c>
      <c r="CG849" s="378">
        <f t="shared" ref="CG849:CG903" si="375">IF(AND(P849="NS",$M439="NS"),0,IF(AND(P849="NA",$M439="NA"),0,IF(P849=SUM($M439),0,1)))</f>
        <v>0</v>
      </c>
      <c r="CH849" s="379">
        <f t="shared" ref="CH849:CH903" si="376">IF(AND(Q849="NS",$S439="NS"),0,IF(AND(Q849="NA",$S439="NA"),0,IF(Q849=SUM($S439),0,1)))</f>
        <v>0</v>
      </c>
      <c r="CI849" s="380">
        <f t="shared" ref="CI849:CI903" si="377">IF(AND(R849="NS",$Y439="NS"),0,IF(AND(R849="NA",$Y439="NA"),0,IF(R849=SUM($Y439),0,1)))</f>
        <v>0</v>
      </c>
    </row>
    <row r="850" spans="1:87" ht="30" customHeight="1">
      <c r="A850" s="6"/>
      <c r="B850" s="5"/>
      <c r="C850" s="85" t="s">
        <v>171</v>
      </c>
      <c r="D850" s="732" t="str">
        <f>IF(CNGE_2024_M1_Secc1_Sub1!$D108="","",CNGE_2024_M1_Secc1_Sub1!$D108)</f>
        <v>ACADEMIA REGIONAL DE SEGURIDAD PUBLICA DEL SURESTE</v>
      </c>
      <c r="E850" s="733"/>
      <c r="F850" s="733"/>
      <c r="G850" s="733"/>
      <c r="H850" s="733"/>
      <c r="I850" s="733"/>
      <c r="J850" s="733"/>
      <c r="K850" s="733"/>
      <c r="L850" s="733"/>
      <c r="M850" s="733"/>
      <c r="N850" s="733"/>
      <c r="O850" s="734"/>
      <c r="P850" s="111"/>
      <c r="Q850" s="111"/>
      <c r="R850" s="111"/>
      <c r="S850" s="111"/>
      <c r="T850" s="111"/>
      <c r="U850" s="111"/>
      <c r="V850" s="111"/>
      <c r="W850" s="111"/>
      <c r="X850" s="111"/>
      <c r="Y850" s="111"/>
      <c r="Z850" s="111"/>
      <c r="AA850" s="111"/>
      <c r="AB850" s="111"/>
      <c r="AC850" s="111"/>
      <c r="AD850" s="111"/>
      <c r="AE850" s="8"/>
      <c r="AG850" s="269">
        <f t="shared" si="327"/>
        <v>1</v>
      </c>
      <c r="AH850" s="298">
        <f t="shared" si="328"/>
        <v>0</v>
      </c>
      <c r="AI850" s="299">
        <f t="shared" si="329"/>
        <v>0</v>
      </c>
      <c r="AJ850" s="300">
        <f t="shared" si="330"/>
        <v>0</v>
      </c>
      <c r="AK850" s="301">
        <f t="shared" si="331"/>
        <v>0</v>
      </c>
      <c r="AL850" s="298">
        <f t="shared" si="332"/>
        <v>0</v>
      </c>
      <c r="AM850" s="299">
        <f t="shared" si="333"/>
        <v>0</v>
      </c>
      <c r="AN850" s="300">
        <f t="shared" si="334"/>
        <v>0</v>
      </c>
      <c r="AO850" s="301">
        <f t="shared" si="335"/>
        <v>0</v>
      </c>
      <c r="AP850" s="298">
        <f t="shared" si="336"/>
        <v>0</v>
      </c>
      <c r="AQ850" s="299">
        <f t="shared" si="337"/>
        <v>0</v>
      </c>
      <c r="AR850" s="300">
        <f t="shared" si="338"/>
        <v>0</v>
      </c>
      <c r="AS850" s="301">
        <f t="shared" si="339"/>
        <v>0</v>
      </c>
      <c r="AT850" s="298">
        <f t="shared" si="340"/>
        <v>0</v>
      </c>
      <c r="AU850" s="299">
        <f t="shared" si="341"/>
        <v>0</v>
      </c>
      <c r="AV850" s="300">
        <f t="shared" si="342"/>
        <v>0</v>
      </c>
      <c r="AW850" s="301">
        <f t="shared" si="343"/>
        <v>0</v>
      </c>
      <c r="AX850" s="298">
        <f t="shared" si="344"/>
        <v>0</v>
      </c>
      <c r="AY850" s="299">
        <f t="shared" si="345"/>
        <v>0</v>
      </c>
      <c r="AZ850" s="300">
        <f t="shared" si="346"/>
        <v>0</v>
      </c>
      <c r="BA850" s="301">
        <f t="shared" si="347"/>
        <v>0</v>
      </c>
      <c r="BB850" s="298">
        <f t="shared" si="348"/>
        <v>0</v>
      </c>
      <c r="BC850" s="299">
        <f t="shared" si="349"/>
        <v>0</v>
      </c>
      <c r="BD850" s="300">
        <f t="shared" si="350"/>
        <v>0</v>
      </c>
      <c r="BE850" s="301">
        <f t="shared" si="351"/>
        <v>0</v>
      </c>
      <c r="BF850" s="298">
        <f t="shared" si="352"/>
        <v>0</v>
      </c>
      <c r="BG850" s="299">
        <f t="shared" si="353"/>
        <v>0</v>
      </c>
      <c r="BH850" s="300">
        <f t="shared" si="354"/>
        <v>0</v>
      </c>
      <c r="BI850" s="301">
        <f t="shared" si="355"/>
        <v>0</v>
      </c>
      <c r="BJ850" s="298">
        <f t="shared" si="356"/>
        <v>0</v>
      </c>
      <c r="BK850" s="299">
        <f t="shared" si="357"/>
        <v>0</v>
      </c>
      <c r="BL850" s="300">
        <f t="shared" si="358"/>
        <v>0</v>
      </c>
      <c r="BM850" s="301">
        <f t="shared" si="359"/>
        <v>0</v>
      </c>
      <c r="BN850" s="298">
        <f t="shared" si="360"/>
        <v>0</v>
      </c>
      <c r="BO850" s="299">
        <f t="shared" si="361"/>
        <v>0</v>
      </c>
      <c r="BP850" s="300">
        <f t="shared" si="362"/>
        <v>0</v>
      </c>
      <c r="BQ850" s="301">
        <f t="shared" si="363"/>
        <v>0</v>
      </c>
      <c r="BR850" s="298">
        <f t="shared" si="364"/>
        <v>0</v>
      </c>
      <c r="BS850" s="299">
        <f t="shared" si="365"/>
        <v>0</v>
      </c>
      <c r="BT850" s="300">
        <f t="shared" si="366"/>
        <v>0</v>
      </c>
      <c r="BU850" s="301">
        <f t="shared" si="367"/>
        <v>0</v>
      </c>
      <c r="BV850" s="298">
        <f t="shared" si="368"/>
        <v>0</v>
      </c>
      <c r="BW850" s="299">
        <f t="shared" si="369"/>
        <v>0</v>
      </c>
      <c r="BX850" s="300">
        <f t="shared" si="370"/>
        <v>0</v>
      </c>
      <c r="BY850" s="301">
        <f t="shared" si="371"/>
        <v>0</v>
      </c>
      <c r="BZ850" s="371">
        <f t="shared" si="372"/>
        <v>0</v>
      </c>
      <c r="CA850" s="303">
        <f t="shared" si="373"/>
        <v>0</v>
      </c>
      <c r="CB850" s="304" t="str">
        <f>IF(CA850=0,"",
IF(SUM($CA$784:CA850)=1,CC850,
IF($CA$904&gt;SUM($CA$784:CA850),_xlfn.CONCAT(", ",CC850),
IF($CA$904=SUM($CA$784:CA850),_xlfn.CONCAT(" y ",CC850)))))</f>
        <v/>
      </c>
      <c r="CC850" s="231" t="s">
        <v>6278</v>
      </c>
      <c r="CD850" s="290">
        <f t="shared" si="374"/>
        <v>1</v>
      </c>
      <c r="CE850" s="291" t="str">
        <f>IF(CD850=0,"",
IF(SUM($CD$784:CD850)=1,CF850,
IF($CD$904&gt;SUM($CD$784:CD850),_xlfn.CONCAT(", ",CF850),
IF($CD$904=SUM($CD$784:CD850),_xlfn.CONCAT(" y ",CF850)))))</f>
        <v>, 67</v>
      </c>
      <c r="CF850" s="222" t="s">
        <v>6278</v>
      </c>
      <c r="CG850" s="378">
        <f t="shared" si="375"/>
        <v>0</v>
      </c>
      <c r="CH850" s="379">
        <f t="shared" si="376"/>
        <v>0</v>
      </c>
      <c r="CI850" s="380">
        <f t="shared" si="377"/>
        <v>0</v>
      </c>
    </row>
    <row r="851" spans="1:87" ht="15" customHeight="1">
      <c r="A851" s="6"/>
      <c r="B851" s="5"/>
      <c r="C851" s="85" t="s">
        <v>172</v>
      </c>
      <c r="D851" s="732" t="str">
        <f>IF(CNGE_2024_M1_Secc1_Sub1!$D109="","",CNGE_2024_M1_Secc1_Sub1!$D109)</f>
        <v>INSTITUTO DE CAPACITACION PARA EL TRABAJO</v>
      </c>
      <c r="E851" s="733"/>
      <c r="F851" s="733"/>
      <c r="G851" s="733"/>
      <c r="H851" s="733"/>
      <c r="I851" s="733"/>
      <c r="J851" s="733"/>
      <c r="K851" s="733"/>
      <c r="L851" s="733"/>
      <c r="M851" s="733"/>
      <c r="N851" s="733"/>
      <c r="O851" s="734"/>
      <c r="P851" s="111"/>
      <c r="Q851" s="111"/>
      <c r="R851" s="111"/>
      <c r="S851" s="111"/>
      <c r="T851" s="111"/>
      <c r="U851" s="111"/>
      <c r="V851" s="111"/>
      <c r="W851" s="111"/>
      <c r="X851" s="111"/>
      <c r="Y851" s="111"/>
      <c r="Z851" s="111"/>
      <c r="AA851" s="111"/>
      <c r="AB851" s="111"/>
      <c r="AC851" s="111"/>
      <c r="AD851" s="111"/>
      <c r="AE851" s="8"/>
      <c r="AG851" s="269">
        <f t="shared" si="327"/>
        <v>1</v>
      </c>
      <c r="AH851" s="298">
        <f t="shared" si="328"/>
        <v>0</v>
      </c>
      <c r="AI851" s="299">
        <f t="shared" si="329"/>
        <v>0</v>
      </c>
      <c r="AJ851" s="300">
        <f t="shared" si="330"/>
        <v>0</v>
      </c>
      <c r="AK851" s="301">
        <f t="shared" si="331"/>
        <v>0</v>
      </c>
      <c r="AL851" s="298">
        <f t="shared" si="332"/>
        <v>0</v>
      </c>
      <c r="AM851" s="299">
        <f t="shared" si="333"/>
        <v>0</v>
      </c>
      <c r="AN851" s="300">
        <f t="shared" si="334"/>
        <v>0</v>
      </c>
      <c r="AO851" s="301">
        <f t="shared" si="335"/>
        <v>0</v>
      </c>
      <c r="AP851" s="298">
        <f t="shared" si="336"/>
        <v>0</v>
      </c>
      <c r="AQ851" s="299">
        <f t="shared" si="337"/>
        <v>0</v>
      </c>
      <c r="AR851" s="300">
        <f t="shared" si="338"/>
        <v>0</v>
      </c>
      <c r="AS851" s="301">
        <f t="shared" si="339"/>
        <v>0</v>
      </c>
      <c r="AT851" s="298">
        <f t="shared" si="340"/>
        <v>0</v>
      </c>
      <c r="AU851" s="299">
        <f t="shared" si="341"/>
        <v>0</v>
      </c>
      <c r="AV851" s="300">
        <f t="shared" si="342"/>
        <v>0</v>
      </c>
      <c r="AW851" s="301">
        <f t="shared" si="343"/>
        <v>0</v>
      </c>
      <c r="AX851" s="298">
        <f t="shared" si="344"/>
        <v>0</v>
      </c>
      <c r="AY851" s="299">
        <f t="shared" si="345"/>
        <v>0</v>
      </c>
      <c r="AZ851" s="300">
        <f t="shared" si="346"/>
        <v>0</v>
      </c>
      <c r="BA851" s="301">
        <f t="shared" si="347"/>
        <v>0</v>
      </c>
      <c r="BB851" s="298">
        <f t="shared" si="348"/>
        <v>0</v>
      </c>
      <c r="BC851" s="299">
        <f t="shared" si="349"/>
        <v>0</v>
      </c>
      <c r="BD851" s="300">
        <f t="shared" si="350"/>
        <v>0</v>
      </c>
      <c r="BE851" s="301">
        <f t="shared" si="351"/>
        <v>0</v>
      </c>
      <c r="BF851" s="298">
        <f t="shared" si="352"/>
        <v>0</v>
      </c>
      <c r="BG851" s="299">
        <f t="shared" si="353"/>
        <v>0</v>
      </c>
      <c r="BH851" s="300">
        <f t="shared" si="354"/>
        <v>0</v>
      </c>
      <c r="BI851" s="301">
        <f t="shared" si="355"/>
        <v>0</v>
      </c>
      <c r="BJ851" s="298">
        <f t="shared" si="356"/>
        <v>0</v>
      </c>
      <c r="BK851" s="299">
        <f t="shared" si="357"/>
        <v>0</v>
      </c>
      <c r="BL851" s="300">
        <f t="shared" si="358"/>
        <v>0</v>
      </c>
      <c r="BM851" s="301">
        <f t="shared" si="359"/>
        <v>0</v>
      </c>
      <c r="BN851" s="298">
        <f t="shared" si="360"/>
        <v>0</v>
      </c>
      <c r="BO851" s="299">
        <f t="shared" si="361"/>
        <v>0</v>
      </c>
      <c r="BP851" s="300">
        <f t="shared" si="362"/>
        <v>0</v>
      </c>
      <c r="BQ851" s="301">
        <f t="shared" si="363"/>
        <v>0</v>
      </c>
      <c r="BR851" s="298">
        <f t="shared" si="364"/>
        <v>0</v>
      </c>
      <c r="BS851" s="299">
        <f t="shared" si="365"/>
        <v>0</v>
      </c>
      <c r="BT851" s="300">
        <f t="shared" si="366"/>
        <v>0</v>
      </c>
      <c r="BU851" s="301">
        <f t="shared" si="367"/>
        <v>0</v>
      </c>
      <c r="BV851" s="298">
        <f t="shared" si="368"/>
        <v>0</v>
      </c>
      <c r="BW851" s="299">
        <f t="shared" si="369"/>
        <v>0</v>
      </c>
      <c r="BX851" s="300">
        <f t="shared" si="370"/>
        <v>0</v>
      </c>
      <c r="BY851" s="301">
        <f t="shared" si="371"/>
        <v>0</v>
      </c>
      <c r="BZ851" s="371">
        <f t="shared" si="372"/>
        <v>0</v>
      </c>
      <c r="CA851" s="303">
        <f t="shared" si="373"/>
        <v>0</v>
      </c>
      <c r="CB851" s="304" t="str">
        <f>IF(CA851=0,"",
IF(SUM($CA$784:CA851)=1,CC851,
IF($CA$904&gt;SUM($CA$784:CA851),_xlfn.CONCAT(", ",CC851),
IF($CA$904=SUM($CA$784:CA851),_xlfn.CONCAT(" y ",CC851)))))</f>
        <v/>
      </c>
      <c r="CC851" s="231" t="s">
        <v>6279</v>
      </c>
      <c r="CD851" s="290">
        <f t="shared" si="374"/>
        <v>1</v>
      </c>
      <c r="CE851" s="291" t="str">
        <f>IF(CD851=0,"",
IF(SUM($CD$784:CD851)=1,CF851,
IF($CD$904&gt;SUM($CD$784:CD851),_xlfn.CONCAT(", ",CF851),
IF($CD$904=SUM($CD$784:CD851),_xlfn.CONCAT(" y ",CF851)))))</f>
        <v>, 68</v>
      </c>
      <c r="CF851" s="222" t="s">
        <v>6279</v>
      </c>
      <c r="CG851" s="378">
        <f t="shared" si="375"/>
        <v>0</v>
      </c>
      <c r="CH851" s="379">
        <f t="shared" si="376"/>
        <v>0</v>
      </c>
      <c r="CI851" s="380">
        <f t="shared" si="377"/>
        <v>0</v>
      </c>
    </row>
    <row r="852" spans="1:87" ht="30" customHeight="1">
      <c r="A852" s="6"/>
      <c r="B852" s="5"/>
      <c r="C852" s="85" t="s">
        <v>173</v>
      </c>
      <c r="D852" s="732" t="str">
        <f>IF(CNGE_2024_M1_Secc1_Sub1!$D110="","",CNGE_2024_M1_Secc1_Sub1!$D110)</f>
        <v>CENTRO DE CONCILIACION LABORAL DEL ESTADO DE VERACRUZ DE IGNACIO DE LA LLAVE</v>
      </c>
      <c r="E852" s="733"/>
      <c r="F852" s="733"/>
      <c r="G852" s="733"/>
      <c r="H852" s="733"/>
      <c r="I852" s="733"/>
      <c r="J852" s="733"/>
      <c r="K852" s="733"/>
      <c r="L852" s="733"/>
      <c r="M852" s="733"/>
      <c r="N852" s="733"/>
      <c r="O852" s="734"/>
      <c r="P852" s="111"/>
      <c r="Q852" s="111"/>
      <c r="R852" s="111"/>
      <c r="S852" s="111"/>
      <c r="T852" s="111"/>
      <c r="U852" s="111"/>
      <c r="V852" s="111"/>
      <c r="W852" s="111"/>
      <c r="X852" s="111"/>
      <c r="Y852" s="111"/>
      <c r="Z852" s="111"/>
      <c r="AA852" s="111"/>
      <c r="AB852" s="111"/>
      <c r="AC852" s="111"/>
      <c r="AD852" s="111"/>
      <c r="AE852" s="8"/>
      <c r="AG852" s="269">
        <f t="shared" si="327"/>
        <v>1</v>
      </c>
      <c r="AH852" s="298">
        <f t="shared" si="328"/>
        <v>0</v>
      </c>
      <c r="AI852" s="299">
        <f t="shared" si="329"/>
        <v>0</v>
      </c>
      <c r="AJ852" s="300">
        <f t="shared" si="330"/>
        <v>0</v>
      </c>
      <c r="AK852" s="301">
        <f t="shared" si="331"/>
        <v>0</v>
      </c>
      <c r="AL852" s="298">
        <f t="shared" si="332"/>
        <v>0</v>
      </c>
      <c r="AM852" s="299">
        <f t="shared" si="333"/>
        <v>0</v>
      </c>
      <c r="AN852" s="300">
        <f t="shared" si="334"/>
        <v>0</v>
      </c>
      <c r="AO852" s="301">
        <f t="shared" si="335"/>
        <v>0</v>
      </c>
      <c r="AP852" s="298">
        <f t="shared" si="336"/>
        <v>0</v>
      </c>
      <c r="AQ852" s="299">
        <f t="shared" si="337"/>
        <v>0</v>
      </c>
      <c r="AR852" s="300">
        <f t="shared" si="338"/>
        <v>0</v>
      </c>
      <c r="AS852" s="301">
        <f t="shared" si="339"/>
        <v>0</v>
      </c>
      <c r="AT852" s="298">
        <f t="shared" si="340"/>
        <v>0</v>
      </c>
      <c r="AU852" s="299">
        <f t="shared" si="341"/>
        <v>0</v>
      </c>
      <c r="AV852" s="300">
        <f t="shared" si="342"/>
        <v>0</v>
      </c>
      <c r="AW852" s="301">
        <f t="shared" si="343"/>
        <v>0</v>
      </c>
      <c r="AX852" s="298">
        <f t="shared" si="344"/>
        <v>0</v>
      </c>
      <c r="AY852" s="299">
        <f t="shared" si="345"/>
        <v>0</v>
      </c>
      <c r="AZ852" s="300">
        <f t="shared" si="346"/>
        <v>0</v>
      </c>
      <c r="BA852" s="301">
        <f t="shared" si="347"/>
        <v>0</v>
      </c>
      <c r="BB852" s="298">
        <f t="shared" si="348"/>
        <v>0</v>
      </c>
      <c r="BC852" s="299">
        <f t="shared" si="349"/>
        <v>0</v>
      </c>
      <c r="BD852" s="300">
        <f t="shared" si="350"/>
        <v>0</v>
      </c>
      <c r="BE852" s="301">
        <f t="shared" si="351"/>
        <v>0</v>
      </c>
      <c r="BF852" s="298">
        <f t="shared" si="352"/>
        <v>0</v>
      </c>
      <c r="BG852" s="299">
        <f t="shared" si="353"/>
        <v>0</v>
      </c>
      <c r="BH852" s="300">
        <f t="shared" si="354"/>
        <v>0</v>
      </c>
      <c r="BI852" s="301">
        <f t="shared" si="355"/>
        <v>0</v>
      </c>
      <c r="BJ852" s="298">
        <f t="shared" si="356"/>
        <v>0</v>
      </c>
      <c r="BK852" s="299">
        <f t="shared" si="357"/>
        <v>0</v>
      </c>
      <c r="BL852" s="300">
        <f t="shared" si="358"/>
        <v>0</v>
      </c>
      <c r="BM852" s="301">
        <f t="shared" si="359"/>
        <v>0</v>
      </c>
      <c r="BN852" s="298">
        <f t="shared" si="360"/>
        <v>0</v>
      </c>
      <c r="BO852" s="299">
        <f t="shared" si="361"/>
        <v>0</v>
      </c>
      <c r="BP852" s="300">
        <f t="shared" si="362"/>
        <v>0</v>
      </c>
      <c r="BQ852" s="301">
        <f t="shared" si="363"/>
        <v>0</v>
      </c>
      <c r="BR852" s="298">
        <f t="shared" si="364"/>
        <v>0</v>
      </c>
      <c r="BS852" s="299">
        <f t="shared" si="365"/>
        <v>0</v>
      </c>
      <c r="BT852" s="300">
        <f t="shared" si="366"/>
        <v>0</v>
      </c>
      <c r="BU852" s="301">
        <f t="shared" si="367"/>
        <v>0</v>
      </c>
      <c r="BV852" s="298">
        <f t="shared" si="368"/>
        <v>0</v>
      </c>
      <c r="BW852" s="299">
        <f t="shared" si="369"/>
        <v>0</v>
      </c>
      <c r="BX852" s="300">
        <f t="shared" si="370"/>
        <v>0</v>
      </c>
      <c r="BY852" s="301">
        <f t="shared" si="371"/>
        <v>0</v>
      </c>
      <c r="BZ852" s="371">
        <f t="shared" si="372"/>
        <v>0</v>
      </c>
      <c r="CA852" s="303">
        <f t="shared" si="373"/>
        <v>0</v>
      </c>
      <c r="CB852" s="304" t="str">
        <f>IF(CA852=0,"",
IF(SUM($CA$784:CA852)=1,CC852,
IF($CA$904&gt;SUM($CA$784:CA852),_xlfn.CONCAT(", ",CC852),
IF($CA$904=SUM($CA$784:CA852),_xlfn.CONCAT(" y ",CC852)))))</f>
        <v/>
      </c>
      <c r="CC852" s="231" t="s">
        <v>6280</v>
      </c>
      <c r="CD852" s="290">
        <f t="shared" si="374"/>
        <v>1</v>
      </c>
      <c r="CE852" s="291" t="str">
        <f>IF(CD852=0,"",
IF(SUM($CD$784:CD852)=1,CF852,
IF($CD$904&gt;SUM($CD$784:CD852),_xlfn.CONCAT(", ",CF852),
IF($CD$904=SUM($CD$784:CD852),_xlfn.CONCAT(" y ",CF852)))))</f>
        <v>, 69</v>
      </c>
      <c r="CF852" s="222" t="s">
        <v>6280</v>
      </c>
      <c r="CG852" s="378">
        <f t="shared" si="375"/>
        <v>0</v>
      </c>
      <c r="CH852" s="379">
        <f t="shared" si="376"/>
        <v>0</v>
      </c>
      <c r="CI852" s="380">
        <f t="shared" si="377"/>
        <v>0</v>
      </c>
    </row>
    <row r="853" spans="1:87" ht="15" customHeight="1">
      <c r="A853" s="6"/>
      <c r="B853" s="5"/>
      <c r="C853" s="85" t="s">
        <v>174</v>
      </c>
      <c r="D853" s="732" t="str">
        <f>IF(CNGE_2024_M1_Secc1_Sub1!$D111="","",CNGE_2024_M1_Secc1_Sub1!$D111)</f>
        <v>INSTITUTO VERACRUZANO DE LA CULTURA</v>
      </c>
      <c r="E853" s="733"/>
      <c r="F853" s="733"/>
      <c r="G853" s="733"/>
      <c r="H853" s="733"/>
      <c r="I853" s="733"/>
      <c r="J853" s="733"/>
      <c r="K853" s="733"/>
      <c r="L853" s="733"/>
      <c r="M853" s="733"/>
      <c r="N853" s="733"/>
      <c r="O853" s="734"/>
      <c r="P853" s="111"/>
      <c r="Q853" s="111"/>
      <c r="R853" s="111"/>
      <c r="S853" s="111"/>
      <c r="T853" s="111"/>
      <c r="U853" s="111"/>
      <c r="V853" s="111"/>
      <c r="W853" s="111"/>
      <c r="X853" s="111"/>
      <c r="Y853" s="111"/>
      <c r="Z853" s="111"/>
      <c r="AA853" s="111"/>
      <c r="AB853" s="111"/>
      <c r="AC853" s="111"/>
      <c r="AD853" s="111"/>
      <c r="AE853" s="8"/>
      <c r="AG853" s="269">
        <f t="shared" si="327"/>
        <v>1</v>
      </c>
      <c r="AH853" s="298">
        <f t="shared" si="328"/>
        <v>0</v>
      </c>
      <c r="AI853" s="299">
        <f t="shared" si="329"/>
        <v>0</v>
      </c>
      <c r="AJ853" s="300">
        <f t="shared" si="330"/>
        <v>0</v>
      </c>
      <c r="AK853" s="301">
        <f t="shared" si="331"/>
        <v>0</v>
      </c>
      <c r="AL853" s="298">
        <f t="shared" si="332"/>
        <v>0</v>
      </c>
      <c r="AM853" s="299">
        <f t="shared" si="333"/>
        <v>0</v>
      </c>
      <c r="AN853" s="300">
        <f t="shared" si="334"/>
        <v>0</v>
      </c>
      <c r="AO853" s="301">
        <f t="shared" si="335"/>
        <v>0</v>
      </c>
      <c r="AP853" s="298">
        <f t="shared" si="336"/>
        <v>0</v>
      </c>
      <c r="AQ853" s="299">
        <f t="shared" si="337"/>
        <v>0</v>
      </c>
      <c r="AR853" s="300">
        <f t="shared" si="338"/>
        <v>0</v>
      </c>
      <c r="AS853" s="301">
        <f t="shared" si="339"/>
        <v>0</v>
      </c>
      <c r="AT853" s="298">
        <f t="shared" si="340"/>
        <v>0</v>
      </c>
      <c r="AU853" s="299">
        <f t="shared" si="341"/>
        <v>0</v>
      </c>
      <c r="AV853" s="300">
        <f t="shared" si="342"/>
        <v>0</v>
      </c>
      <c r="AW853" s="301">
        <f t="shared" si="343"/>
        <v>0</v>
      </c>
      <c r="AX853" s="298">
        <f t="shared" si="344"/>
        <v>0</v>
      </c>
      <c r="AY853" s="299">
        <f t="shared" si="345"/>
        <v>0</v>
      </c>
      <c r="AZ853" s="300">
        <f t="shared" si="346"/>
        <v>0</v>
      </c>
      <c r="BA853" s="301">
        <f t="shared" si="347"/>
        <v>0</v>
      </c>
      <c r="BB853" s="298">
        <f t="shared" si="348"/>
        <v>0</v>
      </c>
      <c r="BC853" s="299">
        <f t="shared" si="349"/>
        <v>0</v>
      </c>
      <c r="BD853" s="300">
        <f t="shared" si="350"/>
        <v>0</v>
      </c>
      <c r="BE853" s="301">
        <f t="shared" si="351"/>
        <v>0</v>
      </c>
      <c r="BF853" s="298">
        <f t="shared" si="352"/>
        <v>0</v>
      </c>
      <c r="BG853" s="299">
        <f t="shared" si="353"/>
        <v>0</v>
      </c>
      <c r="BH853" s="300">
        <f t="shared" si="354"/>
        <v>0</v>
      </c>
      <c r="BI853" s="301">
        <f t="shared" si="355"/>
        <v>0</v>
      </c>
      <c r="BJ853" s="298">
        <f t="shared" si="356"/>
        <v>0</v>
      </c>
      <c r="BK853" s="299">
        <f t="shared" si="357"/>
        <v>0</v>
      </c>
      <c r="BL853" s="300">
        <f t="shared" si="358"/>
        <v>0</v>
      </c>
      <c r="BM853" s="301">
        <f t="shared" si="359"/>
        <v>0</v>
      </c>
      <c r="BN853" s="298">
        <f t="shared" si="360"/>
        <v>0</v>
      </c>
      <c r="BO853" s="299">
        <f t="shared" si="361"/>
        <v>0</v>
      </c>
      <c r="BP853" s="300">
        <f t="shared" si="362"/>
        <v>0</v>
      </c>
      <c r="BQ853" s="301">
        <f t="shared" si="363"/>
        <v>0</v>
      </c>
      <c r="BR853" s="298">
        <f t="shared" si="364"/>
        <v>0</v>
      </c>
      <c r="BS853" s="299">
        <f t="shared" si="365"/>
        <v>0</v>
      </c>
      <c r="BT853" s="300">
        <f t="shared" si="366"/>
        <v>0</v>
      </c>
      <c r="BU853" s="301">
        <f t="shared" si="367"/>
        <v>0</v>
      </c>
      <c r="BV853" s="298">
        <f t="shared" si="368"/>
        <v>0</v>
      </c>
      <c r="BW853" s="299">
        <f t="shared" si="369"/>
        <v>0</v>
      </c>
      <c r="BX853" s="300">
        <f t="shared" si="370"/>
        <v>0</v>
      </c>
      <c r="BY853" s="301">
        <f t="shared" si="371"/>
        <v>0</v>
      </c>
      <c r="BZ853" s="371">
        <f t="shared" si="372"/>
        <v>0</v>
      </c>
      <c r="CA853" s="303">
        <f t="shared" si="373"/>
        <v>0</v>
      </c>
      <c r="CB853" s="304" t="str">
        <f>IF(CA853=0,"",
IF(SUM($CA$784:CA853)=1,CC853,
IF($CA$904&gt;SUM($CA$784:CA853),_xlfn.CONCAT(", ",CC853),
IF($CA$904=SUM($CA$784:CA853),_xlfn.CONCAT(" y ",CC853)))))</f>
        <v/>
      </c>
      <c r="CC853" s="231" t="s">
        <v>6281</v>
      </c>
      <c r="CD853" s="290">
        <f t="shared" si="374"/>
        <v>1</v>
      </c>
      <c r="CE853" s="291" t="str">
        <f>IF(CD853=0,"",
IF(SUM($CD$784:CD853)=1,CF853,
IF($CD$904&gt;SUM($CD$784:CD853),_xlfn.CONCAT(", ",CF853),
IF($CD$904=SUM($CD$784:CD853),_xlfn.CONCAT(" y ",CF853)))))</f>
        <v>, 70</v>
      </c>
      <c r="CF853" s="222" t="s">
        <v>6281</v>
      </c>
      <c r="CG853" s="378">
        <f t="shared" si="375"/>
        <v>0</v>
      </c>
      <c r="CH853" s="379">
        <f t="shared" si="376"/>
        <v>0</v>
      </c>
      <c r="CI853" s="380">
        <f t="shared" si="377"/>
        <v>0</v>
      </c>
    </row>
    <row r="854" spans="1:87" ht="30" customHeight="1">
      <c r="A854" s="6"/>
      <c r="B854" s="5"/>
      <c r="C854" s="85" t="s">
        <v>175</v>
      </c>
      <c r="D854" s="732" t="str">
        <f>IF(CNGE_2024_M1_Secc1_Sub1!$D112="","",CNGE_2024_M1_Secc1_Sub1!$D112)</f>
        <v>PROCURADURIA ESTATAL DE PROTECCION AL MEDIO AMBIENTE</v>
      </c>
      <c r="E854" s="733"/>
      <c r="F854" s="733"/>
      <c r="G854" s="733"/>
      <c r="H854" s="733"/>
      <c r="I854" s="733"/>
      <c r="J854" s="733"/>
      <c r="K854" s="733"/>
      <c r="L854" s="733"/>
      <c r="M854" s="733"/>
      <c r="N854" s="733"/>
      <c r="O854" s="734"/>
      <c r="P854" s="111"/>
      <c r="Q854" s="111"/>
      <c r="R854" s="111"/>
      <c r="S854" s="111"/>
      <c r="T854" s="111"/>
      <c r="U854" s="111"/>
      <c r="V854" s="111"/>
      <c r="W854" s="111"/>
      <c r="X854" s="111"/>
      <c r="Y854" s="111"/>
      <c r="Z854" s="111"/>
      <c r="AA854" s="111"/>
      <c r="AB854" s="111"/>
      <c r="AC854" s="111"/>
      <c r="AD854" s="111"/>
      <c r="AE854" s="8"/>
      <c r="AG854" s="269">
        <f t="shared" si="327"/>
        <v>1</v>
      </c>
      <c r="AH854" s="298">
        <f t="shared" si="328"/>
        <v>0</v>
      </c>
      <c r="AI854" s="299">
        <f t="shared" si="329"/>
        <v>0</v>
      </c>
      <c r="AJ854" s="300">
        <f t="shared" si="330"/>
        <v>0</v>
      </c>
      <c r="AK854" s="301">
        <f t="shared" si="331"/>
        <v>0</v>
      </c>
      <c r="AL854" s="298">
        <f t="shared" si="332"/>
        <v>0</v>
      </c>
      <c r="AM854" s="299">
        <f t="shared" si="333"/>
        <v>0</v>
      </c>
      <c r="AN854" s="300">
        <f t="shared" si="334"/>
        <v>0</v>
      </c>
      <c r="AO854" s="301">
        <f t="shared" si="335"/>
        <v>0</v>
      </c>
      <c r="AP854" s="298">
        <f t="shared" si="336"/>
        <v>0</v>
      </c>
      <c r="AQ854" s="299">
        <f t="shared" si="337"/>
        <v>0</v>
      </c>
      <c r="AR854" s="300">
        <f t="shared" si="338"/>
        <v>0</v>
      </c>
      <c r="AS854" s="301">
        <f t="shared" si="339"/>
        <v>0</v>
      </c>
      <c r="AT854" s="298">
        <f t="shared" si="340"/>
        <v>0</v>
      </c>
      <c r="AU854" s="299">
        <f t="shared" si="341"/>
        <v>0</v>
      </c>
      <c r="AV854" s="300">
        <f t="shared" si="342"/>
        <v>0</v>
      </c>
      <c r="AW854" s="301">
        <f t="shared" si="343"/>
        <v>0</v>
      </c>
      <c r="AX854" s="298">
        <f t="shared" si="344"/>
        <v>0</v>
      </c>
      <c r="AY854" s="299">
        <f t="shared" si="345"/>
        <v>0</v>
      </c>
      <c r="AZ854" s="300">
        <f t="shared" si="346"/>
        <v>0</v>
      </c>
      <c r="BA854" s="301">
        <f t="shared" si="347"/>
        <v>0</v>
      </c>
      <c r="BB854" s="298">
        <f t="shared" si="348"/>
        <v>0</v>
      </c>
      <c r="BC854" s="299">
        <f t="shared" si="349"/>
        <v>0</v>
      </c>
      <c r="BD854" s="300">
        <f t="shared" si="350"/>
        <v>0</v>
      </c>
      <c r="BE854" s="301">
        <f t="shared" si="351"/>
        <v>0</v>
      </c>
      <c r="BF854" s="298">
        <f t="shared" si="352"/>
        <v>0</v>
      </c>
      <c r="BG854" s="299">
        <f t="shared" si="353"/>
        <v>0</v>
      </c>
      <c r="BH854" s="300">
        <f t="shared" si="354"/>
        <v>0</v>
      </c>
      <c r="BI854" s="301">
        <f t="shared" si="355"/>
        <v>0</v>
      </c>
      <c r="BJ854" s="298">
        <f t="shared" si="356"/>
        <v>0</v>
      </c>
      <c r="BK854" s="299">
        <f t="shared" si="357"/>
        <v>0</v>
      </c>
      <c r="BL854" s="300">
        <f t="shared" si="358"/>
        <v>0</v>
      </c>
      <c r="BM854" s="301">
        <f t="shared" si="359"/>
        <v>0</v>
      </c>
      <c r="BN854" s="298">
        <f t="shared" si="360"/>
        <v>0</v>
      </c>
      <c r="BO854" s="299">
        <f t="shared" si="361"/>
        <v>0</v>
      </c>
      <c r="BP854" s="300">
        <f t="shared" si="362"/>
        <v>0</v>
      </c>
      <c r="BQ854" s="301">
        <f t="shared" si="363"/>
        <v>0</v>
      </c>
      <c r="BR854" s="298">
        <f t="shared" si="364"/>
        <v>0</v>
      </c>
      <c r="BS854" s="299">
        <f t="shared" si="365"/>
        <v>0</v>
      </c>
      <c r="BT854" s="300">
        <f t="shared" si="366"/>
        <v>0</v>
      </c>
      <c r="BU854" s="301">
        <f t="shared" si="367"/>
        <v>0</v>
      </c>
      <c r="BV854" s="298">
        <f t="shared" si="368"/>
        <v>0</v>
      </c>
      <c r="BW854" s="299">
        <f t="shared" si="369"/>
        <v>0</v>
      </c>
      <c r="BX854" s="300">
        <f t="shared" si="370"/>
        <v>0</v>
      </c>
      <c r="BY854" s="301">
        <f t="shared" si="371"/>
        <v>0</v>
      </c>
      <c r="BZ854" s="371">
        <f t="shared" si="372"/>
        <v>0</v>
      </c>
      <c r="CA854" s="303">
        <f t="shared" si="373"/>
        <v>0</v>
      </c>
      <c r="CB854" s="304" t="str">
        <f>IF(CA854=0,"",
IF(SUM($CA$784:CA854)=1,CC854,
IF($CA$904&gt;SUM($CA$784:CA854),_xlfn.CONCAT(", ",CC854),
IF($CA$904=SUM($CA$784:CA854),_xlfn.CONCAT(" y ",CC854)))))</f>
        <v/>
      </c>
      <c r="CC854" s="231" t="s">
        <v>6282</v>
      </c>
      <c r="CD854" s="290">
        <f t="shared" si="374"/>
        <v>1</v>
      </c>
      <c r="CE854" s="291" t="str">
        <f>IF(CD854=0,"",
IF(SUM($CD$784:CD854)=1,CF854,
IF($CD$904&gt;SUM($CD$784:CD854),_xlfn.CONCAT(", ",CF854),
IF($CD$904=SUM($CD$784:CD854),_xlfn.CONCAT(" y ",CF854)))))</f>
        <v>, 71</v>
      </c>
      <c r="CF854" s="222" t="s">
        <v>6282</v>
      </c>
      <c r="CG854" s="378">
        <f t="shared" si="375"/>
        <v>0</v>
      </c>
      <c r="CH854" s="379">
        <f t="shared" si="376"/>
        <v>0</v>
      </c>
      <c r="CI854" s="380">
        <f t="shared" si="377"/>
        <v>0</v>
      </c>
    </row>
    <row r="855" spans="1:87" ht="15" customHeight="1">
      <c r="A855" s="6"/>
      <c r="B855" s="5"/>
      <c r="C855" s="85" t="s">
        <v>176</v>
      </c>
      <c r="D855" s="732" t="str">
        <f>IF(CNGE_2024_M1_Secc1_Sub1!$D113="","",CNGE_2024_M1_Secc1_Sub1!$D113)</f>
        <v>FIDEICOMISO FONDO DEL FUTURO</v>
      </c>
      <c r="E855" s="733"/>
      <c r="F855" s="733"/>
      <c r="G855" s="733"/>
      <c r="H855" s="733"/>
      <c r="I855" s="733"/>
      <c r="J855" s="733"/>
      <c r="K855" s="733"/>
      <c r="L855" s="733"/>
      <c r="M855" s="733"/>
      <c r="N855" s="733"/>
      <c r="O855" s="734"/>
      <c r="P855" s="111"/>
      <c r="Q855" s="111"/>
      <c r="R855" s="111"/>
      <c r="S855" s="111"/>
      <c r="T855" s="111"/>
      <c r="U855" s="111"/>
      <c r="V855" s="111"/>
      <c r="W855" s="111"/>
      <c r="X855" s="111"/>
      <c r="Y855" s="111"/>
      <c r="Z855" s="111"/>
      <c r="AA855" s="111"/>
      <c r="AB855" s="111"/>
      <c r="AC855" s="111"/>
      <c r="AD855" s="111"/>
      <c r="AE855" s="8"/>
      <c r="AG855" s="269">
        <f t="shared" si="327"/>
        <v>1</v>
      </c>
      <c r="AH855" s="298">
        <f t="shared" si="328"/>
        <v>0</v>
      </c>
      <c r="AI855" s="299">
        <f t="shared" si="329"/>
        <v>0</v>
      </c>
      <c r="AJ855" s="300">
        <f t="shared" si="330"/>
        <v>0</v>
      </c>
      <c r="AK855" s="301">
        <f t="shared" si="331"/>
        <v>0</v>
      </c>
      <c r="AL855" s="298">
        <f t="shared" si="332"/>
        <v>0</v>
      </c>
      <c r="AM855" s="299">
        <f t="shared" si="333"/>
        <v>0</v>
      </c>
      <c r="AN855" s="300">
        <f t="shared" si="334"/>
        <v>0</v>
      </c>
      <c r="AO855" s="301">
        <f t="shared" si="335"/>
        <v>0</v>
      </c>
      <c r="AP855" s="298">
        <f t="shared" si="336"/>
        <v>0</v>
      </c>
      <c r="AQ855" s="299">
        <f t="shared" si="337"/>
        <v>0</v>
      </c>
      <c r="AR855" s="300">
        <f t="shared" si="338"/>
        <v>0</v>
      </c>
      <c r="AS855" s="301">
        <f t="shared" si="339"/>
        <v>0</v>
      </c>
      <c r="AT855" s="298">
        <f t="shared" si="340"/>
        <v>0</v>
      </c>
      <c r="AU855" s="299">
        <f t="shared" si="341"/>
        <v>0</v>
      </c>
      <c r="AV855" s="300">
        <f t="shared" si="342"/>
        <v>0</v>
      </c>
      <c r="AW855" s="301">
        <f t="shared" si="343"/>
        <v>0</v>
      </c>
      <c r="AX855" s="298">
        <f t="shared" si="344"/>
        <v>0</v>
      </c>
      <c r="AY855" s="299">
        <f t="shared" si="345"/>
        <v>0</v>
      </c>
      <c r="AZ855" s="300">
        <f t="shared" si="346"/>
        <v>0</v>
      </c>
      <c r="BA855" s="301">
        <f t="shared" si="347"/>
        <v>0</v>
      </c>
      <c r="BB855" s="298">
        <f t="shared" si="348"/>
        <v>0</v>
      </c>
      <c r="BC855" s="299">
        <f t="shared" si="349"/>
        <v>0</v>
      </c>
      <c r="BD855" s="300">
        <f t="shared" si="350"/>
        <v>0</v>
      </c>
      <c r="BE855" s="301">
        <f t="shared" si="351"/>
        <v>0</v>
      </c>
      <c r="BF855" s="298">
        <f t="shared" si="352"/>
        <v>0</v>
      </c>
      <c r="BG855" s="299">
        <f t="shared" si="353"/>
        <v>0</v>
      </c>
      <c r="BH855" s="300">
        <f t="shared" si="354"/>
        <v>0</v>
      </c>
      <c r="BI855" s="301">
        <f t="shared" si="355"/>
        <v>0</v>
      </c>
      <c r="BJ855" s="298">
        <f t="shared" si="356"/>
        <v>0</v>
      </c>
      <c r="BK855" s="299">
        <f t="shared" si="357"/>
        <v>0</v>
      </c>
      <c r="BL855" s="300">
        <f t="shared" si="358"/>
        <v>0</v>
      </c>
      <c r="BM855" s="301">
        <f t="shared" si="359"/>
        <v>0</v>
      </c>
      <c r="BN855" s="298">
        <f t="shared" si="360"/>
        <v>0</v>
      </c>
      <c r="BO855" s="299">
        <f t="shared" si="361"/>
        <v>0</v>
      </c>
      <c r="BP855" s="300">
        <f t="shared" si="362"/>
        <v>0</v>
      </c>
      <c r="BQ855" s="301">
        <f t="shared" si="363"/>
        <v>0</v>
      </c>
      <c r="BR855" s="298">
        <f t="shared" si="364"/>
        <v>0</v>
      </c>
      <c r="BS855" s="299">
        <f t="shared" si="365"/>
        <v>0</v>
      </c>
      <c r="BT855" s="300">
        <f t="shared" si="366"/>
        <v>0</v>
      </c>
      <c r="BU855" s="301">
        <f t="shared" si="367"/>
        <v>0</v>
      </c>
      <c r="BV855" s="298">
        <f t="shared" si="368"/>
        <v>0</v>
      </c>
      <c r="BW855" s="299">
        <f t="shared" si="369"/>
        <v>0</v>
      </c>
      <c r="BX855" s="300">
        <f t="shared" si="370"/>
        <v>0</v>
      </c>
      <c r="BY855" s="301">
        <f t="shared" si="371"/>
        <v>0</v>
      </c>
      <c r="BZ855" s="371">
        <f t="shared" si="372"/>
        <v>0</v>
      </c>
      <c r="CA855" s="303">
        <f t="shared" si="373"/>
        <v>0</v>
      </c>
      <c r="CB855" s="304" t="str">
        <f>IF(CA855=0,"",
IF(SUM($CA$784:CA855)=1,CC855,
IF($CA$904&gt;SUM($CA$784:CA855),_xlfn.CONCAT(", ",CC855),
IF($CA$904=SUM($CA$784:CA855),_xlfn.CONCAT(" y ",CC855)))))</f>
        <v/>
      </c>
      <c r="CC855" s="231" t="s">
        <v>6283</v>
      </c>
      <c r="CD855" s="290">
        <f t="shared" si="374"/>
        <v>1</v>
      </c>
      <c r="CE855" s="291" t="str">
        <f>IF(CD855=0,"",
IF(SUM($CD$784:CD855)=1,CF855,
IF($CD$904&gt;SUM($CD$784:CD855),_xlfn.CONCAT(", ",CF855),
IF($CD$904=SUM($CD$784:CD855),_xlfn.CONCAT(" y ",CF855)))))</f>
        <v xml:space="preserve"> y 72</v>
      </c>
      <c r="CF855" s="222" t="s">
        <v>6283</v>
      </c>
      <c r="CG855" s="378">
        <f t="shared" si="375"/>
        <v>0</v>
      </c>
      <c r="CH855" s="379">
        <f t="shared" si="376"/>
        <v>0</v>
      </c>
      <c r="CI855" s="380">
        <f t="shared" si="377"/>
        <v>0</v>
      </c>
    </row>
    <row r="856" spans="1:87" ht="15" hidden="1" customHeight="1">
      <c r="A856" s="6"/>
      <c r="B856" s="5"/>
      <c r="C856" s="85" t="s">
        <v>177</v>
      </c>
      <c r="D856" s="623" t="str">
        <f>IF(CNGE_2024_M1_Secc1_Sub1!$D114="","",CNGE_2024_M1_Secc1_Sub1!$D114)</f>
        <v/>
      </c>
      <c r="E856" s="624"/>
      <c r="F856" s="624"/>
      <c r="G856" s="624"/>
      <c r="H856" s="624"/>
      <c r="I856" s="624"/>
      <c r="J856" s="624"/>
      <c r="K856" s="624"/>
      <c r="L856" s="624"/>
      <c r="M856" s="624"/>
      <c r="N856" s="624"/>
      <c r="O856" s="625"/>
      <c r="P856" s="111"/>
      <c r="Q856" s="111"/>
      <c r="R856" s="111"/>
      <c r="S856" s="111"/>
      <c r="T856" s="111"/>
      <c r="U856" s="111"/>
      <c r="V856" s="111"/>
      <c r="W856" s="111"/>
      <c r="X856" s="111"/>
      <c r="Y856" s="111"/>
      <c r="Z856" s="111"/>
      <c r="AA856" s="111"/>
      <c r="AB856" s="111"/>
      <c r="AC856" s="111"/>
      <c r="AD856" s="111"/>
      <c r="AE856" s="8"/>
      <c r="AG856" s="269">
        <f t="shared" si="327"/>
        <v>0</v>
      </c>
      <c r="AH856" s="298">
        <f t="shared" si="328"/>
        <v>0</v>
      </c>
      <c r="AI856" s="299">
        <f t="shared" si="329"/>
        <v>0</v>
      </c>
      <c r="AJ856" s="300">
        <f t="shared" si="330"/>
        <v>0</v>
      </c>
      <c r="AK856" s="301">
        <f t="shared" si="331"/>
        <v>0</v>
      </c>
      <c r="AL856" s="298">
        <f t="shared" si="332"/>
        <v>0</v>
      </c>
      <c r="AM856" s="299">
        <f t="shared" si="333"/>
        <v>0</v>
      </c>
      <c r="AN856" s="300">
        <f t="shared" si="334"/>
        <v>0</v>
      </c>
      <c r="AO856" s="301">
        <f t="shared" si="335"/>
        <v>0</v>
      </c>
      <c r="AP856" s="298">
        <f t="shared" si="336"/>
        <v>0</v>
      </c>
      <c r="AQ856" s="299">
        <f t="shared" si="337"/>
        <v>0</v>
      </c>
      <c r="AR856" s="300">
        <f t="shared" si="338"/>
        <v>0</v>
      </c>
      <c r="AS856" s="301">
        <f t="shared" si="339"/>
        <v>0</v>
      </c>
      <c r="AT856" s="298">
        <f t="shared" si="340"/>
        <v>0</v>
      </c>
      <c r="AU856" s="299">
        <f t="shared" si="341"/>
        <v>0</v>
      </c>
      <c r="AV856" s="300">
        <f t="shared" si="342"/>
        <v>0</v>
      </c>
      <c r="AW856" s="301">
        <f t="shared" si="343"/>
        <v>0</v>
      </c>
      <c r="AX856" s="298">
        <f t="shared" si="344"/>
        <v>0</v>
      </c>
      <c r="AY856" s="299">
        <f t="shared" si="345"/>
        <v>0</v>
      </c>
      <c r="AZ856" s="300">
        <f t="shared" si="346"/>
        <v>0</v>
      </c>
      <c r="BA856" s="301">
        <f t="shared" si="347"/>
        <v>0</v>
      </c>
      <c r="BB856" s="298">
        <f t="shared" si="348"/>
        <v>0</v>
      </c>
      <c r="BC856" s="299">
        <f t="shared" si="349"/>
        <v>0</v>
      </c>
      <c r="BD856" s="300">
        <f t="shared" si="350"/>
        <v>0</v>
      </c>
      <c r="BE856" s="301">
        <f t="shared" si="351"/>
        <v>0</v>
      </c>
      <c r="BF856" s="298">
        <f t="shared" si="352"/>
        <v>0</v>
      </c>
      <c r="BG856" s="299">
        <f t="shared" si="353"/>
        <v>0</v>
      </c>
      <c r="BH856" s="300">
        <f t="shared" si="354"/>
        <v>0</v>
      </c>
      <c r="BI856" s="301">
        <f t="shared" si="355"/>
        <v>0</v>
      </c>
      <c r="BJ856" s="298">
        <f t="shared" si="356"/>
        <v>0</v>
      </c>
      <c r="BK856" s="299">
        <f t="shared" si="357"/>
        <v>0</v>
      </c>
      <c r="BL856" s="300">
        <f t="shared" si="358"/>
        <v>0</v>
      </c>
      <c r="BM856" s="301">
        <f t="shared" si="359"/>
        <v>0</v>
      </c>
      <c r="BN856" s="298">
        <f t="shared" si="360"/>
        <v>0</v>
      </c>
      <c r="BO856" s="299">
        <f t="shared" si="361"/>
        <v>0</v>
      </c>
      <c r="BP856" s="300">
        <f t="shared" si="362"/>
        <v>0</v>
      </c>
      <c r="BQ856" s="301">
        <f t="shared" si="363"/>
        <v>0</v>
      </c>
      <c r="BR856" s="298">
        <f t="shared" si="364"/>
        <v>0</v>
      </c>
      <c r="BS856" s="299">
        <f t="shared" si="365"/>
        <v>0</v>
      </c>
      <c r="BT856" s="300">
        <f t="shared" si="366"/>
        <v>0</v>
      </c>
      <c r="BU856" s="301">
        <f t="shared" si="367"/>
        <v>0</v>
      </c>
      <c r="BV856" s="298">
        <f t="shared" si="368"/>
        <v>0</v>
      </c>
      <c r="BW856" s="299">
        <f t="shared" si="369"/>
        <v>0</v>
      </c>
      <c r="BX856" s="300">
        <f t="shared" si="370"/>
        <v>0</v>
      </c>
      <c r="BY856" s="301">
        <f t="shared" si="371"/>
        <v>0</v>
      </c>
      <c r="BZ856" s="371">
        <f t="shared" si="372"/>
        <v>0</v>
      </c>
      <c r="CA856" s="303">
        <f t="shared" si="373"/>
        <v>0</v>
      </c>
      <c r="CB856" s="304" t="str">
        <f>IF(CA856=0,"",
IF(SUM($CA$784:CA856)=1,CC856,
IF($CA$904&gt;SUM($CA$784:CA856),_xlfn.CONCAT(", ",CC856),
IF($CA$904=SUM($CA$784:CA856),_xlfn.CONCAT(" y ",CC856)))))</f>
        <v/>
      </c>
      <c r="CC856" s="231" t="s">
        <v>6284</v>
      </c>
      <c r="CD856" s="290">
        <f t="shared" si="374"/>
        <v>0</v>
      </c>
      <c r="CE856" s="291" t="str">
        <f>IF(CD856=0,"",
IF(SUM($CD$784:CD856)=1,CF856,
IF($CD$904&gt;SUM($CD$784:CD856),_xlfn.CONCAT(", ",CF856),
IF($CD$904=SUM($CD$784:CD856),_xlfn.CONCAT(" y ",CF856)))))</f>
        <v/>
      </c>
      <c r="CF856" s="222" t="s">
        <v>6284</v>
      </c>
      <c r="CG856" s="378">
        <f t="shared" si="375"/>
        <v>0</v>
      </c>
      <c r="CH856" s="379">
        <f t="shared" si="376"/>
        <v>0</v>
      </c>
      <c r="CI856" s="380">
        <f t="shared" si="377"/>
        <v>0</v>
      </c>
    </row>
    <row r="857" spans="1:87" ht="15" hidden="1" customHeight="1">
      <c r="A857" s="6"/>
      <c r="B857" s="5"/>
      <c r="C857" s="85" t="s">
        <v>178</v>
      </c>
      <c r="D857" s="623" t="str">
        <f>IF(CNGE_2024_M1_Secc1_Sub1!$D115="","",CNGE_2024_M1_Secc1_Sub1!$D115)</f>
        <v/>
      </c>
      <c r="E857" s="624"/>
      <c r="F857" s="624"/>
      <c r="G857" s="624"/>
      <c r="H857" s="624"/>
      <c r="I857" s="624"/>
      <c r="J857" s="624"/>
      <c r="K857" s="624"/>
      <c r="L857" s="624"/>
      <c r="M857" s="624"/>
      <c r="N857" s="624"/>
      <c r="O857" s="625"/>
      <c r="P857" s="111"/>
      <c r="Q857" s="111"/>
      <c r="R857" s="111"/>
      <c r="S857" s="111"/>
      <c r="T857" s="111"/>
      <c r="U857" s="111"/>
      <c r="V857" s="111"/>
      <c r="W857" s="111"/>
      <c r="X857" s="111"/>
      <c r="Y857" s="111"/>
      <c r="Z857" s="111"/>
      <c r="AA857" s="111"/>
      <c r="AB857" s="111"/>
      <c r="AC857" s="111"/>
      <c r="AD857" s="111"/>
      <c r="AE857" s="8"/>
      <c r="AG857" s="269">
        <f t="shared" si="327"/>
        <v>0</v>
      </c>
      <c r="AH857" s="298">
        <f t="shared" si="328"/>
        <v>0</v>
      </c>
      <c r="AI857" s="299">
        <f t="shared" si="329"/>
        <v>0</v>
      </c>
      <c r="AJ857" s="300">
        <f t="shared" si="330"/>
        <v>0</v>
      </c>
      <c r="AK857" s="301">
        <f t="shared" si="331"/>
        <v>0</v>
      </c>
      <c r="AL857" s="298">
        <f t="shared" si="332"/>
        <v>0</v>
      </c>
      <c r="AM857" s="299">
        <f t="shared" si="333"/>
        <v>0</v>
      </c>
      <c r="AN857" s="300">
        <f t="shared" si="334"/>
        <v>0</v>
      </c>
      <c r="AO857" s="301">
        <f t="shared" si="335"/>
        <v>0</v>
      </c>
      <c r="AP857" s="298">
        <f t="shared" si="336"/>
        <v>0</v>
      </c>
      <c r="AQ857" s="299">
        <f t="shared" si="337"/>
        <v>0</v>
      </c>
      <c r="AR857" s="300">
        <f t="shared" si="338"/>
        <v>0</v>
      </c>
      <c r="AS857" s="301">
        <f t="shared" si="339"/>
        <v>0</v>
      </c>
      <c r="AT857" s="298">
        <f t="shared" si="340"/>
        <v>0</v>
      </c>
      <c r="AU857" s="299">
        <f t="shared" si="341"/>
        <v>0</v>
      </c>
      <c r="AV857" s="300">
        <f t="shared" si="342"/>
        <v>0</v>
      </c>
      <c r="AW857" s="301">
        <f t="shared" si="343"/>
        <v>0</v>
      </c>
      <c r="AX857" s="298">
        <f t="shared" si="344"/>
        <v>0</v>
      </c>
      <c r="AY857" s="299">
        <f t="shared" si="345"/>
        <v>0</v>
      </c>
      <c r="AZ857" s="300">
        <f t="shared" si="346"/>
        <v>0</v>
      </c>
      <c r="BA857" s="301">
        <f t="shared" si="347"/>
        <v>0</v>
      </c>
      <c r="BB857" s="298">
        <f t="shared" si="348"/>
        <v>0</v>
      </c>
      <c r="BC857" s="299">
        <f t="shared" si="349"/>
        <v>0</v>
      </c>
      <c r="BD857" s="300">
        <f t="shared" si="350"/>
        <v>0</v>
      </c>
      <c r="BE857" s="301">
        <f t="shared" si="351"/>
        <v>0</v>
      </c>
      <c r="BF857" s="298">
        <f t="shared" si="352"/>
        <v>0</v>
      </c>
      <c r="BG857" s="299">
        <f t="shared" si="353"/>
        <v>0</v>
      </c>
      <c r="BH857" s="300">
        <f t="shared" si="354"/>
        <v>0</v>
      </c>
      <c r="BI857" s="301">
        <f t="shared" si="355"/>
        <v>0</v>
      </c>
      <c r="BJ857" s="298">
        <f t="shared" si="356"/>
        <v>0</v>
      </c>
      <c r="BK857" s="299">
        <f t="shared" si="357"/>
        <v>0</v>
      </c>
      <c r="BL857" s="300">
        <f t="shared" si="358"/>
        <v>0</v>
      </c>
      <c r="BM857" s="301">
        <f t="shared" si="359"/>
        <v>0</v>
      </c>
      <c r="BN857" s="298">
        <f t="shared" si="360"/>
        <v>0</v>
      </c>
      <c r="BO857" s="299">
        <f t="shared" si="361"/>
        <v>0</v>
      </c>
      <c r="BP857" s="300">
        <f t="shared" si="362"/>
        <v>0</v>
      </c>
      <c r="BQ857" s="301">
        <f t="shared" si="363"/>
        <v>0</v>
      </c>
      <c r="BR857" s="298">
        <f t="shared" si="364"/>
        <v>0</v>
      </c>
      <c r="BS857" s="299">
        <f t="shared" si="365"/>
        <v>0</v>
      </c>
      <c r="BT857" s="300">
        <f t="shared" si="366"/>
        <v>0</v>
      </c>
      <c r="BU857" s="301">
        <f t="shared" si="367"/>
        <v>0</v>
      </c>
      <c r="BV857" s="298">
        <f t="shared" si="368"/>
        <v>0</v>
      </c>
      <c r="BW857" s="299">
        <f t="shared" si="369"/>
        <v>0</v>
      </c>
      <c r="BX857" s="300">
        <f t="shared" si="370"/>
        <v>0</v>
      </c>
      <c r="BY857" s="301">
        <f t="shared" si="371"/>
        <v>0</v>
      </c>
      <c r="BZ857" s="371">
        <f t="shared" si="372"/>
        <v>0</v>
      </c>
      <c r="CA857" s="303">
        <f t="shared" si="373"/>
        <v>0</v>
      </c>
      <c r="CB857" s="304" t="str">
        <f>IF(CA857=0,"",
IF(SUM($CA$784:CA857)=1,CC857,
IF($CA$904&gt;SUM($CA$784:CA857),_xlfn.CONCAT(", ",CC857),
IF($CA$904=SUM($CA$784:CA857),_xlfn.CONCAT(" y ",CC857)))))</f>
        <v/>
      </c>
      <c r="CC857" s="231" t="s">
        <v>6285</v>
      </c>
      <c r="CD857" s="290">
        <f t="shared" si="374"/>
        <v>0</v>
      </c>
      <c r="CE857" s="291" t="str">
        <f>IF(CD857=0,"",
IF(SUM($CD$784:CD857)=1,CF857,
IF($CD$904&gt;SUM($CD$784:CD857),_xlfn.CONCAT(", ",CF857),
IF($CD$904=SUM($CD$784:CD857),_xlfn.CONCAT(" y ",CF857)))))</f>
        <v/>
      </c>
      <c r="CF857" s="222" t="s">
        <v>6285</v>
      </c>
      <c r="CG857" s="378">
        <f t="shared" si="375"/>
        <v>0</v>
      </c>
      <c r="CH857" s="379">
        <f t="shared" si="376"/>
        <v>0</v>
      </c>
      <c r="CI857" s="380">
        <f t="shared" si="377"/>
        <v>0</v>
      </c>
    </row>
    <row r="858" spans="1:87" ht="15" hidden="1" customHeight="1">
      <c r="A858" s="6"/>
      <c r="B858" s="5"/>
      <c r="C858" s="85" t="s">
        <v>179</v>
      </c>
      <c r="D858" s="623" t="str">
        <f>IF(CNGE_2024_M1_Secc1_Sub1!$D116="","",CNGE_2024_M1_Secc1_Sub1!$D116)</f>
        <v/>
      </c>
      <c r="E858" s="624"/>
      <c r="F858" s="624"/>
      <c r="G858" s="624"/>
      <c r="H858" s="624"/>
      <c r="I858" s="624"/>
      <c r="J858" s="624"/>
      <c r="K858" s="624"/>
      <c r="L858" s="624"/>
      <c r="M858" s="624"/>
      <c r="N858" s="624"/>
      <c r="O858" s="625"/>
      <c r="P858" s="111"/>
      <c r="Q858" s="111"/>
      <c r="R858" s="111"/>
      <c r="S858" s="111"/>
      <c r="T858" s="111"/>
      <c r="U858" s="111"/>
      <c r="V858" s="111"/>
      <c r="W858" s="111"/>
      <c r="X858" s="111"/>
      <c r="Y858" s="111"/>
      <c r="Z858" s="111"/>
      <c r="AA858" s="111"/>
      <c r="AB858" s="111"/>
      <c r="AC858" s="111"/>
      <c r="AD858" s="111"/>
      <c r="AE858" s="8"/>
      <c r="AG858" s="269">
        <f t="shared" si="327"/>
        <v>0</v>
      </c>
      <c r="AH858" s="298">
        <f t="shared" si="328"/>
        <v>0</v>
      </c>
      <c r="AI858" s="299">
        <f t="shared" si="329"/>
        <v>0</v>
      </c>
      <c r="AJ858" s="300">
        <f t="shared" si="330"/>
        <v>0</v>
      </c>
      <c r="AK858" s="301">
        <f t="shared" si="331"/>
        <v>0</v>
      </c>
      <c r="AL858" s="298">
        <f t="shared" si="332"/>
        <v>0</v>
      </c>
      <c r="AM858" s="299">
        <f t="shared" si="333"/>
        <v>0</v>
      </c>
      <c r="AN858" s="300">
        <f t="shared" si="334"/>
        <v>0</v>
      </c>
      <c r="AO858" s="301">
        <f t="shared" si="335"/>
        <v>0</v>
      </c>
      <c r="AP858" s="298">
        <f t="shared" si="336"/>
        <v>0</v>
      </c>
      <c r="AQ858" s="299">
        <f t="shared" si="337"/>
        <v>0</v>
      </c>
      <c r="AR858" s="300">
        <f t="shared" si="338"/>
        <v>0</v>
      </c>
      <c r="AS858" s="301">
        <f t="shared" si="339"/>
        <v>0</v>
      </c>
      <c r="AT858" s="298">
        <f t="shared" si="340"/>
        <v>0</v>
      </c>
      <c r="AU858" s="299">
        <f t="shared" si="341"/>
        <v>0</v>
      </c>
      <c r="AV858" s="300">
        <f t="shared" si="342"/>
        <v>0</v>
      </c>
      <c r="AW858" s="301">
        <f t="shared" si="343"/>
        <v>0</v>
      </c>
      <c r="AX858" s="298">
        <f t="shared" si="344"/>
        <v>0</v>
      </c>
      <c r="AY858" s="299">
        <f t="shared" si="345"/>
        <v>0</v>
      </c>
      <c r="AZ858" s="300">
        <f t="shared" si="346"/>
        <v>0</v>
      </c>
      <c r="BA858" s="301">
        <f t="shared" si="347"/>
        <v>0</v>
      </c>
      <c r="BB858" s="298">
        <f t="shared" si="348"/>
        <v>0</v>
      </c>
      <c r="BC858" s="299">
        <f t="shared" si="349"/>
        <v>0</v>
      </c>
      <c r="BD858" s="300">
        <f t="shared" si="350"/>
        <v>0</v>
      </c>
      <c r="BE858" s="301">
        <f t="shared" si="351"/>
        <v>0</v>
      </c>
      <c r="BF858" s="298">
        <f t="shared" si="352"/>
        <v>0</v>
      </c>
      <c r="BG858" s="299">
        <f t="shared" si="353"/>
        <v>0</v>
      </c>
      <c r="BH858" s="300">
        <f t="shared" si="354"/>
        <v>0</v>
      </c>
      <c r="BI858" s="301">
        <f t="shared" si="355"/>
        <v>0</v>
      </c>
      <c r="BJ858" s="298">
        <f t="shared" si="356"/>
        <v>0</v>
      </c>
      <c r="BK858" s="299">
        <f t="shared" si="357"/>
        <v>0</v>
      </c>
      <c r="BL858" s="300">
        <f t="shared" si="358"/>
        <v>0</v>
      </c>
      <c r="BM858" s="301">
        <f t="shared" si="359"/>
        <v>0</v>
      </c>
      <c r="BN858" s="298">
        <f t="shared" si="360"/>
        <v>0</v>
      </c>
      <c r="BO858" s="299">
        <f t="shared" si="361"/>
        <v>0</v>
      </c>
      <c r="BP858" s="300">
        <f t="shared" si="362"/>
        <v>0</v>
      </c>
      <c r="BQ858" s="301">
        <f t="shared" si="363"/>
        <v>0</v>
      </c>
      <c r="BR858" s="298">
        <f t="shared" si="364"/>
        <v>0</v>
      </c>
      <c r="BS858" s="299">
        <f t="shared" si="365"/>
        <v>0</v>
      </c>
      <c r="BT858" s="300">
        <f t="shared" si="366"/>
        <v>0</v>
      </c>
      <c r="BU858" s="301">
        <f t="shared" si="367"/>
        <v>0</v>
      </c>
      <c r="BV858" s="298">
        <f t="shared" si="368"/>
        <v>0</v>
      </c>
      <c r="BW858" s="299">
        <f t="shared" si="369"/>
        <v>0</v>
      </c>
      <c r="BX858" s="300">
        <f t="shared" si="370"/>
        <v>0</v>
      </c>
      <c r="BY858" s="301">
        <f t="shared" si="371"/>
        <v>0</v>
      </c>
      <c r="BZ858" s="371">
        <f t="shared" si="372"/>
        <v>0</v>
      </c>
      <c r="CA858" s="303">
        <f t="shared" si="373"/>
        <v>0</v>
      </c>
      <c r="CB858" s="304" t="str">
        <f>IF(CA858=0,"",
IF(SUM($CA$784:CA858)=1,CC858,
IF($CA$904&gt;SUM($CA$784:CA858),_xlfn.CONCAT(", ",CC858),
IF($CA$904=SUM($CA$784:CA858),_xlfn.CONCAT(" y ",CC858)))))</f>
        <v/>
      </c>
      <c r="CC858" s="231" t="s">
        <v>6286</v>
      </c>
      <c r="CD858" s="290">
        <f t="shared" si="374"/>
        <v>0</v>
      </c>
      <c r="CE858" s="291" t="str">
        <f>IF(CD858=0,"",
IF(SUM($CD$784:CD858)=1,CF858,
IF($CD$904&gt;SUM($CD$784:CD858),_xlfn.CONCAT(", ",CF858),
IF($CD$904=SUM($CD$784:CD858),_xlfn.CONCAT(" y ",CF858)))))</f>
        <v/>
      </c>
      <c r="CF858" s="222" t="s">
        <v>6286</v>
      </c>
      <c r="CG858" s="378">
        <f t="shared" si="375"/>
        <v>0</v>
      </c>
      <c r="CH858" s="379">
        <f t="shared" si="376"/>
        <v>0</v>
      </c>
      <c r="CI858" s="380">
        <f t="shared" si="377"/>
        <v>0</v>
      </c>
    </row>
    <row r="859" spans="1:87" ht="15" hidden="1" customHeight="1">
      <c r="A859" s="6"/>
      <c r="B859" s="5"/>
      <c r="C859" s="85" t="s">
        <v>180</v>
      </c>
      <c r="D859" s="623" t="str">
        <f>IF(CNGE_2024_M1_Secc1_Sub1!$D117="","",CNGE_2024_M1_Secc1_Sub1!$D117)</f>
        <v/>
      </c>
      <c r="E859" s="624"/>
      <c r="F859" s="624"/>
      <c r="G859" s="624"/>
      <c r="H859" s="624"/>
      <c r="I859" s="624"/>
      <c r="J859" s="624"/>
      <c r="K859" s="624"/>
      <c r="L859" s="624"/>
      <c r="M859" s="624"/>
      <c r="N859" s="624"/>
      <c r="O859" s="625"/>
      <c r="P859" s="111"/>
      <c r="Q859" s="111"/>
      <c r="R859" s="111"/>
      <c r="S859" s="111"/>
      <c r="T859" s="111"/>
      <c r="U859" s="111"/>
      <c r="V859" s="111"/>
      <c r="W859" s="111"/>
      <c r="X859" s="111"/>
      <c r="Y859" s="111"/>
      <c r="Z859" s="111"/>
      <c r="AA859" s="111"/>
      <c r="AB859" s="111"/>
      <c r="AC859" s="111"/>
      <c r="AD859" s="111"/>
      <c r="AE859" s="8"/>
      <c r="AG859" s="269">
        <f t="shared" si="327"/>
        <v>0</v>
      </c>
      <c r="AH859" s="298">
        <f t="shared" si="328"/>
        <v>0</v>
      </c>
      <c r="AI859" s="299">
        <f t="shared" si="329"/>
        <v>0</v>
      </c>
      <c r="AJ859" s="300">
        <f t="shared" si="330"/>
        <v>0</v>
      </c>
      <c r="AK859" s="301">
        <f t="shared" si="331"/>
        <v>0</v>
      </c>
      <c r="AL859" s="298">
        <f t="shared" si="332"/>
        <v>0</v>
      </c>
      <c r="AM859" s="299">
        <f t="shared" si="333"/>
        <v>0</v>
      </c>
      <c r="AN859" s="300">
        <f t="shared" si="334"/>
        <v>0</v>
      </c>
      <c r="AO859" s="301">
        <f t="shared" si="335"/>
        <v>0</v>
      </c>
      <c r="AP859" s="298">
        <f t="shared" si="336"/>
        <v>0</v>
      </c>
      <c r="AQ859" s="299">
        <f t="shared" si="337"/>
        <v>0</v>
      </c>
      <c r="AR859" s="300">
        <f t="shared" si="338"/>
        <v>0</v>
      </c>
      <c r="AS859" s="301">
        <f t="shared" si="339"/>
        <v>0</v>
      </c>
      <c r="AT859" s="298">
        <f t="shared" si="340"/>
        <v>0</v>
      </c>
      <c r="AU859" s="299">
        <f t="shared" si="341"/>
        <v>0</v>
      </c>
      <c r="AV859" s="300">
        <f t="shared" si="342"/>
        <v>0</v>
      </c>
      <c r="AW859" s="301">
        <f t="shared" si="343"/>
        <v>0</v>
      </c>
      <c r="AX859" s="298">
        <f t="shared" si="344"/>
        <v>0</v>
      </c>
      <c r="AY859" s="299">
        <f t="shared" si="345"/>
        <v>0</v>
      </c>
      <c r="AZ859" s="300">
        <f t="shared" si="346"/>
        <v>0</v>
      </c>
      <c r="BA859" s="301">
        <f t="shared" si="347"/>
        <v>0</v>
      </c>
      <c r="BB859" s="298">
        <f t="shared" si="348"/>
        <v>0</v>
      </c>
      <c r="BC859" s="299">
        <f t="shared" si="349"/>
        <v>0</v>
      </c>
      <c r="BD859" s="300">
        <f t="shared" si="350"/>
        <v>0</v>
      </c>
      <c r="BE859" s="301">
        <f t="shared" si="351"/>
        <v>0</v>
      </c>
      <c r="BF859" s="298">
        <f t="shared" si="352"/>
        <v>0</v>
      </c>
      <c r="BG859" s="299">
        <f t="shared" si="353"/>
        <v>0</v>
      </c>
      <c r="BH859" s="300">
        <f t="shared" si="354"/>
        <v>0</v>
      </c>
      <c r="BI859" s="301">
        <f t="shared" si="355"/>
        <v>0</v>
      </c>
      <c r="BJ859" s="298">
        <f t="shared" si="356"/>
        <v>0</v>
      </c>
      <c r="BK859" s="299">
        <f t="shared" si="357"/>
        <v>0</v>
      </c>
      <c r="BL859" s="300">
        <f t="shared" si="358"/>
        <v>0</v>
      </c>
      <c r="BM859" s="301">
        <f t="shared" si="359"/>
        <v>0</v>
      </c>
      <c r="BN859" s="298">
        <f t="shared" si="360"/>
        <v>0</v>
      </c>
      <c r="BO859" s="299">
        <f t="shared" si="361"/>
        <v>0</v>
      </c>
      <c r="BP859" s="300">
        <f t="shared" si="362"/>
        <v>0</v>
      </c>
      <c r="BQ859" s="301">
        <f t="shared" si="363"/>
        <v>0</v>
      </c>
      <c r="BR859" s="298">
        <f t="shared" si="364"/>
        <v>0</v>
      </c>
      <c r="BS859" s="299">
        <f t="shared" si="365"/>
        <v>0</v>
      </c>
      <c r="BT859" s="300">
        <f t="shared" si="366"/>
        <v>0</v>
      </c>
      <c r="BU859" s="301">
        <f t="shared" si="367"/>
        <v>0</v>
      </c>
      <c r="BV859" s="298">
        <f t="shared" si="368"/>
        <v>0</v>
      </c>
      <c r="BW859" s="299">
        <f t="shared" si="369"/>
        <v>0</v>
      </c>
      <c r="BX859" s="300">
        <f t="shared" si="370"/>
        <v>0</v>
      </c>
      <c r="BY859" s="301">
        <f t="shared" si="371"/>
        <v>0</v>
      </c>
      <c r="BZ859" s="371">
        <f t="shared" si="372"/>
        <v>0</v>
      </c>
      <c r="CA859" s="303">
        <f t="shared" si="373"/>
        <v>0</v>
      </c>
      <c r="CB859" s="304" t="str">
        <f>IF(CA859=0,"",
IF(SUM($CA$784:CA859)=1,CC859,
IF($CA$904&gt;SUM($CA$784:CA859),_xlfn.CONCAT(", ",CC859),
IF($CA$904=SUM($CA$784:CA859),_xlfn.CONCAT(" y ",CC859)))))</f>
        <v/>
      </c>
      <c r="CC859" s="231" t="s">
        <v>6287</v>
      </c>
      <c r="CD859" s="290">
        <f t="shared" si="374"/>
        <v>0</v>
      </c>
      <c r="CE859" s="291" t="str">
        <f>IF(CD859=0,"",
IF(SUM($CD$784:CD859)=1,CF859,
IF($CD$904&gt;SUM($CD$784:CD859),_xlfn.CONCAT(", ",CF859),
IF($CD$904=SUM($CD$784:CD859),_xlfn.CONCAT(" y ",CF859)))))</f>
        <v/>
      </c>
      <c r="CF859" s="222" t="s">
        <v>6287</v>
      </c>
      <c r="CG859" s="378">
        <f t="shared" si="375"/>
        <v>0</v>
      </c>
      <c r="CH859" s="379">
        <f t="shared" si="376"/>
        <v>0</v>
      </c>
      <c r="CI859" s="380">
        <f t="shared" si="377"/>
        <v>0</v>
      </c>
    </row>
    <row r="860" spans="1:87" ht="15" hidden="1" customHeight="1">
      <c r="A860" s="6"/>
      <c r="B860" s="5"/>
      <c r="C860" s="85" t="s">
        <v>181</v>
      </c>
      <c r="D860" s="623" t="str">
        <f>IF(CNGE_2024_M1_Secc1_Sub1!$D118="","",CNGE_2024_M1_Secc1_Sub1!$D118)</f>
        <v/>
      </c>
      <c r="E860" s="624"/>
      <c r="F860" s="624"/>
      <c r="G860" s="624"/>
      <c r="H860" s="624"/>
      <c r="I860" s="624"/>
      <c r="J860" s="624"/>
      <c r="K860" s="624"/>
      <c r="L860" s="624"/>
      <c r="M860" s="624"/>
      <c r="N860" s="624"/>
      <c r="O860" s="625"/>
      <c r="P860" s="111"/>
      <c r="Q860" s="111"/>
      <c r="R860" s="111"/>
      <c r="S860" s="111"/>
      <c r="T860" s="111"/>
      <c r="U860" s="111"/>
      <c r="V860" s="111"/>
      <c r="W860" s="111"/>
      <c r="X860" s="111"/>
      <c r="Y860" s="111"/>
      <c r="Z860" s="111"/>
      <c r="AA860" s="111"/>
      <c r="AB860" s="111"/>
      <c r="AC860" s="111"/>
      <c r="AD860" s="111"/>
      <c r="AE860" s="8"/>
      <c r="AG860" s="269">
        <f t="shared" si="327"/>
        <v>0</v>
      </c>
      <c r="AH860" s="298">
        <f t="shared" si="328"/>
        <v>0</v>
      </c>
      <c r="AI860" s="299">
        <f t="shared" si="329"/>
        <v>0</v>
      </c>
      <c r="AJ860" s="300">
        <f t="shared" si="330"/>
        <v>0</v>
      </c>
      <c r="AK860" s="301">
        <f t="shared" si="331"/>
        <v>0</v>
      </c>
      <c r="AL860" s="298">
        <f t="shared" si="332"/>
        <v>0</v>
      </c>
      <c r="AM860" s="299">
        <f t="shared" si="333"/>
        <v>0</v>
      </c>
      <c r="AN860" s="300">
        <f t="shared" si="334"/>
        <v>0</v>
      </c>
      <c r="AO860" s="301">
        <f t="shared" si="335"/>
        <v>0</v>
      </c>
      <c r="AP860" s="298">
        <f t="shared" si="336"/>
        <v>0</v>
      </c>
      <c r="AQ860" s="299">
        <f t="shared" si="337"/>
        <v>0</v>
      </c>
      <c r="AR860" s="300">
        <f t="shared" si="338"/>
        <v>0</v>
      </c>
      <c r="AS860" s="301">
        <f t="shared" si="339"/>
        <v>0</v>
      </c>
      <c r="AT860" s="298">
        <f t="shared" si="340"/>
        <v>0</v>
      </c>
      <c r="AU860" s="299">
        <f t="shared" si="341"/>
        <v>0</v>
      </c>
      <c r="AV860" s="300">
        <f t="shared" si="342"/>
        <v>0</v>
      </c>
      <c r="AW860" s="301">
        <f t="shared" si="343"/>
        <v>0</v>
      </c>
      <c r="AX860" s="298">
        <f t="shared" si="344"/>
        <v>0</v>
      </c>
      <c r="AY860" s="299">
        <f t="shared" si="345"/>
        <v>0</v>
      </c>
      <c r="AZ860" s="300">
        <f t="shared" si="346"/>
        <v>0</v>
      </c>
      <c r="BA860" s="301">
        <f t="shared" si="347"/>
        <v>0</v>
      </c>
      <c r="BB860" s="298">
        <f t="shared" si="348"/>
        <v>0</v>
      </c>
      <c r="BC860" s="299">
        <f t="shared" si="349"/>
        <v>0</v>
      </c>
      <c r="BD860" s="300">
        <f t="shared" si="350"/>
        <v>0</v>
      </c>
      <c r="BE860" s="301">
        <f t="shared" si="351"/>
        <v>0</v>
      </c>
      <c r="BF860" s="298">
        <f t="shared" si="352"/>
        <v>0</v>
      </c>
      <c r="BG860" s="299">
        <f t="shared" si="353"/>
        <v>0</v>
      </c>
      <c r="BH860" s="300">
        <f t="shared" si="354"/>
        <v>0</v>
      </c>
      <c r="BI860" s="301">
        <f t="shared" si="355"/>
        <v>0</v>
      </c>
      <c r="BJ860" s="298">
        <f t="shared" si="356"/>
        <v>0</v>
      </c>
      <c r="BK860" s="299">
        <f t="shared" si="357"/>
        <v>0</v>
      </c>
      <c r="BL860" s="300">
        <f t="shared" si="358"/>
        <v>0</v>
      </c>
      <c r="BM860" s="301">
        <f t="shared" si="359"/>
        <v>0</v>
      </c>
      <c r="BN860" s="298">
        <f t="shared" si="360"/>
        <v>0</v>
      </c>
      <c r="BO860" s="299">
        <f t="shared" si="361"/>
        <v>0</v>
      </c>
      <c r="BP860" s="300">
        <f t="shared" si="362"/>
        <v>0</v>
      </c>
      <c r="BQ860" s="301">
        <f t="shared" si="363"/>
        <v>0</v>
      </c>
      <c r="BR860" s="298">
        <f t="shared" si="364"/>
        <v>0</v>
      </c>
      <c r="BS860" s="299">
        <f t="shared" si="365"/>
        <v>0</v>
      </c>
      <c r="BT860" s="300">
        <f t="shared" si="366"/>
        <v>0</v>
      </c>
      <c r="BU860" s="301">
        <f t="shared" si="367"/>
        <v>0</v>
      </c>
      <c r="BV860" s="298">
        <f t="shared" si="368"/>
        <v>0</v>
      </c>
      <c r="BW860" s="299">
        <f t="shared" si="369"/>
        <v>0</v>
      </c>
      <c r="BX860" s="300">
        <f t="shared" si="370"/>
        <v>0</v>
      </c>
      <c r="BY860" s="301">
        <f t="shared" si="371"/>
        <v>0</v>
      </c>
      <c r="BZ860" s="371">
        <f t="shared" si="372"/>
        <v>0</v>
      </c>
      <c r="CA860" s="303">
        <f t="shared" si="373"/>
        <v>0</v>
      </c>
      <c r="CB860" s="304" t="str">
        <f>IF(CA860=0,"",
IF(SUM($CA$784:CA860)=1,CC860,
IF($CA$904&gt;SUM($CA$784:CA860),_xlfn.CONCAT(", ",CC860),
IF($CA$904=SUM($CA$784:CA860),_xlfn.CONCAT(" y ",CC860)))))</f>
        <v/>
      </c>
      <c r="CC860" s="231" t="s">
        <v>6288</v>
      </c>
      <c r="CD860" s="290">
        <f t="shared" si="374"/>
        <v>0</v>
      </c>
      <c r="CE860" s="291" t="str">
        <f>IF(CD860=0,"",
IF(SUM($CD$784:CD860)=1,CF860,
IF($CD$904&gt;SUM($CD$784:CD860),_xlfn.CONCAT(", ",CF860),
IF($CD$904=SUM($CD$784:CD860),_xlfn.CONCAT(" y ",CF860)))))</f>
        <v/>
      </c>
      <c r="CF860" s="222" t="s">
        <v>6288</v>
      </c>
      <c r="CG860" s="378">
        <f t="shared" si="375"/>
        <v>0</v>
      </c>
      <c r="CH860" s="379">
        <f t="shared" si="376"/>
        <v>0</v>
      </c>
      <c r="CI860" s="380">
        <f t="shared" si="377"/>
        <v>0</v>
      </c>
    </row>
    <row r="861" spans="1:87" ht="15" hidden="1" customHeight="1">
      <c r="A861" s="6"/>
      <c r="B861" s="5"/>
      <c r="C861" s="85" t="s">
        <v>182</v>
      </c>
      <c r="D861" s="623" t="str">
        <f>IF(CNGE_2024_M1_Secc1_Sub1!$D119="","",CNGE_2024_M1_Secc1_Sub1!$D119)</f>
        <v/>
      </c>
      <c r="E861" s="624"/>
      <c r="F861" s="624"/>
      <c r="G861" s="624"/>
      <c r="H861" s="624"/>
      <c r="I861" s="624"/>
      <c r="J861" s="624"/>
      <c r="K861" s="624"/>
      <c r="L861" s="624"/>
      <c r="M861" s="624"/>
      <c r="N861" s="624"/>
      <c r="O861" s="625"/>
      <c r="P861" s="111"/>
      <c r="Q861" s="111"/>
      <c r="R861" s="111"/>
      <c r="S861" s="111"/>
      <c r="T861" s="111"/>
      <c r="U861" s="111"/>
      <c r="V861" s="111"/>
      <c r="W861" s="111"/>
      <c r="X861" s="111"/>
      <c r="Y861" s="111"/>
      <c r="Z861" s="111"/>
      <c r="AA861" s="111"/>
      <c r="AB861" s="111"/>
      <c r="AC861" s="111"/>
      <c r="AD861" s="111"/>
      <c r="AE861" s="8"/>
      <c r="AG861" s="269">
        <f t="shared" si="327"/>
        <v>0</v>
      </c>
      <c r="AH861" s="298">
        <f t="shared" si="328"/>
        <v>0</v>
      </c>
      <c r="AI861" s="299">
        <f t="shared" si="329"/>
        <v>0</v>
      </c>
      <c r="AJ861" s="300">
        <f t="shared" si="330"/>
        <v>0</v>
      </c>
      <c r="AK861" s="301">
        <f t="shared" si="331"/>
        <v>0</v>
      </c>
      <c r="AL861" s="298">
        <f t="shared" si="332"/>
        <v>0</v>
      </c>
      <c r="AM861" s="299">
        <f t="shared" si="333"/>
        <v>0</v>
      </c>
      <c r="AN861" s="300">
        <f t="shared" si="334"/>
        <v>0</v>
      </c>
      <c r="AO861" s="301">
        <f t="shared" si="335"/>
        <v>0</v>
      </c>
      <c r="AP861" s="298">
        <f t="shared" si="336"/>
        <v>0</v>
      </c>
      <c r="AQ861" s="299">
        <f t="shared" si="337"/>
        <v>0</v>
      </c>
      <c r="AR861" s="300">
        <f t="shared" si="338"/>
        <v>0</v>
      </c>
      <c r="AS861" s="301">
        <f t="shared" si="339"/>
        <v>0</v>
      </c>
      <c r="AT861" s="298">
        <f t="shared" si="340"/>
        <v>0</v>
      </c>
      <c r="AU861" s="299">
        <f t="shared" si="341"/>
        <v>0</v>
      </c>
      <c r="AV861" s="300">
        <f t="shared" si="342"/>
        <v>0</v>
      </c>
      <c r="AW861" s="301">
        <f t="shared" si="343"/>
        <v>0</v>
      </c>
      <c r="AX861" s="298">
        <f t="shared" si="344"/>
        <v>0</v>
      </c>
      <c r="AY861" s="299">
        <f t="shared" si="345"/>
        <v>0</v>
      </c>
      <c r="AZ861" s="300">
        <f t="shared" si="346"/>
        <v>0</v>
      </c>
      <c r="BA861" s="301">
        <f t="shared" si="347"/>
        <v>0</v>
      </c>
      <c r="BB861" s="298">
        <f t="shared" si="348"/>
        <v>0</v>
      </c>
      <c r="BC861" s="299">
        <f t="shared" si="349"/>
        <v>0</v>
      </c>
      <c r="BD861" s="300">
        <f t="shared" si="350"/>
        <v>0</v>
      </c>
      <c r="BE861" s="301">
        <f t="shared" si="351"/>
        <v>0</v>
      </c>
      <c r="BF861" s="298">
        <f t="shared" si="352"/>
        <v>0</v>
      </c>
      <c r="BG861" s="299">
        <f t="shared" si="353"/>
        <v>0</v>
      </c>
      <c r="BH861" s="300">
        <f t="shared" si="354"/>
        <v>0</v>
      </c>
      <c r="BI861" s="301">
        <f t="shared" si="355"/>
        <v>0</v>
      </c>
      <c r="BJ861" s="298">
        <f t="shared" si="356"/>
        <v>0</v>
      </c>
      <c r="BK861" s="299">
        <f t="shared" si="357"/>
        <v>0</v>
      </c>
      <c r="BL861" s="300">
        <f t="shared" si="358"/>
        <v>0</v>
      </c>
      <c r="BM861" s="301">
        <f t="shared" si="359"/>
        <v>0</v>
      </c>
      <c r="BN861" s="298">
        <f t="shared" si="360"/>
        <v>0</v>
      </c>
      <c r="BO861" s="299">
        <f t="shared" si="361"/>
        <v>0</v>
      </c>
      <c r="BP861" s="300">
        <f t="shared" si="362"/>
        <v>0</v>
      </c>
      <c r="BQ861" s="301">
        <f t="shared" si="363"/>
        <v>0</v>
      </c>
      <c r="BR861" s="298">
        <f t="shared" si="364"/>
        <v>0</v>
      </c>
      <c r="BS861" s="299">
        <f t="shared" si="365"/>
        <v>0</v>
      </c>
      <c r="BT861" s="300">
        <f t="shared" si="366"/>
        <v>0</v>
      </c>
      <c r="BU861" s="301">
        <f t="shared" si="367"/>
        <v>0</v>
      </c>
      <c r="BV861" s="298">
        <f t="shared" si="368"/>
        <v>0</v>
      </c>
      <c r="BW861" s="299">
        <f t="shared" si="369"/>
        <v>0</v>
      </c>
      <c r="BX861" s="300">
        <f t="shared" si="370"/>
        <v>0</v>
      </c>
      <c r="BY861" s="301">
        <f t="shared" si="371"/>
        <v>0</v>
      </c>
      <c r="BZ861" s="371">
        <f t="shared" si="372"/>
        <v>0</v>
      </c>
      <c r="CA861" s="303">
        <f t="shared" si="373"/>
        <v>0</v>
      </c>
      <c r="CB861" s="304" t="str">
        <f>IF(CA861=0,"",
IF(SUM($CA$784:CA861)=1,CC861,
IF($CA$904&gt;SUM($CA$784:CA861),_xlfn.CONCAT(", ",CC861),
IF($CA$904=SUM($CA$784:CA861),_xlfn.CONCAT(" y ",CC861)))))</f>
        <v/>
      </c>
      <c r="CC861" s="231" t="s">
        <v>6289</v>
      </c>
      <c r="CD861" s="290">
        <f t="shared" si="374"/>
        <v>0</v>
      </c>
      <c r="CE861" s="291" t="str">
        <f>IF(CD861=0,"",
IF(SUM($CD$784:CD861)=1,CF861,
IF($CD$904&gt;SUM($CD$784:CD861),_xlfn.CONCAT(", ",CF861),
IF($CD$904=SUM($CD$784:CD861),_xlfn.CONCAT(" y ",CF861)))))</f>
        <v/>
      </c>
      <c r="CF861" s="222" t="s">
        <v>6289</v>
      </c>
      <c r="CG861" s="378">
        <f t="shared" si="375"/>
        <v>0</v>
      </c>
      <c r="CH861" s="379">
        <f t="shared" si="376"/>
        <v>0</v>
      </c>
      <c r="CI861" s="380">
        <f t="shared" si="377"/>
        <v>0</v>
      </c>
    </row>
    <row r="862" spans="1:87" ht="15" hidden="1" customHeight="1">
      <c r="A862" s="6"/>
      <c r="B862" s="5"/>
      <c r="C862" s="85" t="s">
        <v>183</v>
      </c>
      <c r="D862" s="623" t="str">
        <f>IF(CNGE_2024_M1_Secc1_Sub1!$D120="","",CNGE_2024_M1_Secc1_Sub1!$D120)</f>
        <v/>
      </c>
      <c r="E862" s="624"/>
      <c r="F862" s="624"/>
      <c r="G862" s="624"/>
      <c r="H862" s="624"/>
      <c r="I862" s="624"/>
      <c r="J862" s="624"/>
      <c r="K862" s="624"/>
      <c r="L862" s="624"/>
      <c r="M862" s="624"/>
      <c r="N862" s="624"/>
      <c r="O862" s="625"/>
      <c r="P862" s="111"/>
      <c r="Q862" s="111"/>
      <c r="R862" s="111"/>
      <c r="S862" s="111"/>
      <c r="T862" s="111"/>
      <c r="U862" s="111"/>
      <c r="V862" s="111"/>
      <c r="W862" s="111"/>
      <c r="X862" s="111"/>
      <c r="Y862" s="111"/>
      <c r="Z862" s="111"/>
      <c r="AA862" s="111"/>
      <c r="AB862" s="111"/>
      <c r="AC862" s="111"/>
      <c r="AD862" s="111"/>
      <c r="AE862" s="8"/>
      <c r="AG862" s="269">
        <f t="shared" si="327"/>
        <v>0</v>
      </c>
      <c r="AH862" s="298">
        <f t="shared" si="328"/>
        <v>0</v>
      </c>
      <c r="AI862" s="299">
        <f t="shared" si="329"/>
        <v>0</v>
      </c>
      <c r="AJ862" s="300">
        <f t="shared" si="330"/>
        <v>0</v>
      </c>
      <c r="AK862" s="301">
        <f t="shared" si="331"/>
        <v>0</v>
      </c>
      <c r="AL862" s="298">
        <f t="shared" si="332"/>
        <v>0</v>
      </c>
      <c r="AM862" s="299">
        <f t="shared" si="333"/>
        <v>0</v>
      </c>
      <c r="AN862" s="300">
        <f t="shared" si="334"/>
        <v>0</v>
      </c>
      <c r="AO862" s="301">
        <f t="shared" si="335"/>
        <v>0</v>
      </c>
      <c r="AP862" s="298">
        <f t="shared" si="336"/>
        <v>0</v>
      </c>
      <c r="AQ862" s="299">
        <f t="shared" si="337"/>
        <v>0</v>
      </c>
      <c r="AR862" s="300">
        <f t="shared" si="338"/>
        <v>0</v>
      </c>
      <c r="AS862" s="301">
        <f t="shared" si="339"/>
        <v>0</v>
      </c>
      <c r="AT862" s="298">
        <f t="shared" si="340"/>
        <v>0</v>
      </c>
      <c r="AU862" s="299">
        <f t="shared" si="341"/>
        <v>0</v>
      </c>
      <c r="AV862" s="300">
        <f t="shared" si="342"/>
        <v>0</v>
      </c>
      <c r="AW862" s="301">
        <f t="shared" si="343"/>
        <v>0</v>
      </c>
      <c r="AX862" s="298">
        <f t="shared" si="344"/>
        <v>0</v>
      </c>
      <c r="AY862" s="299">
        <f t="shared" si="345"/>
        <v>0</v>
      </c>
      <c r="AZ862" s="300">
        <f t="shared" si="346"/>
        <v>0</v>
      </c>
      <c r="BA862" s="301">
        <f t="shared" si="347"/>
        <v>0</v>
      </c>
      <c r="BB862" s="298">
        <f t="shared" si="348"/>
        <v>0</v>
      </c>
      <c r="BC862" s="299">
        <f t="shared" si="349"/>
        <v>0</v>
      </c>
      <c r="BD862" s="300">
        <f t="shared" si="350"/>
        <v>0</v>
      </c>
      <c r="BE862" s="301">
        <f t="shared" si="351"/>
        <v>0</v>
      </c>
      <c r="BF862" s="298">
        <f t="shared" si="352"/>
        <v>0</v>
      </c>
      <c r="BG862" s="299">
        <f t="shared" si="353"/>
        <v>0</v>
      </c>
      <c r="BH862" s="300">
        <f t="shared" si="354"/>
        <v>0</v>
      </c>
      <c r="BI862" s="301">
        <f t="shared" si="355"/>
        <v>0</v>
      </c>
      <c r="BJ862" s="298">
        <f t="shared" si="356"/>
        <v>0</v>
      </c>
      <c r="BK862" s="299">
        <f t="shared" si="357"/>
        <v>0</v>
      </c>
      <c r="BL862" s="300">
        <f t="shared" si="358"/>
        <v>0</v>
      </c>
      <c r="BM862" s="301">
        <f t="shared" si="359"/>
        <v>0</v>
      </c>
      <c r="BN862" s="298">
        <f t="shared" si="360"/>
        <v>0</v>
      </c>
      <c r="BO862" s="299">
        <f t="shared" si="361"/>
        <v>0</v>
      </c>
      <c r="BP862" s="300">
        <f t="shared" si="362"/>
        <v>0</v>
      </c>
      <c r="BQ862" s="301">
        <f t="shared" si="363"/>
        <v>0</v>
      </c>
      <c r="BR862" s="298">
        <f t="shared" si="364"/>
        <v>0</v>
      </c>
      <c r="BS862" s="299">
        <f t="shared" si="365"/>
        <v>0</v>
      </c>
      <c r="BT862" s="300">
        <f t="shared" si="366"/>
        <v>0</v>
      </c>
      <c r="BU862" s="301">
        <f t="shared" si="367"/>
        <v>0</v>
      </c>
      <c r="BV862" s="298">
        <f t="shared" si="368"/>
        <v>0</v>
      </c>
      <c r="BW862" s="299">
        <f t="shared" si="369"/>
        <v>0</v>
      </c>
      <c r="BX862" s="300">
        <f t="shared" si="370"/>
        <v>0</v>
      </c>
      <c r="BY862" s="301">
        <f t="shared" si="371"/>
        <v>0</v>
      </c>
      <c r="BZ862" s="371">
        <f t="shared" si="372"/>
        <v>0</v>
      </c>
      <c r="CA862" s="303">
        <f t="shared" si="373"/>
        <v>0</v>
      </c>
      <c r="CB862" s="304" t="str">
        <f>IF(CA862=0,"",
IF(SUM($CA$784:CA862)=1,CC862,
IF($CA$904&gt;SUM($CA$784:CA862),_xlfn.CONCAT(", ",CC862),
IF($CA$904=SUM($CA$784:CA862),_xlfn.CONCAT(" y ",CC862)))))</f>
        <v/>
      </c>
      <c r="CC862" s="231" t="s">
        <v>6290</v>
      </c>
      <c r="CD862" s="290">
        <f t="shared" si="374"/>
        <v>0</v>
      </c>
      <c r="CE862" s="291" t="str">
        <f>IF(CD862=0,"",
IF(SUM($CD$784:CD862)=1,CF862,
IF($CD$904&gt;SUM($CD$784:CD862),_xlfn.CONCAT(", ",CF862),
IF($CD$904=SUM($CD$784:CD862),_xlfn.CONCAT(" y ",CF862)))))</f>
        <v/>
      </c>
      <c r="CF862" s="222" t="s">
        <v>6290</v>
      </c>
      <c r="CG862" s="378">
        <f t="shared" si="375"/>
        <v>0</v>
      </c>
      <c r="CH862" s="379">
        <f t="shared" si="376"/>
        <v>0</v>
      </c>
      <c r="CI862" s="380">
        <f t="shared" si="377"/>
        <v>0</v>
      </c>
    </row>
    <row r="863" spans="1:87" ht="15" hidden="1" customHeight="1">
      <c r="A863" s="6"/>
      <c r="B863" s="5"/>
      <c r="C863" s="85" t="s">
        <v>184</v>
      </c>
      <c r="D863" s="623" t="str">
        <f>IF(CNGE_2024_M1_Secc1_Sub1!$D121="","",CNGE_2024_M1_Secc1_Sub1!$D121)</f>
        <v/>
      </c>
      <c r="E863" s="624"/>
      <c r="F863" s="624"/>
      <c r="G863" s="624"/>
      <c r="H863" s="624"/>
      <c r="I863" s="624"/>
      <c r="J863" s="624"/>
      <c r="K863" s="624"/>
      <c r="L863" s="624"/>
      <c r="M863" s="624"/>
      <c r="N863" s="624"/>
      <c r="O863" s="625"/>
      <c r="P863" s="111"/>
      <c r="Q863" s="111"/>
      <c r="R863" s="111"/>
      <c r="S863" s="111"/>
      <c r="T863" s="111"/>
      <c r="U863" s="111"/>
      <c r="V863" s="111"/>
      <c r="W863" s="111"/>
      <c r="X863" s="111"/>
      <c r="Y863" s="111"/>
      <c r="Z863" s="111"/>
      <c r="AA863" s="111"/>
      <c r="AB863" s="111"/>
      <c r="AC863" s="111"/>
      <c r="AD863" s="111"/>
      <c r="AE863" s="8"/>
      <c r="AG863" s="269">
        <f t="shared" si="327"/>
        <v>0</v>
      </c>
      <c r="AH863" s="298">
        <f t="shared" si="328"/>
        <v>0</v>
      </c>
      <c r="AI863" s="299">
        <f t="shared" si="329"/>
        <v>0</v>
      </c>
      <c r="AJ863" s="300">
        <f t="shared" si="330"/>
        <v>0</v>
      </c>
      <c r="AK863" s="301">
        <f t="shared" si="331"/>
        <v>0</v>
      </c>
      <c r="AL863" s="298">
        <f t="shared" si="332"/>
        <v>0</v>
      </c>
      <c r="AM863" s="299">
        <f t="shared" si="333"/>
        <v>0</v>
      </c>
      <c r="AN863" s="300">
        <f t="shared" si="334"/>
        <v>0</v>
      </c>
      <c r="AO863" s="301">
        <f t="shared" si="335"/>
        <v>0</v>
      </c>
      <c r="AP863" s="298">
        <f t="shared" si="336"/>
        <v>0</v>
      </c>
      <c r="AQ863" s="299">
        <f t="shared" si="337"/>
        <v>0</v>
      </c>
      <c r="AR863" s="300">
        <f t="shared" si="338"/>
        <v>0</v>
      </c>
      <c r="AS863" s="301">
        <f t="shared" si="339"/>
        <v>0</v>
      </c>
      <c r="AT863" s="298">
        <f t="shared" si="340"/>
        <v>0</v>
      </c>
      <c r="AU863" s="299">
        <f t="shared" si="341"/>
        <v>0</v>
      </c>
      <c r="AV863" s="300">
        <f t="shared" si="342"/>
        <v>0</v>
      </c>
      <c r="AW863" s="301">
        <f t="shared" si="343"/>
        <v>0</v>
      </c>
      <c r="AX863" s="298">
        <f t="shared" si="344"/>
        <v>0</v>
      </c>
      <c r="AY863" s="299">
        <f t="shared" si="345"/>
        <v>0</v>
      </c>
      <c r="AZ863" s="300">
        <f t="shared" si="346"/>
        <v>0</v>
      </c>
      <c r="BA863" s="301">
        <f t="shared" si="347"/>
        <v>0</v>
      </c>
      <c r="BB863" s="298">
        <f t="shared" si="348"/>
        <v>0</v>
      </c>
      <c r="BC863" s="299">
        <f t="shared" si="349"/>
        <v>0</v>
      </c>
      <c r="BD863" s="300">
        <f t="shared" si="350"/>
        <v>0</v>
      </c>
      <c r="BE863" s="301">
        <f t="shared" si="351"/>
        <v>0</v>
      </c>
      <c r="BF863" s="298">
        <f t="shared" si="352"/>
        <v>0</v>
      </c>
      <c r="BG863" s="299">
        <f t="shared" si="353"/>
        <v>0</v>
      </c>
      <c r="BH863" s="300">
        <f t="shared" si="354"/>
        <v>0</v>
      </c>
      <c r="BI863" s="301">
        <f t="shared" si="355"/>
        <v>0</v>
      </c>
      <c r="BJ863" s="298">
        <f t="shared" si="356"/>
        <v>0</v>
      </c>
      <c r="BK863" s="299">
        <f t="shared" si="357"/>
        <v>0</v>
      </c>
      <c r="BL863" s="300">
        <f t="shared" si="358"/>
        <v>0</v>
      </c>
      <c r="BM863" s="301">
        <f t="shared" si="359"/>
        <v>0</v>
      </c>
      <c r="BN863" s="298">
        <f t="shared" si="360"/>
        <v>0</v>
      </c>
      <c r="BO863" s="299">
        <f t="shared" si="361"/>
        <v>0</v>
      </c>
      <c r="BP863" s="300">
        <f t="shared" si="362"/>
        <v>0</v>
      </c>
      <c r="BQ863" s="301">
        <f t="shared" si="363"/>
        <v>0</v>
      </c>
      <c r="BR863" s="298">
        <f t="shared" si="364"/>
        <v>0</v>
      </c>
      <c r="BS863" s="299">
        <f t="shared" si="365"/>
        <v>0</v>
      </c>
      <c r="BT863" s="300">
        <f t="shared" si="366"/>
        <v>0</v>
      </c>
      <c r="BU863" s="301">
        <f t="shared" si="367"/>
        <v>0</v>
      </c>
      <c r="BV863" s="298">
        <f t="shared" si="368"/>
        <v>0</v>
      </c>
      <c r="BW863" s="299">
        <f t="shared" si="369"/>
        <v>0</v>
      </c>
      <c r="BX863" s="300">
        <f t="shared" si="370"/>
        <v>0</v>
      </c>
      <c r="BY863" s="301">
        <f t="shared" si="371"/>
        <v>0</v>
      </c>
      <c r="BZ863" s="371">
        <f t="shared" si="372"/>
        <v>0</v>
      </c>
      <c r="CA863" s="303">
        <f t="shared" si="373"/>
        <v>0</v>
      </c>
      <c r="CB863" s="304" t="str">
        <f>IF(CA863=0,"",
IF(SUM($CA$784:CA863)=1,CC863,
IF($CA$904&gt;SUM($CA$784:CA863),_xlfn.CONCAT(", ",CC863),
IF($CA$904=SUM($CA$784:CA863),_xlfn.CONCAT(" y ",CC863)))))</f>
        <v/>
      </c>
      <c r="CC863" s="231" t="s">
        <v>6291</v>
      </c>
      <c r="CD863" s="290">
        <f t="shared" si="374"/>
        <v>0</v>
      </c>
      <c r="CE863" s="291" t="str">
        <f>IF(CD863=0,"",
IF(SUM($CD$784:CD863)=1,CF863,
IF($CD$904&gt;SUM($CD$784:CD863),_xlfn.CONCAT(", ",CF863),
IF($CD$904=SUM($CD$784:CD863),_xlfn.CONCAT(" y ",CF863)))))</f>
        <v/>
      </c>
      <c r="CF863" s="222" t="s">
        <v>6291</v>
      </c>
      <c r="CG863" s="378">
        <f t="shared" si="375"/>
        <v>0</v>
      </c>
      <c r="CH863" s="379">
        <f t="shared" si="376"/>
        <v>0</v>
      </c>
      <c r="CI863" s="380">
        <f t="shared" si="377"/>
        <v>0</v>
      </c>
    </row>
    <row r="864" spans="1:87" ht="15" hidden="1" customHeight="1">
      <c r="A864" s="6"/>
      <c r="B864" s="5"/>
      <c r="C864" s="85" t="s">
        <v>185</v>
      </c>
      <c r="D864" s="623" t="str">
        <f>IF(CNGE_2024_M1_Secc1_Sub1!$D122="","",CNGE_2024_M1_Secc1_Sub1!$D122)</f>
        <v/>
      </c>
      <c r="E864" s="624"/>
      <c r="F864" s="624"/>
      <c r="G864" s="624"/>
      <c r="H864" s="624"/>
      <c r="I864" s="624"/>
      <c r="J864" s="624"/>
      <c r="K864" s="624"/>
      <c r="L864" s="624"/>
      <c r="M864" s="624"/>
      <c r="N864" s="624"/>
      <c r="O864" s="625"/>
      <c r="P864" s="111"/>
      <c r="Q864" s="111"/>
      <c r="R864" s="111"/>
      <c r="S864" s="111"/>
      <c r="T864" s="111"/>
      <c r="U864" s="111"/>
      <c r="V864" s="111"/>
      <c r="W864" s="111"/>
      <c r="X864" s="111"/>
      <c r="Y864" s="111"/>
      <c r="Z864" s="111"/>
      <c r="AA864" s="111"/>
      <c r="AB864" s="111"/>
      <c r="AC864" s="111"/>
      <c r="AD864" s="111"/>
      <c r="AE864" s="8"/>
      <c r="AG864" s="269">
        <f t="shared" si="327"/>
        <v>0</v>
      </c>
      <c r="AH864" s="298">
        <f t="shared" si="328"/>
        <v>0</v>
      </c>
      <c r="AI864" s="299">
        <f t="shared" si="329"/>
        <v>0</v>
      </c>
      <c r="AJ864" s="300">
        <f t="shared" si="330"/>
        <v>0</v>
      </c>
      <c r="AK864" s="301">
        <f t="shared" si="331"/>
        <v>0</v>
      </c>
      <c r="AL864" s="298">
        <f t="shared" si="332"/>
        <v>0</v>
      </c>
      <c r="AM864" s="299">
        <f t="shared" si="333"/>
        <v>0</v>
      </c>
      <c r="AN864" s="300">
        <f t="shared" si="334"/>
        <v>0</v>
      </c>
      <c r="AO864" s="301">
        <f t="shared" si="335"/>
        <v>0</v>
      </c>
      <c r="AP864" s="298">
        <f t="shared" si="336"/>
        <v>0</v>
      </c>
      <c r="AQ864" s="299">
        <f t="shared" si="337"/>
        <v>0</v>
      </c>
      <c r="AR864" s="300">
        <f t="shared" si="338"/>
        <v>0</v>
      </c>
      <c r="AS864" s="301">
        <f t="shared" si="339"/>
        <v>0</v>
      </c>
      <c r="AT864" s="298">
        <f t="shared" si="340"/>
        <v>0</v>
      </c>
      <c r="AU864" s="299">
        <f t="shared" si="341"/>
        <v>0</v>
      </c>
      <c r="AV864" s="300">
        <f t="shared" si="342"/>
        <v>0</v>
      </c>
      <c r="AW864" s="301">
        <f t="shared" si="343"/>
        <v>0</v>
      </c>
      <c r="AX864" s="298">
        <f t="shared" si="344"/>
        <v>0</v>
      </c>
      <c r="AY864" s="299">
        <f t="shared" si="345"/>
        <v>0</v>
      </c>
      <c r="AZ864" s="300">
        <f t="shared" si="346"/>
        <v>0</v>
      </c>
      <c r="BA864" s="301">
        <f t="shared" si="347"/>
        <v>0</v>
      </c>
      <c r="BB864" s="298">
        <f t="shared" si="348"/>
        <v>0</v>
      </c>
      <c r="BC864" s="299">
        <f t="shared" si="349"/>
        <v>0</v>
      </c>
      <c r="BD864" s="300">
        <f t="shared" si="350"/>
        <v>0</v>
      </c>
      <c r="BE864" s="301">
        <f t="shared" si="351"/>
        <v>0</v>
      </c>
      <c r="BF864" s="298">
        <f t="shared" si="352"/>
        <v>0</v>
      </c>
      <c r="BG864" s="299">
        <f t="shared" si="353"/>
        <v>0</v>
      </c>
      <c r="BH864" s="300">
        <f t="shared" si="354"/>
        <v>0</v>
      </c>
      <c r="BI864" s="301">
        <f t="shared" si="355"/>
        <v>0</v>
      </c>
      <c r="BJ864" s="298">
        <f t="shared" si="356"/>
        <v>0</v>
      </c>
      <c r="BK864" s="299">
        <f t="shared" si="357"/>
        <v>0</v>
      </c>
      <c r="BL864" s="300">
        <f t="shared" si="358"/>
        <v>0</v>
      </c>
      <c r="BM864" s="301">
        <f t="shared" si="359"/>
        <v>0</v>
      </c>
      <c r="BN864" s="298">
        <f t="shared" si="360"/>
        <v>0</v>
      </c>
      <c r="BO864" s="299">
        <f t="shared" si="361"/>
        <v>0</v>
      </c>
      <c r="BP864" s="300">
        <f t="shared" si="362"/>
        <v>0</v>
      </c>
      <c r="BQ864" s="301">
        <f t="shared" si="363"/>
        <v>0</v>
      </c>
      <c r="BR864" s="298">
        <f t="shared" si="364"/>
        <v>0</v>
      </c>
      <c r="BS864" s="299">
        <f t="shared" si="365"/>
        <v>0</v>
      </c>
      <c r="BT864" s="300">
        <f t="shared" si="366"/>
        <v>0</v>
      </c>
      <c r="BU864" s="301">
        <f t="shared" si="367"/>
        <v>0</v>
      </c>
      <c r="BV864" s="298">
        <f t="shared" si="368"/>
        <v>0</v>
      </c>
      <c r="BW864" s="299">
        <f t="shared" si="369"/>
        <v>0</v>
      </c>
      <c r="BX864" s="300">
        <f t="shared" si="370"/>
        <v>0</v>
      </c>
      <c r="BY864" s="301">
        <f t="shared" si="371"/>
        <v>0</v>
      </c>
      <c r="BZ864" s="371">
        <f t="shared" si="372"/>
        <v>0</v>
      </c>
      <c r="CA864" s="303">
        <f t="shared" si="373"/>
        <v>0</v>
      </c>
      <c r="CB864" s="304" t="str">
        <f>IF(CA864=0,"",
IF(SUM($CA$784:CA864)=1,CC864,
IF($CA$904&gt;SUM($CA$784:CA864),_xlfn.CONCAT(", ",CC864),
IF($CA$904=SUM($CA$784:CA864),_xlfn.CONCAT(" y ",CC864)))))</f>
        <v/>
      </c>
      <c r="CC864" s="231" t="s">
        <v>6292</v>
      </c>
      <c r="CD864" s="290">
        <f t="shared" si="374"/>
        <v>0</v>
      </c>
      <c r="CE864" s="291" t="str">
        <f>IF(CD864=0,"",
IF(SUM($CD$784:CD864)=1,CF864,
IF($CD$904&gt;SUM($CD$784:CD864),_xlfn.CONCAT(", ",CF864),
IF($CD$904=SUM($CD$784:CD864),_xlfn.CONCAT(" y ",CF864)))))</f>
        <v/>
      </c>
      <c r="CF864" s="222" t="s">
        <v>6292</v>
      </c>
      <c r="CG864" s="378">
        <f t="shared" si="375"/>
        <v>0</v>
      </c>
      <c r="CH864" s="379">
        <f t="shared" si="376"/>
        <v>0</v>
      </c>
      <c r="CI864" s="380">
        <f t="shared" si="377"/>
        <v>0</v>
      </c>
    </row>
    <row r="865" spans="1:87" ht="15" hidden="1" customHeight="1">
      <c r="A865" s="6"/>
      <c r="B865" s="5"/>
      <c r="C865" s="85" t="s">
        <v>186</v>
      </c>
      <c r="D865" s="623" t="str">
        <f>IF(CNGE_2024_M1_Secc1_Sub1!$D123="","",CNGE_2024_M1_Secc1_Sub1!$D123)</f>
        <v/>
      </c>
      <c r="E865" s="624"/>
      <c r="F865" s="624"/>
      <c r="G865" s="624"/>
      <c r="H865" s="624"/>
      <c r="I865" s="624"/>
      <c r="J865" s="624"/>
      <c r="K865" s="624"/>
      <c r="L865" s="624"/>
      <c r="M865" s="624"/>
      <c r="N865" s="624"/>
      <c r="O865" s="625"/>
      <c r="P865" s="111"/>
      <c r="Q865" s="111"/>
      <c r="R865" s="111"/>
      <c r="S865" s="111"/>
      <c r="T865" s="111"/>
      <c r="U865" s="111"/>
      <c r="V865" s="111"/>
      <c r="W865" s="111"/>
      <c r="X865" s="111"/>
      <c r="Y865" s="111"/>
      <c r="Z865" s="111"/>
      <c r="AA865" s="111"/>
      <c r="AB865" s="111"/>
      <c r="AC865" s="111"/>
      <c r="AD865" s="111"/>
      <c r="AE865" s="8"/>
      <c r="AG865" s="269">
        <f t="shared" si="327"/>
        <v>0</v>
      </c>
      <c r="AH865" s="298">
        <f t="shared" si="328"/>
        <v>0</v>
      </c>
      <c r="AI865" s="299">
        <f t="shared" si="329"/>
        <v>0</v>
      </c>
      <c r="AJ865" s="300">
        <f t="shared" si="330"/>
        <v>0</v>
      </c>
      <c r="AK865" s="301">
        <f t="shared" si="331"/>
        <v>0</v>
      </c>
      <c r="AL865" s="298">
        <f t="shared" si="332"/>
        <v>0</v>
      </c>
      <c r="AM865" s="299">
        <f t="shared" si="333"/>
        <v>0</v>
      </c>
      <c r="AN865" s="300">
        <f t="shared" si="334"/>
        <v>0</v>
      </c>
      <c r="AO865" s="301">
        <f t="shared" si="335"/>
        <v>0</v>
      </c>
      <c r="AP865" s="298">
        <f t="shared" si="336"/>
        <v>0</v>
      </c>
      <c r="AQ865" s="299">
        <f t="shared" si="337"/>
        <v>0</v>
      </c>
      <c r="AR865" s="300">
        <f t="shared" si="338"/>
        <v>0</v>
      </c>
      <c r="AS865" s="301">
        <f t="shared" si="339"/>
        <v>0</v>
      </c>
      <c r="AT865" s="298">
        <f t="shared" si="340"/>
        <v>0</v>
      </c>
      <c r="AU865" s="299">
        <f t="shared" si="341"/>
        <v>0</v>
      </c>
      <c r="AV865" s="300">
        <f t="shared" si="342"/>
        <v>0</v>
      </c>
      <c r="AW865" s="301">
        <f t="shared" si="343"/>
        <v>0</v>
      </c>
      <c r="AX865" s="298">
        <f t="shared" si="344"/>
        <v>0</v>
      </c>
      <c r="AY865" s="299">
        <f t="shared" si="345"/>
        <v>0</v>
      </c>
      <c r="AZ865" s="300">
        <f t="shared" si="346"/>
        <v>0</v>
      </c>
      <c r="BA865" s="301">
        <f t="shared" si="347"/>
        <v>0</v>
      </c>
      <c r="BB865" s="298">
        <f t="shared" si="348"/>
        <v>0</v>
      </c>
      <c r="BC865" s="299">
        <f t="shared" si="349"/>
        <v>0</v>
      </c>
      <c r="BD865" s="300">
        <f t="shared" si="350"/>
        <v>0</v>
      </c>
      <c r="BE865" s="301">
        <f t="shared" si="351"/>
        <v>0</v>
      </c>
      <c r="BF865" s="298">
        <f t="shared" si="352"/>
        <v>0</v>
      </c>
      <c r="BG865" s="299">
        <f t="shared" si="353"/>
        <v>0</v>
      </c>
      <c r="BH865" s="300">
        <f t="shared" si="354"/>
        <v>0</v>
      </c>
      <c r="BI865" s="301">
        <f t="shared" si="355"/>
        <v>0</v>
      </c>
      <c r="BJ865" s="298">
        <f t="shared" si="356"/>
        <v>0</v>
      </c>
      <c r="BK865" s="299">
        <f t="shared" si="357"/>
        <v>0</v>
      </c>
      <c r="BL865" s="300">
        <f t="shared" si="358"/>
        <v>0</v>
      </c>
      <c r="BM865" s="301">
        <f t="shared" si="359"/>
        <v>0</v>
      </c>
      <c r="BN865" s="298">
        <f t="shared" si="360"/>
        <v>0</v>
      </c>
      <c r="BO865" s="299">
        <f t="shared" si="361"/>
        <v>0</v>
      </c>
      <c r="BP865" s="300">
        <f t="shared" si="362"/>
        <v>0</v>
      </c>
      <c r="BQ865" s="301">
        <f t="shared" si="363"/>
        <v>0</v>
      </c>
      <c r="BR865" s="298">
        <f t="shared" si="364"/>
        <v>0</v>
      </c>
      <c r="BS865" s="299">
        <f t="shared" si="365"/>
        <v>0</v>
      </c>
      <c r="BT865" s="300">
        <f t="shared" si="366"/>
        <v>0</v>
      </c>
      <c r="BU865" s="301">
        <f t="shared" si="367"/>
        <v>0</v>
      </c>
      <c r="BV865" s="298">
        <f t="shared" si="368"/>
        <v>0</v>
      </c>
      <c r="BW865" s="299">
        <f t="shared" si="369"/>
        <v>0</v>
      </c>
      <c r="BX865" s="300">
        <f t="shared" si="370"/>
        <v>0</v>
      </c>
      <c r="BY865" s="301">
        <f t="shared" si="371"/>
        <v>0</v>
      </c>
      <c r="BZ865" s="371">
        <f t="shared" si="372"/>
        <v>0</v>
      </c>
      <c r="CA865" s="303">
        <f t="shared" si="373"/>
        <v>0</v>
      </c>
      <c r="CB865" s="304" t="str">
        <f>IF(CA865=0,"",
IF(SUM($CA$784:CA865)=1,CC865,
IF($CA$904&gt;SUM($CA$784:CA865),_xlfn.CONCAT(", ",CC865),
IF($CA$904=SUM($CA$784:CA865),_xlfn.CONCAT(" y ",CC865)))))</f>
        <v/>
      </c>
      <c r="CC865" s="231" t="s">
        <v>6293</v>
      </c>
      <c r="CD865" s="290">
        <f t="shared" si="374"/>
        <v>0</v>
      </c>
      <c r="CE865" s="291" t="str">
        <f>IF(CD865=0,"",
IF(SUM($CD$784:CD865)=1,CF865,
IF($CD$904&gt;SUM($CD$784:CD865),_xlfn.CONCAT(", ",CF865),
IF($CD$904=SUM($CD$784:CD865),_xlfn.CONCAT(" y ",CF865)))))</f>
        <v/>
      </c>
      <c r="CF865" s="222" t="s">
        <v>6293</v>
      </c>
      <c r="CG865" s="378">
        <f t="shared" si="375"/>
        <v>0</v>
      </c>
      <c r="CH865" s="379">
        <f t="shared" si="376"/>
        <v>0</v>
      </c>
      <c r="CI865" s="380">
        <f t="shared" si="377"/>
        <v>0</v>
      </c>
    </row>
    <row r="866" spans="1:87" ht="15" hidden="1" customHeight="1">
      <c r="A866" s="6"/>
      <c r="B866" s="5"/>
      <c r="C866" s="85" t="s">
        <v>187</v>
      </c>
      <c r="D866" s="623" t="str">
        <f>IF(CNGE_2024_M1_Secc1_Sub1!$D124="","",CNGE_2024_M1_Secc1_Sub1!$D124)</f>
        <v/>
      </c>
      <c r="E866" s="624"/>
      <c r="F866" s="624"/>
      <c r="G866" s="624"/>
      <c r="H866" s="624"/>
      <c r="I866" s="624"/>
      <c r="J866" s="624"/>
      <c r="K866" s="624"/>
      <c r="L866" s="624"/>
      <c r="M866" s="624"/>
      <c r="N866" s="624"/>
      <c r="O866" s="625"/>
      <c r="P866" s="111"/>
      <c r="Q866" s="111"/>
      <c r="R866" s="111"/>
      <c r="S866" s="111"/>
      <c r="T866" s="111"/>
      <c r="U866" s="111"/>
      <c r="V866" s="111"/>
      <c r="W866" s="111"/>
      <c r="X866" s="111"/>
      <c r="Y866" s="111"/>
      <c r="Z866" s="111"/>
      <c r="AA866" s="111"/>
      <c r="AB866" s="111"/>
      <c r="AC866" s="111"/>
      <c r="AD866" s="111"/>
      <c r="AE866" s="8"/>
      <c r="AG866" s="269">
        <f t="shared" si="327"/>
        <v>0</v>
      </c>
      <c r="AH866" s="298">
        <f t="shared" si="328"/>
        <v>0</v>
      </c>
      <c r="AI866" s="299">
        <f t="shared" si="329"/>
        <v>0</v>
      </c>
      <c r="AJ866" s="300">
        <f t="shared" si="330"/>
        <v>0</v>
      </c>
      <c r="AK866" s="301">
        <f t="shared" si="331"/>
        <v>0</v>
      </c>
      <c r="AL866" s="298">
        <f t="shared" si="332"/>
        <v>0</v>
      </c>
      <c r="AM866" s="299">
        <f t="shared" si="333"/>
        <v>0</v>
      </c>
      <c r="AN866" s="300">
        <f t="shared" si="334"/>
        <v>0</v>
      </c>
      <c r="AO866" s="301">
        <f t="shared" si="335"/>
        <v>0</v>
      </c>
      <c r="AP866" s="298">
        <f t="shared" si="336"/>
        <v>0</v>
      </c>
      <c r="AQ866" s="299">
        <f t="shared" si="337"/>
        <v>0</v>
      </c>
      <c r="AR866" s="300">
        <f t="shared" si="338"/>
        <v>0</v>
      </c>
      <c r="AS866" s="301">
        <f t="shared" si="339"/>
        <v>0</v>
      </c>
      <c r="AT866" s="298">
        <f t="shared" si="340"/>
        <v>0</v>
      </c>
      <c r="AU866" s="299">
        <f t="shared" si="341"/>
        <v>0</v>
      </c>
      <c r="AV866" s="300">
        <f t="shared" si="342"/>
        <v>0</v>
      </c>
      <c r="AW866" s="301">
        <f t="shared" si="343"/>
        <v>0</v>
      </c>
      <c r="AX866" s="298">
        <f t="shared" si="344"/>
        <v>0</v>
      </c>
      <c r="AY866" s="299">
        <f t="shared" si="345"/>
        <v>0</v>
      </c>
      <c r="AZ866" s="300">
        <f t="shared" si="346"/>
        <v>0</v>
      </c>
      <c r="BA866" s="301">
        <f t="shared" si="347"/>
        <v>0</v>
      </c>
      <c r="BB866" s="298">
        <f t="shared" si="348"/>
        <v>0</v>
      </c>
      <c r="BC866" s="299">
        <f t="shared" si="349"/>
        <v>0</v>
      </c>
      <c r="BD866" s="300">
        <f t="shared" si="350"/>
        <v>0</v>
      </c>
      <c r="BE866" s="301">
        <f t="shared" si="351"/>
        <v>0</v>
      </c>
      <c r="BF866" s="298">
        <f t="shared" si="352"/>
        <v>0</v>
      </c>
      <c r="BG866" s="299">
        <f t="shared" si="353"/>
        <v>0</v>
      </c>
      <c r="BH866" s="300">
        <f t="shared" si="354"/>
        <v>0</v>
      </c>
      <c r="BI866" s="301">
        <f t="shared" si="355"/>
        <v>0</v>
      </c>
      <c r="BJ866" s="298">
        <f t="shared" si="356"/>
        <v>0</v>
      </c>
      <c r="BK866" s="299">
        <f t="shared" si="357"/>
        <v>0</v>
      </c>
      <c r="BL866" s="300">
        <f t="shared" si="358"/>
        <v>0</v>
      </c>
      <c r="BM866" s="301">
        <f t="shared" si="359"/>
        <v>0</v>
      </c>
      <c r="BN866" s="298">
        <f t="shared" si="360"/>
        <v>0</v>
      </c>
      <c r="BO866" s="299">
        <f t="shared" si="361"/>
        <v>0</v>
      </c>
      <c r="BP866" s="300">
        <f t="shared" si="362"/>
        <v>0</v>
      </c>
      <c r="BQ866" s="301">
        <f t="shared" si="363"/>
        <v>0</v>
      </c>
      <c r="BR866" s="298">
        <f t="shared" si="364"/>
        <v>0</v>
      </c>
      <c r="BS866" s="299">
        <f t="shared" si="365"/>
        <v>0</v>
      </c>
      <c r="BT866" s="300">
        <f t="shared" si="366"/>
        <v>0</v>
      </c>
      <c r="BU866" s="301">
        <f t="shared" si="367"/>
        <v>0</v>
      </c>
      <c r="BV866" s="298">
        <f t="shared" si="368"/>
        <v>0</v>
      </c>
      <c r="BW866" s="299">
        <f t="shared" si="369"/>
        <v>0</v>
      </c>
      <c r="BX866" s="300">
        <f t="shared" si="370"/>
        <v>0</v>
      </c>
      <c r="BY866" s="301">
        <f t="shared" si="371"/>
        <v>0</v>
      </c>
      <c r="BZ866" s="371">
        <f t="shared" si="372"/>
        <v>0</v>
      </c>
      <c r="CA866" s="303">
        <f t="shared" si="373"/>
        <v>0</v>
      </c>
      <c r="CB866" s="304" t="str">
        <f>IF(CA866=0,"",
IF(SUM($CA$784:CA866)=1,CC866,
IF($CA$904&gt;SUM($CA$784:CA866),_xlfn.CONCAT(", ",CC866),
IF($CA$904=SUM($CA$784:CA866),_xlfn.CONCAT(" y ",CC866)))))</f>
        <v/>
      </c>
      <c r="CC866" s="231" t="s">
        <v>6294</v>
      </c>
      <c r="CD866" s="290">
        <f t="shared" si="374"/>
        <v>0</v>
      </c>
      <c r="CE866" s="291" t="str">
        <f>IF(CD866=0,"",
IF(SUM($CD$784:CD866)=1,CF866,
IF($CD$904&gt;SUM($CD$784:CD866),_xlfn.CONCAT(", ",CF866),
IF($CD$904=SUM($CD$784:CD866),_xlfn.CONCAT(" y ",CF866)))))</f>
        <v/>
      </c>
      <c r="CF866" s="222" t="s">
        <v>6294</v>
      </c>
      <c r="CG866" s="378">
        <f t="shared" si="375"/>
        <v>0</v>
      </c>
      <c r="CH866" s="379">
        <f t="shared" si="376"/>
        <v>0</v>
      </c>
      <c r="CI866" s="380">
        <f t="shared" si="377"/>
        <v>0</v>
      </c>
    </row>
    <row r="867" spans="1:87" ht="15" hidden="1" customHeight="1">
      <c r="A867" s="6"/>
      <c r="B867" s="5"/>
      <c r="C867" s="85" t="s">
        <v>188</v>
      </c>
      <c r="D867" s="623" t="str">
        <f>IF(CNGE_2024_M1_Secc1_Sub1!$D125="","",CNGE_2024_M1_Secc1_Sub1!$D125)</f>
        <v/>
      </c>
      <c r="E867" s="624"/>
      <c r="F867" s="624"/>
      <c r="G867" s="624"/>
      <c r="H867" s="624"/>
      <c r="I867" s="624"/>
      <c r="J867" s="624"/>
      <c r="K867" s="624"/>
      <c r="L867" s="624"/>
      <c r="M867" s="624"/>
      <c r="N867" s="624"/>
      <c r="O867" s="625"/>
      <c r="P867" s="111"/>
      <c r="Q867" s="111"/>
      <c r="R867" s="111"/>
      <c r="S867" s="111"/>
      <c r="T867" s="111"/>
      <c r="U867" s="111"/>
      <c r="V867" s="111"/>
      <c r="W867" s="111"/>
      <c r="X867" s="111"/>
      <c r="Y867" s="111"/>
      <c r="Z867" s="111"/>
      <c r="AA867" s="111"/>
      <c r="AB867" s="111"/>
      <c r="AC867" s="111"/>
      <c r="AD867" s="111"/>
      <c r="AE867" s="8"/>
      <c r="AG867" s="269">
        <f t="shared" si="327"/>
        <v>0</v>
      </c>
      <c r="AH867" s="298">
        <f t="shared" si="328"/>
        <v>0</v>
      </c>
      <c r="AI867" s="299">
        <f t="shared" si="329"/>
        <v>0</v>
      </c>
      <c r="AJ867" s="300">
        <f t="shared" si="330"/>
        <v>0</v>
      </c>
      <c r="AK867" s="301">
        <f t="shared" si="331"/>
        <v>0</v>
      </c>
      <c r="AL867" s="298">
        <f t="shared" si="332"/>
        <v>0</v>
      </c>
      <c r="AM867" s="299">
        <f t="shared" si="333"/>
        <v>0</v>
      </c>
      <c r="AN867" s="300">
        <f t="shared" si="334"/>
        <v>0</v>
      </c>
      <c r="AO867" s="301">
        <f t="shared" si="335"/>
        <v>0</v>
      </c>
      <c r="AP867" s="298">
        <f t="shared" si="336"/>
        <v>0</v>
      </c>
      <c r="AQ867" s="299">
        <f t="shared" si="337"/>
        <v>0</v>
      </c>
      <c r="AR867" s="300">
        <f t="shared" si="338"/>
        <v>0</v>
      </c>
      <c r="AS867" s="301">
        <f t="shared" si="339"/>
        <v>0</v>
      </c>
      <c r="AT867" s="298">
        <f t="shared" si="340"/>
        <v>0</v>
      </c>
      <c r="AU867" s="299">
        <f t="shared" si="341"/>
        <v>0</v>
      </c>
      <c r="AV867" s="300">
        <f t="shared" si="342"/>
        <v>0</v>
      </c>
      <c r="AW867" s="301">
        <f t="shared" si="343"/>
        <v>0</v>
      </c>
      <c r="AX867" s="298">
        <f t="shared" si="344"/>
        <v>0</v>
      </c>
      <c r="AY867" s="299">
        <f t="shared" si="345"/>
        <v>0</v>
      </c>
      <c r="AZ867" s="300">
        <f t="shared" si="346"/>
        <v>0</v>
      </c>
      <c r="BA867" s="301">
        <f t="shared" si="347"/>
        <v>0</v>
      </c>
      <c r="BB867" s="298">
        <f t="shared" si="348"/>
        <v>0</v>
      </c>
      <c r="BC867" s="299">
        <f t="shared" si="349"/>
        <v>0</v>
      </c>
      <c r="BD867" s="300">
        <f t="shared" si="350"/>
        <v>0</v>
      </c>
      <c r="BE867" s="301">
        <f t="shared" si="351"/>
        <v>0</v>
      </c>
      <c r="BF867" s="298">
        <f t="shared" si="352"/>
        <v>0</v>
      </c>
      <c r="BG867" s="299">
        <f t="shared" si="353"/>
        <v>0</v>
      </c>
      <c r="BH867" s="300">
        <f t="shared" si="354"/>
        <v>0</v>
      </c>
      <c r="BI867" s="301">
        <f t="shared" si="355"/>
        <v>0</v>
      </c>
      <c r="BJ867" s="298">
        <f t="shared" si="356"/>
        <v>0</v>
      </c>
      <c r="BK867" s="299">
        <f t="shared" si="357"/>
        <v>0</v>
      </c>
      <c r="BL867" s="300">
        <f t="shared" si="358"/>
        <v>0</v>
      </c>
      <c r="BM867" s="301">
        <f t="shared" si="359"/>
        <v>0</v>
      </c>
      <c r="BN867" s="298">
        <f t="shared" si="360"/>
        <v>0</v>
      </c>
      <c r="BO867" s="299">
        <f t="shared" si="361"/>
        <v>0</v>
      </c>
      <c r="BP867" s="300">
        <f t="shared" si="362"/>
        <v>0</v>
      </c>
      <c r="BQ867" s="301">
        <f t="shared" si="363"/>
        <v>0</v>
      </c>
      <c r="BR867" s="298">
        <f t="shared" si="364"/>
        <v>0</v>
      </c>
      <c r="BS867" s="299">
        <f t="shared" si="365"/>
        <v>0</v>
      </c>
      <c r="BT867" s="300">
        <f t="shared" si="366"/>
        <v>0</v>
      </c>
      <c r="BU867" s="301">
        <f t="shared" si="367"/>
        <v>0</v>
      </c>
      <c r="BV867" s="298">
        <f t="shared" si="368"/>
        <v>0</v>
      </c>
      <c r="BW867" s="299">
        <f t="shared" si="369"/>
        <v>0</v>
      </c>
      <c r="BX867" s="300">
        <f t="shared" si="370"/>
        <v>0</v>
      </c>
      <c r="BY867" s="301">
        <f t="shared" si="371"/>
        <v>0</v>
      </c>
      <c r="BZ867" s="371">
        <f t="shared" si="372"/>
        <v>0</v>
      </c>
      <c r="CA867" s="303">
        <f t="shared" si="373"/>
        <v>0</v>
      </c>
      <c r="CB867" s="304" t="str">
        <f>IF(CA867=0,"",
IF(SUM($CA$784:CA867)=1,CC867,
IF($CA$904&gt;SUM($CA$784:CA867),_xlfn.CONCAT(", ",CC867),
IF($CA$904=SUM($CA$784:CA867),_xlfn.CONCAT(" y ",CC867)))))</f>
        <v/>
      </c>
      <c r="CC867" s="231" t="s">
        <v>6295</v>
      </c>
      <c r="CD867" s="290">
        <f t="shared" si="374"/>
        <v>0</v>
      </c>
      <c r="CE867" s="291" t="str">
        <f>IF(CD867=0,"",
IF(SUM($CD$784:CD867)=1,CF867,
IF($CD$904&gt;SUM($CD$784:CD867),_xlfn.CONCAT(", ",CF867),
IF($CD$904=SUM($CD$784:CD867),_xlfn.CONCAT(" y ",CF867)))))</f>
        <v/>
      </c>
      <c r="CF867" s="222" t="s">
        <v>6295</v>
      </c>
      <c r="CG867" s="378">
        <f t="shared" si="375"/>
        <v>0</v>
      </c>
      <c r="CH867" s="379">
        <f t="shared" si="376"/>
        <v>0</v>
      </c>
      <c r="CI867" s="380">
        <f t="shared" si="377"/>
        <v>0</v>
      </c>
    </row>
    <row r="868" spans="1:87" ht="15" hidden="1" customHeight="1">
      <c r="A868" s="6"/>
      <c r="B868" s="5"/>
      <c r="C868" s="85" t="s">
        <v>189</v>
      </c>
      <c r="D868" s="623" t="str">
        <f>IF(CNGE_2024_M1_Secc1_Sub1!$D126="","",CNGE_2024_M1_Secc1_Sub1!$D126)</f>
        <v/>
      </c>
      <c r="E868" s="624"/>
      <c r="F868" s="624"/>
      <c r="G868" s="624"/>
      <c r="H868" s="624"/>
      <c r="I868" s="624"/>
      <c r="J868" s="624"/>
      <c r="K868" s="624"/>
      <c r="L868" s="624"/>
      <c r="M868" s="624"/>
      <c r="N868" s="624"/>
      <c r="O868" s="625"/>
      <c r="P868" s="111"/>
      <c r="Q868" s="111"/>
      <c r="R868" s="111"/>
      <c r="S868" s="111"/>
      <c r="T868" s="111"/>
      <c r="U868" s="111"/>
      <c r="V868" s="111"/>
      <c r="W868" s="111"/>
      <c r="X868" s="111"/>
      <c r="Y868" s="111"/>
      <c r="Z868" s="111"/>
      <c r="AA868" s="111"/>
      <c r="AB868" s="111"/>
      <c r="AC868" s="111"/>
      <c r="AD868" s="111"/>
      <c r="AE868" s="8"/>
      <c r="AG868" s="269">
        <f t="shared" si="327"/>
        <v>0</v>
      </c>
      <c r="AH868" s="298">
        <f t="shared" si="328"/>
        <v>0</v>
      </c>
      <c r="AI868" s="299">
        <f t="shared" si="329"/>
        <v>0</v>
      </c>
      <c r="AJ868" s="300">
        <f t="shared" si="330"/>
        <v>0</v>
      </c>
      <c r="AK868" s="301">
        <f t="shared" si="331"/>
        <v>0</v>
      </c>
      <c r="AL868" s="298">
        <f t="shared" si="332"/>
        <v>0</v>
      </c>
      <c r="AM868" s="299">
        <f t="shared" si="333"/>
        <v>0</v>
      </c>
      <c r="AN868" s="300">
        <f t="shared" si="334"/>
        <v>0</v>
      </c>
      <c r="AO868" s="301">
        <f t="shared" si="335"/>
        <v>0</v>
      </c>
      <c r="AP868" s="298">
        <f t="shared" si="336"/>
        <v>0</v>
      </c>
      <c r="AQ868" s="299">
        <f t="shared" si="337"/>
        <v>0</v>
      </c>
      <c r="AR868" s="300">
        <f t="shared" si="338"/>
        <v>0</v>
      </c>
      <c r="AS868" s="301">
        <f t="shared" si="339"/>
        <v>0</v>
      </c>
      <c r="AT868" s="298">
        <f t="shared" si="340"/>
        <v>0</v>
      </c>
      <c r="AU868" s="299">
        <f t="shared" si="341"/>
        <v>0</v>
      </c>
      <c r="AV868" s="300">
        <f t="shared" si="342"/>
        <v>0</v>
      </c>
      <c r="AW868" s="301">
        <f t="shared" si="343"/>
        <v>0</v>
      </c>
      <c r="AX868" s="298">
        <f t="shared" si="344"/>
        <v>0</v>
      </c>
      <c r="AY868" s="299">
        <f t="shared" si="345"/>
        <v>0</v>
      </c>
      <c r="AZ868" s="300">
        <f t="shared" si="346"/>
        <v>0</v>
      </c>
      <c r="BA868" s="301">
        <f t="shared" si="347"/>
        <v>0</v>
      </c>
      <c r="BB868" s="298">
        <f t="shared" si="348"/>
        <v>0</v>
      </c>
      <c r="BC868" s="299">
        <f t="shared" si="349"/>
        <v>0</v>
      </c>
      <c r="BD868" s="300">
        <f t="shared" si="350"/>
        <v>0</v>
      </c>
      <c r="BE868" s="301">
        <f t="shared" si="351"/>
        <v>0</v>
      </c>
      <c r="BF868" s="298">
        <f t="shared" si="352"/>
        <v>0</v>
      </c>
      <c r="BG868" s="299">
        <f t="shared" si="353"/>
        <v>0</v>
      </c>
      <c r="BH868" s="300">
        <f t="shared" si="354"/>
        <v>0</v>
      </c>
      <c r="BI868" s="301">
        <f t="shared" si="355"/>
        <v>0</v>
      </c>
      <c r="BJ868" s="298">
        <f t="shared" si="356"/>
        <v>0</v>
      </c>
      <c r="BK868" s="299">
        <f t="shared" si="357"/>
        <v>0</v>
      </c>
      <c r="BL868" s="300">
        <f t="shared" si="358"/>
        <v>0</v>
      </c>
      <c r="BM868" s="301">
        <f t="shared" si="359"/>
        <v>0</v>
      </c>
      <c r="BN868" s="298">
        <f t="shared" si="360"/>
        <v>0</v>
      </c>
      <c r="BO868" s="299">
        <f t="shared" si="361"/>
        <v>0</v>
      </c>
      <c r="BP868" s="300">
        <f t="shared" si="362"/>
        <v>0</v>
      </c>
      <c r="BQ868" s="301">
        <f t="shared" si="363"/>
        <v>0</v>
      </c>
      <c r="BR868" s="298">
        <f t="shared" si="364"/>
        <v>0</v>
      </c>
      <c r="BS868" s="299">
        <f t="shared" si="365"/>
        <v>0</v>
      </c>
      <c r="BT868" s="300">
        <f t="shared" si="366"/>
        <v>0</v>
      </c>
      <c r="BU868" s="301">
        <f t="shared" si="367"/>
        <v>0</v>
      </c>
      <c r="BV868" s="298">
        <f t="shared" si="368"/>
        <v>0</v>
      </c>
      <c r="BW868" s="299">
        <f t="shared" si="369"/>
        <v>0</v>
      </c>
      <c r="BX868" s="300">
        <f t="shared" si="370"/>
        <v>0</v>
      </c>
      <c r="BY868" s="301">
        <f t="shared" si="371"/>
        <v>0</v>
      </c>
      <c r="BZ868" s="371">
        <f t="shared" si="372"/>
        <v>0</v>
      </c>
      <c r="CA868" s="303">
        <f t="shared" si="373"/>
        <v>0</v>
      </c>
      <c r="CB868" s="304" t="str">
        <f>IF(CA868=0,"",
IF(SUM($CA$784:CA868)=1,CC868,
IF($CA$904&gt;SUM($CA$784:CA868),_xlfn.CONCAT(", ",CC868),
IF($CA$904=SUM($CA$784:CA868),_xlfn.CONCAT(" y ",CC868)))))</f>
        <v/>
      </c>
      <c r="CC868" s="231" t="s">
        <v>6296</v>
      </c>
      <c r="CD868" s="290">
        <f t="shared" si="374"/>
        <v>0</v>
      </c>
      <c r="CE868" s="291" t="str">
        <f>IF(CD868=0,"",
IF(SUM($CD$784:CD868)=1,CF868,
IF($CD$904&gt;SUM($CD$784:CD868),_xlfn.CONCAT(", ",CF868),
IF($CD$904=SUM($CD$784:CD868),_xlfn.CONCAT(" y ",CF868)))))</f>
        <v/>
      </c>
      <c r="CF868" s="222" t="s">
        <v>6296</v>
      </c>
      <c r="CG868" s="378">
        <f t="shared" si="375"/>
        <v>0</v>
      </c>
      <c r="CH868" s="379">
        <f t="shared" si="376"/>
        <v>0</v>
      </c>
      <c r="CI868" s="380">
        <f t="shared" si="377"/>
        <v>0</v>
      </c>
    </row>
    <row r="869" spans="1:87" ht="15" hidden="1" customHeight="1">
      <c r="A869" s="6"/>
      <c r="B869" s="5"/>
      <c r="C869" s="85" t="s">
        <v>190</v>
      </c>
      <c r="D869" s="623" t="str">
        <f>IF(CNGE_2024_M1_Secc1_Sub1!$D127="","",CNGE_2024_M1_Secc1_Sub1!$D127)</f>
        <v/>
      </c>
      <c r="E869" s="624"/>
      <c r="F869" s="624"/>
      <c r="G869" s="624"/>
      <c r="H869" s="624"/>
      <c r="I869" s="624"/>
      <c r="J869" s="624"/>
      <c r="K869" s="624"/>
      <c r="L869" s="624"/>
      <c r="M869" s="624"/>
      <c r="N869" s="624"/>
      <c r="O869" s="625"/>
      <c r="P869" s="111"/>
      <c r="Q869" s="111"/>
      <c r="R869" s="111"/>
      <c r="S869" s="111"/>
      <c r="T869" s="111"/>
      <c r="U869" s="111"/>
      <c r="V869" s="111"/>
      <c r="W869" s="111"/>
      <c r="X869" s="111"/>
      <c r="Y869" s="111"/>
      <c r="Z869" s="111"/>
      <c r="AA869" s="111"/>
      <c r="AB869" s="111"/>
      <c r="AC869" s="111"/>
      <c r="AD869" s="111"/>
      <c r="AE869" s="8"/>
      <c r="AG869" s="269">
        <f t="shared" si="327"/>
        <v>0</v>
      </c>
      <c r="AH869" s="298">
        <f t="shared" si="328"/>
        <v>0</v>
      </c>
      <c r="AI869" s="299">
        <f t="shared" si="329"/>
        <v>0</v>
      </c>
      <c r="AJ869" s="300">
        <f t="shared" si="330"/>
        <v>0</v>
      </c>
      <c r="AK869" s="301">
        <f t="shared" si="331"/>
        <v>0</v>
      </c>
      <c r="AL869" s="298">
        <f t="shared" si="332"/>
        <v>0</v>
      </c>
      <c r="AM869" s="299">
        <f t="shared" si="333"/>
        <v>0</v>
      </c>
      <c r="AN869" s="300">
        <f t="shared" si="334"/>
        <v>0</v>
      </c>
      <c r="AO869" s="301">
        <f t="shared" si="335"/>
        <v>0</v>
      </c>
      <c r="AP869" s="298">
        <f t="shared" si="336"/>
        <v>0</v>
      </c>
      <c r="AQ869" s="299">
        <f t="shared" si="337"/>
        <v>0</v>
      </c>
      <c r="AR869" s="300">
        <f t="shared" si="338"/>
        <v>0</v>
      </c>
      <c r="AS869" s="301">
        <f t="shared" si="339"/>
        <v>0</v>
      </c>
      <c r="AT869" s="298">
        <f t="shared" si="340"/>
        <v>0</v>
      </c>
      <c r="AU869" s="299">
        <f t="shared" si="341"/>
        <v>0</v>
      </c>
      <c r="AV869" s="300">
        <f t="shared" si="342"/>
        <v>0</v>
      </c>
      <c r="AW869" s="301">
        <f t="shared" si="343"/>
        <v>0</v>
      </c>
      <c r="AX869" s="298">
        <f t="shared" si="344"/>
        <v>0</v>
      </c>
      <c r="AY869" s="299">
        <f t="shared" si="345"/>
        <v>0</v>
      </c>
      <c r="AZ869" s="300">
        <f t="shared" si="346"/>
        <v>0</v>
      </c>
      <c r="BA869" s="301">
        <f t="shared" si="347"/>
        <v>0</v>
      </c>
      <c r="BB869" s="298">
        <f t="shared" si="348"/>
        <v>0</v>
      </c>
      <c r="BC869" s="299">
        <f t="shared" si="349"/>
        <v>0</v>
      </c>
      <c r="BD869" s="300">
        <f t="shared" si="350"/>
        <v>0</v>
      </c>
      <c r="BE869" s="301">
        <f t="shared" si="351"/>
        <v>0</v>
      </c>
      <c r="BF869" s="298">
        <f t="shared" si="352"/>
        <v>0</v>
      </c>
      <c r="BG869" s="299">
        <f t="shared" si="353"/>
        <v>0</v>
      </c>
      <c r="BH869" s="300">
        <f t="shared" si="354"/>
        <v>0</v>
      </c>
      <c r="BI869" s="301">
        <f t="shared" si="355"/>
        <v>0</v>
      </c>
      <c r="BJ869" s="298">
        <f t="shared" si="356"/>
        <v>0</v>
      </c>
      <c r="BK869" s="299">
        <f t="shared" si="357"/>
        <v>0</v>
      </c>
      <c r="BL869" s="300">
        <f t="shared" si="358"/>
        <v>0</v>
      </c>
      <c r="BM869" s="301">
        <f t="shared" si="359"/>
        <v>0</v>
      </c>
      <c r="BN869" s="298">
        <f t="shared" si="360"/>
        <v>0</v>
      </c>
      <c r="BO869" s="299">
        <f t="shared" si="361"/>
        <v>0</v>
      </c>
      <c r="BP869" s="300">
        <f t="shared" si="362"/>
        <v>0</v>
      </c>
      <c r="BQ869" s="301">
        <f t="shared" si="363"/>
        <v>0</v>
      </c>
      <c r="BR869" s="298">
        <f t="shared" si="364"/>
        <v>0</v>
      </c>
      <c r="BS869" s="299">
        <f t="shared" si="365"/>
        <v>0</v>
      </c>
      <c r="BT869" s="300">
        <f t="shared" si="366"/>
        <v>0</v>
      </c>
      <c r="BU869" s="301">
        <f t="shared" si="367"/>
        <v>0</v>
      </c>
      <c r="BV869" s="298">
        <f t="shared" si="368"/>
        <v>0</v>
      </c>
      <c r="BW869" s="299">
        <f t="shared" si="369"/>
        <v>0</v>
      </c>
      <c r="BX869" s="300">
        <f t="shared" si="370"/>
        <v>0</v>
      </c>
      <c r="BY869" s="301">
        <f t="shared" si="371"/>
        <v>0</v>
      </c>
      <c r="BZ869" s="371">
        <f t="shared" si="372"/>
        <v>0</v>
      </c>
      <c r="CA869" s="303">
        <f t="shared" si="373"/>
        <v>0</v>
      </c>
      <c r="CB869" s="304" t="str">
        <f>IF(CA869=0,"",
IF(SUM($CA$784:CA869)=1,CC869,
IF($CA$904&gt;SUM($CA$784:CA869),_xlfn.CONCAT(", ",CC869),
IF($CA$904=SUM($CA$784:CA869),_xlfn.CONCAT(" y ",CC869)))))</f>
        <v/>
      </c>
      <c r="CC869" s="231" t="s">
        <v>6297</v>
      </c>
      <c r="CD869" s="290">
        <f t="shared" si="374"/>
        <v>0</v>
      </c>
      <c r="CE869" s="291" t="str">
        <f>IF(CD869=0,"",
IF(SUM($CD$784:CD869)=1,CF869,
IF($CD$904&gt;SUM($CD$784:CD869),_xlfn.CONCAT(", ",CF869),
IF($CD$904=SUM($CD$784:CD869),_xlfn.CONCAT(" y ",CF869)))))</f>
        <v/>
      </c>
      <c r="CF869" s="222" t="s">
        <v>6297</v>
      </c>
      <c r="CG869" s="378">
        <f t="shared" si="375"/>
        <v>0</v>
      </c>
      <c r="CH869" s="379">
        <f t="shared" si="376"/>
        <v>0</v>
      </c>
      <c r="CI869" s="380">
        <f t="shared" si="377"/>
        <v>0</v>
      </c>
    </row>
    <row r="870" spans="1:87" ht="15" hidden="1" customHeight="1">
      <c r="A870" s="6"/>
      <c r="B870" s="5"/>
      <c r="C870" s="85" t="s">
        <v>191</v>
      </c>
      <c r="D870" s="623" t="str">
        <f>IF(CNGE_2024_M1_Secc1_Sub1!$D128="","",CNGE_2024_M1_Secc1_Sub1!$D128)</f>
        <v/>
      </c>
      <c r="E870" s="624"/>
      <c r="F870" s="624"/>
      <c r="G870" s="624"/>
      <c r="H870" s="624"/>
      <c r="I870" s="624"/>
      <c r="J870" s="624"/>
      <c r="K870" s="624"/>
      <c r="L870" s="624"/>
      <c r="M870" s="624"/>
      <c r="N870" s="624"/>
      <c r="O870" s="625"/>
      <c r="P870" s="111"/>
      <c r="Q870" s="111"/>
      <c r="R870" s="111"/>
      <c r="S870" s="111"/>
      <c r="T870" s="111"/>
      <c r="U870" s="111"/>
      <c r="V870" s="111"/>
      <c r="W870" s="111"/>
      <c r="X870" s="111"/>
      <c r="Y870" s="111"/>
      <c r="Z870" s="111"/>
      <c r="AA870" s="111"/>
      <c r="AB870" s="111"/>
      <c r="AC870" s="111"/>
      <c r="AD870" s="111"/>
      <c r="AE870" s="8"/>
      <c r="AG870" s="269">
        <f t="shared" si="327"/>
        <v>0</v>
      </c>
      <c r="AH870" s="298">
        <f t="shared" si="328"/>
        <v>0</v>
      </c>
      <c r="AI870" s="299">
        <f t="shared" si="329"/>
        <v>0</v>
      </c>
      <c r="AJ870" s="300">
        <f t="shared" si="330"/>
        <v>0</v>
      </c>
      <c r="AK870" s="301">
        <f t="shared" si="331"/>
        <v>0</v>
      </c>
      <c r="AL870" s="298">
        <f t="shared" si="332"/>
        <v>0</v>
      </c>
      <c r="AM870" s="299">
        <f t="shared" si="333"/>
        <v>0</v>
      </c>
      <c r="AN870" s="300">
        <f t="shared" si="334"/>
        <v>0</v>
      </c>
      <c r="AO870" s="301">
        <f t="shared" si="335"/>
        <v>0</v>
      </c>
      <c r="AP870" s="298">
        <f t="shared" si="336"/>
        <v>0</v>
      </c>
      <c r="AQ870" s="299">
        <f t="shared" si="337"/>
        <v>0</v>
      </c>
      <c r="AR870" s="300">
        <f t="shared" si="338"/>
        <v>0</v>
      </c>
      <c r="AS870" s="301">
        <f t="shared" si="339"/>
        <v>0</v>
      </c>
      <c r="AT870" s="298">
        <f t="shared" si="340"/>
        <v>0</v>
      </c>
      <c r="AU870" s="299">
        <f t="shared" si="341"/>
        <v>0</v>
      </c>
      <c r="AV870" s="300">
        <f t="shared" si="342"/>
        <v>0</v>
      </c>
      <c r="AW870" s="301">
        <f t="shared" si="343"/>
        <v>0</v>
      </c>
      <c r="AX870" s="298">
        <f t="shared" si="344"/>
        <v>0</v>
      </c>
      <c r="AY870" s="299">
        <f t="shared" si="345"/>
        <v>0</v>
      </c>
      <c r="AZ870" s="300">
        <f t="shared" si="346"/>
        <v>0</v>
      </c>
      <c r="BA870" s="301">
        <f t="shared" si="347"/>
        <v>0</v>
      </c>
      <c r="BB870" s="298">
        <f t="shared" si="348"/>
        <v>0</v>
      </c>
      <c r="BC870" s="299">
        <f t="shared" si="349"/>
        <v>0</v>
      </c>
      <c r="BD870" s="300">
        <f t="shared" si="350"/>
        <v>0</v>
      </c>
      <c r="BE870" s="301">
        <f t="shared" si="351"/>
        <v>0</v>
      </c>
      <c r="BF870" s="298">
        <f t="shared" si="352"/>
        <v>0</v>
      </c>
      <c r="BG870" s="299">
        <f t="shared" si="353"/>
        <v>0</v>
      </c>
      <c r="BH870" s="300">
        <f t="shared" si="354"/>
        <v>0</v>
      </c>
      <c r="BI870" s="301">
        <f t="shared" si="355"/>
        <v>0</v>
      </c>
      <c r="BJ870" s="298">
        <f t="shared" si="356"/>
        <v>0</v>
      </c>
      <c r="BK870" s="299">
        <f t="shared" si="357"/>
        <v>0</v>
      </c>
      <c r="BL870" s="300">
        <f t="shared" si="358"/>
        <v>0</v>
      </c>
      <c r="BM870" s="301">
        <f t="shared" si="359"/>
        <v>0</v>
      </c>
      <c r="BN870" s="298">
        <f t="shared" si="360"/>
        <v>0</v>
      </c>
      <c r="BO870" s="299">
        <f t="shared" si="361"/>
        <v>0</v>
      </c>
      <c r="BP870" s="300">
        <f t="shared" si="362"/>
        <v>0</v>
      </c>
      <c r="BQ870" s="301">
        <f t="shared" si="363"/>
        <v>0</v>
      </c>
      <c r="BR870" s="298">
        <f t="shared" si="364"/>
        <v>0</v>
      </c>
      <c r="BS870" s="299">
        <f t="shared" si="365"/>
        <v>0</v>
      </c>
      <c r="BT870" s="300">
        <f t="shared" si="366"/>
        <v>0</v>
      </c>
      <c r="BU870" s="301">
        <f t="shared" si="367"/>
        <v>0</v>
      </c>
      <c r="BV870" s="298">
        <f t="shared" si="368"/>
        <v>0</v>
      </c>
      <c r="BW870" s="299">
        <f t="shared" si="369"/>
        <v>0</v>
      </c>
      <c r="BX870" s="300">
        <f t="shared" si="370"/>
        <v>0</v>
      </c>
      <c r="BY870" s="301">
        <f t="shared" si="371"/>
        <v>0</v>
      </c>
      <c r="BZ870" s="371">
        <f t="shared" si="372"/>
        <v>0</v>
      </c>
      <c r="CA870" s="303">
        <f t="shared" si="373"/>
        <v>0</v>
      </c>
      <c r="CB870" s="304" t="str">
        <f>IF(CA870=0,"",
IF(SUM($CA$784:CA870)=1,CC870,
IF($CA$904&gt;SUM($CA$784:CA870),_xlfn.CONCAT(", ",CC870),
IF($CA$904=SUM($CA$784:CA870),_xlfn.CONCAT(" y ",CC870)))))</f>
        <v/>
      </c>
      <c r="CC870" s="231" t="s">
        <v>6298</v>
      </c>
      <c r="CD870" s="290">
        <f t="shared" si="374"/>
        <v>0</v>
      </c>
      <c r="CE870" s="291" t="str">
        <f>IF(CD870=0,"",
IF(SUM($CD$784:CD870)=1,CF870,
IF($CD$904&gt;SUM($CD$784:CD870),_xlfn.CONCAT(", ",CF870),
IF($CD$904=SUM($CD$784:CD870),_xlfn.CONCAT(" y ",CF870)))))</f>
        <v/>
      </c>
      <c r="CF870" s="222" t="s">
        <v>6298</v>
      </c>
      <c r="CG870" s="378">
        <f t="shared" si="375"/>
        <v>0</v>
      </c>
      <c r="CH870" s="379">
        <f t="shared" si="376"/>
        <v>0</v>
      </c>
      <c r="CI870" s="380">
        <f t="shared" si="377"/>
        <v>0</v>
      </c>
    </row>
    <row r="871" spans="1:87" ht="15" hidden="1" customHeight="1">
      <c r="A871" s="6"/>
      <c r="B871" s="5"/>
      <c r="C871" s="85" t="s">
        <v>192</v>
      </c>
      <c r="D871" s="623" t="str">
        <f>IF(CNGE_2024_M1_Secc1_Sub1!$D129="","",CNGE_2024_M1_Secc1_Sub1!$D129)</f>
        <v/>
      </c>
      <c r="E871" s="624"/>
      <c r="F871" s="624"/>
      <c r="G871" s="624"/>
      <c r="H871" s="624"/>
      <c r="I871" s="624"/>
      <c r="J871" s="624"/>
      <c r="K871" s="624"/>
      <c r="L871" s="624"/>
      <c r="M871" s="624"/>
      <c r="N871" s="624"/>
      <c r="O871" s="625"/>
      <c r="P871" s="111"/>
      <c r="Q871" s="111"/>
      <c r="R871" s="111"/>
      <c r="S871" s="111"/>
      <c r="T871" s="111"/>
      <c r="U871" s="111"/>
      <c r="V871" s="111"/>
      <c r="W871" s="111"/>
      <c r="X871" s="111"/>
      <c r="Y871" s="111"/>
      <c r="Z871" s="111"/>
      <c r="AA871" s="111"/>
      <c r="AB871" s="111"/>
      <c r="AC871" s="111"/>
      <c r="AD871" s="111"/>
      <c r="AE871" s="8"/>
      <c r="AG871" s="269">
        <f t="shared" si="327"/>
        <v>0</v>
      </c>
      <c r="AH871" s="298">
        <f t="shared" si="328"/>
        <v>0</v>
      </c>
      <c r="AI871" s="299">
        <f t="shared" si="329"/>
        <v>0</v>
      </c>
      <c r="AJ871" s="300">
        <f t="shared" si="330"/>
        <v>0</v>
      </c>
      <c r="AK871" s="301">
        <f t="shared" si="331"/>
        <v>0</v>
      </c>
      <c r="AL871" s="298">
        <f t="shared" si="332"/>
        <v>0</v>
      </c>
      <c r="AM871" s="299">
        <f t="shared" si="333"/>
        <v>0</v>
      </c>
      <c r="AN871" s="300">
        <f t="shared" si="334"/>
        <v>0</v>
      </c>
      <c r="AO871" s="301">
        <f t="shared" si="335"/>
        <v>0</v>
      </c>
      <c r="AP871" s="298">
        <f t="shared" si="336"/>
        <v>0</v>
      </c>
      <c r="AQ871" s="299">
        <f t="shared" si="337"/>
        <v>0</v>
      </c>
      <c r="AR871" s="300">
        <f t="shared" si="338"/>
        <v>0</v>
      </c>
      <c r="AS871" s="301">
        <f t="shared" si="339"/>
        <v>0</v>
      </c>
      <c r="AT871" s="298">
        <f t="shared" si="340"/>
        <v>0</v>
      </c>
      <c r="AU871" s="299">
        <f t="shared" si="341"/>
        <v>0</v>
      </c>
      <c r="AV871" s="300">
        <f t="shared" si="342"/>
        <v>0</v>
      </c>
      <c r="AW871" s="301">
        <f t="shared" si="343"/>
        <v>0</v>
      </c>
      <c r="AX871" s="298">
        <f t="shared" si="344"/>
        <v>0</v>
      </c>
      <c r="AY871" s="299">
        <f t="shared" si="345"/>
        <v>0</v>
      </c>
      <c r="AZ871" s="300">
        <f t="shared" si="346"/>
        <v>0</v>
      </c>
      <c r="BA871" s="301">
        <f t="shared" si="347"/>
        <v>0</v>
      </c>
      <c r="BB871" s="298">
        <f t="shared" si="348"/>
        <v>0</v>
      </c>
      <c r="BC871" s="299">
        <f t="shared" si="349"/>
        <v>0</v>
      </c>
      <c r="BD871" s="300">
        <f t="shared" si="350"/>
        <v>0</v>
      </c>
      <c r="BE871" s="301">
        <f t="shared" si="351"/>
        <v>0</v>
      </c>
      <c r="BF871" s="298">
        <f t="shared" si="352"/>
        <v>0</v>
      </c>
      <c r="BG871" s="299">
        <f t="shared" si="353"/>
        <v>0</v>
      </c>
      <c r="BH871" s="300">
        <f t="shared" si="354"/>
        <v>0</v>
      </c>
      <c r="BI871" s="301">
        <f t="shared" si="355"/>
        <v>0</v>
      </c>
      <c r="BJ871" s="298">
        <f t="shared" si="356"/>
        <v>0</v>
      </c>
      <c r="BK871" s="299">
        <f t="shared" si="357"/>
        <v>0</v>
      </c>
      <c r="BL871" s="300">
        <f t="shared" si="358"/>
        <v>0</v>
      </c>
      <c r="BM871" s="301">
        <f t="shared" si="359"/>
        <v>0</v>
      </c>
      <c r="BN871" s="298">
        <f t="shared" si="360"/>
        <v>0</v>
      </c>
      <c r="BO871" s="299">
        <f t="shared" si="361"/>
        <v>0</v>
      </c>
      <c r="BP871" s="300">
        <f t="shared" si="362"/>
        <v>0</v>
      </c>
      <c r="BQ871" s="301">
        <f t="shared" si="363"/>
        <v>0</v>
      </c>
      <c r="BR871" s="298">
        <f t="shared" si="364"/>
        <v>0</v>
      </c>
      <c r="BS871" s="299">
        <f t="shared" si="365"/>
        <v>0</v>
      </c>
      <c r="BT871" s="300">
        <f t="shared" si="366"/>
        <v>0</v>
      </c>
      <c r="BU871" s="301">
        <f t="shared" si="367"/>
        <v>0</v>
      </c>
      <c r="BV871" s="298">
        <f t="shared" si="368"/>
        <v>0</v>
      </c>
      <c r="BW871" s="299">
        <f t="shared" si="369"/>
        <v>0</v>
      </c>
      <c r="BX871" s="300">
        <f t="shared" si="370"/>
        <v>0</v>
      </c>
      <c r="BY871" s="301">
        <f t="shared" si="371"/>
        <v>0</v>
      </c>
      <c r="BZ871" s="371">
        <f t="shared" si="372"/>
        <v>0</v>
      </c>
      <c r="CA871" s="303">
        <f t="shared" si="373"/>
        <v>0</v>
      </c>
      <c r="CB871" s="304" t="str">
        <f>IF(CA871=0,"",
IF(SUM($CA$784:CA871)=1,CC871,
IF($CA$904&gt;SUM($CA$784:CA871),_xlfn.CONCAT(", ",CC871),
IF($CA$904=SUM($CA$784:CA871),_xlfn.CONCAT(" y ",CC871)))))</f>
        <v/>
      </c>
      <c r="CC871" s="231" t="s">
        <v>6299</v>
      </c>
      <c r="CD871" s="290">
        <f t="shared" si="374"/>
        <v>0</v>
      </c>
      <c r="CE871" s="291" t="str">
        <f>IF(CD871=0,"",
IF(SUM($CD$784:CD871)=1,CF871,
IF($CD$904&gt;SUM($CD$784:CD871),_xlfn.CONCAT(", ",CF871),
IF($CD$904=SUM($CD$784:CD871),_xlfn.CONCAT(" y ",CF871)))))</f>
        <v/>
      </c>
      <c r="CF871" s="222" t="s">
        <v>6299</v>
      </c>
      <c r="CG871" s="378">
        <f t="shared" si="375"/>
        <v>0</v>
      </c>
      <c r="CH871" s="379">
        <f t="shared" si="376"/>
        <v>0</v>
      </c>
      <c r="CI871" s="380">
        <f t="shared" si="377"/>
        <v>0</v>
      </c>
    </row>
    <row r="872" spans="1:87" ht="15" hidden="1" customHeight="1">
      <c r="A872" s="6"/>
      <c r="B872" s="5"/>
      <c r="C872" s="85" t="s">
        <v>193</v>
      </c>
      <c r="D872" s="623" t="str">
        <f>IF(CNGE_2024_M1_Secc1_Sub1!$D130="","",CNGE_2024_M1_Secc1_Sub1!$D130)</f>
        <v/>
      </c>
      <c r="E872" s="624"/>
      <c r="F872" s="624"/>
      <c r="G872" s="624"/>
      <c r="H872" s="624"/>
      <c r="I872" s="624"/>
      <c r="J872" s="624"/>
      <c r="K872" s="624"/>
      <c r="L872" s="624"/>
      <c r="M872" s="624"/>
      <c r="N872" s="624"/>
      <c r="O872" s="625"/>
      <c r="P872" s="111"/>
      <c r="Q872" s="111"/>
      <c r="R872" s="111"/>
      <c r="S872" s="111"/>
      <c r="T872" s="111"/>
      <c r="U872" s="111"/>
      <c r="V872" s="111"/>
      <c r="W872" s="111"/>
      <c r="X872" s="111"/>
      <c r="Y872" s="111"/>
      <c r="Z872" s="111"/>
      <c r="AA872" s="111"/>
      <c r="AB872" s="111"/>
      <c r="AC872" s="111"/>
      <c r="AD872" s="111"/>
      <c r="AE872" s="8"/>
      <c r="AG872" s="269">
        <f t="shared" si="327"/>
        <v>0</v>
      </c>
      <c r="AH872" s="298">
        <f t="shared" si="328"/>
        <v>0</v>
      </c>
      <c r="AI872" s="299">
        <f t="shared" si="329"/>
        <v>0</v>
      </c>
      <c r="AJ872" s="300">
        <f t="shared" si="330"/>
        <v>0</v>
      </c>
      <c r="AK872" s="301">
        <f t="shared" si="331"/>
        <v>0</v>
      </c>
      <c r="AL872" s="298">
        <f t="shared" si="332"/>
        <v>0</v>
      </c>
      <c r="AM872" s="299">
        <f t="shared" si="333"/>
        <v>0</v>
      </c>
      <c r="AN872" s="300">
        <f t="shared" si="334"/>
        <v>0</v>
      </c>
      <c r="AO872" s="301">
        <f t="shared" si="335"/>
        <v>0</v>
      </c>
      <c r="AP872" s="298">
        <f t="shared" si="336"/>
        <v>0</v>
      </c>
      <c r="AQ872" s="299">
        <f t="shared" si="337"/>
        <v>0</v>
      </c>
      <c r="AR872" s="300">
        <f t="shared" si="338"/>
        <v>0</v>
      </c>
      <c r="AS872" s="301">
        <f t="shared" si="339"/>
        <v>0</v>
      </c>
      <c r="AT872" s="298">
        <f t="shared" si="340"/>
        <v>0</v>
      </c>
      <c r="AU872" s="299">
        <f t="shared" si="341"/>
        <v>0</v>
      </c>
      <c r="AV872" s="300">
        <f t="shared" si="342"/>
        <v>0</v>
      </c>
      <c r="AW872" s="301">
        <f t="shared" si="343"/>
        <v>0</v>
      </c>
      <c r="AX872" s="298">
        <f t="shared" si="344"/>
        <v>0</v>
      </c>
      <c r="AY872" s="299">
        <f t="shared" si="345"/>
        <v>0</v>
      </c>
      <c r="AZ872" s="300">
        <f t="shared" si="346"/>
        <v>0</v>
      </c>
      <c r="BA872" s="301">
        <f t="shared" si="347"/>
        <v>0</v>
      </c>
      <c r="BB872" s="298">
        <f t="shared" si="348"/>
        <v>0</v>
      </c>
      <c r="BC872" s="299">
        <f t="shared" si="349"/>
        <v>0</v>
      </c>
      <c r="BD872" s="300">
        <f t="shared" si="350"/>
        <v>0</v>
      </c>
      <c r="BE872" s="301">
        <f t="shared" si="351"/>
        <v>0</v>
      </c>
      <c r="BF872" s="298">
        <f t="shared" si="352"/>
        <v>0</v>
      </c>
      <c r="BG872" s="299">
        <f t="shared" si="353"/>
        <v>0</v>
      </c>
      <c r="BH872" s="300">
        <f t="shared" si="354"/>
        <v>0</v>
      </c>
      <c r="BI872" s="301">
        <f t="shared" si="355"/>
        <v>0</v>
      </c>
      <c r="BJ872" s="298">
        <f t="shared" si="356"/>
        <v>0</v>
      </c>
      <c r="BK872" s="299">
        <f t="shared" si="357"/>
        <v>0</v>
      </c>
      <c r="BL872" s="300">
        <f t="shared" si="358"/>
        <v>0</v>
      </c>
      <c r="BM872" s="301">
        <f t="shared" si="359"/>
        <v>0</v>
      </c>
      <c r="BN872" s="298">
        <f t="shared" si="360"/>
        <v>0</v>
      </c>
      <c r="BO872" s="299">
        <f t="shared" si="361"/>
        <v>0</v>
      </c>
      <c r="BP872" s="300">
        <f t="shared" si="362"/>
        <v>0</v>
      </c>
      <c r="BQ872" s="301">
        <f t="shared" si="363"/>
        <v>0</v>
      </c>
      <c r="BR872" s="298">
        <f t="shared" si="364"/>
        <v>0</v>
      </c>
      <c r="BS872" s="299">
        <f t="shared" si="365"/>
        <v>0</v>
      </c>
      <c r="BT872" s="300">
        <f t="shared" si="366"/>
        <v>0</v>
      </c>
      <c r="BU872" s="301">
        <f t="shared" si="367"/>
        <v>0</v>
      </c>
      <c r="BV872" s="298">
        <f t="shared" si="368"/>
        <v>0</v>
      </c>
      <c r="BW872" s="299">
        <f t="shared" si="369"/>
        <v>0</v>
      </c>
      <c r="BX872" s="300">
        <f t="shared" si="370"/>
        <v>0</v>
      </c>
      <c r="BY872" s="301">
        <f t="shared" si="371"/>
        <v>0</v>
      </c>
      <c r="BZ872" s="371">
        <f t="shared" si="372"/>
        <v>0</v>
      </c>
      <c r="CA872" s="303">
        <f t="shared" si="373"/>
        <v>0</v>
      </c>
      <c r="CB872" s="304" t="str">
        <f>IF(CA872=0,"",
IF(SUM($CA$784:CA872)=1,CC872,
IF($CA$904&gt;SUM($CA$784:CA872),_xlfn.CONCAT(", ",CC872),
IF($CA$904=SUM($CA$784:CA872),_xlfn.CONCAT(" y ",CC872)))))</f>
        <v/>
      </c>
      <c r="CC872" s="231" t="s">
        <v>6300</v>
      </c>
      <c r="CD872" s="290">
        <f t="shared" si="374"/>
        <v>0</v>
      </c>
      <c r="CE872" s="291" t="str">
        <f>IF(CD872=0,"",
IF(SUM($CD$784:CD872)=1,CF872,
IF($CD$904&gt;SUM($CD$784:CD872),_xlfn.CONCAT(", ",CF872),
IF($CD$904=SUM($CD$784:CD872),_xlfn.CONCAT(" y ",CF872)))))</f>
        <v/>
      </c>
      <c r="CF872" s="222" t="s">
        <v>6300</v>
      </c>
      <c r="CG872" s="378">
        <f t="shared" si="375"/>
        <v>0</v>
      </c>
      <c r="CH872" s="379">
        <f t="shared" si="376"/>
        <v>0</v>
      </c>
      <c r="CI872" s="380">
        <f t="shared" si="377"/>
        <v>0</v>
      </c>
    </row>
    <row r="873" spans="1:87" ht="15" hidden="1" customHeight="1">
      <c r="A873" s="6"/>
      <c r="B873" s="5"/>
      <c r="C873" s="85" t="s">
        <v>194</v>
      </c>
      <c r="D873" s="623" t="str">
        <f>IF(CNGE_2024_M1_Secc1_Sub1!$D131="","",CNGE_2024_M1_Secc1_Sub1!$D131)</f>
        <v/>
      </c>
      <c r="E873" s="624"/>
      <c r="F873" s="624"/>
      <c r="G873" s="624"/>
      <c r="H873" s="624"/>
      <c r="I873" s="624"/>
      <c r="J873" s="624"/>
      <c r="K873" s="624"/>
      <c r="L873" s="624"/>
      <c r="M873" s="624"/>
      <c r="N873" s="624"/>
      <c r="O873" s="625"/>
      <c r="P873" s="111"/>
      <c r="Q873" s="111"/>
      <c r="R873" s="111"/>
      <c r="S873" s="111"/>
      <c r="T873" s="111"/>
      <c r="U873" s="111"/>
      <c r="V873" s="111"/>
      <c r="W873" s="111"/>
      <c r="X873" s="111"/>
      <c r="Y873" s="111"/>
      <c r="Z873" s="111"/>
      <c r="AA873" s="111"/>
      <c r="AB873" s="111"/>
      <c r="AC873" s="111"/>
      <c r="AD873" s="111"/>
      <c r="AE873" s="8"/>
      <c r="AG873" s="269">
        <f t="shared" si="327"/>
        <v>0</v>
      </c>
      <c r="AH873" s="298">
        <f t="shared" si="328"/>
        <v>0</v>
      </c>
      <c r="AI873" s="299">
        <f t="shared" si="329"/>
        <v>0</v>
      </c>
      <c r="AJ873" s="300">
        <f t="shared" si="330"/>
        <v>0</v>
      </c>
      <c r="AK873" s="301">
        <f t="shared" si="331"/>
        <v>0</v>
      </c>
      <c r="AL873" s="298">
        <f t="shared" si="332"/>
        <v>0</v>
      </c>
      <c r="AM873" s="299">
        <f t="shared" si="333"/>
        <v>0</v>
      </c>
      <c r="AN873" s="300">
        <f t="shared" si="334"/>
        <v>0</v>
      </c>
      <c r="AO873" s="301">
        <f t="shared" si="335"/>
        <v>0</v>
      </c>
      <c r="AP873" s="298">
        <f t="shared" si="336"/>
        <v>0</v>
      </c>
      <c r="AQ873" s="299">
        <f t="shared" si="337"/>
        <v>0</v>
      </c>
      <c r="AR873" s="300">
        <f t="shared" si="338"/>
        <v>0</v>
      </c>
      <c r="AS873" s="301">
        <f t="shared" si="339"/>
        <v>0</v>
      </c>
      <c r="AT873" s="298">
        <f t="shared" si="340"/>
        <v>0</v>
      </c>
      <c r="AU873" s="299">
        <f t="shared" si="341"/>
        <v>0</v>
      </c>
      <c r="AV873" s="300">
        <f t="shared" si="342"/>
        <v>0</v>
      </c>
      <c r="AW873" s="301">
        <f t="shared" si="343"/>
        <v>0</v>
      </c>
      <c r="AX873" s="298">
        <f t="shared" si="344"/>
        <v>0</v>
      </c>
      <c r="AY873" s="299">
        <f t="shared" si="345"/>
        <v>0</v>
      </c>
      <c r="AZ873" s="300">
        <f t="shared" si="346"/>
        <v>0</v>
      </c>
      <c r="BA873" s="301">
        <f t="shared" si="347"/>
        <v>0</v>
      </c>
      <c r="BB873" s="298">
        <f t="shared" si="348"/>
        <v>0</v>
      </c>
      <c r="BC873" s="299">
        <f t="shared" si="349"/>
        <v>0</v>
      </c>
      <c r="BD873" s="300">
        <f t="shared" si="350"/>
        <v>0</v>
      </c>
      <c r="BE873" s="301">
        <f t="shared" si="351"/>
        <v>0</v>
      </c>
      <c r="BF873" s="298">
        <f t="shared" si="352"/>
        <v>0</v>
      </c>
      <c r="BG873" s="299">
        <f t="shared" si="353"/>
        <v>0</v>
      </c>
      <c r="BH873" s="300">
        <f t="shared" si="354"/>
        <v>0</v>
      </c>
      <c r="BI873" s="301">
        <f t="shared" si="355"/>
        <v>0</v>
      </c>
      <c r="BJ873" s="298">
        <f t="shared" si="356"/>
        <v>0</v>
      </c>
      <c r="BK873" s="299">
        <f t="shared" si="357"/>
        <v>0</v>
      </c>
      <c r="BL873" s="300">
        <f t="shared" si="358"/>
        <v>0</v>
      </c>
      <c r="BM873" s="301">
        <f t="shared" si="359"/>
        <v>0</v>
      </c>
      <c r="BN873" s="298">
        <f t="shared" si="360"/>
        <v>0</v>
      </c>
      <c r="BO873" s="299">
        <f t="shared" si="361"/>
        <v>0</v>
      </c>
      <c r="BP873" s="300">
        <f t="shared" si="362"/>
        <v>0</v>
      </c>
      <c r="BQ873" s="301">
        <f t="shared" si="363"/>
        <v>0</v>
      </c>
      <c r="BR873" s="298">
        <f t="shared" si="364"/>
        <v>0</v>
      </c>
      <c r="BS873" s="299">
        <f t="shared" si="365"/>
        <v>0</v>
      </c>
      <c r="BT873" s="300">
        <f t="shared" si="366"/>
        <v>0</v>
      </c>
      <c r="BU873" s="301">
        <f t="shared" si="367"/>
        <v>0</v>
      </c>
      <c r="BV873" s="298">
        <f t="shared" si="368"/>
        <v>0</v>
      </c>
      <c r="BW873" s="299">
        <f t="shared" si="369"/>
        <v>0</v>
      </c>
      <c r="BX873" s="300">
        <f t="shared" si="370"/>
        <v>0</v>
      </c>
      <c r="BY873" s="301">
        <f t="shared" si="371"/>
        <v>0</v>
      </c>
      <c r="BZ873" s="371">
        <f t="shared" si="372"/>
        <v>0</v>
      </c>
      <c r="CA873" s="303">
        <f t="shared" si="373"/>
        <v>0</v>
      </c>
      <c r="CB873" s="304" t="str">
        <f>IF(CA873=0,"",
IF(SUM($CA$784:CA873)=1,CC873,
IF($CA$904&gt;SUM($CA$784:CA873),_xlfn.CONCAT(", ",CC873),
IF($CA$904=SUM($CA$784:CA873),_xlfn.CONCAT(" y ",CC873)))))</f>
        <v/>
      </c>
      <c r="CC873" s="231" t="s">
        <v>6301</v>
      </c>
      <c r="CD873" s="290">
        <f t="shared" si="374"/>
        <v>0</v>
      </c>
      <c r="CE873" s="291" t="str">
        <f>IF(CD873=0,"",
IF(SUM($CD$784:CD873)=1,CF873,
IF($CD$904&gt;SUM($CD$784:CD873),_xlfn.CONCAT(", ",CF873),
IF($CD$904=SUM($CD$784:CD873),_xlfn.CONCAT(" y ",CF873)))))</f>
        <v/>
      </c>
      <c r="CF873" s="222" t="s">
        <v>6301</v>
      </c>
      <c r="CG873" s="378">
        <f t="shared" si="375"/>
        <v>0</v>
      </c>
      <c r="CH873" s="379">
        <f t="shared" si="376"/>
        <v>0</v>
      </c>
      <c r="CI873" s="380">
        <f t="shared" si="377"/>
        <v>0</v>
      </c>
    </row>
    <row r="874" spans="1:87" ht="15" hidden="1" customHeight="1">
      <c r="A874" s="6"/>
      <c r="B874" s="5"/>
      <c r="C874" s="85" t="s">
        <v>195</v>
      </c>
      <c r="D874" s="623" t="str">
        <f>IF(CNGE_2024_M1_Secc1_Sub1!$D132="","",CNGE_2024_M1_Secc1_Sub1!$D132)</f>
        <v/>
      </c>
      <c r="E874" s="624"/>
      <c r="F874" s="624"/>
      <c r="G874" s="624"/>
      <c r="H874" s="624"/>
      <c r="I874" s="624"/>
      <c r="J874" s="624"/>
      <c r="K874" s="624"/>
      <c r="L874" s="624"/>
      <c r="M874" s="624"/>
      <c r="N874" s="624"/>
      <c r="O874" s="625"/>
      <c r="P874" s="111"/>
      <c r="Q874" s="111"/>
      <c r="R874" s="111"/>
      <c r="S874" s="111"/>
      <c r="T874" s="111"/>
      <c r="U874" s="111"/>
      <c r="V874" s="111"/>
      <c r="W874" s="111"/>
      <c r="X874" s="111"/>
      <c r="Y874" s="111"/>
      <c r="Z874" s="111"/>
      <c r="AA874" s="111"/>
      <c r="AB874" s="111"/>
      <c r="AC874" s="111"/>
      <c r="AD874" s="111"/>
      <c r="AE874" s="8"/>
      <c r="AG874" s="269">
        <f t="shared" si="327"/>
        <v>0</v>
      </c>
      <c r="AH874" s="298">
        <f t="shared" si="328"/>
        <v>0</v>
      </c>
      <c r="AI874" s="299">
        <f t="shared" si="329"/>
        <v>0</v>
      </c>
      <c r="AJ874" s="300">
        <f t="shared" si="330"/>
        <v>0</v>
      </c>
      <c r="AK874" s="301">
        <f t="shared" si="331"/>
        <v>0</v>
      </c>
      <c r="AL874" s="298">
        <f t="shared" si="332"/>
        <v>0</v>
      </c>
      <c r="AM874" s="299">
        <f t="shared" si="333"/>
        <v>0</v>
      </c>
      <c r="AN874" s="300">
        <f t="shared" si="334"/>
        <v>0</v>
      </c>
      <c r="AO874" s="301">
        <f t="shared" si="335"/>
        <v>0</v>
      </c>
      <c r="AP874" s="298">
        <f t="shared" si="336"/>
        <v>0</v>
      </c>
      <c r="AQ874" s="299">
        <f t="shared" si="337"/>
        <v>0</v>
      </c>
      <c r="AR874" s="300">
        <f t="shared" si="338"/>
        <v>0</v>
      </c>
      <c r="AS874" s="301">
        <f t="shared" si="339"/>
        <v>0</v>
      </c>
      <c r="AT874" s="298">
        <f t="shared" si="340"/>
        <v>0</v>
      </c>
      <c r="AU874" s="299">
        <f t="shared" si="341"/>
        <v>0</v>
      </c>
      <c r="AV874" s="300">
        <f t="shared" si="342"/>
        <v>0</v>
      </c>
      <c r="AW874" s="301">
        <f t="shared" si="343"/>
        <v>0</v>
      </c>
      <c r="AX874" s="298">
        <f t="shared" si="344"/>
        <v>0</v>
      </c>
      <c r="AY874" s="299">
        <f t="shared" si="345"/>
        <v>0</v>
      </c>
      <c r="AZ874" s="300">
        <f t="shared" si="346"/>
        <v>0</v>
      </c>
      <c r="BA874" s="301">
        <f t="shared" si="347"/>
        <v>0</v>
      </c>
      <c r="BB874" s="298">
        <f t="shared" si="348"/>
        <v>0</v>
      </c>
      <c r="BC874" s="299">
        <f t="shared" si="349"/>
        <v>0</v>
      </c>
      <c r="BD874" s="300">
        <f t="shared" si="350"/>
        <v>0</v>
      </c>
      <c r="BE874" s="301">
        <f t="shared" si="351"/>
        <v>0</v>
      </c>
      <c r="BF874" s="298">
        <f t="shared" si="352"/>
        <v>0</v>
      </c>
      <c r="BG874" s="299">
        <f t="shared" si="353"/>
        <v>0</v>
      </c>
      <c r="BH874" s="300">
        <f t="shared" si="354"/>
        <v>0</v>
      </c>
      <c r="BI874" s="301">
        <f t="shared" si="355"/>
        <v>0</v>
      </c>
      <c r="BJ874" s="298">
        <f t="shared" si="356"/>
        <v>0</v>
      </c>
      <c r="BK874" s="299">
        <f t="shared" si="357"/>
        <v>0</v>
      </c>
      <c r="BL874" s="300">
        <f t="shared" si="358"/>
        <v>0</v>
      </c>
      <c r="BM874" s="301">
        <f t="shared" si="359"/>
        <v>0</v>
      </c>
      <c r="BN874" s="298">
        <f t="shared" si="360"/>
        <v>0</v>
      </c>
      <c r="BO874" s="299">
        <f t="shared" si="361"/>
        <v>0</v>
      </c>
      <c r="BP874" s="300">
        <f t="shared" si="362"/>
        <v>0</v>
      </c>
      <c r="BQ874" s="301">
        <f t="shared" si="363"/>
        <v>0</v>
      </c>
      <c r="BR874" s="298">
        <f t="shared" si="364"/>
        <v>0</v>
      </c>
      <c r="BS874" s="299">
        <f t="shared" si="365"/>
        <v>0</v>
      </c>
      <c r="BT874" s="300">
        <f t="shared" si="366"/>
        <v>0</v>
      </c>
      <c r="BU874" s="301">
        <f t="shared" si="367"/>
        <v>0</v>
      </c>
      <c r="BV874" s="298">
        <f t="shared" si="368"/>
        <v>0</v>
      </c>
      <c r="BW874" s="299">
        <f t="shared" si="369"/>
        <v>0</v>
      </c>
      <c r="BX874" s="300">
        <f t="shared" si="370"/>
        <v>0</v>
      </c>
      <c r="BY874" s="301">
        <f t="shared" si="371"/>
        <v>0</v>
      </c>
      <c r="BZ874" s="371">
        <f t="shared" si="372"/>
        <v>0</v>
      </c>
      <c r="CA874" s="303">
        <f t="shared" si="373"/>
        <v>0</v>
      </c>
      <c r="CB874" s="304" t="str">
        <f>IF(CA874=0,"",
IF(SUM($CA$784:CA874)=1,CC874,
IF($CA$904&gt;SUM($CA$784:CA874),_xlfn.CONCAT(", ",CC874),
IF($CA$904=SUM($CA$784:CA874),_xlfn.CONCAT(" y ",CC874)))))</f>
        <v/>
      </c>
      <c r="CC874" s="231" t="s">
        <v>6302</v>
      </c>
      <c r="CD874" s="290">
        <f t="shared" si="374"/>
        <v>0</v>
      </c>
      <c r="CE874" s="291" t="str">
        <f>IF(CD874=0,"",
IF(SUM($CD$784:CD874)=1,CF874,
IF($CD$904&gt;SUM($CD$784:CD874),_xlfn.CONCAT(", ",CF874),
IF($CD$904=SUM($CD$784:CD874),_xlfn.CONCAT(" y ",CF874)))))</f>
        <v/>
      </c>
      <c r="CF874" s="222" t="s">
        <v>6302</v>
      </c>
      <c r="CG874" s="378">
        <f t="shared" si="375"/>
        <v>0</v>
      </c>
      <c r="CH874" s="379">
        <f t="shared" si="376"/>
        <v>0</v>
      </c>
      <c r="CI874" s="380">
        <f t="shared" si="377"/>
        <v>0</v>
      </c>
    </row>
    <row r="875" spans="1:87" ht="15" hidden="1" customHeight="1">
      <c r="A875" s="6"/>
      <c r="B875" s="5"/>
      <c r="C875" s="85" t="s">
        <v>196</v>
      </c>
      <c r="D875" s="623" t="str">
        <f>IF(CNGE_2024_M1_Secc1_Sub1!$D133="","",CNGE_2024_M1_Secc1_Sub1!$D133)</f>
        <v/>
      </c>
      <c r="E875" s="624"/>
      <c r="F875" s="624"/>
      <c r="G875" s="624"/>
      <c r="H875" s="624"/>
      <c r="I875" s="624"/>
      <c r="J875" s="624"/>
      <c r="K875" s="624"/>
      <c r="L875" s="624"/>
      <c r="M875" s="624"/>
      <c r="N875" s="624"/>
      <c r="O875" s="625"/>
      <c r="P875" s="111"/>
      <c r="Q875" s="111"/>
      <c r="R875" s="111"/>
      <c r="S875" s="111"/>
      <c r="T875" s="111"/>
      <c r="U875" s="111"/>
      <c r="V875" s="111"/>
      <c r="W875" s="111"/>
      <c r="X875" s="111"/>
      <c r="Y875" s="111"/>
      <c r="Z875" s="111"/>
      <c r="AA875" s="111"/>
      <c r="AB875" s="111"/>
      <c r="AC875" s="111"/>
      <c r="AD875" s="111"/>
      <c r="AE875" s="8"/>
      <c r="AG875" s="269">
        <f t="shared" si="327"/>
        <v>0</v>
      </c>
      <c r="AH875" s="298">
        <f t="shared" si="328"/>
        <v>0</v>
      </c>
      <c r="AI875" s="299">
        <f t="shared" si="329"/>
        <v>0</v>
      </c>
      <c r="AJ875" s="300">
        <f t="shared" si="330"/>
        <v>0</v>
      </c>
      <c r="AK875" s="301">
        <f t="shared" si="331"/>
        <v>0</v>
      </c>
      <c r="AL875" s="298">
        <f t="shared" si="332"/>
        <v>0</v>
      </c>
      <c r="AM875" s="299">
        <f t="shared" si="333"/>
        <v>0</v>
      </c>
      <c r="AN875" s="300">
        <f t="shared" si="334"/>
        <v>0</v>
      </c>
      <c r="AO875" s="301">
        <f t="shared" si="335"/>
        <v>0</v>
      </c>
      <c r="AP875" s="298">
        <f t="shared" si="336"/>
        <v>0</v>
      </c>
      <c r="AQ875" s="299">
        <f t="shared" si="337"/>
        <v>0</v>
      </c>
      <c r="AR875" s="300">
        <f t="shared" si="338"/>
        <v>0</v>
      </c>
      <c r="AS875" s="301">
        <f t="shared" si="339"/>
        <v>0</v>
      </c>
      <c r="AT875" s="298">
        <f t="shared" si="340"/>
        <v>0</v>
      </c>
      <c r="AU875" s="299">
        <f t="shared" si="341"/>
        <v>0</v>
      </c>
      <c r="AV875" s="300">
        <f t="shared" si="342"/>
        <v>0</v>
      </c>
      <c r="AW875" s="301">
        <f t="shared" si="343"/>
        <v>0</v>
      </c>
      <c r="AX875" s="298">
        <f t="shared" si="344"/>
        <v>0</v>
      </c>
      <c r="AY875" s="299">
        <f t="shared" si="345"/>
        <v>0</v>
      </c>
      <c r="AZ875" s="300">
        <f t="shared" si="346"/>
        <v>0</v>
      </c>
      <c r="BA875" s="301">
        <f t="shared" si="347"/>
        <v>0</v>
      </c>
      <c r="BB875" s="298">
        <f t="shared" si="348"/>
        <v>0</v>
      </c>
      <c r="BC875" s="299">
        <f t="shared" si="349"/>
        <v>0</v>
      </c>
      <c r="BD875" s="300">
        <f t="shared" si="350"/>
        <v>0</v>
      </c>
      <c r="BE875" s="301">
        <f t="shared" si="351"/>
        <v>0</v>
      </c>
      <c r="BF875" s="298">
        <f t="shared" si="352"/>
        <v>0</v>
      </c>
      <c r="BG875" s="299">
        <f t="shared" si="353"/>
        <v>0</v>
      </c>
      <c r="BH875" s="300">
        <f t="shared" si="354"/>
        <v>0</v>
      </c>
      <c r="BI875" s="301">
        <f t="shared" si="355"/>
        <v>0</v>
      </c>
      <c r="BJ875" s="298">
        <f t="shared" si="356"/>
        <v>0</v>
      </c>
      <c r="BK875" s="299">
        <f t="shared" si="357"/>
        <v>0</v>
      </c>
      <c r="BL875" s="300">
        <f t="shared" si="358"/>
        <v>0</v>
      </c>
      <c r="BM875" s="301">
        <f t="shared" si="359"/>
        <v>0</v>
      </c>
      <c r="BN875" s="298">
        <f t="shared" si="360"/>
        <v>0</v>
      </c>
      <c r="BO875" s="299">
        <f t="shared" si="361"/>
        <v>0</v>
      </c>
      <c r="BP875" s="300">
        <f t="shared" si="362"/>
        <v>0</v>
      </c>
      <c r="BQ875" s="301">
        <f t="shared" si="363"/>
        <v>0</v>
      </c>
      <c r="BR875" s="298">
        <f t="shared" si="364"/>
        <v>0</v>
      </c>
      <c r="BS875" s="299">
        <f t="shared" si="365"/>
        <v>0</v>
      </c>
      <c r="BT875" s="300">
        <f t="shared" si="366"/>
        <v>0</v>
      </c>
      <c r="BU875" s="301">
        <f t="shared" si="367"/>
        <v>0</v>
      </c>
      <c r="BV875" s="298">
        <f t="shared" si="368"/>
        <v>0</v>
      </c>
      <c r="BW875" s="299">
        <f t="shared" si="369"/>
        <v>0</v>
      </c>
      <c r="BX875" s="300">
        <f t="shared" si="370"/>
        <v>0</v>
      </c>
      <c r="BY875" s="301">
        <f t="shared" si="371"/>
        <v>0</v>
      </c>
      <c r="BZ875" s="371">
        <f t="shared" si="372"/>
        <v>0</v>
      </c>
      <c r="CA875" s="303">
        <f t="shared" si="373"/>
        <v>0</v>
      </c>
      <c r="CB875" s="304" t="str">
        <f>IF(CA875=0,"",
IF(SUM($CA$784:CA875)=1,CC875,
IF($CA$904&gt;SUM($CA$784:CA875),_xlfn.CONCAT(", ",CC875),
IF($CA$904=SUM($CA$784:CA875),_xlfn.CONCAT(" y ",CC875)))))</f>
        <v/>
      </c>
      <c r="CC875" s="231" t="s">
        <v>6303</v>
      </c>
      <c r="CD875" s="290">
        <f t="shared" si="374"/>
        <v>0</v>
      </c>
      <c r="CE875" s="291" t="str">
        <f>IF(CD875=0,"",
IF(SUM($CD$784:CD875)=1,CF875,
IF($CD$904&gt;SUM($CD$784:CD875),_xlfn.CONCAT(", ",CF875),
IF($CD$904=SUM($CD$784:CD875),_xlfn.CONCAT(" y ",CF875)))))</f>
        <v/>
      </c>
      <c r="CF875" s="222" t="s">
        <v>6303</v>
      </c>
      <c r="CG875" s="378">
        <f t="shared" si="375"/>
        <v>0</v>
      </c>
      <c r="CH875" s="379">
        <f t="shared" si="376"/>
        <v>0</v>
      </c>
      <c r="CI875" s="380">
        <f t="shared" si="377"/>
        <v>0</v>
      </c>
    </row>
    <row r="876" spans="1:87" ht="15" hidden="1" customHeight="1">
      <c r="A876" s="6"/>
      <c r="B876" s="5"/>
      <c r="C876" s="85" t="s">
        <v>197</v>
      </c>
      <c r="D876" s="623" t="str">
        <f>IF(CNGE_2024_M1_Secc1_Sub1!$D134="","",CNGE_2024_M1_Secc1_Sub1!$D134)</f>
        <v/>
      </c>
      <c r="E876" s="624"/>
      <c r="F876" s="624"/>
      <c r="G876" s="624"/>
      <c r="H876" s="624"/>
      <c r="I876" s="624"/>
      <c r="J876" s="624"/>
      <c r="K876" s="624"/>
      <c r="L876" s="624"/>
      <c r="M876" s="624"/>
      <c r="N876" s="624"/>
      <c r="O876" s="625"/>
      <c r="P876" s="111"/>
      <c r="Q876" s="111"/>
      <c r="R876" s="111"/>
      <c r="S876" s="111"/>
      <c r="T876" s="111"/>
      <c r="U876" s="111"/>
      <c r="V876" s="111"/>
      <c r="W876" s="111"/>
      <c r="X876" s="111"/>
      <c r="Y876" s="111"/>
      <c r="Z876" s="111"/>
      <c r="AA876" s="111"/>
      <c r="AB876" s="111"/>
      <c r="AC876" s="111"/>
      <c r="AD876" s="111"/>
      <c r="AE876" s="8"/>
      <c r="AG876" s="269">
        <f t="shared" si="327"/>
        <v>0</v>
      </c>
      <c r="AH876" s="298">
        <f t="shared" si="328"/>
        <v>0</v>
      </c>
      <c r="AI876" s="299">
        <f t="shared" si="329"/>
        <v>0</v>
      </c>
      <c r="AJ876" s="300">
        <f t="shared" si="330"/>
        <v>0</v>
      </c>
      <c r="AK876" s="301">
        <f t="shared" si="331"/>
        <v>0</v>
      </c>
      <c r="AL876" s="298">
        <f t="shared" si="332"/>
        <v>0</v>
      </c>
      <c r="AM876" s="299">
        <f t="shared" si="333"/>
        <v>0</v>
      </c>
      <c r="AN876" s="300">
        <f t="shared" si="334"/>
        <v>0</v>
      </c>
      <c r="AO876" s="301">
        <f t="shared" si="335"/>
        <v>0</v>
      </c>
      <c r="AP876" s="298">
        <f t="shared" si="336"/>
        <v>0</v>
      </c>
      <c r="AQ876" s="299">
        <f t="shared" si="337"/>
        <v>0</v>
      </c>
      <c r="AR876" s="300">
        <f t="shared" si="338"/>
        <v>0</v>
      </c>
      <c r="AS876" s="301">
        <f t="shared" si="339"/>
        <v>0</v>
      </c>
      <c r="AT876" s="298">
        <f t="shared" si="340"/>
        <v>0</v>
      </c>
      <c r="AU876" s="299">
        <f t="shared" si="341"/>
        <v>0</v>
      </c>
      <c r="AV876" s="300">
        <f t="shared" si="342"/>
        <v>0</v>
      </c>
      <c r="AW876" s="301">
        <f t="shared" si="343"/>
        <v>0</v>
      </c>
      <c r="AX876" s="298">
        <f t="shared" si="344"/>
        <v>0</v>
      </c>
      <c r="AY876" s="299">
        <f t="shared" si="345"/>
        <v>0</v>
      </c>
      <c r="AZ876" s="300">
        <f t="shared" si="346"/>
        <v>0</v>
      </c>
      <c r="BA876" s="301">
        <f t="shared" si="347"/>
        <v>0</v>
      </c>
      <c r="BB876" s="298">
        <f t="shared" si="348"/>
        <v>0</v>
      </c>
      <c r="BC876" s="299">
        <f t="shared" si="349"/>
        <v>0</v>
      </c>
      <c r="BD876" s="300">
        <f t="shared" si="350"/>
        <v>0</v>
      </c>
      <c r="BE876" s="301">
        <f t="shared" si="351"/>
        <v>0</v>
      </c>
      <c r="BF876" s="298">
        <f t="shared" si="352"/>
        <v>0</v>
      </c>
      <c r="BG876" s="299">
        <f t="shared" si="353"/>
        <v>0</v>
      </c>
      <c r="BH876" s="300">
        <f t="shared" si="354"/>
        <v>0</v>
      </c>
      <c r="BI876" s="301">
        <f t="shared" si="355"/>
        <v>0</v>
      </c>
      <c r="BJ876" s="298">
        <f t="shared" si="356"/>
        <v>0</v>
      </c>
      <c r="BK876" s="299">
        <f t="shared" si="357"/>
        <v>0</v>
      </c>
      <c r="BL876" s="300">
        <f t="shared" si="358"/>
        <v>0</v>
      </c>
      <c r="BM876" s="301">
        <f t="shared" si="359"/>
        <v>0</v>
      </c>
      <c r="BN876" s="298">
        <f t="shared" si="360"/>
        <v>0</v>
      </c>
      <c r="BO876" s="299">
        <f t="shared" si="361"/>
        <v>0</v>
      </c>
      <c r="BP876" s="300">
        <f t="shared" si="362"/>
        <v>0</v>
      </c>
      <c r="BQ876" s="301">
        <f t="shared" si="363"/>
        <v>0</v>
      </c>
      <c r="BR876" s="298">
        <f t="shared" si="364"/>
        <v>0</v>
      </c>
      <c r="BS876" s="299">
        <f t="shared" si="365"/>
        <v>0</v>
      </c>
      <c r="BT876" s="300">
        <f t="shared" si="366"/>
        <v>0</v>
      </c>
      <c r="BU876" s="301">
        <f t="shared" si="367"/>
        <v>0</v>
      </c>
      <c r="BV876" s="298">
        <f t="shared" si="368"/>
        <v>0</v>
      </c>
      <c r="BW876" s="299">
        <f t="shared" si="369"/>
        <v>0</v>
      </c>
      <c r="BX876" s="300">
        <f t="shared" si="370"/>
        <v>0</v>
      </c>
      <c r="BY876" s="301">
        <f t="shared" si="371"/>
        <v>0</v>
      </c>
      <c r="BZ876" s="371">
        <f t="shared" si="372"/>
        <v>0</v>
      </c>
      <c r="CA876" s="303">
        <f t="shared" si="373"/>
        <v>0</v>
      </c>
      <c r="CB876" s="304" t="str">
        <f>IF(CA876=0,"",
IF(SUM($CA$784:CA876)=1,CC876,
IF($CA$904&gt;SUM($CA$784:CA876),_xlfn.CONCAT(", ",CC876),
IF($CA$904=SUM($CA$784:CA876),_xlfn.CONCAT(" y ",CC876)))))</f>
        <v/>
      </c>
      <c r="CC876" s="231" t="s">
        <v>6304</v>
      </c>
      <c r="CD876" s="290">
        <f t="shared" si="374"/>
        <v>0</v>
      </c>
      <c r="CE876" s="291" t="str">
        <f>IF(CD876=0,"",
IF(SUM($CD$784:CD876)=1,CF876,
IF($CD$904&gt;SUM($CD$784:CD876),_xlfn.CONCAT(", ",CF876),
IF($CD$904=SUM($CD$784:CD876),_xlfn.CONCAT(" y ",CF876)))))</f>
        <v/>
      </c>
      <c r="CF876" s="222" t="s">
        <v>6304</v>
      </c>
      <c r="CG876" s="378">
        <f t="shared" si="375"/>
        <v>0</v>
      </c>
      <c r="CH876" s="379">
        <f t="shared" si="376"/>
        <v>0</v>
      </c>
      <c r="CI876" s="380">
        <f t="shared" si="377"/>
        <v>0</v>
      </c>
    </row>
    <row r="877" spans="1:87" ht="15" hidden="1" customHeight="1">
      <c r="A877" s="6"/>
      <c r="B877" s="5"/>
      <c r="C877" s="87" t="s">
        <v>198</v>
      </c>
      <c r="D877" s="623" t="str">
        <f>IF(CNGE_2024_M1_Secc1_Sub1!$D135="","",CNGE_2024_M1_Secc1_Sub1!$D135)</f>
        <v/>
      </c>
      <c r="E877" s="624"/>
      <c r="F877" s="624"/>
      <c r="G877" s="624"/>
      <c r="H877" s="624"/>
      <c r="I877" s="624"/>
      <c r="J877" s="624"/>
      <c r="K877" s="624"/>
      <c r="L877" s="624"/>
      <c r="M877" s="624"/>
      <c r="N877" s="624"/>
      <c r="O877" s="625"/>
      <c r="P877" s="111"/>
      <c r="Q877" s="111"/>
      <c r="R877" s="111"/>
      <c r="S877" s="111"/>
      <c r="T877" s="111"/>
      <c r="U877" s="111"/>
      <c r="V877" s="111"/>
      <c r="W877" s="111"/>
      <c r="X877" s="111"/>
      <c r="Y877" s="111"/>
      <c r="Z877" s="111"/>
      <c r="AA877" s="111"/>
      <c r="AB877" s="111"/>
      <c r="AC877" s="111"/>
      <c r="AD877" s="111"/>
      <c r="AE877" s="8"/>
      <c r="AG877" s="269">
        <f t="shared" si="327"/>
        <v>0</v>
      </c>
      <c r="AH877" s="298">
        <f t="shared" si="328"/>
        <v>0</v>
      </c>
      <c r="AI877" s="299">
        <f t="shared" si="329"/>
        <v>0</v>
      </c>
      <c r="AJ877" s="300">
        <f t="shared" si="330"/>
        <v>0</v>
      </c>
      <c r="AK877" s="301">
        <f t="shared" si="331"/>
        <v>0</v>
      </c>
      <c r="AL877" s="298">
        <f t="shared" si="332"/>
        <v>0</v>
      </c>
      <c r="AM877" s="299">
        <f t="shared" si="333"/>
        <v>0</v>
      </c>
      <c r="AN877" s="300">
        <f t="shared" si="334"/>
        <v>0</v>
      </c>
      <c r="AO877" s="301">
        <f t="shared" si="335"/>
        <v>0</v>
      </c>
      <c r="AP877" s="298">
        <f t="shared" si="336"/>
        <v>0</v>
      </c>
      <c r="AQ877" s="299">
        <f t="shared" si="337"/>
        <v>0</v>
      </c>
      <c r="AR877" s="300">
        <f t="shared" si="338"/>
        <v>0</v>
      </c>
      <c r="AS877" s="301">
        <f t="shared" si="339"/>
        <v>0</v>
      </c>
      <c r="AT877" s="298">
        <f t="shared" si="340"/>
        <v>0</v>
      </c>
      <c r="AU877" s="299">
        <f t="shared" si="341"/>
        <v>0</v>
      </c>
      <c r="AV877" s="300">
        <f t="shared" si="342"/>
        <v>0</v>
      </c>
      <c r="AW877" s="301">
        <f t="shared" si="343"/>
        <v>0</v>
      </c>
      <c r="AX877" s="298">
        <f t="shared" si="344"/>
        <v>0</v>
      </c>
      <c r="AY877" s="299">
        <f t="shared" si="345"/>
        <v>0</v>
      </c>
      <c r="AZ877" s="300">
        <f t="shared" si="346"/>
        <v>0</v>
      </c>
      <c r="BA877" s="301">
        <f t="shared" si="347"/>
        <v>0</v>
      </c>
      <c r="BB877" s="298">
        <f t="shared" si="348"/>
        <v>0</v>
      </c>
      <c r="BC877" s="299">
        <f t="shared" si="349"/>
        <v>0</v>
      </c>
      <c r="BD877" s="300">
        <f t="shared" si="350"/>
        <v>0</v>
      </c>
      <c r="BE877" s="301">
        <f t="shared" si="351"/>
        <v>0</v>
      </c>
      <c r="BF877" s="298">
        <f t="shared" si="352"/>
        <v>0</v>
      </c>
      <c r="BG877" s="299">
        <f t="shared" si="353"/>
        <v>0</v>
      </c>
      <c r="BH877" s="300">
        <f t="shared" si="354"/>
        <v>0</v>
      </c>
      <c r="BI877" s="301">
        <f t="shared" si="355"/>
        <v>0</v>
      </c>
      <c r="BJ877" s="298">
        <f t="shared" si="356"/>
        <v>0</v>
      </c>
      <c r="BK877" s="299">
        <f t="shared" si="357"/>
        <v>0</v>
      </c>
      <c r="BL877" s="300">
        <f t="shared" si="358"/>
        <v>0</v>
      </c>
      <c r="BM877" s="301">
        <f t="shared" si="359"/>
        <v>0</v>
      </c>
      <c r="BN877" s="298">
        <f t="shared" si="360"/>
        <v>0</v>
      </c>
      <c r="BO877" s="299">
        <f t="shared" si="361"/>
        <v>0</v>
      </c>
      <c r="BP877" s="300">
        <f t="shared" si="362"/>
        <v>0</v>
      </c>
      <c r="BQ877" s="301">
        <f t="shared" si="363"/>
        <v>0</v>
      </c>
      <c r="BR877" s="298">
        <f t="shared" si="364"/>
        <v>0</v>
      </c>
      <c r="BS877" s="299">
        <f t="shared" si="365"/>
        <v>0</v>
      </c>
      <c r="BT877" s="300">
        <f t="shared" si="366"/>
        <v>0</v>
      </c>
      <c r="BU877" s="301">
        <f t="shared" si="367"/>
        <v>0</v>
      </c>
      <c r="BV877" s="298">
        <f t="shared" si="368"/>
        <v>0</v>
      </c>
      <c r="BW877" s="299">
        <f t="shared" si="369"/>
        <v>0</v>
      </c>
      <c r="BX877" s="300">
        <f t="shared" si="370"/>
        <v>0</v>
      </c>
      <c r="BY877" s="301">
        <f t="shared" si="371"/>
        <v>0</v>
      </c>
      <c r="BZ877" s="371">
        <f t="shared" si="372"/>
        <v>0</v>
      </c>
      <c r="CA877" s="303">
        <f t="shared" si="373"/>
        <v>0</v>
      </c>
      <c r="CB877" s="304" t="str">
        <f>IF(CA877=0,"",
IF(SUM($CA$784:CA877)=1,CC877,
IF($CA$904&gt;SUM($CA$784:CA877),_xlfn.CONCAT(", ",CC877),
IF($CA$904=SUM($CA$784:CA877),_xlfn.CONCAT(" y ",CC877)))))</f>
        <v/>
      </c>
      <c r="CC877" s="231" t="s">
        <v>6305</v>
      </c>
      <c r="CD877" s="290">
        <f t="shared" si="374"/>
        <v>0</v>
      </c>
      <c r="CE877" s="291" t="str">
        <f>IF(CD877=0,"",
IF(SUM($CD$784:CD877)=1,CF877,
IF($CD$904&gt;SUM($CD$784:CD877),_xlfn.CONCAT(", ",CF877),
IF($CD$904=SUM($CD$784:CD877),_xlfn.CONCAT(" y ",CF877)))))</f>
        <v/>
      </c>
      <c r="CF877" s="222" t="s">
        <v>6305</v>
      </c>
      <c r="CG877" s="378">
        <f t="shared" si="375"/>
        <v>0</v>
      </c>
      <c r="CH877" s="379">
        <f t="shared" si="376"/>
        <v>0</v>
      </c>
      <c r="CI877" s="380">
        <f t="shared" si="377"/>
        <v>0</v>
      </c>
    </row>
    <row r="878" spans="1:87" ht="15" hidden="1" customHeight="1">
      <c r="A878" s="6"/>
      <c r="B878" s="5"/>
      <c r="C878" s="87" t="s">
        <v>199</v>
      </c>
      <c r="D878" s="623" t="str">
        <f>IF(CNGE_2024_M1_Secc1_Sub1!$D136="","",CNGE_2024_M1_Secc1_Sub1!$D136)</f>
        <v/>
      </c>
      <c r="E878" s="624"/>
      <c r="F878" s="624"/>
      <c r="G878" s="624"/>
      <c r="H878" s="624"/>
      <c r="I878" s="624"/>
      <c r="J878" s="624"/>
      <c r="K878" s="624"/>
      <c r="L878" s="624"/>
      <c r="M878" s="624"/>
      <c r="N878" s="624"/>
      <c r="O878" s="625"/>
      <c r="P878" s="111"/>
      <c r="Q878" s="111"/>
      <c r="R878" s="111"/>
      <c r="S878" s="111"/>
      <c r="T878" s="111"/>
      <c r="U878" s="111"/>
      <c r="V878" s="111"/>
      <c r="W878" s="111"/>
      <c r="X878" s="111"/>
      <c r="Y878" s="111"/>
      <c r="Z878" s="111"/>
      <c r="AA878" s="111"/>
      <c r="AB878" s="111"/>
      <c r="AC878" s="111"/>
      <c r="AD878" s="111"/>
      <c r="AE878" s="8"/>
      <c r="AG878" s="269">
        <f t="shared" si="327"/>
        <v>0</v>
      </c>
      <c r="AH878" s="298">
        <f t="shared" si="328"/>
        <v>0</v>
      </c>
      <c r="AI878" s="299">
        <f t="shared" si="329"/>
        <v>0</v>
      </c>
      <c r="AJ878" s="300">
        <f t="shared" si="330"/>
        <v>0</v>
      </c>
      <c r="AK878" s="301">
        <f t="shared" si="331"/>
        <v>0</v>
      </c>
      <c r="AL878" s="298">
        <f t="shared" si="332"/>
        <v>0</v>
      </c>
      <c r="AM878" s="299">
        <f t="shared" si="333"/>
        <v>0</v>
      </c>
      <c r="AN878" s="300">
        <f t="shared" si="334"/>
        <v>0</v>
      </c>
      <c r="AO878" s="301">
        <f t="shared" si="335"/>
        <v>0</v>
      </c>
      <c r="AP878" s="298">
        <f t="shared" si="336"/>
        <v>0</v>
      </c>
      <c r="AQ878" s="299">
        <f t="shared" si="337"/>
        <v>0</v>
      </c>
      <c r="AR878" s="300">
        <f t="shared" si="338"/>
        <v>0</v>
      </c>
      <c r="AS878" s="301">
        <f t="shared" si="339"/>
        <v>0</v>
      </c>
      <c r="AT878" s="298">
        <f t="shared" si="340"/>
        <v>0</v>
      </c>
      <c r="AU878" s="299">
        <f t="shared" si="341"/>
        <v>0</v>
      </c>
      <c r="AV878" s="300">
        <f t="shared" si="342"/>
        <v>0</v>
      </c>
      <c r="AW878" s="301">
        <f t="shared" si="343"/>
        <v>0</v>
      </c>
      <c r="AX878" s="298">
        <f t="shared" si="344"/>
        <v>0</v>
      </c>
      <c r="AY878" s="299">
        <f t="shared" si="345"/>
        <v>0</v>
      </c>
      <c r="AZ878" s="300">
        <f t="shared" si="346"/>
        <v>0</v>
      </c>
      <c r="BA878" s="301">
        <f t="shared" si="347"/>
        <v>0</v>
      </c>
      <c r="BB878" s="298">
        <f t="shared" si="348"/>
        <v>0</v>
      </c>
      <c r="BC878" s="299">
        <f t="shared" si="349"/>
        <v>0</v>
      </c>
      <c r="BD878" s="300">
        <f t="shared" si="350"/>
        <v>0</v>
      </c>
      <c r="BE878" s="301">
        <f t="shared" si="351"/>
        <v>0</v>
      </c>
      <c r="BF878" s="298">
        <f t="shared" si="352"/>
        <v>0</v>
      </c>
      <c r="BG878" s="299">
        <f t="shared" si="353"/>
        <v>0</v>
      </c>
      <c r="BH878" s="300">
        <f t="shared" si="354"/>
        <v>0</v>
      </c>
      <c r="BI878" s="301">
        <f t="shared" si="355"/>
        <v>0</v>
      </c>
      <c r="BJ878" s="298">
        <f t="shared" si="356"/>
        <v>0</v>
      </c>
      <c r="BK878" s="299">
        <f t="shared" si="357"/>
        <v>0</v>
      </c>
      <c r="BL878" s="300">
        <f t="shared" si="358"/>
        <v>0</v>
      </c>
      <c r="BM878" s="301">
        <f t="shared" si="359"/>
        <v>0</v>
      </c>
      <c r="BN878" s="298">
        <f t="shared" si="360"/>
        <v>0</v>
      </c>
      <c r="BO878" s="299">
        <f t="shared" si="361"/>
        <v>0</v>
      </c>
      <c r="BP878" s="300">
        <f t="shared" si="362"/>
        <v>0</v>
      </c>
      <c r="BQ878" s="301">
        <f t="shared" si="363"/>
        <v>0</v>
      </c>
      <c r="BR878" s="298">
        <f t="shared" si="364"/>
        <v>0</v>
      </c>
      <c r="BS878" s="299">
        <f t="shared" si="365"/>
        <v>0</v>
      </c>
      <c r="BT878" s="300">
        <f t="shared" si="366"/>
        <v>0</v>
      </c>
      <c r="BU878" s="301">
        <f t="shared" si="367"/>
        <v>0</v>
      </c>
      <c r="BV878" s="298">
        <f t="shared" si="368"/>
        <v>0</v>
      </c>
      <c r="BW878" s="299">
        <f t="shared" si="369"/>
        <v>0</v>
      </c>
      <c r="BX878" s="300">
        <f t="shared" si="370"/>
        <v>0</v>
      </c>
      <c r="BY878" s="301">
        <f t="shared" si="371"/>
        <v>0</v>
      </c>
      <c r="BZ878" s="371">
        <f t="shared" si="372"/>
        <v>0</v>
      </c>
      <c r="CA878" s="303">
        <f t="shared" si="373"/>
        <v>0</v>
      </c>
      <c r="CB878" s="304" t="str">
        <f>IF(CA878=0,"",
IF(SUM($CA$784:CA878)=1,CC878,
IF($CA$904&gt;SUM($CA$784:CA878),_xlfn.CONCAT(", ",CC878),
IF($CA$904=SUM($CA$784:CA878),_xlfn.CONCAT(" y ",CC878)))))</f>
        <v/>
      </c>
      <c r="CC878" s="231" t="s">
        <v>6306</v>
      </c>
      <c r="CD878" s="290">
        <f t="shared" si="374"/>
        <v>0</v>
      </c>
      <c r="CE878" s="291" t="str">
        <f>IF(CD878=0,"",
IF(SUM($CD$784:CD878)=1,CF878,
IF($CD$904&gt;SUM($CD$784:CD878),_xlfn.CONCAT(", ",CF878),
IF($CD$904=SUM($CD$784:CD878),_xlfn.CONCAT(" y ",CF878)))))</f>
        <v/>
      </c>
      <c r="CF878" s="222" t="s">
        <v>6306</v>
      </c>
      <c r="CG878" s="378">
        <f t="shared" si="375"/>
        <v>0</v>
      </c>
      <c r="CH878" s="379">
        <f t="shared" si="376"/>
        <v>0</v>
      </c>
      <c r="CI878" s="380">
        <f t="shared" si="377"/>
        <v>0</v>
      </c>
    </row>
    <row r="879" spans="1:87" ht="15" hidden="1" customHeight="1">
      <c r="A879" s="6"/>
      <c r="B879" s="5"/>
      <c r="C879" s="87" t="s">
        <v>200</v>
      </c>
      <c r="D879" s="623" t="str">
        <f>IF(CNGE_2024_M1_Secc1_Sub1!$D137="","",CNGE_2024_M1_Secc1_Sub1!$D137)</f>
        <v/>
      </c>
      <c r="E879" s="624"/>
      <c r="F879" s="624"/>
      <c r="G879" s="624"/>
      <c r="H879" s="624"/>
      <c r="I879" s="624"/>
      <c r="J879" s="624"/>
      <c r="K879" s="624"/>
      <c r="L879" s="624"/>
      <c r="M879" s="624"/>
      <c r="N879" s="624"/>
      <c r="O879" s="625"/>
      <c r="P879" s="111"/>
      <c r="Q879" s="111"/>
      <c r="R879" s="111"/>
      <c r="S879" s="111"/>
      <c r="T879" s="111"/>
      <c r="U879" s="111"/>
      <c r="V879" s="111"/>
      <c r="W879" s="111"/>
      <c r="X879" s="111"/>
      <c r="Y879" s="111"/>
      <c r="Z879" s="111"/>
      <c r="AA879" s="111"/>
      <c r="AB879" s="111"/>
      <c r="AC879" s="111"/>
      <c r="AD879" s="111"/>
      <c r="AE879" s="8"/>
      <c r="AG879" s="269">
        <f t="shared" si="327"/>
        <v>0</v>
      </c>
      <c r="AH879" s="298">
        <f t="shared" si="328"/>
        <v>0</v>
      </c>
      <c r="AI879" s="299">
        <f t="shared" si="329"/>
        <v>0</v>
      </c>
      <c r="AJ879" s="300">
        <f t="shared" si="330"/>
        <v>0</v>
      </c>
      <c r="AK879" s="301">
        <f t="shared" si="331"/>
        <v>0</v>
      </c>
      <c r="AL879" s="298">
        <f t="shared" si="332"/>
        <v>0</v>
      </c>
      <c r="AM879" s="299">
        <f t="shared" si="333"/>
        <v>0</v>
      </c>
      <c r="AN879" s="300">
        <f t="shared" si="334"/>
        <v>0</v>
      </c>
      <c r="AO879" s="301">
        <f t="shared" si="335"/>
        <v>0</v>
      </c>
      <c r="AP879" s="298">
        <f t="shared" si="336"/>
        <v>0</v>
      </c>
      <c r="AQ879" s="299">
        <f t="shared" si="337"/>
        <v>0</v>
      </c>
      <c r="AR879" s="300">
        <f t="shared" si="338"/>
        <v>0</v>
      </c>
      <c r="AS879" s="301">
        <f t="shared" si="339"/>
        <v>0</v>
      </c>
      <c r="AT879" s="298">
        <f t="shared" si="340"/>
        <v>0</v>
      </c>
      <c r="AU879" s="299">
        <f t="shared" si="341"/>
        <v>0</v>
      </c>
      <c r="AV879" s="300">
        <f t="shared" si="342"/>
        <v>0</v>
      </c>
      <c r="AW879" s="301">
        <f t="shared" si="343"/>
        <v>0</v>
      </c>
      <c r="AX879" s="298">
        <f t="shared" si="344"/>
        <v>0</v>
      </c>
      <c r="AY879" s="299">
        <f t="shared" si="345"/>
        <v>0</v>
      </c>
      <c r="AZ879" s="300">
        <f t="shared" si="346"/>
        <v>0</v>
      </c>
      <c r="BA879" s="301">
        <f t="shared" si="347"/>
        <v>0</v>
      </c>
      <c r="BB879" s="298">
        <f t="shared" si="348"/>
        <v>0</v>
      </c>
      <c r="BC879" s="299">
        <f t="shared" si="349"/>
        <v>0</v>
      </c>
      <c r="BD879" s="300">
        <f t="shared" si="350"/>
        <v>0</v>
      </c>
      <c r="BE879" s="301">
        <f t="shared" si="351"/>
        <v>0</v>
      </c>
      <c r="BF879" s="298">
        <f t="shared" si="352"/>
        <v>0</v>
      </c>
      <c r="BG879" s="299">
        <f t="shared" si="353"/>
        <v>0</v>
      </c>
      <c r="BH879" s="300">
        <f t="shared" si="354"/>
        <v>0</v>
      </c>
      <c r="BI879" s="301">
        <f t="shared" si="355"/>
        <v>0</v>
      </c>
      <c r="BJ879" s="298">
        <f t="shared" si="356"/>
        <v>0</v>
      </c>
      <c r="BK879" s="299">
        <f t="shared" si="357"/>
        <v>0</v>
      </c>
      <c r="BL879" s="300">
        <f t="shared" si="358"/>
        <v>0</v>
      </c>
      <c r="BM879" s="301">
        <f t="shared" si="359"/>
        <v>0</v>
      </c>
      <c r="BN879" s="298">
        <f t="shared" si="360"/>
        <v>0</v>
      </c>
      <c r="BO879" s="299">
        <f t="shared" si="361"/>
        <v>0</v>
      </c>
      <c r="BP879" s="300">
        <f t="shared" si="362"/>
        <v>0</v>
      </c>
      <c r="BQ879" s="301">
        <f t="shared" si="363"/>
        <v>0</v>
      </c>
      <c r="BR879" s="298">
        <f t="shared" si="364"/>
        <v>0</v>
      </c>
      <c r="BS879" s="299">
        <f t="shared" si="365"/>
        <v>0</v>
      </c>
      <c r="BT879" s="300">
        <f t="shared" si="366"/>
        <v>0</v>
      </c>
      <c r="BU879" s="301">
        <f t="shared" si="367"/>
        <v>0</v>
      </c>
      <c r="BV879" s="298">
        <f t="shared" si="368"/>
        <v>0</v>
      </c>
      <c r="BW879" s="299">
        <f t="shared" si="369"/>
        <v>0</v>
      </c>
      <c r="BX879" s="300">
        <f t="shared" si="370"/>
        <v>0</v>
      </c>
      <c r="BY879" s="301">
        <f t="shared" si="371"/>
        <v>0</v>
      </c>
      <c r="BZ879" s="371">
        <f t="shared" si="372"/>
        <v>0</v>
      </c>
      <c r="CA879" s="303">
        <f t="shared" si="373"/>
        <v>0</v>
      </c>
      <c r="CB879" s="304" t="str">
        <f>IF(CA879=0,"",
IF(SUM($CA$784:CA879)=1,CC879,
IF($CA$904&gt;SUM($CA$784:CA879),_xlfn.CONCAT(", ",CC879),
IF($CA$904=SUM($CA$784:CA879),_xlfn.CONCAT(" y ",CC879)))))</f>
        <v/>
      </c>
      <c r="CC879" s="231" t="s">
        <v>6307</v>
      </c>
      <c r="CD879" s="290">
        <f t="shared" si="374"/>
        <v>0</v>
      </c>
      <c r="CE879" s="291" t="str">
        <f>IF(CD879=0,"",
IF(SUM($CD$784:CD879)=1,CF879,
IF($CD$904&gt;SUM($CD$784:CD879),_xlfn.CONCAT(", ",CF879),
IF($CD$904=SUM($CD$784:CD879),_xlfn.CONCAT(" y ",CF879)))))</f>
        <v/>
      </c>
      <c r="CF879" s="222" t="s">
        <v>6307</v>
      </c>
      <c r="CG879" s="378">
        <f t="shared" si="375"/>
        <v>0</v>
      </c>
      <c r="CH879" s="379">
        <f t="shared" si="376"/>
        <v>0</v>
      </c>
      <c r="CI879" s="380">
        <f t="shared" si="377"/>
        <v>0</v>
      </c>
    </row>
    <row r="880" spans="1:87" ht="15" hidden="1" customHeight="1">
      <c r="A880" s="6"/>
      <c r="B880" s="5"/>
      <c r="C880" s="87" t="s">
        <v>201</v>
      </c>
      <c r="D880" s="623" t="str">
        <f>IF(CNGE_2024_M1_Secc1_Sub1!$D138="","",CNGE_2024_M1_Secc1_Sub1!$D138)</f>
        <v/>
      </c>
      <c r="E880" s="624"/>
      <c r="F880" s="624"/>
      <c r="G880" s="624"/>
      <c r="H880" s="624"/>
      <c r="I880" s="624"/>
      <c r="J880" s="624"/>
      <c r="K880" s="624"/>
      <c r="L880" s="624"/>
      <c r="M880" s="624"/>
      <c r="N880" s="624"/>
      <c r="O880" s="625"/>
      <c r="P880" s="111"/>
      <c r="Q880" s="111"/>
      <c r="R880" s="111"/>
      <c r="S880" s="111"/>
      <c r="T880" s="111"/>
      <c r="U880" s="111"/>
      <c r="V880" s="111"/>
      <c r="W880" s="111"/>
      <c r="X880" s="111"/>
      <c r="Y880" s="111"/>
      <c r="Z880" s="111"/>
      <c r="AA880" s="111"/>
      <c r="AB880" s="111"/>
      <c r="AC880" s="111"/>
      <c r="AD880" s="111"/>
      <c r="AE880" s="8"/>
      <c r="AG880" s="269">
        <f t="shared" si="327"/>
        <v>0</v>
      </c>
      <c r="AH880" s="298">
        <f t="shared" si="328"/>
        <v>0</v>
      </c>
      <c r="AI880" s="299">
        <f t="shared" si="329"/>
        <v>0</v>
      </c>
      <c r="AJ880" s="300">
        <f t="shared" si="330"/>
        <v>0</v>
      </c>
      <c r="AK880" s="301">
        <f t="shared" si="331"/>
        <v>0</v>
      </c>
      <c r="AL880" s="298">
        <f t="shared" si="332"/>
        <v>0</v>
      </c>
      <c r="AM880" s="299">
        <f t="shared" si="333"/>
        <v>0</v>
      </c>
      <c r="AN880" s="300">
        <f t="shared" si="334"/>
        <v>0</v>
      </c>
      <c r="AO880" s="301">
        <f t="shared" si="335"/>
        <v>0</v>
      </c>
      <c r="AP880" s="298">
        <f t="shared" si="336"/>
        <v>0</v>
      </c>
      <c r="AQ880" s="299">
        <f t="shared" si="337"/>
        <v>0</v>
      </c>
      <c r="AR880" s="300">
        <f t="shared" si="338"/>
        <v>0</v>
      </c>
      <c r="AS880" s="301">
        <f t="shared" si="339"/>
        <v>0</v>
      </c>
      <c r="AT880" s="298">
        <f t="shared" si="340"/>
        <v>0</v>
      </c>
      <c r="AU880" s="299">
        <f t="shared" si="341"/>
        <v>0</v>
      </c>
      <c r="AV880" s="300">
        <f t="shared" si="342"/>
        <v>0</v>
      </c>
      <c r="AW880" s="301">
        <f t="shared" si="343"/>
        <v>0</v>
      </c>
      <c r="AX880" s="298">
        <f t="shared" si="344"/>
        <v>0</v>
      </c>
      <c r="AY880" s="299">
        <f t="shared" si="345"/>
        <v>0</v>
      </c>
      <c r="AZ880" s="300">
        <f t="shared" si="346"/>
        <v>0</v>
      </c>
      <c r="BA880" s="301">
        <f t="shared" si="347"/>
        <v>0</v>
      </c>
      <c r="BB880" s="298">
        <f t="shared" si="348"/>
        <v>0</v>
      </c>
      <c r="BC880" s="299">
        <f t="shared" si="349"/>
        <v>0</v>
      </c>
      <c r="BD880" s="300">
        <f t="shared" si="350"/>
        <v>0</v>
      </c>
      <c r="BE880" s="301">
        <f t="shared" si="351"/>
        <v>0</v>
      </c>
      <c r="BF880" s="298">
        <f t="shared" si="352"/>
        <v>0</v>
      </c>
      <c r="BG880" s="299">
        <f t="shared" si="353"/>
        <v>0</v>
      </c>
      <c r="BH880" s="300">
        <f t="shared" si="354"/>
        <v>0</v>
      </c>
      <c r="BI880" s="301">
        <f t="shared" si="355"/>
        <v>0</v>
      </c>
      <c r="BJ880" s="298">
        <f t="shared" si="356"/>
        <v>0</v>
      </c>
      <c r="BK880" s="299">
        <f t="shared" si="357"/>
        <v>0</v>
      </c>
      <c r="BL880" s="300">
        <f t="shared" si="358"/>
        <v>0</v>
      </c>
      <c r="BM880" s="301">
        <f t="shared" si="359"/>
        <v>0</v>
      </c>
      <c r="BN880" s="298">
        <f t="shared" si="360"/>
        <v>0</v>
      </c>
      <c r="BO880" s="299">
        <f t="shared" si="361"/>
        <v>0</v>
      </c>
      <c r="BP880" s="300">
        <f t="shared" si="362"/>
        <v>0</v>
      </c>
      <c r="BQ880" s="301">
        <f t="shared" si="363"/>
        <v>0</v>
      </c>
      <c r="BR880" s="298">
        <f t="shared" si="364"/>
        <v>0</v>
      </c>
      <c r="BS880" s="299">
        <f t="shared" si="365"/>
        <v>0</v>
      </c>
      <c r="BT880" s="300">
        <f t="shared" si="366"/>
        <v>0</v>
      </c>
      <c r="BU880" s="301">
        <f t="shared" si="367"/>
        <v>0</v>
      </c>
      <c r="BV880" s="298">
        <f t="shared" si="368"/>
        <v>0</v>
      </c>
      <c r="BW880" s="299">
        <f t="shared" si="369"/>
        <v>0</v>
      </c>
      <c r="BX880" s="300">
        <f t="shared" si="370"/>
        <v>0</v>
      </c>
      <c r="BY880" s="301">
        <f t="shared" si="371"/>
        <v>0</v>
      </c>
      <c r="BZ880" s="371">
        <f t="shared" si="372"/>
        <v>0</v>
      </c>
      <c r="CA880" s="303">
        <f t="shared" si="373"/>
        <v>0</v>
      </c>
      <c r="CB880" s="304" t="str">
        <f>IF(CA880=0,"",
IF(SUM($CA$784:CA880)=1,CC880,
IF($CA$904&gt;SUM($CA$784:CA880),_xlfn.CONCAT(", ",CC880),
IF($CA$904=SUM($CA$784:CA880),_xlfn.CONCAT(" y ",CC880)))))</f>
        <v/>
      </c>
      <c r="CC880" s="231" t="s">
        <v>6308</v>
      </c>
      <c r="CD880" s="290">
        <f t="shared" si="374"/>
        <v>0</v>
      </c>
      <c r="CE880" s="291" t="str">
        <f>IF(CD880=0,"",
IF(SUM($CD$784:CD880)=1,CF880,
IF($CD$904&gt;SUM($CD$784:CD880),_xlfn.CONCAT(", ",CF880),
IF($CD$904=SUM($CD$784:CD880),_xlfn.CONCAT(" y ",CF880)))))</f>
        <v/>
      </c>
      <c r="CF880" s="222" t="s">
        <v>6308</v>
      </c>
      <c r="CG880" s="378">
        <f t="shared" si="375"/>
        <v>0</v>
      </c>
      <c r="CH880" s="379">
        <f t="shared" si="376"/>
        <v>0</v>
      </c>
      <c r="CI880" s="380">
        <f t="shared" si="377"/>
        <v>0</v>
      </c>
    </row>
    <row r="881" spans="1:87" ht="15" hidden="1" customHeight="1">
      <c r="A881" s="6"/>
      <c r="B881" s="5"/>
      <c r="C881" s="87" t="s">
        <v>202</v>
      </c>
      <c r="D881" s="623" t="str">
        <f>IF(CNGE_2024_M1_Secc1_Sub1!$D139="","",CNGE_2024_M1_Secc1_Sub1!$D139)</f>
        <v/>
      </c>
      <c r="E881" s="624"/>
      <c r="F881" s="624"/>
      <c r="G881" s="624"/>
      <c r="H881" s="624"/>
      <c r="I881" s="624"/>
      <c r="J881" s="624"/>
      <c r="K881" s="624"/>
      <c r="L881" s="624"/>
      <c r="M881" s="624"/>
      <c r="N881" s="624"/>
      <c r="O881" s="625"/>
      <c r="P881" s="111"/>
      <c r="Q881" s="111"/>
      <c r="R881" s="111"/>
      <c r="S881" s="111"/>
      <c r="T881" s="111"/>
      <c r="U881" s="111"/>
      <c r="V881" s="111"/>
      <c r="W881" s="111"/>
      <c r="X881" s="111"/>
      <c r="Y881" s="111"/>
      <c r="Z881" s="111"/>
      <c r="AA881" s="111"/>
      <c r="AB881" s="111"/>
      <c r="AC881" s="111"/>
      <c r="AD881" s="111"/>
      <c r="AE881" s="8"/>
      <c r="AG881" s="269">
        <f t="shared" si="327"/>
        <v>0</v>
      </c>
      <c r="AH881" s="298">
        <f t="shared" si="328"/>
        <v>0</v>
      </c>
      <c r="AI881" s="299">
        <f t="shared" si="329"/>
        <v>0</v>
      </c>
      <c r="AJ881" s="300">
        <f t="shared" si="330"/>
        <v>0</v>
      </c>
      <c r="AK881" s="301">
        <f t="shared" si="331"/>
        <v>0</v>
      </c>
      <c r="AL881" s="298">
        <f t="shared" si="332"/>
        <v>0</v>
      </c>
      <c r="AM881" s="299">
        <f t="shared" si="333"/>
        <v>0</v>
      </c>
      <c r="AN881" s="300">
        <f t="shared" si="334"/>
        <v>0</v>
      </c>
      <c r="AO881" s="301">
        <f t="shared" si="335"/>
        <v>0</v>
      </c>
      <c r="AP881" s="298">
        <f t="shared" si="336"/>
        <v>0</v>
      </c>
      <c r="AQ881" s="299">
        <f t="shared" si="337"/>
        <v>0</v>
      </c>
      <c r="AR881" s="300">
        <f t="shared" si="338"/>
        <v>0</v>
      </c>
      <c r="AS881" s="301">
        <f t="shared" si="339"/>
        <v>0</v>
      </c>
      <c r="AT881" s="298">
        <f t="shared" si="340"/>
        <v>0</v>
      </c>
      <c r="AU881" s="299">
        <f t="shared" si="341"/>
        <v>0</v>
      </c>
      <c r="AV881" s="300">
        <f t="shared" si="342"/>
        <v>0</v>
      </c>
      <c r="AW881" s="301">
        <f t="shared" si="343"/>
        <v>0</v>
      </c>
      <c r="AX881" s="298">
        <f t="shared" si="344"/>
        <v>0</v>
      </c>
      <c r="AY881" s="299">
        <f t="shared" si="345"/>
        <v>0</v>
      </c>
      <c r="AZ881" s="300">
        <f t="shared" si="346"/>
        <v>0</v>
      </c>
      <c r="BA881" s="301">
        <f t="shared" si="347"/>
        <v>0</v>
      </c>
      <c r="BB881" s="298">
        <f t="shared" si="348"/>
        <v>0</v>
      </c>
      <c r="BC881" s="299">
        <f t="shared" si="349"/>
        <v>0</v>
      </c>
      <c r="BD881" s="300">
        <f t="shared" si="350"/>
        <v>0</v>
      </c>
      <c r="BE881" s="301">
        <f t="shared" si="351"/>
        <v>0</v>
      </c>
      <c r="BF881" s="298">
        <f t="shared" si="352"/>
        <v>0</v>
      </c>
      <c r="BG881" s="299">
        <f t="shared" si="353"/>
        <v>0</v>
      </c>
      <c r="BH881" s="300">
        <f t="shared" si="354"/>
        <v>0</v>
      </c>
      <c r="BI881" s="301">
        <f t="shared" si="355"/>
        <v>0</v>
      </c>
      <c r="BJ881" s="298">
        <f t="shared" si="356"/>
        <v>0</v>
      </c>
      <c r="BK881" s="299">
        <f t="shared" si="357"/>
        <v>0</v>
      </c>
      <c r="BL881" s="300">
        <f t="shared" si="358"/>
        <v>0</v>
      </c>
      <c r="BM881" s="301">
        <f t="shared" si="359"/>
        <v>0</v>
      </c>
      <c r="BN881" s="298">
        <f t="shared" si="360"/>
        <v>0</v>
      </c>
      <c r="BO881" s="299">
        <f t="shared" si="361"/>
        <v>0</v>
      </c>
      <c r="BP881" s="300">
        <f t="shared" si="362"/>
        <v>0</v>
      </c>
      <c r="BQ881" s="301">
        <f t="shared" si="363"/>
        <v>0</v>
      </c>
      <c r="BR881" s="298">
        <f t="shared" si="364"/>
        <v>0</v>
      </c>
      <c r="BS881" s="299">
        <f t="shared" si="365"/>
        <v>0</v>
      </c>
      <c r="BT881" s="300">
        <f t="shared" si="366"/>
        <v>0</v>
      </c>
      <c r="BU881" s="301">
        <f t="shared" si="367"/>
        <v>0</v>
      </c>
      <c r="BV881" s="298">
        <f t="shared" si="368"/>
        <v>0</v>
      </c>
      <c r="BW881" s="299">
        <f t="shared" si="369"/>
        <v>0</v>
      </c>
      <c r="BX881" s="300">
        <f t="shared" si="370"/>
        <v>0</v>
      </c>
      <c r="BY881" s="301">
        <f t="shared" si="371"/>
        <v>0</v>
      </c>
      <c r="BZ881" s="371">
        <f t="shared" si="372"/>
        <v>0</v>
      </c>
      <c r="CA881" s="303">
        <f t="shared" si="373"/>
        <v>0</v>
      </c>
      <c r="CB881" s="304" t="str">
        <f>IF(CA881=0,"",
IF(SUM($CA$784:CA881)=1,CC881,
IF($CA$904&gt;SUM($CA$784:CA881),_xlfn.CONCAT(", ",CC881),
IF($CA$904=SUM($CA$784:CA881),_xlfn.CONCAT(" y ",CC881)))))</f>
        <v/>
      </c>
      <c r="CC881" s="231" t="s">
        <v>6309</v>
      </c>
      <c r="CD881" s="290">
        <f t="shared" si="374"/>
        <v>0</v>
      </c>
      <c r="CE881" s="291" t="str">
        <f>IF(CD881=0,"",
IF(SUM($CD$784:CD881)=1,CF881,
IF($CD$904&gt;SUM($CD$784:CD881),_xlfn.CONCAT(", ",CF881),
IF($CD$904=SUM($CD$784:CD881),_xlfn.CONCAT(" y ",CF881)))))</f>
        <v/>
      </c>
      <c r="CF881" s="222" t="s">
        <v>6309</v>
      </c>
      <c r="CG881" s="378">
        <f t="shared" si="375"/>
        <v>0</v>
      </c>
      <c r="CH881" s="379">
        <f t="shared" si="376"/>
        <v>0</v>
      </c>
      <c r="CI881" s="380">
        <f t="shared" si="377"/>
        <v>0</v>
      </c>
    </row>
    <row r="882" spans="1:87" ht="15" hidden="1" customHeight="1">
      <c r="A882" s="6"/>
      <c r="B882" s="5"/>
      <c r="C882" s="87" t="s">
        <v>203</v>
      </c>
      <c r="D882" s="623" t="str">
        <f>IF(CNGE_2024_M1_Secc1_Sub1!$D140="","",CNGE_2024_M1_Secc1_Sub1!$D140)</f>
        <v/>
      </c>
      <c r="E882" s="624"/>
      <c r="F882" s="624"/>
      <c r="G882" s="624"/>
      <c r="H882" s="624"/>
      <c r="I882" s="624"/>
      <c r="J882" s="624"/>
      <c r="K882" s="624"/>
      <c r="L882" s="624"/>
      <c r="M882" s="624"/>
      <c r="N882" s="624"/>
      <c r="O882" s="625"/>
      <c r="P882" s="111"/>
      <c r="Q882" s="111"/>
      <c r="R882" s="111"/>
      <c r="S882" s="111"/>
      <c r="T882" s="111"/>
      <c r="U882" s="111"/>
      <c r="V882" s="111"/>
      <c r="W882" s="111"/>
      <c r="X882" s="111"/>
      <c r="Y882" s="111"/>
      <c r="Z882" s="111"/>
      <c r="AA882" s="111"/>
      <c r="AB882" s="111"/>
      <c r="AC882" s="111"/>
      <c r="AD882" s="111"/>
      <c r="AE882" s="8"/>
      <c r="AG882" s="269">
        <f t="shared" si="327"/>
        <v>0</v>
      </c>
      <c r="AH882" s="298">
        <f t="shared" si="328"/>
        <v>0</v>
      </c>
      <c r="AI882" s="299">
        <f t="shared" si="329"/>
        <v>0</v>
      </c>
      <c r="AJ882" s="300">
        <f t="shared" si="330"/>
        <v>0</v>
      </c>
      <c r="AK882" s="301">
        <f t="shared" si="331"/>
        <v>0</v>
      </c>
      <c r="AL882" s="298">
        <f t="shared" si="332"/>
        <v>0</v>
      </c>
      <c r="AM882" s="299">
        <f t="shared" si="333"/>
        <v>0</v>
      </c>
      <c r="AN882" s="300">
        <f t="shared" si="334"/>
        <v>0</v>
      </c>
      <c r="AO882" s="301">
        <f t="shared" si="335"/>
        <v>0</v>
      </c>
      <c r="AP882" s="298">
        <f t="shared" si="336"/>
        <v>0</v>
      </c>
      <c r="AQ882" s="299">
        <f t="shared" si="337"/>
        <v>0</v>
      </c>
      <c r="AR882" s="300">
        <f t="shared" si="338"/>
        <v>0</v>
      </c>
      <c r="AS882" s="301">
        <f t="shared" si="339"/>
        <v>0</v>
      </c>
      <c r="AT882" s="298">
        <f t="shared" si="340"/>
        <v>0</v>
      </c>
      <c r="AU882" s="299">
        <f t="shared" si="341"/>
        <v>0</v>
      </c>
      <c r="AV882" s="300">
        <f t="shared" si="342"/>
        <v>0</v>
      </c>
      <c r="AW882" s="301">
        <f t="shared" si="343"/>
        <v>0</v>
      </c>
      <c r="AX882" s="298">
        <f t="shared" si="344"/>
        <v>0</v>
      </c>
      <c r="AY882" s="299">
        <f t="shared" si="345"/>
        <v>0</v>
      </c>
      <c r="AZ882" s="300">
        <f t="shared" si="346"/>
        <v>0</v>
      </c>
      <c r="BA882" s="301">
        <f t="shared" si="347"/>
        <v>0</v>
      </c>
      <c r="BB882" s="298">
        <f t="shared" si="348"/>
        <v>0</v>
      </c>
      <c r="BC882" s="299">
        <f t="shared" si="349"/>
        <v>0</v>
      </c>
      <c r="BD882" s="300">
        <f t="shared" si="350"/>
        <v>0</v>
      </c>
      <c r="BE882" s="301">
        <f t="shared" si="351"/>
        <v>0</v>
      </c>
      <c r="BF882" s="298">
        <f t="shared" si="352"/>
        <v>0</v>
      </c>
      <c r="BG882" s="299">
        <f t="shared" si="353"/>
        <v>0</v>
      </c>
      <c r="BH882" s="300">
        <f t="shared" si="354"/>
        <v>0</v>
      </c>
      <c r="BI882" s="301">
        <f t="shared" si="355"/>
        <v>0</v>
      </c>
      <c r="BJ882" s="298">
        <f t="shared" si="356"/>
        <v>0</v>
      </c>
      <c r="BK882" s="299">
        <f t="shared" si="357"/>
        <v>0</v>
      </c>
      <c r="BL882" s="300">
        <f t="shared" si="358"/>
        <v>0</v>
      </c>
      <c r="BM882" s="301">
        <f t="shared" si="359"/>
        <v>0</v>
      </c>
      <c r="BN882" s="298">
        <f t="shared" si="360"/>
        <v>0</v>
      </c>
      <c r="BO882" s="299">
        <f t="shared" si="361"/>
        <v>0</v>
      </c>
      <c r="BP882" s="300">
        <f t="shared" si="362"/>
        <v>0</v>
      </c>
      <c r="BQ882" s="301">
        <f t="shared" si="363"/>
        <v>0</v>
      </c>
      <c r="BR882" s="298">
        <f t="shared" si="364"/>
        <v>0</v>
      </c>
      <c r="BS882" s="299">
        <f t="shared" si="365"/>
        <v>0</v>
      </c>
      <c r="BT882" s="300">
        <f t="shared" si="366"/>
        <v>0</v>
      </c>
      <c r="BU882" s="301">
        <f t="shared" si="367"/>
        <v>0</v>
      </c>
      <c r="BV882" s="298">
        <f t="shared" si="368"/>
        <v>0</v>
      </c>
      <c r="BW882" s="299">
        <f t="shared" si="369"/>
        <v>0</v>
      </c>
      <c r="BX882" s="300">
        <f t="shared" si="370"/>
        <v>0</v>
      </c>
      <c r="BY882" s="301">
        <f t="shared" si="371"/>
        <v>0</v>
      </c>
      <c r="BZ882" s="371">
        <f t="shared" si="372"/>
        <v>0</v>
      </c>
      <c r="CA882" s="303">
        <f t="shared" si="373"/>
        <v>0</v>
      </c>
      <c r="CB882" s="304" t="str">
        <f>IF(CA882=0,"",
IF(SUM($CA$784:CA882)=1,CC882,
IF($CA$904&gt;SUM($CA$784:CA882),_xlfn.CONCAT(", ",CC882),
IF($CA$904=SUM($CA$784:CA882),_xlfn.CONCAT(" y ",CC882)))))</f>
        <v/>
      </c>
      <c r="CC882" s="231" t="s">
        <v>6310</v>
      </c>
      <c r="CD882" s="290">
        <f t="shared" si="374"/>
        <v>0</v>
      </c>
      <c r="CE882" s="291" t="str">
        <f>IF(CD882=0,"",
IF(SUM($CD$784:CD882)=1,CF882,
IF($CD$904&gt;SUM($CD$784:CD882),_xlfn.CONCAT(", ",CF882),
IF($CD$904=SUM($CD$784:CD882),_xlfn.CONCAT(" y ",CF882)))))</f>
        <v/>
      </c>
      <c r="CF882" s="222" t="s">
        <v>6310</v>
      </c>
      <c r="CG882" s="378">
        <f t="shared" si="375"/>
        <v>0</v>
      </c>
      <c r="CH882" s="379">
        <f t="shared" si="376"/>
        <v>0</v>
      </c>
      <c r="CI882" s="380">
        <f t="shared" si="377"/>
        <v>0</v>
      </c>
    </row>
    <row r="883" spans="1:87" ht="15" hidden="1" customHeight="1">
      <c r="A883" s="6"/>
      <c r="B883" s="5"/>
      <c r="C883" s="87" t="s">
        <v>204</v>
      </c>
      <c r="D883" s="623" t="str">
        <f>IF(CNGE_2024_M1_Secc1_Sub1!$D141="","",CNGE_2024_M1_Secc1_Sub1!$D141)</f>
        <v/>
      </c>
      <c r="E883" s="624"/>
      <c r="F883" s="624"/>
      <c r="G883" s="624"/>
      <c r="H883" s="624"/>
      <c r="I883" s="624"/>
      <c r="J883" s="624"/>
      <c r="K883" s="624"/>
      <c r="L883" s="624"/>
      <c r="M883" s="624"/>
      <c r="N883" s="624"/>
      <c r="O883" s="625"/>
      <c r="P883" s="111"/>
      <c r="Q883" s="111"/>
      <c r="R883" s="111"/>
      <c r="S883" s="111"/>
      <c r="T883" s="111"/>
      <c r="U883" s="111"/>
      <c r="V883" s="111"/>
      <c r="W883" s="111"/>
      <c r="X883" s="111"/>
      <c r="Y883" s="111"/>
      <c r="Z883" s="111"/>
      <c r="AA883" s="111"/>
      <c r="AB883" s="111"/>
      <c r="AC883" s="111"/>
      <c r="AD883" s="111"/>
      <c r="AE883" s="8"/>
      <c r="AG883" s="269">
        <f t="shared" si="327"/>
        <v>0</v>
      </c>
      <c r="AH883" s="298">
        <f t="shared" si="328"/>
        <v>0</v>
      </c>
      <c r="AI883" s="299">
        <f t="shared" si="329"/>
        <v>0</v>
      </c>
      <c r="AJ883" s="300">
        <f t="shared" si="330"/>
        <v>0</v>
      </c>
      <c r="AK883" s="301">
        <f t="shared" si="331"/>
        <v>0</v>
      </c>
      <c r="AL883" s="298">
        <f t="shared" si="332"/>
        <v>0</v>
      </c>
      <c r="AM883" s="299">
        <f t="shared" si="333"/>
        <v>0</v>
      </c>
      <c r="AN883" s="300">
        <f t="shared" si="334"/>
        <v>0</v>
      </c>
      <c r="AO883" s="301">
        <f t="shared" si="335"/>
        <v>0</v>
      </c>
      <c r="AP883" s="298">
        <f t="shared" si="336"/>
        <v>0</v>
      </c>
      <c r="AQ883" s="299">
        <f t="shared" si="337"/>
        <v>0</v>
      </c>
      <c r="AR883" s="300">
        <f t="shared" si="338"/>
        <v>0</v>
      </c>
      <c r="AS883" s="301">
        <f t="shared" si="339"/>
        <v>0</v>
      </c>
      <c r="AT883" s="298">
        <f t="shared" si="340"/>
        <v>0</v>
      </c>
      <c r="AU883" s="299">
        <f t="shared" si="341"/>
        <v>0</v>
      </c>
      <c r="AV883" s="300">
        <f t="shared" si="342"/>
        <v>0</v>
      </c>
      <c r="AW883" s="301">
        <f t="shared" si="343"/>
        <v>0</v>
      </c>
      <c r="AX883" s="298">
        <f t="shared" si="344"/>
        <v>0</v>
      </c>
      <c r="AY883" s="299">
        <f t="shared" si="345"/>
        <v>0</v>
      </c>
      <c r="AZ883" s="300">
        <f t="shared" si="346"/>
        <v>0</v>
      </c>
      <c r="BA883" s="301">
        <f t="shared" si="347"/>
        <v>0</v>
      </c>
      <c r="BB883" s="298">
        <f t="shared" si="348"/>
        <v>0</v>
      </c>
      <c r="BC883" s="299">
        <f t="shared" si="349"/>
        <v>0</v>
      </c>
      <c r="BD883" s="300">
        <f t="shared" si="350"/>
        <v>0</v>
      </c>
      <c r="BE883" s="301">
        <f t="shared" si="351"/>
        <v>0</v>
      </c>
      <c r="BF883" s="298">
        <f t="shared" si="352"/>
        <v>0</v>
      </c>
      <c r="BG883" s="299">
        <f t="shared" si="353"/>
        <v>0</v>
      </c>
      <c r="BH883" s="300">
        <f t="shared" si="354"/>
        <v>0</v>
      </c>
      <c r="BI883" s="301">
        <f t="shared" si="355"/>
        <v>0</v>
      </c>
      <c r="BJ883" s="298">
        <f t="shared" si="356"/>
        <v>0</v>
      </c>
      <c r="BK883" s="299">
        <f t="shared" si="357"/>
        <v>0</v>
      </c>
      <c r="BL883" s="300">
        <f t="shared" si="358"/>
        <v>0</v>
      </c>
      <c r="BM883" s="301">
        <f t="shared" si="359"/>
        <v>0</v>
      </c>
      <c r="BN883" s="298">
        <f t="shared" si="360"/>
        <v>0</v>
      </c>
      <c r="BO883" s="299">
        <f t="shared" si="361"/>
        <v>0</v>
      </c>
      <c r="BP883" s="300">
        <f t="shared" si="362"/>
        <v>0</v>
      </c>
      <c r="BQ883" s="301">
        <f t="shared" si="363"/>
        <v>0</v>
      </c>
      <c r="BR883" s="298">
        <f t="shared" si="364"/>
        <v>0</v>
      </c>
      <c r="BS883" s="299">
        <f t="shared" si="365"/>
        <v>0</v>
      </c>
      <c r="BT883" s="300">
        <f t="shared" si="366"/>
        <v>0</v>
      </c>
      <c r="BU883" s="301">
        <f t="shared" si="367"/>
        <v>0</v>
      </c>
      <c r="BV883" s="298">
        <f t="shared" si="368"/>
        <v>0</v>
      </c>
      <c r="BW883" s="299">
        <f t="shared" si="369"/>
        <v>0</v>
      </c>
      <c r="BX883" s="300">
        <f t="shared" si="370"/>
        <v>0</v>
      </c>
      <c r="BY883" s="301">
        <f t="shared" si="371"/>
        <v>0</v>
      </c>
      <c r="BZ883" s="371">
        <f t="shared" si="372"/>
        <v>0</v>
      </c>
      <c r="CA883" s="303">
        <f t="shared" si="373"/>
        <v>0</v>
      </c>
      <c r="CB883" s="304" t="str">
        <f>IF(CA883=0,"",
IF(SUM($CA$784:CA883)=1,CC883,
IF($CA$904&gt;SUM($CA$784:CA883),_xlfn.CONCAT(", ",CC883),
IF($CA$904=SUM($CA$784:CA883),_xlfn.CONCAT(" y ",CC883)))))</f>
        <v/>
      </c>
      <c r="CC883" s="231" t="s">
        <v>6311</v>
      </c>
      <c r="CD883" s="290">
        <f t="shared" si="374"/>
        <v>0</v>
      </c>
      <c r="CE883" s="291" t="str">
        <f>IF(CD883=0,"",
IF(SUM($CD$784:CD883)=1,CF883,
IF($CD$904&gt;SUM($CD$784:CD883),_xlfn.CONCAT(", ",CF883),
IF($CD$904=SUM($CD$784:CD883),_xlfn.CONCAT(" y ",CF883)))))</f>
        <v/>
      </c>
      <c r="CF883" s="222" t="s">
        <v>6311</v>
      </c>
      <c r="CG883" s="378">
        <f t="shared" si="375"/>
        <v>0</v>
      </c>
      <c r="CH883" s="379">
        <f t="shared" si="376"/>
        <v>0</v>
      </c>
      <c r="CI883" s="380">
        <f t="shared" si="377"/>
        <v>0</v>
      </c>
    </row>
    <row r="884" spans="1:87" ht="15" hidden="1" customHeight="1">
      <c r="A884" s="6"/>
      <c r="B884" s="5"/>
      <c r="C884" s="87" t="s">
        <v>205</v>
      </c>
      <c r="D884" s="623" t="str">
        <f>IF(CNGE_2024_M1_Secc1_Sub1!$D142="","",CNGE_2024_M1_Secc1_Sub1!$D142)</f>
        <v/>
      </c>
      <c r="E884" s="624"/>
      <c r="F884" s="624"/>
      <c r="G884" s="624"/>
      <c r="H884" s="624"/>
      <c r="I884" s="624"/>
      <c r="J884" s="624"/>
      <c r="K884" s="624"/>
      <c r="L884" s="624"/>
      <c r="M884" s="624"/>
      <c r="N884" s="624"/>
      <c r="O884" s="625"/>
      <c r="P884" s="111"/>
      <c r="Q884" s="111"/>
      <c r="R884" s="111"/>
      <c r="S884" s="111"/>
      <c r="T884" s="111"/>
      <c r="U884" s="111"/>
      <c r="V884" s="111"/>
      <c r="W884" s="111"/>
      <c r="X884" s="111"/>
      <c r="Y884" s="111"/>
      <c r="Z884" s="111"/>
      <c r="AA884" s="111"/>
      <c r="AB884" s="111"/>
      <c r="AC884" s="111"/>
      <c r="AD884" s="111"/>
      <c r="AE884" s="8"/>
      <c r="AG884" s="269">
        <f t="shared" si="327"/>
        <v>0</v>
      </c>
      <c r="AH884" s="298">
        <f t="shared" si="328"/>
        <v>0</v>
      </c>
      <c r="AI884" s="299">
        <f t="shared" si="329"/>
        <v>0</v>
      </c>
      <c r="AJ884" s="300">
        <f t="shared" si="330"/>
        <v>0</v>
      </c>
      <c r="AK884" s="301">
        <f t="shared" si="331"/>
        <v>0</v>
      </c>
      <c r="AL884" s="298">
        <f t="shared" si="332"/>
        <v>0</v>
      </c>
      <c r="AM884" s="299">
        <f t="shared" si="333"/>
        <v>0</v>
      </c>
      <c r="AN884" s="300">
        <f t="shared" si="334"/>
        <v>0</v>
      </c>
      <c r="AO884" s="301">
        <f t="shared" si="335"/>
        <v>0</v>
      </c>
      <c r="AP884" s="298">
        <f t="shared" si="336"/>
        <v>0</v>
      </c>
      <c r="AQ884" s="299">
        <f t="shared" si="337"/>
        <v>0</v>
      </c>
      <c r="AR884" s="300">
        <f t="shared" si="338"/>
        <v>0</v>
      </c>
      <c r="AS884" s="301">
        <f t="shared" si="339"/>
        <v>0</v>
      </c>
      <c r="AT884" s="298">
        <f t="shared" si="340"/>
        <v>0</v>
      </c>
      <c r="AU884" s="299">
        <f t="shared" si="341"/>
        <v>0</v>
      </c>
      <c r="AV884" s="300">
        <f t="shared" si="342"/>
        <v>0</v>
      </c>
      <c r="AW884" s="301">
        <f t="shared" si="343"/>
        <v>0</v>
      </c>
      <c r="AX884" s="298">
        <f t="shared" si="344"/>
        <v>0</v>
      </c>
      <c r="AY884" s="299">
        <f t="shared" si="345"/>
        <v>0</v>
      </c>
      <c r="AZ884" s="300">
        <f t="shared" si="346"/>
        <v>0</v>
      </c>
      <c r="BA884" s="301">
        <f t="shared" si="347"/>
        <v>0</v>
      </c>
      <c r="BB884" s="298">
        <f t="shared" si="348"/>
        <v>0</v>
      </c>
      <c r="BC884" s="299">
        <f t="shared" si="349"/>
        <v>0</v>
      </c>
      <c r="BD884" s="300">
        <f t="shared" si="350"/>
        <v>0</v>
      </c>
      <c r="BE884" s="301">
        <f t="shared" si="351"/>
        <v>0</v>
      </c>
      <c r="BF884" s="298">
        <f t="shared" si="352"/>
        <v>0</v>
      </c>
      <c r="BG884" s="299">
        <f t="shared" si="353"/>
        <v>0</v>
      </c>
      <c r="BH884" s="300">
        <f t="shared" si="354"/>
        <v>0</v>
      </c>
      <c r="BI884" s="301">
        <f t="shared" si="355"/>
        <v>0</v>
      </c>
      <c r="BJ884" s="298">
        <f t="shared" si="356"/>
        <v>0</v>
      </c>
      <c r="BK884" s="299">
        <f t="shared" si="357"/>
        <v>0</v>
      </c>
      <c r="BL884" s="300">
        <f t="shared" si="358"/>
        <v>0</v>
      </c>
      <c r="BM884" s="301">
        <f t="shared" si="359"/>
        <v>0</v>
      </c>
      <c r="BN884" s="298">
        <f t="shared" si="360"/>
        <v>0</v>
      </c>
      <c r="BO884" s="299">
        <f t="shared" si="361"/>
        <v>0</v>
      </c>
      <c r="BP884" s="300">
        <f t="shared" si="362"/>
        <v>0</v>
      </c>
      <c r="BQ884" s="301">
        <f t="shared" si="363"/>
        <v>0</v>
      </c>
      <c r="BR884" s="298">
        <f t="shared" si="364"/>
        <v>0</v>
      </c>
      <c r="BS884" s="299">
        <f t="shared" si="365"/>
        <v>0</v>
      </c>
      <c r="BT884" s="300">
        <f t="shared" si="366"/>
        <v>0</v>
      </c>
      <c r="BU884" s="301">
        <f t="shared" si="367"/>
        <v>0</v>
      </c>
      <c r="BV884" s="298">
        <f t="shared" si="368"/>
        <v>0</v>
      </c>
      <c r="BW884" s="299">
        <f t="shared" si="369"/>
        <v>0</v>
      </c>
      <c r="BX884" s="300">
        <f t="shared" si="370"/>
        <v>0</v>
      </c>
      <c r="BY884" s="301">
        <f t="shared" si="371"/>
        <v>0</v>
      </c>
      <c r="BZ884" s="371">
        <f t="shared" si="372"/>
        <v>0</v>
      </c>
      <c r="CA884" s="303">
        <f t="shared" si="373"/>
        <v>0</v>
      </c>
      <c r="CB884" s="304" t="str">
        <f>IF(CA884=0,"",
IF(SUM($CA$784:CA884)=1,CC884,
IF($CA$904&gt;SUM($CA$784:CA884),_xlfn.CONCAT(", ",CC884),
IF($CA$904=SUM($CA$784:CA884),_xlfn.CONCAT(" y ",CC884)))))</f>
        <v/>
      </c>
      <c r="CC884" s="231" t="s">
        <v>6312</v>
      </c>
      <c r="CD884" s="290">
        <f t="shared" si="374"/>
        <v>0</v>
      </c>
      <c r="CE884" s="291" t="str">
        <f>IF(CD884=0,"",
IF(SUM($CD$784:CD884)=1,CF884,
IF($CD$904&gt;SUM($CD$784:CD884),_xlfn.CONCAT(", ",CF884),
IF($CD$904=SUM($CD$784:CD884),_xlfn.CONCAT(" y ",CF884)))))</f>
        <v/>
      </c>
      <c r="CF884" s="222" t="s">
        <v>6312</v>
      </c>
      <c r="CG884" s="378">
        <f t="shared" si="375"/>
        <v>0</v>
      </c>
      <c r="CH884" s="379">
        <f t="shared" si="376"/>
        <v>0</v>
      </c>
      <c r="CI884" s="380">
        <f t="shared" si="377"/>
        <v>0</v>
      </c>
    </row>
    <row r="885" spans="1:87" ht="15" hidden="1" customHeight="1">
      <c r="A885" s="6"/>
      <c r="B885" s="5"/>
      <c r="C885" s="87" t="s">
        <v>206</v>
      </c>
      <c r="D885" s="623" t="str">
        <f>IF(CNGE_2024_M1_Secc1_Sub1!$D143="","",CNGE_2024_M1_Secc1_Sub1!$D143)</f>
        <v/>
      </c>
      <c r="E885" s="624"/>
      <c r="F885" s="624"/>
      <c r="G885" s="624"/>
      <c r="H885" s="624"/>
      <c r="I885" s="624"/>
      <c r="J885" s="624"/>
      <c r="K885" s="624"/>
      <c r="L885" s="624"/>
      <c r="M885" s="624"/>
      <c r="N885" s="624"/>
      <c r="O885" s="625"/>
      <c r="P885" s="111"/>
      <c r="Q885" s="111"/>
      <c r="R885" s="111"/>
      <c r="S885" s="111"/>
      <c r="T885" s="111"/>
      <c r="U885" s="111"/>
      <c r="V885" s="111"/>
      <c r="W885" s="111"/>
      <c r="X885" s="111"/>
      <c r="Y885" s="111"/>
      <c r="Z885" s="111"/>
      <c r="AA885" s="111"/>
      <c r="AB885" s="111"/>
      <c r="AC885" s="111"/>
      <c r="AD885" s="111"/>
      <c r="AE885" s="8"/>
      <c r="AG885" s="269">
        <f t="shared" si="327"/>
        <v>0</v>
      </c>
      <c r="AH885" s="298">
        <f t="shared" si="328"/>
        <v>0</v>
      </c>
      <c r="AI885" s="299">
        <f t="shared" si="329"/>
        <v>0</v>
      </c>
      <c r="AJ885" s="300">
        <f t="shared" si="330"/>
        <v>0</v>
      </c>
      <c r="AK885" s="301">
        <f t="shared" si="331"/>
        <v>0</v>
      </c>
      <c r="AL885" s="298">
        <f t="shared" si="332"/>
        <v>0</v>
      </c>
      <c r="AM885" s="299">
        <f t="shared" si="333"/>
        <v>0</v>
      </c>
      <c r="AN885" s="300">
        <f t="shared" si="334"/>
        <v>0</v>
      </c>
      <c r="AO885" s="301">
        <f t="shared" si="335"/>
        <v>0</v>
      </c>
      <c r="AP885" s="298">
        <f t="shared" si="336"/>
        <v>0</v>
      </c>
      <c r="AQ885" s="299">
        <f t="shared" si="337"/>
        <v>0</v>
      </c>
      <c r="AR885" s="300">
        <f t="shared" si="338"/>
        <v>0</v>
      </c>
      <c r="AS885" s="301">
        <f t="shared" si="339"/>
        <v>0</v>
      </c>
      <c r="AT885" s="298">
        <f t="shared" si="340"/>
        <v>0</v>
      </c>
      <c r="AU885" s="299">
        <f t="shared" si="341"/>
        <v>0</v>
      </c>
      <c r="AV885" s="300">
        <f t="shared" si="342"/>
        <v>0</v>
      </c>
      <c r="AW885" s="301">
        <f t="shared" si="343"/>
        <v>0</v>
      </c>
      <c r="AX885" s="298">
        <f t="shared" si="344"/>
        <v>0</v>
      </c>
      <c r="AY885" s="299">
        <f t="shared" si="345"/>
        <v>0</v>
      </c>
      <c r="AZ885" s="300">
        <f t="shared" si="346"/>
        <v>0</v>
      </c>
      <c r="BA885" s="301">
        <f t="shared" si="347"/>
        <v>0</v>
      </c>
      <c r="BB885" s="298">
        <f t="shared" si="348"/>
        <v>0</v>
      </c>
      <c r="BC885" s="299">
        <f t="shared" si="349"/>
        <v>0</v>
      </c>
      <c r="BD885" s="300">
        <f t="shared" si="350"/>
        <v>0</v>
      </c>
      <c r="BE885" s="301">
        <f t="shared" si="351"/>
        <v>0</v>
      </c>
      <c r="BF885" s="298">
        <f t="shared" si="352"/>
        <v>0</v>
      </c>
      <c r="BG885" s="299">
        <f t="shared" si="353"/>
        <v>0</v>
      </c>
      <c r="BH885" s="300">
        <f t="shared" si="354"/>
        <v>0</v>
      </c>
      <c r="BI885" s="301">
        <f t="shared" si="355"/>
        <v>0</v>
      </c>
      <c r="BJ885" s="298">
        <f t="shared" si="356"/>
        <v>0</v>
      </c>
      <c r="BK885" s="299">
        <f t="shared" si="357"/>
        <v>0</v>
      </c>
      <c r="BL885" s="300">
        <f t="shared" si="358"/>
        <v>0</v>
      </c>
      <c r="BM885" s="301">
        <f t="shared" si="359"/>
        <v>0</v>
      </c>
      <c r="BN885" s="298">
        <f t="shared" si="360"/>
        <v>0</v>
      </c>
      <c r="BO885" s="299">
        <f t="shared" si="361"/>
        <v>0</v>
      </c>
      <c r="BP885" s="300">
        <f t="shared" si="362"/>
        <v>0</v>
      </c>
      <c r="BQ885" s="301">
        <f t="shared" si="363"/>
        <v>0</v>
      </c>
      <c r="BR885" s="298">
        <f t="shared" si="364"/>
        <v>0</v>
      </c>
      <c r="BS885" s="299">
        <f t="shared" si="365"/>
        <v>0</v>
      </c>
      <c r="BT885" s="300">
        <f t="shared" si="366"/>
        <v>0</v>
      </c>
      <c r="BU885" s="301">
        <f t="shared" si="367"/>
        <v>0</v>
      </c>
      <c r="BV885" s="298">
        <f t="shared" si="368"/>
        <v>0</v>
      </c>
      <c r="BW885" s="299">
        <f t="shared" si="369"/>
        <v>0</v>
      </c>
      <c r="BX885" s="300">
        <f t="shared" si="370"/>
        <v>0</v>
      </c>
      <c r="BY885" s="301">
        <f t="shared" si="371"/>
        <v>0</v>
      </c>
      <c r="BZ885" s="371">
        <f t="shared" si="372"/>
        <v>0</v>
      </c>
      <c r="CA885" s="303">
        <f t="shared" si="373"/>
        <v>0</v>
      </c>
      <c r="CB885" s="304" t="str">
        <f>IF(CA885=0,"",
IF(SUM($CA$784:CA885)=1,CC885,
IF($CA$904&gt;SUM($CA$784:CA885),_xlfn.CONCAT(", ",CC885),
IF($CA$904=SUM($CA$784:CA885),_xlfn.CONCAT(" y ",CC885)))))</f>
        <v/>
      </c>
      <c r="CC885" s="231" t="s">
        <v>6313</v>
      </c>
      <c r="CD885" s="290">
        <f t="shared" si="374"/>
        <v>0</v>
      </c>
      <c r="CE885" s="291" t="str">
        <f>IF(CD885=0,"",
IF(SUM($CD$784:CD885)=1,CF885,
IF($CD$904&gt;SUM($CD$784:CD885),_xlfn.CONCAT(", ",CF885),
IF($CD$904=SUM($CD$784:CD885),_xlfn.CONCAT(" y ",CF885)))))</f>
        <v/>
      </c>
      <c r="CF885" s="222" t="s">
        <v>6313</v>
      </c>
      <c r="CG885" s="378">
        <f t="shared" si="375"/>
        <v>0</v>
      </c>
      <c r="CH885" s="379">
        <f t="shared" si="376"/>
        <v>0</v>
      </c>
      <c r="CI885" s="380">
        <f t="shared" si="377"/>
        <v>0</v>
      </c>
    </row>
    <row r="886" spans="1:87" ht="15" hidden="1" customHeight="1">
      <c r="A886" s="6"/>
      <c r="B886" s="5"/>
      <c r="C886" s="87" t="s">
        <v>207</v>
      </c>
      <c r="D886" s="623" t="str">
        <f>IF(CNGE_2024_M1_Secc1_Sub1!$D144="","",CNGE_2024_M1_Secc1_Sub1!$D144)</f>
        <v/>
      </c>
      <c r="E886" s="624"/>
      <c r="F886" s="624"/>
      <c r="G886" s="624"/>
      <c r="H886" s="624"/>
      <c r="I886" s="624"/>
      <c r="J886" s="624"/>
      <c r="K886" s="624"/>
      <c r="L886" s="624"/>
      <c r="M886" s="624"/>
      <c r="N886" s="624"/>
      <c r="O886" s="625"/>
      <c r="P886" s="111"/>
      <c r="Q886" s="111"/>
      <c r="R886" s="111"/>
      <c r="S886" s="111"/>
      <c r="T886" s="111"/>
      <c r="U886" s="111"/>
      <c r="V886" s="111"/>
      <c r="W886" s="111"/>
      <c r="X886" s="111"/>
      <c r="Y886" s="111"/>
      <c r="Z886" s="111"/>
      <c r="AA886" s="111"/>
      <c r="AB886" s="111"/>
      <c r="AC886" s="111"/>
      <c r="AD886" s="111"/>
      <c r="AE886" s="8"/>
      <c r="AG886" s="269">
        <f t="shared" si="327"/>
        <v>0</v>
      </c>
      <c r="AH886" s="298">
        <f t="shared" si="328"/>
        <v>0</v>
      </c>
      <c r="AI886" s="299">
        <f t="shared" si="329"/>
        <v>0</v>
      </c>
      <c r="AJ886" s="300">
        <f t="shared" si="330"/>
        <v>0</v>
      </c>
      <c r="AK886" s="301">
        <f t="shared" si="331"/>
        <v>0</v>
      </c>
      <c r="AL886" s="298">
        <f t="shared" si="332"/>
        <v>0</v>
      </c>
      <c r="AM886" s="299">
        <f t="shared" si="333"/>
        <v>0</v>
      </c>
      <c r="AN886" s="300">
        <f t="shared" si="334"/>
        <v>0</v>
      </c>
      <c r="AO886" s="301">
        <f t="shared" si="335"/>
        <v>0</v>
      </c>
      <c r="AP886" s="298">
        <f t="shared" si="336"/>
        <v>0</v>
      </c>
      <c r="AQ886" s="299">
        <f t="shared" si="337"/>
        <v>0</v>
      </c>
      <c r="AR886" s="300">
        <f t="shared" si="338"/>
        <v>0</v>
      </c>
      <c r="AS886" s="301">
        <f t="shared" si="339"/>
        <v>0</v>
      </c>
      <c r="AT886" s="298">
        <f t="shared" si="340"/>
        <v>0</v>
      </c>
      <c r="AU886" s="299">
        <f t="shared" si="341"/>
        <v>0</v>
      </c>
      <c r="AV886" s="300">
        <f t="shared" si="342"/>
        <v>0</v>
      </c>
      <c r="AW886" s="301">
        <f t="shared" si="343"/>
        <v>0</v>
      </c>
      <c r="AX886" s="298">
        <f t="shared" si="344"/>
        <v>0</v>
      </c>
      <c r="AY886" s="299">
        <f t="shared" si="345"/>
        <v>0</v>
      </c>
      <c r="AZ886" s="300">
        <f t="shared" si="346"/>
        <v>0</v>
      </c>
      <c r="BA886" s="301">
        <f t="shared" si="347"/>
        <v>0</v>
      </c>
      <c r="BB886" s="298">
        <f t="shared" si="348"/>
        <v>0</v>
      </c>
      <c r="BC886" s="299">
        <f t="shared" si="349"/>
        <v>0</v>
      </c>
      <c r="BD886" s="300">
        <f t="shared" si="350"/>
        <v>0</v>
      </c>
      <c r="BE886" s="301">
        <f t="shared" si="351"/>
        <v>0</v>
      </c>
      <c r="BF886" s="298">
        <f t="shared" si="352"/>
        <v>0</v>
      </c>
      <c r="BG886" s="299">
        <f t="shared" si="353"/>
        <v>0</v>
      </c>
      <c r="BH886" s="300">
        <f t="shared" si="354"/>
        <v>0</v>
      </c>
      <c r="BI886" s="301">
        <f t="shared" si="355"/>
        <v>0</v>
      </c>
      <c r="BJ886" s="298">
        <f t="shared" si="356"/>
        <v>0</v>
      </c>
      <c r="BK886" s="299">
        <f t="shared" si="357"/>
        <v>0</v>
      </c>
      <c r="BL886" s="300">
        <f t="shared" si="358"/>
        <v>0</v>
      </c>
      <c r="BM886" s="301">
        <f t="shared" si="359"/>
        <v>0</v>
      </c>
      <c r="BN886" s="298">
        <f t="shared" si="360"/>
        <v>0</v>
      </c>
      <c r="BO886" s="299">
        <f t="shared" si="361"/>
        <v>0</v>
      </c>
      <c r="BP886" s="300">
        <f t="shared" si="362"/>
        <v>0</v>
      </c>
      <c r="BQ886" s="301">
        <f t="shared" si="363"/>
        <v>0</v>
      </c>
      <c r="BR886" s="298">
        <f t="shared" si="364"/>
        <v>0</v>
      </c>
      <c r="BS886" s="299">
        <f t="shared" si="365"/>
        <v>0</v>
      </c>
      <c r="BT886" s="300">
        <f t="shared" si="366"/>
        <v>0</v>
      </c>
      <c r="BU886" s="301">
        <f t="shared" si="367"/>
        <v>0</v>
      </c>
      <c r="BV886" s="298">
        <f t="shared" si="368"/>
        <v>0</v>
      </c>
      <c r="BW886" s="299">
        <f t="shared" si="369"/>
        <v>0</v>
      </c>
      <c r="BX886" s="300">
        <f t="shared" si="370"/>
        <v>0</v>
      </c>
      <c r="BY886" s="301">
        <f t="shared" si="371"/>
        <v>0</v>
      </c>
      <c r="BZ886" s="371">
        <f t="shared" si="372"/>
        <v>0</v>
      </c>
      <c r="CA886" s="303">
        <f t="shared" si="373"/>
        <v>0</v>
      </c>
      <c r="CB886" s="304" t="str">
        <f>IF(CA886=0,"",
IF(SUM($CA$784:CA886)=1,CC886,
IF($CA$904&gt;SUM($CA$784:CA886),_xlfn.CONCAT(", ",CC886),
IF($CA$904=SUM($CA$784:CA886),_xlfn.CONCAT(" y ",CC886)))))</f>
        <v/>
      </c>
      <c r="CC886" s="231" t="s">
        <v>6314</v>
      </c>
      <c r="CD886" s="290">
        <f t="shared" si="374"/>
        <v>0</v>
      </c>
      <c r="CE886" s="291" t="str">
        <f>IF(CD886=0,"",
IF(SUM($CD$784:CD886)=1,CF886,
IF($CD$904&gt;SUM($CD$784:CD886),_xlfn.CONCAT(", ",CF886),
IF($CD$904=SUM($CD$784:CD886),_xlfn.CONCAT(" y ",CF886)))))</f>
        <v/>
      </c>
      <c r="CF886" s="222" t="s">
        <v>6314</v>
      </c>
      <c r="CG886" s="378">
        <f t="shared" si="375"/>
        <v>0</v>
      </c>
      <c r="CH886" s="379">
        <f t="shared" si="376"/>
        <v>0</v>
      </c>
      <c r="CI886" s="380">
        <f t="shared" si="377"/>
        <v>0</v>
      </c>
    </row>
    <row r="887" spans="1:87" ht="15" hidden="1" customHeight="1">
      <c r="A887" s="6"/>
      <c r="B887" s="5"/>
      <c r="C887" s="87" t="s">
        <v>208</v>
      </c>
      <c r="D887" s="623" t="str">
        <f>IF(CNGE_2024_M1_Secc1_Sub1!$D145="","",CNGE_2024_M1_Secc1_Sub1!$D145)</f>
        <v/>
      </c>
      <c r="E887" s="624"/>
      <c r="F887" s="624"/>
      <c r="G887" s="624"/>
      <c r="H887" s="624"/>
      <c r="I887" s="624"/>
      <c r="J887" s="624"/>
      <c r="K887" s="624"/>
      <c r="L887" s="624"/>
      <c r="M887" s="624"/>
      <c r="N887" s="624"/>
      <c r="O887" s="625"/>
      <c r="P887" s="111"/>
      <c r="Q887" s="111"/>
      <c r="R887" s="111"/>
      <c r="S887" s="111"/>
      <c r="T887" s="111"/>
      <c r="U887" s="111"/>
      <c r="V887" s="111"/>
      <c r="W887" s="111"/>
      <c r="X887" s="111"/>
      <c r="Y887" s="111"/>
      <c r="Z887" s="111"/>
      <c r="AA887" s="111"/>
      <c r="AB887" s="111"/>
      <c r="AC887" s="111"/>
      <c r="AD887" s="111"/>
      <c r="AE887" s="8"/>
      <c r="AG887" s="269">
        <f t="shared" si="327"/>
        <v>0</v>
      </c>
      <c r="AH887" s="298">
        <f t="shared" si="328"/>
        <v>0</v>
      </c>
      <c r="AI887" s="299">
        <f t="shared" si="329"/>
        <v>0</v>
      </c>
      <c r="AJ887" s="300">
        <f t="shared" si="330"/>
        <v>0</v>
      </c>
      <c r="AK887" s="301">
        <f t="shared" si="331"/>
        <v>0</v>
      </c>
      <c r="AL887" s="298">
        <f t="shared" si="332"/>
        <v>0</v>
      </c>
      <c r="AM887" s="299">
        <f t="shared" si="333"/>
        <v>0</v>
      </c>
      <c r="AN887" s="300">
        <f t="shared" si="334"/>
        <v>0</v>
      </c>
      <c r="AO887" s="301">
        <f t="shared" si="335"/>
        <v>0</v>
      </c>
      <c r="AP887" s="298">
        <f t="shared" si="336"/>
        <v>0</v>
      </c>
      <c r="AQ887" s="299">
        <f t="shared" si="337"/>
        <v>0</v>
      </c>
      <c r="AR887" s="300">
        <f t="shared" si="338"/>
        <v>0</v>
      </c>
      <c r="AS887" s="301">
        <f t="shared" si="339"/>
        <v>0</v>
      </c>
      <c r="AT887" s="298">
        <f t="shared" si="340"/>
        <v>0</v>
      </c>
      <c r="AU887" s="299">
        <f t="shared" si="341"/>
        <v>0</v>
      </c>
      <c r="AV887" s="300">
        <f t="shared" si="342"/>
        <v>0</v>
      </c>
      <c r="AW887" s="301">
        <f t="shared" si="343"/>
        <v>0</v>
      </c>
      <c r="AX887" s="298">
        <f t="shared" si="344"/>
        <v>0</v>
      </c>
      <c r="AY887" s="299">
        <f t="shared" si="345"/>
        <v>0</v>
      </c>
      <c r="AZ887" s="300">
        <f t="shared" si="346"/>
        <v>0</v>
      </c>
      <c r="BA887" s="301">
        <f t="shared" si="347"/>
        <v>0</v>
      </c>
      <c r="BB887" s="298">
        <f t="shared" si="348"/>
        <v>0</v>
      </c>
      <c r="BC887" s="299">
        <f t="shared" si="349"/>
        <v>0</v>
      </c>
      <c r="BD887" s="300">
        <f t="shared" si="350"/>
        <v>0</v>
      </c>
      <c r="BE887" s="301">
        <f t="shared" si="351"/>
        <v>0</v>
      </c>
      <c r="BF887" s="298">
        <f t="shared" si="352"/>
        <v>0</v>
      </c>
      <c r="BG887" s="299">
        <f t="shared" si="353"/>
        <v>0</v>
      </c>
      <c r="BH887" s="300">
        <f t="shared" si="354"/>
        <v>0</v>
      </c>
      <c r="BI887" s="301">
        <f t="shared" si="355"/>
        <v>0</v>
      </c>
      <c r="BJ887" s="298">
        <f t="shared" si="356"/>
        <v>0</v>
      </c>
      <c r="BK887" s="299">
        <f t="shared" si="357"/>
        <v>0</v>
      </c>
      <c r="BL887" s="300">
        <f t="shared" si="358"/>
        <v>0</v>
      </c>
      <c r="BM887" s="301">
        <f t="shared" si="359"/>
        <v>0</v>
      </c>
      <c r="BN887" s="298">
        <f t="shared" si="360"/>
        <v>0</v>
      </c>
      <c r="BO887" s="299">
        <f t="shared" si="361"/>
        <v>0</v>
      </c>
      <c r="BP887" s="300">
        <f t="shared" si="362"/>
        <v>0</v>
      </c>
      <c r="BQ887" s="301">
        <f t="shared" si="363"/>
        <v>0</v>
      </c>
      <c r="BR887" s="298">
        <f t="shared" si="364"/>
        <v>0</v>
      </c>
      <c r="BS887" s="299">
        <f t="shared" si="365"/>
        <v>0</v>
      </c>
      <c r="BT887" s="300">
        <f t="shared" si="366"/>
        <v>0</v>
      </c>
      <c r="BU887" s="301">
        <f t="shared" si="367"/>
        <v>0</v>
      </c>
      <c r="BV887" s="298">
        <f t="shared" si="368"/>
        <v>0</v>
      </c>
      <c r="BW887" s="299">
        <f t="shared" si="369"/>
        <v>0</v>
      </c>
      <c r="BX887" s="300">
        <f t="shared" si="370"/>
        <v>0</v>
      </c>
      <c r="BY887" s="301">
        <f t="shared" si="371"/>
        <v>0</v>
      </c>
      <c r="BZ887" s="371">
        <f t="shared" si="372"/>
        <v>0</v>
      </c>
      <c r="CA887" s="303">
        <f t="shared" si="373"/>
        <v>0</v>
      </c>
      <c r="CB887" s="304" t="str">
        <f>IF(CA887=0,"",
IF(SUM($CA$784:CA887)=1,CC887,
IF($CA$904&gt;SUM($CA$784:CA887),_xlfn.CONCAT(", ",CC887),
IF($CA$904=SUM($CA$784:CA887),_xlfn.CONCAT(" y ",CC887)))))</f>
        <v/>
      </c>
      <c r="CC887" s="231" t="s">
        <v>6315</v>
      </c>
      <c r="CD887" s="290">
        <f t="shared" si="374"/>
        <v>0</v>
      </c>
      <c r="CE887" s="291" t="str">
        <f>IF(CD887=0,"",
IF(SUM($CD$784:CD887)=1,CF887,
IF($CD$904&gt;SUM($CD$784:CD887),_xlfn.CONCAT(", ",CF887),
IF($CD$904=SUM($CD$784:CD887),_xlfn.CONCAT(" y ",CF887)))))</f>
        <v/>
      </c>
      <c r="CF887" s="222" t="s">
        <v>6315</v>
      </c>
      <c r="CG887" s="378">
        <f t="shared" si="375"/>
        <v>0</v>
      </c>
      <c r="CH887" s="379">
        <f t="shared" si="376"/>
        <v>0</v>
      </c>
      <c r="CI887" s="380">
        <f t="shared" si="377"/>
        <v>0</v>
      </c>
    </row>
    <row r="888" spans="1:87" ht="15" hidden="1" customHeight="1">
      <c r="A888" s="6"/>
      <c r="B888" s="5"/>
      <c r="C888" s="87" t="s">
        <v>209</v>
      </c>
      <c r="D888" s="623" t="str">
        <f>IF(CNGE_2024_M1_Secc1_Sub1!$D146="","",CNGE_2024_M1_Secc1_Sub1!$D146)</f>
        <v/>
      </c>
      <c r="E888" s="624"/>
      <c r="F888" s="624"/>
      <c r="G888" s="624"/>
      <c r="H888" s="624"/>
      <c r="I888" s="624"/>
      <c r="J888" s="624"/>
      <c r="K888" s="624"/>
      <c r="L888" s="624"/>
      <c r="M888" s="624"/>
      <c r="N888" s="624"/>
      <c r="O888" s="625"/>
      <c r="P888" s="111"/>
      <c r="Q888" s="111"/>
      <c r="R888" s="111"/>
      <c r="S888" s="111"/>
      <c r="T888" s="111"/>
      <c r="U888" s="111"/>
      <c r="V888" s="111"/>
      <c r="W888" s="111"/>
      <c r="X888" s="111"/>
      <c r="Y888" s="111"/>
      <c r="Z888" s="111"/>
      <c r="AA888" s="111"/>
      <c r="AB888" s="111"/>
      <c r="AC888" s="111"/>
      <c r="AD888" s="111"/>
      <c r="AE888" s="8"/>
      <c r="AG888" s="269">
        <f t="shared" si="327"/>
        <v>0</v>
      </c>
      <c r="AH888" s="298">
        <f t="shared" si="328"/>
        <v>0</v>
      </c>
      <c r="AI888" s="299">
        <f t="shared" si="329"/>
        <v>0</v>
      </c>
      <c r="AJ888" s="300">
        <f t="shared" si="330"/>
        <v>0</v>
      </c>
      <c r="AK888" s="301">
        <f t="shared" si="331"/>
        <v>0</v>
      </c>
      <c r="AL888" s="298">
        <f t="shared" si="332"/>
        <v>0</v>
      </c>
      <c r="AM888" s="299">
        <f t="shared" si="333"/>
        <v>0</v>
      </c>
      <c r="AN888" s="300">
        <f t="shared" si="334"/>
        <v>0</v>
      </c>
      <c r="AO888" s="301">
        <f t="shared" si="335"/>
        <v>0</v>
      </c>
      <c r="AP888" s="298">
        <f t="shared" si="336"/>
        <v>0</v>
      </c>
      <c r="AQ888" s="299">
        <f t="shared" si="337"/>
        <v>0</v>
      </c>
      <c r="AR888" s="300">
        <f t="shared" si="338"/>
        <v>0</v>
      </c>
      <c r="AS888" s="301">
        <f t="shared" si="339"/>
        <v>0</v>
      </c>
      <c r="AT888" s="298">
        <f t="shared" si="340"/>
        <v>0</v>
      </c>
      <c r="AU888" s="299">
        <f t="shared" si="341"/>
        <v>0</v>
      </c>
      <c r="AV888" s="300">
        <f t="shared" si="342"/>
        <v>0</v>
      </c>
      <c r="AW888" s="301">
        <f t="shared" si="343"/>
        <v>0</v>
      </c>
      <c r="AX888" s="298">
        <f t="shared" si="344"/>
        <v>0</v>
      </c>
      <c r="AY888" s="299">
        <f t="shared" si="345"/>
        <v>0</v>
      </c>
      <c r="AZ888" s="300">
        <f t="shared" si="346"/>
        <v>0</v>
      </c>
      <c r="BA888" s="301">
        <f t="shared" si="347"/>
        <v>0</v>
      </c>
      <c r="BB888" s="298">
        <f t="shared" si="348"/>
        <v>0</v>
      </c>
      <c r="BC888" s="299">
        <f t="shared" si="349"/>
        <v>0</v>
      </c>
      <c r="BD888" s="300">
        <f t="shared" si="350"/>
        <v>0</v>
      </c>
      <c r="BE888" s="301">
        <f t="shared" si="351"/>
        <v>0</v>
      </c>
      <c r="BF888" s="298">
        <f t="shared" si="352"/>
        <v>0</v>
      </c>
      <c r="BG888" s="299">
        <f t="shared" si="353"/>
        <v>0</v>
      </c>
      <c r="BH888" s="300">
        <f t="shared" si="354"/>
        <v>0</v>
      </c>
      <c r="BI888" s="301">
        <f t="shared" si="355"/>
        <v>0</v>
      </c>
      <c r="BJ888" s="298">
        <f t="shared" si="356"/>
        <v>0</v>
      </c>
      <c r="BK888" s="299">
        <f t="shared" si="357"/>
        <v>0</v>
      </c>
      <c r="BL888" s="300">
        <f t="shared" si="358"/>
        <v>0</v>
      </c>
      <c r="BM888" s="301">
        <f t="shared" si="359"/>
        <v>0</v>
      </c>
      <c r="BN888" s="298">
        <f t="shared" si="360"/>
        <v>0</v>
      </c>
      <c r="BO888" s="299">
        <f t="shared" si="361"/>
        <v>0</v>
      </c>
      <c r="BP888" s="300">
        <f t="shared" si="362"/>
        <v>0</v>
      </c>
      <c r="BQ888" s="301">
        <f t="shared" si="363"/>
        <v>0</v>
      </c>
      <c r="BR888" s="298">
        <f t="shared" si="364"/>
        <v>0</v>
      </c>
      <c r="BS888" s="299">
        <f t="shared" si="365"/>
        <v>0</v>
      </c>
      <c r="BT888" s="300">
        <f t="shared" si="366"/>
        <v>0</v>
      </c>
      <c r="BU888" s="301">
        <f t="shared" si="367"/>
        <v>0</v>
      </c>
      <c r="BV888" s="298">
        <f t="shared" si="368"/>
        <v>0</v>
      </c>
      <c r="BW888" s="299">
        <f t="shared" si="369"/>
        <v>0</v>
      </c>
      <c r="BX888" s="300">
        <f t="shared" si="370"/>
        <v>0</v>
      </c>
      <c r="BY888" s="301">
        <f t="shared" si="371"/>
        <v>0</v>
      </c>
      <c r="BZ888" s="371">
        <f t="shared" si="372"/>
        <v>0</v>
      </c>
      <c r="CA888" s="303">
        <f t="shared" si="373"/>
        <v>0</v>
      </c>
      <c r="CB888" s="304" t="str">
        <f>IF(CA888=0,"",
IF(SUM($CA$784:CA888)=1,CC888,
IF($CA$904&gt;SUM($CA$784:CA888),_xlfn.CONCAT(", ",CC888),
IF($CA$904=SUM($CA$784:CA888),_xlfn.CONCAT(" y ",CC888)))))</f>
        <v/>
      </c>
      <c r="CC888" s="231" t="s">
        <v>6316</v>
      </c>
      <c r="CD888" s="290">
        <f t="shared" si="374"/>
        <v>0</v>
      </c>
      <c r="CE888" s="291" t="str">
        <f>IF(CD888=0,"",
IF(SUM($CD$784:CD888)=1,CF888,
IF($CD$904&gt;SUM($CD$784:CD888),_xlfn.CONCAT(", ",CF888),
IF($CD$904=SUM($CD$784:CD888),_xlfn.CONCAT(" y ",CF888)))))</f>
        <v/>
      </c>
      <c r="CF888" s="222" t="s">
        <v>6316</v>
      </c>
      <c r="CG888" s="378">
        <f t="shared" si="375"/>
        <v>0</v>
      </c>
      <c r="CH888" s="379">
        <f t="shared" si="376"/>
        <v>0</v>
      </c>
      <c r="CI888" s="380">
        <f t="shared" si="377"/>
        <v>0</v>
      </c>
    </row>
    <row r="889" spans="1:87" ht="15" hidden="1" customHeight="1">
      <c r="A889" s="6"/>
      <c r="B889" s="5"/>
      <c r="C889" s="87" t="s">
        <v>210</v>
      </c>
      <c r="D889" s="623" t="str">
        <f>IF(CNGE_2024_M1_Secc1_Sub1!$D147="","",CNGE_2024_M1_Secc1_Sub1!$D147)</f>
        <v/>
      </c>
      <c r="E889" s="624"/>
      <c r="F889" s="624"/>
      <c r="G889" s="624"/>
      <c r="H889" s="624"/>
      <c r="I889" s="624"/>
      <c r="J889" s="624"/>
      <c r="K889" s="624"/>
      <c r="L889" s="624"/>
      <c r="M889" s="624"/>
      <c r="N889" s="624"/>
      <c r="O889" s="625"/>
      <c r="P889" s="111"/>
      <c r="Q889" s="111"/>
      <c r="R889" s="111"/>
      <c r="S889" s="111"/>
      <c r="T889" s="111"/>
      <c r="U889" s="111"/>
      <c r="V889" s="111"/>
      <c r="W889" s="111"/>
      <c r="X889" s="111"/>
      <c r="Y889" s="111"/>
      <c r="Z889" s="111"/>
      <c r="AA889" s="111"/>
      <c r="AB889" s="111"/>
      <c r="AC889" s="111"/>
      <c r="AD889" s="111"/>
      <c r="AE889" s="8"/>
      <c r="AG889" s="269">
        <f t="shared" si="327"/>
        <v>0</v>
      </c>
      <c r="AH889" s="298">
        <f t="shared" si="328"/>
        <v>0</v>
      </c>
      <c r="AI889" s="299">
        <f t="shared" si="329"/>
        <v>0</v>
      </c>
      <c r="AJ889" s="300">
        <f t="shared" si="330"/>
        <v>0</v>
      </c>
      <c r="AK889" s="301">
        <f t="shared" si="331"/>
        <v>0</v>
      </c>
      <c r="AL889" s="298">
        <f t="shared" si="332"/>
        <v>0</v>
      </c>
      <c r="AM889" s="299">
        <f t="shared" si="333"/>
        <v>0</v>
      </c>
      <c r="AN889" s="300">
        <f t="shared" si="334"/>
        <v>0</v>
      </c>
      <c r="AO889" s="301">
        <f t="shared" si="335"/>
        <v>0</v>
      </c>
      <c r="AP889" s="298">
        <f t="shared" si="336"/>
        <v>0</v>
      </c>
      <c r="AQ889" s="299">
        <f t="shared" si="337"/>
        <v>0</v>
      </c>
      <c r="AR889" s="300">
        <f t="shared" si="338"/>
        <v>0</v>
      </c>
      <c r="AS889" s="301">
        <f t="shared" si="339"/>
        <v>0</v>
      </c>
      <c r="AT889" s="298">
        <f t="shared" si="340"/>
        <v>0</v>
      </c>
      <c r="AU889" s="299">
        <f t="shared" si="341"/>
        <v>0</v>
      </c>
      <c r="AV889" s="300">
        <f t="shared" si="342"/>
        <v>0</v>
      </c>
      <c r="AW889" s="301">
        <f t="shared" si="343"/>
        <v>0</v>
      </c>
      <c r="AX889" s="298">
        <f t="shared" si="344"/>
        <v>0</v>
      </c>
      <c r="AY889" s="299">
        <f t="shared" si="345"/>
        <v>0</v>
      </c>
      <c r="AZ889" s="300">
        <f t="shared" si="346"/>
        <v>0</v>
      </c>
      <c r="BA889" s="301">
        <f t="shared" si="347"/>
        <v>0</v>
      </c>
      <c r="BB889" s="298">
        <f t="shared" si="348"/>
        <v>0</v>
      </c>
      <c r="BC889" s="299">
        <f t="shared" si="349"/>
        <v>0</v>
      </c>
      <c r="BD889" s="300">
        <f t="shared" si="350"/>
        <v>0</v>
      </c>
      <c r="BE889" s="301">
        <f t="shared" si="351"/>
        <v>0</v>
      </c>
      <c r="BF889" s="298">
        <f t="shared" si="352"/>
        <v>0</v>
      </c>
      <c r="BG889" s="299">
        <f t="shared" si="353"/>
        <v>0</v>
      </c>
      <c r="BH889" s="300">
        <f t="shared" si="354"/>
        <v>0</v>
      </c>
      <c r="BI889" s="301">
        <f t="shared" si="355"/>
        <v>0</v>
      </c>
      <c r="BJ889" s="298">
        <f t="shared" si="356"/>
        <v>0</v>
      </c>
      <c r="BK889" s="299">
        <f t="shared" si="357"/>
        <v>0</v>
      </c>
      <c r="BL889" s="300">
        <f t="shared" si="358"/>
        <v>0</v>
      </c>
      <c r="BM889" s="301">
        <f t="shared" si="359"/>
        <v>0</v>
      </c>
      <c r="BN889" s="298">
        <f t="shared" si="360"/>
        <v>0</v>
      </c>
      <c r="BO889" s="299">
        <f t="shared" si="361"/>
        <v>0</v>
      </c>
      <c r="BP889" s="300">
        <f t="shared" si="362"/>
        <v>0</v>
      </c>
      <c r="BQ889" s="301">
        <f t="shared" si="363"/>
        <v>0</v>
      </c>
      <c r="BR889" s="298">
        <f t="shared" si="364"/>
        <v>0</v>
      </c>
      <c r="BS889" s="299">
        <f t="shared" si="365"/>
        <v>0</v>
      </c>
      <c r="BT889" s="300">
        <f t="shared" si="366"/>
        <v>0</v>
      </c>
      <c r="BU889" s="301">
        <f t="shared" si="367"/>
        <v>0</v>
      </c>
      <c r="BV889" s="298">
        <f t="shared" si="368"/>
        <v>0</v>
      </c>
      <c r="BW889" s="299">
        <f t="shared" si="369"/>
        <v>0</v>
      </c>
      <c r="BX889" s="300">
        <f t="shared" si="370"/>
        <v>0</v>
      </c>
      <c r="BY889" s="301">
        <f t="shared" si="371"/>
        <v>0</v>
      </c>
      <c r="BZ889" s="371">
        <f t="shared" si="372"/>
        <v>0</v>
      </c>
      <c r="CA889" s="303">
        <f t="shared" si="373"/>
        <v>0</v>
      </c>
      <c r="CB889" s="304" t="str">
        <f>IF(CA889=0,"",
IF(SUM($CA$784:CA889)=1,CC889,
IF($CA$904&gt;SUM($CA$784:CA889),_xlfn.CONCAT(", ",CC889),
IF($CA$904=SUM($CA$784:CA889),_xlfn.CONCAT(" y ",CC889)))))</f>
        <v/>
      </c>
      <c r="CC889" s="231" t="s">
        <v>6317</v>
      </c>
      <c r="CD889" s="290">
        <f t="shared" si="374"/>
        <v>0</v>
      </c>
      <c r="CE889" s="291" t="str">
        <f>IF(CD889=0,"",
IF(SUM($CD$784:CD889)=1,CF889,
IF($CD$904&gt;SUM($CD$784:CD889),_xlfn.CONCAT(", ",CF889),
IF($CD$904=SUM($CD$784:CD889),_xlfn.CONCAT(" y ",CF889)))))</f>
        <v/>
      </c>
      <c r="CF889" s="222" t="s">
        <v>6317</v>
      </c>
      <c r="CG889" s="378">
        <f t="shared" si="375"/>
        <v>0</v>
      </c>
      <c r="CH889" s="379">
        <f t="shared" si="376"/>
        <v>0</v>
      </c>
      <c r="CI889" s="380">
        <f t="shared" si="377"/>
        <v>0</v>
      </c>
    </row>
    <row r="890" spans="1:87" ht="15" hidden="1" customHeight="1">
      <c r="A890" s="6"/>
      <c r="B890" s="5"/>
      <c r="C890" s="87" t="s">
        <v>211</v>
      </c>
      <c r="D890" s="623" t="str">
        <f>IF(CNGE_2024_M1_Secc1_Sub1!$D148="","",CNGE_2024_M1_Secc1_Sub1!$D148)</f>
        <v/>
      </c>
      <c r="E890" s="624"/>
      <c r="F890" s="624"/>
      <c r="G890" s="624"/>
      <c r="H890" s="624"/>
      <c r="I890" s="624"/>
      <c r="J890" s="624"/>
      <c r="K890" s="624"/>
      <c r="L890" s="624"/>
      <c r="M890" s="624"/>
      <c r="N890" s="624"/>
      <c r="O890" s="625"/>
      <c r="P890" s="111"/>
      <c r="Q890" s="111"/>
      <c r="R890" s="111"/>
      <c r="S890" s="111"/>
      <c r="T890" s="111"/>
      <c r="U890" s="111"/>
      <c r="V890" s="111"/>
      <c r="W890" s="111"/>
      <c r="X890" s="111"/>
      <c r="Y890" s="111"/>
      <c r="Z890" s="111"/>
      <c r="AA890" s="111"/>
      <c r="AB890" s="111"/>
      <c r="AC890" s="111"/>
      <c r="AD890" s="111"/>
      <c r="AE890" s="8"/>
      <c r="AG890" s="269">
        <f t="shared" si="327"/>
        <v>0</v>
      </c>
      <c r="AH890" s="298">
        <f t="shared" si="328"/>
        <v>0</v>
      </c>
      <c r="AI890" s="299">
        <f t="shared" si="329"/>
        <v>0</v>
      </c>
      <c r="AJ890" s="300">
        <f t="shared" si="330"/>
        <v>0</v>
      </c>
      <c r="AK890" s="301">
        <f t="shared" si="331"/>
        <v>0</v>
      </c>
      <c r="AL890" s="298">
        <f t="shared" si="332"/>
        <v>0</v>
      </c>
      <c r="AM890" s="299">
        <f t="shared" si="333"/>
        <v>0</v>
      </c>
      <c r="AN890" s="300">
        <f t="shared" si="334"/>
        <v>0</v>
      </c>
      <c r="AO890" s="301">
        <f t="shared" si="335"/>
        <v>0</v>
      </c>
      <c r="AP890" s="298">
        <f t="shared" si="336"/>
        <v>0</v>
      </c>
      <c r="AQ890" s="299">
        <f t="shared" si="337"/>
        <v>0</v>
      </c>
      <c r="AR890" s="300">
        <f t="shared" si="338"/>
        <v>0</v>
      </c>
      <c r="AS890" s="301">
        <f t="shared" si="339"/>
        <v>0</v>
      </c>
      <c r="AT890" s="298">
        <f t="shared" si="340"/>
        <v>0</v>
      </c>
      <c r="AU890" s="299">
        <f t="shared" si="341"/>
        <v>0</v>
      </c>
      <c r="AV890" s="300">
        <f t="shared" si="342"/>
        <v>0</v>
      </c>
      <c r="AW890" s="301">
        <f t="shared" si="343"/>
        <v>0</v>
      </c>
      <c r="AX890" s="298">
        <f t="shared" si="344"/>
        <v>0</v>
      </c>
      <c r="AY890" s="299">
        <f t="shared" si="345"/>
        <v>0</v>
      </c>
      <c r="AZ890" s="300">
        <f t="shared" si="346"/>
        <v>0</v>
      </c>
      <c r="BA890" s="301">
        <f t="shared" si="347"/>
        <v>0</v>
      </c>
      <c r="BB890" s="298">
        <f t="shared" si="348"/>
        <v>0</v>
      </c>
      <c r="BC890" s="299">
        <f t="shared" si="349"/>
        <v>0</v>
      </c>
      <c r="BD890" s="300">
        <f t="shared" si="350"/>
        <v>0</v>
      </c>
      <c r="BE890" s="301">
        <f t="shared" si="351"/>
        <v>0</v>
      </c>
      <c r="BF890" s="298">
        <f t="shared" si="352"/>
        <v>0</v>
      </c>
      <c r="BG890" s="299">
        <f t="shared" si="353"/>
        <v>0</v>
      </c>
      <c r="BH890" s="300">
        <f t="shared" si="354"/>
        <v>0</v>
      </c>
      <c r="BI890" s="301">
        <f t="shared" si="355"/>
        <v>0</v>
      </c>
      <c r="BJ890" s="298">
        <f t="shared" si="356"/>
        <v>0</v>
      </c>
      <c r="BK890" s="299">
        <f t="shared" si="357"/>
        <v>0</v>
      </c>
      <c r="BL890" s="300">
        <f t="shared" si="358"/>
        <v>0</v>
      </c>
      <c r="BM890" s="301">
        <f t="shared" si="359"/>
        <v>0</v>
      </c>
      <c r="BN890" s="298">
        <f t="shared" si="360"/>
        <v>0</v>
      </c>
      <c r="BO890" s="299">
        <f t="shared" si="361"/>
        <v>0</v>
      </c>
      <c r="BP890" s="300">
        <f t="shared" si="362"/>
        <v>0</v>
      </c>
      <c r="BQ890" s="301">
        <f t="shared" si="363"/>
        <v>0</v>
      </c>
      <c r="BR890" s="298">
        <f t="shared" si="364"/>
        <v>0</v>
      </c>
      <c r="BS890" s="299">
        <f t="shared" si="365"/>
        <v>0</v>
      </c>
      <c r="BT890" s="300">
        <f t="shared" si="366"/>
        <v>0</v>
      </c>
      <c r="BU890" s="301">
        <f t="shared" si="367"/>
        <v>0</v>
      </c>
      <c r="BV890" s="298">
        <f t="shared" si="368"/>
        <v>0</v>
      </c>
      <c r="BW890" s="299">
        <f t="shared" si="369"/>
        <v>0</v>
      </c>
      <c r="BX890" s="300">
        <f t="shared" si="370"/>
        <v>0</v>
      </c>
      <c r="BY890" s="301">
        <f t="shared" si="371"/>
        <v>0</v>
      </c>
      <c r="BZ890" s="371">
        <f t="shared" si="372"/>
        <v>0</v>
      </c>
      <c r="CA890" s="303">
        <f t="shared" si="373"/>
        <v>0</v>
      </c>
      <c r="CB890" s="304" t="str">
        <f>IF(CA890=0,"",
IF(SUM($CA$784:CA890)=1,CC890,
IF($CA$904&gt;SUM($CA$784:CA890),_xlfn.CONCAT(", ",CC890),
IF($CA$904=SUM($CA$784:CA890),_xlfn.CONCAT(" y ",CC890)))))</f>
        <v/>
      </c>
      <c r="CC890" s="231" t="s">
        <v>6318</v>
      </c>
      <c r="CD890" s="290">
        <f t="shared" si="374"/>
        <v>0</v>
      </c>
      <c r="CE890" s="291" t="str">
        <f>IF(CD890=0,"",
IF(SUM($CD$784:CD890)=1,CF890,
IF($CD$904&gt;SUM($CD$784:CD890),_xlfn.CONCAT(", ",CF890),
IF($CD$904=SUM($CD$784:CD890),_xlfn.CONCAT(" y ",CF890)))))</f>
        <v/>
      </c>
      <c r="CF890" s="222" t="s">
        <v>6318</v>
      </c>
      <c r="CG890" s="378">
        <f t="shared" si="375"/>
        <v>0</v>
      </c>
      <c r="CH890" s="379">
        <f t="shared" si="376"/>
        <v>0</v>
      </c>
      <c r="CI890" s="380">
        <f t="shared" si="377"/>
        <v>0</v>
      </c>
    </row>
    <row r="891" spans="1:87" ht="15" hidden="1" customHeight="1">
      <c r="A891" s="6"/>
      <c r="B891" s="5"/>
      <c r="C891" s="87" t="s">
        <v>212</v>
      </c>
      <c r="D891" s="623" t="str">
        <f>IF(CNGE_2024_M1_Secc1_Sub1!$D149="","",CNGE_2024_M1_Secc1_Sub1!$D149)</f>
        <v/>
      </c>
      <c r="E891" s="624"/>
      <c r="F891" s="624"/>
      <c r="G891" s="624"/>
      <c r="H891" s="624"/>
      <c r="I891" s="624"/>
      <c r="J891" s="624"/>
      <c r="K891" s="624"/>
      <c r="L891" s="624"/>
      <c r="M891" s="624"/>
      <c r="N891" s="624"/>
      <c r="O891" s="625"/>
      <c r="P891" s="111"/>
      <c r="Q891" s="111"/>
      <c r="R891" s="111"/>
      <c r="S891" s="111"/>
      <c r="T891" s="111"/>
      <c r="U891" s="111"/>
      <c r="V891" s="111"/>
      <c r="W891" s="111"/>
      <c r="X891" s="111"/>
      <c r="Y891" s="111"/>
      <c r="Z891" s="111"/>
      <c r="AA891" s="111"/>
      <c r="AB891" s="111"/>
      <c r="AC891" s="111"/>
      <c r="AD891" s="111"/>
      <c r="AE891" s="8"/>
      <c r="AG891" s="269">
        <f t="shared" si="327"/>
        <v>0</v>
      </c>
      <c r="AH891" s="298">
        <f t="shared" si="328"/>
        <v>0</v>
      </c>
      <c r="AI891" s="299">
        <f t="shared" si="329"/>
        <v>0</v>
      </c>
      <c r="AJ891" s="300">
        <f t="shared" si="330"/>
        <v>0</v>
      </c>
      <c r="AK891" s="301">
        <f t="shared" si="331"/>
        <v>0</v>
      </c>
      <c r="AL891" s="298">
        <f t="shared" si="332"/>
        <v>0</v>
      </c>
      <c r="AM891" s="299">
        <f t="shared" si="333"/>
        <v>0</v>
      </c>
      <c r="AN891" s="300">
        <f t="shared" si="334"/>
        <v>0</v>
      </c>
      <c r="AO891" s="301">
        <f t="shared" si="335"/>
        <v>0</v>
      </c>
      <c r="AP891" s="298">
        <f t="shared" si="336"/>
        <v>0</v>
      </c>
      <c r="AQ891" s="299">
        <f t="shared" si="337"/>
        <v>0</v>
      </c>
      <c r="AR891" s="300">
        <f t="shared" si="338"/>
        <v>0</v>
      </c>
      <c r="AS891" s="301">
        <f t="shared" si="339"/>
        <v>0</v>
      </c>
      <c r="AT891" s="298">
        <f t="shared" si="340"/>
        <v>0</v>
      </c>
      <c r="AU891" s="299">
        <f t="shared" si="341"/>
        <v>0</v>
      </c>
      <c r="AV891" s="300">
        <f t="shared" si="342"/>
        <v>0</v>
      </c>
      <c r="AW891" s="301">
        <f t="shared" si="343"/>
        <v>0</v>
      </c>
      <c r="AX891" s="298">
        <f t="shared" si="344"/>
        <v>0</v>
      </c>
      <c r="AY891" s="299">
        <f t="shared" si="345"/>
        <v>0</v>
      </c>
      <c r="AZ891" s="300">
        <f t="shared" si="346"/>
        <v>0</v>
      </c>
      <c r="BA891" s="301">
        <f t="shared" si="347"/>
        <v>0</v>
      </c>
      <c r="BB891" s="298">
        <f t="shared" si="348"/>
        <v>0</v>
      </c>
      <c r="BC891" s="299">
        <f t="shared" si="349"/>
        <v>0</v>
      </c>
      <c r="BD891" s="300">
        <f t="shared" si="350"/>
        <v>0</v>
      </c>
      <c r="BE891" s="301">
        <f t="shared" si="351"/>
        <v>0</v>
      </c>
      <c r="BF891" s="298">
        <f t="shared" si="352"/>
        <v>0</v>
      </c>
      <c r="BG891" s="299">
        <f t="shared" si="353"/>
        <v>0</v>
      </c>
      <c r="BH891" s="300">
        <f t="shared" si="354"/>
        <v>0</v>
      </c>
      <c r="BI891" s="301">
        <f t="shared" si="355"/>
        <v>0</v>
      </c>
      <c r="BJ891" s="298">
        <f t="shared" si="356"/>
        <v>0</v>
      </c>
      <c r="BK891" s="299">
        <f t="shared" si="357"/>
        <v>0</v>
      </c>
      <c r="BL891" s="300">
        <f t="shared" si="358"/>
        <v>0</v>
      </c>
      <c r="BM891" s="301">
        <f t="shared" si="359"/>
        <v>0</v>
      </c>
      <c r="BN891" s="298">
        <f t="shared" si="360"/>
        <v>0</v>
      </c>
      <c r="BO891" s="299">
        <f t="shared" si="361"/>
        <v>0</v>
      </c>
      <c r="BP891" s="300">
        <f t="shared" si="362"/>
        <v>0</v>
      </c>
      <c r="BQ891" s="301">
        <f t="shared" si="363"/>
        <v>0</v>
      </c>
      <c r="BR891" s="298">
        <f t="shared" si="364"/>
        <v>0</v>
      </c>
      <c r="BS891" s="299">
        <f t="shared" si="365"/>
        <v>0</v>
      </c>
      <c r="BT891" s="300">
        <f t="shared" si="366"/>
        <v>0</v>
      </c>
      <c r="BU891" s="301">
        <f t="shared" si="367"/>
        <v>0</v>
      </c>
      <c r="BV891" s="298">
        <f t="shared" si="368"/>
        <v>0</v>
      </c>
      <c r="BW891" s="299">
        <f t="shared" si="369"/>
        <v>0</v>
      </c>
      <c r="BX891" s="300">
        <f t="shared" si="370"/>
        <v>0</v>
      </c>
      <c r="BY891" s="301">
        <f t="shared" si="371"/>
        <v>0</v>
      </c>
      <c r="BZ891" s="371">
        <f t="shared" si="372"/>
        <v>0</v>
      </c>
      <c r="CA891" s="303">
        <f t="shared" si="373"/>
        <v>0</v>
      </c>
      <c r="CB891" s="304" t="str">
        <f>IF(CA891=0,"",
IF(SUM($CA$784:CA891)=1,CC891,
IF($CA$904&gt;SUM($CA$784:CA891),_xlfn.CONCAT(", ",CC891),
IF($CA$904=SUM($CA$784:CA891),_xlfn.CONCAT(" y ",CC891)))))</f>
        <v/>
      </c>
      <c r="CC891" s="231" t="s">
        <v>6319</v>
      </c>
      <c r="CD891" s="290">
        <f t="shared" si="374"/>
        <v>0</v>
      </c>
      <c r="CE891" s="291" t="str">
        <f>IF(CD891=0,"",
IF(SUM($CD$784:CD891)=1,CF891,
IF($CD$904&gt;SUM($CD$784:CD891),_xlfn.CONCAT(", ",CF891),
IF($CD$904=SUM($CD$784:CD891),_xlfn.CONCAT(" y ",CF891)))))</f>
        <v/>
      </c>
      <c r="CF891" s="222" t="s">
        <v>6319</v>
      </c>
      <c r="CG891" s="378">
        <f t="shared" si="375"/>
        <v>0</v>
      </c>
      <c r="CH891" s="379">
        <f t="shared" si="376"/>
        <v>0</v>
      </c>
      <c r="CI891" s="380">
        <f t="shared" si="377"/>
        <v>0</v>
      </c>
    </row>
    <row r="892" spans="1:87" ht="15" hidden="1" customHeight="1">
      <c r="A892" s="6"/>
      <c r="B892" s="5"/>
      <c r="C892" s="87" t="s">
        <v>213</v>
      </c>
      <c r="D892" s="623" t="str">
        <f>IF(CNGE_2024_M1_Secc1_Sub1!$D150="","",CNGE_2024_M1_Secc1_Sub1!$D150)</f>
        <v/>
      </c>
      <c r="E892" s="624"/>
      <c r="F892" s="624"/>
      <c r="G892" s="624"/>
      <c r="H892" s="624"/>
      <c r="I892" s="624"/>
      <c r="J892" s="624"/>
      <c r="K892" s="624"/>
      <c r="L892" s="624"/>
      <c r="M892" s="624"/>
      <c r="N892" s="624"/>
      <c r="O892" s="625"/>
      <c r="P892" s="111"/>
      <c r="Q892" s="111"/>
      <c r="R892" s="111"/>
      <c r="S892" s="111"/>
      <c r="T892" s="111"/>
      <c r="U892" s="111"/>
      <c r="V892" s="111"/>
      <c r="W892" s="111"/>
      <c r="X892" s="111"/>
      <c r="Y892" s="111"/>
      <c r="Z892" s="111"/>
      <c r="AA892" s="111"/>
      <c r="AB892" s="111"/>
      <c r="AC892" s="111"/>
      <c r="AD892" s="111"/>
      <c r="AE892" s="8"/>
      <c r="AG892" s="269">
        <f t="shared" si="327"/>
        <v>0</v>
      </c>
      <c r="AH892" s="298">
        <f t="shared" si="328"/>
        <v>0</v>
      </c>
      <c r="AI892" s="299">
        <f t="shared" si="329"/>
        <v>0</v>
      </c>
      <c r="AJ892" s="300">
        <f t="shared" si="330"/>
        <v>0</v>
      </c>
      <c r="AK892" s="301">
        <f t="shared" si="331"/>
        <v>0</v>
      </c>
      <c r="AL892" s="298">
        <f t="shared" si="332"/>
        <v>0</v>
      </c>
      <c r="AM892" s="299">
        <f t="shared" si="333"/>
        <v>0</v>
      </c>
      <c r="AN892" s="300">
        <f t="shared" si="334"/>
        <v>0</v>
      </c>
      <c r="AO892" s="301">
        <f t="shared" si="335"/>
        <v>0</v>
      </c>
      <c r="AP892" s="298">
        <f t="shared" si="336"/>
        <v>0</v>
      </c>
      <c r="AQ892" s="299">
        <f t="shared" si="337"/>
        <v>0</v>
      </c>
      <c r="AR892" s="300">
        <f t="shared" si="338"/>
        <v>0</v>
      </c>
      <c r="AS892" s="301">
        <f t="shared" si="339"/>
        <v>0</v>
      </c>
      <c r="AT892" s="298">
        <f t="shared" si="340"/>
        <v>0</v>
      </c>
      <c r="AU892" s="299">
        <f t="shared" si="341"/>
        <v>0</v>
      </c>
      <c r="AV892" s="300">
        <f t="shared" si="342"/>
        <v>0</v>
      </c>
      <c r="AW892" s="301">
        <f t="shared" si="343"/>
        <v>0</v>
      </c>
      <c r="AX892" s="298">
        <f t="shared" si="344"/>
        <v>0</v>
      </c>
      <c r="AY892" s="299">
        <f t="shared" si="345"/>
        <v>0</v>
      </c>
      <c r="AZ892" s="300">
        <f t="shared" si="346"/>
        <v>0</v>
      </c>
      <c r="BA892" s="301">
        <f t="shared" si="347"/>
        <v>0</v>
      </c>
      <c r="BB892" s="298">
        <f t="shared" si="348"/>
        <v>0</v>
      </c>
      <c r="BC892" s="299">
        <f t="shared" si="349"/>
        <v>0</v>
      </c>
      <c r="BD892" s="300">
        <f t="shared" si="350"/>
        <v>0</v>
      </c>
      <c r="BE892" s="301">
        <f t="shared" si="351"/>
        <v>0</v>
      </c>
      <c r="BF892" s="298">
        <f t="shared" si="352"/>
        <v>0</v>
      </c>
      <c r="BG892" s="299">
        <f t="shared" si="353"/>
        <v>0</v>
      </c>
      <c r="BH892" s="300">
        <f t="shared" si="354"/>
        <v>0</v>
      </c>
      <c r="BI892" s="301">
        <f t="shared" si="355"/>
        <v>0</v>
      </c>
      <c r="BJ892" s="298">
        <f t="shared" si="356"/>
        <v>0</v>
      </c>
      <c r="BK892" s="299">
        <f t="shared" si="357"/>
        <v>0</v>
      </c>
      <c r="BL892" s="300">
        <f t="shared" si="358"/>
        <v>0</v>
      </c>
      <c r="BM892" s="301">
        <f t="shared" si="359"/>
        <v>0</v>
      </c>
      <c r="BN892" s="298">
        <f t="shared" si="360"/>
        <v>0</v>
      </c>
      <c r="BO892" s="299">
        <f t="shared" si="361"/>
        <v>0</v>
      </c>
      <c r="BP892" s="300">
        <f t="shared" si="362"/>
        <v>0</v>
      </c>
      <c r="BQ892" s="301">
        <f t="shared" si="363"/>
        <v>0</v>
      </c>
      <c r="BR892" s="298">
        <f t="shared" si="364"/>
        <v>0</v>
      </c>
      <c r="BS892" s="299">
        <f t="shared" si="365"/>
        <v>0</v>
      </c>
      <c r="BT892" s="300">
        <f t="shared" si="366"/>
        <v>0</v>
      </c>
      <c r="BU892" s="301">
        <f t="shared" si="367"/>
        <v>0</v>
      </c>
      <c r="BV892" s="298">
        <f t="shared" si="368"/>
        <v>0</v>
      </c>
      <c r="BW892" s="299">
        <f t="shared" si="369"/>
        <v>0</v>
      </c>
      <c r="BX892" s="300">
        <f t="shared" si="370"/>
        <v>0</v>
      </c>
      <c r="BY892" s="301">
        <f t="shared" si="371"/>
        <v>0</v>
      </c>
      <c r="BZ892" s="371">
        <f t="shared" si="372"/>
        <v>0</v>
      </c>
      <c r="CA892" s="303">
        <f t="shared" si="373"/>
        <v>0</v>
      </c>
      <c r="CB892" s="304" t="str">
        <f>IF(CA892=0,"",
IF(SUM($CA$784:CA892)=1,CC892,
IF($CA$904&gt;SUM($CA$784:CA892),_xlfn.CONCAT(", ",CC892),
IF($CA$904=SUM($CA$784:CA892),_xlfn.CONCAT(" y ",CC892)))))</f>
        <v/>
      </c>
      <c r="CC892" s="231" t="s">
        <v>6320</v>
      </c>
      <c r="CD892" s="290">
        <f t="shared" si="374"/>
        <v>0</v>
      </c>
      <c r="CE892" s="291" t="str">
        <f>IF(CD892=0,"",
IF(SUM($CD$784:CD892)=1,CF892,
IF($CD$904&gt;SUM($CD$784:CD892),_xlfn.CONCAT(", ",CF892),
IF($CD$904=SUM($CD$784:CD892),_xlfn.CONCAT(" y ",CF892)))))</f>
        <v/>
      </c>
      <c r="CF892" s="222" t="s">
        <v>6320</v>
      </c>
      <c r="CG892" s="378">
        <f t="shared" si="375"/>
        <v>0</v>
      </c>
      <c r="CH892" s="379">
        <f t="shared" si="376"/>
        <v>0</v>
      </c>
      <c r="CI892" s="380">
        <f t="shared" si="377"/>
        <v>0</v>
      </c>
    </row>
    <row r="893" spans="1:87" ht="15" hidden="1" customHeight="1">
      <c r="A893" s="6"/>
      <c r="B893" s="5"/>
      <c r="C893" s="87" t="s">
        <v>214</v>
      </c>
      <c r="D893" s="623" t="str">
        <f>IF(CNGE_2024_M1_Secc1_Sub1!$D151="","",CNGE_2024_M1_Secc1_Sub1!$D151)</f>
        <v/>
      </c>
      <c r="E893" s="624"/>
      <c r="F893" s="624"/>
      <c r="G893" s="624"/>
      <c r="H893" s="624"/>
      <c r="I893" s="624"/>
      <c r="J893" s="624"/>
      <c r="K893" s="624"/>
      <c r="L893" s="624"/>
      <c r="M893" s="624"/>
      <c r="N893" s="624"/>
      <c r="O893" s="625"/>
      <c r="P893" s="111"/>
      <c r="Q893" s="111"/>
      <c r="R893" s="111"/>
      <c r="S893" s="111"/>
      <c r="T893" s="111"/>
      <c r="U893" s="111"/>
      <c r="V893" s="111"/>
      <c r="W893" s="111"/>
      <c r="X893" s="111"/>
      <c r="Y893" s="111"/>
      <c r="Z893" s="111"/>
      <c r="AA893" s="111"/>
      <c r="AB893" s="111"/>
      <c r="AC893" s="111"/>
      <c r="AD893" s="111"/>
      <c r="AE893" s="8"/>
      <c r="AG893" s="269">
        <f t="shared" si="327"/>
        <v>0</v>
      </c>
      <c r="AH893" s="298">
        <f t="shared" si="328"/>
        <v>0</v>
      </c>
      <c r="AI893" s="299">
        <f t="shared" si="329"/>
        <v>0</v>
      </c>
      <c r="AJ893" s="300">
        <f t="shared" si="330"/>
        <v>0</v>
      </c>
      <c r="AK893" s="301">
        <f t="shared" si="331"/>
        <v>0</v>
      </c>
      <c r="AL893" s="298">
        <f t="shared" si="332"/>
        <v>0</v>
      </c>
      <c r="AM893" s="299">
        <f t="shared" si="333"/>
        <v>0</v>
      </c>
      <c r="AN893" s="300">
        <f t="shared" si="334"/>
        <v>0</v>
      </c>
      <c r="AO893" s="301">
        <f t="shared" si="335"/>
        <v>0</v>
      </c>
      <c r="AP893" s="298">
        <f t="shared" si="336"/>
        <v>0</v>
      </c>
      <c r="AQ893" s="299">
        <f t="shared" si="337"/>
        <v>0</v>
      </c>
      <c r="AR893" s="300">
        <f t="shared" si="338"/>
        <v>0</v>
      </c>
      <c r="AS893" s="301">
        <f t="shared" si="339"/>
        <v>0</v>
      </c>
      <c r="AT893" s="298">
        <f t="shared" si="340"/>
        <v>0</v>
      </c>
      <c r="AU893" s="299">
        <f t="shared" si="341"/>
        <v>0</v>
      </c>
      <c r="AV893" s="300">
        <f t="shared" si="342"/>
        <v>0</v>
      </c>
      <c r="AW893" s="301">
        <f t="shared" si="343"/>
        <v>0</v>
      </c>
      <c r="AX893" s="298">
        <f t="shared" si="344"/>
        <v>0</v>
      </c>
      <c r="AY893" s="299">
        <f t="shared" si="345"/>
        <v>0</v>
      </c>
      <c r="AZ893" s="300">
        <f t="shared" si="346"/>
        <v>0</v>
      </c>
      <c r="BA893" s="301">
        <f t="shared" si="347"/>
        <v>0</v>
      </c>
      <c r="BB893" s="298">
        <f t="shared" si="348"/>
        <v>0</v>
      </c>
      <c r="BC893" s="299">
        <f t="shared" si="349"/>
        <v>0</v>
      </c>
      <c r="BD893" s="300">
        <f t="shared" si="350"/>
        <v>0</v>
      </c>
      <c r="BE893" s="301">
        <f t="shared" si="351"/>
        <v>0</v>
      </c>
      <c r="BF893" s="298">
        <f t="shared" si="352"/>
        <v>0</v>
      </c>
      <c r="BG893" s="299">
        <f t="shared" si="353"/>
        <v>0</v>
      </c>
      <c r="BH893" s="300">
        <f t="shared" si="354"/>
        <v>0</v>
      </c>
      <c r="BI893" s="301">
        <f t="shared" si="355"/>
        <v>0</v>
      </c>
      <c r="BJ893" s="298">
        <f t="shared" si="356"/>
        <v>0</v>
      </c>
      <c r="BK893" s="299">
        <f t="shared" si="357"/>
        <v>0</v>
      </c>
      <c r="BL893" s="300">
        <f t="shared" si="358"/>
        <v>0</v>
      </c>
      <c r="BM893" s="301">
        <f t="shared" si="359"/>
        <v>0</v>
      </c>
      <c r="BN893" s="298">
        <f t="shared" si="360"/>
        <v>0</v>
      </c>
      <c r="BO893" s="299">
        <f t="shared" si="361"/>
        <v>0</v>
      </c>
      <c r="BP893" s="300">
        <f t="shared" si="362"/>
        <v>0</v>
      </c>
      <c r="BQ893" s="301">
        <f t="shared" si="363"/>
        <v>0</v>
      </c>
      <c r="BR893" s="298">
        <f t="shared" si="364"/>
        <v>0</v>
      </c>
      <c r="BS893" s="299">
        <f t="shared" si="365"/>
        <v>0</v>
      </c>
      <c r="BT893" s="300">
        <f t="shared" si="366"/>
        <v>0</v>
      </c>
      <c r="BU893" s="301">
        <f t="shared" si="367"/>
        <v>0</v>
      </c>
      <c r="BV893" s="298">
        <f t="shared" si="368"/>
        <v>0</v>
      </c>
      <c r="BW893" s="299">
        <f t="shared" si="369"/>
        <v>0</v>
      </c>
      <c r="BX893" s="300">
        <f t="shared" si="370"/>
        <v>0</v>
      </c>
      <c r="BY893" s="301">
        <f t="shared" si="371"/>
        <v>0</v>
      </c>
      <c r="BZ893" s="371">
        <f t="shared" si="372"/>
        <v>0</v>
      </c>
      <c r="CA893" s="303">
        <f t="shared" si="373"/>
        <v>0</v>
      </c>
      <c r="CB893" s="304" t="str">
        <f>IF(CA893=0,"",
IF(SUM($CA$784:CA893)=1,CC893,
IF($CA$904&gt;SUM($CA$784:CA893),_xlfn.CONCAT(", ",CC893),
IF($CA$904=SUM($CA$784:CA893),_xlfn.CONCAT(" y ",CC893)))))</f>
        <v/>
      </c>
      <c r="CC893" s="231" t="s">
        <v>6321</v>
      </c>
      <c r="CD893" s="290">
        <f t="shared" si="374"/>
        <v>0</v>
      </c>
      <c r="CE893" s="291" t="str">
        <f>IF(CD893=0,"",
IF(SUM($CD$784:CD893)=1,CF893,
IF($CD$904&gt;SUM($CD$784:CD893),_xlfn.CONCAT(", ",CF893),
IF($CD$904=SUM($CD$784:CD893),_xlfn.CONCAT(" y ",CF893)))))</f>
        <v/>
      </c>
      <c r="CF893" s="222" t="s">
        <v>6321</v>
      </c>
      <c r="CG893" s="378">
        <f t="shared" si="375"/>
        <v>0</v>
      </c>
      <c r="CH893" s="379">
        <f t="shared" si="376"/>
        <v>0</v>
      </c>
      <c r="CI893" s="380">
        <f t="shared" si="377"/>
        <v>0</v>
      </c>
    </row>
    <row r="894" spans="1:87" ht="15" hidden="1" customHeight="1">
      <c r="A894" s="6"/>
      <c r="B894" s="5"/>
      <c r="C894" s="87" t="s">
        <v>215</v>
      </c>
      <c r="D894" s="623" t="str">
        <f>IF(CNGE_2024_M1_Secc1_Sub1!$D152="","",CNGE_2024_M1_Secc1_Sub1!$D152)</f>
        <v/>
      </c>
      <c r="E894" s="624"/>
      <c r="F894" s="624"/>
      <c r="G894" s="624"/>
      <c r="H894" s="624"/>
      <c r="I894" s="624"/>
      <c r="J894" s="624"/>
      <c r="K894" s="624"/>
      <c r="L894" s="624"/>
      <c r="M894" s="624"/>
      <c r="N894" s="624"/>
      <c r="O894" s="625"/>
      <c r="P894" s="111"/>
      <c r="Q894" s="111"/>
      <c r="R894" s="111"/>
      <c r="S894" s="111"/>
      <c r="T894" s="111"/>
      <c r="U894" s="111"/>
      <c r="V894" s="111"/>
      <c r="W894" s="111"/>
      <c r="X894" s="111"/>
      <c r="Y894" s="111"/>
      <c r="Z894" s="111"/>
      <c r="AA894" s="111"/>
      <c r="AB894" s="111"/>
      <c r="AC894" s="111"/>
      <c r="AD894" s="111"/>
      <c r="AE894" s="8"/>
      <c r="AG894" s="269">
        <f t="shared" si="327"/>
        <v>0</v>
      </c>
      <c r="AH894" s="298">
        <f t="shared" si="328"/>
        <v>0</v>
      </c>
      <c r="AI894" s="299">
        <f t="shared" si="329"/>
        <v>0</v>
      </c>
      <c r="AJ894" s="300">
        <f t="shared" si="330"/>
        <v>0</v>
      </c>
      <c r="AK894" s="301">
        <f t="shared" si="331"/>
        <v>0</v>
      </c>
      <c r="AL894" s="298">
        <f t="shared" si="332"/>
        <v>0</v>
      </c>
      <c r="AM894" s="299">
        <f t="shared" si="333"/>
        <v>0</v>
      </c>
      <c r="AN894" s="300">
        <f t="shared" si="334"/>
        <v>0</v>
      </c>
      <c r="AO894" s="301">
        <f t="shared" si="335"/>
        <v>0</v>
      </c>
      <c r="AP894" s="298">
        <f t="shared" si="336"/>
        <v>0</v>
      </c>
      <c r="AQ894" s="299">
        <f t="shared" si="337"/>
        <v>0</v>
      </c>
      <c r="AR894" s="300">
        <f t="shared" si="338"/>
        <v>0</v>
      </c>
      <c r="AS894" s="301">
        <f t="shared" si="339"/>
        <v>0</v>
      </c>
      <c r="AT894" s="298">
        <f t="shared" si="340"/>
        <v>0</v>
      </c>
      <c r="AU894" s="299">
        <f t="shared" si="341"/>
        <v>0</v>
      </c>
      <c r="AV894" s="300">
        <f t="shared" si="342"/>
        <v>0</v>
      </c>
      <c r="AW894" s="301">
        <f t="shared" si="343"/>
        <v>0</v>
      </c>
      <c r="AX894" s="298">
        <f t="shared" si="344"/>
        <v>0</v>
      </c>
      <c r="AY894" s="299">
        <f t="shared" si="345"/>
        <v>0</v>
      </c>
      <c r="AZ894" s="300">
        <f t="shared" si="346"/>
        <v>0</v>
      </c>
      <c r="BA894" s="301">
        <f t="shared" si="347"/>
        <v>0</v>
      </c>
      <c r="BB894" s="298">
        <f t="shared" si="348"/>
        <v>0</v>
      </c>
      <c r="BC894" s="299">
        <f t="shared" si="349"/>
        <v>0</v>
      </c>
      <c r="BD894" s="300">
        <f t="shared" si="350"/>
        <v>0</v>
      </c>
      <c r="BE894" s="301">
        <f t="shared" si="351"/>
        <v>0</v>
      </c>
      <c r="BF894" s="298">
        <f t="shared" si="352"/>
        <v>0</v>
      </c>
      <c r="BG894" s="299">
        <f t="shared" si="353"/>
        <v>0</v>
      </c>
      <c r="BH894" s="300">
        <f t="shared" si="354"/>
        <v>0</v>
      </c>
      <c r="BI894" s="301">
        <f t="shared" si="355"/>
        <v>0</v>
      </c>
      <c r="BJ894" s="298">
        <f t="shared" si="356"/>
        <v>0</v>
      </c>
      <c r="BK894" s="299">
        <f t="shared" si="357"/>
        <v>0</v>
      </c>
      <c r="BL894" s="300">
        <f t="shared" si="358"/>
        <v>0</v>
      </c>
      <c r="BM894" s="301">
        <f t="shared" si="359"/>
        <v>0</v>
      </c>
      <c r="BN894" s="298">
        <f t="shared" si="360"/>
        <v>0</v>
      </c>
      <c r="BO894" s="299">
        <f t="shared" si="361"/>
        <v>0</v>
      </c>
      <c r="BP894" s="300">
        <f t="shared" si="362"/>
        <v>0</v>
      </c>
      <c r="BQ894" s="301">
        <f t="shared" si="363"/>
        <v>0</v>
      </c>
      <c r="BR894" s="298">
        <f t="shared" si="364"/>
        <v>0</v>
      </c>
      <c r="BS894" s="299">
        <f t="shared" si="365"/>
        <v>0</v>
      </c>
      <c r="BT894" s="300">
        <f t="shared" si="366"/>
        <v>0</v>
      </c>
      <c r="BU894" s="301">
        <f t="shared" si="367"/>
        <v>0</v>
      </c>
      <c r="BV894" s="298">
        <f t="shared" si="368"/>
        <v>0</v>
      </c>
      <c r="BW894" s="299">
        <f t="shared" si="369"/>
        <v>0</v>
      </c>
      <c r="BX894" s="300">
        <f t="shared" si="370"/>
        <v>0</v>
      </c>
      <c r="BY894" s="301">
        <f t="shared" si="371"/>
        <v>0</v>
      </c>
      <c r="BZ894" s="371">
        <f t="shared" si="372"/>
        <v>0</v>
      </c>
      <c r="CA894" s="303">
        <f t="shared" si="373"/>
        <v>0</v>
      </c>
      <c r="CB894" s="304" t="str">
        <f>IF(CA894=0,"",
IF(SUM($CA$784:CA894)=1,CC894,
IF($CA$904&gt;SUM($CA$784:CA894),_xlfn.CONCAT(", ",CC894),
IF($CA$904=SUM($CA$784:CA894),_xlfn.CONCAT(" y ",CC894)))))</f>
        <v/>
      </c>
      <c r="CC894" s="231" t="s">
        <v>6322</v>
      </c>
      <c r="CD894" s="290">
        <f t="shared" si="374"/>
        <v>0</v>
      </c>
      <c r="CE894" s="291" t="str">
        <f>IF(CD894=0,"",
IF(SUM($CD$784:CD894)=1,CF894,
IF($CD$904&gt;SUM($CD$784:CD894),_xlfn.CONCAT(", ",CF894),
IF($CD$904=SUM($CD$784:CD894),_xlfn.CONCAT(" y ",CF894)))))</f>
        <v/>
      </c>
      <c r="CF894" s="222" t="s">
        <v>6322</v>
      </c>
      <c r="CG894" s="378">
        <f t="shared" si="375"/>
        <v>0</v>
      </c>
      <c r="CH894" s="379">
        <f t="shared" si="376"/>
        <v>0</v>
      </c>
      <c r="CI894" s="380">
        <f t="shared" si="377"/>
        <v>0</v>
      </c>
    </row>
    <row r="895" spans="1:87" ht="15" hidden="1" customHeight="1">
      <c r="A895" s="6"/>
      <c r="B895" s="5"/>
      <c r="C895" s="87" t="s">
        <v>216</v>
      </c>
      <c r="D895" s="623" t="str">
        <f>IF(CNGE_2024_M1_Secc1_Sub1!$D153="","",CNGE_2024_M1_Secc1_Sub1!$D153)</f>
        <v/>
      </c>
      <c r="E895" s="624"/>
      <c r="F895" s="624"/>
      <c r="G895" s="624"/>
      <c r="H895" s="624"/>
      <c r="I895" s="624"/>
      <c r="J895" s="624"/>
      <c r="K895" s="624"/>
      <c r="L895" s="624"/>
      <c r="M895" s="624"/>
      <c r="N895" s="624"/>
      <c r="O895" s="625"/>
      <c r="P895" s="111"/>
      <c r="Q895" s="111"/>
      <c r="R895" s="111"/>
      <c r="S895" s="111"/>
      <c r="T895" s="111"/>
      <c r="U895" s="111"/>
      <c r="V895" s="111"/>
      <c r="W895" s="111"/>
      <c r="X895" s="111"/>
      <c r="Y895" s="111"/>
      <c r="Z895" s="111"/>
      <c r="AA895" s="111"/>
      <c r="AB895" s="111"/>
      <c r="AC895" s="111"/>
      <c r="AD895" s="111"/>
      <c r="AE895" s="8"/>
      <c r="AG895" s="269">
        <f t="shared" si="327"/>
        <v>0</v>
      </c>
      <c r="AH895" s="298">
        <f t="shared" si="328"/>
        <v>0</v>
      </c>
      <c r="AI895" s="299">
        <f t="shared" si="329"/>
        <v>0</v>
      </c>
      <c r="AJ895" s="300">
        <f t="shared" si="330"/>
        <v>0</v>
      </c>
      <c r="AK895" s="301">
        <f t="shared" si="331"/>
        <v>0</v>
      </c>
      <c r="AL895" s="298">
        <f t="shared" si="332"/>
        <v>0</v>
      </c>
      <c r="AM895" s="299">
        <f t="shared" si="333"/>
        <v>0</v>
      </c>
      <c r="AN895" s="300">
        <f t="shared" si="334"/>
        <v>0</v>
      </c>
      <c r="AO895" s="301">
        <f t="shared" si="335"/>
        <v>0</v>
      </c>
      <c r="AP895" s="298">
        <f t="shared" si="336"/>
        <v>0</v>
      </c>
      <c r="AQ895" s="299">
        <f t="shared" si="337"/>
        <v>0</v>
      </c>
      <c r="AR895" s="300">
        <f t="shared" si="338"/>
        <v>0</v>
      </c>
      <c r="AS895" s="301">
        <f t="shared" si="339"/>
        <v>0</v>
      </c>
      <c r="AT895" s="298">
        <f t="shared" si="340"/>
        <v>0</v>
      </c>
      <c r="AU895" s="299">
        <f t="shared" si="341"/>
        <v>0</v>
      </c>
      <c r="AV895" s="300">
        <f t="shared" si="342"/>
        <v>0</v>
      </c>
      <c r="AW895" s="301">
        <f t="shared" si="343"/>
        <v>0</v>
      </c>
      <c r="AX895" s="298">
        <f t="shared" si="344"/>
        <v>0</v>
      </c>
      <c r="AY895" s="299">
        <f t="shared" si="345"/>
        <v>0</v>
      </c>
      <c r="AZ895" s="300">
        <f t="shared" si="346"/>
        <v>0</v>
      </c>
      <c r="BA895" s="301">
        <f t="shared" si="347"/>
        <v>0</v>
      </c>
      <c r="BB895" s="298">
        <f t="shared" si="348"/>
        <v>0</v>
      </c>
      <c r="BC895" s="299">
        <f t="shared" si="349"/>
        <v>0</v>
      </c>
      <c r="BD895" s="300">
        <f t="shared" si="350"/>
        <v>0</v>
      </c>
      <c r="BE895" s="301">
        <f t="shared" si="351"/>
        <v>0</v>
      </c>
      <c r="BF895" s="298">
        <f t="shared" si="352"/>
        <v>0</v>
      </c>
      <c r="BG895" s="299">
        <f t="shared" si="353"/>
        <v>0</v>
      </c>
      <c r="BH895" s="300">
        <f t="shared" si="354"/>
        <v>0</v>
      </c>
      <c r="BI895" s="301">
        <f t="shared" si="355"/>
        <v>0</v>
      </c>
      <c r="BJ895" s="298">
        <f t="shared" si="356"/>
        <v>0</v>
      </c>
      <c r="BK895" s="299">
        <f t="shared" si="357"/>
        <v>0</v>
      </c>
      <c r="BL895" s="300">
        <f t="shared" si="358"/>
        <v>0</v>
      </c>
      <c r="BM895" s="301">
        <f t="shared" si="359"/>
        <v>0</v>
      </c>
      <c r="BN895" s="298">
        <f t="shared" si="360"/>
        <v>0</v>
      </c>
      <c r="BO895" s="299">
        <f t="shared" si="361"/>
        <v>0</v>
      </c>
      <c r="BP895" s="300">
        <f t="shared" si="362"/>
        <v>0</v>
      </c>
      <c r="BQ895" s="301">
        <f t="shared" si="363"/>
        <v>0</v>
      </c>
      <c r="BR895" s="298">
        <f t="shared" si="364"/>
        <v>0</v>
      </c>
      <c r="BS895" s="299">
        <f t="shared" si="365"/>
        <v>0</v>
      </c>
      <c r="BT895" s="300">
        <f t="shared" si="366"/>
        <v>0</v>
      </c>
      <c r="BU895" s="301">
        <f t="shared" si="367"/>
        <v>0</v>
      </c>
      <c r="BV895" s="298">
        <f t="shared" si="368"/>
        <v>0</v>
      </c>
      <c r="BW895" s="299">
        <f t="shared" si="369"/>
        <v>0</v>
      </c>
      <c r="BX895" s="300">
        <f t="shared" si="370"/>
        <v>0</v>
      </c>
      <c r="BY895" s="301">
        <f t="shared" si="371"/>
        <v>0</v>
      </c>
      <c r="BZ895" s="371">
        <f t="shared" si="372"/>
        <v>0</v>
      </c>
      <c r="CA895" s="303">
        <f t="shared" si="373"/>
        <v>0</v>
      </c>
      <c r="CB895" s="304" t="str">
        <f>IF(CA895=0,"",
IF(SUM($CA$784:CA895)=1,CC895,
IF($CA$904&gt;SUM($CA$784:CA895),_xlfn.CONCAT(", ",CC895),
IF($CA$904=SUM($CA$784:CA895),_xlfn.CONCAT(" y ",CC895)))))</f>
        <v/>
      </c>
      <c r="CC895" s="231" t="s">
        <v>6323</v>
      </c>
      <c r="CD895" s="290">
        <f t="shared" si="374"/>
        <v>0</v>
      </c>
      <c r="CE895" s="291" t="str">
        <f>IF(CD895=0,"",
IF(SUM($CD$784:CD895)=1,CF895,
IF($CD$904&gt;SUM($CD$784:CD895),_xlfn.CONCAT(", ",CF895),
IF($CD$904=SUM($CD$784:CD895),_xlfn.CONCAT(" y ",CF895)))))</f>
        <v/>
      </c>
      <c r="CF895" s="222" t="s">
        <v>6323</v>
      </c>
      <c r="CG895" s="378">
        <f t="shared" si="375"/>
        <v>0</v>
      </c>
      <c r="CH895" s="379">
        <f t="shared" si="376"/>
        <v>0</v>
      </c>
      <c r="CI895" s="380">
        <f t="shared" si="377"/>
        <v>0</v>
      </c>
    </row>
    <row r="896" spans="1:87" ht="15" hidden="1" customHeight="1">
      <c r="A896" s="6"/>
      <c r="B896" s="5"/>
      <c r="C896" s="87" t="s">
        <v>217</v>
      </c>
      <c r="D896" s="623" t="str">
        <f>IF(CNGE_2024_M1_Secc1_Sub1!$D154="","",CNGE_2024_M1_Secc1_Sub1!$D154)</f>
        <v/>
      </c>
      <c r="E896" s="624"/>
      <c r="F896" s="624"/>
      <c r="G896" s="624"/>
      <c r="H896" s="624"/>
      <c r="I896" s="624"/>
      <c r="J896" s="624"/>
      <c r="K896" s="624"/>
      <c r="L896" s="624"/>
      <c r="M896" s="624"/>
      <c r="N896" s="624"/>
      <c r="O896" s="625"/>
      <c r="P896" s="111"/>
      <c r="Q896" s="111"/>
      <c r="R896" s="111"/>
      <c r="S896" s="111"/>
      <c r="T896" s="111"/>
      <c r="U896" s="111"/>
      <c r="V896" s="111"/>
      <c r="W896" s="111"/>
      <c r="X896" s="111"/>
      <c r="Y896" s="111"/>
      <c r="Z896" s="111"/>
      <c r="AA896" s="111"/>
      <c r="AB896" s="111"/>
      <c r="AC896" s="111"/>
      <c r="AD896" s="111"/>
      <c r="AE896" s="8"/>
      <c r="AG896" s="269">
        <f t="shared" si="327"/>
        <v>0</v>
      </c>
      <c r="AH896" s="298">
        <f t="shared" si="328"/>
        <v>0</v>
      </c>
      <c r="AI896" s="299">
        <f t="shared" si="329"/>
        <v>0</v>
      </c>
      <c r="AJ896" s="300">
        <f t="shared" si="330"/>
        <v>0</v>
      </c>
      <c r="AK896" s="301">
        <f t="shared" si="331"/>
        <v>0</v>
      </c>
      <c r="AL896" s="298">
        <f t="shared" si="332"/>
        <v>0</v>
      </c>
      <c r="AM896" s="299">
        <f t="shared" si="333"/>
        <v>0</v>
      </c>
      <c r="AN896" s="300">
        <f t="shared" si="334"/>
        <v>0</v>
      </c>
      <c r="AO896" s="301">
        <f t="shared" si="335"/>
        <v>0</v>
      </c>
      <c r="AP896" s="298">
        <f t="shared" si="336"/>
        <v>0</v>
      </c>
      <c r="AQ896" s="299">
        <f t="shared" si="337"/>
        <v>0</v>
      </c>
      <c r="AR896" s="300">
        <f t="shared" si="338"/>
        <v>0</v>
      </c>
      <c r="AS896" s="301">
        <f t="shared" si="339"/>
        <v>0</v>
      </c>
      <c r="AT896" s="298">
        <f t="shared" si="340"/>
        <v>0</v>
      </c>
      <c r="AU896" s="299">
        <f t="shared" si="341"/>
        <v>0</v>
      </c>
      <c r="AV896" s="300">
        <f t="shared" si="342"/>
        <v>0</v>
      </c>
      <c r="AW896" s="301">
        <f t="shared" si="343"/>
        <v>0</v>
      </c>
      <c r="AX896" s="298">
        <f t="shared" si="344"/>
        <v>0</v>
      </c>
      <c r="AY896" s="299">
        <f t="shared" si="345"/>
        <v>0</v>
      </c>
      <c r="AZ896" s="300">
        <f t="shared" si="346"/>
        <v>0</v>
      </c>
      <c r="BA896" s="301">
        <f t="shared" si="347"/>
        <v>0</v>
      </c>
      <c r="BB896" s="298">
        <f t="shared" si="348"/>
        <v>0</v>
      </c>
      <c r="BC896" s="299">
        <f t="shared" si="349"/>
        <v>0</v>
      </c>
      <c r="BD896" s="300">
        <f t="shared" si="350"/>
        <v>0</v>
      </c>
      <c r="BE896" s="301">
        <f t="shared" si="351"/>
        <v>0</v>
      </c>
      <c r="BF896" s="298">
        <f t="shared" si="352"/>
        <v>0</v>
      </c>
      <c r="BG896" s="299">
        <f t="shared" si="353"/>
        <v>0</v>
      </c>
      <c r="BH896" s="300">
        <f t="shared" si="354"/>
        <v>0</v>
      </c>
      <c r="BI896" s="301">
        <f t="shared" si="355"/>
        <v>0</v>
      </c>
      <c r="BJ896" s="298">
        <f t="shared" si="356"/>
        <v>0</v>
      </c>
      <c r="BK896" s="299">
        <f t="shared" si="357"/>
        <v>0</v>
      </c>
      <c r="BL896" s="300">
        <f t="shared" si="358"/>
        <v>0</v>
      </c>
      <c r="BM896" s="301">
        <f t="shared" si="359"/>
        <v>0</v>
      </c>
      <c r="BN896" s="298">
        <f t="shared" si="360"/>
        <v>0</v>
      </c>
      <c r="BO896" s="299">
        <f t="shared" si="361"/>
        <v>0</v>
      </c>
      <c r="BP896" s="300">
        <f t="shared" si="362"/>
        <v>0</v>
      </c>
      <c r="BQ896" s="301">
        <f t="shared" si="363"/>
        <v>0</v>
      </c>
      <c r="BR896" s="298">
        <f t="shared" si="364"/>
        <v>0</v>
      </c>
      <c r="BS896" s="299">
        <f t="shared" si="365"/>
        <v>0</v>
      </c>
      <c r="BT896" s="300">
        <f t="shared" si="366"/>
        <v>0</v>
      </c>
      <c r="BU896" s="301">
        <f t="shared" si="367"/>
        <v>0</v>
      </c>
      <c r="BV896" s="298">
        <f t="shared" si="368"/>
        <v>0</v>
      </c>
      <c r="BW896" s="299">
        <f t="shared" si="369"/>
        <v>0</v>
      </c>
      <c r="BX896" s="300">
        <f t="shared" si="370"/>
        <v>0</v>
      </c>
      <c r="BY896" s="301">
        <f t="shared" si="371"/>
        <v>0</v>
      </c>
      <c r="BZ896" s="371">
        <f t="shared" si="372"/>
        <v>0</v>
      </c>
      <c r="CA896" s="303">
        <f t="shared" si="373"/>
        <v>0</v>
      </c>
      <c r="CB896" s="304" t="str">
        <f>IF(CA896=0,"",
IF(SUM($CA$784:CA896)=1,CC896,
IF($CA$904&gt;SUM($CA$784:CA896),_xlfn.CONCAT(", ",CC896),
IF($CA$904=SUM($CA$784:CA896),_xlfn.CONCAT(" y ",CC896)))))</f>
        <v/>
      </c>
      <c r="CC896" s="231" t="s">
        <v>6324</v>
      </c>
      <c r="CD896" s="290">
        <f t="shared" si="374"/>
        <v>0</v>
      </c>
      <c r="CE896" s="291" t="str">
        <f>IF(CD896=0,"",
IF(SUM($CD$784:CD896)=1,CF896,
IF($CD$904&gt;SUM($CD$784:CD896),_xlfn.CONCAT(", ",CF896),
IF($CD$904=SUM($CD$784:CD896),_xlfn.CONCAT(" y ",CF896)))))</f>
        <v/>
      </c>
      <c r="CF896" s="222" t="s">
        <v>6324</v>
      </c>
      <c r="CG896" s="378">
        <f t="shared" si="375"/>
        <v>0</v>
      </c>
      <c r="CH896" s="379">
        <f t="shared" si="376"/>
        <v>0</v>
      </c>
      <c r="CI896" s="380">
        <f t="shared" si="377"/>
        <v>0</v>
      </c>
    </row>
    <row r="897" spans="1:87" ht="15" hidden="1" customHeight="1">
      <c r="A897" s="6"/>
      <c r="B897" s="5"/>
      <c r="C897" s="87" t="s">
        <v>218</v>
      </c>
      <c r="D897" s="623" t="str">
        <f>IF(CNGE_2024_M1_Secc1_Sub1!$D155="","",CNGE_2024_M1_Secc1_Sub1!$D155)</f>
        <v/>
      </c>
      <c r="E897" s="624"/>
      <c r="F897" s="624"/>
      <c r="G897" s="624"/>
      <c r="H897" s="624"/>
      <c r="I897" s="624"/>
      <c r="J897" s="624"/>
      <c r="K897" s="624"/>
      <c r="L897" s="624"/>
      <c r="M897" s="624"/>
      <c r="N897" s="624"/>
      <c r="O897" s="625"/>
      <c r="P897" s="111"/>
      <c r="Q897" s="111"/>
      <c r="R897" s="111"/>
      <c r="S897" s="111"/>
      <c r="T897" s="111"/>
      <c r="U897" s="111"/>
      <c r="V897" s="111"/>
      <c r="W897" s="111"/>
      <c r="X897" s="111"/>
      <c r="Y897" s="111"/>
      <c r="Z897" s="111"/>
      <c r="AA897" s="111"/>
      <c r="AB897" s="111"/>
      <c r="AC897" s="111"/>
      <c r="AD897" s="111"/>
      <c r="AE897" s="8"/>
      <c r="AG897" s="269">
        <f t="shared" si="327"/>
        <v>0</v>
      </c>
      <c r="AH897" s="298">
        <f t="shared" si="328"/>
        <v>0</v>
      </c>
      <c r="AI897" s="299">
        <f t="shared" si="329"/>
        <v>0</v>
      </c>
      <c r="AJ897" s="300">
        <f t="shared" si="330"/>
        <v>0</v>
      </c>
      <c r="AK897" s="301">
        <f t="shared" si="331"/>
        <v>0</v>
      </c>
      <c r="AL897" s="298">
        <f t="shared" si="332"/>
        <v>0</v>
      </c>
      <c r="AM897" s="299">
        <f t="shared" si="333"/>
        <v>0</v>
      </c>
      <c r="AN897" s="300">
        <f t="shared" si="334"/>
        <v>0</v>
      </c>
      <c r="AO897" s="301">
        <f t="shared" si="335"/>
        <v>0</v>
      </c>
      <c r="AP897" s="298">
        <f t="shared" si="336"/>
        <v>0</v>
      </c>
      <c r="AQ897" s="299">
        <f t="shared" si="337"/>
        <v>0</v>
      </c>
      <c r="AR897" s="300">
        <f t="shared" si="338"/>
        <v>0</v>
      </c>
      <c r="AS897" s="301">
        <f t="shared" si="339"/>
        <v>0</v>
      </c>
      <c r="AT897" s="298">
        <f t="shared" si="340"/>
        <v>0</v>
      </c>
      <c r="AU897" s="299">
        <f t="shared" si="341"/>
        <v>0</v>
      </c>
      <c r="AV897" s="300">
        <f t="shared" si="342"/>
        <v>0</v>
      </c>
      <c r="AW897" s="301">
        <f t="shared" si="343"/>
        <v>0</v>
      </c>
      <c r="AX897" s="298">
        <f t="shared" si="344"/>
        <v>0</v>
      </c>
      <c r="AY897" s="299">
        <f t="shared" si="345"/>
        <v>0</v>
      </c>
      <c r="AZ897" s="300">
        <f t="shared" si="346"/>
        <v>0</v>
      </c>
      <c r="BA897" s="301">
        <f t="shared" si="347"/>
        <v>0</v>
      </c>
      <c r="BB897" s="298">
        <f t="shared" si="348"/>
        <v>0</v>
      </c>
      <c r="BC897" s="299">
        <f t="shared" si="349"/>
        <v>0</v>
      </c>
      <c r="BD897" s="300">
        <f t="shared" si="350"/>
        <v>0</v>
      </c>
      <c r="BE897" s="301">
        <f t="shared" si="351"/>
        <v>0</v>
      </c>
      <c r="BF897" s="298">
        <f t="shared" si="352"/>
        <v>0</v>
      </c>
      <c r="BG897" s="299">
        <f t="shared" si="353"/>
        <v>0</v>
      </c>
      <c r="BH897" s="300">
        <f t="shared" si="354"/>
        <v>0</v>
      </c>
      <c r="BI897" s="301">
        <f t="shared" si="355"/>
        <v>0</v>
      </c>
      <c r="BJ897" s="298">
        <f t="shared" si="356"/>
        <v>0</v>
      </c>
      <c r="BK897" s="299">
        <f t="shared" si="357"/>
        <v>0</v>
      </c>
      <c r="BL897" s="300">
        <f t="shared" si="358"/>
        <v>0</v>
      </c>
      <c r="BM897" s="301">
        <f t="shared" si="359"/>
        <v>0</v>
      </c>
      <c r="BN897" s="298">
        <f t="shared" si="360"/>
        <v>0</v>
      </c>
      <c r="BO897" s="299">
        <f t="shared" si="361"/>
        <v>0</v>
      </c>
      <c r="BP897" s="300">
        <f t="shared" si="362"/>
        <v>0</v>
      </c>
      <c r="BQ897" s="301">
        <f t="shared" si="363"/>
        <v>0</v>
      </c>
      <c r="BR897" s="298">
        <f t="shared" si="364"/>
        <v>0</v>
      </c>
      <c r="BS897" s="299">
        <f t="shared" si="365"/>
        <v>0</v>
      </c>
      <c r="BT897" s="300">
        <f t="shared" si="366"/>
        <v>0</v>
      </c>
      <c r="BU897" s="301">
        <f t="shared" si="367"/>
        <v>0</v>
      </c>
      <c r="BV897" s="298">
        <f t="shared" si="368"/>
        <v>0</v>
      </c>
      <c r="BW897" s="299">
        <f t="shared" si="369"/>
        <v>0</v>
      </c>
      <c r="BX897" s="300">
        <f t="shared" si="370"/>
        <v>0</v>
      </c>
      <c r="BY897" s="301">
        <f t="shared" si="371"/>
        <v>0</v>
      </c>
      <c r="BZ897" s="371">
        <f t="shared" si="372"/>
        <v>0</v>
      </c>
      <c r="CA897" s="303">
        <f t="shared" si="373"/>
        <v>0</v>
      </c>
      <c r="CB897" s="304" t="str">
        <f>IF(CA897=0,"",
IF(SUM($CA$784:CA897)=1,CC897,
IF($CA$904&gt;SUM($CA$784:CA897),_xlfn.CONCAT(", ",CC897),
IF($CA$904=SUM($CA$784:CA897),_xlfn.CONCAT(" y ",CC897)))))</f>
        <v/>
      </c>
      <c r="CC897" s="231" t="s">
        <v>6325</v>
      </c>
      <c r="CD897" s="290">
        <f t="shared" si="374"/>
        <v>0</v>
      </c>
      <c r="CE897" s="291" t="str">
        <f>IF(CD897=0,"",
IF(SUM($CD$784:CD897)=1,CF897,
IF($CD$904&gt;SUM($CD$784:CD897),_xlfn.CONCAT(", ",CF897),
IF($CD$904=SUM($CD$784:CD897),_xlfn.CONCAT(" y ",CF897)))))</f>
        <v/>
      </c>
      <c r="CF897" s="222" t="s">
        <v>6325</v>
      </c>
      <c r="CG897" s="378">
        <f t="shared" si="375"/>
        <v>0</v>
      </c>
      <c r="CH897" s="379">
        <f t="shared" si="376"/>
        <v>0</v>
      </c>
      <c r="CI897" s="380">
        <f t="shared" si="377"/>
        <v>0</v>
      </c>
    </row>
    <row r="898" spans="1:87" ht="15" hidden="1" customHeight="1">
      <c r="A898" s="6"/>
      <c r="B898" s="5"/>
      <c r="C898" s="87" t="s">
        <v>219</v>
      </c>
      <c r="D898" s="623" t="str">
        <f>IF(CNGE_2024_M1_Secc1_Sub1!$D156="","",CNGE_2024_M1_Secc1_Sub1!$D156)</f>
        <v/>
      </c>
      <c r="E898" s="624"/>
      <c r="F898" s="624"/>
      <c r="G898" s="624"/>
      <c r="H898" s="624"/>
      <c r="I898" s="624"/>
      <c r="J898" s="624"/>
      <c r="K898" s="624"/>
      <c r="L898" s="624"/>
      <c r="M898" s="624"/>
      <c r="N898" s="624"/>
      <c r="O898" s="625"/>
      <c r="P898" s="111"/>
      <c r="Q898" s="111"/>
      <c r="R898" s="111"/>
      <c r="S898" s="111"/>
      <c r="T898" s="111"/>
      <c r="U898" s="111"/>
      <c r="V898" s="111"/>
      <c r="W898" s="111"/>
      <c r="X898" s="111"/>
      <c r="Y898" s="111"/>
      <c r="Z898" s="111"/>
      <c r="AA898" s="111"/>
      <c r="AB898" s="111"/>
      <c r="AC898" s="111"/>
      <c r="AD898" s="111"/>
      <c r="AE898" s="8"/>
      <c r="AG898" s="269">
        <f t="shared" si="327"/>
        <v>0</v>
      </c>
      <c r="AH898" s="298">
        <f t="shared" si="328"/>
        <v>0</v>
      </c>
      <c r="AI898" s="299">
        <f t="shared" si="329"/>
        <v>0</v>
      </c>
      <c r="AJ898" s="300">
        <f t="shared" si="330"/>
        <v>0</v>
      </c>
      <c r="AK898" s="301">
        <f t="shared" si="331"/>
        <v>0</v>
      </c>
      <c r="AL898" s="298">
        <f t="shared" si="332"/>
        <v>0</v>
      </c>
      <c r="AM898" s="299">
        <f t="shared" si="333"/>
        <v>0</v>
      </c>
      <c r="AN898" s="300">
        <f t="shared" si="334"/>
        <v>0</v>
      </c>
      <c r="AO898" s="301">
        <f t="shared" si="335"/>
        <v>0</v>
      </c>
      <c r="AP898" s="298">
        <f t="shared" si="336"/>
        <v>0</v>
      </c>
      <c r="AQ898" s="299">
        <f t="shared" si="337"/>
        <v>0</v>
      </c>
      <c r="AR898" s="300">
        <f t="shared" si="338"/>
        <v>0</v>
      </c>
      <c r="AS898" s="301">
        <f t="shared" si="339"/>
        <v>0</v>
      </c>
      <c r="AT898" s="298">
        <f t="shared" si="340"/>
        <v>0</v>
      </c>
      <c r="AU898" s="299">
        <f t="shared" si="341"/>
        <v>0</v>
      </c>
      <c r="AV898" s="300">
        <f t="shared" si="342"/>
        <v>0</v>
      </c>
      <c r="AW898" s="301">
        <f t="shared" si="343"/>
        <v>0</v>
      </c>
      <c r="AX898" s="298">
        <f t="shared" si="344"/>
        <v>0</v>
      </c>
      <c r="AY898" s="299">
        <f t="shared" si="345"/>
        <v>0</v>
      </c>
      <c r="AZ898" s="300">
        <f t="shared" si="346"/>
        <v>0</v>
      </c>
      <c r="BA898" s="301">
        <f t="shared" si="347"/>
        <v>0</v>
      </c>
      <c r="BB898" s="298">
        <f t="shared" si="348"/>
        <v>0</v>
      </c>
      <c r="BC898" s="299">
        <f t="shared" si="349"/>
        <v>0</v>
      </c>
      <c r="BD898" s="300">
        <f t="shared" si="350"/>
        <v>0</v>
      </c>
      <c r="BE898" s="301">
        <f t="shared" si="351"/>
        <v>0</v>
      </c>
      <c r="BF898" s="298">
        <f t="shared" si="352"/>
        <v>0</v>
      </c>
      <c r="BG898" s="299">
        <f t="shared" si="353"/>
        <v>0</v>
      </c>
      <c r="BH898" s="300">
        <f t="shared" si="354"/>
        <v>0</v>
      </c>
      <c r="BI898" s="301">
        <f t="shared" si="355"/>
        <v>0</v>
      </c>
      <c r="BJ898" s="298">
        <f t="shared" si="356"/>
        <v>0</v>
      </c>
      <c r="BK898" s="299">
        <f t="shared" si="357"/>
        <v>0</v>
      </c>
      <c r="BL898" s="300">
        <f t="shared" si="358"/>
        <v>0</v>
      </c>
      <c r="BM898" s="301">
        <f t="shared" si="359"/>
        <v>0</v>
      </c>
      <c r="BN898" s="298">
        <f t="shared" si="360"/>
        <v>0</v>
      </c>
      <c r="BO898" s="299">
        <f t="shared" si="361"/>
        <v>0</v>
      </c>
      <c r="BP898" s="300">
        <f t="shared" si="362"/>
        <v>0</v>
      </c>
      <c r="BQ898" s="301">
        <f t="shared" si="363"/>
        <v>0</v>
      </c>
      <c r="BR898" s="298">
        <f t="shared" si="364"/>
        <v>0</v>
      </c>
      <c r="BS898" s="299">
        <f t="shared" si="365"/>
        <v>0</v>
      </c>
      <c r="BT898" s="300">
        <f t="shared" si="366"/>
        <v>0</v>
      </c>
      <c r="BU898" s="301">
        <f t="shared" si="367"/>
        <v>0</v>
      </c>
      <c r="BV898" s="298">
        <f t="shared" si="368"/>
        <v>0</v>
      </c>
      <c r="BW898" s="299">
        <f t="shared" si="369"/>
        <v>0</v>
      </c>
      <c r="BX898" s="300">
        <f t="shared" si="370"/>
        <v>0</v>
      </c>
      <c r="BY898" s="301">
        <f t="shared" si="371"/>
        <v>0</v>
      </c>
      <c r="BZ898" s="371">
        <f t="shared" si="372"/>
        <v>0</v>
      </c>
      <c r="CA898" s="303">
        <f t="shared" si="373"/>
        <v>0</v>
      </c>
      <c r="CB898" s="304" t="str">
        <f>IF(CA898=0,"",
IF(SUM($CA$784:CA898)=1,CC898,
IF($CA$904&gt;SUM($CA$784:CA898),_xlfn.CONCAT(", ",CC898),
IF($CA$904=SUM($CA$784:CA898),_xlfn.CONCAT(" y ",CC898)))))</f>
        <v/>
      </c>
      <c r="CC898" s="231" t="s">
        <v>6326</v>
      </c>
      <c r="CD898" s="290">
        <f t="shared" si="374"/>
        <v>0</v>
      </c>
      <c r="CE898" s="291" t="str">
        <f>IF(CD898=0,"",
IF(SUM($CD$784:CD898)=1,CF898,
IF($CD$904&gt;SUM($CD$784:CD898),_xlfn.CONCAT(", ",CF898),
IF($CD$904=SUM($CD$784:CD898),_xlfn.CONCAT(" y ",CF898)))))</f>
        <v/>
      </c>
      <c r="CF898" s="222" t="s">
        <v>6326</v>
      </c>
      <c r="CG898" s="378">
        <f t="shared" si="375"/>
        <v>0</v>
      </c>
      <c r="CH898" s="379">
        <f t="shared" si="376"/>
        <v>0</v>
      </c>
      <c r="CI898" s="380">
        <f t="shared" si="377"/>
        <v>0</v>
      </c>
    </row>
    <row r="899" spans="1:87" ht="15" hidden="1" customHeight="1">
      <c r="A899" s="6"/>
      <c r="B899" s="5"/>
      <c r="C899" s="87" t="s">
        <v>220</v>
      </c>
      <c r="D899" s="623" t="str">
        <f>IF(CNGE_2024_M1_Secc1_Sub1!$D157="","",CNGE_2024_M1_Secc1_Sub1!$D157)</f>
        <v/>
      </c>
      <c r="E899" s="624"/>
      <c r="F899" s="624"/>
      <c r="G899" s="624"/>
      <c r="H899" s="624"/>
      <c r="I899" s="624"/>
      <c r="J899" s="624"/>
      <c r="K899" s="624"/>
      <c r="L899" s="624"/>
      <c r="M899" s="624"/>
      <c r="N899" s="624"/>
      <c r="O899" s="625"/>
      <c r="P899" s="111"/>
      <c r="Q899" s="111"/>
      <c r="R899" s="111"/>
      <c r="S899" s="111"/>
      <c r="T899" s="111"/>
      <c r="U899" s="111"/>
      <c r="V899" s="111"/>
      <c r="W899" s="111"/>
      <c r="X899" s="111"/>
      <c r="Y899" s="111"/>
      <c r="Z899" s="111"/>
      <c r="AA899" s="111"/>
      <c r="AB899" s="111"/>
      <c r="AC899" s="111"/>
      <c r="AD899" s="111"/>
      <c r="AE899" s="8"/>
      <c r="AG899" s="269">
        <f t="shared" si="327"/>
        <v>0</v>
      </c>
      <c r="AH899" s="298">
        <f t="shared" si="328"/>
        <v>0</v>
      </c>
      <c r="AI899" s="299">
        <f t="shared" si="329"/>
        <v>0</v>
      </c>
      <c r="AJ899" s="300">
        <f t="shared" si="330"/>
        <v>0</v>
      </c>
      <c r="AK899" s="301">
        <f t="shared" si="331"/>
        <v>0</v>
      </c>
      <c r="AL899" s="298">
        <f t="shared" si="332"/>
        <v>0</v>
      </c>
      <c r="AM899" s="299">
        <f t="shared" si="333"/>
        <v>0</v>
      </c>
      <c r="AN899" s="300">
        <f t="shared" si="334"/>
        <v>0</v>
      </c>
      <c r="AO899" s="301">
        <f t="shared" si="335"/>
        <v>0</v>
      </c>
      <c r="AP899" s="298">
        <f t="shared" si="336"/>
        <v>0</v>
      </c>
      <c r="AQ899" s="299">
        <f t="shared" si="337"/>
        <v>0</v>
      </c>
      <c r="AR899" s="300">
        <f t="shared" si="338"/>
        <v>0</v>
      </c>
      <c r="AS899" s="301">
        <f t="shared" si="339"/>
        <v>0</v>
      </c>
      <c r="AT899" s="298">
        <f t="shared" si="340"/>
        <v>0</v>
      </c>
      <c r="AU899" s="299">
        <f t="shared" si="341"/>
        <v>0</v>
      </c>
      <c r="AV899" s="300">
        <f t="shared" si="342"/>
        <v>0</v>
      </c>
      <c r="AW899" s="301">
        <f t="shared" si="343"/>
        <v>0</v>
      </c>
      <c r="AX899" s="298">
        <f t="shared" si="344"/>
        <v>0</v>
      </c>
      <c r="AY899" s="299">
        <f t="shared" si="345"/>
        <v>0</v>
      </c>
      <c r="AZ899" s="300">
        <f t="shared" si="346"/>
        <v>0</v>
      </c>
      <c r="BA899" s="301">
        <f t="shared" si="347"/>
        <v>0</v>
      </c>
      <c r="BB899" s="298">
        <f t="shared" si="348"/>
        <v>0</v>
      </c>
      <c r="BC899" s="299">
        <f t="shared" si="349"/>
        <v>0</v>
      </c>
      <c r="BD899" s="300">
        <f t="shared" si="350"/>
        <v>0</v>
      </c>
      <c r="BE899" s="301">
        <f t="shared" si="351"/>
        <v>0</v>
      </c>
      <c r="BF899" s="298">
        <f t="shared" si="352"/>
        <v>0</v>
      </c>
      <c r="BG899" s="299">
        <f t="shared" si="353"/>
        <v>0</v>
      </c>
      <c r="BH899" s="300">
        <f t="shared" si="354"/>
        <v>0</v>
      </c>
      <c r="BI899" s="301">
        <f t="shared" si="355"/>
        <v>0</v>
      </c>
      <c r="BJ899" s="298">
        <f t="shared" si="356"/>
        <v>0</v>
      </c>
      <c r="BK899" s="299">
        <f t="shared" si="357"/>
        <v>0</v>
      </c>
      <c r="BL899" s="300">
        <f t="shared" si="358"/>
        <v>0</v>
      </c>
      <c r="BM899" s="301">
        <f t="shared" si="359"/>
        <v>0</v>
      </c>
      <c r="BN899" s="298">
        <f t="shared" si="360"/>
        <v>0</v>
      </c>
      <c r="BO899" s="299">
        <f t="shared" si="361"/>
        <v>0</v>
      </c>
      <c r="BP899" s="300">
        <f t="shared" si="362"/>
        <v>0</v>
      </c>
      <c r="BQ899" s="301">
        <f t="shared" si="363"/>
        <v>0</v>
      </c>
      <c r="BR899" s="298">
        <f t="shared" si="364"/>
        <v>0</v>
      </c>
      <c r="BS899" s="299">
        <f t="shared" si="365"/>
        <v>0</v>
      </c>
      <c r="BT899" s="300">
        <f t="shared" si="366"/>
        <v>0</v>
      </c>
      <c r="BU899" s="301">
        <f t="shared" si="367"/>
        <v>0</v>
      </c>
      <c r="BV899" s="298">
        <f t="shared" si="368"/>
        <v>0</v>
      </c>
      <c r="BW899" s="299">
        <f t="shared" si="369"/>
        <v>0</v>
      </c>
      <c r="BX899" s="300">
        <f t="shared" si="370"/>
        <v>0</v>
      </c>
      <c r="BY899" s="301">
        <f t="shared" si="371"/>
        <v>0</v>
      </c>
      <c r="BZ899" s="371">
        <f t="shared" si="372"/>
        <v>0</v>
      </c>
      <c r="CA899" s="303">
        <f t="shared" si="373"/>
        <v>0</v>
      </c>
      <c r="CB899" s="304" t="str">
        <f>IF(CA899=0,"",
IF(SUM($CA$784:CA899)=1,CC899,
IF($CA$904&gt;SUM($CA$784:CA899),_xlfn.CONCAT(", ",CC899),
IF($CA$904=SUM($CA$784:CA899),_xlfn.CONCAT(" y ",CC899)))))</f>
        <v/>
      </c>
      <c r="CC899" s="231" t="s">
        <v>6327</v>
      </c>
      <c r="CD899" s="290">
        <f t="shared" si="374"/>
        <v>0</v>
      </c>
      <c r="CE899" s="291" t="str">
        <f>IF(CD899=0,"",
IF(SUM($CD$784:CD899)=1,CF899,
IF($CD$904&gt;SUM($CD$784:CD899),_xlfn.CONCAT(", ",CF899),
IF($CD$904=SUM($CD$784:CD899),_xlfn.CONCAT(" y ",CF899)))))</f>
        <v/>
      </c>
      <c r="CF899" s="222" t="s">
        <v>6327</v>
      </c>
      <c r="CG899" s="378">
        <f t="shared" si="375"/>
        <v>0</v>
      </c>
      <c r="CH899" s="379">
        <f t="shared" si="376"/>
        <v>0</v>
      </c>
      <c r="CI899" s="380">
        <f t="shared" si="377"/>
        <v>0</v>
      </c>
    </row>
    <row r="900" spans="1:87" ht="15" hidden="1" customHeight="1">
      <c r="A900" s="6"/>
      <c r="B900" s="5"/>
      <c r="C900" s="87" t="s">
        <v>221</v>
      </c>
      <c r="D900" s="623" t="str">
        <f>IF(CNGE_2024_M1_Secc1_Sub1!$D158="","",CNGE_2024_M1_Secc1_Sub1!$D158)</f>
        <v/>
      </c>
      <c r="E900" s="624"/>
      <c r="F900" s="624"/>
      <c r="G900" s="624"/>
      <c r="H900" s="624"/>
      <c r="I900" s="624"/>
      <c r="J900" s="624"/>
      <c r="K900" s="624"/>
      <c r="L900" s="624"/>
      <c r="M900" s="624"/>
      <c r="N900" s="624"/>
      <c r="O900" s="625"/>
      <c r="P900" s="111"/>
      <c r="Q900" s="111"/>
      <c r="R900" s="111"/>
      <c r="S900" s="111"/>
      <c r="T900" s="111"/>
      <c r="U900" s="111"/>
      <c r="V900" s="111"/>
      <c r="W900" s="111"/>
      <c r="X900" s="111"/>
      <c r="Y900" s="111"/>
      <c r="Z900" s="111"/>
      <c r="AA900" s="111"/>
      <c r="AB900" s="111"/>
      <c r="AC900" s="111"/>
      <c r="AD900" s="111"/>
      <c r="AE900" s="8"/>
      <c r="AG900" s="269">
        <f t="shared" si="327"/>
        <v>0</v>
      </c>
      <c r="AH900" s="298">
        <f t="shared" si="328"/>
        <v>0</v>
      </c>
      <c r="AI900" s="299">
        <f t="shared" si="329"/>
        <v>0</v>
      </c>
      <c r="AJ900" s="300">
        <f t="shared" si="330"/>
        <v>0</v>
      </c>
      <c r="AK900" s="301">
        <f t="shared" si="331"/>
        <v>0</v>
      </c>
      <c r="AL900" s="298">
        <f t="shared" si="332"/>
        <v>0</v>
      </c>
      <c r="AM900" s="299">
        <f t="shared" si="333"/>
        <v>0</v>
      </c>
      <c r="AN900" s="300">
        <f t="shared" si="334"/>
        <v>0</v>
      </c>
      <c r="AO900" s="301">
        <f t="shared" si="335"/>
        <v>0</v>
      </c>
      <c r="AP900" s="298">
        <f t="shared" si="336"/>
        <v>0</v>
      </c>
      <c r="AQ900" s="299">
        <f t="shared" si="337"/>
        <v>0</v>
      </c>
      <c r="AR900" s="300">
        <f t="shared" si="338"/>
        <v>0</v>
      </c>
      <c r="AS900" s="301">
        <f t="shared" si="339"/>
        <v>0</v>
      </c>
      <c r="AT900" s="298">
        <f t="shared" si="340"/>
        <v>0</v>
      </c>
      <c r="AU900" s="299">
        <f t="shared" si="341"/>
        <v>0</v>
      </c>
      <c r="AV900" s="300">
        <f t="shared" si="342"/>
        <v>0</v>
      </c>
      <c r="AW900" s="301">
        <f t="shared" si="343"/>
        <v>0</v>
      </c>
      <c r="AX900" s="298">
        <f t="shared" si="344"/>
        <v>0</v>
      </c>
      <c r="AY900" s="299">
        <f t="shared" si="345"/>
        <v>0</v>
      </c>
      <c r="AZ900" s="300">
        <f t="shared" si="346"/>
        <v>0</v>
      </c>
      <c r="BA900" s="301">
        <f t="shared" si="347"/>
        <v>0</v>
      </c>
      <c r="BB900" s="298">
        <f t="shared" si="348"/>
        <v>0</v>
      </c>
      <c r="BC900" s="299">
        <f t="shared" si="349"/>
        <v>0</v>
      </c>
      <c r="BD900" s="300">
        <f t="shared" si="350"/>
        <v>0</v>
      </c>
      <c r="BE900" s="301">
        <f t="shared" si="351"/>
        <v>0</v>
      </c>
      <c r="BF900" s="298">
        <f t="shared" si="352"/>
        <v>0</v>
      </c>
      <c r="BG900" s="299">
        <f t="shared" si="353"/>
        <v>0</v>
      </c>
      <c r="BH900" s="300">
        <f t="shared" si="354"/>
        <v>0</v>
      </c>
      <c r="BI900" s="301">
        <f t="shared" si="355"/>
        <v>0</v>
      </c>
      <c r="BJ900" s="298">
        <f t="shared" si="356"/>
        <v>0</v>
      </c>
      <c r="BK900" s="299">
        <f t="shared" si="357"/>
        <v>0</v>
      </c>
      <c r="BL900" s="300">
        <f t="shared" si="358"/>
        <v>0</v>
      </c>
      <c r="BM900" s="301">
        <f t="shared" si="359"/>
        <v>0</v>
      </c>
      <c r="BN900" s="298">
        <f t="shared" si="360"/>
        <v>0</v>
      </c>
      <c r="BO900" s="299">
        <f t="shared" si="361"/>
        <v>0</v>
      </c>
      <c r="BP900" s="300">
        <f t="shared" si="362"/>
        <v>0</v>
      </c>
      <c r="BQ900" s="301">
        <f t="shared" si="363"/>
        <v>0</v>
      </c>
      <c r="BR900" s="298">
        <f t="shared" si="364"/>
        <v>0</v>
      </c>
      <c r="BS900" s="299">
        <f t="shared" si="365"/>
        <v>0</v>
      </c>
      <c r="BT900" s="300">
        <f t="shared" si="366"/>
        <v>0</v>
      </c>
      <c r="BU900" s="301">
        <f t="shared" si="367"/>
        <v>0</v>
      </c>
      <c r="BV900" s="298">
        <f t="shared" si="368"/>
        <v>0</v>
      </c>
      <c r="BW900" s="299">
        <f t="shared" si="369"/>
        <v>0</v>
      </c>
      <c r="BX900" s="300">
        <f t="shared" si="370"/>
        <v>0</v>
      </c>
      <c r="BY900" s="301">
        <f t="shared" si="371"/>
        <v>0</v>
      </c>
      <c r="BZ900" s="371">
        <f t="shared" si="372"/>
        <v>0</v>
      </c>
      <c r="CA900" s="303">
        <f t="shared" si="373"/>
        <v>0</v>
      </c>
      <c r="CB900" s="304" t="str">
        <f>IF(CA900=0,"",
IF(SUM($CA$784:CA900)=1,CC900,
IF($CA$904&gt;SUM($CA$784:CA900),_xlfn.CONCAT(", ",CC900),
IF($CA$904=SUM($CA$784:CA900),_xlfn.CONCAT(" y ",CC900)))))</f>
        <v/>
      </c>
      <c r="CC900" s="231" t="s">
        <v>6328</v>
      </c>
      <c r="CD900" s="290">
        <f t="shared" si="374"/>
        <v>0</v>
      </c>
      <c r="CE900" s="291" t="str">
        <f>IF(CD900=0,"",
IF(SUM($CD$784:CD900)=1,CF900,
IF($CD$904&gt;SUM($CD$784:CD900),_xlfn.CONCAT(", ",CF900),
IF($CD$904=SUM($CD$784:CD900),_xlfn.CONCAT(" y ",CF900)))))</f>
        <v/>
      </c>
      <c r="CF900" s="222" t="s">
        <v>6328</v>
      </c>
      <c r="CG900" s="378">
        <f t="shared" si="375"/>
        <v>0</v>
      </c>
      <c r="CH900" s="379">
        <f t="shared" si="376"/>
        <v>0</v>
      </c>
      <c r="CI900" s="380">
        <f t="shared" si="377"/>
        <v>0</v>
      </c>
    </row>
    <row r="901" spans="1:87" ht="15" hidden="1" customHeight="1">
      <c r="A901" s="6"/>
      <c r="B901" s="5"/>
      <c r="C901" s="87" t="s">
        <v>222</v>
      </c>
      <c r="D901" s="623" t="str">
        <f>IF(CNGE_2024_M1_Secc1_Sub1!$D159="","",CNGE_2024_M1_Secc1_Sub1!$D159)</f>
        <v/>
      </c>
      <c r="E901" s="624"/>
      <c r="F901" s="624"/>
      <c r="G901" s="624"/>
      <c r="H901" s="624"/>
      <c r="I901" s="624"/>
      <c r="J901" s="624"/>
      <c r="K901" s="624"/>
      <c r="L901" s="624"/>
      <c r="M901" s="624"/>
      <c r="N901" s="624"/>
      <c r="O901" s="625"/>
      <c r="P901" s="111"/>
      <c r="Q901" s="111"/>
      <c r="R901" s="111"/>
      <c r="S901" s="111"/>
      <c r="T901" s="111"/>
      <c r="U901" s="111"/>
      <c r="V901" s="111"/>
      <c r="W901" s="111"/>
      <c r="X901" s="111"/>
      <c r="Y901" s="111"/>
      <c r="Z901" s="111"/>
      <c r="AA901" s="111"/>
      <c r="AB901" s="111"/>
      <c r="AC901" s="111"/>
      <c r="AD901" s="111"/>
      <c r="AE901" s="8"/>
      <c r="AG901" s="269">
        <f t="shared" si="327"/>
        <v>0</v>
      </c>
      <c r="AH901" s="298">
        <f t="shared" si="328"/>
        <v>0</v>
      </c>
      <c r="AI901" s="299">
        <f t="shared" si="329"/>
        <v>0</v>
      </c>
      <c r="AJ901" s="300">
        <f t="shared" si="330"/>
        <v>0</v>
      </c>
      <c r="AK901" s="301">
        <f t="shared" si="331"/>
        <v>0</v>
      </c>
      <c r="AL901" s="298">
        <f t="shared" si="332"/>
        <v>0</v>
      </c>
      <c r="AM901" s="299">
        <f t="shared" si="333"/>
        <v>0</v>
      </c>
      <c r="AN901" s="300">
        <f t="shared" si="334"/>
        <v>0</v>
      </c>
      <c r="AO901" s="301">
        <f t="shared" si="335"/>
        <v>0</v>
      </c>
      <c r="AP901" s="298">
        <f t="shared" si="336"/>
        <v>0</v>
      </c>
      <c r="AQ901" s="299">
        <f t="shared" si="337"/>
        <v>0</v>
      </c>
      <c r="AR901" s="300">
        <f t="shared" si="338"/>
        <v>0</v>
      </c>
      <c r="AS901" s="301">
        <f t="shared" si="339"/>
        <v>0</v>
      </c>
      <c r="AT901" s="298">
        <f t="shared" si="340"/>
        <v>0</v>
      </c>
      <c r="AU901" s="299">
        <f t="shared" si="341"/>
        <v>0</v>
      </c>
      <c r="AV901" s="300">
        <f t="shared" si="342"/>
        <v>0</v>
      </c>
      <c r="AW901" s="301">
        <f t="shared" si="343"/>
        <v>0</v>
      </c>
      <c r="AX901" s="298">
        <f t="shared" si="344"/>
        <v>0</v>
      </c>
      <c r="AY901" s="299">
        <f t="shared" si="345"/>
        <v>0</v>
      </c>
      <c r="AZ901" s="300">
        <f t="shared" si="346"/>
        <v>0</v>
      </c>
      <c r="BA901" s="301">
        <f t="shared" si="347"/>
        <v>0</v>
      </c>
      <c r="BB901" s="298">
        <f t="shared" si="348"/>
        <v>0</v>
      </c>
      <c r="BC901" s="299">
        <f t="shared" si="349"/>
        <v>0</v>
      </c>
      <c r="BD901" s="300">
        <f t="shared" si="350"/>
        <v>0</v>
      </c>
      <c r="BE901" s="301">
        <f t="shared" si="351"/>
        <v>0</v>
      </c>
      <c r="BF901" s="298">
        <f t="shared" si="352"/>
        <v>0</v>
      </c>
      <c r="BG901" s="299">
        <f t="shared" si="353"/>
        <v>0</v>
      </c>
      <c r="BH901" s="300">
        <f t="shared" si="354"/>
        <v>0</v>
      </c>
      <c r="BI901" s="301">
        <f t="shared" si="355"/>
        <v>0</v>
      </c>
      <c r="BJ901" s="298">
        <f t="shared" si="356"/>
        <v>0</v>
      </c>
      <c r="BK901" s="299">
        <f t="shared" si="357"/>
        <v>0</v>
      </c>
      <c r="BL901" s="300">
        <f t="shared" si="358"/>
        <v>0</v>
      </c>
      <c r="BM901" s="301">
        <f t="shared" si="359"/>
        <v>0</v>
      </c>
      <c r="BN901" s="298">
        <f t="shared" si="360"/>
        <v>0</v>
      </c>
      <c r="BO901" s="299">
        <f t="shared" si="361"/>
        <v>0</v>
      </c>
      <c r="BP901" s="300">
        <f t="shared" si="362"/>
        <v>0</v>
      </c>
      <c r="BQ901" s="301">
        <f t="shared" si="363"/>
        <v>0</v>
      </c>
      <c r="BR901" s="298">
        <f t="shared" si="364"/>
        <v>0</v>
      </c>
      <c r="BS901" s="299">
        <f t="shared" si="365"/>
        <v>0</v>
      </c>
      <c r="BT901" s="300">
        <f t="shared" si="366"/>
        <v>0</v>
      </c>
      <c r="BU901" s="301">
        <f t="shared" si="367"/>
        <v>0</v>
      </c>
      <c r="BV901" s="298">
        <f t="shared" si="368"/>
        <v>0</v>
      </c>
      <c r="BW901" s="299">
        <f t="shared" si="369"/>
        <v>0</v>
      </c>
      <c r="BX901" s="300">
        <f t="shared" si="370"/>
        <v>0</v>
      </c>
      <c r="BY901" s="301">
        <f t="shared" si="371"/>
        <v>0</v>
      </c>
      <c r="BZ901" s="371">
        <f t="shared" si="372"/>
        <v>0</v>
      </c>
      <c r="CA901" s="303">
        <f t="shared" si="373"/>
        <v>0</v>
      </c>
      <c r="CB901" s="304" t="str">
        <f>IF(CA901=0,"",
IF(SUM($CA$784:CA901)=1,CC901,
IF($CA$904&gt;SUM($CA$784:CA901),_xlfn.CONCAT(", ",CC901),
IF($CA$904=SUM($CA$784:CA901),_xlfn.CONCAT(" y ",CC901)))))</f>
        <v/>
      </c>
      <c r="CC901" s="231" t="s">
        <v>6329</v>
      </c>
      <c r="CD901" s="290">
        <f t="shared" si="374"/>
        <v>0</v>
      </c>
      <c r="CE901" s="291" t="str">
        <f>IF(CD901=0,"",
IF(SUM($CD$784:CD901)=1,CF901,
IF($CD$904&gt;SUM($CD$784:CD901),_xlfn.CONCAT(", ",CF901),
IF($CD$904=SUM($CD$784:CD901),_xlfn.CONCAT(" y ",CF901)))))</f>
        <v/>
      </c>
      <c r="CF901" s="222" t="s">
        <v>6329</v>
      </c>
      <c r="CG901" s="378">
        <f t="shared" si="375"/>
        <v>0</v>
      </c>
      <c r="CH901" s="379">
        <f t="shared" si="376"/>
        <v>0</v>
      </c>
      <c r="CI901" s="380">
        <f t="shared" si="377"/>
        <v>0</v>
      </c>
    </row>
    <row r="902" spans="1:87" ht="15" hidden="1" customHeight="1">
      <c r="A902" s="6"/>
      <c r="B902" s="5"/>
      <c r="C902" s="87" t="s">
        <v>223</v>
      </c>
      <c r="D902" s="623" t="str">
        <f>IF(CNGE_2024_M1_Secc1_Sub1!$D160="","",CNGE_2024_M1_Secc1_Sub1!$D160)</f>
        <v/>
      </c>
      <c r="E902" s="624"/>
      <c r="F902" s="624"/>
      <c r="G902" s="624"/>
      <c r="H902" s="624"/>
      <c r="I902" s="624"/>
      <c r="J902" s="624"/>
      <c r="K902" s="624"/>
      <c r="L902" s="624"/>
      <c r="M902" s="624"/>
      <c r="N902" s="624"/>
      <c r="O902" s="625"/>
      <c r="P902" s="111"/>
      <c r="Q902" s="111"/>
      <c r="R902" s="111"/>
      <c r="S902" s="111"/>
      <c r="T902" s="111"/>
      <c r="U902" s="111"/>
      <c r="V902" s="111"/>
      <c r="W902" s="111"/>
      <c r="X902" s="111"/>
      <c r="Y902" s="111"/>
      <c r="Z902" s="111"/>
      <c r="AA902" s="111"/>
      <c r="AB902" s="111"/>
      <c r="AC902" s="111"/>
      <c r="AD902" s="111"/>
      <c r="AE902" s="8"/>
      <c r="AG902" s="269">
        <f t="shared" si="327"/>
        <v>0</v>
      </c>
      <c r="AH902" s="298">
        <f t="shared" si="328"/>
        <v>0</v>
      </c>
      <c r="AI902" s="299">
        <f t="shared" si="329"/>
        <v>0</v>
      </c>
      <c r="AJ902" s="300">
        <f t="shared" si="330"/>
        <v>0</v>
      </c>
      <c r="AK902" s="301">
        <f t="shared" si="331"/>
        <v>0</v>
      </c>
      <c r="AL902" s="298">
        <f t="shared" si="332"/>
        <v>0</v>
      </c>
      <c r="AM902" s="299">
        <f t="shared" si="333"/>
        <v>0</v>
      </c>
      <c r="AN902" s="300">
        <f t="shared" si="334"/>
        <v>0</v>
      </c>
      <c r="AO902" s="301">
        <f t="shared" si="335"/>
        <v>0</v>
      </c>
      <c r="AP902" s="298">
        <f t="shared" si="336"/>
        <v>0</v>
      </c>
      <c r="AQ902" s="299">
        <f t="shared" si="337"/>
        <v>0</v>
      </c>
      <c r="AR902" s="300">
        <f t="shared" si="338"/>
        <v>0</v>
      </c>
      <c r="AS902" s="301">
        <f t="shared" si="339"/>
        <v>0</v>
      </c>
      <c r="AT902" s="298">
        <f t="shared" si="340"/>
        <v>0</v>
      </c>
      <c r="AU902" s="299">
        <f t="shared" si="341"/>
        <v>0</v>
      </c>
      <c r="AV902" s="300">
        <f t="shared" si="342"/>
        <v>0</v>
      </c>
      <c r="AW902" s="301">
        <f t="shared" si="343"/>
        <v>0</v>
      </c>
      <c r="AX902" s="298">
        <f t="shared" si="344"/>
        <v>0</v>
      </c>
      <c r="AY902" s="299">
        <f t="shared" si="345"/>
        <v>0</v>
      </c>
      <c r="AZ902" s="300">
        <f t="shared" si="346"/>
        <v>0</v>
      </c>
      <c r="BA902" s="301">
        <f t="shared" si="347"/>
        <v>0</v>
      </c>
      <c r="BB902" s="298">
        <f t="shared" si="348"/>
        <v>0</v>
      </c>
      <c r="BC902" s="299">
        <f t="shared" si="349"/>
        <v>0</v>
      </c>
      <c r="BD902" s="300">
        <f t="shared" si="350"/>
        <v>0</v>
      </c>
      <c r="BE902" s="301">
        <f t="shared" si="351"/>
        <v>0</v>
      </c>
      <c r="BF902" s="298">
        <f t="shared" si="352"/>
        <v>0</v>
      </c>
      <c r="BG902" s="299">
        <f t="shared" si="353"/>
        <v>0</v>
      </c>
      <c r="BH902" s="300">
        <f t="shared" si="354"/>
        <v>0</v>
      </c>
      <c r="BI902" s="301">
        <f t="shared" si="355"/>
        <v>0</v>
      </c>
      <c r="BJ902" s="298">
        <f t="shared" si="356"/>
        <v>0</v>
      </c>
      <c r="BK902" s="299">
        <f t="shared" si="357"/>
        <v>0</v>
      </c>
      <c r="BL902" s="300">
        <f t="shared" si="358"/>
        <v>0</v>
      </c>
      <c r="BM902" s="301">
        <f t="shared" si="359"/>
        <v>0</v>
      </c>
      <c r="BN902" s="298">
        <f t="shared" si="360"/>
        <v>0</v>
      </c>
      <c r="BO902" s="299">
        <f t="shared" si="361"/>
        <v>0</v>
      </c>
      <c r="BP902" s="300">
        <f t="shared" si="362"/>
        <v>0</v>
      </c>
      <c r="BQ902" s="301">
        <f t="shared" si="363"/>
        <v>0</v>
      </c>
      <c r="BR902" s="298">
        <f t="shared" si="364"/>
        <v>0</v>
      </c>
      <c r="BS902" s="299">
        <f t="shared" si="365"/>
        <v>0</v>
      </c>
      <c r="BT902" s="300">
        <f t="shared" si="366"/>
        <v>0</v>
      </c>
      <c r="BU902" s="301">
        <f t="shared" si="367"/>
        <v>0</v>
      </c>
      <c r="BV902" s="298">
        <f t="shared" si="368"/>
        <v>0</v>
      </c>
      <c r="BW902" s="299">
        <f t="shared" si="369"/>
        <v>0</v>
      </c>
      <c r="BX902" s="300">
        <f t="shared" si="370"/>
        <v>0</v>
      </c>
      <c r="BY902" s="301">
        <f t="shared" si="371"/>
        <v>0</v>
      </c>
      <c r="BZ902" s="371">
        <f t="shared" si="372"/>
        <v>0</v>
      </c>
      <c r="CA902" s="303">
        <f t="shared" si="373"/>
        <v>0</v>
      </c>
      <c r="CB902" s="304" t="str">
        <f>IF(CA902=0,"",
IF(SUM($CA$784:CA902)=1,CC902,
IF($CA$904&gt;SUM($CA$784:CA902),_xlfn.CONCAT(", ",CC902),
IF($CA$904=SUM($CA$784:CA902),_xlfn.CONCAT(" y ",CC902)))))</f>
        <v/>
      </c>
      <c r="CC902" s="231" t="s">
        <v>6330</v>
      </c>
      <c r="CD902" s="290">
        <f t="shared" si="374"/>
        <v>0</v>
      </c>
      <c r="CE902" s="291" t="str">
        <f>IF(CD902=0,"",
IF(SUM($CD$784:CD902)=1,CF902,
IF($CD$904&gt;SUM($CD$784:CD902),_xlfn.CONCAT(", ",CF902),
IF($CD$904=SUM($CD$784:CD902),_xlfn.CONCAT(" y ",CF902)))))</f>
        <v/>
      </c>
      <c r="CF902" s="222" t="s">
        <v>6330</v>
      </c>
      <c r="CG902" s="378">
        <f t="shared" si="375"/>
        <v>0</v>
      </c>
      <c r="CH902" s="379">
        <f t="shared" si="376"/>
        <v>0</v>
      </c>
      <c r="CI902" s="380">
        <f t="shared" si="377"/>
        <v>0</v>
      </c>
    </row>
    <row r="903" spans="1:87" ht="15" hidden="1" customHeight="1">
      <c r="A903" s="6"/>
      <c r="B903" s="5"/>
      <c r="C903" s="87" t="s">
        <v>224</v>
      </c>
      <c r="D903" s="623" t="str">
        <f>IF(CNGE_2024_M1_Secc1_Sub1!$D161="","",CNGE_2024_M1_Secc1_Sub1!$D161)</f>
        <v/>
      </c>
      <c r="E903" s="624"/>
      <c r="F903" s="624"/>
      <c r="G903" s="624"/>
      <c r="H903" s="624"/>
      <c r="I903" s="624"/>
      <c r="J903" s="624"/>
      <c r="K903" s="624"/>
      <c r="L903" s="624"/>
      <c r="M903" s="624"/>
      <c r="N903" s="624"/>
      <c r="O903" s="625"/>
      <c r="P903" s="111"/>
      <c r="Q903" s="111"/>
      <c r="R903" s="111"/>
      <c r="S903" s="111"/>
      <c r="T903" s="111"/>
      <c r="U903" s="111"/>
      <c r="V903" s="111"/>
      <c r="W903" s="111"/>
      <c r="X903" s="111"/>
      <c r="Y903" s="111"/>
      <c r="Z903" s="111"/>
      <c r="AA903" s="111"/>
      <c r="AB903" s="111"/>
      <c r="AC903" s="111"/>
      <c r="AD903" s="111"/>
      <c r="AE903" s="8"/>
      <c r="AG903" s="269">
        <f t="shared" si="327"/>
        <v>0</v>
      </c>
      <c r="AH903" s="298">
        <f t="shared" si="328"/>
        <v>0</v>
      </c>
      <c r="AI903" s="299">
        <f t="shared" si="329"/>
        <v>0</v>
      </c>
      <c r="AJ903" s="300">
        <f t="shared" si="330"/>
        <v>0</v>
      </c>
      <c r="AK903" s="301">
        <f t="shared" si="331"/>
        <v>0</v>
      </c>
      <c r="AL903" s="298">
        <f t="shared" si="332"/>
        <v>0</v>
      </c>
      <c r="AM903" s="299">
        <f t="shared" si="333"/>
        <v>0</v>
      </c>
      <c r="AN903" s="300">
        <f t="shared" si="334"/>
        <v>0</v>
      </c>
      <c r="AO903" s="301">
        <f t="shared" si="335"/>
        <v>0</v>
      </c>
      <c r="AP903" s="298">
        <f t="shared" si="336"/>
        <v>0</v>
      </c>
      <c r="AQ903" s="299">
        <f t="shared" si="337"/>
        <v>0</v>
      </c>
      <c r="AR903" s="300">
        <f t="shared" si="338"/>
        <v>0</v>
      </c>
      <c r="AS903" s="301">
        <f t="shared" si="339"/>
        <v>0</v>
      </c>
      <c r="AT903" s="298">
        <f t="shared" si="340"/>
        <v>0</v>
      </c>
      <c r="AU903" s="299">
        <f t="shared" si="341"/>
        <v>0</v>
      </c>
      <c r="AV903" s="300">
        <f t="shared" si="342"/>
        <v>0</v>
      </c>
      <c r="AW903" s="301">
        <f t="shared" si="343"/>
        <v>0</v>
      </c>
      <c r="AX903" s="298">
        <f t="shared" si="344"/>
        <v>0</v>
      </c>
      <c r="AY903" s="299">
        <f t="shared" si="345"/>
        <v>0</v>
      </c>
      <c r="AZ903" s="300">
        <f t="shared" si="346"/>
        <v>0</v>
      </c>
      <c r="BA903" s="301">
        <f t="shared" si="347"/>
        <v>0</v>
      </c>
      <c r="BB903" s="298">
        <f t="shared" si="348"/>
        <v>0</v>
      </c>
      <c r="BC903" s="299">
        <f t="shared" si="349"/>
        <v>0</v>
      </c>
      <c r="BD903" s="300">
        <f t="shared" si="350"/>
        <v>0</v>
      </c>
      <c r="BE903" s="301">
        <f t="shared" si="351"/>
        <v>0</v>
      </c>
      <c r="BF903" s="298">
        <f t="shared" si="352"/>
        <v>0</v>
      </c>
      <c r="BG903" s="299">
        <f t="shared" si="353"/>
        <v>0</v>
      </c>
      <c r="BH903" s="300">
        <f t="shared" si="354"/>
        <v>0</v>
      </c>
      <c r="BI903" s="301">
        <f t="shared" si="355"/>
        <v>0</v>
      </c>
      <c r="BJ903" s="298">
        <f t="shared" si="356"/>
        <v>0</v>
      </c>
      <c r="BK903" s="299">
        <f t="shared" si="357"/>
        <v>0</v>
      </c>
      <c r="BL903" s="300">
        <f t="shared" si="358"/>
        <v>0</v>
      </c>
      <c r="BM903" s="301">
        <f t="shared" si="359"/>
        <v>0</v>
      </c>
      <c r="BN903" s="298">
        <f t="shared" si="360"/>
        <v>0</v>
      </c>
      <c r="BO903" s="299">
        <f t="shared" si="361"/>
        <v>0</v>
      </c>
      <c r="BP903" s="300">
        <f t="shared" si="362"/>
        <v>0</v>
      </c>
      <c r="BQ903" s="301">
        <f t="shared" si="363"/>
        <v>0</v>
      </c>
      <c r="BR903" s="298">
        <f t="shared" si="364"/>
        <v>0</v>
      </c>
      <c r="BS903" s="299">
        <f t="shared" si="365"/>
        <v>0</v>
      </c>
      <c r="BT903" s="300">
        <f t="shared" si="366"/>
        <v>0</v>
      </c>
      <c r="BU903" s="301">
        <f t="shared" si="367"/>
        <v>0</v>
      </c>
      <c r="BV903" s="298">
        <f t="shared" si="368"/>
        <v>0</v>
      </c>
      <c r="BW903" s="299">
        <f t="shared" si="369"/>
        <v>0</v>
      </c>
      <c r="BX903" s="300">
        <f t="shared" si="370"/>
        <v>0</v>
      </c>
      <c r="BY903" s="301">
        <f t="shared" si="371"/>
        <v>0</v>
      </c>
      <c r="BZ903" s="371">
        <f t="shared" si="372"/>
        <v>0</v>
      </c>
      <c r="CA903" s="303">
        <f t="shared" si="373"/>
        <v>0</v>
      </c>
      <c r="CB903" s="304" t="str">
        <f>IF(CA903=0,"",
IF(SUM($CA$784:CA903)=1,CC903,
IF($CA$904&gt;SUM($CA$784:CA903),_xlfn.CONCAT(", ",CC903),
IF($CA$904=SUM($CA$784:CA903),_xlfn.CONCAT(" y ",CC903)))))</f>
        <v/>
      </c>
      <c r="CC903" s="231" t="s">
        <v>6331</v>
      </c>
      <c r="CD903" s="290">
        <f t="shared" si="374"/>
        <v>0</v>
      </c>
      <c r="CE903" s="291" t="str">
        <f>IF(CD903=0,"",
IF(SUM($CD$784:CD903)=1,CF903,
IF($CD$904&gt;SUM($CD$784:CD903),_xlfn.CONCAT(", ",CF903),
IF($CD$904=SUM($CD$784:CD903),_xlfn.CONCAT(" y ",CF903)))))</f>
        <v/>
      </c>
      <c r="CF903" s="222" t="s">
        <v>6331</v>
      </c>
      <c r="CG903" s="378">
        <f t="shared" si="375"/>
        <v>0</v>
      </c>
      <c r="CH903" s="379">
        <f t="shared" si="376"/>
        <v>0</v>
      </c>
      <c r="CI903" s="380">
        <f t="shared" si="377"/>
        <v>0</v>
      </c>
    </row>
    <row r="904" spans="1:87" ht="15" customHeight="1">
      <c r="A904" s="39"/>
      <c r="B904" s="114"/>
      <c r="C904" s="114"/>
      <c r="D904" s="114"/>
      <c r="E904" s="114"/>
      <c r="F904" s="62"/>
      <c r="G904" s="114"/>
      <c r="H904" s="114"/>
      <c r="I904" s="114"/>
      <c r="J904" s="114"/>
      <c r="K904" s="114"/>
      <c r="L904" s="114"/>
      <c r="M904" s="114"/>
      <c r="N904" s="114"/>
      <c r="O904" s="108" t="s">
        <v>387</v>
      </c>
      <c r="P904" s="118">
        <f>IF(AND(SUM(P784:P903)=0,COUNTIF(P784:P903,"NS")&gt;0),"NS",
IF(AND(SUM(P784:P903)=0,COUNTIF(P784:P903,0)&gt;0),0,
IF(AND(SUM(P784:P903)=0,COUNTIF(P784:P903,"NA")&gt;0),"NA",
SUM(P784:P903))))</f>
        <v>0</v>
      </c>
      <c r="Q904" s="118">
        <f t="shared" ref="Q904:AD904" si="378">IF(AND(SUM(Q784:Q903)=0,COUNTIF(Q784:Q903,"NS")&gt;0),"NS",
IF(AND(SUM(Q784:Q903)=0,COUNTIF(Q784:Q903,0)&gt;0),0,
IF(AND(SUM(Q784:Q903)=0,COUNTIF(Q784:Q903,"NA")&gt;0),"NA",
SUM(Q784:Q903))))</f>
        <v>0</v>
      </c>
      <c r="R904" s="118">
        <f t="shared" si="378"/>
        <v>0</v>
      </c>
      <c r="S904" s="118">
        <f t="shared" si="378"/>
        <v>0</v>
      </c>
      <c r="T904" s="118">
        <f t="shared" si="378"/>
        <v>0</v>
      </c>
      <c r="U904" s="118">
        <f t="shared" si="378"/>
        <v>0</v>
      </c>
      <c r="V904" s="118">
        <f t="shared" si="378"/>
        <v>0</v>
      </c>
      <c r="W904" s="118">
        <f t="shared" si="378"/>
        <v>0</v>
      </c>
      <c r="X904" s="118">
        <f t="shared" si="378"/>
        <v>0</v>
      </c>
      <c r="Y904" s="118">
        <f t="shared" si="378"/>
        <v>0</v>
      </c>
      <c r="Z904" s="118">
        <f t="shared" si="378"/>
        <v>0</v>
      </c>
      <c r="AA904" s="118">
        <f t="shared" si="378"/>
        <v>0</v>
      </c>
      <c r="AB904" s="118">
        <f t="shared" si="378"/>
        <v>0</v>
      </c>
      <c r="AC904" s="118">
        <f t="shared" si="378"/>
        <v>0</v>
      </c>
      <c r="AD904" s="118">
        <f t="shared" si="378"/>
        <v>0</v>
      </c>
      <c r="AE904" s="8"/>
      <c r="BZ904" s="370">
        <f>SUM(BZ784:BZ903)</f>
        <v>0</v>
      </c>
      <c r="CA904" s="292">
        <f>SUM(CA784:CA903)</f>
        <v>0</v>
      </c>
      <c r="CB904" s="292" t="str">
        <f>IF(CA904=0,"",_xlfn.CONCAT(CB784:CB903))</f>
        <v/>
      </c>
      <c r="CC904" s="293" t="str">
        <f>IF(CA904=0,"",
IF(CA904&gt;1,"Favor de revisar la suma y consistencia de totales y/o subtotales por filas (numéricos y NS)",
IF(CA904=1,_xlfn.CONCAT("Favor de revisar la sumatoria del total y/o subtotal en el numeral ",CB904),_xlfn.CONCAT("Favor de revisar la sumatoria de los totales y/o subtotales en los numerales ",CB904))))</f>
        <v/>
      </c>
      <c r="CD904" s="292">
        <f>SUM(CD784:CD903)</f>
        <v>72</v>
      </c>
      <c r="CE904" s="292" t="str">
        <f>IF(CD904=0,"",_xlfn.CONCAT(CE784:CE903))</f>
        <v>1, 2, 3, 4, 5, 6, 7, 8, 9, 10, 11, 12, 13, 14, 15, 16, 17, 18, 19, 20, 21, 22, 23, 24, 25, 26, 27, 28, 29, 30, 31, 32, 33, 34, 35, 36, 37, 38, 39, 40, 41, 42, 43, 44, 45, 46, 47, 48, 49, 50, 51, 52, 53, 54, 55, 56, 57, 58, 59, 60, 61, 62, 63, 64, 65, 66, 67, 68, 69, 70, 71 y 72</v>
      </c>
      <c r="CF904" s="293" t="str">
        <f>IF(CD904=0,"",
IF(CD904&gt;10,"Favor de ingresar toda la información requerida en la pregunta",
IF(CD904=1,_xlfn.CONCAT("Favor de revisar la información capturada en el numeral ",CE904),_xlfn.CONCAT("Favor de revisar la información capturada en los numerales ",CE904))))</f>
        <v>Favor de ingresar toda la información requerida en la pregunta</v>
      </c>
      <c r="CI904" s="382">
        <f>SUM(CG784:CI903)</f>
        <v>0</v>
      </c>
    </row>
    <row r="905" spans="1:87" ht="15" customHeight="1">
      <c r="A905" s="6"/>
      <c r="B905" s="5"/>
      <c r="C905" s="115"/>
      <c r="D905" s="108"/>
      <c r="E905" s="9"/>
      <c r="F905" s="9"/>
      <c r="G905" s="9"/>
      <c r="H905" s="9"/>
      <c r="I905" s="9"/>
      <c r="J905" s="9"/>
      <c r="K905" s="9"/>
      <c r="L905" s="9"/>
      <c r="M905" s="116"/>
      <c r="N905" s="116"/>
      <c r="O905" s="116"/>
      <c r="P905" s="116"/>
      <c r="Q905" s="116"/>
      <c r="R905" s="116"/>
      <c r="S905" s="116"/>
      <c r="T905" s="116"/>
      <c r="U905" s="116"/>
      <c r="V905" s="116"/>
      <c r="W905" s="116"/>
      <c r="X905" s="116"/>
      <c r="Y905" s="116"/>
      <c r="Z905" s="116"/>
      <c r="AA905" s="116"/>
      <c r="AB905" s="116"/>
      <c r="AC905" s="116"/>
      <c r="AD905" s="116"/>
      <c r="AE905" s="8"/>
    </row>
    <row r="906" spans="1:87" ht="15" customHeight="1">
      <c r="A906" s="6"/>
      <c r="B906" s="5"/>
      <c r="C906" s="115"/>
      <c r="D906" s="8"/>
      <c r="E906" s="8"/>
      <c r="F906" s="8"/>
      <c r="G906" s="8"/>
      <c r="H906" s="8"/>
      <c r="I906" s="108"/>
      <c r="J906" s="9"/>
      <c r="K906" s="9"/>
      <c r="L906" s="9"/>
      <c r="M906" s="9"/>
      <c r="N906" s="9"/>
      <c r="O906" s="9"/>
      <c r="P906" s="7"/>
      <c r="Q906" s="7"/>
      <c r="R906" s="7"/>
      <c r="S906" s="7"/>
      <c r="T906" s="7"/>
      <c r="U906" s="7"/>
      <c r="V906" s="7"/>
      <c r="W906" s="7"/>
      <c r="X906" s="7"/>
      <c r="Y906" s="7"/>
      <c r="Z906" s="7"/>
      <c r="AA906" s="795" t="s">
        <v>413</v>
      </c>
      <c r="AB906" s="795"/>
      <c r="AC906" s="795"/>
      <c r="AD906" s="795"/>
      <c r="AE906" s="8"/>
    </row>
    <row r="907" spans="1:87" ht="24" customHeight="1">
      <c r="A907" s="513"/>
      <c r="B907" s="514"/>
      <c r="C907" s="693" t="s">
        <v>133</v>
      </c>
      <c r="D907" s="694"/>
      <c r="E907" s="694"/>
      <c r="F907" s="694"/>
      <c r="G907" s="694"/>
      <c r="H907" s="694"/>
      <c r="I907" s="694"/>
      <c r="J907" s="694"/>
      <c r="K907" s="694"/>
      <c r="L907" s="695"/>
      <c r="M907" s="554" t="s">
        <v>408</v>
      </c>
      <c r="N907" s="555"/>
      <c r="O907" s="555"/>
      <c r="P907" s="555"/>
      <c r="Q907" s="555"/>
      <c r="R907" s="555"/>
      <c r="S907" s="555"/>
      <c r="T907" s="555"/>
      <c r="U907" s="555"/>
      <c r="V907" s="555"/>
      <c r="W907" s="555"/>
      <c r="X907" s="555"/>
      <c r="Y907" s="555"/>
      <c r="Z907" s="555"/>
      <c r="AA907" s="555"/>
      <c r="AB907" s="555"/>
      <c r="AC907" s="555"/>
      <c r="AD907" s="556"/>
      <c r="AE907" s="8"/>
    </row>
    <row r="908" spans="1:87" ht="24" customHeight="1">
      <c r="A908" s="513"/>
      <c r="B908" s="62"/>
      <c r="C908" s="787"/>
      <c r="D908" s="788"/>
      <c r="E908" s="788"/>
      <c r="F908" s="788"/>
      <c r="G908" s="788"/>
      <c r="H908" s="788"/>
      <c r="I908" s="788"/>
      <c r="J908" s="788"/>
      <c r="K908" s="788"/>
      <c r="L908" s="789"/>
      <c r="M908" s="796" t="s">
        <v>414</v>
      </c>
      <c r="N908" s="559"/>
      <c r="O908" s="797"/>
      <c r="P908" s="796" t="s">
        <v>415</v>
      </c>
      <c r="Q908" s="559"/>
      <c r="R908" s="797"/>
      <c r="S908" s="796" t="s">
        <v>416</v>
      </c>
      <c r="T908" s="559"/>
      <c r="U908" s="797"/>
      <c r="V908" s="796" t="s">
        <v>417</v>
      </c>
      <c r="W908" s="559"/>
      <c r="X908" s="797"/>
      <c r="Y908" s="796" t="s">
        <v>821</v>
      </c>
      <c r="Z908" s="559"/>
      <c r="AA908" s="797"/>
      <c r="AB908" s="796" t="s">
        <v>418</v>
      </c>
      <c r="AC908" s="559"/>
      <c r="AD908" s="797"/>
      <c r="AE908" s="8"/>
      <c r="AG908" s="820" t="s">
        <v>6332</v>
      </c>
      <c r="AH908" s="820"/>
      <c r="AI908" s="820"/>
      <c r="AJ908" s="820"/>
      <c r="AK908" s="821" t="s">
        <v>6479</v>
      </c>
      <c r="AL908" s="821"/>
      <c r="AM908" s="821"/>
      <c r="AN908" s="821"/>
      <c r="AO908" s="820" t="s">
        <v>6375</v>
      </c>
      <c r="AP908" s="820"/>
      <c r="AQ908" s="820"/>
      <c r="AR908" s="820"/>
    </row>
    <row r="909" spans="1:87" ht="48" customHeight="1">
      <c r="A909" s="513"/>
      <c r="B909" s="62"/>
      <c r="C909" s="696"/>
      <c r="D909" s="697"/>
      <c r="E909" s="697"/>
      <c r="F909" s="697"/>
      <c r="G909" s="697"/>
      <c r="H909" s="697"/>
      <c r="I909" s="697"/>
      <c r="J909" s="697"/>
      <c r="K909" s="697"/>
      <c r="L909" s="698"/>
      <c r="M909" s="489" t="s">
        <v>396</v>
      </c>
      <c r="N909" s="172" t="s">
        <v>385</v>
      </c>
      <c r="O909" s="172" t="s">
        <v>386</v>
      </c>
      <c r="P909" s="489" t="s">
        <v>396</v>
      </c>
      <c r="Q909" s="172" t="s">
        <v>385</v>
      </c>
      <c r="R909" s="172" t="s">
        <v>386</v>
      </c>
      <c r="S909" s="489" t="s">
        <v>396</v>
      </c>
      <c r="T909" s="172" t="s">
        <v>385</v>
      </c>
      <c r="U909" s="172" t="s">
        <v>386</v>
      </c>
      <c r="V909" s="489" t="s">
        <v>396</v>
      </c>
      <c r="W909" s="172" t="s">
        <v>385</v>
      </c>
      <c r="X909" s="172" t="s">
        <v>386</v>
      </c>
      <c r="Y909" s="489" t="s">
        <v>396</v>
      </c>
      <c r="Z909" s="172" t="s">
        <v>385</v>
      </c>
      <c r="AA909" s="172" t="s">
        <v>386</v>
      </c>
      <c r="AB909" s="489" t="s">
        <v>396</v>
      </c>
      <c r="AC909" s="172" t="s">
        <v>385</v>
      </c>
      <c r="AD909" s="172" t="s">
        <v>386</v>
      </c>
      <c r="AE909" s="8"/>
      <c r="AG909" s="479" t="s">
        <v>6332</v>
      </c>
      <c r="AH909" s="480" t="s">
        <v>6196</v>
      </c>
      <c r="AI909" s="481" t="s">
        <v>6333</v>
      </c>
      <c r="AJ909" s="482" t="s">
        <v>6334</v>
      </c>
      <c r="AK909" s="479" t="s">
        <v>6332</v>
      </c>
      <c r="AL909" s="480" t="s">
        <v>6196</v>
      </c>
      <c r="AM909" s="481" t="s">
        <v>6333</v>
      </c>
      <c r="AN909" s="482" t="s">
        <v>6334</v>
      </c>
      <c r="AO909" s="479" t="s">
        <v>6332</v>
      </c>
      <c r="AP909" s="480" t="s">
        <v>6196</v>
      </c>
      <c r="AQ909" s="481" t="s">
        <v>6333</v>
      </c>
      <c r="AR909" s="482" t="s">
        <v>6334</v>
      </c>
    </row>
    <row r="910" spans="1:87" ht="15" customHeight="1">
      <c r="A910" s="117"/>
      <c r="B910" s="62"/>
      <c r="C910" s="34" t="s">
        <v>87</v>
      </c>
      <c r="D910" s="732" t="str">
        <f>IF(CNGE_2024_M1_Secc1_Sub1!$D42="","",CNGE_2024_M1_Secc1_Sub1!$D42)</f>
        <v>OFICINA DEL C GOBERNADOR</v>
      </c>
      <c r="E910" s="733"/>
      <c r="F910" s="733"/>
      <c r="G910" s="733"/>
      <c r="H910" s="733"/>
      <c r="I910" s="733"/>
      <c r="J910" s="733"/>
      <c r="K910" s="733"/>
      <c r="L910" s="734"/>
      <c r="M910" s="111"/>
      <c r="N910" s="111"/>
      <c r="O910" s="111"/>
      <c r="P910" s="111"/>
      <c r="Q910" s="111"/>
      <c r="R910" s="111"/>
      <c r="S910" s="111"/>
      <c r="T910" s="111"/>
      <c r="U910" s="111"/>
      <c r="V910" s="111"/>
      <c r="W910" s="111"/>
      <c r="X910" s="111"/>
      <c r="Y910" s="111"/>
      <c r="Z910" s="111"/>
      <c r="AA910" s="111"/>
      <c r="AB910" s="111"/>
      <c r="AC910" s="111"/>
      <c r="AD910" s="111"/>
      <c r="AE910" s="8"/>
      <c r="AG910" s="483">
        <f>P784</f>
        <v>0</v>
      </c>
      <c r="AH910" s="484">
        <f>COUNTIF(S784,"NS")+COUNTIF(V784,"NS") + COUNTIF(Y784,"NS")+ COUNTIF(AB784,"NS")+ COUNTIF(M910,"NS")+ COUNTIF(P910,"NS")+ COUNTIF(S910,"NS")+ COUNTIF(V910,"NS")+ COUNTIF(Y910,"NS")+ COUNTIF(AB910,"NS")</f>
        <v>0</v>
      </c>
      <c r="AI910" s="485">
        <f>SUM(S784,V784,Y784,AB784,M910,P910,S910,V910,Y910,AB910)</f>
        <v>0</v>
      </c>
      <c r="AJ910" s="486">
        <f>IF(OR(AND(AG910=0, AH910&gt;0),AND(AG910="NS", AI910&gt;0), AND(AG910="NS", AH910=0, AI910=0)), 1, IF(OR(AND(AG910&gt;0, AH910&gt;1,AG910&gt;AI910), AND(AG910="NS", AH910=2), AND(AG910="NS", AI910=0, AH910&gt;0), AG910=AI910), 0, 1))</f>
        <v>0</v>
      </c>
      <c r="AK910" s="483">
        <f>Q784</f>
        <v>0</v>
      </c>
      <c r="AL910" s="484">
        <f>COUNTIF(T784,"NS")+COUNTIF(W784,"NS") + COUNTIF(Z784,"NS")+ COUNTIF(AC784,"NS")+ COUNTIF(N910,"NS")+ COUNTIF(Q910,"NS")+ COUNTIF(T910,"NS")+ COUNTIF(W910,"NS")+ COUNTIF(Z910,"NS")+ COUNTIF(AC910,"NS")</f>
        <v>0</v>
      </c>
      <c r="AM910" s="485">
        <f>SUM(T784,W784,Z784,AC784,N910,Q910,T910,W910,Z910,AC910)</f>
        <v>0</v>
      </c>
      <c r="AN910" s="486">
        <f>IF(OR(AND(AK910=0, AL910&gt;0),AND(AK910="NS", AM910&gt;0), AND(AK910="NS", AL910=0, AM910=0)), 1, IF(OR(AND(AK910&gt;0, AL910&gt;1,AK910&gt;AM910), AND(AK910="NS", AL910=2), AND(AK910="NS", AM910=0, AL910&gt;0), AK910=AM910), 0, 1))</f>
        <v>0</v>
      </c>
      <c r="AO910" s="483">
        <f>R784</f>
        <v>0</v>
      </c>
      <c r="AP910" s="484">
        <f>COUNTIF(U784,"NS")+COUNTIF(X784,"NS") + COUNTIF(AA784,"NS")+ COUNTIF(AD784,"NS")+ COUNTIF(O910,"NS")+ COUNTIF(R910,"NS")+ COUNTIF(U910,"NS")+ COUNTIF(X910,"NS")+ COUNTIF(AA910,"NS")+ COUNTIF(AD910,"NS")</f>
        <v>0</v>
      </c>
      <c r="AQ910" s="485">
        <f>SUM(U784,X784,AA784,AD784,O910,R910,U910,X910,AA910,AD910)</f>
        <v>0</v>
      </c>
      <c r="AR910" s="486">
        <f>IF(OR(AND(AO910=0, AP910&gt;0),AND(AO910="NS", AQ910&gt;0), AND(AO910="NS", AP910=0, AQ910=0)), 1, IF(OR(AND(AO910&gt;0, AP910&gt;1,AO910&gt;AQ910), AND(AO910="NS", AP910=2), AND(AO910="NS", AQ910=0, AP910&gt;0), AO910=AQ910), 0, 1))</f>
        <v>0</v>
      </c>
    </row>
    <row r="911" spans="1:87" ht="30" customHeight="1">
      <c r="A911" s="6"/>
      <c r="B911" s="5"/>
      <c r="C911" s="84" t="s">
        <v>88</v>
      </c>
      <c r="D911" s="732" t="str">
        <f>IF(CNGE_2024_M1_Secc1_Sub1!$D43="","",CNGE_2024_M1_Secc1_Sub1!$D43)</f>
        <v>SECRETARIA DE DESARROLLO AGROPECUARIO RURAL Y PESCA</v>
      </c>
      <c r="E911" s="733"/>
      <c r="F911" s="733"/>
      <c r="G911" s="733"/>
      <c r="H911" s="733"/>
      <c r="I911" s="733"/>
      <c r="J911" s="733"/>
      <c r="K911" s="733"/>
      <c r="L911" s="734"/>
      <c r="M911" s="111"/>
      <c r="N911" s="111"/>
      <c r="O911" s="111"/>
      <c r="P911" s="111"/>
      <c r="Q911" s="111"/>
      <c r="R911" s="111"/>
      <c r="S911" s="111"/>
      <c r="T911" s="111"/>
      <c r="U911" s="111"/>
      <c r="V911" s="111"/>
      <c r="W911" s="111"/>
      <c r="X911" s="111"/>
      <c r="Y911" s="111"/>
      <c r="Z911" s="111"/>
      <c r="AA911" s="111"/>
      <c r="AB911" s="111"/>
      <c r="AC911" s="111"/>
      <c r="AD911" s="111"/>
      <c r="AE911" s="8"/>
      <c r="AG911" s="483">
        <f t="shared" ref="AG911:AG974" si="379">P785</f>
        <v>0</v>
      </c>
      <c r="AH911" s="484">
        <f t="shared" ref="AH911:AH974" si="380">COUNTIF(S785,"NS")+COUNTIF(V785,"NS") + COUNTIF(Y785,"NS")+ COUNTIF(AB785,"NS")+ COUNTIF(M911,"NS")+ COUNTIF(P911,"NS")+ COUNTIF(S911,"NS")+ COUNTIF(V911,"NS")+ COUNTIF(Y911,"NS")+ COUNTIF(AB911,"NS")</f>
        <v>0</v>
      </c>
      <c r="AI911" s="485">
        <f t="shared" ref="AI911:AI974" si="381">SUM(S785,V785,Y785,AB785,M911,P911,S911,V911,Y911,AB911)</f>
        <v>0</v>
      </c>
      <c r="AJ911" s="486">
        <f t="shared" ref="AJ911:AJ974" si="382">IF(OR(AND(AG911=0, AH911&gt;0),AND(AG911="NS", AI911&gt;0), AND(AG911="NS", AH911=0, AI911=0)), 1, IF(OR(AND(AG911&gt;0, AH911&gt;1,AG911&gt;AI911), AND(AG911="NS", AH911=2), AND(AG911="NS", AI911=0, AH911&gt;0), AG911=AI911), 0, 1))</f>
        <v>0</v>
      </c>
      <c r="AK911" s="483">
        <f t="shared" ref="AK911:AK974" si="383">Q785</f>
        <v>0</v>
      </c>
      <c r="AL911" s="484">
        <f t="shared" ref="AL911:AL974" si="384">COUNTIF(T785,"NS")+COUNTIF(W785,"NS") + COUNTIF(Z785,"NS")+ COUNTIF(AC785,"NS")+ COUNTIF(N911,"NS")+ COUNTIF(Q911,"NS")+ COUNTIF(T911,"NS")+ COUNTIF(W911,"NS")+ COUNTIF(Z911,"NS")+ COUNTIF(AC911,"NS")</f>
        <v>0</v>
      </c>
      <c r="AM911" s="485">
        <f t="shared" ref="AM911:AM974" si="385">SUM(T785,W785,Z785,AC785,N911,Q911,T911,W911,Z911,AC911)</f>
        <v>0</v>
      </c>
      <c r="AN911" s="486">
        <f t="shared" ref="AN911:AN974" si="386">IF(OR(AND(AK911=0, AL911&gt;0),AND(AK911="NS", AM911&gt;0), AND(AK911="NS", AL911=0, AM911=0)), 1, IF(OR(AND(AK911&gt;0, AL911&gt;1,AK911&gt;AM911), AND(AK911="NS", AL911=2), AND(AK911="NS", AM911=0, AL911&gt;0), AK911=AM911), 0, 1))</f>
        <v>0</v>
      </c>
      <c r="AO911" s="483">
        <f t="shared" ref="AO911:AO974" si="387">R785</f>
        <v>0</v>
      </c>
      <c r="AP911" s="484">
        <f t="shared" ref="AP911:AP974" si="388">COUNTIF(U785,"NS")+COUNTIF(X785,"NS") + COUNTIF(AA785,"NS")+ COUNTIF(AD785,"NS")+ COUNTIF(O911,"NS")+ COUNTIF(R911,"NS")+ COUNTIF(U911,"NS")+ COUNTIF(X911,"NS")+ COUNTIF(AA911,"NS")+ COUNTIF(AD911,"NS")</f>
        <v>0</v>
      </c>
      <c r="AQ911" s="485">
        <f t="shared" ref="AQ911:AQ974" si="389">SUM(U785,X785,AA785,AD785,O911,R911,U911,X911,AA911,AD911)</f>
        <v>0</v>
      </c>
      <c r="AR911" s="486">
        <f t="shared" ref="AR911:AR974" si="390">IF(OR(AND(AO911=0, AP911&gt;0),AND(AO911="NS", AQ911&gt;0), AND(AO911="NS", AP911=0, AQ911=0)), 1, IF(OR(AND(AO911&gt;0, AP911&gt;1,AO911&gt;AQ911), AND(AO911="NS", AP911=2), AND(AO911="NS", AQ911=0, AP911&gt;0), AO911=AQ911), 0, 1))</f>
        <v>0</v>
      </c>
    </row>
    <row r="912" spans="1:87" ht="15" customHeight="1">
      <c r="A912" s="6"/>
      <c r="B912" s="5"/>
      <c r="C912" s="85" t="s">
        <v>89</v>
      </c>
      <c r="D912" s="732" t="str">
        <f>IF(CNGE_2024_M1_Secc1_Sub1!$D44="","",CNGE_2024_M1_Secc1_Sub1!$D44)</f>
        <v>SECRETARIA DE SALUD</v>
      </c>
      <c r="E912" s="733"/>
      <c r="F912" s="733"/>
      <c r="G912" s="733"/>
      <c r="H912" s="733"/>
      <c r="I912" s="733"/>
      <c r="J912" s="733"/>
      <c r="K912" s="733"/>
      <c r="L912" s="734"/>
      <c r="M912" s="111"/>
      <c r="N912" s="111"/>
      <c r="O912" s="111"/>
      <c r="P912" s="111"/>
      <c r="Q912" s="111"/>
      <c r="R912" s="111"/>
      <c r="S912" s="111"/>
      <c r="T912" s="111"/>
      <c r="U912" s="111"/>
      <c r="V912" s="111"/>
      <c r="W912" s="111"/>
      <c r="X912" s="111"/>
      <c r="Y912" s="111"/>
      <c r="Z912" s="111"/>
      <c r="AA912" s="111"/>
      <c r="AB912" s="111"/>
      <c r="AC912" s="111"/>
      <c r="AD912" s="111"/>
      <c r="AE912" s="8"/>
      <c r="AG912" s="483">
        <f t="shared" si="379"/>
        <v>0</v>
      </c>
      <c r="AH912" s="484">
        <f t="shared" si="380"/>
        <v>0</v>
      </c>
      <c r="AI912" s="485">
        <f t="shared" si="381"/>
        <v>0</v>
      </c>
      <c r="AJ912" s="486">
        <f t="shared" si="382"/>
        <v>0</v>
      </c>
      <c r="AK912" s="483">
        <f t="shared" si="383"/>
        <v>0</v>
      </c>
      <c r="AL912" s="484">
        <f t="shared" si="384"/>
        <v>0</v>
      </c>
      <c r="AM912" s="485">
        <f t="shared" si="385"/>
        <v>0</v>
      </c>
      <c r="AN912" s="486">
        <f t="shared" si="386"/>
        <v>0</v>
      </c>
      <c r="AO912" s="483">
        <f t="shared" si="387"/>
        <v>0</v>
      </c>
      <c r="AP912" s="484">
        <f t="shared" si="388"/>
        <v>0</v>
      </c>
      <c r="AQ912" s="485">
        <f t="shared" si="389"/>
        <v>0</v>
      </c>
      <c r="AR912" s="486">
        <f t="shared" si="390"/>
        <v>0</v>
      </c>
    </row>
    <row r="913" spans="1:44" ht="15" customHeight="1">
      <c r="A913" s="6"/>
      <c r="B913" s="5"/>
      <c r="C913" s="85" t="s">
        <v>90</v>
      </c>
      <c r="D913" s="732" t="str">
        <f>IF(CNGE_2024_M1_Secc1_Sub1!$D45="","",CNGE_2024_M1_Secc1_Sub1!$D45)</f>
        <v>SECRETARIA DE EDUCACION</v>
      </c>
      <c r="E913" s="733"/>
      <c r="F913" s="733"/>
      <c r="G913" s="733"/>
      <c r="H913" s="733"/>
      <c r="I913" s="733"/>
      <c r="J913" s="733"/>
      <c r="K913" s="733"/>
      <c r="L913" s="734"/>
      <c r="M913" s="111"/>
      <c r="N913" s="111"/>
      <c r="O913" s="111"/>
      <c r="P913" s="111"/>
      <c r="Q913" s="111"/>
      <c r="R913" s="111"/>
      <c r="S913" s="111"/>
      <c r="T913" s="111"/>
      <c r="U913" s="111"/>
      <c r="V913" s="111"/>
      <c r="W913" s="111"/>
      <c r="X913" s="111"/>
      <c r="Y913" s="111"/>
      <c r="Z913" s="111"/>
      <c r="AA913" s="111"/>
      <c r="AB913" s="111"/>
      <c r="AC913" s="111"/>
      <c r="AD913" s="111"/>
      <c r="AE913" s="8"/>
      <c r="AG913" s="483">
        <f t="shared" si="379"/>
        <v>0</v>
      </c>
      <c r="AH913" s="484">
        <f t="shared" si="380"/>
        <v>0</v>
      </c>
      <c r="AI913" s="485">
        <f t="shared" si="381"/>
        <v>0</v>
      </c>
      <c r="AJ913" s="486">
        <f t="shared" si="382"/>
        <v>0</v>
      </c>
      <c r="AK913" s="483">
        <f t="shared" si="383"/>
        <v>0</v>
      </c>
      <c r="AL913" s="484">
        <f t="shared" si="384"/>
        <v>0</v>
      </c>
      <c r="AM913" s="485">
        <f t="shared" si="385"/>
        <v>0</v>
      </c>
      <c r="AN913" s="486">
        <f t="shared" si="386"/>
        <v>0</v>
      </c>
      <c r="AO913" s="483">
        <f t="shared" si="387"/>
        <v>0</v>
      </c>
      <c r="AP913" s="484">
        <f t="shared" si="388"/>
        <v>0</v>
      </c>
      <c r="AQ913" s="485">
        <f t="shared" si="389"/>
        <v>0</v>
      </c>
      <c r="AR913" s="486">
        <f t="shared" si="390"/>
        <v>0</v>
      </c>
    </row>
    <row r="914" spans="1:44" ht="15" customHeight="1">
      <c r="A914" s="6"/>
      <c r="B914" s="5"/>
      <c r="C914" s="85" t="s">
        <v>91</v>
      </c>
      <c r="D914" s="732" t="str">
        <f>IF(CNGE_2024_M1_Secc1_Sub1!$D46="","",CNGE_2024_M1_Secc1_Sub1!$D46)</f>
        <v>SECRETARIA DE DESARROLLO SOCIAL</v>
      </c>
      <c r="E914" s="733"/>
      <c r="F914" s="733"/>
      <c r="G914" s="733"/>
      <c r="H914" s="733"/>
      <c r="I914" s="733"/>
      <c r="J914" s="733"/>
      <c r="K914" s="733"/>
      <c r="L914" s="734"/>
      <c r="M914" s="111"/>
      <c r="N914" s="111"/>
      <c r="O914" s="111"/>
      <c r="P914" s="111"/>
      <c r="Q914" s="111"/>
      <c r="R914" s="111"/>
      <c r="S914" s="111"/>
      <c r="T914" s="111"/>
      <c r="U914" s="111"/>
      <c r="V914" s="111"/>
      <c r="W914" s="111"/>
      <c r="X914" s="111"/>
      <c r="Y914" s="111"/>
      <c r="Z914" s="111"/>
      <c r="AA914" s="111"/>
      <c r="AB914" s="111"/>
      <c r="AC914" s="111"/>
      <c r="AD914" s="111"/>
      <c r="AE914" s="8"/>
      <c r="AG914" s="483">
        <f t="shared" si="379"/>
        <v>0</v>
      </c>
      <c r="AH914" s="484">
        <f t="shared" si="380"/>
        <v>0</v>
      </c>
      <c r="AI914" s="485">
        <f t="shared" si="381"/>
        <v>0</v>
      </c>
      <c r="AJ914" s="486">
        <f t="shared" si="382"/>
        <v>0</v>
      </c>
      <c r="AK914" s="483">
        <f t="shared" si="383"/>
        <v>0</v>
      </c>
      <c r="AL914" s="484">
        <f t="shared" si="384"/>
        <v>0</v>
      </c>
      <c r="AM914" s="485">
        <f t="shared" si="385"/>
        <v>0</v>
      </c>
      <c r="AN914" s="486">
        <f t="shared" si="386"/>
        <v>0</v>
      </c>
      <c r="AO914" s="483">
        <f t="shared" si="387"/>
        <v>0</v>
      </c>
      <c r="AP914" s="484">
        <f t="shared" si="388"/>
        <v>0</v>
      </c>
      <c r="AQ914" s="485">
        <f t="shared" si="389"/>
        <v>0</v>
      </c>
      <c r="AR914" s="486">
        <f t="shared" si="390"/>
        <v>0</v>
      </c>
    </row>
    <row r="915" spans="1:44" ht="30" customHeight="1">
      <c r="A915" s="6"/>
      <c r="B915" s="5"/>
      <c r="C915" s="85" t="s">
        <v>92</v>
      </c>
      <c r="D915" s="732" t="str">
        <f>IF(CNGE_2024_M1_Secc1_Sub1!$D47="","",CNGE_2024_M1_Secc1_Sub1!$D47)</f>
        <v>SECRETARIA DE DESARROLLO ECONOMICO Y PORTUARIO</v>
      </c>
      <c r="E915" s="733"/>
      <c r="F915" s="733"/>
      <c r="G915" s="733"/>
      <c r="H915" s="733"/>
      <c r="I915" s="733"/>
      <c r="J915" s="733"/>
      <c r="K915" s="733"/>
      <c r="L915" s="734"/>
      <c r="M915" s="111"/>
      <c r="N915" s="111"/>
      <c r="O915" s="111"/>
      <c r="P915" s="111"/>
      <c r="Q915" s="111"/>
      <c r="R915" s="111"/>
      <c r="S915" s="111"/>
      <c r="T915" s="111"/>
      <c r="U915" s="111"/>
      <c r="V915" s="111"/>
      <c r="W915" s="111"/>
      <c r="X915" s="111"/>
      <c r="Y915" s="111"/>
      <c r="Z915" s="111"/>
      <c r="AA915" s="111"/>
      <c r="AB915" s="111"/>
      <c r="AC915" s="111"/>
      <c r="AD915" s="111"/>
      <c r="AE915" s="8"/>
      <c r="AG915" s="483">
        <f t="shared" si="379"/>
        <v>0</v>
      </c>
      <c r="AH915" s="484">
        <f t="shared" si="380"/>
        <v>0</v>
      </c>
      <c r="AI915" s="485">
        <f t="shared" si="381"/>
        <v>0</v>
      </c>
      <c r="AJ915" s="486">
        <f t="shared" si="382"/>
        <v>0</v>
      </c>
      <c r="AK915" s="483">
        <f t="shared" si="383"/>
        <v>0</v>
      </c>
      <c r="AL915" s="484">
        <f t="shared" si="384"/>
        <v>0</v>
      </c>
      <c r="AM915" s="485">
        <f t="shared" si="385"/>
        <v>0</v>
      </c>
      <c r="AN915" s="486">
        <f t="shared" si="386"/>
        <v>0</v>
      </c>
      <c r="AO915" s="483">
        <f t="shared" si="387"/>
        <v>0</v>
      </c>
      <c r="AP915" s="484">
        <f t="shared" si="388"/>
        <v>0</v>
      </c>
      <c r="AQ915" s="485">
        <f t="shared" si="389"/>
        <v>0</v>
      </c>
      <c r="AR915" s="486">
        <f t="shared" si="390"/>
        <v>0</v>
      </c>
    </row>
    <row r="916" spans="1:44" ht="15" customHeight="1">
      <c r="A916" s="6"/>
      <c r="B916" s="5"/>
      <c r="C916" s="85" t="s">
        <v>93</v>
      </c>
      <c r="D916" s="732" t="str">
        <f>IF(CNGE_2024_M1_Secc1_Sub1!$D48="","",CNGE_2024_M1_Secc1_Sub1!$D48)</f>
        <v>SECRETARIA DE GOBIERNO</v>
      </c>
      <c r="E916" s="733"/>
      <c r="F916" s="733"/>
      <c r="G916" s="733"/>
      <c r="H916" s="733"/>
      <c r="I916" s="733"/>
      <c r="J916" s="733"/>
      <c r="K916" s="733"/>
      <c r="L916" s="734"/>
      <c r="M916" s="111"/>
      <c r="N916" s="111"/>
      <c r="O916" s="111"/>
      <c r="P916" s="111"/>
      <c r="Q916" s="111"/>
      <c r="R916" s="111"/>
      <c r="S916" s="111"/>
      <c r="T916" s="111"/>
      <c r="U916" s="111"/>
      <c r="V916" s="111"/>
      <c r="W916" s="111"/>
      <c r="X916" s="111"/>
      <c r="Y916" s="111"/>
      <c r="Z916" s="111"/>
      <c r="AA916" s="111"/>
      <c r="AB916" s="111"/>
      <c r="AC916" s="111"/>
      <c r="AD916" s="111"/>
      <c r="AE916" s="8"/>
      <c r="AG916" s="483">
        <f t="shared" si="379"/>
        <v>0</v>
      </c>
      <c r="AH916" s="484">
        <f t="shared" si="380"/>
        <v>0</v>
      </c>
      <c r="AI916" s="485">
        <f t="shared" si="381"/>
        <v>0</v>
      </c>
      <c r="AJ916" s="486">
        <f t="shared" si="382"/>
        <v>0</v>
      </c>
      <c r="AK916" s="483">
        <f t="shared" si="383"/>
        <v>0</v>
      </c>
      <c r="AL916" s="484">
        <f t="shared" si="384"/>
        <v>0</v>
      </c>
      <c r="AM916" s="485">
        <f t="shared" si="385"/>
        <v>0</v>
      </c>
      <c r="AN916" s="486">
        <f t="shared" si="386"/>
        <v>0</v>
      </c>
      <c r="AO916" s="483">
        <f t="shared" si="387"/>
        <v>0</v>
      </c>
      <c r="AP916" s="484">
        <f t="shared" si="388"/>
        <v>0</v>
      </c>
      <c r="AQ916" s="485">
        <f t="shared" si="389"/>
        <v>0</v>
      </c>
      <c r="AR916" s="486">
        <f t="shared" si="390"/>
        <v>0</v>
      </c>
    </row>
    <row r="917" spans="1:44" ht="15" customHeight="1">
      <c r="A917" s="6"/>
      <c r="B917" s="5"/>
      <c r="C917" s="85" t="s">
        <v>94</v>
      </c>
      <c r="D917" s="732" t="str">
        <f>IF(CNGE_2024_M1_Secc1_Sub1!$D49="","",CNGE_2024_M1_Secc1_Sub1!$D49)</f>
        <v>SECRETARIA DE FINANZAS Y PLANEACION</v>
      </c>
      <c r="E917" s="733"/>
      <c r="F917" s="733"/>
      <c r="G917" s="733"/>
      <c r="H917" s="733"/>
      <c r="I917" s="733"/>
      <c r="J917" s="733"/>
      <c r="K917" s="733"/>
      <c r="L917" s="734"/>
      <c r="M917" s="111"/>
      <c r="N917" s="111"/>
      <c r="O917" s="111"/>
      <c r="P917" s="111"/>
      <c r="Q917" s="111"/>
      <c r="R917" s="111"/>
      <c r="S917" s="111"/>
      <c r="T917" s="111"/>
      <c r="U917" s="111"/>
      <c r="V917" s="111"/>
      <c r="W917" s="111"/>
      <c r="X917" s="111"/>
      <c r="Y917" s="111"/>
      <c r="Z917" s="111"/>
      <c r="AA917" s="111"/>
      <c r="AB917" s="111"/>
      <c r="AC917" s="111"/>
      <c r="AD917" s="111"/>
      <c r="AE917" s="8"/>
      <c r="AG917" s="483">
        <f t="shared" si="379"/>
        <v>0</v>
      </c>
      <c r="AH917" s="484">
        <f t="shared" si="380"/>
        <v>0</v>
      </c>
      <c r="AI917" s="485">
        <f t="shared" si="381"/>
        <v>0</v>
      </c>
      <c r="AJ917" s="486">
        <f t="shared" si="382"/>
        <v>0</v>
      </c>
      <c r="AK917" s="483">
        <f t="shared" si="383"/>
        <v>0</v>
      </c>
      <c r="AL917" s="484">
        <f t="shared" si="384"/>
        <v>0</v>
      </c>
      <c r="AM917" s="485">
        <f t="shared" si="385"/>
        <v>0</v>
      </c>
      <c r="AN917" s="486">
        <f t="shared" si="386"/>
        <v>0</v>
      </c>
      <c r="AO917" s="483">
        <f t="shared" si="387"/>
        <v>0</v>
      </c>
      <c r="AP917" s="484">
        <f t="shared" si="388"/>
        <v>0</v>
      </c>
      <c r="AQ917" s="485">
        <f t="shared" si="389"/>
        <v>0</v>
      </c>
      <c r="AR917" s="486">
        <f t="shared" si="390"/>
        <v>0</v>
      </c>
    </row>
    <row r="918" spans="1:44" ht="30" customHeight="1">
      <c r="A918" s="6"/>
      <c r="B918" s="5"/>
      <c r="C918" s="85" t="s">
        <v>95</v>
      </c>
      <c r="D918" s="732" t="str">
        <f>IF(CNGE_2024_M1_Secc1_Sub1!$D50="","",CNGE_2024_M1_Secc1_Sub1!$D50)</f>
        <v>COORDINACION GENERAL DE COMUNICACION SOCIAL</v>
      </c>
      <c r="E918" s="733"/>
      <c r="F918" s="733"/>
      <c r="G918" s="733"/>
      <c r="H918" s="733"/>
      <c r="I918" s="733"/>
      <c r="J918" s="733"/>
      <c r="K918" s="733"/>
      <c r="L918" s="734"/>
      <c r="M918" s="111"/>
      <c r="N918" s="111"/>
      <c r="O918" s="111"/>
      <c r="P918" s="111"/>
      <c r="Q918" s="111"/>
      <c r="R918" s="111"/>
      <c r="S918" s="111"/>
      <c r="T918" s="111"/>
      <c r="U918" s="111"/>
      <c r="V918" s="111"/>
      <c r="W918" s="111"/>
      <c r="X918" s="111"/>
      <c r="Y918" s="111"/>
      <c r="Z918" s="111"/>
      <c r="AA918" s="111"/>
      <c r="AB918" s="111"/>
      <c r="AC918" s="111"/>
      <c r="AD918" s="111"/>
      <c r="AE918" s="8"/>
      <c r="AG918" s="483">
        <f t="shared" si="379"/>
        <v>0</v>
      </c>
      <c r="AH918" s="484">
        <f t="shared" si="380"/>
        <v>0</v>
      </c>
      <c r="AI918" s="485">
        <f t="shared" si="381"/>
        <v>0</v>
      </c>
      <c r="AJ918" s="486">
        <f t="shared" si="382"/>
        <v>0</v>
      </c>
      <c r="AK918" s="483">
        <f t="shared" si="383"/>
        <v>0</v>
      </c>
      <c r="AL918" s="484">
        <f t="shared" si="384"/>
        <v>0</v>
      </c>
      <c r="AM918" s="485">
        <f t="shared" si="385"/>
        <v>0</v>
      </c>
      <c r="AN918" s="486">
        <f t="shared" si="386"/>
        <v>0</v>
      </c>
      <c r="AO918" s="483">
        <f t="shared" si="387"/>
        <v>0</v>
      </c>
      <c r="AP918" s="484">
        <f t="shared" si="388"/>
        <v>0</v>
      </c>
      <c r="AQ918" s="485">
        <f t="shared" si="389"/>
        <v>0</v>
      </c>
      <c r="AR918" s="486">
        <f t="shared" si="390"/>
        <v>0</v>
      </c>
    </row>
    <row r="919" spans="1:44" ht="15" customHeight="1">
      <c r="A919" s="6"/>
      <c r="B919" s="5"/>
      <c r="C919" s="85" t="s">
        <v>97</v>
      </c>
      <c r="D919" s="732" t="str">
        <f>IF(CNGE_2024_M1_Secc1_Sub1!$D51="","",CNGE_2024_M1_Secc1_Sub1!$D51)</f>
        <v>CONTRALORIA GENERAL</v>
      </c>
      <c r="E919" s="733"/>
      <c r="F919" s="733"/>
      <c r="G919" s="733"/>
      <c r="H919" s="733"/>
      <c r="I919" s="733"/>
      <c r="J919" s="733"/>
      <c r="K919" s="733"/>
      <c r="L919" s="734"/>
      <c r="M919" s="111"/>
      <c r="N919" s="111"/>
      <c r="O919" s="111"/>
      <c r="P919" s="111"/>
      <c r="Q919" s="111"/>
      <c r="R919" s="111"/>
      <c r="S919" s="111"/>
      <c r="T919" s="111"/>
      <c r="U919" s="111"/>
      <c r="V919" s="111"/>
      <c r="W919" s="111"/>
      <c r="X919" s="111"/>
      <c r="Y919" s="111"/>
      <c r="Z919" s="111"/>
      <c r="AA919" s="111"/>
      <c r="AB919" s="111"/>
      <c r="AC919" s="111"/>
      <c r="AD919" s="111"/>
      <c r="AE919" s="8"/>
      <c r="AG919" s="483">
        <f t="shared" si="379"/>
        <v>0</v>
      </c>
      <c r="AH919" s="484">
        <f t="shared" si="380"/>
        <v>0</v>
      </c>
      <c r="AI919" s="485">
        <f t="shared" si="381"/>
        <v>0</v>
      </c>
      <c r="AJ919" s="486">
        <f t="shared" si="382"/>
        <v>0</v>
      </c>
      <c r="AK919" s="483">
        <f t="shared" si="383"/>
        <v>0</v>
      </c>
      <c r="AL919" s="484">
        <f t="shared" si="384"/>
        <v>0</v>
      </c>
      <c r="AM919" s="485">
        <f t="shared" si="385"/>
        <v>0</v>
      </c>
      <c r="AN919" s="486">
        <f t="shared" si="386"/>
        <v>0</v>
      </c>
      <c r="AO919" s="483">
        <f t="shared" si="387"/>
        <v>0</v>
      </c>
      <c r="AP919" s="484">
        <f t="shared" si="388"/>
        <v>0</v>
      </c>
      <c r="AQ919" s="485">
        <f t="shared" si="389"/>
        <v>0</v>
      </c>
      <c r="AR919" s="486">
        <f t="shared" si="390"/>
        <v>0</v>
      </c>
    </row>
    <row r="920" spans="1:44" ht="30" customHeight="1">
      <c r="A920" s="6"/>
      <c r="B920" s="5"/>
      <c r="C920" s="85" t="s">
        <v>98</v>
      </c>
      <c r="D920" s="732" t="str">
        <f>IF(CNGE_2024_M1_Secc1_Sub1!$D52="","",CNGE_2024_M1_Secc1_Sub1!$D52)</f>
        <v>SECRETARIA DE INFRAESTRUCTURA Y OBRAS PUBLICAS</v>
      </c>
      <c r="E920" s="733"/>
      <c r="F920" s="733"/>
      <c r="G920" s="733"/>
      <c r="H920" s="733"/>
      <c r="I920" s="733"/>
      <c r="J920" s="733"/>
      <c r="K920" s="733"/>
      <c r="L920" s="734"/>
      <c r="M920" s="111"/>
      <c r="N920" s="111"/>
      <c r="O920" s="111"/>
      <c r="P920" s="111"/>
      <c r="Q920" s="111"/>
      <c r="R920" s="111"/>
      <c r="S920" s="111"/>
      <c r="T920" s="111"/>
      <c r="U920" s="111"/>
      <c r="V920" s="111"/>
      <c r="W920" s="111"/>
      <c r="X920" s="111"/>
      <c r="Y920" s="111"/>
      <c r="Z920" s="111"/>
      <c r="AA920" s="111"/>
      <c r="AB920" s="111"/>
      <c r="AC920" s="111"/>
      <c r="AD920" s="111"/>
      <c r="AE920" s="8"/>
      <c r="AG920" s="483">
        <f t="shared" si="379"/>
        <v>0</v>
      </c>
      <c r="AH920" s="484">
        <f t="shared" si="380"/>
        <v>0</v>
      </c>
      <c r="AI920" s="485">
        <f t="shared" si="381"/>
        <v>0</v>
      </c>
      <c r="AJ920" s="486">
        <f t="shared" si="382"/>
        <v>0</v>
      </c>
      <c r="AK920" s="483">
        <f t="shared" si="383"/>
        <v>0</v>
      </c>
      <c r="AL920" s="484">
        <f t="shared" si="384"/>
        <v>0</v>
      </c>
      <c r="AM920" s="485">
        <f t="shared" si="385"/>
        <v>0</v>
      </c>
      <c r="AN920" s="486">
        <f t="shared" si="386"/>
        <v>0</v>
      </c>
      <c r="AO920" s="483">
        <f t="shared" si="387"/>
        <v>0</v>
      </c>
      <c r="AP920" s="484">
        <f t="shared" si="388"/>
        <v>0</v>
      </c>
      <c r="AQ920" s="485">
        <f t="shared" si="389"/>
        <v>0</v>
      </c>
      <c r="AR920" s="486">
        <f t="shared" si="390"/>
        <v>0</v>
      </c>
    </row>
    <row r="921" spans="1:44" ht="15" customHeight="1">
      <c r="A921" s="6"/>
      <c r="B921" s="5"/>
      <c r="C921" s="85" t="s">
        <v>99</v>
      </c>
      <c r="D921" s="732" t="str">
        <f>IF(CNGE_2024_M1_Secc1_Sub1!$D53="","",CNGE_2024_M1_Secc1_Sub1!$D53)</f>
        <v>OFICINA DEL PROGRAMA DE GOBIERNO</v>
      </c>
      <c r="E921" s="733"/>
      <c r="F921" s="733"/>
      <c r="G921" s="733"/>
      <c r="H921" s="733"/>
      <c r="I921" s="733"/>
      <c r="J921" s="733"/>
      <c r="K921" s="733"/>
      <c r="L921" s="734"/>
      <c r="M921" s="111"/>
      <c r="N921" s="111"/>
      <c r="O921" s="111"/>
      <c r="P921" s="111"/>
      <c r="Q921" s="111"/>
      <c r="R921" s="111"/>
      <c r="S921" s="111"/>
      <c r="T921" s="111"/>
      <c r="U921" s="111"/>
      <c r="V921" s="111"/>
      <c r="W921" s="111"/>
      <c r="X921" s="111"/>
      <c r="Y921" s="111"/>
      <c r="Z921" s="111"/>
      <c r="AA921" s="111"/>
      <c r="AB921" s="111"/>
      <c r="AC921" s="111"/>
      <c r="AD921" s="111"/>
      <c r="AE921" s="8"/>
      <c r="AG921" s="483">
        <f t="shared" si="379"/>
        <v>0</v>
      </c>
      <c r="AH921" s="484">
        <f t="shared" si="380"/>
        <v>0</v>
      </c>
      <c r="AI921" s="485">
        <f t="shared" si="381"/>
        <v>0</v>
      </c>
      <c r="AJ921" s="486">
        <f t="shared" si="382"/>
        <v>0</v>
      </c>
      <c r="AK921" s="483">
        <f t="shared" si="383"/>
        <v>0</v>
      </c>
      <c r="AL921" s="484">
        <f t="shared" si="384"/>
        <v>0</v>
      </c>
      <c r="AM921" s="485">
        <f t="shared" si="385"/>
        <v>0</v>
      </c>
      <c r="AN921" s="486">
        <f t="shared" si="386"/>
        <v>0</v>
      </c>
      <c r="AO921" s="483">
        <f t="shared" si="387"/>
        <v>0</v>
      </c>
      <c r="AP921" s="484">
        <f t="shared" si="388"/>
        <v>0</v>
      </c>
      <c r="AQ921" s="485">
        <f t="shared" si="389"/>
        <v>0</v>
      </c>
      <c r="AR921" s="486">
        <f t="shared" si="390"/>
        <v>0</v>
      </c>
    </row>
    <row r="922" spans="1:44" ht="15" customHeight="1">
      <c r="A922" s="6"/>
      <c r="B922" s="5"/>
      <c r="C922" s="85" t="s">
        <v>100</v>
      </c>
      <c r="D922" s="732" t="str">
        <f>IF(CNGE_2024_M1_Secc1_Sub1!$D54="","",CNGE_2024_M1_Secc1_Sub1!$D54)</f>
        <v>SECRETARIA DE SEGURIDAD PUBLICA</v>
      </c>
      <c r="E922" s="733"/>
      <c r="F922" s="733"/>
      <c r="G922" s="733"/>
      <c r="H922" s="733"/>
      <c r="I922" s="733"/>
      <c r="J922" s="733"/>
      <c r="K922" s="733"/>
      <c r="L922" s="734"/>
      <c r="M922" s="111"/>
      <c r="N922" s="111"/>
      <c r="O922" s="111"/>
      <c r="P922" s="111"/>
      <c r="Q922" s="111"/>
      <c r="R922" s="111"/>
      <c r="S922" s="111"/>
      <c r="T922" s="111"/>
      <c r="U922" s="111"/>
      <c r="V922" s="111"/>
      <c r="W922" s="111"/>
      <c r="X922" s="111"/>
      <c r="Y922" s="111"/>
      <c r="Z922" s="111"/>
      <c r="AA922" s="111"/>
      <c r="AB922" s="111"/>
      <c r="AC922" s="111"/>
      <c r="AD922" s="111"/>
      <c r="AE922" s="8"/>
      <c r="AG922" s="483">
        <f t="shared" si="379"/>
        <v>0</v>
      </c>
      <c r="AH922" s="484">
        <f t="shared" si="380"/>
        <v>0</v>
      </c>
      <c r="AI922" s="485">
        <f t="shared" si="381"/>
        <v>0</v>
      </c>
      <c r="AJ922" s="486">
        <f t="shared" si="382"/>
        <v>0</v>
      </c>
      <c r="AK922" s="483">
        <f t="shared" si="383"/>
        <v>0</v>
      </c>
      <c r="AL922" s="484">
        <f t="shared" si="384"/>
        <v>0</v>
      </c>
      <c r="AM922" s="485">
        <f t="shared" si="385"/>
        <v>0</v>
      </c>
      <c r="AN922" s="486">
        <f t="shared" si="386"/>
        <v>0</v>
      </c>
      <c r="AO922" s="483">
        <f t="shared" si="387"/>
        <v>0</v>
      </c>
      <c r="AP922" s="484">
        <f t="shared" si="388"/>
        <v>0</v>
      </c>
      <c r="AQ922" s="485">
        <f t="shared" si="389"/>
        <v>0</v>
      </c>
      <c r="AR922" s="486">
        <f t="shared" si="390"/>
        <v>0</v>
      </c>
    </row>
    <row r="923" spans="1:44" ht="30" customHeight="1">
      <c r="A923" s="6"/>
      <c r="B923" s="5"/>
      <c r="C923" s="85" t="s">
        <v>101</v>
      </c>
      <c r="D923" s="732" t="str">
        <f>IF(CNGE_2024_M1_Secc1_Sub1!$D55="","",CNGE_2024_M1_Secc1_Sub1!$D55)</f>
        <v>SECRETARIA DE TRABAJO PREVISION SOCIAL Y PRODUCTIVIDAD</v>
      </c>
      <c r="E923" s="733"/>
      <c r="F923" s="733"/>
      <c r="G923" s="733"/>
      <c r="H923" s="733"/>
      <c r="I923" s="733"/>
      <c r="J923" s="733"/>
      <c r="K923" s="733"/>
      <c r="L923" s="734"/>
      <c r="M923" s="111"/>
      <c r="N923" s="111"/>
      <c r="O923" s="111"/>
      <c r="P923" s="111"/>
      <c r="Q923" s="111"/>
      <c r="R923" s="111"/>
      <c r="S923" s="111"/>
      <c r="T923" s="111"/>
      <c r="U923" s="111"/>
      <c r="V923" s="111"/>
      <c r="W923" s="111"/>
      <c r="X923" s="111"/>
      <c r="Y923" s="111"/>
      <c r="Z923" s="111"/>
      <c r="AA923" s="111"/>
      <c r="AB923" s="111"/>
      <c r="AC923" s="111"/>
      <c r="AD923" s="111"/>
      <c r="AE923" s="8"/>
      <c r="AG923" s="483">
        <f t="shared" si="379"/>
        <v>0</v>
      </c>
      <c r="AH923" s="484">
        <f t="shared" si="380"/>
        <v>0</v>
      </c>
      <c r="AI923" s="485">
        <f t="shared" si="381"/>
        <v>0</v>
      </c>
      <c r="AJ923" s="486">
        <f t="shared" si="382"/>
        <v>0</v>
      </c>
      <c r="AK923" s="483">
        <f t="shared" si="383"/>
        <v>0</v>
      </c>
      <c r="AL923" s="484">
        <f t="shared" si="384"/>
        <v>0</v>
      </c>
      <c r="AM923" s="485">
        <f t="shared" si="385"/>
        <v>0</v>
      </c>
      <c r="AN923" s="486">
        <f t="shared" si="386"/>
        <v>0</v>
      </c>
      <c r="AO923" s="483">
        <f t="shared" si="387"/>
        <v>0</v>
      </c>
      <c r="AP923" s="484">
        <f t="shared" si="388"/>
        <v>0</v>
      </c>
      <c r="AQ923" s="485">
        <f t="shared" si="389"/>
        <v>0</v>
      </c>
      <c r="AR923" s="486">
        <f t="shared" si="390"/>
        <v>0</v>
      </c>
    </row>
    <row r="924" spans="1:44" ht="15" customHeight="1">
      <c r="A924" s="6"/>
      <c r="B924" s="5"/>
      <c r="C924" s="85" t="s">
        <v>102</v>
      </c>
      <c r="D924" s="732" t="str">
        <f>IF(CNGE_2024_M1_Secc1_Sub1!$D56="","",CNGE_2024_M1_Secc1_Sub1!$D56)</f>
        <v>SECRETARIA DE TURISMO Y CULTURA</v>
      </c>
      <c r="E924" s="733"/>
      <c r="F924" s="733"/>
      <c r="G924" s="733"/>
      <c r="H924" s="733"/>
      <c r="I924" s="733"/>
      <c r="J924" s="733"/>
      <c r="K924" s="733"/>
      <c r="L924" s="734"/>
      <c r="M924" s="111"/>
      <c r="N924" s="111"/>
      <c r="O924" s="111"/>
      <c r="P924" s="111"/>
      <c r="Q924" s="111"/>
      <c r="R924" s="111"/>
      <c r="S924" s="111"/>
      <c r="T924" s="111"/>
      <c r="U924" s="111"/>
      <c r="V924" s="111"/>
      <c r="W924" s="111"/>
      <c r="X924" s="111"/>
      <c r="Y924" s="111"/>
      <c r="Z924" s="111"/>
      <c r="AA924" s="111"/>
      <c r="AB924" s="111"/>
      <c r="AC924" s="111"/>
      <c r="AD924" s="111"/>
      <c r="AE924" s="8"/>
      <c r="AG924" s="483">
        <f t="shared" si="379"/>
        <v>0</v>
      </c>
      <c r="AH924" s="484">
        <f t="shared" si="380"/>
        <v>0</v>
      </c>
      <c r="AI924" s="485">
        <f t="shared" si="381"/>
        <v>0</v>
      </c>
      <c r="AJ924" s="486">
        <f t="shared" si="382"/>
        <v>0</v>
      </c>
      <c r="AK924" s="483">
        <f t="shared" si="383"/>
        <v>0</v>
      </c>
      <c r="AL924" s="484">
        <f t="shared" si="384"/>
        <v>0</v>
      </c>
      <c r="AM924" s="485">
        <f t="shared" si="385"/>
        <v>0</v>
      </c>
      <c r="AN924" s="486">
        <f t="shared" si="386"/>
        <v>0</v>
      </c>
      <c r="AO924" s="483">
        <f t="shared" si="387"/>
        <v>0</v>
      </c>
      <c r="AP924" s="484">
        <f t="shared" si="388"/>
        <v>0</v>
      </c>
      <c r="AQ924" s="485">
        <f t="shared" si="389"/>
        <v>0</v>
      </c>
      <c r="AR924" s="486">
        <f t="shared" si="390"/>
        <v>0</v>
      </c>
    </row>
    <row r="925" spans="1:44" ht="15" customHeight="1">
      <c r="A925" s="6"/>
      <c r="B925" s="5"/>
      <c r="C925" s="85" t="s">
        <v>103</v>
      </c>
      <c r="D925" s="732" t="str">
        <f>IF(CNGE_2024_M1_Secc1_Sub1!$D57="","",CNGE_2024_M1_Secc1_Sub1!$D57)</f>
        <v>SECRETARIA DE PROTECCION CIVIL</v>
      </c>
      <c r="E925" s="733"/>
      <c r="F925" s="733"/>
      <c r="G925" s="733"/>
      <c r="H925" s="733"/>
      <c r="I925" s="733"/>
      <c r="J925" s="733"/>
      <c r="K925" s="733"/>
      <c r="L925" s="734"/>
      <c r="M925" s="111"/>
      <c r="N925" s="111"/>
      <c r="O925" s="111"/>
      <c r="P925" s="111"/>
      <c r="Q925" s="111"/>
      <c r="R925" s="111"/>
      <c r="S925" s="111"/>
      <c r="T925" s="111"/>
      <c r="U925" s="111"/>
      <c r="V925" s="111"/>
      <c r="W925" s="111"/>
      <c r="X925" s="111"/>
      <c r="Y925" s="111"/>
      <c r="Z925" s="111"/>
      <c r="AA925" s="111"/>
      <c r="AB925" s="111"/>
      <c r="AC925" s="111"/>
      <c r="AD925" s="111"/>
      <c r="AE925" s="8"/>
      <c r="AG925" s="483">
        <f t="shared" si="379"/>
        <v>0</v>
      </c>
      <c r="AH925" s="484">
        <f t="shared" si="380"/>
        <v>0</v>
      </c>
      <c r="AI925" s="485">
        <f t="shared" si="381"/>
        <v>0</v>
      </c>
      <c r="AJ925" s="486">
        <f t="shared" si="382"/>
        <v>0</v>
      </c>
      <c r="AK925" s="483">
        <f t="shared" si="383"/>
        <v>0</v>
      </c>
      <c r="AL925" s="484">
        <f t="shared" si="384"/>
        <v>0</v>
      </c>
      <c r="AM925" s="485">
        <f t="shared" si="385"/>
        <v>0</v>
      </c>
      <c r="AN925" s="486">
        <f t="shared" si="386"/>
        <v>0</v>
      </c>
      <c r="AO925" s="483">
        <f t="shared" si="387"/>
        <v>0</v>
      </c>
      <c r="AP925" s="484">
        <f t="shared" si="388"/>
        <v>0</v>
      </c>
      <c r="AQ925" s="485">
        <f t="shared" si="389"/>
        <v>0</v>
      </c>
      <c r="AR925" s="486">
        <f t="shared" si="390"/>
        <v>0</v>
      </c>
    </row>
    <row r="926" spans="1:44" ht="15" customHeight="1">
      <c r="A926" s="6"/>
      <c r="B926" s="5"/>
      <c r="C926" s="85" t="s">
        <v>104</v>
      </c>
      <c r="D926" s="732" t="str">
        <f>IF(CNGE_2024_M1_Secc1_Sub1!$D58="","",CNGE_2024_M1_Secc1_Sub1!$D58)</f>
        <v>SECRETARIA DE MEDIO AMBIENTE</v>
      </c>
      <c r="E926" s="733"/>
      <c r="F926" s="733"/>
      <c r="G926" s="733"/>
      <c r="H926" s="733"/>
      <c r="I926" s="733"/>
      <c r="J926" s="733"/>
      <c r="K926" s="733"/>
      <c r="L926" s="734"/>
      <c r="M926" s="111"/>
      <c r="N926" s="111"/>
      <c r="O926" s="111"/>
      <c r="P926" s="111"/>
      <c r="Q926" s="111"/>
      <c r="R926" s="111"/>
      <c r="S926" s="111"/>
      <c r="T926" s="111"/>
      <c r="U926" s="111"/>
      <c r="V926" s="111"/>
      <c r="W926" s="111"/>
      <c r="X926" s="111"/>
      <c r="Y926" s="111"/>
      <c r="Z926" s="111"/>
      <c r="AA926" s="111"/>
      <c r="AB926" s="111"/>
      <c r="AC926" s="111"/>
      <c r="AD926" s="111"/>
      <c r="AE926" s="8"/>
      <c r="AG926" s="483">
        <f t="shared" si="379"/>
        <v>0</v>
      </c>
      <c r="AH926" s="484">
        <f t="shared" si="380"/>
        <v>0</v>
      </c>
      <c r="AI926" s="485">
        <f t="shared" si="381"/>
        <v>0</v>
      </c>
      <c r="AJ926" s="486">
        <f t="shared" si="382"/>
        <v>0</v>
      </c>
      <c r="AK926" s="483">
        <f t="shared" si="383"/>
        <v>0</v>
      </c>
      <c r="AL926" s="484">
        <f t="shared" si="384"/>
        <v>0</v>
      </c>
      <c r="AM926" s="485">
        <f t="shared" si="385"/>
        <v>0</v>
      </c>
      <c r="AN926" s="486">
        <f t="shared" si="386"/>
        <v>0</v>
      </c>
      <c r="AO926" s="483">
        <f t="shared" si="387"/>
        <v>0</v>
      </c>
      <c r="AP926" s="484">
        <f t="shared" si="388"/>
        <v>0</v>
      </c>
      <c r="AQ926" s="485">
        <f t="shared" si="389"/>
        <v>0</v>
      </c>
      <c r="AR926" s="486">
        <f t="shared" si="390"/>
        <v>0</v>
      </c>
    </row>
    <row r="927" spans="1:44" ht="15" customHeight="1">
      <c r="A927" s="6"/>
      <c r="B927" s="5"/>
      <c r="C927" s="85" t="s">
        <v>105</v>
      </c>
      <c r="D927" s="732" t="str">
        <f>IF(CNGE_2024_M1_Secc1_Sub1!$D59="","",CNGE_2024_M1_Secc1_Sub1!$D59)</f>
        <v>SERVICIOS DE SALUD DE VERACRUZ</v>
      </c>
      <c r="E927" s="733"/>
      <c r="F927" s="733"/>
      <c r="G927" s="733"/>
      <c r="H927" s="733"/>
      <c r="I927" s="733"/>
      <c r="J927" s="733"/>
      <c r="K927" s="733"/>
      <c r="L927" s="734"/>
      <c r="M927" s="111"/>
      <c r="N927" s="111"/>
      <c r="O927" s="111"/>
      <c r="P927" s="111"/>
      <c r="Q927" s="111"/>
      <c r="R927" s="111"/>
      <c r="S927" s="111"/>
      <c r="T927" s="111"/>
      <c r="U927" s="111"/>
      <c r="V927" s="111"/>
      <c r="W927" s="111"/>
      <c r="X927" s="111"/>
      <c r="Y927" s="111"/>
      <c r="Z927" s="111"/>
      <c r="AA927" s="111"/>
      <c r="AB927" s="111"/>
      <c r="AC927" s="111"/>
      <c r="AD927" s="111"/>
      <c r="AE927" s="8"/>
      <c r="AG927" s="483">
        <f t="shared" si="379"/>
        <v>0</v>
      </c>
      <c r="AH927" s="484">
        <f t="shared" si="380"/>
        <v>0</v>
      </c>
      <c r="AI927" s="485">
        <f t="shared" si="381"/>
        <v>0</v>
      </c>
      <c r="AJ927" s="486">
        <f t="shared" si="382"/>
        <v>0</v>
      </c>
      <c r="AK927" s="483">
        <f t="shared" si="383"/>
        <v>0</v>
      </c>
      <c r="AL927" s="484">
        <f t="shared" si="384"/>
        <v>0</v>
      </c>
      <c r="AM927" s="485">
        <f t="shared" si="385"/>
        <v>0</v>
      </c>
      <c r="AN927" s="486">
        <f t="shared" si="386"/>
        <v>0</v>
      </c>
      <c r="AO927" s="483">
        <f t="shared" si="387"/>
        <v>0</v>
      </c>
      <c r="AP927" s="484">
        <f t="shared" si="388"/>
        <v>0</v>
      </c>
      <c r="AQ927" s="485">
        <f t="shared" si="389"/>
        <v>0</v>
      </c>
      <c r="AR927" s="486">
        <f t="shared" si="390"/>
        <v>0</v>
      </c>
    </row>
    <row r="928" spans="1:44" ht="30" customHeight="1">
      <c r="A928" s="6"/>
      <c r="B928" s="5"/>
      <c r="C928" s="85" t="s">
        <v>106</v>
      </c>
      <c r="D928" s="732" t="str">
        <f>IF(CNGE_2024_M1_Secc1_Sub1!$D60="","",CNGE_2024_M1_Secc1_Sub1!$D60)</f>
        <v>SISTEMA PARA EL DESARROLLO INTEGRAL DE LA FAMILIA</v>
      </c>
      <c r="E928" s="733"/>
      <c r="F928" s="733"/>
      <c r="G928" s="733"/>
      <c r="H928" s="733"/>
      <c r="I928" s="733"/>
      <c r="J928" s="733"/>
      <c r="K928" s="733"/>
      <c r="L928" s="734"/>
      <c r="M928" s="111"/>
      <c r="N928" s="111"/>
      <c r="O928" s="111"/>
      <c r="P928" s="111"/>
      <c r="Q928" s="111"/>
      <c r="R928" s="111"/>
      <c r="S928" s="111"/>
      <c r="T928" s="111"/>
      <c r="U928" s="111"/>
      <c r="V928" s="111"/>
      <c r="W928" s="111"/>
      <c r="X928" s="111"/>
      <c r="Y928" s="111"/>
      <c r="Z928" s="111"/>
      <c r="AA928" s="111"/>
      <c r="AB928" s="111"/>
      <c r="AC928" s="111"/>
      <c r="AD928" s="111"/>
      <c r="AE928" s="8"/>
      <c r="AG928" s="483">
        <f t="shared" si="379"/>
        <v>0</v>
      </c>
      <c r="AH928" s="484">
        <f t="shared" si="380"/>
        <v>0</v>
      </c>
      <c r="AI928" s="485">
        <f t="shared" si="381"/>
        <v>0</v>
      </c>
      <c r="AJ928" s="486">
        <f t="shared" si="382"/>
        <v>0</v>
      </c>
      <c r="AK928" s="483">
        <f t="shared" si="383"/>
        <v>0</v>
      </c>
      <c r="AL928" s="484">
        <f t="shared" si="384"/>
        <v>0</v>
      </c>
      <c r="AM928" s="485">
        <f t="shared" si="385"/>
        <v>0</v>
      </c>
      <c r="AN928" s="486">
        <f t="shared" si="386"/>
        <v>0</v>
      </c>
      <c r="AO928" s="483">
        <f t="shared" si="387"/>
        <v>0</v>
      </c>
      <c r="AP928" s="484">
        <f t="shared" si="388"/>
        <v>0</v>
      </c>
      <c r="AQ928" s="485">
        <f t="shared" si="389"/>
        <v>0</v>
      </c>
      <c r="AR928" s="486">
        <f t="shared" si="390"/>
        <v>0</v>
      </c>
    </row>
    <row r="929" spans="1:44" ht="15" customHeight="1">
      <c r="A929" s="6"/>
      <c r="B929" s="5"/>
      <c r="C929" s="85" t="s">
        <v>107</v>
      </c>
      <c r="D929" s="732" t="str">
        <f>IF(CNGE_2024_M1_Secc1_Sub1!$D61="","",CNGE_2024_M1_Secc1_Sub1!$D61)</f>
        <v>COMISION DE ARBITRAJE MEDICO</v>
      </c>
      <c r="E929" s="733"/>
      <c r="F929" s="733"/>
      <c r="G929" s="733"/>
      <c r="H929" s="733"/>
      <c r="I929" s="733"/>
      <c r="J929" s="733"/>
      <c r="K929" s="733"/>
      <c r="L929" s="734"/>
      <c r="M929" s="111"/>
      <c r="N929" s="111"/>
      <c r="O929" s="111"/>
      <c r="P929" s="111"/>
      <c r="Q929" s="111"/>
      <c r="R929" s="111"/>
      <c r="S929" s="111"/>
      <c r="T929" s="111"/>
      <c r="U929" s="111"/>
      <c r="V929" s="111"/>
      <c r="W929" s="111"/>
      <c r="X929" s="111"/>
      <c r="Y929" s="111"/>
      <c r="Z929" s="111"/>
      <c r="AA929" s="111"/>
      <c r="AB929" s="111"/>
      <c r="AC929" s="111"/>
      <c r="AD929" s="111"/>
      <c r="AE929" s="8"/>
      <c r="AG929" s="483">
        <f t="shared" si="379"/>
        <v>0</v>
      </c>
      <c r="AH929" s="484">
        <f t="shared" si="380"/>
        <v>0</v>
      </c>
      <c r="AI929" s="485">
        <f t="shared" si="381"/>
        <v>0</v>
      </c>
      <c r="AJ929" s="486">
        <f t="shared" si="382"/>
        <v>0</v>
      </c>
      <c r="AK929" s="483">
        <f t="shared" si="383"/>
        <v>0</v>
      </c>
      <c r="AL929" s="484">
        <f t="shared" si="384"/>
        <v>0</v>
      </c>
      <c r="AM929" s="485">
        <f t="shared" si="385"/>
        <v>0</v>
      </c>
      <c r="AN929" s="486">
        <f t="shared" si="386"/>
        <v>0</v>
      </c>
      <c r="AO929" s="483">
        <f t="shared" si="387"/>
        <v>0</v>
      </c>
      <c r="AP929" s="484">
        <f t="shared" si="388"/>
        <v>0</v>
      </c>
      <c r="AQ929" s="485">
        <f t="shared" si="389"/>
        <v>0</v>
      </c>
      <c r="AR929" s="486">
        <f t="shared" si="390"/>
        <v>0</v>
      </c>
    </row>
    <row r="930" spans="1:44" ht="30" customHeight="1">
      <c r="A930" s="6"/>
      <c r="B930" s="5"/>
      <c r="C930" s="85" t="s">
        <v>108</v>
      </c>
      <c r="D930" s="732" t="str">
        <f>IF(CNGE_2024_M1_Secc1_Sub1!$D62="","",CNGE_2024_M1_Secc1_Sub1!$D62)</f>
        <v>ACADEMIA VERACRUZANA DE LAS LENGUAS INDIGENAS</v>
      </c>
      <c r="E930" s="733"/>
      <c r="F930" s="733"/>
      <c r="G930" s="733"/>
      <c r="H930" s="733"/>
      <c r="I930" s="733"/>
      <c r="J930" s="733"/>
      <c r="K930" s="733"/>
      <c r="L930" s="734"/>
      <c r="M930" s="111"/>
      <c r="N930" s="111"/>
      <c r="O930" s="111"/>
      <c r="P930" s="111"/>
      <c r="Q930" s="111"/>
      <c r="R930" s="111"/>
      <c r="S930" s="111"/>
      <c r="T930" s="111"/>
      <c r="U930" s="111"/>
      <c r="V930" s="111"/>
      <c r="W930" s="111"/>
      <c r="X930" s="111"/>
      <c r="Y930" s="111"/>
      <c r="Z930" s="111"/>
      <c r="AA930" s="111"/>
      <c r="AB930" s="111"/>
      <c r="AC930" s="111"/>
      <c r="AD930" s="111"/>
      <c r="AE930" s="8"/>
      <c r="AG930" s="483">
        <f t="shared" si="379"/>
        <v>0</v>
      </c>
      <c r="AH930" s="484">
        <f t="shared" si="380"/>
        <v>0</v>
      </c>
      <c r="AI930" s="485">
        <f t="shared" si="381"/>
        <v>0</v>
      </c>
      <c r="AJ930" s="486">
        <f t="shared" si="382"/>
        <v>0</v>
      </c>
      <c r="AK930" s="483">
        <f t="shared" si="383"/>
        <v>0</v>
      </c>
      <c r="AL930" s="484">
        <f t="shared" si="384"/>
        <v>0</v>
      </c>
      <c r="AM930" s="485">
        <f t="shared" si="385"/>
        <v>0</v>
      </c>
      <c r="AN930" s="486">
        <f t="shared" si="386"/>
        <v>0</v>
      </c>
      <c r="AO930" s="483">
        <f t="shared" si="387"/>
        <v>0</v>
      </c>
      <c r="AP930" s="484">
        <f t="shared" si="388"/>
        <v>0</v>
      </c>
      <c r="AQ930" s="485">
        <f t="shared" si="389"/>
        <v>0</v>
      </c>
      <c r="AR930" s="486">
        <f t="shared" si="390"/>
        <v>0</v>
      </c>
    </row>
    <row r="931" spans="1:44" ht="15" customHeight="1">
      <c r="A931" s="6"/>
      <c r="B931" s="5"/>
      <c r="C931" s="85" t="s">
        <v>109</v>
      </c>
      <c r="D931" s="732" t="str">
        <f>IF(CNGE_2024_M1_Secc1_Sub1!$D63="","",CNGE_2024_M1_Secc1_Sub1!$D63)</f>
        <v>INSTITUTO VERACRUZANO DEL DEPORTE</v>
      </c>
      <c r="E931" s="733"/>
      <c r="F931" s="733"/>
      <c r="G931" s="733"/>
      <c r="H931" s="733"/>
      <c r="I931" s="733"/>
      <c r="J931" s="733"/>
      <c r="K931" s="733"/>
      <c r="L931" s="734"/>
      <c r="M931" s="111"/>
      <c r="N931" s="111"/>
      <c r="O931" s="111"/>
      <c r="P931" s="111"/>
      <c r="Q931" s="111"/>
      <c r="R931" s="111"/>
      <c r="S931" s="111"/>
      <c r="T931" s="111"/>
      <c r="U931" s="111"/>
      <c r="V931" s="111"/>
      <c r="W931" s="111"/>
      <c r="X931" s="111"/>
      <c r="Y931" s="111"/>
      <c r="Z931" s="111"/>
      <c r="AA931" s="111"/>
      <c r="AB931" s="111"/>
      <c r="AC931" s="111"/>
      <c r="AD931" s="111"/>
      <c r="AE931" s="8"/>
      <c r="AG931" s="483">
        <f t="shared" si="379"/>
        <v>0</v>
      </c>
      <c r="AH931" s="484">
        <f t="shared" si="380"/>
        <v>0</v>
      </c>
      <c r="AI931" s="485">
        <f t="shared" si="381"/>
        <v>0</v>
      </c>
      <c r="AJ931" s="486">
        <f t="shared" si="382"/>
        <v>0</v>
      </c>
      <c r="AK931" s="483">
        <f t="shared" si="383"/>
        <v>0</v>
      </c>
      <c r="AL931" s="484">
        <f t="shared" si="384"/>
        <v>0</v>
      </c>
      <c r="AM931" s="485">
        <f t="shared" si="385"/>
        <v>0</v>
      </c>
      <c r="AN931" s="486">
        <f t="shared" si="386"/>
        <v>0</v>
      </c>
      <c r="AO931" s="483">
        <f t="shared" si="387"/>
        <v>0</v>
      </c>
      <c r="AP931" s="484">
        <f t="shared" si="388"/>
        <v>0</v>
      </c>
      <c r="AQ931" s="485">
        <f t="shared" si="389"/>
        <v>0</v>
      </c>
      <c r="AR931" s="486">
        <f t="shared" si="390"/>
        <v>0</v>
      </c>
    </row>
    <row r="932" spans="1:44" ht="30" customHeight="1">
      <c r="A932" s="6"/>
      <c r="B932" s="5"/>
      <c r="C932" s="85" t="s">
        <v>110</v>
      </c>
      <c r="D932" s="732" t="str">
        <f>IF(CNGE_2024_M1_Secc1_Sub1!$D64="","",CNGE_2024_M1_Secc1_Sub1!$D64)</f>
        <v>INSTITUTO DE ESPACIOS EDUCATIVOS DEL ESTADO DE VERACRUZ</v>
      </c>
      <c r="E932" s="733"/>
      <c r="F932" s="733"/>
      <c r="G932" s="733"/>
      <c r="H932" s="733"/>
      <c r="I932" s="733"/>
      <c r="J932" s="733"/>
      <c r="K932" s="733"/>
      <c r="L932" s="734"/>
      <c r="M932" s="111"/>
      <c r="N932" s="111"/>
      <c r="O932" s="111"/>
      <c r="P932" s="111"/>
      <c r="Q932" s="111"/>
      <c r="R932" s="111"/>
      <c r="S932" s="111"/>
      <c r="T932" s="111"/>
      <c r="U932" s="111"/>
      <c r="V932" s="111"/>
      <c r="W932" s="111"/>
      <c r="X932" s="111"/>
      <c r="Y932" s="111"/>
      <c r="Z932" s="111"/>
      <c r="AA932" s="111"/>
      <c r="AB932" s="111"/>
      <c r="AC932" s="111"/>
      <c r="AD932" s="111"/>
      <c r="AE932" s="8"/>
      <c r="AG932" s="483">
        <f t="shared" si="379"/>
        <v>0</v>
      </c>
      <c r="AH932" s="484">
        <f t="shared" si="380"/>
        <v>0</v>
      </c>
      <c r="AI932" s="485">
        <f t="shared" si="381"/>
        <v>0</v>
      </c>
      <c r="AJ932" s="486">
        <f t="shared" si="382"/>
        <v>0</v>
      </c>
      <c r="AK932" s="483">
        <f t="shared" si="383"/>
        <v>0</v>
      </c>
      <c r="AL932" s="484">
        <f t="shared" si="384"/>
        <v>0</v>
      </c>
      <c r="AM932" s="485">
        <f t="shared" si="385"/>
        <v>0</v>
      </c>
      <c r="AN932" s="486">
        <f t="shared" si="386"/>
        <v>0</v>
      </c>
      <c r="AO932" s="483">
        <f t="shared" si="387"/>
        <v>0</v>
      </c>
      <c r="AP932" s="484">
        <f t="shared" si="388"/>
        <v>0</v>
      </c>
      <c r="AQ932" s="485">
        <f t="shared" si="389"/>
        <v>0</v>
      </c>
      <c r="AR932" s="486">
        <f t="shared" si="390"/>
        <v>0</v>
      </c>
    </row>
    <row r="933" spans="1:44" ht="30" customHeight="1">
      <c r="A933" s="6"/>
      <c r="B933" s="5"/>
      <c r="C933" s="85" t="s">
        <v>111</v>
      </c>
      <c r="D933" s="732" t="str">
        <f>IF(CNGE_2024_M1_Secc1_Sub1!$D65="","",CNGE_2024_M1_Secc1_Sub1!$D65)</f>
        <v>COLEGIO DE BACHILLERES DEL ESTADO DE VERACRUZ</v>
      </c>
      <c r="E933" s="733"/>
      <c r="F933" s="733"/>
      <c r="G933" s="733"/>
      <c r="H933" s="733"/>
      <c r="I933" s="733"/>
      <c r="J933" s="733"/>
      <c r="K933" s="733"/>
      <c r="L933" s="734"/>
      <c r="M933" s="111"/>
      <c r="N933" s="111"/>
      <c r="O933" s="111"/>
      <c r="P933" s="111"/>
      <c r="Q933" s="111"/>
      <c r="R933" s="111"/>
      <c r="S933" s="111"/>
      <c r="T933" s="111"/>
      <c r="U933" s="111"/>
      <c r="V933" s="111"/>
      <c r="W933" s="111"/>
      <c r="X933" s="111"/>
      <c r="Y933" s="111"/>
      <c r="Z933" s="111"/>
      <c r="AA933" s="111"/>
      <c r="AB933" s="111"/>
      <c r="AC933" s="111"/>
      <c r="AD933" s="111"/>
      <c r="AE933" s="8"/>
      <c r="AG933" s="483">
        <f t="shared" si="379"/>
        <v>0</v>
      </c>
      <c r="AH933" s="484">
        <f t="shared" si="380"/>
        <v>0</v>
      </c>
      <c r="AI933" s="485">
        <f t="shared" si="381"/>
        <v>0</v>
      </c>
      <c r="AJ933" s="486">
        <f t="shared" si="382"/>
        <v>0</v>
      </c>
      <c r="AK933" s="483">
        <f t="shared" si="383"/>
        <v>0</v>
      </c>
      <c r="AL933" s="484">
        <f t="shared" si="384"/>
        <v>0</v>
      </c>
      <c r="AM933" s="485">
        <f t="shared" si="385"/>
        <v>0</v>
      </c>
      <c r="AN933" s="486">
        <f t="shared" si="386"/>
        <v>0</v>
      </c>
      <c r="AO933" s="483">
        <f t="shared" si="387"/>
        <v>0</v>
      </c>
      <c r="AP933" s="484">
        <f t="shared" si="388"/>
        <v>0</v>
      </c>
      <c r="AQ933" s="485">
        <f t="shared" si="389"/>
        <v>0</v>
      </c>
      <c r="AR933" s="486">
        <f t="shared" si="390"/>
        <v>0</v>
      </c>
    </row>
    <row r="934" spans="1:44" ht="30" customHeight="1">
      <c r="A934" s="6"/>
      <c r="B934" s="5"/>
      <c r="C934" s="85" t="s">
        <v>112</v>
      </c>
      <c r="D934" s="732" t="str">
        <f>IF(CNGE_2024_M1_Secc1_Sub1!$D66="","",CNGE_2024_M1_Secc1_Sub1!$D66)</f>
        <v>INSTITUTO TECNOLOGICO SUPERIOR DE MISANTLA</v>
      </c>
      <c r="E934" s="733"/>
      <c r="F934" s="733"/>
      <c r="G934" s="733"/>
      <c r="H934" s="733"/>
      <c r="I934" s="733"/>
      <c r="J934" s="733"/>
      <c r="K934" s="733"/>
      <c r="L934" s="734"/>
      <c r="M934" s="111"/>
      <c r="N934" s="111"/>
      <c r="O934" s="111"/>
      <c r="P934" s="111"/>
      <c r="Q934" s="111"/>
      <c r="R934" s="111"/>
      <c r="S934" s="111"/>
      <c r="T934" s="111"/>
      <c r="U934" s="111"/>
      <c r="V934" s="111"/>
      <c r="W934" s="111"/>
      <c r="X934" s="111"/>
      <c r="Y934" s="111"/>
      <c r="Z934" s="111"/>
      <c r="AA934" s="111"/>
      <c r="AB934" s="111"/>
      <c r="AC934" s="111"/>
      <c r="AD934" s="111"/>
      <c r="AE934" s="8"/>
      <c r="AG934" s="483">
        <f t="shared" si="379"/>
        <v>0</v>
      </c>
      <c r="AH934" s="484">
        <f t="shared" si="380"/>
        <v>0</v>
      </c>
      <c r="AI934" s="485">
        <f t="shared" si="381"/>
        <v>0</v>
      </c>
      <c r="AJ934" s="486">
        <f t="shared" si="382"/>
        <v>0</v>
      </c>
      <c r="AK934" s="483">
        <f t="shared" si="383"/>
        <v>0</v>
      </c>
      <c r="AL934" s="484">
        <f t="shared" si="384"/>
        <v>0</v>
      </c>
      <c r="AM934" s="485">
        <f t="shared" si="385"/>
        <v>0</v>
      </c>
      <c r="AN934" s="486">
        <f t="shared" si="386"/>
        <v>0</v>
      </c>
      <c r="AO934" s="483">
        <f t="shared" si="387"/>
        <v>0</v>
      </c>
      <c r="AP934" s="484">
        <f t="shared" si="388"/>
        <v>0</v>
      </c>
      <c r="AQ934" s="485">
        <f t="shared" si="389"/>
        <v>0</v>
      </c>
      <c r="AR934" s="486">
        <f t="shared" si="390"/>
        <v>0</v>
      </c>
    </row>
    <row r="935" spans="1:44" ht="30" customHeight="1">
      <c r="A935" s="6"/>
      <c r="B935" s="5"/>
      <c r="C935" s="85" t="s">
        <v>113</v>
      </c>
      <c r="D935" s="732" t="str">
        <f>IF(CNGE_2024_M1_Secc1_Sub1!$D67="","",CNGE_2024_M1_Secc1_Sub1!$D67)</f>
        <v>INSTITUTO TECNOLOGICO SUPERIOR DE SAN ANDRES TUXTLA</v>
      </c>
      <c r="E935" s="733"/>
      <c r="F935" s="733"/>
      <c r="G935" s="733"/>
      <c r="H935" s="733"/>
      <c r="I935" s="733"/>
      <c r="J935" s="733"/>
      <c r="K935" s="733"/>
      <c r="L935" s="734"/>
      <c r="M935" s="111"/>
      <c r="N935" s="111"/>
      <c r="O935" s="111"/>
      <c r="P935" s="111"/>
      <c r="Q935" s="111"/>
      <c r="R935" s="111"/>
      <c r="S935" s="111"/>
      <c r="T935" s="111"/>
      <c r="U935" s="111"/>
      <c r="V935" s="111"/>
      <c r="W935" s="111"/>
      <c r="X935" s="111"/>
      <c r="Y935" s="111"/>
      <c r="Z935" s="111"/>
      <c r="AA935" s="111"/>
      <c r="AB935" s="111"/>
      <c r="AC935" s="111"/>
      <c r="AD935" s="111"/>
      <c r="AE935" s="8"/>
      <c r="AG935" s="483">
        <f t="shared" si="379"/>
        <v>0</v>
      </c>
      <c r="AH935" s="484">
        <f t="shared" si="380"/>
        <v>0</v>
      </c>
      <c r="AI935" s="485">
        <f t="shared" si="381"/>
        <v>0</v>
      </c>
      <c r="AJ935" s="486">
        <f t="shared" si="382"/>
        <v>0</v>
      </c>
      <c r="AK935" s="483">
        <f t="shared" si="383"/>
        <v>0</v>
      </c>
      <c r="AL935" s="484">
        <f t="shared" si="384"/>
        <v>0</v>
      </c>
      <c r="AM935" s="485">
        <f t="shared" si="385"/>
        <v>0</v>
      </c>
      <c r="AN935" s="486">
        <f t="shared" si="386"/>
        <v>0</v>
      </c>
      <c r="AO935" s="483">
        <f t="shared" si="387"/>
        <v>0</v>
      </c>
      <c r="AP935" s="484">
        <f t="shared" si="388"/>
        <v>0</v>
      </c>
      <c r="AQ935" s="485">
        <f t="shared" si="389"/>
        <v>0</v>
      </c>
      <c r="AR935" s="486">
        <f t="shared" si="390"/>
        <v>0</v>
      </c>
    </row>
    <row r="936" spans="1:44" ht="30" customHeight="1">
      <c r="A936" s="6"/>
      <c r="B936" s="5"/>
      <c r="C936" s="85" t="s">
        <v>114</v>
      </c>
      <c r="D936" s="732" t="str">
        <f>IF(CNGE_2024_M1_Secc1_Sub1!$D68="","",CNGE_2024_M1_Secc1_Sub1!$D68)</f>
        <v>INSTITUTO TECNOLOGICO SUPERIOR DE TANTOYUCA</v>
      </c>
      <c r="E936" s="733"/>
      <c r="F936" s="733"/>
      <c r="G936" s="733"/>
      <c r="H936" s="733"/>
      <c r="I936" s="733"/>
      <c r="J936" s="733"/>
      <c r="K936" s="733"/>
      <c r="L936" s="734"/>
      <c r="M936" s="111"/>
      <c r="N936" s="111"/>
      <c r="O936" s="111"/>
      <c r="P936" s="111"/>
      <c r="Q936" s="111"/>
      <c r="R936" s="111"/>
      <c r="S936" s="111"/>
      <c r="T936" s="111"/>
      <c r="U936" s="111"/>
      <c r="V936" s="111"/>
      <c r="W936" s="111"/>
      <c r="X936" s="111"/>
      <c r="Y936" s="111"/>
      <c r="Z936" s="111"/>
      <c r="AA936" s="111"/>
      <c r="AB936" s="111"/>
      <c r="AC936" s="111"/>
      <c r="AD936" s="111"/>
      <c r="AE936" s="8"/>
      <c r="AG936" s="483">
        <f t="shared" si="379"/>
        <v>0</v>
      </c>
      <c r="AH936" s="484">
        <f t="shared" si="380"/>
        <v>0</v>
      </c>
      <c r="AI936" s="485">
        <f t="shared" si="381"/>
        <v>0</v>
      </c>
      <c r="AJ936" s="486">
        <f t="shared" si="382"/>
        <v>0</v>
      </c>
      <c r="AK936" s="483">
        <f t="shared" si="383"/>
        <v>0</v>
      </c>
      <c r="AL936" s="484">
        <f t="shared" si="384"/>
        <v>0</v>
      </c>
      <c r="AM936" s="485">
        <f t="shared" si="385"/>
        <v>0</v>
      </c>
      <c r="AN936" s="486">
        <f t="shared" si="386"/>
        <v>0</v>
      </c>
      <c r="AO936" s="483">
        <f t="shared" si="387"/>
        <v>0</v>
      </c>
      <c r="AP936" s="484">
        <f t="shared" si="388"/>
        <v>0</v>
      </c>
      <c r="AQ936" s="485">
        <f t="shared" si="389"/>
        <v>0</v>
      </c>
      <c r="AR936" s="486">
        <f t="shared" si="390"/>
        <v>0</v>
      </c>
    </row>
    <row r="937" spans="1:44" ht="30" customHeight="1">
      <c r="A937" s="6"/>
      <c r="B937" s="5"/>
      <c r="C937" s="85" t="s">
        <v>115</v>
      </c>
      <c r="D937" s="732" t="str">
        <f>IF(CNGE_2024_M1_Secc1_Sub1!$D69="","",CNGE_2024_M1_Secc1_Sub1!$D69)</f>
        <v>INSTITUTO TECNOLOGICO SUPERIOR DE COSAMALOAPAN</v>
      </c>
      <c r="E937" s="733"/>
      <c r="F937" s="733"/>
      <c r="G937" s="733"/>
      <c r="H937" s="733"/>
      <c r="I937" s="733"/>
      <c r="J937" s="733"/>
      <c r="K937" s="733"/>
      <c r="L937" s="734"/>
      <c r="M937" s="111"/>
      <c r="N937" s="111"/>
      <c r="O937" s="111"/>
      <c r="P937" s="111"/>
      <c r="Q937" s="111"/>
      <c r="R937" s="111"/>
      <c r="S937" s="111"/>
      <c r="T937" s="111"/>
      <c r="U937" s="111"/>
      <c r="V937" s="111"/>
      <c r="W937" s="111"/>
      <c r="X937" s="111"/>
      <c r="Y937" s="111"/>
      <c r="Z937" s="111"/>
      <c r="AA937" s="111"/>
      <c r="AB937" s="111"/>
      <c r="AC937" s="111"/>
      <c r="AD937" s="111"/>
      <c r="AE937" s="8"/>
      <c r="AG937" s="483">
        <f t="shared" si="379"/>
        <v>0</v>
      </c>
      <c r="AH937" s="484">
        <f t="shared" si="380"/>
        <v>0</v>
      </c>
      <c r="AI937" s="485">
        <f t="shared" si="381"/>
        <v>0</v>
      </c>
      <c r="AJ937" s="486">
        <f t="shared" si="382"/>
        <v>0</v>
      </c>
      <c r="AK937" s="483">
        <f t="shared" si="383"/>
        <v>0</v>
      </c>
      <c r="AL937" s="484">
        <f t="shared" si="384"/>
        <v>0</v>
      </c>
      <c r="AM937" s="485">
        <f t="shared" si="385"/>
        <v>0</v>
      </c>
      <c r="AN937" s="486">
        <f t="shared" si="386"/>
        <v>0</v>
      </c>
      <c r="AO937" s="483">
        <f t="shared" si="387"/>
        <v>0</v>
      </c>
      <c r="AP937" s="484">
        <f t="shared" si="388"/>
        <v>0</v>
      </c>
      <c r="AQ937" s="485">
        <f t="shared" si="389"/>
        <v>0</v>
      </c>
      <c r="AR937" s="486">
        <f t="shared" si="390"/>
        <v>0</v>
      </c>
    </row>
    <row r="938" spans="1:44" ht="30" customHeight="1">
      <c r="A938" s="6"/>
      <c r="B938" s="5"/>
      <c r="C938" s="85" t="s">
        <v>116</v>
      </c>
      <c r="D938" s="732" t="str">
        <f>IF(CNGE_2024_M1_Secc1_Sub1!$D70="","",CNGE_2024_M1_Secc1_Sub1!$D70)</f>
        <v>INSTITUTO TECNOLOGICO SUPERIOR DE PANUCO</v>
      </c>
      <c r="E938" s="733"/>
      <c r="F938" s="733"/>
      <c r="G938" s="733"/>
      <c r="H938" s="733"/>
      <c r="I938" s="733"/>
      <c r="J938" s="733"/>
      <c r="K938" s="733"/>
      <c r="L938" s="734"/>
      <c r="M938" s="111"/>
      <c r="N938" s="111"/>
      <c r="O938" s="111"/>
      <c r="P938" s="111"/>
      <c r="Q938" s="111"/>
      <c r="R938" s="111"/>
      <c r="S938" s="111"/>
      <c r="T938" s="111"/>
      <c r="U938" s="111"/>
      <c r="V938" s="111"/>
      <c r="W938" s="111"/>
      <c r="X938" s="111"/>
      <c r="Y938" s="111"/>
      <c r="Z938" s="111"/>
      <c r="AA938" s="111"/>
      <c r="AB938" s="111"/>
      <c r="AC938" s="111"/>
      <c r="AD938" s="111"/>
      <c r="AE938" s="8"/>
      <c r="AG938" s="483">
        <f t="shared" si="379"/>
        <v>0</v>
      </c>
      <c r="AH938" s="484">
        <f t="shared" si="380"/>
        <v>0</v>
      </c>
      <c r="AI938" s="485">
        <f t="shared" si="381"/>
        <v>0</v>
      </c>
      <c r="AJ938" s="486">
        <f t="shared" si="382"/>
        <v>0</v>
      </c>
      <c r="AK938" s="483">
        <f t="shared" si="383"/>
        <v>0</v>
      </c>
      <c r="AL938" s="484">
        <f t="shared" si="384"/>
        <v>0</v>
      </c>
      <c r="AM938" s="485">
        <f t="shared" si="385"/>
        <v>0</v>
      </c>
      <c r="AN938" s="486">
        <f t="shared" si="386"/>
        <v>0</v>
      </c>
      <c r="AO938" s="483">
        <f t="shared" si="387"/>
        <v>0</v>
      </c>
      <c r="AP938" s="484">
        <f t="shared" si="388"/>
        <v>0</v>
      </c>
      <c r="AQ938" s="485">
        <f t="shared" si="389"/>
        <v>0</v>
      </c>
      <c r="AR938" s="486">
        <f t="shared" si="390"/>
        <v>0</v>
      </c>
    </row>
    <row r="939" spans="1:44" ht="30" customHeight="1">
      <c r="A939" s="6"/>
      <c r="B939" s="5"/>
      <c r="C939" s="85" t="s">
        <v>117</v>
      </c>
      <c r="D939" s="732" t="str">
        <f>IF(CNGE_2024_M1_Secc1_Sub1!$D71="","",CNGE_2024_M1_Secc1_Sub1!$D71)</f>
        <v>INSTITUTO TECNOLOGICO SUPERIOR DE POZA RICA</v>
      </c>
      <c r="E939" s="733"/>
      <c r="F939" s="733"/>
      <c r="G939" s="733"/>
      <c r="H939" s="733"/>
      <c r="I939" s="733"/>
      <c r="J939" s="733"/>
      <c r="K939" s="733"/>
      <c r="L939" s="734"/>
      <c r="M939" s="111"/>
      <c r="N939" s="111"/>
      <c r="O939" s="111"/>
      <c r="P939" s="111"/>
      <c r="Q939" s="111"/>
      <c r="R939" s="111"/>
      <c r="S939" s="111"/>
      <c r="T939" s="111"/>
      <c r="U939" s="111"/>
      <c r="V939" s="111"/>
      <c r="W939" s="111"/>
      <c r="X939" s="111"/>
      <c r="Y939" s="111"/>
      <c r="Z939" s="111"/>
      <c r="AA939" s="111"/>
      <c r="AB939" s="111"/>
      <c r="AC939" s="111"/>
      <c r="AD939" s="111"/>
      <c r="AE939" s="8"/>
      <c r="AG939" s="483">
        <f t="shared" si="379"/>
        <v>0</v>
      </c>
      <c r="AH939" s="484">
        <f t="shared" si="380"/>
        <v>0</v>
      </c>
      <c r="AI939" s="485">
        <f t="shared" si="381"/>
        <v>0</v>
      </c>
      <c r="AJ939" s="486">
        <f t="shared" si="382"/>
        <v>0</v>
      </c>
      <c r="AK939" s="483">
        <f t="shared" si="383"/>
        <v>0</v>
      </c>
      <c r="AL939" s="484">
        <f t="shared" si="384"/>
        <v>0</v>
      </c>
      <c r="AM939" s="485">
        <f t="shared" si="385"/>
        <v>0</v>
      </c>
      <c r="AN939" s="486">
        <f t="shared" si="386"/>
        <v>0</v>
      </c>
      <c r="AO939" s="483">
        <f t="shared" si="387"/>
        <v>0</v>
      </c>
      <c r="AP939" s="484">
        <f t="shared" si="388"/>
        <v>0</v>
      </c>
      <c r="AQ939" s="485">
        <f t="shared" si="389"/>
        <v>0</v>
      </c>
      <c r="AR939" s="486">
        <f t="shared" si="390"/>
        <v>0</v>
      </c>
    </row>
    <row r="940" spans="1:44" ht="30" customHeight="1">
      <c r="A940" s="6"/>
      <c r="B940" s="5"/>
      <c r="C940" s="85" t="s">
        <v>118</v>
      </c>
      <c r="D940" s="732" t="str">
        <f>IF(CNGE_2024_M1_Secc1_Sub1!$D72="","",CNGE_2024_M1_Secc1_Sub1!$D72)</f>
        <v>INSTITUTO TECNOLOGICO SUPERIOR DE XALAPA</v>
      </c>
      <c r="E940" s="733"/>
      <c r="F940" s="733"/>
      <c r="G940" s="733"/>
      <c r="H940" s="733"/>
      <c r="I940" s="733"/>
      <c r="J940" s="733"/>
      <c r="K940" s="733"/>
      <c r="L940" s="734"/>
      <c r="M940" s="111"/>
      <c r="N940" s="111"/>
      <c r="O940" s="111"/>
      <c r="P940" s="111"/>
      <c r="Q940" s="111"/>
      <c r="R940" s="111"/>
      <c r="S940" s="111"/>
      <c r="T940" s="111"/>
      <c r="U940" s="111"/>
      <c r="V940" s="111"/>
      <c r="W940" s="111"/>
      <c r="X940" s="111"/>
      <c r="Y940" s="111"/>
      <c r="Z940" s="111"/>
      <c r="AA940" s="111"/>
      <c r="AB940" s="111"/>
      <c r="AC940" s="111"/>
      <c r="AD940" s="111"/>
      <c r="AE940" s="8"/>
      <c r="AG940" s="483">
        <f t="shared" si="379"/>
        <v>0</v>
      </c>
      <c r="AH940" s="484">
        <f t="shared" si="380"/>
        <v>0</v>
      </c>
      <c r="AI940" s="485">
        <f t="shared" si="381"/>
        <v>0</v>
      </c>
      <c r="AJ940" s="486">
        <f t="shared" si="382"/>
        <v>0</v>
      </c>
      <c r="AK940" s="483">
        <f t="shared" si="383"/>
        <v>0</v>
      </c>
      <c r="AL940" s="484">
        <f t="shared" si="384"/>
        <v>0</v>
      </c>
      <c r="AM940" s="485">
        <f t="shared" si="385"/>
        <v>0</v>
      </c>
      <c r="AN940" s="486">
        <f t="shared" si="386"/>
        <v>0</v>
      </c>
      <c r="AO940" s="483">
        <f t="shared" si="387"/>
        <v>0</v>
      </c>
      <c r="AP940" s="484">
        <f t="shared" si="388"/>
        <v>0</v>
      </c>
      <c r="AQ940" s="485">
        <f t="shared" si="389"/>
        <v>0</v>
      </c>
      <c r="AR940" s="486">
        <f t="shared" si="390"/>
        <v>0</v>
      </c>
    </row>
    <row r="941" spans="1:44" ht="30" customHeight="1">
      <c r="A941" s="6"/>
      <c r="B941" s="5"/>
      <c r="C941" s="85" t="s">
        <v>119</v>
      </c>
      <c r="D941" s="732" t="str">
        <f>IF(CNGE_2024_M1_Secc1_Sub1!$D73="","",CNGE_2024_M1_Secc1_Sub1!$D73)</f>
        <v>INSTITUTO TECNOLOGICO SUPERIOR DE COATZACOALCOS</v>
      </c>
      <c r="E941" s="733"/>
      <c r="F941" s="733"/>
      <c r="G941" s="733"/>
      <c r="H941" s="733"/>
      <c r="I941" s="733"/>
      <c r="J941" s="733"/>
      <c r="K941" s="733"/>
      <c r="L941" s="734"/>
      <c r="M941" s="111"/>
      <c r="N941" s="111"/>
      <c r="O941" s="111"/>
      <c r="P941" s="111"/>
      <c r="Q941" s="111"/>
      <c r="R941" s="111"/>
      <c r="S941" s="111"/>
      <c r="T941" s="111"/>
      <c r="U941" s="111"/>
      <c r="V941" s="111"/>
      <c r="W941" s="111"/>
      <c r="X941" s="111"/>
      <c r="Y941" s="111"/>
      <c r="Z941" s="111"/>
      <c r="AA941" s="111"/>
      <c r="AB941" s="111"/>
      <c r="AC941" s="111"/>
      <c r="AD941" s="111"/>
      <c r="AE941" s="8"/>
      <c r="AG941" s="483">
        <f t="shared" si="379"/>
        <v>0</v>
      </c>
      <c r="AH941" s="484">
        <f t="shared" si="380"/>
        <v>0</v>
      </c>
      <c r="AI941" s="485">
        <f t="shared" si="381"/>
        <v>0</v>
      </c>
      <c r="AJ941" s="486">
        <f t="shared" si="382"/>
        <v>0</v>
      </c>
      <c r="AK941" s="483">
        <f t="shared" si="383"/>
        <v>0</v>
      </c>
      <c r="AL941" s="484">
        <f t="shared" si="384"/>
        <v>0</v>
      </c>
      <c r="AM941" s="485">
        <f t="shared" si="385"/>
        <v>0</v>
      </c>
      <c r="AN941" s="486">
        <f t="shared" si="386"/>
        <v>0</v>
      </c>
      <c r="AO941" s="483">
        <f t="shared" si="387"/>
        <v>0</v>
      </c>
      <c r="AP941" s="484">
        <f t="shared" si="388"/>
        <v>0</v>
      </c>
      <c r="AQ941" s="485">
        <f t="shared" si="389"/>
        <v>0</v>
      </c>
      <c r="AR941" s="486">
        <f t="shared" si="390"/>
        <v>0</v>
      </c>
    </row>
    <row r="942" spans="1:44" ht="30" customHeight="1">
      <c r="A942" s="6"/>
      <c r="B942" s="5"/>
      <c r="C942" s="85" t="s">
        <v>120</v>
      </c>
      <c r="D942" s="732" t="str">
        <f>IF(CNGE_2024_M1_Secc1_Sub1!$D74="","",CNGE_2024_M1_Secc1_Sub1!$D74)</f>
        <v>INSTITUTO TECNOLOGICO SUPERIOR DE TIERRA BLANCA</v>
      </c>
      <c r="E942" s="733"/>
      <c r="F942" s="733"/>
      <c r="G942" s="733"/>
      <c r="H942" s="733"/>
      <c r="I942" s="733"/>
      <c r="J942" s="733"/>
      <c r="K942" s="733"/>
      <c r="L942" s="734"/>
      <c r="M942" s="111"/>
      <c r="N942" s="111"/>
      <c r="O942" s="111"/>
      <c r="P942" s="111"/>
      <c r="Q942" s="111"/>
      <c r="R942" s="111"/>
      <c r="S942" s="111"/>
      <c r="T942" s="111"/>
      <c r="U942" s="111"/>
      <c r="V942" s="111"/>
      <c r="W942" s="111"/>
      <c r="X942" s="111"/>
      <c r="Y942" s="111"/>
      <c r="Z942" s="111"/>
      <c r="AA942" s="111"/>
      <c r="AB942" s="111"/>
      <c r="AC942" s="111"/>
      <c r="AD942" s="111"/>
      <c r="AE942" s="8"/>
      <c r="AG942" s="483">
        <f t="shared" si="379"/>
        <v>0</v>
      </c>
      <c r="AH942" s="484">
        <f t="shared" si="380"/>
        <v>0</v>
      </c>
      <c r="AI942" s="485">
        <f t="shared" si="381"/>
        <v>0</v>
      </c>
      <c r="AJ942" s="486">
        <f t="shared" si="382"/>
        <v>0</v>
      </c>
      <c r="AK942" s="483">
        <f t="shared" si="383"/>
        <v>0</v>
      </c>
      <c r="AL942" s="484">
        <f t="shared" si="384"/>
        <v>0</v>
      </c>
      <c r="AM942" s="485">
        <f t="shared" si="385"/>
        <v>0</v>
      </c>
      <c r="AN942" s="486">
        <f t="shared" si="386"/>
        <v>0</v>
      </c>
      <c r="AO942" s="483">
        <f t="shared" si="387"/>
        <v>0</v>
      </c>
      <c r="AP942" s="484">
        <f t="shared" si="388"/>
        <v>0</v>
      </c>
      <c r="AQ942" s="485">
        <f t="shared" si="389"/>
        <v>0</v>
      </c>
      <c r="AR942" s="486">
        <f t="shared" si="390"/>
        <v>0</v>
      </c>
    </row>
    <row r="943" spans="1:44" ht="30" customHeight="1">
      <c r="A943" s="6"/>
      <c r="B943" s="5"/>
      <c r="C943" s="85" t="s">
        <v>121</v>
      </c>
      <c r="D943" s="732" t="str">
        <f>IF(CNGE_2024_M1_Secc1_Sub1!$D75="","",CNGE_2024_M1_Secc1_Sub1!$D75)</f>
        <v>INSTITUTO TECNOLOGICO SUPERIOR DE ALAMO</v>
      </c>
      <c r="E943" s="733"/>
      <c r="F943" s="733"/>
      <c r="G943" s="733"/>
      <c r="H943" s="733"/>
      <c r="I943" s="733"/>
      <c r="J943" s="733"/>
      <c r="K943" s="733"/>
      <c r="L943" s="734"/>
      <c r="M943" s="111"/>
      <c r="N943" s="111"/>
      <c r="O943" s="111"/>
      <c r="P943" s="111"/>
      <c r="Q943" s="111"/>
      <c r="R943" s="111"/>
      <c r="S943" s="111"/>
      <c r="T943" s="111"/>
      <c r="U943" s="111"/>
      <c r="V943" s="111"/>
      <c r="W943" s="111"/>
      <c r="X943" s="111"/>
      <c r="Y943" s="111"/>
      <c r="Z943" s="111"/>
      <c r="AA943" s="111"/>
      <c r="AB943" s="111"/>
      <c r="AC943" s="111"/>
      <c r="AD943" s="111"/>
      <c r="AE943" s="8"/>
      <c r="AG943" s="483">
        <f t="shared" si="379"/>
        <v>0</v>
      </c>
      <c r="AH943" s="484">
        <f t="shared" si="380"/>
        <v>0</v>
      </c>
      <c r="AI943" s="485">
        <f t="shared" si="381"/>
        <v>0</v>
      </c>
      <c r="AJ943" s="486">
        <f t="shared" si="382"/>
        <v>0</v>
      </c>
      <c r="AK943" s="483">
        <f t="shared" si="383"/>
        <v>0</v>
      </c>
      <c r="AL943" s="484">
        <f t="shared" si="384"/>
        <v>0</v>
      </c>
      <c r="AM943" s="485">
        <f t="shared" si="385"/>
        <v>0</v>
      </c>
      <c r="AN943" s="486">
        <f t="shared" si="386"/>
        <v>0</v>
      </c>
      <c r="AO943" s="483">
        <f t="shared" si="387"/>
        <v>0</v>
      </c>
      <c r="AP943" s="484">
        <f t="shared" si="388"/>
        <v>0</v>
      </c>
      <c r="AQ943" s="485">
        <f t="shared" si="389"/>
        <v>0</v>
      </c>
      <c r="AR943" s="486">
        <f t="shared" si="390"/>
        <v>0</v>
      </c>
    </row>
    <row r="944" spans="1:44" ht="30" customHeight="1">
      <c r="A944" s="6"/>
      <c r="B944" s="5"/>
      <c r="C944" s="85" t="s">
        <v>122</v>
      </c>
      <c r="D944" s="732" t="str">
        <f>IF(CNGE_2024_M1_Secc1_Sub1!$D76="","",CNGE_2024_M1_Secc1_Sub1!$D76)</f>
        <v>INSTITUTO TECNOLOGICO SUPERIOR DE ACAYUCAN</v>
      </c>
      <c r="E944" s="733"/>
      <c r="F944" s="733"/>
      <c r="G944" s="733"/>
      <c r="H944" s="733"/>
      <c r="I944" s="733"/>
      <c r="J944" s="733"/>
      <c r="K944" s="733"/>
      <c r="L944" s="734"/>
      <c r="M944" s="111"/>
      <c r="N944" s="111"/>
      <c r="O944" s="111"/>
      <c r="P944" s="111"/>
      <c r="Q944" s="111"/>
      <c r="R944" s="111"/>
      <c r="S944" s="111"/>
      <c r="T944" s="111"/>
      <c r="U944" s="111"/>
      <c r="V944" s="111"/>
      <c r="W944" s="111"/>
      <c r="X944" s="111"/>
      <c r="Y944" s="111"/>
      <c r="Z944" s="111"/>
      <c r="AA944" s="111"/>
      <c r="AB944" s="111"/>
      <c r="AC944" s="111"/>
      <c r="AD944" s="111"/>
      <c r="AE944" s="8"/>
      <c r="AG944" s="483">
        <f t="shared" si="379"/>
        <v>0</v>
      </c>
      <c r="AH944" s="484">
        <f t="shared" si="380"/>
        <v>0</v>
      </c>
      <c r="AI944" s="485">
        <f t="shared" si="381"/>
        <v>0</v>
      </c>
      <c r="AJ944" s="486">
        <f t="shared" si="382"/>
        <v>0</v>
      </c>
      <c r="AK944" s="483">
        <f t="shared" si="383"/>
        <v>0</v>
      </c>
      <c r="AL944" s="484">
        <f t="shared" si="384"/>
        <v>0</v>
      </c>
      <c r="AM944" s="485">
        <f t="shared" si="385"/>
        <v>0</v>
      </c>
      <c r="AN944" s="486">
        <f t="shared" si="386"/>
        <v>0</v>
      </c>
      <c r="AO944" s="483">
        <f t="shared" si="387"/>
        <v>0</v>
      </c>
      <c r="AP944" s="484">
        <f t="shared" si="388"/>
        <v>0</v>
      </c>
      <c r="AQ944" s="485">
        <f t="shared" si="389"/>
        <v>0</v>
      </c>
      <c r="AR944" s="486">
        <f t="shared" si="390"/>
        <v>0</v>
      </c>
    </row>
    <row r="945" spans="1:44" ht="30" customHeight="1">
      <c r="A945" s="6"/>
      <c r="B945" s="5"/>
      <c r="C945" s="85" t="s">
        <v>140</v>
      </c>
      <c r="D945" s="732" t="str">
        <f>IF(CNGE_2024_M1_Secc1_Sub1!$D77="","",CNGE_2024_M1_Secc1_Sub1!$D77)</f>
        <v>INSTITUTO TECNOLOGICO SUPERIOR DE LAS CHOAPAS</v>
      </c>
      <c r="E945" s="733"/>
      <c r="F945" s="733"/>
      <c r="G945" s="733"/>
      <c r="H945" s="733"/>
      <c r="I945" s="733"/>
      <c r="J945" s="733"/>
      <c r="K945" s="733"/>
      <c r="L945" s="734"/>
      <c r="M945" s="111"/>
      <c r="N945" s="111"/>
      <c r="O945" s="111"/>
      <c r="P945" s="111"/>
      <c r="Q945" s="111"/>
      <c r="R945" s="111"/>
      <c r="S945" s="111"/>
      <c r="T945" s="111"/>
      <c r="U945" s="111"/>
      <c r="V945" s="111"/>
      <c r="W945" s="111"/>
      <c r="X945" s="111"/>
      <c r="Y945" s="111"/>
      <c r="Z945" s="111"/>
      <c r="AA945" s="111"/>
      <c r="AB945" s="111"/>
      <c r="AC945" s="111"/>
      <c r="AD945" s="111"/>
      <c r="AE945" s="8"/>
      <c r="AG945" s="483">
        <f t="shared" si="379"/>
        <v>0</v>
      </c>
      <c r="AH945" s="484">
        <f t="shared" si="380"/>
        <v>0</v>
      </c>
      <c r="AI945" s="485">
        <f t="shared" si="381"/>
        <v>0</v>
      </c>
      <c r="AJ945" s="486">
        <f t="shared" si="382"/>
        <v>0</v>
      </c>
      <c r="AK945" s="483">
        <f t="shared" si="383"/>
        <v>0</v>
      </c>
      <c r="AL945" s="484">
        <f t="shared" si="384"/>
        <v>0</v>
      </c>
      <c r="AM945" s="485">
        <f t="shared" si="385"/>
        <v>0</v>
      </c>
      <c r="AN945" s="486">
        <f t="shared" si="386"/>
        <v>0</v>
      </c>
      <c r="AO945" s="483">
        <f t="shared" si="387"/>
        <v>0</v>
      </c>
      <c r="AP945" s="484">
        <f t="shared" si="388"/>
        <v>0</v>
      </c>
      <c r="AQ945" s="485">
        <f t="shared" si="389"/>
        <v>0</v>
      </c>
      <c r="AR945" s="486">
        <f t="shared" si="390"/>
        <v>0</v>
      </c>
    </row>
    <row r="946" spans="1:44" ht="30" customHeight="1">
      <c r="A946" s="6"/>
      <c r="B946" s="5"/>
      <c r="C946" s="85" t="s">
        <v>141</v>
      </c>
      <c r="D946" s="732" t="str">
        <f>IF(CNGE_2024_M1_Secc1_Sub1!$D78="","",CNGE_2024_M1_Secc1_Sub1!$D78)</f>
        <v>INSTITUTO TECNOLOGICO SUPERIOR DE HUATUSCO</v>
      </c>
      <c r="E946" s="733"/>
      <c r="F946" s="733"/>
      <c r="G946" s="733"/>
      <c r="H946" s="733"/>
      <c r="I946" s="733"/>
      <c r="J946" s="733"/>
      <c r="K946" s="733"/>
      <c r="L946" s="734"/>
      <c r="M946" s="111"/>
      <c r="N946" s="111"/>
      <c r="O946" s="111"/>
      <c r="P946" s="111"/>
      <c r="Q946" s="111"/>
      <c r="R946" s="111"/>
      <c r="S946" s="111"/>
      <c r="T946" s="111"/>
      <c r="U946" s="111"/>
      <c r="V946" s="111"/>
      <c r="W946" s="111"/>
      <c r="X946" s="111"/>
      <c r="Y946" s="111"/>
      <c r="Z946" s="111"/>
      <c r="AA946" s="111"/>
      <c r="AB946" s="111"/>
      <c r="AC946" s="111"/>
      <c r="AD946" s="111"/>
      <c r="AE946" s="8"/>
      <c r="AG946" s="483">
        <f t="shared" si="379"/>
        <v>0</v>
      </c>
      <c r="AH946" s="484">
        <f t="shared" si="380"/>
        <v>0</v>
      </c>
      <c r="AI946" s="485">
        <f t="shared" si="381"/>
        <v>0</v>
      </c>
      <c r="AJ946" s="486">
        <f t="shared" si="382"/>
        <v>0</v>
      </c>
      <c r="AK946" s="483">
        <f t="shared" si="383"/>
        <v>0</v>
      </c>
      <c r="AL946" s="484">
        <f t="shared" si="384"/>
        <v>0</v>
      </c>
      <c r="AM946" s="485">
        <f t="shared" si="385"/>
        <v>0</v>
      </c>
      <c r="AN946" s="486">
        <f t="shared" si="386"/>
        <v>0</v>
      </c>
      <c r="AO946" s="483">
        <f t="shared" si="387"/>
        <v>0</v>
      </c>
      <c r="AP946" s="484">
        <f t="shared" si="388"/>
        <v>0</v>
      </c>
      <c r="AQ946" s="485">
        <f t="shared" si="389"/>
        <v>0</v>
      </c>
      <c r="AR946" s="486">
        <f t="shared" si="390"/>
        <v>0</v>
      </c>
    </row>
    <row r="947" spans="1:44" ht="30" customHeight="1">
      <c r="A947" s="6"/>
      <c r="B947" s="5"/>
      <c r="C947" s="85" t="s">
        <v>142</v>
      </c>
      <c r="D947" s="732" t="str">
        <f>IF(CNGE_2024_M1_Secc1_Sub1!$D79="","",CNGE_2024_M1_Secc1_Sub1!$D79)</f>
        <v>INSTITUTO TECNOLOGICO SUPERIOR DE ALVARADO</v>
      </c>
      <c r="E947" s="733"/>
      <c r="F947" s="733"/>
      <c r="G947" s="733"/>
      <c r="H947" s="733"/>
      <c r="I947" s="733"/>
      <c r="J947" s="733"/>
      <c r="K947" s="733"/>
      <c r="L947" s="734"/>
      <c r="M947" s="111"/>
      <c r="N947" s="111"/>
      <c r="O947" s="111"/>
      <c r="P947" s="111"/>
      <c r="Q947" s="111"/>
      <c r="R947" s="111"/>
      <c r="S947" s="111"/>
      <c r="T947" s="111"/>
      <c r="U947" s="111"/>
      <c r="V947" s="111"/>
      <c r="W947" s="111"/>
      <c r="X947" s="111"/>
      <c r="Y947" s="111"/>
      <c r="Z947" s="111"/>
      <c r="AA947" s="111"/>
      <c r="AB947" s="111"/>
      <c r="AC947" s="111"/>
      <c r="AD947" s="111"/>
      <c r="AE947" s="8"/>
      <c r="AG947" s="483">
        <f t="shared" si="379"/>
        <v>0</v>
      </c>
      <c r="AH947" s="484">
        <f t="shared" si="380"/>
        <v>0</v>
      </c>
      <c r="AI947" s="485">
        <f t="shared" si="381"/>
        <v>0</v>
      </c>
      <c r="AJ947" s="486">
        <f t="shared" si="382"/>
        <v>0</v>
      </c>
      <c r="AK947" s="483">
        <f t="shared" si="383"/>
        <v>0</v>
      </c>
      <c r="AL947" s="484">
        <f t="shared" si="384"/>
        <v>0</v>
      </c>
      <c r="AM947" s="485">
        <f t="shared" si="385"/>
        <v>0</v>
      </c>
      <c r="AN947" s="486">
        <f t="shared" si="386"/>
        <v>0</v>
      </c>
      <c r="AO947" s="483">
        <f t="shared" si="387"/>
        <v>0</v>
      </c>
      <c r="AP947" s="484">
        <f t="shared" si="388"/>
        <v>0</v>
      </c>
      <c r="AQ947" s="485">
        <f t="shared" si="389"/>
        <v>0</v>
      </c>
      <c r="AR947" s="486">
        <f t="shared" si="390"/>
        <v>0</v>
      </c>
    </row>
    <row r="948" spans="1:44" ht="30" customHeight="1">
      <c r="A948" s="6"/>
      <c r="B948" s="5"/>
      <c r="C948" s="85" t="s">
        <v>143</v>
      </c>
      <c r="D948" s="732" t="str">
        <f>IF(CNGE_2024_M1_Secc1_Sub1!$D80="","",CNGE_2024_M1_Secc1_Sub1!$D80)</f>
        <v>INSTITUTO TECNOLOGICO SUPERIOR DE PEROTE</v>
      </c>
      <c r="E948" s="733"/>
      <c r="F948" s="733"/>
      <c r="G948" s="733"/>
      <c r="H948" s="733"/>
      <c r="I948" s="733"/>
      <c r="J948" s="733"/>
      <c r="K948" s="733"/>
      <c r="L948" s="734"/>
      <c r="M948" s="111"/>
      <c r="N948" s="111"/>
      <c r="O948" s="111"/>
      <c r="P948" s="111"/>
      <c r="Q948" s="111"/>
      <c r="R948" s="111"/>
      <c r="S948" s="111"/>
      <c r="T948" s="111"/>
      <c r="U948" s="111"/>
      <c r="V948" s="111"/>
      <c r="W948" s="111"/>
      <c r="X948" s="111"/>
      <c r="Y948" s="111"/>
      <c r="Z948" s="111"/>
      <c r="AA948" s="111"/>
      <c r="AB948" s="111"/>
      <c r="AC948" s="111"/>
      <c r="AD948" s="111"/>
      <c r="AE948" s="8"/>
      <c r="AG948" s="483">
        <f t="shared" si="379"/>
        <v>0</v>
      </c>
      <c r="AH948" s="484">
        <f t="shared" si="380"/>
        <v>0</v>
      </c>
      <c r="AI948" s="485">
        <f t="shared" si="381"/>
        <v>0</v>
      </c>
      <c r="AJ948" s="486">
        <f t="shared" si="382"/>
        <v>0</v>
      </c>
      <c r="AK948" s="483">
        <f t="shared" si="383"/>
        <v>0</v>
      </c>
      <c r="AL948" s="484">
        <f t="shared" si="384"/>
        <v>0</v>
      </c>
      <c r="AM948" s="485">
        <f t="shared" si="385"/>
        <v>0</v>
      </c>
      <c r="AN948" s="486">
        <f t="shared" si="386"/>
        <v>0</v>
      </c>
      <c r="AO948" s="483">
        <f t="shared" si="387"/>
        <v>0</v>
      </c>
      <c r="AP948" s="484">
        <f t="shared" si="388"/>
        <v>0</v>
      </c>
      <c r="AQ948" s="485">
        <f t="shared" si="389"/>
        <v>0</v>
      </c>
      <c r="AR948" s="486">
        <f t="shared" si="390"/>
        <v>0</v>
      </c>
    </row>
    <row r="949" spans="1:44" ht="30" customHeight="1">
      <c r="A949" s="6"/>
      <c r="B949" s="5"/>
      <c r="C949" s="85" t="s">
        <v>144</v>
      </c>
      <c r="D949" s="732" t="str">
        <f>IF(CNGE_2024_M1_Secc1_Sub1!$D81="","",CNGE_2024_M1_Secc1_Sub1!$D81)</f>
        <v>INSTITUTO TECNOLOGICO SUPERIOR DE ZONGOLICA</v>
      </c>
      <c r="E949" s="733"/>
      <c r="F949" s="733"/>
      <c r="G949" s="733"/>
      <c r="H949" s="733"/>
      <c r="I949" s="733"/>
      <c r="J949" s="733"/>
      <c r="K949" s="733"/>
      <c r="L949" s="734"/>
      <c r="M949" s="111"/>
      <c r="N949" s="111"/>
      <c r="O949" s="111"/>
      <c r="P949" s="111"/>
      <c r="Q949" s="111"/>
      <c r="R949" s="111"/>
      <c r="S949" s="111"/>
      <c r="T949" s="111"/>
      <c r="U949" s="111"/>
      <c r="V949" s="111"/>
      <c r="W949" s="111"/>
      <c r="X949" s="111"/>
      <c r="Y949" s="111"/>
      <c r="Z949" s="111"/>
      <c r="AA949" s="111"/>
      <c r="AB949" s="111"/>
      <c r="AC949" s="111"/>
      <c r="AD949" s="111"/>
      <c r="AE949" s="8"/>
      <c r="AG949" s="483">
        <f t="shared" si="379"/>
        <v>0</v>
      </c>
      <c r="AH949" s="484">
        <f t="shared" si="380"/>
        <v>0</v>
      </c>
      <c r="AI949" s="485">
        <f t="shared" si="381"/>
        <v>0</v>
      </c>
      <c r="AJ949" s="486">
        <f t="shared" si="382"/>
        <v>0</v>
      </c>
      <c r="AK949" s="483">
        <f t="shared" si="383"/>
        <v>0</v>
      </c>
      <c r="AL949" s="484">
        <f t="shared" si="384"/>
        <v>0</v>
      </c>
      <c r="AM949" s="485">
        <f t="shared" si="385"/>
        <v>0</v>
      </c>
      <c r="AN949" s="486">
        <f t="shared" si="386"/>
        <v>0</v>
      </c>
      <c r="AO949" s="483">
        <f t="shared" si="387"/>
        <v>0</v>
      </c>
      <c r="AP949" s="484">
        <f t="shared" si="388"/>
        <v>0</v>
      </c>
      <c r="AQ949" s="485">
        <f t="shared" si="389"/>
        <v>0</v>
      </c>
      <c r="AR949" s="486">
        <f t="shared" si="390"/>
        <v>0</v>
      </c>
    </row>
    <row r="950" spans="1:44" ht="30" customHeight="1">
      <c r="A950" s="6"/>
      <c r="B950" s="5"/>
      <c r="C950" s="85" t="s">
        <v>145</v>
      </c>
      <c r="D950" s="732" t="str">
        <f>IF(CNGE_2024_M1_Secc1_Sub1!$D82="","",CNGE_2024_M1_Secc1_Sub1!$D82)</f>
        <v>INSTITUTO TECNOLOGICO SUPERIOR DE NARANJOS</v>
      </c>
      <c r="E950" s="733"/>
      <c r="F950" s="733"/>
      <c r="G950" s="733"/>
      <c r="H950" s="733"/>
      <c r="I950" s="733"/>
      <c r="J950" s="733"/>
      <c r="K950" s="733"/>
      <c r="L950" s="734"/>
      <c r="M950" s="111"/>
      <c r="N950" s="111"/>
      <c r="O950" s="111"/>
      <c r="P950" s="111"/>
      <c r="Q950" s="111"/>
      <c r="R950" s="111"/>
      <c r="S950" s="111"/>
      <c r="T950" s="111"/>
      <c r="U950" s="111"/>
      <c r="V950" s="111"/>
      <c r="W950" s="111"/>
      <c r="X950" s="111"/>
      <c r="Y950" s="111"/>
      <c r="Z950" s="111"/>
      <c r="AA950" s="111"/>
      <c r="AB950" s="111"/>
      <c r="AC950" s="111"/>
      <c r="AD950" s="111"/>
      <c r="AE950" s="8"/>
      <c r="AG950" s="483">
        <f t="shared" si="379"/>
        <v>0</v>
      </c>
      <c r="AH950" s="484">
        <f t="shared" si="380"/>
        <v>0</v>
      </c>
      <c r="AI950" s="485">
        <f t="shared" si="381"/>
        <v>0</v>
      </c>
      <c r="AJ950" s="486">
        <f t="shared" si="382"/>
        <v>0</v>
      </c>
      <c r="AK950" s="483">
        <f t="shared" si="383"/>
        <v>0</v>
      </c>
      <c r="AL950" s="484">
        <f t="shared" si="384"/>
        <v>0</v>
      </c>
      <c r="AM950" s="485">
        <f t="shared" si="385"/>
        <v>0</v>
      </c>
      <c r="AN950" s="486">
        <f t="shared" si="386"/>
        <v>0</v>
      </c>
      <c r="AO950" s="483">
        <f t="shared" si="387"/>
        <v>0</v>
      </c>
      <c r="AP950" s="484">
        <f t="shared" si="388"/>
        <v>0</v>
      </c>
      <c r="AQ950" s="485">
        <f t="shared" si="389"/>
        <v>0</v>
      </c>
      <c r="AR950" s="486">
        <f t="shared" si="390"/>
        <v>0</v>
      </c>
    </row>
    <row r="951" spans="1:44" ht="30" customHeight="1">
      <c r="A951" s="6"/>
      <c r="B951" s="5"/>
      <c r="C951" s="85" t="s">
        <v>146</v>
      </c>
      <c r="D951" s="732" t="str">
        <f>IF(CNGE_2024_M1_Secc1_Sub1!$D83="","",CNGE_2024_M1_Secc1_Sub1!$D83)</f>
        <v>INSTITUTO TECNOLOGICO SUPERIOR DE CHICONTEPEC</v>
      </c>
      <c r="E951" s="733"/>
      <c r="F951" s="733"/>
      <c r="G951" s="733"/>
      <c r="H951" s="733"/>
      <c r="I951" s="733"/>
      <c r="J951" s="733"/>
      <c r="K951" s="733"/>
      <c r="L951" s="734"/>
      <c r="M951" s="111"/>
      <c r="N951" s="111"/>
      <c r="O951" s="111"/>
      <c r="P951" s="111"/>
      <c r="Q951" s="111"/>
      <c r="R951" s="111"/>
      <c r="S951" s="111"/>
      <c r="T951" s="111"/>
      <c r="U951" s="111"/>
      <c r="V951" s="111"/>
      <c r="W951" s="111"/>
      <c r="X951" s="111"/>
      <c r="Y951" s="111"/>
      <c r="Z951" s="111"/>
      <c r="AA951" s="111"/>
      <c r="AB951" s="111"/>
      <c r="AC951" s="111"/>
      <c r="AD951" s="111"/>
      <c r="AE951" s="8"/>
      <c r="AG951" s="483">
        <f t="shared" si="379"/>
        <v>0</v>
      </c>
      <c r="AH951" s="484">
        <f t="shared" si="380"/>
        <v>0</v>
      </c>
      <c r="AI951" s="485">
        <f t="shared" si="381"/>
        <v>0</v>
      </c>
      <c r="AJ951" s="486">
        <f t="shared" si="382"/>
        <v>0</v>
      </c>
      <c r="AK951" s="483">
        <f t="shared" si="383"/>
        <v>0</v>
      </c>
      <c r="AL951" s="484">
        <f t="shared" si="384"/>
        <v>0</v>
      </c>
      <c r="AM951" s="485">
        <f t="shared" si="385"/>
        <v>0</v>
      </c>
      <c r="AN951" s="486">
        <f t="shared" si="386"/>
        <v>0</v>
      </c>
      <c r="AO951" s="483">
        <f t="shared" si="387"/>
        <v>0</v>
      </c>
      <c r="AP951" s="484">
        <f t="shared" si="388"/>
        <v>0</v>
      </c>
      <c r="AQ951" s="485">
        <f t="shared" si="389"/>
        <v>0</v>
      </c>
      <c r="AR951" s="486">
        <f t="shared" si="390"/>
        <v>0</v>
      </c>
    </row>
    <row r="952" spans="1:44" ht="30" customHeight="1">
      <c r="A952" s="6"/>
      <c r="B952" s="5"/>
      <c r="C952" s="85" t="s">
        <v>147</v>
      </c>
      <c r="D952" s="732" t="str">
        <f>IF(CNGE_2024_M1_Secc1_Sub1!$D84="","",CNGE_2024_M1_Secc1_Sub1!$D84)</f>
        <v>INSTITUTO TECNOLOGICO SUPERIOR DE MARTINEZ DE LA TORRE</v>
      </c>
      <c r="E952" s="733"/>
      <c r="F952" s="733"/>
      <c r="G952" s="733"/>
      <c r="H952" s="733"/>
      <c r="I952" s="733"/>
      <c r="J952" s="733"/>
      <c r="K952" s="733"/>
      <c r="L952" s="734"/>
      <c r="M952" s="111"/>
      <c r="N952" s="111"/>
      <c r="O952" s="111"/>
      <c r="P952" s="111"/>
      <c r="Q952" s="111"/>
      <c r="R952" s="111"/>
      <c r="S952" s="111"/>
      <c r="T952" s="111"/>
      <c r="U952" s="111"/>
      <c r="V952" s="111"/>
      <c r="W952" s="111"/>
      <c r="X952" s="111"/>
      <c r="Y952" s="111"/>
      <c r="Z952" s="111"/>
      <c r="AA952" s="111"/>
      <c r="AB952" s="111"/>
      <c r="AC952" s="111"/>
      <c r="AD952" s="111"/>
      <c r="AE952" s="8"/>
      <c r="AG952" s="483">
        <f t="shared" si="379"/>
        <v>0</v>
      </c>
      <c r="AH952" s="484">
        <f t="shared" si="380"/>
        <v>0</v>
      </c>
      <c r="AI952" s="485">
        <f t="shared" si="381"/>
        <v>0</v>
      </c>
      <c r="AJ952" s="486">
        <f t="shared" si="382"/>
        <v>0</v>
      </c>
      <c r="AK952" s="483">
        <f t="shared" si="383"/>
        <v>0</v>
      </c>
      <c r="AL952" s="484">
        <f t="shared" si="384"/>
        <v>0</v>
      </c>
      <c r="AM952" s="485">
        <f t="shared" si="385"/>
        <v>0</v>
      </c>
      <c r="AN952" s="486">
        <f t="shared" si="386"/>
        <v>0</v>
      </c>
      <c r="AO952" s="483">
        <f t="shared" si="387"/>
        <v>0</v>
      </c>
      <c r="AP952" s="484">
        <f t="shared" si="388"/>
        <v>0</v>
      </c>
      <c r="AQ952" s="485">
        <f t="shared" si="389"/>
        <v>0</v>
      </c>
      <c r="AR952" s="486">
        <f t="shared" si="390"/>
        <v>0</v>
      </c>
    </row>
    <row r="953" spans="1:44" ht="30" customHeight="1">
      <c r="A953" s="6"/>
      <c r="B953" s="5"/>
      <c r="C953" s="85" t="s">
        <v>148</v>
      </c>
      <c r="D953" s="732" t="str">
        <f>IF(CNGE_2024_M1_Secc1_Sub1!$D85="","",CNGE_2024_M1_Secc1_Sub1!$D85)</f>
        <v>INSTITUTO TECNOLOGICO SUPERIOR DE JESUS CARRANZA</v>
      </c>
      <c r="E953" s="733"/>
      <c r="F953" s="733"/>
      <c r="G953" s="733"/>
      <c r="H953" s="733"/>
      <c r="I953" s="733"/>
      <c r="J953" s="733"/>
      <c r="K953" s="733"/>
      <c r="L953" s="734"/>
      <c r="M953" s="111"/>
      <c r="N953" s="111"/>
      <c r="O953" s="111"/>
      <c r="P953" s="111"/>
      <c r="Q953" s="111"/>
      <c r="R953" s="111"/>
      <c r="S953" s="111"/>
      <c r="T953" s="111"/>
      <c r="U953" s="111"/>
      <c r="V953" s="111"/>
      <c r="W953" s="111"/>
      <c r="X953" s="111"/>
      <c r="Y953" s="111"/>
      <c r="Z953" s="111"/>
      <c r="AA953" s="111"/>
      <c r="AB953" s="111"/>
      <c r="AC953" s="111"/>
      <c r="AD953" s="111"/>
      <c r="AE953" s="8"/>
      <c r="AG953" s="483">
        <f t="shared" si="379"/>
        <v>0</v>
      </c>
      <c r="AH953" s="484">
        <f t="shared" si="380"/>
        <v>0</v>
      </c>
      <c r="AI953" s="485">
        <f t="shared" si="381"/>
        <v>0</v>
      </c>
      <c r="AJ953" s="486">
        <f t="shared" si="382"/>
        <v>0</v>
      </c>
      <c r="AK953" s="483">
        <f t="shared" si="383"/>
        <v>0</v>
      </c>
      <c r="AL953" s="484">
        <f t="shared" si="384"/>
        <v>0</v>
      </c>
      <c r="AM953" s="485">
        <f t="shared" si="385"/>
        <v>0</v>
      </c>
      <c r="AN953" s="486">
        <f t="shared" si="386"/>
        <v>0</v>
      </c>
      <c r="AO953" s="483">
        <f t="shared" si="387"/>
        <v>0</v>
      </c>
      <c r="AP953" s="484">
        <f t="shared" si="388"/>
        <v>0</v>
      </c>
      <c r="AQ953" s="485">
        <f t="shared" si="389"/>
        <v>0</v>
      </c>
      <c r="AR953" s="486">
        <f t="shared" si="390"/>
        <v>0</v>
      </c>
    </row>
    <row r="954" spans="1:44" ht="30" customHeight="1">
      <c r="A954" s="6"/>
      <c r="B954" s="5"/>
      <c r="C954" s="85" t="s">
        <v>149</v>
      </c>
      <c r="D954" s="732" t="str">
        <f>IF(CNGE_2024_M1_Secc1_Sub1!$D86="","",CNGE_2024_M1_Secc1_Sub1!$D86)</f>
        <v>INSTITUTO TECNOLOGICO SUPERIOR DE RODRIGUEZ CLARA</v>
      </c>
      <c r="E954" s="733"/>
      <c r="F954" s="733"/>
      <c r="G954" s="733"/>
      <c r="H954" s="733"/>
      <c r="I954" s="733"/>
      <c r="J954" s="733"/>
      <c r="K954" s="733"/>
      <c r="L954" s="734"/>
      <c r="M954" s="111"/>
      <c r="N954" s="111"/>
      <c r="O954" s="111"/>
      <c r="P954" s="111"/>
      <c r="Q954" s="111"/>
      <c r="R954" s="111"/>
      <c r="S954" s="111"/>
      <c r="T954" s="111"/>
      <c r="U954" s="111"/>
      <c r="V954" s="111"/>
      <c r="W954" s="111"/>
      <c r="X954" s="111"/>
      <c r="Y954" s="111"/>
      <c r="Z954" s="111"/>
      <c r="AA954" s="111"/>
      <c r="AB954" s="111"/>
      <c r="AC954" s="111"/>
      <c r="AD954" s="111"/>
      <c r="AE954" s="8"/>
      <c r="AG954" s="483">
        <f t="shared" si="379"/>
        <v>0</v>
      </c>
      <c r="AH954" s="484">
        <f t="shared" si="380"/>
        <v>0</v>
      </c>
      <c r="AI954" s="485">
        <f t="shared" si="381"/>
        <v>0</v>
      </c>
      <c r="AJ954" s="486">
        <f t="shared" si="382"/>
        <v>0</v>
      </c>
      <c r="AK954" s="483">
        <f t="shared" si="383"/>
        <v>0</v>
      </c>
      <c r="AL954" s="484">
        <f t="shared" si="384"/>
        <v>0</v>
      </c>
      <c r="AM954" s="485">
        <f t="shared" si="385"/>
        <v>0</v>
      </c>
      <c r="AN954" s="486">
        <f t="shared" si="386"/>
        <v>0</v>
      </c>
      <c r="AO954" s="483">
        <f t="shared" si="387"/>
        <v>0</v>
      </c>
      <c r="AP954" s="484">
        <f t="shared" si="388"/>
        <v>0</v>
      </c>
      <c r="AQ954" s="485">
        <f t="shared" si="389"/>
        <v>0</v>
      </c>
      <c r="AR954" s="486">
        <f t="shared" si="390"/>
        <v>0</v>
      </c>
    </row>
    <row r="955" spans="1:44" ht="30" customHeight="1">
      <c r="A955" s="6"/>
      <c r="B955" s="5"/>
      <c r="C955" s="85" t="s">
        <v>150</v>
      </c>
      <c r="D955" s="732" t="str">
        <f>IF(CNGE_2024_M1_Secc1_Sub1!$D87="","",CNGE_2024_M1_Secc1_Sub1!$D87)</f>
        <v>INSTITUTO VERACRUZANO DE EDUCACION PARA LOS ADULTOS</v>
      </c>
      <c r="E955" s="733"/>
      <c r="F955" s="733"/>
      <c r="G955" s="733"/>
      <c r="H955" s="733"/>
      <c r="I955" s="733"/>
      <c r="J955" s="733"/>
      <c r="K955" s="733"/>
      <c r="L955" s="734"/>
      <c r="M955" s="111"/>
      <c r="N955" s="111"/>
      <c r="O955" s="111"/>
      <c r="P955" s="111"/>
      <c r="Q955" s="111"/>
      <c r="R955" s="111"/>
      <c r="S955" s="111"/>
      <c r="T955" s="111"/>
      <c r="U955" s="111"/>
      <c r="V955" s="111"/>
      <c r="W955" s="111"/>
      <c r="X955" s="111"/>
      <c r="Y955" s="111"/>
      <c r="Z955" s="111"/>
      <c r="AA955" s="111"/>
      <c r="AB955" s="111"/>
      <c r="AC955" s="111"/>
      <c r="AD955" s="111"/>
      <c r="AE955" s="8"/>
      <c r="AG955" s="483">
        <f t="shared" si="379"/>
        <v>0</v>
      </c>
      <c r="AH955" s="484">
        <f t="shared" si="380"/>
        <v>0</v>
      </c>
      <c r="AI955" s="485">
        <f t="shared" si="381"/>
        <v>0</v>
      </c>
      <c r="AJ955" s="486">
        <f t="shared" si="382"/>
        <v>0</v>
      </c>
      <c r="AK955" s="483">
        <f t="shared" si="383"/>
        <v>0</v>
      </c>
      <c r="AL955" s="484">
        <f t="shared" si="384"/>
        <v>0</v>
      </c>
      <c r="AM955" s="485">
        <f t="shared" si="385"/>
        <v>0</v>
      </c>
      <c r="AN955" s="486">
        <f t="shared" si="386"/>
        <v>0</v>
      </c>
      <c r="AO955" s="483">
        <f t="shared" si="387"/>
        <v>0</v>
      </c>
      <c r="AP955" s="484">
        <f t="shared" si="388"/>
        <v>0</v>
      </c>
      <c r="AQ955" s="485">
        <f t="shared" si="389"/>
        <v>0</v>
      </c>
      <c r="AR955" s="486">
        <f t="shared" si="390"/>
        <v>0</v>
      </c>
    </row>
    <row r="956" spans="1:44" ht="30" customHeight="1">
      <c r="A956" s="6"/>
      <c r="B956" s="5"/>
      <c r="C956" s="85" t="s">
        <v>151</v>
      </c>
      <c r="D956" s="732" t="str">
        <f>IF(CNGE_2024_M1_Secc1_Sub1!$D88="","",CNGE_2024_M1_Secc1_Sub1!$D88)</f>
        <v>COLEGIO NACIONAL DE EDUCACION PROFESIONAL TECNICA</v>
      </c>
      <c r="E956" s="733"/>
      <c r="F956" s="733"/>
      <c r="G956" s="733"/>
      <c r="H956" s="733"/>
      <c r="I956" s="733"/>
      <c r="J956" s="733"/>
      <c r="K956" s="733"/>
      <c r="L956" s="734"/>
      <c r="M956" s="111"/>
      <c r="N956" s="111"/>
      <c r="O956" s="111"/>
      <c r="P956" s="111"/>
      <c r="Q956" s="111"/>
      <c r="R956" s="111"/>
      <c r="S956" s="111"/>
      <c r="T956" s="111"/>
      <c r="U956" s="111"/>
      <c r="V956" s="111"/>
      <c r="W956" s="111"/>
      <c r="X956" s="111"/>
      <c r="Y956" s="111"/>
      <c r="Z956" s="111"/>
      <c r="AA956" s="111"/>
      <c r="AB956" s="111"/>
      <c r="AC956" s="111"/>
      <c r="AD956" s="111"/>
      <c r="AE956" s="8"/>
      <c r="AG956" s="483">
        <f t="shared" si="379"/>
        <v>0</v>
      </c>
      <c r="AH956" s="484">
        <f t="shared" si="380"/>
        <v>0</v>
      </c>
      <c r="AI956" s="485">
        <f t="shared" si="381"/>
        <v>0</v>
      </c>
      <c r="AJ956" s="486">
        <f t="shared" si="382"/>
        <v>0</v>
      </c>
      <c r="AK956" s="483">
        <f t="shared" si="383"/>
        <v>0</v>
      </c>
      <c r="AL956" s="484">
        <f t="shared" si="384"/>
        <v>0</v>
      </c>
      <c r="AM956" s="485">
        <f t="shared" si="385"/>
        <v>0</v>
      </c>
      <c r="AN956" s="486">
        <f t="shared" si="386"/>
        <v>0</v>
      </c>
      <c r="AO956" s="483">
        <f t="shared" si="387"/>
        <v>0</v>
      </c>
      <c r="AP956" s="484">
        <f t="shared" si="388"/>
        <v>0</v>
      </c>
      <c r="AQ956" s="485">
        <f t="shared" si="389"/>
        <v>0</v>
      </c>
      <c r="AR956" s="486">
        <f t="shared" si="390"/>
        <v>0</v>
      </c>
    </row>
    <row r="957" spans="1:44" ht="15" customHeight="1">
      <c r="A957" s="6"/>
      <c r="B957" s="5"/>
      <c r="C957" s="85" t="s">
        <v>152</v>
      </c>
      <c r="D957" s="732" t="str">
        <f>IF(CNGE_2024_M1_Secc1_Sub1!$D89="","",CNGE_2024_M1_Secc1_Sub1!$D89)</f>
        <v>UNIVERSIDAD TECNOLOGICA DEL SURESTE</v>
      </c>
      <c r="E957" s="733"/>
      <c r="F957" s="733"/>
      <c r="G957" s="733"/>
      <c r="H957" s="733"/>
      <c r="I957" s="733"/>
      <c r="J957" s="733"/>
      <c r="K957" s="733"/>
      <c r="L957" s="734"/>
      <c r="M957" s="111"/>
      <c r="N957" s="111"/>
      <c r="O957" s="111"/>
      <c r="P957" s="111"/>
      <c r="Q957" s="111"/>
      <c r="R957" s="111"/>
      <c r="S957" s="111"/>
      <c r="T957" s="111"/>
      <c r="U957" s="111"/>
      <c r="V957" s="111"/>
      <c r="W957" s="111"/>
      <c r="X957" s="111"/>
      <c r="Y957" s="111"/>
      <c r="Z957" s="111"/>
      <c r="AA957" s="111"/>
      <c r="AB957" s="111"/>
      <c r="AC957" s="111"/>
      <c r="AD957" s="111"/>
      <c r="AE957" s="8"/>
      <c r="AG957" s="483">
        <f t="shared" si="379"/>
        <v>0</v>
      </c>
      <c r="AH957" s="484">
        <f t="shared" si="380"/>
        <v>0</v>
      </c>
      <c r="AI957" s="485">
        <f t="shared" si="381"/>
        <v>0</v>
      </c>
      <c r="AJ957" s="486">
        <f t="shared" si="382"/>
        <v>0</v>
      </c>
      <c r="AK957" s="483">
        <f t="shared" si="383"/>
        <v>0</v>
      </c>
      <c r="AL957" s="484">
        <f t="shared" si="384"/>
        <v>0</v>
      </c>
      <c r="AM957" s="485">
        <f t="shared" si="385"/>
        <v>0</v>
      </c>
      <c r="AN957" s="486">
        <f t="shared" si="386"/>
        <v>0</v>
      </c>
      <c r="AO957" s="483">
        <f t="shared" si="387"/>
        <v>0</v>
      </c>
      <c r="AP957" s="484">
        <f t="shared" si="388"/>
        <v>0</v>
      </c>
      <c r="AQ957" s="485">
        <f t="shared" si="389"/>
        <v>0</v>
      </c>
      <c r="AR957" s="486">
        <f t="shared" si="390"/>
        <v>0</v>
      </c>
    </row>
    <row r="958" spans="1:44" ht="15" customHeight="1">
      <c r="A958" s="6"/>
      <c r="B958" s="5"/>
      <c r="C958" s="85" t="s">
        <v>153</v>
      </c>
      <c r="D958" s="732" t="str">
        <f>IF(CNGE_2024_M1_Secc1_Sub1!$D90="","",CNGE_2024_M1_Secc1_Sub1!$D90)</f>
        <v>UNIVERSIDAD TECNOLOGICA DEL CENTRO</v>
      </c>
      <c r="E958" s="733"/>
      <c r="F958" s="733"/>
      <c r="G958" s="733"/>
      <c r="H958" s="733"/>
      <c r="I958" s="733"/>
      <c r="J958" s="733"/>
      <c r="K958" s="733"/>
      <c r="L958" s="734"/>
      <c r="M958" s="111"/>
      <c r="N958" s="111"/>
      <c r="O958" s="111"/>
      <c r="P958" s="111"/>
      <c r="Q958" s="111"/>
      <c r="R958" s="111"/>
      <c r="S958" s="111"/>
      <c r="T958" s="111"/>
      <c r="U958" s="111"/>
      <c r="V958" s="111"/>
      <c r="W958" s="111"/>
      <c r="X958" s="111"/>
      <c r="Y958" s="111"/>
      <c r="Z958" s="111"/>
      <c r="AA958" s="111"/>
      <c r="AB958" s="111"/>
      <c r="AC958" s="111"/>
      <c r="AD958" s="111"/>
      <c r="AE958" s="8"/>
      <c r="AG958" s="483">
        <f t="shared" si="379"/>
        <v>0</v>
      </c>
      <c r="AH958" s="484">
        <f t="shared" si="380"/>
        <v>0</v>
      </c>
      <c r="AI958" s="485">
        <f t="shared" si="381"/>
        <v>0</v>
      </c>
      <c r="AJ958" s="486">
        <f t="shared" si="382"/>
        <v>0</v>
      </c>
      <c r="AK958" s="483">
        <f t="shared" si="383"/>
        <v>0</v>
      </c>
      <c r="AL958" s="484">
        <f t="shared" si="384"/>
        <v>0</v>
      </c>
      <c r="AM958" s="485">
        <f t="shared" si="385"/>
        <v>0</v>
      </c>
      <c r="AN958" s="486">
        <f t="shared" si="386"/>
        <v>0</v>
      </c>
      <c r="AO958" s="483">
        <f t="shared" si="387"/>
        <v>0</v>
      </c>
      <c r="AP958" s="484">
        <f t="shared" si="388"/>
        <v>0</v>
      </c>
      <c r="AQ958" s="485">
        <f t="shared" si="389"/>
        <v>0</v>
      </c>
      <c r="AR958" s="486">
        <f t="shared" si="390"/>
        <v>0</v>
      </c>
    </row>
    <row r="959" spans="1:44" ht="30" customHeight="1">
      <c r="A959" s="6"/>
      <c r="B959" s="5"/>
      <c r="C959" s="85" t="s">
        <v>154</v>
      </c>
      <c r="D959" s="732" t="str">
        <f>IF(CNGE_2024_M1_Secc1_Sub1!$D91="","",CNGE_2024_M1_Secc1_Sub1!$D91)</f>
        <v>UNIVERSIDAD TECNOLOGICA DE GUTIERREZ ZAMORA</v>
      </c>
      <c r="E959" s="733"/>
      <c r="F959" s="733"/>
      <c r="G959" s="733"/>
      <c r="H959" s="733"/>
      <c r="I959" s="733"/>
      <c r="J959" s="733"/>
      <c r="K959" s="733"/>
      <c r="L959" s="734"/>
      <c r="M959" s="111"/>
      <c r="N959" s="111"/>
      <c r="O959" s="111"/>
      <c r="P959" s="111"/>
      <c r="Q959" s="111"/>
      <c r="R959" s="111"/>
      <c r="S959" s="111"/>
      <c r="T959" s="111"/>
      <c r="U959" s="111"/>
      <c r="V959" s="111"/>
      <c r="W959" s="111"/>
      <c r="X959" s="111"/>
      <c r="Y959" s="111"/>
      <c r="Z959" s="111"/>
      <c r="AA959" s="111"/>
      <c r="AB959" s="111"/>
      <c r="AC959" s="111"/>
      <c r="AD959" s="111"/>
      <c r="AE959" s="8"/>
      <c r="AG959" s="483">
        <f t="shared" si="379"/>
        <v>0</v>
      </c>
      <c r="AH959" s="484">
        <f t="shared" si="380"/>
        <v>0</v>
      </c>
      <c r="AI959" s="485">
        <f t="shared" si="381"/>
        <v>0</v>
      </c>
      <c r="AJ959" s="486">
        <f t="shared" si="382"/>
        <v>0</v>
      </c>
      <c r="AK959" s="483">
        <f t="shared" si="383"/>
        <v>0</v>
      </c>
      <c r="AL959" s="484">
        <f t="shared" si="384"/>
        <v>0</v>
      </c>
      <c r="AM959" s="485">
        <f t="shared" si="385"/>
        <v>0</v>
      </c>
      <c r="AN959" s="486">
        <f t="shared" si="386"/>
        <v>0</v>
      </c>
      <c r="AO959" s="483">
        <f t="shared" si="387"/>
        <v>0</v>
      </c>
      <c r="AP959" s="484">
        <f t="shared" si="388"/>
        <v>0</v>
      </c>
      <c r="AQ959" s="485">
        <f t="shared" si="389"/>
        <v>0</v>
      </c>
      <c r="AR959" s="486">
        <f t="shared" si="390"/>
        <v>0</v>
      </c>
    </row>
    <row r="960" spans="1:44" ht="45" customHeight="1">
      <c r="A960" s="6"/>
      <c r="B960" s="5"/>
      <c r="C960" s="85" t="s">
        <v>155</v>
      </c>
      <c r="D960" s="732" t="str">
        <f>IF(CNGE_2024_M1_Secc1_Sub1!$D92="","",CNGE_2024_M1_Secc1_Sub1!$D92)</f>
        <v>CONSEJO VERACRUZANO DE INVESTIGACION CIENTIFICA Y DESARROLLO TECNOLOGICO</v>
      </c>
      <c r="E960" s="733"/>
      <c r="F960" s="733"/>
      <c r="G960" s="733"/>
      <c r="H960" s="733"/>
      <c r="I960" s="733"/>
      <c r="J960" s="733"/>
      <c r="K960" s="733"/>
      <c r="L960" s="734"/>
      <c r="M960" s="111"/>
      <c r="N960" s="111"/>
      <c r="O960" s="111"/>
      <c r="P960" s="111"/>
      <c r="Q960" s="111"/>
      <c r="R960" s="111"/>
      <c r="S960" s="111"/>
      <c r="T960" s="111"/>
      <c r="U960" s="111"/>
      <c r="V960" s="111"/>
      <c r="W960" s="111"/>
      <c r="X960" s="111"/>
      <c r="Y960" s="111"/>
      <c r="Z960" s="111"/>
      <c r="AA960" s="111"/>
      <c r="AB960" s="111"/>
      <c r="AC960" s="111"/>
      <c r="AD960" s="111"/>
      <c r="AE960" s="8"/>
      <c r="AG960" s="483">
        <f t="shared" si="379"/>
        <v>0</v>
      </c>
      <c r="AH960" s="484">
        <f t="shared" si="380"/>
        <v>0</v>
      </c>
      <c r="AI960" s="485">
        <f t="shared" si="381"/>
        <v>0</v>
      </c>
      <c r="AJ960" s="486">
        <f t="shared" si="382"/>
        <v>0</v>
      </c>
      <c r="AK960" s="483">
        <f t="shared" si="383"/>
        <v>0</v>
      </c>
      <c r="AL960" s="484">
        <f t="shared" si="384"/>
        <v>0</v>
      </c>
      <c r="AM960" s="485">
        <f t="shared" si="385"/>
        <v>0</v>
      </c>
      <c r="AN960" s="486">
        <f t="shared" si="386"/>
        <v>0</v>
      </c>
      <c r="AO960" s="483">
        <f t="shared" si="387"/>
        <v>0</v>
      </c>
      <c r="AP960" s="484">
        <f t="shared" si="388"/>
        <v>0</v>
      </c>
      <c r="AQ960" s="485">
        <f t="shared" si="389"/>
        <v>0</v>
      </c>
      <c r="AR960" s="486">
        <f t="shared" si="390"/>
        <v>0</v>
      </c>
    </row>
    <row r="961" spans="1:44" ht="30" customHeight="1">
      <c r="A961" s="6"/>
      <c r="B961" s="5"/>
      <c r="C961" s="85" t="s">
        <v>156</v>
      </c>
      <c r="D961" s="732" t="str">
        <f>IF(CNGE_2024_M1_Secc1_Sub1!$D93="","",CNGE_2024_M1_Secc1_Sub1!$D93)</f>
        <v>COLEGIO DE ESTUDIOS CIENTIFICOS Y TECNOLOGICOS</v>
      </c>
      <c r="E961" s="733"/>
      <c r="F961" s="733"/>
      <c r="G961" s="733"/>
      <c r="H961" s="733"/>
      <c r="I961" s="733"/>
      <c r="J961" s="733"/>
      <c r="K961" s="733"/>
      <c r="L961" s="734"/>
      <c r="M961" s="111"/>
      <c r="N961" s="111"/>
      <c r="O961" s="111"/>
      <c r="P961" s="111"/>
      <c r="Q961" s="111"/>
      <c r="R961" s="111"/>
      <c r="S961" s="111"/>
      <c r="T961" s="111"/>
      <c r="U961" s="111"/>
      <c r="V961" s="111"/>
      <c r="W961" s="111"/>
      <c r="X961" s="111"/>
      <c r="Y961" s="111"/>
      <c r="Z961" s="111"/>
      <c r="AA961" s="111"/>
      <c r="AB961" s="111"/>
      <c r="AC961" s="111"/>
      <c r="AD961" s="111"/>
      <c r="AE961" s="8"/>
      <c r="AG961" s="483">
        <f t="shared" si="379"/>
        <v>0</v>
      </c>
      <c r="AH961" s="484">
        <f t="shared" si="380"/>
        <v>0</v>
      </c>
      <c r="AI961" s="485">
        <f t="shared" si="381"/>
        <v>0</v>
      </c>
      <c r="AJ961" s="486">
        <f t="shared" si="382"/>
        <v>0</v>
      </c>
      <c r="AK961" s="483">
        <f t="shared" si="383"/>
        <v>0</v>
      </c>
      <c r="AL961" s="484">
        <f t="shared" si="384"/>
        <v>0</v>
      </c>
      <c r="AM961" s="485">
        <f t="shared" si="385"/>
        <v>0</v>
      </c>
      <c r="AN961" s="486">
        <f t="shared" si="386"/>
        <v>0</v>
      </c>
      <c r="AO961" s="483">
        <f t="shared" si="387"/>
        <v>0</v>
      </c>
      <c r="AP961" s="484">
        <f t="shared" si="388"/>
        <v>0</v>
      </c>
      <c r="AQ961" s="485">
        <f t="shared" si="389"/>
        <v>0</v>
      </c>
      <c r="AR961" s="486">
        <f t="shared" si="390"/>
        <v>0</v>
      </c>
    </row>
    <row r="962" spans="1:44" ht="15" customHeight="1">
      <c r="A962" s="6"/>
      <c r="B962" s="5"/>
      <c r="C962" s="85" t="s">
        <v>157</v>
      </c>
      <c r="D962" s="732" t="str">
        <f>IF(CNGE_2024_M1_Secc1_Sub1!$D94="","",CNGE_2024_M1_Secc1_Sub1!$D94)</f>
        <v>COLEGIO DE VERACRUZ</v>
      </c>
      <c r="E962" s="733"/>
      <c r="F962" s="733"/>
      <c r="G962" s="733"/>
      <c r="H962" s="733"/>
      <c r="I962" s="733"/>
      <c r="J962" s="733"/>
      <c r="K962" s="733"/>
      <c r="L962" s="734"/>
      <c r="M962" s="111"/>
      <c r="N962" s="111"/>
      <c r="O962" s="111"/>
      <c r="P962" s="111"/>
      <c r="Q962" s="111"/>
      <c r="R962" s="111"/>
      <c r="S962" s="111"/>
      <c r="T962" s="111"/>
      <c r="U962" s="111"/>
      <c r="V962" s="111"/>
      <c r="W962" s="111"/>
      <c r="X962" s="111"/>
      <c r="Y962" s="111"/>
      <c r="Z962" s="111"/>
      <c r="AA962" s="111"/>
      <c r="AB962" s="111"/>
      <c r="AC962" s="111"/>
      <c r="AD962" s="111"/>
      <c r="AE962" s="8"/>
      <c r="AG962" s="483">
        <f t="shared" si="379"/>
        <v>0</v>
      </c>
      <c r="AH962" s="484">
        <f t="shared" si="380"/>
        <v>0</v>
      </c>
      <c r="AI962" s="485">
        <f t="shared" si="381"/>
        <v>0</v>
      </c>
      <c r="AJ962" s="486">
        <f t="shared" si="382"/>
        <v>0</v>
      </c>
      <c r="AK962" s="483">
        <f t="shared" si="383"/>
        <v>0</v>
      </c>
      <c r="AL962" s="484">
        <f t="shared" si="384"/>
        <v>0</v>
      </c>
      <c r="AM962" s="485">
        <f t="shared" si="385"/>
        <v>0</v>
      </c>
      <c r="AN962" s="486">
        <f t="shared" si="386"/>
        <v>0</v>
      </c>
      <c r="AO962" s="483">
        <f t="shared" si="387"/>
        <v>0</v>
      </c>
      <c r="AP962" s="484">
        <f t="shared" si="388"/>
        <v>0</v>
      </c>
      <c r="AQ962" s="485">
        <f t="shared" si="389"/>
        <v>0</v>
      </c>
      <c r="AR962" s="486">
        <f t="shared" si="390"/>
        <v>0</v>
      </c>
    </row>
    <row r="963" spans="1:44" ht="15" customHeight="1">
      <c r="A963" s="6"/>
      <c r="B963" s="5"/>
      <c r="C963" s="85" t="s">
        <v>158</v>
      </c>
      <c r="D963" s="732" t="str">
        <f>IF(CNGE_2024_M1_Secc1_Sub1!$D95="","",CNGE_2024_M1_Secc1_Sub1!$D95)</f>
        <v>UNIVERSIDAD POLITECNICA DE HUATUSCO</v>
      </c>
      <c r="E963" s="733"/>
      <c r="F963" s="733"/>
      <c r="G963" s="733"/>
      <c r="H963" s="733"/>
      <c r="I963" s="733"/>
      <c r="J963" s="733"/>
      <c r="K963" s="733"/>
      <c r="L963" s="734"/>
      <c r="M963" s="111"/>
      <c r="N963" s="111"/>
      <c r="O963" s="111"/>
      <c r="P963" s="111"/>
      <c r="Q963" s="111"/>
      <c r="R963" s="111"/>
      <c r="S963" s="111"/>
      <c r="T963" s="111"/>
      <c r="U963" s="111"/>
      <c r="V963" s="111"/>
      <c r="W963" s="111"/>
      <c r="X963" s="111"/>
      <c r="Y963" s="111"/>
      <c r="Z963" s="111"/>
      <c r="AA963" s="111"/>
      <c r="AB963" s="111"/>
      <c r="AC963" s="111"/>
      <c r="AD963" s="111"/>
      <c r="AE963" s="8"/>
      <c r="AG963" s="483">
        <f t="shared" si="379"/>
        <v>0</v>
      </c>
      <c r="AH963" s="484">
        <f t="shared" si="380"/>
        <v>0</v>
      </c>
      <c r="AI963" s="485">
        <f t="shared" si="381"/>
        <v>0</v>
      </c>
      <c r="AJ963" s="486">
        <f t="shared" si="382"/>
        <v>0</v>
      </c>
      <c r="AK963" s="483">
        <f t="shared" si="383"/>
        <v>0</v>
      </c>
      <c r="AL963" s="484">
        <f t="shared" si="384"/>
        <v>0</v>
      </c>
      <c r="AM963" s="485">
        <f t="shared" si="385"/>
        <v>0</v>
      </c>
      <c r="AN963" s="486">
        <f t="shared" si="386"/>
        <v>0</v>
      </c>
      <c r="AO963" s="483">
        <f t="shared" si="387"/>
        <v>0</v>
      </c>
      <c r="AP963" s="484">
        <f t="shared" si="388"/>
        <v>0</v>
      </c>
      <c r="AQ963" s="485">
        <f t="shared" si="389"/>
        <v>0</v>
      </c>
      <c r="AR963" s="486">
        <f t="shared" si="390"/>
        <v>0</v>
      </c>
    </row>
    <row r="964" spans="1:44" ht="30" customHeight="1">
      <c r="A964" s="6"/>
      <c r="B964" s="5"/>
      <c r="C964" s="85" t="s">
        <v>159</v>
      </c>
      <c r="D964" s="732" t="str">
        <f>IF(CNGE_2024_M1_Secc1_Sub1!$D96="","",CNGE_2024_M1_Secc1_Sub1!$D96)</f>
        <v>UNIVERSIDAD POPULAR AUTONOMA DE VERACRUZ</v>
      </c>
      <c r="E964" s="733"/>
      <c r="F964" s="733"/>
      <c r="G964" s="733"/>
      <c r="H964" s="733"/>
      <c r="I964" s="733"/>
      <c r="J964" s="733"/>
      <c r="K964" s="733"/>
      <c r="L964" s="734"/>
      <c r="M964" s="111"/>
      <c r="N964" s="111"/>
      <c r="O964" s="111"/>
      <c r="P964" s="111"/>
      <c r="Q964" s="111"/>
      <c r="R964" s="111"/>
      <c r="S964" s="111"/>
      <c r="T964" s="111"/>
      <c r="U964" s="111"/>
      <c r="V964" s="111"/>
      <c r="W964" s="111"/>
      <c r="X964" s="111"/>
      <c r="Y964" s="111"/>
      <c r="Z964" s="111"/>
      <c r="AA964" s="111"/>
      <c r="AB964" s="111"/>
      <c r="AC964" s="111"/>
      <c r="AD964" s="111"/>
      <c r="AE964" s="8"/>
      <c r="AG964" s="483">
        <f t="shared" si="379"/>
        <v>0</v>
      </c>
      <c r="AH964" s="484">
        <f t="shared" si="380"/>
        <v>0</v>
      </c>
      <c r="AI964" s="485">
        <f t="shared" si="381"/>
        <v>0</v>
      </c>
      <c r="AJ964" s="486">
        <f t="shared" si="382"/>
        <v>0</v>
      </c>
      <c r="AK964" s="483">
        <f t="shared" si="383"/>
        <v>0</v>
      </c>
      <c r="AL964" s="484">
        <f t="shared" si="384"/>
        <v>0</v>
      </c>
      <c r="AM964" s="485">
        <f t="shared" si="385"/>
        <v>0</v>
      </c>
      <c r="AN964" s="486">
        <f t="shared" si="386"/>
        <v>0</v>
      </c>
      <c r="AO964" s="483">
        <f t="shared" si="387"/>
        <v>0</v>
      </c>
      <c r="AP964" s="484">
        <f t="shared" si="388"/>
        <v>0</v>
      </c>
      <c r="AQ964" s="485">
        <f t="shared" si="389"/>
        <v>0</v>
      </c>
      <c r="AR964" s="486">
        <f t="shared" si="390"/>
        <v>0</v>
      </c>
    </row>
    <row r="965" spans="1:44" ht="15" customHeight="1">
      <c r="A965" s="6"/>
      <c r="B965" s="5"/>
      <c r="C965" s="85" t="s">
        <v>160</v>
      </c>
      <c r="D965" s="732" t="str">
        <f>IF(CNGE_2024_M1_Secc1_Sub1!$D97="","",CNGE_2024_M1_Secc1_Sub1!$D97)</f>
        <v>INSTITUTO VERACRUZANO DE LA VIVIENDA</v>
      </c>
      <c r="E965" s="733"/>
      <c r="F965" s="733"/>
      <c r="G965" s="733"/>
      <c r="H965" s="733"/>
      <c r="I965" s="733"/>
      <c r="J965" s="733"/>
      <c r="K965" s="733"/>
      <c r="L965" s="734"/>
      <c r="M965" s="111"/>
      <c r="N965" s="111"/>
      <c r="O965" s="111"/>
      <c r="P965" s="111"/>
      <c r="Q965" s="111"/>
      <c r="R965" s="111"/>
      <c r="S965" s="111"/>
      <c r="T965" s="111"/>
      <c r="U965" s="111"/>
      <c r="V965" s="111"/>
      <c r="W965" s="111"/>
      <c r="X965" s="111"/>
      <c r="Y965" s="111"/>
      <c r="Z965" s="111"/>
      <c r="AA965" s="111"/>
      <c r="AB965" s="111"/>
      <c r="AC965" s="111"/>
      <c r="AD965" s="111"/>
      <c r="AE965" s="8"/>
      <c r="AG965" s="483">
        <f t="shared" si="379"/>
        <v>0</v>
      </c>
      <c r="AH965" s="484">
        <f t="shared" si="380"/>
        <v>0</v>
      </c>
      <c r="AI965" s="485">
        <f t="shared" si="381"/>
        <v>0</v>
      </c>
      <c r="AJ965" s="486">
        <f t="shared" si="382"/>
        <v>0</v>
      </c>
      <c r="AK965" s="483">
        <f t="shared" si="383"/>
        <v>0</v>
      </c>
      <c r="AL965" s="484">
        <f t="shared" si="384"/>
        <v>0</v>
      </c>
      <c r="AM965" s="485">
        <f t="shared" si="385"/>
        <v>0</v>
      </c>
      <c r="AN965" s="486">
        <f t="shared" si="386"/>
        <v>0</v>
      </c>
      <c r="AO965" s="483">
        <f t="shared" si="387"/>
        <v>0</v>
      </c>
      <c r="AP965" s="484">
        <f t="shared" si="388"/>
        <v>0</v>
      </c>
      <c r="AQ965" s="485">
        <f t="shared" si="389"/>
        <v>0</v>
      </c>
      <c r="AR965" s="486">
        <f t="shared" si="390"/>
        <v>0</v>
      </c>
    </row>
    <row r="966" spans="1:44" ht="30" customHeight="1">
      <c r="A966" s="6"/>
      <c r="B966" s="5"/>
      <c r="C966" s="85" t="s">
        <v>161</v>
      </c>
      <c r="D966" s="732" t="str">
        <f>IF(CNGE_2024_M1_Secc1_Sub1!$D98="","",CNGE_2024_M1_Secc1_Sub1!$D98)</f>
        <v>AGENCIA ESTATAL DE ENERGIA DEL ESTADO DE VERACRUZ</v>
      </c>
      <c r="E966" s="733"/>
      <c r="F966" s="733"/>
      <c r="G966" s="733"/>
      <c r="H966" s="733"/>
      <c r="I966" s="733"/>
      <c r="J966" s="733"/>
      <c r="K966" s="733"/>
      <c r="L966" s="734"/>
      <c r="M966" s="111"/>
      <c r="N966" s="111"/>
      <c r="O966" s="111"/>
      <c r="P966" s="111"/>
      <c r="Q966" s="111"/>
      <c r="R966" s="111"/>
      <c r="S966" s="111"/>
      <c r="T966" s="111"/>
      <c r="U966" s="111"/>
      <c r="V966" s="111"/>
      <c r="W966" s="111"/>
      <c r="X966" s="111"/>
      <c r="Y966" s="111"/>
      <c r="Z966" s="111"/>
      <c r="AA966" s="111"/>
      <c r="AB966" s="111"/>
      <c r="AC966" s="111"/>
      <c r="AD966" s="111"/>
      <c r="AE966" s="8"/>
      <c r="AG966" s="483">
        <f t="shared" si="379"/>
        <v>0</v>
      </c>
      <c r="AH966" s="484">
        <f t="shared" si="380"/>
        <v>0</v>
      </c>
      <c r="AI966" s="485">
        <f t="shared" si="381"/>
        <v>0</v>
      </c>
      <c r="AJ966" s="486">
        <f t="shared" si="382"/>
        <v>0</v>
      </c>
      <c r="AK966" s="483">
        <f t="shared" si="383"/>
        <v>0</v>
      </c>
      <c r="AL966" s="484">
        <f t="shared" si="384"/>
        <v>0</v>
      </c>
      <c r="AM966" s="485">
        <f t="shared" si="385"/>
        <v>0</v>
      </c>
      <c r="AN966" s="486">
        <f t="shared" si="386"/>
        <v>0</v>
      </c>
      <c r="AO966" s="483">
        <f t="shared" si="387"/>
        <v>0</v>
      </c>
      <c r="AP966" s="484">
        <f t="shared" si="388"/>
        <v>0</v>
      </c>
      <c r="AQ966" s="485">
        <f t="shared" si="389"/>
        <v>0</v>
      </c>
      <c r="AR966" s="486">
        <f t="shared" si="390"/>
        <v>0</v>
      </c>
    </row>
    <row r="967" spans="1:44" ht="15" customHeight="1">
      <c r="A967" s="6"/>
      <c r="B967" s="5"/>
      <c r="C967" s="85" t="s">
        <v>162</v>
      </c>
      <c r="D967" s="732" t="str">
        <f>IF(CNGE_2024_M1_Secc1_Sub1!$D99="","",CNGE_2024_M1_Secc1_Sub1!$D99)</f>
        <v>INSTITUTO VERACRUZANO DE LAS MUJERES</v>
      </c>
      <c r="E967" s="733"/>
      <c r="F967" s="733"/>
      <c r="G967" s="733"/>
      <c r="H967" s="733"/>
      <c r="I967" s="733"/>
      <c r="J967" s="733"/>
      <c r="K967" s="733"/>
      <c r="L967" s="734"/>
      <c r="M967" s="111"/>
      <c r="N967" s="111"/>
      <c r="O967" s="111"/>
      <c r="P967" s="111"/>
      <c r="Q967" s="111"/>
      <c r="R967" s="111"/>
      <c r="S967" s="111"/>
      <c r="T967" s="111"/>
      <c r="U967" s="111"/>
      <c r="V967" s="111"/>
      <c r="W967" s="111"/>
      <c r="X967" s="111"/>
      <c r="Y967" s="111"/>
      <c r="Z967" s="111"/>
      <c r="AA967" s="111"/>
      <c r="AB967" s="111"/>
      <c r="AC967" s="111"/>
      <c r="AD967" s="111"/>
      <c r="AE967" s="8"/>
      <c r="AG967" s="483">
        <f t="shared" si="379"/>
        <v>0</v>
      </c>
      <c r="AH967" s="484">
        <f t="shared" si="380"/>
        <v>0</v>
      </c>
      <c r="AI967" s="485">
        <f t="shared" si="381"/>
        <v>0</v>
      </c>
      <c r="AJ967" s="486">
        <f t="shared" si="382"/>
        <v>0</v>
      </c>
      <c r="AK967" s="483">
        <f t="shared" si="383"/>
        <v>0</v>
      </c>
      <c r="AL967" s="484">
        <f t="shared" si="384"/>
        <v>0</v>
      </c>
      <c r="AM967" s="485">
        <f t="shared" si="385"/>
        <v>0</v>
      </c>
      <c r="AN967" s="486">
        <f t="shared" si="386"/>
        <v>0</v>
      </c>
      <c r="AO967" s="483">
        <f t="shared" si="387"/>
        <v>0</v>
      </c>
      <c r="AP967" s="484">
        <f t="shared" si="388"/>
        <v>0</v>
      </c>
      <c r="AQ967" s="485">
        <f t="shared" si="389"/>
        <v>0</v>
      </c>
      <c r="AR967" s="486">
        <f t="shared" si="390"/>
        <v>0</v>
      </c>
    </row>
    <row r="968" spans="1:44" ht="30" customHeight="1">
      <c r="A968" s="6"/>
      <c r="B968" s="5"/>
      <c r="C968" s="85" t="s">
        <v>163</v>
      </c>
      <c r="D968" s="732" t="str">
        <f>IF(CNGE_2024_M1_Secc1_Sub1!$D100="","",CNGE_2024_M1_Secc1_Sub1!$D100)</f>
        <v>INSTITUTO VERACRUZANO DE DESARROLLO MUNICIPAL</v>
      </c>
      <c r="E968" s="733"/>
      <c r="F968" s="733"/>
      <c r="G968" s="733"/>
      <c r="H968" s="733"/>
      <c r="I968" s="733"/>
      <c r="J968" s="733"/>
      <c r="K968" s="733"/>
      <c r="L968" s="734"/>
      <c r="M968" s="111"/>
      <c r="N968" s="111"/>
      <c r="O968" s="111"/>
      <c r="P968" s="111"/>
      <c r="Q968" s="111"/>
      <c r="R968" s="111"/>
      <c r="S968" s="111"/>
      <c r="T968" s="111"/>
      <c r="U968" s="111"/>
      <c r="V968" s="111"/>
      <c r="W968" s="111"/>
      <c r="X968" s="111"/>
      <c r="Y968" s="111"/>
      <c r="Z968" s="111"/>
      <c r="AA968" s="111"/>
      <c r="AB968" s="111"/>
      <c r="AC968" s="111"/>
      <c r="AD968" s="111"/>
      <c r="AE968" s="8"/>
      <c r="AG968" s="483">
        <f t="shared" si="379"/>
        <v>0</v>
      </c>
      <c r="AH968" s="484">
        <f t="shared" si="380"/>
        <v>0</v>
      </c>
      <c r="AI968" s="485">
        <f t="shared" si="381"/>
        <v>0</v>
      </c>
      <c r="AJ968" s="486">
        <f t="shared" si="382"/>
        <v>0</v>
      </c>
      <c r="AK968" s="483">
        <f t="shared" si="383"/>
        <v>0</v>
      </c>
      <c r="AL968" s="484">
        <f t="shared" si="384"/>
        <v>0</v>
      </c>
      <c r="AM968" s="485">
        <f t="shared" si="385"/>
        <v>0</v>
      </c>
      <c r="AN968" s="486">
        <f t="shared" si="386"/>
        <v>0</v>
      </c>
      <c r="AO968" s="483">
        <f t="shared" si="387"/>
        <v>0</v>
      </c>
      <c r="AP968" s="484">
        <f t="shared" si="388"/>
        <v>0</v>
      </c>
      <c r="AQ968" s="485">
        <f t="shared" si="389"/>
        <v>0</v>
      </c>
      <c r="AR968" s="486">
        <f t="shared" si="390"/>
        <v>0</v>
      </c>
    </row>
    <row r="969" spans="1:44" ht="30" customHeight="1">
      <c r="A969" s="6"/>
      <c r="B969" s="5"/>
      <c r="C969" s="85" t="s">
        <v>164</v>
      </c>
      <c r="D969" s="732" t="str">
        <f>IF(CNGE_2024_M1_Secc1_Sub1!$D101="","",CNGE_2024_M1_Secc1_Sub1!$D101)</f>
        <v>COMISION EJECUTIVA PARA LA ATENCION INTEGRAL A VICTIMAS DEL DELITO</v>
      </c>
      <c r="E969" s="733"/>
      <c r="F969" s="733"/>
      <c r="G969" s="733"/>
      <c r="H969" s="733"/>
      <c r="I969" s="733"/>
      <c r="J969" s="733"/>
      <c r="K969" s="733"/>
      <c r="L969" s="734"/>
      <c r="M969" s="111"/>
      <c r="N969" s="111"/>
      <c r="O969" s="111"/>
      <c r="P969" s="111"/>
      <c r="Q969" s="111"/>
      <c r="R969" s="111"/>
      <c r="S969" s="111"/>
      <c r="T969" s="111"/>
      <c r="U969" s="111"/>
      <c r="V969" s="111"/>
      <c r="W969" s="111"/>
      <c r="X969" s="111"/>
      <c r="Y969" s="111"/>
      <c r="Z969" s="111"/>
      <c r="AA969" s="111"/>
      <c r="AB969" s="111"/>
      <c r="AC969" s="111"/>
      <c r="AD969" s="111"/>
      <c r="AE969" s="8"/>
      <c r="AG969" s="483">
        <f t="shared" si="379"/>
        <v>0</v>
      </c>
      <c r="AH969" s="484">
        <f t="shared" si="380"/>
        <v>0</v>
      </c>
      <c r="AI969" s="485">
        <f t="shared" si="381"/>
        <v>0</v>
      </c>
      <c r="AJ969" s="486">
        <f t="shared" si="382"/>
        <v>0</v>
      </c>
      <c r="AK969" s="483">
        <f t="shared" si="383"/>
        <v>0</v>
      </c>
      <c r="AL969" s="484">
        <f t="shared" si="384"/>
        <v>0</v>
      </c>
      <c r="AM969" s="485">
        <f t="shared" si="385"/>
        <v>0</v>
      </c>
      <c r="AN969" s="486">
        <f t="shared" si="386"/>
        <v>0</v>
      </c>
      <c r="AO969" s="483">
        <f t="shared" si="387"/>
        <v>0</v>
      </c>
      <c r="AP969" s="484">
        <f t="shared" si="388"/>
        <v>0</v>
      </c>
      <c r="AQ969" s="485">
        <f t="shared" si="389"/>
        <v>0</v>
      </c>
      <c r="AR969" s="486">
        <f t="shared" si="390"/>
        <v>0</v>
      </c>
    </row>
    <row r="970" spans="1:44" ht="30" customHeight="1">
      <c r="A970" s="6"/>
      <c r="B970" s="5"/>
      <c r="C970" s="85" t="s">
        <v>165</v>
      </c>
      <c r="D970" s="732" t="str">
        <f>IF(CNGE_2024_M1_Secc1_Sub1!$D102="","",CNGE_2024_M1_Secc1_Sub1!$D102)</f>
        <v>CENTRO DE JUSTICIA PARA MUJERES DEL ESTADO DE VERACRUZ</v>
      </c>
      <c r="E970" s="733"/>
      <c r="F970" s="733"/>
      <c r="G970" s="733"/>
      <c r="H970" s="733"/>
      <c r="I970" s="733"/>
      <c r="J970" s="733"/>
      <c r="K970" s="733"/>
      <c r="L970" s="734"/>
      <c r="M970" s="111"/>
      <c r="N970" s="111"/>
      <c r="O970" s="111"/>
      <c r="P970" s="111"/>
      <c r="Q970" s="111"/>
      <c r="R970" s="111"/>
      <c r="S970" s="111"/>
      <c r="T970" s="111"/>
      <c r="U970" s="111"/>
      <c r="V970" s="111"/>
      <c r="W970" s="111"/>
      <c r="X970" s="111"/>
      <c r="Y970" s="111"/>
      <c r="Z970" s="111"/>
      <c r="AA970" s="111"/>
      <c r="AB970" s="111"/>
      <c r="AC970" s="111"/>
      <c r="AD970" s="111"/>
      <c r="AE970" s="8"/>
      <c r="AG970" s="483">
        <f t="shared" si="379"/>
        <v>0</v>
      </c>
      <c r="AH970" s="484">
        <f t="shared" si="380"/>
        <v>0</v>
      </c>
      <c r="AI970" s="485">
        <f t="shared" si="381"/>
        <v>0</v>
      </c>
      <c r="AJ970" s="486">
        <f t="shared" si="382"/>
        <v>0</v>
      </c>
      <c r="AK970" s="483">
        <f t="shared" si="383"/>
        <v>0</v>
      </c>
      <c r="AL970" s="484">
        <f t="shared" si="384"/>
        <v>0</v>
      </c>
      <c r="AM970" s="485">
        <f t="shared" si="385"/>
        <v>0</v>
      </c>
      <c r="AN970" s="486">
        <f t="shared" si="386"/>
        <v>0</v>
      </c>
      <c r="AO970" s="483">
        <f t="shared" si="387"/>
        <v>0</v>
      </c>
      <c r="AP970" s="484">
        <f t="shared" si="388"/>
        <v>0</v>
      </c>
      <c r="AQ970" s="485">
        <f t="shared" si="389"/>
        <v>0</v>
      </c>
      <c r="AR970" s="486">
        <f t="shared" si="390"/>
        <v>0</v>
      </c>
    </row>
    <row r="971" spans="1:44" ht="15" customHeight="1">
      <c r="A971" s="6"/>
      <c r="B971" s="5"/>
      <c r="C971" s="85" t="s">
        <v>166</v>
      </c>
      <c r="D971" s="732" t="str">
        <f>IF(CNGE_2024_M1_Secc1_Sub1!$D103="","",CNGE_2024_M1_Secc1_Sub1!$D103)</f>
        <v>INSTITUTO DE PENSIONES DEL ESTADO</v>
      </c>
      <c r="E971" s="733"/>
      <c r="F971" s="733"/>
      <c r="G971" s="733"/>
      <c r="H971" s="733"/>
      <c r="I971" s="733"/>
      <c r="J971" s="733"/>
      <c r="K971" s="733"/>
      <c r="L971" s="734"/>
      <c r="M971" s="111"/>
      <c r="N971" s="111"/>
      <c r="O971" s="111"/>
      <c r="P971" s="111"/>
      <c r="Q971" s="111"/>
      <c r="R971" s="111"/>
      <c r="S971" s="111"/>
      <c r="T971" s="111"/>
      <c r="U971" s="111"/>
      <c r="V971" s="111"/>
      <c r="W971" s="111"/>
      <c r="X971" s="111"/>
      <c r="Y971" s="111"/>
      <c r="Z971" s="111"/>
      <c r="AA971" s="111"/>
      <c r="AB971" s="111"/>
      <c r="AC971" s="111"/>
      <c r="AD971" s="111"/>
      <c r="AE971" s="8"/>
      <c r="AG971" s="483">
        <f t="shared" si="379"/>
        <v>0</v>
      </c>
      <c r="AH971" s="484">
        <f t="shared" si="380"/>
        <v>0</v>
      </c>
      <c r="AI971" s="485">
        <f t="shared" si="381"/>
        <v>0</v>
      </c>
      <c r="AJ971" s="486">
        <f t="shared" si="382"/>
        <v>0</v>
      </c>
      <c r="AK971" s="483">
        <f t="shared" si="383"/>
        <v>0</v>
      </c>
      <c r="AL971" s="484">
        <f t="shared" si="384"/>
        <v>0</v>
      </c>
      <c r="AM971" s="485">
        <f t="shared" si="385"/>
        <v>0</v>
      </c>
      <c r="AN971" s="486">
        <f t="shared" si="386"/>
        <v>0</v>
      </c>
      <c r="AO971" s="483">
        <f t="shared" si="387"/>
        <v>0</v>
      </c>
      <c r="AP971" s="484">
        <f t="shared" si="388"/>
        <v>0</v>
      </c>
      <c r="AQ971" s="485">
        <f t="shared" si="389"/>
        <v>0</v>
      </c>
      <c r="AR971" s="486">
        <f t="shared" si="390"/>
        <v>0</v>
      </c>
    </row>
    <row r="972" spans="1:44" ht="30" customHeight="1">
      <c r="A972" s="6"/>
      <c r="B972" s="5"/>
      <c r="C972" s="85" t="s">
        <v>167</v>
      </c>
      <c r="D972" s="732" t="str">
        <f>IF(CNGE_2024_M1_Secc1_Sub1!$D104="","",CNGE_2024_M1_Secc1_Sub1!$D104)</f>
        <v>COMISION DEL AGUA DEL ESTADO DE VERACRUZ</v>
      </c>
      <c r="E972" s="733"/>
      <c r="F972" s="733"/>
      <c r="G972" s="733"/>
      <c r="H972" s="733"/>
      <c r="I972" s="733"/>
      <c r="J972" s="733"/>
      <c r="K972" s="733"/>
      <c r="L972" s="734"/>
      <c r="M972" s="111"/>
      <c r="N972" s="111"/>
      <c r="O972" s="111"/>
      <c r="P972" s="111"/>
      <c r="Q972" s="111"/>
      <c r="R972" s="111"/>
      <c r="S972" s="111"/>
      <c r="T972" s="111"/>
      <c r="U972" s="111"/>
      <c r="V972" s="111"/>
      <c r="W972" s="111"/>
      <c r="X972" s="111"/>
      <c r="Y972" s="111"/>
      <c r="Z972" s="111"/>
      <c r="AA972" s="111"/>
      <c r="AB972" s="111"/>
      <c r="AC972" s="111"/>
      <c r="AD972" s="111"/>
      <c r="AE972" s="8"/>
      <c r="AG972" s="483">
        <f t="shared" si="379"/>
        <v>0</v>
      </c>
      <c r="AH972" s="484">
        <f t="shared" si="380"/>
        <v>0</v>
      </c>
      <c r="AI972" s="485">
        <f t="shared" si="381"/>
        <v>0</v>
      </c>
      <c r="AJ972" s="486">
        <f t="shared" si="382"/>
        <v>0</v>
      </c>
      <c r="AK972" s="483">
        <f t="shared" si="383"/>
        <v>0</v>
      </c>
      <c r="AL972" s="484">
        <f t="shared" si="384"/>
        <v>0</v>
      </c>
      <c r="AM972" s="485">
        <f t="shared" si="385"/>
        <v>0</v>
      </c>
      <c r="AN972" s="486">
        <f t="shared" si="386"/>
        <v>0</v>
      </c>
      <c r="AO972" s="483">
        <f t="shared" si="387"/>
        <v>0</v>
      </c>
      <c r="AP972" s="484">
        <f t="shared" si="388"/>
        <v>0</v>
      </c>
      <c r="AQ972" s="485">
        <f t="shared" si="389"/>
        <v>0</v>
      </c>
      <c r="AR972" s="486">
        <f t="shared" si="390"/>
        <v>0</v>
      </c>
    </row>
    <row r="973" spans="1:44" ht="15" customHeight="1">
      <c r="A973" s="6"/>
      <c r="B973" s="5"/>
      <c r="C973" s="85" t="s">
        <v>168</v>
      </c>
      <c r="D973" s="732" t="str">
        <f>IF(CNGE_2024_M1_Secc1_Sub1!$D105="","",CNGE_2024_M1_Secc1_Sub1!$D105)</f>
        <v>RADIOTELEVISION DE VERACRUZ</v>
      </c>
      <c r="E973" s="733"/>
      <c r="F973" s="733"/>
      <c r="G973" s="733"/>
      <c r="H973" s="733"/>
      <c r="I973" s="733"/>
      <c r="J973" s="733"/>
      <c r="K973" s="733"/>
      <c r="L973" s="734"/>
      <c r="M973" s="111"/>
      <c r="N973" s="111"/>
      <c r="O973" s="111"/>
      <c r="P973" s="111"/>
      <c r="Q973" s="111"/>
      <c r="R973" s="111"/>
      <c r="S973" s="111"/>
      <c r="T973" s="111"/>
      <c r="U973" s="111"/>
      <c r="V973" s="111"/>
      <c r="W973" s="111"/>
      <c r="X973" s="111"/>
      <c r="Y973" s="111"/>
      <c r="Z973" s="111"/>
      <c r="AA973" s="111"/>
      <c r="AB973" s="111"/>
      <c r="AC973" s="111"/>
      <c r="AD973" s="111"/>
      <c r="AE973" s="8"/>
      <c r="AG973" s="483">
        <f t="shared" si="379"/>
        <v>0</v>
      </c>
      <c r="AH973" s="484">
        <f t="shared" si="380"/>
        <v>0</v>
      </c>
      <c r="AI973" s="485">
        <f t="shared" si="381"/>
        <v>0</v>
      </c>
      <c r="AJ973" s="486">
        <f t="shared" si="382"/>
        <v>0</v>
      </c>
      <c r="AK973" s="483">
        <f t="shared" si="383"/>
        <v>0</v>
      </c>
      <c r="AL973" s="484">
        <f t="shared" si="384"/>
        <v>0</v>
      </c>
      <c r="AM973" s="485">
        <f t="shared" si="385"/>
        <v>0</v>
      </c>
      <c r="AN973" s="486">
        <f t="shared" si="386"/>
        <v>0</v>
      </c>
      <c r="AO973" s="483">
        <f t="shared" si="387"/>
        <v>0</v>
      </c>
      <c r="AP973" s="484">
        <f t="shared" si="388"/>
        <v>0</v>
      </c>
      <c r="AQ973" s="485">
        <f t="shared" si="389"/>
        <v>0</v>
      </c>
      <c r="AR973" s="486">
        <f t="shared" si="390"/>
        <v>0</v>
      </c>
    </row>
    <row r="974" spans="1:44" ht="30" customHeight="1">
      <c r="A974" s="6"/>
      <c r="B974" s="5"/>
      <c r="C974" s="85" t="s">
        <v>169</v>
      </c>
      <c r="D974" s="732" t="str">
        <f>IF(CNGE_2024_M1_Secc1_Sub1!$D106="","",CNGE_2024_M1_Secc1_Sub1!$D106)</f>
        <v>SECRETARIA EJECUTIVA DEL SISTEMA ESTATAL ANTICORRUPCION</v>
      </c>
      <c r="E974" s="733"/>
      <c r="F974" s="733"/>
      <c r="G974" s="733"/>
      <c r="H974" s="733"/>
      <c r="I974" s="733"/>
      <c r="J974" s="733"/>
      <c r="K974" s="733"/>
      <c r="L974" s="734"/>
      <c r="M974" s="111"/>
      <c r="N974" s="111"/>
      <c r="O974" s="111"/>
      <c r="P974" s="111"/>
      <c r="Q974" s="111"/>
      <c r="R974" s="111"/>
      <c r="S974" s="111"/>
      <c r="T974" s="111"/>
      <c r="U974" s="111"/>
      <c r="V974" s="111"/>
      <c r="W974" s="111"/>
      <c r="X974" s="111"/>
      <c r="Y974" s="111"/>
      <c r="Z974" s="111"/>
      <c r="AA974" s="111"/>
      <c r="AB974" s="111"/>
      <c r="AC974" s="111"/>
      <c r="AD974" s="111"/>
      <c r="AE974" s="8"/>
      <c r="AG974" s="483">
        <f t="shared" si="379"/>
        <v>0</v>
      </c>
      <c r="AH974" s="484">
        <f t="shared" si="380"/>
        <v>0</v>
      </c>
      <c r="AI974" s="485">
        <f t="shared" si="381"/>
        <v>0</v>
      </c>
      <c r="AJ974" s="486">
        <f t="shared" si="382"/>
        <v>0</v>
      </c>
      <c r="AK974" s="483">
        <f t="shared" si="383"/>
        <v>0</v>
      </c>
      <c r="AL974" s="484">
        <f t="shared" si="384"/>
        <v>0</v>
      </c>
      <c r="AM974" s="485">
        <f t="shared" si="385"/>
        <v>0</v>
      </c>
      <c r="AN974" s="486">
        <f t="shared" si="386"/>
        <v>0</v>
      </c>
      <c r="AO974" s="483">
        <f t="shared" si="387"/>
        <v>0</v>
      </c>
      <c r="AP974" s="484">
        <f t="shared" si="388"/>
        <v>0</v>
      </c>
      <c r="AQ974" s="485">
        <f t="shared" si="389"/>
        <v>0</v>
      </c>
      <c r="AR974" s="486">
        <f t="shared" si="390"/>
        <v>0</v>
      </c>
    </row>
    <row r="975" spans="1:44" ht="30" customHeight="1">
      <c r="A975" s="6"/>
      <c r="B975" s="5"/>
      <c r="C975" s="85" t="s">
        <v>170</v>
      </c>
      <c r="D975" s="732" t="str">
        <f>IF(CNGE_2024_M1_Secc1_Sub1!$D107="","",CNGE_2024_M1_Secc1_Sub1!$D107)</f>
        <v>INSTITUTO DE LA POLICIA AUXILIAR Y PROTECCION PATRIMONIAL</v>
      </c>
      <c r="E975" s="733"/>
      <c r="F975" s="733"/>
      <c r="G975" s="733"/>
      <c r="H975" s="733"/>
      <c r="I975" s="733"/>
      <c r="J975" s="733"/>
      <c r="K975" s="733"/>
      <c r="L975" s="734"/>
      <c r="M975" s="111"/>
      <c r="N975" s="111"/>
      <c r="O975" s="111"/>
      <c r="P975" s="111"/>
      <c r="Q975" s="111"/>
      <c r="R975" s="111"/>
      <c r="S975" s="111"/>
      <c r="T975" s="111"/>
      <c r="U975" s="111"/>
      <c r="V975" s="111"/>
      <c r="W975" s="111"/>
      <c r="X975" s="111"/>
      <c r="Y975" s="111"/>
      <c r="Z975" s="111"/>
      <c r="AA975" s="111"/>
      <c r="AB975" s="111"/>
      <c r="AC975" s="111"/>
      <c r="AD975" s="111"/>
      <c r="AE975" s="8"/>
      <c r="AG975" s="483">
        <f t="shared" ref="AG975:AG1029" si="391">P849</f>
        <v>0</v>
      </c>
      <c r="AH975" s="484">
        <f t="shared" ref="AH975:AH1029" si="392">COUNTIF(S849,"NS")+COUNTIF(V849,"NS") + COUNTIF(Y849,"NS")+ COUNTIF(AB849,"NS")+ COUNTIF(M975,"NS")+ COUNTIF(P975,"NS")+ COUNTIF(S975,"NS")+ COUNTIF(V975,"NS")+ COUNTIF(Y975,"NS")+ COUNTIF(AB975,"NS")</f>
        <v>0</v>
      </c>
      <c r="AI975" s="485">
        <f t="shared" ref="AI975:AI1029" si="393">SUM(S849,V849,Y849,AB849,M975,P975,S975,V975,Y975,AB975)</f>
        <v>0</v>
      </c>
      <c r="AJ975" s="486">
        <f t="shared" ref="AJ975:AJ1029" si="394">IF(OR(AND(AG975=0, AH975&gt;0),AND(AG975="NS", AI975&gt;0), AND(AG975="NS", AH975=0, AI975=0)), 1, IF(OR(AND(AG975&gt;0, AH975&gt;1,AG975&gt;AI975), AND(AG975="NS", AH975=2), AND(AG975="NS", AI975=0, AH975&gt;0), AG975=AI975), 0, 1))</f>
        <v>0</v>
      </c>
      <c r="AK975" s="483">
        <f t="shared" ref="AK975:AK1029" si="395">Q849</f>
        <v>0</v>
      </c>
      <c r="AL975" s="484">
        <f t="shared" ref="AL975:AL1029" si="396">COUNTIF(T849,"NS")+COUNTIF(W849,"NS") + COUNTIF(Z849,"NS")+ COUNTIF(AC849,"NS")+ COUNTIF(N975,"NS")+ COUNTIF(Q975,"NS")+ COUNTIF(T975,"NS")+ COUNTIF(W975,"NS")+ COUNTIF(Z975,"NS")+ COUNTIF(AC975,"NS")</f>
        <v>0</v>
      </c>
      <c r="AM975" s="485">
        <f t="shared" ref="AM975:AM1029" si="397">SUM(T849,W849,Z849,AC849,N975,Q975,T975,W975,Z975,AC975)</f>
        <v>0</v>
      </c>
      <c r="AN975" s="486">
        <f t="shared" ref="AN975:AN1029" si="398">IF(OR(AND(AK975=0, AL975&gt;0),AND(AK975="NS", AM975&gt;0), AND(AK975="NS", AL975=0, AM975=0)), 1, IF(OR(AND(AK975&gt;0, AL975&gt;1,AK975&gt;AM975), AND(AK975="NS", AL975=2), AND(AK975="NS", AM975=0, AL975&gt;0), AK975=AM975), 0, 1))</f>
        <v>0</v>
      </c>
      <c r="AO975" s="483">
        <f t="shared" ref="AO975:AO1029" si="399">R849</f>
        <v>0</v>
      </c>
      <c r="AP975" s="484">
        <f t="shared" ref="AP975:AP1029" si="400">COUNTIF(U849,"NS")+COUNTIF(X849,"NS") + COUNTIF(AA849,"NS")+ COUNTIF(AD849,"NS")+ COUNTIF(O975,"NS")+ COUNTIF(R975,"NS")+ COUNTIF(U975,"NS")+ COUNTIF(X975,"NS")+ COUNTIF(AA975,"NS")+ COUNTIF(AD975,"NS")</f>
        <v>0</v>
      </c>
      <c r="AQ975" s="485">
        <f t="shared" ref="AQ975:AQ1029" si="401">SUM(U849,X849,AA849,AD849,O975,R975,U975,X975,AA975,AD975)</f>
        <v>0</v>
      </c>
      <c r="AR975" s="486">
        <f t="shared" ref="AR975:AR1029" si="402">IF(OR(AND(AO975=0, AP975&gt;0),AND(AO975="NS", AQ975&gt;0), AND(AO975="NS", AP975=0, AQ975=0)), 1, IF(OR(AND(AO975&gt;0, AP975&gt;1,AO975&gt;AQ975), AND(AO975="NS", AP975=2), AND(AO975="NS", AQ975=0, AP975&gt;0), AO975=AQ975), 0, 1))</f>
        <v>0</v>
      </c>
    </row>
    <row r="976" spans="1:44" ht="30" customHeight="1">
      <c r="A976" s="6"/>
      <c r="B976" s="5"/>
      <c r="C976" s="85" t="s">
        <v>171</v>
      </c>
      <c r="D976" s="732" t="str">
        <f>IF(CNGE_2024_M1_Secc1_Sub1!$D108="","",CNGE_2024_M1_Secc1_Sub1!$D108)</f>
        <v>ACADEMIA REGIONAL DE SEGURIDAD PUBLICA DEL SURESTE</v>
      </c>
      <c r="E976" s="733"/>
      <c r="F976" s="733"/>
      <c r="G976" s="733"/>
      <c r="H976" s="733"/>
      <c r="I976" s="733"/>
      <c r="J976" s="733"/>
      <c r="K976" s="733"/>
      <c r="L976" s="734"/>
      <c r="M976" s="111"/>
      <c r="N976" s="111"/>
      <c r="O976" s="111"/>
      <c r="P976" s="111"/>
      <c r="Q976" s="111"/>
      <c r="R976" s="111"/>
      <c r="S976" s="111"/>
      <c r="T976" s="111"/>
      <c r="U976" s="111"/>
      <c r="V976" s="111"/>
      <c r="W976" s="111"/>
      <c r="X976" s="111"/>
      <c r="Y976" s="111"/>
      <c r="Z976" s="111"/>
      <c r="AA976" s="111"/>
      <c r="AB976" s="111"/>
      <c r="AC976" s="111"/>
      <c r="AD976" s="111"/>
      <c r="AE976" s="8"/>
      <c r="AG976" s="483">
        <f t="shared" si="391"/>
        <v>0</v>
      </c>
      <c r="AH976" s="484">
        <f t="shared" si="392"/>
        <v>0</v>
      </c>
      <c r="AI976" s="485">
        <f t="shared" si="393"/>
        <v>0</v>
      </c>
      <c r="AJ976" s="486">
        <f t="shared" si="394"/>
        <v>0</v>
      </c>
      <c r="AK976" s="483">
        <f t="shared" si="395"/>
        <v>0</v>
      </c>
      <c r="AL976" s="484">
        <f t="shared" si="396"/>
        <v>0</v>
      </c>
      <c r="AM976" s="485">
        <f t="shared" si="397"/>
        <v>0</v>
      </c>
      <c r="AN976" s="486">
        <f t="shared" si="398"/>
        <v>0</v>
      </c>
      <c r="AO976" s="483">
        <f t="shared" si="399"/>
        <v>0</v>
      </c>
      <c r="AP976" s="484">
        <f t="shared" si="400"/>
        <v>0</v>
      </c>
      <c r="AQ976" s="485">
        <f t="shared" si="401"/>
        <v>0</v>
      </c>
      <c r="AR976" s="486">
        <f t="shared" si="402"/>
        <v>0</v>
      </c>
    </row>
    <row r="977" spans="1:44" ht="30" customHeight="1">
      <c r="A977" s="6"/>
      <c r="B977" s="5"/>
      <c r="C977" s="85" t="s">
        <v>172</v>
      </c>
      <c r="D977" s="732" t="str">
        <f>IF(CNGE_2024_M1_Secc1_Sub1!$D109="","",CNGE_2024_M1_Secc1_Sub1!$D109)</f>
        <v>INSTITUTO DE CAPACITACION PARA EL TRABAJO</v>
      </c>
      <c r="E977" s="733"/>
      <c r="F977" s="733"/>
      <c r="G977" s="733"/>
      <c r="H977" s="733"/>
      <c r="I977" s="733"/>
      <c r="J977" s="733"/>
      <c r="K977" s="733"/>
      <c r="L977" s="734"/>
      <c r="M977" s="111"/>
      <c r="N977" s="111"/>
      <c r="O977" s="111"/>
      <c r="P977" s="111"/>
      <c r="Q977" s="111"/>
      <c r="R977" s="111"/>
      <c r="S977" s="111"/>
      <c r="T977" s="111"/>
      <c r="U977" s="111"/>
      <c r="V977" s="111"/>
      <c r="W977" s="111"/>
      <c r="X977" s="111"/>
      <c r="Y977" s="111"/>
      <c r="Z977" s="111"/>
      <c r="AA977" s="111"/>
      <c r="AB977" s="111"/>
      <c r="AC977" s="111"/>
      <c r="AD977" s="111"/>
      <c r="AE977" s="8"/>
      <c r="AG977" s="483">
        <f t="shared" si="391"/>
        <v>0</v>
      </c>
      <c r="AH977" s="484">
        <f t="shared" si="392"/>
        <v>0</v>
      </c>
      <c r="AI977" s="485">
        <f t="shared" si="393"/>
        <v>0</v>
      </c>
      <c r="AJ977" s="486">
        <f t="shared" si="394"/>
        <v>0</v>
      </c>
      <c r="AK977" s="483">
        <f t="shared" si="395"/>
        <v>0</v>
      </c>
      <c r="AL977" s="484">
        <f t="shared" si="396"/>
        <v>0</v>
      </c>
      <c r="AM977" s="485">
        <f t="shared" si="397"/>
        <v>0</v>
      </c>
      <c r="AN977" s="486">
        <f t="shared" si="398"/>
        <v>0</v>
      </c>
      <c r="AO977" s="483">
        <f t="shared" si="399"/>
        <v>0</v>
      </c>
      <c r="AP977" s="484">
        <f t="shared" si="400"/>
        <v>0</v>
      </c>
      <c r="AQ977" s="485">
        <f t="shared" si="401"/>
        <v>0</v>
      </c>
      <c r="AR977" s="486">
        <f t="shared" si="402"/>
        <v>0</v>
      </c>
    </row>
    <row r="978" spans="1:44" ht="45" customHeight="1">
      <c r="A978" s="6"/>
      <c r="B978" s="5"/>
      <c r="C978" s="85" t="s">
        <v>173</v>
      </c>
      <c r="D978" s="732" t="str">
        <f>IF(CNGE_2024_M1_Secc1_Sub1!$D110="","",CNGE_2024_M1_Secc1_Sub1!$D110)</f>
        <v>CENTRO DE CONCILIACION LABORAL DEL ESTADO DE VERACRUZ DE IGNACIO DE LA LLAVE</v>
      </c>
      <c r="E978" s="733"/>
      <c r="F978" s="733"/>
      <c r="G978" s="733"/>
      <c r="H978" s="733"/>
      <c r="I978" s="733"/>
      <c r="J978" s="733"/>
      <c r="K978" s="733"/>
      <c r="L978" s="734"/>
      <c r="M978" s="111"/>
      <c r="N978" s="111"/>
      <c r="O978" s="111"/>
      <c r="P978" s="111"/>
      <c r="Q978" s="111"/>
      <c r="R978" s="111"/>
      <c r="S978" s="111"/>
      <c r="T978" s="111"/>
      <c r="U978" s="111"/>
      <c r="V978" s="111"/>
      <c r="W978" s="111"/>
      <c r="X978" s="111"/>
      <c r="Y978" s="111"/>
      <c r="Z978" s="111"/>
      <c r="AA978" s="111"/>
      <c r="AB978" s="111"/>
      <c r="AC978" s="111"/>
      <c r="AD978" s="111"/>
      <c r="AE978" s="8"/>
      <c r="AG978" s="483">
        <f t="shared" si="391"/>
        <v>0</v>
      </c>
      <c r="AH978" s="484">
        <f t="shared" si="392"/>
        <v>0</v>
      </c>
      <c r="AI978" s="485">
        <f t="shared" si="393"/>
        <v>0</v>
      </c>
      <c r="AJ978" s="486">
        <f t="shared" si="394"/>
        <v>0</v>
      </c>
      <c r="AK978" s="483">
        <f t="shared" si="395"/>
        <v>0</v>
      </c>
      <c r="AL978" s="484">
        <f t="shared" si="396"/>
        <v>0</v>
      </c>
      <c r="AM978" s="485">
        <f t="shared" si="397"/>
        <v>0</v>
      </c>
      <c r="AN978" s="486">
        <f t="shared" si="398"/>
        <v>0</v>
      </c>
      <c r="AO978" s="483">
        <f t="shared" si="399"/>
        <v>0</v>
      </c>
      <c r="AP978" s="484">
        <f t="shared" si="400"/>
        <v>0</v>
      </c>
      <c r="AQ978" s="485">
        <f t="shared" si="401"/>
        <v>0</v>
      </c>
      <c r="AR978" s="486">
        <f t="shared" si="402"/>
        <v>0</v>
      </c>
    </row>
    <row r="979" spans="1:44" ht="15" customHeight="1">
      <c r="A979" s="6"/>
      <c r="B979" s="5"/>
      <c r="C979" s="85" t="s">
        <v>174</v>
      </c>
      <c r="D979" s="732" t="str">
        <f>IF(CNGE_2024_M1_Secc1_Sub1!$D111="","",CNGE_2024_M1_Secc1_Sub1!$D111)</f>
        <v>INSTITUTO VERACRUZANO DE LA CULTURA</v>
      </c>
      <c r="E979" s="733"/>
      <c r="F979" s="733"/>
      <c r="G979" s="733"/>
      <c r="H979" s="733"/>
      <c r="I979" s="733"/>
      <c r="J979" s="733"/>
      <c r="K979" s="733"/>
      <c r="L979" s="734"/>
      <c r="M979" s="111"/>
      <c r="N979" s="111"/>
      <c r="O979" s="111"/>
      <c r="P979" s="111"/>
      <c r="Q979" s="111"/>
      <c r="R979" s="111"/>
      <c r="S979" s="111"/>
      <c r="T979" s="111"/>
      <c r="U979" s="111"/>
      <c r="V979" s="111"/>
      <c r="W979" s="111"/>
      <c r="X979" s="111"/>
      <c r="Y979" s="111"/>
      <c r="Z979" s="111"/>
      <c r="AA979" s="111"/>
      <c r="AB979" s="111"/>
      <c r="AC979" s="111"/>
      <c r="AD979" s="111"/>
      <c r="AE979" s="8"/>
      <c r="AG979" s="483">
        <f t="shared" si="391"/>
        <v>0</v>
      </c>
      <c r="AH979" s="484">
        <f t="shared" si="392"/>
        <v>0</v>
      </c>
      <c r="AI979" s="485">
        <f t="shared" si="393"/>
        <v>0</v>
      </c>
      <c r="AJ979" s="486">
        <f t="shared" si="394"/>
        <v>0</v>
      </c>
      <c r="AK979" s="483">
        <f t="shared" si="395"/>
        <v>0</v>
      </c>
      <c r="AL979" s="484">
        <f t="shared" si="396"/>
        <v>0</v>
      </c>
      <c r="AM979" s="485">
        <f t="shared" si="397"/>
        <v>0</v>
      </c>
      <c r="AN979" s="486">
        <f t="shared" si="398"/>
        <v>0</v>
      </c>
      <c r="AO979" s="483">
        <f t="shared" si="399"/>
        <v>0</v>
      </c>
      <c r="AP979" s="484">
        <f t="shared" si="400"/>
        <v>0</v>
      </c>
      <c r="AQ979" s="485">
        <f t="shared" si="401"/>
        <v>0</v>
      </c>
      <c r="AR979" s="486">
        <f t="shared" si="402"/>
        <v>0</v>
      </c>
    </row>
    <row r="980" spans="1:44" ht="30" customHeight="1">
      <c r="A980" s="6"/>
      <c r="B980" s="5"/>
      <c r="C980" s="85" t="s">
        <v>175</v>
      </c>
      <c r="D980" s="732" t="str">
        <f>IF(CNGE_2024_M1_Secc1_Sub1!$D112="","",CNGE_2024_M1_Secc1_Sub1!$D112)</f>
        <v>PROCURADURIA ESTATAL DE PROTECCION AL MEDIO AMBIENTE</v>
      </c>
      <c r="E980" s="733"/>
      <c r="F980" s="733"/>
      <c r="G980" s="733"/>
      <c r="H980" s="733"/>
      <c r="I980" s="733"/>
      <c r="J980" s="733"/>
      <c r="K980" s="733"/>
      <c r="L980" s="734"/>
      <c r="M980" s="111"/>
      <c r="N980" s="111"/>
      <c r="O980" s="111"/>
      <c r="P980" s="111"/>
      <c r="Q980" s="111"/>
      <c r="R980" s="111"/>
      <c r="S980" s="111"/>
      <c r="T980" s="111"/>
      <c r="U980" s="111"/>
      <c r="V980" s="111"/>
      <c r="W980" s="111"/>
      <c r="X980" s="111"/>
      <c r="Y980" s="111"/>
      <c r="Z980" s="111"/>
      <c r="AA980" s="111"/>
      <c r="AB980" s="111"/>
      <c r="AC980" s="111"/>
      <c r="AD980" s="111"/>
      <c r="AE980" s="8"/>
      <c r="AG980" s="483">
        <f t="shared" si="391"/>
        <v>0</v>
      </c>
      <c r="AH980" s="484">
        <f t="shared" si="392"/>
        <v>0</v>
      </c>
      <c r="AI980" s="485">
        <f t="shared" si="393"/>
        <v>0</v>
      </c>
      <c r="AJ980" s="486">
        <f t="shared" si="394"/>
        <v>0</v>
      </c>
      <c r="AK980" s="483">
        <f t="shared" si="395"/>
        <v>0</v>
      </c>
      <c r="AL980" s="484">
        <f t="shared" si="396"/>
        <v>0</v>
      </c>
      <c r="AM980" s="485">
        <f t="shared" si="397"/>
        <v>0</v>
      </c>
      <c r="AN980" s="486">
        <f t="shared" si="398"/>
        <v>0</v>
      </c>
      <c r="AO980" s="483">
        <f t="shared" si="399"/>
        <v>0</v>
      </c>
      <c r="AP980" s="484">
        <f t="shared" si="400"/>
        <v>0</v>
      </c>
      <c r="AQ980" s="485">
        <f t="shared" si="401"/>
        <v>0</v>
      </c>
      <c r="AR980" s="486">
        <f t="shared" si="402"/>
        <v>0</v>
      </c>
    </row>
    <row r="981" spans="1:44" ht="15" customHeight="1">
      <c r="A981" s="6"/>
      <c r="B981" s="5"/>
      <c r="C981" s="85" t="s">
        <v>176</v>
      </c>
      <c r="D981" s="732" t="str">
        <f>IF(CNGE_2024_M1_Secc1_Sub1!$D113="","",CNGE_2024_M1_Secc1_Sub1!$D113)</f>
        <v>FIDEICOMISO FONDO DEL FUTURO</v>
      </c>
      <c r="E981" s="733"/>
      <c r="F981" s="733"/>
      <c r="G981" s="733"/>
      <c r="H981" s="733"/>
      <c r="I981" s="733"/>
      <c r="J981" s="733"/>
      <c r="K981" s="733"/>
      <c r="L981" s="734"/>
      <c r="M981" s="111"/>
      <c r="N981" s="111"/>
      <c r="O981" s="111"/>
      <c r="P981" s="111"/>
      <c r="Q981" s="111"/>
      <c r="R981" s="111"/>
      <c r="S981" s="111"/>
      <c r="T981" s="111"/>
      <c r="U981" s="111"/>
      <c r="V981" s="111"/>
      <c r="W981" s="111"/>
      <c r="X981" s="111"/>
      <c r="Y981" s="111"/>
      <c r="Z981" s="111"/>
      <c r="AA981" s="111"/>
      <c r="AB981" s="111"/>
      <c r="AC981" s="111"/>
      <c r="AD981" s="111"/>
      <c r="AE981" s="8"/>
      <c r="AG981" s="483">
        <f t="shared" si="391"/>
        <v>0</v>
      </c>
      <c r="AH981" s="484">
        <f t="shared" si="392"/>
        <v>0</v>
      </c>
      <c r="AI981" s="485">
        <f t="shared" si="393"/>
        <v>0</v>
      </c>
      <c r="AJ981" s="486">
        <f t="shared" si="394"/>
        <v>0</v>
      </c>
      <c r="AK981" s="483">
        <f t="shared" si="395"/>
        <v>0</v>
      </c>
      <c r="AL981" s="484">
        <f t="shared" si="396"/>
        <v>0</v>
      </c>
      <c r="AM981" s="485">
        <f t="shared" si="397"/>
        <v>0</v>
      </c>
      <c r="AN981" s="486">
        <f t="shared" si="398"/>
        <v>0</v>
      </c>
      <c r="AO981" s="483">
        <f t="shared" si="399"/>
        <v>0</v>
      </c>
      <c r="AP981" s="484">
        <f t="shared" si="400"/>
        <v>0</v>
      </c>
      <c r="AQ981" s="485">
        <f t="shared" si="401"/>
        <v>0</v>
      </c>
      <c r="AR981" s="486">
        <f t="shared" si="402"/>
        <v>0</v>
      </c>
    </row>
    <row r="982" spans="1:44" ht="15" hidden="1" customHeight="1">
      <c r="A982" s="6"/>
      <c r="B982" s="5"/>
      <c r="C982" s="85" t="s">
        <v>177</v>
      </c>
      <c r="D982" s="623" t="str">
        <f>IF(CNGE_2024_M1_Secc1_Sub1!$D114="","",CNGE_2024_M1_Secc1_Sub1!$D114)</f>
        <v/>
      </c>
      <c r="E982" s="624"/>
      <c r="F982" s="624"/>
      <c r="G982" s="624"/>
      <c r="H982" s="624"/>
      <c r="I982" s="624"/>
      <c r="J982" s="624"/>
      <c r="K982" s="624"/>
      <c r="L982" s="625"/>
      <c r="M982" s="111"/>
      <c r="N982" s="111"/>
      <c r="O982" s="111"/>
      <c r="P982" s="111"/>
      <c r="Q982" s="111"/>
      <c r="R982" s="111"/>
      <c r="S982" s="111"/>
      <c r="T982" s="111"/>
      <c r="U982" s="111"/>
      <c r="V982" s="111"/>
      <c r="W982" s="111"/>
      <c r="X982" s="111"/>
      <c r="Y982" s="111"/>
      <c r="Z982" s="111"/>
      <c r="AA982" s="111"/>
      <c r="AB982" s="111"/>
      <c r="AC982" s="111"/>
      <c r="AD982" s="111"/>
      <c r="AE982" s="8"/>
      <c r="AG982" s="483">
        <f t="shared" si="391"/>
        <v>0</v>
      </c>
      <c r="AH982" s="484">
        <f t="shared" si="392"/>
        <v>0</v>
      </c>
      <c r="AI982" s="485">
        <f t="shared" si="393"/>
        <v>0</v>
      </c>
      <c r="AJ982" s="486">
        <f t="shared" si="394"/>
        <v>0</v>
      </c>
      <c r="AK982" s="483">
        <f t="shared" si="395"/>
        <v>0</v>
      </c>
      <c r="AL982" s="484">
        <f t="shared" si="396"/>
        <v>0</v>
      </c>
      <c r="AM982" s="485">
        <f t="shared" si="397"/>
        <v>0</v>
      </c>
      <c r="AN982" s="486">
        <f t="shared" si="398"/>
        <v>0</v>
      </c>
      <c r="AO982" s="483">
        <f t="shared" si="399"/>
        <v>0</v>
      </c>
      <c r="AP982" s="484">
        <f t="shared" si="400"/>
        <v>0</v>
      </c>
      <c r="AQ982" s="485">
        <f t="shared" si="401"/>
        <v>0</v>
      </c>
      <c r="AR982" s="486">
        <f t="shared" si="402"/>
        <v>0</v>
      </c>
    </row>
    <row r="983" spans="1:44" ht="15" hidden="1" customHeight="1">
      <c r="A983" s="6"/>
      <c r="B983" s="5"/>
      <c r="C983" s="85" t="s">
        <v>178</v>
      </c>
      <c r="D983" s="623" t="str">
        <f>IF(CNGE_2024_M1_Secc1_Sub1!$D115="","",CNGE_2024_M1_Secc1_Sub1!$D115)</f>
        <v/>
      </c>
      <c r="E983" s="624"/>
      <c r="F983" s="624"/>
      <c r="G983" s="624"/>
      <c r="H983" s="624"/>
      <c r="I983" s="624"/>
      <c r="J983" s="624"/>
      <c r="K983" s="624"/>
      <c r="L983" s="625"/>
      <c r="M983" s="111"/>
      <c r="N983" s="111"/>
      <c r="O983" s="111"/>
      <c r="P983" s="111"/>
      <c r="Q983" s="111"/>
      <c r="R983" s="111"/>
      <c r="S983" s="111"/>
      <c r="T983" s="111"/>
      <c r="U983" s="111"/>
      <c r="V983" s="111"/>
      <c r="W983" s="111"/>
      <c r="X983" s="111"/>
      <c r="Y983" s="111"/>
      <c r="Z983" s="111"/>
      <c r="AA983" s="111"/>
      <c r="AB983" s="111"/>
      <c r="AC983" s="111"/>
      <c r="AD983" s="111"/>
      <c r="AE983" s="8"/>
      <c r="AG983" s="483">
        <f t="shared" si="391"/>
        <v>0</v>
      </c>
      <c r="AH983" s="484">
        <f t="shared" si="392"/>
        <v>0</v>
      </c>
      <c r="AI983" s="485">
        <f t="shared" si="393"/>
        <v>0</v>
      </c>
      <c r="AJ983" s="486">
        <f t="shared" si="394"/>
        <v>0</v>
      </c>
      <c r="AK983" s="483">
        <f t="shared" si="395"/>
        <v>0</v>
      </c>
      <c r="AL983" s="484">
        <f t="shared" si="396"/>
        <v>0</v>
      </c>
      <c r="AM983" s="485">
        <f t="shared" si="397"/>
        <v>0</v>
      </c>
      <c r="AN983" s="486">
        <f t="shared" si="398"/>
        <v>0</v>
      </c>
      <c r="AO983" s="483">
        <f t="shared" si="399"/>
        <v>0</v>
      </c>
      <c r="AP983" s="484">
        <f t="shared" si="400"/>
        <v>0</v>
      </c>
      <c r="AQ983" s="485">
        <f t="shared" si="401"/>
        <v>0</v>
      </c>
      <c r="AR983" s="486">
        <f t="shared" si="402"/>
        <v>0</v>
      </c>
    </row>
    <row r="984" spans="1:44" ht="15" hidden="1" customHeight="1">
      <c r="A984" s="6"/>
      <c r="B984" s="5"/>
      <c r="C984" s="85" t="s">
        <v>179</v>
      </c>
      <c r="D984" s="623" t="str">
        <f>IF(CNGE_2024_M1_Secc1_Sub1!$D116="","",CNGE_2024_M1_Secc1_Sub1!$D116)</f>
        <v/>
      </c>
      <c r="E984" s="624"/>
      <c r="F984" s="624"/>
      <c r="G984" s="624"/>
      <c r="H984" s="624"/>
      <c r="I984" s="624"/>
      <c r="J984" s="624"/>
      <c r="K984" s="624"/>
      <c r="L984" s="625"/>
      <c r="M984" s="111"/>
      <c r="N984" s="111"/>
      <c r="O984" s="111"/>
      <c r="P984" s="111"/>
      <c r="Q984" s="111"/>
      <c r="R984" s="111"/>
      <c r="S984" s="111"/>
      <c r="T984" s="111"/>
      <c r="U984" s="111"/>
      <c r="V984" s="111"/>
      <c r="W984" s="111"/>
      <c r="X984" s="111"/>
      <c r="Y984" s="111"/>
      <c r="Z984" s="111"/>
      <c r="AA984" s="111"/>
      <c r="AB984" s="111"/>
      <c r="AC984" s="111"/>
      <c r="AD984" s="111"/>
      <c r="AE984" s="8"/>
      <c r="AG984" s="483">
        <f t="shared" si="391"/>
        <v>0</v>
      </c>
      <c r="AH984" s="484">
        <f t="shared" si="392"/>
        <v>0</v>
      </c>
      <c r="AI984" s="485">
        <f t="shared" si="393"/>
        <v>0</v>
      </c>
      <c r="AJ984" s="486">
        <f t="shared" si="394"/>
        <v>0</v>
      </c>
      <c r="AK984" s="483">
        <f t="shared" si="395"/>
        <v>0</v>
      </c>
      <c r="AL984" s="484">
        <f t="shared" si="396"/>
        <v>0</v>
      </c>
      <c r="AM984" s="485">
        <f t="shared" si="397"/>
        <v>0</v>
      </c>
      <c r="AN984" s="486">
        <f t="shared" si="398"/>
        <v>0</v>
      </c>
      <c r="AO984" s="483">
        <f t="shared" si="399"/>
        <v>0</v>
      </c>
      <c r="AP984" s="484">
        <f t="shared" si="400"/>
        <v>0</v>
      </c>
      <c r="AQ984" s="485">
        <f t="shared" si="401"/>
        <v>0</v>
      </c>
      <c r="AR984" s="486">
        <f t="shared" si="402"/>
        <v>0</v>
      </c>
    </row>
    <row r="985" spans="1:44" ht="15" hidden="1" customHeight="1">
      <c r="A985" s="6"/>
      <c r="B985" s="5"/>
      <c r="C985" s="85" t="s">
        <v>180</v>
      </c>
      <c r="D985" s="623" t="str">
        <f>IF(CNGE_2024_M1_Secc1_Sub1!$D117="","",CNGE_2024_M1_Secc1_Sub1!$D117)</f>
        <v/>
      </c>
      <c r="E985" s="624"/>
      <c r="F985" s="624"/>
      <c r="G985" s="624"/>
      <c r="H985" s="624"/>
      <c r="I985" s="624"/>
      <c r="J985" s="624"/>
      <c r="K985" s="624"/>
      <c r="L985" s="625"/>
      <c r="M985" s="111"/>
      <c r="N985" s="111"/>
      <c r="O985" s="111"/>
      <c r="P985" s="111"/>
      <c r="Q985" s="111"/>
      <c r="R985" s="111"/>
      <c r="S985" s="111"/>
      <c r="T985" s="111"/>
      <c r="U985" s="111"/>
      <c r="V985" s="111"/>
      <c r="W985" s="111"/>
      <c r="X985" s="111"/>
      <c r="Y985" s="111"/>
      <c r="Z985" s="111"/>
      <c r="AA985" s="111"/>
      <c r="AB985" s="111"/>
      <c r="AC985" s="111"/>
      <c r="AD985" s="111"/>
      <c r="AE985" s="8"/>
      <c r="AG985" s="483">
        <f t="shared" si="391"/>
        <v>0</v>
      </c>
      <c r="AH985" s="484">
        <f t="shared" si="392"/>
        <v>0</v>
      </c>
      <c r="AI985" s="485">
        <f t="shared" si="393"/>
        <v>0</v>
      </c>
      <c r="AJ985" s="486">
        <f t="shared" si="394"/>
        <v>0</v>
      </c>
      <c r="AK985" s="483">
        <f t="shared" si="395"/>
        <v>0</v>
      </c>
      <c r="AL985" s="484">
        <f t="shared" si="396"/>
        <v>0</v>
      </c>
      <c r="AM985" s="485">
        <f t="shared" si="397"/>
        <v>0</v>
      </c>
      <c r="AN985" s="486">
        <f t="shared" si="398"/>
        <v>0</v>
      </c>
      <c r="AO985" s="483">
        <f t="shared" si="399"/>
        <v>0</v>
      </c>
      <c r="AP985" s="484">
        <f t="shared" si="400"/>
        <v>0</v>
      </c>
      <c r="AQ985" s="485">
        <f t="shared" si="401"/>
        <v>0</v>
      </c>
      <c r="AR985" s="486">
        <f t="shared" si="402"/>
        <v>0</v>
      </c>
    </row>
    <row r="986" spans="1:44" ht="15" hidden="1" customHeight="1">
      <c r="A986" s="6"/>
      <c r="B986" s="5"/>
      <c r="C986" s="85" t="s">
        <v>181</v>
      </c>
      <c r="D986" s="623" t="str">
        <f>IF(CNGE_2024_M1_Secc1_Sub1!$D118="","",CNGE_2024_M1_Secc1_Sub1!$D118)</f>
        <v/>
      </c>
      <c r="E986" s="624"/>
      <c r="F986" s="624"/>
      <c r="G986" s="624"/>
      <c r="H986" s="624"/>
      <c r="I986" s="624"/>
      <c r="J986" s="624"/>
      <c r="K986" s="624"/>
      <c r="L986" s="625"/>
      <c r="M986" s="111"/>
      <c r="N986" s="111"/>
      <c r="O986" s="111"/>
      <c r="P986" s="111"/>
      <c r="Q986" s="111"/>
      <c r="R986" s="111"/>
      <c r="S986" s="111"/>
      <c r="T986" s="111"/>
      <c r="U986" s="111"/>
      <c r="V986" s="111"/>
      <c r="W986" s="111"/>
      <c r="X986" s="111"/>
      <c r="Y986" s="111"/>
      <c r="Z986" s="111"/>
      <c r="AA986" s="111"/>
      <c r="AB986" s="111"/>
      <c r="AC986" s="111"/>
      <c r="AD986" s="111"/>
      <c r="AE986" s="8"/>
      <c r="AG986" s="483">
        <f t="shared" si="391"/>
        <v>0</v>
      </c>
      <c r="AH986" s="484">
        <f t="shared" si="392"/>
        <v>0</v>
      </c>
      <c r="AI986" s="485">
        <f t="shared" si="393"/>
        <v>0</v>
      </c>
      <c r="AJ986" s="486">
        <f t="shared" si="394"/>
        <v>0</v>
      </c>
      <c r="AK986" s="483">
        <f t="shared" si="395"/>
        <v>0</v>
      </c>
      <c r="AL986" s="484">
        <f t="shared" si="396"/>
        <v>0</v>
      </c>
      <c r="AM986" s="485">
        <f t="shared" si="397"/>
        <v>0</v>
      </c>
      <c r="AN986" s="486">
        <f t="shared" si="398"/>
        <v>0</v>
      </c>
      <c r="AO986" s="483">
        <f t="shared" si="399"/>
        <v>0</v>
      </c>
      <c r="AP986" s="484">
        <f t="shared" si="400"/>
        <v>0</v>
      </c>
      <c r="AQ986" s="485">
        <f t="shared" si="401"/>
        <v>0</v>
      </c>
      <c r="AR986" s="486">
        <f t="shared" si="402"/>
        <v>0</v>
      </c>
    </row>
    <row r="987" spans="1:44" ht="15" hidden="1" customHeight="1">
      <c r="A987" s="6"/>
      <c r="B987" s="5"/>
      <c r="C987" s="85" t="s">
        <v>182</v>
      </c>
      <c r="D987" s="623" t="str">
        <f>IF(CNGE_2024_M1_Secc1_Sub1!$D119="","",CNGE_2024_M1_Secc1_Sub1!$D119)</f>
        <v/>
      </c>
      <c r="E987" s="624"/>
      <c r="F987" s="624"/>
      <c r="G987" s="624"/>
      <c r="H987" s="624"/>
      <c r="I987" s="624"/>
      <c r="J987" s="624"/>
      <c r="K987" s="624"/>
      <c r="L987" s="625"/>
      <c r="M987" s="111"/>
      <c r="N987" s="111"/>
      <c r="O987" s="111"/>
      <c r="P987" s="111"/>
      <c r="Q987" s="111"/>
      <c r="R987" s="111"/>
      <c r="S987" s="111"/>
      <c r="T987" s="111"/>
      <c r="U987" s="111"/>
      <c r="V987" s="111"/>
      <c r="W987" s="111"/>
      <c r="X987" s="111"/>
      <c r="Y987" s="111"/>
      <c r="Z987" s="111"/>
      <c r="AA987" s="111"/>
      <c r="AB987" s="111"/>
      <c r="AC987" s="111"/>
      <c r="AD987" s="111"/>
      <c r="AE987" s="8"/>
      <c r="AG987" s="483">
        <f t="shared" si="391"/>
        <v>0</v>
      </c>
      <c r="AH987" s="484">
        <f t="shared" si="392"/>
        <v>0</v>
      </c>
      <c r="AI987" s="485">
        <f t="shared" si="393"/>
        <v>0</v>
      </c>
      <c r="AJ987" s="486">
        <f t="shared" si="394"/>
        <v>0</v>
      </c>
      <c r="AK987" s="483">
        <f t="shared" si="395"/>
        <v>0</v>
      </c>
      <c r="AL987" s="484">
        <f t="shared" si="396"/>
        <v>0</v>
      </c>
      <c r="AM987" s="485">
        <f t="shared" si="397"/>
        <v>0</v>
      </c>
      <c r="AN987" s="486">
        <f t="shared" si="398"/>
        <v>0</v>
      </c>
      <c r="AO987" s="483">
        <f t="shared" si="399"/>
        <v>0</v>
      </c>
      <c r="AP987" s="484">
        <f t="shared" si="400"/>
        <v>0</v>
      </c>
      <c r="AQ987" s="485">
        <f t="shared" si="401"/>
        <v>0</v>
      </c>
      <c r="AR987" s="486">
        <f t="shared" si="402"/>
        <v>0</v>
      </c>
    </row>
    <row r="988" spans="1:44" ht="15" hidden="1" customHeight="1">
      <c r="A988" s="6"/>
      <c r="B988" s="5"/>
      <c r="C988" s="85" t="s">
        <v>183</v>
      </c>
      <c r="D988" s="623" t="str">
        <f>IF(CNGE_2024_M1_Secc1_Sub1!$D120="","",CNGE_2024_M1_Secc1_Sub1!$D120)</f>
        <v/>
      </c>
      <c r="E988" s="624"/>
      <c r="F988" s="624"/>
      <c r="G988" s="624"/>
      <c r="H988" s="624"/>
      <c r="I988" s="624"/>
      <c r="J988" s="624"/>
      <c r="K988" s="624"/>
      <c r="L988" s="625"/>
      <c r="M988" s="111"/>
      <c r="N988" s="111"/>
      <c r="O988" s="111"/>
      <c r="P988" s="111"/>
      <c r="Q988" s="111"/>
      <c r="R988" s="111"/>
      <c r="S988" s="111"/>
      <c r="T988" s="111"/>
      <c r="U988" s="111"/>
      <c r="V988" s="111"/>
      <c r="W988" s="111"/>
      <c r="X988" s="111"/>
      <c r="Y988" s="111"/>
      <c r="Z988" s="111"/>
      <c r="AA988" s="111"/>
      <c r="AB988" s="111"/>
      <c r="AC988" s="111"/>
      <c r="AD988" s="111"/>
      <c r="AE988" s="8"/>
      <c r="AG988" s="483">
        <f t="shared" si="391"/>
        <v>0</v>
      </c>
      <c r="AH988" s="484">
        <f t="shared" si="392"/>
        <v>0</v>
      </c>
      <c r="AI988" s="485">
        <f t="shared" si="393"/>
        <v>0</v>
      </c>
      <c r="AJ988" s="486">
        <f t="shared" si="394"/>
        <v>0</v>
      </c>
      <c r="AK988" s="483">
        <f t="shared" si="395"/>
        <v>0</v>
      </c>
      <c r="AL988" s="484">
        <f t="shared" si="396"/>
        <v>0</v>
      </c>
      <c r="AM988" s="485">
        <f t="shared" si="397"/>
        <v>0</v>
      </c>
      <c r="AN988" s="486">
        <f t="shared" si="398"/>
        <v>0</v>
      </c>
      <c r="AO988" s="483">
        <f t="shared" si="399"/>
        <v>0</v>
      </c>
      <c r="AP988" s="484">
        <f t="shared" si="400"/>
        <v>0</v>
      </c>
      <c r="AQ988" s="485">
        <f t="shared" si="401"/>
        <v>0</v>
      </c>
      <c r="AR988" s="486">
        <f t="shared" si="402"/>
        <v>0</v>
      </c>
    </row>
    <row r="989" spans="1:44" ht="15" hidden="1" customHeight="1">
      <c r="A989" s="6"/>
      <c r="B989" s="5"/>
      <c r="C989" s="85" t="s">
        <v>184</v>
      </c>
      <c r="D989" s="623" t="str">
        <f>IF(CNGE_2024_M1_Secc1_Sub1!$D121="","",CNGE_2024_M1_Secc1_Sub1!$D121)</f>
        <v/>
      </c>
      <c r="E989" s="624"/>
      <c r="F989" s="624"/>
      <c r="G989" s="624"/>
      <c r="H989" s="624"/>
      <c r="I989" s="624"/>
      <c r="J989" s="624"/>
      <c r="K989" s="624"/>
      <c r="L989" s="625"/>
      <c r="M989" s="111"/>
      <c r="N989" s="111"/>
      <c r="O989" s="111"/>
      <c r="P989" s="111"/>
      <c r="Q989" s="111"/>
      <c r="R989" s="111"/>
      <c r="S989" s="111"/>
      <c r="T989" s="111"/>
      <c r="U989" s="111"/>
      <c r="V989" s="111"/>
      <c r="W989" s="111"/>
      <c r="X989" s="111"/>
      <c r="Y989" s="111"/>
      <c r="Z989" s="111"/>
      <c r="AA989" s="111"/>
      <c r="AB989" s="111"/>
      <c r="AC989" s="111"/>
      <c r="AD989" s="111"/>
      <c r="AE989" s="8"/>
      <c r="AG989" s="483">
        <f t="shared" si="391"/>
        <v>0</v>
      </c>
      <c r="AH989" s="484">
        <f t="shared" si="392"/>
        <v>0</v>
      </c>
      <c r="AI989" s="485">
        <f t="shared" si="393"/>
        <v>0</v>
      </c>
      <c r="AJ989" s="486">
        <f t="shared" si="394"/>
        <v>0</v>
      </c>
      <c r="AK989" s="483">
        <f t="shared" si="395"/>
        <v>0</v>
      </c>
      <c r="AL989" s="484">
        <f t="shared" si="396"/>
        <v>0</v>
      </c>
      <c r="AM989" s="485">
        <f t="shared" si="397"/>
        <v>0</v>
      </c>
      <c r="AN989" s="486">
        <f t="shared" si="398"/>
        <v>0</v>
      </c>
      <c r="AO989" s="483">
        <f t="shared" si="399"/>
        <v>0</v>
      </c>
      <c r="AP989" s="484">
        <f t="shared" si="400"/>
        <v>0</v>
      </c>
      <c r="AQ989" s="485">
        <f t="shared" si="401"/>
        <v>0</v>
      </c>
      <c r="AR989" s="486">
        <f t="shared" si="402"/>
        <v>0</v>
      </c>
    </row>
    <row r="990" spans="1:44" ht="15" hidden="1" customHeight="1">
      <c r="A990" s="6"/>
      <c r="B990" s="5"/>
      <c r="C990" s="85" t="s">
        <v>185</v>
      </c>
      <c r="D990" s="623" t="str">
        <f>IF(CNGE_2024_M1_Secc1_Sub1!$D122="","",CNGE_2024_M1_Secc1_Sub1!$D122)</f>
        <v/>
      </c>
      <c r="E990" s="624"/>
      <c r="F990" s="624"/>
      <c r="G990" s="624"/>
      <c r="H990" s="624"/>
      <c r="I990" s="624"/>
      <c r="J990" s="624"/>
      <c r="K990" s="624"/>
      <c r="L990" s="625"/>
      <c r="M990" s="111"/>
      <c r="N990" s="111"/>
      <c r="O990" s="111"/>
      <c r="P990" s="111"/>
      <c r="Q990" s="111"/>
      <c r="R990" s="111"/>
      <c r="S990" s="111"/>
      <c r="T990" s="111"/>
      <c r="U990" s="111"/>
      <c r="V990" s="111"/>
      <c r="W990" s="111"/>
      <c r="X990" s="111"/>
      <c r="Y990" s="111"/>
      <c r="Z990" s="111"/>
      <c r="AA990" s="111"/>
      <c r="AB990" s="111"/>
      <c r="AC990" s="111"/>
      <c r="AD990" s="111"/>
      <c r="AE990" s="8"/>
      <c r="AG990" s="483">
        <f t="shared" si="391"/>
        <v>0</v>
      </c>
      <c r="AH990" s="484">
        <f t="shared" si="392"/>
        <v>0</v>
      </c>
      <c r="AI990" s="485">
        <f t="shared" si="393"/>
        <v>0</v>
      </c>
      <c r="AJ990" s="486">
        <f t="shared" si="394"/>
        <v>0</v>
      </c>
      <c r="AK990" s="483">
        <f t="shared" si="395"/>
        <v>0</v>
      </c>
      <c r="AL990" s="484">
        <f t="shared" si="396"/>
        <v>0</v>
      </c>
      <c r="AM990" s="485">
        <f t="shared" si="397"/>
        <v>0</v>
      </c>
      <c r="AN990" s="486">
        <f t="shared" si="398"/>
        <v>0</v>
      </c>
      <c r="AO990" s="483">
        <f t="shared" si="399"/>
        <v>0</v>
      </c>
      <c r="AP990" s="484">
        <f t="shared" si="400"/>
        <v>0</v>
      </c>
      <c r="AQ990" s="485">
        <f t="shared" si="401"/>
        <v>0</v>
      </c>
      <c r="AR990" s="486">
        <f t="shared" si="402"/>
        <v>0</v>
      </c>
    </row>
    <row r="991" spans="1:44" ht="15" hidden="1" customHeight="1">
      <c r="A991" s="6"/>
      <c r="B991" s="5"/>
      <c r="C991" s="85" t="s">
        <v>186</v>
      </c>
      <c r="D991" s="623" t="str">
        <f>IF(CNGE_2024_M1_Secc1_Sub1!$D123="","",CNGE_2024_M1_Secc1_Sub1!$D123)</f>
        <v/>
      </c>
      <c r="E991" s="624"/>
      <c r="F991" s="624"/>
      <c r="G991" s="624"/>
      <c r="H991" s="624"/>
      <c r="I991" s="624"/>
      <c r="J991" s="624"/>
      <c r="K991" s="624"/>
      <c r="L991" s="625"/>
      <c r="M991" s="111"/>
      <c r="N991" s="111"/>
      <c r="O991" s="111"/>
      <c r="P991" s="111"/>
      <c r="Q991" s="111"/>
      <c r="R991" s="111"/>
      <c r="S991" s="111"/>
      <c r="T991" s="111"/>
      <c r="U991" s="111"/>
      <c r="V991" s="111"/>
      <c r="W991" s="111"/>
      <c r="X991" s="111"/>
      <c r="Y991" s="111"/>
      <c r="Z991" s="111"/>
      <c r="AA991" s="111"/>
      <c r="AB991" s="111"/>
      <c r="AC991" s="111"/>
      <c r="AD991" s="111"/>
      <c r="AE991" s="8"/>
      <c r="AG991" s="483">
        <f t="shared" si="391"/>
        <v>0</v>
      </c>
      <c r="AH991" s="484">
        <f t="shared" si="392"/>
        <v>0</v>
      </c>
      <c r="AI991" s="485">
        <f t="shared" si="393"/>
        <v>0</v>
      </c>
      <c r="AJ991" s="486">
        <f t="shared" si="394"/>
        <v>0</v>
      </c>
      <c r="AK991" s="483">
        <f t="shared" si="395"/>
        <v>0</v>
      </c>
      <c r="AL991" s="484">
        <f t="shared" si="396"/>
        <v>0</v>
      </c>
      <c r="AM991" s="485">
        <f t="shared" si="397"/>
        <v>0</v>
      </c>
      <c r="AN991" s="486">
        <f t="shared" si="398"/>
        <v>0</v>
      </c>
      <c r="AO991" s="483">
        <f t="shared" si="399"/>
        <v>0</v>
      </c>
      <c r="AP991" s="484">
        <f t="shared" si="400"/>
        <v>0</v>
      </c>
      <c r="AQ991" s="485">
        <f t="shared" si="401"/>
        <v>0</v>
      </c>
      <c r="AR991" s="486">
        <f t="shared" si="402"/>
        <v>0</v>
      </c>
    </row>
    <row r="992" spans="1:44" ht="15" hidden="1" customHeight="1">
      <c r="A992" s="6"/>
      <c r="B992" s="5"/>
      <c r="C992" s="85" t="s">
        <v>187</v>
      </c>
      <c r="D992" s="623" t="str">
        <f>IF(CNGE_2024_M1_Secc1_Sub1!$D124="","",CNGE_2024_M1_Secc1_Sub1!$D124)</f>
        <v/>
      </c>
      <c r="E992" s="624"/>
      <c r="F992" s="624"/>
      <c r="G992" s="624"/>
      <c r="H992" s="624"/>
      <c r="I992" s="624"/>
      <c r="J992" s="624"/>
      <c r="K992" s="624"/>
      <c r="L992" s="625"/>
      <c r="M992" s="111"/>
      <c r="N992" s="111"/>
      <c r="O992" s="111"/>
      <c r="P992" s="111"/>
      <c r="Q992" s="111"/>
      <c r="R992" s="111"/>
      <c r="S992" s="111"/>
      <c r="T992" s="111"/>
      <c r="U992" s="111"/>
      <c r="V992" s="111"/>
      <c r="W992" s="111"/>
      <c r="X992" s="111"/>
      <c r="Y992" s="111"/>
      <c r="Z992" s="111"/>
      <c r="AA992" s="111"/>
      <c r="AB992" s="111"/>
      <c r="AC992" s="111"/>
      <c r="AD992" s="111"/>
      <c r="AE992" s="8"/>
      <c r="AG992" s="483">
        <f t="shared" si="391"/>
        <v>0</v>
      </c>
      <c r="AH992" s="484">
        <f t="shared" si="392"/>
        <v>0</v>
      </c>
      <c r="AI992" s="485">
        <f t="shared" si="393"/>
        <v>0</v>
      </c>
      <c r="AJ992" s="486">
        <f t="shared" si="394"/>
        <v>0</v>
      </c>
      <c r="AK992" s="483">
        <f t="shared" si="395"/>
        <v>0</v>
      </c>
      <c r="AL992" s="484">
        <f t="shared" si="396"/>
        <v>0</v>
      </c>
      <c r="AM992" s="485">
        <f t="shared" si="397"/>
        <v>0</v>
      </c>
      <c r="AN992" s="486">
        <f t="shared" si="398"/>
        <v>0</v>
      </c>
      <c r="AO992" s="483">
        <f t="shared" si="399"/>
        <v>0</v>
      </c>
      <c r="AP992" s="484">
        <f t="shared" si="400"/>
        <v>0</v>
      </c>
      <c r="AQ992" s="485">
        <f t="shared" si="401"/>
        <v>0</v>
      </c>
      <c r="AR992" s="486">
        <f t="shared" si="402"/>
        <v>0</v>
      </c>
    </row>
    <row r="993" spans="1:44" ht="15" hidden="1" customHeight="1">
      <c r="A993" s="6"/>
      <c r="B993" s="5"/>
      <c r="C993" s="85" t="s">
        <v>188</v>
      </c>
      <c r="D993" s="623" t="str">
        <f>IF(CNGE_2024_M1_Secc1_Sub1!$D125="","",CNGE_2024_M1_Secc1_Sub1!$D125)</f>
        <v/>
      </c>
      <c r="E993" s="624"/>
      <c r="F993" s="624"/>
      <c r="G993" s="624"/>
      <c r="H993" s="624"/>
      <c r="I993" s="624"/>
      <c r="J993" s="624"/>
      <c r="K993" s="624"/>
      <c r="L993" s="625"/>
      <c r="M993" s="111"/>
      <c r="N993" s="111"/>
      <c r="O993" s="111"/>
      <c r="P993" s="111"/>
      <c r="Q993" s="111"/>
      <c r="R993" s="111"/>
      <c r="S993" s="111"/>
      <c r="T993" s="111"/>
      <c r="U993" s="111"/>
      <c r="V993" s="111"/>
      <c r="W993" s="111"/>
      <c r="X993" s="111"/>
      <c r="Y993" s="111"/>
      <c r="Z993" s="111"/>
      <c r="AA993" s="111"/>
      <c r="AB993" s="111"/>
      <c r="AC993" s="111"/>
      <c r="AD993" s="111"/>
      <c r="AE993" s="8"/>
      <c r="AG993" s="483">
        <f t="shared" si="391"/>
        <v>0</v>
      </c>
      <c r="AH993" s="484">
        <f t="shared" si="392"/>
        <v>0</v>
      </c>
      <c r="AI993" s="485">
        <f t="shared" si="393"/>
        <v>0</v>
      </c>
      <c r="AJ993" s="486">
        <f t="shared" si="394"/>
        <v>0</v>
      </c>
      <c r="AK993" s="483">
        <f t="shared" si="395"/>
        <v>0</v>
      </c>
      <c r="AL993" s="484">
        <f t="shared" si="396"/>
        <v>0</v>
      </c>
      <c r="AM993" s="485">
        <f t="shared" si="397"/>
        <v>0</v>
      </c>
      <c r="AN993" s="486">
        <f t="shared" si="398"/>
        <v>0</v>
      </c>
      <c r="AO993" s="483">
        <f t="shared" si="399"/>
        <v>0</v>
      </c>
      <c r="AP993" s="484">
        <f t="shared" si="400"/>
        <v>0</v>
      </c>
      <c r="AQ993" s="485">
        <f t="shared" si="401"/>
        <v>0</v>
      </c>
      <c r="AR993" s="486">
        <f t="shared" si="402"/>
        <v>0</v>
      </c>
    </row>
    <row r="994" spans="1:44" ht="15" hidden="1" customHeight="1">
      <c r="A994" s="6"/>
      <c r="B994" s="5"/>
      <c r="C994" s="85" t="s">
        <v>189</v>
      </c>
      <c r="D994" s="623" t="str">
        <f>IF(CNGE_2024_M1_Secc1_Sub1!$D126="","",CNGE_2024_M1_Secc1_Sub1!$D126)</f>
        <v/>
      </c>
      <c r="E994" s="624"/>
      <c r="F994" s="624"/>
      <c r="G994" s="624"/>
      <c r="H994" s="624"/>
      <c r="I994" s="624"/>
      <c r="J994" s="624"/>
      <c r="K994" s="624"/>
      <c r="L994" s="625"/>
      <c r="M994" s="111"/>
      <c r="N994" s="111"/>
      <c r="O994" s="111"/>
      <c r="P994" s="111"/>
      <c r="Q994" s="111"/>
      <c r="R994" s="111"/>
      <c r="S994" s="111"/>
      <c r="T994" s="111"/>
      <c r="U994" s="111"/>
      <c r="V994" s="111"/>
      <c r="W994" s="111"/>
      <c r="X994" s="111"/>
      <c r="Y994" s="111"/>
      <c r="Z994" s="111"/>
      <c r="AA994" s="111"/>
      <c r="AB994" s="111"/>
      <c r="AC994" s="111"/>
      <c r="AD994" s="111"/>
      <c r="AE994" s="8"/>
      <c r="AG994" s="483">
        <f t="shared" si="391"/>
        <v>0</v>
      </c>
      <c r="AH994" s="484">
        <f t="shared" si="392"/>
        <v>0</v>
      </c>
      <c r="AI994" s="485">
        <f t="shared" si="393"/>
        <v>0</v>
      </c>
      <c r="AJ994" s="486">
        <f t="shared" si="394"/>
        <v>0</v>
      </c>
      <c r="AK994" s="483">
        <f t="shared" si="395"/>
        <v>0</v>
      </c>
      <c r="AL994" s="484">
        <f t="shared" si="396"/>
        <v>0</v>
      </c>
      <c r="AM994" s="485">
        <f t="shared" si="397"/>
        <v>0</v>
      </c>
      <c r="AN994" s="486">
        <f t="shared" si="398"/>
        <v>0</v>
      </c>
      <c r="AO994" s="483">
        <f t="shared" si="399"/>
        <v>0</v>
      </c>
      <c r="AP994" s="484">
        <f t="shared" si="400"/>
        <v>0</v>
      </c>
      <c r="AQ994" s="485">
        <f t="shared" si="401"/>
        <v>0</v>
      </c>
      <c r="AR994" s="486">
        <f t="shared" si="402"/>
        <v>0</v>
      </c>
    </row>
    <row r="995" spans="1:44" ht="15" hidden="1" customHeight="1">
      <c r="A995" s="6"/>
      <c r="B995" s="5"/>
      <c r="C995" s="85" t="s">
        <v>190</v>
      </c>
      <c r="D995" s="623" t="str">
        <f>IF(CNGE_2024_M1_Secc1_Sub1!$D127="","",CNGE_2024_M1_Secc1_Sub1!$D127)</f>
        <v/>
      </c>
      <c r="E995" s="624"/>
      <c r="F995" s="624"/>
      <c r="G995" s="624"/>
      <c r="H995" s="624"/>
      <c r="I995" s="624"/>
      <c r="J995" s="624"/>
      <c r="K995" s="624"/>
      <c r="L995" s="625"/>
      <c r="M995" s="111"/>
      <c r="N995" s="111"/>
      <c r="O995" s="111"/>
      <c r="P995" s="111"/>
      <c r="Q995" s="111"/>
      <c r="R995" s="111"/>
      <c r="S995" s="111"/>
      <c r="T995" s="111"/>
      <c r="U995" s="111"/>
      <c r="V995" s="111"/>
      <c r="W995" s="111"/>
      <c r="X995" s="111"/>
      <c r="Y995" s="111"/>
      <c r="Z995" s="111"/>
      <c r="AA995" s="111"/>
      <c r="AB995" s="111"/>
      <c r="AC995" s="111"/>
      <c r="AD995" s="111"/>
      <c r="AE995" s="8"/>
      <c r="AG995" s="483">
        <f t="shared" si="391"/>
        <v>0</v>
      </c>
      <c r="AH995" s="484">
        <f t="shared" si="392"/>
        <v>0</v>
      </c>
      <c r="AI995" s="485">
        <f t="shared" si="393"/>
        <v>0</v>
      </c>
      <c r="AJ995" s="486">
        <f t="shared" si="394"/>
        <v>0</v>
      </c>
      <c r="AK995" s="483">
        <f t="shared" si="395"/>
        <v>0</v>
      </c>
      <c r="AL995" s="484">
        <f t="shared" si="396"/>
        <v>0</v>
      </c>
      <c r="AM995" s="485">
        <f t="shared" si="397"/>
        <v>0</v>
      </c>
      <c r="AN995" s="486">
        <f t="shared" si="398"/>
        <v>0</v>
      </c>
      <c r="AO995" s="483">
        <f t="shared" si="399"/>
        <v>0</v>
      </c>
      <c r="AP995" s="484">
        <f t="shared" si="400"/>
        <v>0</v>
      </c>
      <c r="AQ995" s="485">
        <f t="shared" si="401"/>
        <v>0</v>
      </c>
      <c r="AR995" s="486">
        <f t="shared" si="402"/>
        <v>0</v>
      </c>
    </row>
    <row r="996" spans="1:44" ht="15" hidden="1" customHeight="1">
      <c r="A996" s="6"/>
      <c r="B996" s="5"/>
      <c r="C996" s="85" t="s">
        <v>191</v>
      </c>
      <c r="D996" s="623" t="str">
        <f>IF(CNGE_2024_M1_Secc1_Sub1!$D128="","",CNGE_2024_M1_Secc1_Sub1!$D128)</f>
        <v/>
      </c>
      <c r="E996" s="624"/>
      <c r="F996" s="624"/>
      <c r="G996" s="624"/>
      <c r="H996" s="624"/>
      <c r="I996" s="624"/>
      <c r="J996" s="624"/>
      <c r="K996" s="624"/>
      <c r="L996" s="625"/>
      <c r="M996" s="111"/>
      <c r="N996" s="111"/>
      <c r="O996" s="111"/>
      <c r="P996" s="111"/>
      <c r="Q996" s="111"/>
      <c r="R996" s="111"/>
      <c r="S996" s="111"/>
      <c r="T996" s="111"/>
      <c r="U996" s="111"/>
      <c r="V996" s="111"/>
      <c r="W996" s="111"/>
      <c r="X996" s="111"/>
      <c r="Y996" s="111"/>
      <c r="Z996" s="111"/>
      <c r="AA996" s="111"/>
      <c r="AB996" s="111"/>
      <c r="AC996" s="111"/>
      <c r="AD996" s="111"/>
      <c r="AE996" s="8"/>
      <c r="AG996" s="483">
        <f t="shared" si="391"/>
        <v>0</v>
      </c>
      <c r="AH996" s="484">
        <f t="shared" si="392"/>
        <v>0</v>
      </c>
      <c r="AI996" s="485">
        <f t="shared" si="393"/>
        <v>0</v>
      </c>
      <c r="AJ996" s="486">
        <f t="shared" si="394"/>
        <v>0</v>
      </c>
      <c r="AK996" s="483">
        <f t="shared" si="395"/>
        <v>0</v>
      </c>
      <c r="AL996" s="484">
        <f t="shared" si="396"/>
        <v>0</v>
      </c>
      <c r="AM996" s="485">
        <f t="shared" si="397"/>
        <v>0</v>
      </c>
      <c r="AN996" s="486">
        <f t="shared" si="398"/>
        <v>0</v>
      </c>
      <c r="AO996" s="483">
        <f t="shared" si="399"/>
        <v>0</v>
      </c>
      <c r="AP996" s="484">
        <f t="shared" si="400"/>
        <v>0</v>
      </c>
      <c r="AQ996" s="485">
        <f t="shared" si="401"/>
        <v>0</v>
      </c>
      <c r="AR996" s="486">
        <f t="shared" si="402"/>
        <v>0</v>
      </c>
    </row>
    <row r="997" spans="1:44" ht="15" hidden="1" customHeight="1">
      <c r="A997" s="6"/>
      <c r="B997" s="5"/>
      <c r="C997" s="85" t="s">
        <v>192</v>
      </c>
      <c r="D997" s="623" t="str">
        <f>IF(CNGE_2024_M1_Secc1_Sub1!$D129="","",CNGE_2024_M1_Secc1_Sub1!$D129)</f>
        <v/>
      </c>
      <c r="E997" s="624"/>
      <c r="F997" s="624"/>
      <c r="G997" s="624"/>
      <c r="H997" s="624"/>
      <c r="I997" s="624"/>
      <c r="J997" s="624"/>
      <c r="K997" s="624"/>
      <c r="L997" s="625"/>
      <c r="M997" s="111"/>
      <c r="N997" s="111"/>
      <c r="O997" s="111"/>
      <c r="P997" s="111"/>
      <c r="Q997" s="111"/>
      <c r="R997" s="111"/>
      <c r="S997" s="111"/>
      <c r="T997" s="111"/>
      <c r="U997" s="111"/>
      <c r="V997" s="111"/>
      <c r="W997" s="111"/>
      <c r="X997" s="111"/>
      <c r="Y997" s="111"/>
      <c r="Z997" s="111"/>
      <c r="AA997" s="111"/>
      <c r="AB997" s="111"/>
      <c r="AC997" s="111"/>
      <c r="AD997" s="111"/>
      <c r="AE997" s="8"/>
      <c r="AG997" s="483">
        <f t="shared" si="391"/>
        <v>0</v>
      </c>
      <c r="AH997" s="484">
        <f t="shared" si="392"/>
        <v>0</v>
      </c>
      <c r="AI997" s="485">
        <f t="shared" si="393"/>
        <v>0</v>
      </c>
      <c r="AJ997" s="486">
        <f t="shared" si="394"/>
        <v>0</v>
      </c>
      <c r="AK997" s="483">
        <f t="shared" si="395"/>
        <v>0</v>
      </c>
      <c r="AL997" s="484">
        <f t="shared" si="396"/>
        <v>0</v>
      </c>
      <c r="AM997" s="485">
        <f t="shared" si="397"/>
        <v>0</v>
      </c>
      <c r="AN997" s="486">
        <f t="shared" si="398"/>
        <v>0</v>
      </c>
      <c r="AO997" s="483">
        <f t="shared" si="399"/>
        <v>0</v>
      </c>
      <c r="AP997" s="484">
        <f t="shared" si="400"/>
        <v>0</v>
      </c>
      <c r="AQ997" s="485">
        <f t="shared" si="401"/>
        <v>0</v>
      </c>
      <c r="AR997" s="486">
        <f t="shared" si="402"/>
        <v>0</v>
      </c>
    </row>
    <row r="998" spans="1:44" ht="15" hidden="1" customHeight="1">
      <c r="A998" s="6"/>
      <c r="B998" s="5"/>
      <c r="C998" s="85" t="s">
        <v>193</v>
      </c>
      <c r="D998" s="623" t="str">
        <f>IF(CNGE_2024_M1_Secc1_Sub1!$D130="","",CNGE_2024_M1_Secc1_Sub1!$D130)</f>
        <v/>
      </c>
      <c r="E998" s="624"/>
      <c r="F998" s="624"/>
      <c r="G998" s="624"/>
      <c r="H998" s="624"/>
      <c r="I998" s="624"/>
      <c r="J998" s="624"/>
      <c r="K998" s="624"/>
      <c r="L998" s="625"/>
      <c r="M998" s="111"/>
      <c r="N998" s="111"/>
      <c r="O998" s="111"/>
      <c r="P998" s="111"/>
      <c r="Q998" s="111"/>
      <c r="R998" s="111"/>
      <c r="S998" s="111"/>
      <c r="T998" s="111"/>
      <c r="U998" s="111"/>
      <c r="V998" s="111"/>
      <c r="W998" s="111"/>
      <c r="X998" s="111"/>
      <c r="Y998" s="111"/>
      <c r="Z998" s="111"/>
      <c r="AA998" s="111"/>
      <c r="AB998" s="111"/>
      <c r="AC998" s="111"/>
      <c r="AD998" s="111"/>
      <c r="AE998" s="8"/>
      <c r="AG998" s="483">
        <f t="shared" si="391"/>
        <v>0</v>
      </c>
      <c r="AH998" s="484">
        <f t="shared" si="392"/>
        <v>0</v>
      </c>
      <c r="AI998" s="485">
        <f t="shared" si="393"/>
        <v>0</v>
      </c>
      <c r="AJ998" s="486">
        <f t="shared" si="394"/>
        <v>0</v>
      </c>
      <c r="AK998" s="483">
        <f t="shared" si="395"/>
        <v>0</v>
      </c>
      <c r="AL998" s="484">
        <f t="shared" si="396"/>
        <v>0</v>
      </c>
      <c r="AM998" s="485">
        <f t="shared" si="397"/>
        <v>0</v>
      </c>
      <c r="AN998" s="486">
        <f t="shared" si="398"/>
        <v>0</v>
      </c>
      <c r="AO998" s="483">
        <f t="shared" si="399"/>
        <v>0</v>
      </c>
      <c r="AP998" s="484">
        <f t="shared" si="400"/>
        <v>0</v>
      </c>
      <c r="AQ998" s="485">
        <f t="shared" si="401"/>
        <v>0</v>
      </c>
      <c r="AR998" s="486">
        <f t="shared" si="402"/>
        <v>0</v>
      </c>
    </row>
    <row r="999" spans="1:44" ht="15" hidden="1" customHeight="1">
      <c r="A999" s="6"/>
      <c r="B999" s="5"/>
      <c r="C999" s="85" t="s">
        <v>194</v>
      </c>
      <c r="D999" s="623" t="str">
        <f>IF(CNGE_2024_M1_Secc1_Sub1!$D131="","",CNGE_2024_M1_Secc1_Sub1!$D131)</f>
        <v/>
      </c>
      <c r="E999" s="624"/>
      <c r="F999" s="624"/>
      <c r="G999" s="624"/>
      <c r="H999" s="624"/>
      <c r="I999" s="624"/>
      <c r="J999" s="624"/>
      <c r="K999" s="624"/>
      <c r="L999" s="625"/>
      <c r="M999" s="111"/>
      <c r="N999" s="111"/>
      <c r="O999" s="111"/>
      <c r="P999" s="111"/>
      <c r="Q999" s="111"/>
      <c r="R999" s="111"/>
      <c r="S999" s="111"/>
      <c r="T999" s="111"/>
      <c r="U999" s="111"/>
      <c r="V999" s="111"/>
      <c r="W999" s="111"/>
      <c r="X999" s="111"/>
      <c r="Y999" s="111"/>
      <c r="Z999" s="111"/>
      <c r="AA999" s="111"/>
      <c r="AB999" s="111"/>
      <c r="AC999" s="111"/>
      <c r="AD999" s="111"/>
      <c r="AE999" s="8"/>
      <c r="AG999" s="483">
        <f t="shared" si="391"/>
        <v>0</v>
      </c>
      <c r="AH999" s="484">
        <f t="shared" si="392"/>
        <v>0</v>
      </c>
      <c r="AI999" s="485">
        <f t="shared" si="393"/>
        <v>0</v>
      </c>
      <c r="AJ999" s="486">
        <f t="shared" si="394"/>
        <v>0</v>
      </c>
      <c r="AK999" s="483">
        <f t="shared" si="395"/>
        <v>0</v>
      </c>
      <c r="AL999" s="484">
        <f t="shared" si="396"/>
        <v>0</v>
      </c>
      <c r="AM999" s="485">
        <f t="shared" si="397"/>
        <v>0</v>
      </c>
      <c r="AN999" s="486">
        <f t="shared" si="398"/>
        <v>0</v>
      </c>
      <c r="AO999" s="483">
        <f t="shared" si="399"/>
        <v>0</v>
      </c>
      <c r="AP999" s="484">
        <f t="shared" si="400"/>
        <v>0</v>
      </c>
      <c r="AQ999" s="485">
        <f t="shared" si="401"/>
        <v>0</v>
      </c>
      <c r="AR999" s="486">
        <f t="shared" si="402"/>
        <v>0</v>
      </c>
    </row>
    <row r="1000" spans="1:44" ht="15" hidden="1" customHeight="1">
      <c r="A1000" s="6"/>
      <c r="B1000" s="5"/>
      <c r="C1000" s="85" t="s">
        <v>195</v>
      </c>
      <c r="D1000" s="623" t="str">
        <f>IF(CNGE_2024_M1_Secc1_Sub1!$D132="","",CNGE_2024_M1_Secc1_Sub1!$D132)</f>
        <v/>
      </c>
      <c r="E1000" s="624"/>
      <c r="F1000" s="624"/>
      <c r="G1000" s="624"/>
      <c r="H1000" s="624"/>
      <c r="I1000" s="624"/>
      <c r="J1000" s="624"/>
      <c r="K1000" s="624"/>
      <c r="L1000" s="625"/>
      <c r="M1000" s="111"/>
      <c r="N1000" s="111"/>
      <c r="O1000" s="111"/>
      <c r="P1000" s="111"/>
      <c r="Q1000" s="111"/>
      <c r="R1000" s="111"/>
      <c r="S1000" s="111"/>
      <c r="T1000" s="111"/>
      <c r="U1000" s="111"/>
      <c r="V1000" s="111"/>
      <c r="W1000" s="111"/>
      <c r="X1000" s="111"/>
      <c r="Y1000" s="111"/>
      <c r="Z1000" s="111"/>
      <c r="AA1000" s="111"/>
      <c r="AB1000" s="111"/>
      <c r="AC1000" s="111"/>
      <c r="AD1000" s="111"/>
      <c r="AE1000" s="8"/>
      <c r="AG1000" s="483">
        <f t="shared" si="391"/>
        <v>0</v>
      </c>
      <c r="AH1000" s="484">
        <f t="shared" si="392"/>
        <v>0</v>
      </c>
      <c r="AI1000" s="485">
        <f t="shared" si="393"/>
        <v>0</v>
      </c>
      <c r="AJ1000" s="486">
        <f t="shared" si="394"/>
        <v>0</v>
      </c>
      <c r="AK1000" s="483">
        <f t="shared" si="395"/>
        <v>0</v>
      </c>
      <c r="AL1000" s="484">
        <f t="shared" si="396"/>
        <v>0</v>
      </c>
      <c r="AM1000" s="485">
        <f t="shared" si="397"/>
        <v>0</v>
      </c>
      <c r="AN1000" s="486">
        <f t="shared" si="398"/>
        <v>0</v>
      </c>
      <c r="AO1000" s="483">
        <f t="shared" si="399"/>
        <v>0</v>
      </c>
      <c r="AP1000" s="484">
        <f t="shared" si="400"/>
        <v>0</v>
      </c>
      <c r="AQ1000" s="485">
        <f t="shared" si="401"/>
        <v>0</v>
      </c>
      <c r="AR1000" s="486">
        <f t="shared" si="402"/>
        <v>0</v>
      </c>
    </row>
    <row r="1001" spans="1:44" ht="15" hidden="1" customHeight="1">
      <c r="A1001" s="6"/>
      <c r="B1001" s="5"/>
      <c r="C1001" s="85" t="s">
        <v>196</v>
      </c>
      <c r="D1001" s="623" t="str">
        <f>IF(CNGE_2024_M1_Secc1_Sub1!$D133="","",CNGE_2024_M1_Secc1_Sub1!$D133)</f>
        <v/>
      </c>
      <c r="E1001" s="624"/>
      <c r="F1001" s="624"/>
      <c r="G1001" s="624"/>
      <c r="H1001" s="624"/>
      <c r="I1001" s="624"/>
      <c r="J1001" s="624"/>
      <c r="K1001" s="624"/>
      <c r="L1001" s="625"/>
      <c r="M1001" s="111"/>
      <c r="N1001" s="111"/>
      <c r="O1001" s="111"/>
      <c r="P1001" s="111"/>
      <c r="Q1001" s="111"/>
      <c r="R1001" s="111"/>
      <c r="S1001" s="111"/>
      <c r="T1001" s="111"/>
      <c r="U1001" s="111"/>
      <c r="V1001" s="111"/>
      <c r="W1001" s="111"/>
      <c r="X1001" s="111"/>
      <c r="Y1001" s="111"/>
      <c r="Z1001" s="111"/>
      <c r="AA1001" s="111"/>
      <c r="AB1001" s="111"/>
      <c r="AC1001" s="111"/>
      <c r="AD1001" s="111"/>
      <c r="AE1001" s="8"/>
      <c r="AG1001" s="483">
        <f t="shared" si="391"/>
        <v>0</v>
      </c>
      <c r="AH1001" s="484">
        <f t="shared" si="392"/>
        <v>0</v>
      </c>
      <c r="AI1001" s="485">
        <f t="shared" si="393"/>
        <v>0</v>
      </c>
      <c r="AJ1001" s="486">
        <f t="shared" si="394"/>
        <v>0</v>
      </c>
      <c r="AK1001" s="483">
        <f t="shared" si="395"/>
        <v>0</v>
      </c>
      <c r="AL1001" s="484">
        <f t="shared" si="396"/>
        <v>0</v>
      </c>
      <c r="AM1001" s="485">
        <f t="shared" si="397"/>
        <v>0</v>
      </c>
      <c r="AN1001" s="486">
        <f t="shared" si="398"/>
        <v>0</v>
      </c>
      <c r="AO1001" s="483">
        <f t="shared" si="399"/>
        <v>0</v>
      </c>
      <c r="AP1001" s="484">
        <f t="shared" si="400"/>
        <v>0</v>
      </c>
      <c r="AQ1001" s="485">
        <f t="shared" si="401"/>
        <v>0</v>
      </c>
      <c r="AR1001" s="486">
        <f t="shared" si="402"/>
        <v>0</v>
      </c>
    </row>
    <row r="1002" spans="1:44" ht="15" hidden="1" customHeight="1">
      <c r="A1002" s="6"/>
      <c r="B1002" s="5"/>
      <c r="C1002" s="85" t="s">
        <v>197</v>
      </c>
      <c r="D1002" s="623" t="str">
        <f>IF(CNGE_2024_M1_Secc1_Sub1!$D134="","",CNGE_2024_M1_Secc1_Sub1!$D134)</f>
        <v/>
      </c>
      <c r="E1002" s="624"/>
      <c r="F1002" s="624"/>
      <c r="G1002" s="624"/>
      <c r="H1002" s="624"/>
      <c r="I1002" s="624"/>
      <c r="J1002" s="624"/>
      <c r="K1002" s="624"/>
      <c r="L1002" s="625"/>
      <c r="M1002" s="111"/>
      <c r="N1002" s="111"/>
      <c r="O1002" s="111"/>
      <c r="P1002" s="111"/>
      <c r="Q1002" s="111"/>
      <c r="R1002" s="111"/>
      <c r="S1002" s="111"/>
      <c r="T1002" s="111"/>
      <c r="U1002" s="111"/>
      <c r="V1002" s="111"/>
      <c r="W1002" s="111"/>
      <c r="X1002" s="111"/>
      <c r="Y1002" s="111"/>
      <c r="Z1002" s="111"/>
      <c r="AA1002" s="111"/>
      <c r="AB1002" s="111"/>
      <c r="AC1002" s="111"/>
      <c r="AD1002" s="111"/>
      <c r="AE1002" s="8"/>
      <c r="AG1002" s="483">
        <f t="shared" si="391"/>
        <v>0</v>
      </c>
      <c r="AH1002" s="484">
        <f t="shared" si="392"/>
        <v>0</v>
      </c>
      <c r="AI1002" s="485">
        <f t="shared" si="393"/>
        <v>0</v>
      </c>
      <c r="AJ1002" s="486">
        <f t="shared" si="394"/>
        <v>0</v>
      </c>
      <c r="AK1002" s="483">
        <f t="shared" si="395"/>
        <v>0</v>
      </c>
      <c r="AL1002" s="484">
        <f t="shared" si="396"/>
        <v>0</v>
      </c>
      <c r="AM1002" s="485">
        <f t="shared" si="397"/>
        <v>0</v>
      </c>
      <c r="AN1002" s="486">
        <f t="shared" si="398"/>
        <v>0</v>
      </c>
      <c r="AO1002" s="483">
        <f t="shared" si="399"/>
        <v>0</v>
      </c>
      <c r="AP1002" s="484">
        <f t="shared" si="400"/>
        <v>0</v>
      </c>
      <c r="AQ1002" s="485">
        <f t="shared" si="401"/>
        <v>0</v>
      </c>
      <c r="AR1002" s="486">
        <f t="shared" si="402"/>
        <v>0</v>
      </c>
    </row>
    <row r="1003" spans="1:44" ht="15" hidden="1" customHeight="1">
      <c r="A1003" s="6"/>
      <c r="B1003" s="5"/>
      <c r="C1003" s="87" t="s">
        <v>198</v>
      </c>
      <c r="D1003" s="623" t="str">
        <f>IF(CNGE_2024_M1_Secc1_Sub1!$D135="","",CNGE_2024_M1_Secc1_Sub1!$D135)</f>
        <v/>
      </c>
      <c r="E1003" s="624"/>
      <c r="F1003" s="624"/>
      <c r="G1003" s="624"/>
      <c r="H1003" s="624"/>
      <c r="I1003" s="624"/>
      <c r="J1003" s="624"/>
      <c r="K1003" s="624"/>
      <c r="L1003" s="625"/>
      <c r="M1003" s="111"/>
      <c r="N1003" s="111"/>
      <c r="O1003" s="111"/>
      <c r="P1003" s="111"/>
      <c r="Q1003" s="111"/>
      <c r="R1003" s="111"/>
      <c r="S1003" s="111"/>
      <c r="T1003" s="111"/>
      <c r="U1003" s="111"/>
      <c r="V1003" s="111"/>
      <c r="W1003" s="111"/>
      <c r="X1003" s="111"/>
      <c r="Y1003" s="111"/>
      <c r="Z1003" s="111"/>
      <c r="AA1003" s="111"/>
      <c r="AB1003" s="111"/>
      <c r="AC1003" s="111"/>
      <c r="AD1003" s="111"/>
      <c r="AE1003" s="8"/>
      <c r="AG1003" s="483">
        <f t="shared" si="391"/>
        <v>0</v>
      </c>
      <c r="AH1003" s="484">
        <f t="shared" si="392"/>
        <v>0</v>
      </c>
      <c r="AI1003" s="485">
        <f t="shared" si="393"/>
        <v>0</v>
      </c>
      <c r="AJ1003" s="486">
        <f t="shared" si="394"/>
        <v>0</v>
      </c>
      <c r="AK1003" s="483">
        <f t="shared" si="395"/>
        <v>0</v>
      </c>
      <c r="AL1003" s="484">
        <f t="shared" si="396"/>
        <v>0</v>
      </c>
      <c r="AM1003" s="485">
        <f t="shared" si="397"/>
        <v>0</v>
      </c>
      <c r="AN1003" s="486">
        <f t="shared" si="398"/>
        <v>0</v>
      </c>
      <c r="AO1003" s="483">
        <f t="shared" si="399"/>
        <v>0</v>
      </c>
      <c r="AP1003" s="484">
        <f t="shared" si="400"/>
        <v>0</v>
      </c>
      <c r="AQ1003" s="485">
        <f t="shared" si="401"/>
        <v>0</v>
      </c>
      <c r="AR1003" s="486">
        <f t="shared" si="402"/>
        <v>0</v>
      </c>
    </row>
    <row r="1004" spans="1:44" ht="15" hidden="1" customHeight="1">
      <c r="A1004" s="6"/>
      <c r="B1004" s="5"/>
      <c r="C1004" s="87" t="s">
        <v>199</v>
      </c>
      <c r="D1004" s="623" t="str">
        <f>IF(CNGE_2024_M1_Secc1_Sub1!$D136="","",CNGE_2024_M1_Secc1_Sub1!$D136)</f>
        <v/>
      </c>
      <c r="E1004" s="624"/>
      <c r="F1004" s="624"/>
      <c r="G1004" s="624"/>
      <c r="H1004" s="624"/>
      <c r="I1004" s="624"/>
      <c r="J1004" s="624"/>
      <c r="K1004" s="624"/>
      <c r="L1004" s="625"/>
      <c r="M1004" s="111"/>
      <c r="N1004" s="111"/>
      <c r="O1004" s="111"/>
      <c r="P1004" s="111"/>
      <c r="Q1004" s="111"/>
      <c r="R1004" s="111"/>
      <c r="S1004" s="111"/>
      <c r="T1004" s="111"/>
      <c r="U1004" s="111"/>
      <c r="V1004" s="111"/>
      <c r="W1004" s="111"/>
      <c r="X1004" s="111"/>
      <c r="Y1004" s="111"/>
      <c r="Z1004" s="111"/>
      <c r="AA1004" s="111"/>
      <c r="AB1004" s="111"/>
      <c r="AC1004" s="111"/>
      <c r="AD1004" s="111"/>
      <c r="AE1004" s="8"/>
      <c r="AG1004" s="483">
        <f t="shared" si="391"/>
        <v>0</v>
      </c>
      <c r="AH1004" s="484">
        <f t="shared" si="392"/>
        <v>0</v>
      </c>
      <c r="AI1004" s="485">
        <f t="shared" si="393"/>
        <v>0</v>
      </c>
      <c r="AJ1004" s="486">
        <f t="shared" si="394"/>
        <v>0</v>
      </c>
      <c r="AK1004" s="483">
        <f t="shared" si="395"/>
        <v>0</v>
      </c>
      <c r="AL1004" s="484">
        <f t="shared" si="396"/>
        <v>0</v>
      </c>
      <c r="AM1004" s="485">
        <f t="shared" si="397"/>
        <v>0</v>
      </c>
      <c r="AN1004" s="486">
        <f t="shared" si="398"/>
        <v>0</v>
      </c>
      <c r="AO1004" s="483">
        <f t="shared" si="399"/>
        <v>0</v>
      </c>
      <c r="AP1004" s="484">
        <f t="shared" si="400"/>
        <v>0</v>
      </c>
      <c r="AQ1004" s="485">
        <f t="shared" si="401"/>
        <v>0</v>
      </c>
      <c r="AR1004" s="486">
        <f t="shared" si="402"/>
        <v>0</v>
      </c>
    </row>
    <row r="1005" spans="1:44" ht="15" hidden="1" customHeight="1">
      <c r="A1005" s="6"/>
      <c r="B1005" s="5"/>
      <c r="C1005" s="87" t="s">
        <v>200</v>
      </c>
      <c r="D1005" s="623" t="str">
        <f>IF(CNGE_2024_M1_Secc1_Sub1!$D137="","",CNGE_2024_M1_Secc1_Sub1!$D137)</f>
        <v/>
      </c>
      <c r="E1005" s="624"/>
      <c r="F1005" s="624"/>
      <c r="G1005" s="624"/>
      <c r="H1005" s="624"/>
      <c r="I1005" s="624"/>
      <c r="J1005" s="624"/>
      <c r="K1005" s="624"/>
      <c r="L1005" s="625"/>
      <c r="M1005" s="111"/>
      <c r="N1005" s="111"/>
      <c r="O1005" s="111"/>
      <c r="P1005" s="111"/>
      <c r="Q1005" s="111"/>
      <c r="R1005" s="111"/>
      <c r="S1005" s="111"/>
      <c r="T1005" s="111"/>
      <c r="U1005" s="111"/>
      <c r="V1005" s="111"/>
      <c r="W1005" s="111"/>
      <c r="X1005" s="111"/>
      <c r="Y1005" s="111"/>
      <c r="Z1005" s="111"/>
      <c r="AA1005" s="111"/>
      <c r="AB1005" s="111"/>
      <c r="AC1005" s="111"/>
      <c r="AD1005" s="111"/>
      <c r="AE1005" s="8"/>
      <c r="AG1005" s="483">
        <f t="shared" si="391"/>
        <v>0</v>
      </c>
      <c r="AH1005" s="484">
        <f t="shared" si="392"/>
        <v>0</v>
      </c>
      <c r="AI1005" s="485">
        <f t="shared" si="393"/>
        <v>0</v>
      </c>
      <c r="AJ1005" s="486">
        <f t="shared" si="394"/>
        <v>0</v>
      </c>
      <c r="AK1005" s="483">
        <f t="shared" si="395"/>
        <v>0</v>
      </c>
      <c r="AL1005" s="484">
        <f t="shared" si="396"/>
        <v>0</v>
      </c>
      <c r="AM1005" s="485">
        <f t="shared" si="397"/>
        <v>0</v>
      </c>
      <c r="AN1005" s="486">
        <f t="shared" si="398"/>
        <v>0</v>
      </c>
      <c r="AO1005" s="483">
        <f t="shared" si="399"/>
        <v>0</v>
      </c>
      <c r="AP1005" s="484">
        <f t="shared" si="400"/>
        <v>0</v>
      </c>
      <c r="AQ1005" s="485">
        <f t="shared" si="401"/>
        <v>0</v>
      </c>
      <c r="AR1005" s="486">
        <f t="shared" si="402"/>
        <v>0</v>
      </c>
    </row>
    <row r="1006" spans="1:44" ht="15" hidden="1" customHeight="1">
      <c r="A1006" s="6"/>
      <c r="B1006" s="5"/>
      <c r="C1006" s="87" t="s">
        <v>201</v>
      </c>
      <c r="D1006" s="623" t="str">
        <f>IF(CNGE_2024_M1_Secc1_Sub1!$D138="","",CNGE_2024_M1_Secc1_Sub1!$D138)</f>
        <v/>
      </c>
      <c r="E1006" s="624"/>
      <c r="F1006" s="624"/>
      <c r="G1006" s="624"/>
      <c r="H1006" s="624"/>
      <c r="I1006" s="624"/>
      <c r="J1006" s="624"/>
      <c r="K1006" s="624"/>
      <c r="L1006" s="625"/>
      <c r="M1006" s="111"/>
      <c r="N1006" s="111"/>
      <c r="O1006" s="111"/>
      <c r="P1006" s="111"/>
      <c r="Q1006" s="111"/>
      <c r="R1006" s="111"/>
      <c r="S1006" s="111"/>
      <c r="T1006" s="111"/>
      <c r="U1006" s="111"/>
      <c r="V1006" s="111"/>
      <c r="W1006" s="111"/>
      <c r="X1006" s="111"/>
      <c r="Y1006" s="111"/>
      <c r="Z1006" s="111"/>
      <c r="AA1006" s="111"/>
      <c r="AB1006" s="111"/>
      <c r="AC1006" s="111"/>
      <c r="AD1006" s="111"/>
      <c r="AE1006" s="8"/>
      <c r="AG1006" s="483">
        <f t="shared" si="391"/>
        <v>0</v>
      </c>
      <c r="AH1006" s="484">
        <f t="shared" si="392"/>
        <v>0</v>
      </c>
      <c r="AI1006" s="485">
        <f t="shared" si="393"/>
        <v>0</v>
      </c>
      <c r="AJ1006" s="486">
        <f t="shared" si="394"/>
        <v>0</v>
      </c>
      <c r="AK1006" s="483">
        <f t="shared" si="395"/>
        <v>0</v>
      </c>
      <c r="AL1006" s="484">
        <f t="shared" si="396"/>
        <v>0</v>
      </c>
      <c r="AM1006" s="485">
        <f t="shared" si="397"/>
        <v>0</v>
      </c>
      <c r="AN1006" s="486">
        <f t="shared" si="398"/>
        <v>0</v>
      </c>
      <c r="AO1006" s="483">
        <f t="shared" si="399"/>
        <v>0</v>
      </c>
      <c r="AP1006" s="484">
        <f t="shared" si="400"/>
        <v>0</v>
      </c>
      <c r="AQ1006" s="485">
        <f t="shared" si="401"/>
        <v>0</v>
      </c>
      <c r="AR1006" s="486">
        <f t="shared" si="402"/>
        <v>0</v>
      </c>
    </row>
    <row r="1007" spans="1:44" ht="15" hidden="1" customHeight="1">
      <c r="A1007" s="6"/>
      <c r="B1007" s="5"/>
      <c r="C1007" s="87" t="s">
        <v>202</v>
      </c>
      <c r="D1007" s="623" t="str">
        <f>IF(CNGE_2024_M1_Secc1_Sub1!$D139="","",CNGE_2024_M1_Secc1_Sub1!$D139)</f>
        <v/>
      </c>
      <c r="E1007" s="624"/>
      <c r="F1007" s="624"/>
      <c r="G1007" s="624"/>
      <c r="H1007" s="624"/>
      <c r="I1007" s="624"/>
      <c r="J1007" s="624"/>
      <c r="K1007" s="624"/>
      <c r="L1007" s="625"/>
      <c r="M1007" s="111"/>
      <c r="N1007" s="111"/>
      <c r="O1007" s="111"/>
      <c r="P1007" s="111"/>
      <c r="Q1007" s="111"/>
      <c r="R1007" s="111"/>
      <c r="S1007" s="111"/>
      <c r="T1007" s="111"/>
      <c r="U1007" s="111"/>
      <c r="V1007" s="111"/>
      <c r="W1007" s="111"/>
      <c r="X1007" s="111"/>
      <c r="Y1007" s="111"/>
      <c r="Z1007" s="111"/>
      <c r="AA1007" s="111"/>
      <c r="AB1007" s="111"/>
      <c r="AC1007" s="111"/>
      <c r="AD1007" s="111"/>
      <c r="AE1007" s="8"/>
      <c r="AG1007" s="483">
        <f t="shared" si="391"/>
        <v>0</v>
      </c>
      <c r="AH1007" s="484">
        <f t="shared" si="392"/>
        <v>0</v>
      </c>
      <c r="AI1007" s="485">
        <f t="shared" si="393"/>
        <v>0</v>
      </c>
      <c r="AJ1007" s="486">
        <f t="shared" si="394"/>
        <v>0</v>
      </c>
      <c r="AK1007" s="483">
        <f t="shared" si="395"/>
        <v>0</v>
      </c>
      <c r="AL1007" s="484">
        <f t="shared" si="396"/>
        <v>0</v>
      </c>
      <c r="AM1007" s="485">
        <f t="shared" si="397"/>
        <v>0</v>
      </c>
      <c r="AN1007" s="486">
        <f t="shared" si="398"/>
        <v>0</v>
      </c>
      <c r="AO1007" s="483">
        <f t="shared" si="399"/>
        <v>0</v>
      </c>
      <c r="AP1007" s="484">
        <f t="shared" si="400"/>
        <v>0</v>
      </c>
      <c r="AQ1007" s="485">
        <f t="shared" si="401"/>
        <v>0</v>
      </c>
      <c r="AR1007" s="486">
        <f t="shared" si="402"/>
        <v>0</v>
      </c>
    </row>
    <row r="1008" spans="1:44" ht="15" hidden="1" customHeight="1">
      <c r="A1008" s="6"/>
      <c r="B1008" s="5"/>
      <c r="C1008" s="87" t="s">
        <v>203</v>
      </c>
      <c r="D1008" s="623" t="str">
        <f>IF(CNGE_2024_M1_Secc1_Sub1!$D140="","",CNGE_2024_M1_Secc1_Sub1!$D140)</f>
        <v/>
      </c>
      <c r="E1008" s="624"/>
      <c r="F1008" s="624"/>
      <c r="G1008" s="624"/>
      <c r="H1008" s="624"/>
      <c r="I1008" s="624"/>
      <c r="J1008" s="624"/>
      <c r="K1008" s="624"/>
      <c r="L1008" s="625"/>
      <c r="M1008" s="111"/>
      <c r="N1008" s="111"/>
      <c r="O1008" s="111"/>
      <c r="P1008" s="111"/>
      <c r="Q1008" s="111"/>
      <c r="R1008" s="111"/>
      <c r="S1008" s="111"/>
      <c r="T1008" s="111"/>
      <c r="U1008" s="111"/>
      <c r="V1008" s="111"/>
      <c r="W1008" s="111"/>
      <c r="X1008" s="111"/>
      <c r="Y1008" s="111"/>
      <c r="Z1008" s="111"/>
      <c r="AA1008" s="111"/>
      <c r="AB1008" s="111"/>
      <c r="AC1008" s="111"/>
      <c r="AD1008" s="111"/>
      <c r="AE1008" s="8"/>
      <c r="AG1008" s="483">
        <f t="shared" si="391"/>
        <v>0</v>
      </c>
      <c r="AH1008" s="484">
        <f t="shared" si="392"/>
        <v>0</v>
      </c>
      <c r="AI1008" s="485">
        <f t="shared" si="393"/>
        <v>0</v>
      </c>
      <c r="AJ1008" s="486">
        <f t="shared" si="394"/>
        <v>0</v>
      </c>
      <c r="AK1008" s="483">
        <f t="shared" si="395"/>
        <v>0</v>
      </c>
      <c r="AL1008" s="484">
        <f t="shared" si="396"/>
        <v>0</v>
      </c>
      <c r="AM1008" s="485">
        <f t="shared" si="397"/>
        <v>0</v>
      </c>
      <c r="AN1008" s="486">
        <f t="shared" si="398"/>
        <v>0</v>
      </c>
      <c r="AO1008" s="483">
        <f t="shared" si="399"/>
        <v>0</v>
      </c>
      <c r="AP1008" s="484">
        <f t="shared" si="400"/>
        <v>0</v>
      </c>
      <c r="AQ1008" s="485">
        <f t="shared" si="401"/>
        <v>0</v>
      </c>
      <c r="AR1008" s="486">
        <f t="shared" si="402"/>
        <v>0</v>
      </c>
    </row>
    <row r="1009" spans="1:44" ht="15" hidden="1" customHeight="1">
      <c r="A1009" s="6"/>
      <c r="B1009" s="5"/>
      <c r="C1009" s="87" t="s">
        <v>204</v>
      </c>
      <c r="D1009" s="623" t="str">
        <f>IF(CNGE_2024_M1_Secc1_Sub1!$D141="","",CNGE_2024_M1_Secc1_Sub1!$D141)</f>
        <v/>
      </c>
      <c r="E1009" s="624"/>
      <c r="F1009" s="624"/>
      <c r="G1009" s="624"/>
      <c r="H1009" s="624"/>
      <c r="I1009" s="624"/>
      <c r="J1009" s="624"/>
      <c r="K1009" s="624"/>
      <c r="L1009" s="625"/>
      <c r="M1009" s="111"/>
      <c r="N1009" s="111"/>
      <c r="O1009" s="111"/>
      <c r="P1009" s="111"/>
      <c r="Q1009" s="111"/>
      <c r="R1009" s="111"/>
      <c r="S1009" s="111"/>
      <c r="T1009" s="111"/>
      <c r="U1009" s="111"/>
      <c r="V1009" s="111"/>
      <c r="W1009" s="111"/>
      <c r="X1009" s="111"/>
      <c r="Y1009" s="111"/>
      <c r="Z1009" s="111"/>
      <c r="AA1009" s="111"/>
      <c r="AB1009" s="111"/>
      <c r="AC1009" s="111"/>
      <c r="AD1009" s="111"/>
      <c r="AE1009" s="8"/>
      <c r="AG1009" s="483">
        <f t="shared" si="391"/>
        <v>0</v>
      </c>
      <c r="AH1009" s="484">
        <f t="shared" si="392"/>
        <v>0</v>
      </c>
      <c r="AI1009" s="485">
        <f t="shared" si="393"/>
        <v>0</v>
      </c>
      <c r="AJ1009" s="486">
        <f t="shared" si="394"/>
        <v>0</v>
      </c>
      <c r="AK1009" s="483">
        <f t="shared" si="395"/>
        <v>0</v>
      </c>
      <c r="AL1009" s="484">
        <f t="shared" si="396"/>
        <v>0</v>
      </c>
      <c r="AM1009" s="485">
        <f t="shared" si="397"/>
        <v>0</v>
      </c>
      <c r="AN1009" s="486">
        <f t="shared" si="398"/>
        <v>0</v>
      </c>
      <c r="AO1009" s="483">
        <f t="shared" si="399"/>
        <v>0</v>
      </c>
      <c r="AP1009" s="484">
        <f t="shared" si="400"/>
        <v>0</v>
      </c>
      <c r="AQ1009" s="485">
        <f t="shared" si="401"/>
        <v>0</v>
      </c>
      <c r="AR1009" s="486">
        <f t="shared" si="402"/>
        <v>0</v>
      </c>
    </row>
    <row r="1010" spans="1:44" ht="15" hidden="1" customHeight="1">
      <c r="A1010" s="6"/>
      <c r="B1010" s="5"/>
      <c r="C1010" s="87" t="s">
        <v>205</v>
      </c>
      <c r="D1010" s="623" t="str">
        <f>IF(CNGE_2024_M1_Secc1_Sub1!$D142="","",CNGE_2024_M1_Secc1_Sub1!$D142)</f>
        <v/>
      </c>
      <c r="E1010" s="624"/>
      <c r="F1010" s="624"/>
      <c r="G1010" s="624"/>
      <c r="H1010" s="624"/>
      <c r="I1010" s="624"/>
      <c r="J1010" s="624"/>
      <c r="K1010" s="624"/>
      <c r="L1010" s="625"/>
      <c r="M1010" s="111"/>
      <c r="N1010" s="111"/>
      <c r="O1010" s="111"/>
      <c r="P1010" s="111"/>
      <c r="Q1010" s="111"/>
      <c r="R1010" s="111"/>
      <c r="S1010" s="111"/>
      <c r="T1010" s="111"/>
      <c r="U1010" s="111"/>
      <c r="V1010" s="111"/>
      <c r="W1010" s="111"/>
      <c r="X1010" s="111"/>
      <c r="Y1010" s="111"/>
      <c r="Z1010" s="111"/>
      <c r="AA1010" s="111"/>
      <c r="AB1010" s="111"/>
      <c r="AC1010" s="111"/>
      <c r="AD1010" s="111"/>
      <c r="AE1010" s="8"/>
      <c r="AG1010" s="483">
        <f t="shared" si="391"/>
        <v>0</v>
      </c>
      <c r="AH1010" s="484">
        <f t="shared" si="392"/>
        <v>0</v>
      </c>
      <c r="AI1010" s="485">
        <f t="shared" si="393"/>
        <v>0</v>
      </c>
      <c r="AJ1010" s="486">
        <f t="shared" si="394"/>
        <v>0</v>
      </c>
      <c r="AK1010" s="483">
        <f t="shared" si="395"/>
        <v>0</v>
      </c>
      <c r="AL1010" s="484">
        <f t="shared" si="396"/>
        <v>0</v>
      </c>
      <c r="AM1010" s="485">
        <f t="shared" si="397"/>
        <v>0</v>
      </c>
      <c r="AN1010" s="486">
        <f t="shared" si="398"/>
        <v>0</v>
      </c>
      <c r="AO1010" s="483">
        <f t="shared" si="399"/>
        <v>0</v>
      </c>
      <c r="AP1010" s="484">
        <f t="shared" si="400"/>
        <v>0</v>
      </c>
      <c r="AQ1010" s="485">
        <f t="shared" si="401"/>
        <v>0</v>
      </c>
      <c r="AR1010" s="486">
        <f t="shared" si="402"/>
        <v>0</v>
      </c>
    </row>
    <row r="1011" spans="1:44" ht="15" hidden="1" customHeight="1">
      <c r="A1011" s="6"/>
      <c r="B1011" s="5"/>
      <c r="C1011" s="87" t="s">
        <v>206</v>
      </c>
      <c r="D1011" s="623" t="str">
        <f>IF(CNGE_2024_M1_Secc1_Sub1!$D143="","",CNGE_2024_M1_Secc1_Sub1!$D143)</f>
        <v/>
      </c>
      <c r="E1011" s="624"/>
      <c r="F1011" s="624"/>
      <c r="G1011" s="624"/>
      <c r="H1011" s="624"/>
      <c r="I1011" s="624"/>
      <c r="J1011" s="624"/>
      <c r="K1011" s="624"/>
      <c r="L1011" s="625"/>
      <c r="M1011" s="111"/>
      <c r="N1011" s="111"/>
      <c r="O1011" s="111"/>
      <c r="P1011" s="111"/>
      <c r="Q1011" s="111"/>
      <c r="R1011" s="111"/>
      <c r="S1011" s="111"/>
      <c r="T1011" s="111"/>
      <c r="U1011" s="111"/>
      <c r="V1011" s="111"/>
      <c r="W1011" s="111"/>
      <c r="X1011" s="111"/>
      <c r="Y1011" s="111"/>
      <c r="Z1011" s="111"/>
      <c r="AA1011" s="111"/>
      <c r="AB1011" s="111"/>
      <c r="AC1011" s="111"/>
      <c r="AD1011" s="111"/>
      <c r="AE1011" s="8"/>
      <c r="AG1011" s="483">
        <f t="shared" si="391"/>
        <v>0</v>
      </c>
      <c r="AH1011" s="484">
        <f t="shared" si="392"/>
        <v>0</v>
      </c>
      <c r="AI1011" s="485">
        <f t="shared" si="393"/>
        <v>0</v>
      </c>
      <c r="AJ1011" s="486">
        <f t="shared" si="394"/>
        <v>0</v>
      </c>
      <c r="AK1011" s="483">
        <f t="shared" si="395"/>
        <v>0</v>
      </c>
      <c r="AL1011" s="484">
        <f t="shared" si="396"/>
        <v>0</v>
      </c>
      <c r="AM1011" s="485">
        <f t="shared" si="397"/>
        <v>0</v>
      </c>
      <c r="AN1011" s="486">
        <f t="shared" si="398"/>
        <v>0</v>
      </c>
      <c r="AO1011" s="483">
        <f t="shared" si="399"/>
        <v>0</v>
      </c>
      <c r="AP1011" s="484">
        <f t="shared" si="400"/>
        <v>0</v>
      </c>
      <c r="AQ1011" s="485">
        <f t="shared" si="401"/>
        <v>0</v>
      </c>
      <c r="AR1011" s="486">
        <f t="shared" si="402"/>
        <v>0</v>
      </c>
    </row>
    <row r="1012" spans="1:44" ht="15" hidden="1" customHeight="1">
      <c r="A1012" s="6"/>
      <c r="B1012" s="5"/>
      <c r="C1012" s="87" t="s">
        <v>207</v>
      </c>
      <c r="D1012" s="623" t="str">
        <f>IF(CNGE_2024_M1_Secc1_Sub1!$D144="","",CNGE_2024_M1_Secc1_Sub1!$D144)</f>
        <v/>
      </c>
      <c r="E1012" s="624"/>
      <c r="F1012" s="624"/>
      <c r="G1012" s="624"/>
      <c r="H1012" s="624"/>
      <c r="I1012" s="624"/>
      <c r="J1012" s="624"/>
      <c r="K1012" s="624"/>
      <c r="L1012" s="625"/>
      <c r="M1012" s="111"/>
      <c r="N1012" s="111"/>
      <c r="O1012" s="111"/>
      <c r="P1012" s="111"/>
      <c r="Q1012" s="111"/>
      <c r="R1012" s="111"/>
      <c r="S1012" s="111"/>
      <c r="T1012" s="111"/>
      <c r="U1012" s="111"/>
      <c r="V1012" s="111"/>
      <c r="W1012" s="111"/>
      <c r="X1012" s="111"/>
      <c r="Y1012" s="111"/>
      <c r="Z1012" s="111"/>
      <c r="AA1012" s="111"/>
      <c r="AB1012" s="111"/>
      <c r="AC1012" s="111"/>
      <c r="AD1012" s="111"/>
      <c r="AE1012" s="8"/>
      <c r="AG1012" s="483">
        <f t="shared" si="391"/>
        <v>0</v>
      </c>
      <c r="AH1012" s="484">
        <f t="shared" si="392"/>
        <v>0</v>
      </c>
      <c r="AI1012" s="485">
        <f t="shared" si="393"/>
        <v>0</v>
      </c>
      <c r="AJ1012" s="486">
        <f t="shared" si="394"/>
        <v>0</v>
      </c>
      <c r="AK1012" s="483">
        <f t="shared" si="395"/>
        <v>0</v>
      </c>
      <c r="AL1012" s="484">
        <f t="shared" si="396"/>
        <v>0</v>
      </c>
      <c r="AM1012" s="485">
        <f t="shared" si="397"/>
        <v>0</v>
      </c>
      <c r="AN1012" s="486">
        <f t="shared" si="398"/>
        <v>0</v>
      </c>
      <c r="AO1012" s="483">
        <f t="shared" si="399"/>
        <v>0</v>
      </c>
      <c r="AP1012" s="484">
        <f t="shared" si="400"/>
        <v>0</v>
      </c>
      <c r="AQ1012" s="485">
        <f t="shared" si="401"/>
        <v>0</v>
      </c>
      <c r="AR1012" s="486">
        <f t="shared" si="402"/>
        <v>0</v>
      </c>
    </row>
    <row r="1013" spans="1:44" ht="15" hidden="1" customHeight="1">
      <c r="A1013" s="6"/>
      <c r="B1013" s="5"/>
      <c r="C1013" s="87" t="s">
        <v>208</v>
      </c>
      <c r="D1013" s="623" t="str">
        <f>IF(CNGE_2024_M1_Secc1_Sub1!$D145="","",CNGE_2024_M1_Secc1_Sub1!$D145)</f>
        <v/>
      </c>
      <c r="E1013" s="624"/>
      <c r="F1013" s="624"/>
      <c r="G1013" s="624"/>
      <c r="H1013" s="624"/>
      <c r="I1013" s="624"/>
      <c r="J1013" s="624"/>
      <c r="K1013" s="624"/>
      <c r="L1013" s="625"/>
      <c r="M1013" s="111"/>
      <c r="N1013" s="111"/>
      <c r="O1013" s="111"/>
      <c r="P1013" s="111"/>
      <c r="Q1013" s="111"/>
      <c r="R1013" s="111"/>
      <c r="S1013" s="111"/>
      <c r="T1013" s="111"/>
      <c r="U1013" s="111"/>
      <c r="V1013" s="111"/>
      <c r="W1013" s="111"/>
      <c r="X1013" s="111"/>
      <c r="Y1013" s="111"/>
      <c r="Z1013" s="111"/>
      <c r="AA1013" s="111"/>
      <c r="AB1013" s="111"/>
      <c r="AC1013" s="111"/>
      <c r="AD1013" s="111"/>
      <c r="AE1013" s="8"/>
      <c r="AG1013" s="483">
        <f t="shared" si="391"/>
        <v>0</v>
      </c>
      <c r="AH1013" s="484">
        <f t="shared" si="392"/>
        <v>0</v>
      </c>
      <c r="AI1013" s="485">
        <f t="shared" si="393"/>
        <v>0</v>
      </c>
      <c r="AJ1013" s="486">
        <f t="shared" si="394"/>
        <v>0</v>
      </c>
      <c r="AK1013" s="483">
        <f t="shared" si="395"/>
        <v>0</v>
      </c>
      <c r="AL1013" s="484">
        <f t="shared" si="396"/>
        <v>0</v>
      </c>
      <c r="AM1013" s="485">
        <f t="shared" si="397"/>
        <v>0</v>
      </c>
      <c r="AN1013" s="486">
        <f t="shared" si="398"/>
        <v>0</v>
      </c>
      <c r="AO1013" s="483">
        <f t="shared" si="399"/>
        <v>0</v>
      </c>
      <c r="AP1013" s="484">
        <f t="shared" si="400"/>
        <v>0</v>
      </c>
      <c r="AQ1013" s="485">
        <f t="shared" si="401"/>
        <v>0</v>
      </c>
      <c r="AR1013" s="486">
        <f t="shared" si="402"/>
        <v>0</v>
      </c>
    </row>
    <row r="1014" spans="1:44" ht="15" hidden="1" customHeight="1">
      <c r="A1014" s="6"/>
      <c r="B1014" s="5"/>
      <c r="C1014" s="87" t="s">
        <v>209</v>
      </c>
      <c r="D1014" s="623" t="str">
        <f>IF(CNGE_2024_M1_Secc1_Sub1!$D146="","",CNGE_2024_M1_Secc1_Sub1!$D146)</f>
        <v/>
      </c>
      <c r="E1014" s="624"/>
      <c r="F1014" s="624"/>
      <c r="G1014" s="624"/>
      <c r="H1014" s="624"/>
      <c r="I1014" s="624"/>
      <c r="J1014" s="624"/>
      <c r="K1014" s="624"/>
      <c r="L1014" s="625"/>
      <c r="M1014" s="111"/>
      <c r="N1014" s="111"/>
      <c r="O1014" s="111"/>
      <c r="P1014" s="111"/>
      <c r="Q1014" s="111"/>
      <c r="R1014" s="111"/>
      <c r="S1014" s="111"/>
      <c r="T1014" s="111"/>
      <c r="U1014" s="111"/>
      <c r="V1014" s="111"/>
      <c r="W1014" s="111"/>
      <c r="X1014" s="111"/>
      <c r="Y1014" s="111"/>
      <c r="Z1014" s="111"/>
      <c r="AA1014" s="111"/>
      <c r="AB1014" s="111"/>
      <c r="AC1014" s="111"/>
      <c r="AD1014" s="111"/>
      <c r="AE1014" s="8"/>
      <c r="AG1014" s="483">
        <f t="shared" si="391"/>
        <v>0</v>
      </c>
      <c r="AH1014" s="484">
        <f t="shared" si="392"/>
        <v>0</v>
      </c>
      <c r="AI1014" s="485">
        <f t="shared" si="393"/>
        <v>0</v>
      </c>
      <c r="AJ1014" s="486">
        <f t="shared" si="394"/>
        <v>0</v>
      </c>
      <c r="AK1014" s="483">
        <f t="shared" si="395"/>
        <v>0</v>
      </c>
      <c r="AL1014" s="484">
        <f t="shared" si="396"/>
        <v>0</v>
      </c>
      <c r="AM1014" s="485">
        <f t="shared" si="397"/>
        <v>0</v>
      </c>
      <c r="AN1014" s="486">
        <f t="shared" si="398"/>
        <v>0</v>
      </c>
      <c r="AO1014" s="483">
        <f t="shared" si="399"/>
        <v>0</v>
      </c>
      <c r="AP1014" s="484">
        <f t="shared" si="400"/>
        <v>0</v>
      </c>
      <c r="AQ1014" s="485">
        <f t="shared" si="401"/>
        <v>0</v>
      </c>
      <c r="AR1014" s="486">
        <f t="shared" si="402"/>
        <v>0</v>
      </c>
    </row>
    <row r="1015" spans="1:44" ht="15" hidden="1" customHeight="1">
      <c r="A1015" s="6"/>
      <c r="B1015" s="5"/>
      <c r="C1015" s="87" t="s">
        <v>210</v>
      </c>
      <c r="D1015" s="623" t="str">
        <f>IF(CNGE_2024_M1_Secc1_Sub1!$D147="","",CNGE_2024_M1_Secc1_Sub1!$D147)</f>
        <v/>
      </c>
      <c r="E1015" s="624"/>
      <c r="F1015" s="624"/>
      <c r="G1015" s="624"/>
      <c r="H1015" s="624"/>
      <c r="I1015" s="624"/>
      <c r="J1015" s="624"/>
      <c r="K1015" s="624"/>
      <c r="L1015" s="625"/>
      <c r="M1015" s="111"/>
      <c r="N1015" s="111"/>
      <c r="O1015" s="111"/>
      <c r="P1015" s="111"/>
      <c r="Q1015" s="111"/>
      <c r="R1015" s="111"/>
      <c r="S1015" s="111"/>
      <c r="T1015" s="111"/>
      <c r="U1015" s="111"/>
      <c r="V1015" s="111"/>
      <c r="W1015" s="111"/>
      <c r="X1015" s="111"/>
      <c r="Y1015" s="111"/>
      <c r="Z1015" s="111"/>
      <c r="AA1015" s="111"/>
      <c r="AB1015" s="111"/>
      <c r="AC1015" s="111"/>
      <c r="AD1015" s="111"/>
      <c r="AE1015" s="8"/>
      <c r="AG1015" s="483">
        <f t="shared" si="391"/>
        <v>0</v>
      </c>
      <c r="AH1015" s="484">
        <f t="shared" si="392"/>
        <v>0</v>
      </c>
      <c r="AI1015" s="485">
        <f t="shared" si="393"/>
        <v>0</v>
      </c>
      <c r="AJ1015" s="486">
        <f t="shared" si="394"/>
        <v>0</v>
      </c>
      <c r="AK1015" s="483">
        <f t="shared" si="395"/>
        <v>0</v>
      </c>
      <c r="AL1015" s="484">
        <f t="shared" si="396"/>
        <v>0</v>
      </c>
      <c r="AM1015" s="485">
        <f t="shared" si="397"/>
        <v>0</v>
      </c>
      <c r="AN1015" s="486">
        <f t="shared" si="398"/>
        <v>0</v>
      </c>
      <c r="AO1015" s="483">
        <f t="shared" si="399"/>
        <v>0</v>
      </c>
      <c r="AP1015" s="484">
        <f t="shared" si="400"/>
        <v>0</v>
      </c>
      <c r="AQ1015" s="485">
        <f t="shared" si="401"/>
        <v>0</v>
      </c>
      <c r="AR1015" s="486">
        <f t="shared" si="402"/>
        <v>0</v>
      </c>
    </row>
    <row r="1016" spans="1:44" ht="15" hidden="1" customHeight="1">
      <c r="A1016" s="6"/>
      <c r="B1016" s="5"/>
      <c r="C1016" s="87" t="s">
        <v>211</v>
      </c>
      <c r="D1016" s="623" t="str">
        <f>IF(CNGE_2024_M1_Secc1_Sub1!$D148="","",CNGE_2024_M1_Secc1_Sub1!$D148)</f>
        <v/>
      </c>
      <c r="E1016" s="624"/>
      <c r="F1016" s="624"/>
      <c r="G1016" s="624"/>
      <c r="H1016" s="624"/>
      <c r="I1016" s="624"/>
      <c r="J1016" s="624"/>
      <c r="K1016" s="624"/>
      <c r="L1016" s="625"/>
      <c r="M1016" s="111"/>
      <c r="N1016" s="111"/>
      <c r="O1016" s="111"/>
      <c r="P1016" s="111"/>
      <c r="Q1016" s="111"/>
      <c r="R1016" s="111"/>
      <c r="S1016" s="111"/>
      <c r="T1016" s="111"/>
      <c r="U1016" s="111"/>
      <c r="V1016" s="111"/>
      <c r="W1016" s="111"/>
      <c r="X1016" s="111"/>
      <c r="Y1016" s="111"/>
      <c r="Z1016" s="111"/>
      <c r="AA1016" s="111"/>
      <c r="AB1016" s="111"/>
      <c r="AC1016" s="111"/>
      <c r="AD1016" s="111"/>
      <c r="AE1016" s="8"/>
      <c r="AG1016" s="483">
        <f t="shared" si="391"/>
        <v>0</v>
      </c>
      <c r="AH1016" s="484">
        <f t="shared" si="392"/>
        <v>0</v>
      </c>
      <c r="AI1016" s="485">
        <f t="shared" si="393"/>
        <v>0</v>
      </c>
      <c r="AJ1016" s="486">
        <f t="shared" si="394"/>
        <v>0</v>
      </c>
      <c r="AK1016" s="483">
        <f t="shared" si="395"/>
        <v>0</v>
      </c>
      <c r="AL1016" s="484">
        <f t="shared" si="396"/>
        <v>0</v>
      </c>
      <c r="AM1016" s="485">
        <f t="shared" si="397"/>
        <v>0</v>
      </c>
      <c r="AN1016" s="486">
        <f t="shared" si="398"/>
        <v>0</v>
      </c>
      <c r="AO1016" s="483">
        <f t="shared" si="399"/>
        <v>0</v>
      </c>
      <c r="AP1016" s="484">
        <f t="shared" si="400"/>
        <v>0</v>
      </c>
      <c r="AQ1016" s="485">
        <f t="shared" si="401"/>
        <v>0</v>
      </c>
      <c r="AR1016" s="486">
        <f t="shared" si="402"/>
        <v>0</v>
      </c>
    </row>
    <row r="1017" spans="1:44" ht="15" hidden="1" customHeight="1">
      <c r="A1017" s="6"/>
      <c r="B1017" s="5"/>
      <c r="C1017" s="87" t="s">
        <v>212</v>
      </c>
      <c r="D1017" s="623" t="str">
        <f>IF(CNGE_2024_M1_Secc1_Sub1!$D149="","",CNGE_2024_M1_Secc1_Sub1!$D149)</f>
        <v/>
      </c>
      <c r="E1017" s="624"/>
      <c r="F1017" s="624"/>
      <c r="G1017" s="624"/>
      <c r="H1017" s="624"/>
      <c r="I1017" s="624"/>
      <c r="J1017" s="624"/>
      <c r="K1017" s="624"/>
      <c r="L1017" s="625"/>
      <c r="M1017" s="111"/>
      <c r="N1017" s="111"/>
      <c r="O1017" s="111"/>
      <c r="P1017" s="111"/>
      <c r="Q1017" s="111"/>
      <c r="R1017" s="111"/>
      <c r="S1017" s="111"/>
      <c r="T1017" s="111"/>
      <c r="U1017" s="111"/>
      <c r="V1017" s="111"/>
      <c r="W1017" s="111"/>
      <c r="X1017" s="111"/>
      <c r="Y1017" s="111"/>
      <c r="Z1017" s="111"/>
      <c r="AA1017" s="111"/>
      <c r="AB1017" s="111"/>
      <c r="AC1017" s="111"/>
      <c r="AD1017" s="111"/>
      <c r="AE1017" s="8"/>
      <c r="AG1017" s="483">
        <f t="shared" si="391"/>
        <v>0</v>
      </c>
      <c r="AH1017" s="484">
        <f t="shared" si="392"/>
        <v>0</v>
      </c>
      <c r="AI1017" s="485">
        <f t="shared" si="393"/>
        <v>0</v>
      </c>
      <c r="AJ1017" s="486">
        <f t="shared" si="394"/>
        <v>0</v>
      </c>
      <c r="AK1017" s="483">
        <f t="shared" si="395"/>
        <v>0</v>
      </c>
      <c r="AL1017" s="484">
        <f t="shared" si="396"/>
        <v>0</v>
      </c>
      <c r="AM1017" s="485">
        <f t="shared" si="397"/>
        <v>0</v>
      </c>
      <c r="AN1017" s="486">
        <f t="shared" si="398"/>
        <v>0</v>
      </c>
      <c r="AO1017" s="483">
        <f t="shared" si="399"/>
        <v>0</v>
      </c>
      <c r="AP1017" s="484">
        <f t="shared" si="400"/>
        <v>0</v>
      </c>
      <c r="AQ1017" s="485">
        <f t="shared" si="401"/>
        <v>0</v>
      </c>
      <c r="AR1017" s="486">
        <f t="shared" si="402"/>
        <v>0</v>
      </c>
    </row>
    <row r="1018" spans="1:44" ht="15" hidden="1" customHeight="1">
      <c r="A1018" s="6"/>
      <c r="B1018" s="5"/>
      <c r="C1018" s="87" t="s">
        <v>213</v>
      </c>
      <c r="D1018" s="623" t="str">
        <f>IF(CNGE_2024_M1_Secc1_Sub1!$D150="","",CNGE_2024_M1_Secc1_Sub1!$D150)</f>
        <v/>
      </c>
      <c r="E1018" s="624"/>
      <c r="F1018" s="624"/>
      <c r="G1018" s="624"/>
      <c r="H1018" s="624"/>
      <c r="I1018" s="624"/>
      <c r="J1018" s="624"/>
      <c r="K1018" s="624"/>
      <c r="L1018" s="625"/>
      <c r="M1018" s="111"/>
      <c r="N1018" s="111"/>
      <c r="O1018" s="111"/>
      <c r="P1018" s="111"/>
      <c r="Q1018" s="111"/>
      <c r="R1018" s="111"/>
      <c r="S1018" s="111"/>
      <c r="T1018" s="111"/>
      <c r="U1018" s="111"/>
      <c r="V1018" s="111"/>
      <c r="W1018" s="111"/>
      <c r="X1018" s="111"/>
      <c r="Y1018" s="111"/>
      <c r="Z1018" s="111"/>
      <c r="AA1018" s="111"/>
      <c r="AB1018" s="111"/>
      <c r="AC1018" s="111"/>
      <c r="AD1018" s="111"/>
      <c r="AE1018" s="8"/>
      <c r="AG1018" s="483">
        <f t="shared" si="391"/>
        <v>0</v>
      </c>
      <c r="AH1018" s="484">
        <f t="shared" si="392"/>
        <v>0</v>
      </c>
      <c r="AI1018" s="485">
        <f t="shared" si="393"/>
        <v>0</v>
      </c>
      <c r="AJ1018" s="486">
        <f t="shared" si="394"/>
        <v>0</v>
      </c>
      <c r="AK1018" s="483">
        <f t="shared" si="395"/>
        <v>0</v>
      </c>
      <c r="AL1018" s="484">
        <f t="shared" si="396"/>
        <v>0</v>
      </c>
      <c r="AM1018" s="485">
        <f t="shared" si="397"/>
        <v>0</v>
      </c>
      <c r="AN1018" s="486">
        <f t="shared" si="398"/>
        <v>0</v>
      </c>
      <c r="AO1018" s="483">
        <f t="shared" si="399"/>
        <v>0</v>
      </c>
      <c r="AP1018" s="484">
        <f t="shared" si="400"/>
        <v>0</v>
      </c>
      <c r="AQ1018" s="485">
        <f t="shared" si="401"/>
        <v>0</v>
      </c>
      <c r="AR1018" s="486">
        <f t="shared" si="402"/>
        <v>0</v>
      </c>
    </row>
    <row r="1019" spans="1:44" ht="15" hidden="1" customHeight="1">
      <c r="A1019" s="6"/>
      <c r="B1019" s="5"/>
      <c r="C1019" s="87" t="s">
        <v>214</v>
      </c>
      <c r="D1019" s="623" t="str">
        <f>IF(CNGE_2024_M1_Secc1_Sub1!$D151="","",CNGE_2024_M1_Secc1_Sub1!$D151)</f>
        <v/>
      </c>
      <c r="E1019" s="624"/>
      <c r="F1019" s="624"/>
      <c r="G1019" s="624"/>
      <c r="H1019" s="624"/>
      <c r="I1019" s="624"/>
      <c r="J1019" s="624"/>
      <c r="K1019" s="624"/>
      <c r="L1019" s="625"/>
      <c r="M1019" s="111"/>
      <c r="N1019" s="111"/>
      <c r="O1019" s="111"/>
      <c r="P1019" s="111"/>
      <c r="Q1019" s="111"/>
      <c r="R1019" s="111"/>
      <c r="S1019" s="111"/>
      <c r="T1019" s="111"/>
      <c r="U1019" s="111"/>
      <c r="V1019" s="111"/>
      <c r="W1019" s="111"/>
      <c r="X1019" s="111"/>
      <c r="Y1019" s="111"/>
      <c r="Z1019" s="111"/>
      <c r="AA1019" s="111"/>
      <c r="AB1019" s="111"/>
      <c r="AC1019" s="111"/>
      <c r="AD1019" s="111"/>
      <c r="AE1019" s="8"/>
      <c r="AG1019" s="483">
        <f t="shared" si="391"/>
        <v>0</v>
      </c>
      <c r="AH1019" s="484">
        <f t="shared" si="392"/>
        <v>0</v>
      </c>
      <c r="AI1019" s="485">
        <f t="shared" si="393"/>
        <v>0</v>
      </c>
      <c r="AJ1019" s="486">
        <f t="shared" si="394"/>
        <v>0</v>
      </c>
      <c r="AK1019" s="483">
        <f t="shared" si="395"/>
        <v>0</v>
      </c>
      <c r="AL1019" s="484">
        <f t="shared" si="396"/>
        <v>0</v>
      </c>
      <c r="AM1019" s="485">
        <f t="shared" si="397"/>
        <v>0</v>
      </c>
      <c r="AN1019" s="486">
        <f t="shared" si="398"/>
        <v>0</v>
      </c>
      <c r="AO1019" s="483">
        <f t="shared" si="399"/>
        <v>0</v>
      </c>
      <c r="AP1019" s="484">
        <f t="shared" si="400"/>
        <v>0</v>
      </c>
      <c r="AQ1019" s="485">
        <f t="shared" si="401"/>
        <v>0</v>
      </c>
      <c r="AR1019" s="486">
        <f t="shared" si="402"/>
        <v>0</v>
      </c>
    </row>
    <row r="1020" spans="1:44" ht="15" hidden="1" customHeight="1">
      <c r="A1020" s="6"/>
      <c r="B1020" s="5"/>
      <c r="C1020" s="87" t="s">
        <v>215</v>
      </c>
      <c r="D1020" s="623" t="str">
        <f>IF(CNGE_2024_M1_Secc1_Sub1!$D152="","",CNGE_2024_M1_Secc1_Sub1!$D152)</f>
        <v/>
      </c>
      <c r="E1020" s="624"/>
      <c r="F1020" s="624"/>
      <c r="G1020" s="624"/>
      <c r="H1020" s="624"/>
      <c r="I1020" s="624"/>
      <c r="J1020" s="624"/>
      <c r="K1020" s="624"/>
      <c r="L1020" s="625"/>
      <c r="M1020" s="111"/>
      <c r="N1020" s="111"/>
      <c r="O1020" s="111"/>
      <c r="P1020" s="111"/>
      <c r="Q1020" s="111"/>
      <c r="R1020" s="111"/>
      <c r="S1020" s="111"/>
      <c r="T1020" s="111"/>
      <c r="U1020" s="111"/>
      <c r="V1020" s="111"/>
      <c r="W1020" s="111"/>
      <c r="X1020" s="111"/>
      <c r="Y1020" s="111"/>
      <c r="Z1020" s="111"/>
      <c r="AA1020" s="111"/>
      <c r="AB1020" s="111"/>
      <c r="AC1020" s="111"/>
      <c r="AD1020" s="111"/>
      <c r="AE1020" s="8"/>
      <c r="AG1020" s="483">
        <f t="shared" si="391"/>
        <v>0</v>
      </c>
      <c r="AH1020" s="484">
        <f t="shared" si="392"/>
        <v>0</v>
      </c>
      <c r="AI1020" s="485">
        <f t="shared" si="393"/>
        <v>0</v>
      </c>
      <c r="AJ1020" s="486">
        <f t="shared" si="394"/>
        <v>0</v>
      </c>
      <c r="AK1020" s="483">
        <f t="shared" si="395"/>
        <v>0</v>
      </c>
      <c r="AL1020" s="484">
        <f t="shared" si="396"/>
        <v>0</v>
      </c>
      <c r="AM1020" s="485">
        <f t="shared" si="397"/>
        <v>0</v>
      </c>
      <c r="AN1020" s="486">
        <f t="shared" si="398"/>
        <v>0</v>
      </c>
      <c r="AO1020" s="483">
        <f t="shared" si="399"/>
        <v>0</v>
      </c>
      <c r="AP1020" s="484">
        <f t="shared" si="400"/>
        <v>0</v>
      </c>
      <c r="AQ1020" s="485">
        <f t="shared" si="401"/>
        <v>0</v>
      </c>
      <c r="AR1020" s="486">
        <f t="shared" si="402"/>
        <v>0</v>
      </c>
    </row>
    <row r="1021" spans="1:44" ht="15" hidden="1" customHeight="1">
      <c r="A1021" s="6"/>
      <c r="B1021" s="5"/>
      <c r="C1021" s="87" t="s">
        <v>216</v>
      </c>
      <c r="D1021" s="623" t="str">
        <f>IF(CNGE_2024_M1_Secc1_Sub1!$D153="","",CNGE_2024_M1_Secc1_Sub1!$D153)</f>
        <v/>
      </c>
      <c r="E1021" s="624"/>
      <c r="F1021" s="624"/>
      <c r="G1021" s="624"/>
      <c r="H1021" s="624"/>
      <c r="I1021" s="624"/>
      <c r="J1021" s="624"/>
      <c r="K1021" s="624"/>
      <c r="L1021" s="625"/>
      <c r="M1021" s="111"/>
      <c r="N1021" s="111"/>
      <c r="O1021" s="111"/>
      <c r="P1021" s="111"/>
      <c r="Q1021" s="111"/>
      <c r="R1021" s="111"/>
      <c r="S1021" s="111"/>
      <c r="T1021" s="111"/>
      <c r="U1021" s="111"/>
      <c r="V1021" s="111"/>
      <c r="W1021" s="111"/>
      <c r="X1021" s="111"/>
      <c r="Y1021" s="111"/>
      <c r="Z1021" s="111"/>
      <c r="AA1021" s="111"/>
      <c r="AB1021" s="111"/>
      <c r="AC1021" s="111"/>
      <c r="AD1021" s="111"/>
      <c r="AE1021" s="8"/>
      <c r="AG1021" s="483">
        <f t="shared" si="391"/>
        <v>0</v>
      </c>
      <c r="AH1021" s="484">
        <f t="shared" si="392"/>
        <v>0</v>
      </c>
      <c r="AI1021" s="485">
        <f t="shared" si="393"/>
        <v>0</v>
      </c>
      <c r="AJ1021" s="486">
        <f t="shared" si="394"/>
        <v>0</v>
      </c>
      <c r="AK1021" s="483">
        <f t="shared" si="395"/>
        <v>0</v>
      </c>
      <c r="AL1021" s="484">
        <f t="shared" si="396"/>
        <v>0</v>
      </c>
      <c r="AM1021" s="485">
        <f t="shared" si="397"/>
        <v>0</v>
      </c>
      <c r="AN1021" s="486">
        <f t="shared" si="398"/>
        <v>0</v>
      </c>
      <c r="AO1021" s="483">
        <f t="shared" si="399"/>
        <v>0</v>
      </c>
      <c r="AP1021" s="484">
        <f t="shared" si="400"/>
        <v>0</v>
      </c>
      <c r="AQ1021" s="485">
        <f t="shared" si="401"/>
        <v>0</v>
      </c>
      <c r="AR1021" s="486">
        <f t="shared" si="402"/>
        <v>0</v>
      </c>
    </row>
    <row r="1022" spans="1:44" ht="15" hidden="1" customHeight="1">
      <c r="A1022" s="6"/>
      <c r="B1022" s="5"/>
      <c r="C1022" s="87" t="s">
        <v>217</v>
      </c>
      <c r="D1022" s="623" t="str">
        <f>IF(CNGE_2024_M1_Secc1_Sub1!$D154="","",CNGE_2024_M1_Secc1_Sub1!$D154)</f>
        <v/>
      </c>
      <c r="E1022" s="624"/>
      <c r="F1022" s="624"/>
      <c r="G1022" s="624"/>
      <c r="H1022" s="624"/>
      <c r="I1022" s="624"/>
      <c r="J1022" s="624"/>
      <c r="K1022" s="624"/>
      <c r="L1022" s="625"/>
      <c r="M1022" s="111"/>
      <c r="N1022" s="111"/>
      <c r="O1022" s="111"/>
      <c r="P1022" s="111"/>
      <c r="Q1022" s="111"/>
      <c r="R1022" s="111"/>
      <c r="S1022" s="111"/>
      <c r="T1022" s="111"/>
      <c r="U1022" s="111"/>
      <c r="V1022" s="111"/>
      <c r="W1022" s="111"/>
      <c r="X1022" s="111"/>
      <c r="Y1022" s="111"/>
      <c r="Z1022" s="111"/>
      <c r="AA1022" s="111"/>
      <c r="AB1022" s="111"/>
      <c r="AC1022" s="111"/>
      <c r="AD1022" s="111"/>
      <c r="AE1022" s="8"/>
      <c r="AG1022" s="483">
        <f t="shared" si="391"/>
        <v>0</v>
      </c>
      <c r="AH1022" s="484">
        <f t="shared" si="392"/>
        <v>0</v>
      </c>
      <c r="AI1022" s="485">
        <f t="shared" si="393"/>
        <v>0</v>
      </c>
      <c r="AJ1022" s="486">
        <f t="shared" si="394"/>
        <v>0</v>
      </c>
      <c r="AK1022" s="483">
        <f t="shared" si="395"/>
        <v>0</v>
      </c>
      <c r="AL1022" s="484">
        <f t="shared" si="396"/>
        <v>0</v>
      </c>
      <c r="AM1022" s="485">
        <f t="shared" si="397"/>
        <v>0</v>
      </c>
      <c r="AN1022" s="486">
        <f t="shared" si="398"/>
        <v>0</v>
      </c>
      <c r="AO1022" s="483">
        <f t="shared" si="399"/>
        <v>0</v>
      </c>
      <c r="AP1022" s="484">
        <f t="shared" si="400"/>
        <v>0</v>
      </c>
      <c r="AQ1022" s="485">
        <f t="shared" si="401"/>
        <v>0</v>
      </c>
      <c r="AR1022" s="486">
        <f t="shared" si="402"/>
        <v>0</v>
      </c>
    </row>
    <row r="1023" spans="1:44" ht="15" hidden="1" customHeight="1">
      <c r="A1023" s="6"/>
      <c r="B1023" s="5"/>
      <c r="C1023" s="87" t="s">
        <v>218</v>
      </c>
      <c r="D1023" s="623" t="str">
        <f>IF(CNGE_2024_M1_Secc1_Sub1!$D155="","",CNGE_2024_M1_Secc1_Sub1!$D155)</f>
        <v/>
      </c>
      <c r="E1023" s="624"/>
      <c r="F1023" s="624"/>
      <c r="G1023" s="624"/>
      <c r="H1023" s="624"/>
      <c r="I1023" s="624"/>
      <c r="J1023" s="624"/>
      <c r="K1023" s="624"/>
      <c r="L1023" s="625"/>
      <c r="M1023" s="111"/>
      <c r="N1023" s="111"/>
      <c r="O1023" s="111"/>
      <c r="P1023" s="111"/>
      <c r="Q1023" s="111"/>
      <c r="R1023" s="111"/>
      <c r="S1023" s="111"/>
      <c r="T1023" s="111"/>
      <c r="U1023" s="111"/>
      <c r="V1023" s="111"/>
      <c r="W1023" s="111"/>
      <c r="X1023" s="111"/>
      <c r="Y1023" s="111"/>
      <c r="Z1023" s="111"/>
      <c r="AA1023" s="111"/>
      <c r="AB1023" s="111"/>
      <c r="AC1023" s="111"/>
      <c r="AD1023" s="111"/>
      <c r="AE1023" s="8"/>
      <c r="AG1023" s="483">
        <f t="shared" si="391"/>
        <v>0</v>
      </c>
      <c r="AH1023" s="484">
        <f t="shared" si="392"/>
        <v>0</v>
      </c>
      <c r="AI1023" s="485">
        <f t="shared" si="393"/>
        <v>0</v>
      </c>
      <c r="AJ1023" s="486">
        <f t="shared" si="394"/>
        <v>0</v>
      </c>
      <c r="AK1023" s="483">
        <f t="shared" si="395"/>
        <v>0</v>
      </c>
      <c r="AL1023" s="484">
        <f t="shared" si="396"/>
        <v>0</v>
      </c>
      <c r="AM1023" s="485">
        <f t="shared" si="397"/>
        <v>0</v>
      </c>
      <c r="AN1023" s="486">
        <f t="shared" si="398"/>
        <v>0</v>
      </c>
      <c r="AO1023" s="483">
        <f t="shared" si="399"/>
        <v>0</v>
      </c>
      <c r="AP1023" s="484">
        <f t="shared" si="400"/>
        <v>0</v>
      </c>
      <c r="AQ1023" s="485">
        <f t="shared" si="401"/>
        <v>0</v>
      </c>
      <c r="AR1023" s="486">
        <f t="shared" si="402"/>
        <v>0</v>
      </c>
    </row>
    <row r="1024" spans="1:44" ht="15" hidden="1" customHeight="1">
      <c r="A1024" s="6"/>
      <c r="B1024" s="5"/>
      <c r="C1024" s="87" t="s">
        <v>219</v>
      </c>
      <c r="D1024" s="623" t="str">
        <f>IF(CNGE_2024_M1_Secc1_Sub1!$D156="","",CNGE_2024_M1_Secc1_Sub1!$D156)</f>
        <v/>
      </c>
      <c r="E1024" s="624"/>
      <c r="F1024" s="624"/>
      <c r="G1024" s="624"/>
      <c r="H1024" s="624"/>
      <c r="I1024" s="624"/>
      <c r="J1024" s="624"/>
      <c r="K1024" s="624"/>
      <c r="L1024" s="625"/>
      <c r="M1024" s="111"/>
      <c r="N1024" s="111"/>
      <c r="O1024" s="111"/>
      <c r="P1024" s="111"/>
      <c r="Q1024" s="111"/>
      <c r="R1024" s="111"/>
      <c r="S1024" s="111"/>
      <c r="T1024" s="111"/>
      <c r="U1024" s="111"/>
      <c r="V1024" s="111"/>
      <c r="W1024" s="111"/>
      <c r="X1024" s="111"/>
      <c r="Y1024" s="111"/>
      <c r="Z1024" s="111"/>
      <c r="AA1024" s="111"/>
      <c r="AB1024" s="111"/>
      <c r="AC1024" s="111"/>
      <c r="AD1024" s="111"/>
      <c r="AE1024" s="8"/>
      <c r="AG1024" s="483">
        <f t="shared" si="391"/>
        <v>0</v>
      </c>
      <c r="AH1024" s="484">
        <f t="shared" si="392"/>
        <v>0</v>
      </c>
      <c r="AI1024" s="485">
        <f t="shared" si="393"/>
        <v>0</v>
      </c>
      <c r="AJ1024" s="486">
        <f t="shared" si="394"/>
        <v>0</v>
      </c>
      <c r="AK1024" s="483">
        <f t="shared" si="395"/>
        <v>0</v>
      </c>
      <c r="AL1024" s="484">
        <f t="shared" si="396"/>
        <v>0</v>
      </c>
      <c r="AM1024" s="485">
        <f t="shared" si="397"/>
        <v>0</v>
      </c>
      <c r="AN1024" s="486">
        <f t="shared" si="398"/>
        <v>0</v>
      </c>
      <c r="AO1024" s="483">
        <f t="shared" si="399"/>
        <v>0</v>
      </c>
      <c r="AP1024" s="484">
        <f t="shared" si="400"/>
        <v>0</v>
      </c>
      <c r="AQ1024" s="485">
        <f t="shared" si="401"/>
        <v>0</v>
      </c>
      <c r="AR1024" s="486">
        <f t="shared" si="402"/>
        <v>0</v>
      </c>
    </row>
    <row r="1025" spans="1:44" ht="15" hidden="1" customHeight="1">
      <c r="A1025" s="6"/>
      <c r="B1025" s="5"/>
      <c r="C1025" s="87" t="s">
        <v>220</v>
      </c>
      <c r="D1025" s="623" t="str">
        <f>IF(CNGE_2024_M1_Secc1_Sub1!$D157="","",CNGE_2024_M1_Secc1_Sub1!$D157)</f>
        <v/>
      </c>
      <c r="E1025" s="624"/>
      <c r="F1025" s="624"/>
      <c r="G1025" s="624"/>
      <c r="H1025" s="624"/>
      <c r="I1025" s="624"/>
      <c r="J1025" s="624"/>
      <c r="K1025" s="624"/>
      <c r="L1025" s="625"/>
      <c r="M1025" s="111"/>
      <c r="N1025" s="111"/>
      <c r="O1025" s="111"/>
      <c r="P1025" s="111"/>
      <c r="Q1025" s="111"/>
      <c r="R1025" s="111"/>
      <c r="S1025" s="111"/>
      <c r="T1025" s="111"/>
      <c r="U1025" s="111"/>
      <c r="V1025" s="111"/>
      <c r="W1025" s="111"/>
      <c r="X1025" s="111"/>
      <c r="Y1025" s="111"/>
      <c r="Z1025" s="111"/>
      <c r="AA1025" s="111"/>
      <c r="AB1025" s="111"/>
      <c r="AC1025" s="111"/>
      <c r="AD1025" s="111"/>
      <c r="AE1025" s="8"/>
      <c r="AG1025" s="483">
        <f t="shared" si="391"/>
        <v>0</v>
      </c>
      <c r="AH1025" s="484">
        <f t="shared" si="392"/>
        <v>0</v>
      </c>
      <c r="AI1025" s="485">
        <f t="shared" si="393"/>
        <v>0</v>
      </c>
      <c r="AJ1025" s="486">
        <f t="shared" si="394"/>
        <v>0</v>
      </c>
      <c r="AK1025" s="483">
        <f t="shared" si="395"/>
        <v>0</v>
      </c>
      <c r="AL1025" s="484">
        <f t="shared" si="396"/>
        <v>0</v>
      </c>
      <c r="AM1025" s="485">
        <f t="shared" si="397"/>
        <v>0</v>
      </c>
      <c r="AN1025" s="486">
        <f t="shared" si="398"/>
        <v>0</v>
      </c>
      <c r="AO1025" s="483">
        <f t="shared" si="399"/>
        <v>0</v>
      </c>
      <c r="AP1025" s="484">
        <f t="shared" si="400"/>
        <v>0</v>
      </c>
      <c r="AQ1025" s="485">
        <f t="shared" si="401"/>
        <v>0</v>
      </c>
      <c r="AR1025" s="486">
        <f t="shared" si="402"/>
        <v>0</v>
      </c>
    </row>
    <row r="1026" spans="1:44" ht="15" hidden="1" customHeight="1">
      <c r="A1026" s="6"/>
      <c r="B1026" s="5"/>
      <c r="C1026" s="87" t="s">
        <v>221</v>
      </c>
      <c r="D1026" s="623" t="str">
        <f>IF(CNGE_2024_M1_Secc1_Sub1!$D158="","",CNGE_2024_M1_Secc1_Sub1!$D158)</f>
        <v/>
      </c>
      <c r="E1026" s="624"/>
      <c r="F1026" s="624"/>
      <c r="G1026" s="624"/>
      <c r="H1026" s="624"/>
      <c r="I1026" s="624"/>
      <c r="J1026" s="624"/>
      <c r="K1026" s="624"/>
      <c r="L1026" s="625"/>
      <c r="M1026" s="111"/>
      <c r="N1026" s="111"/>
      <c r="O1026" s="111"/>
      <c r="P1026" s="111"/>
      <c r="Q1026" s="111"/>
      <c r="R1026" s="111"/>
      <c r="S1026" s="111"/>
      <c r="T1026" s="111"/>
      <c r="U1026" s="111"/>
      <c r="V1026" s="111"/>
      <c r="W1026" s="111"/>
      <c r="X1026" s="111"/>
      <c r="Y1026" s="111"/>
      <c r="Z1026" s="111"/>
      <c r="AA1026" s="111"/>
      <c r="AB1026" s="111"/>
      <c r="AC1026" s="111"/>
      <c r="AD1026" s="111"/>
      <c r="AE1026" s="8"/>
      <c r="AG1026" s="483">
        <f t="shared" si="391"/>
        <v>0</v>
      </c>
      <c r="AH1026" s="484">
        <f t="shared" si="392"/>
        <v>0</v>
      </c>
      <c r="AI1026" s="485">
        <f t="shared" si="393"/>
        <v>0</v>
      </c>
      <c r="AJ1026" s="486">
        <f t="shared" si="394"/>
        <v>0</v>
      </c>
      <c r="AK1026" s="483">
        <f t="shared" si="395"/>
        <v>0</v>
      </c>
      <c r="AL1026" s="484">
        <f t="shared" si="396"/>
        <v>0</v>
      </c>
      <c r="AM1026" s="485">
        <f t="shared" si="397"/>
        <v>0</v>
      </c>
      <c r="AN1026" s="486">
        <f t="shared" si="398"/>
        <v>0</v>
      </c>
      <c r="AO1026" s="483">
        <f t="shared" si="399"/>
        <v>0</v>
      </c>
      <c r="AP1026" s="484">
        <f t="shared" si="400"/>
        <v>0</v>
      </c>
      <c r="AQ1026" s="485">
        <f t="shared" si="401"/>
        <v>0</v>
      </c>
      <c r="AR1026" s="486">
        <f t="shared" si="402"/>
        <v>0</v>
      </c>
    </row>
    <row r="1027" spans="1:44" ht="15" hidden="1" customHeight="1">
      <c r="A1027" s="6"/>
      <c r="B1027" s="5"/>
      <c r="C1027" s="87" t="s">
        <v>222</v>
      </c>
      <c r="D1027" s="623" t="str">
        <f>IF(CNGE_2024_M1_Secc1_Sub1!$D159="","",CNGE_2024_M1_Secc1_Sub1!$D159)</f>
        <v/>
      </c>
      <c r="E1027" s="624"/>
      <c r="F1027" s="624"/>
      <c r="G1027" s="624"/>
      <c r="H1027" s="624"/>
      <c r="I1027" s="624"/>
      <c r="J1027" s="624"/>
      <c r="K1027" s="624"/>
      <c r="L1027" s="625"/>
      <c r="M1027" s="111"/>
      <c r="N1027" s="111"/>
      <c r="O1027" s="111"/>
      <c r="P1027" s="111"/>
      <c r="Q1027" s="111"/>
      <c r="R1027" s="111"/>
      <c r="S1027" s="111"/>
      <c r="T1027" s="111"/>
      <c r="U1027" s="111"/>
      <c r="V1027" s="111"/>
      <c r="W1027" s="111"/>
      <c r="X1027" s="111"/>
      <c r="Y1027" s="111"/>
      <c r="Z1027" s="111"/>
      <c r="AA1027" s="111"/>
      <c r="AB1027" s="111"/>
      <c r="AC1027" s="111"/>
      <c r="AD1027" s="111"/>
      <c r="AE1027" s="8"/>
      <c r="AG1027" s="483">
        <f t="shared" si="391"/>
        <v>0</v>
      </c>
      <c r="AH1027" s="484">
        <f t="shared" si="392"/>
        <v>0</v>
      </c>
      <c r="AI1027" s="485">
        <f t="shared" si="393"/>
        <v>0</v>
      </c>
      <c r="AJ1027" s="486">
        <f t="shared" si="394"/>
        <v>0</v>
      </c>
      <c r="AK1027" s="483">
        <f t="shared" si="395"/>
        <v>0</v>
      </c>
      <c r="AL1027" s="484">
        <f t="shared" si="396"/>
        <v>0</v>
      </c>
      <c r="AM1027" s="485">
        <f t="shared" si="397"/>
        <v>0</v>
      </c>
      <c r="AN1027" s="486">
        <f t="shared" si="398"/>
        <v>0</v>
      </c>
      <c r="AO1027" s="483">
        <f t="shared" si="399"/>
        <v>0</v>
      </c>
      <c r="AP1027" s="484">
        <f t="shared" si="400"/>
        <v>0</v>
      </c>
      <c r="AQ1027" s="485">
        <f t="shared" si="401"/>
        <v>0</v>
      </c>
      <c r="AR1027" s="486">
        <f t="shared" si="402"/>
        <v>0</v>
      </c>
    </row>
    <row r="1028" spans="1:44" ht="15" hidden="1" customHeight="1">
      <c r="A1028" s="6"/>
      <c r="B1028" s="5"/>
      <c r="C1028" s="87" t="s">
        <v>223</v>
      </c>
      <c r="D1028" s="623" t="str">
        <f>IF(CNGE_2024_M1_Secc1_Sub1!$D160="","",CNGE_2024_M1_Secc1_Sub1!$D160)</f>
        <v/>
      </c>
      <c r="E1028" s="624"/>
      <c r="F1028" s="624"/>
      <c r="G1028" s="624"/>
      <c r="H1028" s="624"/>
      <c r="I1028" s="624"/>
      <c r="J1028" s="624"/>
      <c r="K1028" s="624"/>
      <c r="L1028" s="625"/>
      <c r="M1028" s="111"/>
      <c r="N1028" s="111"/>
      <c r="O1028" s="111"/>
      <c r="P1028" s="111"/>
      <c r="Q1028" s="111"/>
      <c r="R1028" s="111"/>
      <c r="S1028" s="111"/>
      <c r="T1028" s="111"/>
      <c r="U1028" s="111"/>
      <c r="V1028" s="111"/>
      <c r="W1028" s="111"/>
      <c r="X1028" s="111"/>
      <c r="Y1028" s="111"/>
      <c r="Z1028" s="111"/>
      <c r="AA1028" s="111"/>
      <c r="AB1028" s="111"/>
      <c r="AC1028" s="111"/>
      <c r="AD1028" s="111"/>
      <c r="AE1028" s="8"/>
      <c r="AG1028" s="483">
        <f t="shared" si="391"/>
        <v>0</v>
      </c>
      <c r="AH1028" s="484">
        <f t="shared" si="392"/>
        <v>0</v>
      </c>
      <c r="AI1028" s="485">
        <f t="shared" si="393"/>
        <v>0</v>
      </c>
      <c r="AJ1028" s="486">
        <f t="shared" si="394"/>
        <v>0</v>
      </c>
      <c r="AK1028" s="483">
        <f t="shared" si="395"/>
        <v>0</v>
      </c>
      <c r="AL1028" s="484">
        <f t="shared" si="396"/>
        <v>0</v>
      </c>
      <c r="AM1028" s="485">
        <f t="shared" si="397"/>
        <v>0</v>
      </c>
      <c r="AN1028" s="486">
        <f t="shared" si="398"/>
        <v>0</v>
      </c>
      <c r="AO1028" s="483">
        <f t="shared" si="399"/>
        <v>0</v>
      </c>
      <c r="AP1028" s="484">
        <f t="shared" si="400"/>
        <v>0</v>
      </c>
      <c r="AQ1028" s="485">
        <f t="shared" si="401"/>
        <v>0</v>
      </c>
      <c r="AR1028" s="486">
        <f t="shared" si="402"/>
        <v>0</v>
      </c>
    </row>
    <row r="1029" spans="1:44" ht="15" hidden="1" customHeight="1">
      <c r="A1029" s="6"/>
      <c r="B1029" s="5"/>
      <c r="C1029" s="87" t="s">
        <v>224</v>
      </c>
      <c r="D1029" s="623" t="str">
        <f>IF(CNGE_2024_M1_Secc1_Sub1!$D161="","",CNGE_2024_M1_Secc1_Sub1!$D161)</f>
        <v/>
      </c>
      <c r="E1029" s="624"/>
      <c r="F1029" s="624"/>
      <c r="G1029" s="624"/>
      <c r="H1029" s="624"/>
      <c r="I1029" s="624"/>
      <c r="J1029" s="624"/>
      <c r="K1029" s="624"/>
      <c r="L1029" s="625"/>
      <c r="M1029" s="111"/>
      <c r="N1029" s="111"/>
      <c r="O1029" s="111"/>
      <c r="P1029" s="111"/>
      <c r="Q1029" s="111"/>
      <c r="R1029" s="111"/>
      <c r="S1029" s="111"/>
      <c r="T1029" s="111"/>
      <c r="U1029" s="111"/>
      <c r="V1029" s="111"/>
      <c r="W1029" s="111"/>
      <c r="X1029" s="111"/>
      <c r="Y1029" s="111"/>
      <c r="Z1029" s="111"/>
      <c r="AA1029" s="111"/>
      <c r="AB1029" s="111"/>
      <c r="AC1029" s="111"/>
      <c r="AD1029" s="111"/>
      <c r="AE1029" s="8"/>
      <c r="AG1029" s="483">
        <f t="shared" si="391"/>
        <v>0</v>
      </c>
      <c r="AH1029" s="484">
        <f t="shared" si="392"/>
        <v>0</v>
      </c>
      <c r="AI1029" s="485">
        <f t="shared" si="393"/>
        <v>0</v>
      </c>
      <c r="AJ1029" s="486">
        <f t="shared" si="394"/>
        <v>0</v>
      </c>
      <c r="AK1029" s="483">
        <f t="shared" si="395"/>
        <v>0</v>
      </c>
      <c r="AL1029" s="484">
        <f t="shared" si="396"/>
        <v>0</v>
      </c>
      <c r="AM1029" s="485">
        <f t="shared" si="397"/>
        <v>0</v>
      </c>
      <c r="AN1029" s="486">
        <f t="shared" si="398"/>
        <v>0</v>
      </c>
      <c r="AO1029" s="483">
        <f t="shared" si="399"/>
        <v>0</v>
      </c>
      <c r="AP1029" s="484">
        <f t="shared" si="400"/>
        <v>0</v>
      </c>
      <c r="AQ1029" s="485">
        <f t="shared" si="401"/>
        <v>0</v>
      </c>
      <c r="AR1029" s="486">
        <f t="shared" si="402"/>
        <v>0</v>
      </c>
    </row>
    <row r="1030" spans="1:44" ht="15" customHeight="1">
      <c r="A1030" s="117"/>
      <c r="B1030" s="62"/>
      <c r="C1030" s="62"/>
      <c r="D1030" s="62"/>
      <c r="E1030" s="62"/>
      <c r="F1030" s="62"/>
      <c r="G1030" s="62"/>
      <c r="H1030" s="62"/>
      <c r="I1030" s="62"/>
      <c r="J1030" s="62"/>
      <c r="K1030" s="62"/>
      <c r="L1030" s="62"/>
      <c r="M1030" s="118">
        <f>IF(AND(SUM(M910:M1029)=0,COUNTIF(M910:M1029,"NS")&gt;0),"NS",
IF(AND(SUM(M910:M1029)=0,COUNTIF(M910:M1029,0)&gt;0),0,
IF(AND(SUM(M910:M1029)=0,COUNTIF(M910:M1029,"NA")&gt;0),"NA",
SUM(M910:M1029))))</f>
        <v>0</v>
      </c>
      <c r="N1030" s="118">
        <f t="shared" ref="N1030:AD1030" si="403">IF(AND(SUM(N910:N1029)=0,COUNTIF(N910:N1029,"NS")&gt;0),"NS",
IF(AND(SUM(N910:N1029)=0,COUNTIF(N910:N1029,0)&gt;0),0,
IF(AND(SUM(N910:N1029)=0,COUNTIF(N910:N1029,"NA")&gt;0),"NA",
SUM(N910:N1029))))</f>
        <v>0</v>
      </c>
      <c r="O1030" s="118">
        <f t="shared" si="403"/>
        <v>0</v>
      </c>
      <c r="P1030" s="118">
        <f t="shared" si="403"/>
        <v>0</v>
      </c>
      <c r="Q1030" s="118">
        <f t="shared" si="403"/>
        <v>0</v>
      </c>
      <c r="R1030" s="118">
        <f t="shared" si="403"/>
        <v>0</v>
      </c>
      <c r="S1030" s="118">
        <f t="shared" si="403"/>
        <v>0</v>
      </c>
      <c r="T1030" s="118">
        <f t="shared" si="403"/>
        <v>0</v>
      </c>
      <c r="U1030" s="118">
        <f t="shared" si="403"/>
        <v>0</v>
      </c>
      <c r="V1030" s="118">
        <f t="shared" si="403"/>
        <v>0</v>
      </c>
      <c r="W1030" s="118">
        <f t="shared" si="403"/>
        <v>0</v>
      </c>
      <c r="X1030" s="118">
        <f t="shared" si="403"/>
        <v>0</v>
      </c>
      <c r="Y1030" s="118">
        <f t="shared" si="403"/>
        <v>0</v>
      </c>
      <c r="Z1030" s="118">
        <f t="shared" si="403"/>
        <v>0</v>
      </c>
      <c r="AA1030" s="118">
        <f t="shared" si="403"/>
        <v>0</v>
      </c>
      <c r="AB1030" s="118">
        <f t="shared" si="403"/>
        <v>0</v>
      </c>
      <c r="AC1030" s="118">
        <f t="shared" si="403"/>
        <v>0</v>
      </c>
      <c r="AD1030" s="118">
        <f t="shared" si="403"/>
        <v>0</v>
      </c>
      <c r="AE1030" s="8"/>
    </row>
    <row r="1031" spans="1:44" ht="15" customHeight="1">
      <c r="A1031" s="6"/>
      <c r="B1031" s="5"/>
      <c r="C1031" s="115"/>
      <c r="D1031" s="108"/>
      <c r="E1031" s="7"/>
      <c r="F1031" s="7"/>
      <c r="G1031" s="7"/>
      <c r="H1031" s="7"/>
      <c r="I1031" s="7"/>
      <c r="J1031" s="7"/>
      <c r="K1031" s="7"/>
      <c r="L1031" s="7"/>
      <c r="M1031" s="7"/>
      <c r="N1031" s="7"/>
      <c r="O1031" s="7"/>
      <c r="P1031" s="7"/>
      <c r="Q1031" s="7"/>
      <c r="R1031" s="7"/>
      <c r="S1031" s="7"/>
      <c r="T1031" s="7"/>
      <c r="U1031" s="116"/>
      <c r="V1031" s="116"/>
      <c r="W1031" s="116"/>
      <c r="X1031" s="116"/>
      <c r="Y1031" s="116"/>
      <c r="Z1031" s="116"/>
      <c r="AA1031" s="116"/>
      <c r="AB1031" s="116"/>
      <c r="AC1031" s="116"/>
      <c r="AD1031" s="116"/>
      <c r="AE1031" s="8"/>
    </row>
    <row r="1032" spans="1:44" ht="24" customHeight="1">
      <c r="A1032" s="6"/>
      <c r="B1032" s="5"/>
      <c r="C1032" s="627" t="s">
        <v>270</v>
      </c>
      <c r="D1032" s="627"/>
      <c r="E1032" s="627"/>
      <c r="F1032" s="627"/>
      <c r="G1032" s="627"/>
      <c r="H1032" s="627"/>
      <c r="I1032" s="627"/>
      <c r="J1032" s="627"/>
      <c r="K1032" s="627"/>
      <c r="L1032" s="627"/>
      <c r="M1032" s="627"/>
      <c r="N1032" s="627"/>
      <c r="O1032" s="627"/>
      <c r="P1032" s="627"/>
      <c r="Q1032" s="627"/>
      <c r="R1032" s="627"/>
      <c r="S1032" s="627"/>
      <c r="T1032" s="627"/>
      <c r="U1032" s="627"/>
      <c r="V1032" s="627"/>
      <c r="W1032" s="627"/>
      <c r="X1032" s="627"/>
      <c r="Y1032" s="627"/>
      <c r="Z1032" s="627"/>
      <c r="AA1032" s="627"/>
      <c r="AB1032" s="627"/>
      <c r="AC1032" s="627"/>
      <c r="AD1032" s="627"/>
      <c r="AE1032" s="8"/>
    </row>
    <row r="1033" spans="1:44" ht="60" customHeight="1">
      <c r="A1033" s="6"/>
      <c r="B1033" s="5"/>
      <c r="C1033" s="798"/>
      <c r="D1033" s="798"/>
      <c r="E1033" s="798"/>
      <c r="F1033" s="798"/>
      <c r="G1033" s="798"/>
      <c r="H1033" s="798"/>
      <c r="I1033" s="798"/>
      <c r="J1033" s="798"/>
      <c r="K1033" s="798"/>
      <c r="L1033" s="798"/>
      <c r="M1033" s="798"/>
      <c r="N1033" s="798"/>
      <c r="O1033" s="798"/>
      <c r="P1033" s="798"/>
      <c r="Q1033" s="798"/>
      <c r="R1033" s="798"/>
      <c r="S1033" s="798"/>
      <c r="T1033" s="798"/>
      <c r="U1033" s="798"/>
      <c r="V1033" s="798"/>
      <c r="W1033" s="798"/>
      <c r="X1033" s="798"/>
      <c r="Y1033" s="798"/>
      <c r="Z1033" s="798"/>
      <c r="AA1033" s="798"/>
      <c r="AB1033" s="798"/>
      <c r="AC1033" s="798"/>
      <c r="AD1033" s="798"/>
      <c r="AE1033" s="8"/>
    </row>
    <row r="1034" spans="1:44" ht="15" customHeight="1">
      <c r="A1034" s="6"/>
      <c r="B1034" s="708" t="str">
        <f>CF904</f>
        <v>Favor de ingresar toda la información requerida en la pregunta</v>
      </c>
      <c r="C1034" s="708"/>
      <c r="D1034" s="708"/>
      <c r="E1034" s="708"/>
      <c r="F1034" s="708"/>
      <c r="G1034" s="708"/>
      <c r="H1034" s="708"/>
      <c r="I1034" s="708"/>
      <c r="J1034" s="708"/>
      <c r="K1034" s="708"/>
      <c r="L1034" s="708"/>
      <c r="M1034" s="708"/>
      <c r="N1034" s="708"/>
      <c r="O1034" s="708"/>
      <c r="P1034" s="708"/>
      <c r="Q1034" s="708"/>
      <c r="R1034" s="708"/>
      <c r="S1034" s="708"/>
      <c r="T1034" s="708"/>
      <c r="U1034" s="708"/>
      <c r="V1034" s="708"/>
      <c r="W1034" s="708"/>
      <c r="X1034" s="708"/>
      <c r="Y1034" s="708"/>
      <c r="Z1034" s="708"/>
      <c r="AA1034" s="708"/>
      <c r="AB1034" s="708"/>
      <c r="AC1034" s="708"/>
      <c r="AD1034" s="708"/>
      <c r="AE1034" s="8"/>
    </row>
    <row r="1035" spans="1:44" ht="15" customHeight="1">
      <c r="A1035" s="6"/>
      <c r="B1035" s="703" t="str">
        <f>IF(BZ904&gt;0,"Alerta:Debido a que cuenta con registros NS, debe proporcionar una justificación en el area de comentarios al final de la pregunta.","")</f>
        <v/>
      </c>
      <c r="C1035" s="703"/>
      <c r="D1035" s="703"/>
      <c r="E1035" s="703"/>
      <c r="F1035" s="703"/>
      <c r="G1035" s="703"/>
      <c r="H1035" s="703"/>
      <c r="I1035" s="703"/>
      <c r="J1035" s="703"/>
      <c r="K1035" s="703"/>
      <c r="L1035" s="703"/>
      <c r="M1035" s="703"/>
      <c r="N1035" s="703"/>
      <c r="O1035" s="703"/>
      <c r="P1035" s="703"/>
      <c r="Q1035" s="703"/>
      <c r="R1035" s="703"/>
      <c r="S1035" s="703"/>
      <c r="T1035" s="703"/>
      <c r="U1035" s="703"/>
      <c r="V1035" s="703"/>
      <c r="W1035" s="703"/>
      <c r="X1035" s="703"/>
      <c r="Y1035" s="703"/>
      <c r="Z1035" s="703"/>
      <c r="AA1035" s="703"/>
      <c r="AB1035" s="703"/>
      <c r="AC1035" s="703"/>
      <c r="AD1035" s="703"/>
      <c r="AE1035" s="8"/>
    </row>
    <row r="1036" spans="1:44" ht="15" customHeight="1">
      <c r="A1036" s="6"/>
      <c r="B1036" s="704" t="str">
        <f>CC904</f>
        <v/>
      </c>
      <c r="C1036" s="704"/>
      <c r="D1036" s="704"/>
      <c r="E1036" s="704"/>
      <c r="F1036" s="704"/>
      <c r="G1036" s="704"/>
      <c r="H1036" s="704"/>
      <c r="I1036" s="704"/>
      <c r="J1036" s="704"/>
      <c r="K1036" s="704"/>
      <c r="L1036" s="704"/>
      <c r="M1036" s="704"/>
      <c r="N1036" s="704"/>
      <c r="O1036" s="704"/>
      <c r="P1036" s="704"/>
      <c r="Q1036" s="704"/>
      <c r="R1036" s="704"/>
      <c r="S1036" s="704"/>
      <c r="T1036" s="704"/>
      <c r="U1036" s="704"/>
      <c r="V1036" s="704"/>
      <c r="W1036" s="704"/>
      <c r="X1036" s="704"/>
      <c r="Y1036" s="704"/>
      <c r="Z1036" s="704"/>
      <c r="AA1036" s="704"/>
      <c r="AB1036" s="704"/>
      <c r="AC1036" s="704"/>
      <c r="AD1036" s="704"/>
      <c r="AE1036" s="8"/>
    </row>
    <row r="1037" spans="1:44" ht="15" customHeight="1">
      <c r="A1037" s="6"/>
      <c r="B1037" s="720" t="str">
        <f>IF(CI904&gt;0,"La cantidad registrada en la col. Total y desagregación por sexo, debe ser igual a lo registrado en la preg 1.5 ","")</f>
        <v/>
      </c>
      <c r="C1037" s="720"/>
      <c r="D1037" s="720"/>
      <c r="E1037" s="720"/>
      <c r="F1037" s="720"/>
      <c r="G1037" s="720"/>
      <c r="H1037" s="720"/>
      <c r="I1037" s="720"/>
      <c r="J1037" s="720"/>
      <c r="K1037" s="720"/>
      <c r="L1037" s="720"/>
      <c r="M1037" s="720"/>
      <c r="N1037" s="720"/>
      <c r="O1037" s="720"/>
      <c r="P1037" s="720"/>
      <c r="Q1037" s="720"/>
      <c r="R1037" s="720"/>
      <c r="S1037" s="720"/>
      <c r="T1037" s="720"/>
      <c r="U1037" s="720"/>
      <c r="V1037" s="720"/>
      <c r="W1037" s="720"/>
      <c r="X1037" s="720"/>
      <c r="Y1037" s="720"/>
      <c r="Z1037" s="720"/>
      <c r="AA1037" s="720"/>
      <c r="AB1037" s="720"/>
      <c r="AC1037" s="720"/>
      <c r="AD1037" s="720"/>
      <c r="AE1037" s="8"/>
    </row>
    <row r="1038" spans="1:44" ht="15" customHeight="1">
      <c r="A1038" s="6"/>
      <c r="B1038" s="5"/>
      <c r="C1038"/>
      <c r="D1038"/>
      <c r="E1038"/>
      <c r="F1038"/>
      <c r="G1038"/>
      <c r="H1038"/>
      <c r="I1038"/>
      <c r="J1038"/>
      <c r="K1038"/>
      <c r="L1038"/>
      <c r="M1038"/>
      <c r="N1038"/>
      <c r="O1038"/>
      <c r="P1038"/>
      <c r="Q1038"/>
      <c r="R1038"/>
      <c r="S1038"/>
      <c r="T1038"/>
      <c r="U1038"/>
      <c r="V1038"/>
      <c r="W1038"/>
      <c r="X1038"/>
      <c r="Y1038"/>
      <c r="Z1038"/>
      <c r="AA1038"/>
      <c r="AB1038"/>
      <c r="AC1038"/>
      <c r="AD1038"/>
      <c r="AE1038" s="8"/>
    </row>
    <row r="1039" spans="1:44" ht="15" customHeight="1">
      <c r="A1039" s="6"/>
      <c r="B1039" s="5"/>
      <c r="C1039"/>
      <c r="D1039"/>
      <c r="E1039"/>
      <c r="F1039"/>
      <c r="G1039"/>
      <c r="H1039"/>
      <c r="I1039"/>
      <c r="J1039"/>
      <c r="K1039"/>
      <c r="L1039"/>
      <c r="M1039"/>
      <c r="N1039"/>
      <c r="O1039"/>
      <c r="P1039"/>
      <c r="Q1039"/>
      <c r="R1039"/>
      <c r="S1039"/>
      <c r="T1039"/>
      <c r="U1039"/>
      <c r="V1039"/>
      <c r="W1039"/>
      <c r="X1039"/>
      <c r="Y1039"/>
      <c r="Z1039"/>
      <c r="AA1039"/>
      <c r="AB1039"/>
      <c r="AC1039"/>
      <c r="AD1039"/>
      <c r="AE1039" s="8"/>
    </row>
    <row r="1040" spans="1:44" ht="24" customHeight="1">
      <c r="A1040" s="81" t="s">
        <v>442</v>
      </c>
      <c r="B1040" s="632" t="s">
        <v>875</v>
      </c>
      <c r="C1040" s="632"/>
      <c r="D1040" s="632"/>
      <c r="E1040" s="632"/>
      <c r="F1040" s="632"/>
      <c r="G1040" s="632"/>
      <c r="H1040" s="632"/>
      <c r="I1040" s="632"/>
      <c r="J1040" s="632"/>
      <c r="K1040" s="632"/>
      <c r="L1040" s="632"/>
      <c r="M1040" s="632"/>
      <c r="N1040" s="632"/>
      <c r="O1040" s="632"/>
      <c r="P1040" s="632"/>
      <c r="Q1040" s="632"/>
      <c r="R1040" s="632"/>
      <c r="S1040" s="632"/>
      <c r="T1040" s="632"/>
      <c r="U1040" s="632"/>
      <c r="V1040" s="632"/>
      <c r="W1040" s="632"/>
      <c r="X1040" s="632"/>
      <c r="Y1040" s="632"/>
      <c r="Z1040" s="632"/>
      <c r="AA1040" s="632"/>
      <c r="AB1040" s="632"/>
      <c r="AC1040" s="632"/>
      <c r="AD1040" s="632"/>
      <c r="AE1040" s="8"/>
    </row>
    <row r="1041" spans="1:115" ht="15" customHeight="1">
      <c r="A1041" s="96"/>
      <c r="B1041" s="5"/>
      <c r="C1041" s="674" t="s">
        <v>968</v>
      </c>
      <c r="D1041" s="674"/>
      <c r="E1041" s="674"/>
      <c r="F1041" s="674"/>
      <c r="G1041" s="674"/>
      <c r="H1041" s="674"/>
      <c r="I1041" s="674"/>
      <c r="J1041" s="674"/>
      <c r="K1041" s="674"/>
      <c r="L1041" s="674"/>
      <c r="M1041" s="674"/>
      <c r="N1041" s="674"/>
      <c r="O1041" s="674"/>
      <c r="P1041" s="674"/>
      <c r="Q1041" s="674"/>
      <c r="R1041" s="674"/>
      <c r="S1041" s="674"/>
      <c r="T1041" s="674"/>
      <c r="U1041" s="674"/>
      <c r="V1041" s="674"/>
      <c r="W1041" s="674"/>
      <c r="X1041" s="674"/>
      <c r="Y1041" s="674"/>
      <c r="Z1041" s="674"/>
      <c r="AA1041" s="674"/>
      <c r="AB1041" s="674"/>
      <c r="AC1041" s="674"/>
      <c r="AD1041" s="674"/>
      <c r="AE1041" s="8"/>
    </row>
    <row r="1042" spans="1:115" ht="15" customHeight="1">
      <c r="A1042" s="96"/>
      <c r="B1042" s="5"/>
      <c r="C1042" s="77"/>
      <c r="D1042" s="77"/>
      <c r="E1042" s="77"/>
      <c r="F1042" s="77"/>
      <c r="G1042" s="77"/>
      <c r="H1042" s="77"/>
      <c r="I1042" s="77"/>
      <c r="J1042" s="77"/>
      <c r="K1042" s="77"/>
      <c r="L1042" s="77"/>
      <c r="M1042" s="77"/>
      <c r="N1042" s="77"/>
      <c r="O1042" s="77"/>
      <c r="P1042" s="77"/>
      <c r="Q1042" s="77"/>
      <c r="R1042" s="77"/>
      <c r="S1042" s="77"/>
      <c r="T1042" s="77"/>
      <c r="U1042" s="77"/>
      <c r="V1042" s="77"/>
      <c r="W1042" s="77"/>
      <c r="X1042" s="77"/>
      <c r="Y1042" s="77"/>
      <c r="Z1042" s="77"/>
      <c r="AA1042" s="77"/>
      <c r="AB1042" s="77"/>
      <c r="AC1042" s="77"/>
      <c r="AD1042" s="77"/>
      <c r="AE1042" s="8"/>
    </row>
    <row r="1043" spans="1:115" ht="15" customHeight="1">
      <c r="A1043" s="117"/>
      <c r="B1043" s="62"/>
      <c r="C1043" s="62"/>
      <c r="D1043" s="62"/>
      <c r="E1043" s="62"/>
      <c r="F1043" s="62"/>
      <c r="G1043" s="62"/>
      <c r="H1043" s="62"/>
      <c r="I1043" s="62"/>
      <c r="J1043" s="62"/>
      <c r="K1043" s="62"/>
      <c r="L1043" s="62"/>
      <c r="M1043" s="62"/>
      <c r="N1043" s="62"/>
      <c r="O1043" s="62"/>
      <c r="P1043" s="62"/>
      <c r="Q1043" s="62"/>
      <c r="R1043" s="62"/>
      <c r="S1043" s="62"/>
      <c r="T1043" s="62"/>
      <c r="U1043" s="62"/>
      <c r="V1043" s="62"/>
      <c r="W1043" s="62"/>
      <c r="X1043" s="62"/>
      <c r="Y1043" s="62"/>
      <c r="Z1043" s="62"/>
      <c r="AA1043" s="744" t="s">
        <v>420</v>
      </c>
      <c r="AB1043" s="744"/>
      <c r="AC1043" s="744"/>
      <c r="AD1043" s="744"/>
      <c r="AE1043" s="8"/>
    </row>
    <row r="1044" spans="1:115" ht="24" customHeight="1">
      <c r="A1044" s="513"/>
      <c r="B1044" s="514"/>
      <c r="C1044" s="799" t="s">
        <v>133</v>
      </c>
      <c r="D1044" s="800"/>
      <c r="E1044" s="800"/>
      <c r="F1044" s="800"/>
      <c r="G1044" s="800"/>
      <c r="H1044" s="800"/>
      <c r="I1044" s="800"/>
      <c r="J1044" s="800"/>
      <c r="K1044" s="800"/>
      <c r="L1044" s="801"/>
      <c r="M1044" s="554" t="s">
        <v>421</v>
      </c>
      <c r="N1044" s="555"/>
      <c r="O1044" s="555"/>
      <c r="P1044" s="555"/>
      <c r="Q1044" s="555"/>
      <c r="R1044" s="555"/>
      <c r="S1044" s="555"/>
      <c r="T1044" s="555"/>
      <c r="U1044" s="555"/>
      <c r="V1044" s="555"/>
      <c r="W1044" s="555"/>
      <c r="X1044" s="555"/>
      <c r="Y1044" s="555"/>
      <c r="Z1044" s="555"/>
      <c r="AA1044" s="555"/>
      <c r="AB1044" s="555"/>
      <c r="AC1044" s="555"/>
      <c r="AD1044" s="556"/>
      <c r="AE1044" s="8"/>
      <c r="DI1044" s="713" t="s">
        <v>6376</v>
      </c>
      <c r="DJ1044" s="713"/>
      <c r="DK1044" s="713"/>
    </row>
    <row r="1045" spans="1:115" ht="36" customHeight="1">
      <c r="A1045" s="513"/>
      <c r="B1045" s="62"/>
      <c r="C1045" s="802"/>
      <c r="D1045" s="803"/>
      <c r="E1045" s="803"/>
      <c r="F1045" s="803"/>
      <c r="G1045" s="803"/>
      <c r="H1045" s="803"/>
      <c r="I1045" s="803"/>
      <c r="J1045" s="803"/>
      <c r="K1045" s="803"/>
      <c r="L1045" s="804"/>
      <c r="M1045" s="790" t="s">
        <v>384</v>
      </c>
      <c r="N1045" s="791" t="s">
        <v>385</v>
      </c>
      <c r="O1045" s="791" t="s">
        <v>386</v>
      </c>
      <c r="P1045" s="577" t="s">
        <v>422</v>
      </c>
      <c r="Q1045" s="578"/>
      <c r="R1045" s="579"/>
      <c r="S1045" s="577" t="s">
        <v>423</v>
      </c>
      <c r="T1045" s="578"/>
      <c r="U1045" s="579"/>
      <c r="V1045" s="577" t="s">
        <v>424</v>
      </c>
      <c r="W1045" s="578"/>
      <c r="X1045" s="579"/>
      <c r="Y1045" s="577" t="s">
        <v>425</v>
      </c>
      <c r="Z1045" s="578"/>
      <c r="AA1045" s="579"/>
      <c r="AB1045" s="577" t="s">
        <v>426</v>
      </c>
      <c r="AC1045" s="578"/>
      <c r="AD1045" s="579"/>
      <c r="AE1045" s="8"/>
      <c r="AH1045" s="712" t="s">
        <v>384</v>
      </c>
      <c r="AI1045" s="712"/>
      <c r="AJ1045" s="712"/>
      <c r="AK1045" s="712"/>
      <c r="AL1045" s="711" t="s">
        <v>422</v>
      </c>
      <c r="AM1045" s="711"/>
      <c r="AN1045" s="711"/>
      <c r="AO1045" s="711"/>
      <c r="AP1045" s="710" t="s">
        <v>423</v>
      </c>
      <c r="AQ1045" s="710"/>
      <c r="AR1045" s="710"/>
      <c r="AS1045" s="710"/>
      <c r="AT1045" s="711" t="s">
        <v>424</v>
      </c>
      <c r="AU1045" s="711"/>
      <c r="AV1045" s="711"/>
      <c r="AW1045" s="711"/>
      <c r="AX1045" s="710" t="s">
        <v>425</v>
      </c>
      <c r="AY1045" s="710"/>
      <c r="AZ1045" s="710"/>
      <c r="BA1045" s="710"/>
      <c r="BB1045" s="711" t="s">
        <v>426</v>
      </c>
      <c r="BC1045" s="711"/>
      <c r="BD1045" s="711"/>
      <c r="BE1045" s="711"/>
      <c r="BF1045" s="710" t="s">
        <v>428</v>
      </c>
      <c r="BG1045" s="710"/>
      <c r="BH1045" s="710"/>
      <c r="BI1045" s="710"/>
      <c r="BJ1045" s="711" t="s">
        <v>429</v>
      </c>
      <c r="BK1045" s="711"/>
      <c r="BL1045" s="711"/>
      <c r="BM1045" s="711"/>
      <c r="BN1045" s="710" t="s">
        <v>430</v>
      </c>
      <c r="BO1045" s="710"/>
      <c r="BP1045" s="710"/>
      <c r="BQ1045" s="710"/>
      <c r="BR1045" s="711" t="s">
        <v>431</v>
      </c>
      <c r="BS1045" s="711"/>
      <c r="BT1045" s="711"/>
      <c r="BU1045" s="711"/>
      <c r="BV1045" s="710" t="s">
        <v>432</v>
      </c>
      <c r="BW1045" s="710"/>
      <c r="BX1045" s="710"/>
      <c r="BY1045" s="710"/>
      <c r="BZ1045" s="711" t="s">
        <v>433</v>
      </c>
      <c r="CA1045" s="711"/>
      <c r="CB1045" s="711"/>
      <c r="CC1045" s="711"/>
      <c r="CD1045" s="710" t="s">
        <v>435</v>
      </c>
      <c r="CE1045" s="710"/>
      <c r="CF1045" s="710"/>
      <c r="CG1045" s="710"/>
      <c r="CH1045" s="711" t="s">
        <v>436</v>
      </c>
      <c r="CI1045" s="711"/>
      <c r="CJ1045" s="711"/>
      <c r="CK1045" s="711"/>
      <c r="CL1045" s="710" t="s">
        <v>437</v>
      </c>
      <c r="CM1045" s="710"/>
      <c r="CN1045" s="710"/>
      <c r="CO1045" s="710"/>
      <c r="CP1045" s="711" t="s">
        <v>438</v>
      </c>
      <c r="CQ1045" s="711"/>
      <c r="CR1045" s="711"/>
      <c r="CS1045" s="711"/>
      <c r="CT1045" s="710" t="s">
        <v>439</v>
      </c>
      <c r="CU1045" s="710"/>
      <c r="CV1045" s="710"/>
      <c r="CW1045" s="710"/>
      <c r="CX1045" s="711" t="s">
        <v>311</v>
      </c>
      <c r="CY1045" s="711"/>
      <c r="CZ1045" s="711"/>
      <c r="DA1045" s="711"/>
      <c r="DC1045" s="735" t="s">
        <v>6337</v>
      </c>
      <c r="DD1045" s="736"/>
      <c r="DE1045" s="737"/>
      <c r="DF1045" s="707" t="s">
        <v>6208</v>
      </c>
      <c r="DG1045" s="707"/>
      <c r="DH1045" s="707"/>
      <c r="DI1045" s="713" t="s">
        <v>6373</v>
      </c>
      <c r="DJ1045" s="713"/>
      <c r="DK1045" s="713"/>
    </row>
    <row r="1046" spans="1:115" ht="48" customHeight="1">
      <c r="A1046" s="513"/>
      <c r="B1046" s="62"/>
      <c r="C1046" s="805"/>
      <c r="D1046" s="806"/>
      <c r="E1046" s="806"/>
      <c r="F1046" s="806"/>
      <c r="G1046" s="806"/>
      <c r="H1046" s="806"/>
      <c r="I1046" s="806"/>
      <c r="J1046" s="806"/>
      <c r="K1046" s="806"/>
      <c r="L1046" s="807"/>
      <c r="M1046" s="790"/>
      <c r="N1046" s="791"/>
      <c r="O1046" s="791"/>
      <c r="P1046" s="489" t="s">
        <v>396</v>
      </c>
      <c r="Q1046" s="172" t="s">
        <v>385</v>
      </c>
      <c r="R1046" s="172" t="s">
        <v>386</v>
      </c>
      <c r="S1046" s="489" t="s">
        <v>396</v>
      </c>
      <c r="T1046" s="172" t="s">
        <v>385</v>
      </c>
      <c r="U1046" s="172" t="s">
        <v>386</v>
      </c>
      <c r="V1046" s="489" t="s">
        <v>396</v>
      </c>
      <c r="W1046" s="172" t="s">
        <v>385</v>
      </c>
      <c r="X1046" s="172" t="s">
        <v>386</v>
      </c>
      <c r="Y1046" s="489" t="s">
        <v>396</v>
      </c>
      <c r="Z1046" s="172" t="s">
        <v>385</v>
      </c>
      <c r="AA1046" s="172" t="s">
        <v>386</v>
      </c>
      <c r="AB1046" s="489" t="s">
        <v>396</v>
      </c>
      <c r="AC1046" s="172" t="s">
        <v>385</v>
      </c>
      <c r="AD1046" s="172" t="s">
        <v>386</v>
      </c>
      <c r="AE1046" s="8"/>
      <c r="AG1046" s="369" t="s">
        <v>6195</v>
      </c>
      <c r="AH1046" s="294" t="s">
        <v>6377</v>
      </c>
      <c r="AI1046" s="295" t="s">
        <v>6378</v>
      </c>
      <c r="AJ1046" s="296" t="s">
        <v>6379</v>
      </c>
      <c r="AK1046" s="297" t="s">
        <v>6380</v>
      </c>
      <c r="AL1046" s="294" t="s">
        <v>6381</v>
      </c>
      <c r="AM1046" s="295" t="s">
        <v>6382</v>
      </c>
      <c r="AN1046" s="296" t="s">
        <v>6383</v>
      </c>
      <c r="AO1046" s="297" t="s">
        <v>6384</v>
      </c>
      <c r="AP1046" s="294" t="s">
        <v>6385</v>
      </c>
      <c r="AQ1046" s="295" t="s">
        <v>6386</v>
      </c>
      <c r="AR1046" s="296" t="s">
        <v>6387</v>
      </c>
      <c r="AS1046" s="297" t="s">
        <v>6388</v>
      </c>
      <c r="AT1046" s="294" t="s">
        <v>6389</v>
      </c>
      <c r="AU1046" s="295" t="s">
        <v>6390</v>
      </c>
      <c r="AV1046" s="296" t="s">
        <v>6391</v>
      </c>
      <c r="AW1046" s="297" t="s">
        <v>6392</v>
      </c>
      <c r="AX1046" s="294" t="s">
        <v>6393</v>
      </c>
      <c r="AY1046" s="295" t="s">
        <v>6394</v>
      </c>
      <c r="AZ1046" s="296" t="s">
        <v>6395</v>
      </c>
      <c r="BA1046" s="297" t="s">
        <v>6396</v>
      </c>
      <c r="BB1046" s="294" t="s">
        <v>6397</v>
      </c>
      <c r="BC1046" s="295" t="s">
        <v>6398</v>
      </c>
      <c r="BD1046" s="296" t="s">
        <v>6399</v>
      </c>
      <c r="BE1046" s="297" t="s">
        <v>6400</v>
      </c>
      <c r="BF1046" s="294" t="s">
        <v>6403</v>
      </c>
      <c r="BG1046" s="295" t="s">
        <v>6404</v>
      </c>
      <c r="BH1046" s="296" t="s">
        <v>6405</v>
      </c>
      <c r="BI1046" s="297" t="s">
        <v>6406</v>
      </c>
      <c r="BJ1046" s="294" t="s">
        <v>6407</v>
      </c>
      <c r="BK1046" s="295" t="s">
        <v>6408</v>
      </c>
      <c r="BL1046" s="296" t="s">
        <v>6409</v>
      </c>
      <c r="BM1046" s="297" t="s">
        <v>6410</v>
      </c>
      <c r="BN1046" s="294" t="s">
        <v>6411</v>
      </c>
      <c r="BO1046" s="295" t="s">
        <v>6412</v>
      </c>
      <c r="BP1046" s="296" t="s">
        <v>6413</v>
      </c>
      <c r="BQ1046" s="297" t="s">
        <v>6414</v>
      </c>
      <c r="BR1046" s="294" t="s">
        <v>6415</v>
      </c>
      <c r="BS1046" s="295" t="s">
        <v>6416</v>
      </c>
      <c r="BT1046" s="296" t="s">
        <v>6417</v>
      </c>
      <c r="BU1046" s="297" t="s">
        <v>6418</v>
      </c>
      <c r="BV1046" s="294" t="s">
        <v>6419</v>
      </c>
      <c r="BW1046" s="295" t="s">
        <v>6420</v>
      </c>
      <c r="BX1046" s="296" t="s">
        <v>6421</v>
      </c>
      <c r="BY1046" s="297" t="s">
        <v>6422</v>
      </c>
      <c r="BZ1046" s="294" t="s">
        <v>6423</v>
      </c>
      <c r="CA1046" s="295" t="s">
        <v>6424</v>
      </c>
      <c r="CB1046" s="296" t="s">
        <v>6425</v>
      </c>
      <c r="CC1046" s="297" t="s">
        <v>6426</v>
      </c>
      <c r="CD1046" s="294" t="s">
        <v>6427</v>
      </c>
      <c r="CE1046" s="295" t="s">
        <v>6428</v>
      </c>
      <c r="CF1046" s="296" t="s">
        <v>6429</v>
      </c>
      <c r="CG1046" s="297" t="s">
        <v>6430</v>
      </c>
      <c r="CH1046" s="294" t="s">
        <v>6431</v>
      </c>
      <c r="CI1046" s="295" t="s">
        <v>6432</v>
      </c>
      <c r="CJ1046" s="296" t="s">
        <v>6433</v>
      </c>
      <c r="CK1046" s="297" t="s">
        <v>6434</v>
      </c>
      <c r="CL1046" s="294" t="s">
        <v>6435</v>
      </c>
      <c r="CM1046" s="295" t="s">
        <v>6436</v>
      </c>
      <c r="CN1046" s="296" t="s">
        <v>6437</v>
      </c>
      <c r="CO1046" s="297" t="s">
        <v>6438</v>
      </c>
      <c r="CP1046" s="294" t="s">
        <v>6439</v>
      </c>
      <c r="CQ1046" s="295" t="s">
        <v>6440</v>
      </c>
      <c r="CR1046" s="296" t="s">
        <v>6441</v>
      </c>
      <c r="CS1046" s="297" t="s">
        <v>6442</v>
      </c>
      <c r="CT1046" s="294" t="s">
        <v>6443</v>
      </c>
      <c r="CU1046" s="295" t="s">
        <v>6444</v>
      </c>
      <c r="CV1046" s="296" t="s">
        <v>6445</v>
      </c>
      <c r="CW1046" s="297" t="s">
        <v>6446</v>
      </c>
      <c r="CX1046" s="294" t="s">
        <v>6447</v>
      </c>
      <c r="CY1046" s="295" t="s">
        <v>6448</v>
      </c>
      <c r="CZ1046" s="296" t="s">
        <v>6449</v>
      </c>
      <c r="DA1046" s="297" t="s">
        <v>6450</v>
      </c>
      <c r="DB1046" s="370" t="s">
        <v>6196</v>
      </c>
      <c r="DC1046" s="302" t="s">
        <v>6338</v>
      </c>
      <c r="DD1046" s="288" t="s">
        <v>6210</v>
      </c>
      <c r="DE1046" s="289" t="s">
        <v>6211</v>
      </c>
      <c r="DF1046" s="287" t="s">
        <v>6209</v>
      </c>
      <c r="DG1046" s="288" t="s">
        <v>6210</v>
      </c>
      <c r="DH1046" s="289" t="s">
        <v>6211</v>
      </c>
      <c r="DI1046" s="375" t="s">
        <v>6332</v>
      </c>
      <c r="DJ1046" s="376" t="s">
        <v>6374</v>
      </c>
      <c r="DK1046" s="377" t="s">
        <v>6375</v>
      </c>
    </row>
    <row r="1047" spans="1:115" ht="15" customHeight="1">
      <c r="A1047" s="40"/>
      <c r="B1047" s="28"/>
      <c r="C1047" s="34" t="s">
        <v>87</v>
      </c>
      <c r="D1047" s="732" t="str">
        <f>IF(CNGE_2024_M1_Secc1_Sub1!$D42="","",CNGE_2024_M1_Secc1_Sub1!$D42)</f>
        <v>OFICINA DEL C GOBERNADOR</v>
      </c>
      <c r="E1047" s="733"/>
      <c r="F1047" s="733"/>
      <c r="G1047" s="733"/>
      <c r="H1047" s="733"/>
      <c r="I1047" s="733"/>
      <c r="J1047" s="733"/>
      <c r="K1047" s="733"/>
      <c r="L1047" s="734"/>
      <c r="M1047" s="111"/>
      <c r="N1047" s="111"/>
      <c r="O1047" s="111"/>
      <c r="P1047" s="111"/>
      <c r="Q1047" s="111"/>
      <c r="R1047" s="111"/>
      <c r="S1047" s="111"/>
      <c r="T1047" s="111"/>
      <c r="U1047" s="111"/>
      <c r="V1047" s="111"/>
      <c r="W1047" s="111"/>
      <c r="X1047" s="111"/>
      <c r="Y1047" s="111"/>
      <c r="Z1047" s="111"/>
      <c r="AA1047" s="111"/>
      <c r="AB1047" s="111"/>
      <c r="AC1047" s="111"/>
      <c r="AD1047" s="111"/>
      <c r="AE1047" s="8"/>
      <c r="AG1047" s="269">
        <f>IF(AND(COUNTBLANK(D1047)=1,COUNTA(M1047:AD1047,M1173:AD1173,M1299:AD1299)=0),0,IF(AND(COUNTBLANK(D1047)=0,COUNTA(M1047:AD1047,M1173:AD1173,M1299:AD1299)=54),0,1))</f>
        <v>1</v>
      </c>
      <c r="AH1047" s="298">
        <f>M1047</f>
        <v>0</v>
      </c>
      <c r="AI1047" s="299">
        <f>COUNTIF(N1047:O1047,"NS")</f>
        <v>0</v>
      </c>
      <c r="AJ1047" s="300">
        <f>SUM(N1047:O1047)</f>
        <v>0</v>
      </c>
      <c r="AK1047" s="301">
        <f>IF(OR(AND(AH1047=0, AI1047&gt;0),AND(AH1047="NS", AJ1047&gt;0), AND(AH1047="NS", AI1047=0, AJ1047=0)), 1, IF(OR(AND(AH1047&gt;0, AI1047&gt;1,AH1047&gt;AJ1047), AND(AH1047="NS", AI1047=2), AND(AH1047="NS", AJ1047=0, AI1047&gt;0), AH1047=AJ1047), 0, 1))</f>
        <v>0</v>
      </c>
      <c r="AL1047" s="298">
        <f>P1047</f>
        <v>0</v>
      </c>
      <c r="AM1047" s="299">
        <f>COUNTIF(Q1047:R1047,"NS")</f>
        <v>0</v>
      </c>
      <c r="AN1047" s="300">
        <f>SUM(Q1047:R1047)</f>
        <v>0</v>
      </c>
      <c r="AO1047" s="301">
        <f>IF(OR(AND(AL1047=0, AM1047&gt;0),AND(AL1047="NS", AN1047&gt;0), AND(AL1047="NS", AM1047=0, AN1047=0)), 1, IF(OR(AND(AL1047&gt;0, AM1047&gt;1,AL1047&gt;AN1047), AND(AL1047="NS", AM1047=2), AND(AL1047="NS", AN1047=0, AM1047&gt;0), AL1047=AN1047), 0, 1))</f>
        <v>0</v>
      </c>
      <c r="AP1047" s="298">
        <f>S1047</f>
        <v>0</v>
      </c>
      <c r="AQ1047" s="299">
        <f>COUNTIF(T1047:U1047,"NS")</f>
        <v>0</v>
      </c>
      <c r="AR1047" s="300">
        <f>SUM(T1047:U1047)</f>
        <v>0</v>
      </c>
      <c r="AS1047" s="301">
        <f>IF(OR(AND(AP1047=0, AQ1047&gt;0),AND(AP1047="NS", AR1047&gt;0), AND(AP1047="NS", AQ1047=0, AR1047=0)), 1, IF(OR(AND(AP1047&gt;0, AQ1047&gt;1,AP1047&gt;AR1047), AND(AP1047="NS", AQ1047=2), AND(AP1047="NS", AR1047=0, AQ1047&gt;0), AP1047=AR1047), 0, 1))</f>
        <v>0</v>
      </c>
      <c r="AT1047" s="298">
        <f>V1047</f>
        <v>0</v>
      </c>
      <c r="AU1047" s="299">
        <f>COUNTIF(W1047:X1047,"NS")</f>
        <v>0</v>
      </c>
      <c r="AV1047" s="300">
        <f>SUM(W1047:X1047)</f>
        <v>0</v>
      </c>
      <c r="AW1047" s="301">
        <f>IF(OR(AND(AT1047=0, AU1047&gt;0),AND(AT1047="NS", AV1047&gt;0), AND(AT1047="NS", AU1047=0, AV1047=0)), 1, IF(OR(AND(AT1047&gt;0, AU1047&gt;1,AT1047&gt;AV1047), AND(AT1047="NS", AU1047=2), AND(AT1047="NS", AV1047=0, AU1047&gt;0), AT1047=AV1047), 0, 1))</f>
        <v>0</v>
      </c>
      <c r="AX1047" s="298">
        <f>Y1047</f>
        <v>0</v>
      </c>
      <c r="AY1047" s="299">
        <f>COUNTIF(Z1047:AA1047,"NS")</f>
        <v>0</v>
      </c>
      <c r="AZ1047" s="300">
        <f>SUM(Z1047:AA1047)</f>
        <v>0</v>
      </c>
      <c r="BA1047" s="301">
        <f>IF(OR(AND(AX1047=0, AY1047&gt;0),AND(AX1047="NS", AZ1047&gt;0), AND(AX1047="NS", AY1047=0, AZ1047=0)), 1, IF(OR(AND(AX1047&gt;0, AY1047&gt;1,AX1047&gt;AZ1047), AND(AX1047="NS", AY1047=2), AND(AX1047="NS", AZ1047=0, AY1047&gt;0), AX1047=AZ1047), 0, 1))</f>
        <v>0</v>
      </c>
      <c r="BB1047" s="298">
        <f>AB1047</f>
        <v>0</v>
      </c>
      <c r="BC1047" s="299">
        <f>COUNTIF(AC1047:AD1047,"NS")</f>
        <v>0</v>
      </c>
      <c r="BD1047" s="300">
        <f>SUM(AC1047:AD1047)</f>
        <v>0</v>
      </c>
      <c r="BE1047" s="301">
        <f>IF(OR(AND(BB1047=0, BC1047&gt;0),AND(BB1047="NS", BD1047&gt;0), AND(BB1047="NS", BC1047=0, BD1047=0)), 1, IF(OR(AND(BB1047&gt;0, BC1047&gt;1,BB1047&gt;BD1047), AND(BB1047="NS", BC1047=2), AND(BB1047="NS", BD1047=0, BC1047&gt;0), BB1047=BD1047), 0, 1))</f>
        <v>0</v>
      </c>
      <c r="BF1047" s="298">
        <f>M1173</f>
        <v>0</v>
      </c>
      <c r="BG1047" s="299">
        <f>COUNTIF(N1173:O1173,"NS")</f>
        <v>0</v>
      </c>
      <c r="BH1047" s="300">
        <f>SUM(N1173:O1173)</f>
        <v>0</v>
      </c>
      <c r="BI1047" s="301">
        <f>IF(OR(AND(BF1047=0, BG1047&gt;0),AND(BF1047="NS", BH1047&gt;0), AND(BF1047="NS", BG1047=0, BH1047=0)), 1, IF(OR(AND(BF1047&gt;0, BG1047&gt;1,BF1047&gt;BH1047), AND(BF1047="NS", BG1047=2), AND(BF1047="NS", BH1047=0, BG1047&gt;0), BF1047=BH1047), 0, 1))</f>
        <v>0</v>
      </c>
      <c r="BJ1047" s="298">
        <f>P1173</f>
        <v>0</v>
      </c>
      <c r="BK1047" s="299">
        <f>COUNTIF(Q1173:R1173,"NS")</f>
        <v>0</v>
      </c>
      <c r="BL1047" s="300">
        <f>SUM(Q1173:R1173)</f>
        <v>0</v>
      </c>
      <c r="BM1047" s="301">
        <f>IF(OR(AND(BJ1047=0, BK1047&gt;0),AND(BJ1047="NS", BL1047&gt;0), AND(BJ1047="NS", BK1047=0, BL1047=0)), 1, IF(OR(AND(BJ1047&gt;0, BK1047&gt;1,BJ1047&gt;BL1047), AND(BJ1047="NS", BK1047=2), AND(BJ1047="NS", BL1047=0, BK1047&gt;0), BJ1047=BL1047), 0, 1))</f>
        <v>0</v>
      </c>
      <c r="BN1047" s="298">
        <f>S1173</f>
        <v>0</v>
      </c>
      <c r="BO1047" s="299">
        <f>COUNTIF(T1173:U1173,"NS")</f>
        <v>0</v>
      </c>
      <c r="BP1047" s="300">
        <f>SUM(T1173:U1173)</f>
        <v>0</v>
      </c>
      <c r="BQ1047" s="301">
        <f>IF(OR(AND(BN1047=0, BO1047&gt;0),AND(BN1047="NS", BP1047&gt;0), AND(BN1047="NS", BO1047=0, BP1047=0)), 1, IF(OR(AND(BN1047&gt;0, BO1047&gt;1,BN1047&gt;BP1047), AND(BN1047="NS", BO1047=2), AND(BN1047="NS", BP1047=0, BO1047&gt;0), BN1047=BP1047), 0, 1))</f>
        <v>0</v>
      </c>
      <c r="BR1047" s="298">
        <f>V1173</f>
        <v>0</v>
      </c>
      <c r="BS1047" s="299">
        <f>COUNTIF(W1173:X1173,"NS")</f>
        <v>0</v>
      </c>
      <c r="BT1047" s="300">
        <f>SUM(W1173:X1173)</f>
        <v>0</v>
      </c>
      <c r="BU1047" s="301">
        <f>IF(OR(AND(BR1047=0, BS1047&gt;0),AND(BR1047="NS", BT1047&gt;0), AND(BR1047="NS", BS1047=0, BT1047=0)), 1, IF(OR(AND(BR1047&gt;0, BS1047&gt;1,BR1047&gt;BT1047), AND(BR1047="NS", BS1047=2), AND(BR1047="NS", BT1047=0, BS1047&gt;0), BR1047=BT1047), 0, 1))</f>
        <v>0</v>
      </c>
      <c r="BV1047" s="298">
        <f>Y1173</f>
        <v>0</v>
      </c>
      <c r="BW1047" s="299">
        <f>COUNTIF(Z1173:AA1173,"NS")</f>
        <v>0</v>
      </c>
      <c r="BX1047" s="300">
        <f>SUM(Z1173:AA1173)</f>
        <v>0</v>
      </c>
      <c r="BY1047" s="301">
        <f>IF(OR(AND(BV1047=0, BW1047&gt;0),AND(BV1047="NS", BX1047&gt;0), AND(BV1047="NS", BW1047=0, BX1047=0)), 1, IF(OR(AND(BV1047&gt;0, BW1047&gt;1,BV1047&gt;BX1047), AND(BV1047="NS", BW1047=2), AND(BV1047="NS", BX1047=0, BW1047&gt;0), BV1047=BX1047), 0, 1))</f>
        <v>0</v>
      </c>
      <c r="BZ1047" s="298">
        <f>AB1173</f>
        <v>0</v>
      </c>
      <c r="CA1047" s="299">
        <f>COUNTIF(AC1173:AD1173,"NS")</f>
        <v>0</v>
      </c>
      <c r="CB1047" s="300">
        <f>SUM(AC1173:AD1173)</f>
        <v>0</v>
      </c>
      <c r="CC1047" s="301">
        <f>IF(OR(AND(BZ1047=0, CA1047&gt;0),AND(BZ1047="NS", CB1047&gt;0), AND(BZ1047="NS", CA1047=0, CB1047=0)), 1, IF(OR(AND(BZ1047&gt;0, CA1047&gt;1,BZ1047&gt;CB1047), AND(BZ1047="NS", CA1047=2), AND(BZ1047="NS", CB1047=0, CA1047&gt;0), BZ1047=CB1047), 0, 1))</f>
        <v>0</v>
      </c>
      <c r="CD1047" s="298">
        <f>M1299</f>
        <v>0</v>
      </c>
      <c r="CE1047" s="299">
        <f>COUNTIF(N1299:O1299,"NS")</f>
        <v>0</v>
      </c>
      <c r="CF1047" s="300">
        <f>SUM(N1299:O1299)</f>
        <v>0</v>
      </c>
      <c r="CG1047" s="301">
        <f>IF(OR(AND(CD1047=0, CE1047&gt;0),AND(CD1047="NS", CF1047&gt;0), AND(CD1047="NS", CE1047=0, CF1047=0)), 1, IF(OR(AND(CD1047&gt;0, CE1047&gt;1,CD1047&gt;CF1047), AND(CD1047="NS", CE1047=2), AND(CD1047="NS", CF1047=0, CE1047&gt;0), CD1047=CF1047), 0, 1))</f>
        <v>0</v>
      </c>
      <c r="CH1047" s="298">
        <f>P1299</f>
        <v>0</v>
      </c>
      <c r="CI1047" s="299">
        <f>COUNTIF(Q1299:R1299,"NS")</f>
        <v>0</v>
      </c>
      <c r="CJ1047" s="300">
        <f>SUM(Q1299:R1299)</f>
        <v>0</v>
      </c>
      <c r="CK1047" s="301">
        <f>IF(OR(AND(CH1047=0, CI1047&gt;0),AND(CH1047="NS", CJ1047&gt;0), AND(CH1047="NS", CI1047=0, CJ1047=0)), 1, IF(OR(AND(CH1047&gt;0, CI1047&gt;1,CH1047&gt;CJ1047), AND(CH1047="NS", CI1047=2), AND(CH1047="NS", CJ1047=0, CI1047&gt;0), CH1047=CJ1047), 0, 1))</f>
        <v>0</v>
      </c>
      <c r="CL1047" s="298">
        <f>S1299</f>
        <v>0</v>
      </c>
      <c r="CM1047" s="299">
        <f>COUNTIF(T1299:U1299,"NS")</f>
        <v>0</v>
      </c>
      <c r="CN1047" s="300">
        <f>SUM(T1299:U1299)</f>
        <v>0</v>
      </c>
      <c r="CO1047" s="301">
        <f>IF(OR(AND(CL1047=0, CM1047&gt;0),AND(CL1047="NS", CN1047&gt;0), AND(CL1047="NS", CM1047=0, CN1047=0)), 1, IF(OR(AND(CL1047&gt;0, CM1047&gt;1,CL1047&gt;CN1047), AND(CL1047="NS", CM1047=2), AND(CL1047="NS", CN1047=0, CM1047&gt;0), CL1047=CN1047), 0, 1))</f>
        <v>0</v>
      </c>
      <c r="CP1047" s="298">
        <f>V1299</f>
        <v>0</v>
      </c>
      <c r="CQ1047" s="299">
        <f>COUNTIF(W1299:X1299,"NS")</f>
        <v>0</v>
      </c>
      <c r="CR1047" s="300">
        <f>SUM(W1299:X1299)</f>
        <v>0</v>
      </c>
      <c r="CS1047" s="301">
        <f>IF(OR(AND(CP1047=0, CQ1047&gt;0),AND(CP1047="NS", CR1047&gt;0), AND(CP1047="NS", CQ1047=0, CR1047=0)), 1, IF(OR(AND(CP1047&gt;0, CQ1047&gt;1,CP1047&gt;CR1047), AND(CP1047="NS", CQ1047=2), AND(CP1047="NS", CR1047=0, CQ1047&gt;0), CP1047=CR1047), 0, 1))</f>
        <v>0</v>
      </c>
      <c r="CT1047" s="298">
        <f>Y1299</f>
        <v>0</v>
      </c>
      <c r="CU1047" s="299">
        <f>COUNTIF(Z1299:AA1299,"NS")</f>
        <v>0</v>
      </c>
      <c r="CV1047" s="300">
        <f>SUM(Z1299:AA1299)</f>
        <v>0</v>
      </c>
      <c r="CW1047" s="301">
        <f>IF(OR(AND(CT1047=0, CU1047&gt;0),AND(CT1047="NS", CV1047&gt;0), AND(CT1047="NS", CU1047=0, CV1047=0)), 1, IF(OR(AND(CT1047&gt;0, CU1047&gt;1,CT1047&gt;CV1047), AND(CT1047="NS", CU1047=2), AND(CT1047="NS", CV1047=0, CU1047&gt;0), CT1047=CV1047), 0, 1))</f>
        <v>0</v>
      </c>
      <c r="CX1047" s="298">
        <f>AB1299</f>
        <v>0</v>
      </c>
      <c r="CY1047" s="299">
        <f>COUNTIF(AC1299:AD1299,"NS")</f>
        <v>0</v>
      </c>
      <c r="CZ1047" s="300">
        <f>SUM(AC1299:AD1299)</f>
        <v>0</v>
      </c>
      <c r="DA1047" s="301">
        <f>IF(OR(AND(CX1047=0, CY1047&gt;0),AND(CX1047="NS", CZ1047&gt;0), AND(CX1047="NS", CY1047=0, CZ1047=0)), 1, IF(OR(AND(CX1047&gt;0, CY1047&gt;1,CX1047&gt;CZ1047), AND(CX1047="NS", CY1047=2), AND(CX1047="NS", CZ1047=0, CY1047&gt;0), CX1047=CZ1047), 0, 1))</f>
        <v>0</v>
      </c>
      <c r="DB1047" s="371">
        <f>COUNTIF(M1047:AD1047,"NS")+COUNTIF(M1173:AD1173,"NS")+COUNTIF(M1299:AD1299,"NS")</f>
        <v>0</v>
      </c>
      <c r="DC1047" s="303">
        <f>IF(SUM(AJ1173,AN1173,AR1173)=0,0,1)</f>
        <v>0</v>
      </c>
      <c r="DD1047" s="304" t="str">
        <f>IF(DC1047=0,"",
IF(SUM(DC1047:DC1047)=1,DE1047,
IF(DC1167&gt;SUM(DC1047:DC1047),_xlfn.CONCAT(", ",DE1047),
IF(DC1167=SUM(DC1047:DC1047),_xlfn.CONCAT(" y ",DE1047)))))</f>
        <v/>
      </c>
      <c r="DE1047" s="231" t="s">
        <v>6212</v>
      </c>
      <c r="DF1047" s="290">
        <f>IF(AG1047=0,0,1)</f>
        <v>1</v>
      </c>
      <c r="DG1047" s="291" t="str">
        <f>IF(DF1047=0,"",
IF(SUM(DF1047:DF1047)=1,DH1047,
IF(DF1167&gt;SUM(DF1047:DF1047),_xlfn.CONCAT(", ",DH1047),
IF(DF1167=SUM(DF1047:DF1047),_xlfn.CONCAT(" y ",DH1047)))))</f>
        <v>1</v>
      </c>
      <c r="DH1047" s="222" t="s">
        <v>6212</v>
      </c>
      <c r="DI1047" s="378">
        <f>IF(AND(M1047="NS",$M374="NS"),0,IF(AND(M1047="NA",$M374="NA"),0,IF(M1047=SUM($M374),0,1)))</f>
        <v>0</v>
      </c>
      <c r="DJ1047" s="379">
        <f>IF(AND(N1047="NS",$S374="NS"),0,IF(AND(N1047="NA",$S374="NA"),0,IF(N1047=SUM($S374),0,1)))</f>
        <v>0</v>
      </c>
      <c r="DK1047" s="380">
        <f>IF(AND(O1047="NS",$Y374="NS"),0,IF(AND(O1047="NA",$Y374="NA"),0,IF(O1047=SUM($Y374),0,1)))</f>
        <v>0</v>
      </c>
    </row>
    <row r="1048" spans="1:115" ht="30" customHeight="1">
      <c r="A1048" s="81"/>
      <c r="B1048" s="82"/>
      <c r="C1048" s="85" t="s">
        <v>88</v>
      </c>
      <c r="D1048" s="732" t="str">
        <f>IF(CNGE_2024_M1_Secc1_Sub1!$D43="","",CNGE_2024_M1_Secc1_Sub1!$D43)</f>
        <v>SECRETARIA DE DESARROLLO AGROPECUARIO RURAL Y PESCA</v>
      </c>
      <c r="E1048" s="733"/>
      <c r="F1048" s="733"/>
      <c r="G1048" s="733"/>
      <c r="H1048" s="733"/>
      <c r="I1048" s="733"/>
      <c r="J1048" s="733"/>
      <c r="K1048" s="733"/>
      <c r="L1048" s="734"/>
      <c r="M1048" s="111"/>
      <c r="N1048" s="111"/>
      <c r="O1048" s="111"/>
      <c r="P1048" s="111"/>
      <c r="Q1048" s="111"/>
      <c r="R1048" s="111"/>
      <c r="S1048" s="111"/>
      <c r="T1048" s="111"/>
      <c r="U1048" s="111"/>
      <c r="V1048" s="111"/>
      <c r="W1048" s="111"/>
      <c r="X1048" s="111"/>
      <c r="Y1048" s="111"/>
      <c r="Z1048" s="111"/>
      <c r="AA1048" s="111"/>
      <c r="AB1048" s="111"/>
      <c r="AC1048" s="111"/>
      <c r="AD1048" s="111"/>
      <c r="AE1048" s="8"/>
      <c r="AG1048" s="269">
        <f t="shared" ref="AG1048:AG1111" si="404">IF(AND(COUNTBLANK(D1048)=1,COUNTA(M1048:AD1048,M1174:AD1174,M1300:AD1300)=0),0,IF(AND(COUNTBLANK(D1048)=0,COUNTA(M1048:AD1048,M1174:AD1174,M1300:AD1300)=54),0,1))</f>
        <v>1</v>
      </c>
      <c r="AH1048" s="298">
        <f t="shared" ref="AH1048:AH1111" si="405">M1048</f>
        <v>0</v>
      </c>
      <c r="AI1048" s="299">
        <f t="shared" ref="AI1048:AI1111" si="406">COUNTIF(N1048:O1048,"NS")</f>
        <v>0</v>
      </c>
      <c r="AJ1048" s="300">
        <f t="shared" ref="AJ1048:AJ1111" si="407">SUM(N1048:O1048)</f>
        <v>0</v>
      </c>
      <c r="AK1048" s="301">
        <f t="shared" ref="AK1048:AK1111" si="408">IF(OR(AND(AH1048=0, AI1048&gt;0),AND(AH1048="NS", AJ1048&gt;0), AND(AH1048="NS", AI1048=0, AJ1048=0)), 1, IF(OR(AND(AH1048&gt;0, AI1048&gt;1,AH1048&gt;AJ1048), AND(AH1048="NS", AI1048=2), AND(AH1048="NS", AJ1048=0, AI1048&gt;0), AH1048=AJ1048), 0, 1))</f>
        <v>0</v>
      </c>
      <c r="AL1048" s="298">
        <f t="shared" ref="AL1048:AL1111" si="409">P1048</f>
        <v>0</v>
      </c>
      <c r="AM1048" s="299">
        <f t="shared" ref="AM1048:AM1111" si="410">COUNTIF(Q1048:R1048,"NS")</f>
        <v>0</v>
      </c>
      <c r="AN1048" s="300">
        <f t="shared" ref="AN1048:AN1111" si="411">SUM(Q1048:R1048)</f>
        <v>0</v>
      </c>
      <c r="AO1048" s="301">
        <f t="shared" ref="AO1048:AO1111" si="412">IF(OR(AND(AL1048=0, AM1048&gt;0),AND(AL1048="NS", AN1048&gt;0), AND(AL1048="NS", AM1048=0, AN1048=0)), 1, IF(OR(AND(AL1048&gt;0, AM1048&gt;1,AL1048&gt;AN1048), AND(AL1048="NS", AM1048=2), AND(AL1048="NS", AN1048=0, AM1048&gt;0), AL1048=AN1048), 0, 1))</f>
        <v>0</v>
      </c>
      <c r="AP1048" s="298">
        <f t="shared" ref="AP1048:AP1111" si="413">S1048</f>
        <v>0</v>
      </c>
      <c r="AQ1048" s="299">
        <f t="shared" ref="AQ1048:AQ1111" si="414">COUNTIF(T1048:U1048,"NS")</f>
        <v>0</v>
      </c>
      <c r="AR1048" s="300">
        <f t="shared" ref="AR1048:AR1111" si="415">SUM(T1048:U1048)</f>
        <v>0</v>
      </c>
      <c r="AS1048" s="301">
        <f t="shared" ref="AS1048:AS1111" si="416">IF(OR(AND(AP1048=0, AQ1048&gt;0),AND(AP1048="NS", AR1048&gt;0), AND(AP1048="NS", AQ1048=0, AR1048=0)), 1, IF(OR(AND(AP1048&gt;0, AQ1048&gt;1,AP1048&gt;AR1048), AND(AP1048="NS", AQ1048=2), AND(AP1048="NS", AR1048=0, AQ1048&gt;0), AP1048=AR1048), 0, 1))</f>
        <v>0</v>
      </c>
      <c r="AT1048" s="298">
        <f t="shared" ref="AT1048:AT1111" si="417">V1048</f>
        <v>0</v>
      </c>
      <c r="AU1048" s="299">
        <f t="shared" ref="AU1048:AU1111" si="418">COUNTIF(W1048:X1048,"NS")</f>
        <v>0</v>
      </c>
      <c r="AV1048" s="300">
        <f t="shared" ref="AV1048:AV1111" si="419">SUM(W1048:X1048)</f>
        <v>0</v>
      </c>
      <c r="AW1048" s="301">
        <f t="shared" ref="AW1048:AW1111" si="420">IF(OR(AND(AT1048=0, AU1048&gt;0),AND(AT1048="NS", AV1048&gt;0), AND(AT1048="NS", AU1048=0, AV1048=0)), 1, IF(OR(AND(AT1048&gt;0, AU1048&gt;1,AT1048&gt;AV1048), AND(AT1048="NS", AU1048=2), AND(AT1048="NS", AV1048=0, AU1048&gt;0), AT1048=AV1048), 0, 1))</f>
        <v>0</v>
      </c>
      <c r="AX1048" s="298">
        <f t="shared" ref="AX1048:AX1111" si="421">Y1048</f>
        <v>0</v>
      </c>
      <c r="AY1048" s="299">
        <f t="shared" ref="AY1048:AY1111" si="422">COUNTIF(Z1048:AA1048,"NS")</f>
        <v>0</v>
      </c>
      <c r="AZ1048" s="300">
        <f t="shared" ref="AZ1048:AZ1111" si="423">SUM(Z1048:AA1048)</f>
        <v>0</v>
      </c>
      <c r="BA1048" s="301">
        <f t="shared" ref="BA1048:BA1111" si="424">IF(OR(AND(AX1048=0, AY1048&gt;0),AND(AX1048="NS", AZ1048&gt;0), AND(AX1048="NS", AY1048=0, AZ1048=0)), 1, IF(OR(AND(AX1048&gt;0, AY1048&gt;1,AX1048&gt;AZ1048), AND(AX1048="NS", AY1048=2), AND(AX1048="NS", AZ1048=0, AY1048&gt;0), AX1048=AZ1048), 0, 1))</f>
        <v>0</v>
      </c>
      <c r="BB1048" s="298">
        <f t="shared" ref="BB1048:BB1111" si="425">AB1048</f>
        <v>0</v>
      </c>
      <c r="BC1048" s="299">
        <f t="shared" ref="BC1048:BC1111" si="426">COUNTIF(AC1048:AD1048,"NS")</f>
        <v>0</v>
      </c>
      <c r="BD1048" s="300">
        <f t="shared" ref="BD1048:BD1111" si="427">SUM(AC1048:AD1048)</f>
        <v>0</v>
      </c>
      <c r="BE1048" s="301">
        <f t="shared" ref="BE1048:BE1111" si="428">IF(OR(AND(BB1048=0, BC1048&gt;0),AND(BB1048="NS", BD1048&gt;0), AND(BB1048="NS", BC1048=0, BD1048=0)), 1, IF(OR(AND(BB1048&gt;0, BC1048&gt;1,BB1048&gt;BD1048), AND(BB1048="NS", BC1048=2), AND(BB1048="NS", BD1048=0, BC1048&gt;0), BB1048=BD1048), 0, 1))</f>
        <v>0</v>
      </c>
      <c r="BF1048" s="298">
        <f t="shared" ref="BF1048:BF1111" si="429">M1174</f>
        <v>0</v>
      </c>
      <c r="BG1048" s="299">
        <f t="shared" ref="BG1048:BG1111" si="430">COUNTIF(N1174:O1174,"NS")</f>
        <v>0</v>
      </c>
      <c r="BH1048" s="300">
        <f t="shared" ref="BH1048:BH1111" si="431">SUM(N1174:O1174)</f>
        <v>0</v>
      </c>
      <c r="BI1048" s="301">
        <f t="shared" ref="BI1048:BI1111" si="432">IF(OR(AND(BF1048=0, BG1048&gt;0),AND(BF1048="NS", BH1048&gt;0), AND(BF1048="NS", BG1048=0, BH1048=0)), 1, IF(OR(AND(BF1048&gt;0, BG1048&gt;1,BF1048&gt;BH1048), AND(BF1048="NS", BG1048=2), AND(BF1048="NS", BH1048=0, BG1048&gt;0), BF1048=BH1048), 0, 1))</f>
        <v>0</v>
      </c>
      <c r="BJ1048" s="298">
        <f t="shared" ref="BJ1048:BJ1111" si="433">P1174</f>
        <v>0</v>
      </c>
      <c r="BK1048" s="299">
        <f t="shared" ref="BK1048:BK1111" si="434">COUNTIF(Q1174:R1174,"NS")</f>
        <v>0</v>
      </c>
      <c r="BL1048" s="300">
        <f t="shared" ref="BL1048:BL1111" si="435">SUM(Q1174:R1174)</f>
        <v>0</v>
      </c>
      <c r="BM1048" s="301">
        <f t="shared" ref="BM1048:BM1111" si="436">IF(OR(AND(BJ1048=0, BK1048&gt;0),AND(BJ1048="NS", BL1048&gt;0), AND(BJ1048="NS", BK1048=0, BL1048=0)), 1, IF(OR(AND(BJ1048&gt;0, BK1048&gt;1,BJ1048&gt;BL1048), AND(BJ1048="NS", BK1048=2), AND(BJ1048="NS", BL1048=0, BK1048&gt;0), BJ1048=BL1048), 0, 1))</f>
        <v>0</v>
      </c>
      <c r="BN1048" s="298">
        <f t="shared" ref="BN1048:BN1111" si="437">S1174</f>
        <v>0</v>
      </c>
      <c r="BO1048" s="299">
        <f t="shared" ref="BO1048:BO1111" si="438">COUNTIF(T1174:U1174,"NS")</f>
        <v>0</v>
      </c>
      <c r="BP1048" s="300">
        <f t="shared" ref="BP1048:BP1111" si="439">SUM(T1174:U1174)</f>
        <v>0</v>
      </c>
      <c r="BQ1048" s="301">
        <f t="shared" ref="BQ1048:BQ1111" si="440">IF(OR(AND(BN1048=0, BO1048&gt;0),AND(BN1048="NS", BP1048&gt;0), AND(BN1048="NS", BO1048=0, BP1048=0)), 1, IF(OR(AND(BN1048&gt;0, BO1048&gt;1,BN1048&gt;BP1048), AND(BN1048="NS", BO1048=2), AND(BN1048="NS", BP1048=0, BO1048&gt;0), BN1048=BP1048), 0, 1))</f>
        <v>0</v>
      </c>
      <c r="BR1048" s="298">
        <f t="shared" ref="BR1048:BR1111" si="441">V1174</f>
        <v>0</v>
      </c>
      <c r="BS1048" s="299">
        <f t="shared" ref="BS1048:BS1111" si="442">COUNTIF(W1174:X1174,"NS")</f>
        <v>0</v>
      </c>
      <c r="BT1048" s="300">
        <f t="shared" ref="BT1048:BT1111" si="443">SUM(W1174:X1174)</f>
        <v>0</v>
      </c>
      <c r="BU1048" s="301">
        <f t="shared" ref="BU1048:BU1111" si="444">IF(OR(AND(BR1048=0, BS1048&gt;0),AND(BR1048="NS", BT1048&gt;0), AND(BR1048="NS", BS1048=0, BT1048=0)), 1, IF(OR(AND(BR1048&gt;0, BS1048&gt;1,BR1048&gt;BT1048), AND(BR1048="NS", BS1048=2), AND(BR1048="NS", BT1048=0, BS1048&gt;0), BR1048=BT1048), 0, 1))</f>
        <v>0</v>
      </c>
      <c r="BV1048" s="298">
        <f t="shared" ref="BV1048:BV1111" si="445">Y1174</f>
        <v>0</v>
      </c>
      <c r="BW1048" s="299">
        <f t="shared" ref="BW1048:BW1111" si="446">COUNTIF(Z1174:AA1174,"NS")</f>
        <v>0</v>
      </c>
      <c r="BX1048" s="300">
        <f t="shared" ref="BX1048:BX1111" si="447">SUM(Z1174:AA1174)</f>
        <v>0</v>
      </c>
      <c r="BY1048" s="301">
        <f t="shared" ref="BY1048:BY1111" si="448">IF(OR(AND(BV1048=0, BW1048&gt;0),AND(BV1048="NS", BX1048&gt;0), AND(BV1048="NS", BW1048=0, BX1048=0)), 1, IF(OR(AND(BV1048&gt;0, BW1048&gt;1,BV1048&gt;BX1048), AND(BV1048="NS", BW1048=2), AND(BV1048="NS", BX1048=0, BW1048&gt;0), BV1048=BX1048), 0, 1))</f>
        <v>0</v>
      </c>
      <c r="BZ1048" s="298">
        <f t="shared" ref="BZ1048:BZ1111" si="449">AB1174</f>
        <v>0</v>
      </c>
      <c r="CA1048" s="299">
        <f t="shared" ref="CA1048:CA1111" si="450">COUNTIF(AC1174:AD1174,"NS")</f>
        <v>0</v>
      </c>
      <c r="CB1048" s="300">
        <f t="shared" ref="CB1048:CB1111" si="451">SUM(AC1174:AD1174)</f>
        <v>0</v>
      </c>
      <c r="CC1048" s="301">
        <f t="shared" ref="CC1048:CC1111" si="452">IF(OR(AND(BZ1048=0, CA1048&gt;0),AND(BZ1048="NS", CB1048&gt;0), AND(BZ1048="NS", CA1048=0, CB1048=0)), 1, IF(OR(AND(BZ1048&gt;0, CA1048&gt;1,BZ1048&gt;CB1048), AND(BZ1048="NS", CA1048=2), AND(BZ1048="NS", CB1048=0, CA1048&gt;0), BZ1048=CB1048), 0, 1))</f>
        <v>0</v>
      </c>
      <c r="CD1048" s="298">
        <f t="shared" ref="CD1048:CD1111" si="453">M1300</f>
        <v>0</v>
      </c>
      <c r="CE1048" s="299">
        <f t="shared" ref="CE1048:CE1111" si="454">COUNTIF(N1300:O1300,"NS")</f>
        <v>0</v>
      </c>
      <c r="CF1048" s="300">
        <f t="shared" ref="CF1048:CF1111" si="455">SUM(N1300:O1300)</f>
        <v>0</v>
      </c>
      <c r="CG1048" s="301">
        <f t="shared" ref="CG1048:CG1111" si="456">IF(OR(AND(CD1048=0, CE1048&gt;0),AND(CD1048="NS", CF1048&gt;0), AND(CD1048="NS", CE1048=0, CF1048=0)), 1, IF(OR(AND(CD1048&gt;0, CE1048&gt;1,CD1048&gt;CF1048), AND(CD1048="NS", CE1048=2), AND(CD1048="NS", CF1048=0, CE1048&gt;0), CD1048=CF1048), 0, 1))</f>
        <v>0</v>
      </c>
      <c r="CH1048" s="298">
        <f t="shared" ref="CH1048:CH1111" si="457">P1300</f>
        <v>0</v>
      </c>
      <c r="CI1048" s="299">
        <f t="shared" ref="CI1048:CI1111" si="458">COUNTIF(Q1300:R1300,"NS")</f>
        <v>0</v>
      </c>
      <c r="CJ1048" s="300">
        <f t="shared" ref="CJ1048:CJ1111" si="459">SUM(Q1300:R1300)</f>
        <v>0</v>
      </c>
      <c r="CK1048" s="301">
        <f t="shared" ref="CK1048:CK1111" si="460">IF(OR(AND(CH1048=0, CI1048&gt;0),AND(CH1048="NS", CJ1048&gt;0), AND(CH1048="NS", CI1048=0, CJ1048=0)), 1, IF(OR(AND(CH1048&gt;0, CI1048&gt;1,CH1048&gt;CJ1048), AND(CH1048="NS", CI1048=2), AND(CH1048="NS", CJ1048=0, CI1048&gt;0), CH1048=CJ1048), 0, 1))</f>
        <v>0</v>
      </c>
      <c r="CL1048" s="298">
        <f t="shared" ref="CL1048:CL1111" si="461">S1300</f>
        <v>0</v>
      </c>
      <c r="CM1048" s="299">
        <f t="shared" ref="CM1048:CM1111" si="462">COUNTIF(T1300:U1300,"NS")</f>
        <v>0</v>
      </c>
      <c r="CN1048" s="300">
        <f t="shared" ref="CN1048:CN1111" si="463">SUM(T1300:U1300)</f>
        <v>0</v>
      </c>
      <c r="CO1048" s="301">
        <f t="shared" ref="CO1048:CO1111" si="464">IF(OR(AND(CL1048=0, CM1048&gt;0),AND(CL1048="NS", CN1048&gt;0), AND(CL1048="NS", CM1048=0, CN1048=0)), 1, IF(OR(AND(CL1048&gt;0, CM1048&gt;1,CL1048&gt;CN1048), AND(CL1048="NS", CM1048=2), AND(CL1048="NS", CN1048=0, CM1048&gt;0), CL1048=CN1048), 0, 1))</f>
        <v>0</v>
      </c>
      <c r="CP1048" s="298">
        <f t="shared" ref="CP1048:CP1111" si="465">V1300</f>
        <v>0</v>
      </c>
      <c r="CQ1048" s="299">
        <f t="shared" ref="CQ1048:CQ1111" si="466">COUNTIF(W1300:X1300,"NS")</f>
        <v>0</v>
      </c>
      <c r="CR1048" s="300">
        <f t="shared" ref="CR1048:CR1111" si="467">SUM(W1300:X1300)</f>
        <v>0</v>
      </c>
      <c r="CS1048" s="301">
        <f t="shared" ref="CS1048:CS1111" si="468">IF(OR(AND(CP1048=0, CQ1048&gt;0),AND(CP1048="NS", CR1048&gt;0), AND(CP1048="NS", CQ1048=0, CR1048=0)), 1, IF(OR(AND(CP1048&gt;0, CQ1048&gt;1,CP1048&gt;CR1048), AND(CP1048="NS", CQ1048=2), AND(CP1048="NS", CR1048=0, CQ1048&gt;0), CP1048=CR1048), 0, 1))</f>
        <v>0</v>
      </c>
      <c r="CT1048" s="298">
        <f t="shared" ref="CT1048:CT1111" si="469">Y1300</f>
        <v>0</v>
      </c>
      <c r="CU1048" s="299">
        <f t="shared" ref="CU1048:CU1111" si="470">COUNTIF(Z1300:AA1300,"NS")</f>
        <v>0</v>
      </c>
      <c r="CV1048" s="300">
        <f t="shared" ref="CV1048:CV1111" si="471">SUM(Z1300:AA1300)</f>
        <v>0</v>
      </c>
      <c r="CW1048" s="301">
        <f t="shared" ref="CW1048:CW1111" si="472">IF(OR(AND(CT1048=0, CU1048&gt;0),AND(CT1048="NS", CV1048&gt;0), AND(CT1048="NS", CU1048=0, CV1048=0)), 1, IF(OR(AND(CT1048&gt;0, CU1048&gt;1,CT1048&gt;CV1048), AND(CT1048="NS", CU1048=2), AND(CT1048="NS", CV1048=0, CU1048&gt;0), CT1048=CV1048), 0, 1))</f>
        <v>0</v>
      </c>
      <c r="CX1048" s="298">
        <f t="shared" ref="CX1048:CX1111" si="473">AB1300</f>
        <v>0</v>
      </c>
      <c r="CY1048" s="299">
        <f t="shared" ref="CY1048:CY1111" si="474">COUNTIF(AC1300:AD1300,"NS")</f>
        <v>0</v>
      </c>
      <c r="CZ1048" s="300">
        <f t="shared" ref="CZ1048:CZ1111" si="475">SUM(AC1300:AD1300)</f>
        <v>0</v>
      </c>
      <c r="DA1048" s="301">
        <f t="shared" ref="DA1048:DA1111" si="476">IF(OR(AND(CX1048=0, CY1048&gt;0),AND(CX1048="NS", CZ1048&gt;0), AND(CX1048="NS", CY1048=0, CZ1048=0)), 1, IF(OR(AND(CX1048&gt;0, CY1048&gt;1,CX1048&gt;CZ1048), AND(CX1048="NS", CY1048=2), AND(CX1048="NS", CZ1048=0, CY1048&gt;0), CX1048=CZ1048), 0, 1))</f>
        <v>0</v>
      </c>
      <c r="DB1048" s="371">
        <f t="shared" ref="DB1048:DB1111" si="477">COUNTIF(M1048:AD1048,"NS")+COUNTIF(M1174:AD1174,"NS")+COUNTIF(M1300:AD1300,"NS")</f>
        <v>0</v>
      </c>
      <c r="DC1048" s="303">
        <f t="shared" ref="DC1048:DC1111" si="478">IF(SUM(AJ1174,AN1174,AR1174)=0,0,1)</f>
        <v>0</v>
      </c>
      <c r="DD1048" s="304" t="str">
        <f>IF(DC1048=0,"",
IF(SUM($DC$1047:DC1048)=1,DE1048,
IF($DC$1167&gt;SUM($DC$1047:DC1048),_xlfn.CONCAT(", ",DE1048),
IF($DC$1167=SUM($DC$1047:DC1048),_xlfn.CONCAT(" y ",DE1048)))))</f>
        <v/>
      </c>
      <c r="DE1048" s="231" t="s">
        <v>6213</v>
      </c>
      <c r="DF1048" s="290">
        <f t="shared" ref="DF1048:DF1111" si="479">IF(AG1048=0,0,1)</f>
        <v>1</v>
      </c>
      <c r="DG1048" s="291" t="str">
        <f>IF(DF1048=0,"",
IF(SUM($DF$1047:DF1048)=1,DH1048,
IF($DF$1167&gt;SUM($DF$1047:DF1048),_xlfn.CONCAT(", ",DH1048),
IF($DF$1167=SUM($DF$1047:DF1048),_xlfn.CONCAT(" y ",DH1048)))))</f>
        <v>, 2</v>
      </c>
      <c r="DH1048" s="222" t="s">
        <v>6213</v>
      </c>
      <c r="DI1048" s="378">
        <f t="shared" ref="DI1048:DI1111" si="480">IF(AND(M1048="NS",$M375="NS"),0,IF(AND(M1048="NA",$M375="NA"),0,IF(M1048=SUM($M375),0,1)))</f>
        <v>0</v>
      </c>
      <c r="DJ1048" s="379">
        <f t="shared" ref="DJ1048:DJ1111" si="481">IF(AND(N1048="NS",$S375="NS"),0,IF(AND(N1048="NA",$S375="NA"),0,IF(N1048=SUM($S375),0,1)))</f>
        <v>0</v>
      </c>
      <c r="DK1048" s="380">
        <f t="shared" ref="DK1048:DK1111" si="482">IF(AND(O1048="NS",$Y375="NS"),0,IF(AND(O1048="NA",$Y375="NA"),0,IF(O1048=SUM($Y375),0,1)))</f>
        <v>0</v>
      </c>
    </row>
    <row r="1049" spans="1:115" ht="15" customHeight="1">
      <c r="A1049" s="81"/>
      <c r="B1049" s="82"/>
      <c r="C1049" s="85" t="s">
        <v>89</v>
      </c>
      <c r="D1049" s="732" t="str">
        <f>IF(CNGE_2024_M1_Secc1_Sub1!$D44="","",CNGE_2024_M1_Secc1_Sub1!$D44)</f>
        <v>SECRETARIA DE SALUD</v>
      </c>
      <c r="E1049" s="733"/>
      <c r="F1049" s="733"/>
      <c r="G1049" s="733"/>
      <c r="H1049" s="733"/>
      <c r="I1049" s="733"/>
      <c r="J1049" s="733"/>
      <c r="K1049" s="733"/>
      <c r="L1049" s="734"/>
      <c r="M1049" s="111"/>
      <c r="N1049" s="111"/>
      <c r="O1049" s="111"/>
      <c r="P1049" s="111"/>
      <c r="Q1049" s="111"/>
      <c r="R1049" s="111"/>
      <c r="S1049" s="111"/>
      <c r="T1049" s="111"/>
      <c r="U1049" s="111"/>
      <c r="V1049" s="111"/>
      <c r="W1049" s="111"/>
      <c r="X1049" s="111"/>
      <c r="Y1049" s="111"/>
      <c r="Z1049" s="111"/>
      <c r="AA1049" s="111"/>
      <c r="AB1049" s="111"/>
      <c r="AC1049" s="111"/>
      <c r="AD1049" s="111"/>
      <c r="AE1049" s="8"/>
      <c r="AG1049" s="269">
        <f t="shared" si="404"/>
        <v>1</v>
      </c>
      <c r="AH1049" s="298">
        <f t="shared" si="405"/>
        <v>0</v>
      </c>
      <c r="AI1049" s="299">
        <f t="shared" si="406"/>
        <v>0</v>
      </c>
      <c r="AJ1049" s="300">
        <f t="shared" si="407"/>
        <v>0</v>
      </c>
      <c r="AK1049" s="301">
        <f t="shared" si="408"/>
        <v>0</v>
      </c>
      <c r="AL1049" s="298">
        <f t="shared" si="409"/>
        <v>0</v>
      </c>
      <c r="AM1049" s="299">
        <f t="shared" si="410"/>
        <v>0</v>
      </c>
      <c r="AN1049" s="300">
        <f t="shared" si="411"/>
        <v>0</v>
      </c>
      <c r="AO1049" s="301">
        <f t="shared" si="412"/>
        <v>0</v>
      </c>
      <c r="AP1049" s="298">
        <f t="shared" si="413"/>
        <v>0</v>
      </c>
      <c r="AQ1049" s="299">
        <f t="shared" si="414"/>
        <v>0</v>
      </c>
      <c r="AR1049" s="300">
        <f t="shared" si="415"/>
        <v>0</v>
      </c>
      <c r="AS1049" s="301">
        <f t="shared" si="416"/>
        <v>0</v>
      </c>
      <c r="AT1049" s="298">
        <f t="shared" si="417"/>
        <v>0</v>
      </c>
      <c r="AU1049" s="299">
        <f t="shared" si="418"/>
        <v>0</v>
      </c>
      <c r="AV1049" s="300">
        <f t="shared" si="419"/>
        <v>0</v>
      </c>
      <c r="AW1049" s="301">
        <f t="shared" si="420"/>
        <v>0</v>
      </c>
      <c r="AX1049" s="298">
        <f t="shared" si="421"/>
        <v>0</v>
      </c>
      <c r="AY1049" s="299">
        <f t="shared" si="422"/>
        <v>0</v>
      </c>
      <c r="AZ1049" s="300">
        <f t="shared" si="423"/>
        <v>0</v>
      </c>
      <c r="BA1049" s="301">
        <f t="shared" si="424"/>
        <v>0</v>
      </c>
      <c r="BB1049" s="298">
        <f t="shared" si="425"/>
        <v>0</v>
      </c>
      <c r="BC1049" s="299">
        <f t="shared" si="426"/>
        <v>0</v>
      </c>
      <c r="BD1049" s="300">
        <f t="shared" si="427"/>
        <v>0</v>
      </c>
      <c r="BE1049" s="301">
        <f t="shared" si="428"/>
        <v>0</v>
      </c>
      <c r="BF1049" s="298">
        <f t="shared" si="429"/>
        <v>0</v>
      </c>
      <c r="BG1049" s="299">
        <f t="shared" si="430"/>
        <v>0</v>
      </c>
      <c r="BH1049" s="300">
        <f t="shared" si="431"/>
        <v>0</v>
      </c>
      <c r="BI1049" s="301">
        <f t="shared" si="432"/>
        <v>0</v>
      </c>
      <c r="BJ1049" s="298">
        <f t="shared" si="433"/>
        <v>0</v>
      </c>
      <c r="BK1049" s="299">
        <f t="shared" si="434"/>
        <v>0</v>
      </c>
      <c r="BL1049" s="300">
        <f t="shared" si="435"/>
        <v>0</v>
      </c>
      <c r="BM1049" s="301">
        <f t="shared" si="436"/>
        <v>0</v>
      </c>
      <c r="BN1049" s="298">
        <f t="shared" si="437"/>
        <v>0</v>
      </c>
      <c r="BO1049" s="299">
        <f t="shared" si="438"/>
        <v>0</v>
      </c>
      <c r="BP1049" s="300">
        <f t="shared" si="439"/>
        <v>0</v>
      </c>
      <c r="BQ1049" s="301">
        <f t="shared" si="440"/>
        <v>0</v>
      </c>
      <c r="BR1049" s="298">
        <f t="shared" si="441"/>
        <v>0</v>
      </c>
      <c r="BS1049" s="299">
        <f t="shared" si="442"/>
        <v>0</v>
      </c>
      <c r="BT1049" s="300">
        <f t="shared" si="443"/>
        <v>0</v>
      </c>
      <c r="BU1049" s="301">
        <f t="shared" si="444"/>
        <v>0</v>
      </c>
      <c r="BV1049" s="298">
        <f t="shared" si="445"/>
        <v>0</v>
      </c>
      <c r="BW1049" s="299">
        <f t="shared" si="446"/>
        <v>0</v>
      </c>
      <c r="BX1049" s="300">
        <f t="shared" si="447"/>
        <v>0</v>
      </c>
      <c r="BY1049" s="301">
        <f t="shared" si="448"/>
        <v>0</v>
      </c>
      <c r="BZ1049" s="298">
        <f t="shared" si="449"/>
        <v>0</v>
      </c>
      <c r="CA1049" s="299">
        <f t="shared" si="450"/>
        <v>0</v>
      </c>
      <c r="CB1049" s="300">
        <f t="shared" si="451"/>
        <v>0</v>
      </c>
      <c r="CC1049" s="301">
        <f t="shared" si="452"/>
        <v>0</v>
      </c>
      <c r="CD1049" s="298">
        <f t="shared" si="453"/>
        <v>0</v>
      </c>
      <c r="CE1049" s="299">
        <f t="shared" si="454"/>
        <v>0</v>
      </c>
      <c r="CF1049" s="300">
        <f t="shared" si="455"/>
        <v>0</v>
      </c>
      <c r="CG1049" s="301">
        <f t="shared" si="456"/>
        <v>0</v>
      </c>
      <c r="CH1049" s="298">
        <f t="shared" si="457"/>
        <v>0</v>
      </c>
      <c r="CI1049" s="299">
        <f t="shared" si="458"/>
        <v>0</v>
      </c>
      <c r="CJ1049" s="300">
        <f t="shared" si="459"/>
        <v>0</v>
      </c>
      <c r="CK1049" s="301">
        <f t="shared" si="460"/>
        <v>0</v>
      </c>
      <c r="CL1049" s="298">
        <f t="shared" si="461"/>
        <v>0</v>
      </c>
      <c r="CM1049" s="299">
        <f t="shared" si="462"/>
        <v>0</v>
      </c>
      <c r="CN1049" s="300">
        <f t="shared" si="463"/>
        <v>0</v>
      </c>
      <c r="CO1049" s="301">
        <f t="shared" si="464"/>
        <v>0</v>
      </c>
      <c r="CP1049" s="298">
        <f t="shared" si="465"/>
        <v>0</v>
      </c>
      <c r="CQ1049" s="299">
        <f t="shared" si="466"/>
        <v>0</v>
      </c>
      <c r="CR1049" s="300">
        <f t="shared" si="467"/>
        <v>0</v>
      </c>
      <c r="CS1049" s="301">
        <f t="shared" si="468"/>
        <v>0</v>
      </c>
      <c r="CT1049" s="298">
        <f t="shared" si="469"/>
        <v>0</v>
      </c>
      <c r="CU1049" s="299">
        <f t="shared" si="470"/>
        <v>0</v>
      </c>
      <c r="CV1049" s="300">
        <f t="shared" si="471"/>
        <v>0</v>
      </c>
      <c r="CW1049" s="301">
        <f t="shared" si="472"/>
        <v>0</v>
      </c>
      <c r="CX1049" s="298">
        <f t="shared" si="473"/>
        <v>0</v>
      </c>
      <c r="CY1049" s="299">
        <f t="shared" si="474"/>
        <v>0</v>
      </c>
      <c r="CZ1049" s="300">
        <f t="shared" si="475"/>
        <v>0</v>
      </c>
      <c r="DA1049" s="301">
        <f t="shared" si="476"/>
        <v>0</v>
      </c>
      <c r="DB1049" s="371">
        <f t="shared" si="477"/>
        <v>0</v>
      </c>
      <c r="DC1049" s="303">
        <f t="shared" si="478"/>
        <v>0</v>
      </c>
      <c r="DD1049" s="304" t="str">
        <f>IF(DC1049=0,"",
IF(SUM($DC$1047:DC1049)=1,DE1049,
IF($DC$1167&gt;SUM($DC$1047:DC1049),_xlfn.CONCAT(", ",DE1049),
IF($DC$1167=SUM($DC$1047:DC1049),_xlfn.CONCAT(" y ",DE1049)))))</f>
        <v/>
      </c>
      <c r="DE1049" s="231" t="s">
        <v>6214</v>
      </c>
      <c r="DF1049" s="290">
        <f t="shared" si="479"/>
        <v>1</v>
      </c>
      <c r="DG1049" s="291" t="str">
        <f>IF(DF1049=0,"",
IF(SUM($DF$1047:DF1049)=1,DH1049,
IF($DF$1167&gt;SUM($DF$1047:DF1049),_xlfn.CONCAT(", ",DH1049),
IF($DF$1167=SUM($DF$1047:DF1049),_xlfn.CONCAT(" y ",DH1049)))))</f>
        <v>, 3</v>
      </c>
      <c r="DH1049" s="222" t="s">
        <v>6214</v>
      </c>
      <c r="DI1049" s="378">
        <f t="shared" si="480"/>
        <v>0</v>
      </c>
      <c r="DJ1049" s="379">
        <f t="shared" si="481"/>
        <v>0</v>
      </c>
      <c r="DK1049" s="380">
        <f t="shared" si="482"/>
        <v>0</v>
      </c>
    </row>
    <row r="1050" spans="1:115" ht="15" customHeight="1">
      <c r="A1050" s="81"/>
      <c r="B1050" s="82"/>
      <c r="C1050" s="85" t="s">
        <v>90</v>
      </c>
      <c r="D1050" s="732" t="str">
        <f>IF(CNGE_2024_M1_Secc1_Sub1!$D45="","",CNGE_2024_M1_Secc1_Sub1!$D45)</f>
        <v>SECRETARIA DE EDUCACION</v>
      </c>
      <c r="E1050" s="733"/>
      <c r="F1050" s="733"/>
      <c r="G1050" s="733"/>
      <c r="H1050" s="733"/>
      <c r="I1050" s="733"/>
      <c r="J1050" s="733"/>
      <c r="K1050" s="733"/>
      <c r="L1050" s="734"/>
      <c r="M1050" s="111"/>
      <c r="N1050" s="111"/>
      <c r="O1050" s="111"/>
      <c r="P1050" s="111"/>
      <c r="Q1050" s="111"/>
      <c r="R1050" s="111"/>
      <c r="S1050" s="111"/>
      <c r="T1050" s="111"/>
      <c r="U1050" s="111"/>
      <c r="V1050" s="111"/>
      <c r="W1050" s="111"/>
      <c r="X1050" s="111"/>
      <c r="Y1050" s="111"/>
      <c r="Z1050" s="111"/>
      <c r="AA1050" s="111"/>
      <c r="AB1050" s="111"/>
      <c r="AC1050" s="111"/>
      <c r="AD1050" s="111"/>
      <c r="AE1050" s="8"/>
      <c r="AG1050" s="269">
        <f t="shared" si="404"/>
        <v>1</v>
      </c>
      <c r="AH1050" s="298">
        <f t="shared" si="405"/>
        <v>0</v>
      </c>
      <c r="AI1050" s="299">
        <f t="shared" si="406"/>
        <v>0</v>
      </c>
      <c r="AJ1050" s="300">
        <f t="shared" si="407"/>
        <v>0</v>
      </c>
      <c r="AK1050" s="301">
        <f t="shared" si="408"/>
        <v>0</v>
      </c>
      <c r="AL1050" s="298">
        <f t="shared" si="409"/>
        <v>0</v>
      </c>
      <c r="AM1050" s="299">
        <f t="shared" si="410"/>
        <v>0</v>
      </c>
      <c r="AN1050" s="300">
        <f t="shared" si="411"/>
        <v>0</v>
      </c>
      <c r="AO1050" s="301">
        <f t="shared" si="412"/>
        <v>0</v>
      </c>
      <c r="AP1050" s="298">
        <f t="shared" si="413"/>
        <v>0</v>
      </c>
      <c r="AQ1050" s="299">
        <f t="shared" si="414"/>
        <v>0</v>
      </c>
      <c r="AR1050" s="300">
        <f t="shared" si="415"/>
        <v>0</v>
      </c>
      <c r="AS1050" s="301">
        <f t="shared" si="416"/>
        <v>0</v>
      </c>
      <c r="AT1050" s="298">
        <f t="shared" si="417"/>
        <v>0</v>
      </c>
      <c r="AU1050" s="299">
        <f t="shared" si="418"/>
        <v>0</v>
      </c>
      <c r="AV1050" s="300">
        <f t="shared" si="419"/>
        <v>0</v>
      </c>
      <c r="AW1050" s="301">
        <f t="shared" si="420"/>
        <v>0</v>
      </c>
      <c r="AX1050" s="298">
        <f t="shared" si="421"/>
        <v>0</v>
      </c>
      <c r="AY1050" s="299">
        <f t="shared" si="422"/>
        <v>0</v>
      </c>
      <c r="AZ1050" s="300">
        <f t="shared" si="423"/>
        <v>0</v>
      </c>
      <c r="BA1050" s="301">
        <f t="shared" si="424"/>
        <v>0</v>
      </c>
      <c r="BB1050" s="298">
        <f t="shared" si="425"/>
        <v>0</v>
      </c>
      <c r="BC1050" s="299">
        <f t="shared" si="426"/>
        <v>0</v>
      </c>
      <c r="BD1050" s="300">
        <f t="shared" si="427"/>
        <v>0</v>
      </c>
      <c r="BE1050" s="301">
        <f t="shared" si="428"/>
        <v>0</v>
      </c>
      <c r="BF1050" s="298">
        <f t="shared" si="429"/>
        <v>0</v>
      </c>
      <c r="BG1050" s="299">
        <f t="shared" si="430"/>
        <v>0</v>
      </c>
      <c r="BH1050" s="300">
        <f t="shared" si="431"/>
        <v>0</v>
      </c>
      <c r="BI1050" s="301">
        <f t="shared" si="432"/>
        <v>0</v>
      </c>
      <c r="BJ1050" s="298">
        <f t="shared" si="433"/>
        <v>0</v>
      </c>
      <c r="BK1050" s="299">
        <f t="shared" si="434"/>
        <v>0</v>
      </c>
      <c r="BL1050" s="300">
        <f t="shared" si="435"/>
        <v>0</v>
      </c>
      <c r="BM1050" s="301">
        <f t="shared" si="436"/>
        <v>0</v>
      </c>
      <c r="BN1050" s="298">
        <f t="shared" si="437"/>
        <v>0</v>
      </c>
      <c r="BO1050" s="299">
        <f t="shared" si="438"/>
        <v>0</v>
      </c>
      <c r="BP1050" s="300">
        <f t="shared" si="439"/>
        <v>0</v>
      </c>
      <c r="BQ1050" s="301">
        <f t="shared" si="440"/>
        <v>0</v>
      </c>
      <c r="BR1050" s="298">
        <f t="shared" si="441"/>
        <v>0</v>
      </c>
      <c r="BS1050" s="299">
        <f t="shared" si="442"/>
        <v>0</v>
      </c>
      <c r="BT1050" s="300">
        <f t="shared" si="443"/>
        <v>0</v>
      </c>
      <c r="BU1050" s="301">
        <f t="shared" si="444"/>
        <v>0</v>
      </c>
      <c r="BV1050" s="298">
        <f t="shared" si="445"/>
        <v>0</v>
      </c>
      <c r="BW1050" s="299">
        <f t="shared" si="446"/>
        <v>0</v>
      </c>
      <c r="BX1050" s="300">
        <f t="shared" si="447"/>
        <v>0</v>
      </c>
      <c r="BY1050" s="301">
        <f t="shared" si="448"/>
        <v>0</v>
      </c>
      <c r="BZ1050" s="298">
        <f t="shared" si="449"/>
        <v>0</v>
      </c>
      <c r="CA1050" s="299">
        <f t="shared" si="450"/>
        <v>0</v>
      </c>
      <c r="CB1050" s="300">
        <f t="shared" si="451"/>
        <v>0</v>
      </c>
      <c r="CC1050" s="301">
        <f t="shared" si="452"/>
        <v>0</v>
      </c>
      <c r="CD1050" s="298">
        <f t="shared" si="453"/>
        <v>0</v>
      </c>
      <c r="CE1050" s="299">
        <f t="shared" si="454"/>
        <v>0</v>
      </c>
      <c r="CF1050" s="300">
        <f t="shared" si="455"/>
        <v>0</v>
      </c>
      <c r="CG1050" s="301">
        <f t="shared" si="456"/>
        <v>0</v>
      </c>
      <c r="CH1050" s="298">
        <f t="shared" si="457"/>
        <v>0</v>
      </c>
      <c r="CI1050" s="299">
        <f t="shared" si="458"/>
        <v>0</v>
      </c>
      <c r="CJ1050" s="300">
        <f t="shared" si="459"/>
        <v>0</v>
      </c>
      <c r="CK1050" s="301">
        <f t="shared" si="460"/>
        <v>0</v>
      </c>
      <c r="CL1050" s="298">
        <f t="shared" si="461"/>
        <v>0</v>
      </c>
      <c r="CM1050" s="299">
        <f t="shared" si="462"/>
        <v>0</v>
      </c>
      <c r="CN1050" s="300">
        <f t="shared" si="463"/>
        <v>0</v>
      </c>
      <c r="CO1050" s="301">
        <f t="shared" si="464"/>
        <v>0</v>
      </c>
      <c r="CP1050" s="298">
        <f t="shared" si="465"/>
        <v>0</v>
      </c>
      <c r="CQ1050" s="299">
        <f t="shared" si="466"/>
        <v>0</v>
      </c>
      <c r="CR1050" s="300">
        <f t="shared" si="467"/>
        <v>0</v>
      </c>
      <c r="CS1050" s="301">
        <f t="shared" si="468"/>
        <v>0</v>
      </c>
      <c r="CT1050" s="298">
        <f t="shared" si="469"/>
        <v>0</v>
      </c>
      <c r="CU1050" s="299">
        <f t="shared" si="470"/>
        <v>0</v>
      </c>
      <c r="CV1050" s="300">
        <f t="shared" si="471"/>
        <v>0</v>
      </c>
      <c r="CW1050" s="301">
        <f t="shared" si="472"/>
        <v>0</v>
      </c>
      <c r="CX1050" s="298">
        <f t="shared" si="473"/>
        <v>0</v>
      </c>
      <c r="CY1050" s="299">
        <f t="shared" si="474"/>
        <v>0</v>
      </c>
      <c r="CZ1050" s="300">
        <f t="shared" si="475"/>
        <v>0</v>
      </c>
      <c r="DA1050" s="301">
        <f t="shared" si="476"/>
        <v>0</v>
      </c>
      <c r="DB1050" s="371">
        <f t="shared" si="477"/>
        <v>0</v>
      </c>
      <c r="DC1050" s="303">
        <f t="shared" si="478"/>
        <v>0</v>
      </c>
      <c r="DD1050" s="304" t="str">
        <f>IF(DC1050=0,"",
IF(SUM($DC$1047:DC1050)=1,DE1050,
IF($DC$1167&gt;SUM($DC$1047:DC1050),_xlfn.CONCAT(", ",DE1050),
IF($DC$1167=SUM($DC$1047:DC1050),_xlfn.CONCAT(" y ",DE1050)))))</f>
        <v/>
      </c>
      <c r="DE1050" s="231" t="s">
        <v>6215</v>
      </c>
      <c r="DF1050" s="290">
        <f t="shared" si="479"/>
        <v>1</v>
      </c>
      <c r="DG1050" s="291" t="str">
        <f>IF(DF1050=0,"",
IF(SUM($DF$1047:DF1050)=1,DH1050,
IF($DF$1167&gt;SUM($DF$1047:DF1050),_xlfn.CONCAT(", ",DH1050),
IF($DF$1167=SUM($DF$1047:DF1050),_xlfn.CONCAT(" y ",DH1050)))))</f>
        <v>, 4</v>
      </c>
      <c r="DH1050" s="222" t="s">
        <v>6215</v>
      </c>
      <c r="DI1050" s="378">
        <f t="shared" si="480"/>
        <v>0</v>
      </c>
      <c r="DJ1050" s="379">
        <f t="shared" si="481"/>
        <v>0</v>
      </c>
      <c r="DK1050" s="380">
        <f t="shared" si="482"/>
        <v>0</v>
      </c>
    </row>
    <row r="1051" spans="1:115" ht="15" customHeight="1">
      <c r="A1051" s="81"/>
      <c r="B1051" s="82"/>
      <c r="C1051" s="85" t="s">
        <v>91</v>
      </c>
      <c r="D1051" s="732" t="str">
        <f>IF(CNGE_2024_M1_Secc1_Sub1!$D46="","",CNGE_2024_M1_Secc1_Sub1!$D46)</f>
        <v>SECRETARIA DE DESARROLLO SOCIAL</v>
      </c>
      <c r="E1051" s="733"/>
      <c r="F1051" s="733"/>
      <c r="G1051" s="733"/>
      <c r="H1051" s="733"/>
      <c r="I1051" s="733"/>
      <c r="J1051" s="733"/>
      <c r="K1051" s="733"/>
      <c r="L1051" s="734"/>
      <c r="M1051" s="111"/>
      <c r="N1051" s="111"/>
      <c r="O1051" s="111"/>
      <c r="P1051" s="111"/>
      <c r="Q1051" s="111"/>
      <c r="R1051" s="111"/>
      <c r="S1051" s="111"/>
      <c r="T1051" s="111"/>
      <c r="U1051" s="111"/>
      <c r="V1051" s="111"/>
      <c r="W1051" s="111"/>
      <c r="X1051" s="111"/>
      <c r="Y1051" s="111"/>
      <c r="Z1051" s="111"/>
      <c r="AA1051" s="111"/>
      <c r="AB1051" s="111"/>
      <c r="AC1051" s="111"/>
      <c r="AD1051" s="111"/>
      <c r="AE1051" s="8"/>
      <c r="AG1051" s="269">
        <f t="shared" si="404"/>
        <v>1</v>
      </c>
      <c r="AH1051" s="298">
        <f t="shared" si="405"/>
        <v>0</v>
      </c>
      <c r="AI1051" s="299">
        <f t="shared" si="406"/>
        <v>0</v>
      </c>
      <c r="AJ1051" s="300">
        <f t="shared" si="407"/>
        <v>0</v>
      </c>
      <c r="AK1051" s="301">
        <f t="shared" si="408"/>
        <v>0</v>
      </c>
      <c r="AL1051" s="298">
        <f t="shared" si="409"/>
        <v>0</v>
      </c>
      <c r="AM1051" s="299">
        <f t="shared" si="410"/>
        <v>0</v>
      </c>
      <c r="AN1051" s="300">
        <f t="shared" si="411"/>
        <v>0</v>
      </c>
      <c r="AO1051" s="301">
        <f t="shared" si="412"/>
        <v>0</v>
      </c>
      <c r="AP1051" s="298">
        <f t="shared" si="413"/>
        <v>0</v>
      </c>
      <c r="AQ1051" s="299">
        <f t="shared" si="414"/>
        <v>0</v>
      </c>
      <c r="AR1051" s="300">
        <f t="shared" si="415"/>
        <v>0</v>
      </c>
      <c r="AS1051" s="301">
        <f t="shared" si="416"/>
        <v>0</v>
      </c>
      <c r="AT1051" s="298">
        <f t="shared" si="417"/>
        <v>0</v>
      </c>
      <c r="AU1051" s="299">
        <f t="shared" si="418"/>
        <v>0</v>
      </c>
      <c r="AV1051" s="300">
        <f t="shared" si="419"/>
        <v>0</v>
      </c>
      <c r="AW1051" s="301">
        <f t="shared" si="420"/>
        <v>0</v>
      </c>
      <c r="AX1051" s="298">
        <f t="shared" si="421"/>
        <v>0</v>
      </c>
      <c r="AY1051" s="299">
        <f t="shared" si="422"/>
        <v>0</v>
      </c>
      <c r="AZ1051" s="300">
        <f t="shared" si="423"/>
        <v>0</v>
      </c>
      <c r="BA1051" s="301">
        <f t="shared" si="424"/>
        <v>0</v>
      </c>
      <c r="BB1051" s="298">
        <f t="shared" si="425"/>
        <v>0</v>
      </c>
      <c r="BC1051" s="299">
        <f t="shared" si="426"/>
        <v>0</v>
      </c>
      <c r="BD1051" s="300">
        <f t="shared" si="427"/>
        <v>0</v>
      </c>
      <c r="BE1051" s="301">
        <f t="shared" si="428"/>
        <v>0</v>
      </c>
      <c r="BF1051" s="298">
        <f t="shared" si="429"/>
        <v>0</v>
      </c>
      <c r="BG1051" s="299">
        <f t="shared" si="430"/>
        <v>0</v>
      </c>
      <c r="BH1051" s="300">
        <f t="shared" si="431"/>
        <v>0</v>
      </c>
      <c r="BI1051" s="301">
        <f t="shared" si="432"/>
        <v>0</v>
      </c>
      <c r="BJ1051" s="298">
        <f t="shared" si="433"/>
        <v>0</v>
      </c>
      <c r="BK1051" s="299">
        <f t="shared" si="434"/>
        <v>0</v>
      </c>
      <c r="BL1051" s="300">
        <f t="shared" si="435"/>
        <v>0</v>
      </c>
      <c r="BM1051" s="301">
        <f t="shared" si="436"/>
        <v>0</v>
      </c>
      <c r="BN1051" s="298">
        <f t="shared" si="437"/>
        <v>0</v>
      </c>
      <c r="BO1051" s="299">
        <f t="shared" si="438"/>
        <v>0</v>
      </c>
      <c r="BP1051" s="300">
        <f t="shared" si="439"/>
        <v>0</v>
      </c>
      <c r="BQ1051" s="301">
        <f t="shared" si="440"/>
        <v>0</v>
      </c>
      <c r="BR1051" s="298">
        <f t="shared" si="441"/>
        <v>0</v>
      </c>
      <c r="BS1051" s="299">
        <f t="shared" si="442"/>
        <v>0</v>
      </c>
      <c r="BT1051" s="300">
        <f t="shared" si="443"/>
        <v>0</v>
      </c>
      <c r="BU1051" s="301">
        <f t="shared" si="444"/>
        <v>0</v>
      </c>
      <c r="BV1051" s="298">
        <f t="shared" si="445"/>
        <v>0</v>
      </c>
      <c r="BW1051" s="299">
        <f t="shared" si="446"/>
        <v>0</v>
      </c>
      <c r="BX1051" s="300">
        <f t="shared" si="447"/>
        <v>0</v>
      </c>
      <c r="BY1051" s="301">
        <f t="shared" si="448"/>
        <v>0</v>
      </c>
      <c r="BZ1051" s="298">
        <f t="shared" si="449"/>
        <v>0</v>
      </c>
      <c r="CA1051" s="299">
        <f t="shared" si="450"/>
        <v>0</v>
      </c>
      <c r="CB1051" s="300">
        <f t="shared" si="451"/>
        <v>0</v>
      </c>
      <c r="CC1051" s="301">
        <f t="shared" si="452"/>
        <v>0</v>
      </c>
      <c r="CD1051" s="298">
        <f t="shared" si="453"/>
        <v>0</v>
      </c>
      <c r="CE1051" s="299">
        <f t="shared" si="454"/>
        <v>0</v>
      </c>
      <c r="CF1051" s="300">
        <f t="shared" si="455"/>
        <v>0</v>
      </c>
      <c r="CG1051" s="301">
        <f t="shared" si="456"/>
        <v>0</v>
      </c>
      <c r="CH1051" s="298">
        <f t="shared" si="457"/>
        <v>0</v>
      </c>
      <c r="CI1051" s="299">
        <f t="shared" si="458"/>
        <v>0</v>
      </c>
      <c r="CJ1051" s="300">
        <f t="shared" si="459"/>
        <v>0</v>
      </c>
      <c r="CK1051" s="301">
        <f t="shared" si="460"/>
        <v>0</v>
      </c>
      <c r="CL1051" s="298">
        <f t="shared" si="461"/>
        <v>0</v>
      </c>
      <c r="CM1051" s="299">
        <f t="shared" si="462"/>
        <v>0</v>
      </c>
      <c r="CN1051" s="300">
        <f t="shared" si="463"/>
        <v>0</v>
      </c>
      <c r="CO1051" s="301">
        <f t="shared" si="464"/>
        <v>0</v>
      </c>
      <c r="CP1051" s="298">
        <f t="shared" si="465"/>
        <v>0</v>
      </c>
      <c r="CQ1051" s="299">
        <f t="shared" si="466"/>
        <v>0</v>
      </c>
      <c r="CR1051" s="300">
        <f t="shared" si="467"/>
        <v>0</v>
      </c>
      <c r="CS1051" s="301">
        <f t="shared" si="468"/>
        <v>0</v>
      </c>
      <c r="CT1051" s="298">
        <f t="shared" si="469"/>
        <v>0</v>
      </c>
      <c r="CU1051" s="299">
        <f t="shared" si="470"/>
        <v>0</v>
      </c>
      <c r="CV1051" s="300">
        <f t="shared" si="471"/>
        <v>0</v>
      </c>
      <c r="CW1051" s="301">
        <f t="shared" si="472"/>
        <v>0</v>
      </c>
      <c r="CX1051" s="298">
        <f t="shared" si="473"/>
        <v>0</v>
      </c>
      <c r="CY1051" s="299">
        <f t="shared" si="474"/>
        <v>0</v>
      </c>
      <c r="CZ1051" s="300">
        <f t="shared" si="475"/>
        <v>0</v>
      </c>
      <c r="DA1051" s="301">
        <f t="shared" si="476"/>
        <v>0</v>
      </c>
      <c r="DB1051" s="371">
        <f t="shared" si="477"/>
        <v>0</v>
      </c>
      <c r="DC1051" s="303">
        <f t="shared" si="478"/>
        <v>0</v>
      </c>
      <c r="DD1051" s="304" t="str">
        <f>IF(DC1051=0,"",
IF(SUM($DC$1047:DC1051)=1,DE1051,
IF($DC$1167&gt;SUM($DC$1047:DC1051),_xlfn.CONCAT(", ",DE1051),
IF($DC$1167=SUM($DC$1047:DC1051),_xlfn.CONCAT(" y ",DE1051)))))</f>
        <v/>
      </c>
      <c r="DE1051" s="231" t="s">
        <v>6216</v>
      </c>
      <c r="DF1051" s="290">
        <f t="shared" si="479"/>
        <v>1</v>
      </c>
      <c r="DG1051" s="291" t="str">
        <f>IF(DF1051=0,"",
IF(SUM($DF$1047:DF1051)=1,DH1051,
IF($DF$1167&gt;SUM($DF$1047:DF1051),_xlfn.CONCAT(", ",DH1051),
IF($DF$1167=SUM($DF$1047:DF1051),_xlfn.CONCAT(" y ",DH1051)))))</f>
        <v>, 5</v>
      </c>
      <c r="DH1051" s="222" t="s">
        <v>6216</v>
      </c>
      <c r="DI1051" s="378">
        <f t="shared" si="480"/>
        <v>0</v>
      </c>
      <c r="DJ1051" s="379">
        <f t="shared" si="481"/>
        <v>0</v>
      </c>
      <c r="DK1051" s="380">
        <f t="shared" si="482"/>
        <v>0</v>
      </c>
    </row>
    <row r="1052" spans="1:115" ht="30" customHeight="1">
      <c r="A1052" s="81"/>
      <c r="B1052" s="82"/>
      <c r="C1052" s="85" t="s">
        <v>92</v>
      </c>
      <c r="D1052" s="732" t="str">
        <f>IF(CNGE_2024_M1_Secc1_Sub1!$D47="","",CNGE_2024_M1_Secc1_Sub1!$D47)</f>
        <v>SECRETARIA DE DESARROLLO ECONOMICO Y PORTUARIO</v>
      </c>
      <c r="E1052" s="733"/>
      <c r="F1052" s="733"/>
      <c r="G1052" s="733"/>
      <c r="H1052" s="733"/>
      <c r="I1052" s="733"/>
      <c r="J1052" s="733"/>
      <c r="K1052" s="733"/>
      <c r="L1052" s="734"/>
      <c r="M1052" s="111"/>
      <c r="N1052" s="111"/>
      <c r="O1052" s="111"/>
      <c r="P1052" s="111"/>
      <c r="Q1052" s="111"/>
      <c r="R1052" s="111"/>
      <c r="S1052" s="111"/>
      <c r="T1052" s="111"/>
      <c r="U1052" s="111"/>
      <c r="V1052" s="111"/>
      <c r="W1052" s="111"/>
      <c r="X1052" s="111"/>
      <c r="Y1052" s="111"/>
      <c r="Z1052" s="111"/>
      <c r="AA1052" s="111"/>
      <c r="AB1052" s="111"/>
      <c r="AC1052" s="111"/>
      <c r="AD1052" s="111"/>
      <c r="AE1052" s="8"/>
      <c r="AG1052" s="269">
        <f t="shared" si="404"/>
        <v>1</v>
      </c>
      <c r="AH1052" s="298">
        <f t="shared" si="405"/>
        <v>0</v>
      </c>
      <c r="AI1052" s="299">
        <f t="shared" si="406"/>
        <v>0</v>
      </c>
      <c r="AJ1052" s="300">
        <f t="shared" si="407"/>
        <v>0</v>
      </c>
      <c r="AK1052" s="301">
        <f t="shared" si="408"/>
        <v>0</v>
      </c>
      <c r="AL1052" s="298">
        <f t="shared" si="409"/>
        <v>0</v>
      </c>
      <c r="AM1052" s="299">
        <f t="shared" si="410"/>
        <v>0</v>
      </c>
      <c r="AN1052" s="300">
        <f t="shared" si="411"/>
        <v>0</v>
      </c>
      <c r="AO1052" s="301">
        <f t="shared" si="412"/>
        <v>0</v>
      </c>
      <c r="AP1052" s="298">
        <f t="shared" si="413"/>
        <v>0</v>
      </c>
      <c r="AQ1052" s="299">
        <f t="shared" si="414"/>
        <v>0</v>
      </c>
      <c r="AR1052" s="300">
        <f t="shared" si="415"/>
        <v>0</v>
      </c>
      <c r="AS1052" s="301">
        <f t="shared" si="416"/>
        <v>0</v>
      </c>
      <c r="AT1052" s="298">
        <f t="shared" si="417"/>
        <v>0</v>
      </c>
      <c r="AU1052" s="299">
        <f t="shared" si="418"/>
        <v>0</v>
      </c>
      <c r="AV1052" s="300">
        <f t="shared" si="419"/>
        <v>0</v>
      </c>
      <c r="AW1052" s="301">
        <f t="shared" si="420"/>
        <v>0</v>
      </c>
      <c r="AX1052" s="298">
        <f t="shared" si="421"/>
        <v>0</v>
      </c>
      <c r="AY1052" s="299">
        <f t="shared" si="422"/>
        <v>0</v>
      </c>
      <c r="AZ1052" s="300">
        <f t="shared" si="423"/>
        <v>0</v>
      </c>
      <c r="BA1052" s="301">
        <f t="shared" si="424"/>
        <v>0</v>
      </c>
      <c r="BB1052" s="298">
        <f t="shared" si="425"/>
        <v>0</v>
      </c>
      <c r="BC1052" s="299">
        <f t="shared" si="426"/>
        <v>0</v>
      </c>
      <c r="BD1052" s="300">
        <f t="shared" si="427"/>
        <v>0</v>
      </c>
      <c r="BE1052" s="301">
        <f t="shared" si="428"/>
        <v>0</v>
      </c>
      <c r="BF1052" s="298">
        <f t="shared" si="429"/>
        <v>0</v>
      </c>
      <c r="BG1052" s="299">
        <f t="shared" si="430"/>
        <v>0</v>
      </c>
      <c r="BH1052" s="300">
        <f t="shared" si="431"/>
        <v>0</v>
      </c>
      <c r="BI1052" s="301">
        <f t="shared" si="432"/>
        <v>0</v>
      </c>
      <c r="BJ1052" s="298">
        <f t="shared" si="433"/>
        <v>0</v>
      </c>
      <c r="BK1052" s="299">
        <f t="shared" si="434"/>
        <v>0</v>
      </c>
      <c r="BL1052" s="300">
        <f t="shared" si="435"/>
        <v>0</v>
      </c>
      <c r="BM1052" s="301">
        <f t="shared" si="436"/>
        <v>0</v>
      </c>
      <c r="BN1052" s="298">
        <f t="shared" si="437"/>
        <v>0</v>
      </c>
      <c r="BO1052" s="299">
        <f t="shared" si="438"/>
        <v>0</v>
      </c>
      <c r="BP1052" s="300">
        <f t="shared" si="439"/>
        <v>0</v>
      </c>
      <c r="BQ1052" s="301">
        <f t="shared" si="440"/>
        <v>0</v>
      </c>
      <c r="BR1052" s="298">
        <f t="shared" si="441"/>
        <v>0</v>
      </c>
      <c r="BS1052" s="299">
        <f t="shared" si="442"/>
        <v>0</v>
      </c>
      <c r="BT1052" s="300">
        <f t="shared" si="443"/>
        <v>0</v>
      </c>
      <c r="BU1052" s="301">
        <f t="shared" si="444"/>
        <v>0</v>
      </c>
      <c r="BV1052" s="298">
        <f t="shared" si="445"/>
        <v>0</v>
      </c>
      <c r="BW1052" s="299">
        <f t="shared" si="446"/>
        <v>0</v>
      </c>
      <c r="BX1052" s="300">
        <f t="shared" si="447"/>
        <v>0</v>
      </c>
      <c r="BY1052" s="301">
        <f t="shared" si="448"/>
        <v>0</v>
      </c>
      <c r="BZ1052" s="298">
        <f t="shared" si="449"/>
        <v>0</v>
      </c>
      <c r="CA1052" s="299">
        <f t="shared" si="450"/>
        <v>0</v>
      </c>
      <c r="CB1052" s="300">
        <f t="shared" si="451"/>
        <v>0</v>
      </c>
      <c r="CC1052" s="301">
        <f t="shared" si="452"/>
        <v>0</v>
      </c>
      <c r="CD1052" s="298">
        <f t="shared" si="453"/>
        <v>0</v>
      </c>
      <c r="CE1052" s="299">
        <f t="shared" si="454"/>
        <v>0</v>
      </c>
      <c r="CF1052" s="300">
        <f t="shared" si="455"/>
        <v>0</v>
      </c>
      <c r="CG1052" s="301">
        <f t="shared" si="456"/>
        <v>0</v>
      </c>
      <c r="CH1052" s="298">
        <f t="shared" si="457"/>
        <v>0</v>
      </c>
      <c r="CI1052" s="299">
        <f t="shared" si="458"/>
        <v>0</v>
      </c>
      <c r="CJ1052" s="300">
        <f t="shared" si="459"/>
        <v>0</v>
      </c>
      <c r="CK1052" s="301">
        <f t="shared" si="460"/>
        <v>0</v>
      </c>
      <c r="CL1052" s="298">
        <f t="shared" si="461"/>
        <v>0</v>
      </c>
      <c r="CM1052" s="299">
        <f t="shared" si="462"/>
        <v>0</v>
      </c>
      <c r="CN1052" s="300">
        <f t="shared" si="463"/>
        <v>0</v>
      </c>
      <c r="CO1052" s="301">
        <f t="shared" si="464"/>
        <v>0</v>
      </c>
      <c r="CP1052" s="298">
        <f t="shared" si="465"/>
        <v>0</v>
      </c>
      <c r="CQ1052" s="299">
        <f t="shared" si="466"/>
        <v>0</v>
      </c>
      <c r="CR1052" s="300">
        <f t="shared" si="467"/>
        <v>0</v>
      </c>
      <c r="CS1052" s="301">
        <f t="shared" si="468"/>
        <v>0</v>
      </c>
      <c r="CT1052" s="298">
        <f t="shared" si="469"/>
        <v>0</v>
      </c>
      <c r="CU1052" s="299">
        <f t="shared" si="470"/>
        <v>0</v>
      </c>
      <c r="CV1052" s="300">
        <f t="shared" si="471"/>
        <v>0</v>
      </c>
      <c r="CW1052" s="301">
        <f t="shared" si="472"/>
        <v>0</v>
      </c>
      <c r="CX1052" s="298">
        <f t="shared" si="473"/>
        <v>0</v>
      </c>
      <c r="CY1052" s="299">
        <f t="shared" si="474"/>
        <v>0</v>
      </c>
      <c r="CZ1052" s="300">
        <f t="shared" si="475"/>
        <v>0</v>
      </c>
      <c r="DA1052" s="301">
        <f t="shared" si="476"/>
        <v>0</v>
      </c>
      <c r="DB1052" s="371">
        <f t="shared" si="477"/>
        <v>0</v>
      </c>
      <c r="DC1052" s="303">
        <f t="shared" si="478"/>
        <v>0</v>
      </c>
      <c r="DD1052" s="304" t="str">
        <f>IF(DC1052=0,"",
IF(SUM($DC$1047:DC1052)=1,DE1052,
IF($DC$1167&gt;SUM($DC$1047:DC1052),_xlfn.CONCAT(", ",DE1052),
IF($DC$1167=SUM($DC$1047:DC1052),_xlfn.CONCAT(" y ",DE1052)))))</f>
        <v/>
      </c>
      <c r="DE1052" s="231" t="s">
        <v>6217</v>
      </c>
      <c r="DF1052" s="290">
        <f t="shared" si="479"/>
        <v>1</v>
      </c>
      <c r="DG1052" s="291" t="str">
        <f>IF(DF1052=0,"",
IF(SUM($DF$1047:DF1052)=1,DH1052,
IF($DF$1167&gt;SUM($DF$1047:DF1052),_xlfn.CONCAT(", ",DH1052),
IF($DF$1167=SUM($DF$1047:DF1052),_xlfn.CONCAT(" y ",DH1052)))))</f>
        <v>, 6</v>
      </c>
      <c r="DH1052" s="222" t="s">
        <v>6217</v>
      </c>
      <c r="DI1052" s="378">
        <f t="shared" si="480"/>
        <v>0</v>
      </c>
      <c r="DJ1052" s="379">
        <f t="shared" si="481"/>
        <v>0</v>
      </c>
      <c r="DK1052" s="380">
        <f t="shared" si="482"/>
        <v>0</v>
      </c>
    </row>
    <row r="1053" spans="1:115" ht="15" customHeight="1">
      <c r="A1053" s="81"/>
      <c r="B1053" s="82"/>
      <c r="C1053" s="85" t="s">
        <v>93</v>
      </c>
      <c r="D1053" s="732" t="str">
        <f>IF(CNGE_2024_M1_Secc1_Sub1!$D48="","",CNGE_2024_M1_Secc1_Sub1!$D48)</f>
        <v>SECRETARIA DE GOBIERNO</v>
      </c>
      <c r="E1053" s="733"/>
      <c r="F1053" s="733"/>
      <c r="G1053" s="733"/>
      <c r="H1053" s="733"/>
      <c r="I1053" s="733"/>
      <c r="J1053" s="733"/>
      <c r="K1053" s="733"/>
      <c r="L1053" s="734"/>
      <c r="M1053" s="111"/>
      <c r="N1053" s="111"/>
      <c r="O1053" s="111"/>
      <c r="P1053" s="111"/>
      <c r="Q1053" s="111"/>
      <c r="R1053" s="111"/>
      <c r="S1053" s="111"/>
      <c r="T1053" s="111"/>
      <c r="U1053" s="111"/>
      <c r="V1053" s="111"/>
      <c r="W1053" s="111"/>
      <c r="X1053" s="111"/>
      <c r="Y1053" s="111"/>
      <c r="Z1053" s="111"/>
      <c r="AA1053" s="111"/>
      <c r="AB1053" s="111"/>
      <c r="AC1053" s="111"/>
      <c r="AD1053" s="111"/>
      <c r="AE1053" s="8"/>
      <c r="AG1053" s="269">
        <f t="shared" si="404"/>
        <v>1</v>
      </c>
      <c r="AH1053" s="298">
        <f t="shared" si="405"/>
        <v>0</v>
      </c>
      <c r="AI1053" s="299">
        <f t="shared" si="406"/>
        <v>0</v>
      </c>
      <c r="AJ1053" s="300">
        <f t="shared" si="407"/>
        <v>0</v>
      </c>
      <c r="AK1053" s="301">
        <f t="shared" si="408"/>
        <v>0</v>
      </c>
      <c r="AL1053" s="298">
        <f t="shared" si="409"/>
        <v>0</v>
      </c>
      <c r="AM1053" s="299">
        <f t="shared" si="410"/>
        <v>0</v>
      </c>
      <c r="AN1053" s="300">
        <f t="shared" si="411"/>
        <v>0</v>
      </c>
      <c r="AO1053" s="301">
        <f t="shared" si="412"/>
        <v>0</v>
      </c>
      <c r="AP1053" s="298">
        <f t="shared" si="413"/>
        <v>0</v>
      </c>
      <c r="AQ1053" s="299">
        <f t="shared" si="414"/>
        <v>0</v>
      </c>
      <c r="AR1053" s="300">
        <f t="shared" si="415"/>
        <v>0</v>
      </c>
      <c r="AS1053" s="301">
        <f t="shared" si="416"/>
        <v>0</v>
      </c>
      <c r="AT1053" s="298">
        <f t="shared" si="417"/>
        <v>0</v>
      </c>
      <c r="AU1053" s="299">
        <f t="shared" si="418"/>
        <v>0</v>
      </c>
      <c r="AV1053" s="300">
        <f t="shared" si="419"/>
        <v>0</v>
      </c>
      <c r="AW1053" s="301">
        <f t="shared" si="420"/>
        <v>0</v>
      </c>
      <c r="AX1053" s="298">
        <f t="shared" si="421"/>
        <v>0</v>
      </c>
      <c r="AY1053" s="299">
        <f t="shared" si="422"/>
        <v>0</v>
      </c>
      <c r="AZ1053" s="300">
        <f t="shared" si="423"/>
        <v>0</v>
      </c>
      <c r="BA1053" s="301">
        <f t="shared" si="424"/>
        <v>0</v>
      </c>
      <c r="BB1053" s="298">
        <f t="shared" si="425"/>
        <v>0</v>
      </c>
      <c r="BC1053" s="299">
        <f t="shared" si="426"/>
        <v>0</v>
      </c>
      <c r="BD1053" s="300">
        <f t="shared" si="427"/>
        <v>0</v>
      </c>
      <c r="BE1053" s="301">
        <f t="shared" si="428"/>
        <v>0</v>
      </c>
      <c r="BF1053" s="298">
        <f t="shared" si="429"/>
        <v>0</v>
      </c>
      <c r="BG1053" s="299">
        <f t="shared" si="430"/>
        <v>0</v>
      </c>
      <c r="BH1053" s="300">
        <f t="shared" si="431"/>
        <v>0</v>
      </c>
      <c r="BI1053" s="301">
        <f t="shared" si="432"/>
        <v>0</v>
      </c>
      <c r="BJ1053" s="298">
        <f t="shared" si="433"/>
        <v>0</v>
      </c>
      <c r="BK1053" s="299">
        <f t="shared" si="434"/>
        <v>0</v>
      </c>
      <c r="BL1053" s="300">
        <f t="shared" si="435"/>
        <v>0</v>
      </c>
      <c r="BM1053" s="301">
        <f t="shared" si="436"/>
        <v>0</v>
      </c>
      <c r="BN1053" s="298">
        <f t="shared" si="437"/>
        <v>0</v>
      </c>
      <c r="BO1053" s="299">
        <f t="shared" si="438"/>
        <v>0</v>
      </c>
      <c r="BP1053" s="300">
        <f t="shared" si="439"/>
        <v>0</v>
      </c>
      <c r="BQ1053" s="301">
        <f t="shared" si="440"/>
        <v>0</v>
      </c>
      <c r="BR1053" s="298">
        <f t="shared" si="441"/>
        <v>0</v>
      </c>
      <c r="BS1053" s="299">
        <f t="shared" si="442"/>
        <v>0</v>
      </c>
      <c r="BT1053" s="300">
        <f t="shared" si="443"/>
        <v>0</v>
      </c>
      <c r="BU1053" s="301">
        <f t="shared" si="444"/>
        <v>0</v>
      </c>
      <c r="BV1053" s="298">
        <f t="shared" si="445"/>
        <v>0</v>
      </c>
      <c r="BW1053" s="299">
        <f t="shared" si="446"/>
        <v>0</v>
      </c>
      <c r="BX1053" s="300">
        <f t="shared" si="447"/>
        <v>0</v>
      </c>
      <c r="BY1053" s="301">
        <f t="shared" si="448"/>
        <v>0</v>
      </c>
      <c r="BZ1053" s="298">
        <f t="shared" si="449"/>
        <v>0</v>
      </c>
      <c r="CA1053" s="299">
        <f t="shared" si="450"/>
        <v>0</v>
      </c>
      <c r="CB1053" s="300">
        <f t="shared" si="451"/>
        <v>0</v>
      </c>
      <c r="CC1053" s="301">
        <f t="shared" si="452"/>
        <v>0</v>
      </c>
      <c r="CD1053" s="298">
        <f t="shared" si="453"/>
        <v>0</v>
      </c>
      <c r="CE1053" s="299">
        <f t="shared" si="454"/>
        <v>0</v>
      </c>
      <c r="CF1053" s="300">
        <f t="shared" si="455"/>
        <v>0</v>
      </c>
      <c r="CG1053" s="301">
        <f t="shared" si="456"/>
        <v>0</v>
      </c>
      <c r="CH1053" s="298">
        <f t="shared" si="457"/>
        <v>0</v>
      </c>
      <c r="CI1053" s="299">
        <f t="shared" si="458"/>
        <v>0</v>
      </c>
      <c r="CJ1053" s="300">
        <f t="shared" si="459"/>
        <v>0</v>
      </c>
      <c r="CK1053" s="301">
        <f t="shared" si="460"/>
        <v>0</v>
      </c>
      <c r="CL1053" s="298">
        <f t="shared" si="461"/>
        <v>0</v>
      </c>
      <c r="CM1053" s="299">
        <f t="shared" si="462"/>
        <v>0</v>
      </c>
      <c r="CN1053" s="300">
        <f t="shared" si="463"/>
        <v>0</v>
      </c>
      <c r="CO1053" s="301">
        <f t="shared" si="464"/>
        <v>0</v>
      </c>
      <c r="CP1053" s="298">
        <f t="shared" si="465"/>
        <v>0</v>
      </c>
      <c r="CQ1053" s="299">
        <f t="shared" si="466"/>
        <v>0</v>
      </c>
      <c r="CR1053" s="300">
        <f t="shared" si="467"/>
        <v>0</v>
      </c>
      <c r="CS1053" s="301">
        <f t="shared" si="468"/>
        <v>0</v>
      </c>
      <c r="CT1053" s="298">
        <f t="shared" si="469"/>
        <v>0</v>
      </c>
      <c r="CU1053" s="299">
        <f t="shared" si="470"/>
        <v>0</v>
      </c>
      <c r="CV1053" s="300">
        <f t="shared" si="471"/>
        <v>0</v>
      </c>
      <c r="CW1053" s="301">
        <f t="shared" si="472"/>
        <v>0</v>
      </c>
      <c r="CX1053" s="298">
        <f t="shared" si="473"/>
        <v>0</v>
      </c>
      <c r="CY1053" s="299">
        <f t="shared" si="474"/>
        <v>0</v>
      </c>
      <c r="CZ1053" s="300">
        <f t="shared" si="475"/>
        <v>0</v>
      </c>
      <c r="DA1053" s="301">
        <f t="shared" si="476"/>
        <v>0</v>
      </c>
      <c r="DB1053" s="371">
        <f t="shared" si="477"/>
        <v>0</v>
      </c>
      <c r="DC1053" s="303">
        <f t="shared" si="478"/>
        <v>0</v>
      </c>
      <c r="DD1053" s="304" t="str">
        <f>IF(DC1053=0,"",
IF(SUM($DC$1047:DC1053)=1,DE1053,
IF($DC$1167&gt;SUM($DC$1047:DC1053),_xlfn.CONCAT(", ",DE1053),
IF($DC$1167=SUM($DC$1047:DC1053),_xlfn.CONCAT(" y ",DE1053)))))</f>
        <v/>
      </c>
      <c r="DE1053" s="231" t="s">
        <v>6218</v>
      </c>
      <c r="DF1053" s="290">
        <f t="shared" si="479"/>
        <v>1</v>
      </c>
      <c r="DG1053" s="291" t="str">
        <f>IF(DF1053=0,"",
IF(SUM($DF$1047:DF1053)=1,DH1053,
IF($DF$1167&gt;SUM($DF$1047:DF1053),_xlfn.CONCAT(", ",DH1053),
IF($DF$1167=SUM($DF$1047:DF1053),_xlfn.CONCAT(" y ",DH1053)))))</f>
        <v>, 7</v>
      </c>
      <c r="DH1053" s="222" t="s">
        <v>6218</v>
      </c>
      <c r="DI1053" s="378">
        <f t="shared" si="480"/>
        <v>0</v>
      </c>
      <c r="DJ1053" s="379">
        <f t="shared" si="481"/>
        <v>0</v>
      </c>
      <c r="DK1053" s="380">
        <f t="shared" si="482"/>
        <v>0</v>
      </c>
    </row>
    <row r="1054" spans="1:115" ht="15" customHeight="1">
      <c r="A1054" s="81"/>
      <c r="B1054" s="82"/>
      <c r="C1054" s="85" t="s">
        <v>94</v>
      </c>
      <c r="D1054" s="732" t="str">
        <f>IF(CNGE_2024_M1_Secc1_Sub1!$D49="","",CNGE_2024_M1_Secc1_Sub1!$D49)</f>
        <v>SECRETARIA DE FINANZAS Y PLANEACION</v>
      </c>
      <c r="E1054" s="733"/>
      <c r="F1054" s="733"/>
      <c r="G1054" s="733"/>
      <c r="H1054" s="733"/>
      <c r="I1054" s="733"/>
      <c r="J1054" s="733"/>
      <c r="K1054" s="733"/>
      <c r="L1054" s="734"/>
      <c r="M1054" s="111"/>
      <c r="N1054" s="111"/>
      <c r="O1054" s="111"/>
      <c r="P1054" s="111"/>
      <c r="Q1054" s="111"/>
      <c r="R1054" s="111"/>
      <c r="S1054" s="111"/>
      <c r="T1054" s="111"/>
      <c r="U1054" s="111"/>
      <c r="V1054" s="111"/>
      <c r="W1054" s="111"/>
      <c r="X1054" s="111"/>
      <c r="Y1054" s="111"/>
      <c r="Z1054" s="111"/>
      <c r="AA1054" s="111"/>
      <c r="AB1054" s="111"/>
      <c r="AC1054" s="111"/>
      <c r="AD1054" s="111"/>
      <c r="AE1054" s="8"/>
      <c r="AG1054" s="269">
        <f t="shared" si="404"/>
        <v>1</v>
      </c>
      <c r="AH1054" s="298">
        <f t="shared" si="405"/>
        <v>0</v>
      </c>
      <c r="AI1054" s="299">
        <f t="shared" si="406"/>
        <v>0</v>
      </c>
      <c r="AJ1054" s="300">
        <f t="shared" si="407"/>
        <v>0</v>
      </c>
      <c r="AK1054" s="301">
        <f t="shared" si="408"/>
        <v>0</v>
      </c>
      <c r="AL1054" s="298">
        <f t="shared" si="409"/>
        <v>0</v>
      </c>
      <c r="AM1054" s="299">
        <f t="shared" si="410"/>
        <v>0</v>
      </c>
      <c r="AN1054" s="300">
        <f t="shared" si="411"/>
        <v>0</v>
      </c>
      <c r="AO1054" s="301">
        <f t="shared" si="412"/>
        <v>0</v>
      </c>
      <c r="AP1054" s="298">
        <f t="shared" si="413"/>
        <v>0</v>
      </c>
      <c r="AQ1054" s="299">
        <f t="shared" si="414"/>
        <v>0</v>
      </c>
      <c r="AR1054" s="300">
        <f t="shared" si="415"/>
        <v>0</v>
      </c>
      <c r="AS1054" s="301">
        <f t="shared" si="416"/>
        <v>0</v>
      </c>
      <c r="AT1054" s="298">
        <f t="shared" si="417"/>
        <v>0</v>
      </c>
      <c r="AU1054" s="299">
        <f t="shared" si="418"/>
        <v>0</v>
      </c>
      <c r="AV1054" s="300">
        <f t="shared" si="419"/>
        <v>0</v>
      </c>
      <c r="AW1054" s="301">
        <f t="shared" si="420"/>
        <v>0</v>
      </c>
      <c r="AX1054" s="298">
        <f t="shared" si="421"/>
        <v>0</v>
      </c>
      <c r="AY1054" s="299">
        <f t="shared" si="422"/>
        <v>0</v>
      </c>
      <c r="AZ1054" s="300">
        <f t="shared" si="423"/>
        <v>0</v>
      </c>
      <c r="BA1054" s="301">
        <f t="shared" si="424"/>
        <v>0</v>
      </c>
      <c r="BB1054" s="298">
        <f t="shared" si="425"/>
        <v>0</v>
      </c>
      <c r="BC1054" s="299">
        <f t="shared" si="426"/>
        <v>0</v>
      </c>
      <c r="BD1054" s="300">
        <f t="shared" si="427"/>
        <v>0</v>
      </c>
      <c r="BE1054" s="301">
        <f t="shared" si="428"/>
        <v>0</v>
      </c>
      <c r="BF1054" s="298">
        <f t="shared" si="429"/>
        <v>0</v>
      </c>
      <c r="BG1054" s="299">
        <f t="shared" si="430"/>
        <v>0</v>
      </c>
      <c r="BH1054" s="300">
        <f t="shared" si="431"/>
        <v>0</v>
      </c>
      <c r="BI1054" s="301">
        <f t="shared" si="432"/>
        <v>0</v>
      </c>
      <c r="BJ1054" s="298">
        <f t="shared" si="433"/>
        <v>0</v>
      </c>
      <c r="BK1054" s="299">
        <f t="shared" si="434"/>
        <v>0</v>
      </c>
      <c r="BL1054" s="300">
        <f t="shared" si="435"/>
        <v>0</v>
      </c>
      <c r="BM1054" s="301">
        <f t="shared" si="436"/>
        <v>0</v>
      </c>
      <c r="BN1054" s="298">
        <f t="shared" si="437"/>
        <v>0</v>
      </c>
      <c r="BO1054" s="299">
        <f t="shared" si="438"/>
        <v>0</v>
      </c>
      <c r="BP1054" s="300">
        <f t="shared" si="439"/>
        <v>0</v>
      </c>
      <c r="BQ1054" s="301">
        <f t="shared" si="440"/>
        <v>0</v>
      </c>
      <c r="BR1054" s="298">
        <f t="shared" si="441"/>
        <v>0</v>
      </c>
      <c r="BS1054" s="299">
        <f t="shared" si="442"/>
        <v>0</v>
      </c>
      <c r="BT1054" s="300">
        <f t="shared" si="443"/>
        <v>0</v>
      </c>
      <c r="BU1054" s="301">
        <f t="shared" si="444"/>
        <v>0</v>
      </c>
      <c r="BV1054" s="298">
        <f t="shared" si="445"/>
        <v>0</v>
      </c>
      <c r="BW1054" s="299">
        <f t="shared" si="446"/>
        <v>0</v>
      </c>
      <c r="BX1054" s="300">
        <f t="shared" si="447"/>
        <v>0</v>
      </c>
      <c r="BY1054" s="301">
        <f t="shared" si="448"/>
        <v>0</v>
      </c>
      <c r="BZ1054" s="298">
        <f t="shared" si="449"/>
        <v>0</v>
      </c>
      <c r="CA1054" s="299">
        <f t="shared" si="450"/>
        <v>0</v>
      </c>
      <c r="CB1054" s="300">
        <f t="shared" si="451"/>
        <v>0</v>
      </c>
      <c r="CC1054" s="301">
        <f t="shared" si="452"/>
        <v>0</v>
      </c>
      <c r="CD1054" s="298">
        <f t="shared" si="453"/>
        <v>0</v>
      </c>
      <c r="CE1054" s="299">
        <f t="shared" si="454"/>
        <v>0</v>
      </c>
      <c r="CF1054" s="300">
        <f t="shared" si="455"/>
        <v>0</v>
      </c>
      <c r="CG1054" s="301">
        <f t="shared" si="456"/>
        <v>0</v>
      </c>
      <c r="CH1054" s="298">
        <f t="shared" si="457"/>
        <v>0</v>
      </c>
      <c r="CI1054" s="299">
        <f t="shared" si="458"/>
        <v>0</v>
      </c>
      <c r="CJ1054" s="300">
        <f t="shared" si="459"/>
        <v>0</v>
      </c>
      <c r="CK1054" s="301">
        <f t="shared" si="460"/>
        <v>0</v>
      </c>
      <c r="CL1054" s="298">
        <f t="shared" si="461"/>
        <v>0</v>
      </c>
      <c r="CM1054" s="299">
        <f t="shared" si="462"/>
        <v>0</v>
      </c>
      <c r="CN1054" s="300">
        <f t="shared" si="463"/>
        <v>0</v>
      </c>
      <c r="CO1054" s="301">
        <f t="shared" si="464"/>
        <v>0</v>
      </c>
      <c r="CP1054" s="298">
        <f t="shared" si="465"/>
        <v>0</v>
      </c>
      <c r="CQ1054" s="299">
        <f t="shared" si="466"/>
        <v>0</v>
      </c>
      <c r="CR1054" s="300">
        <f t="shared" si="467"/>
        <v>0</v>
      </c>
      <c r="CS1054" s="301">
        <f t="shared" si="468"/>
        <v>0</v>
      </c>
      <c r="CT1054" s="298">
        <f t="shared" si="469"/>
        <v>0</v>
      </c>
      <c r="CU1054" s="299">
        <f t="shared" si="470"/>
        <v>0</v>
      </c>
      <c r="CV1054" s="300">
        <f t="shared" si="471"/>
        <v>0</v>
      </c>
      <c r="CW1054" s="301">
        <f t="shared" si="472"/>
        <v>0</v>
      </c>
      <c r="CX1054" s="298">
        <f t="shared" si="473"/>
        <v>0</v>
      </c>
      <c r="CY1054" s="299">
        <f t="shared" si="474"/>
        <v>0</v>
      </c>
      <c r="CZ1054" s="300">
        <f t="shared" si="475"/>
        <v>0</v>
      </c>
      <c r="DA1054" s="301">
        <f t="shared" si="476"/>
        <v>0</v>
      </c>
      <c r="DB1054" s="371">
        <f t="shared" si="477"/>
        <v>0</v>
      </c>
      <c r="DC1054" s="303">
        <f t="shared" si="478"/>
        <v>0</v>
      </c>
      <c r="DD1054" s="304" t="str">
        <f>IF(DC1054=0,"",
IF(SUM($DC$1047:DC1054)=1,DE1054,
IF($DC$1167&gt;SUM($DC$1047:DC1054),_xlfn.CONCAT(", ",DE1054),
IF($DC$1167=SUM($DC$1047:DC1054),_xlfn.CONCAT(" y ",DE1054)))))</f>
        <v/>
      </c>
      <c r="DE1054" s="231" t="s">
        <v>6219</v>
      </c>
      <c r="DF1054" s="290">
        <f t="shared" si="479"/>
        <v>1</v>
      </c>
      <c r="DG1054" s="291" t="str">
        <f>IF(DF1054=0,"",
IF(SUM($DF$1047:DF1054)=1,DH1054,
IF($DF$1167&gt;SUM($DF$1047:DF1054),_xlfn.CONCAT(", ",DH1054),
IF($DF$1167=SUM($DF$1047:DF1054),_xlfn.CONCAT(" y ",DH1054)))))</f>
        <v>, 8</v>
      </c>
      <c r="DH1054" s="222" t="s">
        <v>6219</v>
      </c>
      <c r="DI1054" s="378">
        <f t="shared" si="480"/>
        <v>0</v>
      </c>
      <c r="DJ1054" s="379">
        <f t="shared" si="481"/>
        <v>0</v>
      </c>
      <c r="DK1054" s="380">
        <f t="shared" si="482"/>
        <v>0</v>
      </c>
    </row>
    <row r="1055" spans="1:115" ht="30" customHeight="1">
      <c r="A1055" s="81"/>
      <c r="B1055" s="82"/>
      <c r="C1055" s="85" t="s">
        <v>95</v>
      </c>
      <c r="D1055" s="732" t="str">
        <f>IF(CNGE_2024_M1_Secc1_Sub1!$D50="","",CNGE_2024_M1_Secc1_Sub1!$D50)</f>
        <v>COORDINACION GENERAL DE COMUNICACION SOCIAL</v>
      </c>
      <c r="E1055" s="733"/>
      <c r="F1055" s="733"/>
      <c r="G1055" s="733"/>
      <c r="H1055" s="733"/>
      <c r="I1055" s="733"/>
      <c r="J1055" s="733"/>
      <c r="K1055" s="733"/>
      <c r="L1055" s="734"/>
      <c r="M1055" s="111"/>
      <c r="N1055" s="111"/>
      <c r="O1055" s="111"/>
      <c r="P1055" s="111"/>
      <c r="Q1055" s="111"/>
      <c r="R1055" s="111"/>
      <c r="S1055" s="111"/>
      <c r="T1055" s="111"/>
      <c r="U1055" s="111"/>
      <c r="V1055" s="111"/>
      <c r="W1055" s="111"/>
      <c r="X1055" s="111"/>
      <c r="Y1055" s="111"/>
      <c r="Z1055" s="111"/>
      <c r="AA1055" s="111"/>
      <c r="AB1055" s="111"/>
      <c r="AC1055" s="111"/>
      <c r="AD1055" s="111"/>
      <c r="AE1055" s="8"/>
      <c r="AG1055" s="269">
        <f t="shared" si="404"/>
        <v>1</v>
      </c>
      <c r="AH1055" s="298">
        <f t="shared" si="405"/>
        <v>0</v>
      </c>
      <c r="AI1055" s="299">
        <f t="shared" si="406"/>
        <v>0</v>
      </c>
      <c r="AJ1055" s="300">
        <f t="shared" si="407"/>
        <v>0</v>
      </c>
      <c r="AK1055" s="301">
        <f t="shared" si="408"/>
        <v>0</v>
      </c>
      <c r="AL1055" s="298">
        <f t="shared" si="409"/>
        <v>0</v>
      </c>
      <c r="AM1055" s="299">
        <f t="shared" si="410"/>
        <v>0</v>
      </c>
      <c r="AN1055" s="300">
        <f t="shared" si="411"/>
        <v>0</v>
      </c>
      <c r="AO1055" s="301">
        <f t="shared" si="412"/>
        <v>0</v>
      </c>
      <c r="AP1055" s="298">
        <f t="shared" si="413"/>
        <v>0</v>
      </c>
      <c r="AQ1055" s="299">
        <f t="shared" si="414"/>
        <v>0</v>
      </c>
      <c r="AR1055" s="300">
        <f t="shared" si="415"/>
        <v>0</v>
      </c>
      <c r="AS1055" s="301">
        <f t="shared" si="416"/>
        <v>0</v>
      </c>
      <c r="AT1055" s="298">
        <f t="shared" si="417"/>
        <v>0</v>
      </c>
      <c r="AU1055" s="299">
        <f t="shared" si="418"/>
        <v>0</v>
      </c>
      <c r="AV1055" s="300">
        <f t="shared" si="419"/>
        <v>0</v>
      </c>
      <c r="AW1055" s="301">
        <f t="shared" si="420"/>
        <v>0</v>
      </c>
      <c r="AX1055" s="298">
        <f t="shared" si="421"/>
        <v>0</v>
      </c>
      <c r="AY1055" s="299">
        <f t="shared" si="422"/>
        <v>0</v>
      </c>
      <c r="AZ1055" s="300">
        <f t="shared" si="423"/>
        <v>0</v>
      </c>
      <c r="BA1055" s="301">
        <f t="shared" si="424"/>
        <v>0</v>
      </c>
      <c r="BB1055" s="298">
        <f t="shared" si="425"/>
        <v>0</v>
      </c>
      <c r="BC1055" s="299">
        <f t="shared" si="426"/>
        <v>0</v>
      </c>
      <c r="BD1055" s="300">
        <f t="shared" si="427"/>
        <v>0</v>
      </c>
      <c r="BE1055" s="301">
        <f t="shared" si="428"/>
        <v>0</v>
      </c>
      <c r="BF1055" s="298">
        <f t="shared" si="429"/>
        <v>0</v>
      </c>
      <c r="BG1055" s="299">
        <f t="shared" si="430"/>
        <v>0</v>
      </c>
      <c r="BH1055" s="300">
        <f t="shared" si="431"/>
        <v>0</v>
      </c>
      <c r="BI1055" s="301">
        <f t="shared" si="432"/>
        <v>0</v>
      </c>
      <c r="BJ1055" s="298">
        <f t="shared" si="433"/>
        <v>0</v>
      </c>
      <c r="BK1055" s="299">
        <f t="shared" si="434"/>
        <v>0</v>
      </c>
      <c r="BL1055" s="300">
        <f t="shared" si="435"/>
        <v>0</v>
      </c>
      <c r="BM1055" s="301">
        <f t="shared" si="436"/>
        <v>0</v>
      </c>
      <c r="BN1055" s="298">
        <f t="shared" si="437"/>
        <v>0</v>
      </c>
      <c r="BO1055" s="299">
        <f t="shared" si="438"/>
        <v>0</v>
      </c>
      <c r="BP1055" s="300">
        <f t="shared" si="439"/>
        <v>0</v>
      </c>
      <c r="BQ1055" s="301">
        <f t="shared" si="440"/>
        <v>0</v>
      </c>
      <c r="BR1055" s="298">
        <f t="shared" si="441"/>
        <v>0</v>
      </c>
      <c r="BS1055" s="299">
        <f t="shared" si="442"/>
        <v>0</v>
      </c>
      <c r="BT1055" s="300">
        <f t="shared" si="443"/>
        <v>0</v>
      </c>
      <c r="BU1055" s="301">
        <f t="shared" si="444"/>
        <v>0</v>
      </c>
      <c r="BV1055" s="298">
        <f t="shared" si="445"/>
        <v>0</v>
      </c>
      <c r="BW1055" s="299">
        <f t="shared" si="446"/>
        <v>0</v>
      </c>
      <c r="BX1055" s="300">
        <f t="shared" si="447"/>
        <v>0</v>
      </c>
      <c r="BY1055" s="301">
        <f t="shared" si="448"/>
        <v>0</v>
      </c>
      <c r="BZ1055" s="298">
        <f t="shared" si="449"/>
        <v>0</v>
      </c>
      <c r="CA1055" s="299">
        <f t="shared" si="450"/>
        <v>0</v>
      </c>
      <c r="CB1055" s="300">
        <f t="shared" si="451"/>
        <v>0</v>
      </c>
      <c r="CC1055" s="301">
        <f t="shared" si="452"/>
        <v>0</v>
      </c>
      <c r="CD1055" s="298">
        <f t="shared" si="453"/>
        <v>0</v>
      </c>
      <c r="CE1055" s="299">
        <f t="shared" si="454"/>
        <v>0</v>
      </c>
      <c r="CF1055" s="300">
        <f t="shared" si="455"/>
        <v>0</v>
      </c>
      <c r="CG1055" s="301">
        <f t="shared" si="456"/>
        <v>0</v>
      </c>
      <c r="CH1055" s="298">
        <f t="shared" si="457"/>
        <v>0</v>
      </c>
      <c r="CI1055" s="299">
        <f t="shared" si="458"/>
        <v>0</v>
      </c>
      <c r="CJ1055" s="300">
        <f t="shared" si="459"/>
        <v>0</v>
      </c>
      <c r="CK1055" s="301">
        <f t="shared" si="460"/>
        <v>0</v>
      </c>
      <c r="CL1055" s="298">
        <f t="shared" si="461"/>
        <v>0</v>
      </c>
      <c r="CM1055" s="299">
        <f t="shared" si="462"/>
        <v>0</v>
      </c>
      <c r="CN1055" s="300">
        <f t="shared" si="463"/>
        <v>0</v>
      </c>
      <c r="CO1055" s="301">
        <f t="shared" si="464"/>
        <v>0</v>
      </c>
      <c r="CP1055" s="298">
        <f t="shared" si="465"/>
        <v>0</v>
      </c>
      <c r="CQ1055" s="299">
        <f t="shared" si="466"/>
        <v>0</v>
      </c>
      <c r="CR1055" s="300">
        <f t="shared" si="467"/>
        <v>0</v>
      </c>
      <c r="CS1055" s="301">
        <f t="shared" si="468"/>
        <v>0</v>
      </c>
      <c r="CT1055" s="298">
        <f t="shared" si="469"/>
        <v>0</v>
      </c>
      <c r="CU1055" s="299">
        <f t="shared" si="470"/>
        <v>0</v>
      </c>
      <c r="CV1055" s="300">
        <f t="shared" si="471"/>
        <v>0</v>
      </c>
      <c r="CW1055" s="301">
        <f t="shared" si="472"/>
        <v>0</v>
      </c>
      <c r="CX1055" s="298">
        <f t="shared" si="473"/>
        <v>0</v>
      </c>
      <c r="CY1055" s="299">
        <f t="shared" si="474"/>
        <v>0</v>
      </c>
      <c r="CZ1055" s="300">
        <f t="shared" si="475"/>
        <v>0</v>
      </c>
      <c r="DA1055" s="301">
        <f t="shared" si="476"/>
        <v>0</v>
      </c>
      <c r="DB1055" s="371">
        <f t="shared" si="477"/>
        <v>0</v>
      </c>
      <c r="DC1055" s="303">
        <f t="shared" si="478"/>
        <v>0</v>
      </c>
      <c r="DD1055" s="304" t="str">
        <f>IF(DC1055=0,"",
IF(SUM($DC$1047:DC1055)=1,DE1055,
IF($DC$1167&gt;SUM($DC$1047:DC1055),_xlfn.CONCAT(", ",DE1055),
IF($DC$1167=SUM($DC$1047:DC1055),_xlfn.CONCAT(" y ",DE1055)))))</f>
        <v/>
      </c>
      <c r="DE1055" s="231" t="s">
        <v>6220</v>
      </c>
      <c r="DF1055" s="290">
        <f t="shared" si="479"/>
        <v>1</v>
      </c>
      <c r="DG1055" s="291" t="str">
        <f>IF(DF1055=0,"",
IF(SUM($DF$1047:DF1055)=1,DH1055,
IF($DF$1167&gt;SUM($DF$1047:DF1055),_xlfn.CONCAT(", ",DH1055),
IF($DF$1167=SUM($DF$1047:DF1055),_xlfn.CONCAT(" y ",DH1055)))))</f>
        <v>, 9</v>
      </c>
      <c r="DH1055" s="222" t="s">
        <v>6220</v>
      </c>
      <c r="DI1055" s="378">
        <f t="shared" si="480"/>
        <v>0</v>
      </c>
      <c r="DJ1055" s="379">
        <f t="shared" si="481"/>
        <v>0</v>
      </c>
      <c r="DK1055" s="380">
        <f t="shared" si="482"/>
        <v>0</v>
      </c>
    </row>
    <row r="1056" spans="1:115" ht="15" customHeight="1">
      <c r="A1056" s="81"/>
      <c r="B1056" s="82"/>
      <c r="C1056" s="85" t="s">
        <v>97</v>
      </c>
      <c r="D1056" s="732" t="str">
        <f>IF(CNGE_2024_M1_Secc1_Sub1!$D51="","",CNGE_2024_M1_Secc1_Sub1!$D51)</f>
        <v>CONTRALORIA GENERAL</v>
      </c>
      <c r="E1056" s="733"/>
      <c r="F1056" s="733"/>
      <c r="G1056" s="733"/>
      <c r="H1056" s="733"/>
      <c r="I1056" s="733"/>
      <c r="J1056" s="733"/>
      <c r="K1056" s="733"/>
      <c r="L1056" s="734"/>
      <c r="M1056" s="111"/>
      <c r="N1056" s="111"/>
      <c r="O1056" s="111"/>
      <c r="P1056" s="111"/>
      <c r="Q1056" s="111"/>
      <c r="R1056" s="111"/>
      <c r="S1056" s="111"/>
      <c r="T1056" s="111"/>
      <c r="U1056" s="111"/>
      <c r="V1056" s="111"/>
      <c r="W1056" s="111"/>
      <c r="X1056" s="111"/>
      <c r="Y1056" s="111"/>
      <c r="Z1056" s="111"/>
      <c r="AA1056" s="111"/>
      <c r="AB1056" s="111"/>
      <c r="AC1056" s="111"/>
      <c r="AD1056" s="111"/>
      <c r="AE1056" s="8"/>
      <c r="AG1056" s="269">
        <f t="shared" si="404"/>
        <v>1</v>
      </c>
      <c r="AH1056" s="298">
        <f t="shared" si="405"/>
        <v>0</v>
      </c>
      <c r="AI1056" s="299">
        <f t="shared" si="406"/>
        <v>0</v>
      </c>
      <c r="AJ1056" s="300">
        <f t="shared" si="407"/>
        <v>0</v>
      </c>
      <c r="AK1056" s="301">
        <f t="shared" si="408"/>
        <v>0</v>
      </c>
      <c r="AL1056" s="298">
        <f t="shared" si="409"/>
        <v>0</v>
      </c>
      <c r="AM1056" s="299">
        <f t="shared" si="410"/>
        <v>0</v>
      </c>
      <c r="AN1056" s="300">
        <f t="shared" si="411"/>
        <v>0</v>
      </c>
      <c r="AO1056" s="301">
        <f t="shared" si="412"/>
        <v>0</v>
      </c>
      <c r="AP1056" s="298">
        <f t="shared" si="413"/>
        <v>0</v>
      </c>
      <c r="AQ1056" s="299">
        <f t="shared" si="414"/>
        <v>0</v>
      </c>
      <c r="AR1056" s="300">
        <f t="shared" si="415"/>
        <v>0</v>
      </c>
      <c r="AS1056" s="301">
        <f t="shared" si="416"/>
        <v>0</v>
      </c>
      <c r="AT1056" s="298">
        <f t="shared" si="417"/>
        <v>0</v>
      </c>
      <c r="AU1056" s="299">
        <f t="shared" si="418"/>
        <v>0</v>
      </c>
      <c r="AV1056" s="300">
        <f t="shared" si="419"/>
        <v>0</v>
      </c>
      <c r="AW1056" s="301">
        <f t="shared" si="420"/>
        <v>0</v>
      </c>
      <c r="AX1056" s="298">
        <f t="shared" si="421"/>
        <v>0</v>
      </c>
      <c r="AY1056" s="299">
        <f t="shared" si="422"/>
        <v>0</v>
      </c>
      <c r="AZ1056" s="300">
        <f t="shared" si="423"/>
        <v>0</v>
      </c>
      <c r="BA1056" s="301">
        <f t="shared" si="424"/>
        <v>0</v>
      </c>
      <c r="BB1056" s="298">
        <f t="shared" si="425"/>
        <v>0</v>
      </c>
      <c r="BC1056" s="299">
        <f t="shared" si="426"/>
        <v>0</v>
      </c>
      <c r="BD1056" s="300">
        <f t="shared" si="427"/>
        <v>0</v>
      </c>
      <c r="BE1056" s="301">
        <f t="shared" si="428"/>
        <v>0</v>
      </c>
      <c r="BF1056" s="298">
        <f t="shared" si="429"/>
        <v>0</v>
      </c>
      <c r="BG1056" s="299">
        <f t="shared" si="430"/>
        <v>0</v>
      </c>
      <c r="BH1056" s="300">
        <f t="shared" si="431"/>
        <v>0</v>
      </c>
      <c r="BI1056" s="301">
        <f t="shared" si="432"/>
        <v>0</v>
      </c>
      <c r="BJ1056" s="298">
        <f t="shared" si="433"/>
        <v>0</v>
      </c>
      <c r="BK1056" s="299">
        <f t="shared" si="434"/>
        <v>0</v>
      </c>
      <c r="BL1056" s="300">
        <f t="shared" si="435"/>
        <v>0</v>
      </c>
      <c r="BM1056" s="301">
        <f t="shared" si="436"/>
        <v>0</v>
      </c>
      <c r="BN1056" s="298">
        <f t="shared" si="437"/>
        <v>0</v>
      </c>
      <c r="BO1056" s="299">
        <f t="shared" si="438"/>
        <v>0</v>
      </c>
      <c r="BP1056" s="300">
        <f t="shared" si="439"/>
        <v>0</v>
      </c>
      <c r="BQ1056" s="301">
        <f t="shared" si="440"/>
        <v>0</v>
      </c>
      <c r="BR1056" s="298">
        <f t="shared" si="441"/>
        <v>0</v>
      </c>
      <c r="BS1056" s="299">
        <f t="shared" si="442"/>
        <v>0</v>
      </c>
      <c r="BT1056" s="300">
        <f t="shared" si="443"/>
        <v>0</v>
      </c>
      <c r="BU1056" s="301">
        <f t="shared" si="444"/>
        <v>0</v>
      </c>
      <c r="BV1056" s="298">
        <f t="shared" si="445"/>
        <v>0</v>
      </c>
      <c r="BW1056" s="299">
        <f t="shared" si="446"/>
        <v>0</v>
      </c>
      <c r="BX1056" s="300">
        <f t="shared" si="447"/>
        <v>0</v>
      </c>
      <c r="BY1056" s="301">
        <f t="shared" si="448"/>
        <v>0</v>
      </c>
      <c r="BZ1056" s="298">
        <f t="shared" si="449"/>
        <v>0</v>
      </c>
      <c r="CA1056" s="299">
        <f t="shared" si="450"/>
        <v>0</v>
      </c>
      <c r="CB1056" s="300">
        <f t="shared" si="451"/>
        <v>0</v>
      </c>
      <c r="CC1056" s="301">
        <f t="shared" si="452"/>
        <v>0</v>
      </c>
      <c r="CD1056" s="298">
        <f t="shared" si="453"/>
        <v>0</v>
      </c>
      <c r="CE1056" s="299">
        <f t="shared" si="454"/>
        <v>0</v>
      </c>
      <c r="CF1056" s="300">
        <f t="shared" si="455"/>
        <v>0</v>
      </c>
      <c r="CG1056" s="301">
        <f t="shared" si="456"/>
        <v>0</v>
      </c>
      <c r="CH1056" s="298">
        <f t="shared" si="457"/>
        <v>0</v>
      </c>
      <c r="CI1056" s="299">
        <f t="shared" si="458"/>
        <v>0</v>
      </c>
      <c r="CJ1056" s="300">
        <f t="shared" si="459"/>
        <v>0</v>
      </c>
      <c r="CK1056" s="301">
        <f t="shared" si="460"/>
        <v>0</v>
      </c>
      <c r="CL1056" s="298">
        <f t="shared" si="461"/>
        <v>0</v>
      </c>
      <c r="CM1056" s="299">
        <f t="shared" si="462"/>
        <v>0</v>
      </c>
      <c r="CN1056" s="300">
        <f t="shared" si="463"/>
        <v>0</v>
      </c>
      <c r="CO1056" s="301">
        <f t="shared" si="464"/>
        <v>0</v>
      </c>
      <c r="CP1056" s="298">
        <f t="shared" si="465"/>
        <v>0</v>
      </c>
      <c r="CQ1056" s="299">
        <f t="shared" si="466"/>
        <v>0</v>
      </c>
      <c r="CR1056" s="300">
        <f t="shared" si="467"/>
        <v>0</v>
      </c>
      <c r="CS1056" s="301">
        <f t="shared" si="468"/>
        <v>0</v>
      </c>
      <c r="CT1056" s="298">
        <f t="shared" si="469"/>
        <v>0</v>
      </c>
      <c r="CU1056" s="299">
        <f t="shared" si="470"/>
        <v>0</v>
      </c>
      <c r="CV1056" s="300">
        <f t="shared" si="471"/>
        <v>0</v>
      </c>
      <c r="CW1056" s="301">
        <f t="shared" si="472"/>
        <v>0</v>
      </c>
      <c r="CX1056" s="298">
        <f t="shared" si="473"/>
        <v>0</v>
      </c>
      <c r="CY1056" s="299">
        <f t="shared" si="474"/>
        <v>0</v>
      </c>
      <c r="CZ1056" s="300">
        <f t="shared" si="475"/>
        <v>0</v>
      </c>
      <c r="DA1056" s="301">
        <f t="shared" si="476"/>
        <v>0</v>
      </c>
      <c r="DB1056" s="371">
        <f t="shared" si="477"/>
        <v>0</v>
      </c>
      <c r="DC1056" s="303">
        <f t="shared" si="478"/>
        <v>0</v>
      </c>
      <c r="DD1056" s="304" t="str">
        <f>IF(DC1056=0,"",
IF(SUM($DC$1047:DC1056)=1,DE1056,
IF($DC$1167&gt;SUM($DC$1047:DC1056),_xlfn.CONCAT(", ",DE1056),
IF($DC$1167=SUM($DC$1047:DC1056),_xlfn.CONCAT(" y ",DE1056)))))</f>
        <v/>
      </c>
      <c r="DE1056" s="231" t="s">
        <v>6221</v>
      </c>
      <c r="DF1056" s="290">
        <f t="shared" si="479"/>
        <v>1</v>
      </c>
      <c r="DG1056" s="291" t="str">
        <f>IF(DF1056=0,"",
IF(SUM($DF$1047:DF1056)=1,DH1056,
IF($DF$1167&gt;SUM($DF$1047:DF1056),_xlfn.CONCAT(", ",DH1056),
IF($DF$1167=SUM($DF$1047:DF1056),_xlfn.CONCAT(" y ",DH1056)))))</f>
        <v>, 10</v>
      </c>
      <c r="DH1056" s="222" t="s">
        <v>6221</v>
      </c>
      <c r="DI1056" s="378">
        <f t="shared" si="480"/>
        <v>0</v>
      </c>
      <c r="DJ1056" s="379">
        <f t="shared" si="481"/>
        <v>0</v>
      </c>
      <c r="DK1056" s="380">
        <f t="shared" si="482"/>
        <v>0</v>
      </c>
    </row>
    <row r="1057" spans="1:115" ht="30" customHeight="1">
      <c r="A1057" s="81"/>
      <c r="B1057" s="82"/>
      <c r="C1057" s="85" t="s">
        <v>98</v>
      </c>
      <c r="D1057" s="732" t="str">
        <f>IF(CNGE_2024_M1_Secc1_Sub1!$D52="","",CNGE_2024_M1_Secc1_Sub1!$D52)</f>
        <v>SECRETARIA DE INFRAESTRUCTURA Y OBRAS PUBLICAS</v>
      </c>
      <c r="E1057" s="733"/>
      <c r="F1057" s="733"/>
      <c r="G1057" s="733"/>
      <c r="H1057" s="733"/>
      <c r="I1057" s="733"/>
      <c r="J1057" s="733"/>
      <c r="K1057" s="733"/>
      <c r="L1057" s="734"/>
      <c r="M1057" s="111"/>
      <c r="N1057" s="111"/>
      <c r="O1057" s="111"/>
      <c r="P1057" s="111"/>
      <c r="Q1057" s="111"/>
      <c r="R1057" s="111"/>
      <c r="S1057" s="111"/>
      <c r="T1057" s="111"/>
      <c r="U1057" s="111"/>
      <c r="V1057" s="111"/>
      <c r="W1057" s="111"/>
      <c r="X1057" s="111"/>
      <c r="Y1057" s="111"/>
      <c r="Z1057" s="111"/>
      <c r="AA1057" s="111"/>
      <c r="AB1057" s="111"/>
      <c r="AC1057" s="111"/>
      <c r="AD1057" s="111"/>
      <c r="AE1057" s="8"/>
      <c r="AG1057" s="269">
        <f t="shared" si="404"/>
        <v>1</v>
      </c>
      <c r="AH1057" s="298">
        <f t="shared" si="405"/>
        <v>0</v>
      </c>
      <c r="AI1057" s="299">
        <f t="shared" si="406"/>
        <v>0</v>
      </c>
      <c r="AJ1057" s="300">
        <f t="shared" si="407"/>
        <v>0</v>
      </c>
      <c r="AK1057" s="301">
        <f t="shared" si="408"/>
        <v>0</v>
      </c>
      <c r="AL1057" s="298">
        <f t="shared" si="409"/>
        <v>0</v>
      </c>
      <c r="AM1057" s="299">
        <f t="shared" si="410"/>
        <v>0</v>
      </c>
      <c r="AN1057" s="300">
        <f t="shared" si="411"/>
        <v>0</v>
      </c>
      <c r="AO1057" s="301">
        <f t="shared" si="412"/>
        <v>0</v>
      </c>
      <c r="AP1057" s="298">
        <f t="shared" si="413"/>
        <v>0</v>
      </c>
      <c r="AQ1057" s="299">
        <f t="shared" si="414"/>
        <v>0</v>
      </c>
      <c r="AR1057" s="300">
        <f t="shared" si="415"/>
        <v>0</v>
      </c>
      <c r="AS1057" s="301">
        <f t="shared" si="416"/>
        <v>0</v>
      </c>
      <c r="AT1057" s="298">
        <f t="shared" si="417"/>
        <v>0</v>
      </c>
      <c r="AU1057" s="299">
        <f t="shared" si="418"/>
        <v>0</v>
      </c>
      <c r="AV1057" s="300">
        <f t="shared" si="419"/>
        <v>0</v>
      </c>
      <c r="AW1057" s="301">
        <f t="shared" si="420"/>
        <v>0</v>
      </c>
      <c r="AX1057" s="298">
        <f t="shared" si="421"/>
        <v>0</v>
      </c>
      <c r="AY1057" s="299">
        <f t="shared" si="422"/>
        <v>0</v>
      </c>
      <c r="AZ1057" s="300">
        <f t="shared" si="423"/>
        <v>0</v>
      </c>
      <c r="BA1057" s="301">
        <f t="shared" si="424"/>
        <v>0</v>
      </c>
      <c r="BB1057" s="298">
        <f t="shared" si="425"/>
        <v>0</v>
      </c>
      <c r="BC1057" s="299">
        <f t="shared" si="426"/>
        <v>0</v>
      </c>
      <c r="BD1057" s="300">
        <f t="shared" si="427"/>
        <v>0</v>
      </c>
      <c r="BE1057" s="301">
        <f t="shared" si="428"/>
        <v>0</v>
      </c>
      <c r="BF1057" s="298">
        <f t="shared" si="429"/>
        <v>0</v>
      </c>
      <c r="BG1057" s="299">
        <f t="shared" si="430"/>
        <v>0</v>
      </c>
      <c r="BH1057" s="300">
        <f t="shared" si="431"/>
        <v>0</v>
      </c>
      <c r="BI1057" s="301">
        <f t="shared" si="432"/>
        <v>0</v>
      </c>
      <c r="BJ1057" s="298">
        <f t="shared" si="433"/>
        <v>0</v>
      </c>
      <c r="BK1057" s="299">
        <f t="shared" si="434"/>
        <v>0</v>
      </c>
      <c r="BL1057" s="300">
        <f t="shared" si="435"/>
        <v>0</v>
      </c>
      <c r="BM1057" s="301">
        <f t="shared" si="436"/>
        <v>0</v>
      </c>
      <c r="BN1057" s="298">
        <f t="shared" si="437"/>
        <v>0</v>
      </c>
      <c r="BO1057" s="299">
        <f t="shared" si="438"/>
        <v>0</v>
      </c>
      <c r="BP1057" s="300">
        <f t="shared" si="439"/>
        <v>0</v>
      </c>
      <c r="BQ1057" s="301">
        <f t="shared" si="440"/>
        <v>0</v>
      </c>
      <c r="BR1057" s="298">
        <f t="shared" si="441"/>
        <v>0</v>
      </c>
      <c r="BS1057" s="299">
        <f t="shared" si="442"/>
        <v>0</v>
      </c>
      <c r="BT1057" s="300">
        <f t="shared" si="443"/>
        <v>0</v>
      </c>
      <c r="BU1057" s="301">
        <f t="shared" si="444"/>
        <v>0</v>
      </c>
      <c r="BV1057" s="298">
        <f t="shared" si="445"/>
        <v>0</v>
      </c>
      <c r="BW1057" s="299">
        <f t="shared" si="446"/>
        <v>0</v>
      </c>
      <c r="BX1057" s="300">
        <f t="shared" si="447"/>
        <v>0</v>
      </c>
      <c r="BY1057" s="301">
        <f t="shared" si="448"/>
        <v>0</v>
      </c>
      <c r="BZ1057" s="298">
        <f t="shared" si="449"/>
        <v>0</v>
      </c>
      <c r="CA1057" s="299">
        <f t="shared" si="450"/>
        <v>0</v>
      </c>
      <c r="CB1057" s="300">
        <f t="shared" si="451"/>
        <v>0</v>
      </c>
      <c r="CC1057" s="301">
        <f t="shared" si="452"/>
        <v>0</v>
      </c>
      <c r="CD1057" s="298">
        <f t="shared" si="453"/>
        <v>0</v>
      </c>
      <c r="CE1057" s="299">
        <f t="shared" si="454"/>
        <v>0</v>
      </c>
      <c r="CF1057" s="300">
        <f t="shared" si="455"/>
        <v>0</v>
      </c>
      <c r="CG1057" s="301">
        <f t="shared" si="456"/>
        <v>0</v>
      </c>
      <c r="CH1057" s="298">
        <f t="shared" si="457"/>
        <v>0</v>
      </c>
      <c r="CI1057" s="299">
        <f t="shared" si="458"/>
        <v>0</v>
      </c>
      <c r="CJ1057" s="300">
        <f t="shared" si="459"/>
        <v>0</v>
      </c>
      <c r="CK1057" s="301">
        <f t="shared" si="460"/>
        <v>0</v>
      </c>
      <c r="CL1057" s="298">
        <f t="shared" si="461"/>
        <v>0</v>
      </c>
      <c r="CM1057" s="299">
        <f t="shared" si="462"/>
        <v>0</v>
      </c>
      <c r="CN1057" s="300">
        <f t="shared" si="463"/>
        <v>0</v>
      </c>
      <c r="CO1057" s="301">
        <f t="shared" si="464"/>
        <v>0</v>
      </c>
      <c r="CP1057" s="298">
        <f t="shared" si="465"/>
        <v>0</v>
      </c>
      <c r="CQ1057" s="299">
        <f t="shared" si="466"/>
        <v>0</v>
      </c>
      <c r="CR1057" s="300">
        <f t="shared" si="467"/>
        <v>0</v>
      </c>
      <c r="CS1057" s="301">
        <f t="shared" si="468"/>
        <v>0</v>
      </c>
      <c r="CT1057" s="298">
        <f t="shared" si="469"/>
        <v>0</v>
      </c>
      <c r="CU1057" s="299">
        <f t="shared" si="470"/>
        <v>0</v>
      </c>
      <c r="CV1057" s="300">
        <f t="shared" si="471"/>
        <v>0</v>
      </c>
      <c r="CW1057" s="301">
        <f t="shared" si="472"/>
        <v>0</v>
      </c>
      <c r="CX1057" s="298">
        <f t="shared" si="473"/>
        <v>0</v>
      </c>
      <c r="CY1057" s="299">
        <f t="shared" si="474"/>
        <v>0</v>
      </c>
      <c r="CZ1057" s="300">
        <f t="shared" si="475"/>
        <v>0</v>
      </c>
      <c r="DA1057" s="301">
        <f t="shared" si="476"/>
        <v>0</v>
      </c>
      <c r="DB1057" s="371">
        <f t="shared" si="477"/>
        <v>0</v>
      </c>
      <c r="DC1057" s="303">
        <f t="shared" si="478"/>
        <v>0</v>
      </c>
      <c r="DD1057" s="304" t="str">
        <f>IF(DC1057=0,"",
IF(SUM($DC$1047:DC1057)=1,DE1057,
IF($DC$1167&gt;SUM($DC$1047:DC1057),_xlfn.CONCAT(", ",DE1057),
IF($DC$1167=SUM($DC$1047:DC1057),_xlfn.CONCAT(" y ",DE1057)))))</f>
        <v/>
      </c>
      <c r="DE1057" s="231" t="s">
        <v>6222</v>
      </c>
      <c r="DF1057" s="290">
        <f t="shared" si="479"/>
        <v>1</v>
      </c>
      <c r="DG1057" s="291" t="str">
        <f>IF(DF1057=0,"",
IF(SUM($DF$1047:DF1057)=1,DH1057,
IF($DF$1167&gt;SUM($DF$1047:DF1057),_xlfn.CONCAT(", ",DH1057),
IF($DF$1167=SUM($DF$1047:DF1057),_xlfn.CONCAT(" y ",DH1057)))))</f>
        <v>, 11</v>
      </c>
      <c r="DH1057" s="222" t="s">
        <v>6222</v>
      </c>
      <c r="DI1057" s="378">
        <f t="shared" si="480"/>
        <v>0</v>
      </c>
      <c r="DJ1057" s="379">
        <f t="shared" si="481"/>
        <v>0</v>
      </c>
      <c r="DK1057" s="380">
        <f t="shared" si="482"/>
        <v>0</v>
      </c>
    </row>
    <row r="1058" spans="1:115" ht="15" customHeight="1">
      <c r="A1058" s="81"/>
      <c r="B1058" s="82"/>
      <c r="C1058" s="85" t="s">
        <v>99</v>
      </c>
      <c r="D1058" s="732" t="str">
        <f>IF(CNGE_2024_M1_Secc1_Sub1!$D53="","",CNGE_2024_M1_Secc1_Sub1!$D53)</f>
        <v>OFICINA DEL PROGRAMA DE GOBIERNO</v>
      </c>
      <c r="E1058" s="733"/>
      <c r="F1058" s="733"/>
      <c r="G1058" s="733"/>
      <c r="H1058" s="733"/>
      <c r="I1058" s="733"/>
      <c r="J1058" s="733"/>
      <c r="K1058" s="733"/>
      <c r="L1058" s="734"/>
      <c r="M1058" s="111"/>
      <c r="N1058" s="111"/>
      <c r="O1058" s="111"/>
      <c r="P1058" s="111"/>
      <c r="Q1058" s="111"/>
      <c r="R1058" s="111"/>
      <c r="S1058" s="111"/>
      <c r="T1058" s="111"/>
      <c r="U1058" s="111"/>
      <c r="V1058" s="111"/>
      <c r="W1058" s="111"/>
      <c r="X1058" s="111"/>
      <c r="Y1058" s="111"/>
      <c r="Z1058" s="111"/>
      <c r="AA1058" s="111"/>
      <c r="AB1058" s="111"/>
      <c r="AC1058" s="111"/>
      <c r="AD1058" s="111"/>
      <c r="AE1058" s="8"/>
      <c r="AG1058" s="269">
        <f t="shared" si="404"/>
        <v>1</v>
      </c>
      <c r="AH1058" s="298">
        <f t="shared" si="405"/>
        <v>0</v>
      </c>
      <c r="AI1058" s="299">
        <f t="shared" si="406"/>
        <v>0</v>
      </c>
      <c r="AJ1058" s="300">
        <f t="shared" si="407"/>
        <v>0</v>
      </c>
      <c r="AK1058" s="301">
        <f t="shared" si="408"/>
        <v>0</v>
      </c>
      <c r="AL1058" s="298">
        <f t="shared" si="409"/>
        <v>0</v>
      </c>
      <c r="AM1058" s="299">
        <f t="shared" si="410"/>
        <v>0</v>
      </c>
      <c r="AN1058" s="300">
        <f t="shared" si="411"/>
        <v>0</v>
      </c>
      <c r="AO1058" s="301">
        <f t="shared" si="412"/>
        <v>0</v>
      </c>
      <c r="AP1058" s="298">
        <f t="shared" si="413"/>
        <v>0</v>
      </c>
      <c r="AQ1058" s="299">
        <f t="shared" si="414"/>
        <v>0</v>
      </c>
      <c r="AR1058" s="300">
        <f t="shared" si="415"/>
        <v>0</v>
      </c>
      <c r="AS1058" s="301">
        <f t="shared" si="416"/>
        <v>0</v>
      </c>
      <c r="AT1058" s="298">
        <f t="shared" si="417"/>
        <v>0</v>
      </c>
      <c r="AU1058" s="299">
        <f t="shared" si="418"/>
        <v>0</v>
      </c>
      <c r="AV1058" s="300">
        <f t="shared" si="419"/>
        <v>0</v>
      </c>
      <c r="AW1058" s="301">
        <f t="shared" si="420"/>
        <v>0</v>
      </c>
      <c r="AX1058" s="298">
        <f t="shared" si="421"/>
        <v>0</v>
      </c>
      <c r="AY1058" s="299">
        <f t="shared" si="422"/>
        <v>0</v>
      </c>
      <c r="AZ1058" s="300">
        <f t="shared" si="423"/>
        <v>0</v>
      </c>
      <c r="BA1058" s="301">
        <f t="shared" si="424"/>
        <v>0</v>
      </c>
      <c r="BB1058" s="298">
        <f t="shared" si="425"/>
        <v>0</v>
      </c>
      <c r="BC1058" s="299">
        <f t="shared" si="426"/>
        <v>0</v>
      </c>
      <c r="BD1058" s="300">
        <f t="shared" si="427"/>
        <v>0</v>
      </c>
      <c r="BE1058" s="301">
        <f t="shared" si="428"/>
        <v>0</v>
      </c>
      <c r="BF1058" s="298">
        <f t="shared" si="429"/>
        <v>0</v>
      </c>
      <c r="BG1058" s="299">
        <f t="shared" si="430"/>
        <v>0</v>
      </c>
      <c r="BH1058" s="300">
        <f t="shared" si="431"/>
        <v>0</v>
      </c>
      <c r="BI1058" s="301">
        <f t="shared" si="432"/>
        <v>0</v>
      </c>
      <c r="BJ1058" s="298">
        <f t="shared" si="433"/>
        <v>0</v>
      </c>
      <c r="BK1058" s="299">
        <f t="shared" si="434"/>
        <v>0</v>
      </c>
      <c r="BL1058" s="300">
        <f t="shared" si="435"/>
        <v>0</v>
      </c>
      <c r="BM1058" s="301">
        <f t="shared" si="436"/>
        <v>0</v>
      </c>
      <c r="BN1058" s="298">
        <f t="shared" si="437"/>
        <v>0</v>
      </c>
      <c r="BO1058" s="299">
        <f t="shared" si="438"/>
        <v>0</v>
      </c>
      <c r="BP1058" s="300">
        <f t="shared" si="439"/>
        <v>0</v>
      </c>
      <c r="BQ1058" s="301">
        <f t="shared" si="440"/>
        <v>0</v>
      </c>
      <c r="BR1058" s="298">
        <f t="shared" si="441"/>
        <v>0</v>
      </c>
      <c r="BS1058" s="299">
        <f t="shared" si="442"/>
        <v>0</v>
      </c>
      <c r="BT1058" s="300">
        <f t="shared" si="443"/>
        <v>0</v>
      </c>
      <c r="BU1058" s="301">
        <f t="shared" si="444"/>
        <v>0</v>
      </c>
      <c r="BV1058" s="298">
        <f t="shared" si="445"/>
        <v>0</v>
      </c>
      <c r="BW1058" s="299">
        <f t="shared" si="446"/>
        <v>0</v>
      </c>
      <c r="BX1058" s="300">
        <f t="shared" si="447"/>
        <v>0</v>
      </c>
      <c r="BY1058" s="301">
        <f t="shared" si="448"/>
        <v>0</v>
      </c>
      <c r="BZ1058" s="298">
        <f t="shared" si="449"/>
        <v>0</v>
      </c>
      <c r="CA1058" s="299">
        <f t="shared" si="450"/>
        <v>0</v>
      </c>
      <c r="CB1058" s="300">
        <f t="shared" si="451"/>
        <v>0</v>
      </c>
      <c r="CC1058" s="301">
        <f t="shared" si="452"/>
        <v>0</v>
      </c>
      <c r="CD1058" s="298">
        <f t="shared" si="453"/>
        <v>0</v>
      </c>
      <c r="CE1058" s="299">
        <f t="shared" si="454"/>
        <v>0</v>
      </c>
      <c r="CF1058" s="300">
        <f t="shared" si="455"/>
        <v>0</v>
      </c>
      <c r="CG1058" s="301">
        <f t="shared" si="456"/>
        <v>0</v>
      </c>
      <c r="CH1058" s="298">
        <f t="shared" si="457"/>
        <v>0</v>
      </c>
      <c r="CI1058" s="299">
        <f t="shared" si="458"/>
        <v>0</v>
      </c>
      <c r="CJ1058" s="300">
        <f t="shared" si="459"/>
        <v>0</v>
      </c>
      <c r="CK1058" s="301">
        <f t="shared" si="460"/>
        <v>0</v>
      </c>
      <c r="CL1058" s="298">
        <f t="shared" si="461"/>
        <v>0</v>
      </c>
      <c r="CM1058" s="299">
        <f t="shared" si="462"/>
        <v>0</v>
      </c>
      <c r="CN1058" s="300">
        <f t="shared" si="463"/>
        <v>0</v>
      </c>
      <c r="CO1058" s="301">
        <f t="shared" si="464"/>
        <v>0</v>
      </c>
      <c r="CP1058" s="298">
        <f t="shared" si="465"/>
        <v>0</v>
      </c>
      <c r="CQ1058" s="299">
        <f t="shared" si="466"/>
        <v>0</v>
      </c>
      <c r="CR1058" s="300">
        <f t="shared" si="467"/>
        <v>0</v>
      </c>
      <c r="CS1058" s="301">
        <f t="shared" si="468"/>
        <v>0</v>
      </c>
      <c r="CT1058" s="298">
        <f t="shared" si="469"/>
        <v>0</v>
      </c>
      <c r="CU1058" s="299">
        <f t="shared" si="470"/>
        <v>0</v>
      </c>
      <c r="CV1058" s="300">
        <f t="shared" si="471"/>
        <v>0</v>
      </c>
      <c r="CW1058" s="301">
        <f t="shared" si="472"/>
        <v>0</v>
      </c>
      <c r="CX1058" s="298">
        <f t="shared" si="473"/>
        <v>0</v>
      </c>
      <c r="CY1058" s="299">
        <f t="shared" si="474"/>
        <v>0</v>
      </c>
      <c r="CZ1058" s="300">
        <f t="shared" si="475"/>
        <v>0</v>
      </c>
      <c r="DA1058" s="301">
        <f t="shared" si="476"/>
        <v>0</v>
      </c>
      <c r="DB1058" s="371">
        <f t="shared" si="477"/>
        <v>0</v>
      </c>
      <c r="DC1058" s="303">
        <f t="shared" si="478"/>
        <v>0</v>
      </c>
      <c r="DD1058" s="304" t="str">
        <f>IF(DC1058=0,"",
IF(SUM($DC$1047:DC1058)=1,DE1058,
IF($DC$1167&gt;SUM($DC$1047:DC1058),_xlfn.CONCAT(", ",DE1058),
IF($DC$1167=SUM($DC$1047:DC1058),_xlfn.CONCAT(" y ",DE1058)))))</f>
        <v/>
      </c>
      <c r="DE1058" s="231" t="s">
        <v>6223</v>
      </c>
      <c r="DF1058" s="290">
        <f t="shared" si="479"/>
        <v>1</v>
      </c>
      <c r="DG1058" s="291" t="str">
        <f>IF(DF1058=0,"",
IF(SUM($DF$1047:DF1058)=1,DH1058,
IF($DF$1167&gt;SUM($DF$1047:DF1058),_xlfn.CONCAT(", ",DH1058),
IF($DF$1167=SUM($DF$1047:DF1058),_xlfn.CONCAT(" y ",DH1058)))))</f>
        <v>, 12</v>
      </c>
      <c r="DH1058" s="222" t="s">
        <v>6223</v>
      </c>
      <c r="DI1058" s="378">
        <f t="shared" si="480"/>
        <v>0</v>
      </c>
      <c r="DJ1058" s="379">
        <f t="shared" si="481"/>
        <v>0</v>
      </c>
      <c r="DK1058" s="380">
        <f t="shared" si="482"/>
        <v>0</v>
      </c>
    </row>
    <row r="1059" spans="1:115" ht="15" customHeight="1">
      <c r="A1059" s="81"/>
      <c r="B1059" s="82"/>
      <c r="C1059" s="85" t="s">
        <v>100</v>
      </c>
      <c r="D1059" s="732" t="str">
        <f>IF(CNGE_2024_M1_Secc1_Sub1!$D54="","",CNGE_2024_M1_Secc1_Sub1!$D54)</f>
        <v>SECRETARIA DE SEGURIDAD PUBLICA</v>
      </c>
      <c r="E1059" s="733"/>
      <c r="F1059" s="733"/>
      <c r="G1059" s="733"/>
      <c r="H1059" s="733"/>
      <c r="I1059" s="733"/>
      <c r="J1059" s="733"/>
      <c r="K1059" s="733"/>
      <c r="L1059" s="734"/>
      <c r="M1059" s="111"/>
      <c r="N1059" s="111"/>
      <c r="O1059" s="111"/>
      <c r="P1059" s="111"/>
      <c r="Q1059" s="111"/>
      <c r="R1059" s="111"/>
      <c r="S1059" s="111"/>
      <c r="T1059" s="111"/>
      <c r="U1059" s="111"/>
      <c r="V1059" s="111"/>
      <c r="W1059" s="111"/>
      <c r="X1059" s="111"/>
      <c r="Y1059" s="111"/>
      <c r="Z1059" s="111"/>
      <c r="AA1059" s="111"/>
      <c r="AB1059" s="111"/>
      <c r="AC1059" s="111"/>
      <c r="AD1059" s="111"/>
      <c r="AE1059" s="8"/>
      <c r="AG1059" s="269">
        <f t="shared" si="404"/>
        <v>1</v>
      </c>
      <c r="AH1059" s="298">
        <f t="shared" si="405"/>
        <v>0</v>
      </c>
      <c r="AI1059" s="299">
        <f t="shared" si="406"/>
        <v>0</v>
      </c>
      <c r="AJ1059" s="300">
        <f t="shared" si="407"/>
        <v>0</v>
      </c>
      <c r="AK1059" s="301">
        <f t="shared" si="408"/>
        <v>0</v>
      </c>
      <c r="AL1059" s="298">
        <f t="shared" si="409"/>
        <v>0</v>
      </c>
      <c r="AM1059" s="299">
        <f t="shared" si="410"/>
        <v>0</v>
      </c>
      <c r="AN1059" s="300">
        <f t="shared" si="411"/>
        <v>0</v>
      </c>
      <c r="AO1059" s="301">
        <f t="shared" si="412"/>
        <v>0</v>
      </c>
      <c r="AP1059" s="298">
        <f t="shared" si="413"/>
        <v>0</v>
      </c>
      <c r="AQ1059" s="299">
        <f t="shared" si="414"/>
        <v>0</v>
      </c>
      <c r="AR1059" s="300">
        <f t="shared" si="415"/>
        <v>0</v>
      </c>
      <c r="AS1059" s="301">
        <f t="shared" si="416"/>
        <v>0</v>
      </c>
      <c r="AT1059" s="298">
        <f t="shared" si="417"/>
        <v>0</v>
      </c>
      <c r="AU1059" s="299">
        <f t="shared" si="418"/>
        <v>0</v>
      </c>
      <c r="AV1059" s="300">
        <f t="shared" si="419"/>
        <v>0</v>
      </c>
      <c r="AW1059" s="301">
        <f t="shared" si="420"/>
        <v>0</v>
      </c>
      <c r="AX1059" s="298">
        <f t="shared" si="421"/>
        <v>0</v>
      </c>
      <c r="AY1059" s="299">
        <f t="shared" si="422"/>
        <v>0</v>
      </c>
      <c r="AZ1059" s="300">
        <f t="shared" si="423"/>
        <v>0</v>
      </c>
      <c r="BA1059" s="301">
        <f t="shared" si="424"/>
        <v>0</v>
      </c>
      <c r="BB1059" s="298">
        <f t="shared" si="425"/>
        <v>0</v>
      </c>
      <c r="BC1059" s="299">
        <f t="shared" si="426"/>
        <v>0</v>
      </c>
      <c r="BD1059" s="300">
        <f t="shared" si="427"/>
        <v>0</v>
      </c>
      <c r="BE1059" s="301">
        <f t="shared" si="428"/>
        <v>0</v>
      </c>
      <c r="BF1059" s="298">
        <f t="shared" si="429"/>
        <v>0</v>
      </c>
      <c r="BG1059" s="299">
        <f t="shared" si="430"/>
        <v>0</v>
      </c>
      <c r="BH1059" s="300">
        <f t="shared" si="431"/>
        <v>0</v>
      </c>
      <c r="BI1059" s="301">
        <f t="shared" si="432"/>
        <v>0</v>
      </c>
      <c r="BJ1059" s="298">
        <f t="shared" si="433"/>
        <v>0</v>
      </c>
      <c r="BK1059" s="299">
        <f t="shared" si="434"/>
        <v>0</v>
      </c>
      <c r="BL1059" s="300">
        <f t="shared" si="435"/>
        <v>0</v>
      </c>
      <c r="BM1059" s="301">
        <f t="shared" si="436"/>
        <v>0</v>
      </c>
      <c r="BN1059" s="298">
        <f t="shared" si="437"/>
        <v>0</v>
      </c>
      <c r="BO1059" s="299">
        <f t="shared" si="438"/>
        <v>0</v>
      </c>
      <c r="BP1059" s="300">
        <f t="shared" si="439"/>
        <v>0</v>
      </c>
      <c r="BQ1059" s="301">
        <f t="shared" si="440"/>
        <v>0</v>
      </c>
      <c r="BR1059" s="298">
        <f t="shared" si="441"/>
        <v>0</v>
      </c>
      <c r="BS1059" s="299">
        <f t="shared" si="442"/>
        <v>0</v>
      </c>
      <c r="BT1059" s="300">
        <f t="shared" si="443"/>
        <v>0</v>
      </c>
      <c r="BU1059" s="301">
        <f t="shared" si="444"/>
        <v>0</v>
      </c>
      <c r="BV1059" s="298">
        <f t="shared" si="445"/>
        <v>0</v>
      </c>
      <c r="BW1059" s="299">
        <f t="shared" si="446"/>
        <v>0</v>
      </c>
      <c r="BX1059" s="300">
        <f t="shared" si="447"/>
        <v>0</v>
      </c>
      <c r="BY1059" s="301">
        <f t="shared" si="448"/>
        <v>0</v>
      </c>
      <c r="BZ1059" s="298">
        <f t="shared" si="449"/>
        <v>0</v>
      </c>
      <c r="CA1059" s="299">
        <f t="shared" si="450"/>
        <v>0</v>
      </c>
      <c r="CB1059" s="300">
        <f t="shared" si="451"/>
        <v>0</v>
      </c>
      <c r="CC1059" s="301">
        <f t="shared" si="452"/>
        <v>0</v>
      </c>
      <c r="CD1059" s="298">
        <f t="shared" si="453"/>
        <v>0</v>
      </c>
      <c r="CE1059" s="299">
        <f t="shared" si="454"/>
        <v>0</v>
      </c>
      <c r="CF1059" s="300">
        <f t="shared" si="455"/>
        <v>0</v>
      </c>
      <c r="CG1059" s="301">
        <f t="shared" si="456"/>
        <v>0</v>
      </c>
      <c r="CH1059" s="298">
        <f t="shared" si="457"/>
        <v>0</v>
      </c>
      <c r="CI1059" s="299">
        <f t="shared" si="458"/>
        <v>0</v>
      </c>
      <c r="CJ1059" s="300">
        <f t="shared" si="459"/>
        <v>0</v>
      </c>
      <c r="CK1059" s="301">
        <f t="shared" si="460"/>
        <v>0</v>
      </c>
      <c r="CL1059" s="298">
        <f t="shared" si="461"/>
        <v>0</v>
      </c>
      <c r="CM1059" s="299">
        <f t="shared" si="462"/>
        <v>0</v>
      </c>
      <c r="CN1059" s="300">
        <f t="shared" si="463"/>
        <v>0</v>
      </c>
      <c r="CO1059" s="301">
        <f t="shared" si="464"/>
        <v>0</v>
      </c>
      <c r="CP1059" s="298">
        <f t="shared" si="465"/>
        <v>0</v>
      </c>
      <c r="CQ1059" s="299">
        <f t="shared" si="466"/>
        <v>0</v>
      </c>
      <c r="CR1059" s="300">
        <f t="shared" si="467"/>
        <v>0</v>
      </c>
      <c r="CS1059" s="301">
        <f t="shared" si="468"/>
        <v>0</v>
      </c>
      <c r="CT1059" s="298">
        <f t="shared" si="469"/>
        <v>0</v>
      </c>
      <c r="CU1059" s="299">
        <f t="shared" si="470"/>
        <v>0</v>
      </c>
      <c r="CV1059" s="300">
        <f t="shared" si="471"/>
        <v>0</v>
      </c>
      <c r="CW1059" s="301">
        <f t="shared" si="472"/>
        <v>0</v>
      </c>
      <c r="CX1059" s="298">
        <f t="shared" si="473"/>
        <v>0</v>
      </c>
      <c r="CY1059" s="299">
        <f t="shared" si="474"/>
        <v>0</v>
      </c>
      <c r="CZ1059" s="300">
        <f t="shared" si="475"/>
        <v>0</v>
      </c>
      <c r="DA1059" s="301">
        <f t="shared" si="476"/>
        <v>0</v>
      </c>
      <c r="DB1059" s="371">
        <f t="shared" si="477"/>
        <v>0</v>
      </c>
      <c r="DC1059" s="303">
        <f t="shared" si="478"/>
        <v>0</v>
      </c>
      <c r="DD1059" s="304" t="str">
        <f>IF(DC1059=0,"",
IF(SUM($DC$1047:DC1059)=1,DE1059,
IF($DC$1167&gt;SUM($DC$1047:DC1059),_xlfn.CONCAT(", ",DE1059),
IF($DC$1167=SUM($DC$1047:DC1059),_xlfn.CONCAT(" y ",DE1059)))))</f>
        <v/>
      </c>
      <c r="DE1059" s="231" t="s">
        <v>6224</v>
      </c>
      <c r="DF1059" s="290">
        <f t="shared" si="479"/>
        <v>1</v>
      </c>
      <c r="DG1059" s="291" t="str">
        <f>IF(DF1059=0,"",
IF(SUM($DF$1047:DF1059)=1,DH1059,
IF($DF$1167&gt;SUM($DF$1047:DF1059),_xlfn.CONCAT(", ",DH1059),
IF($DF$1167=SUM($DF$1047:DF1059),_xlfn.CONCAT(" y ",DH1059)))))</f>
        <v>, 13</v>
      </c>
      <c r="DH1059" s="222" t="s">
        <v>6224</v>
      </c>
      <c r="DI1059" s="378">
        <f t="shared" si="480"/>
        <v>0</v>
      </c>
      <c r="DJ1059" s="379">
        <f t="shared" si="481"/>
        <v>0</v>
      </c>
      <c r="DK1059" s="380">
        <f t="shared" si="482"/>
        <v>0</v>
      </c>
    </row>
    <row r="1060" spans="1:115" ht="30" customHeight="1">
      <c r="A1060" s="81"/>
      <c r="B1060" s="82"/>
      <c r="C1060" s="85" t="s">
        <v>101</v>
      </c>
      <c r="D1060" s="732" t="str">
        <f>IF(CNGE_2024_M1_Secc1_Sub1!$D55="","",CNGE_2024_M1_Secc1_Sub1!$D55)</f>
        <v>SECRETARIA DE TRABAJO PREVISION SOCIAL Y PRODUCTIVIDAD</v>
      </c>
      <c r="E1060" s="733"/>
      <c r="F1060" s="733"/>
      <c r="G1060" s="733"/>
      <c r="H1060" s="733"/>
      <c r="I1060" s="733"/>
      <c r="J1060" s="733"/>
      <c r="K1060" s="733"/>
      <c r="L1060" s="734"/>
      <c r="M1060" s="111"/>
      <c r="N1060" s="111"/>
      <c r="O1060" s="111"/>
      <c r="P1060" s="111"/>
      <c r="Q1060" s="111"/>
      <c r="R1060" s="111"/>
      <c r="S1060" s="111"/>
      <c r="T1060" s="111"/>
      <c r="U1060" s="111"/>
      <c r="V1060" s="111"/>
      <c r="W1060" s="111"/>
      <c r="X1060" s="111"/>
      <c r="Y1060" s="111"/>
      <c r="Z1060" s="111"/>
      <c r="AA1060" s="111"/>
      <c r="AB1060" s="111"/>
      <c r="AC1060" s="111"/>
      <c r="AD1060" s="111"/>
      <c r="AE1060" s="8"/>
      <c r="AG1060" s="269">
        <f t="shared" si="404"/>
        <v>1</v>
      </c>
      <c r="AH1060" s="298">
        <f t="shared" si="405"/>
        <v>0</v>
      </c>
      <c r="AI1060" s="299">
        <f t="shared" si="406"/>
        <v>0</v>
      </c>
      <c r="AJ1060" s="300">
        <f t="shared" si="407"/>
        <v>0</v>
      </c>
      <c r="AK1060" s="301">
        <f t="shared" si="408"/>
        <v>0</v>
      </c>
      <c r="AL1060" s="298">
        <f t="shared" si="409"/>
        <v>0</v>
      </c>
      <c r="AM1060" s="299">
        <f t="shared" si="410"/>
        <v>0</v>
      </c>
      <c r="AN1060" s="300">
        <f t="shared" si="411"/>
        <v>0</v>
      </c>
      <c r="AO1060" s="301">
        <f t="shared" si="412"/>
        <v>0</v>
      </c>
      <c r="AP1060" s="298">
        <f t="shared" si="413"/>
        <v>0</v>
      </c>
      <c r="AQ1060" s="299">
        <f t="shared" si="414"/>
        <v>0</v>
      </c>
      <c r="AR1060" s="300">
        <f t="shared" si="415"/>
        <v>0</v>
      </c>
      <c r="AS1060" s="301">
        <f t="shared" si="416"/>
        <v>0</v>
      </c>
      <c r="AT1060" s="298">
        <f t="shared" si="417"/>
        <v>0</v>
      </c>
      <c r="AU1060" s="299">
        <f t="shared" si="418"/>
        <v>0</v>
      </c>
      <c r="AV1060" s="300">
        <f t="shared" si="419"/>
        <v>0</v>
      </c>
      <c r="AW1060" s="301">
        <f t="shared" si="420"/>
        <v>0</v>
      </c>
      <c r="AX1060" s="298">
        <f t="shared" si="421"/>
        <v>0</v>
      </c>
      <c r="AY1060" s="299">
        <f t="shared" si="422"/>
        <v>0</v>
      </c>
      <c r="AZ1060" s="300">
        <f t="shared" si="423"/>
        <v>0</v>
      </c>
      <c r="BA1060" s="301">
        <f t="shared" si="424"/>
        <v>0</v>
      </c>
      <c r="BB1060" s="298">
        <f t="shared" si="425"/>
        <v>0</v>
      </c>
      <c r="BC1060" s="299">
        <f t="shared" si="426"/>
        <v>0</v>
      </c>
      <c r="BD1060" s="300">
        <f t="shared" si="427"/>
        <v>0</v>
      </c>
      <c r="BE1060" s="301">
        <f t="shared" si="428"/>
        <v>0</v>
      </c>
      <c r="BF1060" s="298">
        <f t="shared" si="429"/>
        <v>0</v>
      </c>
      <c r="BG1060" s="299">
        <f t="shared" si="430"/>
        <v>0</v>
      </c>
      <c r="BH1060" s="300">
        <f t="shared" si="431"/>
        <v>0</v>
      </c>
      <c r="BI1060" s="301">
        <f t="shared" si="432"/>
        <v>0</v>
      </c>
      <c r="BJ1060" s="298">
        <f t="shared" si="433"/>
        <v>0</v>
      </c>
      <c r="BK1060" s="299">
        <f t="shared" si="434"/>
        <v>0</v>
      </c>
      <c r="BL1060" s="300">
        <f t="shared" si="435"/>
        <v>0</v>
      </c>
      <c r="BM1060" s="301">
        <f t="shared" si="436"/>
        <v>0</v>
      </c>
      <c r="BN1060" s="298">
        <f t="shared" si="437"/>
        <v>0</v>
      </c>
      <c r="BO1060" s="299">
        <f t="shared" si="438"/>
        <v>0</v>
      </c>
      <c r="BP1060" s="300">
        <f t="shared" si="439"/>
        <v>0</v>
      </c>
      <c r="BQ1060" s="301">
        <f t="shared" si="440"/>
        <v>0</v>
      </c>
      <c r="BR1060" s="298">
        <f t="shared" si="441"/>
        <v>0</v>
      </c>
      <c r="BS1060" s="299">
        <f t="shared" si="442"/>
        <v>0</v>
      </c>
      <c r="BT1060" s="300">
        <f t="shared" si="443"/>
        <v>0</v>
      </c>
      <c r="BU1060" s="301">
        <f t="shared" si="444"/>
        <v>0</v>
      </c>
      <c r="BV1060" s="298">
        <f t="shared" si="445"/>
        <v>0</v>
      </c>
      <c r="BW1060" s="299">
        <f t="shared" si="446"/>
        <v>0</v>
      </c>
      <c r="BX1060" s="300">
        <f t="shared" si="447"/>
        <v>0</v>
      </c>
      <c r="BY1060" s="301">
        <f t="shared" si="448"/>
        <v>0</v>
      </c>
      <c r="BZ1060" s="298">
        <f t="shared" si="449"/>
        <v>0</v>
      </c>
      <c r="CA1060" s="299">
        <f t="shared" si="450"/>
        <v>0</v>
      </c>
      <c r="CB1060" s="300">
        <f t="shared" si="451"/>
        <v>0</v>
      </c>
      <c r="CC1060" s="301">
        <f t="shared" si="452"/>
        <v>0</v>
      </c>
      <c r="CD1060" s="298">
        <f t="shared" si="453"/>
        <v>0</v>
      </c>
      <c r="CE1060" s="299">
        <f t="shared" si="454"/>
        <v>0</v>
      </c>
      <c r="CF1060" s="300">
        <f t="shared" si="455"/>
        <v>0</v>
      </c>
      <c r="CG1060" s="301">
        <f t="shared" si="456"/>
        <v>0</v>
      </c>
      <c r="CH1060" s="298">
        <f t="shared" si="457"/>
        <v>0</v>
      </c>
      <c r="CI1060" s="299">
        <f t="shared" si="458"/>
        <v>0</v>
      </c>
      <c r="CJ1060" s="300">
        <f t="shared" si="459"/>
        <v>0</v>
      </c>
      <c r="CK1060" s="301">
        <f t="shared" si="460"/>
        <v>0</v>
      </c>
      <c r="CL1060" s="298">
        <f t="shared" si="461"/>
        <v>0</v>
      </c>
      <c r="CM1060" s="299">
        <f t="shared" si="462"/>
        <v>0</v>
      </c>
      <c r="CN1060" s="300">
        <f t="shared" si="463"/>
        <v>0</v>
      </c>
      <c r="CO1060" s="301">
        <f t="shared" si="464"/>
        <v>0</v>
      </c>
      <c r="CP1060" s="298">
        <f t="shared" si="465"/>
        <v>0</v>
      </c>
      <c r="CQ1060" s="299">
        <f t="shared" si="466"/>
        <v>0</v>
      </c>
      <c r="CR1060" s="300">
        <f t="shared" si="467"/>
        <v>0</v>
      </c>
      <c r="CS1060" s="301">
        <f t="shared" si="468"/>
        <v>0</v>
      </c>
      <c r="CT1060" s="298">
        <f t="shared" si="469"/>
        <v>0</v>
      </c>
      <c r="CU1060" s="299">
        <f t="shared" si="470"/>
        <v>0</v>
      </c>
      <c r="CV1060" s="300">
        <f t="shared" si="471"/>
        <v>0</v>
      </c>
      <c r="CW1060" s="301">
        <f t="shared" si="472"/>
        <v>0</v>
      </c>
      <c r="CX1060" s="298">
        <f t="shared" si="473"/>
        <v>0</v>
      </c>
      <c r="CY1060" s="299">
        <f t="shared" si="474"/>
        <v>0</v>
      </c>
      <c r="CZ1060" s="300">
        <f t="shared" si="475"/>
        <v>0</v>
      </c>
      <c r="DA1060" s="301">
        <f t="shared" si="476"/>
        <v>0</v>
      </c>
      <c r="DB1060" s="371">
        <f t="shared" si="477"/>
        <v>0</v>
      </c>
      <c r="DC1060" s="303">
        <f t="shared" si="478"/>
        <v>0</v>
      </c>
      <c r="DD1060" s="304" t="str">
        <f>IF(DC1060=0,"",
IF(SUM($DC$1047:DC1060)=1,DE1060,
IF($DC$1167&gt;SUM($DC$1047:DC1060),_xlfn.CONCAT(", ",DE1060),
IF($DC$1167=SUM($DC$1047:DC1060),_xlfn.CONCAT(" y ",DE1060)))))</f>
        <v/>
      </c>
      <c r="DE1060" s="231" t="s">
        <v>6225</v>
      </c>
      <c r="DF1060" s="290">
        <f t="shared" si="479"/>
        <v>1</v>
      </c>
      <c r="DG1060" s="291" t="str">
        <f>IF(DF1060=0,"",
IF(SUM($DF$1047:DF1060)=1,DH1060,
IF($DF$1167&gt;SUM($DF$1047:DF1060),_xlfn.CONCAT(", ",DH1060),
IF($DF$1167=SUM($DF$1047:DF1060),_xlfn.CONCAT(" y ",DH1060)))))</f>
        <v>, 14</v>
      </c>
      <c r="DH1060" s="222" t="s">
        <v>6225</v>
      </c>
      <c r="DI1060" s="378">
        <f t="shared" si="480"/>
        <v>0</v>
      </c>
      <c r="DJ1060" s="379">
        <f t="shared" si="481"/>
        <v>0</v>
      </c>
      <c r="DK1060" s="380">
        <f t="shared" si="482"/>
        <v>0</v>
      </c>
    </row>
    <row r="1061" spans="1:115" ht="15" customHeight="1">
      <c r="A1061" s="81"/>
      <c r="B1061" s="82"/>
      <c r="C1061" s="85" t="s">
        <v>102</v>
      </c>
      <c r="D1061" s="732" t="str">
        <f>IF(CNGE_2024_M1_Secc1_Sub1!$D56="","",CNGE_2024_M1_Secc1_Sub1!$D56)</f>
        <v>SECRETARIA DE TURISMO Y CULTURA</v>
      </c>
      <c r="E1061" s="733"/>
      <c r="F1061" s="733"/>
      <c r="G1061" s="733"/>
      <c r="H1061" s="733"/>
      <c r="I1061" s="733"/>
      <c r="J1061" s="733"/>
      <c r="K1061" s="733"/>
      <c r="L1061" s="734"/>
      <c r="M1061" s="111"/>
      <c r="N1061" s="111"/>
      <c r="O1061" s="111"/>
      <c r="P1061" s="111"/>
      <c r="Q1061" s="111"/>
      <c r="R1061" s="111"/>
      <c r="S1061" s="111"/>
      <c r="T1061" s="111"/>
      <c r="U1061" s="111"/>
      <c r="V1061" s="111"/>
      <c r="W1061" s="111"/>
      <c r="X1061" s="111"/>
      <c r="Y1061" s="111"/>
      <c r="Z1061" s="111"/>
      <c r="AA1061" s="111"/>
      <c r="AB1061" s="111"/>
      <c r="AC1061" s="111"/>
      <c r="AD1061" s="111"/>
      <c r="AE1061" s="8"/>
      <c r="AG1061" s="269">
        <f t="shared" si="404"/>
        <v>1</v>
      </c>
      <c r="AH1061" s="298">
        <f t="shared" si="405"/>
        <v>0</v>
      </c>
      <c r="AI1061" s="299">
        <f t="shared" si="406"/>
        <v>0</v>
      </c>
      <c r="AJ1061" s="300">
        <f t="shared" si="407"/>
        <v>0</v>
      </c>
      <c r="AK1061" s="301">
        <f t="shared" si="408"/>
        <v>0</v>
      </c>
      <c r="AL1061" s="298">
        <f t="shared" si="409"/>
        <v>0</v>
      </c>
      <c r="AM1061" s="299">
        <f t="shared" si="410"/>
        <v>0</v>
      </c>
      <c r="AN1061" s="300">
        <f t="shared" si="411"/>
        <v>0</v>
      </c>
      <c r="AO1061" s="301">
        <f t="shared" si="412"/>
        <v>0</v>
      </c>
      <c r="AP1061" s="298">
        <f t="shared" si="413"/>
        <v>0</v>
      </c>
      <c r="AQ1061" s="299">
        <f t="shared" si="414"/>
        <v>0</v>
      </c>
      <c r="AR1061" s="300">
        <f t="shared" si="415"/>
        <v>0</v>
      </c>
      <c r="AS1061" s="301">
        <f t="shared" si="416"/>
        <v>0</v>
      </c>
      <c r="AT1061" s="298">
        <f t="shared" si="417"/>
        <v>0</v>
      </c>
      <c r="AU1061" s="299">
        <f t="shared" si="418"/>
        <v>0</v>
      </c>
      <c r="AV1061" s="300">
        <f t="shared" si="419"/>
        <v>0</v>
      </c>
      <c r="AW1061" s="301">
        <f t="shared" si="420"/>
        <v>0</v>
      </c>
      <c r="AX1061" s="298">
        <f t="shared" si="421"/>
        <v>0</v>
      </c>
      <c r="AY1061" s="299">
        <f t="shared" si="422"/>
        <v>0</v>
      </c>
      <c r="AZ1061" s="300">
        <f t="shared" si="423"/>
        <v>0</v>
      </c>
      <c r="BA1061" s="301">
        <f t="shared" si="424"/>
        <v>0</v>
      </c>
      <c r="BB1061" s="298">
        <f t="shared" si="425"/>
        <v>0</v>
      </c>
      <c r="BC1061" s="299">
        <f t="shared" si="426"/>
        <v>0</v>
      </c>
      <c r="BD1061" s="300">
        <f t="shared" si="427"/>
        <v>0</v>
      </c>
      <c r="BE1061" s="301">
        <f t="shared" si="428"/>
        <v>0</v>
      </c>
      <c r="BF1061" s="298">
        <f t="shared" si="429"/>
        <v>0</v>
      </c>
      <c r="BG1061" s="299">
        <f t="shared" si="430"/>
        <v>0</v>
      </c>
      <c r="BH1061" s="300">
        <f t="shared" si="431"/>
        <v>0</v>
      </c>
      <c r="BI1061" s="301">
        <f t="shared" si="432"/>
        <v>0</v>
      </c>
      <c r="BJ1061" s="298">
        <f t="shared" si="433"/>
        <v>0</v>
      </c>
      <c r="BK1061" s="299">
        <f t="shared" si="434"/>
        <v>0</v>
      </c>
      <c r="BL1061" s="300">
        <f t="shared" si="435"/>
        <v>0</v>
      </c>
      <c r="BM1061" s="301">
        <f t="shared" si="436"/>
        <v>0</v>
      </c>
      <c r="BN1061" s="298">
        <f t="shared" si="437"/>
        <v>0</v>
      </c>
      <c r="BO1061" s="299">
        <f t="shared" si="438"/>
        <v>0</v>
      </c>
      <c r="BP1061" s="300">
        <f t="shared" si="439"/>
        <v>0</v>
      </c>
      <c r="BQ1061" s="301">
        <f t="shared" si="440"/>
        <v>0</v>
      </c>
      <c r="BR1061" s="298">
        <f t="shared" si="441"/>
        <v>0</v>
      </c>
      <c r="BS1061" s="299">
        <f t="shared" si="442"/>
        <v>0</v>
      </c>
      <c r="BT1061" s="300">
        <f t="shared" si="443"/>
        <v>0</v>
      </c>
      <c r="BU1061" s="301">
        <f t="shared" si="444"/>
        <v>0</v>
      </c>
      <c r="BV1061" s="298">
        <f t="shared" si="445"/>
        <v>0</v>
      </c>
      <c r="BW1061" s="299">
        <f t="shared" si="446"/>
        <v>0</v>
      </c>
      <c r="BX1061" s="300">
        <f t="shared" si="447"/>
        <v>0</v>
      </c>
      <c r="BY1061" s="301">
        <f t="shared" si="448"/>
        <v>0</v>
      </c>
      <c r="BZ1061" s="298">
        <f t="shared" si="449"/>
        <v>0</v>
      </c>
      <c r="CA1061" s="299">
        <f t="shared" si="450"/>
        <v>0</v>
      </c>
      <c r="CB1061" s="300">
        <f t="shared" si="451"/>
        <v>0</v>
      </c>
      <c r="CC1061" s="301">
        <f t="shared" si="452"/>
        <v>0</v>
      </c>
      <c r="CD1061" s="298">
        <f t="shared" si="453"/>
        <v>0</v>
      </c>
      <c r="CE1061" s="299">
        <f t="shared" si="454"/>
        <v>0</v>
      </c>
      <c r="CF1061" s="300">
        <f t="shared" si="455"/>
        <v>0</v>
      </c>
      <c r="CG1061" s="301">
        <f t="shared" si="456"/>
        <v>0</v>
      </c>
      <c r="CH1061" s="298">
        <f t="shared" si="457"/>
        <v>0</v>
      </c>
      <c r="CI1061" s="299">
        <f t="shared" si="458"/>
        <v>0</v>
      </c>
      <c r="CJ1061" s="300">
        <f t="shared" si="459"/>
        <v>0</v>
      </c>
      <c r="CK1061" s="301">
        <f t="shared" si="460"/>
        <v>0</v>
      </c>
      <c r="CL1061" s="298">
        <f t="shared" si="461"/>
        <v>0</v>
      </c>
      <c r="CM1061" s="299">
        <f t="shared" si="462"/>
        <v>0</v>
      </c>
      <c r="CN1061" s="300">
        <f t="shared" si="463"/>
        <v>0</v>
      </c>
      <c r="CO1061" s="301">
        <f t="shared" si="464"/>
        <v>0</v>
      </c>
      <c r="CP1061" s="298">
        <f t="shared" si="465"/>
        <v>0</v>
      </c>
      <c r="CQ1061" s="299">
        <f t="shared" si="466"/>
        <v>0</v>
      </c>
      <c r="CR1061" s="300">
        <f t="shared" si="467"/>
        <v>0</v>
      </c>
      <c r="CS1061" s="301">
        <f t="shared" si="468"/>
        <v>0</v>
      </c>
      <c r="CT1061" s="298">
        <f t="shared" si="469"/>
        <v>0</v>
      </c>
      <c r="CU1061" s="299">
        <f t="shared" si="470"/>
        <v>0</v>
      </c>
      <c r="CV1061" s="300">
        <f t="shared" si="471"/>
        <v>0</v>
      </c>
      <c r="CW1061" s="301">
        <f t="shared" si="472"/>
        <v>0</v>
      </c>
      <c r="CX1061" s="298">
        <f t="shared" si="473"/>
        <v>0</v>
      </c>
      <c r="CY1061" s="299">
        <f t="shared" si="474"/>
        <v>0</v>
      </c>
      <c r="CZ1061" s="300">
        <f t="shared" si="475"/>
        <v>0</v>
      </c>
      <c r="DA1061" s="301">
        <f t="shared" si="476"/>
        <v>0</v>
      </c>
      <c r="DB1061" s="371">
        <f t="shared" si="477"/>
        <v>0</v>
      </c>
      <c r="DC1061" s="303">
        <f t="shared" si="478"/>
        <v>0</v>
      </c>
      <c r="DD1061" s="304" t="str">
        <f>IF(DC1061=0,"",
IF(SUM($DC$1047:DC1061)=1,DE1061,
IF($DC$1167&gt;SUM($DC$1047:DC1061),_xlfn.CONCAT(", ",DE1061),
IF($DC$1167=SUM($DC$1047:DC1061),_xlfn.CONCAT(" y ",DE1061)))))</f>
        <v/>
      </c>
      <c r="DE1061" s="231" t="s">
        <v>6226</v>
      </c>
      <c r="DF1061" s="290">
        <f t="shared" si="479"/>
        <v>1</v>
      </c>
      <c r="DG1061" s="291" t="str">
        <f>IF(DF1061=0,"",
IF(SUM($DF$1047:DF1061)=1,DH1061,
IF($DF$1167&gt;SUM($DF$1047:DF1061),_xlfn.CONCAT(", ",DH1061),
IF($DF$1167=SUM($DF$1047:DF1061),_xlfn.CONCAT(" y ",DH1061)))))</f>
        <v>, 15</v>
      </c>
      <c r="DH1061" s="222" t="s">
        <v>6226</v>
      </c>
      <c r="DI1061" s="378">
        <f t="shared" si="480"/>
        <v>0</v>
      </c>
      <c r="DJ1061" s="379">
        <f t="shared" si="481"/>
        <v>0</v>
      </c>
      <c r="DK1061" s="380">
        <f t="shared" si="482"/>
        <v>0</v>
      </c>
    </row>
    <row r="1062" spans="1:115" ht="15" customHeight="1">
      <c r="A1062" s="81"/>
      <c r="B1062" s="82"/>
      <c r="C1062" s="85" t="s">
        <v>103</v>
      </c>
      <c r="D1062" s="732" t="str">
        <f>IF(CNGE_2024_M1_Secc1_Sub1!$D57="","",CNGE_2024_M1_Secc1_Sub1!$D57)</f>
        <v>SECRETARIA DE PROTECCION CIVIL</v>
      </c>
      <c r="E1062" s="733"/>
      <c r="F1062" s="733"/>
      <c r="G1062" s="733"/>
      <c r="H1062" s="733"/>
      <c r="I1062" s="733"/>
      <c r="J1062" s="733"/>
      <c r="K1062" s="733"/>
      <c r="L1062" s="734"/>
      <c r="M1062" s="111"/>
      <c r="N1062" s="111"/>
      <c r="O1062" s="111"/>
      <c r="P1062" s="111"/>
      <c r="Q1062" s="111"/>
      <c r="R1062" s="111"/>
      <c r="S1062" s="111"/>
      <c r="T1062" s="111"/>
      <c r="U1062" s="111"/>
      <c r="V1062" s="111"/>
      <c r="W1062" s="111"/>
      <c r="X1062" s="111"/>
      <c r="Y1062" s="111"/>
      <c r="Z1062" s="111"/>
      <c r="AA1062" s="111"/>
      <c r="AB1062" s="111"/>
      <c r="AC1062" s="111"/>
      <c r="AD1062" s="111"/>
      <c r="AE1062" s="8"/>
      <c r="AG1062" s="269">
        <f t="shared" si="404"/>
        <v>1</v>
      </c>
      <c r="AH1062" s="298">
        <f t="shared" si="405"/>
        <v>0</v>
      </c>
      <c r="AI1062" s="299">
        <f t="shared" si="406"/>
        <v>0</v>
      </c>
      <c r="AJ1062" s="300">
        <f t="shared" si="407"/>
        <v>0</v>
      </c>
      <c r="AK1062" s="301">
        <f t="shared" si="408"/>
        <v>0</v>
      </c>
      <c r="AL1062" s="298">
        <f t="shared" si="409"/>
        <v>0</v>
      </c>
      <c r="AM1062" s="299">
        <f t="shared" si="410"/>
        <v>0</v>
      </c>
      <c r="AN1062" s="300">
        <f t="shared" si="411"/>
        <v>0</v>
      </c>
      <c r="AO1062" s="301">
        <f t="shared" si="412"/>
        <v>0</v>
      </c>
      <c r="AP1062" s="298">
        <f t="shared" si="413"/>
        <v>0</v>
      </c>
      <c r="AQ1062" s="299">
        <f t="shared" si="414"/>
        <v>0</v>
      </c>
      <c r="AR1062" s="300">
        <f t="shared" si="415"/>
        <v>0</v>
      </c>
      <c r="AS1062" s="301">
        <f t="shared" si="416"/>
        <v>0</v>
      </c>
      <c r="AT1062" s="298">
        <f t="shared" si="417"/>
        <v>0</v>
      </c>
      <c r="AU1062" s="299">
        <f t="shared" si="418"/>
        <v>0</v>
      </c>
      <c r="AV1062" s="300">
        <f t="shared" si="419"/>
        <v>0</v>
      </c>
      <c r="AW1062" s="301">
        <f t="shared" si="420"/>
        <v>0</v>
      </c>
      <c r="AX1062" s="298">
        <f t="shared" si="421"/>
        <v>0</v>
      </c>
      <c r="AY1062" s="299">
        <f t="shared" si="422"/>
        <v>0</v>
      </c>
      <c r="AZ1062" s="300">
        <f t="shared" si="423"/>
        <v>0</v>
      </c>
      <c r="BA1062" s="301">
        <f t="shared" si="424"/>
        <v>0</v>
      </c>
      <c r="BB1062" s="298">
        <f t="shared" si="425"/>
        <v>0</v>
      </c>
      <c r="BC1062" s="299">
        <f t="shared" si="426"/>
        <v>0</v>
      </c>
      <c r="BD1062" s="300">
        <f t="shared" si="427"/>
        <v>0</v>
      </c>
      <c r="BE1062" s="301">
        <f t="shared" si="428"/>
        <v>0</v>
      </c>
      <c r="BF1062" s="298">
        <f t="shared" si="429"/>
        <v>0</v>
      </c>
      <c r="BG1062" s="299">
        <f t="shared" si="430"/>
        <v>0</v>
      </c>
      <c r="BH1062" s="300">
        <f t="shared" si="431"/>
        <v>0</v>
      </c>
      <c r="BI1062" s="301">
        <f t="shared" si="432"/>
        <v>0</v>
      </c>
      <c r="BJ1062" s="298">
        <f t="shared" si="433"/>
        <v>0</v>
      </c>
      <c r="BK1062" s="299">
        <f t="shared" si="434"/>
        <v>0</v>
      </c>
      <c r="BL1062" s="300">
        <f t="shared" si="435"/>
        <v>0</v>
      </c>
      <c r="BM1062" s="301">
        <f t="shared" si="436"/>
        <v>0</v>
      </c>
      <c r="BN1062" s="298">
        <f t="shared" si="437"/>
        <v>0</v>
      </c>
      <c r="BO1062" s="299">
        <f t="shared" si="438"/>
        <v>0</v>
      </c>
      <c r="BP1062" s="300">
        <f t="shared" si="439"/>
        <v>0</v>
      </c>
      <c r="BQ1062" s="301">
        <f t="shared" si="440"/>
        <v>0</v>
      </c>
      <c r="BR1062" s="298">
        <f t="shared" si="441"/>
        <v>0</v>
      </c>
      <c r="BS1062" s="299">
        <f t="shared" si="442"/>
        <v>0</v>
      </c>
      <c r="BT1062" s="300">
        <f t="shared" si="443"/>
        <v>0</v>
      </c>
      <c r="BU1062" s="301">
        <f t="shared" si="444"/>
        <v>0</v>
      </c>
      <c r="BV1062" s="298">
        <f t="shared" si="445"/>
        <v>0</v>
      </c>
      <c r="BW1062" s="299">
        <f t="shared" si="446"/>
        <v>0</v>
      </c>
      <c r="BX1062" s="300">
        <f t="shared" si="447"/>
        <v>0</v>
      </c>
      <c r="BY1062" s="301">
        <f t="shared" si="448"/>
        <v>0</v>
      </c>
      <c r="BZ1062" s="298">
        <f t="shared" si="449"/>
        <v>0</v>
      </c>
      <c r="CA1062" s="299">
        <f t="shared" si="450"/>
        <v>0</v>
      </c>
      <c r="CB1062" s="300">
        <f t="shared" si="451"/>
        <v>0</v>
      </c>
      <c r="CC1062" s="301">
        <f t="shared" si="452"/>
        <v>0</v>
      </c>
      <c r="CD1062" s="298">
        <f t="shared" si="453"/>
        <v>0</v>
      </c>
      <c r="CE1062" s="299">
        <f t="shared" si="454"/>
        <v>0</v>
      </c>
      <c r="CF1062" s="300">
        <f t="shared" si="455"/>
        <v>0</v>
      </c>
      <c r="CG1062" s="301">
        <f t="shared" si="456"/>
        <v>0</v>
      </c>
      <c r="CH1062" s="298">
        <f t="shared" si="457"/>
        <v>0</v>
      </c>
      <c r="CI1062" s="299">
        <f t="shared" si="458"/>
        <v>0</v>
      </c>
      <c r="CJ1062" s="300">
        <f t="shared" si="459"/>
        <v>0</v>
      </c>
      <c r="CK1062" s="301">
        <f t="shared" si="460"/>
        <v>0</v>
      </c>
      <c r="CL1062" s="298">
        <f t="shared" si="461"/>
        <v>0</v>
      </c>
      <c r="CM1062" s="299">
        <f t="shared" si="462"/>
        <v>0</v>
      </c>
      <c r="CN1062" s="300">
        <f t="shared" si="463"/>
        <v>0</v>
      </c>
      <c r="CO1062" s="301">
        <f t="shared" si="464"/>
        <v>0</v>
      </c>
      <c r="CP1062" s="298">
        <f t="shared" si="465"/>
        <v>0</v>
      </c>
      <c r="CQ1062" s="299">
        <f t="shared" si="466"/>
        <v>0</v>
      </c>
      <c r="CR1062" s="300">
        <f t="shared" si="467"/>
        <v>0</v>
      </c>
      <c r="CS1062" s="301">
        <f t="shared" si="468"/>
        <v>0</v>
      </c>
      <c r="CT1062" s="298">
        <f t="shared" si="469"/>
        <v>0</v>
      </c>
      <c r="CU1062" s="299">
        <f t="shared" si="470"/>
        <v>0</v>
      </c>
      <c r="CV1062" s="300">
        <f t="shared" si="471"/>
        <v>0</v>
      </c>
      <c r="CW1062" s="301">
        <f t="shared" si="472"/>
        <v>0</v>
      </c>
      <c r="CX1062" s="298">
        <f t="shared" si="473"/>
        <v>0</v>
      </c>
      <c r="CY1062" s="299">
        <f t="shared" si="474"/>
        <v>0</v>
      </c>
      <c r="CZ1062" s="300">
        <f t="shared" si="475"/>
        <v>0</v>
      </c>
      <c r="DA1062" s="301">
        <f t="shared" si="476"/>
        <v>0</v>
      </c>
      <c r="DB1062" s="371">
        <f t="shared" si="477"/>
        <v>0</v>
      </c>
      <c r="DC1062" s="303">
        <f t="shared" si="478"/>
        <v>0</v>
      </c>
      <c r="DD1062" s="304" t="str">
        <f>IF(DC1062=0,"",
IF(SUM($DC$1047:DC1062)=1,DE1062,
IF($DC$1167&gt;SUM($DC$1047:DC1062),_xlfn.CONCAT(", ",DE1062),
IF($DC$1167=SUM($DC$1047:DC1062),_xlfn.CONCAT(" y ",DE1062)))))</f>
        <v/>
      </c>
      <c r="DE1062" s="231" t="s">
        <v>6227</v>
      </c>
      <c r="DF1062" s="290">
        <f t="shared" si="479"/>
        <v>1</v>
      </c>
      <c r="DG1062" s="291" t="str">
        <f>IF(DF1062=0,"",
IF(SUM($DF$1047:DF1062)=1,DH1062,
IF($DF$1167&gt;SUM($DF$1047:DF1062),_xlfn.CONCAT(", ",DH1062),
IF($DF$1167=SUM($DF$1047:DF1062),_xlfn.CONCAT(" y ",DH1062)))))</f>
        <v>, 16</v>
      </c>
      <c r="DH1062" s="222" t="s">
        <v>6227</v>
      </c>
      <c r="DI1062" s="378">
        <f t="shared" si="480"/>
        <v>0</v>
      </c>
      <c r="DJ1062" s="379">
        <f t="shared" si="481"/>
        <v>0</v>
      </c>
      <c r="DK1062" s="380">
        <f t="shared" si="482"/>
        <v>0</v>
      </c>
    </row>
    <row r="1063" spans="1:115" ht="15" customHeight="1">
      <c r="A1063" s="81"/>
      <c r="B1063" s="82"/>
      <c r="C1063" s="85" t="s">
        <v>104</v>
      </c>
      <c r="D1063" s="732" t="str">
        <f>IF(CNGE_2024_M1_Secc1_Sub1!$D58="","",CNGE_2024_M1_Secc1_Sub1!$D58)</f>
        <v>SECRETARIA DE MEDIO AMBIENTE</v>
      </c>
      <c r="E1063" s="733"/>
      <c r="F1063" s="733"/>
      <c r="G1063" s="733"/>
      <c r="H1063" s="733"/>
      <c r="I1063" s="733"/>
      <c r="J1063" s="733"/>
      <c r="K1063" s="733"/>
      <c r="L1063" s="734"/>
      <c r="M1063" s="111"/>
      <c r="N1063" s="111"/>
      <c r="O1063" s="111"/>
      <c r="P1063" s="111"/>
      <c r="Q1063" s="111"/>
      <c r="R1063" s="111"/>
      <c r="S1063" s="111"/>
      <c r="T1063" s="111"/>
      <c r="U1063" s="111"/>
      <c r="V1063" s="111"/>
      <c r="W1063" s="111"/>
      <c r="X1063" s="111"/>
      <c r="Y1063" s="111"/>
      <c r="Z1063" s="111"/>
      <c r="AA1063" s="111"/>
      <c r="AB1063" s="111"/>
      <c r="AC1063" s="111"/>
      <c r="AD1063" s="111"/>
      <c r="AE1063" s="8"/>
      <c r="AG1063" s="269">
        <f t="shared" si="404"/>
        <v>1</v>
      </c>
      <c r="AH1063" s="298">
        <f t="shared" si="405"/>
        <v>0</v>
      </c>
      <c r="AI1063" s="299">
        <f t="shared" si="406"/>
        <v>0</v>
      </c>
      <c r="AJ1063" s="300">
        <f t="shared" si="407"/>
        <v>0</v>
      </c>
      <c r="AK1063" s="301">
        <f t="shared" si="408"/>
        <v>0</v>
      </c>
      <c r="AL1063" s="298">
        <f t="shared" si="409"/>
        <v>0</v>
      </c>
      <c r="AM1063" s="299">
        <f t="shared" si="410"/>
        <v>0</v>
      </c>
      <c r="AN1063" s="300">
        <f t="shared" si="411"/>
        <v>0</v>
      </c>
      <c r="AO1063" s="301">
        <f t="shared" si="412"/>
        <v>0</v>
      </c>
      <c r="AP1063" s="298">
        <f t="shared" si="413"/>
        <v>0</v>
      </c>
      <c r="AQ1063" s="299">
        <f t="shared" si="414"/>
        <v>0</v>
      </c>
      <c r="AR1063" s="300">
        <f t="shared" si="415"/>
        <v>0</v>
      </c>
      <c r="AS1063" s="301">
        <f t="shared" si="416"/>
        <v>0</v>
      </c>
      <c r="AT1063" s="298">
        <f t="shared" si="417"/>
        <v>0</v>
      </c>
      <c r="AU1063" s="299">
        <f t="shared" si="418"/>
        <v>0</v>
      </c>
      <c r="AV1063" s="300">
        <f t="shared" si="419"/>
        <v>0</v>
      </c>
      <c r="AW1063" s="301">
        <f t="shared" si="420"/>
        <v>0</v>
      </c>
      <c r="AX1063" s="298">
        <f t="shared" si="421"/>
        <v>0</v>
      </c>
      <c r="AY1063" s="299">
        <f t="shared" si="422"/>
        <v>0</v>
      </c>
      <c r="AZ1063" s="300">
        <f t="shared" si="423"/>
        <v>0</v>
      </c>
      <c r="BA1063" s="301">
        <f t="shared" si="424"/>
        <v>0</v>
      </c>
      <c r="BB1063" s="298">
        <f t="shared" si="425"/>
        <v>0</v>
      </c>
      <c r="BC1063" s="299">
        <f t="shared" si="426"/>
        <v>0</v>
      </c>
      <c r="BD1063" s="300">
        <f t="shared" si="427"/>
        <v>0</v>
      </c>
      <c r="BE1063" s="301">
        <f t="shared" si="428"/>
        <v>0</v>
      </c>
      <c r="BF1063" s="298">
        <f t="shared" si="429"/>
        <v>0</v>
      </c>
      <c r="BG1063" s="299">
        <f t="shared" si="430"/>
        <v>0</v>
      </c>
      <c r="BH1063" s="300">
        <f t="shared" si="431"/>
        <v>0</v>
      </c>
      <c r="BI1063" s="301">
        <f t="shared" si="432"/>
        <v>0</v>
      </c>
      <c r="BJ1063" s="298">
        <f t="shared" si="433"/>
        <v>0</v>
      </c>
      <c r="BK1063" s="299">
        <f t="shared" si="434"/>
        <v>0</v>
      </c>
      <c r="BL1063" s="300">
        <f t="shared" si="435"/>
        <v>0</v>
      </c>
      <c r="BM1063" s="301">
        <f t="shared" si="436"/>
        <v>0</v>
      </c>
      <c r="BN1063" s="298">
        <f t="shared" si="437"/>
        <v>0</v>
      </c>
      <c r="BO1063" s="299">
        <f t="shared" si="438"/>
        <v>0</v>
      </c>
      <c r="BP1063" s="300">
        <f t="shared" si="439"/>
        <v>0</v>
      </c>
      <c r="BQ1063" s="301">
        <f t="shared" si="440"/>
        <v>0</v>
      </c>
      <c r="BR1063" s="298">
        <f t="shared" si="441"/>
        <v>0</v>
      </c>
      <c r="BS1063" s="299">
        <f t="shared" si="442"/>
        <v>0</v>
      </c>
      <c r="BT1063" s="300">
        <f t="shared" si="443"/>
        <v>0</v>
      </c>
      <c r="BU1063" s="301">
        <f t="shared" si="444"/>
        <v>0</v>
      </c>
      <c r="BV1063" s="298">
        <f t="shared" si="445"/>
        <v>0</v>
      </c>
      <c r="BW1063" s="299">
        <f t="shared" si="446"/>
        <v>0</v>
      </c>
      <c r="BX1063" s="300">
        <f t="shared" si="447"/>
        <v>0</v>
      </c>
      <c r="BY1063" s="301">
        <f t="shared" si="448"/>
        <v>0</v>
      </c>
      <c r="BZ1063" s="298">
        <f t="shared" si="449"/>
        <v>0</v>
      </c>
      <c r="CA1063" s="299">
        <f t="shared" si="450"/>
        <v>0</v>
      </c>
      <c r="CB1063" s="300">
        <f t="shared" si="451"/>
        <v>0</v>
      </c>
      <c r="CC1063" s="301">
        <f t="shared" si="452"/>
        <v>0</v>
      </c>
      <c r="CD1063" s="298">
        <f t="shared" si="453"/>
        <v>0</v>
      </c>
      <c r="CE1063" s="299">
        <f t="shared" si="454"/>
        <v>0</v>
      </c>
      <c r="CF1063" s="300">
        <f t="shared" si="455"/>
        <v>0</v>
      </c>
      <c r="CG1063" s="301">
        <f t="shared" si="456"/>
        <v>0</v>
      </c>
      <c r="CH1063" s="298">
        <f t="shared" si="457"/>
        <v>0</v>
      </c>
      <c r="CI1063" s="299">
        <f t="shared" si="458"/>
        <v>0</v>
      </c>
      <c r="CJ1063" s="300">
        <f t="shared" si="459"/>
        <v>0</v>
      </c>
      <c r="CK1063" s="301">
        <f t="shared" si="460"/>
        <v>0</v>
      </c>
      <c r="CL1063" s="298">
        <f t="shared" si="461"/>
        <v>0</v>
      </c>
      <c r="CM1063" s="299">
        <f t="shared" si="462"/>
        <v>0</v>
      </c>
      <c r="CN1063" s="300">
        <f t="shared" si="463"/>
        <v>0</v>
      </c>
      <c r="CO1063" s="301">
        <f t="shared" si="464"/>
        <v>0</v>
      </c>
      <c r="CP1063" s="298">
        <f t="shared" si="465"/>
        <v>0</v>
      </c>
      <c r="CQ1063" s="299">
        <f t="shared" si="466"/>
        <v>0</v>
      </c>
      <c r="CR1063" s="300">
        <f t="shared" si="467"/>
        <v>0</v>
      </c>
      <c r="CS1063" s="301">
        <f t="shared" si="468"/>
        <v>0</v>
      </c>
      <c r="CT1063" s="298">
        <f t="shared" si="469"/>
        <v>0</v>
      </c>
      <c r="CU1063" s="299">
        <f t="shared" si="470"/>
        <v>0</v>
      </c>
      <c r="CV1063" s="300">
        <f t="shared" si="471"/>
        <v>0</v>
      </c>
      <c r="CW1063" s="301">
        <f t="shared" si="472"/>
        <v>0</v>
      </c>
      <c r="CX1063" s="298">
        <f t="shared" si="473"/>
        <v>0</v>
      </c>
      <c r="CY1063" s="299">
        <f t="shared" si="474"/>
        <v>0</v>
      </c>
      <c r="CZ1063" s="300">
        <f t="shared" si="475"/>
        <v>0</v>
      </c>
      <c r="DA1063" s="301">
        <f t="shared" si="476"/>
        <v>0</v>
      </c>
      <c r="DB1063" s="371">
        <f t="shared" si="477"/>
        <v>0</v>
      </c>
      <c r="DC1063" s="303">
        <f t="shared" si="478"/>
        <v>0</v>
      </c>
      <c r="DD1063" s="304" t="str">
        <f>IF(DC1063=0,"",
IF(SUM($DC$1047:DC1063)=1,DE1063,
IF($DC$1167&gt;SUM($DC$1047:DC1063),_xlfn.CONCAT(", ",DE1063),
IF($DC$1167=SUM($DC$1047:DC1063),_xlfn.CONCAT(" y ",DE1063)))))</f>
        <v/>
      </c>
      <c r="DE1063" s="231" t="s">
        <v>6228</v>
      </c>
      <c r="DF1063" s="290">
        <f t="shared" si="479"/>
        <v>1</v>
      </c>
      <c r="DG1063" s="291" t="str">
        <f>IF(DF1063=0,"",
IF(SUM($DF$1047:DF1063)=1,DH1063,
IF($DF$1167&gt;SUM($DF$1047:DF1063),_xlfn.CONCAT(", ",DH1063),
IF($DF$1167=SUM($DF$1047:DF1063),_xlfn.CONCAT(" y ",DH1063)))))</f>
        <v>, 17</v>
      </c>
      <c r="DH1063" s="222" t="s">
        <v>6228</v>
      </c>
      <c r="DI1063" s="378">
        <f t="shared" si="480"/>
        <v>0</v>
      </c>
      <c r="DJ1063" s="379">
        <f t="shared" si="481"/>
        <v>0</v>
      </c>
      <c r="DK1063" s="380">
        <f t="shared" si="482"/>
        <v>0</v>
      </c>
    </row>
    <row r="1064" spans="1:115" ht="15" customHeight="1">
      <c r="A1064" s="81"/>
      <c r="B1064" s="82"/>
      <c r="C1064" s="85" t="s">
        <v>105</v>
      </c>
      <c r="D1064" s="732" t="str">
        <f>IF(CNGE_2024_M1_Secc1_Sub1!$D59="","",CNGE_2024_M1_Secc1_Sub1!$D59)</f>
        <v>SERVICIOS DE SALUD DE VERACRUZ</v>
      </c>
      <c r="E1064" s="733"/>
      <c r="F1064" s="733"/>
      <c r="G1064" s="733"/>
      <c r="H1064" s="733"/>
      <c r="I1064" s="733"/>
      <c r="J1064" s="733"/>
      <c r="K1064" s="733"/>
      <c r="L1064" s="734"/>
      <c r="M1064" s="111"/>
      <c r="N1064" s="111"/>
      <c r="O1064" s="111"/>
      <c r="P1064" s="111"/>
      <c r="Q1064" s="111"/>
      <c r="R1064" s="111"/>
      <c r="S1064" s="111"/>
      <c r="T1064" s="111"/>
      <c r="U1064" s="111"/>
      <c r="V1064" s="111"/>
      <c r="W1064" s="111"/>
      <c r="X1064" s="111"/>
      <c r="Y1064" s="111"/>
      <c r="Z1064" s="111"/>
      <c r="AA1064" s="111"/>
      <c r="AB1064" s="111"/>
      <c r="AC1064" s="111"/>
      <c r="AD1064" s="111"/>
      <c r="AE1064" s="8"/>
      <c r="AG1064" s="269">
        <f t="shared" si="404"/>
        <v>1</v>
      </c>
      <c r="AH1064" s="298">
        <f t="shared" si="405"/>
        <v>0</v>
      </c>
      <c r="AI1064" s="299">
        <f t="shared" si="406"/>
        <v>0</v>
      </c>
      <c r="AJ1064" s="300">
        <f t="shared" si="407"/>
        <v>0</v>
      </c>
      <c r="AK1064" s="301">
        <f t="shared" si="408"/>
        <v>0</v>
      </c>
      <c r="AL1064" s="298">
        <f t="shared" si="409"/>
        <v>0</v>
      </c>
      <c r="AM1064" s="299">
        <f t="shared" si="410"/>
        <v>0</v>
      </c>
      <c r="AN1064" s="300">
        <f t="shared" si="411"/>
        <v>0</v>
      </c>
      <c r="AO1064" s="301">
        <f t="shared" si="412"/>
        <v>0</v>
      </c>
      <c r="AP1064" s="298">
        <f t="shared" si="413"/>
        <v>0</v>
      </c>
      <c r="AQ1064" s="299">
        <f t="shared" si="414"/>
        <v>0</v>
      </c>
      <c r="AR1064" s="300">
        <f t="shared" si="415"/>
        <v>0</v>
      </c>
      <c r="AS1064" s="301">
        <f t="shared" si="416"/>
        <v>0</v>
      </c>
      <c r="AT1064" s="298">
        <f t="shared" si="417"/>
        <v>0</v>
      </c>
      <c r="AU1064" s="299">
        <f t="shared" si="418"/>
        <v>0</v>
      </c>
      <c r="AV1064" s="300">
        <f t="shared" si="419"/>
        <v>0</v>
      </c>
      <c r="AW1064" s="301">
        <f t="shared" si="420"/>
        <v>0</v>
      </c>
      <c r="AX1064" s="298">
        <f t="shared" si="421"/>
        <v>0</v>
      </c>
      <c r="AY1064" s="299">
        <f t="shared" si="422"/>
        <v>0</v>
      </c>
      <c r="AZ1064" s="300">
        <f t="shared" si="423"/>
        <v>0</v>
      </c>
      <c r="BA1064" s="301">
        <f t="shared" si="424"/>
        <v>0</v>
      </c>
      <c r="BB1064" s="298">
        <f t="shared" si="425"/>
        <v>0</v>
      </c>
      <c r="BC1064" s="299">
        <f t="shared" si="426"/>
        <v>0</v>
      </c>
      <c r="BD1064" s="300">
        <f t="shared" si="427"/>
        <v>0</v>
      </c>
      <c r="BE1064" s="301">
        <f t="shared" si="428"/>
        <v>0</v>
      </c>
      <c r="BF1064" s="298">
        <f t="shared" si="429"/>
        <v>0</v>
      </c>
      <c r="BG1064" s="299">
        <f t="shared" si="430"/>
        <v>0</v>
      </c>
      <c r="BH1064" s="300">
        <f t="shared" si="431"/>
        <v>0</v>
      </c>
      <c r="BI1064" s="301">
        <f t="shared" si="432"/>
        <v>0</v>
      </c>
      <c r="BJ1064" s="298">
        <f t="shared" si="433"/>
        <v>0</v>
      </c>
      <c r="BK1064" s="299">
        <f t="shared" si="434"/>
        <v>0</v>
      </c>
      <c r="BL1064" s="300">
        <f t="shared" si="435"/>
        <v>0</v>
      </c>
      <c r="BM1064" s="301">
        <f t="shared" si="436"/>
        <v>0</v>
      </c>
      <c r="BN1064" s="298">
        <f t="shared" si="437"/>
        <v>0</v>
      </c>
      <c r="BO1064" s="299">
        <f t="shared" si="438"/>
        <v>0</v>
      </c>
      <c r="BP1064" s="300">
        <f t="shared" si="439"/>
        <v>0</v>
      </c>
      <c r="BQ1064" s="301">
        <f t="shared" si="440"/>
        <v>0</v>
      </c>
      <c r="BR1064" s="298">
        <f t="shared" si="441"/>
        <v>0</v>
      </c>
      <c r="BS1064" s="299">
        <f t="shared" si="442"/>
        <v>0</v>
      </c>
      <c r="BT1064" s="300">
        <f t="shared" si="443"/>
        <v>0</v>
      </c>
      <c r="BU1064" s="301">
        <f t="shared" si="444"/>
        <v>0</v>
      </c>
      <c r="BV1064" s="298">
        <f t="shared" si="445"/>
        <v>0</v>
      </c>
      <c r="BW1064" s="299">
        <f t="shared" si="446"/>
        <v>0</v>
      </c>
      <c r="BX1064" s="300">
        <f t="shared" si="447"/>
        <v>0</v>
      </c>
      <c r="BY1064" s="301">
        <f t="shared" si="448"/>
        <v>0</v>
      </c>
      <c r="BZ1064" s="298">
        <f t="shared" si="449"/>
        <v>0</v>
      </c>
      <c r="CA1064" s="299">
        <f t="shared" si="450"/>
        <v>0</v>
      </c>
      <c r="CB1064" s="300">
        <f t="shared" si="451"/>
        <v>0</v>
      </c>
      <c r="CC1064" s="301">
        <f t="shared" si="452"/>
        <v>0</v>
      </c>
      <c r="CD1064" s="298">
        <f t="shared" si="453"/>
        <v>0</v>
      </c>
      <c r="CE1064" s="299">
        <f t="shared" si="454"/>
        <v>0</v>
      </c>
      <c r="CF1064" s="300">
        <f t="shared" si="455"/>
        <v>0</v>
      </c>
      <c r="CG1064" s="301">
        <f t="shared" si="456"/>
        <v>0</v>
      </c>
      <c r="CH1064" s="298">
        <f t="shared" si="457"/>
        <v>0</v>
      </c>
      <c r="CI1064" s="299">
        <f t="shared" si="458"/>
        <v>0</v>
      </c>
      <c r="CJ1064" s="300">
        <f t="shared" si="459"/>
        <v>0</v>
      </c>
      <c r="CK1064" s="301">
        <f t="shared" si="460"/>
        <v>0</v>
      </c>
      <c r="CL1064" s="298">
        <f t="shared" si="461"/>
        <v>0</v>
      </c>
      <c r="CM1064" s="299">
        <f t="shared" si="462"/>
        <v>0</v>
      </c>
      <c r="CN1064" s="300">
        <f t="shared" si="463"/>
        <v>0</v>
      </c>
      <c r="CO1064" s="301">
        <f t="shared" si="464"/>
        <v>0</v>
      </c>
      <c r="CP1064" s="298">
        <f t="shared" si="465"/>
        <v>0</v>
      </c>
      <c r="CQ1064" s="299">
        <f t="shared" si="466"/>
        <v>0</v>
      </c>
      <c r="CR1064" s="300">
        <f t="shared" si="467"/>
        <v>0</v>
      </c>
      <c r="CS1064" s="301">
        <f t="shared" si="468"/>
        <v>0</v>
      </c>
      <c r="CT1064" s="298">
        <f t="shared" si="469"/>
        <v>0</v>
      </c>
      <c r="CU1064" s="299">
        <f t="shared" si="470"/>
        <v>0</v>
      </c>
      <c r="CV1064" s="300">
        <f t="shared" si="471"/>
        <v>0</v>
      </c>
      <c r="CW1064" s="301">
        <f t="shared" si="472"/>
        <v>0</v>
      </c>
      <c r="CX1064" s="298">
        <f t="shared" si="473"/>
        <v>0</v>
      </c>
      <c r="CY1064" s="299">
        <f t="shared" si="474"/>
        <v>0</v>
      </c>
      <c r="CZ1064" s="300">
        <f t="shared" si="475"/>
        <v>0</v>
      </c>
      <c r="DA1064" s="301">
        <f t="shared" si="476"/>
        <v>0</v>
      </c>
      <c r="DB1064" s="371">
        <f t="shared" si="477"/>
        <v>0</v>
      </c>
      <c r="DC1064" s="303">
        <f t="shared" si="478"/>
        <v>0</v>
      </c>
      <c r="DD1064" s="304" t="str">
        <f>IF(DC1064=0,"",
IF(SUM($DC$1047:DC1064)=1,DE1064,
IF($DC$1167&gt;SUM($DC$1047:DC1064),_xlfn.CONCAT(", ",DE1064),
IF($DC$1167=SUM($DC$1047:DC1064),_xlfn.CONCAT(" y ",DE1064)))))</f>
        <v/>
      </c>
      <c r="DE1064" s="231" t="s">
        <v>6229</v>
      </c>
      <c r="DF1064" s="290">
        <f t="shared" si="479"/>
        <v>1</v>
      </c>
      <c r="DG1064" s="291" t="str">
        <f>IF(DF1064=0,"",
IF(SUM($DF$1047:DF1064)=1,DH1064,
IF($DF$1167&gt;SUM($DF$1047:DF1064),_xlfn.CONCAT(", ",DH1064),
IF($DF$1167=SUM($DF$1047:DF1064),_xlfn.CONCAT(" y ",DH1064)))))</f>
        <v>, 18</v>
      </c>
      <c r="DH1064" s="222" t="s">
        <v>6229</v>
      </c>
      <c r="DI1064" s="378">
        <f t="shared" si="480"/>
        <v>0</v>
      </c>
      <c r="DJ1064" s="379">
        <f t="shared" si="481"/>
        <v>0</v>
      </c>
      <c r="DK1064" s="380">
        <f t="shared" si="482"/>
        <v>0</v>
      </c>
    </row>
    <row r="1065" spans="1:115" ht="30" customHeight="1">
      <c r="A1065" s="81"/>
      <c r="B1065" s="82"/>
      <c r="C1065" s="85" t="s">
        <v>106</v>
      </c>
      <c r="D1065" s="732" t="str">
        <f>IF(CNGE_2024_M1_Secc1_Sub1!$D60="","",CNGE_2024_M1_Secc1_Sub1!$D60)</f>
        <v>SISTEMA PARA EL DESARROLLO INTEGRAL DE LA FAMILIA</v>
      </c>
      <c r="E1065" s="733"/>
      <c r="F1065" s="733"/>
      <c r="G1065" s="733"/>
      <c r="H1065" s="733"/>
      <c r="I1065" s="733"/>
      <c r="J1065" s="733"/>
      <c r="K1065" s="733"/>
      <c r="L1065" s="734"/>
      <c r="M1065" s="111"/>
      <c r="N1065" s="111"/>
      <c r="O1065" s="111"/>
      <c r="P1065" s="111"/>
      <c r="Q1065" s="111"/>
      <c r="R1065" s="111"/>
      <c r="S1065" s="111"/>
      <c r="T1065" s="111"/>
      <c r="U1065" s="111"/>
      <c r="V1065" s="111"/>
      <c r="W1065" s="111"/>
      <c r="X1065" s="111"/>
      <c r="Y1065" s="111"/>
      <c r="Z1065" s="111"/>
      <c r="AA1065" s="111"/>
      <c r="AB1065" s="111"/>
      <c r="AC1065" s="111"/>
      <c r="AD1065" s="111"/>
      <c r="AE1065" s="8"/>
      <c r="AG1065" s="269">
        <f t="shared" si="404"/>
        <v>1</v>
      </c>
      <c r="AH1065" s="298">
        <f t="shared" si="405"/>
        <v>0</v>
      </c>
      <c r="AI1065" s="299">
        <f t="shared" si="406"/>
        <v>0</v>
      </c>
      <c r="AJ1065" s="300">
        <f t="shared" si="407"/>
        <v>0</v>
      </c>
      <c r="AK1065" s="301">
        <f t="shared" si="408"/>
        <v>0</v>
      </c>
      <c r="AL1065" s="298">
        <f t="shared" si="409"/>
        <v>0</v>
      </c>
      <c r="AM1065" s="299">
        <f t="shared" si="410"/>
        <v>0</v>
      </c>
      <c r="AN1065" s="300">
        <f t="shared" si="411"/>
        <v>0</v>
      </c>
      <c r="AO1065" s="301">
        <f t="shared" si="412"/>
        <v>0</v>
      </c>
      <c r="AP1065" s="298">
        <f t="shared" si="413"/>
        <v>0</v>
      </c>
      <c r="AQ1065" s="299">
        <f t="shared" si="414"/>
        <v>0</v>
      </c>
      <c r="AR1065" s="300">
        <f t="shared" si="415"/>
        <v>0</v>
      </c>
      <c r="AS1065" s="301">
        <f t="shared" si="416"/>
        <v>0</v>
      </c>
      <c r="AT1065" s="298">
        <f t="shared" si="417"/>
        <v>0</v>
      </c>
      <c r="AU1065" s="299">
        <f t="shared" si="418"/>
        <v>0</v>
      </c>
      <c r="AV1065" s="300">
        <f t="shared" si="419"/>
        <v>0</v>
      </c>
      <c r="AW1065" s="301">
        <f t="shared" si="420"/>
        <v>0</v>
      </c>
      <c r="AX1065" s="298">
        <f t="shared" si="421"/>
        <v>0</v>
      </c>
      <c r="AY1065" s="299">
        <f t="shared" si="422"/>
        <v>0</v>
      </c>
      <c r="AZ1065" s="300">
        <f t="shared" si="423"/>
        <v>0</v>
      </c>
      <c r="BA1065" s="301">
        <f t="shared" si="424"/>
        <v>0</v>
      </c>
      <c r="BB1065" s="298">
        <f t="shared" si="425"/>
        <v>0</v>
      </c>
      <c r="BC1065" s="299">
        <f t="shared" si="426"/>
        <v>0</v>
      </c>
      <c r="BD1065" s="300">
        <f t="shared" si="427"/>
        <v>0</v>
      </c>
      <c r="BE1065" s="301">
        <f t="shared" si="428"/>
        <v>0</v>
      </c>
      <c r="BF1065" s="298">
        <f t="shared" si="429"/>
        <v>0</v>
      </c>
      <c r="BG1065" s="299">
        <f t="shared" si="430"/>
        <v>0</v>
      </c>
      <c r="BH1065" s="300">
        <f t="shared" si="431"/>
        <v>0</v>
      </c>
      <c r="BI1065" s="301">
        <f t="shared" si="432"/>
        <v>0</v>
      </c>
      <c r="BJ1065" s="298">
        <f t="shared" si="433"/>
        <v>0</v>
      </c>
      <c r="BK1065" s="299">
        <f t="shared" si="434"/>
        <v>0</v>
      </c>
      <c r="BL1065" s="300">
        <f t="shared" si="435"/>
        <v>0</v>
      </c>
      <c r="BM1065" s="301">
        <f t="shared" si="436"/>
        <v>0</v>
      </c>
      <c r="BN1065" s="298">
        <f t="shared" si="437"/>
        <v>0</v>
      </c>
      <c r="BO1065" s="299">
        <f t="shared" si="438"/>
        <v>0</v>
      </c>
      <c r="BP1065" s="300">
        <f t="shared" si="439"/>
        <v>0</v>
      </c>
      <c r="BQ1065" s="301">
        <f t="shared" si="440"/>
        <v>0</v>
      </c>
      <c r="BR1065" s="298">
        <f t="shared" si="441"/>
        <v>0</v>
      </c>
      <c r="BS1065" s="299">
        <f t="shared" si="442"/>
        <v>0</v>
      </c>
      <c r="BT1065" s="300">
        <f t="shared" si="443"/>
        <v>0</v>
      </c>
      <c r="BU1065" s="301">
        <f t="shared" si="444"/>
        <v>0</v>
      </c>
      <c r="BV1065" s="298">
        <f t="shared" si="445"/>
        <v>0</v>
      </c>
      <c r="BW1065" s="299">
        <f t="shared" si="446"/>
        <v>0</v>
      </c>
      <c r="BX1065" s="300">
        <f t="shared" si="447"/>
        <v>0</v>
      </c>
      <c r="BY1065" s="301">
        <f t="shared" si="448"/>
        <v>0</v>
      </c>
      <c r="BZ1065" s="298">
        <f t="shared" si="449"/>
        <v>0</v>
      </c>
      <c r="CA1065" s="299">
        <f t="shared" si="450"/>
        <v>0</v>
      </c>
      <c r="CB1065" s="300">
        <f t="shared" si="451"/>
        <v>0</v>
      </c>
      <c r="CC1065" s="301">
        <f t="shared" si="452"/>
        <v>0</v>
      </c>
      <c r="CD1065" s="298">
        <f t="shared" si="453"/>
        <v>0</v>
      </c>
      <c r="CE1065" s="299">
        <f t="shared" si="454"/>
        <v>0</v>
      </c>
      <c r="CF1065" s="300">
        <f t="shared" si="455"/>
        <v>0</v>
      </c>
      <c r="CG1065" s="301">
        <f t="shared" si="456"/>
        <v>0</v>
      </c>
      <c r="CH1065" s="298">
        <f t="shared" si="457"/>
        <v>0</v>
      </c>
      <c r="CI1065" s="299">
        <f t="shared" si="458"/>
        <v>0</v>
      </c>
      <c r="CJ1065" s="300">
        <f t="shared" si="459"/>
        <v>0</v>
      </c>
      <c r="CK1065" s="301">
        <f t="shared" si="460"/>
        <v>0</v>
      </c>
      <c r="CL1065" s="298">
        <f t="shared" si="461"/>
        <v>0</v>
      </c>
      <c r="CM1065" s="299">
        <f t="shared" si="462"/>
        <v>0</v>
      </c>
      <c r="CN1065" s="300">
        <f t="shared" si="463"/>
        <v>0</v>
      </c>
      <c r="CO1065" s="301">
        <f t="shared" si="464"/>
        <v>0</v>
      </c>
      <c r="CP1065" s="298">
        <f t="shared" si="465"/>
        <v>0</v>
      </c>
      <c r="CQ1065" s="299">
        <f t="shared" si="466"/>
        <v>0</v>
      </c>
      <c r="CR1065" s="300">
        <f t="shared" si="467"/>
        <v>0</v>
      </c>
      <c r="CS1065" s="301">
        <f t="shared" si="468"/>
        <v>0</v>
      </c>
      <c r="CT1065" s="298">
        <f t="shared" si="469"/>
        <v>0</v>
      </c>
      <c r="CU1065" s="299">
        <f t="shared" si="470"/>
        <v>0</v>
      </c>
      <c r="CV1065" s="300">
        <f t="shared" si="471"/>
        <v>0</v>
      </c>
      <c r="CW1065" s="301">
        <f t="shared" si="472"/>
        <v>0</v>
      </c>
      <c r="CX1065" s="298">
        <f t="shared" si="473"/>
        <v>0</v>
      </c>
      <c r="CY1065" s="299">
        <f t="shared" si="474"/>
        <v>0</v>
      </c>
      <c r="CZ1065" s="300">
        <f t="shared" si="475"/>
        <v>0</v>
      </c>
      <c r="DA1065" s="301">
        <f t="shared" si="476"/>
        <v>0</v>
      </c>
      <c r="DB1065" s="371">
        <f t="shared" si="477"/>
        <v>0</v>
      </c>
      <c r="DC1065" s="303">
        <f t="shared" si="478"/>
        <v>0</v>
      </c>
      <c r="DD1065" s="304" t="str">
        <f>IF(DC1065=0,"",
IF(SUM($DC$1047:DC1065)=1,DE1065,
IF($DC$1167&gt;SUM($DC$1047:DC1065),_xlfn.CONCAT(", ",DE1065),
IF($DC$1167=SUM($DC$1047:DC1065),_xlfn.CONCAT(" y ",DE1065)))))</f>
        <v/>
      </c>
      <c r="DE1065" s="231" t="s">
        <v>6230</v>
      </c>
      <c r="DF1065" s="290">
        <f t="shared" si="479"/>
        <v>1</v>
      </c>
      <c r="DG1065" s="291" t="str">
        <f>IF(DF1065=0,"",
IF(SUM($DF$1047:DF1065)=1,DH1065,
IF($DF$1167&gt;SUM($DF$1047:DF1065),_xlfn.CONCAT(", ",DH1065),
IF($DF$1167=SUM($DF$1047:DF1065),_xlfn.CONCAT(" y ",DH1065)))))</f>
        <v>, 19</v>
      </c>
      <c r="DH1065" s="222" t="s">
        <v>6230</v>
      </c>
      <c r="DI1065" s="378">
        <f t="shared" si="480"/>
        <v>0</v>
      </c>
      <c r="DJ1065" s="379">
        <f t="shared" si="481"/>
        <v>0</v>
      </c>
      <c r="DK1065" s="380">
        <f t="shared" si="482"/>
        <v>0</v>
      </c>
    </row>
    <row r="1066" spans="1:115" ht="15" customHeight="1">
      <c r="A1066" s="81"/>
      <c r="B1066" s="82"/>
      <c r="C1066" s="85" t="s">
        <v>107</v>
      </c>
      <c r="D1066" s="732" t="str">
        <f>IF(CNGE_2024_M1_Secc1_Sub1!$D61="","",CNGE_2024_M1_Secc1_Sub1!$D61)</f>
        <v>COMISION DE ARBITRAJE MEDICO</v>
      </c>
      <c r="E1066" s="733"/>
      <c r="F1066" s="733"/>
      <c r="G1066" s="733"/>
      <c r="H1066" s="733"/>
      <c r="I1066" s="733"/>
      <c r="J1066" s="733"/>
      <c r="K1066" s="733"/>
      <c r="L1066" s="734"/>
      <c r="M1066" s="111"/>
      <c r="N1066" s="111"/>
      <c r="O1066" s="111"/>
      <c r="P1066" s="111"/>
      <c r="Q1066" s="111"/>
      <c r="R1066" s="111"/>
      <c r="S1066" s="111"/>
      <c r="T1066" s="111"/>
      <c r="U1066" s="111"/>
      <c r="V1066" s="111"/>
      <c r="W1066" s="111"/>
      <c r="X1066" s="111"/>
      <c r="Y1066" s="111"/>
      <c r="Z1066" s="111"/>
      <c r="AA1066" s="111"/>
      <c r="AB1066" s="111"/>
      <c r="AC1066" s="111"/>
      <c r="AD1066" s="111"/>
      <c r="AE1066" s="8"/>
      <c r="AG1066" s="269">
        <f t="shared" si="404"/>
        <v>1</v>
      </c>
      <c r="AH1066" s="298">
        <f t="shared" si="405"/>
        <v>0</v>
      </c>
      <c r="AI1066" s="299">
        <f t="shared" si="406"/>
        <v>0</v>
      </c>
      <c r="AJ1066" s="300">
        <f t="shared" si="407"/>
        <v>0</v>
      </c>
      <c r="AK1066" s="301">
        <f t="shared" si="408"/>
        <v>0</v>
      </c>
      <c r="AL1066" s="298">
        <f t="shared" si="409"/>
        <v>0</v>
      </c>
      <c r="AM1066" s="299">
        <f t="shared" si="410"/>
        <v>0</v>
      </c>
      <c r="AN1066" s="300">
        <f t="shared" si="411"/>
        <v>0</v>
      </c>
      <c r="AO1066" s="301">
        <f t="shared" si="412"/>
        <v>0</v>
      </c>
      <c r="AP1066" s="298">
        <f t="shared" si="413"/>
        <v>0</v>
      </c>
      <c r="AQ1066" s="299">
        <f t="shared" si="414"/>
        <v>0</v>
      </c>
      <c r="AR1066" s="300">
        <f t="shared" si="415"/>
        <v>0</v>
      </c>
      <c r="AS1066" s="301">
        <f t="shared" si="416"/>
        <v>0</v>
      </c>
      <c r="AT1066" s="298">
        <f t="shared" si="417"/>
        <v>0</v>
      </c>
      <c r="AU1066" s="299">
        <f t="shared" si="418"/>
        <v>0</v>
      </c>
      <c r="AV1066" s="300">
        <f t="shared" si="419"/>
        <v>0</v>
      </c>
      <c r="AW1066" s="301">
        <f t="shared" si="420"/>
        <v>0</v>
      </c>
      <c r="AX1066" s="298">
        <f t="shared" si="421"/>
        <v>0</v>
      </c>
      <c r="AY1066" s="299">
        <f t="shared" si="422"/>
        <v>0</v>
      </c>
      <c r="AZ1066" s="300">
        <f t="shared" si="423"/>
        <v>0</v>
      </c>
      <c r="BA1066" s="301">
        <f t="shared" si="424"/>
        <v>0</v>
      </c>
      <c r="BB1066" s="298">
        <f t="shared" si="425"/>
        <v>0</v>
      </c>
      <c r="BC1066" s="299">
        <f t="shared" si="426"/>
        <v>0</v>
      </c>
      <c r="BD1066" s="300">
        <f t="shared" si="427"/>
        <v>0</v>
      </c>
      <c r="BE1066" s="301">
        <f t="shared" si="428"/>
        <v>0</v>
      </c>
      <c r="BF1066" s="298">
        <f t="shared" si="429"/>
        <v>0</v>
      </c>
      <c r="BG1066" s="299">
        <f t="shared" si="430"/>
        <v>0</v>
      </c>
      <c r="BH1066" s="300">
        <f t="shared" si="431"/>
        <v>0</v>
      </c>
      <c r="BI1066" s="301">
        <f t="shared" si="432"/>
        <v>0</v>
      </c>
      <c r="BJ1066" s="298">
        <f t="shared" si="433"/>
        <v>0</v>
      </c>
      <c r="BK1066" s="299">
        <f t="shared" si="434"/>
        <v>0</v>
      </c>
      <c r="BL1066" s="300">
        <f t="shared" si="435"/>
        <v>0</v>
      </c>
      <c r="BM1066" s="301">
        <f t="shared" si="436"/>
        <v>0</v>
      </c>
      <c r="BN1066" s="298">
        <f t="shared" si="437"/>
        <v>0</v>
      </c>
      <c r="BO1066" s="299">
        <f t="shared" si="438"/>
        <v>0</v>
      </c>
      <c r="BP1066" s="300">
        <f t="shared" si="439"/>
        <v>0</v>
      </c>
      <c r="BQ1066" s="301">
        <f t="shared" si="440"/>
        <v>0</v>
      </c>
      <c r="BR1066" s="298">
        <f t="shared" si="441"/>
        <v>0</v>
      </c>
      <c r="BS1066" s="299">
        <f t="shared" si="442"/>
        <v>0</v>
      </c>
      <c r="BT1066" s="300">
        <f t="shared" si="443"/>
        <v>0</v>
      </c>
      <c r="BU1066" s="301">
        <f t="shared" si="444"/>
        <v>0</v>
      </c>
      <c r="BV1066" s="298">
        <f t="shared" si="445"/>
        <v>0</v>
      </c>
      <c r="BW1066" s="299">
        <f t="shared" si="446"/>
        <v>0</v>
      </c>
      <c r="BX1066" s="300">
        <f t="shared" si="447"/>
        <v>0</v>
      </c>
      <c r="BY1066" s="301">
        <f t="shared" si="448"/>
        <v>0</v>
      </c>
      <c r="BZ1066" s="298">
        <f t="shared" si="449"/>
        <v>0</v>
      </c>
      <c r="CA1066" s="299">
        <f t="shared" si="450"/>
        <v>0</v>
      </c>
      <c r="CB1066" s="300">
        <f t="shared" si="451"/>
        <v>0</v>
      </c>
      <c r="CC1066" s="301">
        <f t="shared" si="452"/>
        <v>0</v>
      </c>
      <c r="CD1066" s="298">
        <f t="shared" si="453"/>
        <v>0</v>
      </c>
      <c r="CE1066" s="299">
        <f t="shared" si="454"/>
        <v>0</v>
      </c>
      <c r="CF1066" s="300">
        <f t="shared" si="455"/>
        <v>0</v>
      </c>
      <c r="CG1066" s="301">
        <f t="shared" si="456"/>
        <v>0</v>
      </c>
      <c r="CH1066" s="298">
        <f t="shared" si="457"/>
        <v>0</v>
      </c>
      <c r="CI1066" s="299">
        <f t="shared" si="458"/>
        <v>0</v>
      </c>
      <c r="CJ1066" s="300">
        <f t="shared" si="459"/>
        <v>0</v>
      </c>
      <c r="CK1066" s="301">
        <f t="shared" si="460"/>
        <v>0</v>
      </c>
      <c r="CL1066" s="298">
        <f t="shared" si="461"/>
        <v>0</v>
      </c>
      <c r="CM1066" s="299">
        <f t="shared" si="462"/>
        <v>0</v>
      </c>
      <c r="CN1066" s="300">
        <f t="shared" si="463"/>
        <v>0</v>
      </c>
      <c r="CO1066" s="301">
        <f t="shared" si="464"/>
        <v>0</v>
      </c>
      <c r="CP1066" s="298">
        <f t="shared" si="465"/>
        <v>0</v>
      </c>
      <c r="CQ1066" s="299">
        <f t="shared" si="466"/>
        <v>0</v>
      </c>
      <c r="CR1066" s="300">
        <f t="shared" si="467"/>
        <v>0</v>
      </c>
      <c r="CS1066" s="301">
        <f t="shared" si="468"/>
        <v>0</v>
      </c>
      <c r="CT1066" s="298">
        <f t="shared" si="469"/>
        <v>0</v>
      </c>
      <c r="CU1066" s="299">
        <f t="shared" si="470"/>
        <v>0</v>
      </c>
      <c r="CV1066" s="300">
        <f t="shared" si="471"/>
        <v>0</v>
      </c>
      <c r="CW1066" s="301">
        <f t="shared" si="472"/>
        <v>0</v>
      </c>
      <c r="CX1066" s="298">
        <f t="shared" si="473"/>
        <v>0</v>
      </c>
      <c r="CY1066" s="299">
        <f t="shared" si="474"/>
        <v>0</v>
      </c>
      <c r="CZ1066" s="300">
        <f t="shared" si="475"/>
        <v>0</v>
      </c>
      <c r="DA1066" s="301">
        <f t="shared" si="476"/>
        <v>0</v>
      </c>
      <c r="DB1066" s="371">
        <f t="shared" si="477"/>
        <v>0</v>
      </c>
      <c r="DC1066" s="303">
        <f t="shared" si="478"/>
        <v>0</v>
      </c>
      <c r="DD1066" s="304" t="str">
        <f>IF(DC1066=0,"",
IF(SUM($DC$1047:DC1066)=1,DE1066,
IF($DC$1167&gt;SUM($DC$1047:DC1066),_xlfn.CONCAT(", ",DE1066),
IF($DC$1167=SUM($DC$1047:DC1066),_xlfn.CONCAT(" y ",DE1066)))))</f>
        <v/>
      </c>
      <c r="DE1066" s="231" t="s">
        <v>6231</v>
      </c>
      <c r="DF1066" s="290">
        <f t="shared" si="479"/>
        <v>1</v>
      </c>
      <c r="DG1066" s="291" t="str">
        <f>IF(DF1066=0,"",
IF(SUM($DF$1047:DF1066)=1,DH1066,
IF($DF$1167&gt;SUM($DF$1047:DF1066),_xlfn.CONCAT(", ",DH1066),
IF($DF$1167=SUM($DF$1047:DF1066),_xlfn.CONCAT(" y ",DH1066)))))</f>
        <v>, 20</v>
      </c>
      <c r="DH1066" s="222" t="s">
        <v>6231</v>
      </c>
      <c r="DI1066" s="378">
        <f t="shared" si="480"/>
        <v>0</v>
      </c>
      <c r="DJ1066" s="379">
        <f t="shared" si="481"/>
        <v>0</v>
      </c>
      <c r="DK1066" s="380">
        <f t="shared" si="482"/>
        <v>0</v>
      </c>
    </row>
    <row r="1067" spans="1:115" ht="30" customHeight="1">
      <c r="A1067" s="81"/>
      <c r="B1067" s="82"/>
      <c r="C1067" s="85" t="s">
        <v>108</v>
      </c>
      <c r="D1067" s="732" t="str">
        <f>IF(CNGE_2024_M1_Secc1_Sub1!$D62="","",CNGE_2024_M1_Secc1_Sub1!$D62)</f>
        <v>ACADEMIA VERACRUZANA DE LAS LENGUAS INDIGENAS</v>
      </c>
      <c r="E1067" s="733"/>
      <c r="F1067" s="733"/>
      <c r="G1067" s="733"/>
      <c r="H1067" s="733"/>
      <c r="I1067" s="733"/>
      <c r="J1067" s="733"/>
      <c r="K1067" s="733"/>
      <c r="L1067" s="734"/>
      <c r="M1067" s="111"/>
      <c r="N1067" s="111"/>
      <c r="O1067" s="111"/>
      <c r="P1067" s="111"/>
      <c r="Q1067" s="111"/>
      <c r="R1067" s="111"/>
      <c r="S1067" s="111"/>
      <c r="T1067" s="111"/>
      <c r="U1067" s="111"/>
      <c r="V1067" s="111"/>
      <c r="W1067" s="111"/>
      <c r="X1067" s="111"/>
      <c r="Y1067" s="111"/>
      <c r="Z1067" s="111"/>
      <c r="AA1067" s="111"/>
      <c r="AB1067" s="111"/>
      <c r="AC1067" s="111"/>
      <c r="AD1067" s="111"/>
      <c r="AE1067" s="8"/>
      <c r="AG1067" s="269">
        <f t="shared" si="404"/>
        <v>1</v>
      </c>
      <c r="AH1067" s="298">
        <f t="shared" si="405"/>
        <v>0</v>
      </c>
      <c r="AI1067" s="299">
        <f t="shared" si="406"/>
        <v>0</v>
      </c>
      <c r="AJ1067" s="300">
        <f t="shared" si="407"/>
        <v>0</v>
      </c>
      <c r="AK1067" s="301">
        <f t="shared" si="408"/>
        <v>0</v>
      </c>
      <c r="AL1067" s="298">
        <f t="shared" si="409"/>
        <v>0</v>
      </c>
      <c r="AM1067" s="299">
        <f t="shared" si="410"/>
        <v>0</v>
      </c>
      <c r="AN1067" s="300">
        <f t="shared" si="411"/>
        <v>0</v>
      </c>
      <c r="AO1067" s="301">
        <f t="shared" si="412"/>
        <v>0</v>
      </c>
      <c r="AP1067" s="298">
        <f t="shared" si="413"/>
        <v>0</v>
      </c>
      <c r="AQ1067" s="299">
        <f t="shared" si="414"/>
        <v>0</v>
      </c>
      <c r="AR1067" s="300">
        <f t="shared" si="415"/>
        <v>0</v>
      </c>
      <c r="AS1067" s="301">
        <f t="shared" si="416"/>
        <v>0</v>
      </c>
      <c r="AT1067" s="298">
        <f t="shared" si="417"/>
        <v>0</v>
      </c>
      <c r="AU1067" s="299">
        <f t="shared" si="418"/>
        <v>0</v>
      </c>
      <c r="AV1067" s="300">
        <f t="shared" si="419"/>
        <v>0</v>
      </c>
      <c r="AW1067" s="301">
        <f t="shared" si="420"/>
        <v>0</v>
      </c>
      <c r="AX1067" s="298">
        <f t="shared" si="421"/>
        <v>0</v>
      </c>
      <c r="AY1067" s="299">
        <f t="shared" si="422"/>
        <v>0</v>
      </c>
      <c r="AZ1067" s="300">
        <f t="shared" si="423"/>
        <v>0</v>
      </c>
      <c r="BA1067" s="301">
        <f t="shared" si="424"/>
        <v>0</v>
      </c>
      <c r="BB1067" s="298">
        <f t="shared" si="425"/>
        <v>0</v>
      </c>
      <c r="BC1067" s="299">
        <f t="shared" si="426"/>
        <v>0</v>
      </c>
      <c r="BD1067" s="300">
        <f t="shared" si="427"/>
        <v>0</v>
      </c>
      <c r="BE1067" s="301">
        <f t="shared" si="428"/>
        <v>0</v>
      </c>
      <c r="BF1067" s="298">
        <f t="shared" si="429"/>
        <v>0</v>
      </c>
      <c r="BG1067" s="299">
        <f t="shared" si="430"/>
        <v>0</v>
      </c>
      <c r="BH1067" s="300">
        <f t="shared" si="431"/>
        <v>0</v>
      </c>
      <c r="BI1067" s="301">
        <f t="shared" si="432"/>
        <v>0</v>
      </c>
      <c r="BJ1067" s="298">
        <f t="shared" si="433"/>
        <v>0</v>
      </c>
      <c r="BK1067" s="299">
        <f t="shared" si="434"/>
        <v>0</v>
      </c>
      <c r="BL1067" s="300">
        <f t="shared" si="435"/>
        <v>0</v>
      </c>
      <c r="BM1067" s="301">
        <f t="shared" si="436"/>
        <v>0</v>
      </c>
      <c r="BN1067" s="298">
        <f t="shared" si="437"/>
        <v>0</v>
      </c>
      <c r="BO1067" s="299">
        <f t="shared" si="438"/>
        <v>0</v>
      </c>
      <c r="BP1067" s="300">
        <f t="shared" si="439"/>
        <v>0</v>
      </c>
      <c r="BQ1067" s="301">
        <f t="shared" si="440"/>
        <v>0</v>
      </c>
      <c r="BR1067" s="298">
        <f t="shared" si="441"/>
        <v>0</v>
      </c>
      <c r="BS1067" s="299">
        <f t="shared" si="442"/>
        <v>0</v>
      </c>
      <c r="BT1067" s="300">
        <f t="shared" si="443"/>
        <v>0</v>
      </c>
      <c r="BU1067" s="301">
        <f t="shared" si="444"/>
        <v>0</v>
      </c>
      <c r="BV1067" s="298">
        <f t="shared" si="445"/>
        <v>0</v>
      </c>
      <c r="BW1067" s="299">
        <f t="shared" si="446"/>
        <v>0</v>
      </c>
      <c r="BX1067" s="300">
        <f t="shared" si="447"/>
        <v>0</v>
      </c>
      <c r="BY1067" s="301">
        <f t="shared" si="448"/>
        <v>0</v>
      </c>
      <c r="BZ1067" s="298">
        <f t="shared" si="449"/>
        <v>0</v>
      </c>
      <c r="CA1067" s="299">
        <f t="shared" si="450"/>
        <v>0</v>
      </c>
      <c r="CB1067" s="300">
        <f t="shared" si="451"/>
        <v>0</v>
      </c>
      <c r="CC1067" s="301">
        <f t="shared" si="452"/>
        <v>0</v>
      </c>
      <c r="CD1067" s="298">
        <f t="shared" si="453"/>
        <v>0</v>
      </c>
      <c r="CE1067" s="299">
        <f t="shared" si="454"/>
        <v>0</v>
      </c>
      <c r="CF1067" s="300">
        <f t="shared" si="455"/>
        <v>0</v>
      </c>
      <c r="CG1067" s="301">
        <f t="shared" si="456"/>
        <v>0</v>
      </c>
      <c r="CH1067" s="298">
        <f t="shared" si="457"/>
        <v>0</v>
      </c>
      <c r="CI1067" s="299">
        <f t="shared" si="458"/>
        <v>0</v>
      </c>
      <c r="CJ1067" s="300">
        <f t="shared" si="459"/>
        <v>0</v>
      </c>
      <c r="CK1067" s="301">
        <f t="shared" si="460"/>
        <v>0</v>
      </c>
      <c r="CL1067" s="298">
        <f t="shared" si="461"/>
        <v>0</v>
      </c>
      <c r="CM1067" s="299">
        <f t="shared" si="462"/>
        <v>0</v>
      </c>
      <c r="CN1067" s="300">
        <f t="shared" si="463"/>
        <v>0</v>
      </c>
      <c r="CO1067" s="301">
        <f t="shared" si="464"/>
        <v>0</v>
      </c>
      <c r="CP1067" s="298">
        <f t="shared" si="465"/>
        <v>0</v>
      </c>
      <c r="CQ1067" s="299">
        <f t="shared" si="466"/>
        <v>0</v>
      </c>
      <c r="CR1067" s="300">
        <f t="shared" si="467"/>
        <v>0</v>
      </c>
      <c r="CS1067" s="301">
        <f t="shared" si="468"/>
        <v>0</v>
      </c>
      <c r="CT1067" s="298">
        <f t="shared" si="469"/>
        <v>0</v>
      </c>
      <c r="CU1067" s="299">
        <f t="shared" si="470"/>
        <v>0</v>
      </c>
      <c r="CV1067" s="300">
        <f t="shared" si="471"/>
        <v>0</v>
      </c>
      <c r="CW1067" s="301">
        <f t="shared" si="472"/>
        <v>0</v>
      </c>
      <c r="CX1067" s="298">
        <f t="shared" si="473"/>
        <v>0</v>
      </c>
      <c r="CY1067" s="299">
        <f t="shared" si="474"/>
        <v>0</v>
      </c>
      <c r="CZ1067" s="300">
        <f t="shared" si="475"/>
        <v>0</v>
      </c>
      <c r="DA1067" s="301">
        <f t="shared" si="476"/>
        <v>0</v>
      </c>
      <c r="DB1067" s="371">
        <f t="shared" si="477"/>
        <v>0</v>
      </c>
      <c r="DC1067" s="303">
        <f t="shared" si="478"/>
        <v>0</v>
      </c>
      <c r="DD1067" s="304" t="str">
        <f>IF(DC1067=0,"",
IF(SUM($DC$1047:DC1067)=1,DE1067,
IF($DC$1167&gt;SUM($DC$1047:DC1067),_xlfn.CONCAT(", ",DE1067),
IF($DC$1167=SUM($DC$1047:DC1067),_xlfn.CONCAT(" y ",DE1067)))))</f>
        <v/>
      </c>
      <c r="DE1067" s="231" t="s">
        <v>6232</v>
      </c>
      <c r="DF1067" s="290">
        <f t="shared" si="479"/>
        <v>1</v>
      </c>
      <c r="DG1067" s="291" t="str">
        <f>IF(DF1067=0,"",
IF(SUM($DF$1047:DF1067)=1,DH1067,
IF($DF$1167&gt;SUM($DF$1047:DF1067),_xlfn.CONCAT(", ",DH1067),
IF($DF$1167=SUM($DF$1047:DF1067),_xlfn.CONCAT(" y ",DH1067)))))</f>
        <v>, 21</v>
      </c>
      <c r="DH1067" s="222" t="s">
        <v>6232</v>
      </c>
      <c r="DI1067" s="378">
        <f t="shared" si="480"/>
        <v>0</v>
      </c>
      <c r="DJ1067" s="379">
        <f t="shared" si="481"/>
        <v>0</v>
      </c>
      <c r="DK1067" s="380">
        <f t="shared" si="482"/>
        <v>0</v>
      </c>
    </row>
    <row r="1068" spans="1:115" ht="15" customHeight="1">
      <c r="A1068" s="81"/>
      <c r="B1068" s="82"/>
      <c r="C1068" s="85" t="s">
        <v>109</v>
      </c>
      <c r="D1068" s="732" t="str">
        <f>IF(CNGE_2024_M1_Secc1_Sub1!$D63="","",CNGE_2024_M1_Secc1_Sub1!$D63)</f>
        <v>INSTITUTO VERACRUZANO DEL DEPORTE</v>
      </c>
      <c r="E1068" s="733"/>
      <c r="F1068" s="733"/>
      <c r="G1068" s="733"/>
      <c r="H1068" s="733"/>
      <c r="I1068" s="733"/>
      <c r="J1068" s="733"/>
      <c r="K1068" s="733"/>
      <c r="L1068" s="734"/>
      <c r="M1068" s="111"/>
      <c r="N1068" s="111"/>
      <c r="O1068" s="111"/>
      <c r="P1068" s="111"/>
      <c r="Q1068" s="111"/>
      <c r="R1068" s="111"/>
      <c r="S1068" s="111"/>
      <c r="T1068" s="111"/>
      <c r="U1068" s="111"/>
      <c r="V1068" s="111"/>
      <c r="W1068" s="111"/>
      <c r="X1068" s="111"/>
      <c r="Y1068" s="111"/>
      <c r="Z1068" s="111"/>
      <c r="AA1068" s="111"/>
      <c r="AB1068" s="111"/>
      <c r="AC1068" s="111"/>
      <c r="AD1068" s="111"/>
      <c r="AE1068" s="8"/>
      <c r="AG1068" s="269">
        <f t="shared" si="404"/>
        <v>1</v>
      </c>
      <c r="AH1068" s="298">
        <f t="shared" si="405"/>
        <v>0</v>
      </c>
      <c r="AI1068" s="299">
        <f t="shared" si="406"/>
        <v>0</v>
      </c>
      <c r="AJ1068" s="300">
        <f t="shared" si="407"/>
        <v>0</v>
      </c>
      <c r="AK1068" s="301">
        <f t="shared" si="408"/>
        <v>0</v>
      </c>
      <c r="AL1068" s="298">
        <f t="shared" si="409"/>
        <v>0</v>
      </c>
      <c r="AM1068" s="299">
        <f t="shared" si="410"/>
        <v>0</v>
      </c>
      <c r="AN1068" s="300">
        <f t="shared" si="411"/>
        <v>0</v>
      </c>
      <c r="AO1068" s="301">
        <f t="shared" si="412"/>
        <v>0</v>
      </c>
      <c r="AP1068" s="298">
        <f t="shared" si="413"/>
        <v>0</v>
      </c>
      <c r="AQ1068" s="299">
        <f t="shared" si="414"/>
        <v>0</v>
      </c>
      <c r="AR1068" s="300">
        <f t="shared" si="415"/>
        <v>0</v>
      </c>
      <c r="AS1068" s="301">
        <f t="shared" si="416"/>
        <v>0</v>
      </c>
      <c r="AT1068" s="298">
        <f t="shared" si="417"/>
        <v>0</v>
      </c>
      <c r="AU1068" s="299">
        <f t="shared" si="418"/>
        <v>0</v>
      </c>
      <c r="AV1068" s="300">
        <f t="shared" si="419"/>
        <v>0</v>
      </c>
      <c r="AW1068" s="301">
        <f t="shared" si="420"/>
        <v>0</v>
      </c>
      <c r="AX1068" s="298">
        <f t="shared" si="421"/>
        <v>0</v>
      </c>
      <c r="AY1068" s="299">
        <f t="shared" si="422"/>
        <v>0</v>
      </c>
      <c r="AZ1068" s="300">
        <f t="shared" si="423"/>
        <v>0</v>
      </c>
      <c r="BA1068" s="301">
        <f t="shared" si="424"/>
        <v>0</v>
      </c>
      <c r="BB1068" s="298">
        <f t="shared" si="425"/>
        <v>0</v>
      </c>
      <c r="BC1068" s="299">
        <f t="shared" si="426"/>
        <v>0</v>
      </c>
      <c r="BD1068" s="300">
        <f t="shared" si="427"/>
        <v>0</v>
      </c>
      <c r="BE1068" s="301">
        <f t="shared" si="428"/>
        <v>0</v>
      </c>
      <c r="BF1068" s="298">
        <f t="shared" si="429"/>
        <v>0</v>
      </c>
      <c r="BG1068" s="299">
        <f t="shared" si="430"/>
        <v>0</v>
      </c>
      <c r="BH1068" s="300">
        <f t="shared" si="431"/>
        <v>0</v>
      </c>
      <c r="BI1068" s="301">
        <f t="shared" si="432"/>
        <v>0</v>
      </c>
      <c r="BJ1068" s="298">
        <f t="shared" si="433"/>
        <v>0</v>
      </c>
      <c r="BK1068" s="299">
        <f t="shared" si="434"/>
        <v>0</v>
      </c>
      <c r="BL1068" s="300">
        <f t="shared" si="435"/>
        <v>0</v>
      </c>
      <c r="BM1068" s="301">
        <f t="shared" si="436"/>
        <v>0</v>
      </c>
      <c r="BN1068" s="298">
        <f t="shared" si="437"/>
        <v>0</v>
      </c>
      <c r="BO1068" s="299">
        <f t="shared" si="438"/>
        <v>0</v>
      </c>
      <c r="BP1068" s="300">
        <f t="shared" si="439"/>
        <v>0</v>
      </c>
      <c r="BQ1068" s="301">
        <f t="shared" si="440"/>
        <v>0</v>
      </c>
      <c r="BR1068" s="298">
        <f t="shared" si="441"/>
        <v>0</v>
      </c>
      <c r="BS1068" s="299">
        <f t="shared" si="442"/>
        <v>0</v>
      </c>
      <c r="BT1068" s="300">
        <f t="shared" si="443"/>
        <v>0</v>
      </c>
      <c r="BU1068" s="301">
        <f t="shared" si="444"/>
        <v>0</v>
      </c>
      <c r="BV1068" s="298">
        <f t="shared" si="445"/>
        <v>0</v>
      </c>
      <c r="BW1068" s="299">
        <f t="shared" si="446"/>
        <v>0</v>
      </c>
      <c r="BX1068" s="300">
        <f t="shared" si="447"/>
        <v>0</v>
      </c>
      <c r="BY1068" s="301">
        <f t="shared" si="448"/>
        <v>0</v>
      </c>
      <c r="BZ1068" s="298">
        <f t="shared" si="449"/>
        <v>0</v>
      </c>
      <c r="CA1068" s="299">
        <f t="shared" si="450"/>
        <v>0</v>
      </c>
      <c r="CB1068" s="300">
        <f t="shared" si="451"/>
        <v>0</v>
      </c>
      <c r="CC1068" s="301">
        <f t="shared" si="452"/>
        <v>0</v>
      </c>
      <c r="CD1068" s="298">
        <f t="shared" si="453"/>
        <v>0</v>
      </c>
      <c r="CE1068" s="299">
        <f t="shared" si="454"/>
        <v>0</v>
      </c>
      <c r="CF1068" s="300">
        <f t="shared" si="455"/>
        <v>0</v>
      </c>
      <c r="CG1068" s="301">
        <f t="shared" si="456"/>
        <v>0</v>
      </c>
      <c r="CH1068" s="298">
        <f t="shared" si="457"/>
        <v>0</v>
      </c>
      <c r="CI1068" s="299">
        <f t="shared" si="458"/>
        <v>0</v>
      </c>
      <c r="CJ1068" s="300">
        <f t="shared" si="459"/>
        <v>0</v>
      </c>
      <c r="CK1068" s="301">
        <f t="shared" si="460"/>
        <v>0</v>
      </c>
      <c r="CL1068" s="298">
        <f t="shared" si="461"/>
        <v>0</v>
      </c>
      <c r="CM1068" s="299">
        <f t="shared" si="462"/>
        <v>0</v>
      </c>
      <c r="CN1068" s="300">
        <f t="shared" si="463"/>
        <v>0</v>
      </c>
      <c r="CO1068" s="301">
        <f t="shared" si="464"/>
        <v>0</v>
      </c>
      <c r="CP1068" s="298">
        <f t="shared" si="465"/>
        <v>0</v>
      </c>
      <c r="CQ1068" s="299">
        <f t="shared" si="466"/>
        <v>0</v>
      </c>
      <c r="CR1068" s="300">
        <f t="shared" si="467"/>
        <v>0</v>
      </c>
      <c r="CS1068" s="301">
        <f t="shared" si="468"/>
        <v>0</v>
      </c>
      <c r="CT1068" s="298">
        <f t="shared" si="469"/>
        <v>0</v>
      </c>
      <c r="CU1068" s="299">
        <f t="shared" si="470"/>
        <v>0</v>
      </c>
      <c r="CV1068" s="300">
        <f t="shared" si="471"/>
        <v>0</v>
      </c>
      <c r="CW1068" s="301">
        <f t="shared" si="472"/>
        <v>0</v>
      </c>
      <c r="CX1068" s="298">
        <f t="shared" si="473"/>
        <v>0</v>
      </c>
      <c r="CY1068" s="299">
        <f t="shared" si="474"/>
        <v>0</v>
      </c>
      <c r="CZ1068" s="300">
        <f t="shared" si="475"/>
        <v>0</v>
      </c>
      <c r="DA1068" s="301">
        <f t="shared" si="476"/>
        <v>0</v>
      </c>
      <c r="DB1068" s="371">
        <f t="shared" si="477"/>
        <v>0</v>
      </c>
      <c r="DC1068" s="303">
        <f t="shared" si="478"/>
        <v>0</v>
      </c>
      <c r="DD1068" s="304" t="str">
        <f>IF(DC1068=0,"",
IF(SUM($DC$1047:DC1068)=1,DE1068,
IF($DC$1167&gt;SUM($DC$1047:DC1068),_xlfn.CONCAT(", ",DE1068),
IF($DC$1167=SUM($DC$1047:DC1068),_xlfn.CONCAT(" y ",DE1068)))))</f>
        <v/>
      </c>
      <c r="DE1068" s="231" t="s">
        <v>6233</v>
      </c>
      <c r="DF1068" s="290">
        <f t="shared" si="479"/>
        <v>1</v>
      </c>
      <c r="DG1068" s="291" t="str">
        <f>IF(DF1068=0,"",
IF(SUM($DF$1047:DF1068)=1,DH1068,
IF($DF$1167&gt;SUM($DF$1047:DF1068),_xlfn.CONCAT(", ",DH1068),
IF($DF$1167=SUM($DF$1047:DF1068),_xlfn.CONCAT(" y ",DH1068)))))</f>
        <v>, 22</v>
      </c>
      <c r="DH1068" s="222" t="s">
        <v>6233</v>
      </c>
      <c r="DI1068" s="378">
        <f t="shared" si="480"/>
        <v>0</v>
      </c>
      <c r="DJ1068" s="379">
        <f t="shared" si="481"/>
        <v>0</v>
      </c>
      <c r="DK1068" s="380">
        <f t="shared" si="482"/>
        <v>0</v>
      </c>
    </row>
    <row r="1069" spans="1:115" ht="30" customHeight="1">
      <c r="A1069" s="81"/>
      <c r="B1069" s="82"/>
      <c r="C1069" s="85" t="s">
        <v>110</v>
      </c>
      <c r="D1069" s="732" t="str">
        <f>IF(CNGE_2024_M1_Secc1_Sub1!$D64="","",CNGE_2024_M1_Secc1_Sub1!$D64)</f>
        <v>INSTITUTO DE ESPACIOS EDUCATIVOS DEL ESTADO DE VERACRUZ</v>
      </c>
      <c r="E1069" s="733"/>
      <c r="F1069" s="733"/>
      <c r="G1069" s="733"/>
      <c r="H1069" s="733"/>
      <c r="I1069" s="733"/>
      <c r="J1069" s="733"/>
      <c r="K1069" s="733"/>
      <c r="L1069" s="734"/>
      <c r="M1069" s="111"/>
      <c r="N1069" s="111"/>
      <c r="O1069" s="111"/>
      <c r="P1069" s="111"/>
      <c r="Q1069" s="111"/>
      <c r="R1069" s="111"/>
      <c r="S1069" s="111"/>
      <c r="T1069" s="111"/>
      <c r="U1069" s="111"/>
      <c r="V1069" s="111"/>
      <c r="W1069" s="111"/>
      <c r="X1069" s="111"/>
      <c r="Y1069" s="111"/>
      <c r="Z1069" s="111"/>
      <c r="AA1069" s="111"/>
      <c r="AB1069" s="111"/>
      <c r="AC1069" s="111"/>
      <c r="AD1069" s="111"/>
      <c r="AE1069" s="8"/>
      <c r="AG1069" s="269">
        <f t="shared" si="404"/>
        <v>1</v>
      </c>
      <c r="AH1069" s="298">
        <f t="shared" si="405"/>
        <v>0</v>
      </c>
      <c r="AI1069" s="299">
        <f t="shared" si="406"/>
        <v>0</v>
      </c>
      <c r="AJ1069" s="300">
        <f t="shared" si="407"/>
        <v>0</v>
      </c>
      <c r="AK1069" s="301">
        <f t="shared" si="408"/>
        <v>0</v>
      </c>
      <c r="AL1069" s="298">
        <f t="shared" si="409"/>
        <v>0</v>
      </c>
      <c r="AM1069" s="299">
        <f t="shared" si="410"/>
        <v>0</v>
      </c>
      <c r="AN1069" s="300">
        <f t="shared" si="411"/>
        <v>0</v>
      </c>
      <c r="AO1069" s="301">
        <f t="shared" si="412"/>
        <v>0</v>
      </c>
      <c r="AP1069" s="298">
        <f t="shared" si="413"/>
        <v>0</v>
      </c>
      <c r="AQ1069" s="299">
        <f t="shared" si="414"/>
        <v>0</v>
      </c>
      <c r="AR1069" s="300">
        <f t="shared" si="415"/>
        <v>0</v>
      </c>
      <c r="AS1069" s="301">
        <f t="shared" si="416"/>
        <v>0</v>
      </c>
      <c r="AT1069" s="298">
        <f t="shared" si="417"/>
        <v>0</v>
      </c>
      <c r="AU1069" s="299">
        <f t="shared" si="418"/>
        <v>0</v>
      </c>
      <c r="AV1069" s="300">
        <f t="shared" si="419"/>
        <v>0</v>
      </c>
      <c r="AW1069" s="301">
        <f t="shared" si="420"/>
        <v>0</v>
      </c>
      <c r="AX1069" s="298">
        <f t="shared" si="421"/>
        <v>0</v>
      </c>
      <c r="AY1069" s="299">
        <f t="shared" si="422"/>
        <v>0</v>
      </c>
      <c r="AZ1069" s="300">
        <f t="shared" si="423"/>
        <v>0</v>
      </c>
      <c r="BA1069" s="301">
        <f t="shared" si="424"/>
        <v>0</v>
      </c>
      <c r="BB1069" s="298">
        <f t="shared" si="425"/>
        <v>0</v>
      </c>
      <c r="BC1069" s="299">
        <f t="shared" si="426"/>
        <v>0</v>
      </c>
      <c r="BD1069" s="300">
        <f t="shared" si="427"/>
        <v>0</v>
      </c>
      <c r="BE1069" s="301">
        <f t="shared" si="428"/>
        <v>0</v>
      </c>
      <c r="BF1069" s="298">
        <f t="shared" si="429"/>
        <v>0</v>
      </c>
      <c r="BG1069" s="299">
        <f t="shared" si="430"/>
        <v>0</v>
      </c>
      <c r="BH1069" s="300">
        <f t="shared" si="431"/>
        <v>0</v>
      </c>
      <c r="BI1069" s="301">
        <f t="shared" si="432"/>
        <v>0</v>
      </c>
      <c r="BJ1069" s="298">
        <f t="shared" si="433"/>
        <v>0</v>
      </c>
      <c r="BK1069" s="299">
        <f t="shared" si="434"/>
        <v>0</v>
      </c>
      <c r="BL1069" s="300">
        <f t="shared" si="435"/>
        <v>0</v>
      </c>
      <c r="BM1069" s="301">
        <f t="shared" si="436"/>
        <v>0</v>
      </c>
      <c r="BN1069" s="298">
        <f t="shared" si="437"/>
        <v>0</v>
      </c>
      <c r="BO1069" s="299">
        <f t="shared" si="438"/>
        <v>0</v>
      </c>
      <c r="BP1069" s="300">
        <f t="shared" si="439"/>
        <v>0</v>
      </c>
      <c r="BQ1069" s="301">
        <f t="shared" si="440"/>
        <v>0</v>
      </c>
      <c r="BR1069" s="298">
        <f t="shared" si="441"/>
        <v>0</v>
      </c>
      <c r="BS1069" s="299">
        <f t="shared" si="442"/>
        <v>0</v>
      </c>
      <c r="BT1069" s="300">
        <f t="shared" si="443"/>
        <v>0</v>
      </c>
      <c r="BU1069" s="301">
        <f t="shared" si="444"/>
        <v>0</v>
      </c>
      <c r="BV1069" s="298">
        <f t="shared" si="445"/>
        <v>0</v>
      </c>
      <c r="BW1069" s="299">
        <f t="shared" si="446"/>
        <v>0</v>
      </c>
      <c r="BX1069" s="300">
        <f t="shared" si="447"/>
        <v>0</v>
      </c>
      <c r="BY1069" s="301">
        <f t="shared" si="448"/>
        <v>0</v>
      </c>
      <c r="BZ1069" s="298">
        <f t="shared" si="449"/>
        <v>0</v>
      </c>
      <c r="CA1069" s="299">
        <f t="shared" si="450"/>
        <v>0</v>
      </c>
      <c r="CB1069" s="300">
        <f t="shared" si="451"/>
        <v>0</v>
      </c>
      <c r="CC1069" s="301">
        <f t="shared" si="452"/>
        <v>0</v>
      </c>
      <c r="CD1069" s="298">
        <f t="shared" si="453"/>
        <v>0</v>
      </c>
      <c r="CE1069" s="299">
        <f t="shared" si="454"/>
        <v>0</v>
      </c>
      <c r="CF1069" s="300">
        <f t="shared" si="455"/>
        <v>0</v>
      </c>
      <c r="CG1069" s="301">
        <f t="shared" si="456"/>
        <v>0</v>
      </c>
      <c r="CH1069" s="298">
        <f t="shared" si="457"/>
        <v>0</v>
      </c>
      <c r="CI1069" s="299">
        <f t="shared" si="458"/>
        <v>0</v>
      </c>
      <c r="CJ1069" s="300">
        <f t="shared" si="459"/>
        <v>0</v>
      </c>
      <c r="CK1069" s="301">
        <f t="shared" si="460"/>
        <v>0</v>
      </c>
      <c r="CL1069" s="298">
        <f t="shared" si="461"/>
        <v>0</v>
      </c>
      <c r="CM1069" s="299">
        <f t="shared" si="462"/>
        <v>0</v>
      </c>
      <c r="CN1069" s="300">
        <f t="shared" si="463"/>
        <v>0</v>
      </c>
      <c r="CO1069" s="301">
        <f t="shared" si="464"/>
        <v>0</v>
      </c>
      <c r="CP1069" s="298">
        <f t="shared" si="465"/>
        <v>0</v>
      </c>
      <c r="CQ1069" s="299">
        <f t="shared" si="466"/>
        <v>0</v>
      </c>
      <c r="CR1069" s="300">
        <f t="shared" si="467"/>
        <v>0</v>
      </c>
      <c r="CS1069" s="301">
        <f t="shared" si="468"/>
        <v>0</v>
      </c>
      <c r="CT1069" s="298">
        <f t="shared" si="469"/>
        <v>0</v>
      </c>
      <c r="CU1069" s="299">
        <f t="shared" si="470"/>
        <v>0</v>
      </c>
      <c r="CV1069" s="300">
        <f t="shared" si="471"/>
        <v>0</v>
      </c>
      <c r="CW1069" s="301">
        <f t="shared" si="472"/>
        <v>0</v>
      </c>
      <c r="CX1069" s="298">
        <f t="shared" si="473"/>
        <v>0</v>
      </c>
      <c r="CY1069" s="299">
        <f t="shared" si="474"/>
        <v>0</v>
      </c>
      <c r="CZ1069" s="300">
        <f t="shared" si="475"/>
        <v>0</v>
      </c>
      <c r="DA1069" s="301">
        <f t="shared" si="476"/>
        <v>0</v>
      </c>
      <c r="DB1069" s="371">
        <f t="shared" si="477"/>
        <v>0</v>
      </c>
      <c r="DC1069" s="303">
        <f t="shared" si="478"/>
        <v>0</v>
      </c>
      <c r="DD1069" s="304" t="str">
        <f>IF(DC1069=0,"",
IF(SUM($DC$1047:DC1069)=1,DE1069,
IF($DC$1167&gt;SUM($DC$1047:DC1069),_xlfn.CONCAT(", ",DE1069),
IF($DC$1167=SUM($DC$1047:DC1069),_xlfn.CONCAT(" y ",DE1069)))))</f>
        <v/>
      </c>
      <c r="DE1069" s="231" t="s">
        <v>6234</v>
      </c>
      <c r="DF1069" s="290">
        <f t="shared" si="479"/>
        <v>1</v>
      </c>
      <c r="DG1069" s="291" t="str">
        <f>IF(DF1069=0,"",
IF(SUM($DF$1047:DF1069)=1,DH1069,
IF($DF$1167&gt;SUM($DF$1047:DF1069),_xlfn.CONCAT(", ",DH1069),
IF($DF$1167=SUM($DF$1047:DF1069),_xlfn.CONCAT(" y ",DH1069)))))</f>
        <v>, 23</v>
      </c>
      <c r="DH1069" s="222" t="s">
        <v>6234</v>
      </c>
      <c r="DI1069" s="378">
        <f t="shared" si="480"/>
        <v>0</v>
      </c>
      <c r="DJ1069" s="379">
        <f t="shared" si="481"/>
        <v>0</v>
      </c>
      <c r="DK1069" s="380">
        <f t="shared" si="482"/>
        <v>0</v>
      </c>
    </row>
    <row r="1070" spans="1:115" ht="30" customHeight="1">
      <c r="A1070" s="81"/>
      <c r="B1070" s="82"/>
      <c r="C1070" s="85" t="s">
        <v>111</v>
      </c>
      <c r="D1070" s="732" t="str">
        <f>IF(CNGE_2024_M1_Secc1_Sub1!$D65="","",CNGE_2024_M1_Secc1_Sub1!$D65)</f>
        <v>COLEGIO DE BACHILLERES DEL ESTADO DE VERACRUZ</v>
      </c>
      <c r="E1070" s="733"/>
      <c r="F1070" s="733"/>
      <c r="G1070" s="733"/>
      <c r="H1070" s="733"/>
      <c r="I1070" s="733"/>
      <c r="J1070" s="733"/>
      <c r="K1070" s="733"/>
      <c r="L1070" s="734"/>
      <c r="M1070" s="111"/>
      <c r="N1070" s="111"/>
      <c r="O1070" s="111"/>
      <c r="P1070" s="111"/>
      <c r="Q1070" s="111"/>
      <c r="R1070" s="111"/>
      <c r="S1070" s="111"/>
      <c r="T1070" s="111"/>
      <c r="U1070" s="111"/>
      <c r="V1070" s="111"/>
      <c r="W1070" s="111"/>
      <c r="X1070" s="111"/>
      <c r="Y1070" s="111"/>
      <c r="Z1070" s="111"/>
      <c r="AA1070" s="111"/>
      <c r="AB1070" s="111"/>
      <c r="AC1070" s="111"/>
      <c r="AD1070" s="111"/>
      <c r="AE1070" s="8"/>
      <c r="AG1070" s="269">
        <f t="shared" si="404"/>
        <v>1</v>
      </c>
      <c r="AH1070" s="298">
        <f t="shared" si="405"/>
        <v>0</v>
      </c>
      <c r="AI1070" s="299">
        <f t="shared" si="406"/>
        <v>0</v>
      </c>
      <c r="AJ1070" s="300">
        <f t="shared" si="407"/>
        <v>0</v>
      </c>
      <c r="AK1070" s="301">
        <f t="shared" si="408"/>
        <v>0</v>
      </c>
      <c r="AL1070" s="298">
        <f t="shared" si="409"/>
        <v>0</v>
      </c>
      <c r="AM1070" s="299">
        <f t="shared" si="410"/>
        <v>0</v>
      </c>
      <c r="AN1070" s="300">
        <f t="shared" si="411"/>
        <v>0</v>
      </c>
      <c r="AO1070" s="301">
        <f t="shared" si="412"/>
        <v>0</v>
      </c>
      <c r="AP1070" s="298">
        <f t="shared" si="413"/>
        <v>0</v>
      </c>
      <c r="AQ1070" s="299">
        <f t="shared" si="414"/>
        <v>0</v>
      </c>
      <c r="AR1070" s="300">
        <f t="shared" si="415"/>
        <v>0</v>
      </c>
      <c r="AS1070" s="301">
        <f t="shared" si="416"/>
        <v>0</v>
      </c>
      <c r="AT1070" s="298">
        <f t="shared" si="417"/>
        <v>0</v>
      </c>
      <c r="AU1070" s="299">
        <f t="shared" si="418"/>
        <v>0</v>
      </c>
      <c r="AV1070" s="300">
        <f t="shared" si="419"/>
        <v>0</v>
      </c>
      <c r="AW1070" s="301">
        <f t="shared" si="420"/>
        <v>0</v>
      </c>
      <c r="AX1070" s="298">
        <f t="shared" si="421"/>
        <v>0</v>
      </c>
      <c r="AY1070" s="299">
        <f t="shared" si="422"/>
        <v>0</v>
      </c>
      <c r="AZ1070" s="300">
        <f t="shared" si="423"/>
        <v>0</v>
      </c>
      <c r="BA1070" s="301">
        <f t="shared" si="424"/>
        <v>0</v>
      </c>
      <c r="BB1070" s="298">
        <f t="shared" si="425"/>
        <v>0</v>
      </c>
      <c r="BC1070" s="299">
        <f t="shared" si="426"/>
        <v>0</v>
      </c>
      <c r="BD1070" s="300">
        <f t="shared" si="427"/>
        <v>0</v>
      </c>
      <c r="BE1070" s="301">
        <f t="shared" si="428"/>
        <v>0</v>
      </c>
      <c r="BF1070" s="298">
        <f t="shared" si="429"/>
        <v>0</v>
      </c>
      <c r="BG1070" s="299">
        <f t="shared" si="430"/>
        <v>0</v>
      </c>
      <c r="BH1070" s="300">
        <f t="shared" si="431"/>
        <v>0</v>
      </c>
      <c r="BI1070" s="301">
        <f t="shared" si="432"/>
        <v>0</v>
      </c>
      <c r="BJ1070" s="298">
        <f t="shared" si="433"/>
        <v>0</v>
      </c>
      <c r="BK1070" s="299">
        <f t="shared" si="434"/>
        <v>0</v>
      </c>
      <c r="BL1070" s="300">
        <f t="shared" si="435"/>
        <v>0</v>
      </c>
      <c r="BM1070" s="301">
        <f t="shared" si="436"/>
        <v>0</v>
      </c>
      <c r="BN1070" s="298">
        <f t="shared" si="437"/>
        <v>0</v>
      </c>
      <c r="BO1070" s="299">
        <f t="shared" si="438"/>
        <v>0</v>
      </c>
      <c r="BP1070" s="300">
        <f t="shared" si="439"/>
        <v>0</v>
      </c>
      <c r="BQ1070" s="301">
        <f t="shared" si="440"/>
        <v>0</v>
      </c>
      <c r="BR1070" s="298">
        <f t="shared" si="441"/>
        <v>0</v>
      </c>
      <c r="BS1070" s="299">
        <f t="shared" si="442"/>
        <v>0</v>
      </c>
      <c r="BT1070" s="300">
        <f t="shared" si="443"/>
        <v>0</v>
      </c>
      <c r="BU1070" s="301">
        <f t="shared" si="444"/>
        <v>0</v>
      </c>
      <c r="BV1070" s="298">
        <f t="shared" si="445"/>
        <v>0</v>
      </c>
      <c r="BW1070" s="299">
        <f t="shared" si="446"/>
        <v>0</v>
      </c>
      <c r="BX1070" s="300">
        <f t="shared" si="447"/>
        <v>0</v>
      </c>
      <c r="BY1070" s="301">
        <f t="shared" si="448"/>
        <v>0</v>
      </c>
      <c r="BZ1070" s="298">
        <f t="shared" si="449"/>
        <v>0</v>
      </c>
      <c r="CA1070" s="299">
        <f t="shared" si="450"/>
        <v>0</v>
      </c>
      <c r="CB1070" s="300">
        <f t="shared" si="451"/>
        <v>0</v>
      </c>
      <c r="CC1070" s="301">
        <f t="shared" si="452"/>
        <v>0</v>
      </c>
      <c r="CD1070" s="298">
        <f t="shared" si="453"/>
        <v>0</v>
      </c>
      <c r="CE1070" s="299">
        <f t="shared" si="454"/>
        <v>0</v>
      </c>
      <c r="CF1070" s="300">
        <f t="shared" si="455"/>
        <v>0</v>
      </c>
      <c r="CG1070" s="301">
        <f t="shared" si="456"/>
        <v>0</v>
      </c>
      <c r="CH1070" s="298">
        <f t="shared" si="457"/>
        <v>0</v>
      </c>
      <c r="CI1070" s="299">
        <f t="shared" si="458"/>
        <v>0</v>
      </c>
      <c r="CJ1070" s="300">
        <f t="shared" si="459"/>
        <v>0</v>
      </c>
      <c r="CK1070" s="301">
        <f t="shared" si="460"/>
        <v>0</v>
      </c>
      <c r="CL1070" s="298">
        <f t="shared" si="461"/>
        <v>0</v>
      </c>
      <c r="CM1070" s="299">
        <f t="shared" si="462"/>
        <v>0</v>
      </c>
      <c r="CN1070" s="300">
        <f t="shared" si="463"/>
        <v>0</v>
      </c>
      <c r="CO1070" s="301">
        <f t="shared" si="464"/>
        <v>0</v>
      </c>
      <c r="CP1070" s="298">
        <f t="shared" si="465"/>
        <v>0</v>
      </c>
      <c r="CQ1070" s="299">
        <f t="shared" si="466"/>
        <v>0</v>
      </c>
      <c r="CR1070" s="300">
        <f t="shared" si="467"/>
        <v>0</v>
      </c>
      <c r="CS1070" s="301">
        <f t="shared" si="468"/>
        <v>0</v>
      </c>
      <c r="CT1070" s="298">
        <f t="shared" si="469"/>
        <v>0</v>
      </c>
      <c r="CU1070" s="299">
        <f t="shared" si="470"/>
        <v>0</v>
      </c>
      <c r="CV1070" s="300">
        <f t="shared" si="471"/>
        <v>0</v>
      </c>
      <c r="CW1070" s="301">
        <f t="shared" si="472"/>
        <v>0</v>
      </c>
      <c r="CX1070" s="298">
        <f t="shared" si="473"/>
        <v>0</v>
      </c>
      <c r="CY1070" s="299">
        <f t="shared" si="474"/>
        <v>0</v>
      </c>
      <c r="CZ1070" s="300">
        <f t="shared" si="475"/>
        <v>0</v>
      </c>
      <c r="DA1070" s="301">
        <f t="shared" si="476"/>
        <v>0</v>
      </c>
      <c r="DB1070" s="371">
        <f t="shared" si="477"/>
        <v>0</v>
      </c>
      <c r="DC1070" s="303">
        <f t="shared" si="478"/>
        <v>0</v>
      </c>
      <c r="DD1070" s="304" t="str">
        <f>IF(DC1070=0,"",
IF(SUM($DC$1047:DC1070)=1,DE1070,
IF($DC$1167&gt;SUM($DC$1047:DC1070),_xlfn.CONCAT(", ",DE1070),
IF($DC$1167=SUM($DC$1047:DC1070),_xlfn.CONCAT(" y ",DE1070)))))</f>
        <v/>
      </c>
      <c r="DE1070" s="231" t="s">
        <v>6235</v>
      </c>
      <c r="DF1070" s="290">
        <f t="shared" si="479"/>
        <v>1</v>
      </c>
      <c r="DG1070" s="291" t="str">
        <f>IF(DF1070=0,"",
IF(SUM($DF$1047:DF1070)=1,DH1070,
IF($DF$1167&gt;SUM($DF$1047:DF1070),_xlfn.CONCAT(", ",DH1070),
IF($DF$1167=SUM($DF$1047:DF1070),_xlfn.CONCAT(" y ",DH1070)))))</f>
        <v>, 24</v>
      </c>
      <c r="DH1070" s="222" t="s">
        <v>6235</v>
      </c>
      <c r="DI1070" s="378">
        <f t="shared" si="480"/>
        <v>0</v>
      </c>
      <c r="DJ1070" s="379">
        <f t="shared" si="481"/>
        <v>0</v>
      </c>
      <c r="DK1070" s="380">
        <f t="shared" si="482"/>
        <v>0</v>
      </c>
    </row>
    <row r="1071" spans="1:115" ht="30" customHeight="1">
      <c r="A1071" s="81"/>
      <c r="B1071" s="82"/>
      <c r="C1071" s="85" t="s">
        <v>112</v>
      </c>
      <c r="D1071" s="732" t="str">
        <f>IF(CNGE_2024_M1_Secc1_Sub1!$D66="","",CNGE_2024_M1_Secc1_Sub1!$D66)</f>
        <v>INSTITUTO TECNOLOGICO SUPERIOR DE MISANTLA</v>
      </c>
      <c r="E1071" s="733"/>
      <c r="F1071" s="733"/>
      <c r="G1071" s="733"/>
      <c r="H1071" s="733"/>
      <c r="I1071" s="733"/>
      <c r="J1071" s="733"/>
      <c r="K1071" s="733"/>
      <c r="L1071" s="734"/>
      <c r="M1071" s="111"/>
      <c r="N1071" s="111"/>
      <c r="O1071" s="111"/>
      <c r="P1071" s="111"/>
      <c r="Q1071" s="111"/>
      <c r="R1071" s="111"/>
      <c r="S1071" s="111"/>
      <c r="T1071" s="111"/>
      <c r="U1071" s="111"/>
      <c r="V1071" s="111"/>
      <c r="W1071" s="111"/>
      <c r="X1071" s="111"/>
      <c r="Y1071" s="111"/>
      <c r="Z1071" s="111"/>
      <c r="AA1071" s="111"/>
      <c r="AB1071" s="111"/>
      <c r="AC1071" s="111"/>
      <c r="AD1071" s="111"/>
      <c r="AE1071" s="8"/>
      <c r="AG1071" s="269">
        <f t="shared" si="404"/>
        <v>1</v>
      </c>
      <c r="AH1071" s="298">
        <f t="shared" si="405"/>
        <v>0</v>
      </c>
      <c r="AI1071" s="299">
        <f t="shared" si="406"/>
        <v>0</v>
      </c>
      <c r="AJ1071" s="300">
        <f t="shared" si="407"/>
        <v>0</v>
      </c>
      <c r="AK1071" s="301">
        <f t="shared" si="408"/>
        <v>0</v>
      </c>
      <c r="AL1071" s="298">
        <f t="shared" si="409"/>
        <v>0</v>
      </c>
      <c r="AM1071" s="299">
        <f t="shared" si="410"/>
        <v>0</v>
      </c>
      <c r="AN1071" s="300">
        <f t="shared" si="411"/>
        <v>0</v>
      </c>
      <c r="AO1071" s="301">
        <f t="shared" si="412"/>
        <v>0</v>
      </c>
      <c r="AP1071" s="298">
        <f t="shared" si="413"/>
        <v>0</v>
      </c>
      <c r="AQ1071" s="299">
        <f t="shared" si="414"/>
        <v>0</v>
      </c>
      <c r="AR1071" s="300">
        <f t="shared" si="415"/>
        <v>0</v>
      </c>
      <c r="AS1071" s="301">
        <f t="shared" si="416"/>
        <v>0</v>
      </c>
      <c r="AT1071" s="298">
        <f t="shared" si="417"/>
        <v>0</v>
      </c>
      <c r="AU1071" s="299">
        <f t="shared" si="418"/>
        <v>0</v>
      </c>
      <c r="AV1071" s="300">
        <f t="shared" si="419"/>
        <v>0</v>
      </c>
      <c r="AW1071" s="301">
        <f t="shared" si="420"/>
        <v>0</v>
      </c>
      <c r="AX1071" s="298">
        <f t="shared" si="421"/>
        <v>0</v>
      </c>
      <c r="AY1071" s="299">
        <f t="shared" si="422"/>
        <v>0</v>
      </c>
      <c r="AZ1071" s="300">
        <f t="shared" si="423"/>
        <v>0</v>
      </c>
      <c r="BA1071" s="301">
        <f t="shared" si="424"/>
        <v>0</v>
      </c>
      <c r="BB1071" s="298">
        <f t="shared" si="425"/>
        <v>0</v>
      </c>
      <c r="BC1071" s="299">
        <f t="shared" si="426"/>
        <v>0</v>
      </c>
      <c r="BD1071" s="300">
        <f t="shared" si="427"/>
        <v>0</v>
      </c>
      <c r="BE1071" s="301">
        <f t="shared" si="428"/>
        <v>0</v>
      </c>
      <c r="BF1071" s="298">
        <f t="shared" si="429"/>
        <v>0</v>
      </c>
      <c r="BG1071" s="299">
        <f t="shared" si="430"/>
        <v>0</v>
      </c>
      <c r="BH1071" s="300">
        <f t="shared" si="431"/>
        <v>0</v>
      </c>
      <c r="BI1071" s="301">
        <f t="shared" si="432"/>
        <v>0</v>
      </c>
      <c r="BJ1071" s="298">
        <f t="shared" si="433"/>
        <v>0</v>
      </c>
      <c r="BK1071" s="299">
        <f t="shared" si="434"/>
        <v>0</v>
      </c>
      <c r="BL1071" s="300">
        <f t="shared" si="435"/>
        <v>0</v>
      </c>
      <c r="BM1071" s="301">
        <f t="shared" si="436"/>
        <v>0</v>
      </c>
      <c r="BN1071" s="298">
        <f t="shared" si="437"/>
        <v>0</v>
      </c>
      <c r="BO1071" s="299">
        <f t="shared" si="438"/>
        <v>0</v>
      </c>
      <c r="BP1071" s="300">
        <f t="shared" si="439"/>
        <v>0</v>
      </c>
      <c r="BQ1071" s="301">
        <f t="shared" si="440"/>
        <v>0</v>
      </c>
      <c r="BR1071" s="298">
        <f t="shared" si="441"/>
        <v>0</v>
      </c>
      <c r="BS1071" s="299">
        <f t="shared" si="442"/>
        <v>0</v>
      </c>
      <c r="BT1071" s="300">
        <f t="shared" si="443"/>
        <v>0</v>
      </c>
      <c r="BU1071" s="301">
        <f t="shared" si="444"/>
        <v>0</v>
      </c>
      <c r="BV1071" s="298">
        <f t="shared" si="445"/>
        <v>0</v>
      </c>
      <c r="BW1071" s="299">
        <f t="shared" si="446"/>
        <v>0</v>
      </c>
      <c r="BX1071" s="300">
        <f t="shared" si="447"/>
        <v>0</v>
      </c>
      <c r="BY1071" s="301">
        <f t="shared" si="448"/>
        <v>0</v>
      </c>
      <c r="BZ1071" s="298">
        <f t="shared" si="449"/>
        <v>0</v>
      </c>
      <c r="CA1071" s="299">
        <f t="shared" si="450"/>
        <v>0</v>
      </c>
      <c r="CB1071" s="300">
        <f t="shared" si="451"/>
        <v>0</v>
      </c>
      <c r="CC1071" s="301">
        <f t="shared" si="452"/>
        <v>0</v>
      </c>
      <c r="CD1071" s="298">
        <f t="shared" si="453"/>
        <v>0</v>
      </c>
      <c r="CE1071" s="299">
        <f t="shared" si="454"/>
        <v>0</v>
      </c>
      <c r="CF1071" s="300">
        <f t="shared" si="455"/>
        <v>0</v>
      </c>
      <c r="CG1071" s="301">
        <f t="shared" si="456"/>
        <v>0</v>
      </c>
      <c r="CH1071" s="298">
        <f t="shared" si="457"/>
        <v>0</v>
      </c>
      <c r="CI1071" s="299">
        <f t="shared" si="458"/>
        <v>0</v>
      </c>
      <c r="CJ1071" s="300">
        <f t="shared" si="459"/>
        <v>0</v>
      </c>
      <c r="CK1071" s="301">
        <f t="shared" si="460"/>
        <v>0</v>
      </c>
      <c r="CL1071" s="298">
        <f t="shared" si="461"/>
        <v>0</v>
      </c>
      <c r="CM1071" s="299">
        <f t="shared" si="462"/>
        <v>0</v>
      </c>
      <c r="CN1071" s="300">
        <f t="shared" si="463"/>
        <v>0</v>
      </c>
      <c r="CO1071" s="301">
        <f t="shared" si="464"/>
        <v>0</v>
      </c>
      <c r="CP1071" s="298">
        <f t="shared" si="465"/>
        <v>0</v>
      </c>
      <c r="CQ1071" s="299">
        <f t="shared" si="466"/>
        <v>0</v>
      </c>
      <c r="CR1071" s="300">
        <f t="shared" si="467"/>
        <v>0</v>
      </c>
      <c r="CS1071" s="301">
        <f t="shared" si="468"/>
        <v>0</v>
      </c>
      <c r="CT1071" s="298">
        <f t="shared" si="469"/>
        <v>0</v>
      </c>
      <c r="CU1071" s="299">
        <f t="shared" si="470"/>
        <v>0</v>
      </c>
      <c r="CV1071" s="300">
        <f t="shared" si="471"/>
        <v>0</v>
      </c>
      <c r="CW1071" s="301">
        <f t="shared" si="472"/>
        <v>0</v>
      </c>
      <c r="CX1071" s="298">
        <f t="shared" si="473"/>
        <v>0</v>
      </c>
      <c r="CY1071" s="299">
        <f t="shared" si="474"/>
        <v>0</v>
      </c>
      <c r="CZ1071" s="300">
        <f t="shared" si="475"/>
        <v>0</v>
      </c>
      <c r="DA1071" s="301">
        <f t="shared" si="476"/>
        <v>0</v>
      </c>
      <c r="DB1071" s="371">
        <f t="shared" si="477"/>
        <v>0</v>
      </c>
      <c r="DC1071" s="303">
        <f t="shared" si="478"/>
        <v>0</v>
      </c>
      <c r="DD1071" s="304" t="str">
        <f>IF(DC1071=0,"",
IF(SUM($DC$1047:DC1071)=1,DE1071,
IF($DC$1167&gt;SUM($DC$1047:DC1071),_xlfn.CONCAT(", ",DE1071),
IF($DC$1167=SUM($DC$1047:DC1071),_xlfn.CONCAT(" y ",DE1071)))))</f>
        <v/>
      </c>
      <c r="DE1071" s="231" t="s">
        <v>6236</v>
      </c>
      <c r="DF1071" s="290">
        <f t="shared" si="479"/>
        <v>1</v>
      </c>
      <c r="DG1071" s="291" t="str">
        <f>IF(DF1071=0,"",
IF(SUM($DF$1047:DF1071)=1,DH1071,
IF($DF$1167&gt;SUM($DF$1047:DF1071),_xlfn.CONCAT(", ",DH1071),
IF($DF$1167=SUM($DF$1047:DF1071),_xlfn.CONCAT(" y ",DH1071)))))</f>
        <v>, 25</v>
      </c>
      <c r="DH1071" s="222" t="s">
        <v>6236</v>
      </c>
      <c r="DI1071" s="378">
        <f t="shared" si="480"/>
        <v>0</v>
      </c>
      <c r="DJ1071" s="379">
        <f t="shared" si="481"/>
        <v>0</v>
      </c>
      <c r="DK1071" s="380">
        <f t="shared" si="482"/>
        <v>0</v>
      </c>
    </row>
    <row r="1072" spans="1:115" ht="30" customHeight="1">
      <c r="A1072" s="81"/>
      <c r="B1072" s="82"/>
      <c r="C1072" s="85" t="s">
        <v>113</v>
      </c>
      <c r="D1072" s="732" t="str">
        <f>IF(CNGE_2024_M1_Secc1_Sub1!$D67="","",CNGE_2024_M1_Secc1_Sub1!$D67)</f>
        <v>INSTITUTO TECNOLOGICO SUPERIOR DE SAN ANDRES TUXTLA</v>
      </c>
      <c r="E1072" s="733"/>
      <c r="F1072" s="733"/>
      <c r="G1072" s="733"/>
      <c r="H1072" s="733"/>
      <c r="I1072" s="733"/>
      <c r="J1072" s="733"/>
      <c r="K1072" s="733"/>
      <c r="L1072" s="734"/>
      <c r="M1072" s="111"/>
      <c r="N1072" s="111"/>
      <c r="O1072" s="111"/>
      <c r="P1072" s="111"/>
      <c r="Q1072" s="111"/>
      <c r="R1072" s="111"/>
      <c r="S1072" s="111"/>
      <c r="T1072" s="111"/>
      <c r="U1072" s="111"/>
      <c r="V1072" s="111"/>
      <c r="W1072" s="111"/>
      <c r="X1072" s="111"/>
      <c r="Y1072" s="111"/>
      <c r="Z1072" s="111"/>
      <c r="AA1072" s="111"/>
      <c r="AB1072" s="111"/>
      <c r="AC1072" s="111"/>
      <c r="AD1072" s="111"/>
      <c r="AE1072" s="8"/>
      <c r="AG1072" s="269">
        <f t="shared" si="404"/>
        <v>1</v>
      </c>
      <c r="AH1072" s="298">
        <f t="shared" si="405"/>
        <v>0</v>
      </c>
      <c r="AI1072" s="299">
        <f t="shared" si="406"/>
        <v>0</v>
      </c>
      <c r="AJ1072" s="300">
        <f t="shared" si="407"/>
        <v>0</v>
      </c>
      <c r="AK1072" s="301">
        <f t="shared" si="408"/>
        <v>0</v>
      </c>
      <c r="AL1072" s="298">
        <f t="shared" si="409"/>
        <v>0</v>
      </c>
      <c r="AM1072" s="299">
        <f t="shared" si="410"/>
        <v>0</v>
      </c>
      <c r="AN1072" s="300">
        <f t="shared" si="411"/>
        <v>0</v>
      </c>
      <c r="AO1072" s="301">
        <f t="shared" si="412"/>
        <v>0</v>
      </c>
      <c r="AP1072" s="298">
        <f t="shared" si="413"/>
        <v>0</v>
      </c>
      <c r="AQ1072" s="299">
        <f t="shared" si="414"/>
        <v>0</v>
      </c>
      <c r="AR1072" s="300">
        <f t="shared" si="415"/>
        <v>0</v>
      </c>
      <c r="AS1072" s="301">
        <f t="shared" si="416"/>
        <v>0</v>
      </c>
      <c r="AT1072" s="298">
        <f t="shared" si="417"/>
        <v>0</v>
      </c>
      <c r="AU1072" s="299">
        <f t="shared" si="418"/>
        <v>0</v>
      </c>
      <c r="AV1072" s="300">
        <f t="shared" si="419"/>
        <v>0</v>
      </c>
      <c r="AW1072" s="301">
        <f t="shared" si="420"/>
        <v>0</v>
      </c>
      <c r="AX1072" s="298">
        <f t="shared" si="421"/>
        <v>0</v>
      </c>
      <c r="AY1072" s="299">
        <f t="shared" si="422"/>
        <v>0</v>
      </c>
      <c r="AZ1072" s="300">
        <f t="shared" si="423"/>
        <v>0</v>
      </c>
      <c r="BA1072" s="301">
        <f t="shared" si="424"/>
        <v>0</v>
      </c>
      <c r="BB1072" s="298">
        <f t="shared" si="425"/>
        <v>0</v>
      </c>
      <c r="BC1072" s="299">
        <f t="shared" si="426"/>
        <v>0</v>
      </c>
      <c r="BD1072" s="300">
        <f t="shared" si="427"/>
        <v>0</v>
      </c>
      <c r="BE1072" s="301">
        <f t="shared" si="428"/>
        <v>0</v>
      </c>
      <c r="BF1072" s="298">
        <f t="shared" si="429"/>
        <v>0</v>
      </c>
      <c r="BG1072" s="299">
        <f t="shared" si="430"/>
        <v>0</v>
      </c>
      <c r="BH1072" s="300">
        <f t="shared" si="431"/>
        <v>0</v>
      </c>
      <c r="BI1072" s="301">
        <f t="shared" si="432"/>
        <v>0</v>
      </c>
      <c r="BJ1072" s="298">
        <f t="shared" si="433"/>
        <v>0</v>
      </c>
      <c r="BK1072" s="299">
        <f t="shared" si="434"/>
        <v>0</v>
      </c>
      <c r="BL1072" s="300">
        <f t="shared" si="435"/>
        <v>0</v>
      </c>
      <c r="BM1072" s="301">
        <f t="shared" si="436"/>
        <v>0</v>
      </c>
      <c r="BN1072" s="298">
        <f t="shared" si="437"/>
        <v>0</v>
      </c>
      <c r="BO1072" s="299">
        <f t="shared" si="438"/>
        <v>0</v>
      </c>
      <c r="BP1072" s="300">
        <f t="shared" si="439"/>
        <v>0</v>
      </c>
      <c r="BQ1072" s="301">
        <f t="shared" si="440"/>
        <v>0</v>
      </c>
      <c r="BR1072" s="298">
        <f t="shared" si="441"/>
        <v>0</v>
      </c>
      <c r="BS1072" s="299">
        <f t="shared" si="442"/>
        <v>0</v>
      </c>
      <c r="BT1072" s="300">
        <f t="shared" si="443"/>
        <v>0</v>
      </c>
      <c r="BU1072" s="301">
        <f t="shared" si="444"/>
        <v>0</v>
      </c>
      <c r="BV1072" s="298">
        <f t="shared" si="445"/>
        <v>0</v>
      </c>
      <c r="BW1072" s="299">
        <f t="shared" si="446"/>
        <v>0</v>
      </c>
      <c r="BX1072" s="300">
        <f t="shared" si="447"/>
        <v>0</v>
      </c>
      <c r="BY1072" s="301">
        <f t="shared" si="448"/>
        <v>0</v>
      </c>
      <c r="BZ1072" s="298">
        <f t="shared" si="449"/>
        <v>0</v>
      </c>
      <c r="CA1072" s="299">
        <f t="shared" si="450"/>
        <v>0</v>
      </c>
      <c r="CB1072" s="300">
        <f t="shared" si="451"/>
        <v>0</v>
      </c>
      <c r="CC1072" s="301">
        <f t="shared" si="452"/>
        <v>0</v>
      </c>
      <c r="CD1072" s="298">
        <f t="shared" si="453"/>
        <v>0</v>
      </c>
      <c r="CE1072" s="299">
        <f t="shared" si="454"/>
        <v>0</v>
      </c>
      <c r="CF1072" s="300">
        <f t="shared" si="455"/>
        <v>0</v>
      </c>
      <c r="CG1072" s="301">
        <f t="shared" si="456"/>
        <v>0</v>
      </c>
      <c r="CH1072" s="298">
        <f t="shared" si="457"/>
        <v>0</v>
      </c>
      <c r="CI1072" s="299">
        <f t="shared" si="458"/>
        <v>0</v>
      </c>
      <c r="CJ1072" s="300">
        <f t="shared" si="459"/>
        <v>0</v>
      </c>
      <c r="CK1072" s="301">
        <f t="shared" si="460"/>
        <v>0</v>
      </c>
      <c r="CL1072" s="298">
        <f t="shared" si="461"/>
        <v>0</v>
      </c>
      <c r="CM1072" s="299">
        <f t="shared" si="462"/>
        <v>0</v>
      </c>
      <c r="CN1072" s="300">
        <f t="shared" si="463"/>
        <v>0</v>
      </c>
      <c r="CO1072" s="301">
        <f t="shared" si="464"/>
        <v>0</v>
      </c>
      <c r="CP1072" s="298">
        <f t="shared" si="465"/>
        <v>0</v>
      </c>
      <c r="CQ1072" s="299">
        <f t="shared" si="466"/>
        <v>0</v>
      </c>
      <c r="CR1072" s="300">
        <f t="shared" si="467"/>
        <v>0</v>
      </c>
      <c r="CS1072" s="301">
        <f t="shared" si="468"/>
        <v>0</v>
      </c>
      <c r="CT1072" s="298">
        <f t="shared" si="469"/>
        <v>0</v>
      </c>
      <c r="CU1072" s="299">
        <f t="shared" si="470"/>
        <v>0</v>
      </c>
      <c r="CV1072" s="300">
        <f t="shared" si="471"/>
        <v>0</v>
      </c>
      <c r="CW1072" s="301">
        <f t="shared" si="472"/>
        <v>0</v>
      </c>
      <c r="CX1072" s="298">
        <f t="shared" si="473"/>
        <v>0</v>
      </c>
      <c r="CY1072" s="299">
        <f t="shared" si="474"/>
        <v>0</v>
      </c>
      <c r="CZ1072" s="300">
        <f t="shared" si="475"/>
        <v>0</v>
      </c>
      <c r="DA1072" s="301">
        <f t="shared" si="476"/>
        <v>0</v>
      </c>
      <c r="DB1072" s="371">
        <f t="shared" si="477"/>
        <v>0</v>
      </c>
      <c r="DC1072" s="303">
        <f t="shared" si="478"/>
        <v>0</v>
      </c>
      <c r="DD1072" s="304" t="str">
        <f>IF(DC1072=0,"",
IF(SUM($DC$1047:DC1072)=1,DE1072,
IF($DC$1167&gt;SUM($DC$1047:DC1072),_xlfn.CONCAT(", ",DE1072),
IF($DC$1167=SUM($DC$1047:DC1072),_xlfn.CONCAT(" y ",DE1072)))))</f>
        <v/>
      </c>
      <c r="DE1072" s="231" t="s">
        <v>6237</v>
      </c>
      <c r="DF1072" s="290">
        <f t="shared" si="479"/>
        <v>1</v>
      </c>
      <c r="DG1072" s="291" t="str">
        <f>IF(DF1072=0,"",
IF(SUM($DF$1047:DF1072)=1,DH1072,
IF($DF$1167&gt;SUM($DF$1047:DF1072),_xlfn.CONCAT(", ",DH1072),
IF($DF$1167=SUM($DF$1047:DF1072),_xlfn.CONCAT(" y ",DH1072)))))</f>
        <v>, 26</v>
      </c>
      <c r="DH1072" s="222" t="s">
        <v>6237</v>
      </c>
      <c r="DI1072" s="378">
        <f t="shared" si="480"/>
        <v>0</v>
      </c>
      <c r="DJ1072" s="379">
        <f t="shared" si="481"/>
        <v>0</v>
      </c>
      <c r="DK1072" s="380">
        <f t="shared" si="482"/>
        <v>0</v>
      </c>
    </row>
    <row r="1073" spans="1:115" ht="30" customHeight="1">
      <c r="A1073" s="81"/>
      <c r="B1073" s="82"/>
      <c r="C1073" s="85" t="s">
        <v>114</v>
      </c>
      <c r="D1073" s="732" t="str">
        <f>IF(CNGE_2024_M1_Secc1_Sub1!$D68="","",CNGE_2024_M1_Secc1_Sub1!$D68)</f>
        <v>INSTITUTO TECNOLOGICO SUPERIOR DE TANTOYUCA</v>
      </c>
      <c r="E1073" s="733"/>
      <c r="F1073" s="733"/>
      <c r="G1073" s="733"/>
      <c r="H1073" s="733"/>
      <c r="I1073" s="733"/>
      <c r="J1073" s="733"/>
      <c r="K1073" s="733"/>
      <c r="L1073" s="734"/>
      <c r="M1073" s="111"/>
      <c r="N1073" s="111"/>
      <c r="O1073" s="111"/>
      <c r="P1073" s="111"/>
      <c r="Q1073" s="111"/>
      <c r="R1073" s="111"/>
      <c r="S1073" s="111"/>
      <c r="T1073" s="111"/>
      <c r="U1073" s="111"/>
      <c r="V1073" s="111"/>
      <c r="W1073" s="111"/>
      <c r="X1073" s="111"/>
      <c r="Y1073" s="111"/>
      <c r="Z1073" s="111"/>
      <c r="AA1073" s="111"/>
      <c r="AB1073" s="111"/>
      <c r="AC1073" s="111"/>
      <c r="AD1073" s="111"/>
      <c r="AE1073" s="8"/>
      <c r="AG1073" s="269">
        <f t="shared" si="404"/>
        <v>1</v>
      </c>
      <c r="AH1073" s="298">
        <f t="shared" si="405"/>
        <v>0</v>
      </c>
      <c r="AI1073" s="299">
        <f t="shared" si="406"/>
        <v>0</v>
      </c>
      <c r="AJ1073" s="300">
        <f t="shared" si="407"/>
        <v>0</v>
      </c>
      <c r="AK1073" s="301">
        <f t="shared" si="408"/>
        <v>0</v>
      </c>
      <c r="AL1073" s="298">
        <f t="shared" si="409"/>
        <v>0</v>
      </c>
      <c r="AM1073" s="299">
        <f t="shared" si="410"/>
        <v>0</v>
      </c>
      <c r="AN1073" s="300">
        <f t="shared" si="411"/>
        <v>0</v>
      </c>
      <c r="AO1073" s="301">
        <f t="shared" si="412"/>
        <v>0</v>
      </c>
      <c r="AP1073" s="298">
        <f t="shared" si="413"/>
        <v>0</v>
      </c>
      <c r="AQ1073" s="299">
        <f t="shared" si="414"/>
        <v>0</v>
      </c>
      <c r="AR1073" s="300">
        <f t="shared" si="415"/>
        <v>0</v>
      </c>
      <c r="AS1073" s="301">
        <f t="shared" si="416"/>
        <v>0</v>
      </c>
      <c r="AT1073" s="298">
        <f t="shared" si="417"/>
        <v>0</v>
      </c>
      <c r="AU1073" s="299">
        <f t="shared" si="418"/>
        <v>0</v>
      </c>
      <c r="AV1073" s="300">
        <f t="shared" si="419"/>
        <v>0</v>
      </c>
      <c r="AW1073" s="301">
        <f t="shared" si="420"/>
        <v>0</v>
      </c>
      <c r="AX1073" s="298">
        <f t="shared" si="421"/>
        <v>0</v>
      </c>
      <c r="AY1073" s="299">
        <f t="shared" si="422"/>
        <v>0</v>
      </c>
      <c r="AZ1073" s="300">
        <f t="shared" si="423"/>
        <v>0</v>
      </c>
      <c r="BA1073" s="301">
        <f t="shared" si="424"/>
        <v>0</v>
      </c>
      <c r="BB1073" s="298">
        <f t="shared" si="425"/>
        <v>0</v>
      </c>
      <c r="BC1073" s="299">
        <f t="shared" si="426"/>
        <v>0</v>
      </c>
      <c r="BD1073" s="300">
        <f t="shared" si="427"/>
        <v>0</v>
      </c>
      <c r="BE1073" s="301">
        <f t="shared" si="428"/>
        <v>0</v>
      </c>
      <c r="BF1073" s="298">
        <f t="shared" si="429"/>
        <v>0</v>
      </c>
      <c r="BG1073" s="299">
        <f t="shared" si="430"/>
        <v>0</v>
      </c>
      <c r="BH1073" s="300">
        <f t="shared" si="431"/>
        <v>0</v>
      </c>
      <c r="BI1073" s="301">
        <f t="shared" si="432"/>
        <v>0</v>
      </c>
      <c r="BJ1073" s="298">
        <f t="shared" si="433"/>
        <v>0</v>
      </c>
      <c r="BK1073" s="299">
        <f t="shared" si="434"/>
        <v>0</v>
      </c>
      <c r="BL1073" s="300">
        <f t="shared" si="435"/>
        <v>0</v>
      </c>
      <c r="BM1073" s="301">
        <f t="shared" si="436"/>
        <v>0</v>
      </c>
      <c r="BN1073" s="298">
        <f t="shared" si="437"/>
        <v>0</v>
      </c>
      <c r="BO1073" s="299">
        <f t="shared" si="438"/>
        <v>0</v>
      </c>
      <c r="BP1073" s="300">
        <f t="shared" si="439"/>
        <v>0</v>
      </c>
      <c r="BQ1073" s="301">
        <f t="shared" si="440"/>
        <v>0</v>
      </c>
      <c r="BR1073" s="298">
        <f t="shared" si="441"/>
        <v>0</v>
      </c>
      <c r="BS1073" s="299">
        <f t="shared" si="442"/>
        <v>0</v>
      </c>
      <c r="BT1073" s="300">
        <f t="shared" si="443"/>
        <v>0</v>
      </c>
      <c r="BU1073" s="301">
        <f t="shared" si="444"/>
        <v>0</v>
      </c>
      <c r="BV1073" s="298">
        <f t="shared" si="445"/>
        <v>0</v>
      </c>
      <c r="BW1073" s="299">
        <f t="shared" si="446"/>
        <v>0</v>
      </c>
      <c r="BX1073" s="300">
        <f t="shared" si="447"/>
        <v>0</v>
      </c>
      <c r="BY1073" s="301">
        <f t="shared" si="448"/>
        <v>0</v>
      </c>
      <c r="BZ1073" s="298">
        <f t="shared" si="449"/>
        <v>0</v>
      </c>
      <c r="CA1073" s="299">
        <f t="shared" si="450"/>
        <v>0</v>
      </c>
      <c r="CB1073" s="300">
        <f t="shared" si="451"/>
        <v>0</v>
      </c>
      <c r="CC1073" s="301">
        <f t="shared" si="452"/>
        <v>0</v>
      </c>
      <c r="CD1073" s="298">
        <f t="shared" si="453"/>
        <v>0</v>
      </c>
      <c r="CE1073" s="299">
        <f t="shared" si="454"/>
        <v>0</v>
      </c>
      <c r="CF1073" s="300">
        <f t="shared" si="455"/>
        <v>0</v>
      </c>
      <c r="CG1073" s="301">
        <f t="shared" si="456"/>
        <v>0</v>
      </c>
      <c r="CH1073" s="298">
        <f t="shared" si="457"/>
        <v>0</v>
      </c>
      <c r="CI1073" s="299">
        <f t="shared" si="458"/>
        <v>0</v>
      </c>
      <c r="CJ1073" s="300">
        <f t="shared" si="459"/>
        <v>0</v>
      </c>
      <c r="CK1073" s="301">
        <f t="shared" si="460"/>
        <v>0</v>
      </c>
      <c r="CL1073" s="298">
        <f t="shared" si="461"/>
        <v>0</v>
      </c>
      <c r="CM1073" s="299">
        <f t="shared" si="462"/>
        <v>0</v>
      </c>
      <c r="CN1073" s="300">
        <f t="shared" si="463"/>
        <v>0</v>
      </c>
      <c r="CO1073" s="301">
        <f t="shared" si="464"/>
        <v>0</v>
      </c>
      <c r="CP1073" s="298">
        <f t="shared" si="465"/>
        <v>0</v>
      </c>
      <c r="CQ1073" s="299">
        <f t="shared" si="466"/>
        <v>0</v>
      </c>
      <c r="CR1073" s="300">
        <f t="shared" si="467"/>
        <v>0</v>
      </c>
      <c r="CS1073" s="301">
        <f t="shared" si="468"/>
        <v>0</v>
      </c>
      <c r="CT1073" s="298">
        <f t="shared" si="469"/>
        <v>0</v>
      </c>
      <c r="CU1073" s="299">
        <f t="shared" si="470"/>
        <v>0</v>
      </c>
      <c r="CV1073" s="300">
        <f t="shared" si="471"/>
        <v>0</v>
      </c>
      <c r="CW1073" s="301">
        <f t="shared" si="472"/>
        <v>0</v>
      </c>
      <c r="CX1073" s="298">
        <f t="shared" si="473"/>
        <v>0</v>
      </c>
      <c r="CY1073" s="299">
        <f t="shared" si="474"/>
        <v>0</v>
      </c>
      <c r="CZ1073" s="300">
        <f t="shared" si="475"/>
        <v>0</v>
      </c>
      <c r="DA1073" s="301">
        <f t="shared" si="476"/>
        <v>0</v>
      </c>
      <c r="DB1073" s="371">
        <f t="shared" si="477"/>
        <v>0</v>
      </c>
      <c r="DC1073" s="303">
        <f t="shared" si="478"/>
        <v>0</v>
      </c>
      <c r="DD1073" s="304" t="str">
        <f>IF(DC1073=0,"",
IF(SUM($DC$1047:DC1073)=1,DE1073,
IF($DC$1167&gt;SUM($DC$1047:DC1073),_xlfn.CONCAT(", ",DE1073),
IF($DC$1167=SUM($DC$1047:DC1073),_xlfn.CONCAT(" y ",DE1073)))))</f>
        <v/>
      </c>
      <c r="DE1073" s="231" t="s">
        <v>6238</v>
      </c>
      <c r="DF1073" s="290">
        <f t="shared" si="479"/>
        <v>1</v>
      </c>
      <c r="DG1073" s="291" t="str">
        <f>IF(DF1073=0,"",
IF(SUM($DF$1047:DF1073)=1,DH1073,
IF($DF$1167&gt;SUM($DF$1047:DF1073),_xlfn.CONCAT(", ",DH1073),
IF($DF$1167=SUM($DF$1047:DF1073),_xlfn.CONCAT(" y ",DH1073)))))</f>
        <v>, 27</v>
      </c>
      <c r="DH1073" s="222" t="s">
        <v>6238</v>
      </c>
      <c r="DI1073" s="378">
        <f t="shared" si="480"/>
        <v>0</v>
      </c>
      <c r="DJ1073" s="379">
        <f t="shared" si="481"/>
        <v>0</v>
      </c>
      <c r="DK1073" s="380">
        <f t="shared" si="482"/>
        <v>0</v>
      </c>
    </row>
    <row r="1074" spans="1:115" ht="30" customHeight="1">
      <c r="A1074" s="81"/>
      <c r="B1074" s="82"/>
      <c r="C1074" s="85" t="s">
        <v>115</v>
      </c>
      <c r="D1074" s="732" t="str">
        <f>IF(CNGE_2024_M1_Secc1_Sub1!$D69="","",CNGE_2024_M1_Secc1_Sub1!$D69)</f>
        <v>INSTITUTO TECNOLOGICO SUPERIOR DE COSAMALOAPAN</v>
      </c>
      <c r="E1074" s="733"/>
      <c r="F1074" s="733"/>
      <c r="G1074" s="733"/>
      <c r="H1074" s="733"/>
      <c r="I1074" s="733"/>
      <c r="J1074" s="733"/>
      <c r="K1074" s="733"/>
      <c r="L1074" s="734"/>
      <c r="M1074" s="111"/>
      <c r="N1074" s="111"/>
      <c r="O1074" s="111"/>
      <c r="P1074" s="111"/>
      <c r="Q1074" s="111"/>
      <c r="R1074" s="111"/>
      <c r="S1074" s="111"/>
      <c r="T1074" s="111"/>
      <c r="U1074" s="111"/>
      <c r="V1074" s="111"/>
      <c r="W1074" s="111"/>
      <c r="X1074" s="111"/>
      <c r="Y1074" s="111"/>
      <c r="Z1074" s="111"/>
      <c r="AA1074" s="111"/>
      <c r="AB1074" s="111"/>
      <c r="AC1074" s="111"/>
      <c r="AD1074" s="111"/>
      <c r="AE1074" s="8"/>
      <c r="AG1074" s="269">
        <f t="shared" si="404"/>
        <v>1</v>
      </c>
      <c r="AH1074" s="298">
        <f t="shared" si="405"/>
        <v>0</v>
      </c>
      <c r="AI1074" s="299">
        <f t="shared" si="406"/>
        <v>0</v>
      </c>
      <c r="AJ1074" s="300">
        <f t="shared" si="407"/>
        <v>0</v>
      </c>
      <c r="AK1074" s="301">
        <f t="shared" si="408"/>
        <v>0</v>
      </c>
      <c r="AL1074" s="298">
        <f t="shared" si="409"/>
        <v>0</v>
      </c>
      <c r="AM1074" s="299">
        <f t="shared" si="410"/>
        <v>0</v>
      </c>
      <c r="AN1074" s="300">
        <f t="shared" si="411"/>
        <v>0</v>
      </c>
      <c r="AO1074" s="301">
        <f t="shared" si="412"/>
        <v>0</v>
      </c>
      <c r="AP1074" s="298">
        <f t="shared" si="413"/>
        <v>0</v>
      </c>
      <c r="AQ1074" s="299">
        <f t="shared" si="414"/>
        <v>0</v>
      </c>
      <c r="AR1074" s="300">
        <f t="shared" si="415"/>
        <v>0</v>
      </c>
      <c r="AS1074" s="301">
        <f t="shared" si="416"/>
        <v>0</v>
      </c>
      <c r="AT1074" s="298">
        <f t="shared" si="417"/>
        <v>0</v>
      </c>
      <c r="AU1074" s="299">
        <f t="shared" si="418"/>
        <v>0</v>
      </c>
      <c r="AV1074" s="300">
        <f t="shared" si="419"/>
        <v>0</v>
      </c>
      <c r="AW1074" s="301">
        <f t="shared" si="420"/>
        <v>0</v>
      </c>
      <c r="AX1074" s="298">
        <f t="shared" si="421"/>
        <v>0</v>
      </c>
      <c r="AY1074" s="299">
        <f t="shared" si="422"/>
        <v>0</v>
      </c>
      <c r="AZ1074" s="300">
        <f t="shared" si="423"/>
        <v>0</v>
      </c>
      <c r="BA1074" s="301">
        <f t="shared" si="424"/>
        <v>0</v>
      </c>
      <c r="BB1074" s="298">
        <f t="shared" si="425"/>
        <v>0</v>
      </c>
      <c r="BC1074" s="299">
        <f t="shared" si="426"/>
        <v>0</v>
      </c>
      <c r="BD1074" s="300">
        <f t="shared" si="427"/>
        <v>0</v>
      </c>
      <c r="BE1074" s="301">
        <f t="shared" si="428"/>
        <v>0</v>
      </c>
      <c r="BF1074" s="298">
        <f t="shared" si="429"/>
        <v>0</v>
      </c>
      <c r="BG1074" s="299">
        <f t="shared" si="430"/>
        <v>0</v>
      </c>
      <c r="BH1074" s="300">
        <f t="shared" si="431"/>
        <v>0</v>
      </c>
      <c r="BI1074" s="301">
        <f t="shared" si="432"/>
        <v>0</v>
      </c>
      <c r="BJ1074" s="298">
        <f t="shared" si="433"/>
        <v>0</v>
      </c>
      <c r="BK1074" s="299">
        <f t="shared" si="434"/>
        <v>0</v>
      </c>
      <c r="BL1074" s="300">
        <f t="shared" si="435"/>
        <v>0</v>
      </c>
      <c r="BM1074" s="301">
        <f t="shared" si="436"/>
        <v>0</v>
      </c>
      <c r="BN1074" s="298">
        <f t="shared" si="437"/>
        <v>0</v>
      </c>
      <c r="BO1074" s="299">
        <f t="shared" si="438"/>
        <v>0</v>
      </c>
      <c r="BP1074" s="300">
        <f t="shared" si="439"/>
        <v>0</v>
      </c>
      <c r="BQ1074" s="301">
        <f t="shared" si="440"/>
        <v>0</v>
      </c>
      <c r="BR1074" s="298">
        <f t="shared" si="441"/>
        <v>0</v>
      </c>
      <c r="BS1074" s="299">
        <f t="shared" si="442"/>
        <v>0</v>
      </c>
      <c r="BT1074" s="300">
        <f t="shared" si="443"/>
        <v>0</v>
      </c>
      <c r="BU1074" s="301">
        <f t="shared" si="444"/>
        <v>0</v>
      </c>
      <c r="BV1074" s="298">
        <f t="shared" si="445"/>
        <v>0</v>
      </c>
      <c r="BW1074" s="299">
        <f t="shared" si="446"/>
        <v>0</v>
      </c>
      <c r="BX1074" s="300">
        <f t="shared" si="447"/>
        <v>0</v>
      </c>
      <c r="BY1074" s="301">
        <f t="shared" si="448"/>
        <v>0</v>
      </c>
      <c r="BZ1074" s="298">
        <f t="shared" si="449"/>
        <v>0</v>
      </c>
      <c r="CA1074" s="299">
        <f t="shared" si="450"/>
        <v>0</v>
      </c>
      <c r="CB1074" s="300">
        <f t="shared" si="451"/>
        <v>0</v>
      </c>
      <c r="CC1074" s="301">
        <f t="shared" si="452"/>
        <v>0</v>
      </c>
      <c r="CD1074" s="298">
        <f t="shared" si="453"/>
        <v>0</v>
      </c>
      <c r="CE1074" s="299">
        <f t="shared" si="454"/>
        <v>0</v>
      </c>
      <c r="CF1074" s="300">
        <f t="shared" si="455"/>
        <v>0</v>
      </c>
      <c r="CG1074" s="301">
        <f t="shared" si="456"/>
        <v>0</v>
      </c>
      <c r="CH1074" s="298">
        <f t="shared" si="457"/>
        <v>0</v>
      </c>
      <c r="CI1074" s="299">
        <f t="shared" si="458"/>
        <v>0</v>
      </c>
      <c r="CJ1074" s="300">
        <f t="shared" si="459"/>
        <v>0</v>
      </c>
      <c r="CK1074" s="301">
        <f t="shared" si="460"/>
        <v>0</v>
      </c>
      <c r="CL1074" s="298">
        <f t="shared" si="461"/>
        <v>0</v>
      </c>
      <c r="CM1074" s="299">
        <f t="shared" si="462"/>
        <v>0</v>
      </c>
      <c r="CN1074" s="300">
        <f t="shared" si="463"/>
        <v>0</v>
      </c>
      <c r="CO1074" s="301">
        <f t="shared" si="464"/>
        <v>0</v>
      </c>
      <c r="CP1074" s="298">
        <f t="shared" si="465"/>
        <v>0</v>
      </c>
      <c r="CQ1074" s="299">
        <f t="shared" si="466"/>
        <v>0</v>
      </c>
      <c r="CR1074" s="300">
        <f t="shared" si="467"/>
        <v>0</v>
      </c>
      <c r="CS1074" s="301">
        <f t="shared" si="468"/>
        <v>0</v>
      </c>
      <c r="CT1074" s="298">
        <f t="shared" si="469"/>
        <v>0</v>
      </c>
      <c r="CU1074" s="299">
        <f t="shared" si="470"/>
        <v>0</v>
      </c>
      <c r="CV1074" s="300">
        <f t="shared" si="471"/>
        <v>0</v>
      </c>
      <c r="CW1074" s="301">
        <f t="shared" si="472"/>
        <v>0</v>
      </c>
      <c r="CX1074" s="298">
        <f t="shared" si="473"/>
        <v>0</v>
      </c>
      <c r="CY1074" s="299">
        <f t="shared" si="474"/>
        <v>0</v>
      </c>
      <c r="CZ1074" s="300">
        <f t="shared" si="475"/>
        <v>0</v>
      </c>
      <c r="DA1074" s="301">
        <f t="shared" si="476"/>
        <v>0</v>
      </c>
      <c r="DB1074" s="371">
        <f t="shared" si="477"/>
        <v>0</v>
      </c>
      <c r="DC1074" s="303">
        <f t="shared" si="478"/>
        <v>0</v>
      </c>
      <c r="DD1074" s="304" t="str">
        <f>IF(DC1074=0,"",
IF(SUM($DC$1047:DC1074)=1,DE1074,
IF($DC$1167&gt;SUM($DC$1047:DC1074),_xlfn.CONCAT(", ",DE1074),
IF($DC$1167=SUM($DC$1047:DC1074),_xlfn.CONCAT(" y ",DE1074)))))</f>
        <v/>
      </c>
      <c r="DE1074" s="231" t="s">
        <v>6239</v>
      </c>
      <c r="DF1074" s="290">
        <f t="shared" si="479"/>
        <v>1</v>
      </c>
      <c r="DG1074" s="291" t="str">
        <f>IF(DF1074=0,"",
IF(SUM($DF$1047:DF1074)=1,DH1074,
IF($DF$1167&gt;SUM($DF$1047:DF1074),_xlfn.CONCAT(", ",DH1074),
IF($DF$1167=SUM($DF$1047:DF1074),_xlfn.CONCAT(" y ",DH1074)))))</f>
        <v>, 28</v>
      </c>
      <c r="DH1074" s="222" t="s">
        <v>6239</v>
      </c>
      <c r="DI1074" s="378">
        <f t="shared" si="480"/>
        <v>0</v>
      </c>
      <c r="DJ1074" s="379">
        <f t="shared" si="481"/>
        <v>0</v>
      </c>
      <c r="DK1074" s="380">
        <f t="shared" si="482"/>
        <v>0</v>
      </c>
    </row>
    <row r="1075" spans="1:115" ht="30" customHeight="1">
      <c r="A1075" s="81"/>
      <c r="B1075" s="82"/>
      <c r="C1075" s="85" t="s">
        <v>116</v>
      </c>
      <c r="D1075" s="732" t="str">
        <f>IF(CNGE_2024_M1_Secc1_Sub1!$D70="","",CNGE_2024_M1_Secc1_Sub1!$D70)</f>
        <v>INSTITUTO TECNOLOGICO SUPERIOR DE PANUCO</v>
      </c>
      <c r="E1075" s="733"/>
      <c r="F1075" s="733"/>
      <c r="G1075" s="733"/>
      <c r="H1075" s="733"/>
      <c r="I1075" s="733"/>
      <c r="J1075" s="733"/>
      <c r="K1075" s="733"/>
      <c r="L1075" s="734"/>
      <c r="M1075" s="111"/>
      <c r="N1075" s="111"/>
      <c r="O1075" s="111"/>
      <c r="P1075" s="111"/>
      <c r="Q1075" s="111"/>
      <c r="R1075" s="111"/>
      <c r="S1075" s="111"/>
      <c r="T1075" s="111"/>
      <c r="U1075" s="111"/>
      <c r="V1075" s="111"/>
      <c r="W1075" s="111"/>
      <c r="X1075" s="111"/>
      <c r="Y1075" s="111"/>
      <c r="Z1075" s="111"/>
      <c r="AA1075" s="111"/>
      <c r="AB1075" s="111"/>
      <c r="AC1075" s="111"/>
      <c r="AD1075" s="111"/>
      <c r="AE1075" s="8"/>
      <c r="AG1075" s="269">
        <f t="shared" si="404"/>
        <v>1</v>
      </c>
      <c r="AH1075" s="298">
        <f t="shared" si="405"/>
        <v>0</v>
      </c>
      <c r="AI1075" s="299">
        <f t="shared" si="406"/>
        <v>0</v>
      </c>
      <c r="AJ1075" s="300">
        <f t="shared" si="407"/>
        <v>0</v>
      </c>
      <c r="AK1075" s="301">
        <f t="shared" si="408"/>
        <v>0</v>
      </c>
      <c r="AL1075" s="298">
        <f t="shared" si="409"/>
        <v>0</v>
      </c>
      <c r="AM1075" s="299">
        <f t="shared" si="410"/>
        <v>0</v>
      </c>
      <c r="AN1075" s="300">
        <f t="shared" si="411"/>
        <v>0</v>
      </c>
      <c r="AO1075" s="301">
        <f t="shared" si="412"/>
        <v>0</v>
      </c>
      <c r="AP1075" s="298">
        <f t="shared" si="413"/>
        <v>0</v>
      </c>
      <c r="AQ1075" s="299">
        <f t="shared" si="414"/>
        <v>0</v>
      </c>
      <c r="AR1075" s="300">
        <f t="shared" si="415"/>
        <v>0</v>
      </c>
      <c r="AS1075" s="301">
        <f t="shared" si="416"/>
        <v>0</v>
      </c>
      <c r="AT1075" s="298">
        <f t="shared" si="417"/>
        <v>0</v>
      </c>
      <c r="AU1075" s="299">
        <f t="shared" si="418"/>
        <v>0</v>
      </c>
      <c r="AV1075" s="300">
        <f t="shared" si="419"/>
        <v>0</v>
      </c>
      <c r="AW1075" s="301">
        <f t="shared" si="420"/>
        <v>0</v>
      </c>
      <c r="AX1075" s="298">
        <f t="shared" si="421"/>
        <v>0</v>
      </c>
      <c r="AY1075" s="299">
        <f t="shared" si="422"/>
        <v>0</v>
      </c>
      <c r="AZ1075" s="300">
        <f t="shared" si="423"/>
        <v>0</v>
      </c>
      <c r="BA1075" s="301">
        <f t="shared" si="424"/>
        <v>0</v>
      </c>
      <c r="BB1075" s="298">
        <f t="shared" si="425"/>
        <v>0</v>
      </c>
      <c r="BC1075" s="299">
        <f t="shared" si="426"/>
        <v>0</v>
      </c>
      <c r="BD1075" s="300">
        <f t="shared" si="427"/>
        <v>0</v>
      </c>
      <c r="BE1075" s="301">
        <f t="shared" si="428"/>
        <v>0</v>
      </c>
      <c r="BF1075" s="298">
        <f t="shared" si="429"/>
        <v>0</v>
      </c>
      <c r="BG1075" s="299">
        <f t="shared" si="430"/>
        <v>0</v>
      </c>
      <c r="BH1075" s="300">
        <f t="shared" si="431"/>
        <v>0</v>
      </c>
      <c r="BI1075" s="301">
        <f t="shared" si="432"/>
        <v>0</v>
      </c>
      <c r="BJ1075" s="298">
        <f t="shared" si="433"/>
        <v>0</v>
      </c>
      <c r="BK1075" s="299">
        <f t="shared" si="434"/>
        <v>0</v>
      </c>
      <c r="BL1075" s="300">
        <f t="shared" si="435"/>
        <v>0</v>
      </c>
      <c r="BM1075" s="301">
        <f t="shared" si="436"/>
        <v>0</v>
      </c>
      <c r="BN1075" s="298">
        <f t="shared" si="437"/>
        <v>0</v>
      </c>
      <c r="BO1075" s="299">
        <f t="shared" si="438"/>
        <v>0</v>
      </c>
      <c r="BP1075" s="300">
        <f t="shared" si="439"/>
        <v>0</v>
      </c>
      <c r="BQ1075" s="301">
        <f t="shared" si="440"/>
        <v>0</v>
      </c>
      <c r="BR1075" s="298">
        <f t="shared" si="441"/>
        <v>0</v>
      </c>
      <c r="BS1075" s="299">
        <f t="shared" si="442"/>
        <v>0</v>
      </c>
      <c r="BT1075" s="300">
        <f t="shared" si="443"/>
        <v>0</v>
      </c>
      <c r="BU1075" s="301">
        <f t="shared" si="444"/>
        <v>0</v>
      </c>
      <c r="BV1075" s="298">
        <f t="shared" si="445"/>
        <v>0</v>
      </c>
      <c r="BW1075" s="299">
        <f t="shared" si="446"/>
        <v>0</v>
      </c>
      <c r="BX1075" s="300">
        <f t="shared" si="447"/>
        <v>0</v>
      </c>
      <c r="BY1075" s="301">
        <f t="shared" si="448"/>
        <v>0</v>
      </c>
      <c r="BZ1075" s="298">
        <f t="shared" si="449"/>
        <v>0</v>
      </c>
      <c r="CA1075" s="299">
        <f t="shared" si="450"/>
        <v>0</v>
      </c>
      <c r="CB1075" s="300">
        <f t="shared" si="451"/>
        <v>0</v>
      </c>
      <c r="CC1075" s="301">
        <f t="shared" si="452"/>
        <v>0</v>
      </c>
      <c r="CD1075" s="298">
        <f t="shared" si="453"/>
        <v>0</v>
      </c>
      <c r="CE1075" s="299">
        <f t="shared" si="454"/>
        <v>0</v>
      </c>
      <c r="CF1075" s="300">
        <f t="shared" si="455"/>
        <v>0</v>
      </c>
      <c r="CG1075" s="301">
        <f t="shared" si="456"/>
        <v>0</v>
      </c>
      <c r="CH1075" s="298">
        <f t="shared" si="457"/>
        <v>0</v>
      </c>
      <c r="CI1075" s="299">
        <f t="shared" si="458"/>
        <v>0</v>
      </c>
      <c r="CJ1075" s="300">
        <f t="shared" si="459"/>
        <v>0</v>
      </c>
      <c r="CK1075" s="301">
        <f t="shared" si="460"/>
        <v>0</v>
      </c>
      <c r="CL1075" s="298">
        <f t="shared" si="461"/>
        <v>0</v>
      </c>
      <c r="CM1075" s="299">
        <f t="shared" si="462"/>
        <v>0</v>
      </c>
      <c r="CN1075" s="300">
        <f t="shared" si="463"/>
        <v>0</v>
      </c>
      <c r="CO1075" s="301">
        <f t="shared" si="464"/>
        <v>0</v>
      </c>
      <c r="CP1075" s="298">
        <f t="shared" si="465"/>
        <v>0</v>
      </c>
      <c r="CQ1075" s="299">
        <f t="shared" si="466"/>
        <v>0</v>
      </c>
      <c r="CR1075" s="300">
        <f t="shared" si="467"/>
        <v>0</v>
      </c>
      <c r="CS1075" s="301">
        <f t="shared" si="468"/>
        <v>0</v>
      </c>
      <c r="CT1075" s="298">
        <f t="shared" si="469"/>
        <v>0</v>
      </c>
      <c r="CU1075" s="299">
        <f t="shared" si="470"/>
        <v>0</v>
      </c>
      <c r="CV1075" s="300">
        <f t="shared" si="471"/>
        <v>0</v>
      </c>
      <c r="CW1075" s="301">
        <f t="shared" si="472"/>
        <v>0</v>
      </c>
      <c r="CX1075" s="298">
        <f t="shared" si="473"/>
        <v>0</v>
      </c>
      <c r="CY1075" s="299">
        <f t="shared" si="474"/>
        <v>0</v>
      </c>
      <c r="CZ1075" s="300">
        <f t="shared" si="475"/>
        <v>0</v>
      </c>
      <c r="DA1075" s="301">
        <f t="shared" si="476"/>
        <v>0</v>
      </c>
      <c r="DB1075" s="371">
        <f t="shared" si="477"/>
        <v>0</v>
      </c>
      <c r="DC1075" s="303">
        <f t="shared" si="478"/>
        <v>0</v>
      </c>
      <c r="DD1075" s="304" t="str">
        <f>IF(DC1075=0,"",
IF(SUM($DC$1047:DC1075)=1,DE1075,
IF($DC$1167&gt;SUM($DC$1047:DC1075),_xlfn.CONCAT(", ",DE1075),
IF($DC$1167=SUM($DC$1047:DC1075),_xlfn.CONCAT(" y ",DE1075)))))</f>
        <v/>
      </c>
      <c r="DE1075" s="231" t="s">
        <v>6240</v>
      </c>
      <c r="DF1075" s="290">
        <f t="shared" si="479"/>
        <v>1</v>
      </c>
      <c r="DG1075" s="291" t="str">
        <f>IF(DF1075=0,"",
IF(SUM($DF$1047:DF1075)=1,DH1075,
IF($DF$1167&gt;SUM($DF$1047:DF1075),_xlfn.CONCAT(", ",DH1075),
IF($DF$1167=SUM($DF$1047:DF1075),_xlfn.CONCAT(" y ",DH1075)))))</f>
        <v>, 29</v>
      </c>
      <c r="DH1075" s="222" t="s">
        <v>6240</v>
      </c>
      <c r="DI1075" s="378">
        <f t="shared" si="480"/>
        <v>0</v>
      </c>
      <c r="DJ1075" s="379">
        <f t="shared" si="481"/>
        <v>0</v>
      </c>
      <c r="DK1075" s="380">
        <f t="shared" si="482"/>
        <v>0</v>
      </c>
    </row>
    <row r="1076" spans="1:115" ht="30" customHeight="1">
      <c r="A1076" s="81"/>
      <c r="B1076" s="82"/>
      <c r="C1076" s="85" t="s">
        <v>117</v>
      </c>
      <c r="D1076" s="732" t="str">
        <f>IF(CNGE_2024_M1_Secc1_Sub1!$D71="","",CNGE_2024_M1_Secc1_Sub1!$D71)</f>
        <v>INSTITUTO TECNOLOGICO SUPERIOR DE POZA RICA</v>
      </c>
      <c r="E1076" s="733"/>
      <c r="F1076" s="733"/>
      <c r="G1076" s="733"/>
      <c r="H1076" s="733"/>
      <c r="I1076" s="733"/>
      <c r="J1076" s="733"/>
      <c r="K1076" s="733"/>
      <c r="L1076" s="734"/>
      <c r="M1076" s="111"/>
      <c r="N1076" s="111"/>
      <c r="O1076" s="111"/>
      <c r="P1076" s="111"/>
      <c r="Q1076" s="111"/>
      <c r="R1076" s="111"/>
      <c r="S1076" s="111"/>
      <c r="T1076" s="111"/>
      <c r="U1076" s="111"/>
      <c r="V1076" s="111"/>
      <c r="W1076" s="111"/>
      <c r="X1076" s="111"/>
      <c r="Y1076" s="111"/>
      <c r="Z1076" s="111"/>
      <c r="AA1076" s="111"/>
      <c r="AB1076" s="111"/>
      <c r="AC1076" s="111"/>
      <c r="AD1076" s="111"/>
      <c r="AE1076" s="8"/>
      <c r="AG1076" s="269">
        <f t="shared" si="404"/>
        <v>1</v>
      </c>
      <c r="AH1076" s="298">
        <f t="shared" si="405"/>
        <v>0</v>
      </c>
      <c r="AI1076" s="299">
        <f t="shared" si="406"/>
        <v>0</v>
      </c>
      <c r="AJ1076" s="300">
        <f t="shared" si="407"/>
        <v>0</v>
      </c>
      <c r="AK1076" s="301">
        <f t="shared" si="408"/>
        <v>0</v>
      </c>
      <c r="AL1076" s="298">
        <f t="shared" si="409"/>
        <v>0</v>
      </c>
      <c r="AM1076" s="299">
        <f t="shared" si="410"/>
        <v>0</v>
      </c>
      <c r="AN1076" s="300">
        <f t="shared" si="411"/>
        <v>0</v>
      </c>
      <c r="AO1076" s="301">
        <f t="shared" si="412"/>
        <v>0</v>
      </c>
      <c r="AP1076" s="298">
        <f t="shared" si="413"/>
        <v>0</v>
      </c>
      <c r="AQ1076" s="299">
        <f t="shared" si="414"/>
        <v>0</v>
      </c>
      <c r="AR1076" s="300">
        <f t="shared" si="415"/>
        <v>0</v>
      </c>
      <c r="AS1076" s="301">
        <f t="shared" si="416"/>
        <v>0</v>
      </c>
      <c r="AT1076" s="298">
        <f t="shared" si="417"/>
        <v>0</v>
      </c>
      <c r="AU1076" s="299">
        <f t="shared" si="418"/>
        <v>0</v>
      </c>
      <c r="AV1076" s="300">
        <f t="shared" si="419"/>
        <v>0</v>
      </c>
      <c r="AW1076" s="301">
        <f t="shared" si="420"/>
        <v>0</v>
      </c>
      <c r="AX1076" s="298">
        <f t="shared" si="421"/>
        <v>0</v>
      </c>
      <c r="AY1076" s="299">
        <f t="shared" si="422"/>
        <v>0</v>
      </c>
      <c r="AZ1076" s="300">
        <f t="shared" si="423"/>
        <v>0</v>
      </c>
      <c r="BA1076" s="301">
        <f t="shared" si="424"/>
        <v>0</v>
      </c>
      <c r="BB1076" s="298">
        <f t="shared" si="425"/>
        <v>0</v>
      </c>
      <c r="BC1076" s="299">
        <f t="shared" si="426"/>
        <v>0</v>
      </c>
      <c r="BD1076" s="300">
        <f t="shared" si="427"/>
        <v>0</v>
      </c>
      <c r="BE1076" s="301">
        <f t="shared" si="428"/>
        <v>0</v>
      </c>
      <c r="BF1076" s="298">
        <f t="shared" si="429"/>
        <v>0</v>
      </c>
      <c r="BG1076" s="299">
        <f t="shared" si="430"/>
        <v>0</v>
      </c>
      <c r="BH1076" s="300">
        <f t="shared" si="431"/>
        <v>0</v>
      </c>
      <c r="BI1076" s="301">
        <f t="shared" si="432"/>
        <v>0</v>
      </c>
      <c r="BJ1076" s="298">
        <f t="shared" si="433"/>
        <v>0</v>
      </c>
      <c r="BK1076" s="299">
        <f t="shared" si="434"/>
        <v>0</v>
      </c>
      <c r="BL1076" s="300">
        <f t="shared" si="435"/>
        <v>0</v>
      </c>
      <c r="BM1076" s="301">
        <f t="shared" si="436"/>
        <v>0</v>
      </c>
      <c r="BN1076" s="298">
        <f t="shared" si="437"/>
        <v>0</v>
      </c>
      <c r="BO1076" s="299">
        <f t="shared" si="438"/>
        <v>0</v>
      </c>
      <c r="BP1076" s="300">
        <f t="shared" si="439"/>
        <v>0</v>
      </c>
      <c r="BQ1076" s="301">
        <f t="shared" si="440"/>
        <v>0</v>
      </c>
      <c r="BR1076" s="298">
        <f t="shared" si="441"/>
        <v>0</v>
      </c>
      <c r="BS1076" s="299">
        <f t="shared" si="442"/>
        <v>0</v>
      </c>
      <c r="BT1076" s="300">
        <f t="shared" si="443"/>
        <v>0</v>
      </c>
      <c r="BU1076" s="301">
        <f t="shared" si="444"/>
        <v>0</v>
      </c>
      <c r="BV1076" s="298">
        <f t="shared" si="445"/>
        <v>0</v>
      </c>
      <c r="BW1076" s="299">
        <f t="shared" si="446"/>
        <v>0</v>
      </c>
      <c r="BX1076" s="300">
        <f t="shared" si="447"/>
        <v>0</v>
      </c>
      <c r="BY1076" s="301">
        <f t="shared" si="448"/>
        <v>0</v>
      </c>
      <c r="BZ1076" s="298">
        <f t="shared" si="449"/>
        <v>0</v>
      </c>
      <c r="CA1076" s="299">
        <f t="shared" si="450"/>
        <v>0</v>
      </c>
      <c r="CB1076" s="300">
        <f t="shared" si="451"/>
        <v>0</v>
      </c>
      <c r="CC1076" s="301">
        <f t="shared" si="452"/>
        <v>0</v>
      </c>
      <c r="CD1076" s="298">
        <f t="shared" si="453"/>
        <v>0</v>
      </c>
      <c r="CE1076" s="299">
        <f t="shared" si="454"/>
        <v>0</v>
      </c>
      <c r="CF1076" s="300">
        <f t="shared" si="455"/>
        <v>0</v>
      </c>
      <c r="CG1076" s="301">
        <f t="shared" si="456"/>
        <v>0</v>
      </c>
      <c r="CH1076" s="298">
        <f t="shared" si="457"/>
        <v>0</v>
      </c>
      <c r="CI1076" s="299">
        <f t="shared" si="458"/>
        <v>0</v>
      </c>
      <c r="CJ1076" s="300">
        <f t="shared" si="459"/>
        <v>0</v>
      </c>
      <c r="CK1076" s="301">
        <f t="shared" si="460"/>
        <v>0</v>
      </c>
      <c r="CL1076" s="298">
        <f t="shared" si="461"/>
        <v>0</v>
      </c>
      <c r="CM1076" s="299">
        <f t="shared" si="462"/>
        <v>0</v>
      </c>
      <c r="CN1076" s="300">
        <f t="shared" si="463"/>
        <v>0</v>
      </c>
      <c r="CO1076" s="301">
        <f t="shared" si="464"/>
        <v>0</v>
      </c>
      <c r="CP1076" s="298">
        <f t="shared" si="465"/>
        <v>0</v>
      </c>
      <c r="CQ1076" s="299">
        <f t="shared" si="466"/>
        <v>0</v>
      </c>
      <c r="CR1076" s="300">
        <f t="shared" si="467"/>
        <v>0</v>
      </c>
      <c r="CS1076" s="301">
        <f t="shared" si="468"/>
        <v>0</v>
      </c>
      <c r="CT1076" s="298">
        <f t="shared" si="469"/>
        <v>0</v>
      </c>
      <c r="CU1076" s="299">
        <f t="shared" si="470"/>
        <v>0</v>
      </c>
      <c r="CV1076" s="300">
        <f t="shared" si="471"/>
        <v>0</v>
      </c>
      <c r="CW1076" s="301">
        <f t="shared" si="472"/>
        <v>0</v>
      </c>
      <c r="CX1076" s="298">
        <f t="shared" si="473"/>
        <v>0</v>
      </c>
      <c r="CY1076" s="299">
        <f t="shared" si="474"/>
        <v>0</v>
      </c>
      <c r="CZ1076" s="300">
        <f t="shared" si="475"/>
        <v>0</v>
      </c>
      <c r="DA1076" s="301">
        <f t="shared" si="476"/>
        <v>0</v>
      </c>
      <c r="DB1076" s="371">
        <f t="shared" si="477"/>
        <v>0</v>
      </c>
      <c r="DC1076" s="303">
        <f t="shared" si="478"/>
        <v>0</v>
      </c>
      <c r="DD1076" s="304" t="str">
        <f>IF(DC1076=0,"",
IF(SUM($DC$1047:DC1076)=1,DE1076,
IF($DC$1167&gt;SUM($DC$1047:DC1076),_xlfn.CONCAT(", ",DE1076),
IF($DC$1167=SUM($DC$1047:DC1076),_xlfn.CONCAT(" y ",DE1076)))))</f>
        <v/>
      </c>
      <c r="DE1076" s="231" t="s">
        <v>6241</v>
      </c>
      <c r="DF1076" s="290">
        <f t="shared" si="479"/>
        <v>1</v>
      </c>
      <c r="DG1076" s="291" t="str">
        <f>IF(DF1076=0,"",
IF(SUM($DF$1047:DF1076)=1,DH1076,
IF($DF$1167&gt;SUM($DF$1047:DF1076),_xlfn.CONCAT(", ",DH1076),
IF($DF$1167=SUM($DF$1047:DF1076),_xlfn.CONCAT(" y ",DH1076)))))</f>
        <v>, 30</v>
      </c>
      <c r="DH1076" s="222" t="s">
        <v>6241</v>
      </c>
      <c r="DI1076" s="378">
        <f t="shared" si="480"/>
        <v>0</v>
      </c>
      <c r="DJ1076" s="379">
        <f t="shared" si="481"/>
        <v>0</v>
      </c>
      <c r="DK1076" s="380">
        <f t="shared" si="482"/>
        <v>0</v>
      </c>
    </row>
    <row r="1077" spans="1:115" ht="30" customHeight="1">
      <c r="A1077" s="81"/>
      <c r="B1077" s="82"/>
      <c r="C1077" s="85" t="s">
        <v>118</v>
      </c>
      <c r="D1077" s="732" t="str">
        <f>IF(CNGE_2024_M1_Secc1_Sub1!$D72="","",CNGE_2024_M1_Secc1_Sub1!$D72)</f>
        <v>INSTITUTO TECNOLOGICO SUPERIOR DE XALAPA</v>
      </c>
      <c r="E1077" s="733"/>
      <c r="F1077" s="733"/>
      <c r="G1077" s="733"/>
      <c r="H1077" s="733"/>
      <c r="I1077" s="733"/>
      <c r="J1077" s="733"/>
      <c r="K1077" s="733"/>
      <c r="L1077" s="734"/>
      <c r="M1077" s="111"/>
      <c r="N1077" s="111"/>
      <c r="O1077" s="111"/>
      <c r="P1077" s="111"/>
      <c r="Q1077" s="111"/>
      <c r="R1077" s="111"/>
      <c r="S1077" s="111"/>
      <c r="T1077" s="111"/>
      <c r="U1077" s="111"/>
      <c r="V1077" s="111"/>
      <c r="W1077" s="111"/>
      <c r="X1077" s="111"/>
      <c r="Y1077" s="111"/>
      <c r="Z1077" s="111"/>
      <c r="AA1077" s="111"/>
      <c r="AB1077" s="111"/>
      <c r="AC1077" s="111"/>
      <c r="AD1077" s="111"/>
      <c r="AE1077" s="8"/>
      <c r="AG1077" s="269">
        <f t="shared" si="404"/>
        <v>1</v>
      </c>
      <c r="AH1077" s="298">
        <f t="shared" si="405"/>
        <v>0</v>
      </c>
      <c r="AI1077" s="299">
        <f t="shared" si="406"/>
        <v>0</v>
      </c>
      <c r="AJ1077" s="300">
        <f t="shared" si="407"/>
        <v>0</v>
      </c>
      <c r="AK1077" s="301">
        <f t="shared" si="408"/>
        <v>0</v>
      </c>
      <c r="AL1077" s="298">
        <f t="shared" si="409"/>
        <v>0</v>
      </c>
      <c r="AM1077" s="299">
        <f t="shared" si="410"/>
        <v>0</v>
      </c>
      <c r="AN1077" s="300">
        <f t="shared" si="411"/>
        <v>0</v>
      </c>
      <c r="AO1077" s="301">
        <f t="shared" si="412"/>
        <v>0</v>
      </c>
      <c r="AP1077" s="298">
        <f t="shared" si="413"/>
        <v>0</v>
      </c>
      <c r="AQ1077" s="299">
        <f t="shared" si="414"/>
        <v>0</v>
      </c>
      <c r="AR1077" s="300">
        <f t="shared" si="415"/>
        <v>0</v>
      </c>
      <c r="AS1077" s="301">
        <f t="shared" si="416"/>
        <v>0</v>
      </c>
      <c r="AT1077" s="298">
        <f t="shared" si="417"/>
        <v>0</v>
      </c>
      <c r="AU1077" s="299">
        <f t="shared" si="418"/>
        <v>0</v>
      </c>
      <c r="AV1077" s="300">
        <f t="shared" si="419"/>
        <v>0</v>
      </c>
      <c r="AW1077" s="301">
        <f t="shared" si="420"/>
        <v>0</v>
      </c>
      <c r="AX1077" s="298">
        <f t="shared" si="421"/>
        <v>0</v>
      </c>
      <c r="AY1077" s="299">
        <f t="shared" si="422"/>
        <v>0</v>
      </c>
      <c r="AZ1077" s="300">
        <f t="shared" si="423"/>
        <v>0</v>
      </c>
      <c r="BA1077" s="301">
        <f t="shared" si="424"/>
        <v>0</v>
      </c>
      <c r="BB1077" s="298">
        <f t="shared" si="425"/>
        <v>0</v>
      </c>
      <c r="BC1077" s="299">
        <f t="shared" si="426"/>
        <v>0</v>
      </c>
      <c r="BD1077" s="300">
        <f t="shared" si="427"/>
        <v>0</v>
      </c>
      <c r="BE1077" s="301">
        <f t="shared" si="428"/>
        <v>0</v>
      </c>
      <c r="BF1077" s="298">
        <f t="shared" si="429"/>
        <v>0</v>
      </c>
      <c r="BG1077" s="299">
        <f t="shared" si="430"/>
        <v>0</v>
      </c>
      <c r="BH1077" s="300">
        <f t="shared" si="431"/>
        <v>0</v>
      </c>
      <c r="BI1077" s="301">
        <f t="shared" si="432"/>
        <v>0</v>
      </c>
      <c r="BJ1077" s="298">
        <f t="shared" si="433"/>
        <v>0</v>
      </c>
      <c r="BK1077" s="299">
        <f t="shared" si="434"/>
        <v>0</v>
      </c>
      <c r="BL1077" s="300">
        <f t="shared" si="435"/>
        <v>0</v>
      </c>
      <c r="BM1077" s="301">
        <f t="shared" si="436"/>
        <v>0</v>
      </c>
      <c r="BN1077" s="298">
        <f t="shared" si="437"/>
        <v>0</v>
      </c>
      <c r="BO1077" s="299">
        <f t="shared" si="438"/>
        <v>0</v>
      </c>
      <c r="BP1077" s="300">
        <f t="shared" si="439"/>
        <v>0</v>
      </c>
      <c r="BQ1077" s="301">
        <f t="shared" si="440"/>
        <v>0</v>
      </c>
      <c r="BR1077" s="298">
        <f t="shared" si="441"/>
        <v>0</v>
      </c>
      <c r="BS1077" s="299">
        <f t="shared" si="442"/>
        <v>0</v>
      </c>
      <c r="BT1077" s="300">
        <f t="shared" si="443"/>
        <v>0</v>
      </c>
      <c r="BU1077" s="301">
        <f t="shared" si="444"/>
        <v>0</v>
      </c>
      <c r="BV1077" s="298">
        <f t="shared" si="445"/>
        <v>0</v>
      </c>
      <c r="BW1077" s="299">
        <f t="shared" si="446"/>
        <v>0</v>
      </c>
      <c r="BX1077" s="300">
        <f t="shared" si="447"/>
        <v>0</v>
      </c>
      <c r="BY1077" s="301">
        <f t="shared" si="448"/>
        <v>0</v>
      </c>
      <c r="BZ1077" s="298">
        <f t="shared" si="449"/>
        <v>0</v>
      </c>
      <c r="CA1077" s="299">
        <f t="shared" si="450"/>
        <v>0</v>
      </c>
      <c r="CB1077" s="300">
        <f t="shared" si="451"/>
        <v>0</v>
      </c>
      <c r="CC1077" s="301">
        <f t="shared" si="452"/>
        <v>0</v>
      </c>
      <c r="CD1077" s="298">
        <f t="shared" si="453"/>
        <v>0</v>
      </c>
      <c r="CE1077" s="299">
        <f t="shared" si="454"/>
        <v>0</v>
      </c>
      <c r="CF1077" s="300">
        <f t="shared" si="455"/>
        <v>0</v>
      </c>
      <c r="CG1077" s="301">
        <f t="shared" si="456"/>
        <v>0</v>
      </c>
      <c r="CH1077" s="298">
        <f t="shared" si="457"/>
        <v>0</v>
      </c>
      <c r="CI1077" s="299">
        <f t="shared" si="458"/>
        <v>0</v>
      </c>
      <c r="CJ1077" s="300">
        <f t="shared" si="459"/>
        <v>0</v>
      </c>
      <c r="CK1077" s="301">
        <f t="shared" si="460"/>
        <v>0</v>
      </c>
      <c r="CL1077" s="298">
        <f t="shared" si="461"/>
        <v>0</v>
      </c>
      <c r="CM1077" s="299">
        <f t="shared" si="462"/>
        <v>0</v>
      </c>
      <c r="CN1077" s="300">
        <f t="shared" si="463"/>
        <v>0</v>
      </c>
      <c r="CO1077" s="301">
        <f t="shared" si="464"/>
        <v>0</v>
      </c>
      <c r="CP1077" s="298">
        <f t="shared" si="465"/>
        <v>0</v>
      </c>
      <c r="CQ1077" s="299">
        <f t="shared" si="466"/>
        <v>0</v>
      </c>
      <c r="CR1077" s="300">
        <f t="shared" si="467"/>
        <v>0</v>
      </c>
      <c r="CS1077" s="301">
        <f t="shared" si="468"/>
        <v>0</v>
      </c>
      <c r="CT1077" s="298">
        <f t="shared" si="469"/>
        <v>0</v>
      </c>
      <c r="CU1077" s="299">
        <f t="shared" si="470"/>
        <v>0</v>
      </c>
      <c r="CV1077" s="300">
        <f t="shared" si="471"/>
        <v>0</v>
      </c>
      <c r="CW1077" s="301">
        <f t="shared" si="472"/>
        <v>0</v>
      </c>
      <c r="CX1077" s="298">
        <f t="shared" si="473"/>
        <v>0</v>
      </c>
      <c r="CY1077" s="299">
        <f t="shared" si="474"/>
        <v>0</v>
      </c>
      <c r="CZ1077" s="300">
        <f t="shared" si="475"/>
        <v>0</v>
      </c>
      <c r="DA1077" s="301">
        <f t="shared" si="476"/>
        <v>0</v>
      </c>
      <c r="DB1077" s="371">
        <f t="shared" si="477"/>
        <v>0</v>
      </c>
      <c r="DC1077" s="303">
        <f t="shared" si="478"/>
        <v>0</v>
      </c>
      <c r="DD1077" s="304" t="str">
        <f>IF(DC1077=0,"",
IF(SUM($DC$1047:DC1077)=1,DE1077,
IF($DC$1167&gt;SUM($DC$1047:DC1077),_xlfn.CONCAT(", ",DE1077),
IF($DC$1167=SUM($DC$1047:DC1077),_xlfn.CONCAT(" y ",DE1077)))))</f>
        <v/>
      </c>
      <c r="DE1077" s="231" t="s">
        <v>6242</v>
      </c>
      <c r="DF1077" s="290">
        <f t="shared" si="479"/>
        <v>1</v>
      </c>
      <c r="DG1077" s="291" t="str">
        <f>IF(DF1077=0,"",
IF(SUM($DF$1047:DF1077)=1,DH1077,
IF($DF$1167&gt;SUM($DF$1047:DF1077),_xlfn.CONCAT(", ",DH1077),
IF($DF$1167=SUM($DF$1047:DF1077),_xlfn.CONCAT(" y ",DH1077)))))</f>
        <v>, 31</v>
      </c>
      <c r="DH1077" s="222" t="s">
        <v>6242</v>
      </c>
      <c r="DI1077" s="378">
        <f t="shared" si="480"/>
        <v>0</v>
      </c>
      <c r="DJ1077" s="379">
        <f t="shared" si="481"/>
        <v>0</v>
      </c>
      <c r="DK1077" s="380">
        <f t="shared" si="482"/>
        <v>0</v>
      </c>
    </row>
    <row r="1078" spans="1:115" ht="30" customHeight="1">
      <c r="A1078" s="81"/>
      <c r="B1078" s="82"/>
      <c r="C1078" s="85" t="s">
        <v>119</v>
      </c>
      <c r="D1078" s="732" t="str">
        <f>IF(CNGE_2024_M1_Secc1_Sub1!$D73="","",CNGE_2024_M1_Secc1_Sub1!$D73)</f>
        <v>INSTITUTO TECNOLOGICO SUPERIOR DE COATZACOALCOS</v>
      </c>
      <c r="E1078" s="733"/>
      <c r="F1078" s="733"/>
      <c r="G1078" s="733"/>
      <c r="H1078" s="733"/>
      <c r="I1078" s="733"/>
      <c r="J1078" s="733"/>
      <c r="K1078" s="733"/>
      <c r="L1078" s="734"/>
      <c r="M1078" s="111"/>
      <c r="N1078" s="111"/>
      <c r="O1078" s="111"/>
      <c r="P1078" s="111"/>
      <c r="Q1078" s="111"/>
      <c r="R1078" s="111"/>
      <c r="S1078" s="111"/>
      <c r="T1078" s="111"/>
      <c r="U1078" s="111"/>
      <c r="V1078" s="111"/>
      <c r="W1078" s="111"/>
      <c r="X1078" s="111"/>
      <c r="Y1078" s="111"/>
      <c r="Z1078" s="111"/>
      <c r="AA1078" s="111"/>
      <c r="AB1078" s="111"/>
      <c r="AC1078" s="111"/>
      <c r="AD1078" s="111"/>
      <c r="AE1078" s="8"/>
      <c r="AG1078" s="269">
        <f t="shared" si="404"/>
        <v>1</v>
      </c>
      <c r="AH1078" s="298">
        <f t="shared" si="405"/>
        <v>0</v>
      </c>
      <c r="AI1078" s="299">
        <f t="shared" si="406"/>
        <v>0</v>
      </c>
      <c r="AJ1078" s="300">
        <f t="shared" si="407"/>
        <v>0</v>
      </c>
      <c r="AK1078" s="301">
        <f t="shared" si="408"/>
        <v>0</v>
      </c>
      <c r="AL1078" s="298">
        <f t="shared" si="409"/>
        <v>0</v>
      </c>
      <c r="AM1078" s="299">
        <f t="shared" si="410"/>
        <v>0</v>
      </c>
      <c r="AN1078" s="300">
        <f t="shared" si="411"/>
        <v>0</v>
      </c>
      <c r="AO1078" s="301">
        <f t="shared" si="412"/>
        <v>0</v>
      </c>
      <c r="AP1078" s="298">
        <f t="shared" si="413"/>
        <v>0</v>
      </c>
      <c r="AQ1078" s="299">
        <f t="shared" si="414"/>
        <v>0</v>
      </c>
      <c r="AR1078" s="300">
        <f t="shared" si="415"/>
        <v>0</v>
      </c>
      <c r="AS1078" s="301">
        <f t="shared" si="416"/>
        <v>0</v>
      </c>
      <c r="AT1078" s="298">
        <f t="shared" si="417"/>
        <v>0</v>
      </c>
      <c r="AU1078" s="299">
        <f t="shared" si="418"/>
        <v>0</v>
      </c>
      <c r="AV1078" s="300">
        <f t="shared" si="419"/>
        <v>0</v>
      </c>
      <c r="AW1078" s="301">
        <f t="shared" si="420"/>
        <v>0</v>
      </c>
      <c r="AX1078" s="298">
        <f t="shared" si="421"/>
        <v>0</v>
      </c>
      <c r="AY1078" s="299">
        <f t="shared" si="422"/>
        <v>0</v>
      </c>
      <c r="AZ1078" s="300">
        <f t="shared" si="423"/>
        <v>0</v>
      </c>
      <c r="BA1078" s="301">
        <f t="shared" si="424"/>
        <v>0</v>
      </c>
      <c r="BB1078" s="298">
        <f t="shared" si="425"/>
        <v>0</v>
      </c>
      <c r="BC1078" s="299">
        <f t="shared" si="426"/>
        <v>0</v>
      </c>
      <c r="BD1078" s="300">
        <f t="shared" si="427"/>
        <v>0</v>
      </c>
      <c r="BE1078" s="301">
        <f t="shared" si="428"/>
        <v>0</v>
      </c>
      <c r="BF1078" s="298">
        <f t="shared" si="429"/>
        <v>0</v>
      </c>
      <c r="BG1078" s="299">
        <f t="shared" si="430"/>
        <v>0</v>
      </c>
      <c r="BH1078" s="300">
        <f t="shared" si="431"/>
        <v>0</v>
      </c>
      <c r="BI1078" s="301">
        <f t="shared" si="432"/>
        <v>0</v>
      </c>
      <c r="BJ1078" s="298">
        <f t="shared" si="433"/>
        <v>0</v>
      </c>
      <c r="BK1078" s="299">
        <f t="shared" si="434"/>
        <v>0</v>
      </c>
      <c r="BL1078" s="300">
        <f t="shared" si="435"/>
        <v>0</v>
      </c>
      <c r="BM1078" s="301">
        <f t="shared" si="436"/>
        <v>0</v>
      </c>
      <c r="BN1078" s="298">
        <f t="shared" si="437"/>
        <v>0</v>
      </c>
      <c r="BO1078" s="299">
        <f t="shared" si="438"/>
        <v>0</v>
      </c>
      <c r="BP1078" s="300">
        <f t="shared" si="439"/>
        <v>0</v>
      </c>
      <c r="BQ1078" s="301">
        <f t="shared" si="440"/>
        <v>0</v>
      </c>
      <c r="BR1078" s="298">
        <f t="shared" si="441"/>
        <v>0</v>
      </c>
      <c r="BS1078" s="299">
        <f t="shared" si="442"/>
        <v>0</v>
      </c>
      <c r="BT1078" s="300">
        <f t="shared" si="443"/>
        <v>0</v>
      </c>
      <c r="BU1078" s="301">
        <f t="shared" si="444"/>
        <v>0</v>
      </c>
      <c r="BV1078" s="298">
        <f t="shared" si="445"/>
        <v>0</v>
      </c>
      <c r="BW1078" s="299">
        <f t="shared" si="446"/>
        <v>0</v>
      </c>
      <c r="BX1078" s="300">
        <f t="shared" si="447"/>
        <v>0</v>
      </c>
      <c r="BY1078" s="301">
        <f t="shared" si="448"/>
        <v>0</v>
      </c>
      <c r="BZ1078" s="298">
        <f t="shared" si="449"/>
        <v>0</v>
      </c>
      <c r="CA1078" s="299">
        <f t="shared" si="450"/>
        <v>0</v>
      </c>
      <c r="CB1078" s="300">
        <f t="shared" si="451"/>
        <v>0</v>
      </c>
      <c r="CC1078" s="301">
        <f t="shared" si="452"/>
        <v>0</v>
      </c>
      <c r="CD1078" s="298">
        <f t="shared" si="453"/>
        <v>0</v>
      </c>
      <c r="CE1078" s="299">
        <f t="shared" si="454"/>
        <v>0</v>
      </c>
      <c r="CF1078" s="300">
        <f t="shared" si="455"/>
        <v>0</v>
      </c>
      <c r="CG1078" s="301">
        <f t="shared" si="456"/>
        <v>0</v>
      </c>
      <c r="CH1078" s="298">
        <f t="shared" si="457"/>
        <v>0</v>
      </c>
      <c r="CI1078" s="299">
        <f t="shared" si="458"/>
        <v>0</v>
      </c>
      <c r="CJ1078" s="300">
        <f t="shared" si="459"/>
        <v>0</v>
      </c>
      <c r="CK1078" s="301">
        <f t="shared" si="460"/>
        <v>0</v>
      </c>
      <c r="CL1078" s="298">
        <f t="shared" si="461"/>
        <v>0</v>
      </c>
      <c r="CM1078" s="299">
        <f t="shared" si="462"/>
        <v>0</v>
      </c>
      <c r="CN1078" s="300">
        <f t="shared" si="463"/>
        <v>0</v>
      </c>
      <c r="CO1078" s="301">
        <f t="shared" si="464"/>
        <v>0</v>
      </c>
      <c r="CP1078" s="298">
        <f t="shared" si="465"/>
        <v>0</v>
      </c>
      <c r="CQ1078" s="299">
        <f t="shared" si="466"/>
        <v>0</v>
      </c>
      <c r="CR1078" s="300">
        <f t="shared" si="467"/>
        <v>0</v>
      </c>
      <c r="CS1078" s="301">
        <f t="shared" si="468"/>
        <v>0</v>
      </c>
      <c r="CT1078" s="298">
        <f t="shared" si="469"/>
        <v>0</v>
      </c>
      <c r="CU1078" s="299">
        <f t="shared" si="470"/>
        <v>0</v>
      </c>
      <c r="CV1078" s="300">
        <f t="shared" si="471"/>
        <v>0</v>
      </c>
      <c r="CW1078" s="301">
        <f t="shared" si="472"/>
        <v>0</v>
      </c>
      <c r="CX1078" s="298">
        <f t="shared" si="473"/>
        <v>0</v>
      </c>
      <c r="CY1078" s="299">
        <f t="shared" si="474"/>
        <v>0</v>
      </c>
      <c r="CZ1078" s="300">
        <f t="shared" si="475"/>
        <v>0</v>
      </c>
      <c r="DA1078" s="301">
        <f t="shared" si="476"/>
        <v>0</v>
      </c>
      <c r="DB1078" s="371">
        <f t="shared" si="477"/>
        <v>0</v>
      </c>
      <c r="DC1078" s="303">
        <f t="shared" si="478"/>
        <v>0</v>
      </c>
      <c r="DD1078" s="304" t="str">
        <f>IF(DC1078=0,"",
IF(SUM($DC$1047:DC1078)=1,DE1078,
IF($DC$1167&gt;SUM($DC$1047:DC1078),_xlfn.CONCAT(", ",DE1078),
IF($DC$1167=SUM($DC$1047:DC1078),_xlfn.CONCAT(" y ",DE1078)))))</f>
        <v/>
      </c>
      <c r="DE1078" s="231" t="s">
        <v>6243</v>
      </c>
      <c r="DF1078" s="290">
        <f t="shared" si="479"/>
        <v>1</v>
      </c>
      <c r="DG1078" s="291" t="str">
        <f>IF(DF1078=0,"",
IF(SUM($DF$1047:DF1078)=1,DH1078,
IF($DF$1167&gt;SUM($DF$1047:DF1078),_xlfn.CONCAT(", ",DH1078),
IF($DF$1167=SUM($DF$1047:DF1078),_xlfn.CONCAT(" y ",DH1078)))))</f>
        <v>, 32</v>
      </c>
      <c r="DH1078" s="222" t="s">
        <v>6243</v>
      </c>
      <c r="DI1078" s="378">
        <f t="shared" si="480"/>
        <v>0</v>
      </c>
      <c r="DJ1078" s="379">
        <f t="shared" si="481"/>
        <v>0</v>
      </c>
      <c r="DK1078" s="380">
        <f t="shared" si="482"/>
        <v>0</v>
      </c>
    </row>
    <row r="1079" spans="1:115" ht="30" customHeight="1">
      <c r="A1079" s="81"/>
      <c r="B1079" s="82"/>
      <c r="C1079" s="85" t="s">
        <v>120</v>
      </c>
      <c r="D1079" s="732" t="str">
        <f>IF(CNGE_2024_M1_Secc1_Sub1!$D74="","",CNGE_2024_M1_Secc1_Sub1!$D74)</f>
        <v>INSTITUTO TECNOLOGICO SUPERIOR DE TIERRA BLANCA</v>
      </c>
      <c r="E1079" s="733"/>
      <c r="F1079" s="733"/>
      <c r="G1079" s="733"/>
      <c r="H1079" s="733"/>
      <c r="I1079" s="733"/>
      <c r="J1079" s="733"/>
      <c r="K1079" s="733"/>
      <c r="L1079" s="734"/>
      <c r="M1079" s="111"/>
      <c r="N1079" s="111"/>
      <c r="O1079" s="111"/>
      <c r="P1079" s="111"/>
      <c r="Q1079" s="111"/>
      <c r="R1079" s="111"/>
      <c r="S1079" s="111"/>
      <c r="T1079" s="111"/>
      <c r="U1079" s="111"/>
      <c r="V1079" s="111"/>
      <c r="W1079" s="111"/>
      <c r="X1079" s="111"/>
      <c r="Y1079" s="111"/>
      <c r="Z1079" s="111"/>
      <c r="AA1079" s="111"/>
      <c r="AB1079" s="111"/>
      <c r="AC1079" s="111"/>
      <c r="AD1079" s="111"/>
      <c r="AE1079" s="8"/>
      <c r="AG1079" s="269">
        <f t="shared" si="404"/>
        <v>1</v>
      </c>
      <c r="AH1079" s="298">
        <f t="shared" si="405"/>
        <v>0</v>
      </c>
      <c r="AI1079" s="299">
        <f t="shared" si="406"/>
        <v>0</v>
      </c>
      <c r="AJ1079" s="300">
        <f t="shared" si="407"/>
        <v>0</v>
      </c>
      <c r="AK1079" s="301">
        <f t="shared" si="408"/>
        <v>0</v>
      </c>
      <c r="AL1079" s="298">
        <f t="shared" si="409"/>
        <v>0</v>
      </c>
      <c r="AM1079" s="299">
        <f t="shared" si="410"/>
        <v>0</v>
      </c>
      <c r="AN1079" s="300">
        <f t="shared" si="411"/>
        <v>0</v>
      </c>
      <c r="AO1079" s="301">
        <f t="shared" si="412"/>
        <v>0</v>
      </c>
      <c r="AP1079" s="298">
        <f t="shared" si="413"/>
        <v>0</v>
      </c>
      <c r="AQ1079" s="299">
        <f t="shared" si="414"/>
        <v>0</v>
      </c>
      <c r="AR1079" s="300">
        <f t="shared" si="415"/>
        <v>0</v>
      </c>
      <c r="AS1079" s="301">
        <f t="shared" si="416"/>
        <v>0</v>
      </c>
      <c r="AT1079" s="298">
        <f t="shared" si="417"/>
        <v>0</v>
      </c>
      <c r="AU1079" s="299">
        <f t="shared" si="418"/>
        <v>0</v>
      </c>
      <c r="AV1079" s="300">
        <f t="shared" si="419"/>
        <v>0</v>
      </c>
      <c r="AW1079" s="301">
        <f t="shared" si="420"/>
        <v>0</v>
      </c>
      <c r="AX1079" s="298">
        <f t="shared" si="421"/>
        <v>0</v>
      </c>
      <c r="AY1079" s="299">
        <f t="shared" si="422"/>
        <v>0</v>
      </c>
      <c r="AZ1079" s="300">
        <f t="shared" si="423"/>
        <v>0</v>
      </c>
      <c r="BA1079" s="301">
        <f t="shared" si="424"/>
        <v>0</v>
      </c>
      <c r="BB1079" s="298">
        <f t="shared" si="425"/>
        <v>0</v>
      </c>
      <c r="BC1079" s="299">
        <f t="shared" si="426"/>
        <v>0</v>
      </c>
      <c r="BD1079" s="300">
        <f t="shared" si="427"/>
        <v>0</v>
      </c>
      <c r="BE1079" s="301">
        <f t="shared" si="428"/>
        <v>0</v>
      </c>
      <c r="BF1079" s="298">
        <f t="shared" si="429"/>
        <v>0</v>
      </c>
      <c r="BG1079" s="299">
        <f t="shared" si="430"/>
        <v>0</v>
      </c>
      <c r="BH1079" s="300">
        <f t="shared" si="431"/>
        <v>0</v>
      </c>
      <c r="BI1079" s="301">
        <f t="shared" si="432"/>
        <v>0</v>
      </c>
      <c r="BJ1079" s="298">
        <f t="shared" si="433"/>
        <v>0</v>
      </c>
      <c r="BK1079" s="299">
        <f t="shared" si="434"/>
        <v>0</v>
      </c>
      <c r="BL1079" s="300">
        <f t="shared" si="435"/>
        <v>0</v>
      </c>
      <c r="BM1079" s="301">
        <f t="shared" si="436"/>
        <v>0</v>
      </c>
      <c r="BN1079" s="298">
        <f t="shared" si="437"/>
        <v>0</v>
      </c>
      <c r="BO1079" s="299">
        <f t="shared" si="438"/>
        <v>0</v>
      </c>
      <c r="BP1079" s="300">
        <f t="shared" si="439"/>
        <v>0</v>
      </c>
      <c r="BQ1079" s="301">
        <f t="shared" si="440"/>
        <v>0</v>
      </c>
      <c r="BR1079" s="298">
        <f t="shared" si="441"/>
        <v>0</v>
      </c>
      <c r="BS1079" s="299">
        <f t="shared" si="442"/>
        <v>0</v>
      </c>
      <c r="BT1079" s="300">
        <f t="shared" si="443"/>
        <v>0</v>
      </c>
      <c r="BU1079" s="301">
        <f t="shared" si="444"/>
        <v>0</v>
      </c>
      <c r="BV1079" s="298">
        <f t="shared" si="445"/>
        <v>0</v>
      </c>
      <c r="BW1079" s="299">
        <f t="shared" si="446"/>
        <v>0</v>
      </c>
      <c r="BX1079" s="300">
        <f t="shared" si="447"/>
        <v>0</v>
      </c>
      <c r="BY1079" s="301">
        <f t="shared" si="448"/>
        <v>0</v>
      </c>
      <c r="BZ1079" s="298">
        <f t="shared" si="449"/>
        <v>0</v>
      </c>
      <c r="CA1079" s="299">
        <f t="shared" si="450"/>
        <v>0</v>
      </c>
      <c r="CB1079" s="300">
        <f t="shared" si="451"/>
        <v>0</v>
      </c>
      <c r="CC1079" s="301">
        <f t="shared" si="452"/>
        <v>0</v>
      </c>
      <c r="CD1079" s="298">
        <f t="shared" si="453"/>
        <v>0</v>
      </c>
      <c r="CE1079" s="299">
        <f t="shared" si="454"/>
        <v>0</v>
      </c>
      <c r="CF1079" s="300">
        <f t="shared" si="455"/>
        <v>0</v>
      </c>
      <c r="CG1079" s="301">
        <f t="shared" si="456"/>
        <v>0</v>
      </c>
      <c r="CH1079" s="298">
        <f t="shared" si="457"/>
        <v>0</v>
      </c>
      <c r="CI1079" s="299">
        <f t="shared" si="458"/>
        <v>0</v>
      </c>
      <c r="CJ1079" s="300">
        <f t="shared" si="459"/>
        <v>0</v>
      </c>
      <c r="CK1079" s="301">
        <f t="shared" si="460"/>
        <v>0</v>
      </c>
      <c r="CL1079" s="298">
        <f t="shared" si="461"/>
        <v>0</v>
      </c>
      <c r="CM1079" s="299">
        <f t="shared" si="462"/>
        <v>0</v>
      </c>
      <c r="CN1079" s="300">
        <f t="shared" si="463"/>
        <v>0</v>
      </c>
      <c r="CO1079" s="301">
        <f t="shared" si="464"/>
        <v>0</v>
      </c>
      <c r="CP1079" s="298">
        <f t="shared" si="465"/>
        <v>0</v>
      </c>
      <c r="CQ1079" s="299">
        <f t="shared" si="466"/>
        <v>0</v>
      </c>
      <c r="CR1079" s="300">
        <f t="shared" si="467"/>
        <v>0</v>
      </c>
      <c r="CS1079" s="301">
        <f t="shared" si="468"/>
        <v>0</v>
      </c>
      <c r="CT1079" s="298">
        <f t="shared" si="469"/>
        <v>0</v>
      </c>
      <c r="CU1079" s="299">
        <f t="shared" si="470"/>
        <v>0</v>
      </c>
      <c r="CV1079" s="300">
        <f t="shared" si="471"/>
        <v>0</v>
      </c>
      <c r="CW1079" s="301">
        <f t="shared" si="472"/>
        <v>0</v>
      </c>
      <c r="CX1079" s="298">
        <f t="shared" si="473"/>
        <v>0</v>
      </c>
      <c r="CY1079" s="299">
        <f t="shared" si="474"/>
        <v>0</v>
      </c>
      <c r="CZ1079" s="300">
        <f t="shared" si="475"/>
        <v>0</v>
      </c>
      <c r="DA1079" s="301">
        <f t="shared" si="476"/>
        <v>0</v>
      </c>
      <c r="DB1079" s="371">
        <f t="shared" si="477"/>
        <v>0</v>
      </c>
      <c r="DC1079" s="303">
        <f t="shared" si="478"/>
        <v>0</v>
      </c>
      <c r="DD1079" s="304" t="str">
        <f>IF(DC1079=0,"",
IF(SUM($DC$1047:DC1079)=1,DE1079,
IF($DC$1167&gt;SUM($DC$1047:DC1079),_xlfn.CONCAT(", ",DE1079),
IF($DC$1167=SUM($DC$1047:DC1079),_xlfn.CONCAT(" y ",DE1079)))))</f>
        <v/>
      </c>
      <c r="DE1079" s="231" t="s">
        <v>6244</v>
      </c>
      <c r="DF1079" s="290">
        <f t="shared" si="479"/>
        <v>1</v>
      </c>
      <c r="DG1079" s="291" t="str">
        <f>IF(DF1079=0,"",
IF(SUM($DF$1047:DF1079)=1,DH1079,
IF($DF$1167&gt;SUM($DF$1047:DF1079),_xlfn.CONCAT(", ",DH1079),
IF($DF$1167=SUM($DF$1047:DF1079),_xlfn.CONCAT(" y ",DH1079)))))</f>
        <v>, 33</v>
      </c>
      <c r="DH1079" s="222" t="s">
        <v>6244</v>
      </c>
      <c r="DI1079" s="378">
        <f t="shared" si="480"/>
        <v>0</v>
      </c>
      <c r="DJ1079" s="379">
        <f t="shared" si="481"/>
        <v>0</v>
      </c>
      <c r="DK1079" s="380">
        <f t="shared" si="482"/>
        <v>0</v>
      </c>
    </row>
    <row r="1080" spans="1:115" ht="30" customHeight="1">
      <c r="A1080" s="81"/>
      <c r="B1080" s="82"/>
      <c r="C1080" s="85" t="s">
        <v>121</v>
      </c>
      <c r="D1080" s="732" t="str">
        <f>IF(CNGE_2024_M1_Secc1_Sub1!$D75="","",CNGE_2024_M1_Secc1_Sub1!$D75)</f>
        <v>INSTITUTO TECNOLOGICO SUPERIOR DE ALAMO</v>
      </c>
      <c r="E1080" s="733"/>
      <c r="F1080" s="733"/>
      <c r="G1080" s="733"/>
      <c r="H1080" s="733"/>
      <c r="I1080" s="733"/>
      <c r="J1080" s="733"/>
      <c r="K1080" s="733"/>
      <c r="L1080" s="734"/>
      <c r="M1080" s="111"/>
      <c r="N1080" s="111"/>
      <c r="O1080" s="111"/>
      <c r="P1080" s="111"/>
      <c r="Q1080" s="111"/>
      <c r="R1080" s="111"/>
      <c r="S1080" s="111"/>
      <c r="T1080" s="111"/>
      <c r="U1080" s="111"/>
      <c r="V1080" s="111"/>
      <c r="W1080" s="111"/>
      <c r="X1080" s="111"/>
      <c r="Y1080" s="111"/>
      <c r="Z1080" s="111"/>
      <c r="AA1080" s="111"/>
      <c r="AB1080" s="111"/>
      <c r="AC1080" s="111"/>
      <c r="AD1080" s="111"/>
      <c r="AE1080" s="8"/>
      <c r="AG1080" s="269">
        <f t="shared" si="404"/>
        <v>1</v>
      </c>
      <c r="AH1080" s="298">
        <f t="shared" si="405"/>
        <v>0</v>
      </c>
      <c r="AI1080" s="299">
        <f t="shared" si="406"/>
        <v>0</v>
      </c>
      <c r="AJ1080" s="300">
        <f t="shared" si="407"/>
        <v>0</v>
      </c>
      <c r="AK1080" s="301">
        <f t="shared" si="408"/>
        <v>0</v>
      </c>
      <c r="AL1080" s="298">
        <f t="shared" si="409"/>
        <v>0</v>
      </c>
      <c r="AM1080" s="299">
        <f t="shared" si="410"/>
        <v>0</v>
      </c>
      <c r="AN1080" s="300">
        <f t="shared" si="411"/>
        <v>0</v>
      </c>
      <c r="AO1080" s="301">
        <f t="shared" si="412"/>
        <v>0</v>
      </c>
      <c r="AP1080" s="298">
        <f t="shared" si="413"/>
        <v>0</v>
      </c>
      <c r="AQ1080" s="299">
        <f t="shared" si="414"/>
        <v>0</v>
      </c>
      <c r="AR1080" s="300">
        <f t="shared" si="415"/>
        <v>0</v>
      </c>
      <c r="AS1080" s="301">
        <f t="shared" si="416"/>
        <v>0</v>
      </c>
      <c r="AT1080" s="298">
        <f t="shared" si="417"/>
        <v>0</v>
      </c>
      <c r="AU1080" s="299">
        <f t="shared" si="418"/>
        <v>0</v>
      </c>
      <c r="AV1080" s="300">
        <f t="shared" si="419"/>
        <v>0</v>
      </c>
      <c r="AW1080" s="301">
        <f t="shared" si="420"/>
        <v>0</v>
      </c>
      <c r="AX1080" s="298">
        <f t="shared" si="421"/>
        <v>0</v>
      </c>
      <c r="AY1080" s="299">
        <f t="shared" si="422"/>
        <v>0</v>
      </c>
      <c r="AZ1080" s="300">
        <f t="shared" si="423"/>
        <v>0</v>
      </c>
      <c r="BA1080" s="301">
        <f t="shared" si="424"/>
        <v>0</v>
      </c>
      <c r="BB1080" s="298">
        <f t="shared" si="425"/>
        <v>0</v>
      </c>
      <c r="BC1080" s="299">
        <f t="shared" si="426"/>
        <v>0</v>
      </c>
      <c r="BD1080" s="300">
        <f t="shared" si="427"/>
        <v>0</v>
      </c>
      <c r="BE1080" s="301">
        <f t="shared" si="428"/>
        <v>0</v>
      </c>
      <c r="BF1080" s="298">
        <f t="shared" si="429"/>
        <v>0</v>
      </c>
      <c r="BG1080" s="299">
        <f t="shared" si="430"/>
        <v>0</v>
      </c>
      <c r="BH1080" s="300">
        <f t="shared" si="431"/>
        <v>0</v>
      </c>
      <c r="BI1080" s="301">
        <f t="shared" si="432"/>
        <v>0</v>
      </c>
      <c r="BJ1080" s="298">
        <f t="shared" si="433"/>
        <v>0</v>
      </c>
      <c r="BK1080" s="299">
        <f t="shared" si="434"/>
        <v>0</v>
      </c>
      <c r="BL1080" s="300">
        <f t="shared" si="435"/>
        <v>0</v>
      </c>
      <c r="BM1080" s="301">
        <f t="shared" si="436"/>
        <v>0</v>
      </c>
      <c r="BN1080" s="298">
        <f t="shared" si="437"/>
        <v>0</v>
      </c>
      <c r="BO1080" s="299">
        <f t="shared" si="438"/>
        <v>0</v>
      </c>
      <c r="BP1080" s="300">
        <f t="shared" si="439"/>
        <v>0</v>
      </c>
      <c r="BQ1080" s="301">
        <f t="shared" si="440"/>
        <v>0</v>
      </c>
      <c r="BR1080" s="298">
        <f t="shared" si="441"/>
        <v>0</v>
      </c>
      <c r="BS1080" s="299">
        <f t="shared" si="442"/>
        <v>0</v>
      </c>
      <c r="BT1080" s="300">
        <f t="shared" si="443"/>
        <v>0</v>
      </c>
      <c r="BU1080" s="301">
        <f t="shared" si="444"/>
        <v>0</v>
      </c>
      <c r="BV1080" s="298">
        <f t="shared" si="445"/>
        <v>0</v>
      </c>
      <c r="BW1080" s="299">
        <f t="shared" si="446"/>
        <v>0</v>
      </c>
      <c r="BX1080" s="300">
        <f t="shared" si="447"/>
        <v>0</v>
      </c>
      <c r="BY1080" s="301">
        <f t="shared" si="448"/>
        <v>0</v>
      </c>
      <c r="BZ1080" s="298">
        <f t="shared" si="449"/>
        <v>0</v>
      </c>
      <c r="CA1080" s="299">
        <f t="shared" si="450"/>
        <v>0</v>
      </c>
      <c r="CB1080" s="300">
        <f t="shared" si="451"/>
        <v>0</v>
      </c>
      <c r="CC1080" s="301">
        <f t="shared" si="452"/>
        <v>0</v>
      </c>
      <c r="CD1080" s="298">
        <f t="shared" si="453"/>
        <v>0</v>
      </c>
      <c r="CE1080" s="299">
        <f t="shared" si="454"/>
        <v>0</v>
      </c>
      <c r="CF1080" s="300">
        <f t="shared" si="455"/>
        <v>0</v>
      </c>
      <c r="CG1080" s="301">
        <f t="shared" si="456"/>
        <v>0</v>
      </c>
      <c r="CH1080" s="298">
        <f t="shared" si="457"/>
        <v>0</v>
      </c>
      <c r="CI1080" s="299">
        <f t="shared" si="458"/>
        <v>0</v>
      </c>
      <c r="CJ1080" s="300">
        <f t="shared" si="459"/>
        <v>0</v>
      </c>
      <c r="CK1080" s="301">
        <f t="shared" si="460"/>
        <v>0</v>
      </c>
      <c r="CL1080" s="298">
        <f t="shared" si="461"/>
        <v>0</v>
      </c>
      <c r="CM1080" s="299">
        <f t="shared" si="462"/>
        <v>0</v>
      </c>
      <c r="CN1080" s="300">
        <f t="shared" si="463"/>
        <v>0</v>
      </c>
      <c r="CO1080" s="301">
        <f t="shared" si="464"/>
        <v>0</v>
      </c>
      <c r="CP1080" s="298">
        <f t="shared" si="465"/>
        <v>0</v>
      </c>
      <c r="CQ1080" s="299">
        <f t="shared" si="466"/>
        <v>0</v>
      </c>
      <c r="CR1080" s="300">
        <f t="shared" si="467"/>
        <v>0</v>
      </c>
      <c r="CS1080" s="301">
        <f t="shared" si="468"/>
        <v>0</v>
      </c>
      <c r="CT1080" s="298">
        <f t="shared" si="469"/>
        <v>0</v>
      </c>
      <c r="CU1080" s="299">
        <f t="shared" si="470"/>
        <v>0</v>
      </c>
      <c r="CV1080" s="300">
        <f t="shared" si="471"/>
        <v>0</v>
      </c>
      <c r="CW1080" s="301">
        <f t="shared" si="472"/>
        <v>0</v>
      </c>
      <c r="CX1080" s="298">
        <f t="shared" si="473"/>
        <v>0</v>
      </c>
      <c r="CY1080" s="299">
        <f t="shared" si="474"/>
        <v>0</v>
      </c>
      <c r="CZ1080" s="300">
        <f t="shared" si="475"/>
        <v>0</v>
      </c>
      <c r="DA1080" s="301">
        <f t="shared" si="476"/>
        <v>0</v>
      </c>
      <c r="DB1080" s="371">
        <f t="shared" si="477"/>
        <v>0</v>
      </c>
      <c r="DC1080" s="303">
        <f t="shared" si="478"/>
        <v>0</v>
      </c>
      <c r="DD1080" s="304" t="str">
        <f>IF(DC1080=0,"",
IF(SUM($DC$1047:DC1080)=1,DE1080,
IF($DC$1167&gt;SUM($DC$1047:DC1080),_xlfn.CONCAT(", ",DE1080),
IF($DC$1167=SUM($DC$1047:DC1080),_xlfn.CONCAT(" y ",DE1080)))))</f>
        <v/>
      </c>
      <c r="DE1080" s="231" t="s">
        <v>6245</v>
      </c>
      <c r="DF1080" s="290">
        <f t="shared" si="479"/>
        <v>1</v>
      </c>
      <c r="DG1080" s="291" t="str">
        <f>IF(DF1080=0,"",
IF(SUM($DF$1047:DF1080)=1,DH1080,
IF($DF$1167&gt;SUM($DF$1047:DF1080),_xlfn.CONCAT(", ",DH1080),
IF($DF$1167=SUM($DF$1047:DF1080),_xlfn.CONCAT(" y ",DH1080)))))</f>
        <v>, 34</v>
      </c>
      <c r="DH1080" s="222" t="s">
        <v>6245</v>
      </c>
      <c r="DI1080" s="378">
        <f t="shared" si="480"/>
        <v>0</v>
      </c>
      <c r="DJ1080" s="379">
        <f t="shared" si="481"/>
        <v>0</v>
      </c>
      <c r="DK1080" s="380">
        <f t="shared" si="482"/>
        <v>0</v>
      </c>
    </row>
    <row r="1081" spans="1:115" ht="30" customHeight="1">
      <c r="A1081" s="81"/>
      <c r="B1081" s="82"/>
      <c r="C1081" s="85" t="s">
        <v>122</v>
      </c>
      <c r="D1081" s="732" t="str">
        <f>IF(CNGE_2024_M1_Secc1_Sub1!$D76="","",CNGE_2024_M1_Secc1_Sub1!$D76)</f>
        <v>INSTITUTO TECNOLOGICO SUPERIOR DE ACAYUCAN</v>
      </c>
      <c r="E1081" s="733"/>
      <c r="F1081" s="733"/>
      <c r="G1081" s="733"/>
      <c r="H1081" s="733"/>
      <c r="I1081" s="733"/>
      <c r="J1081" s="733"/>
      <c r="K1081" s="733"/>
      <c r="L1081" s="734"/>
      <c r="M1081" s="111"/>
      <c r="N1081" s="111"/>
      <c r="O1081" s="111"/>
      <c r="P1081" s="111"/>
      <c r="Q1081" s="111"/>
      <c r="R1081" s="111"/>
      <c r="S1081" s="111"/>
      <c r="T1081" s="111"/>
      <c r="U1081" s="111"/>
      <c r="V1081" s="111"/>
      <c r="W1081" s="111"/>
      <c r="X1081" s="111"/>
      <c r="Y1081" s="111"/>
      <c r="Z1081" s="111"/>
      <c r="AA1081" s="111"/>
      <c r="AB1081" s="111"/>
      <c r="AC1081" s="111"/>
      <c r="AD1081" s="111"/>
      <c r="AE1081" s="8"/>
      <c r="AG1081" s="269">
        <f t="shared" si="404"/>
        <v>1</v>
      </c>
      <c r="AH1081" s="298">
        <f t="shared" si="405"/>
        <v>0</v>
      </c>
      <c r="AI1081" s="299">
        <f t="shared" si="406"/>
        <v>0</v>
      </c>
      <c r="AJ1081" s="300">
        <f t="shared" si="407"/>
        <v>0</v>
      </c>
      <c r="AK1081" s="301">
        <f t="shared" si="408"/>
        <v>0</v>
      </c>
      <c r="AL1081" s="298">
        <f t="shared" si="409"/>
        <v>0</v>
      </c>
      <c r="AM1081" s="299">
        <f t="shared" si="410"/>
        <v>0</v>
      </c>
      <c r="AN1081" s="300">
        <f t="shared" si="411"/>
        <v>0</v>
      </c>
      <c r="AO1081" s="301">
        <f t="shared" si="412"/>
        <v>0</v>
      </c>
      <c r="AP1081" s="298">
        <f t="shared" si="413"/>
        <v>0</v>
      </c>
      <c r="AQ1081" s="299">
        <f t="shared" si="414"/>
        <v>0</v>
      </c>
      <c r="AR1081" s="300">
        <f t="shared" si="415"/>
        <v>0</v>
      </c>
      <c r="AS1081" s="301">
        <f t="shared" si="416"/>
        <v>0</v>
      </c>
      <c r="AT1081" s="298">
        <f t="shared" si="417"/>
        <v>0</v>
      </c>
      <c r="AU1081" s="299">
        <f t="shared" si="418"/>
        <v>0</v>
      </c>
      <c r="AV1081" s="300">
        <f t="shared" si="419"/>
        <v>0</v>
      </c>
      <c r="AW1081" s="301">
        <f t="shared" si="420"/>
        <v>0</v>
      </c>
      <c r="AX1081" s="298">
        <f t="shared" si="421"/>
        <v>0</v>
      </c>
      <c r="AY1081" s="299">
        <f t="shared" si="422"/>
        <v>0</v>
      </c>
      <c r="AZ1081" s="300">
        <f t="shared" si="423"/>
        <v>0</v>
      </c>
      <c r="BA1081" s="301">
        <f t="shared" si="424"/>
        <v>0</v>
      </c>
      <c r="BB1081" s="298">
        <f t="shared" si="425"/>
        <v>0</v>
      </c>
      <c r="BC1081" s="299">
        <f t="shared" si="426"/>
        <v>0</v>
      </c>
      <c r="BD1081" s="300">
        <f t="shared" si="427"/>
        <v>0</v>
      </c>
      <c r="BE1081" s="301">
        <f t="shared" si="428"/>
        <v>0</v>
      </c>
      <c r="BF1081" s="298">
        <f t="shared" si="429"/>
        <v>0</v>
      </c>
      <c r="BG1081" s="299">
        <f t="shared" si="430"/>
        <v>0</v>
      </c>
      <c r="BH1081" s="300">
        <f t="shared" si="431"/>
        <v>0</v>
      </c>
      <c r="BI1081" s="301">
        <f t="shared" si="432"/>
        <v>0</v>
      </c>
      <c r="BJ1081" s="298">
        <f t="shared" si="433"/>
        <v>0</v>
      </c>
      <c r="BK1081" s="299">
        <f t="shared" si="434"/>
        <v>0</v>
      </c>
      <c r="BL1081" s="300">
        <f t="shared" si="435"/>
        <v>0</v>
      </c>
      <c r="BM1081" s="301">
        <f t="shared" si="436"/>
        <v>0</v>
      </c>
      <c r="BN1081" s="298">
        <f t="shared" si="437"/>
        <v>0</v>
      </c>
      <c r="BO1081" s="299">
        <f t="shared" si="438"/>
        <v>0</v>
      </c>
      <c r="BP1081" s="300">
        <f t="shared" si="439"/>
        <v>0</v>
      </c>
      <c r="BQ1081" s="301">
        <f t="shared" si="440"/>
        <v>0</v>
      </c>
      <c r="BR1081" s="298">
        <f t="shared" si="441"/>
        <v>0</v>
      </c>
      <c r="BS1081" s="299">
        <f t="shared" si="442"/>
        <v>0</v>
      </c>
      <c r="BT1081" s="300">
        <f t="shared" si="443"/>
        <v>0</v>
      </c>
      <c r="BU1081" s="301">
        <f t="shared" si="444"/>
        <v>0</v>
      </c>
      <c r="BV1081" s="298">
        <f t="shared" si="445"/>
        <v>0</v>
      </c>
      <c r="BW1081" s="299">
        <f t="shared" si="446"/>
        <v>0</v>
      </c>
      <c r="BX1081" s="300">
        <f t="shared" si="447"/>
        <v>0</v>
      </c>
      <c r="BY1081" s="301">
        <f t="shared" si="448"/>
        <v>0</v>
      </c>
      <c r="BZ1081" s="298">
        <f t="shared" si="449"/>
        <v>0</v>
      </c>
      <c r="CA1081" s="299">
        <f t="shared" si="450"/>
        <v>0</v>
      </c>
      <c r="CB1081" s="300">
        <f t="shared" si="451"/>
        <v>0</v>
      </c>
      <c r="CC1081" s="301">
        <f t="shared" si="452"/>
        <v>0</v>
      </c>
      <c r="CD1081" s="298">
        <f t="shared" si="453"/>
        <v>0</v>
      </c>
      <c r="CE1081" s="299">
        <f t="shared" si="454"/>
        <v>0</v>
      </c>
      <c r="CF1081" s="300">
        <f t="shared" si="455"/>
        <v>0</v>
      </c>
      <c r="CG1081" s="301">
        <f t="shared" si="456"/>
        <v>0</v>
      </c>
      <c r="CH1081" s="298">
        <f t="shared" si="457"/>
        <v>0</v>
      </c>
      <c r="CI1081" s="299">
        <f t="shared" si="458"/>
        <v>0</v>
      </c>
      <c r="CJ1081" s="300">
        <f t="shared" si="459"/>
        <v>0</v>
      </c>
      <c r="CK1081" s="301">
        <f t="shared" si="460"/>
        <v>0</v>
      </c>
      <c r="CL1081" s="298">
        <f t="shared" si="461"/>
        <v>0</v>
      </c>
      <c r="CM1081" s="299">
        <f t="shared" si="462"/>
        <v>0</v>
      </c>
      <c r="CN1081" s="300">
        <f t="shared" si="463"/>
        <v>0</v>
      </c>
      <c r="CO1081" s="301">
        <f t="shared" si="464"/>
        <v>0</v>
      </c>
      <c r="CP1081" s="298">
        <f t="shared" si="465"/>
        <v>0</v>
      </c>
      <c r="CQ1081" s="299">
        <f t="shared" si="466"/>
        <v>0</v>
      </c>
      <c r="CR1081" s="300">
        <f t="shared" si="467"/>
        <v>0</v>
      </c>
      <c r="CS1081" s="301">
        <f t="shared" si="468"/>
        <v>0</v>
      </c>
      <c r="CT1081" s="298">
        <f t="shared" si="469"/>
        <v>0</v>
      </c>
      <c r="CU1081" s="299">
        <f t="shared" si="470"/>
        <v>0</v>
      </c>
      <c r="CV1081" s="300">
        <f t="shared" si="471"/>
        <v>0</v>
      </c>
      <c r="CW1081" s="301">
        <f t="shared" si="472"/>
        <v>0</v>
      </c>
      <c r="CX1081" s="298">
        <f t="shared" si="473"/>
        <v>0</v>
      </c>
      <c r="CY1081" s="299">
        <f t="shared" si="474"/>
        <v>0</v>
      </c>
      <c r="CZ1081" s="300">
        <f t="shared" si="475"/>
        <v>0</v>
      </c>
      <c r="DA1081" s="301">
        <f t="shared" si="476"/>
        <v>0</v>
      </c>
      <c r="DB1081" s="371">
        <f t="shared" si="477"/>
        <v>0</v>
      </c>
      <c r="DC1081" s="303">
        <f t="shared" si="478"/>
        <v>0</v>
      </c>
      <c r="DD1081" s="304" t="str">
        <f>IF(DC1081=0,"",
IF(SUM($DC$1047:DC1081)=1,DE1081,
IF($DC$1167&gt;SUM($DC$1047:DC1081),_xlfn.CONCAT(", ",DE1081),
IF($DC$1167=SUM($DC$1047:DC1081),_xlfn.CONCAT(" y ",DE1081)))))</f>
        <v/>
      </c>
      <c r="DE1081" s="231" t="s">
        <v>6246</v>
      </c>
      <c r="DF1081" s="290">
        <f t="shared" si="479"/>
        <v>1</v>
      </c>
      <c r="DG1081" s="291" t="str">
        <f>IF(DF1081=0,"",
IF(SUM($DF$1047:DF1081)=1,DH1081,
IF($DF$1167&gt;SUM($DF$1047:DF1081),_xlfn.CONCAT(", ",DH1081),
IF($DF$1167=SUM($DF$1047:DF1081),_xlfn.CONCAT(" y ",DH1081)))))</f>
        <v>, 35</v>
      </c>
      <c r="DH1081" s="222" t="s">
        <v>6246</v>
      </c>
      <c r="DI1081" s="378">
        <f t="shared" si="480"/>
        <v>0</v>
      </c>
      <c r="DJ1081" s="379">
        <f t="shared" si="481"/>
        <v>0</v>
      </c>
      <c r="DK1081" s="380">
        <f t="shared" si="482"/>
        <v>0</v>
      </c>
    </row>
    <row r="1082" spans="1:115" ht="30" customHeight="1">
      <c r="A1082" s="81"/>
      <c r="B1082" s="82"/>
      <c r="C1082" s="85" t="s">
        <v>140</v>
      </c>
      <c r="D1082" s="732" t="str">
        <f>IF(CNGE_2024_M1_Secc1_Sub1!$D77="","",CNGE_2024_M1_Secc1_Sub1!$D77)</f>
        <v>INSTITUTO TECNOLOGICO SUPERIOR DE LAS CHOAPAS</v>
      </c>
      <c r="E1082" s="733"/>
      <c r="F1082" s="733"/>
      <c r="G1082" s="733"/>
      <c r="H1082" s="733"/>
      <c r="I1082" s="733"/>
      <c r="J1082" s="733"/>
      <c r="K1082" s="733"/>
      <c r="L1082" s="734"/>
      <c r="M1082" s="111"/>
      <c r="N1082" s="111"/>
      <c r="O1082" s="111"/>
      <c r="P1082" s="111"/>
      <c r="Q1082" s="111"/>
      <c r="R1082" s="111"/>
      <c r="S1082" s="111"/>
      <c r="T1082" s="111"/>
      <c r="U1082" s="111"/>
      <c r="V1082" s="111"/>
      <c r="W1082" s="111"/>
      <c r="X1082" s="111"/>
      <c r="Y1082" s="111"/>
      <c r="Z1082" s="111"/>
      <c r="AA1082" s="111"/>
      <c r="AB1082" s="111"/>
      <c r="AC1082" s="111"/>
      <c r="AD1082" s="111"/>
      <c r="AE1082" s="8"/>
      <c r="AG1082" s="269">
        <f t="shared" si="404"/>
        <v>1</v>
      </c>
      <c r="AH1082" s="298">
        <f t="shared" si="405"/>
        <v>0</v>
      </c>
      <c r="AI1082" s="299">
        <f t="shared" si="406"/>
        <v>0</v>
      </c>
      <c r="AJ1082" s="300">
        <f t="shared" si="407"/>
        <v>0</v>
      </c>
      <c r="AK1082" s="301">
        <f t="shared" si="408"/>
        <v>0</v>
      </c>
      <c r="AL1082" s="298">
        <f t="shared" si="409"/>
        <v>0</v>
      </c>
      <c r="AM1082" s="299">
        <f t="shared" si="410"/>
        <v>0</v>
      </c>
      <c r="AN1082" s="300">
        <f t="shared" si="411"/>
        <v>0</v>
      </c>
      <c r="AO1082" s="301">
        <f t="shared" si="412"/>
        <v>0</v>
      </c>
      <c r="AP1082" s="298">
        <f t="shared" si="413"/>
        <v>0</v>
      </c>
      <c r="AQ1082" s="299">
        <f t="shared" si="414"/>
        <v>0</v>
      </c>
      <c r="AR1082" s="300">
        <f t="shared" si="415"/>
        <v>0</v>
      </c>
      <c r="AS1082" s="301">
        <f t="shared" si="416"/>
        <v>0</v>
      </c>
      <c r="AT1082" s="298">
        <f t="shared" si="417"/>
        <v>0</v>
      </c>
      <c r="AU1082" s="299">
        <f t="shared" si="418"/>
        <v>0</v>
      </c>
      <c r="AV1082" s="300">
        <f t="shared" si="419"/>
        <v>0</v>
      </c>
      <c r="AW1082" s="301">
        <f t="shared" si="420"/>
        <v>0</v>
      </c>
      <c r="AX1082" s="298">
        <f t="shared" si="421"/>
        <v>0</v>
      </c>
      <c r="AY1082" s="299">
        <f t="shared" si="422"/>
        <v>0</v>
      </c>
      <c r="AZ1082" s="300">
        <f t="shared" si="423"/>
        <v>0</v>
      </c>
      <c r="BA1082" s="301">
        <f t="shared" si="424"/>
        <v>0</v>
      </c>
      <c r="BB1082" s="298">
        <f t="shared" si="425"/>
        <v>0</v>
      </c>
      <c r="BC1082" s="299">
        <f t="shared" si="426"/>
        <v>0</v>
      </c>
      <c r="BD1082" s="300">
        <f t="shared" si="427"/>
        <v>0</v>
      </c>
      <c r="BE1082" s="301">
        <f t="shared" si="428"/>
        <v>0</v>
      </c>
      <c r="BF1082" s="298">
        <f t="shared" si="429"/>
        <v>0</v>
      </c>
      <c r="BG1082" s="299">
        <f t="shared" si="430"/>
        <v>0</v>
      </c>
      <c r="BH1082" s="300">
        <f t="shared" si="431"/>
        <v>0</v>
      </c>
      <c r="BI1082" s="301">
        <f t="shared" si="432"/>
        <v>0</v>
      </c>
      <c r="BJ1082" s="298">
        <f t="shared" si="433"/>
        <v>0</v>
      </c>
      <c r="BK1082" s="299">
        <f t="shared" si="434"/>
        <v>0</v>
      </c>
      <c r="BL1082" s="300">
        <f t="shared" si="435"/>
        <v>0</v>
      </c>
      <c r="BM1082" s="301">
        <f t="shared" si="436"/>
        <v>0</v>
      </c>
      <c r="BN1082" s="298">
        <f t="shared" si="437"/>
        <v>0</v>
      </c>
      <c r="BO1082" s="299">
        <f t="shared" si="438"/>
        <v>0</v>
      </c>
      <c r="BP1082" s="300">
        <f t="shared" si="439"/>
        <v>0</v>
      </c>
      <c r="BQ1082" s="301">
        <f t="shared" si="440"/>
        <v>0</v>
      </c>
      <c r="BR1082" s="298">
        <f t="shared" si="441"/>
        <v>0</v>
      </c>
      <c r="BS1082" s="299">
        <f t="shared" si="442"/>
        <v>0</v>
      </c>
      <c r="BT1082" s="300">
        <f t="shared" si="443"/>
        <v>0</v>
      </c>
      <c r="BU1082" s="301">
        <f t="shared" si="444"/>
        <v>0</v>
      </c>
      <c r="BV1082" s="298">
        <f t="shared" si="445"/>
        <v>0</v>
      </c>
      <c r="BW1082" s="299">
        <f t="shared" si="446"/>
        <v>0</v>
      </c>
      <c r="BX1082" s="300">
        <f t="shared" si="447"/>
        <v>0</v>
      </c>
      <c r="BY1082" s="301">
        <f t="shared" si="448"/>
        <v>0</v>
      </c>
      <c r="BZ1082" s="298">
        <f t="shared" si="449"/>
        <v>0</v>
      </c>
      <c r="CA1082" s="299">
        <f t="shared" si="450"/>
        <v>0</v>
      </c>
      <c r="CB1082" s="300">
        <f t="shared" si="451"/>
        <v>0</v>
      </c>
      <c r="CC1082" s="301">
        <f t="shared" si="452"/>
        <v>0</v>
      </c>
      <c r="CD1082" s="298">
        <f t="shared" si="453"/>
        <v>0</v>
      </c>
      <c r="CE1082" s="299">
        <f t="shared" si="454"/>
        <v>0</v>
      </c>
      <c r="CF1082" s="300">
        <f t="shared" si="455"/>
        <v>0</v>
      </c>
      <c r="CG1082" s="301">
        <f t="shared" si="456"/>
        <v>0</v>
      </c>
      <c r="CH1082" s="298">
        <f t="shared" si="457"/>
        <v>0</v>
      </c>
      <c r="CI1082" s="299">
        <f t="shared" si="458"/>
        <v>0</v>
      </c>
      <c r="CJ1082" s="300">
        <f t="shared" si="459"/>
        <v>0</v>
      </c>
      <c r="CK1082" s="301">
        <f t="shared" si="460"/>
        <v>0</v>
      </c>
      <c r="CL1082" s="298">
        <f t="shared" si="461"/>
        <v>0</v>
      </c>
      <c r="CM1082" s="299">
        <f t="shared" si="462"/>
        <v>0</v>
      </c>
      <c r="CN1082" s="300">
        <f t="shared" si="463"/>
        <v>0</v>
      </c>
      <c r="CO1082" s="301">
        <f t="shared" si="464"/>
        <v>0</v>
      </c>
      <c r="CP1082" s="298">
        <f t="shared" si="465"/>
        <v>0</v>
      </c>
      <c r="CQ1082" s="299">
        <f t="shared" si="466"/>
        <v>0</v>
      </c>
      <c r="CR1082" s="300">
        <f t="shared" si="467"/>
        <v>0</v>
      </c>
      <c r="CS1082" s="301">
        <f t="shared" si="468"/>
        <v>0</v>
      </c>
      <c r="CT1082" s="298">
        <f t="shared" si="469"/>
        <v>0</v>
      </c>
      <c r="CU1082" s="299">
        <f t="shared" si="470"/>
        <v>0</v>
      </c>
      <c r="CV1082" s="300">
        <f t="shared" si="471"/>
        <v>0</v>
      </c>
      <c r="CW1082" s="301">
        <f t="shared" si="472"/>
        <v>0</v>
      </c>
      <c r="CX1082" s="298">
        <f t="shared" si="473"/>
        <v>0</v>
      </c>
      <c r="CY1082" s="299">
        <f t="shared" si="474"/>
        <v>0</v>
      </c>
      <c r="CZ1082" s="300">
        <f t="shared" si="475"/>
        <v>0</v>
      </c>
      <c r="DA1082" s="301">
        <f t="shared" si="476"/>
        <v>0</v>
      </c>
      <c r="DB1082" s="371">
        <f t="shared" si="477"/>
        <v>0</v>
      </c>
      <c r="DC1082" s="303">
        <f t="shared" si="478"/>
        <v>0</v>
      </c>
      <c r="DD1082" s="304" t="str">
        <f>IF(DC1082=0,"",
IF(SUM($DC$1047:DC1082)=1,DE1082,
IF($DC$1167&gt;SUM($DC$1047:DC1082),_xlfn.CONCAT(", ",DE1082),
IF($DC$1167=SUM($DC$1047:DC1082),_xlfn.CONCAT(" y ",DE1082)))))</f>
        <v/>
      </c>
      <c r="DE1082" s="231" t="s">
        <v>6247</v>
      </c>
      <c r="DF1082" s="290">
        <f t="shared" si="479"/>
        <v>1</v>
      </c>
      <c r="DG1082" s="291" t="str">
        <f>IF(DF1082=0,"",
IF(SUM($DF$1047:DF1082)=1,DH1082,
IF($DF$1167&gt;SUM($DF$1047:DF1082),_xlfn.CONCAT(", ",DH1082),
IF($DF$1167=SUM($DF$1047:DF1082),_xlfn.CONCAT(" y ",DH1082)))))</f>
        <v>, 36</v>
      </c>
      <c r="DH1082" s="222" t="s">
        <v>6247</v>
      </c>
      <c r="DI1082" s="378">
        <f t="shared" si="480"/>
        <v>0</v>
      </c>
      <c r="DJ1082" s="379">
        <f t="shared" si="481"/>
        <v>0</v>
      </c>
      <c r="DK1082" s="380">
        <f t="shared" si="482"/>
        <v>0</v>
      </c>
    </row>
    <row r="1083" spans="1:115" ht="30" customHeight="1">
      <c r="A1083" s="81"/>
      <c r="B1083" s="82"/>
      <c r="C1083" s="85" t="s">
        <v>141</v>
      </c>
      <c r="D1083" s="732" t="str">
        <f>IF(CNGE_2024_M1_Secc1_Sub1!$D78="","",CNGE_2024_M1_Secc1_Sub1!$D78)</f>
        <v>INSTITUTO TECNOLOGICO SUPERIOR DE HUATUSCO</v>
      </c>
      <c r="E1083" s="733"/>
      <c r="F1083" s="733"/>
      <c r="G1083" s="733"/>
      <c r="H1083" s="733"/>
      <c r="I1083" s="733"/>
      <c r="J1083" s="733"/>
      <c r="K1083" s="733"/>
      <c r="L1083" s="734"/>
      <c r="M1083" s="111"/>
      <c r="N1083" s="111"/>
      <c r="O1083" s="111"/>
      <c r="P1083" s="111"/>
      <c r="Q1083" s="111"/>
      <c r="R1083" s="111"/>
      <c r="S1083" s="111"/>
      <c r="T1083" s="111"/>
      <c r="U1083" s="111"/>
      <c r="V1083" s="111"/>
      <c r="W1083" s="111"/>
      <c r="X1083" s="111"/>
      <c r="Y1083" s="111"/>
      <c r="Z1083" s="111"/>
      <c r="AA1083" s="111"/>
      <c r="AB1083" s="111"/>
      <c r="AC1083" s="111"/>
      <c r="AD1083" s="111"/>
      <c r="AE1083" s="8"/>
      <c r="AG1083" s="269">
        <f t="shared" si="404"/>
        <v>1</v>
      </c>
      <c r="AH1083" s="298">
        <f t="shared" si="405"/>
        <v>0</v>
      </c>
      <c r="AI1083" s="299">
        <f t="shared" si="406"/>
        <v>0</v>
      </c>
      <c r="AJ1083" s="300">
        <f t="shared" si="407"/>
        <v>0</v>
      </c>
      <c r="AK1083" s="301">
        <f t="shared" si="408"/>
        <v>0</v>
      </c>
      <c r="AL1083" s="298">
        <f t="shared" si="409"/>
        <v>0</v>
      </c>
      <c r="AM1083" s="299">
        <f t="shared" si="410"/>
        <v>0</v>
      </c>
      <c r="AN1083" s="300">
        <f t="shared" si="411"/>
        <v>0</v>
      </c>
      <c r="AO1083" s="301">
        <f t="shared" si="412"/>
        <v>0</v>
      </c>
      <c r="AP1083" s="298">
        <f t="shared" si="413"/>
        <v>0</v>
      </c>
      <c r="AQ1083" s="299">
        <f t="shared" si="414"/>
        <v>0</v>
      </c>
      <c r="AR1083" s="300">
        <f t="shared" si="415"/>
        <v>0</v>
      </c>
      <c r="AS1083" s="301">
        <f t="shared" si="416"/>
        <v>0</v>
      </c>
      <c r="AT1083" s="298">
        <f t="shared" si="417"/>
        <v>0</v>
      </c>
      <c r="AU1083" s="299">
        <f t="shared" si="418"/>
        <v>0</v>
      </c>
      <c r="AV1083" s="300">
        <f t="shared" si="419"/>
        <v>0</v>
      </c>
      <c r="AW1083" s="301">
        <f t="shared" si="420"/>
        <v>0</v>
      </c>
      <c r="AX1083" s="298">
        <f t="shared" si="421"/>
        <v>0</v>
      </c>
      <c r="AY1083" s="299">
        <f t="shared" si="422"/>
        <v>0</v>
      </c>
      <c r="AZ1083" s="300">
        <f t="shared" si="423"/>
        <v>0</v>
      </c>
      <c r="BA1083" s="301">
        <f t="shared" si="424"/>
        <v>0</v>
      </c>
      <c r="BB1083" s="298">
        <f t="shared" si="425"/>
        <v>0</v>
      </c>
      <c r="BC1083" s="299">
        <f t="shared" si="426"/>
        <v>0</v>
      </c>
      <c r="BD1083" s="300">
        <f t="shared" si="427"/>
        <v>0</v>
      </c>
      <c r="BE1083" s="301">
        <f t="shared" si="428"/>
        <v>0</v>
      </c>
      <c r="BF1083" s="298">
        <f t="shared" si="429"/>
        <v>0</v>
      </c>
      <c r="BG1083" s="299">
        <f t="shared" si="430"/>
        <v>0</v>
      </c>
      <c r="BH1083" s="300">
        <f t="shared" si="431"/>
        <v>0</v>
      </c>
      <c r="BI1083" s="301">
        <f t="shared" si="432"/>
        <v>0</v>
      </c>
      <c r="BJ1083" s="298">
        <f t="shared" si="433"/>
        <v>0</v>
      </c>
      <c r="BK1083" s="299">
        <f t="shared" si="434"/>
        <v>0</v>
      </c>
      <c r="BL1083" s="300">
        <f t="shared" si="435"/>
        <v>0</v>
      </c>
      <c r="BM1083" s="301">
        <f t="shared" si="436"/>
        <v>0</v>
      </c>
      <c r="BN1083" s="298">
        <f t="shared" si="437"/>
        <v>0</v>
      </c>
      <c r="BO1083" s="299">
        <f t="shared" si="438"/>
        <v>0</v>
      </c>
      <c r="BP1083" s="300">
        <f t="shared" si="439"/>
        <v>0</v>
      </c>
      <c r="BQ1083" s="301">
        <f t="shared" si="440"/>
        <v>0</v>
      </c>
      <c r="BR1083" s="298">
        <f t="shared" si="441"/>
        <v>0</v>
      </c>
      <c r="BS1083" s="299">
        <f t="shared" si="442"/>
        <v>0</v>
      </c>
      <c r="BT1083" s="300">
        <f t="shared" si="443"/>
        <v>0</v>
      </c>
      <c r="BU1083" s="301">
        <f t="shared" si="444"/>
        <v>0</v>
      </c>
      <c r="BV1083" s="298">
        <f t="shared" si="445"/>
        <v>0</v>
      </c>
      <c r="BW1083" s="299">
        <f t="shared" si="446"/>
        <v>0</v>
      </c>
      <c r="BX1083" s="300">
        <f t="shared" si="447"/>
        <v>0</v>
      </c>
      <c r="BY1083" s="301">
        <f t="shared" si="448"/>
        <v>0</v>
      </c>
      <c r="BZ1083" s="298">
        <f t="shared" si="449"/>
        <v>0</v>
      </c>
      <c r="CA1083" s="299">
        <f t="shared" si="450"/>
        <v>0</v>
      </c>
      <c r="CB1083" s="300">
        <f t="shared" si="451"/>
        <v>0</v>
      </c>
      <c r="CC1083" s="301">
        <f t="shared" si="452"/>
        <v>0</v>
      </c>
      <c r="CD1083" s="298">
        <f t="shared" si="453"/>
        <v>0</v>
      </c>
      <c r="CE1083" s="299">
        <f t="shared" si="454"/>
        <v>0</v>
      </c>
      <c r="CF1083" s="300">
        <f t="shared" si="455"/>
        <v>0</v>
      </c>
      <c r="CG1083" s="301">
        <f t="shared" si="456"/>
        <v>0</v>
      </c>
      <c r="CH1083" s="298">
        <f t="shared" si="457"/>
        <v>0</v>
      </c>
      <c r="CI1083" s="299">
        <f t="shared" si="458"/>
        <v>0</v>
      </c>
      <c r="CJ1083" s="300">
        <f t="shared" si="459"/>
        <v>0</v>
      </c>
      <c r="CK1083" s="301">
        <f t="shared" si="460"/>
        <v>0</v>
      </c>
      <c r="CL1083" s="298">
        <f t="shared" si="461"/>
        <v>0</v>
      </c>
      <c r="CM1083" s="299">
        <f t="shared" si="462"/>
        <v>0</v>
      </c>
      <c r="CN1083" s="300">
        <f t="shared" si="463"/>
        <v>0</v>
      </c>
      <c r="CO1083" s="301">
        <f t="shared" si="464"/>
        <v>0</v>
      </c>
      <c r="CP1083" s="298">
        <f t="shared" si="465"/>
        <v>0</v>
      </c>
      <c r="CQ1083" s="299">
        <f t="shared" si="466"/>
        <v>0</v>
      </c>
      <c r="CR1083" s="300">
        <f t="shared" si="467"/>
        <v>0</v>
      </c>
      <c r="CS1083" s="301">
        <f t="shared" si="468"/>
        <v>0</v>
      </c>
      <c r="CT1083" s="298">
        <f t="shared" si="469"/>
        <v>0</v>
      </c>
      <c r="CU1083" s="299">
        <f t="shared" si="470"/>
        <v>0</v>
      </c>
      <c r="CV1083" s="300">
        <f t="shared" si="471"/>
        <v>0</v>
      </c>
      <c r="CW1083" s="301">
        <f t="shared" si="472"/>
        <v>0</v>
      </c>
      <c r="CX1083" s="298">
        <f t="shared" si="473"/>
        <v>0</v>
      </c>
      <c r="CY1083" s="299">
        <f t="shared" si="474"/>
        <v>0</v>
      </c>
      <c r="CZ1083" s="300">
        <f t="shared" si="475"/>
        <v>0</v>
      </c>
      <c r="DA1083" s="301">
        <f t="shared" si="476"/>
        <v>0</v>
      </c>
      <c r="DB1083" s="371">
        <f t="shared" si="477"/>
        <v>0</v>
      </c>
      <c r="DC1083" s="303">
        <f t="shared" si="478"/>
        <v>0</v>
      </c>
      <c r="DD1083" s="304" t="str">
        <f>IF(DC1083=0,"",
IF(SUM($DC$1047:DC1083)=1,DE1083,
IF($DC$1167&gt;SUM($DC$1047:DC1083),_xlfn.CONCAT(", ",DE1083),
IF($DC$1167=SUM($DC$1047:DC1083),_xlfn.CONCAT(" y ",DE1083)))))</f>
        <v/>
      </c>
      <c r="DE1083" s="231" t="s">
        <v>6248</v>
      </c>
      <c r="DF1083" s="290">
        <f t="shared" si="479"/>
        <v>1</v>
      </c>
      <c r="DG1083" s="291" t="str">
        <f>IF(DF1083=0,"",
IF(SUM($DF$1047:DF1083)=1,DH1083,
IF($DF$1167&gt;SUM($DF$1047:DF1083),_xlfn.CONCAT(", ",DH1083),
IF($DF$1167=SUM($DF$1047:DF1083),_xlfn.CONCAT(" y ",DH1083)))))</f>
        <v>, 37</v>
      </c>
      <c r="DH1083" s="222" t="s">
        <v>6248</v>
      </c>
      <c r="DI1083" s="378">
        <f t="shared" si="480"/>
        <v>0</v>
      </c>
      <c r="DJ1083" s="379">
        <f t="shared" si="481"/>
        <v>0</v>
      </c>
      <c r="DK1083" s="380">
        <f t="shared" si="482"/>
        <v>0</v>
      </c>
    </row>
    <row r="1084" spans="1:115" ht="30" customHeight="1">
      <c r="A1084" s="81"/>
      <c r="B1084" s="82"/>
      <c r="C1084" s="85" t="s">
        <v>142</v>
      </c>
      <c r="D1084" s="732" t="str">
        <f>IF(CNGE_2024_M1_Secc1_Sub1!$D79="","",CNGE_2024_M1_Secc1_Sub1!$D79)</f>
        <v>INSTITUTO TECNOLOGICO SUPERIOR DE ALVARADO</v>
      </c>
      <c r="E1084" s="733"/>
      <c r="F1084" s="733"/>
      <c r="G1084" s="733"/>
      <c r="H1084" s="733"/>
      <c r="I1084" s="733"/>
      <c r="J1084" s="733"/>
      <c r="K1084" s="733"/>
      <c r="L1084" s="734"/>
      <c r="M1084" s="111"/>
      <c r="N1084" s="111"/>
      <c r="O1084" s="111"/>
      <c r="P1084" s="111"/>
      <c r="Q1084" s="111"/>
      <c r="R1084" s="111"/>
      <c r="S1084" s="111"/>
      <c r="T1084" s="111"/>
      <c r="U1084" s="111"/>
      <c r="V1084" s="111"/>
      <c r="W1084" s="111"/>
      <c r="X1084" s="111"/>
      <c r="Y1084" s="111"/>
      <c r="Z1084" s="111"/>
      <c r="AA1084" s="111"/>
      <c r="AB1084" s="111"/>
      <c r="AC1084" s="111"/>
      <c r="AD1084" s="111"/>
      <c r="AE1084" s="8"/>
      <c r="AG1084" s="269">
        <f t="shared" si="404"/>
        <v>1</v>
      </c>
      <c r="AH1084" s="298">
        <f t="shared" si="405"/>
        <v>0</v>
      </c>
      <c r="AI1084" s="299">
        <f t="shared" si="406"/>
        <v>0</v>
      </c>
      <c r="AJ1084" s="300">
        <f t="shared" si="407"/>
        <v>0</v>
      </c>
      <c r="AK1084" s="301">
        <f t="shared" si="408"/>
        <v>0</v>
      </c>
      <c r="AL1084" s="298">
        <f t="shared" si="409"/>
        <v>0</v>
      </c>
      <c r="AM1084" s="299">
        <f t="shared" si="410"/>
        <v>0</v>
      </c>
      <c r="AN1084" s="300">
        <f t="shared" si="411"/>
        <v>0</v>
      </c>
      <c r="AO1084" s="301">
        <f t="shared" si="412"/>
        <v>0</v>
      </c>
      <c r="AP1084" s="298">
        <f t="shared" si="413"/>
        <v>0</v>
      </c>
      <c r="AQ1084" s="299">
        <f t="shared" si="414"/>
        <v>0</v>
      </c>
      <c r="AR1084" s="300">
        <f t="shared" si="415"/>
        <v>0</v>
      </c>
      <c r="AS1084" s="301">
        <f t="shared" si="416"/>
        <v>0</v>
      </c>
      <c r="AT1084" s="298">
        <f t="shared" si="417"/>
        <v>0</v>
      </c>
      <c r="AU1084" s="299">
        <f t="shared" si="418"/>
        <v>0</v>
      </c>
      <c r="AV1084" s="300">
        <f t="shared" si="419"/>
        <v>0</v>
      </c>
      <c r="AW1084" s="301">
        <f t="shared" si="420"/>
        <v>0</v>
      </c>
      <c r="AX1084" s="298">
        <f t="shared" si="421"/>
        <v>0</v>
      </c>
      <c r="AY1084" s="299">
        <f t="shared" si="422"/>
        <v>0</v>
      </c>
      <c r="AZ1084" s="300">
        <f t="shared" si="423"/>
        <v>0</v>
      </c>
      <c r="BA1084" s="301">
        <f t="shared" si="424"/>
        <v>0</v>
      </c>
      <c r="BB1084" s="298">
        <f t="shared" si="425"/>
        <v>0</v>
      </c>
      <c r="BC1084" s="299">
        <f t="shared" si="426"/>
        <v>0</v>
      </c>
      <c r="BD1084" s="300">
        <f t="shared" si="427"/>
        <v>0</v>
      </c>
      <c r="BE1084" s="301">
        <f t="shared" si="428"/>
        <v>0</v>
      </c>
      <c r="BF1084" s="298">
        <f t="shared" si="429"/>
        <v>0</v>
      </c>
      <c r="BG1084" s="299">
        <f t="shared" si="430"/>
        <v>0</v>
      </c>
      <c r="BH1084" s="300">
        <f t="shared" si="431"/>
        <v>0</v>
      </c>
      <c r="BI1084" s="301">
        <f t="shared" si="432"/>
        <v>0</v>
      </c>
      <c r="BJ1084" s="298">
        <f t="shared" si="433"/>
        <v>0</v>
      </c>
      <c r="BK1084" s="299">
        <f t="shared" si="434"/>
        <v>0</v>
      </c>
      <c r="BL1084" s="300">
        <f t="shared" si="435"/>
        <v>0</v>
      </c>
      <c r="BM1084" s="301">
        <f t="shared" si="436"/>
        <v>0</v>
      </c>
      <c r="BN1084" s="298">
        <f t="shared" si="437"/>
        <v>0</v>
      </c>
      <c r="BO1084" s="299">
        <f t="shared" si="438"/>
        <v>0</v>
      </c>
      <c r="BP1084" s="300">
        <f t="shared" si="439"/>
        <v>0</v>
      </c>
      <c r="BQ1084" s="301">
        <f t="shared" si="440"/>
        <v>0</v>
      </c>
      <c r="BR1084" s="298">
        <f t="shared" si="441"/>
        <v>0</v>
      </c>
      <c r="BS1084" s="299">
        <f t="shared" si="442"/>
        <v>0</v>
      </c>
      <c r="BT1084" s="300">
        <f t="shared" si="443"/>
        <v>0</v>
      </c>
      <c r="BU1084" s="301">
        <f t="shared" si="444"/>
        <v>0</v>
      </c>
      <c r="BV1084" s="298">
        <f t="shared" si="445"/>
        <v>0</v>
      </c>
      <c r="BW1084" s="299">
        <f t="shared" si="446"/>
        <v>0</v>
      </c>
      <c r="BX1084" s="300">
        <f t="shared" si="447"/>
        <v>0</v>
      </c>
      <c r="BY1084" s="301">
        <f t="shared" si="448"/>
        <v>0</v>
      </c>
      <c r="BZ1084" s="298">
        <f t="shared" si="449"/>
        <v>0</v>
      </c>
      <c r="CA1084" s="299">
        <f t="shared" si="450"/>
        <v>0</v>
      </c>
      <c r="CB1084" s="300">
        <f t="shared" si="451"/>
        <v>0</v>
      </c>
      <c r="CC1084" s="301">
        <f t="shared" si="452"/>
        <v>0</v>
      </c>
      <c r="CD1084" s="298">
        <f t="shared" si="453"/>
        <v>0</v>
      </c>
      <c r="CE1084" s="299">
        <f t="shared" si="454"/>
        <v>0</v>
      </c>
      <c r="CF1084" s="300">
        <f t="shared" si="455"/>
        <v>0</v>
      </c>
      <c r="CG1084" s="301">
        <f t="shared" si="456"/>
        <v>0</v>
      </c>
      <c r="CH1084" s="298">
        <f t="shared" si="457"/>
        <v>0</v>
      </c>
      <c r="CI1084" s="299">
        <f t="shared" si="458"/>
        <v>0</v>
      </c>
      <c r="CJ1084" s="300">
        <f t="shared" si="459"/>
        <v>0</v>
      </c>
      <c r="CK1084" s="301">
        <f t="shared" si="460"/>
        <v>0</v>
      </c>
      <c r="CL1084" s="298">
        <f t="shared" si="461"/>
        <v>0</v>
      </c>
      <c r="CM1084" s="299">
        <f t="shared" si="462"/>
        <v>0</v>
      </c>
      <c r="CN1084" s="300">
        <f t="shared" si="463"/>
        <v>0</v>
      </c>
      <c r="CO1084" s="301">
        <f t="shared" si="464"/>
        <v>0</v>
      </c>
      <c r="CP1084" s="298">
        <f t="shared" si="465"/>
        <v>0</v>
      </c>
      <c r="CQ1084" s="299">
        <f t="shared" si="466"/>
        <v>0</v>
      </c>
      <c r="CR1084" s="300">
        <f t="shared" si="467"/>
        <v>0</v>
      </c>
      <c r="CS1084" s="301">
        <f t="shared" si="468"/>
        <v>0</v>
      </c>
      <c r="CT1084" s="298">
        <f t="shared" si="469"/>
        <v>0</v>
      </c>
      <c r="CU1084" s="299">
        <f t="shared" si="470"/>
        <v>0</v>
      </c>
      <c r="CV1084" s="300">
        <f t="shared" si="471"/>
        <v>0</v>
      </c>
      <c r="CW1084" s="301">
        <f t="shared" si="472"/>
        <v>0</v>
      </c>
      <c r="CX1084" s="298">
        <f t="shared" si="473"/>
        <v>0</v>
      </c>
      <c r="CY1084" s="299">
        <f t="shared" si="474"/>
        <v>0</v>
      </c>
      <c r="CZ1084" s="300">
        <f t="shared" si="475"/>
        <v>0</v>
      </c>
      <c r="DA1084" s="301">
        <f t="shared" si="476"/>
        <v>0</v>
      </c>
      <c r="DB1084" s="371">
        <f t="shared" si="477"/>
        <v>0</v>
      </c>
      <c r="DC1084" s="303">
        <f t="shared" si="478"/>
        <v>0</v>
      </c>
      <c r="DD1084" s="304" t="str">
        <f>IF(DC1084=0,"",
IF(SUM($DC$1047:DC1084)=1,DE1084,
IF($DC$1167&gt;SUM($DC$1047:DC1084),_xlfn.CONCAT(", ",DE1084),
IF($DC$1167=SUM($DC$1047:DC1084),_xlfn.CONCAT(" y ",DE1084)))))</f>
        <v/>
      </c>
      <c r="DE1084" s="231" t="s">
        <v>6249</v>
      </c>
      <c r="DF1084" s="290">
        <f t="shared" si="479"/>
        <v>1</v>
      </c>
      <c r="DG1084" s="291" t="str">
        <f>IF(DF1084=0,"",
IF(SUM($DF$1047:DF1084)=1,DH1084,
IF($DF$1167&gt;SUM($DF$1047:DF1084),_xlfn.CONCAT(", ",DH1084),
IF($DF$1167=SUM($DF$1047:DF1084),_xlfn.CONCAT(" y ",DH1084)))))</f>
        <v>, 38</v>
      </c>
      <c r="DH1084" s="222" t="s">
        <v>6249</v>
      </c>
      <c r="DI1084" s="378">
        <f t="shared" si="480"/>
        <v>0</v>
      </c>
      <c r="DJ1084" s="379">
        <f t="shared" si="481"/>
        <v>0</v>
      </c>
      <c r="DK1084" s="380">
        <f t="shared" si="482"/>
        <v>0</v>
      </c>
    </row>
    <row r="1085" spans="1:115" ht="30" customHeight="1">
      <c r="A1085" s="81"/>
      <c r="B1085" s="82"/>
      <c r="C1085" s="85" t="s">
        <v>143</v>
      </c>
      <c r="D1085" s="732" t="str">
        <f>IF(CNGE_2024_M1_Secc1_Sub1!$D80="","",CNGE_2024_M1_Secc1_Sub1!$D80)</f>
        <v>INSTITUTO TECNOLOGICO SUPERIOR DE PEROTE</v>
      </c>
      <c r="E1085" s="733"/>
      <c r="F1085" s="733"/>
      <c r="G1085" s="733"/>
      <c r="H1085" s="733"/>
      <c r="I1085" s="733"/>
      <c r="J1085" s="733"/>
      <c r="K1085" s="733"/>
      <c r="L1085" s="734"/>
      <c r="M1085" s="111"/>
      <c r="N1085" s="111"/>
      <c r="O1085" s="111"/>
      <c r="P1085" s="111"/>
      <c r="Q1085" s="111"/>
      <c r="R1085" s="111"/>
      <c r="S1085" s="111"/>
      <c r="T1085" s="111"/>
      <c r="U1085" s="111"/>
      <c r="V1085" s="111"/>
      <c r="W1085" s="111"/>
      <c r="X1085" s="111"/>
      <c r="Y1085" s="111"/>
      <c r="Z1085" s="111"/>
      <c r="AA1085" s="111"/>
      <c r="AB1085" s="111"/>
      <c r="AC1085" s="111"/>
      <c r="AD1085" s="111"/>
      <c r="AE1085" s="8"/>
      <c r="AG1085" s="269">
        <f t="shared" si="404"/>
        <v>1</v>
      </c>
      <c r="AH1085" s="298">
        <f t="shared" si="405"/>
        <v>0</v>
      </c>
      <c r="AI1085" s="299">
        <f t="shared" si="406"/>
        <v>0</v>
      </c>
      <c r="AJ1085" s="300">
        <f t="shared" si="407"/>
        <v>0</v>
      </c>
      <c r="AK1085" s="301">
        <f t="shared" si="408"/>
        <v>0</v>
      </c>
      <c r="AL1085" s="298">
        <f t="shared" si="409"/>
        <v>0</v>
      </c>
      <c r="AM1085" s="299">
        <f t="shared" si="410"/>
        <v>0</v>
      </c>
      <c r="AN1085" s="300">
        <f t="shared" si="411"/>
        <v>0</v>
      </c>
      <c r="AO1085" s="301">
        <f t="shared" si="412"/>
        <v>0</v>
      </c>
      <c r="AP1085" s="298">
        <f t="shared" si="413"/>
        <v>0</v>
      </c>
      <c r="AQ1085" s="299">
        <f t="shared" si="414"/>
        <v>0</v>
      </c>
      <c r="AR1085" s="300">
        <f t="shared" si="415"/>
        <v>0</v>
      </c>
      <c r="AS1085" s="301">
        <f t="shared" si="416"/>
        <v>0</v>
      </c>
      <c r="AT1085" s="298">
        <f t="shared" si="417"/>
        <v>0</v>
      </c>
      <c r="AU1085" s="299">
        <f t="shared" si="418"/>
        <v>0</v>
      </c>
      <c r="AV1085" s="300">
        <f t="shared" si="419"/>
        <v>0</v>
      </c>
      <c r="AW1085" s="301">
        <f t="shared" si="420"/>
        <v>0</v>
      </c>
      <c r="AX1085" s="298">
        <f t="shared" si="421"/>
        <v>0</v>
      </c>
      <c r="AY1085" s="299">
        <f t="shared" si="422"/>
        <v>0</v>
      </c>
      <c r="AZ1085" s="300">
        <f t="shared" si="423"/>
        <v>0</v>
      </c>
      <c r="BA1085" s="301">
        <f t="shared" si="424"/>
        <v>0</v>
      </c>
      <c r="BB1085" s="298">
        <f t="shared" si="425"/>
        <v>0</v>
      </c>
      <c r="BC1085" s="299">
        <f t="shared" si="426"/>
        <v>0</v>
      </c>
      <c r="BD1085" s="300">
        <f t="shared" si="427"/>
        <v>0</v>
      </c>
      <c r="BE1085" s="301">
        <f t="shared" si="428"/>
        <v>0</v>
      </c>
      <c r="BF1085" s="298">
        <f t="shared" si="429"/>
        <v>0</v>
      </c>
      <c r="BG1085" s="299">
        <f t="shared" si="430"/>
        <v>0</v>
      </c>
      <c r="BH1085" s="300">
        <f t="shared" si="431"/>
        <v>0</v>
      </c>
      <c r="BI1085" s="301">
        <f t="shared" si="432"/>
        <v>0</v>
      </c>
      <c r="BJ1085" s="298">
        <f t="shared" si="433"/>
        <v>0</v>
      </c>
      <c r="BK1085" s="299">
        <f t="shared" si="434"/>
        <v>0</v>
      </c>
      <c r="BL1085" s="300">
        <f t="shared" si="435"/>
        <v>0</v>
      </c>
      <c r="BM1085" s="301">
        <f t="shared" si="436"/>
        <v>0</v>
      </c>
      <c r="BN1085" s="298">
        <f t="shared" si="437"/>
        <v>0</v>
      </c>
      <c r="BO1085" s="299">
        <f t="shared" si="438"/>
        <v>0</v>
      </c>
      <c r="BP1085" s="300">
        <f t="shared" si="439"/>
        <v>0</v>
      </c>
      <c r="BQ1085" s="301">
        <f t="shared" si="440"/>
        <v>0</v>
      </c>
      <c r="BR1085" s="298">
        <f t="shared" si="441"/>
        <v>0</v>
      </c>
      <c r="BS1085" s="299">
        <f t="shared" si="442"/>
        <v>0</v>
      </c>
      <c r="BT1085" s="300">
        <f t="shared" si="443"/>
        <v>0</v>
      </c>
      <c r="BU1085" s="301">
        <f t="shared" si="444"/>
        <v>0</v>
      </c>
      <c r="BV1085" s="298">
        <f t="shared" si="445"/>
        <v>0</v>
      </c>
      <c r="BW1085" s="299">
        <f t="shared" si="446"/>
        <v>0</v>
      </c>
      <c r="BX1085" s="300">
        <f t="shared" si="447"/>
        <v>0</v>
      </c>
      <c r="BY1085" s="301">
        <f t="shared" si="448"/>
        <v>0</v>
      </c>
      <c r="BZ1085" s="298">
        <f t="shared" si="449"/>
        <v>0</v>
      </c>
      <c r="CA1085" s="299">
        <f t="shared" si="450"/>
        <v>0</v>
      </c>
      <c r="CB1085" s="300">
        <f t="shared" si="451"/>
        <v>0</v>
      </c>
      <c r="CC1085" s="301">
        <f t="shared" si="452"/>
        <v>0</v>
      </c>
      <c r="CD1085" s="298">
        <f t="shared" si="453"/>
        <v>0</v>
      </c>
      <c r="CE1085" s="299">
        <f t="shared" si="454"/>
        <v>0</v>
      </c>
      <c r="CF1085" s="300">
        <f t="shared" si="455"/>
        <v>0</v>
      </c>
      <c r="CG1085" s="301">
        <f t="shared" si="456"/>
        <v>0</v>
      </c>
      <c r="CH1085" s="298">
        <f t="shared" si="457"/>
        <v>0</v>
      </c>
      <c r="CI1085" s="299">
        <f t="shared" si="458"/>
        <v>0</v>
      </c>
      <c r="CJ1085" s="300">
        <f t="shared" si="459"/>
        <v>0</v>
      </c>
      <c r="CK1085" s="301">
        <f t="shared" si="460"/>
        <v>0</v>
      </c>
      <c r="CL1085" s="298">
        <f t="shared" si="461"/>
        <v>0</v>
      </c>
      <c r="CM1085" s="299">
        <f t="shared" si="462"/>
        <v>0</v>
      </c>
      <c r="CN1085" s="300">
        <f t="shared" si="463"/>
        <v>0</v>
      </c>
      <c r="CO1085" s="301">
        <f t="shared" si="464"/>
        <v>0</v>
      </c>
      <c r="CP1085" s="298">
        <f t="shared" si="465"/>
        <v>0</v>
      </c>
      <c r="CQ1085" s="299">
        <f t="shared" si="466"/>
        <v>0</v>
      </c>
      <c r="CR1085" s="300">
        <f t="shared" si="467"/>
        <v>0</v>
      </c>
      <c r="CS1085" s="301">
        <f t="shared" si="468"/>
        <v>0</v>
      </c>
      <c r="CT1085" s="298">
        <f t="shared" si="469"/>
        <v>0</v>
      </c>
      <c r="CU1085" s="299">
        <f t="shared" si="470"/>
        <v>0</v>
      </c>
      <c r="CV1085" s="300">
        <f t="shared" si="471"/>
        <v>0</v>
      </c>
      <c r="CW1085" s="301">
        <f t="shared" si="472"/>
        <v>0</v>
      </c>
      <c r="CX1085" s="298">
        <f t="shared" si="473"/>
        <v>0</v>
      </c>
      <c r="CY1085" s="299">
        <f t="shared" si="474"/>
        <v>0</v>
      </c>
      <c r="CZ1085" s="300">
        <f t="shared" si="475"/>
        <v>0</v>
      </c>
      <c r="DA1085" s="301">
        <f t="shared" si="476"/>
        <v>0</v>
      </c>
      <c r="DB1085" s="371">
        <f t="shared" si="477"/>
        <v>0</v>
      </c>
      <c r="DC1085" s="303">
        <f t="shared" si="478"/>
        <v>0</v>
      </c>
      <c r="DD1085" s="304" t="str">
        <f>IF(DC1085=0,"",
IF(SUM($DC$1047:DC1085)=1,DE1085,
IF($DC$1167&gt;SUM($DC$1047:DC1085),_xlfn.CONCAT(", ",DE1085),
IF($DC$1167=SUM($DC$1047:DC1085),_xlfn.CONCAT(" y ",DE1085)))))</f>
        <v/>
      </c>
      <c r="DE1085" s="231" t="s">
        <v>6250</v>
      </c>
      <c r="DF1085" s="290">
        <f t="shared" si="479"/>
        <v>1</v>
      </c>
      <c r="DG1085" s="291" t="str">
        <f>IF(DF1085=0,"",
IF(SUM($DF$1047:DF1085)=1,DH1085,
IF($DF$1167&gt;SUM($DF$1047:DF1085),_xlfn.CONCAT(", ",DH1085),
IF($DF$1167=SUM($DF$1047:DF1085),_xlfn.CONCAT(" y ",DH1085)))))</f>
        <v>, 39</v>
      </c>
      <c r="DH1085" s="222" t="s">
        <v>6250</v>
      </c>
      <c r="DI1085" s="378">
        <f t="shared" si="480"/>
        <v>0</v>
      </c>
      <c r="DJ1085" s="379">
        <f t="shared" si="481"/>
        <v>0</v>
      </c>
      <c r="DK1085" s="380">
        <f t="shared" si="482"/>
        <v>0</v>
      </c>
    </row>
    <row r="1086" spans="1:115" ht="30" customHeight="1">
      <c r="A1086" s="81"/>
      <c r="B1086" s="82"/>
      <c r="C1086" s="85" t="s">
        <v>144</v>
      </c>
      <c r="D1086" s="732" t="str">
        <f>IF(CNGE_2024_M1_Secc1_Sub1!$D81="","",CNGE_2024_M1_Secc1_Sub1!$D81)</f>
        <v>INSTITUTO TECNOLOGICO SUPERIOR DE ZONGOLICA</v>
      </c>
      <c r="E1086" s="733"/>
      <c r="F1086" s="733"/>
      <c r="G1086" s="733"/>
      <c r="H1086" s="733"/>
      <c r="I1086" s="733"/>
      <c r="J1086" s="733"/>
      <c r="K1086" s="733"/>
      <c r="L1086" s="734"/>
      <c r="M1086" s="111"/>
      <c r="N1086" s="111"/>
      <c r="O1086" s="111"/>
      <c r="P1086" s="111"/>
      <c r="Q1086" s="111"/>
      <c r="R1086" s="111"/>
      <c r="S1086" s="111"/>
      <c r="T1086" s="111"/>
      <c r="U1086" s="111"/>
      <c r="V1086" s="111"/>
      <c r="W1086" s="111"/>
      <c r="X1086" s="111"/>
      <c r="Y1086" s="111"/>
      <c r="Z1086" s="111"/>
      <c r="AA1086" s="111"/>
      <c r="AB1086" s="111"/>
      <c r="AC1086" s="111"/>
      <c r="AD1086" s="111"/>
      <c r="AE1086" s="8"/>
      <c r="AG1086" s="269">
        <f t="shared" si="404"/>
        <v>1</v>
      </c>
      <c r="AH1086" s="298">
        <f t="shared" si="405"/>
        <v>0</v>
      </c>
      <c r="AI1086" s="299">
        <f t="shared" si="406"/>
        <v>0</v>
      </c>
      <c r="AJ1086" s="300">
        <f t="shared" si="407"/>
        <v>0</v>
      </c>
      <c r="AK1086" s="301">
        <f t="shared" si="408"/>
        <v>0</v>
      </c>
      <c r="AL1086" s="298">
        <f t="shared" si="409"/>
        <v>0</v>
      </c>
      <c r="AM1086" s="299">
        <f t="shared" si="410"/>
        <v>0</v>
      </c>
      <c r="AN1086" s="300">
        <f t="shared" si="411"/>
        <v>0</v>
      </c>
      <c r="AO1086" s="301">
        <f t="shared" si="412"/>
        <v>0</v>
      </c>
      <c r="AP1086" s="298">
        <f t="shared" si="413"/>
        <v>0</v>
      </c>
      <c r="AQ1086" s="299">
        <f t="shared" si="414"/>
        <v>0</v>
      </c>
      <c r="AR1086" s="300">
        <f t="shared" si="415"/>
        <v>0</v>
      </c>
      <c r="AS1086" s="301">
        <f t="shared" si="416"/>
        <v>0</v>
      </c>
      <c r="AT1086" s="298">
        <f t="shared" si="417"/>
        <v>0</v>
      </c>
      <c r="AU1086" s="299">
        <f t="shared" si="418"/>
        <v>0</v>
      </c>
      <c r="AV1086" s="300">
        <f t="shared" si="419"/>
        <v>0</v>
      </c>
      <c r="AW1086" s="301">
        <f t="shared" si="420"/>
        <v>0</v>
      </c>
      <c r="AX1086" s="298">
        <f t="shared" si="421"/>
        <v>0</v>
      </c>
      <c r="AY1086" s="299">
        <f t="shared" si="422"/>
        <v>0</v>
      </c>
      <c r="AZ1086" s="300">
        <f t="shared" si="423"/>
        <v>0</v>
      </c>
      <c r="BA1086" s="301">
        <f t="shared" si="424"/>
        <v>0</v>
      </c>
      <c r="BB1086" s="298">
        <f t="shared" si="425"/>
        <v>0</v>
      </c>
      <c r="BC1086" s="299">
        <f t="shared" si="426"/>
        <v>0</v>
      </c>
      <c r="BD1086" s="300">
        <f t="shared" si="427"/>
        <v>0</v>
      </c>
      <c r="BE1086" s="301">
        <f t="shared" si="428"/>
        <v>0</v>
      </c>
      <c r="BF1086" s="298">
        <f t="shared" si="429"/>
        <v>0</v>
      </c>
      <c r="BG1086" s="299">
        <f t="shared" si="430"/>
        <v>0</v>
      </c>
      <c r="BH1086" s="300">
        <f t="shared" si="431"/>
        <v>0</v>
      </c>
      <c r="BI1086" s="301">
        <f t="shared" si="432"/>
        <v>0</v>
      </c>
      <c r="BJ1086" s="298">
        <f t="shared" si="433"/>
        <v>0</v>
      </c>
      <c r="BK1086" s="299">
        <f t="shared" si="434"/>
        <v>0</v>
      </c>
      <c r="BL1086" s="300">
        <f t="shared" si="435"/>
        <v>0</v>
      </c>
      <c r="BM1086" s="301">
        <f t="shared" si="436"/>
        <v>0</v>
      </c>
      <c r="BN1086" s="298">
        <f t="shared" si="437"/>
        <v>0</v>
      </c>
      <c r="BO1086" s="299">
        <f t="shared" si="438"/>
        <v>0</v>
      </c>
      <c r="BP1086" s="300">
        <f t="shared" si="439"/>
        <v>0</v>
      </c>
      <c r="BQ1086" s="301">
        <f t="shared" si="440"/>
        <v>0</v>
      </c>
      <c r="BR1086" s="298">
        <f t="shared" si="441"/>
        <v>0</v>
      </c>
      <c r="BS1086" s="299">
        <f t="shared" si="442"/>
        <v>0</v>
      </c>
      <c r="BT1086" s="300">
        <f t="shared" si="443"/>
        <v>0</v>
      </c>
      <c r="BU1086" s="301">
        <f t="shared" si="444"/>
        <v>0</v>
      </c>
      <c r="BV1086" s="298">
        <f t="shared" si="445"/>
        <v>0</v>
      </c>
      <c r="BW1086" s="299">
        <f t="shared" si="446"/>
        <v>0</v>
      </c>
      <c r="BX1086" s="300">
        <f t="shared" si="447"/>
        <v>0</v>
      </c>
      <c r="BY1086" s="301">
        <f t="shared" si="448"/>
        <v>0</v>
      </c>
      <c r="BZ1086" s="298">
        <f t="shared" si="449"/>
        <v>0</v>
      </c>
      <c r="CA1086" s="299">
        <f t="shared" si="450"/>
        <v>0</v>
      </c>
      <c r="CB1086" s="300">
        <f t="shared" si="451"/>
        <v>0</v>
      </c>
      <c r="CC1086" s="301">
        <f t="shared" si="452"/>
        <v>0</v>
      </c>
      <c r="CD1086" s="298">
        <f t="shared" si="453"/>
        <v>0</v>
      </c>
      <c r="CE1086" s="299">
        <f t="shared" si="454"/>
        <v>0</v>
      </c>
      <c r="CF1086" s="300">
        <f t="shared" si="455"/>
        <v>0</v>
      </c>
      <c r="CG1086" s="301">
        <f t="shared" si="456"/>
        <v>0</v>
      </c>
      <c r="CH1086" s="298">
        <f t="shared" si="457"/>
        <v>0</v>
      </c>
      <c r="CI1086" s="299">
        <f t="shared" si="458"/>
        <v>0</v>
      </c>
      <c r="CJ1086" s="300">
        <f t="shared" si="459"/>
        <v>0</v>
      </c>
      <c r="CK1086" s="301">
        <f t="shared" si="460"/>
        <v>0</v>
      </c>
      <c r="CL1086" s="298">
        <f t="shared" si="461"/>
        <v>0</v>
      </c>
      <c r="CM1086" s="299">
        <f t="shared" si="462"/>
        <v>0</v>
      </c>
      <c r="CN1086" s="300">
        <f t="shared" si="463"/>
        <v>0</v>
      </c>
      <c r="CO1086" s="301">
        <f t="shared" si="464"/>
        <v>0</v>
      </c>
      <c r="CP1086" s="298">
        <f t="shared" si="465"/>
        <v>0</v>
      </c>
      <c r="CQ1086" s="299">
        <f t="shared" si="466"/>
        <v>0</v>
      </c>
      <c r="CR1086" s="300">
        <f t="shared" si="467"/>
        <v>0</v>
      </c>
      <c r="CS1086" s="301">
        <f t="shared" si="468"/>
        <v>0</v>
      </c>
      <c r="CT1086" s="298">
        <f t="shared" si="469"/>
        <v>0</v>
      </c>
      <c r="CU1086" s="299">
        <f t="shared" si="470"/>
        <v>0</v>
      </c>
      <c r="CV1086" s="300">
        <f t="shared" si="471"/>
        <v>0</v>
      </c>
      <c r="CW1086" s="301">
        <f t="shared" si="472"/>
        <v>0</v>
      </c>
      <c r="CX1086" s="298">
        <f t="shared" si="473"/>
        <v>0</v>
      </c>
      <c r="CY1086" s="299">
        <f t="shared" si="474"/>
        <v>0</v>
      </c>
      <c r="CZ1086" s="300">
        <f t="shared" si="475"/>
        <v>0</v>
      </c>
      <c r="DA1086" s="301">
        <f t="shared" si="476"/>
        <v>0</v>
      </c>
      <c r="DB1086" s="371">
        <f t="shared" si="477"/>
        <v>0</v>
      </c>
      <c r="DC1086" s="303">
        <f t="shared" si="478"/>
        <v>0</v>
      </c>
      <c r="DD1086" s="304" t="str">
        <f>IF(DC1086=0,"",
IF(SUM($DC$1047:DC1086)=1,DE1086,
IF($DC$1167&gt;SUM($DC$1047:DC1086),_xlfn.CONCAT(", ",DE1086),
IF($DC$1167=SUM($DC$1047:DC1086),_xlfn.CONCAT(" y ",DE1086)))))</f>
        <v/>
      </c>
      <c r="DE1086" s="231" t="s">
        <v>6251</v>
      </c>
      <c r="DF1086" s="290">
        <f t="shared" si="479"/>
        <v>1</v>
      </c>
      <c r="DG1086" s="291" t="str">
        <f>IF(DF1086=0,"",
IF(SUM($DF$1047:DF1086)=1,DH1086,
IF($DF$1167&gt;SUM($DF$1047:DF1086),_xlfn.CONCAT(", ",DH1086),
IF($DF$1167=SUM($DF$1047:DF1086),_xlfn.CONCAT(" y ",DH1086)))))</f>
        <v>, 40</v>
      </c>
      <c r="DH1086" s="222" t="s">
        <v>6251</v>
      </c>
      <c r="DI1086" s="378">
        <f t="shared" si="480"/>
        <v>0</v>
      </c>
      <c r="DJ1086" s="379">
        <f t="shared" si="481"/>
        <v>0</v>
      </c>
      <c r="DK1086" s="380">
        <f t="shared" si="482"/>
        <v>0</v>
      </c>
    </row>
    <row r="1087" spans="1:115" ht="30" customHeight="1">
      <c r="A1087" s="81"/>
      <c r="B1087" s="82"/>
      <c r="C1087" s="85" t="s">
        <v>145</v>
      </c>
      <c r="D1087" s="732" t="str">
        <f>IF(CNGE_2024_M1_Secc1_Sub1!$D82="","",CNGE_2024_M1_Secc1_Sub1!$D82)</f>
        <v>INSTITUTO TECNOLOGICO SUPERIOR DE NARANJOS</v>
      </c>
      <c r="E1087" s="733"/>
      <c r="F1087" s="733"/>
      <c r="G1087" s="733"/>
      <c r="H1087" s="733"/>
      <c r="I1087" s="733"/>
      <c r="J1087" s="733"/>
      <c r="K1087" s="733"/>
      <c r="L1087" s="734"/>
      <c r="M1087" s="111"/>
      <c r="N1087" s="111"/>
      <c r="O1087" s="111"/>
      <c r="P1087" s="111"/>
      <c r="Q1087" s="111"/>
      <c r="R1087" s="111"/>
      <c r="S1087" s="111"/>
      <c r="T1087" s="111"/>
      <c r="U1087" s="111"/>
      <c r="V1087" s="111"/>
      <c r="W1087" s="111"/>
      <c r="X1087" s="111"/>
      <c r="Y1087" s="111"/>
      <c r="Z1087" s="111"/>
      <c r="AA1087" s="111"/>
      <c r="AB1087" s="111"/>
      <c r="AC1087" s="111"/>
      <c r="AD1087" s="111"/>
      <c r="AE1087" s="8"/>
      <c r="AG1087" s="269">
        <f t="shared" si="404"/>
        <v>1</v>
      </c>
      <c r="AH1087" s="298">
        <f t="shared" si="405"/>
        <v>0</v>
      </c>
      <c r="AI1087" s="299">
        <f t="shared" si="406"/>
        <v>0</v>
      </c>
      <c r="AJ1087" s="300">
        <f t="shared" si="407"/>
        <v>0</v>
      </c>
      <c r="AK1087" s="301">
        <f t="shared" si="408"/>
        <v>0</v>
      </c>
      <c r="AL1087" s="298">
        <f t="shared" si="409"/>
        <v>0</v>
      </c>
      <c r="AM1087" s="299">
        <f t="shared" si="410"/>
        <v>0</v>
      </c>
      <c r="AN1087" s="300">
        <f t="shared" si="411"/>
        <v>0</v>
      </c>
      <c r="AO1087" s="301">
        <f t="shared" si="412"/>
        <v>0</v>
      </c>
      <c r="AP1087" s="298">
        <f t="shared" si="413"/>
        <v>0</v>
      </c>
      <c r="AQ1087" s="299">
        <f t="shared" si="414"/>
        <v>0</v>
      </c>
      <c r="AR1087" s="300">
        <f t="shared" si="415"/>
        <v>0</v>
      </c>
      <c r="AS1087" s="301">
        <f t="shared" si="416"/>
        <v>0</v>
      </c>
      <c r="AT1087" s="298">
        <f t="shared" si="417"/>
        <v>0</v>
      </c>
      <c r="AU1087" s="299">
        <f t="shared" si="418"/>
        <v>0</v>
      </c>
      <c r="AV1087" s="300">
        <f t="shared" si="419"/>
        <v>0</v>
      </c>
      <c r="AW1087" s="301">
        <f t="shared" si="420"/>
        <v>0</v>
      </c>
      <c r="AX1087" s="298">
        <f t="shared" si="421"/>
        <v>0</v>
      </c>
      <c r="AY1087" s="299">
        <f t="shared" si="422"/>
        <v>0</v>
      </c>
      <c r="AZ1087" s="300">
        <f t="shared" si="423"/>
        <v>0</v>
      </c>
      <c r="BA1087" s="301">
        <f t="shared" si="424"/>
        <v>0</v>
      </c>
      <c r="BB1087" s="298">
        <f t="shared" si="425"/>
        <v>0</v>
      </c>
      <c r="BC1087" s="299">
        <f t="shared" si="426"/>
        <v>0</v>
      </c>
      <c r="BD1087" s="300">
        <f t="shared" si="427"/>
        <v>0</v>
      </c>
      <c r="BE1087" s="301">
        <f t="shared" si="428"/>
        <v>0</v>
      </c>
      <c r="BF1087" s="298">
        <f t="shared" si="429"/>
        <v>0</v>
      </c>
      <c r="BG1087" s="299">
        <f t="shared" si="430"/>
        <v>0</v>
      </c>
      <c r="BH1087" s="300">
        <f t="shared" si="431"/>
        <v>0</v>
      </c>
      <c r="BI1087" s="301">
        <f t="shared" si="432"/>
        <v>0</v>
      </c>
      <c r="BJ1087" s="298">
        <f t="shared" si="433"/>
        <v>0</v>
      </c>
      <c r="BK1087" s="299">
        <f t="shared" si="434"/>
        <v>0</v>
      </c>
      <c r="BL1087" s="300">
        <f t="shared" si="435"/>
        <v>0</v>
      </c>
      <c r="BM1087" s="301">
        <f t="shared" si="436"/>
        <v>0</v>
      </c>
      <c r="BN1087" s="298">
        <f t="shared" si="437"/>
        <v>0</v>
      </c>
      <c r="BO1087" s="299">
        <f t="shared" si="438"/>
        <v>0</v>
      </c>
      <c r="BP1087" s="300">
        <f t="shared" si="439"/>
        <v>0</v>
      </c>
      <c r="BQ1087" s="301">
        <f t="shared" si="440"/>
        <v>0</v>
      </c>
      <c r="BR1087" s="298">
        <f t="shared" si="441"/>
        <v>0</v>
      </c>
      <c r="BS1087" s="299">
        <f t="shared" si="442"/>
        <v>0</v>
      </c>
      <c r="BT1087" s="300">
        <f t="shared" si="443"/>
        <v>0</v>
      </c>
      <c r="BU1087" s="301">
        <f t="shared" si="444"/>
        <v>0</v>
      </c>
      <c r="BV1087" s="298">
        <f t="shared" si="445"/>
        <v>0</v>
      </c>
      <c r="BW1087" s="299">
        <f t="shared" si="446"/>
        <v>0</v>
      </c>
      <c r="BX1087" s="300">
        <f t="shared" si="447"/>
        <v>0</v>
      </c>
      <c r="BY1087" s="301">
        <f t="shared" si="448"/>
        <v>0</v>
      </c>
      <c r="BZ1087" s="298">
        <f t="shared" si="449"/>
        <v>0</v>
      </c>
      <c r="CA1087" s="299">
        <f t="shared" si="450"/>
        <v>0</v>
      </c>
      <c r="CB1087" s="300">
        <f t="shared" si="451"/>
        <v>0</v>
      </c>
      <c r="CC1087" s="301">
        <f t="shared" si="452"/>
        <v>0</v>
      </c>
      <c r="CD1087" s="298">
        <f t="shared" si="453"/>
        <v>0</v>
      </c>
      <c r="CE1087" s="299">
        <f t="shared" si="454"/>
        <v>0</v>
      </c>
      <c r="CF1087" s="300">
        <f t="shared" si="455"/>
        <v>0</v>
      </c>
      <c r="CG1087" s="301">
        <f t="shared" si="456"/>
        <v>0</v>
      </c>
      <c r="CH1087" s="298">
        <f t="shared" si="457"/>
        <v>0</v>
      </c>
      <c r="CI1087" s="299">
        <f t="shared" si="458"/>
        <v>0</v>
      </c>
      <c r="CJ1087" s="300">
        <f t="shared" si="459"/>
        <v>0</v>
      </c>
      <c r="CK1087" s="301">
        <f t="shared" si="460"/>
        <v>0</v>
      </c>
      <c r="CL1087" s="298">
        <f t="shared" si="461"/>
        <v>0</v>
      </c>
      <c r="CM1087" s="299">
        <f t="shared" si="462"/>
        <v>0</v>
      </c>
      <c r="CN1087" s="300">
        <f t="shared" si="463"/>
        <v>0</v>
      </c>
      <c r="CO1087" s="301">
        <f t="shared" si="464"/>
        <v>0</v>
      </c>
      <c r="CP1087" s="298">
        <f t="shared" si="465"/>
        <v>0</v>
      </c>
      <c r="CQ1087" s="299">
        <f t="shared" si="466"/>
        <v>0</v>
      </c>
      <c r="CR1087" s="300">
        <f t="shared" si="467"/>
        <v>0</v>
      </c>
      <c r="CS1087" s="301">
        <f t="shared" si="468"/>
        <v>0</v>
      </c>
      <c r="CT1087" s="298">
        <f t="shared" si="469"/>
        <v>0</v>
      </c>
      <c r="CU1087" s="299">
        <f t="shared" si="470"/>
        <v>0</v>
      </c>
      <c r="CV1087" s="300">
        <f t="shared" si="471"/>
        <v>0</v>
      </c>
      <c r="CW1087" s="301">
        <f t="shared" si="472"/>
        <v>0</v>
      </c>
      <c r="CX1087" s="298">
        <f t="shared" si="473"/>
        <v>0</v>
      </c>
      <c r="CY1087" s="299">
        <f t="shared" si="474"/>
        <v>0</v>
      </c>
      <c r="CZ1087" s="300">
        <f t="shared" si="475"/>
        <v>0</v>
      </c>
      <c r="DA1087" s="301">
        <f t="shared" si="476"/>
        <v>0</v>
      </c>
      <c r="DB1087" s="371">
        <f t="shared" si="477"/>
        <v>0</v>
      </c>
      <c r="DC1087" s="303">
        <f t="shared" si="478"/>
        <v>0</v>
      </c>
      <c r="DD1087" s="304" t="str">
        <f>IF(DC1087=0,"",
IF(SUM($DC$1047:DC1087)=1,DE1087,
IF($DC$1167&gt;SUM($DC$1047:DC1087),_xlfn.CONCAT(", ",DE1087),
IF($DC$1167=SUM($DC$1047:DC1087),_xlfn.CONCAT(" y ",DE1087)))))</f>
        <v/>
      </c>
      <c r="DE1087" s="231" t="s">
        <v>6252</v>
      </c>
      <c r="DF1087" s="290">
        <f t="shared" si="479"/>
        <v>1</v>
      </c>
      <c r="DG1087" s="291" t="str">
        <f>IF(DF1087=0,"",
IF(SUM($DF$1047:DF1087)=1,DH1087,
IF($DF$1167&gt;SUM($DF$1047:DF1087),_xlfn.CONCAT(", ",DH1087),
IF($DF$1167=SUM($DF$1047:DF1087),_xlfn.CONCAT(" y ",DH1087)))))</f>
        <v>, 41</v>
      </c>
      <c r="DH1087" s="222" t="s">
        <v>6252</v>
      </c>
      <c r="DI1087" s="378">
        <f t="shared" si="480"/>
        <v>0</v>
      </c>
      <c r="DJ1087" s="379">
        <f t="shared" si="481"/>
        <v>0</v>
      </c>
      <c r="DK1087" s="380">
        <f t="shared" si="482"/>
        <v>0</v>
      </c>
    </row>
    <row r="1088" spans="1:115" ht="30" customHeight="1">
      <c r="A1088" s="81"/>
      <c r="B1088" s="82"/>
      <c r="C1088" s="85" t="s">
        <v>146</v>
      </c>
      <c r="D1088" s="732" t="str">
        <f>IF(CNGE_2024_M1_Secc1_Sub1!$D83="","",CNGE_2024_M1_Secc1_Sub1!$D83)</f>
        <v>INSTITUTO TECNOLOGICO SUPERIOR DE CHICONTEPEC</v>
      </c>
      <c r="E1088" s="733"/>
      <c r="F1088" s="733"/>
      <c r="G1088" s="733"/>
      <c r="H1088" s="733"/>
      <c r="I1088" s="733"/>
      <c r="J1088" s="733"/>
      <c r="K1088" s="733"/>
      <c r="L1088" s="734"/>
      <c r="M1088" s="111"/>
      <c r="N1088" s="111"/>
      <c r="O1088" s="111"/>
      <c r="P1088" s="111"/>
      <c r="Q1088" s="111"/>
      <c r="R1088" s="111"/>
      <c r="S1088" s="111"/>
      <c r="T1088" s="111"/>
      <c r="U1088" s="111"/>
      <c r="V1088" s="111"/>
      <c r="W1088" s="111"/>
      <c r="X1088" s="111"/>
      <c r="Y1088" s="111"/>
      <c r="Z1088" s="111"/>
      <c r="AA1088" s="111"/>
      <c r="AB1088" s="111"/>
      <c r="AC1088" s="111"/>
      <c r="AD1088" s="111"/>
      <c r="AE1088" s="8"/>
      <c r="AG1088" s="269">
        <f t="shared" si="404"/>
        <v>1</v>
      </c>
      <c r="AH1088" s="298">
        <f t="shared" si="405"/>
        <v>0</v>
      </c>
      <c r="AI1088" s="299">
        <f t="shared" si="406"/>
        <v>0</v>
      </c>
      <c r="AJ1088" s="300">
        <f t="shared" si="407"/>
        <v>0</v>
      </c>
      <c r="AK1088" s="301">
        <f t="shared" si="408"/>
        <v>0</v>
      </c>
      <c r="AL1088" s="298">
        <f t="shared" si="409"/>
        <v>0</v>
      </c>
      <c r="AM1088" s="299">
        <f t="shared" si="410"/>
        <v>0</v>
      </c>
      <c r="AN1088" s="300">
        <f t="shared" si="411"/>
        <v>0</v>
      </c>
      <c r="AO1088" s="301">
        <f t="shared" si="412"/>
        <v>0</v>
      </c>
      <c r="AP1088" s="298">
        <f t="shared" si="413"/>
        <v>0</v>
      </c>
      <c r="AQ1088" s="299">
        <f t="shared" si="414"/>
        <v>0</v>
      </c>
      <c r="AR1088" s="300">
        <f t="shared" si="415"/>
        <v>0</v>
      </c>
      <c r="AS1088" s="301">
        <f t="shared" si="416"/>
        <v>0</v>
      </c>
      <c r="AT1088" s="298">
        <f t="shared" si="417"/>
        <v>0</v>
      </c>
      <c r="AU1088" s="299">
        <f t="shared" si="418"/>
        <v>0</v>
      </c>
      <c r="AV1088" s="300">
        <f t="shared" si="419"/>
        <v>0</v>
      </c>
      <c r="AW1088" s="301">
        <f t="shared" si="420"/>
        <v>0</v>
      </c>
      <c r="AX1088" s="298">
        <f t="shared" si="421"/>
        <v>0</v>
      </c>
      <c r="AY1088" s="299">
        <f t="shared" si="422"/>
        <v>0</v>
      </c>
      <c r="AZ1088" s="300">
        <f t="shared" si="423"/>
        <v>0</v>
      </c>
      <c r="BA1088" s="301">
        <f t="shared" si="424"/>
        <v>0</v>
      </c>
      <c r="BB1088" s="298">
        <f t="shared" si="425"/>
        <v>0</v>
      </c>
      <c r="BC1088" s="299">
        <f t="shared" si="426"/>
        <v>0</v>
      </c>
      <c r="BD1088" s="300">
        <f t="shared" si="427"/>
        <v>0</v>
      </c>
      <c r="BE1088" s="301">
        <f t="shared" si="428"/>
        <v>0</v>
      </c>
      <c r="BF1088" s="298">
        <f t="shared" si="429"/>
        <v>0</v>
      </c>
      <c r="BG1088" s="299">
        <f t="shared" si="430"/>
        <v>0</v>
      </c>
      <c r="BH1088" s="300">
        <f t="shared" si="431"/>
        <v>0</v>
      </c>
      <c r="BI1088" s="301">
        <f t="shared" si="432"/>
        <v>0</v>
      </c>
      <c r="BJ1088" s="298">
        <f t="shared" si="433"/>
        <v>0</v>
      </c>
      <c r="BK1088" s="299">
        <f t="shared" si="434"/>
        <v>0</v>
      </c>
      <c r="BL1088" s="300">
        <f t="shared" si="435"/>
        <v>0</v>
      </c>
      <c r="BM1088" s="301">
        <f t="shared" si="436"/>
        <v>0</v>
      </c>
      <c r="BN1088" s="298">
        <f t="shared" si="437"/>
        <v>0</v>
      </c>
      <c r="BO1088" s="299">
        <f t="shared" si="438"/>
        <v>0</v>
      </c>
      <c r="BP1088" s="300">
        <f t="shared" si="439"/>
        <v>0</v>
      </c>
      <c r="BQ1088" s="301">
        <f t="shared" si="440"/>
        <v>0</v>
      </c>
      <c r="BR1088" s="298">
        <f t="shared" si="441"/>
        <v>0</v>
      </c>
      <c r="BS1088" s="299">
        <f t="shared" si="442"/>
        <v>0</v>
      </c>
      <c r="BT1088" s="300">
        <f t="shared" si="443"/>
        <v>0</v>
      </c>
      <c r="BU1088" s="301">
        <f t="shared" si="444"/>
        <v>0</v>
      </c>
      <c r="BV1088" s="298">
        <f t="shared" si="445"/>
        <v>0</v>
      </c>
      <c r="BW1088" s="299">
        <f t="shared" si="446"/>
        <v>0</v>
      </c>
      <c r="BX1088" s="300">
        <f t="shared" si="447"/>
        <v>0</v>
      </c>
      <c r="BY1088" s="301">
        <f t="shared" si="448"/>
        <v>0</v>
      </c>
      <c r="BZ1088" s="298">
        <f t="shared" si="449"/>
        <v>0</v>
      </c>
      <c r="CA1088" s="299">
        <f t="shared" si="450"/>
        <v>0</v>
      </c>
      <c r="CB1088" s="300">
        <f t="shared" si="451"/>
        <v>0</v>
      </c>
      <c r="CC1088" s="301">
        <f t="shared" si="452"/>
        <v>0</v>
      </c>
      <c r="CD1088" s="298">
        <f t="shared" si="453"/>
        <v>0</v>
      </c>
      <c r="CE1088" s="299">
        <f t="shared" si="454"/>
        <v>0</v>
      </c>
      <c r="CF1088" s="300">
        <f t="shared" si="455"/>
        <v>0</v>
      </c>
      <c r="CG1088" s="301">
        <f t="shared" si="456"/>
        <v>0</v>
      </c>
      <c r="CH1088" s="298">
        <f t="shared" si="457"/>
        <v>0</v>
      </c>
      <c r="CI1088" s="299">
        <f t="shared" si="458"/>
        <v>0</v>
      </c>
      <c r="CJ1088" s="300">
        <f t="shared" si="459"/>
        <v>0</v>
      </c>
      <c r="CK1088" s="301">
        <f t="shared" si="460"/>
        <v>0</v>
      </c>
      <c r="CL1088" s="298">
        <f t="shared" si="461"/>
        <v>0</v>
      </c>
      <c r="CM1088" s="299">
        <f t="shared" si="462"/>
        <v>0</v>
      </c>
      <c r="CN1088" s="300">
        <f t="shared" si="463"/>
        <v>0</v>
      </c>
      <c r="CO1088" s="301">
        <f t="shared" si="464"/>
        <v>0</v>
      </c>
      <c r="CP1088" s="298">
        <f t="shared" si="465"/>
        <v>0</v>
      </c>
      <c r="CQ1088" s="299">
        <f t="shared" si="466"/>
        <v>0</v>
      </c>
      <c r="CR1088" s="300">
        <f t="shared" si="467"/>
        <v>0</v>
      </c>
      <c r="CS1088" s="301">
        <f t="shared" si="468"/>
        <v>0</v>
      </c>
      <c r="CT1088" s="298">
        <f t="shared" si="469"/>
        <v>0</v>
      </c>
      <c r="CU1088" s="299">
        <f t="shared" si="470"/>
        <v>0</v>
      </c>
      <c r="CV1088" s="300">
        <f t="shared" si="471"/>
        <v>0</v>
      </c>
      <c r="CW1088" s="301">
        <f t="shared" si="472"/>
        <v>0</v>
      </c>
      <c r="CX1088" s="298">
        <f t="shared" si="473"/>
        <v>0</v>
      </c>
      <c r="CY1088" s="299">
        <f t="shared" si="474"/>
        <v>0</v>
      </c>
      <c r="CZ1088" s="300">
        <f t="shared" si="475"/>
        <v>0</v>
      </c>
      <c r="DA1088" s="301">
        <f t="shared" si="476"/>
        <v>0</v>
      </c>
      <c r="DB1088" s="371">
        <f t="shared" si="477"/>
        <v>0</v>
      </c>
      <c r="DC1088" s="303">
        <f t="shared" si="478"/>
        <v>0</v>
      </c>
      <c r="DD1088" s="304" t="str">
        <f>IF(DC1088=0,"",
IF(SUM($DC$1047:DC1088)=1,DE1088,
IF($DC$1167&gt;SUM($DC$1047:DC1088),_xlfn.CONCAT(", ",DE1088),
IF($DC$1167=SUM($DC$1047:DC1088),_xlfn.CONCAT(" y ",DE1088)))))</f>
        <v/>
      </c>
      <c r="DE1088" s="231" t="s">
        <v>6253</v>
      </c>
      <c r="DF1088" s="290">
        <f t="shared" si="479"/>
        <v>1</v>
      </c>
      <c r="DG1088" s="291" t="str">
        <f>IF(DF1088=0,"",
IF(SUM($DF$1047:DF1088)=1,DH1088,
IF($DF$1167&gt;SUM($DF$1047:DF1088),_xlfn.CONCAT(", ",DH1088),
IF($DF$1167=SUM($DF$1047:DF1088),_xlfn.CONCAT(" y ",DH1088)))))</f>
        <v>, 42</v>
      </c>
      <c r="DH1088" s="222" t="s">
        <v>6253</v>
      </c>
      <c r="DI1088" s="378">
        <f t="shared" si="480"/>
        <v>0</v>
      </c>
      <c r="DJ1088" s="379">
        <f t="shared" si="481"/>
        <v>0</v>
      </c>
      <c r="DK1088" s="380">
        <f t="shared" si="482"/>
        <v>0</v>
      </c>
    </row>
    <row r="1089" spans="1:115" ht="30" customHeight="1">
      <c r="A1089" s="81"/>
      <c r="B1089" s="82"/>
      <c r="C1089" s="85" t="s">
        <v>147</v>
      </c>
      <c r="D1089" s="732" t="str">
        <f>IF(CNGE_2024_M1_Secc1_Sub1!$D84="","",CNGE_2024_M1_Secc1_Sub1!$D84)</f>
        <v>INSTITUTO TECNOLOGICO SUPERIOR DE MARTINEZ DE LA TORRE</v>
      </c>
      <c r="E1089" s="733"/>
      <c r="F1089" s="733"/>
      <c r="G1089" s="733"/>
      <c r="H1089" s="733"/>
      <c r="I1089" s="733"/>
      <c r="J1089" s="733"/>
      <c r="K1089" s="733"/>
      <c r="L1089" s="734"/>
      <c r="M1089" s="111"/>
      <c r="N1089" s="111"/>
      <c r="O1089" s="111"/>
      <c r="P1089" s="111"/>
      <c r="Q1089" s="111"/>
      <c r="R1089" s="111"/>
      <c r="S1089" s="111"/>
      <c r="T1089" s="111"/>
      <c r="U1089" s="111"/>
      <c r="V1089" s="111"/>
      <c r="W1089" s="111"/>
      <c r="X1089" s="111"/>
      <c r="Y1089" s="111"/>
      <c r="Z1089" s="111"/>
      <c r="AA1089" s="111"/>
      <c r="AB1089" s="111"/>
      <c r="AC1089" s="111"/>
      <c r="AD1089" s="111"/>
      <c r="AE1089" s="8"/>
      <c r="AG1089" s="269">
        <f t="shared" si="404"/>
        <v>1</v>
      </c>
      <c r="AH1089" s="298">
        <f t="shared" si="405"/>
        <v>0</v>
      </c>
      <c r="AI1089" s="299">
        <f t="shared" si="406"/>
        <v>0</v>
      </c>
      <c r="AJ1089" s="300">
        <f t="shared" si="407"/>
        <v>0</v>
      </c>
      <c r="AK1089" s="301">
        <f t="shared" si="408"/>
        <v>0</v>
      </c>
      <c r="AL1089" s="298">
        <f t="shared" si="409"/>
        <v>0</v>
      </c>
      <c r="AM1089" s="299">
        <f t="shared" si="410"/>
        <v>0</v>
      </c>
      <c r="AN1089" s="300">
        <f t="shared" si="411"/>
        <v>0</v>
      </c>
      <c r="AO1089" s="301">
        <f t="shared" si="412"/>
        <v>0</v>
      </c>
      <c r="AP1089" s="298">
        <f t="shared" si="413"/>
        <v>0</v>
      </c>
      <c r="AQ1089" s="299">
        <f t="shared" si="414"/>
        <v>0</v>
      </c>
      <c r="AR1089" s="300">
        <f t="shared" si="415"/>
        <v>0</v>
      </c>
      <c r="AS1089" s="301">
        <f t="shared" si="416"/>
        <v>0</v>
      </c>
      <c r="AT1089" s="298">
        <f t="shared" si="417"/>
        <v>0</v>
      </c>
      <c r="AU1089" s="299">
        <f t="shared" si="418"/>
        <v>0</v>
      </c>
      <c r="AV1089" s="300">
        <f t="shared" si="419"/>
        <v>0</v>
      </c>
      <c r="AW1089" s="301">
        <f t="shared" si="420"/>
        <v>0</v>
      </c>
      <c r="AX1089" s="298">
        <f t="shared" si="421"/>
        <v>0</v>
      </c>
      <c r="AY1089" s="299">
        <f t="shared" si="422"/>
        <v>0</v>
      </c>
      <c r="AZ1089" s="300">
        <f t="shared" si="423"/>
        <v>0</v>
      </c>
      <c r="BA1089" s="301">
        <f t="shared" si="424"/>
        <v>0</v>
      </c>
      <c r="BB1089" s="298">
        <f t="shared" si="425"/>
        <v>0</v>
      </c>
      <c r="BC1089" s="299">
        <f t="shared" si="426"/>
        <v>0</v>
      </c>
      <c r="BD1089" s="300">
        <f t="shared" si="427"/>
        <v>0</v>
      </c>
      <c r="BE1089" s="301">
        <f t="shared" si="428"/>
        <v>0</v>
      </c>
      <c r="BF1089" s="298">
        <f t="shared" si="429"/>
        <v>0</v>
      </c>
      <c r="BG1089" s="299">
        <f t="shared" si="430"/>
        <v>0</v>
      </c>
      <c r="BH1089" s="300">
        <f t="shared" si="431"/>
        <v>0</v>
      </c>
      <c r="BI1089" s="301">
        <f t="shared" si="432"/>
        <v>0</v>
      </c>
      <c r="BJ1089" s="298">
        <f t="shared" si="433"/>
        <v>0</v>
      </c>
      <c r="BK1089" s="299">
        <f t="shared" si="434"/>
        <v>0</v>
      </c>
      <c r="BL1089" s="300">
        <f t="shared" si="435"/>
        <v>0</v>
      </c>
      <c r="BM1089" s="301">
        <f t="shared" si="436"/>
        <v>0</v>
      </c>
      <c r="BN1089" s="298">
        <f t="shared" si="437"/>
        <v>0</v>
      </c>
      <c r="BO1089" s="299">
        <f t="shared" si="438"/>
        <v>0</v>
      </c>
      <c r="BP1089" s="300">
        <f t="shared" si="439"/>
        <v>0</v>
      </c>
      <c r="BQ1089" s="301">
        <f t="shared" si="440"/>
        <v>0</v>
      </c>
      <c r="BR1089" s="298">
        <f t="shared" si="441"/>
        <v>0</v>
      </c>
      <c r="BS1089" s="299">
        <f t="shared" si="442"/>
        <v>0</v>
      </c>
      <c r="BT1089" s="300">
        <f t="shared" si="443"/>
        <v>0</v>
      </c>
      <c r="BU1089" s="301">
        <f t="shared" si="444"/>
        <v>0</v>
      </c>
      <c r="BV1089" s="298">
        <f t="shared" si="445"/>
        <v>0</v>
      </c>
      <c r="BW1089" s="299">
        <f t="shared" si="446"/>
        <v>0</v>
      </c>
      <c r="BX1089" s="300">
        <f t="shared" si="447"/>
        <v>0</v>
      </c>
      <c r="BY1089" s="301">
        <f t="shared" si="448"/>
        <v>0</v>
      </c>
      <c r="BZ1089" s="298">
        <f t="shared" si="449"/>
        <v>0</v>
      </c>
      <c r="CA1089" s="299">
        <f t="shared" si="450"/>
        <v>0</v>
      </c>
      <c r="CB1089" s="300">
        <f t="shared" si="451"/>
        <v>0</v>
      </c>
      <c r="CC1089" s="301">
        <f t="shared" si="452"/>
        <v>0</v>
      </c>
      <c r="CD1089" s="298">
        <f t="shared" si="453"/>
        <v>0</v>
      </c>
      <c r="CE1089" s="299">
        <f t="shared" si="454"/>
        <v>0</v>
      </c>
      <c r="CF1089" s="300">
        <f t="shared" si="455"/>
        <v>0</v>
      </c>
      <c r="CG1089" s="301">
        <f t="shared" si="456"/>
        <v>0</v>
      </c>
      <c r="CH1089" s="298">
        <f t="shared" si="457"/>
        <v>0</v>
      </c>
      <c r="CI1089" s="299">
        <f t="shared" si="458"/>
        <v>0</v>
      </c>
      <c r="CJ1089" s="300">
        <f t="shared" si="459"/>
        <v>0</v>
      </c>
      <c r="CK1089" s="301">
        <f t="shared" si="460"/>
        <v>0</v>
      </c>
      <c r="CL1089" s="298">
        <f t="shared" si="461"/>
        <v>0</v>
      </c>
      <c r="CM1089" s="299">
        <f t="shared" si="462"/>
        <v>0</v>
      </c>
      <c r="CN1089" s="300">
        <f t="shared" si="463"/>
        <v>0</v>
      </c>
      <c r="CO1089" s="301">
        <f t="shared" si="464"/>
        <v>0</v>
      </c>
      <c r="CP1089" s="298">
        <f t="shared" si="465"/>
        <v>0</v>
      </c>
      <c r="CQ1089" s="299">
        <f t="shared" si="466"/>
        <v>0</v>
      </c>
      <c r="CR1089" s="300">
        <f t="shared" si="467"/>
        <v>0</v>
      </c>
      <c r="CS1089" s="301">
        <f t="shared" si="468"/>
        <v>0</v>
      </c>
      <c r="CT1089" s="298">
        <f t="shared" si="469"/>
        <v>0</v>
      </c>
      <c r="CU1089" s="299">
        <f t="shared" si="470"/>
        <v>0</v>
      </c>
      <c r="CV1089" s="300">
        <f t="shared" si="471"/>
        <v>0</v>
      </c>
      <c r="CW1089" s="301">
        <f t="shared" si="472"/>
        <v>0</v>
      </c>
      <c r="CX1089" s="298">
        <f t="shared" si="473"/>
        <v>0</v>
      </c>
      <c r="CY1089" s="299">
        <f t="shared" si="474"/>
        <v>0</v>
      </c>
      <c r="CZ1089" s="300">
        <f t="shared" si="475"/>
        <v>0</v>
      </c>
      <c r="DA1089" s="301">
        <f t="shared" si="476"/>
        <v>0</v>
      </c>
      <c r="DB1089" s="371">
        <f t="shared" si="477"/>
        <v>0</v>
      </c>
      <c r="DC1089" s="303">
        <f t="shared" si="478"/>
        <v>0</v>
      </c>
      <c r="DD1089" s="304" t="str">
        <f>IF(DC1089=0,"",
IF(SUM($DC$1047:DC1089)=1,DE1089,
IF($DC$1167&gt;SUM($DC$1047:DC1089),_xlfn.CONCAT(", ",DE1089),
IF($DC$1167=SUM($DC$1047:DC1089),_xlfn.CONCAT(" y ",DE1089)))))</f>
        <v/>
      </c>
      <c r="DE1089" s="231" t="s">
        <v>6254</v>
      </c>
      <c r="DF1089" s="290">
        <f t="shared" si="479"/>
        <v>1</v>
      </c>
      <c r="DG1089" s="291" t="str">
        <f>IF(DF1089=0,"",
IF(SUM($DF$1047:DF1089)=1,DH1089,
IF($DF$1167&gt;SUM($DF$1047:DF1089),_xlfn.CONCAT(", ",DH1089),
IF($DF$1167=SUM($DF$1047:DF1089),_xlfn.CONCAT(" y ",DH1089)))))</f>
        <v>, 43</v>
      </c>
      <c r="DH1089" s="222" t="s">
        <v>6254</v>
      </c>
      <c r="DI1089" s="378">
        <f t="shared" si="480"/>
        <v>0</v>
      </c>
      <c r="DJ1089" s="379">
        <f t="shared" si="481"/>
        <v>0</v>
      </c>
      <c r="DK1089" s="380">
        <f t="shared" si="482"/>
        <v>0</v>
      </c>
    </row>
    <row r="1090" spans="1:115" ht="30" customHeight="1">
      <c r="A1090" s="81"/>
      <c r="B1090" s="82"/>
      <c r="C1090" s="85" t="s">
        <v>148</v>
      </c>
      <c r="D1090" s="732" t="str">
        <f>IF(CNGE_2024_M1_Secc1_Sub1!$D85="","",CNGE_2024_M1_Secc1_Sub1!$D85)</f>
        <v>INSTITUTO TECNOLOGICO SUPERIOR DE JESUS CARRANZA</v>
      </c>
      <c r="E1090" s="733"/>
      <c r="F1090" s="733"/>
      <c r="G1090" s="733"/>
      <c r="H1090" s="733"/>
      <c r="I1090" s="733"/>
      <c r="J1090" s="733"/>
      <c r="K1090" s="733"/>
      <c r="L1090" s="734"/>
      <c r="M1090" s="111"/>
      <c r="N1090" s="111"/>
      <c r="O1090" s="111"/>
      <c r="P1090" s="111"/>
      <c r="Q1090" s="111"/>
      <c r="R1090" s="111"/>
      <c r="S1090" s="111"/>
      <c r="T1090" s="111"/>
      <c r="U1090" s="111"/>
      <c r="V1090" s="111"/>
      <c r="W1090" s="111"/>
      <c r="X1090" s="111"/>
      <c r="Y1090" s="111"/>
      <c r="Z1090" s="111"/>
      <c r="AA1090" s="111"/>
      <c r="AB1090" s="111"/>
      <c r="AC1090" s="111"/>
      <c r="AD1090" s="111"/>
      <c r="AE1090" s="8"/>
      <c r="AG1090" s="269">
        <f t="shared" si="404"/>
        <v>1</v>
      </c>
      <c r="AH1090" s="298">
        <f t="shared" si="405"/>
        <v>0</v>
      </c>
      <c r="AI1090" s="299">
        <f t="shared" si="406"/>
        <v>0</v>
      </c>
      <c r="AJ1090" s="300">
        <f t="shared" si="407"/>
        <v>0</v>
      </c>
      <c r="AK1090" s="301">
        <f t="shared" si="408"/>
        <v>0</v>
      </c>
      <c r="AL1090" s="298">
        <f t="shared" si="409"/>
        <v>0</v>
      </c>
      <c r="AM1090" s="299">
        <f t="shared" si="410"/>
        <v>0</v>
      </c>
      <c r="AN1090" s="300">
        <f t="shared" si="411"/>
        <v>0</v>
      </c>
      <c r="AO1090" s="301">
        <f t="shared" si="412"/>
        <v>0</v>
      </c>
      <c r="AP1090" s="298">
        <f t="shared" si="413"/>
        <v>0</v>
      </c>
      <c r="AQ1090" s="299">
        <f t="shared" si="414"/>
        <v>0</v>
      </c>
      <c r="AR1090" s="300">
        <f t="shared" si="415"/>
        <v>0</v>
      </c>
      <c r="AS1090" s="301">
        <f t="shared" si="416"/>
        <v>0</v>
      </c>
      <c r="AT1090" s="298">
        <f t="shared" si="417"/>
        <v>0</v>
      </c>
      <c r="AU1090" s="299">
        <f t="shared" si="418"/>
        <v>0</v>
      </c>
      <c r="AV1090" s="300">
        <f t="shared" si="419"/>
        <v>0</v>
      </c>
      <c r="AW1090" s="301">
        <f t="shared" si="420"/>
        <v>0</v>
      </c>
      <c r="AX1090" s="298">
        <f t="shared" si="421"/>
        <v>0</v>
      </c>
      <c r="AY1090" s="299">
        <f t="shared" si="422"/>
        <v>0</v>
      </c>
      <c r="AZ1090" s="300">
        <f t="shared" si="423"/>
        <v>0</v>
      </c>
      <c r="BA1090" s="301">
        <f t="shared" si="424"/>
        <v>0</v>
      </c>
      <c r="BB1090" s="298">
        <f t="shared" si="425"/>
        <v>0</v>
      </c>
      <c r="BC1090" s="299">
        <f t="shared" si="426"/>
        <v>0</v>
      </c>
      <c r="BD1090" s="300">
        <f t="shared" si="427"/>
        <v>0</v>
      </c>
      <c r="BE1090" s="301">
        <f t="shared" si="428"/>
        <v>0</v>
      </c>
      <c r="BF1090" s="298">
        <f t="shared" si="429"/>
        <v>0</v>
      </c>
      <c r="BG1090" s="299">
        <f t="shared" si="430"/>
        <v>0</v>
      </c>
      <c r="BH1090" s="300">
        <f t="shared" si="431"/>
        <v>0</v>
      </c>
      <c r="BI1090" s="301">
        <f t="shared" si="432"/>
        <v>0</v>
      </c>
      <c r="BJ1090" s="298">
        <f t="shared" si="433"/>
        <v>0</v>
      </c>
      <c r="BK1090" s="299">
        <f t="shared" si="434"/>
        <v>0</v>
      </c>
      <c r="BL1090" s="300">
        <f t="shared" si="435"/>
        <v>0</v>
      </c>
      <c r="BM1090" s="301">
        <f t="shared" si="436"/>
        <v>0</v>
      </c>
      <c r="BN1090" s="298">
        <f t="shared" si="437"/>
        <v>0</v>
      </c>
      <c r="BO1090" s="299">
        <f t="shared" si="438"/>
        <v>0</v>
      </c>
      <c r="BP1090" s="300">
        <f t="shared" si="439"/>
        <v>0</v>
      </c>
      <c r="BQ1090" s="301">
        <f t="shared" si="440"/>
        <v>0</v>
      </c>
      <c r="BR1090" s="298">
        <f t="shared" si="441"/>
        <v>0</v>
      </c>
      <c r="BS1090" s="299">
        <f t="shared" si="442"/>
        <v>0</v>
      </c>
      <c r="BT1090" s="300">
        <f t="shared" si="443"/>
        <v>0</v>
      </c>
      <c r="BU1090" s="301">
        <f t="shared" si="444"/>
        <v>0</v>
      </c>
      <c r="BV1090" s="298">
        <f t="shared" si="445"/>
        <v>0</v>
      </c>
      <c r="BW1090" s="299">
        <f t="shared" si="446"/>
        <v>0</v>
      </c>
      <c r="BX1090" s="300">
        <f t="shared" si="447"/>
        <v>0</v>
      </c>
      <c r="BY1090" s="301">
        <f t="shared" si="448"/>
        <v>0</v>
      </c>
      <c r="BZ1090" s="298">
        <f t="shared" si="449"/>
        <v>0</v>
      </c>
      <c r="CA1090" s="299">
        <f t="shared" si="450"/>
        <v>0</v>
      </c>
      <c r="CB1090" s="300">
        <f t="shared" si="451"/>
        <v>0</v>
      </c>
      <c r="CC1090" s="301">
        <f t="shared" si="452"/>
        <v>0</v>
      </c>
      <c r="CD1090" s="298">
        <f t="shared" si="453"/>
        <v>0</v>
      </c>
      <c r="CE1090" s="299">
        <f t="shared" si="454"/>
        <v>0</v>
      </c>
      <c r="CF1090" s="300">
        <f t="shared" si="455"/>
        <v>0</v>
      </c>
      <c r="CG1090" s="301">
        <f t="shared" si="456"/>
        <v>0</v>
      </c>
      <c r="CH1090" s="298">
        <f t="shared" si="457"/>
        <v>0</v>
      </c>
      <c r="CI1090" s="299">
        <f t="shared" si="458"/>
        <v>0</v>
      </c>
      <c r="CJ1090" s="300">
        <f t="shared" si="459"/>
        <v>0</v>
      </c>
      <c r="CK1090" s="301">
        <f t="shared" si="460"/>
        <v>0</v>
      </c>
      <c r="CL1090" s="298">
        <f t="shared" si="461"/>
        <v>0</v>
      </c>
      <c r="CM1090" s="299">
        <f t="shared" si="462"/>
        <v>0</v>
      </c>
      <c r="CN1090" s="300">
        <f t="shared" si="463"/>
        <v>0</v>
      </c>
      <c r="CO1090" s="301">
        <f t="shared" si="464"/>
        <v>0</v>
      </c>
      <c r="CP1090" s="298">
        <f t="shared" si="465"/>
        <v>0</v>
      </c>
      <c r="CQ1090" s="299">
        <f t="shared" si="466"/>
        <v>0</v>
      </c>
      <c r="CR1090" s="300">
        <f t="shared" si="467"/>
        <v>0</v>
      </c>
      <c r="CS1090" s="301">
        <f t="shared" si="468"/>
        <v>0</v>
      </c>
      <c r="CT1090" s="298">
        <f t="shared" si="469"/>
        <v>0</v>
      </c>
      <c r="CU1090" s="299">
        <f t="shared" si="470"/>
        <v>0</v>
      </c>
      <c r="CV1090" s="300">
        <f t="shared" si="471"/>
        <v>0</v>
      </c>
      <c r="CW1090" s="301">
        <f t="shared" si="472"/>
        <v>0</v>
      </c>
      <c r="CX1090" s="298">
        <f t="shared" si="473"/>
        <v>0</v>
      </c>
      <c r="CY1090" s="299">
        <f t="shared" si="474"/>
        <v>0</v>
      </c>
      <c r="CZ1090" s="300">
        <f t="shared" si="475"/>
        <v>0</v>
      </c>
      <c r="DA1090" s="301">
        <f t="shared" si="476"/>
        <v>0</v>
      </c>
      <c r="DB1090" s="371">
        <f t="shared" si="477"/>
        <v>0</v>
      </c>
      <c r="DC1090" s="303">
        <f t="shared" si="478"/>
        <v>0</v>
      </c>
      <c r="DD1090" s="304" t="str">
        <f>IF(DC1090=0,"",
IF(SUM($DC$1047:DC1090)=1,DE1090,
IF($DC$1167&gt;SUM($DC$1047:DC1090),_xlfn.CONCAT(", ",DE1090),
IF($DC$1167=SUM($DC$1047:DC1090),_xlfn.CONCAT(" y ",DE1090)))))</f>
        <v/>
      </c>
      <c r="DE1090" s="231" t="s">
        <v>6255</v>
      </c>
      <c r="DF1090" s="290">
        <f t="shared" si="479"/>
        <v>1</v>
      </c>
      <c r="DG1090" s="291" t="str">
        <f>IF(DF1090=0,"",
IF(SUM($DF$1047:DF1090)=1,DH1090,
IF($DF$1167&gt;SUM($DF$1047:DF1090),_xlfn.CONCAT(", ",DH1090),
IF($DF$1167=SUM($DF$1047:DF1090),_xlfn.CONCAT(" y ",DH1090)))))</f>
        <v>, 44</v>
      </c>
      <c r="DH1090" s="222" t="s">
        <v>6255</v>
      </c>
      <c r="DI1090" s="378">
        <f t="shared" si="480"/>
        <v>0</v>
      </c>
      <c r="DJ1090" s="379">
        <f t="shared" si="481"/>
        <v>0</v>
      </c>
      <c r="DK1090" s="380">
        <f t="shared" si="482"/>
        <v>0</v>
      </c>
    </row>
    <row r="1091" spans="1:115" ht="30" customHeight="1">
      <c r="A1091" s="81"/>
      <c r="B1091" s="82"/>
      <c r="C1091" s="85" t="s">
        <v>149</v>
      </c>
      <c r="D1091" s="732" t="str">
        <f>IF(CNGE_2024_M1_Secc1_Sub1!$D86="","",CNGE_2024_M1_Secc1_Sub1!$D86)</f>
        <v>INSTITUTO TECNOLOGICO SUPERIOR DE RODRIGUEZ CLARA</v>
      </c>
      <c r="E1091" s="733"/>
      <c r="F1091" s="733"/>
      <c r="G1091" s="733"/>
      <c r="H1091" s="733"/>
      <c r="I1091" s="733"/>
      <c r="J1091" s="733"/>
      <c r="K1091" s="733"/>
      <c r="L1091" s="734"/>
      <c r="M1091" s="111"/>
      <c r="N1091" s="111"/>
      <c r="O1091" s="111"/>
      <c r="P1091" s="111"/>
      <c r="Q1091" s="111"/>
      <c r="R1091" s="111"/>
      <c r="S1091" s="111"/>
      <c r="T1091" s="111"/>
      <c r="U1091" s="111"/>
      <c r="V1091" s="111"/>
      <c r="W1091" s="111"/>
      <c r="X1091" s="111"/>
      <c r="Y1091" s="111"/>
      <c r="Z1091" s="111"/>
      <c r="AA1091" s="111"/>
      <c r="AB1091" s="111"/>
      <c r="AC1091" s="111"/>
      <c r="AD1091" s="111"/>
      <c r="AE1091" s="8"/>
      <c r="AG1091" s="269">
        <f t="shared" si="404"/>
        <v>1</v>
      </c>
      <c r="AH1091" s="298">
        <f t="shared" si="405"/>
        <v>0</v>
      </c>
      <c r="AI1091" s="299">
        <f t="shared" si="406"/>
        <v>0</v>
      </c>
      <c r="AJ1091" s="300">
        <f t="shared" si="407"/>
        <v>0</v>
      </c>
      <c r="AK1091" s="301">
        <f t="shared" si="408"/>
        <v>0</v>
      </c>
      <c r="AL1091" s="298">
        <f t="shared" si="409"/>
        <v>0</v>
      </c>
      <c r="AM1091" s="299">
        <f t="shared" si="410"/>
        <v>0</v>
      </c>
      <c r="AN1091" s="300">
        <f t="shared" si="411"/>
        <v>0</v>
      </c>
      <c r="AO1091" s="301">
        <f t="shared" si="412"/>
        <v>0</v>
      </c>
      <c r="AP1091" s="298">
        <f t="shared" si="413"/>
        <v>0</v>
      </c>
      <c r="AQ1091" s="299">
        <f t="shared" si="414"/>
        <v>0</v>
      </c>
      <c r="AR1091" s="300">
        <f t="shared" si="415"/>
        <v>0</v>
      </c>
      <c r="AS1091" s="301">
        <f t="shared" si="416"/>
        <v>0</v>
      </c>
      <c r="AT1091" s="298">
        <f t="shared" si="417"/>
        <v>0</v>
      </c>
      <c r="AU1091" s="299">
        <f t="shared" si="418"/>
        <v>0</v>
      </c>
      <c r="AV1091" s="300">
        <f t="shared" si="419"/>
        <v>0</v>
      </c>
      <c r="AW1091" s="301">
        <f t="shared" si="420"/>
        <v>0</v>
      </c>
      <c r="AX1091" s="298">
        <f t="shared" si="421"/>
        <v>0</v>
      </c>
      <c r="AY1091" s="299">
        <f t="shared" si="422"/>
        <v>0</v>
      </c>
      <c r="AZ1091" s="300">
        <f t="shared" si="423"/>
        <v>0</v>
      </c>
      <c r="BA1091" s="301">
        <f t="shared" si="424"/>
        <v>0</v>
      </c>
      <c r="BB1091" s="298">
        <f t="shared" si="425"/>
        <v>0</v>
      </c>
      <c r="BC1091" s="299">
        <f t="shared" si="426"/>
        <v>0</v>
      </c>
      <c r="BD1091" s="300">
        <f t="shared" si="427"/>
        <v>0</v>
      </c>
      <c r="BE1091" s="301">
        <f t="shared" si="428"/>
        <v>0</v>
      </c>
      <c r="BF1091" s="298">
        <f t="shared" si="429"/>
        <v>0</v>
      </c>
      <c r="BG1091" s="299">
        <f t="shared" si="430"/>
        <v>0</v>
      </c>
      <c r="BH1091" s="300">
        <f t="shared" si="431"/>
        <v>0</v>
      </c>
      <c r="BI1091" s="301">
        <f t="shared" si="432"/>
        <v>0</v>
      </c>
      <c r="BJ1091" s="298">
        <f t="shared" si="433"/>
        <v>0</v>
      </c>
      <c r="BK1091" s="299">
        <f t="shared" si="434"/>
        <v>0</v>
      </c>
      <c r="BL1091" s="300">
        <f t="shared" si="435"/>
        <v>0</v>
      </c>
      <c r="BM1091" s="301">
        <f t="shared" si="436"/>
        <v>0</v>
      </c>
      <c r="BN1091" s="298">
        <f t="shared" si="437"/>
        <v>0</v>
      </c>
      <c r="BO1091" s="299">
        <f t="shared" si="438"/>
        <v>0</v>
      </c>
      <c r="BP1091" s="300">
        <f t="shared" si="439"/>
        <v>0</v>
      </c>
      <c r="BQ1091" s="301">
        <f t="shared" si="440"/>
        <v>0</v>
      </c>
      <c r="BR1091" s="298">
        <f t="shared" si="441"/>
        <v>0</v>
      </c>
      <c r="BS1091" s="299">
        <f t="shared" si="442"/>
        <v>0</v>
      </c>
      <c r="BT1091" s="300">
        <f t="shared" si="443"/>
        <v>0</v>
      </c>
      <c r="BU1091" s="301">
        <f t="shared" si="444"/>
        <v>0</v>
      </c>
      <c r="BV1091" s="298">
        <f t="shared" si="445"/>
        <v>0</v>
      </c>
      <c r="BW1091" s="299">
        <f t="shared" si="446"/>
        <v>0</v>
      </c>
      <c r="BX1091" s="300">
        <f t="shared" si="447"/>
        <v>0</v>
      </c>
      <c r="BY1091" s="301">
        <f t="shared" si="448"/>
        <v>0</v>
      </c>
      <c r="BZ1091" s="298">
        <f t="shared" si="449"/>
        <v>0</v>
      </c>
      <c r="CA1091" s="299">
        <f t="shared" si="450"/>
        <v>0</v>
      </c>
      <c r="CB1091" s="300">
        <f t="shared" si="451"/>
        <v>0</v>
      </c>
      <c r="CC1091" s="301">
        <f t="shared" si="452"/>
        <v>0</v>
      </c>
      <c r="CD1091" s="298">
        <f t="shared" si="453"/>
        <v>0</v>
      </c>
      <c r="CE1091" s="299">
        <f t="shared" si="454"/>
        <v>0</v>
      </c>
      <c r="CF1091" s="300">
        <f t="shared" si="455"/>
        <v>0</v>
      </c>
      <c r="CG1091" s="301">
        <f t="shared" si="456"/>
        <v>0</v>
      </c>
      <c r="CH1091" s="298">
        <f t="shared" si="457"/>
        <v>0</v>
      </c>
      <c r="CI1091" s="299">
        <f t="shared" si="458"/>
        <v>0</v>
      </c>
      <c r="CJ1091" s="300">
        <f t="shared" si="459"/>
        <v>0</v>
      </c>
      <c r="CK1091" s="301">
        <f t="shared" si="460"/>
        <v>0</v>
      </c>
      <c r="CL1091" s="298">
        <f t="shared" si="461"/>
        <v>0</v>
      </c>
      <c r="CM1091" s="299">
        <f t="shared" si="462"/>
        <v>0</v>
      </c>
      <c r="CN1091" s="300">
        <f t="shared" si="463"/>
        <v>0</v>
      </c>
      <c r="CO1091" s="301">
        <f t="shared" si="464"/>
        <v>0</v>
      </c>
      <c r="CP1091" s="298">
        <f t="shared" si="465"/>
        <v>0</v>
      </c>
      <c r="CQ1091" s="299">
        <f t="shared" si="466"/>
        <v>0</v>
      </c>
      <c r="CR1091" s="300">
        <f t="shared" si="467"/>
        <v>0</v>
      </c>
      <c r="CS1091" s="301">
        <f t="shared" si="468"/>
        <v>0</v>
      </c>
      <c r="CT1091" s="298">
        <f t="shared" si="469"/>
        <v>0</v>
      </c>
      <c r="CU1091" s="299">
        <f t="shared" si="470"/>
        <v>0</v>
      </c>
      <c r="CV1091" s="300">
        <f t="shared" si="471"/>
        <v>0</v>
      </c>
      <c r="CW1091" s="301">
        <f t="shared" si="472"/>
        <v>0</v>
      </c>
      <c r="CX1091" s="298">
        <f t="shared" si="473"/>
        <v>0</v>
      </c>
      <c r="CY1091" s="299">
        <f t="shared" si="474"/>
        <v>0</v>
      </c>
      <c r="CZ1091" s="300">
        <f t="shared" si="475"/>
        <v>0</v>
      </c>
      <c r="DA1091" s="301">
        <f t="shared" si="476"/>
        <v>0</v>
      </c>
      <c r="DB1091" s="371">
        <f t="shared" si="477"/>
        <v>0</v>
      </c>
      <c r="DC1091" s="303">
        <f t="shared" si="478"/>
        <v>0</v>
      </c>
      <c r="DD1091" s="304" t="str">
        <f>IF(DC1091=0,"",
IF(SUM($DC$1047:DC1091)=1,DE1091,
IF($DC$1167&gt;SUM($DC$1047:DC1091),_xlfn.CONCAT(", ",DE1091),
IF($DC$1167=SUM($DC$1047:DC1091),_xlfn.CONCAT(" y ",DE1091)))))</f>
        <v/>
      </c>
      <c r="DE1091" s="231" t="s">
        <v>6256</v>
      </c>
      <c r="DF1091" s="290">
        <f t="shared" si="479"/>
        <v>1</v>
      </c>
      <c r="DG1091" s="291" t="str">
        <f>IF(DF1091=0,"",
IF(SUM($DF$1047:DF1091)=1,DH1091,
IF($DF$1167&gt;SUM($DF$1047:DF1091),_xlfn.CONCAT(", ",DH1091),
IF($DF$1167=SUM($DF$1047:DF1091),_xlfn.CONCAT(" y ",DH1091)))))</f>
        <v>, 45</v>
      </c>
      <c r="DH1091" s="222" t="s">
        <v>6256</v>
      </c>
      <c r="DI1091" s="378">
        <f t="shared" si="480"/>
        <v>0</v>
      </c>
      <c r="DJ1091" s="379">
        <f t="shared" si="481"/>
        <v>0</v>
      </c>
      <c r="DK1091" s="380">
        <f t="shared" si="482"/>
        <v>0</v>
      </c>
    </row>
    <row r="1092" spans="1:115" ht="30" customHeight="1">
      <c r="A1092" s="81"/>
      <c r="B1092" s="82"/>
      <c r="C1092" s="85" t="s">
        <v>150</v>
      </c>
      <c r="D1092" s="732" t="str">
        <f>IF(CNGE_2024_M1_Secc1_Sub1!$D87="","",CNGE_2024_M1_Secc1_Sub1!$D87)</f>
        <v>INSTITUTO VERACRUZANO DE EDUCACION PARA LOS ADULTOS</v>
      </c>
      <c r="E1092" s="733"/>
      <c r="F1092" s="733"/>
      <c r="G1092" s="733"/>
      <c r="H1092" s="733"/>
      <c r="I1092" s="733"/>
      <c r="J1092" s="733"/>
      <c r="K1092" s="733"/>
      <c r="L1092" s="734"/>
      <c r="M1092" s="111"/>
      <c r="N1092" s="111"/>
      <c r="O1092" s="111"/>
      <c r="P1092" s="111"/>
      <c r="Q1092" s="111"/>
      <c r="R1092" s="111"/>
      <c r="S1092" s="111"/>
      <c r="T1092" s="111"/>
      <c r="U1092" s="111"/>
      <c r="V1092" s="111"/>
      <c r="W1092" s="111"/>
      <c r="X1092" s="111"/>
      <c r="Y1092" s="111"/>
      <c r="Z1092" s="111"/>
      <c r="AA1092" s="111"/>
      <c r="AB1092" s="111"/>
      <c r="AC1092" s="111"/>
      <c r="AD1092" s="111"/>
      <c r="AE1092" s="8"/>
      <c r="AG1092" s="269">
        <f t="shared" si="404"/>
        <v>1</v>
      </c>
      <c r="AH1092" s="298">
        <f t="shared" si="405"/>
        <v>0</v>
      </c>
      <c r="AI1092" s="299">
        <f t="shared" si="406"/>
        <v>0</v>
      </c>
      <c r="AJ1092" s="300">
        <f t="shared" si="407"/>
        <v>0</v>
      </c>
      <c r="AK1092" s="301">
        <f t="shared" si="408"/>
        <v>0</v>
      </c>
      <c r="AL1092" s="298">
        <f t="shared" si="409"/>
        <v>0</v>
      </c>
      <c r="AM1092" s="299">
        <f t="shared" si="410"/>
        <v>0</v>
      </c>
      <c r="AN1092" s="300">
        <f t="shared" si="411"/>
        <v>0</v>
      </c>
      <c r="AO1092" s="301">
        <f t="shared" si="412"/>
        <v>0</v>
      </c>
      <c r="AP1092" s="298">
        <f t="shared" si="413"/>
        <v>0</v>
      </c>
      <c r="AQ1092" s="299">
        <f t="shared" si="414"/>
        <v>0</v>
      </c>
      <c r="AR1092" s="300">
        <f t="shared" si="415"/>
        <v>0</v>
      </c>
      <c r="AS1092" s="301">
        <f t="shared" si="416"/>
        <v>0</v>
      </c>
      <c r="AT1092" s="298">
        <f t="shared" si="417"/>
        <v>0</v>
      </c>
      <c r="AU1092" s="299">
        <f t="shared" si="418"/>
        <v>0</v>
      </c>
      <c r="AV1092" s="300">
        <f t="shared" si="419"/>
        <v>0</v>
      </c>
      <c r="AW1092" s="301">
        <f t="shared" si="420"/>
        <v>0</v>
      </c>
      <c r="AX1092" s="298">
        <f t="shared" si="421"/>
        <v>0</v>
      </c>
      <c r="AY1092" s="299">
        <f t="shared" si="422"/>
        <v>0</v>
      </c>
      <c r="AZ1092" s="300">
        <f t="shared" si="423"/>
        <v>0</v>
      </c>
      <c r="BA1092" s="301">
        <f t="shared" si="424"/>
        <v>0</v>
      </c>
      <c r="BB1092" s="298">
        <f t="shared" si="425"/>
        <v>0</v>
      </c>
      <c r="BC1092" s="299">
        <f t="shared" si="426"/>
        <v>0</v>
      </c>
      <c r="BD1092" s="300">
        <f t="shared" si="427"/>
        <v>0</v>
      </c>
      <c r="BE1092" s="301">
        <f t="shared" si="428"/>
        <v>0</v>
      </c>
      <c r="BF1092" s="298">
        <f t="shared" si="429"/>
        <v>0</v>
      </c>
      <c r="BG1092" s="299">
        <f t="shared" si="430"/>
        <v>0</v>
      </c>
      <c r="BH1092" s="300">
        <f t="shared" si="431"/>
        <v>0</v>
      </c>
      <c r="BI1092" s="301">
        <f t="shared" si="432"/>
        <v>0</v>
      </c>
      <c r="BJ1092" s="298">
        <f t="shared" si="433"/>
        <v>0</v>
      </c>
      <c r="BK1092" s="299">
        <f t="shared" si="434"/>
        <v>0</v>
      </c>
      <c r="BL1092" s="300">
        <f t="shared" si="435"/>
        <v>0</v>
      </c>
      <c r="BM1092" s="301">
        <f t="shared" si="436"/>
        <v>0</v>
      </c>
      <c r="BN1092" s="298">
        <f t="shared" si="437"/>
        <v>0</v>
      </c>
      <c r="BO1092" s="299">
        <f t="shared" si="438"/>
        <v>0</v>
      </c>
      <c r="BP1092" s="300">
        <f t="shared" si="439"/>
        <v>0</v>
      </c>
      <c r="BQ1092" s="301">
        <f t="shared" si="440"/>
        <v>0</v>
      </c>
      <c r="BR1092" s="298">
        <f t="shared" si="441"/>
        <v>0</v>
      </c>
      <c r="BS1092" s="299">
        <f t="shared" si="442"/>
        <v>0</v>
      </c>
      <c r="BT1092" s="300">
        <f t="shared" si="443"/>
        <v>0</v>
      </c>
      <c r="BU1092" s="301">
        <f t="shared" si="444"/>
        <v>0</v>
      </c>
      <c r="BV1092" s="298">
        <f t="shared" si="445"/>
        <v>0</v>
      </c>
      <c r="BW1092" s="299">
        <f t="shared" si="446"/>
        <v>0</v>
      </c>
      <c r="BX1092" s="300">
        <f t="shared" si="447"/>
        <v>0</v>
      </c>
      <c r="BY1092" s="301">
        <f t="shared" si="448"/>
        <v>0</v>
      </c>
      <c r="BZ1092" s="298">
        <f t="shared" si="449"/>
        <v>0</v>
      </c>
      <c r="CA1092" s="299">
        <f t="shared" si="450"/>
        <v>0</v>
      </c>
      <c r="CB1092" s="300">
        <f t="shared" si="451"/>
        <v>0</v>
      </c>
      <c r="CC1092" s="301">
        <f t="shared" si="452"/>
        <v>0</v>
      </c>
      <c r="CD1092" s="298">
        <f t="shared" si="453"/>
        <v>0</v>
      </c>
      <c r="CE1092" s="299">
        <f t="shared" si="454"/>
        <v>0</v>
      </c>
      <c r="CF1092" s="300">
        <f t="shared" si="455"/>
        <v>0</v>
      </c>
      <c r="CG1092" s="301">
        <f t="shared" si="456"/>
        <v>0</v>
      </c>
      <c r="CH1092" s="298">
        <f t="shared" si="457"/>
        <v>0</v>
      </c>
      <c r="CI1092" s="299">
        <f t="shared" si="458"/>
        <v>0</v>
      </c>
      <c r="CJ1092" s="300">
        <f t="shared" si="459"/>
        <v>0</v>
      </c>
      <c r="CK1092" s="301">
        <f t="shared" si="460"/>
        <v>0</v>
      </c>
      <c r="CL1092" s="298">
        <f t="shared" si="461"/>
        <v>0</v>
      </c>
      <c r="CM1092" s="299">
        <f t="shared" si="462"/>
        <v>0</v>
      </c>
      <c r="CN1092" s="300">
        <f t="shared" si="463"/>
        <v>0</v>
      </c>
      <c r="CO1092" s="301">
        <f t="shared" si="464"/>
        <v>0</v>
      </c>
      <c r="CP1092" s="298">
        <f t="shared" si="465"/>
        <v>0</v>
      </c>
      <c r="CQ1092" s="299">
        <f t="shared" si="466"/>
        <v>0</v>
      </c>
      <c r="CR1092" s="300">
        <f t="shared" si="467"/>
        <v>0</v>
      </c>
      <c r="CS1092" s="301">
        <f t="shared" si="468"/>
        <v>0</v>
      </c>
      <c r="CT1092" s="298">
        <f t="shared" si="469"/>
        <v>0</v>
      </c>
      <c r="CU1092" s="299">
        <f t="shared" si="470"/>
        <v>0</v>
      </c>
      <c r="CV1092" s="300">
        <f t="shared" si="471"/>
        <v>0</v>
      </c>
      <c r="CW1092" s="301">
        <f t="shared" si="472"/>
        <v>0</v>
      </c>
      <c r="CX1092" s="298">
        <f t="shared" si="473"/>
        <v>0</v>
      </c>
      <c r="CY1092" s="299">
        <f t="shared" si="474"/>
        <v>0</v>
      </c>
      <c r="CZ1092" s="300">
        <f t="shared" si="475"/>
        <v>0</v>
      </c>
      <c r="DA1092" s="301">
        <f t="shared" si="476"/>
        <v>0</v>
      </c>
      <c r="DB1092" s="371">
        <f t="shared" si="477"/>
        <v>0</v>
      </c>
      <c r="DC1092" s="303">
        <f t="shared" si="478"/>
        <v>0</v>
      </c>
      <c r="DD1092" s="304" t="str">
        <f>IF(DC1092=0,"",
IF(SUM($DC$1047:DC1092)=1,DE1092,
IF($DC$1167&gt;SUM($DC$1047:DC1092),_xlfn.CONCAT(", ",DE1092),
IF($DC$1167=SUM($DC$1047:DC1092),_xlfn.CONCAT(" y ",DE1092)))))</f>
        <v/>
      </c>
      <c r="DE1092" s="231" t="s">
        <v>6257</v>
      </c>
      <c r="DF1092" s="290">
        <f t="shared" si="479"/>
        <v>1</v>
      </c>
      <c r="DG1092" s="291" t="str">
        <f>IF(DF1092=0,"",
IF(SUM($DF$1047:DF1092)=1,DH1092,
IF($DF$1167&gt;SUM($DF$1047:DF1092),_xlfn.CONCAT(", ",DH1092),
IF($DF$1167=SUM($DF$1047:DF1092),_xlfn.CONCAT(" y ",DH1092)))))</f>
        <v>, 46</v>
      </c>
      <c r="DH1092" s="222" t="s">
        <v>6257</v>
      </c>
      <c r="DI1092" s="378">
        <f t="shared" si="480"/>
        <v>0</v>
      </c>
      <c r="DJ1092" s="379">
        <f t="shared" si="481"/>
        <v>0</v>
      </c>
      <c r="DK1092" s="380">
        <f t="shared" si="482"/>
        <v>0</v>
      </c>
    </row>
    <row r="1093" spans="1:115" ht="30" customHeight="1">
      <c r="A1093" s="81"/>
      <c r="B1093" s="82"/>
      <c r="C1093" s="85" t="s">
        <v>151</v>
      </c>
      <c r="D1093" s="732" t="str">
        <f>IF(CNGE_2024_M1_Secc1_Sub1!$D88="","",CNGE_2024_M1_Secc1_Sub1!$D88)</f>
        <v>COLEGIO NACIONAL DE EDUCACION PROFESIONAL TECNICA</v>
      </c>
      <c r="E1093" s="733"/>
      <c r="F1093" s="733"/>
      <c r="G1093" s="733"/>
      <c r="H1093" s="733"/>
      <c r="I1093" s="733"/>
      <c r="J1093" s="733"/>
      <c r="K1093" s="733"/>
      <c r="L1093" s="734"/>
      <c r="M1093" s="111"/>
      <c r="N1093" s="111"/>
      <c r="O1093" s="111"/>
      <c r="P1093" s="111"/>
      <c r="Q1093" s="111"/>
      <c r="R1093" s="111"/>
      <c r="S1093" s="111"/>
      <c r="T1093" s="111"/>
      <c r="U1093" s="111"/>
      <c r="V1093" s="111"/>
      <c r="W1093" s="111"/>
      <c r="X1093" s="111"/>
      <c r="Y1093" s="111"/>
      <c r="Z1093" s="111"/>
      <c r="AA1093" s="111"/>
      <c r="AB1093" s="111"/>
      <c r="AC1093" s="111"/>
      <c r="AD1093" s="111"/>
      <c r="AE1093" s="8"/>
      <c r="AG1093" s="269">
        <f t="shared" si="404"/>
        <v>1</v>
      </c>
      <c r="AH1093" s="298">
        <f t="shared" si="405"/>
        <v>0</v>
      </c>
      <c r="AI1093" s="299">
        <f t="shared" si="406"/>
        <v>0</v>
      </c>
      <c r="AJ1093" s="300">
        <f t="shared" si="407"/>
        <v>0</v>
      </c>
      <c r="AK1093" s="301">
        <f t="shared" si="408"/>
        <v>0</v>
      </c>
      <c r="AL1093" s="298">
        <f t="shared" si="409"/>
        <v>0</v>
      </c>
      <c r="AM1093" s="299">
        <f t="shared" si="410"/>
        <v>0</v>
      </c>
      <c r="AN1093" s="300">
        <f t="shared" si="411"/>
        <v>0</v>
      </c>
      <c r="AO1093" s="301">
        <f t="shared" si="412"/>
        <v>0</v>
      </c>
      <c r="AP1093" s="298">
        <f t="shared" si="413"/>
        <v>0</v>
      </c>
      <c r="AQ1093" s="299">
        <f t="shared" si="414"/>
        <v>0</v>
      </c>
      <c r="AR1093" s="300">
        <f t="shared" si="415"/>
        <v>0</v>
      </c>
      <c r="AS1093" s="301">
        <f t="shared" si="416"/>
        <v>0</v>
      </c>
      <c r="AT1093" s="298">
        <f t="shared" si="417"/>
        <v>0</v>
      </c>
      <c r="AU1093" s="299">
        <f t="shared" si="418"/>
        <v>0</v>
      </c>
      <c r="AV1093" s="300">
        <f t="shared" si="419"/>
        <v>0</v>
      </c>
      <c r="AW1093" s="301">
        <f t="shared" si="420"/>
        <v>0</v>
      </c>
      <c r="AX1093" s="298">
        <f t="shared" si="421"/>
        <v>0</v>
      </c>
      <c r="AY1093" s="299">
        <f t="shared" si="422"/>
        <v>0</v>
      </c>
      <c r="AZ1093" s="300">
        <f t="shared" si="423"/>
        <v>0</v>
      </c>
      <c r="BA1093" s="301">
        <f t="shared" si="424"/>
        <v>0</v>
      </c>
      <c r="BB1093" s="298">
        <f t="shared" si="425"/>
        <v>0</v>
      </c>
      <c r="BC1093" s="299">
        <f t="shared" si="426"/>
        <v>0</v>
      </c>
      <c r="BD1093" s="300">
        <f t="shared" si="427"/>
        <v>0</v>
      </c>
      <c r="BE1093" s="301">
        <f t="shared" si="428"/>
        <v>0</v>
      </c>
      <c r="BF1093" s="298">
        <f t="shared" si="429"/>
        <v>0</v>
      </c>
      <c r="BG1093" s="299">
        <f t="shared" si="430"/>
        <v>0</v>
      </c>
      <c r="BH1093" s="300">
        <f t="shared" si="431"/>
        <v>0</v>
      </c>
      <c r="BI1093" s="301">
        <f t="shared" si="432"/>
        <v>0</v>
      </c>
      <c r="BJ1093" s="298">
        <f t="shared" si="433"/>
        <v>0</v>
      </c>
      <c r="BK1093" s="299">
        <f t="shared" si="434"/>
        <v>0</v>
      </c>
      <c r="BL1093" s="300">
        <f t="shared" si="435"/>
        <v>0</v>
      </c>
      <c r="BM1093" s="301">
        <f t="shared" si="436"/>
        <v>0</v>
      </c>
      <c r="BN1093" s="298">
        <f t="shared" si="437"/>
        <v>0</v>
      </c>
      <c r="BO1093" s="299">
        <f t="shared" si="438"/>
        <v>0</v>
      </c>
      <c r="BP1093" s="300">
        <f t="shared" si="439"/>
        <v>0</v>
      </c>
      <c r="BQ1093" s="301">
        <f t="shared" si="440"/>
        <v>0</v>
      </c>
      <c r="BR1093" s="298">
        <f t="shared" si="441"/>
        <v>0</v>
      </c>
      <c r="BS1093" s="299">
        <f t="shared" si="442"/>
        <v>0</v>
      </c>
      <c r="BT1093" s="300">
        <f t="shared" si="443"/>
        <v>0</v>
      </c>
      <c r="BU1093" s="301">
        <f t="shared" si="444"/>
        <v>0</v>
      </c>
      <c r="BV1093" s="298">
        <f t="shared" si="445"/>
        <v>0</v>
      </c>
      <c r="BW1093" s="299">
        <f t="shared" si="446"/>
        <v>0</v>
      </c>
      <c r="BX1093" s="300">
        <f t="shared" si="447"/>
        <v>0</v>
      </c>
      <c r="BY1093" s="301">
        <f t="shared" si="448"/>
        <v>0</v>
      </c>
      <c r="BZ1093" s="298">
        <f t="shared" si="449"/>
        <v>0</v>
      </c>
      <c r="CA1093" s="299">
        <f t="shared" si="450"/>
        <v>0</v>
      </c>
      <c r="CB1093" s="300">
        <f t="shared" si="451"/>
        <v>0</v>
      </c>
      <c r="CC1093" s="301">
        <f t="shared" si="452"/>
        <v>0</v>
      </c>
      <c r="CD1093" s="298">
        <f t="shared" si="453"/>
        <v>0</v>
      </c>
      <c r="CE1093" s="299">
        <f t="shared" si="454"/>
        <v>0</v>
      </c>
      <c r="CF1093" s="300">
        <f t="shared" si="455"/>
        <v>0</v>
      </c>
      <c r="CG1093" s="301">
        <f t="shared" si="456"/>
        <v>0</v>
      </c>
      <c r="CH1093" s="298">
        <f t="shared" si="457"/>
        <v>0</v>
      </c>
      <c r="CI1093" s="299">
        <f t="shared" si="458"/>
        <v>0</v>
      </c>
      <c r="CJ1093" s="300">
        <f t="shared" si="459"/>
        <v>0</v>
      </c>
      <c r="CK1093" s="301">
        <f t="shared" si="460"/>
        <v>0</v>
      </c>
      <c r="CL1093" s="298">
        <f t="shared" si="461"/>
        <v>0</v>
      </c>
      <c r="CM1093" s="299">
        <f t="shared" si="462"/>
        <v>0</v>
      </c>
      <c r="CN1093" s="300">
        <f t="shared" si="463"/>
        <v>0</v>
      </c>
      <c r="CO1093" s="301">
        <f t="shared" si="464"/>
        <v>0</v>
      </c>
      <c r="CP1093" s="298">
        <f t="shared" si="465"/>
        <v>0</v>
      </c>
      <c r="CQ1093" s="299">
        <f t="shared" si="466"/>
        <v>0</v>
      </c>
      <c r="CR1093" s="300">
        <f t="shared" si="467"/>
        <v>0</v>
      </c>
      <c r="CS1093" s="301">
        <f t="shared" si="468"/>
        <v>0</v>
      </c>
      <c r="CT1093" s="298">
        <f t="shared" si="469"/>
        <v>0</v>
      </c>
      <c r="CU1093" s="299">
        <f t="shared" si="470"/>
        <v>0</v>
      </c>
      <c r="CV1093" s="300">
        <f t="shared" si="471"/>
        <v>0</v>
      </c>
      <c r="CW1093" s="301">
        <f t="shared" si="472"/>
        <v>0</v>
      </c>
      <c r="CX1093" s="298">
        <f t="shared" si="473"/>
        <v>0</v>
      </c>
      <c r="CY1093" s="299">
        <f t="shared" si="474"/>
        <v>0</v>
      </c>
      <c r="CZ1093" s="300">
        <f t="shared" si="475"/>
        <v>0</v>
      </c>
      <c r="DA1093" s="301">
        <f t="shared" si="476"/>
        <v>0</v>
      </c>
      <c r="DB1093" s="371">
        <f t="shared" si="477"/>
        <v>0</v>
      </c>
      <c r="DC1093" s="303">
        <f t="shared" si="478"/>
        <v>0</v>
      </c>
      <c r="DD1093" s="304" t="str">
        <f>IF(DC1093=0,"",
IF(SUM($DC$1047:DC1093)=1,DE1093,
IF($DC$1167&gt;SUM($DC$1047:DC1093),_xlfn.CONCAT(", ",DE1093),
IF($DC$1167=SUM($DC$1047:DC1093),_xlfn.CONCAT(" y ",DE1093)))))</f>
        <v/>
      </c>
      <c r="DE1093" s="231" t="s">
        <v>6258</v>
      </c>
      <c r="DF1093" s="290">
        <f t="shared" si="479"/>
        <v>1</v>
      </c>
      <c r="DG1093" s="291" t="str">
        <f>IF(DF1093=0,"",
IF(SUM($DF$1047:DF1093)=1,DH1093,
IF($DF$1167&gt;SUM($DF$1047:DF1093),_xlfn.CONCAT(", ",DH1093),
IF($DF$1167=SUM($DF$1047:DF1093),_xlfn.CONCAT(" y ",DH1093)))))</f>
        <v>, 47</v>
      </c>
      <c r="DH1093" s="222" t="s">
        <v>6258</v>
      </c>
      <c r="DI1093" s="378">
        <f t="shared" si="480"/>
        <v>0</v>
      </c>
      <c r="DJ1093" s="379">
        <f t="shared" si="481"/>
        <v>0</v>
      </c>
      <c r="DK1093" s="380">
        <f t="shared" si="482"/>
        <v>0</v>
      </c>
    </row>
    <row r="1094" spans="1:115" ht="15" customHeight="1">
      <c r="A1094" s="81"/>
      <c r="B1094" s="82"/>
      <c r="C1094" s="85" t="s">
        <v>152</v>
      </c>
      <c r="D1094" s="732" t="str">
        <f>IF(CNGE_2024_M1_Secc1_Sub1!$D89="","",CNGE_2024_M1_Secc1_Sub1!$D89)</f>
        <v>UNIVERSIDAD TECNOLOGICA DEL SURESTE</v>
      </c>
      <c r="E1094" s="733"/>
      <c r="F1094" s="733"/>
      <c r="G1094" s="733"/>
      <c r="H1094" s="733"/>
      <c r="I1094" s="733"/>
      <c r="J1094" s="733"/>
      <c r="K1094" s="733"/>
      <c r="L1094" s="734"/>
      <c r="M1094" s="111"/>
      <c r="N1094" s="111"/>
      <c r="O1094" s="111"/>
      <c r="P1094" s="111"/>
      <c r="Q1094" s="111"/>
      <c r="R1094" s="111"/>
      <c r="S1094" s="111"/>
      <c r="T1094" s="111"/>
      <c r="U1094" s="111"/>
      <c r="V1094" s="111"/>
      <c r="W1094" s="111"/>
      <c r="X1094" s="111"/>
      <c r="Y1094" s="111"/>
      <c r="Z1094" s="111"/>
      <c r="AA1094" s="111"/>
      <c r="AB1094" s="111"/>
      <c r="AC1094" s="111"/>
      <c r="AD1094" s="111"/>
      <c r="AE1094" s="8"/>
      <c r="AG1094" s="269">
        <f t="shared" si="404"/>
        <v>1</v>
      </c>
      <c r="AH1094" s="298">
        <f t="shared" si="405"/>
        <v>0</v>
      </c>
      <c r="AI1094" s="299">
        <f t="shared" si="406"/>
        <v>0</v>
      </c>
      <c r="AJ1094" s="300">
        <f t="shared" si="407"/>
        <v>0</v>
      </c>
      <c r="AK1094" s="301">
        <f t="shared" si="408"/>
        <v>0</v>
      </c>
      <c r="AL1094" s="298">
        <f t="shared" si="409"/>
        <v>0</v>
      </c>
      <c r="AM1094" s="299">
        <f t="shared" si="410"/>
        <v>0</v>
      </c>
      <c r="AN1094" s="300">
        <f t="shared" si="411"/>
        <v>0</v>
      </c>
      <c r="AO1094" s="301">
        <f t="shared" si="412"/>
        <v>0</v>
      </c>
      <c r="AP1094" s="298">
        <f t="shared" si="413"/>
        <v>0</v>
      </c>
      <c r="AQ1094" s="299">
        <f t="shared" si="414"/>
        <v>0</v>
      </c>
      <c r="AR1094" s="300">
        <f t="shared" si="415"/>
        <v>0</v>
      </c>
      <c r="AS1094" s="301">
        <f t="shared" si="416"/>
        <v>0</v>
      </c>
      <c r="AT1094" s="298">
        <f t="shared" si="417"/>
        <v>0</v>
      </c>
      <c r="AU1094" s="299">
        <f t="shared" si="418"/>
        <v>0</v>
      </c>
      <c r="AV1094" s="300">
        <f t="shared" si="419"/>
        <v>0</v>
      </c>
      <c r="AW1094" s="301">
        <f t="shared" si="420"/>
        <v>0</v>
      </c>
      <c r="AX1094" s="298">
        <f t="shared" si="421"/>
        <v>0</v>
      </c>
      <c r="AY1094" s="299">
        <f t="shared" si="422"/>
        <v>0</v>
      </c>
      <c r="AZ1094" s="300">
        <f t="shared" si="423"/>
        <v>0</v>
      </c>
      <c r="BA1094" s="301">
        <f t="shared" si="424"/>
        <v>0</v>
      </c>
      <c r="BB1094" s="298">
        <f t="shared" si="425"/>
        <v>0</v>
      </c>
      <c r="BC1094" s="299">
        <f t="shared" si="426"/>
        <v>0</v>
      </c>
      <c r="BD1094" s="300">
        <f t="shared" si="427"/>
        <v>0</v>
      </c>
      <c r="BE1094" s="301">
        <f t="shared" si="428"/>
        <v>0</v>
      </c>
      <c r="BF1094" s="298">
        <f t="shared" si="429"/>
        <v>0</v>
      </c>
      <c r="BG1094" s="299">
        <f t="shared" si="430"/>
        <v>0</v>
      </c>
      <c r="BH1094" s="300">
        <f t="shared" si="431"/>
        <v>0</v>
      </c>
      <c r="BI1094" s="301">
        <f t="shared" si="432"/>
        <v>0</v>
      </c>
      <c r="BJ1094" s="298">
        <f t="shared" si="433"/>
        <v>0</v>
      </c>
      <c r="BK1094" s="299">
        <f t="shared" si="434"/>
        <v>0</v>
      </c>
      <c r="BL1094" s="300">
        <f t="shared" si="435"/>
        <v>0</v>
      </c>
      <c r="BM1094" s="301">
        <f t="shared" si="436"/>
        <v>0</v>
      </c>
      <c r="BN1094" s="298">
        <f t="shared" si="437"/>
        <v>0</v>
      </c>
      <c r="BO1094" s="299">
        <f t="shared" si="438"/>
        <v>0</v>
      </c>
      <c r="BP1094" s="300">
        <f t="shared" si="439"/>
        <v>0</v>
      </c>
      <c r="BQ1094" s="301">
        <f t="shared" si="440"/>
        <v>0</v>
      </c>
      <c r="BR1094" s="298">
        <f t="shared" si="441"/>
        <v>0</v>
      </c>
      <c r="BS1094" s="299">
        <f t="shared" si="442"/>
        <v>0</v>
      </c>
      <c r="BT1094" s="300">
        <f t="shared" si="443"/>
        <v>0</v>
      </c>
      <c r="BU1094" s="301">
        <f t="shared" si="444"/>
        <v>0</v>
      </c>
      <c r="BV1094" s="298">
        <f t="shared" si="445"/>
        <v>0</v>
      </c>
      <c r="BW1094" s="299">
        <f t="shared" si="446"/>
        <v>0</v>
      </c>
      <c r="BX1094" s="300">
        <f t="shared" si="447"/>
        <v>0</v>
      </c>
      <c r="BY1094" s="301">
        <f t="shared" si="448"/>
        <v>0</v>
      </c>
      <c r="BZ1094" s="298">
        <f t="shared" si="449"/>
        <v>0</v>
      </c>
      <c r="CA1094" s="299">
        <f t="shared" si="450"/>
        <v>0</v>
      </c>
      <c r="CB1094" s="300">
        <f t="shared" si="451"/>
        <v>0</v>
      </c>
      <c r="CC1094" s="301">
        <f t="shared" si="452"/>
        <v>0</v>
      </c>
      <c r="CD1094" s="298">
        <f t="shared" si="453"/>
        <v>0</v>
      </c>
      <c r="CE1094" s="299">
        <f t="shared" si="454"/>
        <v>0</v>
      </c>
      <c r="CF1094" s="300">
        <f t="shared" si="455"/>
        <v>0</v>
      </c>
      <c r="CG1094" s="301">
        <f t="shared" si="456"/>
        <v>0</v>
      </c>
      <c r="CH1094" s="298">
        <f t="shared" si="457"/>
        <v>0</v>
      </c>
      <c r="CI1094" s="299">
        <f t="shared" si="458"/>
        <v>0</v>
      </c>
      <c r="CJ1094" s="300">
        <f t="shared" si="459"/>
        <v>0</v>
      </c>
      <c r="CK1094" s="301">
        <f t="shared" si="460"/>
        <v>0</v>
      </c>
      <c r="CL1094" s="298">
        <f t="shared" si="461"/>
        <v>0</v>
      </c>
      <c r="CM1094" s="299">
        <f t="shared" si="462"/>
        <v>0</v>
      </c>
      <c r="CN1094" s="300">
        <f t="shared" si="463"/>
        <v>0</v>
      </c>
      <c r="CO1094" s="301">
        <f t="shared" si="464"/>
        <v>0</v>
      </c>
      <c r="CP1094" s="298">
        <f t="shared" si="465"/>
        <v>0</v>
      </c>
      <c r="CQ1094" s="299">
        <f t="shared" si="466"/>
        <v>0</v>
      </c>
      <c r="CR1094" s="300">
        <f t="shared" si="467"/>
        <v>0</v>
      </c>
      <c r="CS1094" s="301">
        <f t="shared" si="468"/>
        <v>0</v>
      </c>
      <c r="CT1094" s="298">
        <f t="shared" si="469"/>
        <v>0</v>
      </c>
      <c r="CU1094" s="299">
        <f t="shared" si="470"/>
        <v>0</v>
      </c>
      <c r="CV1094" s="300">
        <f t="shared" si="471"/>
        <v>0</v>
      </c>
      <c r="CW1094" s="301">
        <f t="shared" si="472"/>
        <v>0</v>
      </c>
      <c r="CX1094" s="298">
        <f t="shared" si="473"/>
        <v>0</v>
      </c>
      <c r="CY1094" s="299">
        <f t="shared" si="474"/>
        <v>0</v>
      </c>
      <c r="CZ1094" s="300">
        <f t="shared" si="475"/>
        <v>0</v>
      </c>
      <c r="DA1094" s="301">
        <f t="shared" si="476"/>
        <v>0</v>
      </c>
      <c r="DB1094" s="371">
        <f t="shared" si="477"/>
        <v>0</v>
      </c>
      <c r="DC1094" s="303">
        <f t="shared" si="478"/>
        <v>0</v>
      </c>
      <c r="DD1094" s="304" t="str">
        <f>IF(DC1094=0,"",
IF(SUM($DC$1047:DC1094)=1,DE1094,
IF($DC$1167&gt;SUM($DC$1047:DC1094),_xlfn.CONCAT(", ",DE1094),
IF($DC$1167=SUM($DC$1047:DC1094),_xlfn.CONCAT(" y ",DE1094)))))</f>
        <v/>
      </c>
      <c r="DE1094" s="231" t="s">
        <v>6259</v>
      </c>
      <c r="DF1094" s="290">
        <f t="shared" si="479"/>
        <v>1</v>
      </c>
      <c r="DG1094" s="291" t="str">
        <f>IF(DF1094=0,"",
IF(SUM($DF$1047:DF1094)=1,DH1094,
IF($DF$1167&gt;SUM($DF$1047:DF1094),_xlfn.CONCAT(", ",DH1094),
IF($DF$1167=SUM($DF$1047:DF1094),_xlfn.CONCAT(" y ",DH1094)))))</f>
        <v>, 48</v>
      </c>
      <c r="DH1094" s="222" t="s">
        <v>6259</v>
      </c>
      <c r="DI1094" s="378">
        <f t="shared" si="480"/>
        <v>0</v>
      </c>
      <c r="DJ1094" s="379">
        <f t="shared" si="481"/>
        <v>0</v>
      </c>
      <c r="DK1094" s="380">
        <f t="shared" si="482"/>
        <v>0</v>
      </c>
    </row>
    <row r="1095" spans="1:115" ht="15" customHeight="1">
      <c r="A1095" s="81"/>
      <c r="B1095" s="82"/>
      <c r="C1095" s="85" t="s">
        <v>153</v>
      </c>
      <c r="D1095" s="732" t="str">
        <f>IF(CNGE_2024_M1_Secc1_Sub1!$D90="","",CNGE_2024_M1_Secc1_Sub1!$D90)</f>
        <v>UNIVERSIDAD TECNOLOGICA DEL CENTRO</v>
      </c>
      <c r="E1095" s="733"/>
      <c r="F1095" s="733"/>
      <c r="G1095" s="733"/>
      <c r="H1095" s="733"/>
      <c r="I1095" s="733"/>
      <c r="J1095" s="733"/>
      <c r="K1095" s="733"/>
      <c r="L1095" s="734"/>
      <c r="M1095" s="111"/>
      <c r="N1095" s="111"/>
      <c r="O1095" s="111"/>
      <c r="P1095" s="111"/>
      <c r="Q1095" s="111"/>
      <c r="R1095" s="111"/>
      <c r="S1095" s="111"/>
      <c r="T1095" s="111"/>
      <c r="U1095" s="111"/>
      <c r="V1095" s="111"/>
      <c r="W1095" s="111"/>
      <c r="X1095" s="111"/>
      <c r="Y1095" s="111"/>
      <c r="Z1095" s="111"/>
      <c r="AA1095" s="111"/>
      <c r="AB1095" s="111"/>
      <c r="AC1095" s="111"/>
      <c r="AD1095" s="111"/>
      <c r="AE1095" s="8"/>
      <c r="AG1095" s="269">
        <f t="shared" si="404"/>
        <v>1</v>
      </c>
      <c r="AH1095" s="298">
        <f t="shared" si="405"/>
        <v>0</v>
      </c>
      <c r="AI1095" s="299">
        <f t="shared" si="406"/>
        <v>0</v>
      </c>
      <c r="AJ1095" s="300">
        <f t="shared" si="407"/>
        <v>0</v>
      </c>
      <c r="AK1095" s="301">
        <f t="shared" si="408"/>
        <v>0</v>
      </c>
      <c r="AL1095" s="298">
        <f t="shared" si="409"/>
        <v>0</v>
      </c>
      <c r="AM1095" s="299">
        <f t="shared" si="410"/>
        <v>0</v>
      </c>
      <c r="AN1095" s="300">
        <f t="shared" si="411"/>
        <v>0</v>
      </c>
      <c r="AO1095" s="301">
        <f t="shared" si="412"/>
        <v>0</v>
      </c>
      <c r="AP1095" s="298">
        <f t="shared" si="413"/>
        <v>0</v>
      </c>
      <c r="AQ1095" s="299">
        <f t="shared" si="414"/>
        <v>0</v>
      </c>
      <c r="AR1095" s="300">
        <f t="shared" si="415"/>
        <v>0</v>
      </c>
      <c r="AS1095" s="301">
        <f t="shared" si="416"/>
        <v>0</v>
      </c>
      <c r="AT1095" s="298">
        <f t="shared" si="417"/>
        <v>0</v>
      </c>
      <c r="AU1095" s="299">
        <f t="shared" si="418"/>
        <v>0</v>
      </c>
      <c r="AV1095" s="300">
        <f t="shared" si="419"/>
        <v>0</v>
      </c>
      <c r="AW1095" s="301">
        <f t="shared" si="420"/>
        <v>0</v>
      </c>
      <c r="AX1095" s="298">
        <f t="shared" si="421"/>
        <v>0</v>
      </c>
      <c r="AY1095" s="299">
        <f t="shared" si="422"/>
        <v>0</v>
      </c>
      <c r="AZ1095" s="300">
        <f t="shared" si="423"/>
        <v>0</v>
      </c>
      <c r="BA1095" s="301">
        <f t="shared" si="424"/>
        <v>0</v>
      </c>
      <c r="BB1095" s="298">
        <f t="shared" si="425"/>
        <v>0</v>
      </c>
      <c r="BC1095" s="299">
        <f t="shared" si="426"/>
        <v>0</v>
      </c>
      <c r="BD1095" s="300">
        <f t="shared" si="427"/>
        <v>0</v>
      </c>
      <c r="BE1095" s="301">
        <f t="shared" si="428"/>
        <v>0</v>
      </c>
      <c r="BF1095" s="298">
        <f t="shared" si="429"/>
        <v>0</v>
      </c>
      <c r="BG1095" s="299">
        <f t="shared" si="430"/>
        <v>0</v>
      </c>
      <c r="BH1095" s="300">
        <f t="shared" si="431"/>
        <v>0</v>
      </c>
      <c r="BI1095" s="301">
        <f t="shared" si="432"/>
        <v>0</v>
      </c>
      <c r="BJ1095" s="298">
        <f t="shared" si="433"/>
        <v>0</v>
      </c>
      <c r="BK1095" s="299">
        <f t="shared" si="434"/>
        <v>0</v>
      </c>
      <c r="BL1095" s="300">
        <f t="shared" si="435"/>
        <v>0</v>
      </c>
      <c r="BM1095" s="301">
        <f t="shared" si="436"/>
        <v>0</v>
      </c>
      <c r="BN1095" s="298">
        <f t="shared" si="437"/>
        <v>0</v>
      </c>
      <c r="BO1095" s="299">
        <f t="shared" si="438"/>
        <v>0</v>
      </c>
      <c r="BP1095" s="300">
        <f t="shared" si="439"/>
        <v>0</v>
      </c>
      <c r="BQ1095" s="301">
        <f t="shared" si="440"/>
        <v>0</v>
      </c>
      <c r="BR1095" s="298">
        <f t="shared" si="441"/>
        <v>0</v>
      </c>
      <c r="BS1095" s="299">
        <f t="shared" si="442"/>
        <v>0</v>
      </c>
      <c r="BT1095" s="300">
        <f t="shared" si="443"/>
        <v>0</v>
      </c>
      <c r="BU1095" s="301">
        <f t="shared" si="444"/>
        <v>0</v>
      </c>
      <c r="BV1095" s="298">
        <f t="shared" si="445"/>
        <v>0</v>
      </c>
      <c r="BW1095" s="299">
        <f t="shared" si="446"/>
        <v>0</v>
      </c>
      <c r="BX1095" s="300">
        <f t="shared" si="447"/>
        <v>0</v>
      </c>
      <c r="BY1095" s="301">
        <f t="shared" si="448"/>
        <v>0</v>
      </c>
      <c r="BZ1095" s="298">
        <f t="shared" si="449"/>
        <v>0</v>
      </c>
      <c r="CA1095" s="299">
        <f t="shared" si="450"/>
        <v>0</v>
      </c>
      <c r="CB1095" s="300">
        <f t="shared" si="451"/>
        <v>0</v>
      </c>
      <c r="CC1095" s="301">
        <f t="shared" si="452"/>
        <v>0</v>
      </c>
      <c r="CD1095" s="298">
        <f t="shared" si="453"/>
        <v>0</v>
      </c>
      <c r="CE1095" s="299">
        <f t="shared" si="454"/>
        <v>0</v>
      </c>
      <c r="CF1095" s="300">
        <f t="shared" si="455"/>
        <v>0</v>
      </c>
      <c r="CG1095" s="301">
        <f t="shared" si="456"/>
        <v>0</v>
      </c>
      <c r="CH1095" s="298">
        <f t="shared" si="457"/>
        <v>0</v>
      </c>
      <c r="CI1095" s="299">
        <f t="shared" si="458"/>
        <v>0</v>
      </c>
      <c r="CJ1095" s="300">
        <f t="shared" si="459"/>
        <v>0</v>
      </c>
      <c r="CK1095" s="301">
        <f t="shared" si="460"/>
        <v>0</v>
      </c>
      <c r="CL1095" s="298">
        <f t="shared" si="461"/>
        <v>0</v>
      </c>
      <c r="CM1095" s="299">
        <f t="shared" si="462"/>
        <v>0</v>
      </c>
      <c r="CN1095" s="300">
        <f t="shared" si="463"/>
        <v>0</v>
      </c>
      <c r="CO1095" s="301">
        <f t="shared" si="464"/>
        <v>0</v>
      </c>
      <c r="CP1095" s="298">
        <f t="shared" si="465"/>
        <v>0</v>
      </c>
      <c r="CQ1095" s="299">
        <f t="shared" si="466"/>
        <v>0</v>
      </c>
      <c r="CR1095" s="300">
        <f t="shared" si="467"/>
        <v>0</v>
      </c>
      <c r="CS1095" s="301">
        <f t="shared" si="468"/>
        <v>0</v>
      </c>
      <c r="CT1095" s="298">
        <f t="shared" si="469"/>
        <v>0</v>
      </c>
      <c r="CU1095" s="299">
        <f t="shared" si="470"/>
        <v>0</v>
      </c>
      <c r="CV1095" s="300">
        <f t="shared" si="471"/>
        <v>0</v>
      </c>
      <c r="CW1095" s="301">
        <f t="shared" si="472"/>
        <v>0</v>
      </c>
      <c r="CX1095" s="298">
        <f t="shared" si="473"/>
        <v>0</v>
      </c>
      <c r="CY1095" s="299">
        <f t="shared" si="474"/>
        <v>0</v>
      </c>
      <c r="CZ1095" s="300">
        <f t="shared" si="475"/>
        <v>0</v>
      </c>
      <c r="DA1095" s="301">
        <f t="shared" si="476"/>
        <v>0</v>
      </c>
      <c r="DB1095" s="371">
        <f t="shared" si="477"/>
        <v>0</v>
      </c>
      <c r="DC1095" s="303">
        <f t="shared" si="478"/>
        <v>0</v>
      </c>
      <c r="DD1095" s="304" t="str">
        <f>IF(DC1095=0,"",
IF(SUM($DC$1047:DC1095)=1,DE1095,
IF($DC$1167&gt;SUM($DC$1047:DC1095),_xlfn.CONCAT(", ",DE1095),
IF($DC$1167=SUM($DC$1047:DC1095),_xlfn.CONCAT(" y ",DE1095)))))</f>
        <v/>
      </c>
      <c r="DE1095" s="231" t="s">
        <v>6260</v>
      </c>
      <c r="DF1095" s="290">
        <f t="shared" si="479"/>
        <v>1</v>
      </c>
      <c r="DG1095" s="291" t="str">
        <f>IF(DF1095=0,"",
IF(SUM($DF$1047:DF1095)=1,DH1095,
IF($DF$1167&gt;SUM($DF$1047:DF1095),_xlfn.CONCAT(", ",DH1095),
IF($DF$1167=SUM($DF$1047:DF1095),_xlfn.CONCAT(" y ",DH1095)))))</f>
        <v>, 49</v>
      </c>
      <c r="DH1095" s="222" t="s">
        <v>6260</v>
      </c>
      <c r="DI1095" s="378">
        <f t="shared" si="480"/>
        <v>0</v>
      </c>
      <c r="DJ1095" s="379">
        <f t="shared" si="481"/>
        <v>0</v>
      </c>
      <c r="DK1095" s="380">
        <f t="shared" si="482"/>
        <v>0</v>
      </c>
    </row>
    <row r="1096" spans="1:115" ht="30" customHeight="1">
      <c r="A1096" s="81"/>
      <c r="B1096" s="82"/>
      <c r="C1096" s="85" t="s">
        <v>154</v>
      </c>
      <c r="D1096" s="732" t="str">
        <f>IF(CNGE_2024_M1_Secc1_Sub1!$D91="","",CNGE_2024_M1_Secc1_Sub1!$D91)</f>
        <v>UNIVERSIDAD TECNOLOGICA DE GUTIERREZ ZAMORA</v>
      </c>
      <c r="E1096" s="733"/>
      <c r="F1096" s="733"/>
      <c r="G1096" s="733"/>
      <c r="H1096" s="733"/>
      <c r="I1096" s="733"/>
      <c r="J1096" s="733"/>
      <c r="K1096" s="733"/>
      <c r="L1096" s="734"/>
      <c r="M1096" s="111"/>
      <c r="N1096" s="111"/>
      <c r="O1096" s="111"/>
      <c r="P1096" s="111"/>
      <c r="Q1096" s="111"/>
      <c r="R1096" s="111"/>
      <c r="S1096" s="111"/>
      <c r="T1096" s="111"/>
      <c r="U1096" s="111"/>
      <c r="V1096" s="111"/>
      <c r="W1096" s="111"/>
      <c r="X1096" s="111"/>
      <c r="Y1096" s="111"/>
      <c r="Z1096" s="111"/>
      <c r="AA1096" s="111"/>
      <c r="AB1096" s="111"/>
      <c r="AC1096" s="111"/>
      <c r="AD1096" s="111"/>
      <c r="AE1096" s="8"/>
      <c r="AG1096" s="269">
        <f t="shared" si="404"/>
        <v>1</v>
      </c>
      <c r="AH1096" s="298">
        <f t="shared" si="405"/>
        <v>0</v>
      </c>
      <c r="AI1096" s="299">
        <f t="shared" si="406"/>
        <v>0</v>
      </c>
      <c r="AJ1096" s="300">
        <f t="shared" si="407"/>
        <v>0</v>
      </c>
      <c r="AK1096" s="301">
        <f t="shared" si="408"/>
        <v>0</v>
      </c>
      <c r="AL1096" s="298">
        <f t="shared" si="409"/>
        <v>0</v>
      </c>
      <c r="AM1096" s="299">
        <f t="shared" si="410"/>
        <v>0</v>
      </c>
      <c r="AN1096" s="300">
        <f t="shared" si="411"/>
        <v>0</v>
      </c>
      <c r="AO1096" s="301">
        <f t="shared" si="412"/>
        <v>0</v>
      </c>
      <c r="AP1096" s="298">
        <f t="shared" si="413"/>
        <v>0</v>
      </c>
      <c r="AQ1096" s="299">
        <f t="shared" si="414"/>
        <v>0</v>
      </c>
      <c r="AR1096" s="300">
        <f t="shared" si="415"/>
        <v>0</v>
      </c>
      <c r="AS1096" s="301">
        <f t="shared" si="416"/>
        <v>0</v>
      </c>
      <c r="AT1096" s="298">
        <f t="shared" si="417"/>
        <v>0</v>
      </c>
      <c r="AU1096" s="299">
        <f t="shared" si="418"/>
        <v>0</v>
      </c>
      <c r="AV1096" s="300">
        <f t="shared" si="419"/>
        <v>0</v>
      </c>
      <c r="AW1096" s="301">
        <f t="shared" si="420"/>
        <v>0</v>
      </c>
      <c r="AX1096" s="298">
        <f t="shared" si="421"/>
        <v>0</v>
      </c>
      <c r="AY1096" s="299">
        <f t="shared" si="422"/>
        <v>0</v>
      </c>
      <c r="AZ1096" s="300">
        <f t="shared" si="423"/>
        <v>0</v>
      </c>
      <c r="BA1096" s="301">
        <f t="shared" si="424"/>
        <v>0</v>
      </c>
      <c r="BB1096" s="298">
        <f t="shared" si="425"/>
        <v>0</v>
      </c>
      <c r="BC1096" s="299">
        <f t="shared" si="426"/>
        <v>0</v>
      </c>
      <c r="BD1096" s="300">
        <f t="shared" si="427"/>
        <v>0</v>
      </c>
      <c r="BE1096" s="301">
        <f t="shared" si="428"/>
        <v>0</v>
      </c>
      <c r="BF1096" s="298">
        <f t="shared" si="429"/>
        <v>0</v>
      </c>
      <c r="BG1096" s="299">
        <f t="shared" si="430"/>
        <v>0</v>
      </c>
      <c r="BH1096" s="300">
        <f t="shared" si="431"/>
        <v>0</v>
      </c>
      <c r="BI1096" s="301">
        <f t="shared" si="432"/>
        <v>0</v>
      </c>
      <c r="BJ1096" s="298">
        <f t="shared" si="433"/>
        <v>0</v>
      </c>
      <c r="BK1096" s="299">
        <f t="shared" si="434"/>
        <v>0</v>
      </c>
      <c r="BL1096" s="300">
        <f t="shared" si="435"/>
        <v>0</v>
      </c>
      <c r="BM1096" s="301">
        <f t="shared" si="436"/>
        <v>0</v>
      </c>
      <c r="BN1096" s="298">
        <f t="shared" si="437"/>
        <v>0</v>
      </c>
      <c r="BO1096" s="299">
        <f t="shared" si="438"/>
        <v>0</v>
      </c>
      <c r="BP1096" s="300">
        <f t="shared" si="439"/>
        <v>0</v>
      </c>
      <c r="BQ1096" s="301">
        <f t="shared" si="440"/>
        <v>0</v>
      </c>
      <c r="BR1096" s="298">
        <f t="shared" si="441"/>
        <v>0</v>
      </c>
      <c r="BS1096" s="299">
        <f t="shared" si="442"/>
        <v>0</v>
      </c>
      <c r="BT1096" s="300">
        <f t="shared" si="443"/>
        <v>0</v>
      </c>
      <c r="BU1096" s="301">
        <f t="shared" si="444"/>
        <v>0</v>
      </c>
      <c r="BV1096" s="298">
        <f t="shared" si="445"/>
        <v>0</v>
      </c>
      <c r="BW1096" s="299">
        <f t="shared" si="446"/>
        <v>0</v>
      </c>
      <c r="BX1096" s="300">
        <f t="shared" si="447"/>
        <v>0</v>
      </c>
      <c r="BY1096" s="301">
        <f t="shared" si="448"/>
        <v>0</v>
      </c>
      <c r="BZ1096" s="298">
        <f t="shared" si="449"/>
        <v>0</v>
      </c>
      <c r="CA1096" s="299">
        <f t="shared" si="450"/>
        <v>0</v>
      </c>
      <c r="CB1096" s="300">
        <f t="shared" si="451"/>
        <v>0</v>
      </c>
      <c r="CC1096" s="301">
        <f t="shared" si="452"/>
        <v>0</v>
      </c>
      <c r="CD1096" s="298">
        <f t="shared" si="453"/>
        <v>0</v>
      </c>
      <c r="CE1096" s="299">
        <f t="shared" si="454"/>
        <v>0</v>
      </c>
      <c r="CF1096" s="300">
        <f t="shared" si="455"/>
        <v>0</v>
      </c>
      <c r="CG1096" s="301">
        <f t="shared" si="456"/>
        <v>0</v>
      </c>
      <c r="CH1096" s="298">
        <f t="shared" si="457"/>
        <v>0</v>
      </c>
      <c r="CI1096" s="299">
        <f t="shared" si="458"/>
        <v>0</v>
      </c>
      <c r="CJ1096" s="300">
        <f t="shared" si="459"/>
        <v>0</v>
      </c>
      <c r="CK1096" s="301">
        <f t="shared" si="460"/>
        <v>0</v>
      </c>
      <c r="CL1096" s="298">
        <f t="shared" si="461"/>
        <v>0</v>
      </c>
      <c r="CM1096" s="299">
        <f t="shared" si="462"/>
        <v>0</v>
      </c>
      <c r="CN1096" s="300">
        <f t="shared" si="463"/>
        <v>0</v>
      </c>
      <c r="CO1096" s="301">
        <f t="shared" si="464"/>
        <v>0</v>
      </c>
      <c r="CP1096" s="298">
        <f t="shared" si="465"/>
        <v>0</v>
      </c>
      <c r="CQ1096" s="299">
        <f t="shared" si="466"/>
        <v>0</v>
      </c>
      <c r="CR1096" s="300">
        <f t="shared" si="467"/>
        <v>0</v>
      </c>
      <c r="CS1096" s="301">
        <f t="shared" si="468"/>
        <v>0</v>
      </c>
      <c r="CT1096" s="298">
        <f t="shared" si="469"/>
        <v>0</v>
      </c>
      <c r="CU1096" s="299">
        <f t="shared" si="470"/>
        <v>0</v>
      </c>
      <c r="CV1096" s="300">
        <f t="shared" si="471"/>
        <v>0</v>
      </c>
      <c r="CW1096" s="301">
        <f t="shared" si="472"/>
        <v>0</v>
      </c>
      <c r="CX1096" s="298">
        <f t="shared" si="473"/>
        <v>0</v>
      </c>
      <c r="CY1096" s="299">
        <f t="shared" si="474"/>
        <v>0</v>
      </c>
      <c r="CZ1096" s="300">
        <f t="shared" si="475"/>
        <v>0</v>
      </c>
      <c r="DA1096" s="301">
        <f t="shared" si="476"/>
        <v>0</v>
      </c>
      <c r="DB1096" s="371">
        <f t="shared" si="477"/>
        <v>0</v>
      </c>
      <c r="DC1096" s="303">
        <f t="shared" si="478"/>
        <v>0</v>
      </c>
      <c r="DD1096" s="304" t="str">
        <f>IF(DC1096=0,"",
IF(SUM($DC$1047:DC1096)=1,DE1096,
IF($DC$1167&gt;SUM($DC$1047:DC1096),_xlfn.CONCAT(", ",DE1096),
IF($DC$1167=SUM($DC$1047:DC1096),_xlfn.CONCAT(" y ",DE1096)))))</f>
        <v/>
      </c>
      <c r="DE1096" s="231" t="s">
        <v>6261</v>
      </c>
      <c r="DF1096" s="290">
        <f t="shared" si="479"/>
        <v>1</v>
      </c>
      <c r="DG1096" s="291" t="str">
        <f>IF(DF1096=0,"",
IF(SUM($DF$1047:DF1096)=1,DH1096,
IF($DF$1167&gt;SUM($DF$1047:DF1096),_xlfn.CONCAT(", ",DH1096),
IF($DF$1167=SUM($DF$1047:DF1096),_xlfn.CONCAT(" y ",DH1096)))))</f>
        <v>, 50</v>
      </c>
      <c r="DH1096" s="222" t="s">
        <v>6261</v>
      </c>
      <c r="DI1096" s="378">
        <f t="shared" si="480"/>
        <v>0</v>
      </c>
      <c r="DJ1096" s="379">
        <f t="shared" si="481"/>
        <v>0</v>
      </c>
      <c r="DK1096" s="380">
        <f t="shared" si="482"/>
        <v>0</v>
      </c>
    </row>
    <row r="1097" spans="1:115" ht="30" customHeight="1">
      <c r="A1097" s="81"/>
      <c r="B1097" s="82"/>
      <c r="C1097" s="85" t="s">
        <v>155</v>
      </c>
      <c r="D1097" s="732" t="str">
        <f>IF(CNGE_2024_M1_Secc1_Sub1!$D92="","",CNGE_2024_M1_Secc1_Sub1!$D92)</f>
        <v>CONSEJO VERACRUZANO DE INVESTIGACION CIENTIFICA Y DESARROLLO TECNOLOGICO</v>
      </c>
      <c r="E1097" s="733"/>
      <c r="F1097" s="733"/>
      <c r="G1097" s="733"/>
      <c r="H1097" s="733"/>
      <c r="I1097" s="733"/>
      <c r="J1097" s="733"/>
      <c r="K1097" s="733"/>
      <c r="L1097" s="734"/>
      <c r="M1097" s="111"/>
      <c r="N1097" s="111"/>
      <c r="O1097" s="111"/>
      <c r="P1097" s="111"/>
      <c r="Q1097" s="111"/>
      <c r="R1097" s="111"/>
      <c r="S1097" s="111"/>
      <c r="T1097" s="111"/>
      <c r="U1097" s="111"/>
      <c r="V1097" s="111"/>
      <c r="W1097" s="111"/>
      <c r="X1097" s="111"/>
      <c r="Y1097" s="111"/>
      <c r="Z1097" s="111"/>
      <c r="AA1097" s="111"/>
      <c r="AB1097" s="111"/>
      <c r="AC1097" s="111"/>
      <c r="AD1097" s="111"/>
      <c r="AE1097" s="8"/>
      <c r="AG1097" s="269">
        <f t="shared" si="404"/>
        <v>1</v>
      </c>
      <c r="AH1097" s="298">
        <f t="shared" si="405"/>
        <v>0</v>
      </c>
      <c r="AI1097" s="299">
        <f t="shared" si="406"/>
        <v>0</v>
      </c>
      <c r="AJ1097" s="300">
        <f t="shared" si="407"/>
        <v>0</v>
      </c>
      <c r="AK1097" s="301">
        <f t="shared" si="408"/>
        <v>0</v>
      </c>
      <c r="AL1097" s="298">
        <f t="shared" si="409"/>
        <v>0</v>
      </c>
      <c r="AM1097" s="299">
        <f t="shared" si="410"/>
        <v>0</v>
      </c>
      <c r="AN1097" s="300">
        <f t="shared" si="411"/>
        <v>0</v>
      </c>
      <c r="AO1097" s="301">
        <f t="shared" si="412"/>
        <v>0</v>
      </c>
      <c r="AP1097" s="298">
        <f t="shared" si="413"/>
        <v>0</v>
      </c>
      <c r="AQ1097" s="299">
        <f t="shared" si="414"/>
        <v>0</v>
      </c>
      <c r="AR1097" s="300">
        <f t="shared" si="415"/>
        <v>0</v>
      </c>
      <c r="AS1097" s="301">
        <f t="shared" si="416"/>
        <v>0</v>
      </c>
      <c r="AT1097" s="298">
        <f t="shared" si="417"/>
        <v>0</v>
      </c>
      <c r="AU1097" s="299">
        <f t="shared" si="418"/>
        <v>0</v>
      </c>
      <c r="AV1097" s="300">
        <f t="shared" si="419"/>
        <v>0</v>
      </c>
      <c r="AW1097" s="301">
        <f t="shared" si="420"/>
        <v>0</v>
      </c>
      <c r="AX1097" s="298">
        <f t="shared" si="421"/>
        <v>0</v>
      </c>
      <c r="AY1097" s="299">
        <f t="shared" si="422"/>
        <v>0</v>
      </c>
      <c r="AZ1097" s="300">
        <f t="shared" si="423"/>
        <v>0</v>
      </c>
      <c r="BA1097" s="301">
        <f t="shared" si="424"/>
        <v>0</v>
      </c>
      <c r="BB1097" s="298">
        <f t="shared" si="425"/>
        <v>0</v>
      </c>
      <c r="BC1097" s="299">
        <f t="shared" si="426"/>
        <v>0</v>
      </c>
      <c r="BD1097" s="300">
        <f t="shared" si="427"/>
        <v>0</v>
      </c>
      <c r="BE1097" s="301">
        <f t="shared" si="428"/>
        <v>0</v>
      </c>
      <c r="BF1097" s="298">
        <f t="shared" si="429"/>
        <v>0</v>
      </c>
      <c r="BG1097" s="299">
        <f t="shared" si="430"/>
        <v>0</v>
      </c>
      <c r="BH1097" s="300">
        <f t="shared" si="431"/>
        <v>0</v>
      </c>
      <c r="BI1097" s="301">
        <f t="shared" si="432"/>
        <v>0</v>
      </c>
      <c r="BJ1097" s="298">
        <f t="shared" si="433"/>
        <v>0</v>
      </c>
      <c r="BK1097" s="299">
        <f t="shared" si="434"/>
        <v>0</v>
      </c>
      <c r="BL1097" s="300">
        <f t="shared" si="435"/>
        <v>0</v>
      </c>
      <c r="BM1097" s="301">
        <f t="shared" si="436"/>
        <v>0</v>
      </c>
      <c r="BN1097" s="298">
        <f t="shared" si="437"/>
        <v>0</v>
      </c>
      <c r="BO1097" s="299">
        <f t="shared" si="438"/>
        <v>0</v>
      </c>
      <c r="BP1097" s="300">
        <f t="shared" si="439"/>
        <v>0</v>
      </c>
      <c r="BQ1097" s="301">
        <f t="shared" si="440"/>
        <v>0</v>
      </c>
      <c r="BR1097" s="298">
        <f t="shared" si="441"/>
        <v>0</v>
      </c>
      <c r="BS1097" s="299">
        <f t="shared" si="442"/>
        <v>0</v>
      </c>
      <c r="BT1097" s="300">
        <f t="shared" si="443"/>
        <v>0</v>
      </c>
      <c r="BU1097" s="301">
        <f t="shared" si="444"/>
        <v>0</v>
      </c>
      <c r="BV1097" s="298">
        <f t="shared" si="445"/>
        <v>0</v>
      </c>
      <c r="BW1097" s="299">
        <f t="shared" si="446"/>
        <v>0</v>
      </c>
      <c r="BX1097" s="300">
        <f t="shared" si="447"/>
        <v>0</v>
      </c>
      <c r="BY1097" s="301">
        <f t="shared" si="448"/>
        <v>0</v>
      </c>
      <c r="BZ1097" s="298">
        <f t="shared" si="449"/>
        <v>0</v>
      </c>
      <c r="CA1097" s="299">
        <f t="shared" si="450"/>
        <v>0</v>
      </c>
      <c r="CB1097" s="300">
        <f t="shared" si="451"/>
        <v>0</v>
      </c>
      <c r="CC1097" s="301">
        <f t="shared" si="452"/>
        <v>0</v>
      </c>
      <c r="CD1097" s="298">
        <f t="shared" si="453"/>
        <v>0</v>
      </c>
      <c r="CE1097" s="299">
        <f t="shared" si="454"/>
        <v>0</v>
      </c>
      <c r="CF1097" s="300">
        <f t="shared" si="455"/>
        <v>0</v>
      </c>
      <c r="CG1097" s="301">
        <f t="shared" si="456"/>
        <v>0</v>
      </c>
      <c r="CH1097" s="298">
        <f t="shared" si="457"/>
        <v>0</v>
      </c>
      <c r="CI1097" s="299">
        <f t="shared" si="458"/>
        <v>0</v>
      </c>
      <c r="CJ1097" s="300">
        <f t="shared" si="459"/>
        <v>0</v>
      </c>
      <c r="CK1097" s="301">
        <f t="shared" si="460"/>
        <v>0</v>
      </c>
      <c r="CL1097" s="298">
        <f t="shared" si="461"/>
        <v>0</v>
      </c>
      <c r="CM1097" s="299">
        <f t="shared" si="462"/>
        <v>0</v>
      </c>
      <c r="CN1097" s="300">
        <f t="shared" si="463"/>
        <v>0</v>
      </c>
      <c r="CO1097" s="301">
        <f t="shared" si="464"/>
        <v>0</v>
      </c>
      <c r="CP1097" s="298">
        <f t="shared" si="465"/>
        <v>0</v>
      </c>
      <c r="CQ1097" s="299">
        <f t="shared" si="466"/>
        <v>0</v>
      </c>
      <c r="CR1097" s="300">
        <f t="shared" si="467"/>
        <v>0</v>
      </c>
      <c r="CS1097" s="301">
        <f t="shared" si="468"/>
        <v>0</v>
      </c>
      <c r="CT1097" s="298">
        <f t="shared" si="469"/>
        <v>0</v>
      </c>
      <c r="CU1097" s="299">
        <f t="shared" si="470"/>
        <v>0</v>
      </c>
      <c r="CV1097" s="300">
        <f t="shared" si="471"/>
        <v>0</v>
      </c>
      <c r="CW1097" s="301">
        <f t="shared" si="472"/>
        <v>0</v>
      </c>
      <c r="CX1097" s="298">
        <f t="shared" si="473"/>
        <v>0</v>
      </c>
      <c r="CY1097" s="299">
        <f t="shared" si="474"/>
        <v>0</v>
      </c>
      <c r="CZ1097" s="300">
        <f t="shared" si="475"/>
        <v>0</v>
      </c>
      <c r="DA1097" s="301">
        <f t="shared" si="476"/>
        <v>0</v>
      </c>
      <c r="DB1097" s="371">
        <f t="shared" si="477"/>
        <v>0</v>
      </c>
      <c r="DC1097" s="303">
        <f t="shared" si="478"/>
        <v>0</v>
      </c>
      <c r="DD1097" s="304" t="str">
        <f>IF(DC1097=0,"",
IF(SUM($DC$1047:DC1097)=1,DE1097,
IF($DC$1167&gt;SUM($DC$1047:DC1097),_xlfn.CONCAT(", ",DE1097),
IF($DC$1167=SUM($DC$1047:DC1097),_xlfn.CONCAT(" y ",DE1097)))))</f>
        <v/>
      </c>
      <c r="DE1097" s="231" t="s">
        <v>6262</v>
      </c>
      <c r="DF1097" s="290">
        <f t="shared" si="479"/>
        <v>1</v>
      </c>
      <c r="DG1097" s="291" t="str">
        <f>IF(DF1097=0,"",
IF(SUM($DF$1047:DF1097)=1,DH1097,
IF($DF$1167&gt;SUM($DF$1047:DF1097),_xlfn.CONCAT(", ",DH1097),
IF($DF$1167=SUM($DF$1047:DF1097),_xlfn.CONCAT(" y ",DH1097)))))</f>
        <v>, 51</v>
      </c>
      <c r="DH1097" s="222" t="s">
        <v>6262</v>
      </c>
      <c r="DI1097" s="378">
        <f t="shared" si="480"/>
        <v>0</v>
      </c>
      <c r="DJ1097" s="379">
        <f t="shared" si="481"/>
        <v>0</v>
      </c>
      <c r="DK1097" s="380">
        <f t="shared" si="482"/>
        <v>0</v>
      </c>
    </row>
    <row r="1098" spans="1:115" ht="30" customHeight="1">
      <c r="A1098" s="81"/>
      <c r="B1098" s="82"/>
      <c r="C1098" s="85" t="s">
        <v>156</v>
      </c>
      <c r="D1098" s="732" t="str">
        <f>IF(CNGE_2024_M1_Secc1_Sub1!$D93="","",CNGE_2024_M1_Secc1_Sub1!$D93)</f>
        <v>COLEGIO DE ESTUDIOS CIENTIFICOS Y TECNOLOGICOS</v>
      </c>
      <c r="E1098" s="733"/>
      <c r="F1098" s="733"/>
      <c r="G1098" s="733"/>
      <c r="H1098" s="733"/>
      <c r="I1098" s="733"/>
      <c r="J1098" s="733"/>
      <c r="K1098" s="733"/>
      <c r="L1098" s="734"/>
      <c r="M1098" s="111"/>
      <c r="N1098" s="111"/>
      <c r="O1098" s="111"/>
      <c r="P1098" s="111"/>
      <c r="Q1098" s="111"/>
      <c r="R1098" s="111"/>
      <c r="S1098" s="111"/>
      <c r="T1098" s="111"/>
      <c r="U1098" s="111"/>
      <c r="V1098" s="111"/>
      <c r="W1098" s="111"/>
      <c r="X1098" s="111"/>
      <c r="Y1098" s="111"/>
      <c r="Z1098" s="111"/>
      <c r="AA1098" s="111"/>
      <c r="AB1098" s="111"/>
      <c r="AC1098" s="111"/>
      <c r="AD1098" s="111"/>
      <c r="AE1098" s="8"/>
      <c r="AG1098" s="269">
        <f t="shared" si="404"/>
        <v>1</v>
      </c>
      <c r="AH1098" s="298">
        <f t="shared" si="405"/>
        <v>0</v>
      </c>
      <c r="AI1098" s="299">
        <f t="shared" si="406"/>
        <v>0</v>
      </c>
      <c r="AJ1098" s="300">
        <f t="shared" si="407"/>
        <v>0</v>
      </c>
      <c r="AK1098" s="301">
        <f t="shared" si="408"/>
        <v>0</v>
      </c>
      <c r="AL1098" s="298">
        <f t="shared" si="409"/>
        <v>0</v>
      </c>
      <c r="AM1098" s="299">
        <f t="shared" si="410"/>
        <v>0</v>
      </c>
      <c r="AN1098" s="300">
        <f t="shared" si="411"/>
        <v>0</v>
      </c>
      <c r="AO1098" s="301">
        <f t="shared" si="412"/>
        <v>0</v>
      </c>
      <c r="AP1098" s="298">
        <f t="shared" si="413"/>
        <v>0</v>
      </c>
      <c r="AQ1098" s="299">
        <f t="shared" si="414"/>
        <v>0</v>
      </c>
      <c r="AR1098" s="300">
        <f t="shared" si="415"/>
        <v>0</v>
      </c>
      <c r="AS1098" s="301">
        <f t="shared" si="416"/>
        <v>0</v>
      </c>
      <c r="AT1098" s="298">
        <f t="shared" si="417"/>
        <v>0</v>
      </c>
      <c r="AU1098" s="299">
        <f t="shared" si="418"/>
        <v>0</v>
      </c>
      <c r="AV1098" s="300">
        <f t="shared" si="419"/>
        <v>0</v>
      </c>
      <c r="AW1098" s="301">
        <f t="shared" si="420"/>
        <v>0</v>
      </c>
      <c r="AX1098" s="298">
        <f t="shared" si="421"/>
        <v>0</v>
      </c>
      <c r="AY1098" s="299">
        <f t="shared" si="422"/>
        <v>0</v>
      </c>
      <c r="AZ1098" s="300">
        <f t="shared" si="423"/>
        <v>0</v>
      </c>
      <c r="BA1098" s="301">
        <f t="shared" si="424"/>
        <v>0</v>
      </c>
      <c r="BB1098" s="298">
        <f t="shared" si="425"/>
        <v>0</v>
      </c>
      <c r="BC1098" s="299">
        <f t="shared" si="426"/>
        <v>0</v>
      </c>
      <c r="BD1098" s="300">
        <f t="shared" si="427"/>
        <v>0</v>
      </c>
      <c r="BE1098" s="301">
        <f t="shared" si="428"/>
        <v>0</v>
      </c>
      <c r="BF1098" s="298">
        <f t="shared" si="429"/>
        <v>0</v>
      </c>
      <c r="BG1098" s="299">
        <f t="shared" si="430"/>
        <v>0</v>
      </c>
      <c r="BH1098" s="300">
        <f t="shared" si="431"/>
        <v>0</v>
      </c>
      <c r="BI1098" s="301">
        <f t="shared" si="432"/>
        <v>0</v>
      </c>
      <c r="BJ1098" s="298">
        <f t="shared" si="433"/>
        <v>0</v>
      </c>
      <c r="BK1098" s="299">
        <f t="shared" si="434"/>
        <v>0</v>
      </c>
      <c r="BL1098" s="300">
        <f t="shared" si="435"/>
        <v>0</v>
      </c>
      <c r="BM1098" s="301">
        <f t="shared" si="436"/>
        <v>0</v>
      </c>
      <c r="BN1098" s="298">
        <f t="shared" si="437"/>
        <v>0</v>
      </c>
      <c r="BO1098" s="299">
        <f t="shared" si="438"/>
        <v>0</v>
      </c>
      <c r="BP1098" s="300">
        <f t="shared" si="439"/>
        <v>0</v>
      </c>
      <c r="BQ1098" s="301">
        <f t="shared" si="440"/>
        <v>0</v>
      </c>
      <c r="BR1098" s="298">
        <f t="shared" si="441"/>
        <v>0</v>
      </c>
      <c r="BS1098" s="299">
        <f t="shared" si="442"/>
        <v>0</v>
      </c>
      <c r="BT1098" s="300">
        <f t="shared" si="443"/>
        <v>0</v>
      </c>
      <c r="BU1098" s="301">
        <f t="shared" si="444"/>
        <v>0</v>
      </c>
      <c r="BV1098" s="298">
        <f t="shared" si="445"/>
        <v>0</v>
      </c>
      <c r="BW1098" s="299">
        <f t="shared" si="446"/>
        <v>0</v>
      </c>
      <c r="BX1098" s="300">
        <f t="shared" si="447"/>
        <v>0</v>
      </c>
      <c r="BY1098" s="301">
        <f t="shared" si="448"/>
        <v>0</v>
      </c>
      <c r="BZ1098" s="298">
        <f t="shared" si="449"/>
        <v>0</v>
      </c>
      <c r="CA1098" s="299">
        <f t="shared" si="450"/>
        <v>0</v>
      </c>
      <c r="CB1098" s="300">
        <f t="shared" si="451"/>
        <v>0</v>
      </c>
      <c r="CC1098" s="301">
        <f t="shared" si="452"/>
        <v>0</v>
      </c>
      <c r="CD1098" s="298">
        <f t="shared" si="453"/>
        <v>0</v>
      </c>
      <c r="CE1098" s="299">
        <f t="shared" si="454"/>
        <v>0</v>
      </c>
      <c r="CF1098" s="300">
        <f t="shared" si="455"/>
        <v>0</v>
      </c>
      <c r="CG1098" s="301">
        <f t="shared" si="456"/>
        <v>0</v>
      </c>
      <c r="CH1098" s="298">
        <f t="shared" si="457"/>
        <v>0</v>
      </c>
      <c r="CI1098" s="299">
        <f t="shared" si="458"/>
        <v>0</v>
      </c>
      <c r="CJ1098" s="300">
        <f t="shared" si="459"/>
        <v>0</v>
      </c>
      <c r="CK1098" s="301">
        <f t="shared" si="460"/>
        <v>0</v>
      </c>
      <c r="CL1098" s="298">
        <f t="shared" si="461"/>
        <v>0</v>
      </c>
      <c r="CM1098" s="299">
        <f t="shared" si="462"/>
        <v>0</v>
      </c>
      <c r="CN1098" s="300">
        <f t="shared" si="463"/>
        <v>0</v>
      </c>
      <c r="CO1098" s="301">
        <f t="shared" si="464"/>
        <v>0</v>
      </c>
      <c r="CP1098" s="298">
        <f t="shared" si="465"/>
        <v>0</v>
      </c>
      <c r="CQ1098" s="299">
        <f t="shared" si="466"/>
        <v>0</v>
      </c>
      <c r="CR1098" s="300">
        <f t="shared" si="467"/>
        <v>0</v>
      </c>
      <c r="CS1098" s="301">
        <f t="shared" si="468"/>
        <v>0</v>
      </c>
      <c r="CT1098" s="298">
        <f t="shared" si="469"/>
        <v>0</v>
      </c>
      <c r="CU1098" s="299">
        <f t="shared" si="470"/>
        <v>0</v>
      </c>
      <c r="CV1098" s="300">
        <f t="shared" si="471"/>
        <v>0</v>
      </c>
      <c r="CW1098" s="301">
        <f t="shared" si="472"/>
        <v>0</v>
      </c>
      <c r="CX1098" s="298">
        <f t="shared" si="473"/>
        <v>0</v>
      </c>
      <c r="CY1098" s="299">
        <f t="shared" si="474"/>
        <v>0</v>
      </c>
      <c r="CZ1098" s="300">
        <f t="shared" si="475"/>
        <v>0</v>
      </c>
      <c r="DA1098" s="301">
        <f t="shared" si="476"/>
        <v>0</v>
      </c>
      <c r="DB1098" s="371">
        <f t="shared" si="477"/>
        <v>0</v>
      </c>
      <c r="DC1098" s="303">
        <f t="shared" si="478"/>
        <v>0</v>
      </c>
      <c r="DD1098" s="304" t="str">
        <f>IF(DC1098=0,"",
IF(SUM($DC$1047:DC1098)=1,DE1098,
IF($DC$1167&gt;SUM($DC$1047:DC1098),_xlfn.CONCAT(", ",DE1098),
IF($DC$1167=SUM($DC$1047:DC1098),_xlfn.CONCAT(" y ",DE1098)))))</f>
        <v/>
      </c>
      <c r="DE1098" s="231" t="s">
        <v>6263</v>
      </c>
      <c r="DF1098" s="290">
        <f t="shared" si="479"/>
        <v>1</v>
      </c>
      <c r="DG1098" s="291" t="str">
        <f>IF(DF1098=0,"",
IF(SUM($DF$1047:DF1098)=1,DH1098,
IF($DF$1167&gt;SUM($DF$1047:DF1098),_xlfn.CONCAT(", ",DH1098),
IF($DF$1167=SUM($DF$1047:DF1098),_xlfn.CONCAT(" y ",DH1098)))))</f>
        <v>, 52</v>
      </c>
      <c r="DH1098" s="222" t="s">
        <v>6263</v>
      </c>
      <c r="DI1098" s="378">
        <f t="shared" si="480"/>
        <v>0</v>
      </c>
      <c r="DJ1098" s="379">
        <f t="shared" si="481"/>
        <v>0</v>
      </c>
      <c r="DK1098" s="380">
        <f t="shared" si="482"/>
        <v>0</v>
      </c>
    </row>
    <row r="1099" spans="1:115" ht="15" customHeight="1">
      <c r="A1099" s="81"/>
      <c r="B1099" s="82"/>
      <c r="C1099" s="85" t="s">
        <v>157</v>
      </c>
      <c r="D1099" s="732" t="str">
        <f>IF(CNGE_2024_M1_Secc1_Sub1!$D94="","",CNGE_2024_M1_Secc1_Sub1!$D94)</f>
        <v>COLEGIO DE VERACRUZ</v>
      </c>
      <c r="E1099" s="733"/>
      <c r="F1099" s="733"/>
      <c r="G1099" s="733"/>
      <c r="H1099" s="733"/>
      <c r="I1099" s="733"/>
      <c r="J1099" s="733"/>
      <c r="K1099" s="733"/>
      <c r="L1099" s="734"/>
      <c r="M1099" s="111"/>
      <c r="N1099" s="111"/>
      <c r="O1099" s="111"/>
      <c r="P1099" s="111"/>
      <c r="Q1099" s="111"/>
      <c r="R1099" s="111"/>
      <c r="S1099" s="111"/>
      <c r="T1099" s="111"/>
      <c r="U1099" s="111"/>
      <c r="V1099" s="111"/>
      <c r="W1099" s="111"/>
      <c r="X1099" s="111"/>
      <c r="Y1099" s="111"/>
      <c r="Z1099" s="111"/>
      <c r="AA1099" s="111"/>
      <c r="AB1099" s="111"/>
      <c r="AC1099" s="111"/>
      <c r="AD1099" s="111"/>
      <c r="AE1099" s="8"/>
      <c r="AG1099" s="269">
        <f t="shared" si="404"/>
        <v>1</v>
      </c>
      <c r="AH1099" s="298">
        <f t="shared" si="405"/>
        <v>0</v>
      </c>
      <c r="AI1099" s="299">
        <f t="shared" si="406"/>
        <v>0</v>
      </c>
      <c r="AJ1099" s="300">
        <f t="shared" si="407"/>
        <v>0</v>
      </c>
      <c r="AK1099" s="301">
        <f t="shared" si="408"/>
        <v>0</v>
      </c>
      <c r="AL1099" s="298">
        <f t="shared" si="409"/>
        <v>0</v>
      </c>
      <c r="AM1099" s="299">
        <f t="shared" si="410"/>
        <v>0</v>
      </c>
      <c r="AN1099" s="300">
        <f t="shared" si="411"/>
        <v>0</v>
      </c>
      <c r="AO1099" s="301">
        <f t="shared" si="412"/>
        <v>0</v>
      </c>
      <c r="AP1099" s="298">
        <f t="shared" si="413"/>
        <v>0</v>
      </c>
      <c r="AQ1099" s="299">
        <f t="shared" si="414"/>
        <v>0</v>
      </c>
      <c r="AR1099" s="300">
        <f t="shared" si="415"/>
        <v>0</v>
      </c>
      <c r="AS1099" s="301">
        <f t="shared" si="416"/>
        <v>0</v>
      </c>
      <c r="AT1099" s="298">
        <f t="shared" si="417"/>
        <v>0</v>
      </c>
      <c r="AU1099" s="299">
        <f t="shared" si="418"/>
        <v>0</v>
      </c>
      <c r="AV1099" s="300">
        <f t="shared" si="419"/>
        <v>0</v>
      </c>
      <c r="AW1099" s="301">
        <f t="shared" si="420"/>
        <v>0</v>
      </c>
      <c r="AX1099" s="298">
        <f t="shared" si="421"/>
        <v>0</v>
      </c>
      <c r="AY1099" s="299">
        <f t="shared" si="422"/>
        <v>0</v>
      </c>
      <c r="AZ1099" s="300">
        <f t="shared" si="423"/>
        <v>0</v>
      </c>
      <c r="BA1099" s="301">
        <f t="shared" si="424"/>
        <v>0</v>
      </c>
      <c r="BB1099" s="298">
        <f t="shared" si="425"/>
        <v>0</v>
      </c>
      <c r="BC1099" s="299">
        <f t="shared" si="426"/>
        <v>0</v>
      </c>
      <c r="BD1099" s="300">
        <f t="shared" si="427"/>
        <v>0</v>
      </c>
      <c r="BE1099" s="301">
        <f t="shared" si="428"/>
        <v>0</v>
      </c>
      <c r="BF1099" s="298">
        <f t="shared" si="429"/>
        <v>0</v>
      </c>
      <c r="BG1099" s="299">
        <f t="shared" si="430"/>
        <v>0</v>
      </c>
      <c r="BH1099" s="300">
        <f t="shared" si="431"/>
        <v>0</v>
      </c>
      <c r="BI1099" s="301">
        <f t="shared" si="432"/>
        <v>0</v>
      </c>
      <c r="BJ1099" s="298">
        <f t="shared" si="433"/>
        <v>0</v>
      </c>
      <c r="BK1099" s="299">
        <f t="shared" si="434"/>
        <v>0</v>
      </c>
      <c r="BL1099" s="300">
        <f t="shared" si="435"/>
        <v>0</v>
      </c>
      <c r="BM1099" s="301">
        <f t="shared" si="436"/>
        <v>0</v>
      </c>
      <c r="BN1099" s="298">
        <f t="shared" si="437"/>
        <v>0</v>
      </c>
      <c r="BO1099" s="299">
        <f t="shared" si="438"/>
        <v>0</v>
      </c>
      <c r="BP1099" s="300">
        <f t="shared" si="439"/>
        <v>0</v>
      </c>
      <c r="BQ1099" s="301">
        <f t="shared" si="440"/>
        <v>0</v>
      </c>
      <c r="BR1099" s="298">
        <f t="shared" si="441"/>
        <v>0</v>
      </c>
      <c r="BS1099" s="299">
        <f t="shared" si="442"/>
        <v>0</v>
      </c>
      <c r="BT1099" s="300">
        <f t="shared" si="443"/>
        <v>0</v>
      </c>
      <c r="BU1099" s="301">
        <f t="shared" si="444"/>
        <v>0</v>
      </c>
      <c r="BV1099" s="298">
        <f t="shared" si="445"/>
        <v>0</v>
      </c>
      <c r="BW1099" s="299">
        <f t="shared" si="446"/>
        <v>0</v>
      </c>
      <c r="BX1099" s="300">
        <f t="shared" si="447"/>
        <v>0</v>
      </c>
      <c r="BY1099" s="301">
        <f t="shared" si="448"/>
        <v>0</v>
      </c>
      <c r="BZ1099" s="298">
        <f t="shared" si="449"/>
        <v>0</v>
      </c>
      <c r="CA1099" s="299">
        <f t="shared" si="450"/>
        <v>0</v>
      </c>
      <c r="CB1099" s="300">
        <f t="shared" si="451"/>
        <v>0</v>
      </c>
      <c r="CC1099" s="301">
        <f t="shared" si="452"/>
        <v>0</v>
      </c>
      <c r="CD1099" s="298">
        <f t="shared" si="453"/>
        <v>0</v>
      </c>
      <c r="CE1099" s="299">
        <f t="shared" si="454"/>
        <v>0</v>
      </c>
      <c r="CF1099" s="300">
        <f t="shared" si="455"/>
        <v>0</v>
      </c>
      <c r="CG1099" s="301">
        <f t="shared" si="456"/>
        <v>0</v>
      </c>
      <c r="CH1099" s="298">
        <f t="shared" si="457"/>
        <v>0</v>
      </c>
      <c r="CI1099" s="299">
        <f t="shared" si="458"/>
        <v>0</v>
      </c>
      <c r="CJ1099" s="300">
        <f t="shared" si="459"/>
        <v>0</v>
      </c>
      <c r="CK1099" s="301">
        <f t="shared" si="460"/>
        <v>0</v>
      </c>
      <c r="CL1099" s="298">
        <f t="shared" si="461"/>
        <v>0</v>
      </c>
      <c r="CM1099" s="299">
        <f t="shared" si="462"/>
        <v>0</v>
      </c>
      <c r="CN1099" s="300">
        <f t="shared" si="463"/>
        <v>0</v>
      </c>
      <c r="CO1099" s="301">
        <f t="shared" si="464"/>
        <v>0</v>
      </c>
      <c r="CP1099" s="298">
        <f t="shared" si="465"/>
        <v>0</v>
      </c>
      <c r="CQ1099" s="299">
        <f t="shared" si="466"/>
        <v>0</v>
      </c>
      <c r="CR1099" s="300">
        <f t="shared" si="467"/>
        <v>0</v>
      </c>
      <c r="CS1099" s="301">
        <f t="shared" si="468"/>
        <v>0</v>
      </c>
      <c r="CT1099" s="298">
        <f t="shared" si="469"/>
        <v>0</v>
      </c>
      <c r="CU1099" s="299">
        <f t="shared" si="470"/>
        <v>0</v>
      </c>
      <c r="CV1099" s="300">
        <f t="shared" si="471"/>
        <v>0</v>
      </c>
      <c r="CW1099" s="301">
        <f t="shared" si="472"/>
        <v>0</v>
      </c>
      <c r="CX1099" s="298">
        <f t="shared" si="473"/>
        <v>0</v>
      </c>
      <c r="CY1099" s="299">
        <f t="shared" si="474"/>
        <v>0</v>
      </c>
      <c r="CZ1099" s="300">
        <f t="shared" si="475"/>
        <v>0</v>
      </c>
      <c r="DA1099" s="301">
        <f t="shared" si="476"/>
        <v>0</v>
      </c>
      <c r="DB1099" s="371">
        <f t="shared" si="477"/>
        <v>0</v>
      </c>
      <c r="DC1099" s="303">
        <f t="shared" si="478"/>
        <v>0</v>
      </c>
      <c r="DD1099" s="304" t="str">
        <f>IF(DC1099=0,"",
IF(SUM($DC$1047:DC1099)=1,DE1099,
IF($DC$1167&gt;SUM($DC$1047:DC1099),_xlfn.CONCAT(", ",DE1099),
IF($DC$1167=SUM($DC$1047:DC1099),_xlfn.CONCAT(" y ",DE1099)))))</f>
        <v/>
      </c>
      <c r="DE1099" s="231" t="s">
        <v>6264</v>
      </c>
      <c r="DF1099" s="290">
        <f t="shared" si="479"/>
        <v>1</v>
      </c>
      <c r="DG1099" s="291" t="str">
        <f>IF(DF1099=0,"",
IF(SUM($DF$1047:DF1099)=1,DH1099,
IF($DF$1167&gt;SUM($DF$1047:DF1099),_xlfn.CONCAT(", ",DH1099),
IF($DF$1167=SUM($DF$1047:DF1099),_xlfn.CONCAT(" y ",DH1099)))))</f>
        <v>, 53</v>
      </c>
      <c r="DH1099" s="222" t="s">
        <v>6264</v>
      </c>
      <c r="DI1099" s="378">
        <f t="shared" si="480"/>
        <v>0</v>
      </c>
      <c r="DJ1099" s="379">
        <f t="shared" si="481"/>
        <v>0</v>
      </c>
      <c r="DK1099" s="380">
        <f t="shared" si="482"/>
        <v>0</v>
      </c>
    </row>
    <row r="1100" spans="1:115" ht="15" customHeight="1">
      <c r="A1100" s="81"/>
      <c r="B1100" s="82"/>
      <c r="C1100" s="85" t="s">
        <v>158</v>
      </c>
      <c r="D1100" s="732" t="str">
        <f>IF(CNGE_2024_M1_Secc1_Sub1!$D95="","",CNGE_2024_M1_Secc1_Sub1!$D95)</f>
        <v>UNIVERSIDAD POLITECNICA DE HUATUSCO</v>
      </c>
      <c r="E1100" s="733"/>
      <c r="F1100" s="733"/>
      <c r="G1100" s="733"/>
      <c r="H1100" s="733"/>
      <c r="I1100" s="733"/>
      <c r="J1100" s="733"/>
      <c r="K1100" s="733"/>
      <c r="L1100" s="734"/>
      <c r="M1100" s="111"/>
      <c r="N1100" s="111"/>
      <c r="O1100" s="111"/>
      <c r="P1100" s="111"/>
      <c r="Q1100" s="111"/>
      <c r="R1100" s="111"/>
      <c r="S1100" s="111"/>
      <c r="T1100" s="111"/>
      <c r="U1100" s="111"/>
      <c r="V1100" s="111"/>
      <c r="W1100" s="111"/>
      <c r="X1100" s="111"/>
      <c r="Y1100" s="111"/>
      <c r="Z1100" s="111"/>
      <c r="AA1100" s="111"/>
      <c r="AB1100" s="111"/>
      <c r="AC1100" s="111"/>
      <c r="AD1100" s="111"/>
      <c r="AE1100" s="8"/>
      <c r="AG1100" s="269">
        <f t="shared" si="404"/>
        <v>1</v>
      </c>
      <c r="AH1100" s="298">
        <f t="shared" si="405"/>
        <v>0</v>
      </c>
      <c r="AI1100" s="299">
        <f t="shared" si="406"/>
        <v>0</v>
      </c>
      <c r="AJ1100" s="300">
        <f t="shared" si="407"/>
        <v>0</v>
      </c>
      <c r="AK1100" s="301">
        <f t="shared" si="408"/>
        <v>0</v>
      </c>
      <c r="AL1100" s="298">
        <f t="shared" si="409"/>
        <v>0</v>
      </c>
      <c r="AM1100" s="299">
        <f t="shared" si="410"/>
        <v>0</v>
      </c>
      <c r="AN1100" s="300">
        <f t="shared" si="411"/>
        <v>0</v>
      </c>
      <c r="AO1100" s="301">
        <f t="shared" si="412"/>
        <v>0</v>
      </c>
      <c r="AP1100" s="298">
        <f t="shared" si="413"/>
        <v>0</v>
      </c>
      <c r="AQ1100" s="299">
        <f t="shared" si="414"/>
        <v>0</v>
      </c>
      <c r="AR1100" s="300">
        <f t="shared" si="415"/>
        <v>0</v>
      </c>
      <c r="AS1100" s="301">
        <f t="shared" si="416"/>
        <v>0</v>
      </c>
      <c r="AT1100" s="298">
        <f t="shared" si="417"/>
        <v>0</v>
      </c>
      <c r="AU1100" s="299">
        <f t="shared" si="418"/>
        <v>0</v>
      </c>
      <c r="AV1100" s="300">
        <f t="shared" si="419"/>
        <v>0</v>
      </c>
      <c r="AW1100" s="301">
        <f t="shared" si="420"/>
        <v>0</v>
      </c>
      <c r="AX1100" s="298">
        <f t="shared" si="421"/>
        <v>0</v>
      </c>
      <c r="AY1100" s="299">
        <f t="shared" si="422"/>
        <v>0</v>
      </c>
      <c r="AZ1100" s="300">
        <f t="shared" si="423"/>
        <v>0</v>
      </c>
      <c r="BA1100" s="301">
        <f t="shared" si="424"/>
        <v>0</v>
      </c>
      <c r="BB1100" s="298">
        <f t="shared" si="425"/>
        <v>0</v>
      </c>
      <c r="BC1100" s="299">
        <f t="shared" si="426"/>
        <v>0</v>
      </c>
      <c r="BD1100" s="300">
        <f t="shared" si="427"/>
        <v>0</v>
      </c>
      <c r="BE1100" s="301">
        <f t="shared" si="428"/>
        <v>0</v>
      </c>
      <c r="BF1100" s="298">
        <f t="shared" si="429"/>
        <v>0</v>
      </c>
      <c r="BG1100" s="299">
        <f t="shared" si="430"/>
        <v>0</v>
      </c>
      <c r="BH1100" s="300">
        <f t="shared" si="431"/>
        <v>0</v>
      </c>
      <c r="BI1100" s="301">
        <f t="shared" si="432"/>
        <v>0</v>
      </c>
      <c r="BJ1100" s="298">
        <f t="shared" si="433"/>
        <v>0</v>
      </c>
      <c r="BK1100" s="299">
        <f t="shared" si="434"/>
        <v>0</v>
      </c>
      <c r="BL1100" s="300">
        <f t="shared" si="435"/>
        <v>0</v>
      </c>
      <c r="BM1100" s="301">
        <f t="shared" si="436"/>
        <v>0</v>
      </c>
      <c r="BN1100" s="298">
        <f t="shared" si="437"/>
        <v>0</v>
      </c>
      <c r="BO1100" s="299">
        <f t="shared" si="438"/>
        <v>0</v>
      </c>
      <c r="BP1100" s="300">
        <f t="shared" si="439"/>
        <v>0</v>
      </c>
      <c r="BQ1100" s="301">
        <f t="shared" si="440"/>
        <v>0</v>
      </c>
      <c r="BR1100" s="298">
        <f t="shared" si="441"/>
        <v>0</v>
      </c>
      <c r="BS1100" s="299">
        <f t="shared" si="442"/>
        <v>0</v>
      </c>
      <c r="BT1100" s="300">
        <f t="shared" si="443"/>
        <v>0</v>
      </c>
      <c r="BU1100" s="301">
        <f t="shared" si="444"/>
        <v>0</v>
      </c>
      <c r="BV1100" s="298">
        <f t="shared" si="445"/>
        <v>0</v>
      </c>
      <c r="BW1100" s="299">
        <f t="shared" si="446"/>
        <v>0</v>
      </c>
      <c r="BX1100" s="300">
        <f t="shared" si="447"/>
        <v>0</v>
      </c>
      <c r="BY1100" s="301">
        <f t="shared" si="448"/>
        <v>0</v>
      </c>
      <c r="BZ1100" s="298">
        <f t="shared" si="449"/>
        <v>0</v>
      </c>
      <c r="CA1100" s="299">
        <f t="shared" si="450"/>
        <v>0</v>
      </c>
      <c r="CB1100" s="300">
        <f t="shared" si="451"/>
        <v>0</v>
      </c>
      <c r="CC1100" s="301">
        <f t="shared" si="452"/>
        <v>0</v>
      </c>
      <c r="CD1100" s="298">
        <f t="shared" si="453"/>
        <v>0</v>
      </c>
      <c r="CE1100" s="299">
        <f t="shared" si="454"/>
        <v>0</v>
      </c>
      <c r="CF1100" s="300">
        <f t="shared" si="455"/>
        <v>0</v>
      </c>
      <c r="CG1100" s="301">
        <f t="shared" si="456"/>
        <v>0</v>
      </c>
      <c r="CH1100" s="298">
        <f t="shared" si="457"/>
        <v>0</v>
      </c>
      <c r="CI1100" s="299">
        <f t="shared" si="458"/>
        <v>0</v>
      </c>
      <c r="CJ1100" s="300">
        <f t="shared" si="459"/>
        <v>0</v>
      </c>
      <c r="CK1100" s="301">
        <f t="shared" si="460"/>
        <v>0</v>
      </c>
      <c r="CL1100" s="298">
        <f t="shared" si="461"/>
        <v>0</v>
      </c>
      <c r="CM1100" s="299">
        <f t="shared" si="462"/>
        <v>0</v>
      </c>
      <c r="CN1100" s="300">
        <f t="shared" si="463"/>
        <v>0</v>
      </c>
      <c r="CO1100" s="301">
        <f t="shared" si="464"/>
        <v>0</v>
      </c>
      <c r="CP1100" s="298">
        <f t="shared" si="465"/>
        <v>0</v>
      </c>
      <c r="CQ1100" s="299">
        <f t="shared" si="466"/>
        <v>0</v>
      </c>
      <c r="CR1100" s="300">
        <f t="shared" si="467"/>
        <v>0</v>
      </c>
      <c r="CS1100" s="301">
        <f t="shared" si="468"/>
        <v>0</v>
      </c>
      <c r="CT1100" s="298">
        <f t="shared" si="469"/>
        <v>0</v>
      </c>
      <c r="CU1100" s="299">
        <f t="shared" si="470"/>
        <v>0</v>
      </c>
      <c r="CV1100" s="300">
        <f t="shared" si="471"/>
        <v>0</v>
      </c>
      <c r="CW1100" s="301">
        <f t="shared" si="472"/>
        <v>0</v>
      </c>
      <c r="CX1100" s="298">
        <f t="shared" si="473"/>
        <v>0</v>
      </c>
      <c r="CY1100" s="299">
        <f t="shared" si="474"/>
        <v>0</v>
      </c>
      <c r="CZ1100" s="300">
        <f t="shared" si="475"/>
        <v>0</v>
      </c>
      <c r="DA1100" s="301">
        <f t="shared" si="476"/>
        <v>0</v>
      </c>
      <c r="DB1100" s="371">
        <f t="shared" si="477"/>
        <v>0</v>
      </c>
      <c r="DC1100" s="303">
        <f t="shared" si="478"/>
        <v>0</v>
      </c>
      <c r="DD1100" s="304" t="str">
        <f>IF(DC1100=0,"",
IF(SUM($DC$1047:DC1100)=1,DE1100,
IF($DC$1167&gt;SUM($DC$1047:DC1100),_xlfn.CONCAT(", ",DE1100),
IF($DC$1167=SUM($DC$1047:DC1100),_xlfn.CONCAT(" y ",DE1100)))))</f>
        <v/>
      </c>
      <c r="DE1100" s="231" t="s">
        <v>6265</v>
      </c>
      <c r="DF1100" s="290">
        <f t="shared" si="479"/>
        <v>1</v>
      </c>
      <c r="DG1100" s="291" t="str">
        <f>IF(DF1100=0,"",
IF(SUM($DF$1047:DF1100)=1,DH1100,
IF($DF$1167&gt;SUM($DF$1047:DF1100),_xlfn.CONCAT(", ",DH1100),
IF($DF$1167=SUM($DF$1047:DF1100),_xlfn.CONCAT(" y ",DH1100)))))</f>
        <v>, 54</v>
      </c>
      <c r="DH1100" s="222" t="s">
        <v>6265</v>
      </c>
      <c r="DI1100" s="378">
        <f t="shared" si="480"/>
        <v>0</v>
      </c>
      <c r="DJ1100" s="379">
        <f t="shared" si="481"/>
        <v>0</v>
      </c>
      <c r="DK1100" s="380">
        <f t="shared" si="482"/>
        <v>0</v>
      </c>
    </row>
    <row r="1101" spans="1:115" ht="30" customHeight="1">
      <c r="A1101" s="81"/>
      <c r="B1101" s="82"/>
      <c r="C1101" s="85" t="s">
        <v>159</v>
      </c>
      <c r="D1101" s="732" t="str">
        <f>IF(CNGE_2024_M1_Secc1_Sub1!$D96="","",CNGE_2024_M1_Secc1_Sub1!$D96)</f>
        <v>UNIVERSIDAD POPULAR AUTONOMA DE VERACRUZ</v>
      </c>
      <c r="E1101" s="733"/>
      <c r="F1101" s="733"/>
      <c r="G1101" s="733"/>
      <c r="H1101" s="733"/>
      <c r="I1101" s="733"/>
      <c r="J1101" s="733"/>
      <c r="K1101" s="733"/>
      <c r="L1101" s="734"/>
      <c r="M1101" s="111"/>
      <c r="N1101" s="111"/>
      <c r="O1101" s="111"/>
      <c r="P1101" s="111"/>
      <c r="Q1101" s="111"/>
      <c r="R1101" s="111"/>
      <c r="S1101" s="111"/>
      <c r="T1101" s="111"/>
      <c r="U1101" s="111"/>
      <c r="V1101" s="111"/>
      <c r="W1101" s="111"/>
      <c r="X1101" s="111"/>
      <c r="Y1101" s="111"/>
      <c r="Z1101" s="111"/>
      <c r="AA1101" s="111"/>
      <c r="AB1101" s="111"/>
      <c r="AC1101" s="111"/>
      <c r="AD1101" s="111"/>
      <c r="AE1101" s="8"/>
      <c r="AG1101" s="269">
        <f t="shared" si="404"/>
        <v>1</v>
      </c>
      <c r="AH1101" s="298">
        <f t="shared" si="405"/>
        <v>0</v>
      </c>
      <c r="AI1101" s="299">
        <f t="shared" si="406"/>
        <v>0</v>
      </c>
      <c r="AJ1101" s="300">
        <f t="shared" si="407"/>
        <v>0</v>
      </c>
      <c r="AK1101" s="301">
        <f t="shared" si="408"/>
        <v>0</v>
      </c>
      <c r="AL1101" s="298">
        <f t="shared" si="409"/>
        <v>0</v>
      </c>
      <c r="AM1101" s="299">
        <f t="shared" si="410"/>
        <v>0</v>
      </c>
      <c r="AN1101" s="300">
        <f t="shared" si="411"/>
        <v>0</v>
      </c>
      <c r="AO1101" s="301">
        <f t="shared" si="412"/>
        <v>0</v>
      </c>
      <c r="AP1101" s="298">
        <f t="shared" si="413"/>
        <v>0</v>
      </c>
      <c r="AQ1101" s="299">
        <f t="shared" si="414"/>
        <v>0</v>
      </c>
      <c r="AR1101" s="300">
        <f t="shared" si="415"/>
        <v>0</v>
      </c>
      <c r="AS1101" s="301">
        <f t="shared" si="416"/>
        <v>0</v>
      </c>
      <c r="AT1101" s="298">
        <f t="shared" si="417"/>
        <v>0</v>
      </c>
      <c r="AU1101" s="299">
        <f t="shared" si="418"/>
        <v>0</v>
      </c>
      <c r="AV1101" s="300">
        <f t="shared" si="419"/>
        <v>0</v>
      </c>
      <c r="AW1101" s="301">
        <f t="shared" si="420"/>
        <v>0</v>
      </c>
      <c r="AX1101" s="298">
        <f t="shared" si="421"/>
        <v>0</v>
      </c>
      <c r="AY1101" s="299">
        <f t="shared" si="422"/>
        <v>0</v>
      </c>
      <c r="AZ1101" s="300">
        <f t="shared" si="423"/>
        <v>0</v>
      </c>
      <c r="BA1101" s="301">
        <f t="shared" si="424"/>
        <v>0</v>
      </c>
      <c r="BB1101" s="298">
        <f t="shared" si="425"/>
        <v>0</v>
      </c>
      <c r="BC1101" s="299">
        <f t="shared" si="426"/>
        <v>0</v>
      </c>
      <c r="BD1101" s="300">
        <f t="shared" si="427"/>
        <v>0</v>
      </c>
      <c r="BE1101" s="301">
        <f t="shared" si="428"/>
        <v>0</v>
      </c>
      <c r="BF1101" s="298">
        <f t="shared" si="429"/>
        <v>0</v>
      </c>
      <c r="BG1101" s="299">
        <f t="shared" si="430"/>
        <v>0</v>
      </c>
      <c r="BH1101" s="300">
        <f t="shared" si="431"/>
        <v>0</v>
      </c>
      <c r="BI1101" s="301">
        <f t="shared" si="432"/>
        <v>0</v>
      </c>
      <c r="BJ1101" s="298">
        <f t="shared" si="433"/>
        <v>0</v>
      </c>
      <c r="BK1101" s="299">
        <f t="shared" si="434"/>
        <v>0</v>
      </c>
      <c r="BL1101" s="300">
        <f t="shared" si="435"/>
        <v>0</v>
      </c>
      <c r="BM1101" s="301">
        <f t="shared" si="436"/>
        <v>0</v>
      </c>
      <c r="BN1101" s="298">
        <f t="shared" si="437"/>
        <v>0</v>
      </c>
      <c r="BO1101" s="299">
        <f t="shared" si="438"/>
        <v>0</v>
      </c>
      <c r="BP1101" s="300">
        <f t="shared" si="439"/>
        <v>0</v>
      </c>
      <c r="BQ1101" s="301">
        <f t="shared" si="440"/>
        <v>0</v>
      </c>
      <c r="BR1101" s="298">
        <f t="shared" si="441"/>
        <v>0</v>
      </c>
      <c r="BS1101" s="299">
        <f t="shared" si="442"/>
        <v>0</v>
      </c>
      <c r="BT1101" s="300">
        <f t="shared" si="443"/>
        <v>0</v>
      </c>
      <c r="BU1101" s="301">
        <f t="shared" si="444"/>
        <v>0</v>
      </c>
      <c r="BV1101" s="298">
        <f t="shared" si="445"/>
        <v>0</v>
      </c>
      <c r="BW1101" s="299">
        <f t="shared" si="446"/>
        <v>0</v>
      </c>
      <c r="BX1101" s="300">
        <f t="shared" si="447"/>
        <v>0</v>
      </c>
      <c r="BY1101" s="301">
        <f t="shared" si="448"/>
        <v>0</v>
      </c>
      <c r="BZ1101" s="298">
        <f t="shared" si="449"/>
        <v>0</v>
      </c>
      <c r="CA1101" s="299">
        <f t="shared" si="450"/>
        <v>0</v>
      </c>
      <c r="CB1101" s="300">
        <f t="shared" si="451"/>
        <v>0</v>
      </c>
      <c r="CC1101" s="301">
        <f t="shared" si="452"/>
        <v>0</v>
      </c>
      <c r="CD1101" s="298">
        <f t="shared" si="453"/>
        <v>0</v>
      </c>
      <c r="CE1101" s="299">
        <f t="shared" si="454"/>
        <v>0</v>
      </c>
      <c r="CF1101" s="300">
        <f t="shared" si="455"/>
        <v>0</v>
      </c>
      <c r="CG1101" s="301">
        <f t="shared" si="456"/>
        <v>0</v>
      </c>
      <c r="CH1101" s="298">
        <f t="shared" si="457"/>
        <v>0</v>
      </c>
      <c r="CI1101" s="299">
        <f t="shared" si="458"/>
        <v>0</v>
      </c>
      <c r="CJ1101" s="300">
        <f t="shared" si="459"/>
        <v>0</v>
      </c>
      <c r="CK1101" s="301">
        <f t="shared" si="460"/>
        <v>0</v>
      </c>
      <c r="CL1101" s="298">
        <f t="shared" si="461"/>
        <v>0</v>
      </c>
      <c r="CM1101" s="299">
        <f t="shared" si="462"/>
        <v>0</v>
      </c>
      <c r="CN1101" s="300">
        <f t="shared" si="463"/>
        <v>0</v>
      </c>
      <c r="CO1101" s="301">
        <f t="shared" si="464"/>
        <v>0</v>
      </c>
      <c r="CP1101" s="298">
        <f t="shared" si="465"/>
        <v>0</v>
      </c>
      <c r="CQ1101" s="299">
        <f t="shared" si="466"/>
        <v>0</v>
      </c>
      <c r="CR1101" s="300">
        <f t="shared" si="467"/>
        <v>0</v>
      </c>
      <c r="CS1101" s="301">
        <f t="shared" si="468"/>
        <v>0</v>
      </c>
      <c r="CT1101" s="298">
        <f t="shared" si="469"/>
        <v>0</v>
      </c>
      <c r="CU1101" s="299">
        <f t="shared" si="470"/>
        <v>0</v>
      </c>
      <c r="CV1101" s="300">
        <f t="shared" si="471"/>
        <v>0</v>
      </c>
      <c r="CW1101" s="301">
        <f t="shared" si="472"/>
        <v>0</v>
      </c>
      <c r="CX1101" s="298">
        <f t="shared" si="473"/>
        <v>0</v>
      </c>
      <c r="CY1101" s="299">
        <f t="shared" si="474"/>
        <v>0</v>
      </c>
      <c r="CZ1101" s="300">
        <f t="shared" si="475"/>
        <v>0</v>
      </c>
      <c r="DA1101" s="301">
        <f t="shared" si="476"/>
        <v>0</v>
      </c>
      <c r="DB1101" s="371">
        <f t="shared" si="477"/>
        <v>0</v>
      </c>
      <c r="DC1101" s="303">
        <f t="shared" si="478"/>
        <v>0</v>
      </c>
      <c r="DD1101" s="304" t="str">
        <f>IF(DC1101=0,"",
IF(SUM($DC$1047:DC1101)=1,DE1101,
IF($DC$1167&gt;SUM($DC$1047:DC1101),_xlfn.CONCAT(", ",DE1101),
IF($DC$1167=SUM($DC$1047:DC1101),_xlfn.CONCAT(" y ",DE1101)))))</f>
        <v/>
      </c>
      <c r="DE1101" s="231" t="s">
        <v>6266</v>
      </c>
      <c r="DF1101" s="290">
        <f t="shared" si="479"/>
        <v>1</v>
      </c>
      <c r="DG1101" s="291" t="str">
        <f>IF(DF1101=0,"",
IF(SUM($DF$1047:DF1101)=1,DH1101,
IF($DF$1167&gt;SUM($DF$1047:DF1101),_xlfn.CONCAT(", ",DH1101),
IF($DF$1167=SUM($DF$1047:DF1101),_xlfn.CONCAT(" y ",DH1101)))))</f>
        <v>, 55</v>
      </c>
      <c r="DH1101" s="222" t="s">
        <v>6266</v>
      </c>
      <c r="DI1101" s="378">
        <f t="shared" si="480"/>
        <v>0</v>
      </c>
      <c r="DJ1101" s="379">
        <f t="shared" si="481"/>
        <v>0</v>
      </c>
      <c r="DK1101" s="380">
        <f t="shared" si="482"/>
        <v>0</v>
      </c>
    </row>
    <row r="1102" spans="1:115" ht="15" customHeight="1">
      <c r="A1102" s="81"/>
      <c r="B1102" s="82"/>
      <c r="C1102" s="85" t="s">
        <v>160</v>
      </c>
      <c r="D1102" s="732" t="str">
        <f>IF(CNGE_2024_M1_Secc1_Sub1!$D97="","",CNGE_2024_M1_Secc1_Sub1!$D97)</f>
        <v>INSTITUTO VERACRUZANO DE LA VIVIENDA</v>
      </c>
      <c r="E1102" s="733"/>
      <c r="F1102" s="733"/>
      <c r="G1102" s="733"/>
      <c r="H1102" s="733"/>
      <c r="I1102" s="733"/>
      <c r="J1102" s="733"/>
      <c r="K1102" s="733"/>
      <c r="L1102" s="734"/>
      <c r="M1102" s="111"/>
      <c r="N1102" s="111"/>
      <c r="O1102" s="111"/>
      <c r="P1102" s="111"/>
      <c r="Q1102" s="111"/>
      <c r="R1102" s="111"/>
      <c r="S1102" s="111"/>
      <c r="T1102" s="111"/>
      <c r="U1102" s="111"/>
      <c r="V1102" s="111"/>
      <c r="W1102" s="111"/>
      <c r="X1102" s="111"/>
      <c r="Y1102" s="111"/>
      <c r="Z1102" s="111"/>
      <c r="AA1102" s="111"/>
      <c r="AB1102" s="111"/>
      <c r="AC1102" s="111"/>
      <c r="AD1102" s="111"/>
      <c r="AE1102" s="8"/>
      <c r="AG1102" s="269">
        <f t="shared" si="404"/>
        <v>1</v>
      </c>
      <c r="AH1102" s="298">
        <f t="shared" si="405"/>
        <v>0</v>
      </c>
      <c r="AI1102" s="299">
        <f t="shared" si="406"/>
        <v>0</v>
      </c>
      <c r="AJ1102" s="300">
        <f t="shared" si="407"/>
        <v>0</v>
      </c>
      <c r="AK1102" s="301">
        <f t="shared" si="408"/>
        <v>0</v>
      </c>
      <c r="AL1102" s="298">
        <f t="shared" si="409"/>
        <v>0</v>
      </c>
      <c r="AM1102" s="299">
        <f t="shared" si="410"/>
        <v>0</v>
      </c>
      <c r="AN1102" s="300">
        <f t="shared" si="411"/>
        <v>0</v>
      </c>
      <c r="AO1102" s="301">
        <f t="shared" si="412"/>
        <v>0</v>
      </c>
      <c r="AP1102" s="298">
        <f t="shared" si="413"/>
        <v>0</v>
      </c>
      <c r="AQ1102" s="299">
        <f t="shared" si="414"/>
        <v>0</v>
      </c>
      <c r="AR1102" s="300">
        <f t="shared" si="415"/>
        <v>0</v>
      </c>
      <c r="AS1102" s="301">
        <f t="shared" si="416"/>
        <v>0</v>
      </c>
      <c r="AT1102" s="298">
        <f t="shared" si="417"/>
        <v>0</v>
      </c>
      <c r="AU1102" s="299">
        <f t="shared" si="418"/>
        <v>0</v>
      </c>
      <c r="AV1102" s="300">
        <f t="shared" si="419"/>
        <v>0</v>
      </c>
      <c r="AW1102" s="301">
        <f t="shared" si="420"/>
        <v>0</v>
      </c>
      <c r="AX1102" s="298">
        <f t="shared" si="421"/>
        <v>0</v>
      </c>
      <c r="AY1102" s="299">
        <f t="shared" si="422"/>
        <v>0</v>
      </c>
      <c r="AZ1102" s="300">
        <f t="shared" si="423"/>
        <v>0</v>
      </c>
      <c r="BA1102" s="301">
        <f t="shared" si="424"/>
        <v>0</v>
      </c>
      <c r="BB1102" s="298">
        <f t="shared" si="425"/>
        <v>0</v>
      </c>
      <c r="BC1102" s="299">
        <f t="shared" si="426"/>
        <v>0</v>
      </c>
      <c r="BD1102" s="300">
        <f t="shared" si="427"/>
        <v>0</v>
      </c>
      <c r="BE1102" s="301">
        <f t="shared" si="428"/>
        <v>0</v>
      </c>
      <c r="BF1102" s="298">
        <f t="shared" si="429"/>
        <v>0</v>
      </c>
      <c r="BG1102" s="299">
        <f t="shared" si="430"/>
        <v>0</v>
      </c>
      <c r="BH1102" s="300">
        <f t="shared" si="431"/>
        <v>0</v>
      </c>
      <c r="BI1102" s="301">
        <f t="shared" si="432"/>
        <v>0</v>
      </c>
      <c r="BJ1102" s="298">
        <f t="shared" si="433"/>
        <v>0</v>
      </c>
      <c r="BK1102" s="299">
        <f t="shared" si="434"/>
        <v>0</v>
      </c>
      <c r="BL1102" s="300">
        <f t="shared" si="435"/>
        <v>0</v>
      </c>
      <c r="BM1102" s="301">
        <f t="shared" si="436"/>
        <v>0</v>
      </c>
      <c r="BN1102" s="298">
        <f t="shared" si="437"/>
        <v>0</v>
      </c>
      <c r="BO1102" s="299">
        <f t="shared" si="438"/>
        <v>0</v>
      </c>
      <c r="BP1102" s="300">
        <f t="shared" si="439"/>
        <v>0</v>
      </c>
      <c r="BQ1102" s="301">
        <f t="shared" si="440"/>
        <v>0</v>
      </c>
      <c r="BR1102" s="298">
        <f t="shared" si="441"/>
        <v>0</v>
      </c>
      <c r="BS1102" s="299">
        <f t="shared" si="442"/>
        <v>0</v>
      </c>
      <c r="BT1102" s="300">
        <f t="shared" si="443"/>
        <v>0</v>
      </c>
      <c r="BU1102" s="301">
        <f t="shared" si="444"/>
        <v>0</v>
      </c>
      <c r="BV1102" s="298">
        <f t="shared" si="445"/>
        <v>0</v>
      </c>
      <c r="BW1102" s="299">
        <f t="shared" si="446"/>
        <v>0</v>
      </c>
      <c r="BX1102" s="300">
        <f t="shared" si="447"/>
        <v>0</v>
      </c>
      <c r="BY1102" s="301">
        <f t="shared" si="448"/>
        <v>0</v>
      </c>
      <c r="BZ1102" s="298">
        <f t="shared" si="449"/>
        <v>0</v>
      </c>
      <c r="CA1102" s="299">
        <f t="shared" si="450"/>
        <v>0</v>
      </c>
      <c r="CB1102" s="300">
        <f t="shared" si="451"/>
        <v>0</v>
      </c>
      <c r="CC1102" s="301">
        <f t="shared" si="452"/>
        <v>0</v>
      </c>
      <c r="CD1102" s="298">
        <f t="shared" si="453"/>
        <v>0</v>
      </c>
      <c r="CE1102" s="299">
        <f t="shared" si="454"/>
        <v>0</v>
      </c>
      <c r="CF1102" s="300">
        <f t="shared" si="455"/>
        <v>0</v>
      </c>
      <c r="CG1102" s="301">
        <f t="shared" si="456"/>
        <v>0</v>
      </c>
      <c r="CH1102" s="298">
        <f t="shared" si="457"/>
        <v>0</v>
      </c>
      <c r="CI1102" s="299">
        <f t="shared" si="458"/>
        <v>0</v>
      </c>
      <c r="CJ1102" s="300">
        <f t="shared" si="459"/>
        <v>0</v>
      </c>
      <c r="CK1102" s="301">
        <f t="shared" si="460"/>
        <v>0</v>
      </c>
      <c r="CL1102" s="298">
        <f t="shared" si="461"/>
        <v>0</v>
      </c>
      <c r="CM1102" s="299">
        <f t="shared" si="462"/>
        <v>0</v>
      </c>
      <c r="CN1102" s="300">
        <f t="shared" si="463"/>
        <v>0</v>
      </c>
      <c r="CO1102" s="301">
        <f t="shared" si="464"/>
        <v>0</v>
      </c>
      <c r="CP1102" s="298">
        <f t="shared" si="465"/>
        <v>0</v>
      </c>
      <c r="CQ1102" s="299">
        <f t="shared" si="466"/>
        <v>0</v>
      </c>
      <c r="CR1102" s="300">
        <f t="shared" si="467"/>
        <v>0</v>
      </c>
      <c r="CS1102" s="301">
        <f t="shared" si="468"/>
        <v>0</v>
      </c>
      <c r="CT1102" s="298">
        <f t="shared" si="469"/>
        <v>0</v>
      </c>
      <c r="CU1102" s="299">
        <f t="shared" si="470"/>
        <v>0</v>
      </c>
      <c r="CV1102" s="300">
        <f t="shared" si="471"/>
        <v>0</v>
      </c>
      <c r="CW1102" s="301">
        <f t="shared" si="472"/>
        <v>0</v>
      </c>
      <c r="CX1102" s="298">
        <f t="shared" si="473"/>
        <v>0</v>
      </c>
      <c r="CY1102" s="299">
        <f t="shared" si="474"/>
        <v>0</v>
      </c>
      <c r="CZ1102" s="300">
        <f t="shared" si="475"/>
        <v>0</v>
      </c>
      <c r="DA1102" s="301">
        <f t="shared" si="476"/>
        <v>0</v>
      </c>
      <c r="DB1102" s="371">
        <f t="shared" si="477"/>
        <v>0</v>
      </c>
      <c r="DC1102" s="303">
        <f t="shared" si="478"/>
        <v>0</v>
      </c>
      <c r="DD1102" s="304" t="str">
        <f>IF(DC1102=0,"",
IF(SUM($DC$1047:DC1102)=1,DE1102,
IF($DC$1167&gt;SUM($DC$1047:DC1102),_xlfn.CONCAT(", ",DE1102),
IF($DC$1167=SUM($DC$1047:DC1102),_xlfn.CONCAT(" y ",DE1102)))))</f>
        <v/>
      </c>
      <c r="DE1102" s="231" t="s">
        <v>6267</v>
      </c>
      <c r="DF1102" s="290">
        <f t="shared" si="479"/>
        <v>1</v>
      </c>
      <c r="DG1102" s="291" t="str">
        <f>IF(DF1102=0,"",
IF(SUM($DF$1047:DF1102)=1,DH1102,
IF($DF$1167&gt;SUM($DF$1047:DF1102),_xlfn.CONCAT(", ",DH1102),
IF($DF$1167=SUM($DF$1047:DF1102),_xlfn.CONCAT(" y ",DH1102)))))</f>
        <v>, 56</v>
      </c>
      <c r="DH1102" s="222" t="s">
        <v>6267</v>
      </c>
      <c r="DI1102" s="378">
        <f t="shared" si="480"/>
        <v>0</v>
      </c>
      <c r="DJ1102" s="379">
        <f t="shared" si="481"/>
        <v>0</v>
      </c>
      <c r="DK1102" s="380">
        <f t="shared" si="482"/>
        <v>0</v>
      </c>
    </row>
    <row r="1103" spans="1:115" ht="30" customHeight="1">
      <c r="A1103" s="81"/>
      <c r="B1103" s="82"/>
      <c r="C1103" s="85" t="s">
        <v>161</v>
      </c>
      <c r="D1103" s="732" t="str">
        <f>IF(CNGE_2024_M1_Secc1_Sub1!$D98="","",CNGE_2024_M1_Secc1_Sub1!$D98)</f>
        <v>AGENCIA ESTATAL DE ENERGIA DEL ESTADO DE VERACRUZ</v>
      </c>
      <c r="E1103" s="733"/>
      <c r="F1103" s="733"/>
      <c r="G1103" s="733"/>
      <c r="H1103" s="733"/>
      <c r="I1103" s="733"/>
      <c r="J1103" s="733"/>
      <c r="K1103" s="733"/>
      <c r="L1103" s="734"/>
      <c r="M1103" s="111"/>
      <c r="N1103" s="111"/>
      <c r="O1103" s="111"/>
      <c r="P1103" s="111"/>
      <c r="Q1103" s="111"/>
      <c r="R1103" s="111"/>
      <c r="S1103" s="111"/>
      <c r="T1103" s="111"/>
      <c r="U1103" s="111"/>
      <c r="V1103" s="111"/>
      <c r="W1103" s="111"/>
      <c r="X1103" s="111"/>
      <c r="Y1103" s="111"/>
      <c r="Z1103" s="111"/>
      <c r="AA1103" s="111"/>
      <c r="AB1103" s="111"/>
      <c r="AC1103" s="111"/>
      <c r="AD1103" s="111"/>
      <c r="AE1103" s="8"/>
      <c r="AG1103" s="269">
        <f t="shared" si="404"/>
        <v>1</v>
      </c>
      <c r="AH1103" s="298">
        <f t="shared" si="405"/>
        <v>0</v>
      </c>
      <c r="AI1103" s="299">
        <f t="shared" si="406"/>
        <v>0</v>
      </c>
      <c r="AJ1103" s="300">
        <f t="shared" si="407"/>
        <v>0</v>
      </c>
      <c r="AK1103" s="301">
        <f t="shared" si="408"/>
        <v>0</v>
      </c>
      <c r="AL1103" s="298">
        <f t="shared" si="409"/>
        <v>0</v>
      </c>
      <c r="AM1103" s="299">
        <f t="shared" si="410"/>
        <v>0</v>
      </c>
      <c r="AN1103" s="300">
        <f t="shared" si="411"/>
        <v>0</v>
      </c>
      <c r="AO1103" s="301">
        <f t="shared" si="412"/>
        <v>0</v>
      </c>
      <c r="AP1103" s="298">
        <f t="shared" si="413"/>
        <v>0</v>
      </c>
      <c r="AQ1103" s="299">
        <f t="shared" si="414"/>
        <v>0</v>
      </c>
      <c r="AR1103" s="300">
        <f t="shared" si="415"/>
        <v>0</v>
      </c>
      <c r="AS1103" s="301">
        <f t="shared" si="416"/>
        <v>0</v>
      </c>
      <c r="AT1103" s="298">
        <f t="shared" si="417"/>
        <v>0</v>
      </c>
      <c r="AU1103" s="299">
        <f t="shared" si="418"/>
        <v>0</v>
      </c>
      <c r="AV1103" s="300">
        <f t="shared" si="419"/>
        <v>0</v>
      </c>
      <c r="AW1103" s="301">
        <f t="shared" si="420"/>
        <v>0</v>
      </c>
      <c r="AX1103" s="298">
        <f t="shared" si="421"/>
        <v>0</v>
      </c>
      <c r="AY1103" s="299">
        <f t="shared" si="422"/>
        <v>0</v>
      </c>
      <c r="AZ1103" s="300">
        <f t="shared" si="423"/>
        <v>0</v>
      </c>
      <c r="BA1103" s="301">
        <f t="shared" si="424"/>
        <v>0</v>
      </c>
      <c r="BB1103" s="298">
        <f t="shared" si="425"/>
        <v>0</v>
      </c>
      <c r="BC1103" s="299">
        <f t="shared" si="426"/>
        <v>0</v>
      </c>
      <c r="BD1103" s="300">
        <f t="shared" si="427"/>
        <v>0</v>
      </c>
      <c r="BE1103" s="301">
        <f t="shared" si="428"/>
        <v>0</v>
      </c>
      <c r="BF1103" s="298">
        <f t="shared" si="429"/>
        <v>0</v>
      </c>
      <c r="BG1103" s="299">
        <f t="shared" si="430"/>
        <v>0</v>
      </c>
      <c r="BH1103" s="300">
        <f t="shared" si="431"/>
        <v>0</v>
      </c>
      <c r="BI1103" s="301">
        <f t="shared" si="432"/>
        <v>0</v>
      </c>
      <c r="BJ1103" s="298">
        <f t="shared" si="433"/>
        <v>0</v>
      </c>
      <c r="BK1103" s="299">
        <f t="shared" si="434"/>
        <v>0</v>
      </c>
      <c r="BL1103" s="300">
        <f t="shared" si="435"/>
        <v>0</v>
      </c>
      <c r="BM1103" s="301">
        <f t="shared" si="436"/>
        <v>0</v>
      </c>
      <c r="BN1103" s="298">
        <f t="shared" si="437"/>
        <v>0</v>
      </c>
      <c r="BO1103" s="299">
        <f t="shared" si="438"/>
        <v>0</v>
      </c>
      <c r="BP1103" s="300">
        <f t="shared" si="439"/>
        <v>0</v>
      </c>
      <c r="BQ1103" s="301">
        <f t="shared" si="440"/>
        <v>0</v>
      </c>
      <c r="BR1103" s="298">
        <f t="shared" si="441"/>
        <v>0</v>
      </c>
      <c r="BS1103" s="299">
        <f t="shared" si="442"/>
        <v>0</v>
      </c>
      <c r="BT1103" s="300">
        <f t="shared" si="443"/>
        <v>0</v>
      </c>
      <c r="BU1103" s="301">
        <f t="shared" si="444"/>
        <v>0</v>
      </c>
      <c r="BV1103" s="298">
        <f t="shared" si="445"/>
        <v>0</v>
      </c>
      <c r="BW1103" s="299">
        <f t="shared" si="446"/>
        <v>0</v>
      </c>
      <c r="BX1103" s="300">
        <f t="shared" si="447"/>
        <v>0</v>
      </c>
      <c r="BY1103" s="301">
        <f t="shared" si="448"/>
        <v>0</v>
      </c>
      <c r="BZ1103" s="298">
        <f t="shared" si="449"/>
        <v>0</v>
      </c>
      <c r="CA1103" s="299">
        <f t="shared" si="450"/>
        <v>0</v>
      </c>
      <c r="CB1103" s="300">
        <f t="shared" si="451"/>
        <v>0</v>
      </c>
      <c r="CC1103" s="301">
        <f t="shared" si="452"/>
        <v>0</v>
      </c>
      <c r="CD1103" s="298">
        <f t="shared" si="453"/>
        <v>0</v>
      </c>
      <c r="CE1103" s="299">
        <f t="shared" si="454"/>
        <v>0</v>
      </c>
      <c r="CF1103" s="300">
        <f t="shared" si="455"/>
        <v>0</v>
      </c>
      <c r="CG1103" s="301">
        <f t="shared" si="456"/>
        <v>0</v>
      </c>
      <c r="CH1103" s="298">
        <f t="shared" si="457"/>
        <v>0</v>
      </c>
      <c r="CI1103" s="299">
        <f t="shared" si="458"/>
        <v>0</v>
      </c>
      <c r="CJ1103" s="300">
        <f t="shared" si="459"/>
        <v>0</v>
      </c>
      <c r="CK1103" s="301">
        <f t="shared" si="460"/>
        <v>0</v>
      </c>
      <c r="CL1103" s="298">
        <f t="shared" si="461"/>
        <v>0</v>
      </c>
      <c r="CM1103" s="299">
        <f t="shared" si="462"/>
        <v>0</v>
      </c>
      <c r="CN1103" s="300">
        <f t="shared" si="463"/>
        <v>0</v>
      </c>
      <c r="CO1103" s="301">
        <f t="shared" si="464"/>
        <v>0</v>
      </c>
      <c r="CP1103" s="298">
        <f t="shared" si="465"/>
        <v>0</v>
      </c>
      <c r="CQ1103" s="299">
        <f t="shared" si="466"/>
        <v>0</v>
      </c>
      <c r="CR1103" s="300">
        <f t="shared" si="467"/>
        <v>0</v>
      </c>
      <c r="CS1103" s="301">
        <f t="shared" si="468"/>
        <v>0</v>
      </c>
      <c r="CT1103" s="298">
        <f t="shared" si="469"/>
        <v>0</v>
      </c>
      <c r="CU1103" s="299">
        <f t="shared" si="470"/>
        <v>0</v>
      </c>
      <c r="CV1103" s="300">
        <f t="shared" si="471"/>
        <v>0</v>
      </c>
      <c r="CW1103" s="301">
        <f t="shared" si="472"/>
        <v>0</v>
      </c>
      <c r="CX1103" s="298">
        <f t="shared" si="473"/>
        <v>0</v>
      </c>
      <c r="CY1103" s="299">
        <f t="shared" si="474"/>
        <v>0</v>
      </c>
      <c r="CZ1103" s="300">
        <f t="shared" si="475"/>
        <v>0</v>
      </c>
      <c r="DA1103" s="301">
        <f t="shared" si="476"/>
        <v>0</v>
      </c>
      <c r="DB1103" s="371">
        <f t="shared" si="477"/>
        <v>0</v>
      </c>
      <c r="DC1103" s="303">
        <f t="shared" si="478"/>
        <v>0</v>
      </c>
      <c r="DD1103" s="304" t="str">
        <f>IF(DC1103=0,"",
IF(SUM($DC$1047:DC1103)=1,DE1103,
IF($DC$1167&gt;SUM($DC$1047:DC1103),_xlfn.CONCAT(", ",DE1103),
IF($DC$1167=SUM($DC$1047:DC1103),_xlfn.CONCAT(" y ",DE1103)))))</f>
        <v/>
      </c>
      <c r="DE1103" s="231" t="s">
        <v>6268</v>
      </c>
      <c r="DF1103" s="290">
        <f t="shared" si="479"/>
        <v>1</v>
      </c>
      <c r="DG1103" s="291" t="str">
        <f>IF(DF1103=0,"",
IF(SUM($DF$1047:DF1103)=1,DH1103,
IF($DF$1167&gt;SUM($DF$1047:DF1103),_xlfn.CONCAT(", ",DH1103),
IF($DF$1167=SUM($DF$1047:DF1103),_xlfn.CONCAT(" y ",DH1103)))))</f>
        <v>, 57</v>
      </c>
      <c r="DH1103" s="222" t="s">
        <v>6268</v>
      </c>
      <c r="DI1103" s="378">
        <f t="shared" si="480"/>
        <v>0</v>
      </c>
      <c r="DJ1103" s="379">
        <f t="shared" si="481"/>
        <v>0</v>
      </c>
      <c r="DK1103" s="380">
        <f t="shared" si="482"/>
        <v>0</v>
      </c>
    </row>
    <row r="1104" spans="1:115" ht="15" customHeight="1">
      <c r="A1104" s="81"/>
      <c r="B1104" s="82"/>
      <c r="C1104" s="85" t="s">
        <v>162</v>
      </c>
      <c r="D1104" s="732" t="str">
        <f>IF(CNGE_2024_M1_Secc1_Sub1!$D99="","",CNGE_2024_M1_Secc1_Sub1!$D99)</f>
        <v>INSTITUTO VERACRUZANO DE LAS MUJERES</v>
      </c>
      <c r="E1104" s="733"/>
      <c r="F1104" s="733"/>
      <c r="G1104" s="733"/>
      <c r="H1104" s="733"/>
      <c r="I1104" s="733"/>
      <c r="J1104" s="733"/>
      <c r="K1104" s="733"/>
      <c r="L1104" s="734"/>
      <c r="M1104" s="111"/>
      <c r="N1104" s="111"/>
      <c r="O1104" s="111"/>
      <c r="P1104" s="111"/>
      <c r="Q1104" s="111"/>
      <c r="R1104" s="111"/>
      <c r="S1104" s="111"/>
      <c r="T1104" s="111"/>
      <c r="U1104" s="111"/>
      <c r="V1104" s="111"/>
      <c r="W1104" s="111"/>
      <c r="X1104" s="111"/>
      <c r="Y1104" s="111"/>
      <c r="Z1104" s="111"/>
      <c r="AA1104" s="111"/>
      <c r="AB1104" s="111"/>
      <c r="AC1104" s="111"/>
      <c r="AD1104" s="111"/>
      <c r="AE1104" s="8"/>
      <c r="AG1104" s="269">
        <f t="shared" si="404"/>
        <v>1</v>
      </c>
      <c r="AH1104" s="298">
        <f t="shared" si="405"/>
        <v>0</v>
      </c>
      <c r="AI1104" s="299">
        <f t="shared" si="406"/>
        <v>0</v>
      </c>
      <c r="AJ1104" s="300">
        <f t="shared" si="407"/>
        <v>0</v>
      </c>
      <c r="AK1104" s="301">
        <f t="shared" si="408"/>
        <v>0</v>
      </c>
      <c r="AL1104" s="298">
        <f t="shared" si="409"/>
        <v>0</v>
      </c>
      <c r="AM1104" s="299">
        <f t="shared" si="410"/>
        <v>0</v>
      </c>
      <c r="AN1104" s="300">
        <f t="shared" si="411"/>
        <v>0</v>
      </c>
      <c r="AO1104" s="301">
        <f t="shared" si="412"/>
        <v>0</v>
      </c>
      <c r="AP1104" s="298">
        <f t="shared" si="413"/>
        <v>0</v>
      </c>
      <c r="AQ1104" s="299">
        <f t="shared" si="414"/>
        <v>0</v>
      </c>
      <c r="AR1104" s="300">
        <f t="shared" si="415"/>
        <v>0</v>
      </c>
      <c r="AS1104" s="301">
        <f t="shared" si="416"/>
        <v>0</v>
      </c>
      <c r="AT1104" s="298">
        <f t="shared" si="417"/>
        <v>0</v>
      </c>
      <c r="AU1104" s="299">
        <f t="shared" si="418"/>
        <v>0</v>
      </c>
      <c r="AV1104" s="300">
        <f t="shared" si="419"/>
        <v>0</v>
      </c>
      <c r="AW1104" s="301">
        <f t="shared" si="420"/>
        <v>0</v>
      </c>
      <c r="AX1104" s="298">
        <f t="shared" si="421"/>
        <v>0</v>
      </c>
      <c r="AY1104" s="299">
        <f t="shared" si="422"/>
        <v>0</v>
      </c>
      <c r="AZ1104" s="300">
        <f t="shared" si="423"/>
        <v>0</v>
      </c>
      <c r="BA1104" s="301">
        <f t="shared" si="424"/>
        <v>0</v>
      </c>
      <c r="BB1104" s="298">
        <f t="shared" si="425"/>
        <v>0</v>
      </c>
      <c r="BC1104" s="299">
        <f t="shared" si="426"/>
        <v>0</v>
      </c>
      <c r="BD1104" s="300">
        <f t="shared" si="427"/>
        <v>0</v>
      </c>
      <c r="BE1104" s="301">
        <f t="shared" si="428"/>
        <v>0</v>
      </c>
      <c r="BF1104" s="298">
        <f t="shared" si="429"/>
        <v>0</v>
      </c>
      <c r="BG1104" s="299">
        <f t="shared" si="430"/>
        <v>0</v>
      </c>
      <c r="BH1104" s="300">
        <f t="shared" si="431"/>
        <v>0</v>
      </c>
      <c r="BI1104" s="301">
        <f t="shared" si="432"/>
        <v>0</v>
      </c>
      <c r="BJ1104" s="298">
        <f t="shared" si="433"/>
        <v>0</v>
      </c>
      <c r="BK1104" s="299">
        <f t="shared" si="434"/>
        <v>0</v>
      </c>
      <c r="BL1104" s="300">
        <f t="shared" si="435"/>
        <v>0</v>
      </c>
      <c r="BM1104" s="301">
        <f t="shared" si="436"/>
        <v>0</v>
      </c>
      <c r="BN1104" s="298">
        <f t="shared" si="437"/>
        <v>0</v>
      </c>
      <c r="BO1104" s="299">
        <f t="shared" si="438"/>
        <v>0</v>
      </c>
      <c r="BP1104" s="300">
        <f t="shared" si="439"/>
        <v>0</v>
      </c>
      <c r="BQ1104" s="301">
        <f t="shared" si="440"/>
        <v>0</v>
      </c>
      <c r="BR1104" s="298">
        <f t="shared" si="441"/>
        <v>0</v>
      </c>
      <c r="BS1104" s="299">
        <f t="shared" si="442"/>
        <v>0</v>
      </c>
      <c r="BT1104" s="300">
        <f t="shared" si="443"/>
        <v>0</v>
      </c>
      <c r="BU1104" s="301">
        <f t="shared" si="444"/>
        <v>0</v>
      </c>
      <c r="BV1104" s="298">
        <f t="shared" si="445"/>
        <v>0</v>
      </c>
      <c r="BW1104" s="299">
        <f t="shared" si="446"/>
        <v>0</v>
      </c>
      <c r="BX1104" s="300">
        <f t="shared" si="447"/>
        <v>0</v>
      </c>
      <c r="BY1104" s="301">
        <f t="shared" si="448"/>
        <v>0</v>
      </c>
      <c r="BZ1104" s="298">
        <f t="shared" si="449"/>
        <v>0</v>
      </c>
      <c r="CA1104" s="299">
        <f t="shared" si="450"/>
        <v>0</v>
      </c>
      <c r="CB1104" s="300">
        <f t="shared" si="451"/>
        <v>0</v>
      </c>
      <c r="CC1104" s="301">
        <f t="shared" si="452"/>
        <v>0</v>
      </c>
      <c r="CD1104" s="298">
        <f t="shared" si="453"/>
        <v>0</v>
      </c>
      <c r="CE1104" s="299">
        <f t="shared" si="454"/>
        <v>0</v>
      </c>
      <c r="CF1104" s="300">
        <f t="shared" si="455"/>
        <v>0</v>
      </c>
      <c r="CG1104" s="301">
        <f t="shared" si="456"/>
        <v>0</v>
      </c>
      <c r="CH1104" s="298">
        <f t="shared" si="457"/>
        <v>0</v>
      </c>
      <c r="CI1104" s="299">
        <f t="shared" si="458"/>
        <v>0</v>
      </c>
      <c r="CJ1104" s="300">
        <f t="shared" si="459"/>
        <v>0</v>
      </c>
      <c r="CK1104" s="301">
        <f t="shared" si="460"/>
        <v>0</v>
      </c>
      <c r="CL1104" s="298">
        <f t="shared" si="461"/>
        <v>0</v>
      </c>
      <c r="CM1104" s="299">
        <f t="shared" si="462"/>
        <v>0</v>
      </c>
      <c r="CN1104" s="300">
        <f t="shared" si="463"/>
        <v>0</v>
      </c>
      <c r="CO1104" s="301">
        <f t="shared" si="464"/>
        <v>0</v>
      </c>
      <c r="CP1104" s="298">
        <f t="shared" si="465"/>
        <v>0</v>
      </c>
      <c r="CQ1104" s="299">
        <f t="shared" si="466"/>
        <v>0</v>
      </c>
      <c r="CR1104" s="300">
        <f t="shared" si="467"/>
        <v>0</v>
      </c>
      <c r="CS1104" s="301">
        <f t="shared" si="468"/>
        <v>0</v>
      </c>
      <c r="CT1104" s="298">
        <f t="shared" si="469"/>
        <v>0</v>
      </c>
      <c r="CU1104" s="299">
        <f t="shared" si="470"/>
        <v>0</v>
      </c>
      <c r="CV1104" s="300">
        <f t="shared" si="471"/>
        <v>0</v>
      </c>
      <c r="CW1104" s="301">
        <f t="shared" si="472"/>
        <v>0</v>
      </c>
      <c r="CX1104" s="298">
        <f t="shared" si="473"/>
        <v>0</v>
      </c>
      <c r="CY1104" s="299">
        <f t="shared" si="474"/>
        <v>0</v>
      </c>
      <c r="CZ1104" s="300">
        <f t="shared" si="475"/>
        <v>0</v>
      </c>
      <c r="DA1104" s="301">
        <f t="shared" si="476"/>
        <v>0</v>
      </c>
      <c r="DB1104" s="371">
        <f t="shared" si="477"/>
        <v>0</v>
      </c>
      <c r="DC1104" s="303">
        <f t="shared" si="478"/>
        <v>0</v>
      </c>
      <c r="DD1104" s="304" t="str">
        <f>IF(DC1104=0,"",
IF(SUM($DC$1047:DC1104)=1,DE1104,
IF($DC$1167&gt;SUM($DC$1047:DC1104),_xlfn.CONCAT(", ",DE1104),
IF($DC$1167=SUM($DC$1047:DC1104),_xlfn.CONCAT(" y ",DE1104)))))</f>
        <v/>
      </c>
      <c r="DE1104" s="231" t="s">
        <v>6269</v>
      </c>
      <c r="DF1104" s="290">
        <f t="shared" si="479"/>
        <v>1</v>
      </c>
      <c r="DG1104" s="291" t="str">
        <f>IF(DF1104=0,"",
IF(SUM($DF$1047:DF1104)=1,DH1104,
IF($DF$1167&gt;SUM($DF$1047:DF1104),_xlfn.CONCAT(", ",DH1104),
IF($DF$1167=SUM($DF$1047:DF1104),_xlfn.CONCAT(" y ",DH1104)))))</f>
        <v>, 58</v>
      </c>
      <c r="DH1104" s="222" t="s">
        <v>6269</v>
      </c>
      <c r="DI1104" s="378">
        <f t="shared" si="480"/>
        <v>0</v>
      </c>
      <c r="DJ1104" s="379">
        <f t="shared" si="481"/>
        <v>0</v>
      </c>
      <c r="DK1104" s="380">
        <f t="shared" si="482"/>
        <v>0</v>
      </c>
    </row>
    <row r="1105" spans="1:115" ht="30" customHeight="1">
      <c r="A1105" s="81"/>
      <c r="B1105" s="82"/>
      <c r="C1105" s="85" t="s">
        <v>163</v>
      </c>
      <c r="D1105" s="732" t="str">
        <f>IF(CNGE_2024_M1_Secc1_Sub1!$D100="","",CNGE_2024_M1_Secc1_Sub1!$D100)</f>
        <v>INSTITUTO VERACRUZANO DE DESARROLLO MUNICIPAL</v>
      </c>
      <c r="E1105" s="733"/>
      <c r="F1105" s="733"/>
      <c r="G1105" s="733"/>
      <c r="H1105" s="733"/>
      <c r="I1105" s="733"/>
      <c r="J1105" s="733"/>
      <c r="K1105" s="733"/>
      <c r="L1105" s="734"/>
      <c r="M1105" s="111"/>
      <c r="N1105" s="111"/>
      <c r="O1105" s="111"/>
      <c r="P1105" s="111"/>
      <c r="Q1105" s="111"/>
      <c r="R1105" s="111"/>
      <c r="S1105" s="111"/>
      <c r="T1105" s="111"/>
      <c r="U1105" s="111"/>
      <c r="V1105" s="111"/>
      <c r="W1105" s="111"/>
      <c r="X1105" s="111"/>
      <c r="Y1105" s="111"/>
      <c r="Z1105" s="111"/>
      <c r="AA1105" s="111"/>
      <c r="AB1105" s="111"/>
      <c r="AC1105" s="111"/>
      <c r="AD1105" s="111"/>
      <c r="AE1105" s="8"/>
      <c r="AG1105" s="269">
        <f t="shared" si="404"/>
        <v>1</v>
      </c>
      <c r="AH1105" s="298">
        <f t="shared" si="405"/>
        <v>0</v>
      </c>
      <c r="AI1105" s="299">
        <f t="shared" si="406"/>
        <v>0</v>
      </c>
      <c r="AJ1105" s="300">
        <f t="shared" si="407"/>
        <v>0</v>
      </c>
      <c r="AK1105" s="301">
        <f t="shared" si="408"/>
        <v>0</v>
      </c>
      <c r="AL1105" s="298">
        <f t="shared" si="409"/>
        <v>0</v>
      </c>
      <c r="AM1105" s="299">
        <f t="shared" si="410"/>
        <v>0</v>
      </c>
      <c r="AN1105" s="300">
        <f t="shared" si="411"/>
        <v>0</v>
      </c>
      <c r="AO1105" s="301">
        <f t="shared" si="412"/>
        <v>0</v>
      </c>
      <c r="AP1105" s="298">
        <f t="shared" si="413"/>
        <v>0</v>
      </c>
      <c r="AQ1105" s="299">
        <f t="shared" si="414"/>
        <v>0</v>
      </c>
      <c r="AR1105" s="300">
        <f t="shared" si="415"/>
        <v>0</v>
      </c>
      <c r="AS1105" s="301">
        <f t="shared" si="416"/>
        <v>0</v>
      </c>
      <c r="AT1105" s="298">
        <f t="shared" si="417"/>
        <v>0</v>
      </c>
      <c r="AU1105" s="299">
        <f t="shared" si="418"/>
        <v>0</v>
      </c>
      <c r="AV1105" s="300">
        <f t="shared" si="419"/>
        <v>0</v>
      </c>
      <c r="AW1105" s="301">
        <f t="shared" si="420"/>
        <v>0</v>
      </c>
      <c r="AX1105" s="298">
        <f t="shared" si="421"/>
        <v>0</v>
      </c>
      <c r="AY1105" s="299">
        <f t="shared" si="422"/>
        <v>0</v>
      </c>
      <c r="AZ1105" s="300">
        <f t="shared" si="423"/>
        <v>0</v>
      </c>
      <c r="BA1105" s="301">
        <f t="shared" si="424"/>
        <v>0</v>
      </c>
      <c r="BB1105" s="298">
        <f t="shared" si="425"/>
        <v>0</v>
      </c>
      <c r="BC1105" s="299">
        <f t="shared" si="426"/>
        <v>0</v>
      </c>
      <c r="BD1105" s="300">
        <f t="shared" si="427"/>
        <v>0</v>
      </c>
      <c r="BE1105" s="301">
        <f t="shared" si="428"/>
        <v>0</v>
      </c>
      <c r="BF1105" s="298">
        <f t="shared" si="429"/>
        <v>0</v>
      </c>
      <c r="BG1105" s="299">
        <f t="shared" si="430"/>
        <v>0</v>
      </c>
      <c r="BH1105" s="300">
        <f t="shared" si="431"/>
        <v>0</v>
      </c>
      <c r="BI1105" s="301">
        <f t="shared" si="432"/>
        <v>0</v>
      </c>
      <c r="BJ1105" s="298">
        <f t="shared" si="433"/>
        <v>0</v>
      </c>
      <c r="BK1105" s="299">
        <f t="shared" si="434"/>
        <v>0</v>
      </c>
      <c r="BL1105" s="300">
        <f t="shared" si="435"/>
        <v>0</v>
      </c>
      <c r="BM1105" s="301">
        <f t="shared" si="436"/>
        <v>0</v>
      </c>
      <c r="BN1105" s="298">
        <f t="shared" si="437"/>
        <v>0</v>
      </c>
      <c r="BO1105" s="299">
        <f t="shared" si="438"/>
        <v>0</v>
      </c>
      <c r="BP1105" s="300">
        <f t="shared" si="439"/>
        <v>0</v>
      </c>
      <c r="BQ1105" s="301">
        <f t="shared" si="440"/>
        <v>0</v>
      </c>
      <c r="BR1105" s="298">
        <f t="shared" si="441"/>
        <v>0</v>
      </c>
      <c r="BS1105" s="299">
        <f t="shared" si="442"/>
        <v>0</v>
      </c>
      <c r="BT1105" s="300">
        <f t="shared" si="443"/>
        <v>0</v>
      </c>
      <c r="BU1105" s="301">
        <f t="shared" si="444"/>
        <v>0</v>
      </c>
      <c r="BV1105" s="298">
        <f t="shared" si="445"/>
        <v>0</v>
      </c>
      <c r="BW1105" s="299">
        <f t="shared" si="446"/>
        <v>0</v>
      </c>
      <c r="BX1105" s="300">
        <f t="shared" si="447"/>
        <v>0</v>
      </c>
      <c r="BY1105" s="301">
        <f t="shared" si="448"/>
        <v>0</v>
      </c>
      <c r="BZ1105" s="298">
        <f t="shared" si="449"/>
        <v>0</v>
      </c>
      <c r="CA1105" s="299">
        <f t="shared" si="450"/>
        <v>0</v>
      </c>
      <c r="CB1105" s="300">
        <f t="shared" si="451"/>
        <v>0</v>
      </c>
      <c r="CC1105" s="301">
        <f t="shared" si="452"/>
        <v>0</v>
      </c>
      <c r="CD1105" s="298">
        <f t="shared" si="453"/>
        <v>0</v>
      </c>
      <c r="CE1105" s="299">
        <f t="shared" si="454"/>
        <v>0</v>
      </c>
      <c r="CF1105" s="300">
        <f t="shared" si="455"/>
        <v>0</v>
      </c>
      <c r="CG1105" s="301">
        <f t="shared" si="456"/>
        <v>0</v>
      </c>
      <c r="CH1105" s="298">
        <f t="shared" si="457"/>
        <v>0</v>
      </c>
      <c r="CI1105" s="299">
        <f t="shared" si="458"/>
        <v>0</v>
      </c>
      <c r="CJ1105" s="300">
        <f t="shared" si="459"/>
        <v>0</v>
      </c>
      <c r="CK1105" s="301">
        <f t="shared" si="460"/>
        <v>0</v>
      </c>
      <c r="CL1105" s="298">
        <f t="shared" si="461"/>
        <v>0</v>
      </c>
      <c r="CM1105" s="299">
        <f t="shared" si="462"/>
        <v>0</v>
      </c>
      <c r="CN1105" s="300">
        <f t="shared" si="463"/>
        <v>0</v>
      </c>
      <c r="CO1105" s="301">
        <f t="shared" si="464"/>
        <v>0</v>
      </c>
      <c r="CP1105" s="298">
        <f t="shared" si="465"/>
        <v>0</v>
      </c>
      <c r="CQ1105" s="299">
        <f t="shared" si="466"/>
        <v>0</v>
      </c>
      <c r="CR1105" s="300">
        <f t="shared" si="467"/>
        <v>0</v>
      </c>
      <c r="CS1105" s="301">
        <f t="shared" si="468"/>
        <v>0</v>
      </c>
      <c r="CT1105" s="298">
        <f t="shared" si="469"/>
        <v>0</v>
      </c>
      <c r="CU1105" s="299">
        <f t="shared" si="470"/>
        <v>0</v>
      </c>
      <c r="CV1105" s="300">
        <f t="shared" si="471"/>
        <v>0</v>
      </c>
      <c r="CW1105" s="301">
        <f t="shared" si="472"/>
        <v>0</v>
      </c>
      <c r="CX1105" s="298">
        <f t="shared" si="473"/>
        <v>0</v>
      </c>
      <c r="CY1105" s="299">
        <f t="shared" si="474"/>
        <v>0</v>
      </c>
      <c r="CZ1105" s="300">
        <f t="shared" si="475"/>
        <v>0</v>
      </c>
      <c r="DA1105" s="301">
        <f t="shared" si="476"/>
        <v>0</v>
      </c>
      <c r="DB1105" s="371">
        <f t="shared" si="477"/>
        <v>0</v>
      </c>
      <c r="DC1105" s="303">
        <f t="shared" si="478"/>
        <v>0</v>
      </c>
      <c r="DD1105" s="304" t="str">
        <f>IF(DC1105=0,"",
IF(SUM($DC$1047:DC1105)=1,DE1105,
IF($DC$1167&gt;SUM($DC$1047:DC1105),_xlfn.CONCAT(", ",DE1105),
IF($DC$1167=SUM($DC$1047:DC1105),_xlfn.CONCAT(" y ",DE1105)))))</f>
        <v/>
      </c>
      <c r="DE1105" s="231" t="s">
        <v>6270</v>
      </c>
      <c r="DF1105" s="290">
        <f t="shared" si="479"/>
        <v>1</v>
      </c>
      <c r="DG1105" s="291" t="str">
        <f>IF(DF1105=0,"",
IF(SUM($DF$1047:DF1105)=1,DH1105,
IF($DF$1167&gt;SUM($DF$1047:DF1105),_xlfn.CONCAT(", ",DH1105),
IF($DF$1167=SUM($DF$1047:DF1105),_xlfn.CONCAT(" y ",DH1105)))))</f>
        <v>, 59</v>
      </c>
      <c r="DH1105" s="222" t="s">
        <v>6270</v>
      </c>
      <c r="DI1105" s="378">
        <f t="shared" si="480"/>
        <v>0</v>
      </c>
      <c r="DJ1105" s="379">
        <f t="shared" si="481"/>
        <v>0</v>
      </c>
      <c r="DK1105" s="380">
        <f t="shared" si="482"/>
        <v>0</v>
      </c>
    </row>
    <row r="1106" spans="1:115" ht="30" customHeight="1">
      <c r="A1106" s="81"/>
      <c r="B1106" s="82"/>
      <c r="C1106" s="85" t="s">
        <v>164</v>
      </c>
      <c r="D1106" s="732" t="str">
        <f>IF(CNGE_2024_M1_Secc1_Sub1!$D101="","",CNGE_2024_M1_Secc1_Sub1!$D101)</f>
        <v>COMISION EJECUTIVA PARA LA ATENCION INTEGRAL A VICTIMAS DEL DELITO</v>
      </c>
      <c r="E1106" s="733"/>
      <c r="F1106" s="733"/>
      <c r="G1106" s="733"/>
      <c r="H1106" s="733"/>
      <c r="I1106" s="733"/>
      <c r="J1106" s="733"/>
      <c r="K1106" s="733"/>
      <c r="L1106" s="734"/>
      <c r="M1106" s="111"/>
      <c r="N1106" s="111"/>
      <c r="O1106" s="111"/>
      <c r="P1106" s="111"/>
      <c r="Q1106" s="111"/>
      <c r="R1106" s="111"/>
      <c r="S1106" s="111"/>
      <c r="T1106" s="111"/>
      <c r="U1106" s="111"/>
      <c r="V1106" s="111"/>
      <c r="W1106" s="111"/>
      <c r="X1106" s="111"/>
      <c r="Y1106" s="111"/>
      <c r="Z1106" s="111"/>
      <c r="AA1106" s="111"/>
      <c r="AB1106" s="111"/>
      <c r="AC1106" s="111"/>
      <c r="AD1106" s="111"/>
      <c r="AE1106" s="8"/>
      <c r="AG1106" s="269">
        <f t="shared" si="404"/>
        <v>1</v>
      </c>
      <c r="AH1106" s="298">
        <f t="shared" si="405"/>
        <v>0</v>
      </c>
      <c r="AI1106" s="299">
        <f t="shared" si="406"/>
        <v>0</v>
      </c>
      <c r="AJ1106" s="300">
        <f t="shared" si="407"/>
        <v>0</v>
      </c>
      <c r="AK1106" s="301">
        <f t="shared" si="408"/>
        <v>0</v>
      </c>
      <c r="AL1106" s="298">
        <f t="shared" si="409"/>
        <v>0</v>
      </c>
      <c r="AM1106" s="299">
        <f t="shared" si="410"/>
        <v>0</v>
      </c>
      <c r="AN1106" s="300">
        <f t="shared" si="411"/>
        <v>0</v>
      </c>
      <c r="AO1106" s="301">
        <f t="shared" si="412"/>
        <v>0</v>
      </c>
      <c r="AP1106" s="298">
        <f t="shared" si="413"/>
        <v>0</v>
      </c>
      <c r="AQ1106" s="299">
        <f t="shared" si="414"/>
        <v>0</v>
      </c>
      <c r="AR1106" s="300">
        <f t="shared" si="415"/>
        <v>0</v>
      </c>
      <c r="AS1106" s="301">
        <f t="shared" si="416"/>
        <v>0</v>
      </c>
      <c r="AT1106" s="298">
        <f t="shared" si="417"/>
        <v>0</v>
      </c>
      <c r="AU1106" s="299">
        <f t="shared" si="418"/>
        <v>0</v>
      </c>
      <c r="AV1106" s="300">
        <f t="shared" si="419"/>
        <v>0</v>
      </c>
      <c r="AW1106" s="301">
        <f t="shared" si="420"/>
        <v>0</v>
      </c>
      <c r="AX1106" s="298">
        <f t="shared" si="421"/>
        <v>0</v>
      </c>
      <c r="AY1106" s="299">
        <f t="shared" si="422"/>
        <v>0</v>
      </c>
      <c r="AZ1106" s="300">
        <f t="shared" si="423"/>
        <v>0</v>
      </c>
      <c r="BA1106" s="301">
        <f t="shared" si="424"/>
        <v>0</v>
      </c>
      <c r="BB1106" s="298">
        <f t="shared" si="425"/>
        <v>0</v>
      </c>
      <c r="BC1106" s="299">
        <f t="shared" si="426"/>
        <v>0</v>
      </c>
      <c r="BD1106" s="300">
        <f t="shared" si="427"/>
        <v>0</v>
      </c>
      <c r="BE1106" s="301">
        <f t="shared" si="428"/>
        <v>0</v>
      </c>
      <c r="BF1106" s="298">
        <f t="shared" si="429"/>
        <v>0</v>
      </c>
      <c r="BG1106" s="299">
        <f t="shared" si="430"/>
        <v>0</v>
      </c>
      <c r="BH1106" s="300">
        <f t="shared" si="431"/>
        <v>0</v>
      </c>
      <c r="BI1106" s="301">
        <f t="shared" si="432"/>
        <v>0</v>
      </c>
      <c r="BJ1106" s="298">
        <f t="shared" si="433"/>
        <v>0</v>
      </c>
      <c r="BK1106" s="299">
        <f t="shared" si="434"/>
        <v>0</v>
      </c>
      <c r="BL1106" s="300">
        <f t="shared" si="435"/>
        <v>0</v>
      </c>
      <c r="BM1106" s="301">
        <f t="shared" si="436"/>
        <v>0</v>
      </c>
      <c r="BN1106" s="298">
        <f t="shared" si="437"/>
        <v>0</v>
      </c>
      <c r="BO1106" s="299">
        <f t="shared" si="438"/>
        <v>0</v>
      </c>
      <c r="BP1106" s="300">
        <f t="shared" si="439"/>
        <v>0</v>
      </c>
      <c r="BQ1106" s="301">
        <f t="shared" si="440"/>
        <v>0</v>
      </c>
      <c r="BR1106" s="298">
        <f t="shared" si="441"/>
        <v>0</v>
      </c>
      <c r="BS1106" s="299">
        <f t="shared" si="442"/>
        <v>0</v>
      </c>
      <c r="BT1106" s="300">
        <f t="shared" si="443"/>
        <v>0</v>
      </c>
      <c r="BU1106" s="301">
        <f t="shared" si="444"/>
        <v>0</v>
      </c>
      <c r="BV1106" s="298">
        <f t="shared" si="445"/>
        <v>0</v>
      </c>
      <c r="BW1106" s="299">
        <f t="shared" si="446"/>
        <v>0</v>
      </c>
      <c r="BX1106" s="300">
        <f t="shared" si="447"/>
        <v>0</v>
      </c>
      <c r="BY1106" s="301">
        <f t="shared" si="448"/>
        <v>0</v>
      </c>
      <c r="BZ1106" s="298">
        <f t="shared" si="449"/>
        <v>0</v>
      </c>
      <c r="CA1106" s="299">
        <f t="shared" si="450"/>
        <v>0</v>
      </c>
      <c r="CB1106" s="300">
        <f t="shared" si="451"/>
        <v>0</v>
      </c>
      <c r="CC1106" s="301">
        <f t="shared" si="452"/>
        <v>0</v>
      </c>
      <c r="CD1106" s="298">
        <f t="shared" si="453"/>
        <v>0</v>
      </c>
      <c r="CE1106" s="299">
        <f t="shared" si="454"/>
        <v>0</v>
      </c>
      <c r="CF1106" s="300">
        <f t="shared" si="455"/>
        <v>0</v>
      </c>
      <c r="CG1106" s="301">
        <f t="shared" si="456"/>
        <v>0</v>
      </c>
      <c r="CH1106" s="298">
        <f t="shared" si="457"/>
        <v>0</v>
      </c>
      <c r="CI1106" s="299">
        <f t="shared" si="458"/>
        <v>0</v>
      </c>
      <c r="CJ1106" s="300">
        <f t="shared" si="459"/>
        <v>0</v>
      </c>
      <c r="CK1106" s="301">
        <f t="shared" si="460"/>
        <v>0</v>
      </c>
      <c r="CL1106" s="298">
        <f t="shared" si="461"/>
        <v>0</v>
      </c>
      <c r="CM1106" s="299">
        <f t="shared" si="462"/>
        <v>0</v>
      </c>
      <c r="CN1106" s="300">
        <f t="shared" si="463"/>
        <v>0</v>
      </c>
      <c r="CO1106" s="301">
        <f t="shared" si="464"/>
        <v>0</v>
      </c>
      <c r="CP1106" s="298">
        <f t="shared" si="465"/>
        <v>0</v>
      </c>
      <c r="CQ1106" s="299">
        <f t="shared" si="466"/>
        <v>0</v>
      </c>
      <c r="CR1106" s="300">
        <f t="shared" si="467"/>
        <v>0</v>
      </c>
      <c r="CS1106" s="301">
        <f t="shared" si="468"/>
        <v>0</v>
      </c>
      <c r="CT1106" s="298">
        <f t="shared" si="469"/>
        <v>0</v>
      </c>
      <c r="CU1106" s="299">
        <f t="shared" si="470"/>
        <v>0</v>
      </c>
      <c r="CV1106" s="300">
        <f t="shared" si="471"/>
        <v>0</v>
      </c>
      <c r="CW1106" s="301">
        <f t="shared" si="472"/>
        <v>0</v>
      </c>
      <c r="CX1106" s="298">
        <f t="shared" si="473"/>
        <v>0</v>
      </c>
      <c r="CY1106" s="299">
        <f t="shared" si="474"/>
        <v>0</v>
      </c>
      <c r="CZ1106" s="300">
        <f t="shared" si="475"/>
        <v>0</v>
      </c>
      <c r="DA1106" s="301">
        <f t="shared" si="476"/>
        <v>0</v>
      </c>
      <c r="DB1106" s="371">
        <f t="shared" si="477"/>
        <v>0</v>
      </c>
      <c r="DC1106" s="303">
        <f t="shared" si="478"/>
        <v>0</v>
      </c>
      <c r="DD1106" s="304" t="str">
        <f>IF(DC1106=0,"",
IF(SUM($DC$1047:DC1106)=1,DE1106,
IF($DC$1167&gt;SUM($DC$1047:DC1106),_xlfn.CONCAT(", ",DE1106),
IF($DC$1167=SUM($DC$1047:DC1106),_xlfn.CONCAT(" y ",DE1106)))))</f>
        <v/>
      </c>
      <c r="DE1106" s="231" t="s">
        <v>6271</v>
      </c>
      <c r="DF1106" s="290">
        <f t="shared" si="479"/>
        <v>1</v>
      </c>
      <c r="DG1106" s="291" t="str">
        <f>IF(DF1106=0,"",
IF(SUM($DF$1047:DF1106)=1,DH1106,
IF($DF$1167&gt;SUM($DF$1047:DF1106),_xlfn.CONCAT(", ",DH1106),
IF($DF$1167=SUM($DF$1047:DF1106),_xlfn.CONCAT(" y ",DH1106)))))</f>
        <v>, 60</v>
      </c>
      <c r="DH1106" s="222" t="s">
        <v>6271</v>
      </c>
      <c r="DI1106" s="378">
        <f t="shared" si="480"/>
        <v>0</v>
      </c>
      <c r="DJ1106" s="379">
        <f t="shared" si="481"/>
        <v>0</v>
      </c>
      <c r="DK1106" s="380">
        <f t="shared" si="482"/>
        <v>0</v>
      </c>
    </row>
    <row r="1107" spans="1:115" ht="30" customHeight="1">
      <c r="A1107" s="81"/>
      <c r="B1107" s="82"/>
      <c r="C1107" s="85" t="s">
        <v>165</v>
      </c>
      <c r="D1107" s="732" t="str">
        <f>IF(CNGE_2024_M1_Secc1_Sub1!$D102="","",CNGE_2024_M1_Secc1_Sub1!$D102)</f>
        <v>CENTRO DE JUSTICIA PARA MUJERES DEL ESTADO DE VERACRUZ</v>
      </c>
      <c r="E1107" s="733"/>
      <c r="F1107" s="733"/>
      <c r="G1107" s="733"/>
      <c r="H1107" s="733"/>
      <c r="I1107" s="733"/>
      <c r="J1107" s="733"/>
      <c r="K1107" s="733"/>
      <c r="L1107" s="734"/>
      <c r="M1107" s="111"/>
      <c r="N1107" s="111"/>
      <c r="O1107" s="111"/>
      <c r="P1107" s="111"/>
      <c r="Q1107" s="111"/>
      <c r="R1107" s="111"/>
      <c r="S1107" s="111"/>
      <c r="T1107" s="111"/>
      <c r="U1107" s="111"/>
      <c r="V1107" s="111"/>
      <c r="W1107" s="111"/>
      <c r="X1107" s="111"/>
      <c r="Y1107" s="111"/>
      <c r="Z1107" s="111"/>
      <c r="AA1107" s="111"/>
      <c r="AB1107" s="111"/>
      <c r="AC1107" s="111"/>
      <c r="AD1107" s="111"/>
      <c r="AE1107" s="8"/>
      <c r="AG1107" s="269">
        <f t="shared" si="404"/>
        <v>1</v>
      </c>
      <c r="AH1107" s="298">
        <f t="shared" si="405"/>
        <v>0</v>
      </c>
      <c r="AI1107" s="299">
        <f t="shared" si="406"/>
        <v>0</v>
      </c>
      <c r="AJ1107" s="300">
        <f t="shared" si="407"/>
        <v>0</v>
      </c>
      <c r="AK1107" s="301">
        <f t="shared" si="408"/>
        <v>0</v>
      </c>
      <c r="AL1107" s="298">
        <f t="shared" si="409"/>
        <v>0</v>
      </c>
      <c r="AM1107" s="299">
        <f t="shared" si="410"/>
        <v>0</v>
      </c>
      <c r="AN1107" s="300">
        <f t="shared" si="411"/>
        <v>0</v>
      </c>
      <c r="AO1107" s="301">
        <f t="shared" si="412"/>
        <v>0</v>
      </c>
      <c r="AP1107" s="298">
        <f t="shared" si="413"/>
        <v>0</v>
      </c>
      <c r="AQ1107" s="299">
        <f t="shared" si="414"/>
        <v>0</v>
      </c>
      <c r="AR1107" s="300">
        <f t="shared" si="415"/>
        <v>0</v>
      </c>
      <c r="AS1107" s="301">
        <f t="shared" si="416"/>
        <v>0</v>
      </c>
      <c r="AT1107" s="298">
        <f t="shared" si="417"/>
        <v>0</v>
      </c>
      <c r="AU1107" s="299">
        <f t="shared" si="418"/>
        <v>0</v>
      </c>
      <c r="AV1107" s="300">
        <f t="shared" si="419"/>
        <v>0</v>
      </c>
      <c r="AW1107" s="301">
        <f t="shared" si="420"/>
        <v>0</v>
      </c>
      <c r="AX1107" s="298">
        <f t="shared" si="421"/>
        <v>0</v>
      </c>
      <c r="AY1107" s="299">
        <f t="shared" si="422"/>
        <v>0</v>
      </c>
      <c r="AZ1107" s="300">
        <f t="shared" si="423"/>
        <v>0</v>
      </c>
      <c r="BA1107" s="301">
        <f t="shared" si="424"/>
        <v>0</v>
      </c>
      <c r="BB1107" s="298">
        <f t="shared" si="425"/>
        <v>0</v>
      </c>
      <c r="BC1107" s="299">
        <f t="shared" si="426"/>
        <v>0</v>
      </c>
      <c r="BD1107" s="300">
        <f t="shared" si="427"/>
        <v>0</v>
      </c>
      <c r="BE1107" s="301">
        <f t="shared" si="428"/>
        <v>0</v>
      </c>
      <c r="BF1107" s="298">
        <f t="shared" si="429"/>
        <v>0</v>
      </c>
      <c r="BG1107" s="299">
        <f t="shared" si="430"/>
        <v>0</v>
      </c>
      <c r="BH1107" s="300">
        <f t="shared" si="431"/>
        <v>0</v>
      </c>
      <c r="BI1107" s="301">
        <f t="shared" si="432"/>
        <v>0</v>
      </c>
      <c r="BJ1107" s="298">
        <f t="shared" si="433"/>
        <v>0</v>
      </c>
      <c r="BK1107" s="299">
        <f t="shared" si="434"/>
        <v>0</v>
      </c>
      <c r="BL1107" s="300">
        <f t="shared" si="435"/>
        <v>0</v>
      </c>
      <c r="BM1107" s="301">
        <f t="shared" si="436"/>
        <v>0</v>
      </c>
      <c r="BN1107" s="298">
        <f t="shared" si="437"/>
        <v>0</v>
      </c>
      <c r="BO1107" s="299">
        <f t="shared" si="438"/>
        <v>0</v>
      </c>
      <c r="BP1107" s="300">
        <f t="shared" si="439"/>
        <v>0</v>
      </c>
      <c r="BQ1107" s="301">
        <f t="shared" si="440"/>
        <v>0</v>
      </c>
      <c r="BR1107" s="298">
        <f t="shared" si="441"/>
        <v>0</v>
      </c>
      <c r="BS1107" s="299">
        <f t="shared" si="442"/>
        <v>0</v>
      </c>
      <c r="BT1107" s="300">
        <f t="shared" si="443"/>
        <v>0</v>
      </c>
      <c r="BU1107" s="301">
        <f t="shared" si="444"/>
        <v>0</v>
      </c>
      <c r="BV1107" s="298">
        <f t="shared" si="445"/>
        <v>0</v>
      </c>
      <c r="BW1107" s="299">
        <f t="shared" si="446"/>
        <v>0</v>
      </c>
      <c r="BX1107" s="300">
        <f t="shared" si="447"/>
        <v>0</v>
      </c>
      <c r="BY1107" s="301">
        <f t="shared" si="448"/>
        <v>0</v>
      </c>
      <c r="BZ1107" s="298">
        <f t="shared" si="449"/>
        <v>0</v>
      </c>
      <c r="CA1107" s="299">
        <f t="shared" si="450"/>
        <v>0</v>
      </c>
      <c r="CB1107" s="300">
        <f t="shared" si="451"/>
        <v>0</v>
      </c>
      <c r="CC1107" s="301">
        <f t="shared" si="452"/>
        <v>0</v>
      </c>
      <c r="CD1107" s="298">
        <f t="shared" si="453"/>
        <v>0</v>
      </c>
      <c r="CE1107" s="299">
        <f t="shared" si="454"/>
        <v>0</v>
      </c>
      <c r="CF1107" s="300">
        <f t="shared" si="455"/>
        <v>0</v>
      </c>
      <c r="CG1107" s="301">
        <f t="shared" si="456"/>
        <v>0</v>
      </c>
      <c r="CH1107" s="298">
        <f t="shared" si="457"/>
        <v>0</v>
      </c>
      <c r="CI1107" s="299">
        <f t="shared" si="458"/>
        <v>0</v>
      </c>
      <c r="CJ1107" s="300">
        <f t="shared" si="459"/>
        <v>0</v>
      </c>
      <c r="CK1107" s="301">
        <f t="shared" si="460"/>
        <v>0</v>
      </c>
      <c r="CL1107" s="298">
        <f t="shared" si="461"/>
        <v>0</v>
      </c>
      <c r="CM1107" s="299">
        <f t="shared" si="462"/>
        <v>0</v>
      </c>
      <c r="CN1107" s="300">
        <f t="shared" si="463"/>
        <v>0</v>
      </c>
      <c r="CO1107" s="301">
        <f t="shared" si="464"/>
        <v>0</v>
      </c>
      <c r="CP1107" s="298">
        <f t="shared" si="465"/>
        <v>0</v>
      </c>
      <c r="CQ1107" s="299">
        <f t="shared" si="466"/>
        <v>0</v>
      </c>
      <c r="CR1107" s="300">
        <f t="shared" si="467"/>
        <v>0</v>
      </c>
      <c r="CS1107" s="301">
        <f t="shared" si="468"/>
        <v>0</v>
      </c>
      <c r="CT1107" s="298">
        <f t="shared" si="469"/>
        <v>0</v>
      </c>
      <c r="CU1107" s="299">
        <f t="shared" si="470"/>
        <v>0</v>
      </c>
      <c r="CV1107" s="300">
        <f t="shared" si="471"/>
        <v>0</v>
      </c>
      <c r="CW1107" s="301">
        <f t="shared" si="472"/>
        <v>0</v>
      </c>
      <c r="CX1107" s="298">
        <f t="shared" si="473"/>
        <v>0</v>
      </c>
      <c r="CY1107" s="299">
        <f t="shared" si="474"/>
        <v>0</v>
      </c>
      <c r="CZ1107" s="300">
        <f t="shared" si="475"/>
        <v>0</v>
      </c>
      <c r="DA1107" s="301">
        <f t="shared" si="476"/>
        <v>0</v>
      </c>
      <c r="DB1107" s="371">
        <f t="shared" si="477"/>
        <v>0</v>
      </c>
      <c r="DC1107" s="303">
        <f t="shared" si="478"/>
        <v>0</v>
      </c>
      <c r="DD1107" s="304" t="str">
        <f>IF(DC1107=0,"",
IF(SUM($DC$1047:DC1107)=1,DE1107,
IF($DC$1167&gt;SUM($DC$1047:DC1107),_xlfn.CONCAT(", ",DE1107),
IF($DC$1167=SUM($DC$1047:DC1107),_xlfn.CONCAT(" y ",DE1107)))))</f>
        <v/>
      </c>
      <c r="DE1107" s="231" t="s">
        <v>6272</v>
      </c>
      <c r="DF1107" s="290">
        <f t="shared" si="479"/>
        <v>1</v>
      </c>
      <c r="DG1107" s="291" t="str">
        <f>IF(DF1107=0,"",
IF(SUM($DF$1047:DF1107)=1,DH1107,
IF($DF$1167&gt;SUM($DF$1047:DF1107),_xlfn.CONCAT(", ",DH1107),
IF($DF$1167=SUM($DF$1047:DF1107),_xlfn.CONCAT(" y ",DH1107)))))</f>
        <v>, 61</v>
      </c>
      <c r="DH1107" s="222" t="s">
        <v>6272</v>
      </c>
      <c r="DI1107" s="378">
        <f t="shared" si="480"/>
        <v>0</v>
      </c>
      <c r="DJ1107" s="379">
        <f t="shared" si="481"/>
        <v>0</v>
      </c>
      <c r="DK1107" s="380">
        <f t="shared" si="482"/>
        <v>0</v>
      </c>
    </row>
    <row r="1108" spans="1:115" ht="15" customHeight="1">
      <c r="A1108" s="81"/>
      <c r="B1108" s="82"/>
      <c r="C1108" s="85" t="s">
        <v>166</v>
      </c>
      <c r="D1108" s="732" t="str">
        <f>IF(CNGE_2024_M1_Secc1_Sub1!$D103="","",CNGE_2024_M1_Secc1_Sub1!$D103)</f>
        <v>INSTITUTO DE PENSIONES DEL ESTADO</v>
      </c>
      <c r="E1108" s="733"/>
      <c r="F1108" s="733"/>
      <c r="G1108" s="733"/>
      <c r="H1108" s="733"/>
      <c r="I1108" s="733"/>
      <c r="J1108" s="733"/>
      <c r="K1108" s="733"/>
      <c r="L1108" s="734"/>
      <c r="M1108" s="111"/>
      <c r="N1108" s="111"/>
      <c r="O1108" s="111"/>
      <c r="P1108" s="111"/>
      <c r="Q1108" s="111"/>
      <c r="R1108" s="111"/>
      <c r="S1108" s="111"/>
      <c r="T1108" s="111"/>
      <c r="U1108" s="111"/>
      <c r="V1108" s="111"/>
      <c r="W1108" s="111"/>
      <c r="X1108" s="111"/>
      <c r="Y1108" s="111"/>
      <c r="Z1108" s="111"/>
      <c r="AA1108" s="111"/>
      <c r="AB1108" s="111"/>
      <c r="AC1108" s="111"/>
      <c r="AD1108" s="111"/>
      <c r="AE1108" s="8"/>
      <c r="AG1108" s="269">
        <f t="shared" si="404"/>
        <v>1</v>
      </c>
      <c r="AH1108" s="298">
        <f t="shared" si="405"/>
        <v>0</v>
      </c>
      <c r="AI1108" s="299">
        <f t="shared" si="406"/>
        <v>0</v>
      </c>
      <c r="AJ1108" s="300">
        <f t="shared" si="407"/>
        <v>0</v>
      </c>
      <c r="AK1108" s="301">
        <f t="shared" si="408"/>
        <v>0</v>
      </c>
      <c r="AL1108" s="298">
        <f t="shared" si="409"/>
        <v>0</v>
      </c>
      <c r="AM1108" s="299">
        <f t="shared" si="410"/>
        <v>0</v>
      </c>
      <c r="AN1108" s="300">
        <f t="shared" si="411"/>
        <v>0</v>
      </c>
      <c r="AO1108" s="301">
        <f t="shared" si="412"/>
        <v>0</v>
      </c>
      <c r="AP1108" s="298">
        <f t="shared" si="413"/>
        <v>0</v>
      </c>
      <c r="AQ1108" s="299">
        <f t="shared" si="414"/>
        <v>0</v>
      </c>
      <c r="AR1108" s="300">
        <f t="shared" si="415"/>
        <v>0</v>
      </c>
      <c r="AS1108" s="301">
        <f t="shared" si="416"/>
        <v>0</v>
      </c>
      <c r="AT1108" s="298">
        <f t="shared" si="417"/>
        <v>0</v>
      </c>
      <c r="AU1108" s="299">
        <f t="shared" si="418"/>
        <v>0</v>
      </c>
      <c r="AV1108" s="300">
        <f t="shared" si="419"/>
        <v>0</v>
      </c>
      <c r="AW1108" s="301">
        <f t="shared" si="420"/>
        <v>0</v>
      </c>
      <c r="AX1108" s="298">
        <f t="shared" si="421"/>
        <v>0</v>
      </c>
      <c r="AY1108" s="299">
        <f t="shared" si="422"/>
        <v>0</v>
      </c>
      <c r="AZ1108" s="300">
        <f t="shared" si="423"/>
        <v>0</v>
      </c>
      <c r="BA1108" s="301">
        <f t="shared" si="424"/>
        <v>0</v>
      </c>
      <c r="BB1108" s="298">
        <f t="shared" si="425"/>
        <v>0</v>
      </c>
      <c r="BC1108" s="299">
        <f t="shared" si="426"/>
        <v>0</v>
      </c>
      <c r="BD1108" s="300">
        <f t="shared" si="427"/>
        <v>0</v>
      </c>
      <c r="BE1108" s="301">
        <f t="shared" si="428"/>
        <v>0</v>
      </c>
      <c r="BF1108" s="298">
        <f t="shared" si="429"/>
        <v>0</v>
      </c>
      <c r="BG1108" s="299">
        <f t="shared" si="430"/>
        <v>0</v>
      </c>
      <c r="BH1108" s="300">
        <f t="shared" si="431"/>
        <v>0</v>
      </c>
      <c r="BI1108" s="301">
        <f t="shared" si="432"/>
        <v>0</v>
      </c>
      <c r="BJ1108" s="298">
        <f t="shared" si="433"/>
        <v>0</v>
      </c>
      <c r="BK1108" s="299">
        <f t="shared" si="434"/>
        <v>0</v>
      </c>
      <c r="BL1108" s="300">
        <f t="shared" si="435"/>
        <v>0</v>
      </c>
      <c r="BM1108" s="301">
        <f t="shared" si="436"/>
        <v>0</v>
      </c>
      <c r="BN1108" s="298">
        <f t="shared" si="437"/>
        <v>0</v>
      </c>
      <c r="BO1108" s="299">
        <f t="shared" si="438"/>
        <v>0</v>
      </c>
      <c r="BP1108" s="300">
        <f t="shared" si="439"/>
        <v>0</v>
      </c>
      <c r="BQ1108" s="301">
        <f t="shared" si="440"/>
        <v>0</v>
      </c>
      <c r="BR1108" s="298">
        <f t="shared" si="441"/>
        <v>0</v>
      </c>
      <c r="BS1108" s="299">
        <f t="shared" si="442"/>
        <v>0</v>
      </c>
      <c r="BT1108" s="300">
        <f t="shared" si="443"/>
        <v>0</v>
      </c>
      <c r="BU1108" s="301">
        <f t="shared" si="444"/>
        <v>0</v>
      </c>
      <c r="BV1108" s="298">
        <f t="shared" si="445"/>
        <v>0</v>
      </c>
      <c r="BW1108" s="299">
        <f t="shared" si="446"/>
        <v>0</v>
      </c>
      <c r="BX1108" s="300">
        <f t="shared" si="447"/>
        <v>0</v>
      </c>
      <c r="BY1108" s="301">
        <f t="shared" si="448"/>
        <v>0</v>
      </c>
      <c r="BZ1108" s="298">
        <f t="shared" si="449"/>
        <v>0</v>
      </c>
      <c r="CA1108" s="299">
        <f t="shared" si="450"/>
        <v>0</v>
      </c>
      <c r="CB1108" s="300">
        <f t="shared" si="451"/>
        <v>0</v>
      </c>
      <c r="CC1108" s="301">
        <f t="shared" si="452"/>
        <v>0</v>
      </c>
      <c r="CD1108" s="298">
        <f t="shared" si="453"/>
        <v>0</v>
      </c>
      <c r="CE1108" s="299">
        <f t="shared" si="454"/>
        <v>0</v>
      </c>
      <c r="CF1108" s="300">
        <f t="shared" si="455"/>
        <v>0</v>
      </c>
      <c r="CG1108" s="301">
        <f t="shared" si="456"/>
        <v>0</v>
      </c>
      <c r="CH1108" s="298">
        <f t="shared" si="457"/>
        <v>0</v>
      </c>
      <c r="CI1108" s="299">
        <f t="shared" si="458"/>
        <v>0</v>
      </c>
      <c r="CJ1108" s="300">
        <f t="shared" si="459"/>
        <v>0</v>
      </c>
      <c r="CK1108" s="301">
        <f t="shared" si="460"/>
        <v>0</v>
      </c>
      <c r="CL1108" s="298">
        <f t="shared" si="461"/>
        <v>0</v>
      </c>
      <c r="CM1108" s="299">
        <f t="shared" si="462"/>
        <v>0</v>
      </c>
      <c r="CN1108" s="300">
        <f t="shared" si="463"/>
        <v>0</v>
      </c>
      <c r="CO1108" s="301">
        <f t="shared" si="464"/>
        <v>0</v>
      </c>
      <c r="CP1108" s="298">
        <f t="shared" si="465"/>
        <v>0</v>
      </c>
      <c r="CQ1108" s="299">
        <f t="shared" si="466"/>
        <v>0</v>
      </c>
      <c r="CR1108" s="300">
        <f t="shared" si="467"/>
        <v>0</v>
      </c>
      <c r="CS1108" s="301">
        <f t="shared" si="468"/>
        <v>0</v>
      </c>
      <c r="CT1108" s="298">
        <f t="shared" si="469"/>
        <v>0</v>
      </c>
      <c r="CU1108" s="299">
        <f t="shared" si="470"/>
        <v>0</v>
      </c>
      <c r="CV1108" s="300">
        <f t="shared" si="471"/>
        <v>0</v>
      </c>
      <c r="CW1108" s="301">
        <f t="shared" si="472"/>
        <v>0</v>
      </c>
      <c r="CX1108" s="298">
        <f t="shared" si="473"/>
        <v>0</v>
      </c>
      <c r="CY1108" s="299">
        <f t="shared" si="474"/>
        <v>0</v>
      </c>
      <c r="CZ1108" s="300">
        <f t="shared" si="475"/>
        <v>0</v>
      </c>
      <c r="DA1108" s="301">
        <f t="shared" si="476"/>
        <v>0</v>
      </c>
      <c r="DB1108" s="371">
        <f t="shared" si="477"/>
        <v>0</v>
      </c>
      <c r="DC1108" s="303">
        <f t="shared" si="478"/>
        <v>0</v>
      </c>
      <c r="DD1108" s="304" t="str">
        <f>IF(DC1108=0,"",
IF(SUM($DC$1047:DC1108)=1,DE1108,
IF($DC$1167&gt;SUM($DC$1047:DC1108),_xlfn.CONCAT(", ",DE1108),
IF($DC$1167=SUM($DC$1047:DC1108),_xlfn.CONCAT(" y ",DE1108)))))</f>
        <v/>
      </c>
      <c r="DE1108" s="231" t="s">
        <v>6273</v>
      </c>
      <c r="DF1108" s="290">
        <f t="shared" si="479"/>
        <v>1</v>
      </c>
      <c r="DG1108" s="291" t="str">
        <f>IF(DF1108=0,"",
IF(SUM($DF$1047:DF1108)=1,DH1108,
IF($DF$1167&gt;SUM($DF$1047:DF1108),_xlfn.CONCAT(", ",DH1108),
IF($DF$1167=SUM($DF$1047:DF1108),_xlfn.CONCAT(" y ",DH1108)))))</f>
        <v>, 62</v>
      </c>
      <c r="DH1108" s="222" t="s">
        <v>6273</v>
      </c>
      <c r="DI1108" s="378">
        <f t="shared" si="480"/>
        <v>0</v>
      </c>
      <c r="DJ1108" s="379">
        <f t="shared" si="481"/>
        <v>0</v>
      </c>
      <c r="DK1108" s="380">
        <f t="shared" si="482"/>
        <v>0</v>
      </c>
    </row>
    <row r="1109" spans="1:115" ht="30" customHeight="1">
      <c r="A1109" s="81"/>
      <c r="B1109" s="82"/>
      <c r="C1109" s="85" t="s">
        <v>167</v>
      </c>
      <c r="D1109" s="732" t="str">
        <f>IF(CNGE_2024_M1_Secc1_Sub1!$D104="","",CNGE_2024_M1_Secc1_Sub1!$D104)</f>
        <v>COMISION DEL AGUA DEL ESTADO DE VERACRUZ</v>
      </c>
      <c r="E1109" s="733"/>
      <c r="F1109" s="733"/>
      <c r="G1109" s="733"/>
      <c r="H1109" s="733"/>
      <c r="I1109" s="733"/>
      <c r="J1109" s="733"/>
      <c r="K1109" s="733"/>
      <c r="L1109" s="734"/>
      <c r="M1109" s="111"/>
      <c r="N1109" s="111"/>
      <c r="O1109" s="111"/>
      <c r="P1109" s="111"/>
      <c r="Q1109" s="111"/>
      <c r="R1109" s="111"/>
      <c r="S1109" s="111"/>
      <c r="T1109" s="111"/>
      <c r="U1109" s="111"/>
      <c r="V1109" s="111"/>
      <c r="W1109" s="111"/>
      <c r="X1109" s="111"/>
      <c r="Y1109" s="111"/>
      <c r="Z1109" s="111"/>
      <c r="AA1109" s="111"/>
      <c r="AB1109" s="111"/>
      <c r="AC1109" s="111"/>
      <c r="AD1109" s="111"/>
      <c r="AE1109" s="8"/>
      <c r="AG1109" s="269">
        <f t="shared" si="404"/>
        <v>1</v>
      </c>
      <c r="AH1109" s="298">
        <f t="shared" si="405"/>
        <v>0</v>
      </c>
      <c r="AI1109" s="299">
        <f t="shared" si="406"/>
        <v>0</v>
      </c>
      <c r="AJ1109" s="300">
        <f t="shared" si="407"/>
        <v>0</v>
      </c>
      <c r="AK1109" s="301">
        <f t="shared" si="408"/>
        <v>0</v>
      </c>
      <c r="AL1109" s="298">
        <f t="shared" si="409"/>
        <v>0</v>
      </c>
      <c r="AM1109" s="299">
        <f t="shared" si="410"/>
        <v>0</v>
      </c>
      <c r="AN1109" s="300">
        <f t="shared" si="411"/>
        <v>0</v>
      </c>
      <c r="AO1109" s="301">
        <f t="shared" si="412"/>
        <v>0</v>
      </c>
      <c r="AP1109" s="298">
        <f t="shared" si="413"/>
        <v>0</v>
      </c>
      <c r="AQ1109" s="299">
        <f t="shared" si="414"/>
        <v>0</v>
      </c>
      <c r="AR1109" s="300">
        <f t="shared" si="415"/>
        <v>0</v>
      </c>
      <c r="AS1109" s="301">
        <f t="shared" si="416"/>
        <v>0</v>
      </c>
      <c r="AT1109" s="298">
        <f t="shared" si="417"/>
        <v>0</v>
      </c>
      <c r="AU1109" s="299">
        <f t="shared" si="418"/>
        <v>0</v>
      </c>
      <c r="AV1109" s="300">
        <f t="shared" si="419"/>
        <v>0</v>
      </c>
      <c r="AW1109" s="301">
        <f t="shared" si="420"/>
        <v>0</v>
      </c>
      <c r="AX1109" s="298">
        <f t="shared" si="421"/>
        <v>0</v>
      </c>
      <c r="AY1109" s="299">
        <f t="shared" si="422"/>
        <v>0</v>
      </c>
      <c r="AZ1109" s="300">
        <f t="shared" si="423"/>
        <v>0</v>
      </c>
      <c r="BA1109" s="301">
        <f t="shared" si="424"/>
        <v>0</v>
      </c>
      <c r="BB1109" s="298">
        <f t="shared" si="425"/>
        <v>0</v>
      </c>
      <c r="BC1109" s="299">
        <f t="shared" si="426"/>
        <v>0</v>
      </c>
      <c r="BD1109" s="300">
        <f t="shared" si="427"/>
        <v>0</v>
      </c>
      <c r="BE1109" s="301">
        <f t="shared" si="428"/>
        <v>0</v>
      </c>
      <c r="BF1109" s="298">
        <f t="shared" si="429"/>
        <v>0</v>
      </c>
      <c r="BG1109" s="299">
        <f t="shared" si="430"/>
        <v>0</v>
      </c>
      <c r="BH1109" s="300">
        <f t="shared" si="431"/>
        <v>0</v>
      </c>
      <c r="BI1109" s="301">
        <f t="shared" si="432"/>
        <v>0</v>
      </c>
      <c r="BJ1109" s="298">
        <f t="shared" si="433"/>
        <v>0</v>
      </c>
      <c r="BK1109" s="299">
        <f t="shared" si="434"/>
        <v>0</v>
      </c>
      <c r="BL1109" s="300">
        <f t="shared" si="435"/>
        <v>0</v>
      </c>
      <c r="BM1109" s="301">
        <f t="shared" si="436"/>
        <v>0</v>
      </c>
      <c r="BN1109" s="298">
        <f t="shared" si="437"/>
        <v>0</v>
      </c>
      <c r="BO1109" s="299">
        <f t="shared" si="438"/>
        <v>0</v>
      </c>
      <c r="BP1109" s="300">
        <f t="shared" si="439"/>
        <v>0</v>
      </c>
      <c r="BQ1109" s="301">
        <f t="shared" si="440"/>
        <v>0</v>
      </c>
      <c r="BR1109" s="298">
        <f t="shared" si="441"/>
        <v>0</v>
      </c>
      <c r="BS1109" s="299">
        <f t="shared" si="442"/>
        <v>0</v>
      </c>
      <c r="BT1109" s="300">
        <f t="shared" si="443"/>
        <v>0</v>
      </c>
      <c r="BU1109" s="301">
        <f t="shared" si="444"/>
        <v>0</v>
      </c>
      <c r="BV1109" s="298">
        <f t="shared" si="445"/>
        <v>0</v>
      </c>
      <c r="BW1109" s="299">
        <f t="shared" si="446"/>
        <v>0</v>
      </c>
      <c r="BX1109" s="300">
        <f t="shared" si="447"/>
        <v>0</v>
      </c>
      <c r="BY1109" s="301">
        <f t="shared" si="448"/>
        <v>0</v>
      </c>
      <c r="BZ1109" s="298">
        <f t="shared" si="449"/>
        <v>0</v>
      </c>
      <c r="CA1109" s="299">
        <f t="shared" si="450"/>
        <v>0</v>
      </c>
      <c r="CB1109" s="300">
        <f t="shared" si="451"/>
        <v>0</v>
      </c>
      <c r="CC1109" s="301">
        <f t="shared" si="452"/>
        <v>0</v>
      </c>
      <c r="CD1109" s="298">
        <f t="shared" si="453"/>
        <v>0</v>
      </c>
      <c r="CE1109" s="299">
        <f t="shared" si="454"/>
        <v>0</v>
      </c>
      <c r="CF1109" s="300">
        <f t="shared" si="455"/>
        <v>0</v>
      </c>
      <c r="CG1109" s="301">
        <f t="shared" si="456"/>
        <v>0</v>
      </c>
      <c r="CH1109" s="298">
        <f t="shared" si="457"/>
        <v>0</v>
      </c>
      <c r="CI1109" s="299">
        <f t="shared" si="458"/>
        <v>0</v>
      </c>
      <c r="CJ1109" s="300">
        <f t="shared" si="459"/>
        <v>0</v>
      </c>
      <c r="CK1109" s="301">
        <f t="shared" si="460"/>
        <v>0</v>
      </c>
      <c r="CL1109" s="298">
        <f t="shared" si="461"/>
        <v>0</v>
      </c>
      <c r="CM1109" s="299">
        <f t="shared" si="462"/>
        <v>0</v>
      </c>
      <c r="CN1109" s="300">
        <f t="shared" si="463"/>
        <v>0</v>
      </c>
      <c r="CO1109" s="301">
        <f t="shared" si="464"/>
        <v>0</v>
      </c>
      <c r="CP1109" s="298">
        <f t="shared" si="465"/>
        <v>0</v>
      </c>
      <c r="CQ1109" s="299">
        <f t="shared" si="466"/>
        <v>0</v>
      </c>
      <c r="CR1109" s="300">
        <f t="shared" si="467"/>
        <v>0</v>
      </c>
      <c r="CS1109" s="301">
        <f t="shared" si="468"/>
        <v>0</v>
      </c>
      <c r="CT1109" s="298">
        <f t="shared" si="469"/>
        <v>0</v>
      </c>
      <c r="CU1109" s="299">
        <f t="shared" si="470"/>
        <v>0</v>
      </c>
      <c r="CV1109" s="300">
        <f t="shared" si="471"/>
        <v>0</v>
      </c>
      <c r="CW1109" s="301">
        <f t="shared" si="472"/>
        <v>0</v>
      </c>
      <c r="CX1109" s="298">
        <f t="shared" si="473"/>
        <v>0</v>
      </c>
      <c r="CY1109" s="299">
        <f t="shared" si="474"/>
        <v>0</v>
      </c>
      <c r="CZ1109" s="300">
        <f t="shared" si="475"/>
        <v>0</v>
      </c>
      <c r="DA1109" s="301">
        <f t="shared" si="476"/>
        <v>0</v>
      </c>
      <c r="DB1109" s="371">
        <f t="shared" si="477"/>
        <v>0</v>
      </c>
      <c r="DC1109" s="303">
        <f t="shared" si="478"/>
        <v>0</v>
      </c>
      <c r="DD1109" s="304" t="str">
        <f>IF(DC1109=0,"",
IF(SUM($DC$1047:DC1109)=1,DE1109,
IF($DC$1167&gt;SUM($DC$1047:DC1109),_xlfn.CONCAT(", ",DE1109),
IF($DC$1167=SUM($DC$1047:DC1109),_xlfn.CONCAT(" y ",DE1109)))))</f>
        <v/>
      </c>
      <c r="DE1109" s="231" t="s">
        <v>6274</v>
      </c>
      <c r="DF1109" s="290">
        <f t="shared" si="479"/>
        <v>1</v>
      </c>
      <c r="DG1109" s="291" t="str">
        <f>IF(DF1109=0,"",
IF(SUM($DF$1047:DF1109)=1,DH1109,
IF($DF$1167&gt;SUM($DF$1047:DF1109),_xlfn.CONCAT(", ",DH1109),
IF($DF$1167=SUM($DF$1047:DF1109),_xlfn.CONCAT(" y ",DH1109)))))</f>
        <v>, 63</v>
      </c>
      <c r="DH1109" s="222" t="s">
        <v>6274</v>
      </c>
      <c r="DI1109" s="378">
        <f t="shared" si="480"/>
        <v>0</v>
      </c>
      <c r="DJ1109" s="379">
        <f t="shared" si="481"/>
        <v>0</v>
      </c>
      <c r="DK1109" s="380">
        <f t="shared" si="482"/>
        <v>0</v>
      </c>
    </row>
    <row r="1110" spans="1:115" ht="15" customHeight="1">
      <c r="A1110" s="81"/>
      <c r="B1110" s="82"/>
      <c r="C1110" s="85" t="s">
        <v>168</v>
      </c>
      <c r="D1110" s="732" t="str">
        <f>IF(CNGE_2024_M1_Secc1_Sub1!$D105="","",CNGE_2024_M1_Secc1_Sub1!$D105)</f>
        <v>RADIOTELEVISION DE VERACRUZ</v>
      </c>
      <c r="E1110" s="733"/>
      <c r="F1110" s="733"/>
      <c r="G1110" s="733"/>
      <c r="H1110" s="733"/>
      <c r="I1110" s="733"/>
      <c r="J1110" s="733"/>
      <c r="K1110" s="733"/>
      <c r="L1110" s="734"/>
      <c r="M1110" s="111"/>
      <c r="N1110" s="111"/>
      <c r="O1110" s="111"/>
      <c r="P1110" s="111"/>
      <c r="Q1110" s="111"/>
      <c r="R1110" s="111"/>
      <c r="S1110" s="111"/>
      <c r="T1110" s="111"/>
      <c r="U1110" s="111"/>
      <c r="V1110" s="111"/>
      <c r="W1110" s="111"/>
      <c r="X1110" s="111"/>
      <c r="Y1110" s="111"/>
      <c r="Z1110" s="111"/>
      <c r="AA1110" s="111"/>
      <c r="AB1110" s="111"/>
      <c r="AC1110" s="111"/>
      <c r="AD1110" s="111"/>
      <c r="AE1110" s="8"/>
      <c r="AG1110" s="269">
        <f t="shared" si="404"/>
        <v>1</v>
      </c>
      <c r="AH1110" s="298">
        <f t="shared" si="405"/>
        <v>0</v>
      </c>
      <c r="AI1110" s="299">
        <f t="shared" si="406"/>
        <v>0</v>
      </c>
      <c r="AJ1110" s="300">
        <f t="shared" si="407"/>
        <v>0</v>
      </c>
      <c r="AK1110" s="301">
        <f t="shared" si="408"/>
        <v>0</v>
      </c>
      <c r="AL1110" s="298">
        <f t="shared" si="409"/>
        <v>0</v>
      </c>
      <c r="AM1110" s="299">
        <f t="shared" si="410"/>
        <v>0</v>
      </c>
      <c r="AN1110" s="300">
        <f t="shared" si="411"/>
        <v>0</v>
      </c>
      <c r="AO1110" s="301">
        <f t="shared" si="412"/>
        <v>0</v>
      </c>
      <c r="AP1110" s="298">
        <f t="shared" si="413"/>
        <v>0</v>
      </c>
      <c r="AQ1110" s="299">
        <f t="shared" si="414"/>
        <v>0</v>
      </c>
      <c r="AR1110" s="300">
        <f t="shared" si="415"/>
        <v>0</v>
      </c>
      <c r="AS1110" s="301">
        <f t="shared" si="416"/>
        <v>0</v>
      </c>
      <c r="AT1110" s="298">
        <f t="shared" si="417"/>
        <v>0</v>
      </c>
      <c r="AU1110" s="299">
        <f t="shared" si="418"/>
        <v>0</v>
      </c>
      <c r="AV1110" s="300">
        <f t="shared" si="419"/>
        <v>0</v>
      </c>
      <c r="AW1110" s="301">
        <f t="shared" si="420"/>
        <v>0</v>
      </c>
      <c r="AX1110" s="298">
        <f t="shared" si="421"/>
        <v>0</v>
      </c>
      <c r="AY1110" s="299">
        <f t="shared" si="422"/>
        <v>0</v>
      </c>
      <c r="AZ1110" s="300">
        <f t="shared" si="423"/>
        <v>0</v>
      </c>
      <c r="BA1110" s="301">
        <f t="shared" si="424"/>
        <v>0</v>
      </c>
      <c r="BB1110" s="298">
        <f t="shared" si="425"/>
        <v>0</v>
      </c>
      <c r="BC1110" s="299">
        <f t="shared" si="426"/>
        <v>0</v>
      </c>
      <c r="BD1110" s="300">
        <f t="shared" si="427"/>
        <v>0</v>
      </c>
      <c r="BE1110" s="301">
        <f t="shared" si="428"/>
        <v>0</v>
      </c>
      <c r="BF1110" s="298">
        <f t="shared" si="429"/>
        <v>0</v>
      </c>
      <c r="BG1110" s="299">
        <f t="shared" si="430"/>
        <v>0</v>
      </c>
      <c r="BH1110" s="300">
        <f t="shared" si="431"/>
        <v>0</v>
      </c>
      <c r="BI1110" s="301">
        <f t="shared" si="432"/>
        <v>0</v>
      </c>
      <c r="BJ1110" s="298">
        <f t="shared" si="433"/>
        <v>0</v>
      </c>
      <c r="BK1110" s="299">
        <f t="shared" si="434"/>
        <v>0</v>
      </c>
      <c r="BL1110" s="300">
        <f t="shared" si="435"/>
        <v>0</v>
      </c>
      <c r="BM1110" s="301">
        <f t="shared" si="436"/>
        <v>0</v>
      </c>
      <c r="BN1110" s="298">
        <f t="shared" si="437"/>
        <v>0</v>
      </c>
      <c r="BO1110" s="299">
        <f t="shared" si="438"/>
        <v>0</v>
      </c>
      <c r="BP1110" s="300">
        <f t="shared" si="439"/>
        <v>0</v>
      </c>
      <c r="BQ1110" s="301">
        <f t="shared" si="440"/>
        <v>0</v>
      </c>
      <c r="BR1110" s="298">
        <f t="shared" si="441"/>
        <v>0</v>
      </c>
      <c r="BS1110" s="299">
        <f t="shared" si="442"/>
        <v>0</v>
      </c>
      <c r="BT1110" s="300">
        <f t="shared" si="443"/>
        <v>0</v>
      </c>
      <c r="BU1110" s="301">
        <f t="shared" si="444"/>
        <v>0</v>
      </c>
      <c r="BV1110" s="298">
        <f t="shared" si="445"/>
        <v>0</v>
      </c>
      <c r="BW1110" s="299">
        <f t="shared" si="446"/>
        <v>0</v>
      </c>
      <c r="BX1110" s="300">
        <f t="shared" si="447"/>
        <v>0</v>
      </c>
      <c r="BY1110" s="301">
        <f t="shared" si="448"/>
        <v>0</v>
      </c>
      <c r="BZ1110" s="298">
        <f t="shared" si="449"/>
        <v>0</v>
      </c>
      <c r="CA1110" s="299">
        <f t="shared" si="450"/>
        <v>0</v>
      </c>
      <c r="CB1110" s="300">
        <f t="shared" si="451"/>
        <v>0</v>
      </c>
      <c r="CC1110" s="301">
        <f t="shared" si="452"/>
        <v>0</v>
      </c>
      <c r="CD1110" s="298">
        <f t="shared" si="453"/>
        <v>0</v>
      </c>
      <c r="CE1110" s="299">
        <f t="shared" si="454"/>
        <v>0</v>
      </c>
      <c r="CF1110" s="300">
        <f t="shared" si="455"/>
        <v>0</v>
      </c>
      <c r="CG1110" s="301">
        <f t="shared" si="456"/>
        <v>0</v>
      </c>
      <c r="CH1110" s="298">
        <f t="shared" si="457"/>
        <v>0</v>
      </c>
      <c r="CI1110" s="299">
        <f t="shared" si="458"/>
        <v>0</v>
      </c>
      <c r="CJ1110" s="300">
        <f t="shared" si="459"/>
        <v>0</v>
      </c>
      <c r="CK1110" s="301">
        <f t="shared" si="460"/>
        <v>0</v>
      </c>
      <c r="CL1110" s="298">
        <f t="shared" si="461"/>
        <v>0</v>
      </c>
      <c r="CM1110" s="299">
        <f t="shared" si="462"/>
        <v>0</v>
      </c>
      <c r="CN1110" s="300">
        <f t="shared" si="463"/>
        <v>0</v>
      </c>
      <c r="CO1110" s="301">
        <f t="shared" si="464"/>
        <v>0</v>
      </c>
      <c r="CP1110" s="298">
        <f t="shared" si="465"/>
        <v>0</v>
      </c>
      <c r="CQ1110" s="299">
        <f t="shared" si="466"/>
        <v>0</v>
      </c>
      <c r="CR1110" s="300">
        <f t="shared" si="467"/>
        <v>0</v>
      </c>
      <c r="CS1110" s="301">
        <f t="shared" si="468"/>
        <v>0</v>
      </c>
      <c r="CT1110" s="298">
        <f t="shared" si="469"/>
        <v>0</v>
      </c>
      <c r="CU1110" s="299">
        <f t="shared" si="470"/>
        <v>0</v>
      </c>
      <c r="CV1110" s="300">
        <f t="shared" si="471"/>
        <v>0</v>
      </c>
      <c r="CW1110" s="301">
        <f t="shared" si="472"/>
        <v>0</v>
      </c>
      <c r="CX1110" s="298">
        <f t="shared" si="473"/>
        <v>0</v>
      </c>
      <c r="CY1110" s="299">
        <f t="shared" si="474"/>
        <v>0</v>
      </c>
      <c r="CZ1110" s="300">
        <f t="shared" si="475"/>
        <v>0</v>
      </c>
      <c r="DA1110" s="301">
        <f t="shared" si="476"/>
        <v>0</v>
      </c>
      <c r="DB1110" s="371">
        <f t="shared" si="477"/>
        <v>0</v>
      </c>
      <c r="DC1110" s="303">
        <f t="shared" si="478"/>
        <v>0</v>
      </c>
      <c r="DD1110" s="304" t="str">
        <f>IF(DC1110=0,"",
IF(SUM($DC$1047:DC1110)=1,DE1110,
IF($DC$1167&gt;SUM($DC$1047:DC1110),_xlfn.CONCAT(", ",DE1110),
IF($DC$1167=SUM($DC$1047:DC1110),_xlfn.CONCAT(" y ",DE1110)))))</f>
        <v/>
      </c>
      <c r="DE1110" s="231" t="s">
        <v>6275</v>
      </c>
      <c r="DF1110" s="290">
        <f t="shared" si="479"/>
        <v>1</v>
      </c>
      <c r="DG1110" s="291" t="str">
        <f>IF(DF1110=0,"",
IF(SUM($DF$1047:DF1110)=1,DH1110,
IF($DF$1167&gt;SUM($DF$1047:DF1110),_xlfn.CONCAT(", ",DH1110),
IF($DF$1167=SUM($DF$1047:DF1110),_xlfn.CONCAT(" y ",DH1110)))))</f>
        <v>, 64</v>
      </c>
      <c r="DH1110" s="222" t="s">
        <v>6275</v>
      </c>
      <c r="DI1110" s="378">
        <f t="shared" si="480"/>
        <v>0</v>
      </c>
      <c r="DJ1110" s="379">
        <f t="shared" si="481"/>
        <v>0</v>
      </c>
      <c r="DK1110" s="380">
        <f t="shared" si="482"/>
        <v>0</v>
      </c>
    </row>
    <row r="1111" spans="1:115" ht="30" customHeight="1">
      <c r="A1111" s="81"/>
      <c r="B1111" s="82"/>
      <c r="C1111" s="85" t="s">
        <v>169</v>
      </c>
      <c r="D1111" s="732" t="str">
        <f>IF(CNGE_2024_M1_Secc1_Sub1!$D106="","",CNGE_2024_M1_Secc1_Sub1!$D106)</f>
        <v>SECRETARIA EJECUTIVA DEL SISTEMA ESTATAL ANTICORRUPCION</v>
      </c>
      <c r="E1111" s="733"/>
      <c r="F1111" s="733"/>
      <c r="G1111" s="733"/>
      <c r="H1111" s="733"/>
      <c r="I1111" s="733"/>
      <c r="J1111" s="733"/>
      <c r="K1111" s="733"/>
      <c r="L1111" s="734"/>
      <c r="M1111" s="111"/>
      <c r="N1111" s="111"/>
      <c r="O1111" s="111"/>
      <c r="P1111" s="111"/>
      <c r="Q1111" s="111"/>
      <c r="R1111" s="111"/>
      <c r="S1111" s="111"/>
      <c r="T1111" s="111"/>
      <c r="U1111" s="111"/>
      <c r="V1111" s="111"/>
      <c r="W1111" s="111"/>
      <c r="X1111" s="111"/>
      <c r="Y1111" s="111"/>
      <c r="Z1111" s="111"/>
      <c r="AA1111" s="111"/>
      <c r="AB1111" s="111"/>
      <c r="AC1111" s="111"/>
      <c r="AD1111" s="111"/>
      <c r="AE1111" s="8"/>
      <c r="AG1111" s="269">
        <f t="shared" si="404"/>
        <v>1</v>
      </c>
      <c r="AH1111" s="298">
        <f t="shared" si="405"/>
        <v>0</v>
      </c>
      <c r="AI1111" s="299">
        <f t="shared" si="406"/>
        <v>0</v>
      </c>
      <c r="AJ1111" s="300">
        <f t="shared" si="407"/>
        <v>0</v>
      </c>
      <c r="AK1111" s="301">
        <f t="shared" si="408"/>
        <v>0</v>
      </c>
      <c r="AL1111" s="298">
        <f t="shared" si="409"/>
        <v>0</v>
      </c>
      <c r="AM1111" s="299">
        <f t="shared" si="410"/>
        <v>0</v>
      </c>
      <c r="AN1111" s="300">
        <f t="shared" si="411"/>
        <v>0</v>
      </c>
      <c r="AO1111" s="301">
        <f t="shared" si="412"/>
        <v>0</v>
      </c>
      <c r="AP1111" s="298">
        <f t="shared" si="413"/>
        <v>0</v>
      </c>
      <c r="AQ1111" s="299">
        <f t="shared" si="414"/>
        <v>0</v>
      </c>
      <c r="AR1111" s="300">
        <f t="shared" si="415"/>
        <v>0</v>
      </c>
      <c r="AS1111" s="301">
        <f t="shared" si="416"/>
        <v>0</v>
      </c>
      <c r="AT1111" s="298">
        <f t="shared" si="417"/>
        <v>0</v>
      </c>
      <c r="AU1111" s="299">
        <f t="shared" si="418"/>
        <v>0</v>
      </c>
      <c r="AV1111" s="300">
        <f t="shared" si="419"/>
        <v>0</v>
      </c>
      <c r="AW1111" s="301">
        <f t="shared" si="420"/>
        <v>0</v>
      </c>
      <c r="AX1111" s="298">
        <f t="shared" si="421"/>
        <v>0</v>
      </c>
      <c r="AY1111" s="299">
        <f t="shared" si="422"/>
        <v>0</v>
      </c>
      <c r="AZ1111" s="300">
        <f t="shared" si="423"/>
        <v>0</v>
      </c>
      <c r="BA1111" s="301">
        <f t="shared" si="424"/>
        <v>0</v>
      </c>
      <c r="BB1111" s="298">
        <f t="shared" si="425"/>
        <v>0</v>
      </c>
      <c r="BC1111" s="299">
        <f t="shared" si="426"/>
        <v>0</v>
      </c>
      <c r="BD1111" s="300">
        <f t="shared" si="427"/>
        <v>0</v>
      </c>
      <c r="BE1111" s="301">
        <f t="shared" si="428"/>
        <v>0</v>
      </c>
      <c r="BF1111" s="298">
        <f t="shared" si="429"/>
        <v>0</v>
      </c>
      <c r="BG1111" s="299">
        <f t="shared" si="430"/>
        <v>0</v>
      </c>
      <c r="BH1111" s="300">
        <f t="shared" si="431"/>
        <v>0</v>
      </c>
      <c r="BI1111" s="301">
        <f t="shared" si="432"/>
        <v>0</v>
      </c>
      <c r="BJ1111" s="298">
        <f t="shared" si="433"/>
        <v>0</v>
      </c>
      <c r="BK1111" s="299">
        <f t="shared" si="434"/>
        <v>0</v>
      </c>
      <c r="BL1111" s="300">
        <f t="shared" si="435"/>
        <v>0</v>
      </c>
      <c r="BM1111" s="301">
        <f t="shared" si="436"/>
        <v>0</v>
      </c>
      <c r="BN1111" s="298">
        <f t="shared" si="437"/>
        <v>0</v>
      </c>
      <c r="BO1111" s="299">
        <f t="shared" si="438"/>
        <v>0</v>
      </c>
      <c r="BP1111" s="300">
        <f t="shared" si="439"/>
        <v>0</v>
      </c>
      <c r="BQ1111" s="301">
        <f t="shared" si="440"/>
        <v>0</v>
      </c>
      <c r="BR1111" s="298">
        <f t="shared" si="441"/>
        <v>0</v>
      </c>
      <c r="BS1111" s="299">
        <f t="shared" si="442"/>
        <v>0</v>
      </c>
      <c r="BT1111" s="300">
        <f t="shared" si="443"/>
        <v>0</v>
      </c>
      <c r="BU1111" s="301">
        <f t="shared" si="444"/>
        <v>0</v>
      </c>
      <c r="BV1111" s="298">
        <f t="shared" si="445"/>
        <v>0</v>
      </c>
      <c r="BW1111" s="299">
        <f t="shared" si="446"/>
        <v>0</v>
      </c>
      <c r="BX1111" s="300">
        <f t="shared" si="447"/>
        <v>0</v>
      </c>
      <c r="BY1111" s="301">
        <f t="shared" si="448"/>
        <v>0</v>
      </c>
      <c r="BZ1111" s="298">
        <f t="shared" si="449"/>
        <v>0</v>
      </c>
      <c r="CA1111" s="299">
        <f t="shared" si="450"/>
        <v>0</v>
      </c>
      <c r="CB1111" s="300">
        <f t="shared" si="451"/>
        <v>0</v>
      </c>
      <c r="CC1111" s="301">
        <f t="shared" si="452"/>
        <v>0</v>
      </c>
      <c r="CD1111" s="298">
        <f t="shared" si="453"/>
        <v>0</v>
      </c>
      <c r="CE1111" s="299">
        <f t="shared" si="454"/>
        <v>0</v>
      </c>
      <c r="CF1111" s="300">
        <f t="shared" si="455"/>
        <v>0</v>
      </c>
      <c r="CG1111" s="301">
        <f t="shared" si="456"/>
        <v>0</v>
      </c>
      <c r="CH1111" s="298">
        <f t="shared" si="457"/>
        <v>0</v>
      </c>
      <c r="CI1111" s="299">
        <f t="shared" si="458"/>
        <v>0</v>
      </c>
      <c r="CJ1111" s="300">
        <f t="shared" si="459"/>
        <v>0</v>
      </c>
      <c r="CK1111" s="301">
        <f t="shared" si="460"/>
        <v>0</v>
      </c>
      <c r="CL1111" s="298">
        <f t="shared" si="461"/>
        <v>0</v>
      </c>
      <c r="CM1111" s="299">
        <f t="shared" si="462"/>
        <v>0</v>
      </c>
      <c r="CN1111" s="300">
        <f t="shared" si="463"/>
        <v>0</v>
      </c>
      <c r="CO1111" s="301">
        <f t="shared" si="464"/>
        <v>0</v>
      </c>
      <c r="CP1111" s="298">
        <f t="shared" si="465"/>
        <v>0</v>
      </c>
      <c r="CQ1111" s="299">
        <f t="shared" si="466"/>
        <v>0</v>
      </c>
      <c r="CR1111" s="300">
        <f t="shared" si="467"/>
        <v>0</v>
      </c>
      <c r="CS1111" s="301">
        <f t="shared" si="468"/>
        <v>0</v>
      </c>
      <c r="CT1111" s="298">
        <f t="shared" si="469"/>
        <v>0</v>
      </c>
      <c r="CU1111" s="299">
        <f t="shared" si="470"/>
        <v>0</v>
      </c>
      <c r="CV1111" s="300">
        <f t="shared" si="471"/>
        <v>0</v>
      </c>
      <c r="CW1111" s="301">
        <f t="shared" si="472"/>
        <v>0</v>
      </c>
      <c r="CX1111" s="298">
        <f t="shared" si="473"/>
        <v>0</v>
      </c>
      <c r="CY1111" s="299">
        <f t="shared" si="474"/>
        <v>0</v>
      </c>
      <c r="CZ1111" s="300">
        <f t="shared" si="475"/>
        <v>0</v>
      </c>
      <c r="DA1111" s="301">
        <f t="shared" si="476"/>
        <v>0</v>
      </c>
      <c r="DB1111" s="371">
        <f t="shared" si="477"/>
        <v>0</v>
      </c>
      <c r="DC1111" s="303">
        <f t="shared" si="478"/>
        <v>0</v>
      </c>
      <c r="DD1111" s="304" t="str">
        <f>IF(DC1111=0,"",
IF(SUM($DC$1047:DC1111)=1,DE1111,
IF($DC$1167&gt;SUM($DC$1047:DC1111),_xlfn.CONCAT(", ",DE1111),
IF($DC$1167=SUM($DC$1047:DC1111),_xlfn.CONCAT(" y ",DE1111)))))</f>
        <v/>
      </c>
      <c r="DE1111" s="231" t="s">
        <v>6276</v>
      </c>
      <c r="DF1111" s="290">
        <f t="shared" si="479"/>
        <v>1</v>
      </c>
      <c r="DG1111" s="291" t="str">
        <f>IF(DF1111=0,"",
IF(SUM($DF$1047:DF1111)=1,DH1111,
IF($DF$1167&gt;SUM($DF$1047:DF1111),_xlfn.CONCAT(", ",DH1111),
IF($DF$1167=SUM($DF$1047:DF1111),_xlfn.CONCAT(" y ",DH1111)))))</f>
        <v>, 65</v>
      </c>
      <c r="DH1111" s="222" t="s">
        <v>6276</v>
      </c>
      <c r="DI1111" s="378">
        <f t="shared" si="480"/>
        <v>0</v>
      </c>
      <c r="DJ1111" s="379">
        <f t="shared" si="481"/>
        <v>0</v>
      </c>
      <c r="DK1111" s="380">
        <f t="shared" si="482"/>
        <v>0</v>
      </c>
    </row>
    <row r="1112" spans="1:115" ht="30" customHeight="1">
      <c r="A1112" s="81"/>
      <c r="B1112" s="82"/>
      <c r="C1112" s="85" t="s">
        <v>170</v>
      </c>
      <c r="D1112" s="732" t="str">
        <f>IF(CNGE_2024_M1_Secc1_Sub1!$D107="","",CNGE_2024_M1_Secc1_Sub1!$D107)</f>
        <v>INSTITUTO DE LA POLICIA AUXILIAR Y PROTECCION PATRIMONIAL</v>
      </c>
      <c r="E1112" s="733"/>
      <c r="F1112" s="733"/>
      <c r="G1112" s="733"/>
      <c r="H1112" s="733"/>
      <c r="I1112" s="733"/>
      <c r="J1112" s="733"/>
      <c r="K1112" s="733"/>
      <c r="L1112" s="734"/>
      <c r="M1112" s="111"/>
      <c r="N1112" s="111"/>
      <c r="O1112" s="111"/>
      <c r="P1112" s="111"/>
      <c r="Q1112" s="111"/>
      <c r="R1112" s="111"/>
      <c r="S1112" s="111"/>
      <c r="T1112" s="111"/>
      <c r="U1112" s="111"/>
      <c r="V1112" s="111"/>
      <c r="W1112" s="111"/>
      <c r="X1112" s="111"/>
      <c r="Y1112" s="111"/>
      <c r="Z1112" s="111"/>
      <c r="AA1112" s="111"/>
      <c r="AB1112" s="111"/>
      <c r="AC1112" s="111"/>
      <c r="AD1112" s="111"/>
      <c r="AE1112" s="8"/>
      <c r="AG1112" s="269">
        <f t="shared" ref="AG1112:AG1166" si="483">IF(AND(COUNTBLANK(D1112)=1,COUNTA(M1112:AD1112,M1238:AD1238,M1364:AD1364)=0),0,IF(AND(COUNTBLANK(D1112)=0,COUNTA(M1112:AD1112,M1238:AD1238,M1364:AD1364)=54),0,1))</f>
        <v>1</v>
      </c>
      <c r="AH1112" s="298">
        <f t="shared" ref="AH1112:AH1166" si="484">M1112</f>
        <v>0</v>
      </c>
      <c r="AI1112" s="299">
        <f t="shared" ref="AI1112:AI1166" si="485">COUNTIF(N1112:O1112,"NS")</f>
        <v>0</v>
      </c>
      <c r="AJ1112" s="300">
        <f t="shared" ref="AJ1112:AJ1166" si="486">SUM(N1112:O1112)</f>
        <v>0</v>
      </c>
      <c r="AK1112" s="301">
        <f t="shared" ref="AK1112:AK1166" si="487">IF(OR(AND(AH1112=0, AI1112&gt;0),AND(AH1112="NS", AJ1112&gt;0), AND(AH1112="NS", AI1112=0, AJ1112=0)), 1, IF(OR(AND(AH1112&gt;0, AI1112&gt;1,AH1112&gt;AJ1112), AND(AH1112="NS", AI1112=2), AND(AH1112="NS", AJ1112=0, AI1112&gt;0), AH1112=AJ1112), 0, 1))</f>
        <v>0</v>
      </c>
      <c r="AL1112" s="298">
        <f t="shared" ref="AL1112:AL1166" si="488">P1112</f>
        <v>0</v>
      </c>
      <c r="AM1112" s="299">
        <f t="shared" ref="AM1112:AM1166" si="489">COUNTIF(Q1112:R1112,"NS")</f>
        <v>0</v>
      </c>
      <c r="AN1112" s="300">
        <f t="shared" ref="AN1112:AN1166" si="490">SUM(Q1112:R1112)</f>
        <v>0</v>
      </c>
      <c r="AO1112" s="301">
        <f t="shared" ref="AO1112:AO1166" si="491">IF(OR(AND(AL1112=0, AM1112&gt;0),AND(AL1112="NS", AN1112&gt;0), AND(AL1112="NS", AM1112=0, AN1112=0)), 1, IF(OR(AND(AL1112&gt;0, AM1112&gt;1,AL1112&gt;AN1112), AND(AL1112="NS", AM1112=2), AND(AL1112="NS", AN1112=0, AM1112&gt;0), AL1112=AN1112), 0, 1))</f>
        <v>0</v>
      </c>
      <c r="AP1112" s="298">
        <f t="shared" ref="AP1112:AP1166" si="492">S1112</f>
        <v>0</v>
      </c>
      <c r="AQ1112" s="299">
        <f t="shared" ref="AQ1112:AQ1166" si="493">COUNTIF(T1112:U1112,"NS")</f>
        <v>0</v>
      </c>
      <c r="AR1112" s="300">
        <f t="shared" ref="AR1112:AR1166" si="494">SUM(T1112:U1112)</f>
        <v>0</v>
      </c>
      <c r="AS1112" s="301">
        <f t="shared" ref="AS1112:AS1166" si="495">IF(OR(AND(AP1112=0, AQ1112&gt;0),AND(AP1112="NS", AR1112&gt;0), AND(AP1112="NS", AQ1112=0, AR1112=0)), 1, IF(OR(AND(AP1112&gt;0, AQ1112&gt;1,AP1112&gt;AR1112), AND(AP1112="NS", AQ1112=2), AND(AP1112="NS", AR1112=0, AQ1112&gt;0), AP1112=AR1112), 0, 1))</f>
        <v>0</v>
      </c>
      <c r="AT1112" s="298">
        <f t="shared" ref="AT1112:AT1166" si="496">V1112</f>
        <v>0</v>
      </c>
      <c r="AU1112" s="299">
        <f t="shared" ref="AU1112:AU1166" si="497">COUNTIF(W1112:X1112,"NS")</f>
        <v>0</v>
      </c>
      <c r="AV1112" s="300">
        <f t="shared" ref="AV1112:AV1166" si="498">SUM(W1112:X1112)</f>
        <v>0</v>
      </c>
      <c r="AW1112" s="301">
        <f t="shared" ref="AW1112:AW1166" si="499">IF(OR(AND(AT1112=0, AU1112&gt;0),AND(AT1112="NS", AV1112&gt;0), AND(AT1112="NS", AU1112=0, AV1112=0)), 1, IF(OR(AND(AT1112&gt;0, AU1112&gt;1,AT1112&gt;AV1112), AND(AT1112="NS", AU1112=2), AND(AT1112="NS", AV1112=0, AU1112&gt;0), AT1112=AV1112), 0, 1))</f>
        <v>0</v>
      </c>
      <c r="AX1112" s="298">
        <f t="shared" ref="AX1112:AX1166" si="500">Y1112</f>
        <v>0</v>
      </c>
      <c r="AY1112" s="299">
        <f t="shared" ref="AY1112:AY1166" si="501">COUNTIF(Z1112:AA1112,"NS")</f>
        <v>0</v>
      </c>
      <c r="AZ1112" s="300">
        <f t="shared" ref="AZ1112:AZ1166" si="502">SUM(Z1112:AA1112)</f>
        <v>0</v>
      </c>
      <c r="BA1112" s="301">
        <f t="shared" ref="BA1112:BA1166" si="503">IF(OR(AND(AX1112=0, AY1112&gt;0),AND(AX1112="NS", AZ1112&gt;0), AND(AX1112="NS", AY1112=0, AZ1112=0)), 1, IF(OR(AND(AX1112&gt;0, AY1112&gt;1,AX1112&gt;AZ1112), AND(AX1112="NS", AY1112=2), AND(AX1112="NS", AZ1112=0, AY1112&gt;0), AX1112=AZ1112), 0, 1))</f>
        <v>0</v>
      </c>
      <c r="BB1112" s="298">
        <f t="shared" ref="BB1112:BB1166" si="504">AB1112</f>
        <v>0</v>
      </c>
      <c r="BC1112" s="299">
        <f t="shared" ref="BC1112:BC1166" si="505">COUNTIF(AC1112:AD1112,"NS")</f>
        <v>0</v>
      </c>
      <c r="BD1112" s="300">
        <f t="shared" ref="BD1112:BD1166" si="506">SUM(AC1112:AD1112)</f>
        <v>0</v>
      </c>
      <c r="BE1112" s="301">
        <f t="shared" ref="BE1112:BE1166" si="507">IF(OR(AND(BB1112=0, BC1112&gt;0),AND(BB1112="NS", BD1112&gt;0), AND(BB1112="NS", BC1112=0, BD1112=0)), 1, IF(OR(AND(BB1112&gt;0, BC1112&gt;1,BB1112&gt;BD1112), AND(BB1112="NS", BC1112=2), AND(BB1112="NS", BD1112=0, BC1112&gt;0), BB1112=BD1112), 0, 1))</f>
        <v>0</v>
      </c>
      <c r="BF1112" s="298">
        <f t="shared" ref="BF1112:BF1166" si="508">M1238</f>
        <v>0</v>
      </c>
      <c r="BG1112" s="299">
        <f t="shared" ref="BG1112:BG1166" si="509">COUNTIF(N1238:O1238,"NS")</f>
        <v>0</v>
      </c>
      <c r="BH1112" s="300">
        <f t="shared" ref="BH1112:BH1166" si="510">SUM(N1238:O1238)</f>
        <v>0</v>
      </c>
      <c r="BI1112" s="301">
        <f t="shared" ref="BI1112:BI1166" si="511">IF(OR(AND(BF1112=0, BG1112&gt;0),AND(BF1112="NS", BH1112&gt;0), AND(BF1112="NS", BG1112=0, BH1112=0)), 1, IF(OR(AND(BF1112&gt;0, BG1112&gt;1,BF1112&gt;BH1112), AND(BF1112="NS", BG1112=2), AND(BF1112="NS", BH1112=0, BG1112&gt;0), BF1112=BH1112), 0, 1))</f>
        <v>0</v>
      </c>
      <c r="BJ1112" s="298">
        <f t="shared" ref="BJ1112:BJ1166" si="512">P1238</f>
        <v>0</v>
      </c>
      <c r="BK1112" s="299">
        <f t="shared" ref="BK1112:BK1166" si="513">COUNTIF(Q1238:R1238,"NS")</f>
        <v>0</v>
      </c>
      <c r="BL1112" s="300">
        <f t="shared" ref="BL1112:BL1166" si="514">SUM(Q1238:R1238)</f>
        <v>0</v>
      </c>
      <c r="BM1112" s="301">
        <f t="shared" ref="BM1112:BM1166" si="515">IF(OR(AND(BJ1112=0, BK1112&gt;0),AND(BJ1112="NS", BL1112&gt;0), AND(BJ1112="NS", BK1112=0, BL1112=0)), 1, IF(OR(AND(BJ1112&gt;0, BK1112&gt;1,BJ1112&gt;BL1112), AND(BJ1112="NS", BK1112=2), AND(BJ1112="NS", BL1112=0, BK1112&gt;0), BJ1112=BL1112), 0, 1))</f>
        <v>0</v>
      </c>
      <c r="BN1112" s="298">
        <f t="shared" ref="BN1112:BN1166" si="516">S1238</f>
        <v>0</v>
      </c>
      <c r="BO1112" s="299">
        <f t="shared" ref="BO1112:BO1166" si="517">COUNTIF(T1238:U1238,"NS")</f>
        <v>0</v>
      </c>
      <c r="BP1112" s="300">
        <f t="shared" ref="BP1112:BP1166" si="518">SUM(T1238:U1238)</f>
        <v>0</v>
      </c>
      <c r="BQ1112" s="301">
        <f t="shared" ref="BQ1112:BQ1166" si="519">IF(OR(AND(BN1112=0, BO1112&gt;0),AND(BN1112="NS", BP1112&gt;0), AND(BN1112="NS", BO1112=0, BP1112=0)), 1, IF(OR(AND(BN1112&gt;0, BO1112&gt;1,BN1112&gt;BP1112), AND(BN1112="NS", BO1112=2), AND(BN1112="NS", BP1112=0, BO1112&gt;0), BN1112=BP1112), 0, 1))</f>
        <v>0</v>
      </c>
      <c r="BR1112" s="298">
        <f t="shared" ref="BR1112:BR1166" si="520">V1238</f>
        <v>0</v>
      </c>
      <c r="BS1112" s="299">
        <f t="shared" ref="BS1112:BS1166" si="521">COUNTIF(W1238:X1238,"NS")</f>
        <v>0</v>
      </c>
      <c r="BT1112" s="300">
        <f t="shared" ref="BT1112:BT1166" si="522">SUM(W1238:X1238)</f>
        <v>0</v>
      </c>
      <c r="BU1112" s="301">
        <f t="shared" ref="BU1112:BU1166" si="523">IF(OR(AND(BR1112=0, BS1112&gt;0),AND(BR1112="NS", BT1112&gt;0), AND(BR1112="NS", BS1112=0, BT1112=0)), 1, IF(OR(AND(BR1112&gt;0, BS1112&gt;1,BR1112&gt;BT1112), AND(BR1112="NS", BS1112=2), AND(BR1112="NS", BT1112=0, BS1112&gt;0), BR1112=BT1112), 0, 1))</f>
        <v>0</v>
      </c>
      <c r="BV1112" s="298">
        <f t="shared" ref="BV1112:BV1166" si="524">Y1238</f>
        <v>0</v>
      </c>
      <c r="BW1112" s="299">
        <f t="shared" ref="BW1112:BW1166" si="525">COUNTIF(Z1238:AA1238,"NS")</f>
        <v>0</v>
      </c>
      <c r="BX1112" s="300">
        <f t="shared" ref="BX1112:BX1166" si="526">SUM(Z1238:AA1238)</f>
        <v>0</v>
      </c>
      <c r="BY1112" s="301">
        <f t="shared" ref="BY1112:BY1166" si="527">IF(OR(AND(BV1112=0, BW1112&gt;0),AND(BV1112="NS", BX1112&gt;0), AND(BV1112="NS", BW1112=0, BX1112=0)), 1, IF(OR(AND(BV1112&gt;0, BW1112&gt;1,BV1112&gt;BX1112), AND(BV1112="NS", BW1112=2), AND(BV1112="NS", BX1112=0, BW1112&gt;0), BV1112=BX1112), 0, 1))</f>
        <v>0</v>
      </c>
      <c r="BZ1112" s="298">
        <f t="shared" ref="BZ1112:BZ1166" si="528">AB1238</f>
        <v>0</v>
      </c>
      <c r="CA1112" s="299">
        <f t="shared" ref="CA1112:CA1166" si="529">COUNTIF(AC1238:AD1238,"NS")</f>
        <v>0</v>
      </c>
      <c r="CB1112" s="300">
        <f t="shared" ref="CB1112:CB1166" si="530">SUM(AC1238:AD1238)</f>
        <v>0</v>
      </c>
      <c r="CC1112" s="301">
        <f t="shared" ref="CC1112:CC1166" si="531">IF(OR(AND(BZ1112=0, CA1112&gt;0),AND(BZ1112="NS", CB1112&gt;0), AND(BZ1112="NS", CA1112=0, CB1112=0)), 1, IF(OR(AND(BZ1112&gt;0, CA1112&gt;1,BZ1112&gt;CB1112), AND(BZ1112="NS", CA1112=2), AND(BZ1112="NS", CB1112=0, CA1112&gt;0), BZ1112=CB1112), 0, 1))</f>
        <v>0</v>
      </c>
      <c r="CD1112" s="298">
        <f t="shared" ref="CD1112:CD1166" si="532">M1364</f>
        <v>0</v>
      </c>
      <c r="CE1112" s="299">
        <f t="shared" ref="CE1112:CE1166" si="533">COUNTIF(N1364:O1364,"NS")</f>
        <v>0</v>
      </c>
      <c r="CF1112" s="300">
        <f t="shared" ref="CF1112:CF1166" si="534">SUM(N1364:O1364)</f>
        <v>0</v>
      </c>
      <c r="CG1112" s="301">
        <f t="shared" ref="CG1112:CG1166" si="535">IF(OR(AND(CD1112=0, CE1112&gt;0),AND(CD1112="NS", CF1112&gt;0), AND(CD1112="NS", CE1112=0, CF1112=0)), 1, IF(OR(AND(CD1112&gt;0, CE1112&gt;1,CD1112&gt;CF1112), AND(CD1112="NS", CE1112=2), AND(CD1112="NS", CF1112=0, CE1112&gt;0), CD1112=CF1112), 0, 1))</f>
        <v>0</v>
      </c>
      <c r="CH1112" s="298">
        <f t="shared" ref="CH1112:CH1166" si="536">P1364</f>
        <v>0</v>
      </c>
      <c r="CI1112" s="299">
        <f t="shared" ref="CI1112:CI1166" si="537">COUNTIF(Q1364:R1364,"NS")</f>
        <v>0</v>
      </c>
      <c r="CJ1112" s="300">
        <f t="shared" ref="CJ1112:CJ1166" si="538">SUM(Q1364:R1364)</f>
        <v>0</v>
      </c>
      <c r="CK1112" s="301">
        <f t="shared" ref="CK1112:CK1166" si="539">IF(OR(AND(CH1112=0, CI1112&gt;0),AND(CH1112="NS", CJ1112&gt;0), AND(CH1112="NS", CI1112=0, CJ1112=0)), 1, IF(OR(AND(CH1112&gt;0, CI1112&gt;1,CH1112&gt;CJ1112), AND(CH1112="NS", CI1112=2), AND(CH1112="NS", CJ1112=0, CI1112&gt;0), CH1112=CJ1112), 0, 1))</f>
        <v>0</v>
      </c>
      <c r="CL1112" s="298">
        <f t="shared" ref="CL1112:CL1166" si="540">S1364</f>
        <v>0</v>
      </c>
      <c r="CM1112" s="299">
        <f t="shared" ref="CM1112:CM1166" si="541">COUNTIF(T1364:U1364,"NS")</f>
        <v>0</v>
      </c>
      <c r="CN1112" s="300">
        <f t="shared" ref="CN1112:CN1166" si="542">SUM(T1364:U1364)</f>
        <v>0</v>
      </c>
      <c r="CO1112" s="301">
        <f t="shared" ref="CO1112:CO1166" si="543">IF(OR(AND(CL1112=0, CM1112&gt;0),AND(CL1112="NS", CN1112&gt;0), AND(CL1112="NS", CM1112=0, CN1112=0)), 1, IF(OR(AND(CL1112&gt;0, CM1112&gt;1,CL1112&gt;CN1112), AND(CL1112="NS", CM1112=2), AND(CL1112="NS", CN1112=0, CM1112&gt;0), CL1112=CN1112), 0, 1))</f>
        <v>0</v>
      </c>
      <c r="CP1112" s="298">
        <f t="shared" ref="CP1112:CP1166" si="544">V1364</f>
        <v>0</v>
      </c>
      <c r="CQ1112" s="299">
        <f t="shared" ref="CQ1112:CQ1166" si="545">COUNTIF(W1364:X1364,"NS")</f>
        <v>0</v>
      </c>
      <c r="CR1112" s="300">
        <f t="shared" ref="CR1112:CR1166" si="546">SUM(W1364:X1364)</f>
        <v>0</v>
      </c>
      <c r="CS1112" s="301">
        <f t="shared" ref="CS1112:CS1166" si="547">IF(OR(AND(CP1112=0, CQ1112&gt;0),AND(CP1112="NS", CR1112&gt;0), AND(CP1112="NS", CQ1112=0, CR1112=0)), 1, IF(OR(AND(CP1112&gt;0, CQ1112&gt;1,CP1112&gt;CR1112), AND(CP1112="NS", CQ1112=2), AND(CP1112="NS", CR1112=0, CQ1112&gt;0), CP1112=CR1112), 0, 1))</f>
        <v>0</v>
      </c>
      <c r="CT1112" s="298">
        <f t="shared" ref="CT1112:CT1166" si="548">Y1364</f>
        <v>0</v>
      </c>
      <c r="CU1112" s="299">
        <f t="shared" ref="CU1112:CU1166" si="549">COUNTIF(Z1364:AA1364,"NS")</f>
        <v>0</v>
      </c>
      <c r="CV1112" s="300">
        <f t="shared" ref="CV1112:CV1166" si="550">SUM(Z1364:AA1364)</f>
        <v>0</v>
      </c>
      <c r="CW1112" s="301">
        <f t="shared" ref="CW1112:CW1166" si="551">IF(OR(AND(CT1112=0, CU1112&gt;0),AND(CT1112="NS", CV1112&gt;0), AND(CT1112="NS", CU1112=0, CV1112=0)), 1, IF(OR(AND(CT1112&gt;0, CU1112&gt;1,CT1112&gt;CV1112), AND(CT1112="NS", CU1112=2), AND(CT1112="NS", CV1112=0, CU1112&gt;0), CT1112=CV1112), 0, 1))</f>
        <v>0</v>
      </c>
      <c r="CX1112" s="298">
        <f t="shared" ref="CX1112:CX1166" si="552">AB1364</f>
        <v>0</v>
      </c>
      <c r="CY1112" s="299">
        <f t="shared" ref="CY1112:CY1166" si="553">COUNTIF(AC1364:AD1364,"NS")</f>
        <v>0</v>
      </c>
      <c r="CZ1112" s="300">
        <f t="shared" ref="CZ1112:CZ1166" si="554">SUM(AC1364:AD1364)</f>
        <v>0</v>
      </c>
      <c r="DA1112" s="301">
        <f t="shared" ref="DA1112:DA1166" si="555">IF(OR(AND(CX1112=0, CY1112&gt;0),AND(CX1112="NS", CZ1112&gt;0), AND(CX1112="NS", CY1112=0, CZ1112=0)), 1, IF(OR(AND(CX1112&gt;0, CY1112&gt;1,CX1112&gt;CZ1112), AND(CX1112="NS", CY1112=2), AND(CX1112="NS", CZ1112=0, CY1112&gt;0), CX1112=CZ1112), 0, 1))</f>
        <v>0</v>
      </c>
      <c r="DB1112" s="371">
        <f t="shared" ref="DB1112:DB1166" si="556">COUNTIF(M1112:AD1112,"NS")+COUNTIF(M1238:AD1238,"NS")+COUNTIF(M1364:AD1364,"NS")</f>
        <v>0</v>
      </c>
      <c r="DC1112" s="303">
        <f t="shared" ref="DC1112:DC1166" si="557">IF(SUM(AJ1238,AN1238,AR1238)=0,0,1)</f>
        <v>0</v>
      </c>
      <c r="DD1112" s="304" t="str">
        <f>IF(DC1112=0,"",
IF(SUM($DC$1047:DC1112)=1,DE1112,
IF($DC$1167&gt;SUM($DC$1047:DC1112),_xlfn.CONCAT(", ",DE1112),
IF($DC$1167=SUM($DC$1047:DC1112),_xlfn.CONCAT(" y ",DE1112)))))</f>
        <v/>
      </c>
      <c r="DE1112" s="231" t="s">
        <v>6277</v>
      </c>
      <c r="DF1112" s="290">
        <f t="shared" ref="DF1112:DF1166" si="558">IF(AG1112=0,0,1)</f>
        <v>1</v>
      </c>
      <c r="DG1112" s="291" t="str">
        <f>IF(DF1112=0,"",
IF(SUM($DF$1047:DF1112)=1,DH1112,
IF($DF$1167&gt;SUM($DF$1047:DF1112),_xlfn.CONCAT(", ",DH1112),
IF($DF$1167=SUM($DF$1047:DF1112),_xlfn.CONCAT(" y ",DH1112)))))</f>
        <v>, 66</v>
      </c>
      <c r="DH1112" s="222" t="s">
        <v>6277</v>
      </c>
      <c r="DI1112" s="378">
        <f t="shared" ref="DI1112:DI1166" si="559">IF(AND(M1112="NS",$M439="NS"),0,IF(AND(M1112="NA",$M439="NA"),0,IF(M1112=SUM($M439),0,1)))</f>
        <v>0</v>
      </c>
      <c r="DJ1112" s="379">
        <f t="shared" ref="DJ1112:DJ1166" si="560">IF(AND(N1112="NS",$S439="NS"),0,IF(AND(N1112="NA",$S439="NA"),0,IF(N1112=SUM($S439),0,1)))</f>
        <v>0</v>
      </c>
      <c r="DK1112" s="380">
        <f t="shared" ref="DK1112:DK1166" si="561">IF(AND(O1112="NS",$Y439="NS"),0,IF(AND(O1112="NA",$Y439="NA"),0,IF(O1112=SUM($Y439),0,1)))</f>
        <v>0</v>
      </c>
    </row>
    <row r="1113" spans="1:115" ht="30" customHeight="1">
      <c r="A1113" s="81"/>
      <c r="B1113" s="82"/>
      <c r="C1113" s="85" t="s">
        <v>171</v>
      </c>
      <c r="D1113" s="732" t="str">
        <f>IF(CNGE_2024_M1_Secc1_Sub1!$D108="","",CNGE_2024_M1_Secc1_Sub1!$D108)</f>
        <v>ACADEMIA REGIONAL DE SEGURIDAD PUBLICA DEL SURESTE</v>
      </c>
      <c r="E1113" s="733"/>
      <c r="F1113" s="733"/>
      <c r="G1113" s="733"/>
      <c r="H1113" s="733"/>
      <c r="I1113" s="733"/>
      <c r="J1113" s="733"/>
      <c r="K1113" s="733"/>
      <c r="L1113" s="734"/>
      <c r="M1113" s="111"/>
      <c r="N1113" s="111"/>
      <c r="O1113" s="111"/>
      <c r="P1113" s="111"/>
      <c r="Q1113" s="111"/>
      <c r="R1113" s="111"/>
      <c r="S1113" s="111"/>
      <c r="T1113" s="111"/>
      <c r="U1113" s="111"/>
      <c r="V1113" s="111"/>
      <c r="W1113" s="111"/>
      <c r="X1113" s="111"/>
      <c r="Y1113" s="111"/>
      <c r="Z1113" s="111"/>
      <c r="AA1113" s="111"/>
      <c r="AB1113" s="111"/>
      <c r="AC1113" s="111"/>
      <c r="AD1113" s="111"/>
      <c r="AE1113" s="8"/>
      <c r="AG1113" s="269">
        <f t="shared" si="483"/>
        <v>1</v>
      </c>
      <c r="AH1113" s="298">
        <f t="shared" si="484"/>
        <v>0</v>
      </c>
      <c r="AI1113" s="299">
        <f t="shared" si="485"/>
        <v>0</v>
      </c>
      <c r="AJ1113" s="300">
        <f t="shared" si="486"/>
        <v>0</v>
      </c>
      <c r="AK1113" s="301">
        <f t="shared" si="487"/>
        <v>0</v>
      </c>
      <c r="AL1113" s="298">
        <f t="shared" si="488"/>
        <v>0</v>
      </c>
      <c r="AM1113" s="299">
        <f t="shared" si="489"/>
        <v>0</v>
      </c>
      <c r="AN1113" s="300">
        <f t="shared" si="490"/>
        <v>0</v>
      </c>
      <c r="AO1113" s="301">
        <f t="shared" si="491"/>
        <v>0</v>
      </c>
      <c r="AP1113" s="298">
        <f t="shared" si="492"/>
        <v>0</v>
      </c>
      <c r="AQ1113" s="299">
        <f t="shared" si="493"/>
        <v>0</v>
      </c>
      <c r="AR1113" s="300">
        <f t="shared" si="494"/>
        <v>0</v>
      </c>
      <c r="AS1113" s="301">
        <f t="shared" si="495"/>
        <v>0</v>
      </c>
      <c r="AT1113" s="298">
        <f t="shared" si="496"/>
        <v>0</v>
      </c>
      <c r="AU1113" s="299">
        <f t="shared" si="497"/>
        <v>0</v>
      </c>
      <c r="AV1113" s="300">
        <f t="shared" si="498"/>
        <v>0</v>
      </c>
      <c r="AW1113" s="301">
        <f t="shared" si="499"/>
        <v>0</v>
      </c>
      <c r="AX1113" s="298">
        <f t="shared" si="500"/>
        <v>0</v>
      </c>
      <c r="AY1113" s="299">
        <f t="shared" si="501"/>
        <v>0</v>
      </c>
      <c r="AZ1113" s="300">
        <f t="shared" si="502"/>
        <v>0</v>
      </c>
      <c r="BA1113" s="301">
        <f t="shared" si="503"/>
        <v>0</v>
      </c>
      <c r="BB1113" s="298">
        <f t="shared" si="504"/>
        <v>0</v>
      </c>
      <c r="BC1113" s="299">
        <f t="shared" si="505"/>
        <v>0</v>
      </c>
      <c r="BD1113" s="300">
        <f t="shared" si="506"/>
        <v>0</v>
      </c>
      <c r="BE1113" s="301">
        <f t="shared" si="507"/>
        <v>0</v>
      </c>
      <c r="BF1113" s="298">
        <f t="shared" si="508"/>
        <v>0</v>
      </c>
      <c r="BG1113" s="299">
        <f t="shared" si="509"/>
        <v>0</v>
      </c>
      <c r="BH1113" s="300">
        <f t="shared" si="510"/>
        <v>0</v>
      </c>
      <c r="BI1113" s="301">
        <f t="shared" si="511"/>
        <v>0</v>
      </c>
      <c r="BJ1113" s="298">
        <f t="shared" si="512"/>
        <v>0</v>
      </c>
      <c r="BK1113" s="299">
        <f t="shared" si="513"/>
        <v>0</v>
      </c>
      <c r="BL1113" s="300">
        <f t="shared" si="514"/>
        <v>0</v>
      </c>
      <c r="BM1113" s="301">
        <f t="shared" si="515"/>
        <v>0</v>
      </c>
      <c r="BN1113" s="298">
        <f t="shared" si="516"/>
        <v>0</v>
      </c>
      <c r="BO1113" s="299">
        <f t="shared" si="517"/>
        <v>0</v>
      </c>
      <c r="BP1113" s="300">
        <f t="shared" si="518"/>
        <v>0</v>
      </c>
      <c r="BQ1113" s="301">
        <f t="shared" si="519"/>
        <v>0</v>
      </c>
      <c r="BR1113" s="298">
        <f t="shared" si="520"/>
        <v>0</v>
      </c>
      <c r="BS1113" s="299">
        <f t="shared" si="521"/>
        <v>0</v>
      </c>
      <c r="BT1113" s="300">
        <f t="shared" si="522"/>
        <v>0</v>
      </c>
      <c r="BU1113" s="301">
        <f t="shared" si="523"/>
        <v>0</v>
      </c>
      <c r="BV1113" s="298">
        <f t="shared" si="524"/>
        <v>0</v>
      </c>
      <c r="BW1113" s="299">
        <f t="shared" si="525"/>
        <v>0</v>
      </c>
      <c r="BX1113" s="300">
        <f t="shared" si="526"/>
        <v>0</v>
      </c>
      <c r="BY1113" s="301">
        <f t="shared" si="527"/>
        <v>0</v>
      </c>
      <c r="BZ1113" s="298">
        <f t="shared" si="528"/>
        <v>0</v>
      </c>
      <c r="CA1113" s="299">
        <f t="shared" si="529"/>
        <v>0</v>
      </c>
      <c r="CB1113" s="300">
        <f t="shared" si="530"/>
        <v>0</v>
      </c>
      <c r="CC1113" s="301">
        <f t="shared" si="531"/>
        <v>0</v>
      </c>
      <c r="CD1113" s="298">
        <f t="shared" si="532"/>
        <v>0</v>
      </c>
      <c r="CE1113" s="299">
        <f t="shared" si="533"/>
        <v>0</v>
      </c>
      <c r="CF1113" s="300">
        <f t="shared" si="534"/>
        <v>0</v>
      </c>
      <c r="CG1113" s="301">
        <f t="shared" si="535"/>
        <v>0</v>
      </c>
      <c r="CH1113" s="298">
        <f t="shared" si="536"/>
        <v>0</v>
      </c>
      <c r="CI1113" s="299">
        <f t="shared" si="537"/>
        <v>0</v>
      </c>
      <c r="CJ1113" s="300">
        <f t="shared" si="538"/>
        <v>0</v>
      </c>
      <c r="CK1113" s="301">
        <f t="shared" si="539"/>
        <v>0</v>
      </c>
      <c r="CL1113" s="298">
        <f t="shared" si="540"/>
        <v>0</v>
      </c>
      <c r="CM1113" s="299">
        <f t="shared" si="541"/>
        <v>0</v>
      </c>
      <c r="CN1113" s="300">
        <f t="shared" si="542"/>
        <v>0</v>
      </c>
      <c r="CO1113" s="301">
        <f t="shared" si="543"/>
        <v>0</v>
      </c>
      <c r="CP1113" s="298">
        <f t="shared" si="544"/>
        <v>0</v>
      </c>
      <c r="CQ1113" s="299">
        <f t="shared" si="545"/>
        <v>0</v>
      </c>
      <c r="CR1113" s="300">
        <f t="shared" si="546"/>
        <v>0</v>
      </c>
      <c r="CS1113" s="301">
        <f t="shared" si="547"/>
        <v>0</v>
      </c>
      <c r="CT1113" s="298">
        <f t="shared" si="548"/>
        <v>0</v>
      </c>
      <c r="CU1113" s="299">
        <f t="shared" si="549"/>
        <v>0</v>
      </c>
      <c r="CV1113" s="300">
        <f t="shared" si="550"/>
        <v>0</v>
      </c>
      <c r="CW1113" s="301">
        <f t="shared" si="551"/>
        <v>0</v>
      </c>
      <c r="CX1113" s="298">
        <f t="shared" si="552"/>
        <v>0</v>
      </c>
      <c r="CY1113" s="299">
        <f t="shared" si="553"/>
        <v>0</v>
      </c>
      <c r="CZ1113" s="300">
        <f t="shared" si="554"/>
        <v>0</v>
      </c>
      <c r="DA1113" s="301">
        <f t="shared" si="555"/>
        <v>0</v>
      </c>
      <c r="DB1113" s="371">
        <f t="shared" si="556"/>
        <v>0</v>
      </c>
      <c r="DC1113" s="303">
        <f t="shared" si="557"/>
        <v>0</v>
      </c>
      <c r="DD1113" s="304" t="str">
        <f>IF(DC1113=0,"",
IF(SUM($DC$1047:DC1113)=1,DE1113,
IF($DC$1167&gt;SUM($DC$1047:DC1113),_xlfn.CONCAT(", ",DE1113),
IF($DC$1167=SUM($DC$1047:DC1113),_xlfn.CONCAT(" y ",DE1113)))))</f>
        <v/>
      </c>
      <c r="DE1113" s="231" t="s">
        <v>6278</v>
      </c>
      <c r="DF1113" s="290">
        <f t="shared" si="558"/>
        <v>1</v>
      </c>
      <c r="DG1113" s="291" t="str">
        <f>IF(DF1113=0,"",
IF(SUM($DF$1047:DF1113)=1,DH1113,
IF($DF$1167&gt;SUM($DF$1047:DF1113),_xlfn.CONCAT(", ",DH1113),
IF($DF$1167=SUM($DF$1047:DF1113),_xlfn.CONCAT(" y ",DH1113)))))</f>
        <v>, 67</v>
      </c>
      <c r="DH1113" s="222" t="s">
        <v>6278</v>
      </c>
      <c r="DI1113" s="378">
        <f t="shared" si="559"/>
        <v>0</v>
      </c>
      <c r="DJ1113" s="379">
        <f t="shared" si="560"/>
        <v>0</v>
      </c>
      <c r="DK1113" s="380">
        <f t="shared" si="561"/>
        <v>0</v>
      </c>
    </row>
    <row r="1114" spans="1:115" ht="30" customHeight="1">
      <c r="A1114" s="81"/>
      <c r="B1114" s="82"/>
      <c r="C1114" s="85" t="s">
        <v>172</v>
      </c>
      <c r="D1114" s="732" t="str">
        <f>IF(CNGE_2024_M1_Secc1_Sub1!$D109="","",CNGE_2024_M1_Secc1_Sub1!$D109)</f>
        <v>INSTITUTO DE CAPACITACION PARA EL TRABAJO</v>
      </c>
      <c r="E1114" s="733"/>
      <c r="F1114" s="733"/>
      <c r="G1114" s="733"/>
      <c r="H1114" s="733"/>
      <c r="I1114" s="733"/>
      <c r="J1114" s="733"/>
      <c r="K1114" s="733"/>
      <c r="L1114" s="734"/>
      <c r="M1114" s="111"/>
      <c r="N1114" s="111"/>
      <c r="O1114" s="111"/>
      <c r="P1114" s="111"/>
      <c r="Q1114" s="111"/>
      <c r="R1114" s="111"/>
      <c r="S1114" s="111"/>
      <c r="T1114" s="111"/>
      <c r="U1114" s="111"/>
      <c r="V1114" s="111"/>
      <c r="W1114" s="111"/>
      <c r="X1114" s="111"/>
      <c r="Y1114" s="111"/>
      <c r="Z1114" s="111"/>
      <c r="AA1114" s="111"/>
      <c r="AB1114" s="111"/>
      <c r="AC1114" s="111"/>
      <c r="AD1114" s="111"/>
      <c r="AE1114" s="8"/>
      <c r="AG1114" s="269">
        <f t="shared" si="483"/>
        <v>1</v>
      </c>
      <c r="AH1114" s="298">
        <f t="shared" si="484"/>
        <v>0</v>
      </c>
      <c r="AI1114" s="299">
        <f t="shared" si="485"/>
        <v>0</v>
      </c>
      <c r="AJ1114" s="300">
        <f t="shared" si="486"/>
        <v>0</v>
      </c>
      <c r="AK1114" s="301">
        <f t="shared" si="487"/>
        <v>0</v>
      </c>
      <c r="AL1114" s="298">
        <f t="shared" si="488"/>
        <v>0</v>
      </c>
      <c r="AM1114" s="299">
        <f t="shared" si="489"/>
        <v>0</v>
      </c>
      <c r="AN1114" s="300">
        <f t="shared" si="490"/>
        <v>0</v>
      </c>
      <c r="AO1114" s="301">
        <f t="shared" si="491"/>
        <v>0</v>
      </c>
      <c r="AP1114" s="298">
        <f t="shared" si="492"/>
        <v>0</v>
      </c>
      <c r="AQ1114" s="299">
        <f t="shared" si="493"/>
        <v>0</v>
      </c>
      <c r="AR1114" s="300">
        <f t="shared" si="494"/>
        <v>0</v>
      </c>
      <c r="AS1114" s="301">
        <f t="shared" si="495"/>
        <v>0</v>
      </c>
      <c r="AT1114" s="298">
        <f t="shared" si="496"/>
        <v>0</v>
      </c>
      <c r="AU1114" s="299">
        <f t="shared" si="497"/>
        <v>0</v>
      </c>
      <c r="AV1114" s="300">
        <f t="shared" si="498"/>
        <v>0</v>
      </c>
      <c r="AW1114" s="301">
        <f t="shared" si="499"/>
        <v>0</v>
      </c>
      <c r="AX1114" s="298">
        <f t="shared" si="500"/>
        <v>0</v>
      </c>
      <c r="AY1114" s="299">
        <f t="shared" si="501"/>
        <v>0</v>
      </c>
      <c r="AZ1114" s="300">
        <f t="shared" si="502"/>
        <v>0</v>
      </c>
      <c r="BA1114" s="301">
        <f t="shared" si="503"/>
        <v>0</v>
      </c>
      <c r="BB1114" s="298">
        <f t="shared" si="504"/>
        <v>0</v>
      </c>
      <c r="BC1114" s="299">
        <f t="shared" si="505"/>
        <v>0</v>
      </c>
      <c r="BD1114" s="300">
        <f t="shared" si="506"/>
        <v>0</v>
      </c>
      <c r="BE1114" s="301">
        <f t="shared" si="507"/>
        <v>0</v>
      </c>
      <c r="BF1114" s="298">
        <f t="shared" si="508"/>
        <v>0</v>
      </c>
      <c r="BG1114" s="299">
        <f t="shared" si="509"/>
        <v>0</v>
      </c>
      <c r="BH1114" s="300">
        <f t="shared" si="510"/>
        <v>0</v>
      </c>
      <c r="BI1114" s="301">
        <f t="shared" si="511"/>
        <v>0</v>
      </c>
      <c r="BJ1114" s="298">
        <f t="shared" si="512"/>
        <v>0</v>
      </c>
      <c r="BK1114" s="299">
        <f t="shared" si="513"/>
        <v>0</v>
      </c>
      <c r="BL1114" s="300">
        <f t="shared" si="514"/>
        <v>0</v>
      </c>
      <c r="BM1114" s="301">
        <f t="shared" si="515"/>
        <v>0</v>
      </c>
      <c r="BN1114" s="298">
        <f t="shared" si="516"/>
        <v>0</v>
      </c>
      <c r="BO1114" s="299">
        <f t="shared" si="517"/>
        <v>0</v>
      </c>
      <c r="BP1114" s="300">
        <f t="shared" si="518"/>
        <v>0</v>
      </c>
      <c r="BQ1114" s="301">
        <f t="shared" si="519"/>
        <v>0</v>
      </c>
      <c r="BR1114" s="298">
        <f t="shared" si="520"/>
        <v>0</v>
      </c>
      <c r="BS1114" s="299">
        <f t="shared" si="521"/>
        <v>0</v>
      </c>
      <c r="BT1114" s="300">
        <f t="shared" si="522"/>
        <v>0</v>
      </c>
      <c r="BU1114" s="301">
        <f t="shared" si="523"/>
        <v>0</v>
      </c>
      <c r="BV1114" s="298">
        <f t="shared" si="524"/>
        <v>0</v>
      </c>
      <c r="BW1114" s="299">
        <f t="shared" si="525"/>
        <v>0</v>
      </c>
      <c r="BX1114" s="300">
        <f t="shared" si="526"/>
        <v>0</v>
      </c>
      <c r="BY1114" s="301">
        <f t="shared" si="527"/>
        <v>0</v>
      </c>
      <c r="BZ1114" s="298">
        <f t="shared" si="528"/>
        <v>0</v>
      </c>
      <c r="CA1114" s="299">
        <f t="shared" si="529"/>
        <v>0</v>
      </c>
      <c r="CB1114" s="300">
        <f t="shared" si="530"/>
        <v>0</v>
      </c>
      <c r="CC1114" s="301">
        <f t="shared" si="531"/>
        <v>0</v>
      </c>
      <c r="CD1114" s="298">
        <f t="shared" si="532"/>
        <v>0</v>
      </c>
      <c r="CE1114" s="299">
        <f t="shared" si="533"/>
        <v>0</v>
      </c>
      <c r="CF1114" s="300">
        <f t="shared" si="534"/>
        <v>0</v>
      </c>
      <c r="CG1114" s="301">
        <f t="shared" si="535"/>
        <v>0</v>
      </c>
      <c r="CH1114" s="298">
        <f t="shared" si="536"/>
        <v>0</v>
      </c>
      <c r="CI1114" s="299">
        <f t="shared" si="537"/>
        <v>0</v>
      </c>
      <c r="CJ1114" s="300">
        <f t="shared" si="538"/>
        <v>0</v>
      </c>
      <c r="CK1114" s="301">
        <f t="shared" si="539"/>
        <v>0</v>
      </c>
      <c r="CL1114" s="298">
        <f t="shared" si="540"/>
        <v>0</v>
      </c>
      <c r="CM1114" s="299">
        <f t="shared" si="541"/>
        <v>0</v>
      </c>
      <c r="CN1114" s="300">
        <f t="shared" si="542"/>
        <v>0</v>
      </c>
      <c r="CO1114" s="301">
        <f t="shared" si="543"/>
        <v>0</v>
      </c>
      <c r="CP1114" s="298">
        <f t="shared" si="544"/>
        <v>0</v>
      </c>
      <c r="CQ1114" s="299">
        <f t="shared" si="545"/>
        <v>0</v>
      </c>
      <c r="CR1114" s="300">
        <f t="shared" si="546"/>
        <v>0</v>
      </c>
      <c r="CS1114" s="301">
        <f t="shared" si="547"/>
        <v>0</v>
      </c>
      <c r="CT1114" s="298">
        <f t="shared" si="548"/>
        <v>0</v>
      </c>
      <c r="CU1114" s="299">
        <f t="shared" si="549"/>
        <v>0</v>
      </c>
      <c r="CV1114" s="300">
        <f t="shared" si="550"/>
        <v>0</v>
      </c>
      <c r="CW1114" s="301">
        <f t="shared" si="551"/>
        <v>0</v>
      </c>
      <c r="CX1114" s="298">
        <f t="shared" si="552"/>
        <v>0</v>
      </c>
      <c r="CY1114" s="299">
        <f t="shared" si="553"/>
        <v>0</v>
      </c>
      <c r="CZ1114" s="300">
        <f t="shared" si="554"/>
        <v>0</v>
      </c>
      <c r="DA1114" s="301">
        <f t="shared" si="555"/>
        <v>0</v>
      </c>
      <c r="DB1114" s="371">
        <f t="shared" si="556"/>
        <v>0</v>
      </c>
      <c r="DC1114" s="303">
        <f t="shared" si="557"/>
        <v>0</v>
      </c>
      <c r="DD1114" s="304" t="str">
        <f>IF(DC1114=0,"",
IF(SUM($DC$1047:DC1114)=1,DE1114,
IF($DC$1167&gt;SUM($DC$1047:DC1114),_xlfn.CONCAT(", ",DE1114),
IF($DC$1167=SUM($DC$1047:DC1114),_xlfn.CONCAT(" y ",DE1114)))))</f>
        <v/>
      </c>
      <c r="DE1114" s="231" t="s">
        <v>6279</v>
      </c>
      <c r="DF1114" s="290">
        <f t="shared" si="558"/>
        <v>1</v>
      </c>
      <c r="DG1114" s="291" t="str">
        <f>IF(DF1114=0,"",
IF(SUM($DF$1047:DF1114)=1,DH1114,
IF($DF$1167&gt;SUM($DF$1047:DF1114),_xlfn.CONCAT(", ",DH1114),
IF($DF$1167=SUM($DF$1047:DF1114),_xlfn.CONCAT(" y ",DH1114)))))</f>
        <v>, 68</v>
      </c>
      <c r="DH1114" s="222" t="s">
        <v>6279</v>
      </c>
      <c r="DI1114" s="378">
        <f t="shared" si="559"/>
        <v>0</v>
      </c>
      <c r="DJ1114" s="379">
        <f t="shared" si="560"/>
        <v>0</v>
      </c>
      <c r="DK1114" s="380">
        <f t="shared" si="561"/>
        <v>0</v>
      </c>
    </row>
    <row r="1115" spans="1:115" ht="45" customHeight="1">
      <c r="A1115" s="81"/>
      <c r="B1115" s="82"/>
      <c r="C1115" s="85" t="s">
        <v>173</v>
      </c>
      <c r="D1115" s="732" t="str">
        <f>IF(CNGE_2024_M1_Secc1_Sub1!$D110="","",CNGE_2024_M1_Secc1_Sub1!$D110)</f>
        <v>CENTRO DE CONCILIACION LABORAL DEL ESTADO DE VERACRUZ DE IGNACIO DE LA LLAVE</v>
      </c>
      <c r="E1115" s="733"/>
      <c r="F1115" s="733"/>
      <c r="G1115" s="733"/>
      <c r="H1115" s="733"/>
      <c r="I1115" s="733"/>
      <c r="J1115" s="733"/>
      <c r="K1115" s="733"/>
      <c r="L1115" s="734"/>
      <c r="M1115" s="111"/>
      <c r="N1115" s="111"/>
      <c r="O1115" s="111"/>
      <c r="P1115" s="111"/>
      <c r="Q1115" s="111"/>
      <c r="R1115" s="111"/>
      <c r="S1115" s="111"/>
      <c r="T1115" s="111"/>
      <c r="U1115" s="111"/>
      <c r="V1115" s="111"/>
      <c r="W1115" s="111"/>
      <c r="X1115" s="111"/>
      <c r="Y1115" s="111"/>
      <c r="Z1115" s="111"/>
      <c r="AA1115" s="111"/>
      <c r="AB1115" s="111"/>
      <c r="AC1115" s="111"/>
      <c r="AD1115" s="111"/>
      <c r="AE1115" s="8"/>
      <c r="AG1115" s="269">
        <f t="shared" si="483"/>
        <v>1</v>
      </c>
      <c r="AH1115" s="298">
        <f t="shared" si="484"/>
        <v>0</v>
      </c>
      <c r="AI1115" s="299">
        <f t="shared" si="485"/>
        <v>0</v>
      </c>
      <c r="AJ1115" s="300">
        <f t="shared" si="486"/>
        <v>0</v>
      </c>
      <c r="AK1115" s="301">
        <f t="shared" si="487"/>
        <v>0</v>
      </c>
      <c r="AL1115" s="298">
        <f t="shared" si="488"/>
        <v>0</v>
      </c>
      <c r="AM1115" s="299">
        <f t="shared" si="489"/>
        <v>0</v>
      </c>
      <c r="AN1115" s="300">
        <f t="shared" si="490"/>
        <v>0</v>
      </c>
      <c r="AO1115" s="301">
        <f t="shared" si="491"/>
        <v>0</v>
      </c>
      <c r="AP1115" s="298">
        <f t="shared" si="492"/>
        <v>0</v>
      </c>
      <c r="AQ1115" s="299">
        <f t="shared" si="493"/>
        <v>0</v>
      </c>
      <c r="AR1115" s="300">
        <f t="shared" si="494"/>
        <v>0</v>
      </c>
      <c r="AS1115" s="301">
        <f t="shared" si="495"/>
        <v>0</v>
      </c>
      <c r="AT1115" s="298">
        <f t="shared" si="496"/>
        <v>0</v>
      </c>
      <c r="AU1115" s="299">
        <f t="shared" si="497"/>
        <v>0</v>
      </c>
      <c r="AV1115" s="300">
        <f t="shared" si="498"/>
        <v>0</v>
      </c>
      <c r="AW1115" s="301">
        <f t="shared" si="499"/>
        <v>0</v>
      </c>
      <c r="AX1115" s="298">
        <f t="shared" si="500"/>
        <v>0</v>
      </c>
      <c r="AY1115" s="299">
        <f t="shared" si="501"/>
        <v>0</v>
      </c>
      <c r="AZ1115" s="300">
        <f t="shared" si="502"/>
        <v>0</v>
      </c>
      <c r="BA1115" s="301">
        <f t="shared" si="503"/>
        <v>0</v>
      </c>
      <c r="BB1115" s="298">
        <f t="shared" si="504"/>
        <v>0</v>
      </c>
      <c r="BC1115" s="299">
        <f t="shared" si="505"/>
        <v>0</v>
      </c>
      <c r="BD1115" s="300">
        <f t="shared" si="506"/>
        <v>0</v>
      </c>
      <c r="BE1115" s="301">
        <f t="shared" si="507"/>
        <v>0</v>
      </c>
      <c r="BF1115" s="298">
        <f t="shared" si="508"/>
        <v>0</v>
      </c>
      <c r="BG1115" s="299">
        <f t="shared" si="509"/>
        <v>0</v>
      </c>
      <c r="BH1115" s="300">
        <f t="shared" si="510"/>
        <v>0</v>
      </c>
      <c r="BI1115" s="301">
        <f t="shared" si="511"/>
        <v>0</v>
      </c>
      <c r="BJ1115" s="298">
        <f t="shared" si="512"/>
        <v>0</v>
      </c>
      <c r="BK1115" s="299">
        <f t="shared" si="513"/>
        <v>0</v>
      </c>
      <c r="BL1115" s="300">
        <f t="shared" si="514"/>
        <v>0</v>
      </c>
      <c r="BM1115" s="301">
        <f t="shared" si="515"/>
        <v>0</v>
      </c>
      <c r="BN1115" s="298">
        <f t="shared" si="516"/>
        <v>0</v>
      </c>
      <c r="BO1115" s="299">
        <f t="shared" si="517"/>
        <v>0</v>
      </c>
      <c r="BP1115" s="300">
        <f t="shared" si="518"/>
        <v>0</v>
      </c>
      <c r="BQ1115" s="301">
        <f t="shared" si="519"/>
        <v>0</v>
      </c>
      <c r="BR1115" s="298">
        <f t="shared" si="520"/>
        <v>0</v>
      </c>
      <c r="BS1115" s="299">
        <f t="shared" si="521"/>
        <v>0</v>
      </c>
      <c r="BT1115" s="300">
        <f t="shared" si="522"/>
        <v>0</v>
      </c>
      <c r="BU1115" s="301">
        <f t="shared" si="523"/>
        <v>0</v>
      </c>
      <c r="BV1115" s="298">
        <f t="shared" si="524"/>
        <v>0</v>
      </c>
      <c r="BW1115" s="299">
        <f t="shared" si="525"/>
        <v>0</v>
      </c>
      <c r="BX1115" s="300">
        <f t="shared" si="526"/>
        <v>0</v>
      </c>
      <c r="BY1115" s="301">
        <f t="shared" si="527"/>
        <v>0</v>
      </c>
      <c r="BZ1115" s="298">
        <f t="shared" si="528"/>
        <v>0</v>
      </c>
      <c r="CA1115" s="299">
        <f t="shared" si="529"/>
        <v>0</v>
      </c>
      <c r="CB1115" s="300">
        <f t="shared" si="530"/>
        <v>0</v>
      </c>
      <c r="CC1115" s="301">
        <f t="shared" si="531"/>
        <v>0</v>
      </c>
      <c r="CD1115" s="298">
        <f t="shared" si="532"/>
        <v>0</v>
      </c>
      <c r="CE1115" s="299">
        <f t="shared" si="533"/>
        <v>0</v>
      </c>
      <c r="CF1115" s="300">
        <f t="shared" si="534"/>
        <v>0</v>
      </c>
      <c r="CG1115" s="301">
        <f t="shared" si="535"/>
        <v>0</v>
      </c>
      <c r="CH1115" s="298">
        <f t="shared" si="536"/>
        <v>0</v>
      </c>
      <c r="CI1115" s="299">
        <f t="shared" si="537"/>
        <v>0</v>
      </c>
      <c r="CJ1115" s="300">
        <f t="shared" si="538"/>
        <v>0</v>
      </c>
      <c r="CK1115" s="301">
        <f t="shared" si="539"/>
        <v>0</v>
      </c>
      <c r="CL1115" s="298">
        <f t="shared" si="540"/>
        <v>0</v>
      </c>
      <c r="CM1115" s="299">
        <f t="shared" si="541"/>
        <v>0</v>
      </c>
      <c r="CN1115" s="300">
        <f t="shared" si="542"/>
        <v>0</v>
      </c>
      <c r="CO1115" s="301">
        <f t="shared" si="543"/>
        <v>0</v>
      </c>
      <c r="CP1115" s="298">
        <f t="shared" si="544"/>
        <v>0</v>
      </c>
      <c r="CQ1115" s="299">
        <f t="shared" si="545"/>
        <v>0</v>
      </c>
      <c r="CR1115" s="300">
        <f t="shared" si="546"/>
        <v>0</v>
      </c>
      <c r="CS1115" s="301">
        <f t="shared" si="547"/>
        <v>0</v>
      </c>
      <c r="CT1115" s="298">
        <f t="shared" si="548"/>
        <v>0</v>
      </c>
      <c r="CU1115" s="299">
        <f t="shared" si="549"/>
        <v>0</v>
      </c>
      <c r="CV1115" s="300">
        <f t="shared" si="550"/>
        <v>0</v>
      </c>
      <c r="CW1115" s="301">
        <f t="shared" si="551"/>
        <v>0</v>
      </c>
      <c r="CX1115" s="298">
        <f t="shared" si="552"/>
        <v>0</v>
      </c>
      <c r="CY1115" s="299">
        <f t="shared" si="553"/>
        <v>0</v>
      </c>
      <c r="CZ1115" s="300">
        <f t="shared" si="554"/>
        <v>0</v>
      </c>
      <c r="DA1115" s="301">
        <f t="shared" si="555"/>
        <v>0</v>
      </c>
      <c r="DB1115" s="371">
        <f t="shared" si="556"/>
        <v>0</v>
      </c>
      <c r="DC1115" s="303">
        <f t="shared" si="557"/>
        <v>0</v>
      </c>
      <c r="DD1115" s="304" t="str">
        <f>IF(DC1115=0,"",
IF(SUM($DC$1047:DC1115)=1,DE1115,
IF($DC$1167&gt;SUM($DC$1047:DC1115),_xlfn.CONCAT(", ",DE1115),
IF($DC$1167=SUM($DC$1047:DC1115),_xlfn.CONCAT(" y ",DE1115)))))</f>
        <v/>
      </c>
      <c r="DE1115" s="231" t="s">
        <v>6280</v>
      </c>
      <c r="DF1115" s="290">
        <f t="shared" si="558"/>
        <v>1</v>
      </c>
      <c r="DG1115" s="291" t="str">
        <f>IF(DF1115=0,"",
IF(SUM($DF$1047:DF1115)=1,DH1115,
IF($DF$1167&gt;SUM($DF$1047:DF1115),_xlfn.CONCAT(", ",DH1115),
IF($DF$1167=SUM($DF$1047:DF1115),_xlfn.CONCAT(" y ",DH1115)))))</f>
        <v>, 69</v>
      </c>
      <c r="DH1115" s="222" t="s">
        <v>6280</v>
      </c>
      <c r="DI1115" s="378">
        <f t="shared" si="559"/>
        <v>0</v>
      </c>
      <c r="DJ1115" s="379">
        <f t="shared" si="560"/>
        <v>0</v>
      </c>
      <c r="DK1115" s="380">
        <f t="shared" si="561"/>
        <v>0</v>
      </c>
    </row>
    <row r="1116" spans="1:115" ht="15" customHeight="1">
      <c r="A1116" s="81"/>
      <c r="B1116" s="82"/>
      <c r="C1116" s="85" t="s">
        <v>174</v>
      </c>
      <c r="D1116" s="732" t="str">
        <f>IF(CNGE_2024_M1_Secc1_Sub1!$D111="","",CNGE_2024_M1_Secc1_Sub1!$D111)</f>
        <v>INSTITUTO VERACRUZANO DE LA CULTURA</v>
      </c>
      <c r="E1116" s="733"/>
      <c r="F1116" s="733"/>
      <c r="G1116" s="733"/>
      <c r="H1116" s="733"/>
      <c r="I1116" s="733"/>
      <c r="J1116" s="733"/>
      <c r="K1116" s="733"/>
      <c r="L1116" s="734"/>
      <c r="M1116" s="111"/>
      <c r="N1116" s="111"/>
      <c r="O1116" s="111"/>
      <c r="P1116" s="111"/>
      <c r="Q1116" s="111"/>
      <c r="R1116" s="111"/>
      <c r="S1116" s="111"/>
      <c r="T1116" s="111"/>
      <c r="U1116" s="111"/>
      <c r="V1116" s="111"/>
      <c r="W1116" s="111"/>
      <c r="X1116" s="111"/>
      <c r="Y1116" s="111"/>
      <c r="Z1116" s="111"/>
      <c r="AA1116" s="111"/>
      <c r="AB1116" s="111"/>
      <c r="AC1116" s="111"/>
      <c r="AD1116" s="111"/>
      <c r="AE1116" s="8"/>
      <c r="AG1116" s="269">
        <f t="shared" si="483"/>
        <v>1</v>
      </c>
      <c r="AH1116" s="298">
        <f t="shared" si="484"/>
        <v>0</v>
      </c>
      <c r="AI1116" s="299">
        <f t="shared" si="485"/>
        <v>0</v>
      </c>
      <c r="AJ1116" s="300">
        <f t="shared" si="486"/>
        <v>0</v>
      </c>
      <c r="AK1116" s="301">
        <f t="shared" si="487"/>
        <v>0</v>
      </c>
      <c r="AL1116" s="298">
        <f t="shared" si="488"/>
        <v>0</v>
      </c>
      <c r="AM1116" s="299">
        <f t="shared" si="489"/>
        <v>0</v>
      </c>
      <c r="AN1116" s="300">
        <f t="shared" si="490"/>
        <v>0</v>
      </c>
      <c r="AO1116" s="301">
        <f t="shared" si="491"/>
        <v>0</v>
      </c>
      <c r="AP1116" s="298">
        <f t="shared" si="492"/>
        <v>0</v>
      </c>
      <c r="AQ1116" s="299">
        <f t="shared" si="493"/>
        <v>0</v>
      </c>
      <c r="AR1116" s="300">
        <f t="shared" si="494"/>
        <v>0</v>
      </c>
      <c r="AS1116" s="301">
        <f t="shared" si="495"/>
        <v>0</v>
      </c>
      <c r="AT1116" s="298">
        <f t="shared" si="496"/>
        <v>0</v>
      </c>
      <c r="AU1116" s="299">
        <f t="shared" si="497"/>
        <v>0</v>
      </c>
      <c r="AV1116" s="300">
        <f t="shared" si="498"/>
        <v>0</v>
      </c>
      <c r="AW1116" s="301">
        <f t="shared" si="499"/>
        <v>0</v>
      </c>
      <c r="AX1116" s="298">
        <f t="shared" si="500"/>
        <v>0</v>
      </c>
      <c r="AY1116" s="299">
        <f t="shared" si="501"/>
        <v>0</v>
      </c>
      <c r="AZ1116" s="300">
        <f t="shared" si="502"/>
        <v>0</v>
      </c>
      <c r="BA1116" s="301">
        <f t="shared" si="503"/>
        <v>0</v>
      </c>
      <c r="BB1116" s="298">
        <f t="shared" si="504"/>
        <v>0</v>
      </c>
      <c r="BC1116" s="299">
        <f t="shared" si="505"/>
        <v>0</v>
      </c>
      <c r="BD1116" s="300">
        <f t="shared" si="506"/>
        <v>0</v>
      </c>
      <c r="BE1116" s="301">
        <f t="shared" si="507"/>
        <v>0</v>
      </c>
      <c r="BF1116" s="298">
        <f t="shared" si="508"/>
        <v>0</v>
      </c>
      <c r="BG1116" s="299">
        <f t="shared" si="509"/>
        <v>0</v>
      </c>
      <c r="BH1116" s="300">
        <f t="shared" si="510"/>
        <v>0</v>
      </c>
      <c r="BI1116" s="301">
        <f t="shared" si="511"/>
        <v>0</v>
      </c>
      <c r="BJ1116" s="298">
        <f t="shared" si="512"/>
        <v>0</v>
      </c>
      <c r="BK1116" s="299">
        <f t="shared" si="513"/>
        <v>0</v>
      </c>
      <c r="BL1116" s="300">
        <f t="shared" si="514"/>
        <v>0</v>
      </c>
      <c r="BM1116" s="301">
        <f t="shared" si="515"/>
        <v>0</v>
      </c>
      <c r="BN1116" s="298">
        <f t="shared" si="516"/>
        <v>0</v>
      </c>
      <c r="BO1116" s="299">
        <f t="shared" si="517"/>
        <v>0</v>
      </c>
      <c r="BP1116" s="300">
        <f t="shared" si="518"/>
        <v>0</v>
      </c>
      <c r="BQ1116" s="301">
        <f t="shared" si="519"/>
        <v>0</v>
      </c>
      <c r="BR1116" s="298">
        <f t="shared" si="520"/>
        <v>0</v>
      </c>
      <c r="BS1116" s="299">
        <f t="shared" si="521"/>
        <v>0</v>
      </c>
      <c r="BT1116" s="300">
        <f t="shared" si="522"/>
        <v>0</v>
      </c>
      <c r="BU1116" s="301">
        <f t="shared" si="523"/>
        <v>0</v>
      </c>
      <c r="BV1116" s="298">
        <f t="shared" si="524"/>
        <v>0</v>
      </c>
      <c r="BW1116" s="299">
        <f t="shared" si="525"/>
        <v>0</v>
      </c>
      <c r="BX1116" s="300">
        <f t="shared" si="526"/>
        <v>0</v>
      </c>
      <c r="BY1116" s="301">
        <f t="shared" si="527"/>
        <v>0</v>
      </c>
      <c r="BZ1116" s="298">
        <f t="shared" si="528"/>
        <v>0</v>
      </c>
      <c r="CA1116" s="299">
        <f t="shared" si="529"/>
        <v>0</v>
      </c>
      <c r="CB1116" s="300">
        <f t="shared" si="530"/>
        <v>0</v>
      </c>
      <c r="CC1116" s="301">
        <f t="shared" si="531"/>
        <v>0</v>
      </c>
      <c r="CD1116" s="298">
        <f t="shared" si="532"/>
        <v>0</v>
      </c>
      <c r="CE1116" s="299">
        <f t="shared" si="533"/>
        <v>0</v>
      </c>
      <c r="CF1116" s="300">
        <f t="shared" si="534"/>
        <v>0</v>
      </c>
      <c r="CG1116" s="301">
        <f t="shared" si="535"/>
        <v>0</v>
      </c>
      <c r="CH1116" s="298">
        <f t="shared" si="536"/>
        <v>0</v>
      </c>
      <c r="CI1116" s="299">
        <f t="shared" si="537"/>
        <v>0</v>
      </c>
      <c r="CJ1116" s="300">
        <f t="shared" si="538"/>
        <v>0</v>
      </c>
      <c r="CK1116" s="301">
        <f t="shared" si="539"/>
        <v>0</v>
      </c>
      <c r="CL1116" s="298">
        <f t="shared" si="540"/>
        <v>0</v>
      </c>
      <c r="CM1116" s="299">
        <f t="shared" si="541"/>
        <v>0</v>
      </c>
      <c r="CN1116" s="300">
        <f t="shared" si="542"/>
        <v>0</v>
      </c>
      <c r="CO1116" s="301">
        <f t="shared" si="543"/>
        <v>0</v>
      </c>
      <c r="CP1116" s="298">
        <f t="shared" si="544"/>
        <v>0</v>
      </c>
      <c r="CQ1116" s="299">
        <f t="shared" si="545"/>
        <v>0</v>
      </c>
      <c r="CR1116" s="300">
        <f t="shared" si="546"/>
        <v>0</v>
      </c>
      <c r="CS1116" s="301">
        <f t="shared" si="547"/>
        <v>0</v>
      </c>
      <c r="CT1116" s="298">
        <f t="shared" si="548"/>
        <v>0</v>
      </c>
      <c r="CU1116" s="299">
        <f t="shared" si="549"/>
        <v>0</v>
      </c>
      <c r="CV1116" s="300">
        <f t="shared" si="550"/>
        <v>0</v>
      </c>
      <c r="CW1116" s="301">
        <f t="shared" si="551"/>
        <v>0</v>
      </c>
      <c r="CX1116" s="298">
        <f t="shared" si="552"/>
        <v>0</v>
      </c>
      <c r="CY1116" s="299">
        <f t="shared" si="553"/>
        <v>0</v>
      </c>
      <c r="CZ1116" s="300">
        <f t="shared" si="554"/>
        <v>0</v>
      </c>
      <c r="DA1116" s="301">
        <f t="shared" si="555"/>
        <v>0</v>
      </c>
      <c r="DB1116" s="371">
        <f t="shared" si="556"/>
        <v>0</v>
      </c>
      <c r="DC1116" s="303">
        <f t="shared" si="557"/>
        <v>0</v>
      </c>
      <c r="DD1116" s="304" t="str">
        <f>IF(DC1116=0,"",
IF(SUM($DC$1047:DC1116)=1,DE1116,
IF($DC$1167&gt;SUM($DC$1047:DC1116),_xlfn.CONCAT(", ",DE1116),
IF($DC$1167=SUM($DC$1047:DC1116),_xlfn.CONCAT(" y ",DE1116)))))</f>
        <v/>
      </c>
      <c r="DE1116" s="231" t="s">
        <v>6281</v>
      </c>
      <c r="DF1116" s="290">
        <f t="shared" si="558"/>
        <v>1</v>
      </c>
      <c r="DG1116" s="291" t="str">
        <f>IF(DF1116=0,"",
IF(SUM($DF$1047:DF1116)=1,DH1116,
IF($DF$1167&gt;SUM($DF$1047:DF1116),_xlfn.CONCAT(", ",DH1116),
IF($DF$1167=SUM($DF$1047:DF1116),_xlfn.CONCAT(" y ",DH1116)))))</f>
        <v>, 70</v>
      </c>
      <c r="DH1116" s="222" t="s">
        <v>6281</v>
      </c>
      <c r="DI1116" s="378">
        <f t="shared" si="559"/>
        <v>0</v>
      </c>
      <c r="DJ1116" s="379">
        <f t="shared" si="560"/>
        <v>0</v>
      </c>
      <c r="DK1116" s="380">
        <f t="shared" si="561"/>
        <v>0</v>
      </c>
    </row>
    <row r="1117" spans="1:115" ht="30" customHeight="1">
      <c r="A1117" s="81"/>
      <c r="B1117" s="82"/>
      <c r="C1117" s="85" t="s">
        <v>175</v>
      </c>
      <c r="D1117" s="732" t="str">
        <f>IF(CNGE_2024_M1_Secc1_Sub1!$D112="","",CNGE_2024_M1_Secc1_Sub1!$D112)</f>
        <v>PROCURADURIA ESTATAL DE PROTECCION AL MEDIO AMBIENTE</v>
      </c>
      <c r="E1117" s="733"/>
      <c r="F1117" s="733"/>
      <c r="G1117" s="733"/>
      <c r="H1117" s="733"/>
      <c r="I1117" s="733"/>
      <c r="J1117" s="733"/>
      <c r="K1117" s="733"/>
      <c r="L1117" s="734"/>
      <c r="M1117" s="111"/>
      <c r="N1117" s="111"/>
      <c r="O1117" s="111"/>
      <c r="P1117" s="111"/>
      <c r="Q1117" s="111"/>
      <c r="R1117" s="111"/>
      <c r="S1117" s="111"/>
      <c r="T1117" s="111"/>
      <c r="U1117" s="111"/>
      <c r="V1117" s="111"/>
      <c r="W1117" s="111"/>
      <c r="X1117" s="111"/>
      <c r="Y1117" s="111"/>
      <c r="Z1117" s="111"/>
      <c r="AA1117" s="111"/>
      <c r="AB1117" s="111"/>
      <c r="AC1117" s="111"/>
      <c r="AD1117" s="111"/>
      <c r="AE1117" s="8"/>
      <c r="AG1117" s="269">
        <f t="shared" si="483"/>
        <v>1</v>
      </c>
      <c r="AH1117" s="298">
        <f t="shared" si="484"/>
        <v>0</v>
      </c>
      <c r="AI1117" s="299">
        <f t="shared" si="485"/>
        <v>0</v>
      </c>
      <c r="AJ1117" s="300">
        <f t="shared" si="486"/>
        <v>0</v>
      </c>
      <c r="AK1117" s="301">
        <f t="shared" si="487"/>
        <v>0</v>
      </c>
      <c r="AL1117" s="298">
        <f t="shared" si="488"/>
        <v>0</v>
      </c>
      <c r="AM1117" s="299">
        <f t="shared" si="489"/>
        <v>0</v>
      </c>
      <c r="AN1117" s="300">
        <f t="shared" si="490"/>
        <v>0</v>
      </c>
      <c r="AO1117" s="301">
        <f t="shared" si="491"/>
        <v>0</v>
      </c>
      <c r="AP1117" s="298">
        <f t="shared" si="492"/>
        <v>0</v>
      </c>
      <c r="AQ1117" s="299">
        <f t="shared" si="493"/>
        <v>0</v>
      </c>
      <c r="AR1117" s="300">
        <f t="shared" si="494"/>
        <v>0</v>
      </c>
      <c r="AS1117" s="301">
        <f t="shared" si="495"/>
        <v>0</v>
      </c>
      <c r="AT1117" s="298">
        <f t="shared" si="496"/>
        <v>0</v>
      </c>
      <c r="AU1117" s="299">
        <f t="shared" si="497"/>
        <v>0</v>
      </c>
      <c r="AV1117" s="300">
        <f t="shared" si="498"/>
        <v>0</v>
      </c>
      <c r="AW1117" s="301">
        <f t="shared" si="499"/>
        <v>0</v>
      </c>
      <c r="AX1117" s="298">
        <f t="shared" si="500"/>
        <v>0</v>
      </c>
      <c r="AY1117" s="299">
        <f t="shared" si="501"/>
        <v>0</v>
      </c>
      <c r="AZ1117" s="300">
        <f t="shared" si="502"/>
        <v>0</v>
      </c>
      <c r="BA1117" s="301">
        <f t="shared" si="503"/>
        <v>0</v>
      </c>
      <c r="BB1117" s="298">
        <f t="shared" si="504"/>
        <v>0</v>
      </c>
      <c r="BC1117" s="299">
        <f t="shared" si="505"/>
        <v>0</v>
      </c>
      <c r="BD1117" s="300">
        <f t="shared" si="506"/>
        <v>0</v>
      </c>
      <c r="BE1117" s="301">
        <f t="shared" si="507"/>
        <v>0</v>
      </c>
      <c r="BF1117" s="298">
        <f t="shared" si="508"/>
        <v>0</v>
      </c>
      <c r="BG1117" s="299">
        <f t="shared" si="509"/>
        <v>0</v>
      </c>
      <c r="BH1117" s="300">
        <f t="shared" si="510"/>
        <v>0</v>
      </c>
      <c r="BI1117" s="301">
        <f t="shared" si="511"/>
        <v>0</v>
      </c>
      <c r="BJ1117" s="298">
        <f t="shared" si="512"/>
        <v>0</v>
      </c>
      <c r="BK1117" s="299">
        <f t="shared" si="513"/>
        <v>0</v>
      </c>
      <c r="BL1117" s="300">
        <f t="shared" si="514"/>
        <v>0</v>
      </c>
      <c r="BM1117" s="301">
        <f t="shared" si="515"/>
        <v>0</v>
      </c>
      <c r="BN1117" s="298">
        <f t="shared" si="516"/>
        <v>0</v>
      </c>
      <c r="BO1117" s="299">
        <f t="shared" si="517"/>
        <v>0</v>
      </c>
      <c r="BP1117" s="300">
        <f t="shared" si="518"/>
        <v>0</v>
      </c>
      <c r="BQ1117" s="301">
        <f t="shared" si="519"/>
        <v>0</v>
      </c>
      <c r="BR1117" s="298">
        <f t="shared" si="520"/>
        <v>0</v>
      </c>
      <c r="BS1117" s="299">
        <f t="shared" si="521"/>
        <v>0</v>
      </c>
      <c r="BT1117" s="300">
        <f t="shared" si="522"/>
        <v>0</v>
      </c>
      <c r="BU1117" s="301">
        <f t="shared" si="523"/>
        <v>0</v>
      </c>
      <c r="BV1117" s="298">
        <f t="shared" si="524"/>
        <v>0</v>
      </c>
      <c r="BW1117" s="299">
        <f t="shared" si="525"/>
        <v>0</v>
      </c>
      <c r="BX1117" s="300">
        <f t="shared" si="526"/>
        <v>0</v>
      </c>
      <c r="BY1117" s="301">
        <f t="shared" si="527"/>
        <v>0</v>
      </c>
      <c r="BZ1117" s="298">
        <f t="shared" si="528"/>
        <v>0</v>
      </c>
      <c r="CA1117" s="299">
        <f t="shared" si="529"/>
        <v>0</v>
      </c>
      <c r="CB1117" s="300">
        <f t="shared" si="530"/>
        <v>0</v>
      </c>
      <c r="CC1117" s="301">
        <f t="shared" si="531"/>
        <v>0</v>
      </c>
      <c r="CD1117" s="298">
        <f t="shared" si="532"/>
        <v>0</v>
      </c>
      <c r="CE1117" s="299">
        <f t="shared" si="533"/>
        <v>0</v>
      </c>
      <c r="CF1117" s="300">
        <f t="shared" si="534"/>
        <v>0</v>
      </c>
      <c r="CG1117" s="301">
        <f t="shared" si="535"/>
        <v>0</v>
      </c>
      <c r="CH1117" s="298">
        <f t="shared" si="536"/>
        <v>0</v>
      </c>
      <c r="CI1117" s="299">
        <f t="shared" si="537"/>
        <v>0</v>
      </c>
      <c r="CJ1117" s="300">
        <f t="shared" si="538"/>
        <v>0</v>
      </c>
      <c r="CK1117" s="301">
        <f t="shared" si="539"/>
        <v>0</v>
      </c>
      <c r="CL1117" s="298">
        <f t="shared" si="540"/>
        <v>0</v>
      </c>
      <c r="CM1117" s="299">
        <f t="shared" si="541"/>
        <v>0</v>
      </c>
      <c r="CN1117" s="300">
        <f t="shared" si="542"/>
        <v>0</v>
      </c>
      <c r="CO1117" s="301">
        <f t="shared" si="543"/>
        <v>0</v>
      </c>
      <c r="CP1117" s="298">
        <f t="shared" si="544"/>
        <v>0</v>
      </c>
      <c r="CQ1117" s="299">
        <f t="shared" si="545"/>
        <v>0</v>
      </c>
      <c r="CR1117" s="300">
        <f t="shared" si="546"/>
        <v>0</v>
      </c>
      <c r="CS1117" s="301">
        <f t="shared" si="547"/>
        <v>0</v>
      </c>
      <c r="CT1117" s="298">
        <f t="shared" si="548"/>
        <v>0</v>
      </c>
      <c r="CU1117" s="299">
        <f t="shared" si="549"/>
        <v>0</v>
      </c>
      <c r="CV1117" s="300">
        <f t="shared" si="550"/>
        <v>0</v>
      </c>
      <c r="CW1117" s="301">
        <f t="shared" si="551"/>
        <v>0</v>
      </c>
      <c r="CX1117" s="298">
        <f t="shared" si="552"/>
        <v>0</v>
      </c>
      <c r="CY1117" s="299">
        <f t="shared" si="553"/>
        <v>0</v>
      </c>
      <c r="CZ1117" s="300">
        <f t="shared" si="554"/>
        <v>0</v>
      </c>
      <c r="DA1117" s="301">
        <f t="shared" si="555"/>
        <v>0</v>
      </c>
      <c r="DB1117" s="371">
        <f t="shared" si="556"/>
        <v>0</v>
      </c>
      <c r="DC1117" s="303">
        <f t="shared" si="557"/>
        <v>0</v>
      </c>
      <c r="DD1117" s="304" t="str">
        <f>IF(DC1117=0,"",
IF(SUM($DC$1047:DC1117)=1,DE1117,
IF($DC$1167&gt;SUM($DC$1047:DC1117),_xlfn.CONCAT(", ",DE1117),
IF($DC$1167=SUM($DC$1047:DC1117),_xlfn.CONCAT(" y ",DE1117)))))</f>
        <v/>
      </c>
      <c r="DE1117" s="231" t="s">
        <v>6282</v>
      </c>
      <c r="DF1117" s="290">
        <f t="shared" si="558"/>
        <v>1</v>
      </c>
      <c r="DG1117" s="291" t="str">
        <f>IF(DF1117=0,"",
IF(SUM($DF$1047:DF1117)=1,DH1117,
IF($DF$1167&gt;SUM($DF$1047:DF1117),_xlfn.CONCAT(", ",DH1117),
IF($DF$1167=SUM($DF$1047:DF1117),_xlfn.CONCAT(" y ",DH1117)))))</f>
        <v>, 71</v>
      </c>
      <c r="DH1117" s="222" t="s">
        <v>6282</v>
      </c>
      <c r="DI1117" s="378">
        <f t="shared" si="559"/>
        <v>0</v>
      </c>
      <c r="DJ1117" s="379">
        <f t="shared" si="560"/>
        <v>0</v>
      </c>
      <c r="DK1117" s="380">
        <f t="shared" si="561"/>
        <v>0</v>
      </c>
    </row>
    <row r="1118" spans="1:115" ht="15" customHeight="1">
      <c r="A1118" s="81"/>
      <c r="B1118" s="82"/>
      <c r="C1118" s="85" t="s">
        <v>176</v>
      </c>
      <c r="D1118" s="732" t="str">
        <f>IF(CNGE_2024_M1_Secc1_Sub1!$D113="","",CNGE_2024_M1_Secc1_Sub1!$D113)</f>
        <v>FIDEICOMISO FONDO DEL FUTURO</v>
      </c>
      <c r="E1118" s="733"/>
      <c r="F1118" s="733"/>
      <c r="G1118" s="733"/>
      <c r="H1118" s="733"/>
      <c r="I1118" s="733"/>
      <c r="J1118" s="733"/>
      <c r="K1118" s="733"/>
      <c r="L1118" s="734"/>
      <c r="M1118" s="111"/>
      <c r="N1118" s="111"/>
      <c r="O1118" s="111"/>
      <c r="P1118" s="111"/>
      <c r="Q1118" s="111"/>
      <c r="R1118" s="111"/>
      <c r="S1118" s="111"/>
      <c r="T1118" s="111"/>
      <c r="U1118" s="111"/>
      <c r="V1118" s="111"/>
      <c r="W1118" s="111"/>
      <c r="X1118" s="111"/>
      <c r="Y1118" s="111"/>
      <c r="Z1118" s="111"/>
      <c r="AA1118" s="111"/>
      <c r="AB1118" s="111"/>
      <c r="AC1118" s="111"/>
      <c r="AD1118" s="111"/>
      <c r="AE1118" s="8"/>
      <c r="AG1118" s="269">
        <f t="shared" si="483"/>
        <v>1</v>
      </c>
      <c r="AH1118" s="298">
        <f t="shared" si="484"/>
        <v>0</v>
      </c>
      <c r="AI1118" s="299">
        <f t="shared" si="485"/>
        <v>0</v>
      </c>
      <c r="AJ1118" s="300">
        <f t="shared" si="486"/>
        <v>0</v>
      </c>
      <c r="AK1118" s="301">
        <f t="shared" si="487"/>
        <v>0</v>
      </c>
      <c r="AL1118" s="298">
        <f t="shared" si="488"/>
        <v>0</v>
      </c>
      <c r="AM1118" s="299">
        <f t="shared" si="489"/>
        <v>0</v>
      </c>
      <c r="AN1118" s="300">
        <f t="shared" si="490"/>
        <v>0</v>
      </c>
      <c r="AO1118" s="301">
        <f t="shared" si="491"/>
        <v>0</v>
      </c>
      <c r="AP1118" s="298">
        <f t="shared" si="492"/>
        <v>0</v>
      </c>
      <c r="AQ1118" s="299">
        <f t="shared" si="493"/>
        <v>0</v>
      </c>
      <c r="AR1118" s="300">
        <f t="shared" si="494"/>
        <v>0</v>
      </c>
      <c r="AS1118" s="301">
        <f t="shared" si="495"/>
        <v>0</v>
      </c>
      <c r="AT1118" s="298">
        <f t="shared" si="496"/>
        <v>0</v>
      </c>
      <c r="AU1118" s="299">
        <f t="shared" si="497"/>
        <v>0</v>
      </c>
      <c r="AV1118" s="300">
        <f t="shared" si="498"/>
        <v>0</v>
      </c>
      <c r="AW1118" s="301">
        <f t="shared" si="499"/>
        <v>0</v>
      </c>
      <c r="AX1118" s="298">
        <f t="shared" si="500"/>
        <v>0</v>
      </c>
      <c r="AY1118" s="299">
        <f t="shared" si="501"/>
        <v>0</v>
      </c>
      <c r="AZ1118" s="300">
        <f t="shared" si="502"/>
        <v>0</v>
      </c>
      <c r="BA1118" s="301">
        <f t="shared" si="503"/>
        <v>0</v>
      </c>
      <c r="BB1118" s="298">
        <f t="shared" si="504"/>
        <v>0</v>
      </c>
      <c r="BC1118" s="299">
        <f t="shared" si="505"/>
        <v>0</v>
      </c>
      <c r="BD1118" s="300">
        <f t="shared" si="506"/>
        <v>0</v>
      </c>
      <c r="BE1118" s="301">
        <f t="shared" si="507"/>
        <v>0</v>
      </c>
      <c r="BF1118" s="298">
        <f t="shared" si="508"/>
        <v>0</v>
      </c>
      <c r="BG1118" s="299">
        <f t="shared" si="509"/>
        <v>0</v>
      </c>
      <c r="BH1118" s="300">
        <f t="shared" si="510"/>
        <v>0</v>
      </c>
      <c r="BI1118" s="301">
        <f t="shared" si="511"/>
        <v>0</v>
      </c>
      <c r="BJ1118" s="298">
        <f t="shared" si="512"/>
        <v>0</v>
      </c>
      <c r="BK1118" s="299">
        <f t="shared" si="513"/>
        <v>0</v>
      </c>
      <c r="BL1118" s="300">
        <f t="shared" si="514"/>
        <v>0</v>
      </c>
      <c r="BM1118" s="301">
        <f t="shared" si="515"/>
        <v>0</v>
      </c>
      <c r="BN1118" s="298">
        <f t="shared" si="516"/>
        <v>0</v>
      </c>
      <c r="BO1118" s="299">
        <f t="shared" si="517"/>
        <v>0</v>
      </c>
      <c r="BP1118" s="300">
        <f t="shared" si="518"/>
        <v>0</v>
      </c>
      <c r="BQ1118" s="301">
        <f t="shared" si="519"/>
        <v>0</v>
      </c>
      <c r="BR1118" s="298">
        <f t="shared" si="520"/>
        <v>0</v>
      </c>
      <c r="BS1118" s="299">
        <f t="shared" si="521"/>
        <v>0</v>
      </c>
      <c r="BT1118" s="300">
        <f t="shared" si="522"/>
        <v>0</v>
      </c>
      <c r="BU1118" s="301">
        <f t="shared" si="523"/>
        <v>0</v>
      </c>
      <c r="BV1118" s="298">
        <f t="shared" si="524"/>
        <v>0</v>
      </c>
      <c r="BW1118" s="299">
        <f t="shared" si="525"/>
        <v>0</v>
      </c>
      <c r="BX1118" s="300">
        <f t="shared" si="526"/>
        <v>0</v>
      </c>
      <c r="BY1118" s="301">
        <f t="shared" si="527"/>
        <v>0</v>
      </c>
      <c r="BZ1118" s="298">
        <f t="shared" si="528"/>
        <v>0</v>
      </c>
      <c r="CA1118" s="299">
        <f t="shared" si="529"/>
        <v>0</v>
      </c>
      <c r="CB1118" s="300">
        <f t="shared" si="530"/>
        <v>0</v>
      </c>
      <c r="CC1118" s="301">
        <f t="shared" si="531"/>
        <v>0</v>
      </c>
      <c r="CD1118" s="298">
        <f t="shared" si="532"/>
        <v>0</v>
      </c>
      <c r="CE1118" s="299">
        <f t="shared" si="533"/>
        <v>0</v>
      </c>
      <c r="CF1118" s="300">
        <f t="shared" si="534"/>
        <v>0</v>
      </c>
      <c r="CG1118" s="301">
        <f t="shared" si="535"/>
        <v>0</v>
      </c>
      <c r="CH1118" s="298">
        <f t="shared" si="536"/>
        <v>0</v>
      </c>
      <c r="CI1118" s="299">
        <f t="shared" si="537"/>
        <v>0</v>
      </c>
      <c r="CJ1118" s="300">
        <f t="shared" si="538"/>
        <v>0</v>
      </c>
      <c r="CK1118" s="301">
        <f t="shared" si="539"/>
        <v>0</v>
      </c>
      <c r="CL1118" s="298">
        <f t="shared" si="540"/>
        <v>0</v>
      </c>
      <c r="CM1118" s="299">
        <f t="shared" si="541"/>
        <v>0</v>
      </c>
      <c r="CN1118" s="300">
        <f t="shared" si="542"/>
        <v>0</v>
      </c>
      <c r="CO1118" s="301">
        <f t="shared" si="543"/>
        <v>0</v>
      </c>
      <c r="CP1118" s="298">
        <f t="shared" si="544"/>
        <v>0</v>
      </c>
      <c r="CQ1118" s="299">
        <f t="shared" si="545"/>
        <v>0</v>
      </c>
      <c r="CR1118" s="300">
        <f t="shared" si="546"/>
        <v>0</v>
      </c>
      <c r="CS1118" s="301">
        <f t="shared" si="547"/>
        <v>0</v>
      </c>
      <c r="CT1118" s="298">
        <f t="shared" si="548"/>
        <v>0</v>
      </c>
      <c r="CU1118" s="299">
        <f t="shared" si="549"/>
        <v>0</v>
      </c>
      <c r="CV1118" s="300">
        <f t="shared" si="550"/>
        <v>0</v>
      </c>
      <c r="CW1118" s="301">
        <f t="shared" si="551"/>
        <v>0</v>
      </c>
      <c r="CX1118" s="298">
        <f t="shared" si="552"/>
        <v>0</v>
      </c>
      <c r="CY1118" s="299">
        <f t="shared" si="553"/>
        <v>0</v>
      </c>
      <c r="CZ1118" s="300">
        <f t="shared" si="554"/>
        <v>0</v>
      </c>
      <c r="DA1118" s="301">
        <f t="shared" si="555"/>
        <v>0</v>
      </c>
      <c r="DB1118" s="371">
        <f t="shared" si="556"/>
        <v>0</v>
      </c>
      <c r="DC1118" s="303">
        <f t="shared" si="557"/>
        <v>0</v>
      </c>
      <c r="DD1118" s="304" t="str">
        <f>IF(DC1118=0,"",
IF(SUM($DC$1047:DC1118)=1,DE1118,
IF($DC$1167&gt;SUM($DC$1047:DC1118),_xlfn.CONCAT(", ",DE1118),
IF($DC$1167=SUM($DC$1047:DC1118),_xlfn.CONCAT(" y ",DE1118)))))</f>
        <v/>
      </c>
      <c r="DE1118" s="231" t="s">
        <v>6283</v>
      </c>
      <c r="DF1118" s="290">
        <f t="shared" si="558"/>
        <v>1</v>
      </c>
      <c r="DG1118" s="291" t="str">
        <f>IF(DF1118=0,"",
IF(SUM($DF$1047:DF1118)=1,DH1118,
IF($DF$1167&gt;SUM($DF$1047:DF1118),_xlfn.CONCAT(", ",DH1118),
IF($DF$1167=SUM($DF$1047:DF1118),_xlfn.CONCAT(" y ",DH1118)))))</f>
        <v xml:space="preserve"> y 72</v>
      </c>
      <c r="DH1118" s="222" t="s">
        <v>6283</v>
      </c>
      <c r="DI1118" s="378">
        <f t="shared" si="559"/>
        <v>0</v>
      </c>
      <c r="DJ1118" s="379">
        <f t="shared" si="560"/>
        <v>0</v>
      </c>
      <c r="DK1118" s="380">
        <f t="shared" si="561"/>
        <v>0</v>
      </c>
    </row>
    <row r="1119" spans="1:115" ht="15" hidden="1" customHeight="1">
      <c r="A1119" s="81"/>
      <c r="B1119" s="82"/>
      <c r="C1119" s="85" t="s">
        <v>177</v>
      </c>
      <c r="D1119" s="623" t="str">
        <f>IF(CNGE_2024_M1_Secc1_Sub1!$D114="","",CNGE_2024_M1_Secc1_Sub1!$D114)</f>
        <v/>
      </c>
      <c r="E1119" s="624"/>
      <c r="F1119" s="624"/>
      <c r="G1119" s="624"/>
      <c r="H1119" s="624"/>
      <c r="I1119" s="624"/>
      <c r="J1119" s="624"/>
      <c r="K1119" s="624"/>
      <c r="L1119" s="625"/>
      <c r="M1119" s="111"/>
      <c r="N1119" s="111"/>
      <c r="O1119" s="111"/>
      <c r="P1119" s="111"/>
      <c r="Q1119" s="111"/>
      <c r="R1119" s="111"/>
      <c r="S1119" s="111"/>
      <c r="T1119" s="111"/>
      <c r="U1119" s="111"/>
      <c r="V1119" s="111"/>
      <c r="W1119" s="111"/>
      <c r="X1119" s="111"/>
      <c r="Y1119" s="111"/>
      <c r="Z1119" s="111"/>
      <c r="AA1119" s="111"/>
      <c r="AB1119" s="111"/>
      <c r="AC1119" s="111"/>
      <c r="AD1119" s="111"/>
      <c r="AE1119" s="8"/>
      <c r="AG1119" s="269">
        <f t="shared" si="483"/>
        <v>0</v>
      </c>
      <c r="AH1119" s="298">
        <f t="shared" si="484"/>
        <v>0</v>
      </c>
      <c r="AI1119" s="299">
        <f t="shared" si="485"/>
        <v>0</v>
      </c>
      <c r="AJ1119" s="300">
        <f t="shared" si="486"/>
        <v>0</v>
      </c>
      <c r="AK1119" s="301">
        <f t="shared" si="487"/>
        <v>0</v>
      </c>
      <c r="AL1119" s="298">
        <f t="shared" si="488"/>
        <v>0</v>
      </c>
      <c r="AM1119" s="299">
        <f t="shared" si="489"/>
        <v>0</v>
      </c>
      <c r="AN1119" s="300">
        <f t="shared" si="490"/>
        <v>0</v>
      </c>
      <c r="AO1119" s="301">
        <f t="shared" si="491"/>
        <v>0</v>
      </c>
      <c r="AP1119" s="298">
        <f t="shared" si="492"/>
        <v>0</v>
      </c>
      <c r="AQ1119" s="299">
        <f t="shared" si="493"/>
        <v>0</v>
      </c>
      <c r="AR1119" s="300">
        <f t="shared" si="494"/>
        <v>0</v>
      </c>
      <c r="AS1119" s="301">
        <f t="shared" si="495"/>
        <v>0</v>
      </c>
      <c r="AT1119" s="298">
        <f t="shared" si="496"/>
        <v>0</v>
      </c>
      <c r="AU1119" s="299">
        <f t="shared" si="497"/>
        <v>0</v>
      </c>
      <c r="AV1119" s="300">
        <f t="shared" si="498"/>
        <v>0</v>
      </c>
      <c r="AW1119" s="301">
        <f t="shared" si="499"/>
        <v>0</v>
      </c>
      <c r="AX1119" s="298">
        <f t="shared" si="500"/>
        <v>0</v>
      </c>
      <c r="AY1119" s="299">
        <f t="shared" si="501"/>
        <v>0</v>
      </c>
      <c r="AZ1119" s="300">
        <f t="shared" si="502"/>
        <v>0</v>
      </c>
      <c r="BA1119" s="301">
        <f t="shared" si="503"/>
        <v>0</v>
      </c>
      <c r="BB1119" s="298">
        <f t="shared" si="504"/>
        <v>0</v>
      </c>
      <c r="BC1119" s="299">
        <f t="shared" si="505"/>
        <v>0</v>
      </c>
      <c r="BD1119" s="300">
        <f t="shared" si="506"/>
        <v>0</v>
      </c>
      <c r="BE1119" s="301">
        <f t="shared" si="507"/>
        <v>0</v>
      </c>
      <c r="BF1119" s="298">
        <f t="shared" si="508"/>
        <v>0</v>
      </c>
      <c r="BG1119" s="299">
        <f t="shared" si="509"/>
        <v>0</v>
      </c>
      <c r="BH1119" s="300">
        <f t="shared" si="510"/>
        <v>0</v>
      </c>
      <c r="BI1119" s="301">
        <f t="shared" si="511"/>
        <v>0</v>
      </c>
      <c r="BJ1119" s="298">
        <f t="shared" si="512"/>
        <v>0</v>
      </c>
      <c r="BK1119" s="299">
        <f t="shared" si="513"/>
        <v>0</v>
      </c>
      <c r="BL1119" s="300">
        <f t="shared" si="514"/>
        <v>0</v>
      </c>
      <c r="BM1119" s="301">
        <f t="shared" si="515"/>
        <v>0</v>
      </c>
      <c r="BN1119" s="298">
        <f t="shared" si="516"/>
        <v>0</v>
      </c>
      <c r="BO1119" s="299">
        <f t="shared" si="517"/>
        <v>0</v>
      </c>
      <c r="BP1119" s="300">
        <f t="shared" si="518"/>
        <v>0</v>
      </c>
      <c r="BQ1119" s="301">
        <f t="shared" si="519"/>
        <v>0</v>
      </c>
      <c r="BR1119" s="298">
        <f t="shared" si="520"/>
        <v>0</v>
      </c>
      <c r="BS1119" s="299">
        <f t="shared" si="521"/>
        <v>0</v>
      </c>
      <c r="BT1119" s="300">
        <f t="shared" si="522"/>
        <v>0</v>
      </c>
      <c r="BU1119" s="301">
        <f t="shared" si="523"/>
        <v>0</v>
      </c>
      <c r="BV1119" s="298">
        <f t="shared" si="524"/>
        <v>0</v>
      </c>
      <c r="BW1119" s="299">
        <f t="shared" si="525"/>
        <v>0</v>
      </c>
      <c r="BX1119" s="300">
        <f t="shared" si="526"/>
        <v>0</v>
      </c>
      <c r="BY1119" s="301">
        <f t="shared" si="527"/>
        <v>0</v>
      </c>
      <c r="BZ1119" s="298">
        <f t="shared" si="528"/>
        <v>0</v>
      </c>
      <c r="CA1119" s="299">
        <f t="shared" si="529"/>
        <v>0</v>
      </c>
      <c r="CB1119" s="300">
        <f t="shared" si="530"/>
        <v>0</v>
      </c>
      <c r="CC1119" s="301">
        <f t="shared" si="531"/>
        <v>0</v>
      </c>
      <c r="CD1119" s="298">
        <f t="shared" si="532"/>
        <v>0</v>
      </c>
      <c r="CE1119" s="299">
        <f t="shared" si="533"/>
        <v>0</v>
      </c>
      <c r="CF1119" s="300">
        <f t="shared" si="534"/>
        <v>0</v>
      </c>
      <c r="CG1119" s="301">
        <f t="shared" si="535"/>
        <v>0</v>
      </c>
      <c r="CH1119" s="298">
        <f t="shared" si="536"/>
        <v>0</v>
      </c>
      <c r="CI1119" s="299">
        <f t="shared" si="537"/>
        <v>0</v>
      </c>
      <c r="CJ1119" s="300">
        <f t="shared" si="538"/>
        <v>0</v>
      </c>
      <c r="CK1119" s="301">
        <f t="shared" si="539"/>
        <v>0</v>
      </c>
      <c r="CL1119" s="298">
        <f t="shared" si="540"/>
        <v>0</v>
      </c>
      <c r="CM1119" s="299">
        <f t="shared" si="541"/>
        <v>0</v>
      </c>
      <c r="CN1119" s="300">
        <f t="shared" si="542"/>
        <v>0</v>
      </c>
      <c r="CO1119" s="301">
        <f t="shared" si="543"/>
        <v>0</v>
      </c>
      <c r="CP1119" s="298">
        <f t="shared" si="544"/>
        <v>0</v>
      </c>
      <c r="CQ1119" s="299">
        <f t="shared" si="545"/>
        <v>0</v>
      </c>
      <c r="CR1119" s="300">
        <f t="shared" si="546"/>
        <v>0</v>
      </c>
      <c r="CS1119" s="301">
        <f t="shared" si="547"/>
        <v>0</v>
      </c>
      <c r="CT1119" s="298">
        <f t="shared" si="548"/>
        <v>0</v>
      </c>
      <c r="CU1119" s="299">
        <f t="shared" si="549"/>
        <v>0</v>
      </c>
      <c r="CV1119" s="300">
        <f t="shared" si="550"/>
        <v>0</v>
      </c>
      <c r="CW1119" s="301">
        <f t="shared" si="551"/>
        <v>0</v>
      </c>
      <c r="CX1119" s="298">
        <f t="shared" si="552"/>
        <v>0</v>
      </c>
      <c r="CY1119" s="299">
        <f t="shared" si="553"/>
        <v>0</v>
      </c>
      <c r="CZ1119" s="300">
        <f t="shared" si="554"/>
        <v>0</v>
      </c>
      <c r="DA1119" s="301">
        <f t="shared" si="555"/>
        <v>0</v>
      </c>
      <c r="DB1119" s="371">
        <f t="shared" si="556"/>
        <v>0</v>
      </c>
      <c r="DC1119" s="303">
        <f t="shared" si="557"/>
        <v>0</v>
      </c>
      <c r="DD1119" s="304" t="str">
        <f>IF(DC1119=0,"",
IF(SUM($DC$1047:DC1119)=1,DE1119,
IF($DC$1167&gt;SUM($DC$1047:DC1119),_xlfn.CONCAT(", ",DE1119),
IF($DC$1167=SUM($DC$1047:DC1119),_xlfn.CONCAT(" y ",DE1119)))))</f>
        <v/>
      </c>
      <c r="DE1119" s="231" t="s">
        <v>6284</v>
      </c>
      <c r="DF1119" s="290">
        <f t="shared" si="558"/>
        <v>0</v>
      </c>
      <c r="DG1119" s="291" t="str">
        <f>IF(DF1119=0,"",
IF(SUM($DF$1047:DF1119)=1,DH1119,
IF($DF$1167&gt;SUM($DF$1047:DF1119),_xlfn.CONCAT(", ",DH1119),
IF($DF$1167=SUM($DF$1047:DF1119),_xlfn.CONCAT(" y ",DH1119)))))</f>
        <v/>
      </c>
      <c r="DH1119" s="222" t="s">
        <v>6284</v>
      </c>
      <c r="DI1119" s="378">
        <f t="shared" si="559"/>
        <v>0</v>
      </c>
      <c r="DJ1119" s="379">
        <f t="shared" si="560"/>
        <v>0</v>
      </c>
      <c r="DK1119" s="380">
        <f t="shared" si="561"/>
        <v>0</v>
      </c>
    </row>
    <row r="1120" spans="1:115" ht="15" hidden="1" customHeight="1">
      <c r="A1120" s="81"/>
      <c r="B1120" s="82"/>
      <c r="C1120" s="85" t="s">
        <v>178</v>
      </c>
      <c r="D1120" s="623" t="str">
        <f>IF(CNGE_2024_M1_Secc1_Sub1!$D115="","",CNGE_2024_M1_Secc1_Sub1!$D115)</f>
        <v/>
      </c>
      <c r="E1120" s="624"/>
      <c r="F1120" s="624"/>
      <c r="G1120" s="624"/>
      <c r="H1120" s="624"/>
      <c r="I1120" s="624"/>
      <c r="J1120" s="624"/>
      <c r="K1120" s="624"/>
      <c r="L1120" s="625"/>
      <c r="M1120" s="111"/>
      <c r="N1120" s="111"/>
      <c r="O1120" s="111"/>
      <c r="P1120" s="111"/>
      <c r="Q1120" s="111"/>
      <c r="R1120" s="111"/>
      <c r="S1120" s="111"/>
      <c r="T1120" s="111"/>
      <c r="U1120" s="111"/>
      <c r="V1120" s="111"/>
      <c r="W1120" s="111"/>
      <c r="X1120" s="111"/>
      <c r="Y1120" s="111"/>
      <c r="Z1120" s="111"/>
      <c r="AA1120" s="111"/>
      <c r="AB1120" s="111"/>
      <c r="AC1120" s="111"/>
      <c r="AD1120" s="111"/>
      <c r="AE1120" s="8"/>
      <c r="AG1120" s="269">
        <f t="shared" si="483"/>
        <v>0</v>
      </c>
      <c r="AH1120" s="298">
        <f t="shared" si="484"/>
        <v>0</v>
      </c>
      <c r="AI1120" s="299">
        <f t="shared" si="485"/>
        <v>0</v>
      </c>
      <c r="AJ1120" s="300">
        <f t="shared" si="486"/>
        <v>0</v>
      </c>
      <c r="AK1120" s="301">
        <f t="shared" si="487"/>
        <v>0</v>
      </c>
      <c r="AL1120" s="298">
        <f t="shared" si="488"/>
        <v>0</v>
      </c>
      <c r="AM1120" s="299">
        <f t="shared" si="489"/>
        <v>0</v>
      </c>
      <c r="AN1120" s="300">
        <f t="shared" si="490"/>
        <v>0</v>
      </c>
      <c r="AO1120" s="301">
        <f t="shared" si="491"/>
        <v>0</v>
      </c>
      <c r="AP1120" s="298">
        <f t="shared" si="492"/>
        <v>0</v>
      </c>
      <c r="AQ1120" s="299">
        <f t="shared" si="493"/>
        <v>0</v>
      </c>
      <c r="AR1120" s="300">
        <f t="shared" si="494"/>
        <v>0</v>
      </c>
      <c r="AS1120" s="301">
        <f t="shared" si="495"/>
        <v>0</v>
      </c>
      <c r="AT1120" s="298">
        <f t="shared" si="496"/>
        <v>0</v>
      </c>
      <c r="AU1120" s="299">
        <f t="shared" si="497"/>
        <v>0</v>
      </c>
      <c r="AV1120" s="300">
        <f t="shared" si="498"/>
        <v>0</v>
      </c>
      <c r="AW1120" s="301">
        <f t="shared" si="499"/>
        <v>0</v>
      </c>
      <c r="AX1120" s="298">
        <f t="shared" si="500"/>
        <v>0</v>
      </c>
      <c r="AY1120" s="299">
        <f t="shared" si="501"/>
        <v>0</v>
      </c>
      <c r="AZ1120" s="300">
        <f t="shared" si="502"/>
        <v>0</v>
      </c>
      <c r="BA1120" s="301">
        <f t="shared" si="503"/>
        <v>0</v>
      </c>
      <c r="BB1120" s="298">
        <f t="shared" si="504"/>
        <v>0</v>
      </c>
      <c r="BC1120" s="299">
        <f t="shared" si="505"/>
        <v>0</v>
      </c>
      <c r="BD1120" s="300">
        <f t="shared" si="506"/>
        <v>0</v>
      </c>
      <c r="BE1120" s="301">
        <f t="shared" si="507"/>
        <v>0</v>
      </c>
      <c r="BF1120" s="298">
        <f t="shared" si="508"/>
        <v>0</v>
      </c>
      <c r="BG1120" s="299">
        <f t="shared" si="509"/>
        <v>0</v>
      </c>
      <c r="BH1120" s="300">
        <f t="shared" si="510"/>
        <v>0</v>
      </c>
      <c r="BI1120" s="301">
        <f t="shared" si="511"/>
        <v>0</v>
      </c>
      <c r="BJ1120" s="298">
        <f t="shared" si="512"/>
        <v>0</v>
      </c>
      <c r="BK1120" s="299">
        <f t="shared" si="513"/>
        <v>0</v>
      </c>
      <c r="BL1120" s="300">
        <f t="shared" si="514"/>
        <v>0</v>
      </c>
      <c r="BM1120" s="301">
        <f t="shared" si="515"/>
        <v>0</v>
      </c>
      <c r="BN1120" s="298">
        <f t="shared" si="516"/>
        <v>0</v>
      </c>
      <c r="BO1120" s="299">
        <f t="shared" si="517"/>
        <v>0</v>
      </c>
      <c r="BP1120" s="300">
        <f t="shared" si="518"/>
        <v>0</v>
      </c>
      <c r="BQ1120" s="301">
        <f t="shared" si="519"/>
        <v>0</v>
      </c>
      <c r="BR1120" s="298">
        <f t="shared" si="520"/>
        <v>0</v>
      </c>
      <c r="BS1120" s="299">
        <f t="shared" si="521"/>
        <v>0</v>
      </c>
      <c r="BT1120" s="300">
        <f t="shared" si="522"/>
        <v>0</v>
      </c>
      <c r="BU1120" s="301">
        <f t="shared" si="523"/>
        <v>0</v>
      </c>
      <c r="BV1120" s="298">
        <f t="shared" si="524"/>
        <v>0</v>
      </c>
      <c r="BW1120" s="299">
        <f t="shared" si="525"/>
        <v>0</v>
      </c>
      <c r="BX1120" s="300">
        <f t="shared" si="526"/>
        <v>0</v>
      </c>
      <c r="BY1120" s="301">
        <f t="shared" si="527"/>
        <v>0</v>
      </c>
      <c r="BZ1120" s="298">
        <f t="shared" si="528"/>
        <v>0</v>
      </c>
      <c r="CA1120" s="299">
        <f t="shared" si="529"/>
        <v>0</v>
      </c>
      <c r="CB1120" s="300">
        <f t="shared" si="530"/>
        <v>0</v>
      </c>
      <c r="CC1120" s="301">
        <f t="shared" si="531"/>
        <v>0</v>
      </c>
      <c r="CD1120" s="298">
        <f t="shared" si="532"/>
        <v>0</v>
      </c>
      <c r="CE1120" s="299">
        <f t="shared" si="533"/>
        <v>0</v>
      </c>
      <c r="CF1120" s="300">
        <f t="shared" si="534"/>
        <v>0</v>
      </c>
      <c r="CG1120" s="301">
        <f t="shared" si="535"/>
        <v>0</v>
      </c>
      <c r="CH1120" s="298">
        <f t="shared" si="536"/>
        <v>0</v>
      </c>
      <c r="CI1120" s="299">
        <f t="shared" si="537"/>
        <v>0</v>
      </c>
      <c r="CJ1120" s="300">
        <f t="shared" si="538"/>
        <v>0</v>
      </c>
      <c r="CK1120" s="301">
        <f t="shared" si="539"/>
        <v>0</v>
      </c>
      <c r="CL1120" s="298">
        <f t="shared" si="540"/>
        <v>0</v>
      </c>
      <c r="CM1120" s="299">
        <f t="shared" si="541"/>
        <v>0</v>
      </c>
      <c r="CN1120" s="300">
        <f t="shared" si="542"/>
        <v>0</v>
      </c>
      <c r="CO1120" s="301">
        <f t="shared" si="543"/>
        <v>0</v>
      </c>
      <c r="CP1120" s="298">
        <f t="shared" si="544"/>
        <v>0</v>
      </c>
      <c r="CQ1120" s="299">
        <f t="shared" si="545"/>
        <v>0</v>
      </c>
      <c r="CR1120" s="300">
        <f t="shared" si="546"/>
        <v>0</v>
      </c>
      <c r="CS1120" s="301">
        <f t="shared" si="547"/>
        <v>0</v>
      </c>
      <c r="CT1120" s="298">
        <f t="shared" si="548"/>
        <v>0</v>
      </c>
      <c r="CU1120" s="299">
        <f t="shared" si="549"/>
        <v>0</v>
      </c>
      <c r="CV1120" s="300">
        <f t="shared" si="550"/>
        <v>0</v>
      </c>
      <c r="CW1120" s="301">
        <f t="shared" si="551"/>
        <v>0</v>
      </c>
      <c r="CX1120" s="298">
        <f t="shared" si="552"/>
        <v>0</v>
      </c>
      <c r="CY1120" s="299">
        <f t="shared" si="553"/>
        <v>0</v>
      </c>
      <c r="CZ1120" s="300">
        <f t="shared" si="554"/>
        <v>0</v>
      </c>
      <c r="DA1120" s="301">
        <f t="shared" si="555"/>
        <v>0</v>
      </c>
      <c r="DB1120" s="371">
        <f t="shared" si="556"/>
        <v>0</v>
      </c>
      <c r="DC1120" s="303">
        <f t="shared" si="557"/>
        <v>0</v>
      </c>
      <c r="DD1120" s="304" t="str">
        <f>IF(DC1120=0,"",
IF(SUM($DC$1047:DC1120)=1,DE1120,
IF($DC$1167&gt;SUM($DC$1047:DC1120),_xlfn.CONCAT(", ",DE1120),
IF($DC$1167=SUM($DC$1047:DC1120),_xlfn.CONCAT(" y ",DE1120)))))</f>
        <v/>
      </c>
      <c r="DE1120" s="231" t="s">
        <v>6285</v>
      </c>
      <c r="DF1120" s="290">
        <f t="shared" si="558"/>
        <v>0</v>
      </c>
      <c r="DG1120" s="291" t="str">
        <f>IF(DF1120=0,"",
IF(SUM($DF$1047:DF1120)=1,DH1120,
IF($DF$1167&gt;SUM($DF$1047:DF1120),_xlfn.CONCAT(", ",DH1120),
IF($DF$1167=SUM($DF$1047:DF1120),_xlfn.CONCAT(" y ",DH1120)))))</f>
        <v/>
      </c>
      <c r="DH1120" s="222" t="s">
        <v>6285</v>
      </c>
      <c r="DI1120" s="378">
        <f t="shared" si="559"/>
        <v>0</v>
      </c>
      <c r="DJ1120" s="379">
        <f t="shared" si="560"/>
        <v>0</v>
      </c>
      <c r="DK1120" s="380">
        <f t="shared" si="561"/>
        <v>0</v>
      </c>
    </row>
    <row r="1121" spans="1:115" ht="15" hidden="1" customHeight="1">
      <c r="A1121" s="81"/>
      <c r="B1121" s="82"/>
      <c r="C1121" s="85" t="s">
        <v>179</v>
      </c>
      <c r="D1121" s="623" t="str">
        <f>IF(CNGE_2024_M1_Secc1_Sub1!$D116="","",CNGE_2024_M1_Secc1_Sub1!$D116)</f>
        <v/>
      </c>
      <c r="E1121" s="624"/>
      <c r="F1121" s="624"/>
      <c r="G1121" s="624"/>
      <c r="H1121" s="624"/>
      <c r="I1121" s="624"/>
      <c r="J1121" s="624"/>
      <c r="K1121" s="624"/>
      <c r="L1121" s="625"/>
      <c r="M1121" s="111"/>
      <c r="N1121" s="111"/>
      <c r="O1121" s="111"/>
      <c r="P1121" s="111"/>
      <c r="Q1121" s="111"/>
      <c r="R1121" s="111"/>
      <c r="S1121" s="111"/>
      <c r="T1121" s="111"/>
      <c r="U1121" s="111"/>
      <c r="V1121" s="111"/>
      <c r="W1121" s="111"/>
      <c r="X1121" s="111"/>
      <c r="Y1121" s="111"/>
      <c r="Z1121" s="111"/>
      <c r="AA1121" s="111"/>
      <c r="AB1121" s="111"/>
      <c r="AC1121" s="111"/>
      <c r="AD1121" s="111"/>
      <c r="AE1121" s="8"/>
      <c r="AG1121" s="269">
        <f t="shared" si="483"/>
        <v>0</v>
      </c>
      <c r="AH1121" s="298">
        <f t="shared" si="484"/>
        <v>0</v>
      </c>
      <c r="AI1121" s="299">
        <f t="shared" si="485"/>
        <v>0</v>
      </c>
      <c r="AJ1121" s="300">
        <f t="shared" si="486"/>
        <v>0</v>
      </c>
      <c r="AK1121" s="301">
        <f t="shared" si="487"/>
        <v>0</v>
      </c>
      <c r="AL1121" s="298">
        <f t="shared" si="488"/>
        <v>0</v>
      </c>
      <c r="AM1121" s="299">
        <f t="shared" si="489"/>
        <v>0</v>
      </c>
      <c r="AN1121" s="300">
        <f t="shared" si="490"/>
        <v>0</v>
      </c>
      <c r="AO1121" s="301">
        <f t="shared" si="491"/>
        <v>0</v>
      </c>
      <c r="AP1121" s="298">
        <f t="shared" si="492"/>
        <v>0</v>
      </c>
      <c r="AQ1121" s="299">
        <f t="shared" si="493"/>
        <v>0</v>
      </c>
      <c r="AR1121" s="300">
        <f t="shared" si="494"/>
        <v>0</v>
      </c>
      <c r="AS1121" s="301">
        <f t="shared" si="495"/>
        <v>0</v>
      </c>
      <c r="AT1121" s="298">
        <f t="shared" si="496"/>
        <v>0</v>
      </c>
      <c r="AU1121" s="299">
        <f t="shared" si="497"/>
        <v>0</v>
      </c>
      <c r="AV1121" s="300">
        <f t="shared" si="498"/>
        <v>0</v>
      </c>
      <c r="AW1121" s="301">
        <f t="shared" si="499"/>
        <v>0</v>
      </c>
      <c r="AX1121" s="298">
        <f t="shared" si="500"/>
        <v>0</v>
      </c>
      <c r="AY1121" s="299">
        <f t="shared" si="501"/>
        <v>0</v>
      </c>
      <c r="AZ1121" s="300">
        <f t="shared" si="502"/>
        <v>0</v>
      </c>
      <c r="BA1121" s="301">
        <f t="shared" si="503"/>
        <v>0</v>
      </c>
      <c r="BB1121" s="298">
        <f t="shared" si="504"/>
        <v>0</v>
      </c>
      <c r="BC1121" s="299">
        <f t="shared" si="505"/>
        <v>0</v>
      </c>
      <c r="BD1121" s="300">
        <f t="shared" si="506"/>
        <v>0</v>
      </c>
      <c r="BE1121" s="301">
        <f t="shared" si="507"/>
        <v>0</v>
      </c>
      <c r="BF1121" s="298">
        <f t="shared" si="508"/>
        <v>0</v>
      </c>
      <c r="BG1121" s="299">
        <f t="shared" si="509"/>
        <v>0</v>
      </c>
      <c r="BH1121" s="300">
        <f t="shared" si="510"/>
        <v>0</v>
      </c>
      <c r="BI1121" s="301">
        <f t="shared" si="511"/>
        <v>0</v>
      </c>
      <c r="BJ1121" s="298">
        <f t="shared" si="512"/>
        <v>0</v>
      </c>
      <c r="BK1121" s="299">
        <f t="shared" si="513"/>
        <v>0</v>
      </c>
      <c r="BL1121" s="300">
        <f t="shared" si="514"/>
        <v>0</v>
      </c>
      <c r="BM1121" s="301">
        <f t="shared" si="515"/>
        <v>0</v>
      </c>
      <c r="BN1121" s="298">
        <f t="shared" si="516"/>
        <v>0</v>
      </c>
      <c r="BO1121" s="299">
        <f t="shared" si="517"/>
        <v>0</v>
      </c>
      <c r="BP1121" s="300">
        <f t="shared" si="518"/>
        <v>0</v>
      </c>
      <c r="BQ1121" s="301">
        <f t="shared" si="519"/>
        <v>0</v>
      </c>
      <c r="BR1121" s="298">
        <f t="shared" si="520"/>
        <v>0</v>
      </c>
      <c r="BS1121" s="299">
        <f t="shared" si="521"/>
        <v>0</v>
      </c>
      <c r="BT1121" s="300">
        <f t="shared" si="522"/>
        <v>0</v>
      </c>
      <c r="BU1121" s="301">
        <f t="shared" si="523"/>
        <v>0</v>
      </c>
      <c r="BV1121" s="298">
        <f t="shared" si="524"/>
        <v>0</v>
      </c>
      <c r="BW1121" s="299">
        <f t="shared" si="525"/>
        <v>0</v>
      </c>
      <c r="BX1121" s="300">
        <f t="shared" si="526"/>
        <v>0</v>
      </c>
      <c r="BY1121" s="301">
        <f t="shared" si="527"/>
        <v>0</v>
      </c>
      <c r="BZ1121" s="298">
        <f t="shared" si="528"/>
        <v>0</v>
      </c>
      <c r="CA1121" s="299">
        <f t="shared" si="529"/>
        <v>0</v>
      </c>
      <c r="CB1121" s="300">
        <f t="shared" si="530"/>
        <v>0</v>
      </c>
      <c r="CC1121" s="301">
        <f t="shared" si="531"/>
        <v>0</v>
      </c>
      <c r="CD1121" s="298">
        <f t="shared" si="532"/>
        <v>0</v>
      </c>
      <c r="CE1121" s="299">
        <f t="shared" si="533"/>
        <v>0</v>
      </c>
      <c r="CF1121" s="300">
        <f t="shared" si="534"/>
        <v>0</v>
      </c>
      <c r="CG1121" s="301">
        <f t="shared" si="535"/>
        <v>0</v>
      </c>
      <c r="CH1121" s="298">
        <f t="shared" si="536"/>
        <v>0</v>
      </c>
      <c r="CI1121" s="299">
        <f t="shared" si="537"/>
        <v>0</v>
      </c>
      <c r="CJ1121" s="300">
        <f t="shared" si="538"/>
        <v>0</v>
      </c>
      <c r="CK1121" s="301">
        <f t="shared" si="539"/>
        <v>0</v>
      </c>
      <c r="CL1121" s="298">
        <f t="shared" si="540"/>
        <v>0</v>
      </c>
      <c r="CM1121" s="299">
        <f t="shared" si="541"/>
        <v>0</v>
      </c>
      <c r="CN1121" s="300">
        <f t="shared" si="542"/>
        <v>0</v>
      </c>
      <c r="CO1121" s="301">
        <f t="shared" si="543"/>
        <v>0</v>
      </c>
      <c r="CP1121" s="298">
        <f t="shared" si="544"/>
        <v>0</v>
      </c>
      <c r="CQ1121" s="299">
        <f t="shared" si="545"/>
        <v>0</v>
      </c>
      <c r="CR1121" s="300">
        <f t="shared" si="546"/>
        <v>0</v>
      </c>
      <c r="CS1121" s="301">
        <f t="shared" si="547"/>
        <v>0</v>
      </c>
      <c r="CT1121" s="298">
        <f t="shared" si="548"/>
        <v>0</v>
      </c>
      <c r="CU1121" s="299">
        <f t="shared" si="549"/>
        <v>0</v>
      </c>
      <c r="CV1121" s="300">
        <f t="shared" si="550"/>
        <v>0</v>
      </c>
      <c r="CW1121" s="301">
        <f t="shared" si="551"/>
        <v>0</v>
      </c>
      <c r="CX1121" s="298">
        <f t="shared" si="552"/>
        <v>0</v>
      </c>
      <c r="CY1121" s="299">
        <f t="shared" si="553"/>
        <v>0</v>
      </c>
      <c r="CZ1121" s="300">
        <f t="shared" si="554"/>
        <v>0</v>
      </c>
      <c r="DA1121" s="301">
        <f t="shared" si="555"/>
        <v>0</v>
      </c>
      <c r="DB1121" s="371">
        <f t="shared" si="556"/>
        <v>0</v>
      </c>
      <c r="DC1121" s="303">
        <f t="shared" si="557"/>
        <v>0</v>
      </c>
      <c r="DD1121" s="304" t="str">
        <f>IF(DC1121=0,"",
IF(SUM($DC$1047:DC1121)=1,DE1121,
IF($DC$1167&gt;SUM($DC$1047:DC1121),_xlfn.CONCAT(", ",DE1121),
IF($DC$1167=SUM($DC$1047:DC1121),_xlfn.CONCAT(" y ",DE1121)))))</f>
        <v/>
      </c>
      <c r="DE1121" s="231" t="s">
        <v>6286</v>
      </c>
      <c r="DF1121" s="290">
        <f t="shared" si="558"/>
        <v>0</v>
      </c>
      <c r="DG1121" s="291" t="str">
        <f>IF(DF1121=0,"",
IF(SUM($DF$1047:DF1121)=1,DH1121,
IF($DF$1167&gt;SUM($DF$1047:DF1121),_xlfn.CONCAT(", ",DH1121),
IF($DF$1167=SUM($DF$1047:DF1121),_xlfn.CONCAT(" y ",DH1121)))))</f>
        <v/>
      </c>
      <c r="DH1121" s="222" t="s">
        <v>6286</v>
      </c>
      <c r="DI1121" s="378">
        <f t="shared" si="559"/>
        <v>0</v>
      </c>
      <c r="DJ1121" s="379">
        <f t="shared" si="560"/>
        <v>0</v>
      </c>
      <c r="DK1121" s="380">
        <f t="shared" si="561"/>
        <v>0</v>
      </c>
    </row>
    <row r="1122" spans="1:115" ht="15" hidden="1" customHeight="1">
      <c r="A1122" s="81"/>
      <c r="B1122" s="82"/>
      <c r="C1122" s="85" t="s">
        <v>180</v>
      </c>
      <c r="D1122" s="623" t="str">
        <f>IF(CNGE_2024_M1_Secc1_Sub1!$D117="","",CNGE_2024_M1_Secc1_Sub1!$D117)</f>
        <v/>
      </c>
      <c r="E1122" s="624"/>
      <c r="F1122" s="624"/>
      <c r="G1122" s="624"/>
      <c r="H1122" s="624"/>
      <c r="I1122" s="624"/>
      <c r="J1122" s="624"/>
      <c r="K1122" s="624"/>
      <c r="L1122" s="625"/>
      <c r="M1122" s="111"/>
      <c r="N1122" s="111"/>
      <c r="O1122" s="111"/>
      <c r="P1122" s="111"/>
      <c r="Q1122" s="111"/>
      <c r="R1122" s="111"/>
      <c r="S1122" s="111"/>
      <c r="T1122" s="111"/>
      <c r="U1122" s="111"/>
      <c r="V1122" s="111"/>
      <c r="W1122" s="111"/>
      <c r="X1122" s="111"/>
      <c r="Y1122" s="111"/>
      <c r="Z1122" s="111"/>
      <c r="AA1122" s="111"/>
      <c r="AB1122" s="111"/>
      <c r="AC1122" s="111"/>
      <c r="AD1122" s="111"/>
      <c r="AE1122" s="8"/>
      <c r="AG1122" s="269">
        <f t="shared" si="483"/>
        <v>0</v>
      </c>
      <c r="AH1122" s="298">
        <f t="shared" si="484"/>
        <v>0</v>
      </c>
      <c r="AI1122" s="299">
        <f t="shared" si="485"/>
        <v>0</v>
      </c>
      <c r="AJ1122" s="300">
        <f t="shared" si="486"/>
        <v>0</v>
      </c>
      <c r="AK1122" s="301">
        <f t="shared" si="487"/>
        <v>0</v>
      </c>
      <c r="AL1122" s="298">
        <f t="shared" si="488"/>
        <v>0</v>
      </c>
      <c r="AM1122" s="299">
        <f t="shared" si="489"/>
        <v>0</v>
      </c>
      <c r="AN1122" s="300">
        <f t="shared" si="490"/>
        <v>0</v>
      </c>
      <c r="AO1122" s="301">
        <f t="shared" si="491"/>
        <v>0</v>
      </c>
      <c r="AP1122" s="298">
        <f t="shared" si="492"/>
        <v>0</v>
      </c>
      <c r="AQ1122" s="299">
        <f t="shared" si="493"/>
        <v>0</v>
      </c>
      <c r="AR1122" s="300">
        <f t="shared" si="494"/>
        <v>0</v>
      </c>
      <c r="AS1122" s="301">
        <f t="shared" si="495"/>
        <v>0</v>
      </c>
      <c r="AT1122" s="298">
        <f t="shared" si="496"/>
        <v>0</v>
      </c>
      <c r="AU1122" s="299">
        <f t="shared" si="497"/>
        <v>0</v>
      </c>
      <c r="AV1122" s="300">
        <f t="shared" si="498"/>
        <v>0</v>
      </c>
      <c r="AW1122" s="301">
        <f t="shared" si="499"/>
        <v>0</v>
      </c>
      <c r="AX1122" s="298">
        <f t="shared" si="500"/>
        <v>0</v>
      </c>
      <c r="AY1122" s="299">
        <f t="shared" si="501"/>
        <v>0</v>
      </c>
      <c r="AZ1122" s="300">
        <f t="shared" si="502"/>
        <v>0</v>
      </c>
      <c r="BA1122" s="301">
        <f t="shared" si="503"/>
        <v>0</v>
      </c>
      <c r="BB1122" s="298">
        <f t="shared" si="504"/>
        <v>0</v>
      </c>
      <c r="BC1122" s="299">
        <f t="shared" si="505"/>
        <v>0</v>
      </c>
      <c r="BD1122" s="300">
        <f t="shared" si="506"/>
        <v>0</v>
      </c>
      <c r="BE1122" s="301">
        <f t="shared" si="507"/>
        <v>0</v>
      </c>
      <c r="BF1122" s="298">
        <f t="shared" si="508"/>
        <v>0</v>
      </c>
      <c r="BG1122" s="299">
        <f t="shared" si="509"/>
        <v>0</v>
      </c>
      <c r="BH1122" s="300">
        <f t="shared" si="510"/>
        <v>0</v>
      </c>
      <c r="BI1122" s="301">
        <f t="shared" si="511"/>
        <v>0</v>
      </c>
      <c r="BJ1122" s="298">
        <f t="shared" si="512"/>
        <v>0</v>
      </c>
      <c r="BK1122" s="299">
        <f t="shared" si="513"/>
        <v>0</v>
      </c>
      <c r="BL1122" s="300">
        <f t="shared" si="514"/>
        <v>0</v>
      </c>
      <c r="BM1122" s="301">
        <f t="shared" si="515"/>
        <v>0</v>
      </c>
      <c r="BN1122" s="298">
        <f t="shared" si="516"/>
        <v>0</v>
      </c>
      <c r="BO1122" s="299">
        <f t="shared" si="517"/>
        <v>0</v>
      </c>
      <c r="BP1122" s="300">
        <f t="shared" si="518"/>
        <v>0</v>
      </c>
      <c r="BQ1122" s="301">
        <f t="shared" si="519"/>
        <v>0</v>
      </c>
      <c r="BR1122" s="298">
        <f t="shared" si="520"/>
        <v>0</v>
      </c>
      <c r="BS1122" s="299">
        <f t="shared" si="521"/>
        <v>0</v>
      </c>
      <c r="BT1122" s="300">
        <f t="shared" si="522"/>
        <v>0</v>
      </c>
      <c r="BU1122" s="301">
        <f t="shared" si="523"/>
        <v>0</v>
      </c>
      <c r="BV1122" s="298">
        <f t="shared" si="524"/>
        <v>0</v>
      </c>
      <c r="BW1122" s="299">
        <f t="shared" si="525"/>
        <v>0</v>
      </c>
      <c r="BX1122" s="300">
        <f t="shared" si="526"/>
        <v>0</v>
      </c>
      <c r="BY1122" s="301">
        <f t="shared" si="527"/>
        <v>0</v>
      </c>
      <c r="BZ1122" s="298">
        <f t="shared" si="528"/>
        <v>0</v>
      </c>
      <c r="CA1122" s="299">
        <f t="shared" si="529"/>
        <v>0</v>
      </c>
      <c r="CB1122" s="300">
        <f t="shared" si="530"/>
        <v>0</v>
      </c>
      <c r="CC1122" s="301">
        <f t="shared" si="531"/>
        <v>0</v>
      </c>
      <c r="CD1122" s="298">
        <f t="shared" si="532"/>
        <v>0</v>
      </c>
      <c r="CE1122" s="299">
        <f t="shared" si="533"/>
        <v>0</v>
      </c>
      <c r="CF1122" s="300">
        <f t="shared" si="534"/>
        <v>0</v>
      </c>
      <c r="CG1122" s="301">
        <f t="shared" si="535"/>
        <v>0</v>
      </c>
      <c r="CH1122" s="298">
        <f t="shared" si="536"/>
        <v>0</v>
      </c>
      <c r="CI1122" s="299">
        <f t="shared" si="537"/>
        <v>0</v>
      </c>
      <c r="CJ1122" s="300">
        <f t="shared" si="538"/>
        <v>0</v>
      </c>
      <c r="CK1122" s="301">
        <f t="shared" si="539"/>
        <v>0</v>
      </c>
      <c r="CL1122" s="298">
        <f t="shared" si="540"/>
        <v>0</v>
      </c>
      <c r="CM1122" s="299">
        <f t="shared" si="541"/>
        <v>0</v>
      </c>
      <c r="CN1122" s="300">
        <f t="shared" si="542"/>
        <v>0</v>
      </c>
      <c r="CO1122" s="301">
        <f t="shared" si="543"/>
        <v>0</v>
      </c>
      <c r="CP1122" s="298">
        <f t="shared" si="544"/>
        <v>0</v>
      </c>
      <c r="CQ1122" s="299">
        <f t="shared" si="545"/>
        <v>0</v>
      </c>
      <c r="CR1122" s="300">
        <f t="shared" si="546"/>
        <v>0</v>
      </c>
      <c r="CS1122" s="301">
        <f t="shared" si="547"/>
        <v>0</v>
      </c>
      <c r="CT1122" s="298">
        <f t="shared" si="548"/>
        <v>0</v>
      </c>
      <c r="CU1122" s="299">
        <f t="shared" si="549"/>
        <v>0</v>
      </c>
      <c r="CV1122" s="300">
        <f t="shared" si="550"/>
        <v>0</v>
      </c>
      <c r="CW1122" s="301">
        <f t="shared" si="551"/>
        <v>0</v>
      </c>
      <c r="CX1122" s="298">
        <f t="shared" si="552"/>
        <v>0</v>
      </c>
      <c r="CY1122" s="299">
        <f t="shared" si="553"/>
        <v>0</v>
      </c>
      <c r="CZ1122" s="300">
        <f t="shared" si="554"/>
        <v>0</v>
      </c>
      <c r="DA1122" s="301">
        <f t="shared" si="555"/>
        <v>0</v>
      </c>
      <c r="DB1122" s="371">
        <f t="shared" si="556"/>
        <v>0</v>
      </c>
      <c r="DC1122" s="303">
        <f t="shared" si="557"/>
        <v>0</v>
      </c>
      <c r="DD1122" s="304" t="str">
        <f>IF(DC1122=0,"",
IF(SUM($DC$1047:DC1122)=1,DE1122,
IF($DC$1167&gt;SUM($DC$1047:DC1122),_xlfn.CONCAT(", ",DE1122),
IF($DC$1167=SUM($DC$1047:DC1122),_xlfn.CONCAT(" y ",DE1122)))))</f>
        <v/>
      </c>
      <c r="DE1122" s="231" t="s">
        <v>6287</v>
      </c>
      <c r="DF1122" s="290">
        <f t="shared" si="558"/>
        <v>0</v>
      </c>
      <c r="DG1122" s="291" t="str">
        <f>IF(DF1122=0,"",
IF(SUM($DF$1047:DF1122)=1,DH1122,
IF($DF$1167&gt;SUM($DF$1047:DF1122),_xlfn.CONCAT(", ",DH1122),
IF($DF$1167=SUM($DF$1047:DF1122),_xlfn.CONCAT(" y ",DH1122)))))</f>
        <v/>
      </c>
      <c r="DH1122" s="222" t="s">
        <v>6287</v>
      </c>
      <c r="DI1122" s="378">
        <f t="shared" si="559"/>
        <v>0</v>
      </c>
      <c r="DJ1122" s="379">
        <f t="shared" si="560"/>
        <v>0</v>
      </c>
      <c r="DK1122" s="380">
        <f t="shared" si="561"/>
        <v>0</v>
      </c>
    </row>
    <row r="1123" spans="1:115" ht="15" hidden="1" customHeight="1">
      <c r="A1123" s="81"/>
      <c r="B1123" s="82"/>
      <c r="C1123" s="85" t="s">
        <v>181</v>
      </c>
      <c r="D1123" s="623" t="str">
        <f>IF(CNGE_2024_M1_Secc1_Sub1!$D118="","",CNGE_2024_M1_Secc1_Sub1!$D118)</f>
        <v/>
      </c>
      <c r="E1123" s="624"/>
      <c r="F1123" s="624"/>
      <c r="G1123" s="624"/>
      <c r="H1123" s="624"/>
      <c r="I1123" s="624"/>
      <c r="J1123" s="624"/>
      <c r="K1123" s="624"/>
      <c r="L1123" s="625"/>
      <c r="M1123" s="111"/>
      <c r="N1123" s="111"/>
      <c r="O1123" s="111"/>
      <c r="P1123" s="111"/>
      <c r="Q1123" s="111"/>
      <c r="R1123" s="111"/>
      <c r="S1123" s="111"/>
      <c r="T1123" s="111"/>
      <c r="U1123" s="111"/>
      <c r="V1123" s="111"/>
      <c r="W1123" s="111"/>
      <c r="X1123" s="111"/>
      <c r="Y1123" s="111"/>
      <c r="Z1123" s="111"/>
      <c r="AA1123" s="111"/>
      <c r="AB1123" s="111"/>
      <c r="AC1123" s="111"/>
      <c r="AD1123" s="111"/>
      <c r="AE1123" s="8"/>
      <c r="AG1123" s="269">
        <f t="shared" si="483"/>
        <v>0</v>
      </c>
      <c r="AH1123" s="298">
        <f t="shared" si="484"/>
        <v>0</v>
      </c>
      <c r="AI1123" s="299">
        <f t="shared" si="485"/>
        <v>0</v>
      </c>
      <c r="AJ1123" s="300">
        <f t="shared" si="486"/>
        <v>0</v>
      </c>
      <c r="AK1123" s="301">
        <f t="shared" si="487"/>
        <v>0</v>
      </c>
      <c r="AL1123" s="298">
        <f t="shared" si="488"/>
        <v>0</v>
      </c>
      <c r="AM1123" s="299">
        <f t="shared" si="489"/>
        <v>0</v>
      </c>
      <c r="AN1123" s="300">
        <f t="shared" si="490"/>
        <v>0</v>
      </c>
      <c r="AO1123" s="301">
        <f t="shared" si="491"/>
        <v>0</v>
      </c>
      <c r="AP1123" s="298">
        <f t="shared" si="492"/>
        <v>0</v>
      </c>
      <c r="AQ1123" s="299">
        <f t="shared" si="493"/>
        <v>0</v>
      </c>
      <c r="AR1123" s="300">
        <f t="shared" si="494"/>
        <v>0</v>
      </c>
      <c r="AS1123" s="301">
        <f t="shared" si="495"/>
        <v>0</v>
      </c>
      <c r="AT1123" s="298">
        <f t="shared" si="496"/>
        <v>0</v>
      </c>
      <c r="AU1123" s="299">
        <f t="shared" si="497"/>
        <v>0</v>
      </c>
      <c r="AV1123" s="300">
        <f t="shared" si="498"/>
        <v>0</v>
      </c>
      <c r="AW1123" s="301">
        <f t="shared" si="499"/>
        <v>0</v>
      </c>
      <c r="AX1123" s="298">
        <f t="shared" si="500"/>
        <v>0</v>
      </c>
      <c r="AY1123" s="299">
        <f t="shared" si="501"/>
        <v>0</v>
      </c>
      <c r="AZ1123" s="300">
        <f t="shared" si="502"/>
        <v>0</v>
      </c>
      <c r="BA1123" s="301">
        <f t="shared" si="503"/>
        <v>0</v>
      </c>
      <c r="BB1123" s="298">
        <f t="shared" si="504"/>
        <v>0</v>
      </c>
      <c r="BC1123" s="299">
        <f t="shared" si="505"/>
        <v>0</v>
      </c>
      <c r="BD1123" s="300">
        <f t="shared" si="506"/>
        <v>0</v>
      </c>
      <c r="BE1123" s="301">
        <f t="shared" si="507"/>
        <v>0</v>
      </c>
      <c r="BF1123" s="298">
        <f t="shared" si="508"/>
        <v>0</v>
      </c>
      <c r="BG1123" s="299">
        <f t="shared" si="509"/>
        <v>0</v>
      </c>
      <c r="BH1123" s="300">
        <f t="shared" si="510"/>
        <v>0</v>
      </c>
      <c r="BI1123" s="301">
        <f t="shared" si="511"/>
        <v>0</v>
      </c>
      <c r="BJ1123" s="298">
        <f t="shared" si="512"/>
        <v>0</v>
      </c>
      <c r="BK1123" s="299">
        <f t="shared" si="513"/>
        <v>0</v>
      </c>
      <c r="BL1123" s="300">
        <f t="shared" si="514"/>
        <v>0</v>
      </c>
      <c r="BM1123" s="301">
        <f t="shared" si="515"/>
        <v>0</v>
      </c>
      <c r="BN1123" s="298">
        <f t="shared" si="516"/>
        <v>0</v>
      </c>
      <c r="BO1123" s="299">
        <f t="shared" si="517"/>
        <v>0</v>
      </c>
      <c r="BP1123" s="300">
        <f t="shared" si="518"/>
        <v>0</v>
      </c>
      <c r="BQ1123" s="301">
        <f t="shared" si="519"/>
        <v>0</v>
      </c>
      <c r="BR1123" s="298">
        <f t="shared" si="520"/>
        <v>0</v>
      </c>
      <c r="BS1123" s="299">
        <f t="shared" si="521"/>
        <v>0</v>
      </c>
      <c r="BT1123" s="300">
        <f t="shared" si="522"/>
        <v>0</v>
      </c>
      <c r="BU1123" s="301">
        <f t="shared" si="523"/>
        <v>0</v>
      </c>
      <c r="BV1123" s="298">
        <f t="shared" si="524"/>
        <v>0</v>
      </c>
      <c r="BW1123" s="299">
        <f t="shared" si="525"/>
        <v>0</v>
      </c>
      <c r="BX1123" s="300">
        <f t="shared" si="526"/>
        <v>0</v>
      </c>
      <c r="BY1123" s="301">
        <f t="shared" si="527"/>
        <v>0</v>
      </c>
      <c r="BZ1123" s="298">
        <f t="shared" si="528"/>
        <v>0</v>
      </c>
      <c r="CA1123" s="299">
        <f t="shared" si="529"/>
        <v>0</v>
      </c>
      <c r="CB1123" s="300">
        <f t="shared" si="530"/>
        <v>0</v>
      </c>
      <c r="CC1123" s="301">
        <f t="shared" si="531"/>
        <v>0</v>
      </c>
      <c r="CD1123" s="298">
        <f t="shared" si="532"/>
        <v>0</v>
      </c>
      <c r="CE1123" s="299">
        <f t="shared" si="533"/>
        <v>0</v>
      </c>
      <c r="CF1123" s="300">
        <f t="shared" si="534"/>
        <v>0</v>
      </c>
      <c r="CG1123" s="301">
        <f t="shared" si="535"/>
        <v>0</v>
      </c>
      <c r="CH1123" s="298">
        <f t="shared" si="536"/>
        <v>0</v>
      </c>
      <c r="CI1123" s="299">
        <f t="shared" si="537"/>
        <v>0</v>
      </c>
      <c r="CJ1123" s="300">
        <f t="shared" si="538"/>
        <v>0</v>
      </c>
      <c r="CK1123" s="301">
        <f t="shared" si="539"/>
        <v>0</v>
      </c>
      <c r="CL1123" s="298">
        <f t="shared" si="540"/>
        <v>0</v>
      </c>
      <c r="CM1123" s="299">
        <f t="shared" si="541"/>
        <v>0</v>
      </c>
      <c r="CN1123" s="300">
        <f t="shared" si="542"/>
        <v>0</v>
      </c>
      <c r="CO1123" s="301">
        <f t="shared" si="543"/>
        <v>0</v>
      </c>
      <c r="CP1123" s="298">
        <f t="shared" si="544"/>
        <v>0</v>
      </c>
      <c r="CQ1123" s="299">
        <f t="shared" si="545"/>
        <v>0</v>
      </c>
      <c r="CR1123" s="300">
        <f t="shared" si="546"/>
        <v>0</v>
      </c>
      <c r="CS1123" s="301">
        <f t="shared" si="547"/>
        <v>0</v>
      </c>
      <c r="CT1123" s="298">
        <f t="shared" si="548"/>
        <v>0</v>
      </c>
      <c r="CU1123" s="299">
        <f t="shared" si="549"/>
        <v>0</v>
      </c>
      <c r="CV1123" s="300">
        <f t="shared" si="550"/>
        <v>0</v>
      </c>
      <c r="CW1123" s="301">
        <f t="shared" si="551"/>
        <v>0</v>
      </c>
      <c r="CX1123" s="298">
        <f t="shared" si="552"/>
        <v>0</v>
      </c>
      <c r="CY1123" s="299">
        <f t="shared" si="553"/>
        <v>0</v>
      </c>
      <c r="CZ1123" s="300">
        <f t="shared" si="554"/>
        <v>0</v>
      </c>
      <c r="DA1123" s="301">
        <f t="shared" si="555"/>
        <v>0</v>
      </c>
      <c r="DB1123" s="371">
        <f t="shared" si="556"/>
        <v>0</v>
      </c>
      <c r="DC1123" s="303">
        <f t="shared" si="557"/>
        <v>0</v>
      </c>
      <c r="DD1123" s="304" t="str">
        <f>IF(DC1123=0,"",
IF(SUM($DC$1047:DC1123)=1,DE1123,
IF($DC$1167&gt;SUM($DC$1047:DC1123),_xlfn.CONCAT(", ",DE1123),
IF($DC$1167=SUM($DC$1047:DC1123),_xlfn.CONCAT(" y ",DE1123)))))</f>
        <v/>
      </c>
      <c r="DE1123" s="231" t="s">
        <v>6288</v>
      </c>
      <c r="DF1123" s="290">
        <f t="shared" si="558"/>
        <v>0</v>
      </c>
      <c r="DG1123" s="291" t="str">
        <f>IF(DF1123=0,"",
IF(SUM($DF$1047:DF1123)=1,DH1123,
IF($DF$1167&gt;SUM($DF$1047:DF1123),_xlfn.CONCAT(", ",DH1123),
IF($DF$1167=SUM($DF$1047:DF1123),_xlfn.CONCAT(" y ",DH1123)))))</f>
        <v/>
      </c>
      <c r="DH1123" s="222" t="s">
        <v>6288</v>
      </c>
      <c r="DI1123" s="378">
        <f t="shared" si="559"/>
        <v>0</v>
      </c>
      <c r="DJ1123" s="379">
        <f t="shared" si="560"/>
        <v>0</v>
      </c>
      <c r="DK1123" s="380">
        <f t="shared" si="561"/>
        <v>0</v>
      </c>
    </row>
    <row r="1124" spans="1:115" ht="15" hidden="1" customHeight="1">
      <c r="A1124" s="81"/>
      <c r="B1124" s="82"/>
      <c r="C1124" s="85" t="s">
        <v>182</v>
      </c>
      <c r="D1124" s="623" t="str">
        <f>IF(CNGE_2024_M1_Secc1_Sub1!$D119="","",CNGE_2024_M1_Secc1_Sub1!$D119)</f>
        <v/>
      </c>
      <c r="E1124" s="624"/>
      <c r="F1124" s="624"/>
      <c r="G1124" s="624"/>
      <c r="H1124" s="624"/>
      <c r="I1124" s="624"/>
      <c r="J1124" s="624"/>
      <c r="K1124" s="624"/>
      <c r="L1124" s="625"/>
      <c r="M1124" s="111"/>
      <c r="N1124" s="111"/>
      <c r="O1124" s="111"/>
      <c r="P1124" s="111"/>
      <c r="Q1124" s="111"/>
      <c r="R1124" s="111"/>
      <c r="S1124" s="111"/>
      <c r="T1124" s="111"/>
      <c r="U1124" s="111"/>
      <c r="V1124" s="111"/>
      <c r="W1124" s="111"/>
      <c r="X1124" s="111"/>
      <c r="Y1124" s="111"/>
      <c r="Z1124" s="111"/>
      <c r="AA1124" s="111"/>
      <c r="AB1124" s="111"/>
      <c r="AC1124" s="111"/>
      <c r="AD1124" s="111"/>
      <c r="AE1124" s="8"/>
      <c r="AG1124" s="269">
        <f t="shared" si="483"/>
        <v>0</v>
      </c>
      <c r="AH1124" s="298">
        <f t="shared" si="484"/>
        <v>0</v>
      </c>
      <c r="AI1124" s="299">
        <f t="shared" si="485"/>
        <v>0</v>
      </c>
      <c r="AJ1124" s="300">
        <f t="shared" si="486"/>
        <v>0</v>
      </c>
      <c r="AK1124" s="301">
        <f t="shared" si="487"/>
        <v>0</v>
      </c>
      <c r="AL1124" s="298">
        <f t="shared" si="488"/>
        <v>0</v>
      </c>
      <c r="AM1124" s="299">
        <f t="shared" si="489"/>
        <v>0</v>
      </c>
      <c r="AN1124" s="300">
        <f t="shared" si="490"/>
        <v>0</v>
      </c>
      <c r="AO1124" s="301">
        <f t="shared" si="491"/>
        <v>0</v>
      </c>
      <c r="AP1124" s="298">
        <f t="shared" si="492"/>
        <v>0</v>
      </c>
      <c r="AQ1124" s="299">
        <f t="shared" si="493"/>
        <v>0</v>
      </c>
      <c r="AR1124" s="300">
        <f t="shared" si="494"/>
        <v>0</v>
      </c>
      <c r="AS1124" s="301">
        <f t="shared" si="495"/>
        <v>0</v>
      </c>
      <c r="AT1124" s="298">
        <f t="shared" si="496"/>
        <v>0</v>
      </c>
      <c r="AU1124" s="299">
        <f t="shared" si="497"/>
        <v>0</v>
      </c>
      <c r="AV1124" s="300">
        <f t="shared" si="498"/>
        <v>0</v>
      </c>
      <c r="AW1124" s="301">
        <f t="shared" si="499"/>
        <v>0</v>
      </c>
      <c r="AX1124" s="298">
        <f t="shared" si="500"/>
        <v>0</v>
      </c>
      <c r="AY1124" s="299">
        <f t="shared" si="501"/>
        <v>0</v>
      </c>
      <c r="AZ1124" s="300">
        <f t="shared" si="502"/>
        <v>0</v>
      </c>
      <c r="BA1124" s="301">
        <f t="shared" si="503"/>
        <v>0</v>
      </c>
      <c r="BB1124" s="298">
        <f t="shared" si="504"/>
        <v>0</v>
      </c>
      <c r="BC1124" s="299">
        <f t="shared" si="505"/>
        <v>0</v>
      </c>
      <c r="BD1124" s="300">
        <f t="shared" si="506"/>
        <v>0</v>
      </c>
      <c r="BE1124" s="301">
        <f t="shared" si="507"/>
        <v>0</v>
      </c>
      <c r="BF1124" s="298">
        <f t="shared" si="508"/>
        <v>0</v>
      </c>
      <c r="BG1124" s="299">
        <f t="shared" si="509"/>
        <v>0</v>
      </c>
      <c r="BH1124" s="300">
        <f t="shared" si="510"/>
        <v>0</v>
      </c>
      <c r="BI1124" s="301">
        <f t="shared" si="511"/>
        <v>0</v>
      </c>
      <c r="BJ1124" s="298">
        <f t="shared" si="512"/>
        <v>0</v>
      </c>
      <c r="BK1124" s="299">
        <f t="shared" si="513"/>
        <v>0</v>
      </c>
      <c r="BL1124" s="300">
        <f t="shared" si="514"/>
        <v>0</v>
      </c>
      <c r="BM1124" s="301">
        <f t="shared" si="515"/>
        <v>0</v>
      </c>
      <c r="BN1124" s="298">
        <f t="shared" si="516"/>
        <v>0</v>
      </c>
      <c r="BO1124" s="299">
        <f t="shared" si="517"/>
        <v>0</v>
      </c>
      <c r="BP1124" s="300">
        <f t="shared" si="518"/>
        <v>0</v>
      </c>
      <c r="BQ1124" s="301">
        <f t="shared" si="519"/>
        <v>0</v>
      </c>
      <c r="BR1124" s="298">
        <f t="shared" si="520"/>
        <v>0</v>
      </c>
      <c r="BS1124" s="299">
        <f t="shared" si="521"/>
        <v>0</v>
      </c>
      <c r="BT1124" s="300">
        <f t="shared" si="522"/>
        <v>0</v>
      </c>
      <c r="BU1124" s="301">
        <f t="shared" si="523"/>
        <v>0</v>
      </c>
      <c r="BV1124" s="298">
        <f t="shared" si="524"/>
        <v>0</v>
      </c>
      <c r="BW1124" s="299">
        <f t="shared" si="525"/>
        <v>0</v>
      </c>
      <c r="BX1124" s="300">
        <f t="shared" si="526"/>
        <v>0</v>
      </c>
      <c r="BY1124" s="301">
        <f t="shared" si="527"/>
        <v>0</v>
      </c>
      <c r="BZ1124" s="298">
        <f t="shared" si="528"/>
        <v>0</v>
      </c>
      <c r="CA1124" s="299">
        <f t="shared" si="529"/>
        <v>0</v>
      </c>
      <c r="CB1124" s="300">
        <f t="shared" si="530"/>
        <v>0</v>
      </c>
      <c r="CC1124" s="301">
        <f t="shared" si="531"/>
        <v>0</v>
      </c>
      <c r="CD1124" s="298">
        <f t="shared" si="532"/>
        <v>0</v>
      </c>
      <c r="CE1124" s="299">
        <f t="shared" si="533"/>
        <v>0</v>
      </c>
      <c r="CF1124" s="300">
        <f t="shared" si="534"/>
        <v>0</v>
      </c>
      <c r="CG1124" s="301">
        <f t="shared" si="535"/>
        <v>0</v>
      </c>
      <c r="CH1124" s="298">
        <f t="shared" si="536"/>
        <v>0</v>
      </c>
      <c r="CI1124" s="299">
        <f t="shared" si="537"/>
        <v>0</v>
      </c>
      <c r="CJ1124" s="300">
        <f t="shared" si="538"/>
        <v>0</v>
      </c>
      <c r="CK1124" s="301">
        <f t="shared" si="539"/>
        <v>0</v>
      </c>
      <c r="CL1124" s="298">
        <f t="shared" si="540"/>
        <v>0</v>
      </c>
      <c r="CM1124" s="299">
        <f t="shared" si="541"/>
        <v>0</v>
      </c>
      <c r="CN1124" s="300">
        <f t="shared" si="542"/>
        <v>0</v>
      </c>
      <c r="CO1124" s="301">
        <f t="shared" si="543"/>
        <v>0</v>
      </c>
      <c r="CP1124" s="298">
        <f t="shared" si="544"/>
        <v>0</v>
      </c>
      <c r="CQ1124" s="299">
        <f t="shared" si="545"/>
        <v>0</v>
      </c>
      <c r="CR1124" s="300">
        <f t="shared" si="546"/>
        <v>0</v>
      </c>
      <c r="CS1124" s="301">
        <f t="shared" si="547"/>
        <v>0</v>
      </c>
      <c r="CT1124" s="298">
        <f t="shared" si="548"/>
        <v>0</v>
      </c>
      <c r="CU1124" s="299">
        <f t="shared" si="549"/>
        <v>0</v>
      </c>
      <c r="CV1124" s="300">
        <f t="shared" si="550"/>
        <v>0</v>
      </c>
      <c r="CW1124" s="301">
        <f t="shared" si="551"/>
        <v>0</v>
      </c>
      <c r="CX1124" s="298">
        <f t="shared" si="552"/>
        <v>0</v>
      </c>
      <c r="CY1124" s="299">
        <f t="shared" si="553"/>
        <v>0</v>
      </c>
      <c r="CZ1124" s="300">
        <f t="shared" si="554"/>
        <v>0</v>
      </c>
      <c r="DA1124" s="301">
        <f t="shared" si="555"/>
        <v>0</v>
      </c>
      <c r="DB1124" s="371">
        <f t="shared" si="556"/>
        <v>0</v>
      </c>
      <c r="DC1124" s="303">
        <f t="shared" si="557"/>
        <v>0</v>
      </c>
      <c r="DD1124" s="304" t="str">
        <f>IF(DC1124=0,"",
IF(SUM($DC$1047:DC1124)=1,DE1124,
IF($DC$1167&gt;SUM($DC$1047:DC1124),_xlfn.CONCAT(", ",DE1124),
IF($DC$1167=SUM($DC$1047:DC1124),_xlfn.CONCAT(" y ",DE1124)))))</f>
        <v/>
      </c>
      <c r="DE1124" s="231" t="s">
        <v>6289</v>
      </c>
      <c r="DF1124" s="290">
        <f t="shared" si="558"/>
        <v>0</v>
      </c>
      <c r="DG1124" s="291" t="str">
        <f>IF(DF1124=0,"",
IF(SUM($DF$1047:DF1124)=1,DH1124,
IF($DF$1167&gt;SUM($DF$1047:DF1124),_xlfn.CONCAT(", ",DH1124),
IF($DF$1167=SUM($DF$1047:DF1124),_xlfn.CONCAT(" y ",DH1124)))))</f>
        <v/>
      </c>
      <c r="DH1124" s="222" t="s">
        <v>6289</v>
      </c>
      <c r="DI1124" s="378">
        <f t="shared" si="559"/>
        <v>0</v>
      </c>
      <c r="DJ1124" s="379">
        <f t="shared" si="560"/>
        <v>0</v>
      </c>
      <c r="DK1124" s="380">
        <f t="shared" si="561"/>
        <v>0</v>
      </c>
    </row>
    <row r="1125" spans="1:115" ht="15" hidden="1" customHeight="1">
      <c r="A1125" s="81"/>
      <c r="B1125" s="82"/>
      <c r="C1125" s="85" t="s">
        <v>183</v>
      </c>
      <c r="D1125" s="623" t="str">
        <f>IF(CNGE_2024_M1_Secc1_Sub1!$D120="","",CNGE_2024_M1_Secc1_Sub1!$D120)</f>
        <v/>
      </c>
      <c r="E1125" s="624"/>
      <c r="F1125" s="624"/>
      <c r="G1125" s="624"/>
      <c r="H1125" s="624"/>
      <c r="I1125" s="624"/>
      <c r="J1125" s="624"/>
      <c r="K1125" s="624"/>
      <c r="L1125" s="625"/>
      <c r="M1125" s="111"/>
      <c r="N1125" s="111"/>
      <c r="O1125" s="111"/>
      <c r="P1125" s="111"/>
      <c r="Q1125" s="111"/>
      <c r="R1125" s="111"/>
      <c r="S1125" s="111"/>
      <c r="T1125" s="111"/>
      <c r="U1125" s="111"/>
      <c r="V1125" s="111"/>
      <c r="W1125" s="111"/>
      <c r="X1125" s="111"/>
      <c r="Y1125" s="111"/>
      <c r="Z1125" s="111"/>
      <c r="AA1125" s="111"/>
      <c r="AB1125" s="111"/>
      <c r="AC1125" s="111"/>
      <c r="AD1125" s="111"/>
      <c r="AE1125" s="8"/>
      <c r="AG1125" s="269">
        <f t="shared" si="483"/>
        <v>0</v>
      </c>
      <c r="AH1125" s="298">
        <f t="shared" si="484"/>
        <v>0</v>
      </c>
      <c r="AI1125" s="299">
        <f t="shared" si="485"/>
        <v>0</v>
      </c>
      <c r="AJ1125" s="300">
        <f t="shared" si="486"/>
        <v>0</v>
      </c>
      <c r="AK1125" s="301">
        <f t="shared" si="487"/>
        <v>0</v>
      </c>
      <c r="AL1125" s="298">
        <f t="shared" si="488"/>
        <v>0</v>
      </c>
      <c r="AM1125" s="299">
        <f t="shared" si="489"/>
        <v>0</v>
      </c>
      <c r="AN1125" s="300">
        <f t="shared" si="490"/>
        <v>0</v>
      </c>
      <c r="AO1125" s="301">
        <f t="shared" si="491"/>
        <v>0</v>
      </c>
      <c r="AP1125" s="298">
        <f t="shared" si="492"/>
        <v>0</v>
      </c>
      <c r="AQ1125" s="299">
        <f t="shared" si="493"/>
        <v>0</v>
      </c>
      <c r="AR1125" s="300">
        <f t="shared" si="494"/>
        <v>0</v>
      </c>
      <c r="AS1125" s="301">
        <f t="shared" si="495"/>
        <v>0</v>
      </c>
      <c r="AT1125" s="298">
        <f t="shared" si="496"/>
        <v>0</v>
      </c>
      <c r="AU1125" s="299">
        <f t="shared" si="497"/>
        <v>0</v>
      </c>
      <c r="AV1125" s="300">
        <f t="shared" si="498"/>
        <v>0</v>
      </c>
      <c r="AW1125" s="301">
        <f t="shared" si="499"/>
        <v>0</v>
      </c>
      <c r="AX1125" s="298">
        <f t="shared" si="500"/>
        <v>0</v>
      </c>
      <c r="AY1125" s="299">
        <f t="shared" si="501"/>
        <v>0</v>
      </c>
      <c r="AZ1125" s="300">
        <f t="shared" si="502"/>
        <v>0</v>
      </c>
      <c r="BA1125" s="301">
        <f t="shared" si="503"/>
        <v>0</v>
      </c>
      <c r="BB1125" s="298">
        <f t="shared" si="504"/>
        <v>0</v>
      </c>
      <c r="BC1125" s="299">
        <f t="shared" si="505"/>
        <v>0</v>
      </c>
      <c r="BD1125" s="300">
        <f t="shared" si="506"/>
        <v>0</v>
      </c>
      <c r="BE1125" s="301">
        <f t="shared" si="507"/>
        <v>0</v>
      </c>
      <c r="BF1125" s="298">
        <f t="shared" si="508"/>
        <v>0</v>
      </c>
      <c r="BG1125" s="299">
        <f t="shared" si="509"/>
        <v>0</v>
      </c>
      <c r="BH1125" s="300">
        <f t="shared" si="510"/>
        <v>0</v>
      </c>
      <c r="BI1125" s="301">
        <f t="shared" si="511"/>
        <v>0</v>
      </c>
      <c r="BJ1125" s="298">
        <f t="shared" si="512"/>
        <v>0</v>
      </c>
      <c r="BK1125" s="299">
        <f t="shared" si="513"/>
        <v>0</v>
      </c>
      <c r="BL1125" s="300">
        <f t="shared" si="514"/>
        <v>0</v>
      </c>
      <c r="BM1125" s="301">
        <f t="shared" si="515"/>
        <v>0</v>
      </c>
      <c r="BN1125" s="298">
        <f t="shared" si="516"/>
        <v>0</v>
      </c>
      <c r="BO1125" s="299">
        <f t="shared" si="517"/>
        <v>0</v>
      </c>
      <c r="BP1125" s="300">
        <f t="shared" si="518"/>
        <v>0</v>
      </c>
      <c r="BQ1125" s="301">
        <f t="shared" si="519"/>
        <v>0</v>
      </c>
      <c r="BR1125" s="298">
        <f t="shared" si="520"/>
        <v>0</v>
      </c>
      <c r="BS1125" s="299">
        <f t="shared" si="521"/>
        <v>0</v>
      </c>
      <c r="BT1125" s="300">
        <f t="shared" si="522"/>
        <v>0</v>
      </c>
      <c r="BU1125" s="301">
        <f t="shared" si="523"/>
        <v>0</v>
      </c>
      <c r="BV1125" s="298">
        <f t="shared" si="524"/>
        <v>0</v>
      </c>
      <c r="BW1125" s="299">
        <f t="shared" si="525"/>
        <v>0</v>
      </c>
      <c r="BX1125" s="300">
        <f t="shared" si="526"/>
        <v>0</v>
      </c>
      <c r="BY1125" s="301">
        <f t="shared" si="527"/>
        <v>0</v>
      </c>
      <c r="BZ1125" s="298">
        <f t="shared" si="528"/>
        <v>0</v>
      </c>
      <c r="CA1125" s="299">
        <f t="shared" si="529"/>
        <v>0</v>
      </c>
      <c r="CB1125" s="300">
        <f t="shared" si="530"/>
        <v>0</v>
      </c>
      <c r="CC1125" s="301">
        <f t="shared" si="531"/>
        <v>0</v>
      </c>
      <c r="CD1125" s="298">
        <f t="shared" si="532"/>
        <v>0</v>
      </c>
      <c r="CE1125" s="299">
        <f t="shared" si="533"/>
        <v>0</v>
      </c>
      <c r="CF1125" s="300">
        <f t="shared" si="534"/>
        <v>0</v>
      </c>
      <c r="CG1125" s="301">
        <f t="shared" si="535"/>
        <v>0</v>
      </c>
      <c r="CH1125" s="298">
        <f t="shared" si="536"/>
        <v>0</v>
      </c>
      <c r="CI1125" s="299">
        <f t="shared" si="537"/>
        <v>0</v>
      </c>
      <c r="CJ1125" s="300">
        <f t="shared" si="538"/>
        <v>0</v>
      </c>
      <c r="CK1125" s="301">
        <f t="shared" si="539"/>
        <v>0</v>
      </c>
      <c r="CL1125" s="298">
        <f t="shared" si="540"/>
        <v>0</v>
      </c>
      <c r="CM1125" s="299">
        <f t="shared" si="541"/>
        <v>0</v>
      </c>
      <c r="CN1125" s="300">
        <f t="shared" si="542"/>
        <v>0</v>
      </c>
      <c r="CO1125" s="301">
        <f t="shared" si="543"/>
        <v>0</v>
      </c>
      <c r="CP1125" s="298">
        <f t="shared" si="544"/>
        <v>0</v>
      </c>
      <c r="CQ1125" s="299">
        <f t="shared" si="545"/>
        <v>0</v>
      </c>
      <c r="CR1125" s="300">
        <f t="shared" si="546"/>
        <v>0</v>
      </c>
      <c r="CS1125" s="301">
        <f t="shared" si="547"/>
        <v>0</v>
      </c>
      <c r="CT1125" s="298">
        <f t="shared" si="548"/>
        <v>0</v>
      </c>
      <c r="CU1125" s="299">
        <f t="shared" si="549"/>
        <v>0</v>
      </c>
      <c r="CV1125" s="300">
        <f t="shared" si="550"/>
        <v>0</v>
      </c>
      <c r="CW1125" s="301">
        <f t="shared" si="551"/>
        <v>0</v>
      </c>
      <c r="CX1125" s="298">
        <f t="shared" si="552"/>
        <v>0</v>
      </c>
      <c r="CY1125" s="299">
        <f t="shared" si="553"/>
        <v>0</v>
      </c>
      <c r="CZ1125" s="300">
        <f t="shared" si="554"/>
        <v>0</v>
      </c>
      <c r="DA1125" s="301">
        <f t="shared" si="555"/>
        <v>0</v>
      </c>
      <c r="DB1125" s="371">
        <f t="shared" si="556"/>
        <v>0</v>
      </c>
      <c r="DC1125" s="303">
        <f t="shared" si="557"/>
        <v>0</v>
      </c>
      <c r="DD1125" s="304" t="str">
        <f>IF(DC1125=0,"",
IF(SUM($DC$1047:DC1125)=1,DE1125,
IF($DC$1167&gt;SUM($DC$1047:DC1125),_xlfn.CONCAT(", ",DE1125),
IF($DC$1167=SUM($DC$1047:DC1125),_xlfn.CONCAT(" y ",DE1125)))))</f>
        <v/>
      </c>
      <c r="DE1125" s="231" t="s">
        <v>6290</v>
      </c>
      <c r="DF1125" s="290">
        <f t="shared" si="558"/>
        <v>0</v>
      </c>
      <c r="DG1125" s="291" t="str">
        <f>IF(DF1125=0,"",
IF(SUM($DF$1047:DF1125)=1,DH1125,
IF($DF$1167&gt;SUM($DF$1047:DF1125),_xlfn.CONCAT(", ",DH1125),
IF($DF$1167=SUM($DF$1047:DF1125),_xlfn.CONCAT(" y ",DH1125)))))</f>
        <v/>
      </c>
      <c r="DH1125" s="222" t="s">
        <v>6290</v>
      </c>
      <c r="DI1125" s="378">
        <f t="shared" si="559"/>
        <v>0</v>
      </c>
      <c r="DJ1125" s="379">
        <f t="shared" si="560"/>
        <v>0</v>
      </c>
      <c r="DK1125" s="380">
        <f t="shared" si="561"/>
        <v>0</v>
      </c>
    </row>
    <row r="1126" spans="1:115" ht="15" hidden="1" customHeight="1">
      <c r="A1126" s="81"/>
      <c r="B1126" s="82"/>
      <c r="C1126" s="85" t="s">
        <v>184</v>
      </c>
      <c r="D1126" s="623" t="str">
        <f>IF(CNGE_2024_M1_Secc1_Sub1!$D121="","",CNGE_2024_M1_Secc1_Sub1!$D121)</f>
        <v/>
      </c>
      <c r="E1126" s="624"/>
      <c r="F1126" s="624"/>
      <c r="G1126" s="624"/>
      <c r="H1126" s="624"/>
      <c r="I1126" s="624"/>
      <c r="J1126" s="624"/>
      <c r="K1126" s="624"/>
      <c r="L1126" s="625"/>
      <c r="M1126" s="111"/>
      <c r="N1126" s="111"/>
      <c r="O1126" s="111"/>
      <c r="P1126" s="111"/>
      <c r="Q1126" s="111"/>
      <c r="R1126" s="111"/>
      <c r="S1126" s="111"/>
      <c r="T1126" s="111"/>
      <c r="U1126" s="111"/>
      <c r="V1126" s="111"/>
      <c r="W1126" s="111"/>
      <c r="X1126" s="111"/>
      <c r="Y1126" s="111"/>
      <c r="Z1126" s="111"/>
      <c r="AA1126" s="111"/>
      <c r="AB1126" s="111"/>
      <c r="AC1126" s="111"/>
      <c r="AD1126" s="111"/>
      <c r="AE1126" s="8"/>
      <c r="AG1126" s="269">
        <f t="shared" si="483"/>
        <v>0</v>
      </c>
      <c r="AH1126" s="298">
        <f t="shared" si="484"/>
        <v>0</v>
      </c>
      <c r="AI1126" s="299">
        <f t="shared" si="485"/>
        <v>0</v>
      </c>
      <c r="AJ1126" s="300">
        <f t="shared" si="486"/>
        <v>0</v>
      </c>
      <c r="AK1126" s="301">
        <f t="shared" si="487"/>
        <v>0</v>
      </c>
      <c r="AL1126" s="298">
        <f t="shared" si="488"/>
        <v>0</v>
      </c>
      <c r="AM1126" s="299">
        <f t="shared" si="489"/>
        <v>0</v>
      </c>
      <c r="AN1126" s="300">
        <f t="shared" si="490"/>
        <v>0</v>
      </c>
      <c r="AO1126" s="301">
        <f t="shared" si="491"/>
        <v>0</v>
      </c>
      <c r="AP1126" s="298">
        <f t="shared" si="492"/>
        <v>0</v>
      </c>
      <c r="AQ1126" s="299">
        <f t="shared" si="493"/>
        <v>0</v>
      </c>
      <c r="AR1126" s="300">
        <f t="shared" si="494"/>
        <v>0</v>
      </c>
      <c r="AS1126" s="301">
        <f t="shared" si="495"/>
        <v>0</v>
      </c>
      <c r="AT1126" s="298">
        <f t="shared" si="496"/>
        <v>0</v>
      </c>
      <c r="AU1126" s="299">
        <f t="shared" si="497"/>
        <v>0</v>
      </c>
      <c r="AV1126" s="300">
        <f t="shared" si="498"/>
        <v>0</v>
      </c>
      <c r="AW1126" s="301">
        <f t="shared" si="499"/>
        <v>0</v>
      </c>
      <c r="AX1126" s="298">
        <f t="shared" si="500"/>
        <v>0</v>
      </c>
      <c r="AY1126" s="299">
        <f t="shared" si="501"/>
        <v>0</v>
      </c>
      <c r="AZ1126" s="300">
        <f t="shared" si="502"/>
        <v>0</v>
      </c>
      <c r="BA1126" s="301">
        <f t="shared" si="503"/>
        <v>0</v>
      </c>
      <c r="BB1126" s="298">
        <f t="shared" si="504"/>
        <v>0</v>
      </c>
      <c r="BC1126" s="299">
        <f t="shared" si="505"/>
        <v>0</v>
      </c>
      <c r="BD1126" s="300">
        <f t="shared" si="506"/>
        <v>0</v>
      </c>
      <c r="BE1126" s="301">
        <f t="shared" si="507"/>
        <v>0</v>
      </c>
      <c r="BF1126" s="298">
        <f t="shared" si="508"/>
        <v>0</v>
      </c>
      <c r="BG1126" s="299">
        <f t="shared" si="509"/>
        <v>0</v>
      </c>
      <c r="BH1126" s="300">
        <f t="shared" si="510"/>
        <v>0</v>
      </c>
      <c r="BI1126" s="301">
        <f t="shared" si="511"/>
        <v>0</v>
      </c>
      <c r="BJ1126" s="298">
        <f t="shared" si="512"/>
        <v>0</v>
      </c>
      <c r="BK1126" s="299">
        <f t="shared" si="513"/>
        <v>0</v>
      </c>
      <c r="BL1126" s="300">
        <f t="shared" si="514"/>
        <v>0</v>
      </c>
      <c r="BM1126" s="301">
        <f t="shared" si="515"/>
        <v>0</v>
      </c>
      <c r="BN1126" s="298">
        <f t="shared" si="516"/>
        <v>0</v>
      </c>
      <c r="BO1126" s="299">
        <f t="shared" si="517"/>
        <v>0</v>
      </c>
      <c r="BP1126" s="300">
        <f t="shared" si="518"/>
        <v>0</v>
      </c>
      <c r="BQ1126" s="301">
        <f t="shared" si="519"/>
        <v>0</v>
      </c>
      <c r="BR1126" s="298">
        <f t="shared" si="520"/>
        <v>0</v>
      </c>
      <c r="BS1126" s="299">
        <f t="shared" si="521"/>
        <v>0</v>
      </c>
      <c r="BT1126" s="300">
        <f t="shared" si="522"/>
        <v>0</v>
      </c>
      <c r="BU1126" s="301">
        <f t="shared" si="523"/>
        <v>0</v>
      </c>
      <c r="BV1126" s="298">
        <f t="shared" si="524"/>
        <v>0</v>
      </c>
      <c r="BW1126" s="299">
        <f t="shared" si="525"/>
        <v>0</v>
      </c>
      <c r="BX1126" s="300">
        <f t="shared" si="526"/>
        <v>0</v>
      </c>
      <c r="BY1126" s="301">
        <f t="shared" si="527"/>
        <v>0</v>
      </c>
      <c r="BZ1126" s="298">
        <f t="shared" si="528"/>
        <v>0</v>
      </c>
      <c r="CA1126" s="299">
        <f t="shared" si="529"/>
        <v>0</v>
      </c>
      <c r="CB1126" s="300">
        <f t="shared" si="530"/>
        <v>0</v>
      </c>
      <c r="CC1126" s="301">
        <f t="shared" si="531"/>
        <v>0</v>
      </c>
      <c r="CD1126" s="298">
        <f t="shared" si="532"/>
        <v>0</v>
      </c>
      <c r="CE1126" s="299">
        <f t="shared" si="533"/>
        <v>0</v>
      </c>
      <c r="CF1126" s="300">
        <f t="shared" si="534"/>
        <v>0</v>
      </c>
      <c r="CG1126" s="301">
        <f t="shared" si="535"/>
        <v>0</v>
      </c>
      <c r="CH1126" s="298">
        <f t="shared" si="536"/>
        <v>0</v>
      </c>
      <c r="CI1126" s="299">
        <f t="shared" si="537"/>
        <v>0</v>
      </c>
      <c r="CJ1126" s="300">
        <f t="shared" si="538"/>
        <v>0</v>
      </c>
      <c r="CK1126" s="301">
        <f t="shared" si="539"/>
        <v>0</v>
      </c>
      <c r="CL1126" s="298">
        <f t="shared" si="540"/>
        <v>0</v>
      </c>
      <c r="CM1126" s="299">
        <f t="shared" si="541"/>
        <v>0</v>
      </c>
      <c r="CN1126" s="300">
        <f t="shared" si="542"/>
        <v>0</v>
      </c>
      <c r="CO1126" s="301">
        <f t="shared" si="543"/>
        <v>0</v>
      </c>
      <c r="CP1126" s="298">
        <f t="shared" si="544"/>
        <v>0</v>
      </c>
      <c r="CQ1126" s="299">
        <f t="shared" si="545"/>
        <v>0</v>
      </c>
      <c r="CR1126" s="300">
        <f t="shared" si="546"/>
        <v>0</v>
      </c>
      <c r="CS1126" s="301">
        <f t="shared" si="547"/>
        <v>0</v>
      </c>
      <c r="CT1126" s="298">
        <f t="shared" si="548"/>
        <v>0</v>
      </c>
      <c r="CU1126" s="299">
        <f t="shared" si="549"/>
        <v>0</v>
      </c>
      <c r="CV1126" s="300">
        <f t="shared" si="550"/>
        <v>0</v>
      </c>
      <c r="CW1126" s="301">
        <f t="shared" si="551"/>
        <v>0</v>
      </c>
      <c r="CX1126" s="298">
        <f t="shared" si="552"/>
        <v>0</v>
      </c>
      <c r="CY1126" s="299">
        <f t="shared" si="553"/>
        <v>0</v>
      </c>
      <c r="CZ1126" s="300">
        <f t="shared" si="554"/>
        <v>0</v>
      </c>
      <c r="DA1126" s="301">
        <f t="shared" si="555"/>
        <v>0</v>
      </c>
      <c r="DB1126" s="371">
        <f t="shared" si="556"/>
        <v>0</v>
      </c>
      <c r="DC1126" s="303">
        <f t="shared" si="557"/>
        <v>0</v>
      </c>
      <c r="DD1126" s="304" t="str">
        <f>IF(DC1126=0,"",
IF(SUM($DC$1047:DC1126)=1,DE1126,
IF($DC$1167&gt;SUM($DC$1047:DC1126),_xlfn.CONCAT(", ",DE1126),
IF($DC$1167=SUM($DC$1047:DC1126),_xlfn.CONCAT(" y ",DE1126)))))</f>
        <v/>
      </c>
      <c r="DE1126" s="231" t="s">
        <v>6291</v>
      </c>
      <c r="DF1126" s="290">
        <f t="shared" si="558"/>
        <v>0</v>
      </c>
      <c r="DG1126" s="291" t="str">
        <f>IF(DF1126=0,"",
IF(SUM($DF$1047:DF1126)=1,DH1126,
IF($DF$1167&gt;SUM($DF$1047:DF1126),_xlfn.CONCAT(", ",DH1126),
IF($DF$1167=SUM($DF$1047:DF1126),_xlfn.CONCAT(" y ",DH1126)))))</f>
        <v/>
      </c>
      <c r="DH1126" s="222" t="s">
        <v>6291</v>
      </c>
      <c r="DI1126" s="378">
        <f t="shared" si="559"/>
        <v>0</v>
      </c>
      <c r="DJ1126" s="379">
        <f t="shared" si="560"/>
        <v>0</v>
      </c>
      <c r="DK1126" s="380">
        <f t="shared" si="561"/>
        <v>0</v>
      </c>
    </row>
    <row r="1127" spans="1:115" ht="15" hidden="1" customHeight="1">
      <c r="A1127" s="81"/>
      <c r="B1127" s="82"/>
      <c r="C1127" s="85" t="s">
        <v>185</v>
      </c>
      <c r="D1127" s="623" t="str">
        <f>IF(CNGE_2024_M1_Secc1_Sub1!$D122="","",CNGE_2024_M1_Secc1_Sub1!$D122)</f>
        <v/>
      </c>
      <c r="E1127" s="624"/>
      <c r="F1127" s="624"/>
      <c r="G1127" s="624"/>
      <c r="H1127" s="624"/>
      <c r="I1127" s="624"/>
      <c r="J1127" s="624"/>
      <c r="K1127" s="624"/>
      <c r="L1127" s="625"/>
      <c r="M1127" s="111"/>
      <c r="N1127" s="111"/>
      <c r="O1127" s="111"/>
      <c r="P1127" s="111"/>
      <c r="Q1127" s="111"/>
      <c r="R1127" s="111"/>
      <c r="S1127" s="111"/>
      <c r="T1127" s="111"/>
      <c r="U1127" s="111"/>
      <c r="V1127" s="111"/>
      <c r="W1127" s="111"/>
      <c r="X1127" s="111"/>
      <c r="Y1127" s="111"/>
      <c r="Z1127" s="111"/>
      <c r="AA1127" s="111"/>
      <c r="AB1127" s="111"/>
      <c r="AC1127" s="111"/>
      <c r="AD1127" s="111"/>
      <c r="AE1127" s="8"/>
      <c r="AG1127" s="269">
        <f t="shared" si="483"/>
        <v>0</v>
      </c>
      <c r="AH1127" s="298">
        <f t="shared" si="484"/>
        <v>0</v>
      </c>
      <c r="AI1127" s="299">
        <f t="shared" si="485"/>
        <v>0</v>
      </c>
      <c r="AJ1127" s="300">
        <f t="shared" si="486"/>
        <v>0</v>
      </c>
      <c r="AK1127" s="301">
        <f t="shared" si="487"/>
        <v>0</v>
      </c>
      <c r="AL1127" s="298">
        <f t="shared" si="488"/>
        <v>0</v>
      </c>
      <c r="AM1127" s="299">
        <f t="shared" si="489"/>
        <v>0</v>
      </c>
      <c r="AN1127" s="300">
        <f t="shared" si="490"/>
        <v>0</v>
      </c>
      <c r="AO1127" s="301">
        <f t="shared" si="491"/>
        <v>0</v>
      </c>
      <c r="AP1127" s="298">
        <f t="shared" si="492"/>
        <v>0</v>
      </c>
      <c r="AQ1127" s="299">
        <f t="shared" si="493"/>
        <v>0</v>
      </c>
      <c r="AR1127" s="300">
        <f t="shared" si="494"/>
        <v>0</v>
      </c>
      <c r="AS1127" s="301">
        <f t="shared" si="495"/>
        <v>0</v>
      </c>
      <c r="AT1127" s="298">
        <f t="shared" si="496"/>
        <v>0</v>
      </c>
      <c r="AU1127" s="299">
        <f t="shared" si="497"/>
        <v>0</v>
      </c>
      <c r="AV1127" s="300">
        <f t="shared" si="498"/>
        <v>0</v>
      </c>
      <c r="AW1127" s="301">
        <f t="shared" si="499"/>
        <v>0</v>
      </c>
      <c r="AX1127" s="298">
        <f t="shared" si="500"/>
        <v>0</v>
      </c>
      <c r="AY1127" s="299">
        <f t="shared" si="501"/>
        <v>0</v>
      </c>
      <c r="AZ1127" s="300">
        <f t="shared" si="502"/>
        <v>0</v>
      </c>
      <c r="BA1127" s="301">
        <f t="shared" si="503"/>
        <v>0</v>
      </c>
      <c r="BB1127" s="298">
        <f t="shared" si="504"/>
        <v>0</v>
      </c>
      <c r="BC1127" s="299">
        <f t="shared" si="505"/>
        <v>0</v>
      </c>
      <c r="BD1127" s="300">
        <f t="shared" si="506"/>
        <v>0</v>
      </c>
      <c r="BE1127" s="301">
        <f t="shared" si="507"/>
        <v>0</v>
      </c>
      <c r="BF1127" s="298">
        <f t="shared" si="508"/>
        <v>0</v>
      </c>
      <c r="BG1127" s="299">
        <f t="shared" si="509"/>
        <v>0</v>
      </c>
      <c r="BH1127" s="300">
        <f t="shared" si="510"/>
        <v>0</v>
      </c>
      <c r="BI1127" s="301">
        <f t="shared" si="511"/>
        <v>0</v>
      </c>
      <c r="BJ1127" s="298">
        <f t="shared" si="512"/>
        <v>0</v>
      </c>
      <c r="BK1127" s="299">
        <f t="shared" si="513"/>
        <v>0</v>
      </c>
      <c r="BL1127" s="300">
        <f t="shared" si="514"/>
        <v>0</v>
      </c>
      <c r="BM1127" s="301">
        <f t="shared" si="515"/>
        <v>0</v>
      </c>
      <c r="BN1127" s="298">
        <f t="shared" si="516"/>
        <v>0</v>
      </c>
      <c r="BO1127" s="299">
        <f t="shared" si="517"/>
        <v>0</v>
      </c>
      <c r="BP1127" s="300">
        <f t="shared" si="518"/>
        <v>0</v>
      </c>
      <c r="BQ1127" s="301">
        <f t="shared" si="519"/>
        <v>0</v>
      </c>
      <c r="BR1127" s="298">
        <f t="shared" si="520"/>
        <v>0</v>
      </c>
      <c r="BS1127" s="299">
        <f t="shared" si="521"/>
        <v>0</v>
      </c>
      <c r="BT1127" s="300">
        <f t="shared" si="522"/>
        <v>0</v>
      </c>
      <c r="BU1127" s="301">
        <f t="shared" si="523"/>
        <v>0</v>
      </c>
      <c r="BV1127" s="298">
        <f t="shared" si="524"/>
        <v>0</v>
      </c>
      <c r="BW1127" s="299">
        <f t="shared" si="525"/>
        <v>0</v>
      </c>
      <c r="BX1127" s="300">
        <f t="shared" si="526"/>
        <v>0</v>
      </c>
      <c r="BY1127" s="301">
        <f t="shared" si="527"/>
        <v>0</v>
      </c>
      <c r="BZ1127" s="298">
        <f t="shared" si="528"/>
        <v>0</v>
      </c>
      <c r="CA1127" s="299">
        <f t="shared" si="529"/>
        <v>0</v>
      </c>
      <c r="CB1127" s="300">
        <f t="shared" si="530"/>
        <v>0</v>
      </c>
      <c r="CC1127" s="301">
        <f t="shared" si="531"/>
        <v>0</v>
      </c>
      <c r="CD1127" s="298">
        <f t="shared" si="532"/>
        <v>0</v>
      </c>
      <c r="CE1127" s="299">
        <f t="shared" si="533"/>
        <v>0</v>
      </c>
      <c r="CF1127" s="300">
        <f t="shared" si="534"/>
        <v>0</v>
      </c>
      <c r="CG1127" s="301">
        <f t="shared" si="535"/>
        <v>0</v>
      </c>
      <c r="CH1127" s="298">
        <f t="shared" si="536"/>
        <v>0</v>
      </c>
      <c r="CI1127" s="299">
        <f t="shared" si="537"/>
        <v>0</v>
      </c>
      <c r="CJ1127" s="300">
        <f t="shared" si="538"/>
        <v>0</v>
      </c>
      <c r="CK1127" s="301">
        <f t="shared" si="539"/>
        <v>0</v>
      </c>
      <c r="CL1127" s="298">
        <f t="shared" si="540"/>
        <v>0</v>
      </c>
      <c r="CM1127" s="299">
        <f t="shared" si="541"/>
        <v>0</v>
      </c>
      <c r="CN1127" s="300">
        <f t="shared" si="542"/>
        <v>0</v>
      </c>
      <c r="CO1127" s="301">
        <f t="shared" si="543"/>
        <v>0</v>
      </c>
      <c r="CP1127" s="298">
        <f t="shared" si="544"/>
        <v>0</v>
      </c>
      <c r="CQ1127" s="299">
        <f t="shared" si="545"/>
        <v>0</v>
      </c>
      <c r="CR1127" s="300">
        <f t="shared" si="546"/>
        <v>0</v>
      </c>
      <c r="CS1127" s="301">
        <f t="shared" si="547"/>
        <v>0</v>
      </c>
      <c r="CT1127" s="298">
        <f t="shared" si="548"/>
        <v>0</v>
      </c>
      <c r="CU1127" s="299">
        <f t="shared" si="549"/>
        <v>0</v>
      </c>
      <c r="CV1127" s="300">
        <f t="shared" si="550"/>
        <v>0</v>
      </c>
      <c r="CW1127" s="301">
        <f t="shared" si="551"/>
        <v>0</v>
      </c>
      <c r="CX1127" s="298">
        <f t="shared" si="552"/>
        <v>0</v>
      </c>
      <c r="CY1127" s="299">
        <f t="shared" si="553"/>
        <v>0</v>
      </c>
      <c r="CZ1127" s="300">
        <f t="shared" si="554"/>
        <v>0</v>
      </c>
      <c r="DA1127" s="301">
        <f t="shared" si="555"/>
        <v>0</v>
      </c>
      <c r="DB1127" s="371">
        <f t="shared" si="556"/>
        <v>0</v>
      </c>
      <c r="DC1127" s="303">
        <f t="shared" si="557"/>
        <v>0</v>
      </c>
      <c r="DD1127" s="304" t="str">
        <f>IF(DC1127=0,"",
IF(SUM($DC$1047:DC1127)=1,DE1127,
IF($DC$1167&gt;SUM($DC$1047:DC1127),_xlfn.CONCAT(", ",DE1127),
IF($DC$1167=SUM($DC$1047:DC1127),_xlfn.CONCAT(" y ",DE1127)))))</f>
        <v/>
      </c>
      <c r="DE1127" s="231" t="s">
        <v>6292</v>
      </c>
      <c r="DF1127" s="290">
        <f t="shared" si="558"/>
        <v>0</v>
      </c>
      <c r="DG1127" s="291" t="str">
        <f>IF(DF1127=0,"",
IF(SUM($DF$1047:DF1127)=1,DH1127,
IF($DF$1167&gt;SUM($DF$1047:DF1127),_xlfn.CONCAT(", ",DH1127),
IF($DF$1167=SUM($DF$1047:DF1127),_xlfn.CONCAT(" y ",DH1127)))))</f>
        <v/>
      </c>
      <c r="DH1127" s="222" t="s">
        <v>6292</v>
      </c>
      <c r="DI1127" s="378">
        <f t="shared" si="559"/>
        <v>0</v>
      </c>
      <c r="DJ1127" s="379">
        <f t="shared" si="560"/>
        <v>0</v>
      </c>
      <c r="DK1127" s="380">
        <f t="shared" si="561"/>
        <v>0</v>
      </c>
    </row>
    <row r="1128" spans="1:115" ht="15" hidden="1" customHeight="1">
      <c r="A1128" s="81"/>
      <c r="B1128" s="82"/>
      <c r="C1128" s="85" t="s">
        <v>186</v>
      </c>
      <c r="D1128" s="623" t="str">
        <f>IF(CNGE_2024_M1_Secc1_Sub1!$D123="","",CNGE_2024_M1_Secc1_Sub1!$D123)</f>
        <v/>
      </c>
      <c r="E1128" s="624"/>
      <c r="F1128" s="624"/>
      <c r="G1128" s="624"/>
      <c r="H1128" s="624"/>
      <c r="I1128" s="624"/>
      <c r="J1128" s="624"/>
      <c r="K1128" s="624"/>
      <c r="L1128" s="625"/>
      <c r="M1128" s="111"/>
      <c r="N1128" s="111"/>
      <c r="O1128" s="111"/>
      <c r="P1128" s="111"/>
      <c r="Q1128" s="111"/>
      <c r="R1128" s="111"/>
      <c r="S1128" s="111"/>
      <c r="T1128" s="111"/>
      <c r="U1128" s="111"/>
      <c r="V1128" s="111"/>
      <c r="W1128" s="111"/>
      <c r="X1128" s="111"/>
      <c r="Y1128" s="111"/>
      <c r="Z1128" s="111"/>
      <c r="AA1128" s="111"/>
      <c r="AB1128" s="111"/>
      <c r="AC1128" s="111"/>
      <c r="AD1128" s="111"/>
      <c r="AE1128" s="8"/>
      <c r="AG1128" s="269">
        <f t="shared" si="483"/>
        <v>0</v>
      </c>
      <c r="AH1128" s="298">
        <f t="shared" si="484"/>
        <v>0</v>
      </c>
      <c r="AI1128" s="299">
        <f t="shared" si="485"/>
        <v>0</v>
      </c>
      <c r="AJ1128" s="300">
        <f t="shared" si="486"/>
        <v>0</v>
      </c>
      <c r="AK1128" s="301">
        <f t="shared" si="487"/>
        <v>0</v>
      </c>
      <c r="AL1128" s="298">
        <f t="shared" si="488"/>
        <v>0</v>
      </c>
      <c r="AM1128" s="299">
        <f t="shared" si="489"/>
        <v>0</v>
      </c>
      <c r="AN1128" s="300">
        <f t="shared" si="490"/>
        <v>0</v>
      </c>
      <c r="AO1128" s="301">
        <f t="shared" si="491"/>
        <v>0</v>
      </c>
      <c r="AP1128" s="298">
        <f t="shared" si="492"/>
        <v>0</v>
      </c>
      <c r="AQ1128" s="299">
        <f t="shared" si="493"/>
        <v>0</v>
      </c>
      <c r="AR1128" s="300">
        <f t="shared" si="494"/>
        <v>0</v>
      </c>
      <c r="AS1128" s="301">
        <f t="shared" si="495"/>
        <v>0</v>
      </c>
      <c r="AT1128" s="298">
        <f t="shared" si="496"/>
        <v>0</v>
      </c>
      <c r="AU1128" s="299">
        <f t="shared" si="497"/>
        <v>0</v>
      </c>
      <c r="AV1128" s="300">
        <f t="shared" si="498"/>
        <v>0</v>
      </c>
      <c r="AW1128" s="301">
        <f t="shared" si="499"/>
        <v>0</v>
      </c>
      <c r="AX1128" s="298">
        <f t="shared" si="500"/>
        <v>0</v>
      </c>
      <c r="AY1128" s="299">
        <f t="shared" si="501"/>
        <v>0</v>
      </c>
      <c r="AZ1128" s="300">
        <f t="shared" si="502"/>
        <v>0</v>
      </c>
      <c r="BA1128" s="301">
        <f t="shared" si="503"/>
        <v>0</v>
      </c>
      <c r="BB1128" s="298">
        <f t="shared" si="504"/>
        <v>0</v>
      </c>
      <c r="BC1128" s="299">
        <f t="shared" si="505"/>
        <v>0</v>
      </c>
      <c r="BD1128" s="300">
        <f t="shared" si="506"/>
        <v>0</v>
      </c>
      <c r="BE1128" s="301">
        <f t="shared" si="507"/>
        <v>0</v>
      </c>
      <c r="BF1128" s="298">
        <f t="shared" si="508"/>
        <v>0</v>
      </c>
      <c r="BG1128" s="299">
        <f t="shared" si="509"/>
        <v>0</v>
      </c>
      <c r="BH1128" s="300">
        <f t="shared" si="510"/>
        <v>0</v>
      </c>
      <c r="BI1128" s="301">
        <f t="shared" si="511"/>
        <v>0</v>
      </c>
      <c r="BJ1128" s="298">
        <f t="shared" si="512"/>
        <v>0</v>
      </c>
      <c r="BK1128" s="299">
        <f t="shared" si="513"/>
        <v>0</v>
      </c>
      <c r="BL1128" s="300">
        <f t="shared" si="514"/>
        <v>0</v>
      </c>
      <c r="BM1128" s="301">
        <f t="shared" si="515"/>
        <v>0</v>
      </c>
      <c r="BN1128" s="298">
        <f t="shared" si="516"/>
        <v>0</v>
      </c>
      <c r="BO1128" s="299">
        <f t="shared" si="517"/>
        <v>0</v>
      </c>
      <c r="BP1128" s="300">
        <f t="shared" si="518"/>
        <v>0</v>
      </c>
      <c r="BQ1128" s="301">
        <f t="shared" si="519"/>
        <v>0</v>
      </c>
      <c r="BR1128" s="298">
        <f t="shared" si="520"/>
        <v>0</v>
      </c>
      <c r="BS1128" s="299">
        <f t="shared" si="521"/>
        <v>0</v>
      </c>
      <c r="BT1128" s="300">
        <f t="shared" si="522"/>
        <v>0</v>
      </c>
      <c r="BU1128" s="301">
        <f t="shared" si="523"/>
        <v>0</v>
      </c>
      <c r="BV1128" s="298">
        <f t="shared" si="524"/>
        <v>0</v>
      </c>
      <c r="BW1128" s="299">
        <f t="shared" si="525"/>
        <v>0</v>
      </c>
      <c r="BX1128" s="300">
        <f t="shared" si="526"/>
        <v>0</v>
      </c>
      <c r="BY1128" s="301">
        <f t="shared" si="527"/>
        <v>0</v>
      </c>
      <c r="BZ1128" s="298">
        <f t="shared" si="528"/>
        <v>0</v>
      </c>
      <c r="CA1128" s="299">
        <f t="shared" si="529"/>
        <v>0</v>
      </c>
      <c r="CB1128" s="300">
        <f t="shared" si="530"/>
        <v>0</v>
      </c>
      <c r="CC1128" s="301">
        <f t="shared" si="531"/>
        <v>0</v>
      </c>
      <c r="CD1128" s="298">
        <f t="shared" si="532"/>
        <v>0</v>
      </c>
      <c r="CE1128" s="299">
        <f t="shared" si="533"/>
        <v>0</v>
      </c>
      <c r="CF1128" s="300">
        <f t="shared" si="534"/>
        <v>0</v>
      </c>
      <c r="CG1128" s="301">
        <f t="shared" si="535"/>
        <v>0</v>
      </c>
      <c r="CH1128" s="298">
        <f t="shared" si="536"/>
        <v>0</v>
      </c>
      <c r="CI1128" s="299">
        <f t="shared" si="537"/>
        <v>0</v>
      </c>
      <c r="CJ1128" s="300">
        <f t="shared" si="538"/>
        <v>0</v>
      </c>
      <c r="CK1128" s="301">
        <f t="shared" si="539"/>
        <v>0</v>
      </c>
      <c r="CL1128" s="298">
        <f t="shared" si="540"/>
        <v>0</v>
      </c>
      <c r="CM1128" s="299">
        <f t="shared" si="541"/>
        <v>0</v>
      </c>
      <c r="CN1128" s="300">
        <f t="shared" si="542"/>
        <v>0</v>
      </c>
      <c r="CO1128" s="301">
        <f t="shared" si="543"/>
        <v>0</v>
      </c>
      <c r="CP1128" s="298">
        <f t="shared" si="544"/>
        <v>0</v>
      </c>
      <c r="CQ1128" s="299">
        <f t="shared" si="545"/>
        <v>0</v>
      </c>
      <c r="CR1128" s="300">
        <f t="shared" si="546"/>
        <v>0</v>
      </c>
      <c r="CS1128" s="301">
        <f t="shared" si="547"/>
        <v>0</v>
      </c>
      <c r="CT1128" s="298">
        <f t="shared" si="548"/>
        <v>0</v>
      </c>
      <c r="CU1128" s="299">
        <f t="shared" si="549"/>
        <v>0</v>
      </c>
      <c r="CV1128" s="300">
        <f t="shared" si="550"/>
        <v>0</v>
      </c>
      <c r="CW1128" s="301">
        <f t="shared" si="551"/>
        <v>0</v>
      </c>
      <c r="CX1128" s="298">
        <f t="shared" si="552"/>
        <v>0</v>
      </c>
      <c r="CY1128" s="299">
        <f t="shared" si="553"/>
        <v>0</v>
      </c>
      <c r="CZ1128" s="300">
        <f t="shared" si="554"/>
        <v>0</v>
      </c>
      <c r="DA1128" s="301">
        <f t="shared" si="555"/>
        <v>0</v>
      </c>
      <c r="DB1128" s="371">
        <f t="shared" si="556"/>
        <v>0</v>
      </c>
      <c r="DC1128" s="303">
        <f t="shared" si="557"/>
        <v>0</v>
      </c>
      <c r="DD1128" s="304" t="str">
        <f>IF(DC1128=0,"",
IF(SUM($DC$1047:DC1128)=1,DE1128,
IF($DC$1167&gt;SUM($DC$1047:DC1128),_xlfn.CONCAT(", ",DE1128),
IF($DC$1167=SUM($DC$1047:DC1128),_xlfn.CONCAT(" y ",DE1128)))))</f>
        <v/>
      </c>
      <c r="DE1128" s="231" t="s">
        <v>6293</v>
      </c>
      <c r="DF1128" s="290">
        <f t="shared" si="558"/>
        <v>0</v>
      </c>
      <c r="DG1128" s="291" t="str">
        <f>IF(DF1128=0,"",
IF(SUM($DF$1047:DF1128)=1,DH1128,
IF($DF$1167&gt;SUM($DF$1047:DF1128),_xlfn.CONCAT(", ",DH1128),
IF($DF$1167=SUM($DF$1047:DF1128),_xlfn.CONCAT(" y ",DH1128)))))</f>
        <v/>
      </c>
      <c r="DH1128" s="222" t="s">
        <v>6293</v>
      </c>
      <c r="DI1128" s="378">
        <f t="shared" si="559"/>
        <v>0</v>
      </c>
      <c r="DJ1128" s="379">
        <f t="shared" si="560"/>
        <v>0</v>
      </c>
      <c r="DK1128" s="380">
        <f t="shared" si="561"/>
        <v>0</v>
      </c>
    </row>
    <row r="1129" spans="1:115" ht="15" hidden="1" customHeight="1">
      <c r="A1129" s="81"/>
      <c r="B1129" s="82"/>
      <c r="C1129" s="85" t="s">
        <v>187</v>
      </c>
      <c r="D1129" s="623" t="str">
        <f>IF(CNGE_2024_M1_Secc1_Sub1!$D124="","",CNGE_2024_M1_Secc1_Sub1!$D124)</f>
        <v/>
      </c>
      <c r="E1129" s="624"/>
      <c r="F1129" s="624"/>
      <c r="G1129" s="624"/>
      <c r="H1129" s="624"/>
      <c r="I1129" s="624"/>
      <c r="J1129" s="624"/>
      <c r="K1129" s="624"/>
      <c r="L1129" s="625"/>
      <c r="M1129" s="111"/>
      <c r="N1129" s="111"/>
      <c r="O1129" s="111"/>
      <c r="P1129" s="111"/>
      <c r="Q1129" s="111"/>
      <c r="R1129" s="111"/>
      <c r="S1129" s="111"/>
      <c r="T1129" s="111"/>
      <c r="U1129" s="111"/>
      <c r="V1129" s="111"/>
      <c r="W1129" s="111"/>
      <c r="X1129" s="111"/>
      <c r="Y1129" s="111"/>
      <c r="Z1129" s="111"/>
      <c r="AA1129" s="111"/>
      <c r="AB1129" s="111"/>
      <c r="AC1129" s="111"/>
      <c r="AD1129" s="111"/>
      <c r="AE1129" s="8"/>
      <c r="AG1129" s="269">
        <f t="shared" si="483"/>
        <v>0</v>
      </c>
      <c r="AH1129" s="298">
        <f t="shared" si="484"/>
        <v>0</v>
      </c>
      <c r="AI1129" s="299">
        <f t="shared" si="485"/>
        <v>0</v>
      </c>
      <c r="AJ1129" s="300">
        <f t="shared" si="486"/>
        <v>0</v>
      </c>
      <c r="AK1129" s="301">
        <f t="shared" si="487"/>
        <v>0</v>
      </c>
      <c r="AL1129" s="298">
        <f t="shared" si="488"/>
        <v>0</v>
      </c>
      <c r="AM1129" s="299">
        <f t="shared" si="489"/>
        <v>0</v>
      </c>
      <c r="AN1129" s="300">
        <f t="shared" si="490"/>
        <v>0</v>
      </c>
      <c r="AO1129" s="301">
        <f t="shared" si="491"/>
        <v>0</v>
      </c>
      <c r="AP1129" s="298">
        <f t="shared" si="492"/>
        <v>0</v>
      </c>
      <c r="AQ1129" s="299">
        <f t="shared" si="493"/>
        <v>0</v>
      </c>
      <c r="AR1129" s="300">
        <f t="shared" si="494"/>
        <v>0</v>
      </c>
      <c r="AS1129" s="301">
        <f t="shared" si="495"/>
        <v>0</v>
      </c>
      <c r="AT1129" s="298">
        <f t="shared" si="496"/>
        <v>0</v>
      </c>
      <c r="AU1129" s="299">
        <f t="shared" si="497"/>
        <v>0</v>
      </c>
      <c r="AV1129" s="300">
        <f t="shared" si="498"/>
        <v>0</v>
      </c>
      <c r="AW1129" s="301">
        <f t="shared" si="499"/>
        <v>0</v>
      </c>
      <c r="AX1129" s="298">
        <f t="shared" si="500"/>
        <v>0</v>
      </c>
      <c r="AY1129" s="299">
        <f t="shared" si="501"/>
        <v>0</v>
      </c>
      <c r="AZ1129" s="300">
        <f t="shared" si="502"/>
        <v>0</v>
      </c>
      <c r="BA1129" s="301">
        <f t="shared" si="503"/>
        <v>0</v>
      </c>
      <c r="BB1129" s="298">
        <f t="shared" si="504"/>
        <v>0</v>
      </c>
      <c r="BC1129" s="299">
        <f t="shared" si="505"/>
        <v>0</v>
      </c>
      <c r="BD1129" s="300">
        <f t="shared" si="506"/>
        <v>0</v>
      </c>
      <c r="BE1129" s="301">
        <f t="shared" si="507"/>
        <v>0</v>
      </c>
      <c r="BF1129" s="298">
        <f t="shared" si="508"/>
        <v>0</v>
      </c>
      <c r="BG1129" s="299">
        <f t="shared" si="509"/>
        <v>0</v>
      </c>
      <c r="BH1129" s="300">
        <f t="shared" si="510"/>
        <v>0</v>
      </c>
      <c r="BI1129" s="301">
        <f t="shared" si="511"/>
        <v>0</v>
      </c>
      <c r="BJ1129" s="298">
        <f t="shared" si="512"/>
        <v>0</v>
      </c>
      <c r="BK1129" s="299">
        <f t="shared" si="513"/>
        <v>0</v>
      </c>
      <c r="BL1129" s="300">
        <f t="shared" si="514"/>
        <v>0</v>
      </c>
      <c r="BM1129" s="301">
        <f t="shared" si="515"/>
        <v>0</v>
      </c>
      <c r="BN1129" s="298">
        <f t="shared" si="516"/>
        <v>0</v>
      </c>
      <c r="BO1129" s="299">
        <f t="shared" si="517"/>
        <v>0</v>
      </c>
      <c r="BP1129" s="300">
        <f t="shared" si="518"/>
        <v>0</v>
      </c>
      <c r="BQ1129" s="301">
        <f t="shared" si="519"/>
        <v>0</v>
      </c>
      <c r="BR1129" s="298">
        <f t="shared" si="520"/>
        <v>0</v>
      </c>
      <c r="BS1129" s="299">
        <f t="shared" si="521"/>
        <v>0</v>
      </c>
      <c r="BT1129" s="300">
        <f t="shared" si="522"/>
        <v>0</v>
      </c>
      <c r="BU1129" s="301">
        <f t="shared" si="523"/>
        <v>0</v>
      </c>
      <c r="BV1129" s="298">
        <f t="shared" si="524"/>
        <v>0</v>
      </c>
      <c r="BW1129" s="299">
        <f t="shared" si="525"/>
        <v>0</v>
      </c>
      <c r="BX1129" s="300">
        <f t="shared" si="526"/>
        <v>0</v>
      </c>
      <c r="BY1129" s="301">
        <f t="shared" si="527"/>
        <v>0</v>
      </c>
      <c r="BZ1129" s="298">
        <f t="shared" si="528"/>
        <v>0</v>
      </c>
      <c r="CA1129" s="299">
        <f t="shared" si="529"/>
        <v>0</v>
      </c>
      <c r="CB1129" s="300">
        <f t="shared" si="530"/>
        <v>0</v>
      </c>
      <c r="CC1129" s="301">
        <f t="shared" si="531"/>
        <v>0</v>
      </c>
      <c r="CD1129" s="298">
        <f t="shared" si="532"/>
        <v>0</v>
      </c>
      <c r="CE1129" s="299">
        <f t="shared" si="533"/>
        <v>0</v>
      </c>
      <c r="CF1129" s="300">
        <f t="shared" si="534"/>
        <v>0</v>
      </c>
      <c r="CG1129" s="301">
        <f t="shared" si="535"/>
        <v>0</v>
      </c>
      <c r="CH1129" s="298">
        <f t="shared" si="536"/>
        <v>0</v>
      </c>
      <c r="CI1129" s="299">
        <f t="shared" si="537"/>
        <v>0</v>
      </c>
      <c r="CJ1129" s="300">
        <f t="shared" si="538"/>
        <v>0</v>
      </c>
      <c r="CK1129" s="301">
        <f t="shared" si="539"/>
        <v>0</v>
      </c>
      <c r="CL1129" s="298">
        <f t="shared" si="540"/>
        <v>0</v>
      </c>
      <c r="CM1129" s="299">
        <f t="shared" si="541"/>
        <v>0</v>
      </c>
      <c r="CN1129" s="300">
        <f t="shared" si="542"/>
        <v>0</v>
      </c>
      <c r="CO1129" s="301">
        <f t="shared" si="543"/>
        <v>0</v>
      </c>
      <c r="CP1129" s="298">
        <f t="shared" si="544"/>
        <v>0</v>
      </c>
      <c r="CQ1129" s="299">
        <f t="shared" si="545"/>
        <v>0</v>
      </c>
      <c r="CR1129" s="300">
        <f t="shared" si="546"/>
        <v>0</v>
      </c>
      <c r="CS1129" s="301">
        <f t="shared" si="547"/>
        <v>0</v>
      </c>
      <c r="CT1129" s="298">
        <f t="shared" si="548"/>
        <v>0</v>
      </c>
      <c r="CU1129" s="299">
        <f t="shared" si="549"/>
        <v>0</v>
      </c>
      <c r="CV1129" s="300">
        <f t="shared" si="550"/>
        <v>0</v>
      </c>
      <c r="CW1129" s="301">
        <f t="shared" si="551"/>
        <v>0</v>
      </c>
      <c r="CX1129" s="298">
        <f t="shared" si="552"/>
        <v>0</v>
      </c>
      <c r="CY1129" s="299">
        <f t="shared" si="553"/>
        <v>0</v>
      </c>
      <c r="CZ1129" s="300">
        <f t="shared" si="554"/>
        <v>0</v>
      </c>
      <c r="DA1129" s="301">
        <f t="shared" si="555"/>
        <v>0</v>
      </c>
      <c r="DB1129" s="371">
        <f t="shared" si="556"/>
        <v>0</v>
      </c>
      <c r="DC1129" s="303">
        <f t="shared" si="557"/>
        <v>0</v>
      </c>
      <c r="DD1129" s="304" t="str">
        <f>IF(DC1129=0,"",
IF(SUM($DC$1047:DC1129)=1,DE1129,
IF($DC$1167&gt;SUM($DC$1047:DC1129),_xlfn.CONCAT(", ",DE1129),
IF($DC$1167=SUM($DC$1047:DC1129),_xlfn.CONCAT(" y ",DE1129)))))</f>
        <v/>
      </c>
      <c r="DE1129" s="231" t="s">
        <v>6294</v>
      </c>
      <c r="DF1129" s="290">
        <f t="shared" si="558"/>
        <v>0</v>
      </c>
      <c r="DG1129" s="291" t="str">
        <f>IF(DF1129=0,"",
IF(SUM($DF$1047:DF1129)=1,DH1129,
IF($DF$1167&gt;SUM($DF$1047:DF1129),_xlfn.CONCAT(", ",DH1129),
IF($DF$1167=SUM($DF$1047:DF1129),_xlfn.CONCAT(" y ",DH1129)))))</f>
        <v/>
      </c>
      <c r="DH1129" s="222" t="s">
        <v>6294</v>
      </c>
      <c r="DI1129" s="378">
        <f t="shared" si="559"/>
        <v>0</v>
      </c>
      <c r="DJ1129" s="379">
        <f t="shared" si="560"/>
        <v>0</v>
      </c>
      <c r="DK1129" s="380">
        <f t="shared" si="561"/>
        <v>0</v>
      </c>
    </row>
    <row r="1130" spans="1:115" ht="15" hidden="1" customHeight="1">
      <c r="A1130" s="81"/>
      <c r="B1130" s="82"/>
      <c r="C1130" s="85" t="s">
        <v>188</v>
      </c>
      <c r="D1130" s="623" t="str">
        <f>IF(CNGE_2024_M1_Secc1_Sub1!$D125="","",CNGE_2024_M1_Secc1_Sub1!$D125)</f>
        <v/>
      </c>
      <c r="E1130" s="624"/>
      <c r="F1130" s="624"/>
      <c r="G1130" s="624"/>
      <c r="H1130" s="624"/>
      <c r="I1130" s="624"/>
      <c r="J1130" s="624"/>
      <c r="K1130" s="624"/>
      <c r="L1130" s="625"/>
      <c r="M1130" s="111"/>
      <c r="N1130" s="111"/>
      <c r="O1130" s="111"/>
      <c r="P1130" s="111"/>
      <c r="Q1130" s="111"/>
      <c r="R1130" s="111"/>
      <c r="S1130" s="111"/>
      <c r="T1130" s="111"/>
      <c r="U1130" s="111"/>
      <c r="V1130" s="111"/>
      <c r="W1130" s="111"/>
      <c r="X1130" s="111"/>
      <c r="Y1130" s="111"/>
      <c r="Z1130" s="111"/>
      <c r="AA1130" s="111"/>
      <c r="AB1130" s="111"/>
      <c r="AC1130" s="111"/>
      <c r="AD1130" s="111"/>
      <c r="AE1130" s="8"/>
      <c r="AG1130" s="269">
        <f t="shared" si="483"/>
        <v>0</v>
      </c>
      <c r="AH1130" s="298">
        <f t="shared" si="484"/>
        <v>0</v>
      </c>
      <c r="AI1130" s="299">
        <f t="shared" si="485"/>
        <v>0</v>
      </c>
      <c r="AJ1130" s="300">
        <f t="shared" si="486"/>
        <v>0</v>
      </c>
      <c r="AK1130" s="301">
        <f t="shared" si="487"/>
        <v>0</v>
      </c>
      <c r="AL1130" s="298">
        <f t="shared" si="488"/>
        <v>0</v>
      </c>
      <c r="AM1130" s="299">
        <f t="shared" si="489"/>
        <v>0</v>
      </c>
      <c r="AN1130" s="300">
        <f t="shared" si="490"/>
        <v>0</v>
      </c>
      <c r="AO1130" s="301">
        <f t="shared" si="491"/>
        <v>0</v>
      </c>
      <c r="AP1130" s="298">
        <f t="shared" si="492"/>
        <v>0</v>
      </c>
      <c r="AQ1130" s="299">
        <f t="shared" si="493"/>
        <v>0</v>
      </c>
      <c r="AR1130" s="300">
        <f t="shared" si="494"/>
        <v>0</v>
      </c>
      <c r="AS1130" s="301">
        <f t="shared" si="495"/>
        <v>0</v>
      </c>
      <c r="AT1130" s="298">
        <f t="shared" si="496"/>
        <v>0</v>
      </c>
      <c r="AU1130" s="299">
        <f t="shared" si="497"/>
        <v>0</v>
      </c>
      <c r="AV1130" s="300">
        <f t="shared" si="498"/>
        <v>0</v>
      </c>
      <c r="AW1130" s="301">
        <f t="shared" si="499"/>
        <v>0</v>
      </c>
      <c r="AX1130" s="298">
        <f t="shared" si="500"/>
        <v>0</v>
      </c>
      <c r="AY1130" s="299">
        <f t="shared" si="501"/>
        <v>0</v>
      </c>
      <c r="AZ1130" s="300">
        <f t="shared" si="502"/>
        <v>0</v>
      </c>
      <c r="BA1130" s="301">
        <f t="shared" si="503"/>
        <v>0</v>
      </c>
      <c r="BB1130" s="298">
        <f t="shared" si="504"/>
        <v>0</v>
      </c>
      <c r="BC1130" s="299">
        <f t="shared" si="505"/>
        <v>0</v>
      </c>
      <c r="BD1130" s="300">
        <f t="shared" si="506"/>
        <v>0</v>
      </c>
      <c r="BE1130" s="301">
        <f t="shared" si="507"/>
        <v>0</v>
      </c>
      <c r="BF1130" s="298">
        <f t="shared" si="508"/>
        <v>0</v>
      </c>
      <c r="BG1130" s="299">
        <f t="shared" si="509"/>
        <v>0</v>
      </c>
      <c r="BH1130" s="300">
        <f t="shared" si="510"/>
        <v>0</v>
      </c>
      <c r="BI1130" s="301">
        <f t="shared" si="511"/>
        <v>0</v>
      </c>
      <c r="BJ1130" s="298">
        <f t="shared" si="512"/>
        <v>0</v>
      </c>
      <c r="BK1130" s="299">
        <f t="shared" si="513"/>
        <v>0</v>
      </c>
      <c r="BL1130" s="300">
        <f t="shared" si="514"/>
        <v>0</v>
      </c>
      <c r="BM1130" s="301">
        <f t="shared" si="515"/>
        <v>0</v>
      </c>
      <c r="BN1130" s="298">
        <f t="shared" si="516"/>
        <v>0</v>
      </c>
      <c r="BO1130" s="299">
        <f t="shared" si="517"/>
        <v>0</v>
      </c>
      <c r="BP1130" s="300">
        <f t="shared" si="518"/>
        <v>0</v>
      </c>
      <c r="BQ1130" s="301">
        <f t="shared" si="519"/>
        <v>0</v>
      </c>
      <c r="BR1130" s="298">
        <f t="shared" si="520"/>
        <v>0</v>
      </c>
      <c r="BS1130" s="299">
        <f t="shared" si="521"/>
        <v>0</v>
      </c>
      <c r="BT1130" s="300">
        <f t="shared" si="522"/>
        <v>0</v>
      </c>
      <c r="BU1130" s="301">
        <f t="shared" si="523"/>
        <v>0</v>
      </c>
      <c r="BV1130" s="298">
        <f t="shared" si="524"/>
        <v>0</v>
      </c>
      <c r="BW1130" s="299">
        <f t="shared" si="525"/>
        <v>0</v>
      </c>
      <c r="BX1130" s="300">
        <f t="shared" si="526"/>
        <v>0</v>
      </c>
      <c r="BY1130" s="301">
        <f t="shared" si="527"/>
        <v>0</v>
      </c>
      <c r="BZ1130" s="298">
        <f t="shared" si="528"/>
        <v>0</v>
      </c>
      <c r="CA1130" s="299">
        <f t="shared" si="529"/>
        <v>0</v>
      </c>
      <c r="CB1130" s="300">
        <f t="shared" si="530"/>
        <v>0</v>
      </c>
      <c r="CC1130" s="301">
        <f t="shared" si="531"/>
        <v>0</v>
      </c>
      <c r="CD1130" s="298">
        <f t="shared" si="532"/>
        <v>0</v>
      </c>
      <c r="CE1130" s="299">
        <f t="shared" si="533"/>
        <v>0</v>
      </c>
      <c r="CF1130" s="300">
        <f t="shared" si="534"/>
        <v>0</v>
      </c>
      <c r="CG1130" s="301">
        <f t="shared" si="535"/>
        <v>0</v>
      </c>
      <c r="CH1130" s="298">
        <f t="shared" si="536"/>
        <v>0</v>
      </c>
      <c r="CI1130" s="299">
        <f t="shared" si="537"/>
        <v>0</v>
      </c>
      <c r="CJ1130" s="300">
        <f t="shared" si="538"/>
        <v>0</v>
      </c>
      <c r="CK1130" s="301">
        <f t="shared" si="539"/>
        <v>0</v>
      </c>
      <c r="CL1130" s="298">
        <f t="shared" si="540"/>
        <v>0</v>
      </c>
      <c r="CM1130" s="299">
        <f t="shared" si="541"/>
        <v>0</v>
      </c>
      <c r="CN1130" s="300">
        <f t="shared" si="542"/>
        <v>0</v>
      </c>
      <c r="CO1130" s="301">
        <f t="shared" si="543"/>
        <v>0</v>
      </c>
      <c r="CP1130" s="298">
        <f t="shared" si="544"/>
        <v>0</v>
      </c>
      <c r="CQ1130" s="299">
        <f t="shared" si="545"/>
        <v>0</v>
      </c>
      <c r="CR1130" s="300">
        <f t="shared" si="546"/>
        <v>0</v>
      </c>
      <c r="CS1130" s="301">
        <f t="shared" si="547"/>
        <v>0</v>
      </c>
      <c r="CT1130" s="298">
        <f t="shared" si="548"/>
        <v>0</v>
      </c>
      <c r="CU1130" s="299">
        <f t="shared" si="549"/>
        <v>0</v>
      </c>
      <c r="CV1130" s="300">
        <f t="shared" si="550"/>
        <v>0</v>
      </c>
      <c r="CW1130" s="301">
        <f t="shared" si="551"/>
        <v>0</v>
      </c>
      <c r="CX1130" s="298">
        <f t="shared" si="552"/>
        <v>0</v>
      </c>
      <c r="CY1130" s="299">
        <f t="shared" si="553"/>
        <v>0</v>
      </c>
      <c r="CZ1130" s="300">
        <f t="shared" si="554"/>
        <v>0</v>
      </c>
      <c r="DA1130" s="301">
        <f t="shared" si="555"/>
        <v>0</v>
      </c>
      <c r="DB1130" s="371">
        <f t="shared" si="556"/>
        <v>0</v>
      </c>
      <c r="DC1130" s="303">
        <f t="shared" si="557"/>
        <v>0</v>
      </c>
      <c r="DD1130" s="304" t="str">
        <f>IF(DC1130=0,"",
IF(SUM($DC$1047:DC1130)=1,DE1130,
IF($DC$1167&gt;SUM($DC$1047:DC1130),_xlfn.CONCAT(", ",DE1130),
IF($DC$1167=SUM($DC$1047:DC1130),_xlfn.CONCAT(" y ",DE1130)))))</f>
        <v/>
      </c>
      <c r="DE1130" s="231" t="s">
        <v>6295</v>
      </c>
      <c r="DF1130" s="290">
        <f t="shared" si="558"/>
        <v>0</v>
      </c>
      <c r="DG1130" s="291" t="str">
        <f>IF(DF1130=0,"",
IF(SUM($DF$1047:DF1130)=1,DH1130,
IF($DF$1167&gt;SUM($DF$1047:DF1130),_xlfn.CONCAT(", ",DH1130),
IF($DF$1167=SUM($DF$1047:DF1130),_xlfn.CONCAT(" y ",DH1130)))))</f>
        <v/>
      </c>
      <c r="DH1130" s="222" t="s">
        <v>6295</v>
      </c>
      <c r="DI1130" s="378">
        <f t="shared" si="559"/>
        <v>0</v>
      </c>
      <c r="DJ1130" s="379">
        <f t="shared" si="560"/>
        <v>0</v>
      </c>
      <c r="DK1130" s="380">
        <f t="shared" si="561"/>
        <v>0</v>
      </c>
    </row>
    <row r="1131" spans="1:115" ht="15" hidden="1" customHeight="1">
      <c r="A1131" s="81"/>
      <c r="B1131" s="82"/>
      <c r="C1131" s="85" t="s">
        <v>189</v>
      </c>
      <c r="D1131" s="623" t="str">
        <f>IF(CNGE_2024_M1_Secc1_Sub1!$D126="","",CNGE_2024_M1_Secc1_Sub1!$D126)</f>
        <v/>
      </c>
      <c r="E1131" s="624"/>
      <c r="F1131" s="624"/>
      <c r="G1131" s="624"/>
      <c r="H1131" s="624"/>
      <c r="I1131" s="624"/>
      <c r="J1131" s="624"/>
      <c r="K1131" s="624"/>
      <c r="L1131" s="625"/>
      <c r="M1131" s="111"/>
      <c r="N1131" s="111"/>
      <c r="O1131" s="111"/>
      <c r="P1131" s="111"/>
      <c r="Q1131" s="111"/>
      <c r="R1131" s="111"/>
      <c r="S1131" s="111"/>
      <c r="T1131" s="111"/>
      <c r="U1131" s="111"/>
      <c r="V1131" s="111"/>
      <c r="W1131" s="111"/>
      <c r="X1131" s="111"/>
      <c r="Y1131" s="111"/>
      <c r="Z1131" s="111"/>
      <c r="AA1131" s="111"/>
      <c r="AB1131" s="111"/>
      <c r="AC1131" s="111"/>
      <c r="AD1131" s="111"/>
      <c r="AE1131" s="8"/>
      <c r="AG1131" s="269">
        <f t="shared" si="483"/>
        <v>0</v>
      </c>
      <c r="AH1131" s="298">
        <f t="shared" si="484"/>
        <v>0</v>
      </c>
      <c r="AI1131" s="299">
        <f t="shared" si="485"/>
        <v>0</v>
      </c>
      <c r="AJ1131" s="300">
        <f t="shared" si="486"/>
        <v>0</v>
      </c>
      <c r="AK1131" s="301">
        <f t="shared" si="487"/>
        <v>0</v>
      </c>
      <c r="AL1131" s="298">
        <f t="shared" si="488"/>
        <v>0</v>
      </c>
      <c r="AM1131" s="299">
        <f t="shared" si="489"/>
        <v>0</v>
      </c>
      <c r="AN1131" s="300">
        <f t="shared" si="490"/>
        <v>0</v>
      </c>
      <c r="AO1131" s="301">
        <f t="shared" si="491"/>
        <v>0</v>
      </c>
      <c r="AP1131" s="298">
        <f t="shared" si="492"/>
        <v>0</v>
      </c>
      <c r="AQ1131" s="299">
        <f t="shared" si="493"/>
        <v>0</v>
      </c>
      <c r="AR1131" s="300">
        <f t="shared" si="494"/>
        <v>0</v>
      </c>
      <c r="AS1131" s="301">
        <f t="shared" si="495"/>
        <v>0</v>
      </c>
      <c r="AT1131" s="298">
        <f t="shared" si="496"/>
        <v>0</v>
      </c>
      <c r="AU1131" s="299">
        <f t="shared" si="497"/>
        <v>0</v>
      </c>
      <c r="AV1131" s="300">
        <f t="shared" si="498"/>
        <v>0</v>
      </c>
      <c r="AW1131" s="301">
        <f t="shared" si="499"/>
        <v>0</v>
      </c>
      <c r="AX1131" s="298">
        <f t="shared" si="500"/>
        <v>0</v>
      </c>
      <c r="AY1131" s="299">
        <f t="shared" si="501"/>
        <v>0</v>
      </c>
      <c r="AZ1131" s="300">
        <f t="shared" si="502"/>
        <v>0</v>
      </c>
      <c r="BA1131" s="301">
        <f t="shared" si="503"/>
        <v>0</v>
      </c>
      <c r="BB1131" s="298">
        <f t="shared" si="504"/>
        <v>0</v>
      </c>
      <c r="BC1131" s="299">
        <f t="shared" si="505"/>
        <v>0</v>
      </c>
      <c r="BD1131" s="300">
        <f t="shared" si="506"/>
        <v>0</v>
      </c>
      <c r="BE1131" s="301">
        <f t="shared" si="507"/>
        <v>0</v>
      </c>
      <c r="BF1131" s="298">
        <f t="shared" si="508"/>
        <v>0</v>
      </c>
      <c r="BG1131" s="299">
        <f t="shared" si="509"/>
        <v>0</v>
      </c>
      <c r="BH1131" s="300">
        <f t="shared" si="510"/>
        <v>0</v>
      </c>
      <c r="BI1131" s="301">
        <f t="shared" si="511"/>
        <v>0</v>
      </c>
      <c r="BJ1131" s="298">
        <f t="shared" si="512"/>
        <v>0</v>
      </c>
      <c r="BK1131" s="299">
        <f t="shared" si="513"/>
        <v>0</v>
      </c>
      <c r="BL1131" s="300">
        <f t="shared" si="514"/>
        <v>0</v>
      </c>
      <c r="BM1131" s="301">
        <f t="shared" si="515"/>
        <v>0</v>
      </c>
      <c r="BN1131" s="298">
        <f t="shared" si="516"/>
        <v>0</v>
      </c>
      <c r="BO1131" s="299">
        <f t="shared" si="517"/>
        <v>0</v>
      </c>
      <c r="BP1131" s="300">
        <f t="shared" si="518"/>
        <v>0</v>
      </c>
      <c r="BQ1131" s="301">
        <f t="shared" si="519"/>
        <v>0</v>
      </c>
      <c r="BR1131" s="298">
        <f t="shared" si="520"/>
        <v>0</v>
      </c>
      <c r="BS1131" s="299">
        <f t="shared" si="521"/>
        <v>0</v>
      </c>
      <c r="BT1131" s="300">
        <f t="shared" si="522"/>
        <v>0</v>
      </c>
      <c r="BU1131" s="301">
        <f t="shared" si="523"/>
        <v>0</v>
      </c>
      <c r="BV1131" s="298">
        <f t="shared" si="524"/>
        <v>0</v>
      </c>
      <c r="BW1131" s="299">
        <f t="shared" si="525"/>
        <v>0</v>
      </c>
      <c r="BX1131" s="300">
        <f t="shared" si="526"/>
        <v>0</v>
      </c>
      <c r="BY1131" s="301">
        <f t="shared" si="527"/>
        <v>0</v>
      </c>
      <c r="BZ1131" s="298">
        <f t="shared" si="528"/>
        <v>0</v>
      </c>
      <c r="CA1131" s="299">
        <f t="shared" si="529"/>
        <v>0</v>
      </c>
      <c r="CB1131" s="300">
        <f t="shared" si="530"/>
        <v>0</v>
      </c>
      <c r="CC1131" s="301">
        <f t="shared" si="531"/>
        <v>0</v>
      </c>
      <c r="CD1131" s="298">
        <f t="shared" si="532"/>
        <v>0</v>
      </c>
      <c r="CE1131" s="299">
        <f t="shared" si="533"/>
        <v>0</v>
      </c>
      <c r="CF1131" s="300">
        <f t="shared" si="534"/>
        <v>0</v>
      </c>
      <c r="CG1131" s="301">
        <f t="shared" si="535"/>
        <v>0</v>
      </c>
      <c r="CH1131" s="298">
        <f t="shared" si="536"/>
        <v>0</v>
      </c>
      <c r="CI1131" s="299">
        <f t="shared" si="537"/>
        <v>0</v>
      </c>
      <c r="CJ1131" s="300">
        <f t="shared" si="538"/>
        <v>0</v>
      </c>
      <c r="CK1131" s="301">
        <f t="shared" si="539"/>
        <v>0</v>
      </c>
      <c r="CL1131" s="298">
        <f t="shared" si="540"/>
        <v>0</v>
      </c>
      <c r="CM1131" s="299">
        <f t="shared" si="541"/>
        <v>0</v>
      </c>
      <c r="CN1131" s="300">
        <f t="shared" si="542"/>
        <v>0</v>
      </c>
      <c r="CO1131" s="301">
        <f t="shared" si="543"/>
        <v>0</v>
      </c>
      <c r="CP1131" s="298">
        <f t="shared" si="544"/>
        <v>0</v>
      </c>
      <c r="CQ1131" s="299">
        <f t="shared" si="545"/>
        <v>0</v>
      </c>
      <c r="CR1131" s="300">
        <f t="shared" si="546"/>
        <v>0</v>
      </c>
      <c r="CS1131" s="301">
        <f t="shared" si="547"/>
        <v>0</v>
      </c>
      <c r="CT1131" s="298">
        <f t="shared" si="548"/>
        <v>0</v>
      </c>
      <c r="CU1131" s="299">
        <f t="shared" si="549"/>
        <v>0</v>
      </c>
      <c r="CV1131" s="300">
        <f t="shared" si="550"/>
        <v>0</v>
      </c>
      <c r="CW1131" s="301">
        <f t="shared" si="551"/>
        <v>0</v>
      </c>
      <c r="CX1131" s="298">
        <f t="shared" si="552"/>
        <v>0</v>
      </c>
      <c r="CY1131" s="299">
        <f t="shared" si="553"/>
        <v>0</v>
      </c>
      <c r="CZ1131" s="300">
        <f t="shared" si="554"/>
        <v>0</v>
      </c>
      <c r="DA1131" s="301">
        <f t="shared" si="555"/>
        <v>0</v>
      </c>
      <c r="DB1131" s="371">
        <f t="shared" si="556"/>
        <v>0</v>
      </c>
      <c r="DC1131" s="303">
        <f t="shared" si="557"/>
        <v>0</v>
      </c>
      <c r="DD1131" s="304" t="str">
        <f>IF(DC1131=0,"",
IF(SUM($DC$1047:DC1131)=1,DE1131,
IF($DC$1167&gt;SUM($DC$1047:DC1131),_xlfn.CONCAT(", ",DE1131),
IF($DC$1167=SUM($DC$1047:DC1131),_xlfn.CONCAT(" y ",DE1131)))))</f>
        <v/>
      </c>
      <c r="DE1131" s="231" t="s">
        <v>6296</v>
      </c>
      <c r="DF1131" s="290">
        <f t="shared" si="558"/>
        <v>0</v>
      </c>
      <c r="DG1131" s="291" t="str">
        <f>IF(DF1131=0,"",
IF(SUM($DF$1047:DF1131)=1,DH1131,
IF($DF$1167&gt;SUM($DF$1047:DF1131),_xlfn.CONCAT(", ",DH1131),
IF($DF$1167=SUM($DF$1047:DF1131),_xlfn.CONCAT(" y ",DH1131)))))</f>
        <v/>
      </c>
      <c r="DH1131" s="222" t="s">
        <v>6296</v>
      </c>
      <c r="DI1131" s="378">
        <f t="shared" si="559"/>
        <v>0</v>
      </c>
      <c r="DJ1131" s="379">
        <f t="shared" si="560"/>
        <v>0</v>
      </c>
      <c r="DK1131" s="380">
        <f t="shared" si="561"/>
        <v>0</v>
      </c>
    </row>
    <row r="1132" spans="1:115" ht="15" hidden="1" customHeight="1">
      <c r="A1132" s="81"/>
      <c r="B1132" s="82"/>
      <c r="C1132" s="85" t="s">
        <v>190</v>
      </c>
      <c r="D1132" s="623" t="str">
        <f>IF(CNGE_2024_M1_Secc1_Sub1!$D127="","",CNGE_2024_M1_Secc1_Sub1!$D127)</f>
        <v/>
      </c>
      <c r="E1132" s="624"/>
      <c r="F1132" s="624"/>
      <c r="G1132" s="624"/>
      <c r="H1132" s="624"/>
      <c r="I1132" s="624"/>
      <c r="J1132" s="624"/>
      <c r="K1132" s="624"/>
      <c r="L1132" s="625"/>
      <c r="M1132" s="111"/>
      <c r="N1132" s="111"/>
      <c r="O1132" s="111"/>
      <c r="P1132" s="111"/>
      <c r="Q1132" s="111"/>
      <c r="R1132" s="111"/>
      <c r="S1132" s="111"/>
      <c r="T1132" s="111"/>
      <c r="U1132" s="111"/>
      <c r="V1132" s="111"/>
      <c r="W1132" s="111"/>
      <c r="X1132" s="111"/>
      <c r="Y1132" s="111"/>
      <c r="Z1132" s="111"/>
      <c r="AA1132" s="111"/>
      <c r="AB1132" s="111"/>
      <c r="AC1132" s="111"/>
      <c r="AD1132" s="111"/>
      <c r="AE1132" s="8"/>
      <c r="AG1132" s="269">
        <f t="shared" si="483"/>
        <v>0</v>
      </c>
      <c r="AH1132" s="298">
        <f t="shared" si="484"/>
        <v>0</v>
      </c>
      <c r="AI1132" s="299">
        <f t="shared" si="485"/>
        <v>0</v>
      </c>
      <c r="AJ1132" s="300">
        <f t="shared" si="486"/>
        <v>0</v>
      </c>
      <c r="AK1132" s="301">
        <f t="shared" si="487"/>
        <v>0</v>
      </c>
      <c r="AL1132" s="298">
        <f t="shared" si="488"/>
        <v>0</v>
      </c>
      <c r="AM1132" s="299">
        <f t="shared" si="489"/>
        <v>0</v>
      </c>
      <c r="AN1132" s="300">
        <f t="shared" si="490"/>
        <v>0</v>
      </c>
      <c r="AO1132" s="301">
        <f t="shared" si="491"/>
        <v>0</v>
      </c>
      <c r="AP1132" s="298">
        <f t="shared" si="492"/>
        <v>0</v>
      </c>
      <c r="AQ1132" s="299">
        <f t="shared" si="493"/>
        <v>0</v>
      </c>
      <c r="AR1132" s="300">
        <f t="shared" si="494"/>
        <v>0</v>
      </c>
      <c r="AS1132" s="301">
        <f t="shared" si="495"/>
        <v>0</v>
      </c>
      <c r="AT1132" s="298">
        <f t="shared" si="496"/>
        <v>0</v>
      </c>
      <c r="AU1132" s="299">
        <f t="shared" si="497"/>
        <v>0</v>
      </c>
      <c r="AV1132" s="300">
        <f t="shared" si="498"/>
        <v>0</v>
      </c>
      <c r="AW1132" s="301">
        <f t="shared" si="499"/>
        <v>0</v>
      </c>
      <c r="AX1132" s="298">
        <f t="shared" si="500"/>
        <v>0</v>
      </c>
      <c r="AY1132" s="299">
        <f t="shared" si="501"/>
        <v>0</v>
      </c>
      <c r="AZ1132" s="300">
        <f t="shared" si="502"/>
        <v>0</v>
      </c>
      <c r="BA1132" s="301">
        <f t="shared" si="503"/>
        <v>0</v>
      </c>
      <c r="BB1132" s="298">
        <f t="shared" si="504"/>
        <v>0</v>
      </c>
      <c r="BC1132" s="299">
        <f t="shared" si="505"/>
        <v>0</v>
      </c>
      <c r="BD1132" s="300">
        <f t="shared" si="506"/>
        <v>0</v>
      </c>
      <c r="BE1132" s="301">
        <f t="shared" si="507"/>
        <v>0</v>
      </c>
      <c r="BF1132" s="298">
        <f t="shared" si="508"/>
        <v>0</v>
      </c>
      <c r="BG1132" s="299">
        <f t="shared" si="509"/>
        <v>0</v>
      </c>
      <c r="BH1132" s="300">
        <f t="shared" si="510"/>
        <v>0</v>
      </c>
      <c r="BI1132" s="301">
        <f t="shared" si="511"/>
        <v>0</v>
      </c>
      <c r="BJ1132" s="298">
        <f t="shared" si="512"/>
        <v>0</v>
      </c>
      <c r="BK1132" s="299">
        <f t="shared" si="513"/>
        <v>0</v>
      </c>
      <c r="BL1132" s="300">
        <f t="shared" si="514"/>
        <v>0</v>
      </c>
      <c r="BM1132" s="301">
        <f t="shared" si="515"/>
        <v>0</v>
      </c>
      <c r="BN1132" s="298">
        <f t="shared" si="516"/>
        <v>0</v>
      </c>
      <c r="BO1132" s="299">
        <f t="shared" si="517"/>
        <v>0</v>
      </c>
      <c r="BP1132" s="300">
        <f t="shared" si="518"/>
        <v>0</v>
      </c>
      <c r="BQ1132" s="301">
        <f t="shared" si="519"/>
        <v>0</v>
      </c>
      <c r="BR1132" s="298">
        <f t="shared" si="520"/>
        <v>0</v>
      </c>
      <c r="BS1132" s="299">
        <f t="shared" si="521"/>
        <v>0</v>
      </c>
      <c r="BT1132" s="300">
        <f t="shared" si="522"/>
        <v>0</v>
      </c>
      <c r="BU1132" s="301">
        <f t="shared" si="523"/>
        <v>0</v>
      </c>
      <c r="BV1132" s="298">
        <f t="shared" si="524"/>
        <v>0</v>
      </c>
      <c r="BW1132" s="299">
        <f t="shared" si="525"/>
        <v>0</v>
      </c>
      <c r="BX1132" s="300">
        <f t="shared" si="526"/>
        <v>0</v>
      </c>
      <c r="BY1132" s="301">
        <f t="shared" si="527"/>
        <v>0</v>
      </c>
      <c r="BZ1132" s="298">
        <f t="shared" si="528"/>
        <v>0</v>
      </c>
      <c r="CA1132" s="299">
        <f t="shared" si="529"/>
        <v>0</v>
      </c>
      <c r="CB1132" s="300">
        <f t="shared" si="530"/>
        <v>0</v>
      </c>
      <c r="CC1132" s="301">
        <f t="shared" si="531"/>
        <v>0</v>
      </c>
      <c r="CD1132" s="298">
        <f t="shared" si="532"/>
        <v>0</v>
      </c>
      <c r="CE1132" s="299">
        <f t="shared" si="533"/>
        <v>0</v>
      </c>
      <c r="CF1132" s="300">
        <f t="shared" si="534"/>
        <v>0</v>
      </c>
      <c r="CG1132" s="301">
        <f t="shared" si="535"/>
        <v>0</v>
      </c>
      <c r="CH1132" s="298">
        <f t="shared" si="536"/>
        <v>0</v>
      </c>
      <c r="CI1132" s="299">
        <f t="shared" si="537"/>
        <v>0</v>
      </c>
      <c r="CJ1132" s="300">
        <f t="shared" si="538"/>
        <v>0</v>
      </c>
      <c r="CK1132" s="301">
        <f t="shared" si="539"/>
        <v>0</v>
      </c>
      <c r="CL1132" s="298">
        <f t="shared" si="540"/>
        <v>0</v>
      </c>
      <c r="CM1132" s="299">
        <f t="shared" si="541"/>
        <v>0</v>
      </c>
      <c r="CN1132" s="300">
        <f t="shared" si="542"/>
        <v>0</v>
      </c>
      <c r="CO1132" s="301">
        <f t="shared" si="543"/>
        <v>0</v>
      </c>
      <c r="CP1132" s="298">
        <f t="shared" si="544"/>
        <v>0</v>
      </c>
      <c r="CQ1132" s="299">
        <f t="shared" si="545"/>
        <v>0</v>
      </c>
      <c r="CR1132" s="300">
        <f t="shared" si="546"/>
        <v>0</v>
      </c>
      <c r="CS1132" s="301">
        <f t="shared" si="547"/>
        <v>0</v>
      </c>
      <c r="CT1132" s="298">
        <f t="shared" si="548"/>
        <v>0</v>
      </c>
      <c r="CU1132" s="299">
        <f t="shared" si="549"/>
        <v>0</v>
      </c>
      <c r="CV1132" s="300">
        <f t="shared" si="550"/>
        <v>0</v>
      </c>
      <c r="CW1132" s="301">
        <f t="shared" si="551"/>
        <v>0</v>
      </c>
      <c r="CX1132" s="298">
        <f t="shared" si="552"/>
        <v>0</v>
      </c>
      <c r="CY1132" s="299">
        <f t="shared" si="553"/>
        <v>0</v>
      </c>
      <c r="CZ1132" s="300">
        <f t="shared" si="554"/>
        <v>0</v>
      </c>
      <c r="DA1132" s="301">
        <f t="shared" si="555"/>
        <v>0</v>
      </c>
      <c r="DB1132" s="371">
        <f t="shared" si="556"/>
        <v>0</v>
      </c>
      <c r="DC1132" s="303">
        <f t="shared" si="557"/>
        <v>0</v>
      </c>
      <c r="DD1132" s="304" t="str">
        <f>IF(DC1132=0,"",
IF(SUM($DC$1047:DC1132)=1,DE1132,
IF($DC$1167&gt;SUM($DC$1047:DC1132),_xlfn.CONCAT(", ",DE1132),
IF($DC$1167=SUM($DC$1047:DC1132),_xlfn.CONCAT(" y ",DE1132)))))</f>
        <v/>
      </c>
      <c r="DE1132" s="231" t="s">
        <v>6297</v>
      </c>
      <c r="DF1132" s="290">
        <f t="shared" si="558"/>
        <v>0</v>
      </c>
      <c r="DG1132" s="291" t="str">
        <f>IF(DF1132=0,"",
IF(SUM($DF$1047:DF1132)=1,DH1132,
IF($DF$1167&gt;SUM($DF$1047:DF1132),_xlfn.CONCAT(", ",DH1132),
IF($DF$1167=SUM($DF$1047:DF1132),_xlfn.CONCAT(" y ",DH1132)))))</f>
        <v/>
      </c>
      <c r="DH1132" s="222" t="s">
        <v>6297</v>
      </c>
      <c r="DI1132" s="378">
        <f t="shared" si="559"/>
        <v>0</v>
      </c>
      <c r="DJ1132" s="379">
        <f t="shared" si="560"/>
        <v>0</v>
      </c>
      <c r="DK1132" s="380">
        <f t="shared" si="561"/>
        <v>0</v>
      </c>
    </row>
    <row r="1133" spans="1:115" ht="15" hidden="1" customHeight="1">
      <c r="A1133" s="81"/>
      <c r="B1133" s="82"/>
      <c r="C1133" s="85" t="s">
        <v>191</v>
      </c>
      <c r="D1133" s="623" t="str">
        <f>IF(CNGE_2024_M1_Secc1_Sub1!$D128="","",CNGE_2024_M1_Secc1_Sub1!$D128)</f>
        <v/>
      </c>
      <c r="E1133" s="624"/>
      <c r="F1133" s="624"/>
      <c r="G1133" s="624"/>
      <c r="H1133" s="624"/>
      <c r="I1133" s="624"/>
      <c r="J1133" s="624"/>
      <c r="K1133" s="624"/>
      <c r="L1133" s="625"/>
      <c r="M1133" s="111"/>
      <c r="N1133" s="111"/>
      <c r="O1133" s="111"/>
      <c r="P1133" s="111"/>
      <c r="Q1133" s="111"/>
      <c r="R1133" s="111"/>
      <c r="S1133" s="111"/>
      <c r="T1133" s="111"/>
      <c r="U1133" s="111"/>
      <c r="V1133" s="111"/>
      <c r="W1133" s="111"/>
      <c r="X1133" s="111"/>
      <c r="Y1133" s="111"/>
      <c r="Z1133" s="111"/>
      <c r="AA1133" s="111"/>
      <c r="AB1133" s="111"/>
      <c r="AC1133" s="111"/>
      <c r="AD1133" s="111"/>
      <c r="AE1133" s="8"/>
      <c r="AG1133" s="269">
        <f t="shared" si="483"/>
        <v>0</v>
      </c>
      <c r="AH1133" s="298">
        <f t="shared" si="484"/>
        <v>0</v>
      </c>
      <c r="AI1133" s="299">
        <f t="shared" si="485"/>
        <v>0</v>
      </c>
      <c r="AJ1133" s="300">
        <f t="shared" si="486"/>
        <v>0</v>
      </c>
      <c r="AK1133" s="301">
        <f t="shared" si="487"/>
        <v>0</v>
      </c>
      <c r="AL1133" s="298">
        <f t="shared" si="488"/>
        <v>0</v>
      </c>
      <c r="AM1133" s="299">
        <f t="shared" si="489"/>
        <v>0</v>
      </c>
      <c r="AN1133" s="300">
        <f t="shared" si="490"/>
        <v>0</v>
      </c>
      <c r="AO1133" s="301">
        <f t="shared" si="491"/>
        <v>0</v>
      </c>
      <c r="AP1133" s="298">
        <f t="shared" si="492"/>
        <v>0</v>
      </c>
      <c r="AQ1133" s="299">
        <f t="shared" si="493"/>
        <v>0</v>
      </c>
      <c r="AR1133" s="300">
        <f t="shared" si="494"/>
        <v>0</v>
      </c>
      <c r="AS1133" s="301">
        <f t="shared" si="495"/>
        <v>0</v>
      </c>
      <c r="AT1133" s="298">
        <f t="shared" si="496"/>
        <v>0</v>
      </c>
      <c r="AU1133" s="299">
        <f t="shared" si="497"/>
        <v>0</v>
      </c>
      <c r="AV1133" s="300">
        <f t="shared" si="498"/>
        <v>0</v>
      </c>
      <c r="AW1133" s="301">
        <f t="shared" si="499"/>
        <v>0</v>
      </c>
      <c r="AX1133" s="298">
        <f t="shared" si="500"/>
        <v>0</v>
      </c>
      <c r="AY1133" s="299">
        <f t="shared" si="501"/>
        <v>0</v>
      </c>
      <c r="AZ1133" s="300">
        <f t="shared" si="502"/>
        <v>0</v>
      </c>
      <c r="BA1133" s="301">
        <f t="shared" si="503"/>
        <v>0</v>
      </c>
      <c r="BB1133" s="298">
        <f t="shared" si="504"/>
        <v>0</v>
      </c>
      <c r="BC1133" s="299">
        <f t="shared" si="505"/>
        <v>0</v>
      </c>
      <c r="BD1133" s="300">
        <f t="shared" si="506"/>
        <v>0</v>
      </c>
      <c r="BE1133" s="301">
        <f t="shared" si="507"/>
        <v>0</v>
      </c>
      <c r="BF1133" s="298">
        <f t="shared" si="508"/>
        <v>0</v>
      </c>
      <c r="BG1133" s="299">
        <f t="shared" si="509"/>
        <v>0</v>
      </c>
      <c r="BH1133" s="300">
        <f t="shared" si="510"/>
        <v>0</v>
      </c>
      <c r="BI1133" s="301">
        <f t="shared" si="511"/>
        <v>0</v>
      </c>
      <c r="BJ1133" s="298">
        <f t="shared" si="512"/>
        <v>0</v>
      </c>
      <c r="BK1133" s="299">
        <f t="shared" si="513"/>
        <v>0</v>
      </c>
      <c r="BL1133" s="300">
        <f t="shared" si="514"/>
        <v>0</v>
      </c>
      <c r="BM1133" s="301">
        <f t="shared" si="515"/>
        <v>0</v>
      </c>
      <c r="BN1133" s="298">
        <f t="shared" si="516"/>
        <v>0</v>
      </c>
      <c r="BO1133" s="299">
        <f t="shared" si="517"/>
        <v>0</v>
      </c>
      <c r="BP1133" s="300">
        <f t="shared" si="518"/>
        <v>0</v>
      </c>
      <c r="BQ1133" s="301">
        <f t="shared" si="519"/>
        <v>0</v>
      </c>
      <c r="BR1133" s="298">
        <f t="shared" si="520"/>
        <v>0</v>
      </c>
      <c r="BS1133" s="299">
        <f t="shared" si="521"/>
        <v>0</v>
      </c>
      <c r="BT1133" s="300">
        <f t="shared" si="522"/>
        <v>0</v>
      </c>
      <c r="BU1133" s="301">
        <f t="shared" si="523"/>
        <v>0</v>
      </c>
      <c r="BV1133" s="298">
        <f t="shared" si="524"/>
        <v>0</v>
      </c>
      <c r="BW1133" s="299">
        <f t="shared" si="525"/>
        <v>0</v>
      </c>
      <c r="BX1133" s="300">
        <f t="shared" si="526"/>
        <v>0</v>
      </c>
      <c r="BY1133" s="301">
        <f t="shared" si="527"/>
        <v>0</v>
      </c>
      <c r="BZ1133" s="298">
        <f t="shared" si="528"/>
        <v>0</v>
      </c>
      <c r="CA1133" s="299">
        <f t="shared" si="529"/>
        <v>0</v>
      </c>
      <c r="CB1133" s="300">
        <f t="shared" si="530"/>
        <v>0</v>
      </c>
      <c r="CC1133" s="301">
        <f t="shared" si="531"/>
        <v>0</v>
      </c>
      <c r="CD1133" s="298">
        <f t="shared" si="532"/>
        <v>0</v>
      </c>
      <c r="CE1133" s="299">
        <f t="shared" si="533"/>
        <v>0</v>
      </c>
      <c r="CF1133" s="300">
        <f t="shared" si="534"/>
        <v>0</v>
      </c>
      <c r="CG1133" s="301">
        <f t="shared" si="535"/>
        <v>0</v>
      </c>
      <c r="CH1133" s="298">
        <f t="shared" si="536"/>
        <v>0</v>
      </c>
      <c r="CI1133" s="299">
        <f t="shared" si="537"/>
        <v>0</v>
      </c>
      <c r="CJ1133" s="300">
        <f t="shared" si="538"/>
        <v>0</v>
      </c>
      <c r="CK1133" s="301">
        <f t="shared" si="539"/>
        <v>0</v>
      </c>
      <c r="CL1133" s="298">
        <f t="shared" si="540"/>
        <v>0</v>
      </c>
      <c r="CM1133" s="299">
        <f t="shared" si="541"/>
        <v>0</v>
      </c>
      <c r="CN1133" s="300">
        <f t="shared" si="542"/>
        <v>0</v>
      </c>
      <c r="CO1133" s="301">
        <f t="shared" si="543"/>
        <v>0</v>
      </c>
      <c r="CP1133" s="298">
        <f t="shared" si="544"/>
        <v>0</v>
      </c>
      <c r="CQ1133" s="299">
        <f t="shared" si="545"/>
        <v>0</v>
      </c>
      <c r="CR1133" s="300">
        <f t="shared" si="546"/>
        <v>0</v>
      </c>
      <c r="CS1133" s="301">
        <f t="shared" si="547"/>
        <v>0</v>
      </c>
      <c r="CT1133" s="298">
        <f t="shared" si="548"/>
        <v>0</v>
      </c>
      <c r="CU1133" s="299">
        <f t="shared" si="549"/>
        <v>0</v>
      </c>
      <c r="CV1133" s="300">
        <f t="shared" si="550"/>
        <v>0</v>
      </c>
      <c r="CW1133" s="301">
        <f t="shared" si="551"/>
        <v>0</v>
      </c>
      <c r="CX1133" s="298">
        <f t="shared" si="552"/>
        <v>0</v>
      </c>
      <c r="CY1133" s="299">
        <f t="shared" si="553"/>
        <v>0</v>
      </c>
      <c r="CZ1133" s="300">
        <f t="shared" si="554"/>
        <v>0</v>
      </c>
      <c r="DA1133" s="301">
        <f t="shared" si="555"/>
        <v>0</v>
      </c>
      <c r="DB1133" s="371">
        <f t="shared" si="556"/>
        <v>0</v>
      </c>
      <c r="DC1133" s="303">
        <f t="shared" si="557"/>
        <v>0</v>
      </c>
      <c r="DD1133" s="304" t="str">
        <f>IF(DC1133=0,"",
IF(SUM($DC$1047:DC1133)=1,DE1133,
IF($DC$1167&gt;SUM($DC$1047:DC1133),_xlfn.CONCAT(", ",DE1133),
IF($DC$1167=SUM($DC$1047:DC1133),_xlfn.CONCAT(" y ",DE1133)))))</f>
        <v/>
      </c>
      <c r="DE1133" s="231" t="s">
        <v>6298</v>
      </c>
      <c r="DF1133" s="290">
        <f t="shared" si="558"/>
        <v>0</v>
      </c>
      <c r="DG1133" s="291" t="str">
        <f>IF(DF1133=0,"",
IF(SUM($DF$1047:DF1133)=1,DH1133,
IF($DF$1167&gt;SUM($DF$1047:DF1133),_xlfn.CONCAT(", ",DH1133),
IF($DF$1167=SUM($DF$1047:DF1133),_xlfn.CONCAT(" y ",DH1133)))))</f>
        <v/>
      </c>
      <c r="DH1133" s="222" t="s">
        <v>6298</v>
      </c>
      <c r="DI1133" s="378">
        <f t="shared" si="559"/>
        <v>0</v>
      </c>
      <c r="DJ1133" s="379">
        <f t="shared" si="560"/>
        <v>0</v>
      </c>
      <c r="DK1133" s="380">
        <f t="shared" si="561"/>
        <v>0</v>
      </c>
    </row>
    <row r="1134" spans="1:115" ht="15" hidden="1" customHeight="1">
      <c r="A1134" s="81"/>
      <c r="B1134" s="82"/>
      <c r="C1134" s="85" t="s">
        <v>192</v>
      </c>
      <c r="D1134" s="623" t="str">
        <f>IF(CNGE_2024_M1_Secc1_Sub1!$D129="","",CNGE_2024_M1_Secc1_Sub1!$D129)</f>
        <v/>
      </c>
      <c r="E1134" s="624"/>
      <c r="F1134" s="624"/>
      <c r="G1134" s="624"/>
      <c r="H1134" s="624"/>
      <c r="I1134" s="624"/>
      <c r="J1134" s="624"/>
      <c r="K1134" s="624"/>
      <c r="L1134" s="625"/>
      <c r="M1134" s="111"/>
      <c r="N1134" s="111"/>
      <c r="O1134" s="111"/>
      <c r="P1134" s="111"/>
      <c r="Q1134" s="111"/>
      <c r="R1134" s="111"/>
      <c r="S1134" s="111"/>
      <c r="T1134" s="111"/>
      <c r="U1134" s="111"/>
      <c r="V1134" s="111"/>
      <c r="W1134" s="111"/>
      <c r="X1134" s="111"/>
      <c r="Y1134" s="111"/>
      <c r="Z1134" s="111"/>
      <c r="AA1134" s="111"/>
      <c r="AB1134" s="111"/>
      <c r="AC1134" s="111"/>
      <c r="AD1134" s="111"/>
      <c r="AE1134" s="8"/>
      <c r="AG1134" s="269">
        <f t="shared" si="483"/>
        <v>0</v>
      </c>
      <c r="AH1134" s="298">
        <f t="shared" si="484"/>
        <v>0</v>
      </c>
      <c r="AI1134" s="299">
        <f t="shared" si="485"/>
        <v>0</v>
      </c>
      <c r="AJ1134" s="300">
        <f t="shared" si="486"/>
        <v>0</v>
      </c>
      <c r="AK1134" s="301">
        <f t="shared" si="487"/>
        <v>0</v>
      </c>
      <c r="AL1134" s="298">
        <f t="shared" si="488"/>
        <v>0</v>
      </c>
      <c r="AM1134" s="299">
        <f t="shared" si="489"/>
        <v>0</v>
      </c>
      <c r="AN1134" s="300">
        <f t="shared" si="490"/>
        <v>0</v>
      </c>
      <c r="AO1134" s="301">
        <f t="shared" si="491"/>
        <v>0</v>
      </c>
      <c r="AP1134" s="298">
        <f t="shared" si="492"/>
        <v>0</v>
      </c>
      <c r="AQ1134" s="299">
        <f t="shared" si="493"/>
        <v>0</v>
      </c>
      <c r="AR1134" s="300">
        <f t="shared" si="494"/>
        <v>0</v>
      </c>
      <c r="AS1134" s="301">
        <f t="shared" si="495"/>
        <v>0</v>
      </c>
      <c r="AT1134" s="298">
        <f t="shared" si="496"/>
        <v>0</v>
      </c>
      <c r="AU1134" s="299">
        <f t="shared" si="497"/>
        <v>0</v>
      </c>
      <c r="AV1134" s="300">
        <f t="shared" si="498"/>
        <v>0</v>
      </c>
      <c r="AW1134" s="301">
        <f t="shared" si="499"/>
        <v>0</v>
      </c>
      <c r="AX1134" s="298">
        <f t="shared" si="500"/>
        <v>0</v>
      </c>
      <c r="AY1134" s="299">
        <f t="shared" si="501"/>
        <v>0</v>
      </c>
      <c r="AZ1134" s="300">
        <f t="shared" si="502"/>
        <v>0</v>
      </c>
      <c r="BA1134" s="301">
        <f t="shared" si="503"/>
        <v>0</v>
      </c>
      <c r="BB1134" s="298">
        <f t="shared" si="504"/>
        <v>0</v>
      </c>
      <c r="BC1134" s="299">
        <f t="shared" si="505"/>
        <v>0</v>
      </c>
      <c r="BD1134" s="300">
        <f t="shared" si="506"/>
        <v>0</v>
      </c>
      <c r="BE1134" s="301">
        <f t="shared" si="507"/>
        <v>0</v>
      </c>
      <c r="BF1134" s="298">
        <f t="shared" si="508"/>
        <v>0</v>
      </c>
      <c r="BG1134" s="299">
        <f t="shared" si="509"/>
        <v>0</v>
      </c>
      <c r="BH1134" s="300">
        <f t="shared" si="510"/>
        <v>0</v>
      </c>
      <c r="BI1134" s="301">
        <f t="shared" si="511"/>
        <v>0</v>
      </c>
      <c r="BJ1134" s="298">
        <f t="shared" si="512"/>
        <v>0</v>
      </c>
      <c r="BK1134" s="299">
        <f t="shared" si="513"/>
        <v>0</v>
      </c>
      <c r="BL1134" s="300">
        <f t="shared" si="514"/>
        <v>0</v>
      </c>
      <c r="BM1134" s="301">
        <f t="shared" si="515"/>
        <v>0</v>
      </c>
      <c r="BN1134" s="298">
        <f t="shared" si="516"/>
        <v>0</v>
      </c>
      <c r="BO1134" s="299">
        <f t="shared" si="517"/>
        <v>0</v>
      </c>
      <c r="BP1134" s="300">
        <f t="shared" si="518"/>
        <v>0</v>
      </c>
      <c r="BQ1134" s="301">
        <f t="shared" si="519"/>
        <v>0</v>
      </c>
      <c r="BR1134" s="298">
        <f t="shared" si="520"/>
        <v>0</v>
      </c>
      <c r="BS1134" s="299">
        <f t="shared" si="521"/>
        <v>0</v>
      </c>
      <c r="BT1134" s="300">
        <f t="shared" si="522"/>
        <v>0</v>
      </c>
      <c r="BU1134" s="301">
        <f t="shared" si="523"/>
        <v>0</v>
      </c>
      <c r="BV1134" s="298">
        <f t="shared" si="524"/>
        <v>0</v>
      </c>
      <c r="BW1134" s="299">
        <f t="shared" si="525"/>
        <v>0</v>
      </c>
      <c r="BX1134" s="300">
        <f t="shared" si="526"/>
        <v>0</v>
      </c>
      <c r="BY1134" s="301">
        <f t="shared" si="527"/>
        <v>0</v>
      </c>
      <c r="BZ1134" s="298">
        <f t="shared" si="528"/>
        <v>0</v>
      </c>
      <c r="CA1134" s="299">
        <f t="shared" si="529"/>
        <v>0</v>
      </c>
      <c r="CB1134" s="300">
        <f t="shared" si="530"/>
        <v>0</v>
      </c>
      <c r="CC1134" s="301">
        <f t="shared" si="531"/>
        <v>0</v>
      </c>
      <c r="CD1134" s="298">
        <f t="shared" si="532"/>
        <v>0</v>
      </c>
      <c r="CE1134" s="299">
        <f t="shared" si="533"/>
        <v>0</v>
      </c>
      <c r="CF1134" s="300">
        <f t="shared" si="534"/>
        <v>0</v>
      </c>
      <c r="CG1134" s="301">
        <f t="shared" si="535"/>
        <v>0</v>
      </c>
      <c r="CH1134" s="298">
        <f t="shared" si="536"/>
        <v>0</v>
      </c>
      <c r="CI1134" s="299">
        <f t="shared" si="537"/>
        <v>0</v>
      </c>
      <c r="CJ1134" s="300">
        <f t="shared" si="538"/>
        <v>0</v>
      </c>
      <c r="CK1134" s="301">
        <f t="shared" si="539"/>
        <v>0</v>
      </c>
      <c r="CL1134" s="298">
        <f t="shared" si="540"/>
        <v>0</v>
      </c>
      <c r="CM1134" s="299">
        <f t="shared" si="541"/>
        <v>0</v>
      </c>
      <c r="CN1134" s="300">
        <f t="shared" si="542"/>
        <v>0</v>
      </c>
      <c r="CO1134" s="301">
        <f t="shared" si="543"/>
        <v>0</v>
      </c>
      <c r="CP1134" s="298">
        <f t="shared" si="544"/>
        <v>0</v>
      </c>
      <c r="CQ1134" s="299">
        <f t="shared" si="545"/>
        <v>0</v>
      </c>
      <c r="CR1134" s="300">
        <f t="shared" si="546"/>
        <v>0</v>
      </c>
      <c r="CS1134" s="301">
        <f t="shared" si="547"/>
        <v>0</v>
      </c>
      <c r="CT1134" s="298">
        <f t="shared" si="548"/>
        <v>0</v>
      </c>
      <c r="CU1134" s="299">
        <f t="shared" si="549"/>
        <v>0</v>
      </c>
      <c r="CV1134" s="300">
        <f t="shared" si="550"/>
        <v>0</v>
      </c>
      <c r="CW1134" s="301">
        <f t="shared" si="551"/>
        <v>0</v>
      </c>
      <c r="CX1134" s="298">
        <f t="shared" si="552"/>
        <v>0</v>
      </c>
      <c r="CY1134" s="299">
        <f t="shared" si="553"/>
        <v>0</v>
      </c>
      <c r="CZ1134" s="300">
        <f t="shared" si="554"/>
        <v>0</v>
      </c>
      <c r="DA1134" s="301">
        <f t="shared" si="555"/>
        <v>0</v>
      </c>
      <c r="DB1134" s="371">
        <f t="shared" si="556"/>
        <v>0</v>
      </c>
      <c r="DC1134" s="303">
        <f t="shared" si="557"/>
        <v>0</v>
      </c>
      <c r="DD1134" s="304" t="str">
        <f>IF(DC1134=0,"",
IF(SUM($DC$1047:DC1134)=1,DE1134,
IF($DC$1167&gt;SUM($DC$1047:DC1134),_xlfn.CONCAT(", ",DE1134),
IF($DC$1167=SUM($DC$1047:DC1134),_xlfn.CONCAT(" y ",DE1134)))))</f>
        <v/>
      </c>
      <c r="DE1134" s="231" t="s">
        <v>6299</v>
      </c>
      <c r="DF1134" s="290">
        <f t="shared" si="558"/>
        <v>0</v>
      </c>
      <c r="DG1134" s="291" t="str">
        <f>IF(DF1134=0,"",
IF(SUM($DF$1047:DF1134)=1,DH1134,
IF($DF$1167&gt;SUM($DF$1047:DF1134),_xlfn.CONCAT(", ",DH1134),
IF($DF$1167=SUM($DF$1047:DF1134),_xlfn.CONCAT(" y ",DH1134)))))</f>
        <v/>
      </c>
      <c r="DH1134" s="222" t="s">
        <v>6299</v>
      </c>
      <c r="DI1134" s="378">
        <f t="shared" si="559"/>
        <v>0</v>
      </c>
      <c r="DJ1134" s="379">
        <f t="shared" si="560"/>
        <v>0</v>
      </c>
      <c r="DK1134" s="380">
        <f t="shared" si="561"/>
        <v>0</v>
      </c>
    </row>
    <row r="1135" spans="1:115" ht="15" hidden="1" customHeight="1">
      <c r="A1135" s="81"/>
      <c r="B1135" s="82"/>
      <c r="C1135" s="85" t="s">
        <v>193</v>
      </c>
      <c r="D1135" s="623" t="str">
        <f>IF(CNGE_2024_M1_Secc1_Sub1!$D130="","",CNGE_2024_M1_Secc1_Sub1!$D130)</f>
        <v/>
      </c>
      <c r="E1135" s="624"/>
      <c r="F1135" s="624"/>
      <c r="G1135" s="624"/>
      <c r="H1135" s="624"/>
      <c r="I1135" s="624"/>
      <c r="J1135" s="624"/>
      <c r="K1135" s="624"/>
      <c r="L1135" s="625"/>
      <c r="M1135" s="111"/>
      <c r="N1135" s="111"/>
      <c r="O1135" s="111"/>
      <c r="P1135" s="111"/>
      <c r="Q1135" s="111"/>
      <c r="R1135" s="111"/>
      <c r="S1135" s="111"/>
      <c r="T1135" s="111"/>
      <c r="U1135" s="111"/>
      <c r="V1135" s="111"/>
      <c r="W1135" s="111"/>
      <c r="X1135" s="111"/>
      <c r="Y1135" s="111"/>
      <c r="Z1135" s="111"/>
      <c r="AA1135" s="111"/>
      <c r="AB1135" s="111"/>
      <c r="AC1135" s="111"/>
      <c r="AD1135" s="111"/>
      <c r="AE1135" s="8"/>
      <c r="AG1135" s="269">
        <f t="shared" si="483"/>
        <v>0</v>
      </c>
      <c r="AH1135" s="298">
        <f t="shared" si="484"/>
        <v>0</v>
      </c>
      <c r="AI1135" s="299">
        <f t="shared" si="485"/>
        <v>0</v>
      </c>
      <c r="AJ1135" s="300">
        <f t="shared" si="486"/>
        <v>0</v>
      </c>
      <c r="AK1135" s="301">
        <f t="shared" si="487"/>
        <v>0</v>
      </c>
      <c r="AL1135" s="298">
        <f t="shared" si="488"/>
        <v>0</v>
      </c>
      <c r="AM1135" s="299">
        <f t="shared" si="489"/>
        <v>0</v>
      </c>
      <c r="AN1135" s="300">
        <f t="shared" si="490"/>
        <v>0</v>
      </c>
      <c r="AO1135" s="301">
        <f t="shared" si="491"/>
        <v>0</v>
      </c>
      <c r="AP1135" s="298">
        <f t="shared" si="492"/>
        <v>0</v>
      </c>
      <c r="AQ1135" s="299">
        <f t="shared" si="493"/>
        <v>0</v>
      </c>
      <c r="AR1135" s="300">
        <f t="shared" si="494"/>
        <v>0</v>
      </c>
      <c r="AS1135" s="301">
        <f t="shared" si="495"/>
        <v>0</v>
      </c>
      <c r="AT1135" s="298">
        <f t="shared" si="496"/>
        <v>0</v>
      </c>
      <c r="AU1135" s="299">
        <f t="shared" si="497"/>
        <v>0</v>
      </c>
      <c r="AV1135" s="300">
        <f t="shared" si="498"/>
        <v>0</v>
      </c>
      <c r="AW1135" s="301">
        <f t="shared" si="499"/>
        <v>0</v>
      </c>
      <c r="AX1135" s="298">
        <f t="shared" si="500"/>
        <v>0</v>
      </c>
      <c r="AY1135" s="299">
        <f t="shared" si="501"/>
        <v>0</v>
      </c>
      <c r="AZ1135" s="300">
        <f t="shared" si="502"/>
        <v>0</v>
      </c>
      <c r="BA1135" s="301">
        <f t="shared" si="503"/>
        <v>0</v>
      </c>
      <c r="BB1135" s="298">
        <f t="shared" si="504"/>
        <v>0</v>
      </c>
      <c r="BC1135" s="299">
        <f t="shared" si="505"/>
        <v>0</v>
      </c>
      <c r="BD1135" s="300">
        <f t="shared" si="506"/>
        <v>0</v>
      </c>
      <c r="BE1135" s="301">
        <f t="shared" si="507"/>
        <v>0</v>
      </c>
      <c r="BF1135" s="298">
        <f t="shared" si="508"/>
        <v>0</v>
      </c>
      <c r="BG1135" s="299">
        <f t="shared" si="509"/>
        <v>0</v>
      </c>
      <c r="BH1135" s="300">
        <f t="shared" si="510"/>
        <v>0</v>
      </c>
      <c r="BI1135" s="301">
        <f t="shared" si="511"/>
        <v>0</v>
      </c>
      <c r="BJ1135" s="298">
        <f t="shared" si="512"/>
        <v>0</v>
      </c>
      <c r="BK1135" s="299">
        <f t="shared" si="513"/>
        <v>0</v>
      </c>
      <c r="BL1135" s="300">
        <f t="shared" si="514"/>
        <v>0</v>
      </c>
      <c r="BM1135" s="301">
        <f t="shared" si="515"/>
        <v>0</v>
      </c>
      <c r="BN1135" s="298">
        <f t="shared" si="516"/>
        <v>0</v>
      </c>
      <c r="BO1135" s="299">
        <f t="shared" si="517"/>
        <v>0</v>
      </c>
      <c r="BP1135" s="300">
        <f t="shared" si="518"/>
        <v>0</v>
      </c>
      <c r="BQ1135" s="301">
        <f t="shared" si="519"/>
        <v>0</v>
      </c>
      <c r="BR1135" s="298">
        <f t="shared" si="520"/>
        <v>0</v>
      </c>
      <c r="BS1135" s="299">
        <f t="shared" si="521"/>
        <v>0</v>
      </c>
      <c r="BT1135" s="300">
        <f t="shared" si="522"/>
        <v>0</v>
      </c>
      <c r="BU1135" s="301">
        <f t="shared" si="523"/>
        <v>0</v>
      </c>
      <c r="BV1135" s="298">
        <f t="shared" si="524"/>
        <v>0</v>
      </c>
      <c r="BW1135" s="299">
        <f t="shared" si="525"/>
        <v>0</v>
      </c>
      <c r="BX1135" s="300">
        <f t="shared" si="526"/>
        <v>0</v>
      </c>
      <c r="BY1135" s="301">
        <f t="shared" si="527"/>
        <v>0</v>
      </c>
      <c r="BZ1135" s="298">
        <f t="shared" si="528"/>
        <v>0</v>
      </c>
      <c r="CA1135" s="299">
        <f t="shared" si="529"/>
        <v>0</v>
      </c>
      <c r="CB1135" s="300">
        <f t="shared" si="530"/>
        <v>0</v>
      </c>
      <c r="CC1135" s="301">
        <f t="shared" si="531"/>
        <v>0</v>
      </c>
      <c r="CD1135" s="298">
        <f t="shared" si="532"/>
        <v>0</v>
      </c>
      <c r="CE1135" s="299">
        <f t="shared" si="533"/>
        <v>0</v>
      </c>
      <c r="CF1135" s="300">
        <f t="shared" si="534"/>
        <v>0</v>
      </c>
      <c r="CG1135" s="301">
        <f t="shared" si="535"/>
        <v>0</v>
      </c>
      <c r="CH1135" s="298">
        <f t="shared" si="536"/>
        <v>0</v>
      </c>
      <c r="CI1135" s="299">
        <f t="shared" si="537"/>
        <v>0</v>
      </c>
      <c r="CJ1135" s="300">
        <f t="shared" si="538"/>
        <v>0</v>
      </c>
      <c r="CK1135" s="301">
        <f t="shared" si="539"/>
        <v>0</v>
      </c>
      <c r="CL1135" s="298">
        <f t="shared" si="540"/>
        <v>0</v>
      </c>
      <c r="CM1135" s="299">
        <f t="shared" si="541"/>
        <v>0</v>
      </c>
      <c r="CN1135" s="300">
        <f t="shared" si="542"/>
        <v>0</v>
      </c>
      <c r="CO1135" s="301">
        <f t="shared" si="543"/>
        <v>0</v>
      </c>
      <c r="CP1135" s="298">
        <f t="shared" si="544"/>
        <v>0</v>
      </c>
      <c r="CQ1135" s="299">
        <f t="shared" si="545"/>
        <v>0</v>
      </c>
      <c r="CR1135" s="300">
        <f t="shared" si="546"/>
        <v>0</v>
      </c>
      <c r="CS1135" s="301">
        <f t="shared" si="547"/>
        <v>0</v>
      </c>
      <c r="CT1135" s="298">
        <f t="shared" si="548"/>
        <v>0</v>
      </c>
      <c r="CU1135" s="299">
        <f t="shared" si="549"/>
        <v>0</v>
      </c>
      <c r="CV1135" s="300">
        <f t="shared" si="550"/>
        <v>0</v>
      </c>
      <c r="CW1135" s="301">
        <f t="shared" si="551"/>
        <v>0</v>
      </c>
      <c r="CX1135" s="298">
        <f t="shared" si="552"/>
        <v>0</v>
      </c>
      <c r="CY1135" s="299">
        <f t="shared" si="553"/>
        <v>0</v>
      </c>
      <c r="CZ1135" s="300">
        <f t="shared" si="554"/>
        <v>0</v>
      </c>
      <c r="DA1135" s="301">
        <f t="shared" si="555"/>
        <v>0</v>
      </c>
      <c r="DB1135" s="371">
        <f t="shared" si="556"/>
        <v>0</v>
      </c>
      <c r="DC1135" s="303">
        <f t="shared" si="557"/>
        <v>0</v>
      </c>
      <c r="DD1135" s="304" t="str">
        <f>IF(DC1135=0,"",
IF(SUM($DC$1047:DC1135)=1,DE1135,
IF($DC$1167&gt;SUM($DC$1047:DC1135),_xlfn.CONCAT(", ",DE1135),
IF($DC$1167=SUM($DC$1047:DC1135),_xlfn.CONCAT(" y ",DE1135)))))</f>
        <v/>
      </c>
      <c r="DE1135" s="231" t="s">
        <v>6300</v>
      </c>
      <c r="DF1135" s="290">
        <f t="shared" si="558"/>
        <v>0</v>
      </c>
      <c r="DG1135" s="291" t="str">
        <f>IF(DF1135=0,"",
IF(SUM($DF$1047:DF1135)=1,DH1135,
IF($DF$1167&gt;SUM($DF$1047:DF1135),_xlfn.CONCAT(", ",DH1135),
IF($DF$1167=SUM($DF$1047:DF1135),_xlfn.CONCAT(" y ",DH1135)))))</f>
        <v/>
      </c>
      <c r="DH1135" s="222" t="s">
        <v>6300</v>
      </c>
      <c r="DI1135" s="378">
        <f t="shared" si="559"/>
        <v>0</v>
      </c>
      <c r="DJ1135" s="379">
        <f t="shared" si="560"/>
        <v>0</v>
      </c>
      <c r="DK1135" s="380">
        <f t="shared" si="561"/>
        <v>0</v>
      </c>
    </row>
    <row r="1136" spans="1:115" ht="15" hidden="1" customHeight="1">
      <c r="A1136" s="81"/>
      <c r="B1136" s="82"/>
      <c r="C1136" s="85" t="s">
        <v>194</v>
      </c>
      <c r="D1136" s="623" t="str">
        <f>IF(CNGE_2024_M1_Secc1_Sub1!$D131="","",CNGE_2024_M1_Secc1_Sub1!$D131)</f>
        <v/>
      </c>
      <c r="E1136" s="624"/>
      <c r="F1136" s="624"/>
      <c r="G1136" s="624"/>
      <c r="H1136" s="624"/>
      <c r="I1136" s="624"/>
      <c r="J1136" s="624"/>
      <c r="K1136" s="624"/>
      <c r="L1136" s="625"/>
      <c r="M1136" s="111"/>
      <c r="N1136" s="111"/>
      <c r="O1136" s="111"/>
      <c r="P1136" s="111"/>
      <c r="Q1136" s="111"/>
      <c r="R1136" s="111"/>
      <c r="S1136" s="111"/>
      <c r="T1136" s="111"/>
      <c r="U1136" s="111"/>
      <c r="V1136" s="111"/>
      <c r="W1136" s="111"/>
      <c r="X1136" s="111"/>
      <c r="Y1136" s="111"/>
      <c r="Z1136" s="111"/>
      <c r="AA1136" s="111"/>
      <c r="AB1136" s="111"/>
      <c r="AC1136" s="111"/>
      <c r="AD1136" s="111"/>
      <c r="AE1136" s="8"/>
      <c r="AG1136" s="269">
        <f t="shared" si="483"/>
        <v>0</v>
      </c>
      <c r="AH1136" s="298">
        <f t="shared" si="484"/>
        <v>0</v>
      </c>
      <c r="AI1136" s="299">
        <f t="shared" si="485"/>
        <v>0</v>
      </c>
      <c r="AJ1136" s="300">
        <f t="shared" si="486"/>
        <v>0</v>
      </c>
      <c r="AK1136" s="301">
        <f t="shared" si="487"/>
        <v>0</v>
      </c>
      <c r="AL1136" s="298">
        <f t="shared" si="488"/>
        <v>0</v>
      </c>
      <c r="AM1136" s="299">
        <f t="shared" si="489"/>
        <v>0</v>
      </c>
      <c r="AN1136" s="300">
        <f t="shared" si="490"/>
        <v>0</v>
      </c>
      <c r="AO1136" s="301">
        <f t="shared" si="491"/>
        <v>0</v>
      </c>
      <c r="AP1136" s="298">
        <f t="shared" si="492"/>
        <v>0</v>
      </c>
      <c r="AQ1136" s="299">
        <f t="shared" si="493"/>
        <v>0</v>
      </c>
      <c r="AR1136" s="300">
        <f t="shared" si="494"/>
        <v>0</v>
      </c>
      <c r="AS1136" s="301">
        <f t="shared" si="495"/>
        <v>0</v>
      </c>
      <c r="AT1136" s="298">
        <f t="shared" si="496"/>
        <v>0</v>
      </c>
      <c r="AU1136" s="299">
        <f t="shared" si="497"/>
        <v>0</v>
      </c>
      <c r="AV1136" s="300">
        <f t="shared" si="498"/>
        <v>0</v>
      </c>
      <c r="AW1136" s="301">
        <f t="shared" si="499"/>
        <v>0</v>
      </c>
      <c r="AX1136" s="298">
        <f t="shared" si="500"/>
        <v>0</v>
      </c>
      <c r="AY1136" s="299">
        <f t="shared" si="501"/>
        <v>0</v>
      </c>
      <c r="AZ1136" s="300">
        <f t="shared" si="502"/>
        <v>0</v>
      </c>
      <c r="BA1136" s="301">
        <f t="shared" si="503"/>
        <v>0</v>
      </c>
      <c r="BB1136" s="298">
        <f t="shared" si="504"/>
        <v>0</v>
      </c>
      <c r="BC1136" s="299">
        <f t="shared" si="505"/>
        <v>0</v>
      </c>
      <c r="BD1136" s="300">
        <f t="shared" si="506"/>
        <v>0</v>
      </c>
      <c r="BE1136" s="301">
        <f t="shared" si="507"/>
        <v>0</v>
      </c>
      <c r="BF1136" s="298">
        <f t="shared" si="508"/>
        <v>0</v>
      </c>
      <c r="BG1136" s="299">
        <f t="shared" si="509"/>
        <v>0</v>
      </c>
      <c r="BH1136" s="300">
        <f t="shared" si="510"/>
        <v>0</v>
      </c>
      <c r="BI1136" s="301">
        <f t="shared" si="511"/>
        <v>0</v>
      </c>
      <c r="BJ1136" s="298">
        <f t="shared" si="512"/>
        <v>0</v>
      </c>
      <c r="BK1136" s="299">
        <f t="shared" si="513"/>
        <v>0</v>
      </c>
      <c r="BL1136" s="300">
        <f t="shared" si="514"/>
        <v>0</v>
      </c>
      <c r="BM1136" s="301">
        <f t="shared" si="515"/>
        <v>0</v>
      </c>
      <c r="BN1136" s="298">
        <f t="shared" si="516"/>
        <v>0</v>
      </c>
      <c r="BO1136" s="299">
        <f t="shared" si="517"/>
        <v>0</v>
      </c>
      <c r="BP1136" s="300">
        <f t="shared" si="518"/>
        <v>0</v>
      </c>
      <c r="BQ1136" s="301">
        <f t="shared" si="519"/>
        <v>0</v>
      </c>
      <c r="BR1136" s="298">
        <f t="shared" si="520"/>
        <v>0</v>
      </c>
      <c r="BS1136" s="299">
        <f t="shared" si="521"/>
        <v>0</v>
      </c>
      <c r="BT1136" s="300">
        <f t="shared" si="522"/>
        <v>0</v>
      </c>
      <c r="BU1136" s="301">
        <f t="shared" si="523"/>
        <v>0</v>
      </c>
      <c r="BV1136" s="298">
        <f t="shared" si="524"/>
        <v>0</v>
      </c>
      <c r="BW1136" s="299">
        <f t="shared" si="525"/>
        <v>0</v>
      </c>
      <c r="BX1136" s="300">
        <f t="shared" si="526"/>
        <v>0</v>
      </c>
      <c r="BY1136" s="301">
        <f t="shared" si="527"/>
        <v>0</v>
      </c>
      <c r="BZ1136" s="298">
        <f t="shared" si="528"/>
        <v>0</v>
      </c>
      <c r="CA1136" s="299">
        <f t="shared" si="529"/>
        <v>0</v>
      </c>
      <c r="CB1136" s="300">
        <f t="shared" si="530"/>
        <v>0</v>
      </c>
      <c r="CC1136" s="301">
        <f t="shared" si="531"/>
        <v>0</v>
      </c>
      <c r="CD1136" s="298">
        <f t="shared" si="532"/>
        <v>0</v>
      </c>
      <c r="CE1136" s="299">
        <f t="shared" si="533"/>
        <v>0</v>
      </c>
      <c r="CF1136" s="300">
        <f t="shared" si="534"/>
        <v>0</v>
      </c>
      <c r="CG1136" s="301">
        <f t="shared" si="535"/>
        <v>0</v>
      </c>
      <c r="CH1136" s="298">
        <f t="shared" si="536"/>
        <v>0</v>
      </c>
      <c r="CI1136" s="299">
        <f t="shared" si="537"/>
        <v>0</v>
      </c>
      <c r="CJ1136" s="300">
        <f t="shared" si="538"/>
        <v>0</v>
      </c>
      <c r="CK1136" s="301">
        <f t="shared" si="539"/>
        <v>0</v>
      </c>
      <c r="CL1136" s="298">
        <f t="shared" si="540"/>
        <v>0</v>
      </c>
      <c r="CM1136" s="299">
        <f t="shared" si="541"/>
        <v>0</v>
      </c>
      <c r="CN1136" s="300">
        <f t="shared" si="542"/>
        <v>0</v>
      </c>
      <c r="CO1136" s="301">
        <f t="shared" si="543"/>
        <v>0</v>
      </c>
      <c r="CP1136" s="298">
        <f t="shared" si="544"/>
        <v>0</v>
      </c>
      <c r="CQ1136" s="299">
        <f t="shared" si="545"/>
        <v>0</v>
      </c>
      <c r="CR1136" s="300">
        <f t="shared" si="546"/>
        <v>0</v>
      </c>
      <c r="CS1136" s="301">
        <f t="shared" si="547"/>
        <v>0</v>
      </c>
      <c r="CT1136" s="298">
        <f t="shared" si="548"/>
        <v>0</v>
      </c>
      <c r="CU1136" s="299">
        <f t="shared" si="549"/>
        <v>0</v>
      </c>
      <c r="CV1136" s="300">
        <f t="shared" si="550"/>
        <v>0</v>
      </c>
      <c r="CW1136" s="301">
        <f t="shared" si="551"/>
        <v>0</v>
      </c>
      <c r="CX1136" s="298">
        <f t="shared" si="552"/>
        <v>0</v>
      </c>
      <c r="CY1136" s="299">
        <f t="shared" si="553"/>
        <v>0</v>
      </c>
      <c r="CZ1136" s="300">
        <f t="shared" si="554"/>
        <v>0</v>
      </c>
      <c r="DA1136" s="301">
        <f t="shared" si="555"/>
        <v>0</v>
      </c>
      <c r="DB1136" s="371">
        <f t="shared" si="556"/>
        <v>0</v>
      </c>
      <c r="DC1136" s="303">
        <f t="shared" si="557"/>
        <v>0</v>
      </c>
      <c r="DD1136" s="304" t="str">
        <f>IF(DC1136=0,"",
IF(SUM($DC$1047:DC1136)=1,DE1136,
IF($DC$1167&gt;SUM($DC$1047:DC1136),_xlfn.CONCAT(", ",DE1136),
IF($DC$1167=SUM($DC$1047:DC1136),_xlfn.CONCAT(" y ",DE1136)))))</f>
        <v/>
      </c>
      <c r="DE1136" s="231" t="s">
        <v>6301</v>
      </c>
      <c r="DF1136" s="290">
        <f t="shared" si="558"/>
        <v>0</v>
      </c>
      <c r="DG1136" s="291" t="str">
        <f>IF(DF1136=0,"",
IF(SUM($DF$1047:DF1136)=1,DH1136,
IF($DF$1167&gt;SUM($DF$1047:DF1136),_xlfn.CONCAT(", ",DH1136),
IF($DF$1167=SUM($DF$1047:DF1136),_xlfn.CONCAT(" y ",DH1136)))))</f>
        <v/>
      </c>
      <c r="DH1136" s="222" t="s">
        <v>6301</v>
      </c>
      <c r="DI1136" s="378">
        <f t="shared" si="559"/>
        <v>0</v>
      </c>
      <c r="DJ1136" s="379">
        <f t="shared" si="560"/>
        <v>0</v>
      </c>
      <c r="DK1136" s="380">
        <f t="shared" si="561"/>
        <v>0</v>
      </c>
    </row>
    <row r="1137" spans="1:115" ht="15" hidden="1" customHeight="1">
      <c r="A1137" s="81"/>
      <c r="B1137" s="82"/>
      <c r="C1137" s="85" t="s">
        <v>195</v>
      </c>
      <c r="D1137" s="623" t="str">
        <f>IF(CNGE_2024_M1_Secc1_Sub1!$D132="","",CNGE_2024_M1_Secc1_Sub1!$D132)</f>
        <v/>
      </c>
      <c r="E1137" s="624"/>
      <c r="F1137" s="624"/>
      <c r="G1137" s="624"/>
      <c r="H1137" s="624"/>
      <c r="I1137" s="624"/>
      <c r="J1137" s="624"/>
      <c r="K1137" s="624"/>
      <c r="L1137" s="625"/>
      <c r="M1137" s="111"/>
      <c r="N1137" s="111"/>
      <c r="O1137" s="111"/>
      <c r="P1137" s="111"/>
      <c r="Q1137" s="111"/>
      <c r="R1137" s="111"/>
      <c r="S1137" s="111"/>
      <c r="T1137" s="111"/>
      <c r="U1137" s="111"/>
      <c r="V1137" s="111"/>
      <c r="W1137" s="111"/>
      <c r="X1137" s="111"/>
      <c r="Y1137" s="111"/>
      <c r="Z1137" s="111"/>
      <c r="AA1137" s="111"/>
      <c r="AB1137" s="111"/>
      <c r="AC1137" s="111"/>
      <c r="AD1137" s="111"/>
      <c r="AE1137" s="8"/>
      <c r="AG1137" s="269">
        <f t="shared" si="483"/>
        <v>0</v>
      </c>
      <c r="AH1137" s="298">
        <f t="shared" si="484"/>
        <v>0</v>
      </c>
      <c r="AI1137" s="299">
        <f t="shared" si="485"/>
        <v>0</v>
      </c>
      <c r="AJ1137" s="300">
        <f t="shared" si="486"/>
        <v>0</v>
      </c>
      <c r="AK1137" s="301">
        <f t="shared" si="487"/>
        <v>0</v>
      </c>
      <c r="AL1137" s="298">
        <f t="shared" si="488"/>
        <v>0</v>
      </c>
      <c r="AM1137" s="299">
        <f t="shared" si="489"/>
        <v>0</v>
      </c>
      <c r="AN1137" s="300">
        <f t="shared" si="490"/>
        <v>0</v>
      </c>
      <c r="AO1137" s="301">
        <f t="shared" si="491"/>
        <v>0</v>
      </c>
      <c r="AP1137" s="298">
        <f t="shared" si="492"/>
        <v>0</v>
      </c>
      <c r="AQ1137" s="299">
        <f t="shared" si="493"/>
        <v>0</v>
      </c>
      <c r="AR1137" s="300">
        <f t="shared" si="494"/>
        <v>0</v>
      </c>
      <c r="AS1137" s="301">
        <f t="shared" si="495"/>
        <v>0</v>
      </c>
      <c r="AT1137" s="298">
        <f t="shared" si="496"/>
        <v>0</v>
      </c>
      <c r="AU1137" s="299">
        <f t="shared" si="497"/>
        <v>0</v>
      </c>
      <c r="AV1137" s="300">
        <f t="shared" si="498"/>
        <v>0</v>
      </c>
      <c r="AW1137" s="301">
        <f t="shared" si="499"/>
        <v>0</v>
      </c>
      <c r="AX1137" s="298">
        <f t="shared" si="500"/>
        <v>0</v>
      </c>
      <c r="AY1137" s="299">
        <f t="shared" si="501"/>
        <v>0</v>
      </c>
      <c r="AZ1137" s="300">
        <f t="shared" si="502"/>
        <v>0</v>
      </c>
      <c r="BA1137" s="301">
        <f t="shared" si="503"/>
        <v>0</v>
      </c>
      <c r="BB1137" s="298">
        <f t="shared" si="504"/>
        <v>0</v>
      </c>
      <c r="BC1137" s="299">
        <f t="shared" si="505"/>
        <v>0</v>
      </c>
      <c r="BD1137" s="300">
        <f t="shared" si="506"/>
        <v>0</v>
      </c>
      <c r="BE1137" s="301">
        <f t="shared" si="507"/>
        <v>0</v>
      </c>
      <c r="BF1137" s="298">
        <f t="shared" si="508"/>
        <v>0</v>
      </c>
      <c r="BG1137" s="299">
        <f t="shared" si="509"/>
        <v>0</v>
      </c>
      <c r="BH1137" s="300">
        <f t="shared" si="510"/>
        <v>0</v>
      </c>
      <c r="BI1137" s="301">
        <f t="shared" si="511"/>
        <v>0</v>
      </c>
      <c r="BJ1137" s="298">
        <f t="shared" si="512"/>
        <v>0</v>
      </c>
      <c r="BK1137" s="299">
        <f t="shared" si="513"/>
        <v>0</v>
      </c>
      <c r="BL1137" s="300">
        <f t="shared" si="514"/>
        <v>0</v>
      </c>
      <c r="BM1137" s="301">
        <f t="shared" si="515"/>
        <v>0</v>
      </c>
      <c r="BN1137" s="298">
        <f t="shared" si="516"/>
        <v>0</v>
      </c>
      <c r="BO1137" s="299">
        <f t="shared" si="517"/>
        <v>0</v>
      </c>
      <c r="BP1137" s="300">
        <f t="shared" si="518"/>
        <v>0</v>
      </c>
      <c r="BQ1137" s="301">
        <f t="shared" si="519"/>
        <v>0</v>
      </c>
      <c r="BR1137" s="298">
        <f t="shared" si="520"/>
        <v>0</v>
      </c>
      <c r="BS1137" s="299">
        <f t="shared" si="521"/>
        <v>0</v>
      </c>
      <c r="BT1137" s="300">
        <f t="shared" si="522"/>
        <v>0</v>
      </c>
      <c r="BU1137" s="301">
        <f t="shared" si="523"/>
        <v>0</v>
      </c>
      <c r="BV1137" s="298">
        <f t="shared" si="524"/>
        <v>0</v>
      </c>
      <c r="BW1137" s="299">
        <f t="shared" si="525"/>
        <v>0</v>
      </c>
      <c r="BX1137" s="300">
        <f t="shared" si="526"/>
        <v>0</v>
      </c>
      <c r="BY1137" s="301">
        <f t="shared" si="527"/>
        <v>0</v>
      </c>
      <c r="BZ1137" s="298">
        <f t="shared" si="528"/>
        <v>0</v>
      </c>
      <c r="CA1137" s="299">
        <f t="shared" si="529"/>
        <v>0</v>
      </c>
      <c r="CB1137" s="300">
        <f t="shared" si="530"/>
        <v>0</v>
      </c>
      <c r="CC1137" s="301">
        <f t="shared" si="531"/>
        <v>0</v>
      </c>
      <c r="CD1137" s="298">
        <f t="shared" si="532"/>
        <v>0</v>
      </c>
      <c r="CE1137" s="299">
        <f t="shared" si="533"/>
        <v>0</v>
      </c>
      <c r="CF1137" s="300">
        <f t="shared" si="534"/>
        <v>0</v>
      </c>
      <c r="CG1137" s="301">
        <f t="shared" si="535"/>
        <v>0</v>
      </c>
      <c r="CH1137" s="298">
        <f t="shared" si="536"/>
        <v>0</v>
      </c>
      <c r="CI1137" s="299">
        <f t="shared" si="537"/>
        <v>0</v>
      </c>
      <c r="CJ1137" s="300">
        <f t="shared" si="538"/>
        <v>0</v>
      </c>
      <c r="CK1137" s="301">
        <f t="shared" si="539"/>
        <v>0</v>
      </c>
      <c r="CL1137" s="298">
        <f t="shared" si="540"/>
        <v>0</v>
      </c>
      <c r="CM1137" s="299">
        <f t="shared" si="541"/>
        <v>0</v>
      </c>
      <c r="CN1137" s="300">
        <f t="shared" si="542"/>
        <v>0</v>
      </c>
      <c r="CO1137" s="301">
        <f t="shared" si="543"/>
        <v>0</v>
      </c>
      <c r="CP1137" s="298">
        <f t="shared" si="544"/>
        <v>0</v>
      </c>
      <c r="CQ1137" s="299">
        <f t="shared" si="545"/>
        <v>0</v>
      </c>
      <c r="CR1137" s="300">
        <f t="shared" si="546"/>
        <v>0</v>
      </c>
      <c r="CS1137" s="301">
        <f t="shared" si="547"/>
        <v>0</v>
      </c>
      <c r="CT1137" s="298">
        <f t="shared" si="548"/>
        <v>0</v>
      </c>
      <c r="CU1137" s="299">
        <f t="shared" si="549"/>
        <v>0</v>
      </c>
      <c r="CV1137" s="300">
        <f t="shared" si="550"/>
        <v>0</v>
      </c>
      <c r="CW1137" s="301">
        <f t="shared" si="551"/>
        <v>0</v>
      </c>
      <c r="CX1137" s="298">
        <f t="shared" si="552"/>
        <v>0</v>
      </c>
      <c r="CY1137" s="299">
        <f t="shared" si="553"/>
        <v>0</v>
      </c>
      <c r="CZ1137" s="300">
        <f t="shared" si="554"/>
        <v>0</v>
      </c>
      <c r="DA1137" s="301">
        <f t="shared" si="555"/>
        <v>0</v>
      </c>
      <c r="DB1137" s="371">
        <f t="shared" si="556"/>
        <v>0</v>
      </c>
      <c r="DC1137" s="303">
        <f t="shared" si="557"/>
        <v>0</v>
      </c>
      <c r="DD1137" s="304" t="str">
        <f>IF(DC1137=0,"",
IF(SUM($DC$1047:DC1137)=1,DE1137,
IF($DC$1167&gt;SUM($DC$1047:DC1137),_xlfn.CONCAT(", ",DE1137),
IF($DC$1167=SUM($DC$1047:DC1137),_xlfn.CONCAT(" y ",DE1137)))))</f>
        <v/>
      </c>
      <c r="DE1137" s="231" t="s">
        <v>6302</v>
      </c>
      <c r="DF1137" s="290">
        <f t="shared" si="558"/>
        <v>0</v>
      </c>
      <c r="DG1137" s="291" t="str">
        <f>IF(DF1137=0,"",
IF(SUM($DF$1047:DF1137)=1,DH1137,
IF($DF$1167&gt;SUM($DF$1047:DF1137),_xlfn.CONCAT(", ",DH1137),
IF($DF$1167=SUM($DF$1047:DF1137),_xlfn.CONCAT(" y ",DH1137)))))</f>
        <v/>
      </c>
      <c r="DH1137" s="222" t="s">
        <v>6302</v>
      </c>
      <c r="DI1137" s="378">
        <f t="shared" si="559"/>
        <v>0</v>
      </c>
      <c r="DJ1137" s="379">
        <f t="shared" si="560"/>
        <v>0</v>
      </c>
      <c r="DK1137" s="380">
        <f t="shared" si="561"/>
        <v>0</v>
      </c>
    </row>
    <row r="1138" spans="1:115" ht="15" hidden="1" customHeight="1">
      <c r="A1138" s="81"/>
      <c r="B1138" s="82"/>
      <c r="C1138" s="85" t="s">
        <v>196</v>
      </c>
      <c r="D1138" s="623" t="str">
        <f>IF(CNGE_2024_M1_Secc1_Sub1!$D133="","",CNGE_2024_M1_Secc1_Sub1!$D133)</f>
        <v/>
      </c>
      <c r="E1138" s="624"/>
      <c r="F1138" s="624"/>
      <c r="G1138" s="624"/>
      <c r="H1138" s="624"/>
      <c r="I1138" s="624"/>
      <c r="J1138" s="624"/>
      <c r="K1138" s="624"/>
      <c r="L1138" s="625"/>
      <c r="M1138" s="111"/>
      <c r="N1138" s="111"/>
      <c r="O1138" s="111"/>
      <c r="P1138" s="111"/>
      <c r="Q1138" s="111"/>
      <c r="R1138" s="111"/>
      <c r="S1138" s="111"/>
      <c r="T1138" s="111"/>
      <c r="U1138" s="111"/>
      <c r="V1138" s="111"/>
      <c r="W1138" s="111"/>
      <c r="X1138" s="111"/>
      <c r="Y1138" s="111"/>
      <c r="Z1138" s="111"/>
      <c r="AA1138" s="111"/>
      <c r="AB1138" s="111"/>
      <c r="AC1138" s="111"/>
      <c r="AD1138" s="111"/>
      <c r="AE1138" s="8"/>
      <c r="AG1138" s="269">
        <f t="shared" si="483"/>
        <v>0</v>
      </c>
      <c r="AH1138" s="298">
        <f t="shared" si="484"/>
        <v>0</v>
      </c>
      <c r="AI1138" s="299">
        <f t="shared" si="485"/>
        <v>0</v>
      </c>
      <c r="AJ1138" s="300">
        <f t="shared" si="486"/>
        <v>0</v>
      </c>
      <c r="AK1138" s="301">
        <f t="shared" si="487"/>
        <v>0</v>
      </c>
      <c r="AL1138" s="298">
        <f t="shared" si="488"/>
        <v>0</v>
      </c>
      <c r="AM1138" s="299">
        <f t="shared" si="489"/>
        <v>0</v>
      </c>
      <c r="AN1138" s="300">
        <f t="shared" si="490"/>
        <v>0</v>
      </c>
      <c r="AO1138" s="301">
        <f t="shared" si="491"/>
        <v>0</v>
      </c>
      <c r="AP1138" s="298">
        <f t="shared" si="492"/>
        <v>0</v>
      </c>
      <c r="AQ1138" s="299">
        <f t="shared" si="493"/>
        <v>0</v>
      </c>
      <c r="AR1138" s="300">
        <f t="shared" si="494"/>
        <v>0</v>
      </c>
      <c r="AS1138" s="301">
        <f t="shared" si="495"/>
        <v>0</v>
      </c>
      <c r="AT1138" s="298">
        <f t="shared" si="496"/>
        <v>0</v>
      </c>
      <c r="AU1138" s="299">
        <f t="shared" si="497"/>
        <v>0</v>
      </c>
      <c r="AV1138" s="300">
        <f t="shared" si="498"/>
        <v>0</v>
      </c>
      <c r="AW1138" s="301">
        <f t="shared" si="499"/>
        <v>0</v>
      </c>
      <c r="AX1138" s="298">
        <f t="shared" si="500"/>
        <v>0</v>
      </c>
      <c r="AY1138" s="299">
        <f t="shared" si="501"/>
        <v>0</v>
      </c>
      <c r="AZ1138" s="300">
        <f t="shared" si="502"/>
        <v>0</v>
      </c>
      <c r="BA1138" s="301">
        <f t="shared" si="503"/>
        <v>0</v>
      </c>
      <c r="BB1138" s="298">
        <f t="shared" si="504"/>
        <v>0</v>
      </c>
      <c r="BC1138" s="299">
        <f t="shared" si="505"/>
        <v>0</v>
      </c>
      <c r="BD1138" s="300">
        <f t="shared" si="506"/>
        <v>0</v>
      </c>
      <c r="BE1138" s="301">
        <f t="shared" si="507"/>
        <v>0</v>
      </c>
      <c r="BF1138" s="298">
        <f t="shared" si="508"/>
        <v>0</v>
      </c>
      <c r="BG1138" s="299">
        <f t="shared" si="509"/>
        <v>0</v>
      </c>
      <c r="BH1138" s="300">
        <f t="shared" si="510"/>
        <v>0</v>
      </c>
      <c r="BI1138" s="301">
        <f t="shared" si="511"/>
        <v>0</v>
      </c>
      <c r="BJ1138" s="298">
        <f t="shared" si="512"/>
        <v>0</v>
      </c>
      <c r="BK1138" s="299">
        <f t="shared" si="513"/>
        <v>0</v>
      </c>
      <c r="BL1138" s="300">
        <f t="shared" si="514"/>
        <v>0</v>
      </c>
      <c r="BM1138" s="301">
        <f t="shared" si="515"/>
        <v>0</v>
      </c>
      <c r="BN1138" s="298">
        <f t="shared" si="516"/>
        <v>0</v>
      </c>
      <c r="BO1138" s="299">
        <f t="shared" si="517"/>
        <v>0</v>
      </c>
      <c r="BP1138" s="300">
        <f t="shared" si="518"/>
        <v>0</v>
      </c>
      <c r="BQ1138" s="301">
        <f t="shared" si="519"/>
        <v>0</v>
      </c>
      <c r="BR1138" s="298">
        <f t="shared" si="520"/>
        <v>0</v>
      </c>
      <c r="BS1138" s="299">
        <f t="shared" si="521"/>
        <v>0</v>
      </c>
      <c r="BT1138" s="300">
        <f t="shared" si="522"/>
        <v>0</v>
      </c>
      <c r="BU1138" s="301">
        <f t="shared" si="523"/>
        <v>0</v>
      </c>
      <c r="BV1138" s="298">
        <f t="shared" si="524"/>
        <v>0</v>
      </c>
      <c r="BW1138" s="299">
        <f t="shared" si="525"/>
        <v>0</v>
      </c>
      <c r="BX1138" s="300">
        <f t="shared" si="526"/>
        <v>0</v>
      </c>
      <c r="BY1138" s="301">
        <f t="shared" si="527"/>
        <v>0</v>
      </c>
      <c r="BZ1138" s="298">
        <f t="shared" si="528"/>
        <v>0</v>
      </c>
      <c r="CA1138" s="299">
        <f t="shared" si="529"/>
        <v>0</v>
      </c>
      <c r="CB1138" s="300">
        <f t="shared" si="530"/>
        <v>0</v>
      </c>
      <c r="CC1138" s="301">
        <f t="shared" si="531"/>
        <v>0</v>
      </c>
      <c r="CD1138" s="298">
        <f t="shared" si="532"/>
        <v>0</v>
      </c>
      <c r="CE1138" s="299">
        <f t="shared" si="533"/>
        <v>0</v>
      </c>
      <c r="CF1138" s="300">
        <f t="shared" si="534"/>
        <v>0</v>
      </c>
      <c r="CG1138" s="301">
        <f t="shared" si="535"/>
        <v>0</v>
      </c>
      <c r="CH1138" s="298">
        <f t="shared" si="536"/>
        <v>0</v>
      </c>
      <c r="CI1138" s="299">
        <f t="shared" si="537"/>
        <v>0</v>
      </c>
      <c r="CJ1138" s="300">
        <f t="shared" si="538"/>
        <v>0</v>
      </c>
      <c r="CK1138" s="301">
        <f t="shared" si="539"/>
        <v>0</v>
      </c>
      <c r="CL1138" s="298">
        <f t="shared" si="540"/>
        <v>0</v>
      </c>
      <c r="CM1138" s="299">
        <f t="shared" si="541"/>
        <v>0</v>
      </c>
      <c r="CN1138" s="300">
        <f t="shared" si="542"/>
        <v>0</v>
      </c>
      <c r="CO1138" s="301">
        <f t="shared" si="543"/>
        <v>0</v>
      </c>
      <c r="CP1138" s="298">
        <f t="shared" si="544"/>
        <v>0</v>
      </c>
      <c r="CQ1138" s="299">
        <f t="shared" si="545"/>
        <v>0</v>
      </c>
      <c r="CR1138" s="300">
        <f t="shared" si="546"/>
        <v>0</v>
      </c>
      <c r="CS1138" s="301">
        <f t="shared" si="547"/>
        <v>0</v>
      </c>
      <c r="CT1138" s="298">
        <f t="shared" si="548"/>
        <v>0</v>
      </c>
      <c r="CU1138" s="299">
        <f t="shared" si="549"/>
        <v>0</v>
      </c>
      <c r="CV1138" s="300">
        <f t="shared" si="550"/>
        <v>0</v>
      </c>
      <c r="CW1138" s="301">
        <f t="shared" si="551"/>
        <v>0</v>
      </c>
      <c r="CX1138" s="298">
        <f t="shared" si="552"/>
        <v>0</v>
      </c>
      <c r="CY1138" s="299">
        <f t="shared" si="553"/>
        <v>0</v>
      </c>
      <c r="CZ1138" s="300">
        <f t="shared" si="554"/>
        <v>0</v>
      </c>
      <c r="DA1138" s="301">
        <f t="shared" si="555"/>
        <v>0</v>
      </c>
      <c r="DB1138" s="371">
        <f t="shared" si="556"/>
        <v>0</v>
      </c>
      <c r="DC1138" s="303">
        <f t="shared" si="557"/>
        <v>0</v>
      </c>
      <c r="DD1138" s="304" t="str">
        <f>IF(DC1138=0,"",
IF(SUM($DC$1047:DC1138)=1,DE1138,
IF($DC$1167&gt;SUM($DC$1047:DC1138),_xlfn.CONCAT(", ",DE1138),
IF($DC$1167=SUM($DC$1047:DC1138),_xlfn.CONCAT(" y ",DE1138)))))</f>
        <v/>
      </c>
      <c r="DE1138" s="231" t="s">
        <v>6303</v>
      </c>
      <c r="DF1138" s="290">
        <f t="shared" si="558"/>
        <v>0</v>
      </c>
      <c r="DG1138" s="291" t="str">
        <f>IF(DF1138=0,"",
IF(SUM($DF$1047:DF1138)=1,DH1138,
IF($DF$1167&gt;SUM($DF$1047:DF1138),_xlfn.CONCAT(", ",DH1138),
IF($DF$1167=SUM($DF$1047:DF1138),_xlfn.CONCAT(" y ",DH1138)))))</f>
        <v/>
      </c>
      <c r="DH1138" s="222" t="s">
        <v>6303</v>
      </c>
      <c r="DI1138" s="378">
        <f t="shared" si="559"/>
        <v>0</v>
      </c>
      <c r="DJ1138" s="379">
        <f t="shared" si="560"/>
        <v>0</v>
      </c>
      <c r="DK1138" s="380">
        <f t="shared" si="561"/>
        <v>0</v>
      </c>
    </row>
    <row r="1139" spans="1:115" ht="15" hidden="1" customHeight="1">
      <c r="A1139" s="81"/>
      <c r="B1139" s="82"/>
      <c r="C1139" s="85" t="s">
        <v>197</v>
      </c>
      <c r="D1139" s="623" t="str">
        <f>IF(CNGE_2024_M1_Secc1_Sub1!$D134="","",CNGE_2024_M1_Secc1_Sub1!$D134)</f>
        <v/>
      </c>
      <c r="E1139" s="624"/>
      <c r="F1139" s="624"/>
      <c r="G1139" s="624"/>
      <c r="H1139" s="624"/>
      <c r="I1139" s="624"/>
      <c r="J1139" s="624"/>
      <c r="K1139" s="624"/>
      <c r="L1139" s="625"/>
      <c r="M1139" s="111"/>
      <c r="N1139" s="111"/>
      <c r="O1139" s="111"/>
      <c r="P1139" s="111"/>
      <c r="Q1139" s="111"/>
      <c r="R1139" s="111"/>
      <c r="S1139" s="111"/>
      <c r="T1139" s="111"/>
      <c r="U1139" s="111"/>
      <c r="V1139" s="111"/>
      <c r="W1139" s="111"/>
      <c r="X1139" s="111"/>
      <c r="Y1139" s="111"/>
      <c r="Z1139" s="111"/>
      <c r="AA1139" s="111"/>
      <c r="AB1139" s="111"/>
      <c r="AC1139" s="111"/>
      <c r="AD1139" s="111"/>
      <c r="AE1139" s="8"/>
      <c r="AG1139" s="269">
        <f t="shared" si="483"/>
        <v>0</v>
      </c>
      <c r="AH1139" s="298">
        <f t="shared" si="484"/>
        <v>0</v>
      </c>
      <c r="AI1139" s="299">
        <f t="shared" si="485"/>
        <v>0</v>
      </c>
      <c r="AJ1139" s="300">
        <f t="shared" si="486"/>
        <v>0</v>
      </c>
      <c r="AK1139" s="301">
        <f t="shared" si="487"/>
        <v>0</v>
      </c>
      <c r="AL1139" s="298">
        <f t="shared" si="488"/>
        <v>0</v>
      </c>
      <c r="AM1139" s="299">
        <f t="shared" si="489"/>
        <v>0</v>
      </c>
      <c r="AN1139" s="300">
        <f t="shared" si="490"/>
        <v>0</v>
      </c>
      <c r="AO1139" s="301">
        <f t="shared" si="491"/>
        <v>0</v>
      </c>
      <c r="AP1139" s="298">
        <f t="shared" si="492"/>
        <v>0</v>
      </c>
      <c r="AQ1139" s="299">
        <f t="shared" si="493"/>
        <v>0</v>
      </c>
      <c r="AR1139" s="300">
        <f t="shared" si="494"/>
        <v>0</v>
      </c>
      <c r="AS1139" s="301">
        <f t="shared" si="495"/>
        <v>0</v>
      </c>
      <c r="AT1139" s="298">
        <f t="shared" si="496"/>
        <v>0</v>
      </c>
      <c r="AU1139" s="299">
        <f t="shared" si="497"/>
        <v>0</v>
      </c>
      <c r="AV1139" s="300">
        <f t="shared" si="498"/>
        <v>0</v>
      </c>
      <c r="AW1139" s="301">
        <f t="shared" si="499"/>
        <v>0</v>
      </c>
      <c r="AX1139" s="298">
        <f t="shared" si="500"/>
        <v>0</v>
      </c>
      <c r="AY1139" s="299">
        <f t="shared" si="501"/>
        <v>0</v>
      </c>
      <c r="AZ1139" s="300">
        <f t="shared" si="502"/>
        <v>0</v>
      </c>
      <c r="BA1139" s="301">
        <f t="shared" si="503"/>
        <v>0</v>
      </c>
      <c r="BB1139" s="298">
        <f t="shared" si="504"/>
        <v>0</v>
      </c>
      <c r="BC1139" s="299">
        <f t="shared" si="505"/>
        <v>0</v>
      </c>
      <c r="BD1139" s="300">
        <f t="shared" si="506"/>
        <v>0</v>
      </c>
      <c r="BE1139" s="301">
        <f t="shared" si="507"/>
        <v>0</v>
      </c>
      <c r="BF1139" s="298">
        <f t="shared" si="508"/>
        <v>0</v>
      </c>
      <c r="BG1139" s="299">
        <f t="shared" si="509"/>
        <v>0</v>
      </c>
      <c r="BH1139" s="300">
        <f t="shared" si="510"/>
        <v>0</v>
      </c>
      <c r="BI1139" s="301">
        <f t="shared" si="511"/>
        <v>0</v>
      </c>
      <c r="BJ1139" s="298">
        <f t="shared" si="512"/>
        <v>0</v>
      </c>
      <c r="BK1139" s="299">
        <f t="shared" si="513"/>
        <v>0</v>
      </c>
      <c r="BL1139" s="300">
        <f t="shared" si="514"/>
        <v>0</v>
      </c>
      <c r="BM1139" s="301">
        <f t="shared" si="515"/>
        <v>0</v>
      </c>
      <c r="BN1139" s="298">
        <f t="shared" si="516"/>
        <v>0</v>
      </c>
      <c r="BO1139" s="299">
        <f t="shared" si="517"/>
        <v>0</v>
      </c>
      <c r="BP1139" s="300">
        <f t="shared" si="518"/>
        <v>0</v>
      </c>
      <c r="BQ1139" s="301">
        <f t="shared" si="519"/>
        <v>0</v>
      </c>
      <c r="BR1139" s="298">
        <f t="shared" si="520"/>
        <v>0</v>
      </c>
      <c r="BS1139" s="299">
        <f t="shared" si="521"/>
        <v>0</v>
      </c>
      <c r="BT1139" s="300">
        <f t="shared" si="522"/>
        <v>0</v>
      </c>
      <c r="BU1139" s="301">
        <f t="shared" si="523"/>
        <v>0</v>
      </c>
      <c r="BV1139" s="298">
        <f t="shared" si="524"/>
        <v>0</v>
      </c>
      <c r="BW1139" s="299">
        <f t="shared" si="525"/>
        <v>0</v>
      </c>
      <c r="BX1139" s="300">
        <f t="shared" si="526"/>
        <v>0</v>
      </c>
      <c r="BY1139" s="301">
        <f t="shared" si="527"/>
        <v>0</v>
      </c>
      <c r="BZ1139" s="298">
        <f t="shared" si="528"/>
        <v>0</v>
      </c>
      <c r="CA1139" s="299">
        <f t="shared" si="529"/>
        <v>0</v>
      </c>
      <c r="CB1139" s="300">
        <f t="shared" si="530"/>
        <v>0</v>
      </c>
      <c r="CC1139" s="301">
        <f t="shared" si="531"/>
        <v>0</v>
      </c>
      <c r="CD1139" s="298">
        <f t="shared" si="532"/>
        <v>0</v>
      </c>
      <c r="CE1139" s="299">
        <f t="shared" si="533"/>
        <v>0</v>
      </c>
      <c r="CF1139" s="300">
        <f t="shared" si="534"/>
        <v>0</v>
      </c>
      <c r="CG1139" s="301">
        <f t="shared" si="535"/>
        <v>0</v>
      </c>
      <c r="CH1139" s="298">
        <f t="shared" si="536"/>
        <v>0</v>
      </c>
      <c r="CI1139" s="299">
        <f t="shared" si="537"/>
        <v>0</v>
      </c>
      <c r="CJ1139" s="300">
        <f t="shared" si="538"/>
        <v>0</v>
      </c>
      <c r="CK1139" s="301">
        <f t="shared" si="539"/>
        <v>0</v>
      </c>
      <c r="CL1139" s="298">
        <f t="shared" si="540"/>
        <v>0</v>
      </c>
      <c r="CM1139" s="299">
        <f t="shared" si="541"/>
        <v>0</v>
      </c>
      <c r="CN1139" s="300">
        <f t="shared" si="542"/>
        <v>0</v>
      </c>
      <c r="CO1139" s="301">
        <f t="shared" si="543"/>
        <v>0</v>
      </c>
      <c r="CP1139" s="298">
        <f t="shared" si="544"/>
        <v>0</v>
      </c>
      <c r="CQ1139" s="299">
        <f t="shared" si="545"/>
        <v>0</v>
      </c>
      <c r="CR1139" s="300">
        <f t="shared" si="546"/>
        <v>0</v>
      </c>
      <c r="CS1139" s="301">
        <f t="shared" si="547"/>
        <v>0</v>
      </c>
      <c r="CT1139" s="298">
        <f t="shared" si="548"/>
        <v>0</v>
      </c>
      <c r="CU1139" s="299">
        <f t="shared" si="549"/>
        <v>0</v>
      </c>
      <c r="CV1139" s="300">
        <f t="shared" si="550"/>
        <v>0</v>
      </c>
      <c r="CW1139" s="301">
        <f t="shared" si="551"/>
        <v>0</v>
      </c>
      <c r="CX1139" s="298">
        <f t="shared" si="552"/>
        <v>0</v>
      </c>
      <c r="CY1139" s="299">
        <f t="shared" si="553"/>
        <v>0</v>
      </c>
      <c r="CZ1139" s="300">
        <f t="shared" si="554"/>
        <v>0</v>
      </c>
      <c r="DA1139" s="301">
        <f t="shared" si="555"/>
        <v>0</v>
      </c>
      <c r="DB1139" s="371">
        <f t="shared" si="556"/>
        <v>0</v>
      </c>
      <c r="DC1139" s="303">
        <f t="shared" si="557"/>
        <v>0</v>
      </c>
      <c r="DD1139" s="304" t="str">
        <f>IF(DC1139=0,"",
IF(SUM($DC$1047:DC1139)=1,DE1139,
IF($DC$1167&gt;SUM($DC$1047:DC1139),_xlfn.CONCAT(", ",DE1139),
IF($DC$1167=SUM($DC$1047:DC1139),_xlfn.CONCAT(" y ",DE1139)))))</f>
        <v/>
      </c>
      <c r="DE1139" s="231" t="s">
        <v>6304</v>
      </c>
      <c r="DF1139" s="290">
        <f t="shared" si="558"/>
        <v>0</v>
      </c>
      <c r="DG1139" s="291" t="str">
        <f>IF(DF1139=0,"",
IF(SUM($DF$1047:DF1139)=1,DH1139,
IF($DF$1167&gt;SUM($DF$1047:DF1139),_xlfn.CONCAT(", ",DH1139),
IF($DF$1167=SUM($DF$1047:DF1139),_xlfn.CONCAT(" y ",DH1139)))))</f>
        <v/>
      </c>
      <c r="DH1139" s="222" t="s">
        <v>6304</v>
      </c>
      <c r="DI1139" s="378">
        <f t="shared" si="559"/>
        <v>0</v>
      </c>
      <c r="DJ1139" s="379">
        <f t="shared" si="560"/>
        <v>0</v>
      </c>
      <c r="DK1139" s="380">
        <f t="shared" si="561"/>
        <v>0</v>
      </c>
    </row>
    <row r="1140" spans="1:115" ht="15" hidden="1" customHeight="1">
      <c r="A1140" s="81"/>
      <c r="B1140" s="82"/>
      <c r="C1140" s="87" t="s">
        <v>198</v>
      </c>
      <c r="D1140" s="623" t="str">
        <f>IF(CNGE_2024_M1_Secc1_Sub1!$D135="","",CNGE_2024_M1_Secc1_Sub1!$D135)</f>
        <v/>
      </c>
      <c r="E1140" s="624"/>
      <c r="F1140" s="624"/>
      <c r="G1140" s="624"/>
      <c r="H1140" s="624"/>
      <c r="I1140" s="624"/>
      <c r="J1140" s="624"/>
      <c r="K1140" s="624"/>
      <c r="L1140" s="625"/>
      <c r="M1140" s="111"/>
      <c r="N1140" s="111"/>
      <c r="O1140" s="111"/>
      <c r="P1140" s="111"/>
      <c r="Q1140" s="111"/>
      <c r="R1140" s="111"/>
      <c r="S1140" s="111"/>
      <c r="T1140" s="111"/>
      <c r="U1140" s="111"/>
      <c r="V1140" s="111"/>
      <c r="W1140" s="111"/>
      <c r="X1140" s="111"/>
      <c r="Y1140" s="111"/>
      <c r="Z1140" s="111"/>
      <c r="AA1140" s="111"/>
      <c r="AB1140" s="111"/>
      <c r="AC1140" s="111"/>
      <c r="AD1140" s="111"/>
      <c r="AE1140" s="8"/>
      <c r="AG1140" s="269">
        <f t="shared" si="483"/>
        <v>0</v>
      </c>
      <c r="AH1140" s="298">
        <f t="shared" si="484"/>
        <v>0</v>
      </c>
      <c r="AI1140" s="299">
        <f t="shared" si="485"/>
        <v>0</v>
      </c>
      <c r="AJ1140" s="300">
        <f t="shared" si="486"/>
        <v>0</v>
      </c>
      <c r="AK1140" s="301">
        <f t="shared" si="487"/>
        <v>0</v>
      </c>
      <c r="AL1140" s="298">
        <f t="shared" si="488"/>
        <v>0</v>
      </c>
      <c r="AM1140" s="299">
        <f t="shared" si="489"/>
        <v>0</v>
      </c>
      <c r="AN1140" s="300">
        <f t="shared" si="490"/>
        <v>0</v>
      </c>
      <c r="AO1140" s="301">
        <f t="shared" si="491"/>
        <v>0</v>
      </c>
      <c r="AP1140" s="298">
        <f t="shared" si="492"/>
        <v>0</v>
      </c>
      <c r="AQ1140" s="299">
        <f t="shared" si="493"/>
        <v>0</v>
      </c>
      <c r="AR1140" s="300">
        <f t="shared" si="494"/>
        <v>0</v>
      </c>
      <c r="AS1140" s="301">
        <f t="shared" si="495"/>
        <v>0</v>
      </c>
      <c r="AT1140" s="298">
        <f t="shared" si="496"/>
        <v>0</v>
      </c>
      <c r="AU1140" s="299">
        <f t="shared" si="497"/>
        <v>0</v>
      </c>
      <c r="AV1140" s="300">
        <f t="shared" si="498"/>
        <v>0</v>
      </c>
      <c r="AW1140" s="301">
        <f t="shared" si="499"/>
        <v>0</v>
      </c>
      <c r="AX1140" s="298">
        <f t="shared" si="500"/>
        <v>0</v>
      </c>
      <c r="AY1140" s="299">
        <f t="shared" si="501"/>
        <v>0</v>
      </c>
      <c r="AZ1140" s="300">
        <f t="shared" si="502"/>
        <v>0</v>
      </c>
      <c r="BA1140" s="301">
        <f t="shared" si="503"/>
        <v>0</v>
      </c>
      <c r="BB1140" s="298">
        <f t="shared" si="504"/>
        <v>0</v>
      </c>
      <c r="BC1140" s="299">
        <f t="shared" si="505"/>
        <v>0</v>
      </c>
      <c r="BD1140" s="300">
        <f t="shared" si="506"/>
        <v>0</v>
      </c>
      <c r="BE1140" s="301">
        <f t="shared" si="507"/>
        <v>0</v>
      </c>
      <c r="BF1140" s="298">
        <f t="shared" si="508"/>
        <v>0</v>
      </c>
      <c r="BG1140" s="299">
        <f t="shared" si="509"/>
        <v>0</v>
      </c>
      <c r="BH1140" s="300">
        <f t="shared" si="510"/>
        <v>0</v>
      </c>
      <c r="BI1140" s="301">
        <f t="shared" si="511"/>
        <v>0</v>
      </c>
      <c r="BJ1140" s="298">
        <f t="shared" si="512"/>
        <v>0</v>
      </c>
      <c r="BK1140" s="299">
        <f t="shared" si="513"/>
        <v>0</v>
      </c>
      <c r="BL1140" s="300">
        <f t="shared" si="514"/>
        <v>0</v>
      </c>
      <c r="BM1140" s="301">
        <f t="shared" si="515"/>
        <v>0</v>
      </c>
      <c r="BN1140" s="298">
        <f t="shared" si="516"/>
        <v>0</v>
      </c>
      <c r="BO1140" s="299">
        <f t="shared" si="517"/>
        <v>0</v>
      </c>
      <c r="BP1140" s="300">
        <f t="shared" si="518"/>
        <v>0</v>
      </c>
      <c r="BQ1140" s="301">
        <f t="shared" si="519"/>
        <v>0</v>
      </c>
      <c r="BR1140" s="298">
        <f t="shared" si="520"/>
        <v>0</v>
      </c>
      <c r="BS1140" s="299">
        <f t="shared" si="521"/>
        <v>0</v>
      </c>
      <c r="BT1140" s="300">
        <f t="shared" si="522"/>
        <v>0</v>
      </c>
      <c r="BU1140" s="301">
        <f t="shared" si="523"/>
        <v>0</v>
      </c>
      <c r="BV1140" s="298">
        <f t="shared" si="524"/>
        <v>0</v>
      </c>
      <c r="BW1140" s="299">
        <f t="shared" si="525"/>
        <v>0</v>
      </c>
      <c r="BX1140" s="300">
        <f t="shared" si="526"/>
        <v>0</v>
      </c>
      <c r="BY1140" s="301">
        <f t="shared" si="527"/>
        <v>0</v>
      </c>
      <c r="BZ1140" s="298">
        <f t="shared" si="528"/>
        <v>0</v>
      </c>
      <c r="CA1140" s="299">
        <f t="shared" si="529"/>
        <v>0</v>
      </c>
      <c r="CB1140" s="300">
        <f t="shared" si="530"/>
        <v>0</v>
      </c>
      <c r="CC1140" s="301">
        <f t="shared" si="531"/>
        <v>0</v>
      </c>
      <c r="CD1140" s="298">
        <f t="shared" si="532"/>
        <v>0</v>
      </c>
      <c r="CE1140" s="299">
        <f t="shared" si="533"/>
        <v>0</v>
      </c>
      <c r="CF1140" s="300">
        <f t="shared" si="534"/>
        <v>0</v>
      </c>
      <c r="CG1140" s="301">
        <f t="shared" si="535"/>
        <v>0</v>
      </c>
      <c r="CH1140" s="298">
        <f t="shared" si="536"/>
        <v>0</v>
      </c>
      <c r="CI1140" s="299">
        <f t="shared" si="537"/>
        <v>0</v>
      </c>
      <c r="CJ1140" s="300">
        <f t="shared" si="538"/>
        <v>0</v>
      </c>
      <c r="CK1140" s="301">
        <f t="shared" si="539"/>
        <v>0</v>
      </c>
      <c r="CL1140" s="298">
        <f t="shared" si="540"/>
        <v>0</v>
      </c>
      <c r="CM1140" s="299">
        <f t="shared" si="541"/>
        <v>0</v>
      </c>
      <c r="CN1140" s="300">
        <f t="shared" si="542"/>
        <v>0</v>
      </c>
      <c r="CO1140" s="301">
        <f t="shared" si="543"/>
        <v>0</v>
      </c>
      <c r="CP1140" s="298">
        <f t="shared" si="544"/>
        <v>0</v>
      </c>
      <c r="CQ1140" s="299">
        <f t="shared" si="545"/>
        <v>0</v>
      </c>
      <c r="CR1140" s="300">
        <f t="shared" si="546"/>
        <v>0</v>
      </c>
      <c r="CS1140" s="301">
        <f t="shared" si="547"/>
        <v>0</v>
      </c>
      <c r="CT1140" s="298">
        <f t="shared" si="548"/>
        <v>0</v>
      </c>
      <c r="CU1140" s="299">
        <f t="shared" si="549"/>
        <v>0</v>
      </c>
      <c r="CV1140" s="300">
        <f t="shared" si="550"/>
        <v>0</v>
      </c>
      <c r="CW1140" s="301">
        <f t="shared" si="551"/>
        <v>0</v>
      </c>
      <c r="CX1140" s="298">
        <f t="shared" si="552"/>
        <v>0</v>
      </c>
      <c r="CY1140" s="299">
        <f t="shared" si="553"/>
        <v>0</v>
      </c>
      <c r="CZ1140" s="300">
        <f t="shared" si="554"/>
        <v>0</v>
      </c>
      <c r="DA1140" s="301">
        <f t="shared" si="555"/>
        <v>0</v>
      </c>
      <c r="DB1140" s="371">
        <f t="shared" si="556"/>
        <v>0</v>
      </c>
      <c r="DC1140" s="303">
        <f t="shared" si="557"/>
        <v>0</v>
      </c>
      <c r="DD1140" s="304" t="str">
        <f>IF(DC1140=0,"",
IF(SUM($DC$1047:DC1140)=1,DE1140,
IF($DC$1167&gt;SUM($DC$1047:DC1140),_xlfn.CONCAT(", ",DE1140),
IF($DC$1167=SUM($DC$1047:DC1140),_xlfn.CONCAT(" y ",DE1140)))))</f>
        <v/>
      </c>
      <c r="DE1140" s="231" t="s">
        <v>6305</v>
      </c>
      <c r="DF1140" s="290">
        <f t="shared" si="558"/>
        <v>0</v>
      </c>
      <c r="DG1140" s="291" t="str">
        <f>IF(DF1140=0,"",
IF(SUM($DF$1047:DF1140)=1,DH1140,
IF($DF$1167&gt;SUM($DF$1047:DF1140),_xlfn.CONCAT(", ",DH1140),
IF($DF$1167=SUM($DF$1047:DF1140),_xlfn.CONCAT(" y ",DH1140)))))</f>
        <v/>
      </c>
      <c r="DH1140" s="222" t="s">
        <v>6305</v>
      </c>
      <c r="DI1140" s="378">
        <f t="shared" si="559"/>
        <v>0</v>
      </c>
      <c r="DJ1140" s="379">
        <f t="shared" si="560"/>
        <v>0</v>
      </c>
      <c r="DK1140" s="380">
        <f t="shared" si="561"/>
        <v>0</v>
      </c>
    </row>
    <row r="1141" spans="1:115" ht="15" hidden="1" customHeight="1">
      <c r="A1141" s="81"/>
      <c r="B1141" s="82"/>
      <c r="C1141" s="87" t="s">
        <v>199</v>
      </c>
      <c r="D1141" s="623" t="str">
        <f>IF(CNGE_2024_M1_Secc1_Sub1!$D136="","",CNGE_2024_M1_Secc1_Sub1!$D136)</f>
        <v/>
      </c>
      <c r="E1141" s="624"/>
      <c r="F1141" s="624"/>
      <c r="G1141" s="624"/>
      <c r="H1141" s="624"/>
      <c r="I1141" s="624"/>
      <c r="J1141" s="624"/>
      <c r="K1141" s="624"/>
      <c r="L1141" s="625"/>
      <c r="M1141" s="111"/>
      <c r="N1141" s="111"/>
      <c r="O1141" s="111"/>
      <c r="P1141" s="111"/>
      <c r="Q1141" s="111"/>
      <c r="R1141" s="111"/>
      <c r="S1141" s="111"/>
      <c r="T1141" s="111"/>
      <c r="U1141" s="111"/>
      <c r="V1141" s="111"/>
      <c r="W1141" s="111"/>
      <c r="X1141" s="111"/>
      <c r="Y1141" s="111"/>
      <c r="Z1141" s="111"/>
      <c r="AA1141" s="111"/>
      <c r="AB1141" s="111"/>
      <c r="AC1141" s="111"/>
      <c r="AD1141" s="111"/>
      <c r="AE1141" s="8"/>
      <c r="AG1141" s="269">
        <f t="shared" si="483"/>
        <v>0</v>
      </c>
      <c r="AH1141" s="298">
        <f t="shared" si="484"/>
        <v>0</v>
      </c>
      <c r="AI1141" s="299">
        <f t="shared" si="485"/>
        <v>0</v>
      </c>
      <c r="AJ1141" s="300">
        <f t="shared" si="486"/>
        <v>0</v>
      </c>
      <c r="AK1141" s="301">
        <f t="shared" si="487"/>
        <v>0</v>
      </c>
      <c r="AL1141" s="298">
        <f t="shared" si="488"/>
        <v>0</v>
      </c>
      <c r="AM1141" s="299">
        <f t="shared" si="489"/>
        <v>0</v>
      </c>
      <c r="AN1141" s="300">
        <f t="shared" si="490"/>
        <v>0</v>
      </c>
      <c r="AO1141" s="301">
        <f t="shared" si="491"/>
        <v>0</v>
      </c>
      <c r="AP1141" s="298">
        <f t="shared" si="492"/>
        <v>0</v>
      </c>
      <c r="AQ1141" s="299">
        <f t="shared" si="493"/>
        <v>0</v>
      </c>
      <c r="AR1141" s="300">
        <f t="shared" si="494"/>
        <v>0</v>
      </c>
      <c r="AS1141" s="301">
        <f t="shared" si="495"/>
        <v>0</v>
      </c>
      <c r="AT1141" s="298">
        <f t="shared" si="496"/>
        <v>0</v>
      </c>
      <c r="AU1141" s="299">
        <f t="shared" si="497"/>
        <v>0</v>
      </c>
      <c r="AV1141" s="300">
        <f t="shared" si="498"/>
        <v>0</v>
      </c>
      <c r="AW1141" s="301">
        <f t="shared" si="499"/>
        <v>0</v>
      </c>
      <c r="AX1141" s="298">
        <f t="shared" si="500"/>
        <v>0</v>
      </c>
      <c r="AY1141" s="299">
        <f t="shared" si="501"/>
        <v>0</v>
      </c>
      <c r="AZ1141" s="300">
        <f t="shared" si="502"/>
        <v>0</v>
      </c>
      <c r="BA1141" s="301">
        <f t="shared" si="503"/>
        <v>0</v>
      </c>
      <c r="BB1141" s="298">
        <f t="shared" si="504"/>
        <v>0</v>
      </c>
      <c r="BC1141" s="299">
        <f t="shared" si="505"/>
        <v>0</v>
      </c>
      <c r="BD1141" s="300">
        <f t="shared" si="506"/>
        <v>0</v>
      </c>
      <c r="BE1141" s="301">
        <f t="shared" si="507"/>
        <v>0</v>
      </c>
      <c r="BF1141" s="298">
        <f t="shared" si="508"/>
        <v>0</v>
      </c>
      <c r="BG1141" s="299">
        <f t="shared" si="509"/>
        <v>0</v>
      </c>
      <c r="BH1141" s="300">
        <f t="shared" si="510"/>
        <v>0</v>
      </c>
      <c r="BI1141" s="301">
        <f t="shared" si="511"/>
        <v>0</v>
      </c>
      <c r="BJ1141" s="298">
        <f t="shared" si="512"/>
        <v>0</v>
      </c>
      <c r="BK1141" s="299">
        <f t="shared" si="513"/>
        <v>0</v>
      </c>
      <c r="BL1141" s="300">
        <f t="shared" si="514"/>
        <v>0</v>
      </c>
      <c r="BM1141" s="301">
        <f t="shared" si="515"/>
        <v>0</v>
      </c>
      <c r="BN1141" s="298">
        <f t="shared" si="516"/>
        <v>0</v>
      </c>
      <c r="BO1141" s="299">
        <f t="shared" si="517"/>
        <v>0</v>
      </c>
      <c r="BP1141" s="300">
        <f t="shared" si="518"/>
        <v>0</v>
      </c>
      <c r="BQ1141" s="301">
        <f t="shared" si="519"/>
        <v>0</v>
      </c>
      <c r="BR1141" s="298">
        <f t="shared" si="520"/>
        <v>0</v>
      </c>
      <c r="BS1141" s="299">
        <f t="shared" si="521"/>
        <v>0</v>
      </c>
      <c r="BT1141" s="300">
        <f t="shared" si="522"/>
        <v>0</v>
      </c>
      <c r="BU1141" s="301">
        <f t="shared" si="523"/>
        <v>0</v>
      </c>
      <c r="BV1141" s="298">
        <f t="shared" si="524"/>
        <v>0</v>
      </c>
      <c r="BW1141" s="299">
        <f t="shared" si="525"/>
        <v>0</v>
      </c>
      <c r="BX1141" s="300">
        <f t="shared" si="526"/>
        <v>0</v>
      </c>
      <c r="BY1141" s="301">
        <f t="shared" si="527"/>
        <v>0</v>
      </c>
      <c r="BZ1141" s="298">
        <f t="shared" si="528"/>
        <v>0</v>
      </c>
      <c r="CA1141" s="299">
        <f t="shared" si="529"/>
        <v>0</v>
      </c>
      <c r="CB1141" s="300">
        <f t="shared" si="530"/>
        <v>0</v>
      </c>
      <c r="CC1141" s="301">
        <f t="shared" si="531"/>
        <v>0</v>
      </c>
      <c r="CD1141" s="298">
        <f t="shared" si="532"/>
        <v>0</v>
      </c>
      <c r="CE1141" s="299">
        <f t="shared" si="533"/>
        <v>0</v>
      </c>
      <c r="CF1141" s="300">
        <f t="shared" si="534"/>
        <v>0</v>
      </c>
      <c r="CG1141" s="301">
        <f t="shared" si="535"/>
        <v>0</v>
      </c>
      <c r="CH1141" s="298">
        <f t="shared" si="536"/>
        <v>0</v>
      </c>
      <c r="CI1141" s="299">
        <f t="shared" si="537"/>
        <v>0</v>
      </c>
      <c r="CJ1141" s="300">
        <f t="shared" si="538"/>
        <v>0</v>
      </c>
      <c r="CK1141" s="301">
        <f t="shared" si="539"/>
        <v>0</v>
      </c>
      <c r="CL1141" s="298">
        <f t="shared" si="540"/>
        <v>0</v>
      </c>
      <c r="CM1141" s="299">
        <f t="shared" si="541"/>
        <v>0</v>
      </c>
      <c r="CN1141" s="300">
        <f t="shared" si="542"/>
        <v>0</v>
      </c>
      <c r="CO1141" s="301">
        <f t="shared" si="543"/>
        <v>0</v>
      </c>
      <c r="CP1141" s="298">
        <f t="shared" si="544"/>
        <v>0</v>
      </c>
      <c r="CQ1141" s="299">
        <f t="shared" si="545"/>
        <v>0</v>
      </c>
      <c r="CR1141" s="300">
        <f t="shared" si="546"/>
        <v>0</v>
      </c>
      <c r="CS1141" s="301">
        <f t="shared" si="547"/>
        <v>0</v>
      </c>
      <c r="CT1141" s="298">
        <f t="shared" si="548"/>
        <v>0</v>
      </c>
      <c r="CU1141" s="299">
        <f t="shared" si="549"/>
        <v>0</v>
      </c>
      <c r="CV1141" s="300">
        <f t="shared" si="550"/>
        <v>0</v>
      </c>
      <c r="CW1141" s="301">
        <f t="shared" si="551"/>
        <v>0</v>
      </c>
      <c r="CX1141" s="298">
        <f t="shared" si="552"/>
        <v>0</v>
      </c>
      <c r="CY1141" s="299">
        <f t="shared" si="553"/>
        <v>0</v>
      </c>
      <c r="CZ1141" s="300">
        <f t="shared" si="554"/>
        <v>0</v>
      </c>
      <c r="DA1141" s="301">
        <f t="shared" si="555"/>
        <v>0</v>
      </c>
      <c r="DB1141" s="371">
        <f t="shared" si="556"/>
        <v>0</v>
      </c>
      <c r="DC1141" s="303">
        <f t="shared" si="557"/>
        <v>0</v>
      </c>
      <c r="DD1141" s="304" t="str">
        <f>IF(DC1141=0,"",
IF(SUM($DC$1047:DC1141)=1,DE1141,
IF($DC$1167&gt;SUM($DC$1047:DC1141),_xlfn.CONCAT(", ",DE1141),
IF($DC$1167=SUM($DC$1047:DC1141),_xlfn.CONCAT(" y ",DE1141)))))</f>
        <v/>
      </c>
      <c r="DE1141" s="231" t="s">
        <v>6306</v>
      </c>
      <c r="DF1141" s="290">
        <f t="shared" si="558"/>
        <v>0</v>
      </c>
      <c r="DG1141" s="291" t="str">
        <f>IF(DF1141=0,"",
IF(SUM($DF$1047:DF1141)=1,DH1141,
IF($DF$1167&gt;SUM($DF$1047:DF1141),_xlfn.CONCAT(", ",DH1141),
IF($DF$1167=SUM($DF$1047:DF1141),_xlfn.CONCAT(" y ",DH1141)))))</f>
        <v/>
      </c>
      <c r="DH1141" s="222" t="s">
        <v>6306</v>
      </c>
      <c r="DI1141" s="378">
        <f t="shared" si="559"/>
        <v>0</v>
      </c>
      <c r="DJ1141" s="379">
        <f t="shared" si="560"/>
        <v>0</v>
      </c>
      <c r="DK1141" s="380">
        <f t="shared" si="561"/>
        <v>0</v>
      </c>
    </row>
    <row r="1142" spans="1:115" ht="15" hidden="1" customHeight="1">
      <c r="A1142" s="81"/>
      <c r="B1142" s="82"/>
      <c r="C1142" s="87" t="s">
        <v>200</v>
      </c>
      <c r="D1142" s="623" t="str">
        <f>IF(CNGE_2024_M1_Secc1_Sub1!$D137="","",CNGE_2024_M1_Secc1_Sub1!$D137)</f>
        <v/>
      </c>
      <c r="E1142" s="624"/>
      <c r="F1142" s="624"/>
      <c r="G1142" s="624"/>
      <c r="H1142" s="624"/>
      <c r="I1142" s="624"/>
      <c r="J1142" s="624"/>
      <c r="K1142" s="624"/>
      <c r="L1142" s="625"/>
      <c r="M1142" s="111"/>
      <c r="N1142" s="111"/>
      <c r="O1142" s="111"/>
      <c r="P1142" s="111"/>
      <c r="Q1142" s="111"/>
      <c r="R1142" s="111"/>
      <c r="S1142" s="111"/>
      <c r="T1142" s="111"/>
      <c r="U1142" s="111"/>
      <c r="V1142" s="111"/>
      <c r="W1142" s="111"/>
      <c r="X1142" s="111"/>
      <c r="Y1142" s="111"/>
      <c r="Z1142" s="111"/>
      <c r="AA1142" s="111"/>
      <c r="AB1142" s="111"/>
      <c r="AC1142" s="111"/>
      <c r="AD1142" s="111"/>
      <c r="AE1142" s="8"/>
      <c r="AG1142" s="269">
        <f t="shared" si="483"/>
        <v>0</v>
      </c>
      <c r="AH1142" s="298">
        <f t="shared" si="484"/>
        <v>0</v>
      </c>
      <c r="AI1142" s="299">
        <f t="shared" si="485"/>
        <v>0</v>
      </c>
      <c r="AJ1142" s="300">
        <f t="shared" si="486"/>
        <v>0</v>
      </c>
      <c r="AK1142" s="301">
        <f t="shared" si="487"/>
        <v>0</v>
      </c>
      <c r="AL1142" s="298">
        <f t="shared" si="488"/>
        <v>0</v>
      </c>
      <c r="AM1142" s="299">
        <f t="shared" si="489"/>
        <v>0</v>
      </c>
      <c r="AN1142" s="300">
        <f t="shared" si="490"/>
        <v>0</v>
      </c>
      <c r="AO1142" s="301">
        <f t="shared" si="491"/>
        <v>0</v>
      </c>
      <c r="AP1142" s="298">
        <f t="shared" si="492"/>
        <v>0</v>
      </c>
      <c r="AQ1142" s="299">
        <f t="shared" si="493"/>
        <v>0</v>
      </c>
      <c r="AR1142" s="300">
        <f t="shared" si="494"/>
        <v>0</v>
      </c>
      <c r="AS1142" s="301">
        <f t="shared" si="495"/>
        <v>0</v>
      </c>
      <c r="AT1142" s="298">
        <f t="shared" si="496"/>
        <v>0</v>
      </c>
      <c r="AU1142" s="299">
        <f t="shared" si="497"/>
        <v>0</v>
      </c>
      <c r="AV1142" s="300">
        <f t="shared" si="498"/>
        <v>0</v>
      </c>
      <c r="AW1142" s="301">
        <f t="shared" si="499"/>
        <v>0</v>
      </c>
      <c r="AX1142" s="298">
        <f t="shared" si="500"/>
        <v>0</v>
      </c>
      <c r="AY1142" s="299">
        <f t="shared" si="501"/>
        <v>0</v>
      </c>
      <c r="AZ1142" s="300">
        <f t="shared" si="502"/>
        <v>0</v>
      </c>
      <c r="BA1142" s="301">
        <f t="shared" si="503"/>
        <v>0</v>
      </c>
      <c r="BB1142" s="298">
        <f t="shared" si="504"/>
        <v>0</v>
      </c>
      <c r="BC1142" s="299">
        <f t="shared" si="505"/>
        <v>0</v>
      </c>
      <c r="BD1142" s="300">
        <f t="shared" si="506"/>
        <v>0</v>
      </c>
      <c r="BE1142" s="301">
        <f t="shared" si="507"/>
        <v>0</v>
      </c>
      <c r="BF1142" s="298">
        <f t="shared" si="508"/>
        <v>0</v>
      </c>
      <c r="BG1142" s="299">
        <f t="shared" si="509"/>
        <v>0</v>
      </c>
      <c r="BH1142" s="300">
        <f t="shared" si="510"/>
        <v>0</v>
      </c>
      <c r="BI1142" s="301">
        <f t="shared" si="511"/>
        <v>0</v>
      </c>
      <c r="BJ1142" s="298">
        <f t="shared" si="512"/>
        <v>0</v>
      </c>
      <c r="BK1142" s="299">
        <f t="shared" si="513"/>
        <v>0</v>
      </c>
      <c r="BL1142" s="300">
        <f t="shared" si="514"/>
        <v>0</v>
      </c>
      <c r="BM1142" s="301">
        <f t="shared" si="515"/>
        <v>0</v>
      </c>
      <c r="BN1142" s="298">
        <f t="shared" si="516"/>
        <v>0</v>
      </c>
      <c r="BO1142" s="299">
        <f t="shared" si="517"/>
        <v>0</v>
      </c>
      <c r="BP1142" s="300">
        <f t="shared" si="518"/>
        <v>0</v>
      </c>
      <c r="BQ1142" s="301">
        <f t="shared" si="519"/>
        <v>0</v>
      </c>
      <c r="BR1142" s="298">
        <f t="shared" si="520"/>
        <v>0</v>
      </c>
      <c r="BS1142" s="299">
        <f t="shared" si="521"/>
        <v>0</v>
      </c>
      <c r="BT1142" s="300">
        <f t="shared" si="522"/>
        <v>0</v>
      </c>
      <c r="BU1142" s="301">
        <f t="shared" si="523"/>
        <v>0</v>
      </c>
      <c r="BV1142" s="298">
        <f t="shared" si="524"/>
        <v>0</v>
      </c>
      <c r="BW1142" s="299">
        <f t="shared" si="525"/>
        <v>0</v>
      </c>
      <c r="BX1142" s="300">
        <f t="shared" si="526"/>
        <v>0</v>
      </c>
      <c r="BY1142" s="301">
        <f t="shared" si="527"/>
        <v>0</v>
      </c>
      <c r="BZ1142" s="298">
        <f t="shared" si="528"/>
        <v>0</v>
      </c>
      <c r="CA1142" s="299">
        <f t="shared" si="529"/>
        <v>0</v>
      </c>
      <c r="CB1142" s="300">
        <f t="shared" si="530"/>
        <v>0</v>
      </c>
      <c r="CC1142" s="301">
        <f t="shared" si="531"/>
        <v>0</v>
      </c>
      <c r="CD1142" s="298">
        <f t="shared" si="532"/>
        <v>0</v>
      </c>
      <c r="CE1142" s="299">
        <f t="shared" si="533"/>
        <v>0</v>
      </c>
      <c r="CF1142" s="300">
        <f t="shared" si="534"/>
        <v>0</v>
      </c>
      <c r="CG1142" s="301">
        <f t="shared" si="535"/>
        <v>0</v>
      </c>
      <c r="CH1142" s="298">
        <f t="shared" si="536"/>
        <v>0</v>
      </c>
      <c r="CI1142" s="299">
        <f t="shared" si="537"/>
        <v>0</v>
      </c>
      <c r="CJ1142" s="300">
        <f t="shared" si="538"/>
        <v>0</v>
      </c>
      <c r="CK1142" s="301">
        <f t="shared" si="539"/>
        <v>0</v>
      </c>
      <c r="CL1142" s="298">
        <f t="shared" si="540"/>
        <v>0</v>
      </c>
      <c r="CM1142" s="299">
        <f t="shared" si="541"/>
        <v>0</v>
      </c>
      <c r="CN1142" s="300">
        <f t="shared" si="542"/>
        <v>0</v>
      </c>
      <c r="CO1142" s="301">
        <f t="shared" si="543"/>
        <v>0</v>
      </c>
      <c r="CP1142" s="298">
        <f t="shared" si="544"/>
        <v>0</v>
      </c>
      <c r="CQ1142" s="299">
        <f t="shared" si="545"/>
        <v>0</v>
      </c>
      <c r="CR1142" s="300">
        <f t="shared" si="546"/>
        <v>0</v>
      </c>
      <c r="CS1142" s="301">
        <f t="shared" si="547"/>
        <v>0</v>
      </c>
      <c r="CT1142" s="298">
        <f t="shared" si="548"/>
        <v>0</v>
      </c>
      <c r="CU1142" s="299">
        <f t="shared" si="549"/>
        <v>0</v>
      </c>
      <c r="CV1142" s="300">
        <f t="shared" si="550"/>
        <v>0</v>
      </c>
      <c r="CW1142" s="301">
        <f t="shared" si="551"/>
        <v>0</v>
      </c>
      <c r="CX1142" s="298">
        <f t="shared" si="552"/>
        <v>0</v>
      </c>
      <c r="CY1142" s="299">
        <f t="shared" si="553"/>
        <v>0</v>
      </c>
      <c r="CZ1142" s="300">
        <f t="shared" si="554"/>
        <v>0</v>
      </c>
      <c r="DA1142" s="301">
        <f t="shared" si="555"/>
        <v>0</v>
      </c>
      <c r="DB1142" s="371">
        <f t="shared" si="556"/>
        <v>0</v>
      </c>
      <c r="DC1142" s="303">
        <f t="shared" si="557"/>
        <v>0</v>
      </c>
      <c r="DD1142" s="304" t="str">
        <f>IF(DC1142=0,"",
IF(SUM($DC$1047:DC1142)=1,DE1142,
IF($DC$1167&gt;SUM($DC$1047:DC1142),_xlfn.CONCAT(", ",DE1142),
IF($DC$1167=SUM($DC$1047:DC1142),_xlfn.CONCAT(" y ",DE1142)))))</f>
        <v/>
      </c>
      <c r="DE1142" s="231" t="s">
        <v>6307</v>
      </c>
      <c r="DF1142" s="290">
        <f t="shared" si="558"/>
        <v>0</v>
      </c>
      <c r="DG1142" s="291" t="str">
        <f>IF(DF1142=0,"",
IF(SUM($DF$1047:DF1142)=1,DH1142,
IF($DF$1167&gt;SUM($DF$1047:DF1142),_xlfn.CONCAT(", ",DH1142),
IF($DF$1167=SUM($DF$1047:DF1142),_xlfn.CONCAT(" y ",DH1142)))))</f>
        <v/>
      </c>
      <c r="DH1142" s="222" t="s">
        <v>6307</v>
      </c>
      <c r="DI1142" s="378">
        <f t="shared" si="559"/>
        <v>0</v>
      </c>
      <c r="DJ1142" s="379">
        <f t="shared" si="560"/>
        <v>0</v>
      </c>
      <c r="DK1142" s="380">
        <f t="shared" si="561"/>
        <v>0</v>
      </c>
    </row>
    <row r="1143" spans="1:115" ht="15" hidden="1" customHeight="1">
      <c r="A1143" s="81"/>
      <c r="B1143" s="82"/>
      <c r="C1143" s="87" t="s">
        <v>201</v>
      </c>
      <c r="D1143" s="623" t="str">
        <f>IF(CNGE_2024_M1_Secc1_Sub1!$D138="","",CNGE_2024_M1_Secc1_Sub1!$D138)</f>
        <v/>
      </c>
      <c r="E1143" s="624"/>
      <c r="F1143" s="624"/>
      <c r="G1143" s="624"/>
      <c r="H1143" s="624"/>
      <c r="I1143" s="624"/>
      <c r="J1143" s="624"/>
      <c r="K1143" s="624"/>
      <c r="L1143" s="625"/>
      <c r="M1143" s="111"/>
      <c r="N1143" s="111"/>
      <c r="O1143" s="111"/>
      <c r="P1143" s="111"/>
      <c r="Q1143" s="111"/>
      <c r="R1143" s="111"/>
      <c r="S1143" s="111"/>
      <c r="T1143" s="111"/>
      <c r="U1143" s="111"/>
      <c r="V1143" s="111"/>
      <c r="W1143" s="111"/>
      <c r="X1143" s="111"/>
      <c r="Y1143" s="111"/>
      <c r="Z1143" s="111"/>
      <c r="AA1143" s="111"/>
      <c r="AB1143" s="111"/>
      <c r="AC1143" s="111"/>
      <c r="AD1143" s="111"/>
      <c r="AE1143" s="8"/>
      <c r="AG1143" s="269">
        <f t="shared" si="483"/>
        <v>0</v>
      </c>
      <c r="AH1143" s="298">
        <f t="shared" si="484"/>
        <v>0</v>
      </c>
      <c r="AI1143" s="299">
        <f t="shared" si="485"/>
        <v>0</v>
      </c>
      <c r="AJ1143" s="300">
        <f t="shared" si="486"/>
        <v>0</v>
      </c>
      <c r="AK1143" s="301">
        <f t="shared" si="487"/>
        <v>0</v>
      </c>
      <c r="AL1143" s="298">
        <f t="shared" si="488"/>
        <v>0</v>
      </c>
      <c r="AM1143" s="299">
        <f t="shared" si="489"/>
        <v>0</v>
      </c>
      <c r="AN1143" s="300">
        <f t="shared" si="490"/>
        <v>0</v>
      </c>
      <c r="AO1143" s="301">
        <f t="shared" si="491"/>
        <v>0</v>
      </c>
      <c r="AP1143" s="298">
        <f t="shared" si="492"/>
        <v>0</v>
      </c>
      <c r="AQ1143" s="299">
        <f t="shared" si="493"/>
        <v>0</v>
      </c>
      <c r="AR1143" s="300">
        <f t="shared" si="494"/>
        <v>0</v>
      </c>
      <c r="AS1143" s="301">
        <f t="shared" si="495"/>
        <v>0</v>
      </c>
      <c r="AT1143" s="298">
        <f t="shared" si="496"/>
        <v>0</v>
      </c>
      <c r="AU1143" s="299">
        <f t="shared" si="497"/>
        <v>0</v>
      </c>
      <c r="AV1143" s="300">
        <f t="shared" si="498"/>
        <v>0</v>
      </c>
      <c r="AW1143" s="301">
        <f t="shared" si="499"/>
        <v>0</v>
      </c>
      <c r="AX1143" s="298">
        <f t="shared" si="500"/>
        <v>0</v>
      </c>
      <c r="AY1143" s="299">
        <f t="shared" si="501"/>
        <v>0</v>
      </c>
      <c r="AZ1143" s="300">
        <f t="shared" si="502"/>
        <v>0</v>
      </c>
      <c r="BA1143" s="301">
        <f t="shared" si="503"/>
        <v>0</v>
      </c>
      <c r="BB1143" s="298">
        <f t="shared" si="504"/>
        <v>0</v>
      </c>
      <c r="BC1143" s="299">
        <f t="shared" si="505"/>
        <v>0</v>
      </c>
      <c r="BD1143" s="300">
        <f t="shared" si="506"/>
        <v>0</v>
      </c>
      <c r="BE1143" s="301">
        <f t="shared" si="507"/>
        <v>0</v>
      </c>
      <c r="BF1143" s="298">
        <f t="shared" si="508"/>
        <v>0</v>
      </c>
      <c r="BG1143" s="299">
        <f t="shared" si="509"/>
        <v>0</v>
      </c>
      <c r="BH1143" s="300">
        <f t="shared" si="510"/>
        <v>0</v>
      </c>
      <c r="BI1143" s="301">
        <f t="shared" si="511"/>
        <v>0</v>
      </c>
      <c r="BJ1143" s="298">
        <f t="shared" si="512"/>
        <v>0</v>
      </c>
      <c r="BK1143" s="299">
        <f t="shared" si="513"/>
        <v>0</v>
      </c>
      <c r="BL1143" s="300">
        <f t="shared" si="514"/>
        <v>0</v>
      </c>
      <c r="BM1143" s="301">
        <f t="shared" si="515"/>
        <v>0</v>
      </c>
      <c r="BN1143" s="298">
        <f t="shared" si="516"/>
        <v>0</v>
      </c>
      <c r="BO1143" s="299">
        <f t="shared" si="517"/>
        <v>0</v>
      </c>
      <c r="BP1143" s="300">
        <f t="shared" si="518"/>
        <v>0</v>
      </c>
      <c r="BQ1143" s="301">
        <f t="shared" si="519"/>
        <v>0</v>
      </c>
      <c r="BR1143" s="298">
        <f t="shared" si="520"/>
        <v>0</v>
      </c>
      <c r="BS1143" s="299">
        <f t="shared" si="521"/>
        <v>0</v>
      </c>
      <c r="BT1143" s="300">
        <f t="shared" si="522"/>
        <v>0</v>
      </c>
      <c r="BU1143" s="301">
        <f t="shared" si="523"/>
        <v>0</v>
      </c>
      <c r="BV1143" s="298">
        <f t="shared" si="524"/>
        <v>0</v>
      </c>
      <c r="BW1143" s="299">
        <f t="shared" si="525"/>
        <v>0</v>
      </c>
      <c r="BX1143" s="300">
        <f t="shared" si="526"/>
        <v>0</v>
      </c>
      <c r="BY1143" s="301">
        <f t="shared" si="527"/>
        <v>0</v>
      </c>
      <c r="BZ1143" s="298">
        <f t="shared" si="528"/>
        <v>0</v>
      </c>
      <c r="CA1143" s="299">
        <f t="shared" si="529"/>
        <v>0</v>
      </c>
      <c r="CB1143" s="300">
        <f t="shared" si="530"/>
        <v>0</v>
      </c>
      <c r="CC1143" s="301">
        <f t="shared" si="531"/>
        <v>0</v>
      </c>
      <c r="CD1143" s="298">
        <f t="shared" si="532"/>
        <v>0</v>
      </c>
      <c r="CE1143" s="299">
        <f t="shared" si="533"/>
        <v>0</v>
      </c>
      <c r="CF1143" s="300">
        <f t="shared" si="534"/>
        <v>0</v>
      </c>
      <c r="CG1143" s="301">
        <f t="shared" si="535"/>
        <v>0</v>
      </c>
      <c r="CH1143" s="298">
        <f t="shared" si="536"/>
        <v>0</v>
      </c>
      <c r="CI1143" s="299">
        <f t="shared" si="537"/>
        <v>0</v>
      </c>
      <c r="CJ1143" s="300">
        <f t="shared" si="538"/>
        <v>0</v>
      </c>
      <c r="CK1143" s="301">
        <f t="shared" si="539"/>
        <v>0</v>
      </c>
      <c r="CL1143" s="298">
        <f t="shared" si="540"/>
        <v>0</v>
      </c>
      <c r="CM1143" s="299">
        <f t="shared" si="541"/>
        <v>0</v>
      </c>
      <c r="CN1143" s="300">
        <f t="shared" si="542"/>
        <v>0</v>
      </c>
      <c r="CO1143" s="301">
        <f t="shared" si="543"/>
        <v>0</v>
      </c>
      <c r="CP1143" s="298">
        <f t="shared" si="544"/>
        <v>0</v>
      </c>
      <c r="CQ1143" s="299">
        <f t="shared" si="545"/>
        <v>0</v>
      </c>
      <c r="CR1143" s="300">
        <f t="shared" si="546"/>
        <v>0</v>
      </c>
      <c r="CS1143" s="301">
        <f t="shared" si="547"/>
        <v>0</v>
      </c>
      <c r="CT1143" s="298">
        <f t="shared" si="548"/>
        <v>0</v>
      </c>
      <c r="CU1143" s="299">
        <f t="shared" si="549"/>
        <v>0</v>
      </c>
      <c r="CV1143" s="300">
        <f t="shared" si="550"/>
        <v>0</v>
      </c>
      <c r="CW1143" s="301">
        <f t="shared" si="551"/>
        <v>0</v>
      </c>
      <c r="CX1143" s="298">
        <f t="shared" si="552"/>
        <v>0</v>
      </c>
      <c r="CY1143" s="299">
        <f t="shared" si="553"/>
        <v>0</v>
      </c>
      <c r="CZ1143" s="300">
        <f t="shared" si="554"/>
        <v>0</v>
      </c>
      <c r="DA1143" s="301">
        <f t="shared" si="555"/>
        <v>0</v>
      </c>
      <c r="DB1143" s="371">
        <f t="shared" si="556"/>
        <v>0</v>
      </c>
      <c r="DC1143" s="303">
        <f t="shared" si="557"/>
        <v>0</v>
      </c>
      <c r="DD1143" s="304" t="str">
        <f>IF(DC1143=0,"",
IF(SUM($DC$1047:DC1143)=1,DE1143,
IF($DC$1167&gt;SUM($DC$1047:DC1143),_xlfn.CONCAT(", ",DE1143),
IF($DC$1167=SUM($DC$1047:DC1143),_xlfn.CONCAT(" y ",DE1143)))))</f>
        <v/>
      </c>
      <c r="DE1143" s="231" t="s">
        <v>6308</v>
      </c>
      <c r="DF1143" s="290">
        <f t="shared" si="558"/>
        <v>0</v>
      </c>
      <c r="DG1143" s="291" t="str">
        <f>IF(DF1143=0,"",
IF(SUM($DF$1047:DF1143)=1,DH1143,
IF($DF$1167&gt;SUM($DF$1047:DF1143),_xlfn.CONCAT(", ",DH1143),
IF($DF$1167=SUM($DF$1047:DF1143),_xlfn.CONCAT(" y ",DH1143)))))</f>
        <v/>
      </c>
      <c r="DH1143" s="222" t="s">
        <v>6308</v>
      </c>
      <c r="DI1143" s="378">
        <f t="shared" si="559"/>
        <v>0</v>
      </c>
      <c r="DJ1143" s="379">
        <f t="shared" si="560"/>
        <v>0</v>
      </c>
      <c r="DK1143" s="380">
        <f t="shared" si="561"/>
        <v>0</v>
      </c>
    </row>
    <row r="1144" spans="1:115" ht="15" hidden="1" customHeight="1">
      <c r="A1144" s="81"/>
      <c r="B1144" s="82"/>
      <c r="C1144" s="87" t="s">
        <v>202</v>
      </c>
      <c r="D1144" s="623" t="str">
        <f>IF(CNGE_2024_M1_Secc1_Sub1!$D139="","",CNGE_2024_M1_Secc1_Sub1!$D139)</f>
        <v/>
      </c>
      <c r="E1144" s="624"/>
      <c r="F1144" s="624"/>
      <c r="G1144" s="624"/>
      <c r="H1144" s="624"/>
      <c r="I1144" s="624"/>
      <c r="J1144" s="624"/>
      <c r="K1144" s="624"/>
      <c r="L1144" s="625"/>
      <c r="M1144" s="111"/>
      <c r="N1144" s="111"/>
      <c r="O1144" s="111"/>
      <c r="P1144" s="111"/>
      <c r="Q1144" s="111"/>
      <c r="R1144" s="111"/>
      <c r="S1144" s="111"/>
      <c r="T1144" s="111"/>
      <c r="U1144" s="111"/>
      <c r="V1144" s="111"/>
      <c r="W1144" s="111"/>
      <c r="X1144" s="111"/>
      <c r="Y1144" s="111"/>
      <c r="Z1144" s="111"/>
      <c r="AA1144" s="111"/>
      <c r="AB1144" s="111"/>
      <c r="AC1144" s="111"/>
      <c r="AD1144" s="111"/>
      <c r="AE1144" s="8"/>
      <c r="AG1144" s="269">
        <f t="shared" si="483"/>
        <v>0</v>
      </c>
      <c r="AH1144" s="298">
        <f t="shared" si="484"/>
        <v>0</v>
      </c>
      <c r="AI1144" s="299">
        <f t="shared" si="485"/>
        <v>0</v>
      </c>
      <c r="AJ1144" s="300">
        <f t="shared" si="486"/>
        <v>0</v>
      </c>
      <c r="AK1144" s="301">
        <f t="shared" si="487"/>
        <v>0</v>
      </c>
      <c r="AL1144" s="298">
        <f t="shared" si="488"/>
        <v>0</v>
      </c>
      <c r="AM1144" s="299">
        <f t="shared" si="489"/>
        <v>0</v>
      </c>
      <c r="AN1144" s="300">
        <f t="shared" si="490"/>
        <v>0</v>
      </c>
      <c r="AO1144" s="301">
        <f t="shared" si="491"/>
        <v>0</v>
      </c>
      <c r="AP1144" s="298">
        <f t="shared" si="492"/>
        <v>0</v>
      </c>
      <c r="AQ1144" s="299">
        <f t="shared" si="493"/>
        <v>0</v>
      </c>
      <c r="AR1144" s="300">
        <f t="shared" si="494"/>
        <v>0</v>
      </c>
      <c r="AS1144" s="301">
        <f t="shared" si="495"/>
        <v>0</v>
      </c>
      <c r="AT1144" s="298">
        <f t="shared" si="496"/>
        <v>0</v>
      </c>
      <c r="AU1144" s="299">
        <f t="shared" si="497"/>
        <v>0</v>
      </c>
      <c r="AV1144" s="300">
        <f t="shared" si="498"/>
        <v>0</v>
      </c>
      <c r="AW1144" s="301">
        <f t="shared" si="499"/>
        <v>0</v>
      </c>
      <c r="AX1144" s="298">
        <f t="shared" si="500"/>
        <v>0</v>
      </c>
      <c r="AY1144" s="299">
        <f t="shared" si="501"/>
        <v>0</v>
      </c>
      <c r="AZ1144" s="300">
        <f t="shared" si="502"/>
        <v>0</v>
      </c>
      <c r="BA1144" s="301">
        <f t="shared" si="503"/>
        <v>0</v>
      </c>
      <c r="BB1144" s="298">
        <f t="shared" si="504"/>
        <v>0</v>
      </c>
      <c r="BC1144" s="299">
        <f t="shared" si="505"/>
        <v>0</v>
      </c>
      <c r="BD1144" s="300">
        <f t="shared" si="506"/>
        <v>0</v>
      </c>
      <c r="BE1144" s="301">
        <f t="shared" si="507"/>
        <v>0</v>
      </c>
      <c r="BF1144" s="298">
        <f t="shared" si="508"/>
        <v>0</v>
      </c>
      <c r="BG1144" s="299">
        <f t="shared" si="509"/>
        <v>0</v>
      </c>
      <c r="BH1144" s="300">
        <f t="shared" si="510"/>
        <v>0</v>
      </c>
      <c r="BI1144" s="301">
        <f t="shared" si="511"/>
        <v>0</v>
      </c>
      <c r="BJ1144" s="298">
        <f t="shared" si="512"/>
        <v>0</v>
      </c>
      <c r="BK1144" s="299">
        <f t="shared" si="513"/>
        <v>0</v>
      </c>
      <c r="BL1144" s="300">
        <f t="shared" si="514"/>
        <v>0</v>
      </c>
      <c r="BM1144" s="301">
        <f t="shared" si="515"/>
        <v>0</v>
      </c>
      <c r="BN1144" s="298">
        <f t="shared" si="516"/>
        <v>0</v>
      </c>
      <c r="BO1144" s="299">
        <f t="shared" si="517"/>
        <v>0</v>
      </c>
      <c r="BP1144" s="300">
        <f t="shared" si="518"/>
        <v>0</v>
      </c>
      <c r="BQ1144" s="301">
        <f t="shared" si="519"/>
        <v>0</v>
      </c>
      <c r="BR1144" s="298">
        <f t="shared" si="520"/>
        <v>0</v>
      </c>
      <c r="BS1144" s="299">
        <f t="shared" si="521"/>
        <v>0</v>
      </c>
      <c r="BT1144" s="300">
        <f t="shared" si="522"/>
        <v>0</v>
      </c>
      <c r="BU1144" s="301">
        <f t="shared" si="523"/>
        <v>0</v>
      </c>
      <c r="BV1144" s="298">
        <f t="shared" si="524"/>
        <v>0</v>
      </c>
      <c r="BW1144" s="299">
        <f t="shared" si="525"/>
        <v>0</v>
      </c>
      <c r="BX1144" s="300">
        <f t="shared" si="526"/>
        <v>0</v>
      </c>
      <c r="BY1144" s="301">
        <f t="shared" si="527"/>
        <v>0</v>
      </c>
      <c r="BZ1144" s="298">
        <f t="shared" si="528"/>
        <v>0</v>
      </c>
      <c r="CA1144" s="299">
        <f t="shared" si="529"/>
        <v>0</v>
      </c>
      <c r="CB1144" s="300">
        <f t="shared" si="530"/>
        <v>0</v>
      </c>
      <c r="CC1144" s="301">
        <f t="shared" si="531"/>
        <v>0</v>
      </c>
      <c r="CD1144" s="298">
        <f t="shared" si="532"/>
        <v>0</v>
      </c>
      <c r="CE1144" s="299">
        <f t="shared" si="533"/>
        <v>0</v>
      </c>
      <c r="CF1144" s="300">
        <f t="shared" si="534"/>
        <v>0</v>
      </c>
      <c r="CG1144" s="301">
        <f t="shared" si="535"/>
        <v>0</v>
      </c>
      <c r="CH1144" s="298">
        <f t="shared" si="536"/>
        <v>0</v>
      </c>
      <c r="CI1144" s="299">
        <f t="shared" si="537"/>
        <v>0</v>
      </c>
      <c r="CJ1144" s="300">
        <f t="shared" si="538"/>
        <v>0</v>
      </c>
      <c r="CK1144" s="301">
        <f t="shared" si="539"/>
        <v>0</v>
      </c>
      <c r="CL1144" s="298">
        <f t="shared" si="540"/>
        <v>0</v>
      </c>
      <c r="CM1144" s="299">
        <f t="shared" si="541"/>
        <v>0</v>
      </c>
      <c r="CN1144" s="300">
        <f t="shared" si="542"/>
        <v>0</v>
      </c>
      <c r="CO1144" s="301">
        <f t="shared" si="543"/>
        <v>0</v>
      </c>
      <c r="CP1144" s="298">
        <f t="shared" si="544"/>
        <v>0</v>
      </c>
      <c r="CQ1144" s="299">
        <f t="shared" si="545"/>
        <v>0</v>
      </c>
      <c r="CR1144" s="300">
        <f t="shared" si="546"/>
        <v>0</v>
      </c>
      <c r="CS1144" s="301">
        <f t="shared" si="547"/>
        <v>0</v>
      </c>
      <c r="CT1144" s="298">
        <f t="shared" si="548"/>
        <v>0</v>
      </c>
      <c r="CU1144" s="299">
        <f t="shared" si="549"/>
        <v>0</v>
      </c>
      <c r="CV1144" s="300">
        <f t="shared" si="550"/>
        <v>0</v>
      </c>
      <c r="CW1144" s="301">
        <f t="shared" si="551"/>
        <v>0</v>
      </c>
      <c r="CX1144" s="298">
        <f t="shared" si="552"/>
        <v>0</v>
      </c>
      <c r="CY1144" s="299">
        <f t="shared" si="553"/>
        <v>0</v>
      </c>
      <c r="CZ1144" s="300">
        <f t="shared" si="554"/>
        <v>0</v>
      </c>
      <c r="DA1144" s="301">
        <f t="shared" si="555"/>
        <v>0</v>
      </c>
      <c r="DB1144" s="371">
        <f t="shared" si="556"/>
        <v>0</v>
      </c>
      <c r="DC1144" s="303">
        <f t="shared" si="557"/>
        <v>0</v>
      </c>
      <c r="DD1144" s="304" t="str">
        <f>IF(DC1144=0,"",
IF(SUM($DC$1047:DC1144)=1,DE1144,
IF($DC$1167&gt;SUM($DC$1047:DC1144),_xlfn.CONCAT(", ",DE1144),
IF($DC$1167=SUM($DC$1047:DC1144),_xlfn.CONCAT(" y ",DE1144)))))</f>
        <v/>
      </c>
      <c r="DE1144" s="231" t="s">
        <v>6309</v>
      </c>
      <c r="DF1144" s="290">
        <f t="shared" si="558"/>
        <v>0</v>
      </c>
      <c r="DG1144" s="291" t="str">
        <f>IF(DF1144=0,"",
IF(SUM($DF$1047:DF1144)=1,DH1144,
IF($DF$1167&gt;SUM($DF$1047:DF1144),_xlfn.CONCAT(", ",DH1144),
IF($DF$1167=SUM($DF$1047:DF1144),_xlfn.CONCAT(" y ",DH1144)))))</f>
        <v/>
      </c>
      <c r="DH1144" s="222" t="s">
        <v>6309</v>
      </c>
      <c r="DI1144" s="378">
        <f t="shared" si="559"/>
        <v>0</v>
      </c>
      <c r="DJ1144" s="379">
        <f t="shared" si="560"/>
        <v>0</v>
      </c>
      <c r="DK1144" s="380">
        <f t="shared" si="561"/>
        <v>0</v>
      </c>
    </row>
    <row r="1145" spans="1:115" ht="15" hidden="1" customHeight="1">
      <c r="A1145" s="81"/>
      <c r="B1145" s="82"/>
      <c r="C1145" s="87" t="s">
        <v>203</v>
      </c>
      <c r="D1145" s="623" t="str">
        <f>IF(CNGE_2024_M1_Secc1_Sub1!$D140="","",CNGE_2024_M1_Secc1_Sub1!$D140)</f>
        <v/>
      </c>
      <c r="E1145" s="624"/>
      <c r="F1145" s="624"/>
      <c r="G1145" s="624"/>
      <c r="H1145" s="624"/>
      <c r="I1145" s="624"/>
      <c r="J1145" s="624"/>
      <c r="K1145" s="624"/>
      <c r="L1145" s="625"/>
      <c r="M1145" s="111"/>
      <c r="N1145" s="111"/>
      <c r="O1145" s="111"/>
      <c r="P1145" s="111"/>
      <c r="Q1145" s="111"/>
      <c r="R1145" s="111"/>
      <c r="S1145" s="111"/>
      <c r="T1145" s="111"/>
      <c r="U1145" s="111"/>
      <c r="V1145" s="111"/>
      <c r="W1145" s="111"/>
      <c r="X1145" s="111"/>
      <c r="Y1145" s="111"/>
      <c r="Z1145" s="111"/>
      <c r="AA1145" s="111"/>
      <c r="AB1145" s="111"/>
      <c r="AC1145" s="111"/>
      <c r="AD1145" s="111"/>
      <c r="AE1145" s="8"/>
      <c r="AG1145" s="269">
        <f t="shared" si="483"/>
        <v>0</v>
      </c>
      <c r="AH1145" s="298">
        <f t="shared" si="484"/>
        <v>0</v>
      </c>
      <c r="AI1145" s="299">
        <f t="shared" si="485"/>
        <v>0</v>
      </c>
      <c r="AJ1145" s="300">
        <f t="shared" si="486"/>
        <v>0</v>
      </c>
      <c r="AK1145" s="301">
        <f t="shared" si="487"/>
        <v>0</v>
      </c>
      <c r="AL1145" s="298">
        <f t="shared" si="488"/>
        <v>0</v>
      </c>
      <c r="AM1145" s="299">
        <f t="shared" si="489"/>
        <v>0</v>
      </c>
      <c r="AN1145" s="300">
        <f t="shared" si="490"/>
        <v>0</v>
      </c>
      <c r="AO1145" s="301">
        <f t="shared" si="491"/>
        <v>0</v>
      </c>
      <c r="AP1145" s="298">
        <f t="shared" si="492"/>
        <v>0</v>
      </c>
      <c r="AQ1145" s="299">
        <f t="shared" si="493"/>
        <v>0</v>
      </c>
      <c r="AR1145" s="300">
        <f t="shared" si="494"/>
        <v>0</v>
      </c>
      <c r="AS1145" s="301">
        <f t="shared" si="495"/>
        <v>0</v>
      </c>
      <c r="AT1145" s="298">
        <f t="shared" si="496"/>
        <v>0</v>
      </c>
      <c r="AU1145" s="299">
        <f t="shared" si="497"/>
        <v>0</v>
      </c>
      <c r="AV1145" s="300">
        <f t="shared" si="498"/>
        <v>0</v>
      </c>
      <c r="AW1145" s="301">
        <f t="shared" si="499"/>
        <v>0</v>
      </c>
      <c r="AX1145" s="298">
        <f t="shared" si="500"/>
        <v>0</v>
      </c>
      <c r="AY1145" s="299">
        <f t="shared" si="501"/>
        <v>0</v>
      </c>
      <c r="AZ1145" s="300">
        <f t="shared" si="502"/>
        <v>0</v>
      </c>
      <c r="BA1145" s="301">
        <f t="shared" si="503"/>
        <v>0</v>
      </c>
      <c r="BB1145" s="298">
        <f t="shared" si="504"/>
        <v>0</v>
      </c>
      <c r="BC1145" s="299">
        <f t="shared" si="505"/>
        <v>0</v>
      </c>
      <c r="BD1145" s="300">
        <f t="shared" si="506"/>
        <v>0</v>
      </c>
      <c r="BE1145" s="301">
        <f t="shared" si="507"/>
        <v>0</v>
      </c>
      <c r="BF1145" s="298">
        <f t="shared" si="508"/>
        <v>0</v>
      </c>
      <c r="BG1145" s="299">
        <f t="shared" si="509"/>
        <v>0</v>
      </c>
      <c r="BH1145" s="300">
        <f t="shared" si="510"/>
        <v>0</v>
      </c>
      <c r="BI1145" s="301">
        <f t="shared" si="511"/>
        <v>0</v>
      </c>
      <c r="BJ1145" s="298">
        <f t="shared" si="512"/>
        <v>0</v>
      </c>
      <c r="BK1145" s="299">
        <f t="shared" si="513"/>
        <v>0</v>
      </c>
      <c r="BL1145" s="300">
        <f t="shared" si="514"/>
        <v>0</v>
      </c>
      <c r="BM1145" s="301">
        <f t="shared" si="515"/>
        <v>0</v>
      </c>
      <c r="BN1145" s="298">
        <f t="shared" si="516"/>
        <v>0</v>
      </c>
      <c r="BO1145" s="299">
        <f t="shared" si="517"/>
        <v>0</v>
      </c>
      <c r="BP1145" s="300">
        <f t="shared" si="518"/>
        <v>0</v>
      </c>
      <c r="BQ1145" s="301">
        <f t="shared" si="519"/>
        <v>0</v>
      </c>
      <c r="BR1145" s="298">
        <f t="shared" si="520"/>
        <v>0</v>
      </c>
      <c r="BS1145" s="299">
        <f t="shared" si="521"/>
        <v>0</v>
      </c>
      <c r="BT1145" s="300">
        <f t="shared" si="522"/>
        <v>0</v>
      </c>
      <c r="BU1145" s="301">
        <f t="shared" si="523"/>
        <v>0</v>
      </c>
      <c r="BV1145" s="298">
        <f t="shared" si="524"/>
        <v>0</v>
      </c>
      <c r="BW1145" s="299">
        <f t="shared" si="525"/>
        <v>0</v>
      </c>
      <c r="BX1145" s="300">
        <f t="shared" si="526"/>
        <v>0</v>
      </c>
      <c r="BY1145" s="301">
        <f t="shared" si="527"/>
        <v>0</v>
      </c>
      <c r="BZ1145" s="298">
        <f t="shared" si="528"/>
        <v>0</v>
      </c>
      <c r="CA1145" s="299">
        <f t="shared" si="529"/>
        <v>0</v>
      </c>
      <c r="CB1145" s="300">
        <f t="shared" si="530"/>
        <v>0</v>
      </c>
      <c r="CC1145" s="301">
        <f t="shared" si="531"/>
        <v>0</v>
      </c>
      <c r="CD1145" s="298">
        <f t="shared" si="532"/>
        <v>0</v>
      </c>
      <c r="CE1145" s="299">
        <f t="shared" si="533"/>
        <v>0</v>
      </c>
      <c r="CF1145" s="300">
        <f t="shared" si="534"/>
        <v>0</v>
      </c>
      <c r="CG1145" s="301">
        <f t="shared" si="535"/>
        <v>0</v>
      </c>
      <c r="CH1145" s="298">
        <f t="shared" si="536"/>
        <v>0</v>
      </c>
      <c r="CI1145" s="299">
        <f t="shared" si="537"/>
        <v>0</v>
      </c>
      <c r="CJ1145" s="300">
        <f t="shared" si="538"/>
        <v>0</v>
      </c>
      <c r="CK1145" s="301">
        <f t="shared" si="539"/>
        <v>0</v>
      </c>
      <c r="CL1145" s="298">
        <f t="shared" si="540"/>
        <v>0</v>
      </c>
      <c r="CM1145" s="299">
        <f t="shared" si="541"/>
        <v>0</v>
      </c>
      <c r="CN1145" s="300">
        <f t="shared" si="542"/>
        <v>0</v>
      </c>
      <c r="CO1145" s="301">
        <f t="shared" si="543"/>
        <v>0</v>
      </c>
      <c r="CP1145" s="298">
        <f t="shared" si="544"/>
        <v>0</v>
      </c>
      <c r="CQ1145" s="299">
        <f t="shared" si="545"/>
        <v>0</v>
      </c>
      <c r="CR1145" s="300">
        <f t="shared" si="546"/>
        <v>0</v>
      </c>
      <c r="CS1145" s="301">
        <f t="shared" si="547"/>
        <v>0</v>
      </c>
      <c r="CT1145" s="298">
        <f t="shared" si="548"/>
        <v>0</v>
      </c>
      <c r="CU1145" s="299">
        <f t="shared" si="549"/>
        <v>0</v>
      </c>
      <c r="CV1145" s="300">
        <f t="shared" si="550"/>
        <v>0</v>
      </c>
      <c r="CW1145" s="301">
        <f t="shared" si="551"/>
        <v>0</v>
      </c>
      <c r="CX1145" s="298">
        <f t="shared" si="552"/>
        <v>0</v>
      </c>
      <c r="CY1145" s="299">
        <f t="shared" si="553"/>
        <v>0</v>
      </c>
      <c r="CZ1145" s="300">
        <f t="shared" si="554"/>
        <v>0</v>
      </c>
      <c r="DA1145" s="301">
        <f t="shared" si="555"/>
        <v>0</v>
      </c>
      <c r="DB1145" s="371">
        <f t="shared" si="556"/>
        <v>0</v>
      </c>
      <c r="DC1145" s="303">
        <f t="shared" si="557"/>
        <v>0</v>
      </c>
      <c r="DD1145" s="304" t="str">
        <f>IF(DC1145=0,"",
IF(SUM($DC$1047:DC1145)=1,DE1145,
IF($DC$1167&gt;SUM($DC$1047:DC1145),_xlfn.CONCAT(", ",DE1145),
IF($DC$1167=SUM($DC$1047:DC1145),_xlfn.CONCAT(" y ",DE1145)))))</f>
        <v/>
      </c>
      <c r="DE1145" s="231" t="s">
        <v>6310</v>
      </c>
      <c r="DF1145" s="290">
        <f t="shared" si="558"/>
        <v>0</v>
      </c>
      <c r="DG1145" s="291" t="str">
        <f>IF(DF1145=0,"",
IF(SUM($DF$1047:DF1145)=1,DH1145,
IF($DF$1167&gt;SUM($DF$1047:DF1145),_xlfn.CONCAT(", ",DH1145),
IF($DF$1167=SUM($DF$1047:DF1145),_xlfn.CONCAT(" y ",DH1145)))))</f>
        <v/>
      </c>
      <c r="DH1145" s="222" t="s">
        <v>6310</v>
      </c>
      <c r="DI1145" s="378">
        <f t="shared" si="559"/>
        <v>0</v>
      </c>
      <c r="DJ1145" s="379">
        <f t="shared" si="560"/>
        <v>0</v>
      </c>
      <c r="DK1145" s="380">
        <f t="shared" si="561"/>
        <v>0</v>
      </c>
    </row>
    <row r="1146" spans="1:115" ht="15" hidden="1" customHeight="1">
      <c r="A1146" s="81"/>
      <c r="B1146" s="82"/>
      <c r="C1146" s="87" t="s">
        <v>204</v>
      </c>
      <c r="D1146" s="623" t="str">
        <f>IF(CNGE_2024_M1_Secc1_Sub1!$D141="","",CNGE_2024_M1_Secc1_Sub1!$D141)</f>
        <v/>
      </c>
      <c r="E1146" s="624"/>
      <c r="F1146" s="624"/>
      <c r="G1146" s="624"/>
      <c r="H1146" s="624"/>
      <c r="I1146" s="624"/>
      <c r="J1146" s="624"/>
      <c r="K1146" s="624"/>
      <c r="L1146" s="625"/>
      <c r="M1146" s="111"/>
      <c r="N1146" s="111"/>
      <c r="O1146" s="111"/>
      <c r="P1146" s="111"/>
      <c r="Q1146" s="111"/>
      <c r="R1146" s="111"/>
      <c r="S1146" s="111"/>
      <c r="T1146" s="111"/>
      <c r="U1146" s="111"/>
      <c r="V1146" s="111"/>
      <c r="W1146" s="111"/>
      <c r="X1146" s="111"/>
      <c r="Y1146" s="111"/>
      <c r="Z1146" s="111"/>
      <c r="AA1146" s="111"/>
      <c r="AB1146" s="111"/>
      <c r="AC1146" s="111"/>
      <c r="AD1146" s="111"/>
      <c r="AE1146" s="8"/>
      <c r="AG1146" s="269">
        <f t="shared" si="483"/>
        <v>0</v>
      </c>
      <c r="AH1146" s="298">
        <f t="shared" si="484"/>
        <v>0</v>
      </c>
      <c r="AI1146" s="299">
        <f t="shared" si="485"/>
        <v>0</v>
      </c>
      <c r="AJ1146" s="300">
        <f t="shared" si="486"/>
        <v>0</v>
      </c>
      <c r="AK1146" s="301">
        <f t="shared" si="487"/>
        <v>0</v>
      </c>
      <c r="AL1146" s="298">
        <f t="shared" si="488"/>
        <v>0</v>
      </c>
      <c r="AM1146" s="299">
        <f t="shared" si="489"/>
        <v>0</v>
      </c>
      <c r="AN1146" s="300">
        <f t="shared" si="490"/>
        <v>0</v>
      </c>
      <c r="AO1146" s="301">
        <f t="shared" si="491"/>
        <v>0</v>
      </c>
      <c r="AP1146" s="298">
        <f t="shared" si="492"/>
        <v>0</v>
      </c>
      <c r="AQ1146" s="299">
        <f t="shared" si="493"/>
        <v>0</v>
      </c>
      <c r="AR1146" s="300">
        <f t="shared" si="494"/>
        <v>0</v>
      </c>
      <c r="AS1146" s="301">
        <f t="shared" si="495"/>
        <v>0</v>
      </c>
      <c r="AT1146" s="298">
        <f t="shared" si="496"/>
        <v>0</v>
      </c>
      <c r="AU1146" s="299">
        <f t="shared" si="497"/>
        <v>0</v>
      </c>
      <c r="AV1146" s="300">
        <f t="shared" si="498"/>
        <v>0</v>
      </c>
      <c r="AW1146" s="301">
        <f t="shared" si="499"/>
        <v>0</v>
      </c>
      <c r="AX1146" s="298">
        <f t="shared" si="500"/>
        <v>0</v>
      </c>
      <c r="AY1146" s="299">
        <f t="shared" si="501"/>
        <v>0</v>
      </c>
      <c r="AZ1146" s="300">
        <f t="shared" si="502"/>
        <v>0</v>
      </c>
      <c r="BA1146" s="301">
        <f t="shared" si="503"/>
        <v>0</v>
      </c>
      <c r="BB1146" s="298">
        <f t="shared" si="504"/>
        <v>0</v>
      </c>
      <c r="BC1146" s="299">
        <f t="shared" si="505"/>
        <v>0</v>
      </c>
      <c r="BD1146" s="300">
        <f t="shared" si="506"/>
        <v>0</v>
      </c>
      <c r="BE1146" s="301">
        <f t="shared" si="507"/>
        <v>0</v>
      </c>
      <c r="BF1146" s="298">
        <f t="shared" si="508"/>
        <v>0</v>
      </c>
      <c r="BG1146" s="299">
        <f t="shared" si="509"/>
        <v>0</v>
      </c>
      <c r="BH1146" s="300">
        <f t="shared" si="510"/>
        <v>0</v>
      </c>
      <c r="BI1146" s="301">
        <f t="shared" si="511"/>
        <v>0</v>
      </c>
      <c r="BJ1146" s="298">
        <f t="shared" si="512"/>
        <v>0</v>
      </c>
      <c r="BK1146" s="299">
        <f t="shared" si="513"/>
        <v>0</v>
      </c>
      <c r="BL1146" s="300">
        <f t="shared" si="514"/>
        <v>0</v>
      </c>
      <c r="BM1146" s="301">
        <f t="shared" si="515"/>
        <v>0</v>
      </c>
      <c r="BN1146" s="298">
        <f t="shared" si="516"/>
        <v>0</v>
      </c>
      <c r="BO1146" s="299">
        <f t="shared" si="517"/>
        <v>0</v>
      </c>
      <c r="BP1146" s="300">
        <f t="shared" si="518"/>
        <v>0</v>
      </c>
      <c r="BQ1146" s="301">
        <f t="shared" si="519"/>
        <v>0</v>
      </c>
      <c r="BR1146" s="298">
        <f t="shared" si="520"/>
        <v>0</v>
      </c>
      <c r="BS1146" s="299">
        <f t="shared" si="521"/>
        <v>0</v>
      </c>
      <c r="BT1146" s="300">
        <f t="shared" si="522"/>
        <v>0</v>
      </c>
      <c r="BU1146" s="301">
        <f t="shared" si="523"/>
        <v>0</v>
      </c>
      <c r="BV1146" s="298">
        <f t="shared" si="524"/>
        <v>0</v>
      </c>
      <c r="BW1146" s="299">
        <f t="shared" si="525"/>
        <v>0</v>
      </c>
      <c r="BX1146" s="300">
        <f t="shared" si="526"/>
        <v>0</v>
      </c>
      <c r="BY1146" s="301">
        <f t="shared" si="527"/>
        <v>0</v>
      </c>
      <c r="BZ1146" s="298">
        <f t="shared" si="528"/>
        <v>0</v>
      </c>
      <c r="CA1146" s="299">
        <f t="shared" si="529"/>
        <v>0</v>
      </c>
      <c r="CB1146" s="300">
        <f t="shared" si="530"/>
        <v>0</v>
      </c>
      <c r="CC1146" s="301">
        <f t="shared" si="531"/>
        <v>0</v>
      </c>
      <c r="CD1146" s="298">
        <f t="shared" si="532"/>
        <v>0</v>
      </c>
      <c r="CE1146" s="299">
        <f t="shared" si="533"/>
        <v>0</v>
      </c>
      <c r="CF1146" s="300">
        <f t="shared" si="534"/>
        <v>0</v>
      </c>
      <c r="CG1146" s="301">
        <f t="shared" si="535"/>
        <v>0</v>
      </c>
      <c r="CH1146" s="298">
        <f t="shared" si="536"/>
        <v>0</v>
      </c>
      <c r="CI1146" s="299">
        <f t="shared" si="537"/>
        <v>0</v>
      </c>
      <c r="CJ1146" s="300">
        <f t="shared" si="538"/>
        <v>0</v>
      </c>
      <c r="CK1146" s="301">
        <f t="shared" si="539"/>
        <v>0</v>
      </c>
      <c r="CL1146" s="298">
        <f t="shared" si="540"/>
        <v>0</v>
      </c>
      <c r="CM1146" s="299">
        <f t="shared" si="541"/>
        <v>0</v>
      </c>
      <c r="CN1146" s="300">
        <f t="shared" si="542"/>
        <v>0</v>
      </c>
      <c r="CO1146" s="301">
        <f t="shared" si="543"/>
        <v>0</v>
      </c>
      <c r="CP1146" s="298">
        <f t="shared" si="544"/>
        <v>0</v>
      </c>
      <c r="CQ1146" s="299">
        <f t="shared" si="545"/>
        <v>0</v>
      </c>
      <c r="CR1146" s="300">
        <f t="shared" si="546"/>
        <v>0</v>
      </c>
      <c r="CS1146" s="301">
        <f t="shared" si="547"/>
        <v>0</v>
      </c>
      <c r="CT1146" s="298">
        <f t="shared" si="548"/>
        <v>0</v>
      </c>
      <c r="CU1146" s="299">
        <f t="shared" si="549"/>
        <v>0</v>
      </c>
      <c r="CV1146" s="300">
        <f t="shared" si="550"/>
        <v>0</v>
      </c>
      <c r="CW1146" s="301">
        <f t="shared" si="551"/>
        <v>0</v>
      </c>
      <c r="CX1146" s="298">
        <f t="shared" si="552"/>
        <v>0</v>
      </c>
      <c r="CY1146" s="299">
        <f t="shared" si="553"/>
        <v>0</v>
      </c>
      <c r="CZ1146" s="300">
        <f t="shared" si="554"/>
        <v>0</v>
      </c>
      <c r="DA1146" s="301">
        <f t="shared" si="555"/>
        <v>0</v>
      </c>
      <c r="DB1146" s="371">
        <f t="shared" si="556"/>
        <v>0</v>
      </c>
      <c r="DC1146" s="303">
        <f t="shared" si="557"/>
        <v>0</v>
      </c>
      <c r="DD1146" s="304" t="str">
        <f>IF(DC1146=0,"",
IF(SUM($DC$1047:DC1146)=1,DE1146,
IF($DC$1167&gt;SUM($DC$1047:DC1146),_xlfn.CONCAT(", ",DE1146),
IF($DC$1167=SUM($DC$1047:DC1146),_xlfn.CONCAT(" y ",DE1146)))))</f>
        <v/>
      </c>
      <c r="DE1146" s="231" t="s">
        <v>6311</v>
      </c>
      <c r="DF1146" s="290">
        <f t="shared" si="558"/>
        <v>0</v>
      </c>
      <c r="DG1146" s="291" t="str">
        <f>IF(DF1146=0,"",
IF(SUM($DF$1047:DF1146)=1,DH1146,
IF($DF$1167&gt;SUM($DF$1047:DF1146),_xlfn.CONCAT(", ",DH1146),
IF($DF$1167=SUM($DF$1047:DF1146),_xlfn.CONCAT(" y ",DH1146)))))</f>
        <v/>
      </c>
      <c r="DH1146" s="222" t="s">
        <v>6311</v>
      </c>
      <c r="DI1146" s="378">
        <f t="shared" si="559"/>
        <v>0</v>
      </c>
      <c r="DJ1146" s="379">
        <f t="shared" si="560"/>
        <v>0</v>
      </c>
      <c r="DK1146" s="380">
        <f t="shared" si="561"/>
        <v>0</v>
      </c>
    </row>
    <row r="1147" spans="1:115" ht="15" hidden="1" customHeight="1">
      <c r="A1147" s="81"/>
      <c r="B1147" s="82"/>
      <c r="C1147" s="87" t="s">
        <v>205</v>
      </c>
      <c r="D1147" s="623" t="str">
        <f>IF(CNGE_2024_M1_Secc1_Sub1!$D142="","",CNGE_2024_M1_Secc1_Sub1!$D142)</f>
        <v/>
      </c>
      <c r="E1147" s="624"/>
      <c r="F1147" s="624"/>
      <c r="G1147" s="624"/>
      <c r="H1147" s="624"/>
      <c r="I1147" s="624"/>
      <c r="J1147" s="624"/>
      <c r="K1147" s="624"/>
      <c r="L1147" s="625"/>
      <c r="M1147" s="111"/>
      <c r="N1147" s="111"/>
      <c r="O1147" s="111"/>
      <c r="P1147" s="111"/>
      <c r="Q1147" s="111"/>
      <c r="R1147" s="111"/>
      <c r="S1147" s="111"/>
      <c r="T1147" s="111"/>
      <c r="U1147" s="111"/>
      <c r="V1147" s="111"/>
      <c r="W1147" s="111"/>
      <c r="X1147" s="111"/>
      <c r="Y1147" s="111"/>
      <c r="Z1147" s="111"/>
      <c r="AA1147" s="111"/>
      <c r="AB1147" s="111"/>
      <c r="AC1147" s="111"/>
      <c r="AD1147" s="111"/>
      <c r="AE1147" s="8"/>
      <c r="AG1147" s="269">
        <f t="shared" si="483"/>
        <v>0</v>
      </c>
      <c r="AH1147" s="298">
        <f t="shared" si="484"/>
        <v>0</v>
      </c>
      <c r="AI1147" s="299">
        <f t="shared" si="485"/>
        <v>0</v>
      </c>
      <c r="AJ1147" s="300">
        <f t="shared" si="486"/>
        <v>0</v>
      </c>
      <c r="AK1147" s="301">
        <f t="shared" si="487"/>
        <v>0</v>
      </c>
      <c r="AL1147" s="298">
        <f t="shared" si="488"/>
        <v>0</v>
      </c>
      <c r="AM1147" s="299">
        <f t="shared" si="489"/>
        <v>0</v>
      </c>
      <c r="AN1147" s="300">
        <f t="shared" si="490"/>
        <v>0</v>
      </c>
      <c r="AO1147" s="301">
        <f t="shared" si="491"/>
        <v>0</v>
      </c>
      <c r="AP1147" s="298">
        <f t="shared" si="492"/>
        <v>0</v>
      </c>
      <c r="AQ1147" s="299">
        <f t="shared" si="493"/>
        <v>0</v>
      </c>
      <c r="AR1147" s="300">
        <f t="shared" si="494"/>
        <v>0</v>
      </c>
      <c r="AS1147" s="301">
        <f t="shared" si="495"/>
        <v>0</v>
      </c>
      <c r="AT1147" s="298">
        <f t="shared" si="496"/>
        <v>0</v>
      </c>
      <c r="AU1147" s="299">
        <f t="shared" si="497"/>
        <v>0</v>
      </c>
      <c r="AV1147" s="300">
        <f t="shared" si="498"/>
        <v>0</v>
      </c>
      <c r="AW1147" s="301">
        <f t="shared" si="499"/>
        <v>0</v>
      </c>
      <c r="AX1147" s="298">
        <f t="shared" si="500"/>
        <v>0</v>
      </c>
      <c r="AY1147" s="299">
        <f t="shared" si="501"/>
        <v>0</v>
      </c>
      <c r="AZ1147" s="300">
        <f t="shared" si="502"/>
        <v>0</v>
      </c>
      <c r="BA1147" s="301">
        <f t="shared" si="503"/>
        <v>0</v>
      </c>
      <c r="BB1147" s="298">
        <f t="shared" si="504"/>
        <v>0</v>
      </c>
      <c r="BC1147" s="299">
        <f t="shared" si="505"/>
        <v>0</v>
      </c>
      <c r="BD1147" s="300">
        <f t="shared" si="506"/>
        <v>0</v>
      </c>
      <c r="BE1147" s="301">
        <f t="shared" si="507"/>
        <v>0</v>
      </c>
      <c r="BF1147" s="298">
        <f t="shared" si="508"/>
        <v>0</v>
      </c>
      <c r="BG1147" s="299">
        <f t="shared" si="509"/>
        <v>0</v>
      </c>
      <c r="BH1147" s="300">
        <f t="shared" si="510"/>
        <v>0</v>
      </c>
      <c r="BI1147" s="301">
        <f t="shared" si="511"/>
        <v>0</v>
      </c>
      <c r="BJ1147" s="298">
        <f t="shared" si="512"/>
        <v>0</v>
      </c>
      <c r="BK1147" s="299">
        <f t="shared" si="513"/>
        <v>0</v>
      </c>
      <c r="BL1147" s="300">
        <f t="shared" si="514"/>
        <v>0</v>
      </c>
      <c r="BM1147" s="301">
        <f t="shared" si="515"/>
        <v>0</v>
      </c>
      <c r="BN1147" s="298">
        <f t="shared" si="516"/>
        <v>0</v>
      </c>
      <c r="BO1147" s="299">
        <f t="shared" si="517"/>
        <v>0</v>
      </c>
      <c r="BP1147" s="300">
        <f t="shared" si="518"/>
        <v>0</v>
      </c>
      <c r="BQ1147" s="301">
        <f t="shared" si="519"/>
        <v>0</v>
      </c>
      <c r="BR1147" s="298">
        <f t="shared" si="520"/>
        <v>0</v>
      </c>
      <c r="BS1147" s="299">
        <f t="shared" si="521"/>
        <v>0</v>
      </c>
      <c r="BT1147" s="300">
        <f t="shared" si="522"/>
        <v>0</v>
      </c>
      <c r="BU1147" s="301">
        <f t="shared" si="523"/>
        <v>0</v>
      </c>
      <c r="BV1147" s="298">
        <f t="shared" si="524"/>
        <v>0</v>
      </c>
      <c r="BW1147" s="299">
        <f t="shared" si="525"/>
        <v>0</v>
      </c>
      <c r="BX1147" s="300">
        <f t="shared" si="526"/>
        <v>0</v>
      </c>
      <c r="BY1147" s="301">
        <f t="shared" si="527"/>
        <v>0</v>
      </c>
      <c r="BZ1147" s="298">
        <f t="shared" si="528"/>
        <v>0</v>
      </c>
      <c r="CA1147" s="299">
        <f t="shared" si="529"/>
        <v>0</v>
      </c>
      <c r="CB1147" s="300">
        <f t="shared" si="530"/>
        <v>0</v>
      </c>
      <c r="CC1147" s="301">
        <f t="shared" si="531"/>
        <v>0</v>
      </c>
      <c r="CD1147" s="298">
        <f t="shared" si="532"/>
        <v>0</v>
      </c>
      <c r="CE1147" s="299">
        <f t="shared" si="533"/>
        <v>0</v>
      </c>
      <c r="CF1147" s="300">
        <f t="shared" si="534"/>
        <v>0</v>
      </c>
      <c r="CG1147" s="301">
        <f t="shared" si="535"/>
        <v>0</v>
      </c>
      <c r="CH1147" s="298">
        <f t="shared" si="536"/>
        <v>0</v>
      </c>
      <c r="CI1147" s="299">
        <f t="shared" si="537"/>
        <v>0</v>
      </c>
      <c r="CJ1147" s="300">
        <f t="shared" si="538"/>
        <v>0</v>
      </c>
      <c r="CK1147" s="301">
        <f t="shared" si="539"/>
        <v>0</v>
      </c>
      <c r="CL1147" s="298">
        <f t="shared" si="540"/>
        <v>0</v>
      </c>
      <c r="CM1147" s="299">
        <f t="shared" si="541"/>
        <v>0</v>
      </c>
      <c r="CN1147" s="300">
        <f t="shared" si="542"/>
        <v>0</v>
      </c>
      <c r="CO1147" s="301">
        <f t="shared" si="543"/>
        <v>0</v>
      </c>
      <c r="CP1147" s="298">
        <f t="shared" si="544"/>
        <v>0</v>
      </c>
      <c r="CQ1147" s="299">
        <f t="shared" si="545"/>
        <v>0</v>
      </c>
      <c r="CR1147" s="300">
        <f t="shared" si="546"/>
        <v>0</v>
      </c>
      <c r="CS1147" s="301">
        <f t="shared" si="547"/>
        <v>0</v>
      </c>
      <c r="CT1147" s="298">
        <f t="shared" si="548"/>
        <v>0</v>
      </c>
      <c r="CU1147" s="299">
        <f t="shared" si="549"/>
        <v>0</v>
      </c>
      <c r="CV1147" s="300">
        <f t="shared" si="550"/>
        <v>0</v>
      </c>
      <c r="CW1147" s="301">
        <f t="shared" si="551"/>
        <v>0</v>
      </c>
      <c r="CX1147" s="298">
        <f t="shared" si="552"/>
        <v>0</v>
      </c>
      <c r="CY1147" s="299">
        <f t="shared" si="553"/>
        <v>0</v>
      </c>
      <c r="CZ1147" s="300">
        <f t="shared" si="554"/>
        <v>0</v>
      </c>
      <c r="DA1147" s="301">
        <f t="shared" si="555"/>
        <v>0</v>
      </c>
      <c r="DB1147" s="371">
        <f t="shared" si="556"/>
        <v>0</v>
      </c>
      <c r="DC1147" s="303">
        <f t="shared" si="557"/>
        <v>0</v>
      </c>
      <c r="DD1147" s="304" t="str">
        <f>IF(DC1147=0,"",
IF(SUM($DC$1047:DC1147)=1,DE1147,
IF($DC$1167&gt;SUM($DC$1047:DC1147),_xlfn.CONCAT(", ",DE1147),
IF($DC$1167=SUM($DC$1047:DC1147),_xlfn.CONCAT(" y ",DE1147)))))</f>
        <v/>
      </c>
      <c r="DE1147" s="231" t="s">
        <v>6312</v>
      </c>
      <c r="DF1147" s="290">
        <f t="shared" si="558"/>
        <v>0</v>
      </c>
      <c r="DG1147" s="291" t="str">
        <f>IF(DF1147=0,"",
IF(SUM($DF$1047:DF1147)=1,DH1147,
IF($DF$1167&gt;SUM($DF$1047:DF1147),_xlfn.CONCAT(", ",DH1147),
IF($DF$1167=SUM($DF$1047:DF1147),_xlfn.CONCAT(" y ",DH1147)))))</f>
        <v/>
      </c>
      <c r="DH1147" s="222" t="s">
        <v>6312</v>
      </c>
      <c r="DI1147" s="378">
        <f t="shared" si="559"/>
        <v>0</v>
      </c>
      <c r="DJ1147" s="379">
        <f t="shared" si="560"/>
        <v>0</v>
      </c>
      <c r="DK1147" s="380">
        <f t="shared" si="561"/>
        <v>0</v>
      </c>
    </row>
    <row r="1148" spans="1:115" ht="15" hidden="1" customHeight="1">
      <c r="A1148" s="81"/>
      <c r="B1148" s="82"/>
      <c r="C1148" s="87" t="s">
        <v>206</v>
      </c>
      <c r="D1148" s="623" t="str">
        <f>IF(CNGE_2024_M1_Secc1_Sub1!$D143="","",CNGE_2024_M1_Secc1_Sub1!$D143)</f>
        <v/>
      </c>
      <c r="E1148" s="624"/>
      <c r="F1148" s="624"/>
      <c r="G1148" s="624"/>
      <c r="H1148" s="624"/>
      <c r="I1148" s="624"/>
      <c r="J1148" s="624"/>
      <c r="K1148" s="624"/>
      <c r="L1148" s="625"/>
      <c r="M1148" s="111"/>
      <c r="N1148" s="111"/>
      <c r="O1148" s="111"/>
      <c r="P1148" s="111"/>
      <c r="Q1148" s="111"/>
      <c r="R1148" s="111"/>
      <c r="S1148" s="111"/>
      <c r="T1148" s="111"/>
      <c r="U1148" s="111"/>
      <c r="V1148" s="111"/>
      <c r="W1148" s="111"/>
      <c r="X1148" s="111"/>
      <c r="Y1148" s="111"/>
      <c r="Z1148" s="111"/>
      <c r="AA1148" s="111"/>
      <c r="AB1148" s="111"/>
      <c r="AC1148" s="111"/>
      <c r="AD1148" s="111"/>
      <c r="AE1148" s="8"/>
      <c r="AG1148" s="269">
        <f t="shared" si="483"/>
        <v>0</v>
      </c>
      <c r="AH1148" s="298">
        <f t="shared" si="484"/>
        <v>0</v>
      </c>
      <c r="AI1148" s="299">
        <f t="shared" si="485"/>
        <v>0</v>
      </c>
      <c r="AJ1148" s="300">
        <f t="shared" si="486"/>
        <v>0</v>
      </c>
      <c r="AK1148" s="301">
        <f t="shared" si="487"/>
        <v>0</v>
      </c>
      <c r="AL1148" s="298">
        <f t="shared" si="488"/>
        <v>0</v>
      </c>
      <c r="AM1148" s="299">
        <f t="shared" si="489"/>
        <v>0</v>
      </c>
      <c r="AN1148" s="300">
        <f t="shared" si="490"/>
        <v>0</v>
      </c>
      <c r="AO1148" s="301">
        <f t="shared" si="491"/>
        <v>0</v>
      </c>
      <c r="AP1148" s="298">
        <f t="shared" si="492"/>
        <v>0</v>
      </c>
      <c r="AQ1148" s="299">
        <f t="shared" si="493"/>
        <v>0</v>
      </c>
      <c r="AR1148" s="300">
        <f t="shared" si="494"/>
        <v>0</v>
      </c>
      <c r="AS1148" s="301">
        <f t="shared" si="495"/>
        <v>0</v>
      </c>
      <c r="AT1148" s="298">
        <f t="shared" si="496"/>
        <v>0</v>
      </c>
      <c r="AU1148" s="299">
        <f t="shared" si="497"/>
        <v>0</v>
      </c>
      <c r="AV1148" s="300">
        <f t="shared" si="498"/>
        <v>0</v>
      </c>
      <c r="AW1148" s="301">
        <f t="shared" si="499"/>
        <v>0</v>
      </c>
      <c r="AX1148" s="298">
        <f t="shared" si="500"/>
        <v>0</v>
      </c>
      <c r="AY1148" s="299">
        <f t="shared" si="501"/>
        <v>0</v>
      </c>
      <c r="AZ1148" s="300">
        <f t="shared" si="502"/>
        <v>0</v>
      </c>
      <c r="BA1148" s="301">
        <f t="shared" si="503"/>
        <v>0</v>
      </c>
      <c r="BB1148" s="298">
        <f t="shared" si="504"/>
        <v>0</v>
      </c>
      <c r="BC1148" s="299">
        <f t="shared" si="505"/>
        <v>0</v>
      </c>
      <c r="BD1148" s="300">
        <f t="shared" si="506"/>
        <v>0</v>
      </c>
      <c r="BE1148" s="301">
        <f t="shared" si="507"/>
        <v>0</v>
      </c>
      <c r="BF1148" s="298">
        <f t="shared" si="508"/>
        <v>0</v>
      </c>
      <c r="BG1148" s="299">
        <f t="shared" si="509"/>
        <v>0</v>
      </c>
      <c r="BH1148" s="300">
        <f t="shared" si="510"/>
        <v>0</v>
      </c>
      <c r="BI1148" s="301">
        <f t="shared" si="511"/>
        <v>0</v>
      </c>
      <c r="BJ1148" s="298">
        <f t="shared" si="512"/>
        <v>0</v>
      </c>
      <c r="BK1148" s="299">
        <f t="shared" si="513"/>
        <v>0</v>
      </c>
      <c r="BL1148" s="300">
        <f t="shared" si="514"/>
        <v>0</v>
      </c>
      <c r="BM1148" s="301">
        <f t="shared" si="515"/>
        <v>0</v>
      </c>
      <c r="BN1148" s="298">
        <f t="shared" si="516"/>
        <v>0</v>
      </c>
      <c r="BO1148" s="299">
        <f t="shared" si="517"/>
        <v>0</v>
      </c>
      <c r="BP1148" s="300">
        <f t="shared" si="518"/>
        <v>0</v>
      </c>
      <c r="BQ1148" s="301">
        <f t="shared" si="519"/>
        <v>0</v>
      </c>
      <c r="BR1148" s="298">
        <f t="shared" si="520"/>
        <v>0</v>
      </c>
      <c r="BS1148" s="299">
        <f t="shared" si="521"/>
        <v>0</v>
      </c>
      <c r="BT1148" s="300">
        <f t="shared" si="522"/>
        <v>0</v>
      </c>
      <c r="BU1148" s="301">
        <f t="shared" si="523"/>
        <v>0</v>
      </c>
      <c r="BV1148" s="298">
        <f t="shared" si="524"/>
        <v>0</v>
      </c>
      <c r="BW1148" s="299">
        <f t="shared" si="525"/>
        <v>0</v>
      </c>
      <c r="BX1148" s="300">
        <f t="shared" si="526"/>
        <v>0</v>
      </c>
      <c r="BY1148" s="301">
        <f t="shared" si="527"/>
        <v>0</v>
      </c>
      <c r="BZ1148" s="298">
        <f t="shared" si="528"/>
        <v>0</v>
      </c>
      <c r="CA1148" s="299">
        <f t="shared" si="529"/>
        <v>0</v>
      </c>
      <c r="CB1148" s="300">
        <f t="shared" si="530"/>
        <v>0</v>
      </c>
      <c r="CC1148" s="301">
        <f t="shared" si="531"/>
        <v>0</v>
      </c>
      <c r="CD1148" s="298">
        <f t="shared" si="532"/>
        <v>0</v>
      </c>
      <c r="CE1148" s="299">
        <f t="shared" si="533"/>
        <v>0</v>
      </c>
      <c r="CF1148" s="300">
        <f t="shared" si="534"/>
        <v>0</v>
      </c>
      <c r="CG1148" s="301">
        <f t="shared" si="535"/>
        <v>0</v>
      </c>
      <c r="CH1148" s="298">
        <f t="shared" si="536"/>
        <v>0</v>
      </c>
      <c r="CI1148" s="299">
        <f t="shared" si="537"/>
        <v>0</v>
      </c>
      <c r="CJ1148" s="300">
        <f t="shared" si="538"/>
        <v>0</v>
      </c>
      <c r="CK1148" s="301">
        <f t="shared" si="539"/>
        <v>0</v>
      </c>
      <c r="CL1148" s="298">
        <f t="shared" si="540"/>
        <v>0</v>
      </c>
      <c r="CM1148" s="299">
        <f t="shared" si="541"/>
        <v>0</v>
      </c>
      <c r="CN1148" s="300">
        <f t="shared" si="542"/>
        <v>0</v>
      </c>
      <c r="CO1148" s="301">
        <f t="shared" si="543"/>
        <v>0</v>
      </c>
      <c r="CP1148" s="298">
        <f t="shared" si="544"/>
        <v>0</v>
      </c>
      <c r="CQ1148" s="299">
        <f t="shared" si="545"/>
        <v>0</v>
      </c>
      <c r="CR1148" s="300">
        <f t="shared" si="546"/>
        <v>0</v>
      </c>
      <c r="CS1148" s="301">
        <f t="shared" si="547"/>
        <v>0</v>
      </c>
      <c r="CT1148" s="298">
        <f t="shared" si="548"/>
        <v>0</v>
      </c>
      <c r="CU1148" s="299">
        <f t="shared" si="549"/>
        <v>0</v>
      </c>
      <c r="CV1148" s="300">
        <f t="shared" si="550"/>
        <v>0</v>
      </c>
      <c r="CW1148" s="301">
        <f t="shared" si="551"/>
        <v>0</v>
      </c>
      <c r="CX1148" s="298">
        <f t="shared" si="552"/>
        <v>0</v>
      </c>
      <c r="CY1148" s="299">
        <f t="shared" si="553"/>
        <v>0</v>
      </c>
      <c r="CZ1148" s="300">
        <f t="shared" si="554"/>
        <v>0</v>
      </c>
      <c r="DA1148" s="301">
        <f t="shared" si="555"/>
        <v>0</v>
      </c>
      <c r="DB1148" s="371">
        <f t="shared" si="556"/>
        <v>0</v>
      </c>
      <c r="DC1148" s="303">
        <f t="shared" si="557"/>
        <v>0</v>
      </c>
      <c r="DD1148" s="304" t="str">
        <f>IF(DC1148=0,"",
IF(SUM($DC$1047:DC1148)=1,DE1148,
IF($DC$1167&gt;SUM($DC$1047:DC1148),_xlfn.CONCAT(", ",DE1148),
IF($DC$1167=SUM($DC$1047:DC1148),_xlfn.CONCAT(" y ",DE1148)))))</f>
        <v/>
      </c>
      <c r="DE1148" s="231" t="s">
        <v>6313</v>
      </c>
      <c r="DF1148" s="290">
        <f t="shared" si="558"/>
        <v>0</v>
      </c>
      <c r="DG1148" s="291" t="str">
        <f>IF(DF1148=0,"",
IF(SUM($DF$1047:DF1148)=1,DH1148,
IF($DF$1167&gt;SUM($DF$1047:DF1148),_xlfn.CONCAT(", ",DH1148),
IF($DF$1167=SUM($DF$1047:DF1148),_xlfn.CONCAT(" y ",DH1148)))))</f>
        <v/>
      </c>
      <c r="DH1148" s="222" t="s">
        <v>6313</v>
      </c>
      <c r="DI1148" s="378">
        <f t="shared" si="559"/>
        <v>0</v>
      </c>
      <c r="DJ1148" s="379">
        <f t="shared" si="560"/>
        <v>0</v>
      </c>
      <c r="DK1148" s="380">
        <f t="shared" si="561"/>
        <v>0</v>
      </c>
    </row>
    <row r="1149" spans="1:115" ht="15" hidden="1" customHeight="1">
      <c r="A1149" s="81"/>
      <c r="B1149" s="82"/>
      <c r="C1149" s="87" t="s">
        <v>207</v>
      </c>
      <c r="D1149" s="623" t="str">
        <f>IF(CNGE_2024_M1_Secc1_Sub1!$D144="","",CNGE_2024_M1_Secc1_Sub1!$D144)</f>
        <v/>
      </c>
      <c r="E1149" s="624"/>
      <c r="F1149" s="624"/>
      <c r="G1149" s="624"/>
      <c r="H1149" s="624"/>
      <c r="I1149" s="624"/>
      <c r="J1149" s="624"/>
      <c r="K1149" s="624"/>
      <c r="L1149" s="625"/>
      <c r="M1149" s="111"/>
      <c r="N1149" s="111"/>
      <c r="O1149" s="111"/>
      <c r="P1149" s="111"/>
      <c r="Q1149" s="111"/>
      <c r="R1149" s="111"/>
      <c r="S1149" s="111"/>
      <c r="T1149" s="111"/>
      <c r="U1149" s="111"/>
      <c r="V1149" s="111"/>
      <c r="W1149" s="111"/>
      <c r="X1149" s="111"/>
      <c r="Y1149" s="111"/>
      <c r="Z1149" s="111"/>
      <c r="AA1149" s="111"/>
      <c r="AB1149" s="111"/>
      <c r="AC1149" s="111"/>
      <c r="AD1149" s="111"/>
      <c r="AE1149" s="8"/>
      <c r="AG1149" s="269">
        <f t="shared" si="483"/>
        <v>0</v>
      </c>
      <c r="AH1149" s="298">
        <f t="shared" si="484"/>
        <v>0</v>
      </c>
      <c r="AI1149" s="299">
        <f t="shared" si="485"/>
        <v>0</v>
      </c>
      <c r="AJ1149" s="300">
        <f t="shared" si="486"/>
        <v>0</v>
      </c>
      <c r="AK1149" s="301">
        <f t="shared" si="487"/>
        <v>0</v>
      </c>
      <c r="AL1149" s="298">
        <f t="shared" si="488"/>
        <v>0</v>
      </c>
      <c r="AM1149" s="299">
        <f t="shared" si="489"/>
        <v>0</v>
      </c>
      <c r="AN1149" s="300">
        <f t="shared" si="490"/>
        <v>0</v>
      </c>
      <c r="AO1149" s="301">
        <f t="shared" si="491"/>
        <v>0</v>
      </c>
      <c r="AP1149" s="298">
        <f t="shared" si="492"/>
        <v>0</v>
      </c>
      <c r="AQ1149" s="299">
        <f t="shared" si="493"/>
        <v>0</v>
      </c>
      <c r="AR1149" s="300">
        <f t="shared" si="494"/>
        <v>0</v>
      </c>
      <c r="AS1149" s="301">
        <f t="shared" si="495"/>
        <v>0</v>
      </c>
      <c r="AT1149" s="298">
        <f t="shared" si="496"/>
        <v>0</v>
      </c>
      <c r="AU1149" s="299">
        <f t="shared" si="497"/>
        <v>0</v>
      </c>
      <c r="AV1149" s="300">
        <f t="shared" si="498"/>
        <v>0</v>
      </c>
      <c r="AW1149" s="301">
        <f t="shared" si="499"/>
        <v>0</v>
      </c>
      <c r="AX1149" s="298">
        <f t="shared" si="500"/>
        <v>0</v>
      </c>
      <c r="AY1149" s="299">
        <f t="shared" si="501"/>
        <v>0</v>
      </c>
      <c r="AZ1149" s="300">
        <f t="shared" si="502"/>
        <v>0</v>
      </c>
      <c r="BA1149" s="301">
        <f t="shared" si="503"/>
        <v>0</v>
      </c>
      <c r="BB1149" s="298">
        <f t="shared" si="504"/>
        <v>0</v>
      </c>
      <c r="BC1149" s="299">
        <f t="shared" si="505"/>
        <v>0</v>
      </c>
      <c r="BD1149" s="300">
        <f t="shared" si="506"/>
        <v>0</v>
      </c>
      <c r="BE1149" s="301">
        <f t="shared" si="507"/>
        <v>0</v>
      </c>
      <c r="BF1149" s="298">
        <f t="shared" si="508"/>
        <v>0</v>
      </c>
      <c r="BG1149" s="299">
        <f t="shared" si="509"/>
        <v>0</v>
      </c>
      <c r="BH1149" s="300">
        <f t="shared" si="510"/>
        <v>0</v>
      </c>
      <c r="BI1149" s="301">
        <f t="shared" si="511"/>
        <v>0</v>
      </c>
      <c r="BJ1149" s="298">
        <f t="shared" si="512"/>
        <v>0</v>
      </c>
      <c r="BK1149" s="299">
        <f t="shared" si="513"/>
        <v>0</v>
      </c>
      <c r="BL1149" s="300">
        <f t="shared" si="514"/>
        <v>0</v>
      </c>
      <c r="BM1149" s="301">
        <f t="shared" si="515"/>
        <v>0</v>
      </c>
      <c r="BN1149" s="298">
        <f t="shared" si="516"/>
        <v>0</v>
      </c>
      <c r="BO1149" s="299">
        <f t="shared" si="517"/>
        <v>0</v>
      </c>
      <c r="BP1149" s="300">
        <f t="shared" si="518"/>
        <v>0</v>
      </c>
      <c r="BQ1149" s="301">
        <f t="shared" si="519"/>
        <v>0</v>
      </c>
      <c r="BR1149" s="298">
        <f t="shared" si="520"/>
        <v>0</v>
      </c>
      <c r="BS1149" s="299">
        <f t="shared" si="521"/>
        <v>0</v>
      </c>
      <c r="BT1149" s="300">
        <f t="shared" si="522"/>
        <v>0</v>
      </c>
      <c r="BU1149" s="301">
        <f t="shared" si="523"/>
        <v>0</v>
      </c>
      <c r="BV1149" s="298">
        <f t="shared" si="524"/>
        <v>0</v>
      </c>
      <c r="BW1149" s="299">
        <f t="shared" si="525"/>
        <v>0</v>
      </c>
      <c r="BX1149" s="300">
        <f t="shared" si="526"/>
        <v>0</v>
      </c>
      <c r="BY1149" s="301">
        <f t="shared" si="527"/>
        <v>0</v>
      </c>
      <c r="BZ1149" s="298">
        <f t="shared" si="528"/>
        <v>0</v>
      </c>
      <c r="CA1149" s="299">
        <f t="shared" si="529"/>
        <v>0</v>
      </c>
      <c r="CB1149" s="300">
        <f t="shared" si="530"/>
        <v>0</v>
      </c>
      <c r="CC1149" s="301">
        <f t="shared" si="531"/>
        <v>0</v>
      </c>
      <c r="CD1149" s="298">
        <f t="shared" si="532"/>
        <v>0</v>
      </c>
      <c r="CE1149" s="299">
        <f t="shared" si="533"/>
        <v>0</v>
      </c>
      <c r="CF1149" s="300">
        <f t="shared" si="534"/>
        <v>0</v>
      </c>
      <c r="CG1149" s="301">
        <f t="shared" si="535"/>
        <v>0</v>
      </c>
      <c r="CH1149" s="298">
        <f t="shared" si="536"/>
        <v>0</v>
      </c>
      <c r="CI1149" s="299">
        <f t="shared" si="537"/>
        <v>0</v>
      </c>
      <c r="CJ1149" s="300">
        <f t="shared" si="538"/>
        <v>0</v>
      </c>
      <c r="CK1149" s="301">
        <f t="shared" si="539"/>
        <v>0</v>
      </c>
      <c r="CL1149" s="298">
        <f t="shared" si="540"/>
        <v>0</v>
      </c>
      <c r="CM1149" s="299">
        <f t="shared" si="541"/>
        <v>0</v>
      </c>
      <c r="CN1149" s="300">
        <f t="shared" si="542"/>
        <v>0</v>
      </c>
      <c r="CO1149" s="301">
        <f t="shared" si="543"/>
        <v>0</v>
      </c>
      <c r="CP1149" s="298">
        <f t="shared" si="544"/>
        <v>0</v>
      </c>
      <c r="CQ1149" s="299">
        <f t="shared" si="545"/>
        <v>0</v>
      </c>
      <c r="CR1149" s="300">
        <f t="shared" si="546"/>
        <v>0</v>
      </c>
      <c r="CS1149" s="301">
        <f t="shared" si="547"/>
        <v>0</v>
      </c>
      <c r="CT1149" s="298">
        <f t="shared" si="548"/>
        <v>0</v>
      </c>
      <c r="CU1149" s="299">
        <f t="shared" si="549"/>
        <v>0</v>
      </c>
      <c r="CV1149" s="300">
        <f t="shared" si="550"/>
        <v>0</v>
      </c>
      <c r="CW1149" s="301">
        <f t="shared" si="551"/>
        <v>0</v>
      </c>
      <c r="CX1149" s="298">
        <f t="shared" si="552"/>
        <v>0</v>
      </c>
      <c r="CY1149" s="299">
        <f t="shared" si="553"/>
        <v>0</v>
      </c>
      <c r="CZ1149" s="300">
        <f t="shared" si="554"/>
        <v>0</v>
      </c>
      <c r="DA1149" s="301">
        <f t="shared" si="555"/>
        <v>0</v>
      </c>
      <c r="DB1149" s="371">
        <f t="shared" si="556"/>
        <v>0</v>
      </c>
      <c r="DC1149" s="303">
        <f t="shared" si="557"/>
        <v>0</v>
      </c>
      <c r="DD1149" s="304" t="str">
        <f>IF(DC1149=0,"",
IF(SUM($DC$1047:DC1149)=1,DE1149,
IF($DC$1167&gt;SUM($DC$1047:DC1149),_xlfn.CONCAT(", ",DE1149),
IF($DC$1167=SUM($DC$1047:DC1149),_xlfn.CONCAT(" y ",DE1149)))))</f>
        <v/>
      </c>
      <c r="DE1149" s="231" t="s">
        <v>6314</v>
      </c>
      <c r="DF1149" s="290">
        <f t="shared" si="558"/>
        <v>0</v>
      </c>
      <c r="DG1149" s="291" t="str">
        <f>IF(DF1149=0,"",
IF(SUM($DF$1047:DF1149)=1,DH1149,
IF($DF$1167&gt;SUM($DF$1047:DF1149),_xlfn.CONCAT(", ",DH1149),
IF($DF$1167=SUM($DF$1047:DF1149),_xlfn.CONCAT(" y ",DH1149)))))</f>
        <v/>
      </c>
      <c r="DH1149" s="222" t="s">
        <v>6314</v>
      </c>
      <c r="DI1149" s="378">
        <f t="shared" si="559"/>
        <v>0</v>
      </c>
      <c r="DJ1149" s="379">
        <f t="shared" si="560"/>
        <v>0</v>
      </c>
      <c r="DK1149" s="380">
        <f t="shared" si="561"/>
        <v>0</v>
      </c>
    </row>
    <row r="1150" spans="1:115" ht="15" hidden="1" customHeight="1">
      <c r="A1150" s="81"/>
      <c r="B1150" s="82"/>
      <c r="C1150" s="87" t="s">
        <v>208</v>
      </c>
      <c r="D1150" s="623" t="str">
        <f>IF(CNGE_2024_M1_Secc1_Sub1!$D145="","",CNGE_2024_M1_Secc1_Sub1!$D145)</f>
        <v/>
      </c>
      <c r="E1150" s="624"/>
      <c r="F1150" s="624"/>
      <c r="G1150" s="624"/>
      <c r="H1150" s="624"/>
      <c r="I1150" s="624"/>
      <c r="J1150" s="624"/>
      <c r="K1150" s="624"/>
      <c r="L1150" s="625"/>
      <c r="M1150" s="111"/>
      <c r="N1150" s="111"/>
      <c r="O1150" s="111"/>
      <c r="P1150" s="111"/>
      <c r="Q1150" s="111"/>
      <c r="R1150" s="111"/>
      <c r="S1150" s="111"/>
      <c r="T1150" s="111"/>
      <c r="U1150" s="111"/>
      <c r="V1150" s="111"/>
      <c r="W1150" s="111"/>
      <c r="X1150" s="111"/>
      <c r="Y1150" s="111"/>
      <c r="Z1150" s="111"/>
      <c r="AA1150" s="111"/>
      <c r="AB1150" s="111"/>
      <c r="AC1150" s="111"/>
      <c r="AD1150" s="111"/>
      <c r="AE1150" s="8"/>
      <c r="AG1150" s="269">
        <f t="shared" si="483"/>
        <v>0</v>
      </c>
      <c r="AH1150" s="298">
        <f t="shared" si="484"/>
        <v>0</v>
      </c>
      <c r="AI1150" s="299">
        <f t="shared" si="485"/>
        <v>0</v>
      </c>
      <c r="AJ1150" s="300">
        <f t="shared" si="486"/>
        <v>0</v>
      </c>
      <c r="AK1150" s="301">
        <f t="shared" si="487"/>
        <v>0</v>
      </c>
      <c r="AL1150" s="298">
        <f t="shared" si="488"/>
        <v>0</v>
      </c>
      <c r="AM1150" s="299">
        <f t="shared" si="489"/>
        <v>0</v>
      </c>
      <c r="AN1150" s="300">
        <f t="shared" si="490"/>
        <v>0</v>
      </c>
      <c r="AO1150" s="301">
        <f t="shared" si="491"/>
        <v>0</v>
      </c>
      <c r="AP1150" s="298">
        <f t="shared" si="492"/>
        <v>0</v>
      </c>
      <c r="AQ1150" s="299">
        <f t="shared" si="493"/>
        <v>0</v>
      </c>
      <c r="AR1150" s="300">
        <f t="shared" si="494"/>
        <v>0</v>
      </c>
      <c r="AS1150" s="301">
        <f t="shared" si="495"/>
        <v>0</v>
      </c>
      <c r="AT1150" s="298">
        <f t="shared" si="496"/>
        <v>0</v>
      </c>
      <c r="AU1150" s="299">
        <f t="shared" si="497"/>
        <v>0</v>
      </c>
      <c r="AV1150" s="300">
        <f t="shared" si="498"/>
        <v>0</v>
      </c>
      <c r="AW1150" s="301">
        <f t="shared" si="499"/>
        <v>0</v>
      </c>
      <c r="AX1150" s="298">
        <f t="shared" si="500"/>
        <v>0</v>
      </c>
      <c r="AY1150" s="299">
        <f t="shared" si="501"/>
        <v>0</v>
      </c>
      <c r="AZ1150" s="300">
        <f t="shared" si="502"/>
        <v>0</v>
      </c>
      <c r="BA1150" s="301">
        <f t="shared" si="503"/>
        <v>0</v>
      </c>
      <c r="BB1150" s="298">
        <f t="shared" si="504"/>
        <v>0</v>
      </c>
      <c r="BC1150" s="299">
        <f t="shared" si="505"/>
        <v>0</v>
      </c>
      <c r="BD1150" s="300">
        <f t="shared" si="506"/>
        <v>0</v>
      </c>
      <c r="BE1150" s="301">
        <f t="shared" si="507"/>
        <v>0</v>
      </c>
      <c r="BF1150" s="298">
        <f t="shared" si="508"/>
        <v>0</v>
      </c>
      <c r="BG1150" s="299">
        <f t="shared" si="509"/>
        <v>0</v>
      </c>
      <c r="BH1150" s="300">
        <f t="shared" si="510"/>
        <v>0</v>
      </c>
      <c r="BI1150" s="301">
        <f t="shared" si="511"/>
        <v>0</v>
      </c>
      <c r="BJ1150" s="298">
        <f t="shared" si="512"/>
        <v>0</v>
      </c>
      <c r="BK1150" s="299">
        <f t="shared" si="513"/>
        <v>0</v>
      </c>
      <c r="BL1150" s="300">
        <f t="shared" si="514"/>
        <v>0</v>
      </c>
      <c r="BM1150" s="301">
        <f t="shared" si="515"/>
        <v>0</v>
      </c>
      <c r="BN1150" s="298">
        <f t="shared" si="516"/>
        <v>0</v>
      </c>
      <c r="BO1150" s="299">
        <f t="shared" si="517"/>
        <v>0</v>
      </c>
      <c r="BP1150" s="300">
        <f t="shared" si="518"/>
        <v>0</v>
      </c>
      <c r="BQ1150" s="301">
        <f t="shared" si="519"/>
        <v>0</v>
      </c>
      <c r="BR1150" s="298">
        <f t="shared" si="520"/>
        <v>0</v>
      </c>
      <c r="BS1150" s="299">
        <f t="shared" si="521"/>
        <v>0</v>
      </c>
      <c r="BT1150" s="300">
        <f t="shared" si="522"/>
        <v>0</v>
      </c>
      <c r="BU1150" s="301">
        <f t="shared" si="523"/>
        <v>0</v>
      </c>
      <c r="BV1150" s="298">
        <f t="shared" si="524"/>
        <v>0</v>
      </c>
      <c r="BW1150" s="299">
        <f t="shared" si="525"/>
        <v>0</v>
      </c>
      <c r="BX1150" s="300">
        <f t="shared" si="526"/>
        <v>0</v>
      </c>
      <c r="BY1150" s="301">
        <f t="shared" si="527"/>
        <v>0</v>
      </c>
      <c r="BZ1150" s="298">
        <f t="shared" si="528"/>
        <v>0</v>
      </c>
      <c r="CA1150" s="299">
        <f t="shared" si="529"/>
        <v>0</v>
      </c>
      <c r="CB1150" s="300">
        <f t="shared" si="530"/>
        <v>0</v>
      </c>
      <c r="CC1150" s="301">
        <f t="shared" si="531"/>
        <v>0</v>
      </c>
      <c r="CD1150" s="298">
        <f t="shared" si="532"/>
        <v>0</v>
      </c>
      <c r="CE1150" s="299">
        <f t="shared" si="533"/>
        <v>0</v>
      </c>
      <c r="CF1150" s="300">
        <f t="shared" si="534"/>
        <v>0</v>
      </c>
      <c r="CG1150" s="301">
        <f t="shared" si="535"/>
        <v>0</v>
      </c>
      <c r="CH1150" s="298">
        <f t="shared" si="536"/>
        <v>0</v>
      </c>
      <c r="CI1150" s="299">
        <f t="shared" si="537"/>
        <v>0</v>
      </c>
      <c r="CJ1150" s="300">
        <f t="shared" si="538"/>
        <v>0</v>
      </c>
      <c r="CK1150" s="301">
        <f t="shared" si="539"/>
        <v>0</v>
      </c>
      <c r="CL1150" s="298">
        <f t="shared" si="540"/>
        <v>0</v>
      </c>
      <c r="CM1150" s="299">
        <f t="shared" si="541"/>
        <v>0</v>
      </c>
      <c r="CN1150" s="300">
        <f t="shared" si="542"/>
        <v>0</v>
      </c>
      <c r="CO1150" s="301">
        <f t="shared" si="543"/>
        <v>0</v>
      </c>
      <c r="CP1150" s="298">
        <f t="shared" si="544"/>
        <v>0</v>
      </c>
      <c r="CQ1150" s="299">
        <f t="shared" si="545"/>
        <v>0</v>
      </c>
      <c r="CR1150" s="300">
        <f t="shared" si="546"/>
        <v>0</v>
      </c>
      <c r="CS1150" s="301">
        <f t="shared" si="547"/>
        <v>0</v>
      </c>
      <c r="CT1150" s="298">
        <f t="shared" si="548"/>
        <v>0</v>
      </c>
      <c r="CU1150" s="299">
        <f t="shared" si="549"/>
        <v>0</v>
      </c>
      <c r="CV1150" s="300">
        <f t="shared" si="550"/>
        <v>0</v>
      </c>
      <c r="CW1150" s="301">
        <f t="shared" si="551"/>
        <v>0</v>
      </c>
      <c r="CX1150" s="298">
        <f t="shared" si="552"/>
        <v>0</v>
      </c>
      <c r="CY1150" s="299">
        <f t="shared" si="553"/>
        <v>0</v>
      </c>
      <c r="CZ1150" s="300">
        <f t="shared" si="554"/>
        <v>0</v>
      </c>
      <c r="DA1150" s="301">
        <f t="shared" si="555"/>
        <v>0</v>
      </c>
      <c r="DB1150" s="371">
        <f t="shared" si="556"/>
        <v>0</v>
      </c>
      <c r="DC1150" s="303">
        <f t="shared" si="557"/>
        <v>0</v>
      </c>
      <c r="DD1150" s="304" t="str">
        <f>IF(DC1150=0,"",
IF(SUM($DC$1047:DC1150)=1,DE1150,
IF($DC$1167&gt;SUM($DC$1047:DC1150),_xlfn.CONCAT(", ",DE1150),
IF($DC$1167=SUM($DC$1047:DC1150),_xlfn.CONCAT(" y ",DE1150)))))</f>
        <v/>
      </c>
      <c r="DE1150" s="231" t="s">
        <v>6315</v>
      </c>
      <c r="DF1150" s="290">
        <f t="shared" si="558"/>
        <v>0</v>
      </c>
      <c r="DG1150" s="291" t="str">
        <f>IF(DF1150=0,"",
IF(SUM($DF$1047:DF1150)=1,DH1150,
IF($DF$1167&gt;SUM($DF$1047:DF1150),_xlfn.CONCAT(", ",DH1150),
IF($DF$1167=SUM($DF$1047:DF1150),_xlfn.CONCAT(" y ",DH1150)))))</f>
        <v/>
      </c>
      <c r="DH1150" s="222" t="s">
        <v>6315</v>
      </c>
      <c r="DI1150" s="378">
        <f t="shared" si="559"/>
        <v>0</v>
      </c>
      <c r="DJ1150" s="379">
        <f t="shared" si="560"/>
        <v>0</v>
      </c>
      <c r="DK1150" s="380">
        <f t="shared" si="561"/>
        <v>0</v>
      </c>
    </row>
    <row r="1151" spans="1:115" ht="15" hidden="1" customHeight="1">
      <c r="A1151" s="81"/>
      <c r="B1151" s="82"/>
      <c r="C1151" s="87" t="s">
        <v>209</v>
      </c>
      <c r="D1151" s="623" t="str">
        <f>IF(CNGE_2024_M1_Secc1_Sub1!$D146="","",CNGE_2024_M1_Secc1_Sub1!$D146)</f>
        <v/>
      </c>
      <c r="E1151" s="624"/>
      <c r="F1151" s="624"/>
      <c r="G1151" s="624"/>
      <c r="H1151" s="624"/>
      <c r="I1151" s="624"/>
      <c r="J1151" s="624"/>
      <c r="K1151" s="624"/>
      <c r="L1151" s="625"/>
      <c r="M1151" s="111"/>
      <c r="N1151" s="111"/>
      <c r="O1151" s="111"/>
      <c r="P1151" s="111"/>
      <c r="Q1151" s="111"/>
      <c r="R1151" s="111"/>
      <c r="S1151" s="111"/>
      <c r="T1151" s="111"/>
      <c r="U1151" s="111"/>
      <c r="V1151" s="111"/>
      <c r="W1151" s="111"/>
      <c r="X1151" s="111"/>
      <c r="Y1151" s="111"/>
      <c r="Z1151" s="111"/>
      <c r="AA1151" s="111"/>
      <c r="AB1151" s="111"/>
      <c r="AC1151" s="111"/>
      <c r="AD1151" s="111"/>
      <c r="AE1151" s="8"/>
      <c r="AG1151" s="269">
        <f t="shared" si="483"/>
        <v>0</v>
      </c>
      <c r="AH1151" s="298">
        <f t="shared" si="484"/>
        <v>0</v>
      </c>
      <c r="AI1151" s="299">
        <f t="shared" si="485"/>
        <v>0</v>
      </c>
      <c r="AJ1151" s="300">
        <f t="shared" si="486"/>
        <v>0</v>
      </c>
      <c r="AK1151" s="301">
        <f t="shared" si="487"/>
        <v>0</v>
      </c>
      <c r="AL1151" s="298">
        <f t="shared" si="488"/>
        <v>0</v>
      </c>
      <c r="AM1151" s="299">
        <f t="shared" si="489"/>
        <v>0</v>
      </c>
      <c r="AN1151" s="300">
        <f t="shared" si="490"/>
        <v>0</v>
      </c>
      <c r="AO1151" s="301">
        <f t="shared" si="491"/>
        <v>0</v>
      </c>
      <c r="AP1151" s="298">
        <f t="shared" si="492"/>
        <v>0</v>
      </c>
      <c r="AQ1151" s="299">
        <f t="shared" si="493"/>
        <v>0</v>
      </c>
      <c r="AR1151" s="300">
        <f t="shared" si="494"/>
        <v>0</v>
      </c>
      <c r="AS1151" s="301">
        <f t="shared" si="495"/>
        <v>0</v>
      </c>
      <c r="AT1151" s="298">
        <f t="shared" si="496"/>
        <v>0</v>
      </c>
      <c r="AU1151" s="299">
        <f t="shared" si="497"/>
        <v>0</v>
      </c>
      <c r="AV1151" s="300">
        <f t="shared" si="498"/>
        <v>0</v>
      </c>
      <c r="AW1151" s="301">
        <f t="shared" si="499"/>
        <v>0</v>
      </c>
      <c r="AX1151" s="298">
        <f t="shared" si="500"/>
        <v>0</v>
      </c>
      <c r="AY1151" s="299">
        <f t="shared" si="501"/>
        <v>0</v>
      </c>
      <c r="AZ1151" s="300">
        <f t="shared" si="502"/>
        <v>0</v>
      </c>
      <c r="BA1151" s="301">
        <f t="shared" si="503"/>
        <v>0</v>
      </c>
      <c r="BB1151" s="298">
        <f t="shared" si="504"/>
        <v>0</v>
      </c>
      <c r="BC1151" s="299">
        <f t="shared" si="505"/>
        <v>0</v>
      </c>
      <c r="BD1151" s="300">
        <f t="shared" si="506"/>
        <v>0</v>
      </c>
      <c r="BE1151" s="301">
        <f t="shared" si="507"/>
        <v>0</v>
      </c>
      <c r="BF1151" s="298">
        <f t="shared" si="508"/>
        <v>0</v>
      </c>
      <c r="BG1151" s="299">
        <f t="shared" si="509"/>
        <v>0</v>
      </c>
      <c r="BH1151" s="300">
        <f t="shared" si="510"/>
        <v>0</v>
      </c>
      <c r="BI1151" s="301">
        <f t="shared" si="511"/>
        <v>0</v>
      </c>
      <c r="BJ1151" s="298">
        <f t="shared" si="512"/>
        <v>0</v>
      </c>
      <c r="BK1151" s="299">
        <f t="shared" si="513"/>
        <v>0</v>
      </c>
      <c r="BL1151" s="300">
        <f t="shared" si="514"/>
        <v>0</v>
      </c>
      <c r="BM1151" s="301">
        <f t="shared" si="515"/>
        <v>0</v>
      </c>
      <c r="BN1151" s="298">
        <f t="shared" si="516"/>
        <v>0</v>
      </c>
      <c r="BO1151" s="299">
        <f t="shared" si="517"/>
        <v>0</v>
      </c>
      <c r="BP1151" s="300">
        <f t="shared" si="518"/>
        <v>0</v>
      </c>
      <c r="BQ1151" s="301">
        <f t="shared" si="519"/>
        <v>0</v>
      </c>
      <c r="BR1151" s="298">
        <f t="shared" si="520"/>
        <v>0</v>
      </c>
      <c r="BS1151" s="299">
        <f t="shared" si="521"/>
        <v>0</v>
      </c>
      <c r="BT1151" s="300">
        <f t="shared" si="522"/>
        <v>0</v>
      </c>
      <c r="BU1151" s="301">
        <f t="shared" si="523"/>
        <v>0</v>
      </c>
      <c r="BV1151" s="298">
        <f t="shared" si="524"/>
        <v>0</v>
      </c>
      <c r="BW1151" s="299">
        <f t="shared" si="525"/>
        <v>0</v>
      </c>
      <c r="BX1151" s="300">
        <f t="shared" si="526"/>
        <v>0</v>
      </c>
      <c r="BY1151" s="301">
        <f t="shared" si="527"/>
        <v>0</v>
      </c>
      <c r="BZ1151" s="298">
        <f t="shared" si="528"/>
        <v>0</v>
      </c>
      <c r="CA1151" s="299">
        <f t="shared" si="529"/>
        <v>0</v>
      </c>
      <c r="CB1151" s="300">
        <f t="shared" si="530"/>
        <v>0</v>
      </c>
      <c r="CC1151" s="301">
        <f t="shared" si="531"/>
        <v>0</v>
      </c>
      <c r="CD1151" s="298">
        <f t="shared" si="532"/>
        <v>0</v>
      </c>
      <c r="CE1151" s="299">
        <f t="shared" si="533"/>
        <v>0</v>
      </c>
      <c r="CF1151" s="300">
        <f t="shared" si="534"/>
        <v>0</v>
      </c>
      <c r="CG1151" s="301">
        <f t="shared" si="535"/>
        <v>0</v>
      </c>
      <c r="CH1151" s="298">
        <f t="shared" si="536"/>
        <v>0</v>
      </c>
      <c r="CI1151" s="299">
        <f t="shared" si="537"/>
        <v>0</v>
      </c>
      <c r="CJ1151" s="300">
        <f t="shared" si="538"/>
        <v>0</v>
      </c>
      <c r="CK1151" s="301">
        <f t="shared" si="539"/>
        <v>0</v>
      </c>
      <c r="CL1151" s="298">
        <f t="shared" si="540"/>
        <v>0</v>
      </c>
      <c r="CM1151" s="299">
        <f t="shared" si="541"/>
        <v>0</v>
      </c>
      <c r="CN1151" s="300">
        <f t="shared" si="542"/>
        <v>0</v>
      </c>
      <c r="CO1151" s="301">
        <f t="shared" si="543"/>
        <v>0</v>
      </c>
      <c r="CP1151" s="298">
        <f t="shared" si="544"/>
        <v>0</v>
      </c>
      <c r="CQ1151" s="299">
        <f t="shared" si="545"/>
        <v>0</v>
      </c>
      <c r="CR1151" s="300">
        <f t="shared" si="546"/>
        <v>0</v>
      </c>
      <c r="CS1151" s="301">
        <f t="shared" si="547"/>
        <v>0</v>
      </c>
      <c r="CT1151" s="298">
        <f t="shared" si="548"/>
        <v>0</v>
      </c>
      <c r="CU1151" s="299">
        <f t="shared" si="549"/>
        <v>0</v>
      </c>
      <c r="CV1151" s="300">
        <f t="shared" si="550"/>
        <v>0</v>
      </c>
      <c r="CW1151" s="301">
        <f t="shared" si="551"/>
        <v>0</v>
      </c>
      <c r="CX1151" s="298">
        <f t="shared" si="552"/>
        <v>0</v>
      </c>
      <c r="CY1151" s="299">
        <f t="shared" si="553"/>
        <v>0</v>
      </c>
      <c r="CZ1151" s="300">
        <f t="shared" si="554"/>
        <v>0</v>
      </c>
      <c r="DA1151" s="301">
        <f t="shared" si="555"/>
        <v>0</v>
      </c>
      <c r="DB1151" s="371">
        <f t="shared" si="556"/>
        <v>0</v>
      </c>
      <c r="DC1151" s="303">
        <f t="shared" si="557"/>
        <v>0</v>
      </c>
      <c r="DD1151" s="304" t="str">
        <f>IF(DC1151=0,"",
IF(SUM($DC$1047:DC1151)=1,DE1151,
IF($DC$1167&gt;SUM($DC$1047:DC1151),_xlfn.CONCAT(", ",DE1151),
IF($DC$1167=SUM($DC$1047:DC1151),_xlfn.CONCAT(" y ",DE1151)))))</f>
        <v/>
      </c>
      <c r="DE1151" s="231" t="s">
        <v>6316</v>
      </c>
      <c r="DF1151" s="290">
        <f t="shared" si="558"/>
        <v>0</v>
      </c>
      <c r="DG1151" s="291" t="str">
        <f>IF(DF1151=0,"",
IF(SUM($DF$1047:DF1151)=1,DH1151,
IF($DF$1167&gt;SUM($DF$1047:DF1151),_xlfn.CONCAT(", ",DH1151),
IF($DF$1167=SUM($DF$1047:DF1151),_xlfn.CONCAT(" y ",DH1151)))))</f>
        <v/>
      </c>
      <c r="DH1151" s="222" t="s">
        <v>6316</v>
      </c>
      <c r="DI1151" s="378">
        <f t="shared" si="559"/>
        <v>0</v>
      </c>
      <c r="DJ1151" s="379">
        <f t="shared" si="560"/>
        <v>0</v>
      </c>
      <c r="DK1151" s="380">
        <f t="shared" si="561"/>
        <v>0</v>
      </c>
    </row>
    <row r="1152" spans="1:115" ht="15" hidden="1" customHeight="1">
      <c r="A1152" s="81"/>
      <c r="B1152" s="82"/>
      <c r="C1152" s="87" t="s">
        <v>210</v>
      </c>
      <c r="D1152" s="623" t="str">
        <f>IF(CNGE_2024_M1_Secc1_Sub1!$D147="","",CNGE_2024_M1_Secc1_Sub1!$D147)</f>
        <v/>
      </c>
      <c r="E1152" s="624"/>
      <c r="F1152" s="624"/>
      <c r="G1152" s="624"/>
      <c r="H1152" s="624"/>
      <c r="I1152" s="624"/>
      <c r="J1152" s="624"/>
      <c r="K1152" s="624"/>
      <c r="L1152" s="625"/>
      <c r="M1152" s="111"/>
      <c r="N1152" s="111"/>
      <c r="O1152" s="111"/>
      <c r="P1152" s="111"/>
      <c r="Q1152" s="111"/>
      <c r="R1152" s="111"/>
      <c r="S1152" s="111"/>
      <c r="T1152" s="111"/>
      <c r="U1152" s="111"/>
      <c r="V1152" s="111"/>
      <c r="W1152" s="111"/>
      <c r="X1152" s="111"/>
      <c r="Y1152" s="111"/>
      <c r="Z1152" s="111"/>
      <c r="AA1152" s="111"/>
      <c r="AB1152" s="111"/>
      <c r="AC1152" s="111"/>
      <c r="AD1152" s="111"/>
      <c r="AE1152" s="8"/>
      <c r="AG1152" s="269">
        <f t="shared" si="483"/>
        <v>0</v>
      </c>
      <c r="AH1152" s="298">
        <f t="shared" si="484"/>
        <v>0</v>
      </c>
      <c r="AI1152" s="299">
        <f t="shared" si="485"/>
        <v>0</v>
      </c>
      <c r="AJ1152" s="300">
        <f t="shared" si="486"/>
        <v>0</v>
      </c>
      <c r="AK1152" s="301">
        <f t="shared" si="487"/>
        <v>0</v>
      </c>
      <c r="AL1152" s="298">
        <f t="shared" si="488"/>
        <v>0</v>
      </c>
      <c r="AM1152" s="299">
        <f t="shared" si="489"/>
        <v>0</v>
      </c>
      <c r="AN1152" s="300">
        <f t="shared" si="490"/>
        <v>0</v>
      </c>
      <c r="AO1152" s="301">
        <f t="shared" si="491"/>
        <v>0</v>
      </c>
      <c r="AP1152" s="298">
        <f t="shared" si="492"/>
        <v>0</v>
      </c>
      <c r="AQ1152" s="299">
        <f t="shared" si="493"/>
        <v>0</v>
      </c>
      <c r="AR1152" s="300">
        <f t="shared" si="494"/>
        <v>0</v>
      </c>
      <c r="AS1152" s="301">
        <f t="shared" si="495"/>
        <v>0</v>
      </c>
      <c r="AT1152" s="298">
        <f t="shared" si="496"/>
        <v>0</v>
      </c>
      <c r="AU1152" s="299">
        <f t="shared" si="497"/>
        <v>0</v>
      </c>
      <c r="AV1152" s="300">
        <f t="shared" si="498"/>
        <v>0</v>
      </c>
      <c r="AW1152" s="301">
        <f t="shared" si="499"/>
        <v>0</v>
      </c>
      <c r="AX1152" s="298">
        <f t="shared" si="500"/>
        <v>0</v>
      </c>
      <c r="AY1152" s="299">
        <f t="shared" si="501"/>
        <v>0</v>
      </c>
      <c r="AZ1152" s="300">
        <f t="shared" si="502"/>
        <v>0</v>
      </c>
      <c r="BA1152" s="301">
        <f t="shared" si="503"/>
        <v>0</v>
      </c>
      <c r="BB1152" s="298">
        <f t="shared" si="504"/>
        <v>0</v>
      </c>
      <c r="BC1152" s="299">
        <f t="shared" si="505"/>
        <v>0</v>
      </c>
      <c r="BD1152" s="300">
        <f t="shared" si="506"/>
        <v>0</v>
      </c>
      <c r="BE1152" s="301">
        <f t="shared" si="507"/>
        <v>0</v>
      </c>
      <c r="BF1152" s="298">
        <f t="shared" si="508"/>
        <v>0</v>
      </c>
      <c r="BG1152" s="299">
        <f t="shared" si="509"/>
        <v>0</v>
      </c>
      <c r="BH1152" s="300">
        <f t="shared" si="510"/>
        <v>0</v>
      </c>
      <c r="BI1152" s="301">
        <f t="shared" si="511"/>
        <v>0</v>
      </c>
      <c r="BJ1152" s="298">
        <f t="shared" si="512"/>
        <v>0</v>
      </c>
      <c r="BK1152" s="299">
        <f t="shared" si="513"/>
        <v>0</v>
      </c>
      <c r="BL1152" s="300">
        <f t="shared" si="514"/>
        <v>0</v>
      </c>
      <c r="BM1152" s="301">
        <f t="shared" si="515"/>
        <v>0</v>
      </c>
      <c r="BN1152" s="298">
        <f t="shared" si="516"/>
        <v>0</v>
      </c>
      <c r="BO1152" s="299">
        <f t="shared" si="517"/>
        <v>0</v>
      </c>
      <c r="BP1152" s="300">
        <f t="shared" si="518"/>
        <v>0</v>
      </c>
      <c r="BQ1152" s="301">
        <f t="shared" si="519"/>
        <v>0</v>
      </c>
      <c r="BR1152" s="298">
        <f t="shared" si="520"/>
        <v>0</v>
      </c>
      <c r="BS1152" s="299">
        <f t="shared" si="521"/>
        <v>0</v>
      </c>
      <c r="BT1152" s="300">
        <f t="shared" si="522"/>
        <v>0</v>
      </c>
      <c r="BU1152" s="301">
        <f t="shared" si="523"/>
        <v>0</v>
      </c>
      <c r="BV1152" s="298">
        <f t="shared" si="524"/>
        <v>0</v>
      </c>
      <c r="BW1152" s="299">
        <f t="shared" si="525"/>
        <v>0</v>
      </c>
      <c r="BX1152" s="300">
        <f t="shared" si="526"/>
        <v>0</v>
      </c>
      <c r="BY1152" s="301">
        <f t="shared" si="527"/>
        <v>0</v>
      </c>
      <c r="BZ1152" s="298">
        <f t="shared" si="528"/>
        <v>0</v>
      </c>
      <c r="CA1152" s="299">
        <f t="shared" si="529"/>
        <v>0</v>
      </c>
      <c r="CB1152" s="300">
        <f t="shared" si="530"/>
        <v>0</v>
      </c>
      <c r="CC1152" s="301">
        <f t="shared" si="531"/>
        <v>0</v>
      </c>
      <c r="CD1152" s="298">
        <f t="shared" si="532"/>
        <v>0</v>
      </c>
      <c r="CE1152" s="299">
        <f t="shared" si="533"/>
        <v>0</v>
      </c>
      <c r="CF1152" s="300">
        <f t="shared" si="534"/>
        <v>0</v>
      </c>
      <c r="CG1152" s="301">
        <f t="shared" si="535"/>
        <v>0</v>
      </c>
      <c r="CH1152" s="298">
        <f t="shared" si="536"/>
        <v>0</v>
      </c>
      <c r="CI1152" s="299">
        <f t="shared" si="537"/>
        <v>0</v>
      </c>
      <c r="CJ1152" s="300">
        <f t="shared" si="538"/>
        <v>0</v>
      </c>
      <c r="CK1152" s="301">
        <f t="shared" si="539"/>
        <v>0</v>
      </c>
      <c r="CL1152" s="298">
        <f t="shared" si="540"/>
        <v>0</v>
      </c>
      <c r="CM1152" s="299">
        <f t="shared" si="541"/>
        <v>0</v>
      </c>
      <c r="CN1152" s="300">
        <f t="shared" si="542"/>
        <v>0</v>
      </c>
      <c r="CO1152" s="301">
        <f t="shared" si="543"/>
        <v>0</v>
      </c>
      <c r="CP1152" s="298">
        <f t="shared" si="544"/>
        <v>0</v>
      </c>
      <c r="CQ1152" s="299">
        <f t="shared" si="545"/>
        <v>0</v>
      </c>
      <c r="CR1152" s="300">
        <f t="shared" si="546"/>
        <v>0</v>
      </c>
      <c r="CS1152" s="301">
        <f t="shared" si="547"/>
        <v>0</v>
      </c>
      <c r="CT1152" s="298">
        <f t="shared" si="548"/>
        <v>0</v>
      </c>
      <c r="CU1152" s="299">
        <f t="shared" si="549"/>
        <v>0</v>
      </c>
      <c r="CV1152" s="300">
        <f t="shared" si="550"/>
        <v>0</v>
      </c>
      <c r="CW1152" s="301">
        <f t="shared" si="551"/>
        <v>0</v>
      </c>
      <c r="CX1152" s="298">
        <f t="shared" si="552"/>
        <v>0</v>
      </c>
      <c r="CY1152" s="299">
        <f t="shared" si="553"/>
        <v>0</v>
      </c>
      <c r="CZ1152" s="300">
        <f t="shared" si="554"/>
        <v>0</v>
      </c>
      <c r="DA1152" s="301">
        <f t="shared" si="555"/>
        <v>0</v>
      </c>
      <c r="DB1152" s="371">
        <f t="shared" si="556"/>
        <v>0</v>
      </c>
      <c r="DC1152" s="303">
        <f t="shared" si="557"/>
        <v>0</v>
      </c>
      <c r="DD1152" s="304" t="str">
        <f>IF(DC1152=0,"",
IF(SUM($DC$1047:DC1152)=1,DE1152,
IF($DC$1167&gt;SUM($DC$1047:DC1152),_xlfn.CONCAT(", ",DE1152),
IF($DC$1167=SUM($DC$1047:DC1152),_xlfn.CONCAT(" y ",DE1152)))))</f>
        <v/>
      </c>
      <c r="DE1152" s="231" t="s">
        <v>6317</v>
      </c>
      <c r="DF1152" s="290">
        <f t="shared" si="558"/>
        <v>0</v>
      </c>
      <c r="DG1152" s="291" t="str">
        <f>IF(DF1152=0,"",
IF(SUM($DF$1047:DF1152)=1,DH1152,
IF($DF$1167&gt;SUM($DF$1047:DF1152),_xlfn.CONCAT(", ",DH1152),
IF($DF$1167=SUM($DF$1047:DF1152),_xlfn.CONCAT(" y ",DH1152)))))</f>
        <v/>
      </c>
      <c r="DH1152" s="222" t="s">
        <v>6317</v>
      </c>
      <c r="DI1152" s="378">
        <f t="shared" si="559"/>
        <v>0</v>
      </c>
      <c r="DJ1152" s="379">
        <f t="shared" si="560"/>
        <v>0</v>
      </c>
      <c r="DK1152" s="380">
        <f t="shared" si="561"/>
        <v>0</v>
      </c>
    </row>
    <row r="1153" spans="1:115" ht="15" hidden="1" customHeight="1">
      <c r="A1153" s="81"/>
      <c r="B1153" s="82"/>
      <c r="C1153" s="87" t="s">
        <v>211</v>
      </c>
      <c r="D1153" s="623" t="str">
        <f>IF(CNGE_2024_M1_Secc1_Sub1!$D148="","",CNGE_2024_M1_Secc1_Sub1!$D148)</f>
        <v/>
      </c>
      <c r="E1153" s="624"/>
      <c r="F1153" s="624"/>
      <c r="G1153" s="624"/>
      <c r="H1153" s="624"/>
      <c r="I1153" s="624"/>
      <c r="J1153" s="624"/>
      <c r="K1153" s="624"/>
      <c r="L1153" s="625"/>
      <c r="M1153" s="111"/>
      <c r="N1153" s="111"/>
      <c r="O1153" s="111"/>
      <c r="P1153" s="111"/>
      <c r="Q1153" s="111"/>
      <c r="R1153" s="111"/>
      <c r="S1153" s="111"/>
      <c r="T1153" s="111"/>
      <c r="U1153" s="111"/>
      <c r="V1153" s="111"/>
      <c r="W1153" s="111"/>
      <c r="X1153" s="111"/>
      <c r="Y1153" s="111"/>
      <c r="Z1153" s="111"/>
      <c r="AA1153" s="111"/>
      <c r="AB1153" s="111"/>
      <c r="AC1153" s="111"/>
      <c r="AD1153" s="111"/>
      <c r="AE1153" s="8"/>
      <c r="AG1153" s="269">
        <f t="shared" si="483"/>
        <v>0</v>
      </c>
      <c r="AH1153" s="298">
        <f t="shared" si="484"/>
        <v>0</v>
      </c>
      <c r="AI1153" s="299">
        <f t="shared" si="485"/>
        <v>0</v>
      </c>
      <c r="AJ1153" s="300">
        <f t="shared" si="486"/>
        <v>0</v>
      </c>
      <c r="AK1153" s="301">
        <f t="shared" si="487"/>
        <v>0</v>
      </c>
      <c r="AL1153" s="298">
        <f t="shared" si="488"/>
        <v>0</v>
      </c>
      <c r="AM1153" s="299">
        <f t="shared" si="489"/>
        <v>0</v>
      </c>
      <c r="AN1153" s="300">
        <f t="shared" si="490"/>
        <v>0</v>
      </c>
      <c r="AO1153" s="301">
        <f t="shared" si="491"/>
        <v>0</v>
      </c>
      <c r="AP1153" s="298">
        <f t="shared" si="492"/>
        <v>0</v>
      </c>
      <c r="AQ1153" s="299">
        <f t="shared" si="493"/>
        <v>0</v>
      </c>
      <c r="AR1153" s="300">
        <f t="shared" si="494"/>
        <v>0</v>
      </c>
      <c r="AS1153" s="301">
        <f t="shared" si="495"/>
        <v>0</v>
      </c>
      <c r="AT1153" s="298">
        <f t="shared" si="496"/>
        <v>0</v>
      </c>
      <c r="AU1153" s="299">
        <f t="shared" si="497"/>
        <v>0</v>
      </c>
      <c r="AV1153" s="300">
        <f t="shared" si="498"/>
        <v>0</v>
      </c>
      <c r="AW1153" s="301">
        <f t="shared" si="499"/>
        <v>0</v>
      </c>
      <c r="AX1153" s="298">
        <f t="shared" si="500"/>
        <v>0</v>
      </c>
      <c r="AY1153" s="299">
        <f t="shared" si="501"/>
        <v>0</v>
      </c>
      <c r="AZ1153" s="300">
        <f t="shared" si="502"/>
        <v>0</v>
      </c>
      <c r="BA1153" s="301">
        <f t="shared" si="503"/>
        <v>0</v>
      </c>
      <c r="BB1153" s="298">
        <f t="shared" si="504"/>
        <v>0</v>
      </c>
      <c r="BC1153" s="299">
        <f t="shared" si="505"/>
        <v>0</v>
      </c>
      <c r="BD1153" s="300">
        <f t="shared" si="506"/>
        <v>0</v>
      </c>
      <c r="BE1153" s="301">
        <f t="shared" si="507"/>
        <v>0</v>
      </c>
      <c r="BF1153" s="298">
        <f t="shared" si="508"/>
        <v>0</v>
      </c>
      <c r="BG1153" s="299">
        <f t="shared" si="509"/>
        <v>0</v>
      </c>
      <c r="BH1153" s="300">
        <f t="shared" si="510"/>
        <v>0</v>
      </c>
      <c r="BI1153" s="301">
        <f t="shared" si="511"/>
        <v>0</v>
      </c>
      <c r="BJ1153" s="298">
        <f t="shared" si="512"/>
        <v>0</v>
      </c>
      <c r="BK1153" s="299">
        <f t="shared" si="513"/>
        <v>0</v>
      </c>
      <c r="BL1153" s="300">
        <f t="shared" si="514"/>
        <v>0</v>
      </c>
      <c r="BM1153" s="301">
        <f t="shared" si="515"/>
        <v>0</v>
      </c>
      <c r="BN1153" s="298">
        <f t="shared" si="516"/>
        <v>0</v>
      </c>
      <c r="BO1153" s="299">
        <f t="shared" si="517"/>
        <v>0</v>
      </c>
      <c r="BP1153" s="300">
        <f t="shared" si="518"/>
        <v>0</v>
      </c>
      <c r="BQ1153" s="301">
        <f t="shared" si="519"/>
        <v>0</v>
      </c>
      <c r="BR1153" s="298">
        <f t="shared" si="520"/>
        <v>0</v>
      </c>
      <c r="BS1153" s="299">
        <f t="shared" si="521"/>
        <v>0</v>
      </c>
      <c r="BT1153" s="300">
        <f t="shared" si="522"/>
        <v>0</v>
      </c>
      <c r="BU1153" s="301">
        <f t="shared" si="523"/>
        <v>0</v>
      </c>
      <c r="BV1153" s="298">
        <f t="shared" si="524"/>
        <v>0</v>
      </c>
      <c r="BW1153" s="299">
        <f t="shared" si="525"/>
        <v>0</v>
      </c>
      <c r="BX1153" s="300">
        <f t="shared" si="526"/>
        <v>0</v>
      </c>
      <c r="BY1153" s="301">
        <f t="shared" si="527"/>
        <v>0</v>
      </c>
      <c r="BZ1153" s="298">
        <f t="shared" si="528"/>
        <v>0</v>
      </c>
      <c r="CA1153" s="299">
        <f t="shared" si="529"/>
        <v>0</v>
      </c>
      <c r="CB1153" s="300">
        <f t="shared" si="530"/>
        <v>0</v>
      </c>
      <c r="CC1153" s="301">
        <f t="shared" si="531"/>
        <v>0</v>
      </c>
      <c r="CD1153" s="298">
        <f t="shared" si="532"/>
        <v>0</v>
      </c>
      <c r="CE1153" s="299">
        <f t="shared" si="533"/>
        <v>0</v>
      </c>
      <c r="CF1153" s="300">
        <f t="shared" si="534"/>
        <v>0</v>
      </c>
      <c r="CG1153" s="301">
        <f t="shared" si="535"/>
        <v>0</v>
      </c>
      <c r="CH1153" s="298">
        <f t="shared" si="536"/>
        <v>0</v>
      </c>
      <c r="CI1153" s="299">
        <f t="shared" si="537"/>
        <v>0</v>
      </c>
      <c r="CJ1153" s="300">
        <f t="shared" si="538"/>
        <v>0</v>
      </c>
      <c r="CK1153" s="301">
        <f t="shared" si="539"/>
        <v>0</v>
      </c>
      <c r="CL1153" s="298">
        <f t="shared" si="540"/>
        <v>0</v>
      </c>
      <c r="CM1153" s="299">
        <f t="shared" si="541"/>
        <v>0</v>
      </c>
      <c r="CN1153" s="300">
        <f t="shared" si="542"/>
        <v>0</v>
      </c>
      <c r="CO1153" s="301">
        <f t="shared" si="543"/>
        <v>0</v>
      </c>
      <c r="CP1153" s="298">
        <f t="shared" si="544"/>
        <v>0</v>
      </c>
      <c r="CQ1153" s="299">
        <f t="shared" si="545"/>
        <v>0</v>
      </c>
      <c r="CR1153" s="300">
        <f t="shared" si="546"/>
        <v>0</v>
      </c>
      <c r="CS1153" s="301">
        <f t="shared" si="547"/>
        <v>0</v>
      </c>
      <c r="CT1153" s="298">
        <f t="shared" si="548"/>
        <v>0</v>
      </c>
      <c r="CU1153" s="299">
        <f t="shared" si="549"/>
        <v>0</v>
      </c>
      <c r="CV1153" s="300">
        <f t="shared" si="550"/>
        <v>0</v>
      </c>
      <c r="CW1153" s="301">
        <f t="shared" si="551"/>
        <v>0</v>
      </c>
      <c r="CX1153" s="298">
        <f t="shared" si="552"/>
        <v>0</v>
      </c>
      <c r="CY1153" s="299">
        <f t="shared" si="553"/>
        <v>0</v>
      </c>
      <c r="CZ1153" s="300">
        <f t="shared" si="554"/>
        <v>0</v>
      </c>
      <c r="DA1153" s="301">
        <f t="shared" si="555"/>
        <v>0</v>
      </c>
      <c r="DB1153" s="371">
        <f t="shared" si="556"/>
        <v>0</v>
      </c>
      <c r="DC1153" s="303">
        <f t="shared" si="557"/>
        <v>0</v>
      </c>
      <c r="DD1153" s="304" t="str">
        <f>IF(DC1153=0,"",
IF(SUM($DC$1047:DC1153)=1,DE1153,
IF($DC$1167&gt;SUM($DC$1047:DC1153),_xlfn.CONCAT(", ",DE1153),
IF($DC$1167=SUM($DC$1047:DC1153),_xlfn.CONCAT(" y ",DE1153)))))</f>
        <v/>
      </c>
      <c r="DE1153" s="231" t="s">
        <v>6318</v>
      </c>
      <c r="DF1153" s="290">
        <f t="shared" si="558"/>
        <v>0</v>
      </c>
      <c r="DG1153" s="291" t="str">
        <f>IF(DF1153=0,"",
IF(SUM($DF$1047:DF1153)=1,DH1153,
IF($DF$1167&gt;SUM($DF$1047:DF1153),_xlfn.CONCAT(", ",DH1153),
IF($DF$1167=SUM($DF$1047:DF1153),_xlfn.CONCAT(" y ",DH1153)))))</f>
        <v/>
      </c>
      <c r="DH1153" s="222" t="s">
        <v>6318</v>
      </c>
      <c r="DI1153" s="378">
        <f t="shared" si="559"/>
        <v>0</v>
      </c>
      <c r="DJ1153" s="379">
        <f t="shared" si="560"/>
        <v>0</v>
      </c>
      <c r="DK1153" s="380">
        <f t="shared" si="561"/>
        <v>0</v>
      </c>
    </row>
    <row r="1154" spans="1:115" ht="15" hidden="1" customHeight="1">
      <c r="A1154" s="81"/>
      <c r="B1154" s="82"/>
      <c r="C1154" s="87" t="s">
        <v>212</v>
      </c>
      <c r="D1154" s="623" t="str">
        <f>IF(CNGE_2024_M1_Secc1_Sub1!$D149="","",CNGE_2024_M1_Secc1_Sub1!$D149)</f>
        <v/>
      </c>
      <c r="E1154" s="624"/>
      <c r="F1154" s="624"/>
      <c r="G1154" s="624"/>
      <c r="H1154" s="624"/>
      <c r="I1154" s="624"/>
      <c r="J1154" s="624"/>
      <c r="K1154" s="624"/>
      <c r="L1154" s="625"/>
      <c r="M1154" s="111"/>
      <c r="N1154" s="111"/>
      <c r="O1154" s="111"/>
      <c r="P1154" s="111"/>
      <c r="Q1154" s="111"/>
      <c r="R1154" s="111"/>
      <c r="S1154" s="111"/>
      <c r="T1154" s="111"/>
      <c r="U1154" s="111"/>
      <c r="V1154" s="111"/>
      <c r="W1154" s="111"/>
      <c r="X1154" s="111"/>
      <c r="Y1154" s="111"/>
      <c r="Z1154" s="111"/>
      <c r="AA1154" s="111"/>
      <c r="AB1154" s="111"/>
      <c r="AC1154" s="111"/>
      <c r="AD1154" s="111"/>
      <c r="AE1154" s="8"/>
      <c r="AG1154" s="269">
        <f t="shared" si="483"/>
        <v>0</v>
      </c>
      <c r="AH1154" s="298">
        <f t="shared" si="484"/>
        <v>0</v>
      </c>
      <c r="AI1154" s="299">
        <f t="shared" si="485"/>
        <v>0</v>
      </c>
      <c r="AJ1154" s="300">
        <f t="shared" si="486"/>
        <v>0</v>
      </c>
      <c r="AK1154" s="301">
        <f t="shared" si="487"/>
        <v>0</v>
      </c>
      <c r="AL1154" s="298">
        <f t="shared" si="488"/>
        <v>0</v>
      </c>
      <c r="AM1154" s="299">
        <f t="shared" si="489"/>
        <v>0</v>
      </c>
      <c r="AN1154" s="300">
        <f t="shared" si="490"/>
        <v>0</v>
      </c>
      <c r="AO1154" s="301">
        <f t="shared" si="491"/>
        <v>0</v>
      </c>
      <c r="AP1154" s="298">
        <f t="shared" si="492"/>
        <v>0</v>
      </c>
      <c r="AQ1154" s="299">
        <f t="shared" si="493"/>
        <v>0</v>
      </c>
      <c r="AR1154" s="300">
        <f t="shared" si="494"/>
        <v>0</v>
      </c>
      <c r="AS1154" s="301">
        <f t="shared" si="495"/>
        <v>0</v>
      </c>
      <c r="AT1154" s="298">
        <f t="shared" si="496"/>
        <v>0</v>
      </c>
      <c r="AU1154" s="299">
        <f t="shared" si="497"/>
        <v>0</v>
      </c>
      <c r="AV1154" s="300">
        <f t="shared" si="498"/>
        <v>0</v>
      </c>
      <c r="AW1154" s="301">
        <f t="shared" si="499"/>
        <v>0</v>
      </c>
      <c r="AX1154" s="298">
        <f t="shared" si="500"/>
        <v>0</v>
      </c>
      <c r="AY1154" s="299">
        <f t="shared" si="501"/>
        <v>0</v>
      </c>
      <c r="AZ1154" s="300">
        <f t="shared" si="502"/>
        <v>0</v>
      </c>
      <c r="BA1154" s="301">
        <f t="shared" si="503"/>
        <v>0</v>
      </c>
      <c r="BB1154" s="298">
        <f t="shared" si="504"/>
        <v>0</v>
      </c>
      <c r="BC1154" s="299">
        <f t="shared" si="505"/>
        <v>0</v>
      </c>
      <c r="BD1154" s="300">
        <f t="shared" si="506"/>
        <v>0</v>
      </c>
      <c r="BE1154" s="301">
        <f t="shared" si="507"/>
        <v>0</v>
      </c>
      <c r="BF1154" s="298">
        <f t="shared" si="508"/>
        <v>0</v>
      </c>
      <c r="BG1154" s="299">
        <f t="shared" si="509"/>
        <v>0</v>
      </c>
      <c r="BH1154" s="300">
        <f t="shared" si="510"/>
        <v>0</v>
      </c>
      <c r="BI1154" s="301">
        <f t="shared" si="511"/>
        <v>0</v>
      </c>
      <c r="BJ1154" s="298">
        <f t="shared" si="512"/>
        <v>0</v>
      </c>
      <c r="BK1154" s="299">
        <f t="shared" si="513"/>
        <v>0</v>
      </c>
      <c r="BL1154" s="300">
        <f t="shared" si="514"/>
        <v>0</v>
      </c>
      <c r="BM1154" s="301">
        <f t="shared" si="515"/>
        <v>0</v>
      </c>
      <c r="BN1154" s="298">
        <f t="shared" si="516"/>
        <v>0</v>
      </c>
      <c r="BO1154" s="299">
        <f t="shared" si="517"/>
        <v>0</v>
      </c>
      <c r="BP1154" s="300">
        <f t="shared" si="518"/>
        <v>0</v>
      </c>
      <c r="BQ1154" s="301">
        <f t="shared" si="519"/>
        <v>0</v>
      </c>
      <c r="BR1154" s="298">
        <f t="shared" si="520"/>
        <v>0</v>
      </c>
      <c r="BS1154" s="299">
        <f t="shared" si="521"/>
        <v>0</v>
      </c>
      <c r="BT1154" s="300">
        <f t="shared" si="522"/>
        <v>0</v>
      </c>
      <c r="BU1154" s="301">
        <f t="shared" si="523"/>
        <v>0</v>
      </c>
      <c r="BV1154" s="298">
        <f t="shared" si="524"/>
        <v>0</v>
      </c>
      <c r="BW1154" s="299">
        <f t="shared" si="525"/>
        <v>0</v>
      </c>
      <c r="BX1154" s="300">
        <f t="shared" si="526"/>
        <v>0</v>
      </c>
      <c r="BY1154" s="301">
        <f t="shared" si="527"/>
        <v>0</v>
      </c>
      <c r="BZ1154" s="298">
        <f t="shared" si="528"/>
        <v>0</v>
      </c>
      <c r="CA1154" s="299">
        <f t="shared" si="529"/>
        <v>0</v>
      </c>
      <c r="CB1154" s="300">
        <f t="shared" si="530"/>
        <v>0</v>
      </c>
      <c r="CC1154" s="301">
        <f t="shared" si="531"/>
        <v>0</v>
      </c>
      <c r="CD1154" s="298">
        <f t="shared" si="532"/>
        <v>0</v>
      </c>
      <c r="CE1154" s="299">
        <f t="shared" si="533"/>
        <v>0</v>
      </c>
      <c r="CF1154" s="300">
        <f t="shared" si="534"/>
        <v>0</v>
      </c>
      <c r="CG1154" s="301">
        <f t="shared" si="535"/>
        <v>0</v>
      </c>
      <c r="CH1154" s="298">
        <f t="shared" si="536"/>
        <v>0</v>
      </c>
      <c r="CI1154" s="299">
        <f t="shared" si="537"/>
        <v>0</v>
      </c>
      <c r="CJ1154" s="300">
        <f t="shared" si="538"/>
        <v>0</v>
      </c>
      <c r="CK1154" s="301">
        <f t="shared" si="539"/>
        <v>0</v>
      </c>
      <c r="CL1154" s="298">
        <f t="shared" si="540"/>
        <v>0</v>
      </c>
      <c r="CM1154" s="299">
        <f t="shared" si="541"/>
        <v>0</v>
      </c>
      <c r="CN1154" s="300">
        <f t="shared" si="542"/>
        <v>0</v>
      </c>
      <c r="CO1154" s="301">
        <f t="shared" si="543"/>
        <v>0</v>
      </c>
      <c r="CP1154" s="298">
        <f t="shared" si="544"/>
        <v>0</v>
      </c>
      <c r="CQ1154" s="299">
        <f t="shared" si="545"/>
        <v>0</v>
      </c>
      <c r="CR1154" s="300">
        <f t="shared" si="546"/>
        <v>0</v>
      </c>
      <c r="CS1154" s="301">
        <f t="shared" si="547"/>
        <v>0</v>
      </c>
      <c r="CT1154" s="298">
        <f t="shared" si="548"/>
        <v>0</v>
      </c>
      <c r="CU1154" s="299">
        <f t="shared" si="549"/>
        <v>0</v>
      </c>
      <c r="CV1154" s="300">
        <f t="shared" si="550"/>
        <v>0</v>
      </c>
      <c r="CW1154" s="301">
        <f t="shared" si="551"/>
        <v>0</v>
      </c>
      <c r="CX1154" s="298">
        <f t="shared" si="552"/>
        <v>0</v>
      </c>
      <c r="CY1154" s="299">
        <f t="shared" si="553"/>
        <v>0</v>
      </c>
      <c r="CZ1154" s="300">
        <f t="shared" si="554"/>
        <v>0</v>
      </c>
      <c r="DA1154" s="301">
        <f t="shared" si="555"/>
        <v>0</v>
      </c>
      <c r="DB1154" s="371">
        <f t="shared" si="556"/>
        <v>0</v>
      </c>
      <c r="DC1154" s="303">
        <f t="shared" si="557"/>
        <v>0</v>
      </c>
      <c r="DD1154" s="304" t="str">
        <f>IF(DC1154=0,"",
IF(SUM($DC$1047:DC1154)=1,DE1154,
IF($DC$1167&gt;SUM($DC$1047:DC1154),_xlfn.CONCAT(", ",DE1154),
IF($DC$1167=SUM($DC$1047:DC1154),_xlfn.CONCAT(" y ",DE1154)))))</f>
        <v/>
      </c>
      <c r="DE1154" s="231" t="s">
        <v>6319</v>
      </c>
      <c r="DF1154" s="290">
        <f t="shared" si="558"/>
        <v>0</v>
      </c>
      <c r="DG1154" s="291" t="str">
        <f>IF(DF1154=0,"",
IF(SUM($DF$1047:DF1154)=1,DH1154,
IF($DF$1167&gt;SUM($DF$1047:DF1154),_xlfn.CONCAT(", ",DH1154),
IF($DF$1167=SUM($DF$1047:DF1154),_xlfn.CONCAT(" y ",DH1154)))))</f>
        <v/>
      </c>
      <c r="DH1154" s="222" t="s">
        <v>6319</v>
      </c>
      <c r="DI1154" s="378">
        <f t="shared" si="559"/>
        <v>0</v>
      </c>
      <c r="DJ1154" s="379">
        <f t="shared" si="560"/>
        <v>0</v>
      </c>
      <c r="DK1154" s="380">
        <f t="shared" si="561"/>
        <v>0</v>
      </c>
    </row>
    <row r="1155" spans="1:115" ht="15" hidden="1" customHeight="1">
      <c r="A1155" s="81"/>
      <c r="B1155" s="82"/>
      <c r="C1155" s="87" t="s">
        <v>213</v>
      </c>
      <c r="D1155" s="623" t="str">
        <f>IF(CNGE_2024_M1_Secc1_Sub1!$D150="","",CNGE_2024_M1_Secc1_Sub1!$D150)</f>
        <v/>
      </c>
      <c r="E1155" s="624"/>
      <c r="F1155" s="624"/>
      <c r="G1155" s="624"/>
      <c r="H1155" s="624"/>
      <c r="I1155" s="624"/>
      <c r="J1155" s="624"/>
      <c r="K1155" s="624"/>
      <c r="L1155" s="625"/>
      <c r="M1155" s="111"/>
      <c r="N1155" s="111"/>
      <c r="O1155" s="111"/>
      <c r="P1155" s="111"/>
      <c r="Q1155" s="111"/>
      <c r="R1155" s="111"/>
      <c r="S1155" s="111"/>
      <c r="T1155" s="111"/>
      <c r="U1155" s="111"/>
      <c r="V1155" s="111"/>
      <c r="W1155" s="111"/>
      <c r="X1155" s="111"/>
      <c r="Y1155" s="111"/>
      <c r="Z1155" s="111"/>
      <c r="AA1155" s="111"/>
      <c r="AB1155" s="111"/>
      <c r="AC1155" s="111"/>
      <c r="AD1155" s="111"/>
      <c r="AE1155" s="8"/>
      <c r="AG1155" s="269">
        <f t="shared" si="483"/>
        <v>0</v>
      </c>
      <c r="AH1155" s="298">
        <f t="shared" si="484"/>
        <v>0</v>
      </c>
      <c r="AI1155" s="299">
        <f t="shared" si="485"/>
        <v>0</v>
      </c>
      <c r="AJ1155" s="300">
        <f t="shared" si="486"/>
        <v>0</v>
      </c>
      <c r="AK1155" s="301">
        <f t="shared" si="487"/>
        <v>0</v>
      </c>
      <c r="AL1155" s="298">
        <f t="shared" si="488"/>
        <v>0</v>
      </c>
      <c r="AM1155" s="299">
        <f t="shared" si="489"/>
        <v>0</v>
      </c>
      <c r="AN1155" s="300">
        <f t="shared" si="490"/>
        <v>0</v>
      </c>
      <c r="AO1155" s="301">
        <f t="shared" si="491"/>
        <v>0</v>
      </c>
      <c r="AP1155" s="298">
        <f t="shared" si="492"/>
        <v>0</v>
      </c>
      <c r="AQ1155" s="299">
        <f t="shared" si="493"/>
        <v>0</v>
      </c>
      <c r="AR1155" s="300">
        <f t="shared" si="494"/>
        <v>0</v>
      </c>
      <c r="AS1155" s="301">
        <f t="shared" si="495"/>
        <v>0</v>
      </c>
      <c r="AT1155" s="298">
        <f t="shared" si="496"/>
        <v>0</v>
      </c>
      <c r="AU1155" s="299">
        <f t="shared" si="497"/>
        <v>0</v>
      </c>
      <c r="AV1155" s="300">
        <f t="shared" si="498"/>
        <v>0</v>
      </c>
      <c r="AW1155" s="301">
        <f t="shared" si="499"/>
        <v>0</v>
      </c>
      <c r="AX1155" s="298">
        <f t="shared" si="500"/>
        <v>0</v>
      </c>
      <c r="AY1155" s="299">
        <f t="shared" si="501"/>
        <v>0</v>
      </c>
      <c r="AZ1155" s="300">
        <f t="shared" si="502"/>
        <v>0</v>
      </c>
      <c r="BA1155" s="301">
        <f t="shared" si="503"/>
        <v>0</v>
      </c>
      <c r="BB1155" s="298">
        <f t="shared" si="504"/>
        <v>0</v>
      </c>
      <c r="BC1155" s="299">
        <f t="shared" si="505"/>
        <v>0</v>
      </c>
      <c r="BD1155" s="300">
        <f t="shared" si="506"/>
        <v>0</v>
      </c>
      <c r="BE1155" s="301">
        <f t="shared" si="507"/>
        <v>0</v>
      </c>
      <c r="BF1155" s="298">
        <f t="shared" si="508"/>
        <v>0</v>
      </c>
      <c r="BG1155" s="299">
        <f t="shared" si="509"/>
        <v>0</v>
      </c>
      <c r="BH1155" s="300">
        <f t="shared" si="510"/>
        <v>0</v>
      </c>
      <c r="BI1155" s="301">
        <f t="shared" si="511"/>
        <v>0</v>
      </c>
      <c r="BJ1155" s="298">
        <f t="shared" si="512"/>
        <v>0</v>
      </c>
      <c r="BK1155" s="299">
        <f t="shared" si="513"/>
        <v>0</v>
      </c>
      <c r="BL1155" s="300">
        <f t="shared" si="514"/>
        <v>0</v>
      </c>
      <c r="BM1155" s="301">
        <f t="shared" si="515"/>
        <v>0</v>
      </c>
      <c r="BN1155" s="298">
        <f t="shared" si="516"/>
        <v>0</v>
      </c>
      <c r="BO1155" s="299">
        <f t="shared" si="517"/>
        <v>0</v>
      </c>
      <c r="BP1155" s="300">
        <f t="shared" si="518"/>
        <v>0</v>
      </c>
      <c r="BQ1155" s="301">
        <f t="shared" si="519"/>
        <v>0</v>
      </c>
      <c r="BR1155" s="298">
        <f t="shared" si="520"/>
        <v>0</v>
      </c>
      <c r="BS1155" s="299">
        <f t="shared" si="521"/>
        <v>0</v>
      </c>
      <c r="BT1155" s="300">
        <f t="shared" si="522"/>
        <v>0</v>
      </c>
      <c r="BU1155" s="301">
        <f t="shared" si="523"/>
        <v>0</v>
      </c>
      <c r="BV1155" s="298">
        <f t="shared" si="524"/>
        <v>0</v>
      </c>
      <c r="BW1155" s="299">
        <f t="shared" si="525"/>
        <v>0</v>
      </c>
      <c r="BX1155" s="300">
        <f t="shared" si="526"/>
        <v>0</v>
      </c>
      <c r="BY1155" s="301">
        <f t="shared" si="527"/>
        <v>0</v>
      </c>
      <c r="BZ1155" s="298">
        <f t="shared" si="528"/>
        <v>0</v>
      </c>
      <c r="CA1155" s="299">
        <f t="shared" si="529"/>
        <v>0</v>
      </c>
      <c r="CB1155" s="300">
        <f t="shared" si="530"/>
        <v>0</v>
      </c>
      <c r="CC1155" s="301">
        <f t="shared" si="531"/>
        <v>0</v>
      </c>
      <c r="CD1155" s="298">
        <f t="shared" si="532"/>
        <v>0</v>
      </c>
      <c r="CE1155" s="299">
        <f t="shared" si="533"/>
        <v>0</v>
      </c>
      <c r="CF1155" s="300">
        <f t="shared" si="534"/>
        <v>0</v>
      </c>
      <c r="CG1155" s="301">
        <f t="shared" si="535"/>
        <v>0</v>
      </c>
      <c r="CH1155" s="298">
        <f t="shared" si="536"/>
        <v>0</v>
      </c>
      <c r="CI1155" s="299">
        <f t="shared" si="537"/>
        <v>0</v>
      </c>
      <c r="CJ1155" s="300">
        <f t="shared" si="538"/>
        <v>0</v>
      </c>
      <c r="CK1155" s="301">
        <f t="shared" si="539"/>
        <v>0</v>
      </c>
      <c r="CL1155" s="298">
        <f t="shared" si="540"/>
        <v>0</v>
      </c>
      <c r="CM1155" s="299">
        <f t="shared" si="541"/>
        <v>0</v>
      </c>
      <c r="CN1155" s="300">
        <f t="shared" si="542"/>
        <v>0</v>
      </c>
      <c r="CO1155" s="301">
        <f t="shared" si="543"/>
        <v>0</v>
      </c>
      <c r="CP1155" s="298">
        <f t="shared" si="544"/>
        <v>0</v>
      </c>
      <c r="CQ1155" s="299">
        <f t="shared" si="545"/>
        <v>0</v>
      </c>
      <c r="CR1155" s="300">
        <f t="shared" si="546"/>
        <v>0</v>
      </c>
      <c r="CS1155" s="301">
        <f t="shared" si="547"/>
        <v>0</v>
      </c>
      <c r="CT1155" s="298">
        <f t="shared" si="548"/>
        <v>0</v>
      </c>
      <c r="CU1155" s="299">
        <f t="shared" si="549"/>
        <v>0</v>
      </c>
      <c r="CV1155" s="300">
        <f t="shared" si="550"/>
        <v>0</v>
      </c>
      <c r="CW1155" s="301">
        <f t="shared" si="551"/>
        <v>0</v>
      </c>
      <c r="CX1155" s="298">
        <f t="shared" si="552"/>
        <v>0</v>
      </c>
      <c r="CY1155" s="299">
        <f t="shared" si="553"/>
        <v>0</v>
      </c>
      <c r="CZ1155" s="300">
        <f t="shared" si="554"/>
        <v>0</v>
      </c>
      <c r="DA1155" s="301">
        <f t="shared" si="555"/>
        <v>0</v>
      </c>
      <c r="DB1155" s="371">
        <f t="shared" si="556"/>
        <v>0</v>
      </c>
      <c r="DC1155" s="303">
        <f t="shared" si="557"/>
        <v>0</v>
      </c>
      <c r="DD1155" s="304" t="str">
        <f>IF(DC1155=0,"",
IF(SUM($DC$1047:DC1155)=1,DE1155,
IF($DC$1167&gt;SUM($DC$1047:DC1155),_xlfn.CONCAT(", ",DE1155),
IF($DC$1167=SUM($DC$1047:DC1155),_xlfn.CONCAT(" y ",DE1155)))))</f>
        <v/>
      </c>
      <c r="DE1155" s="231" t="s">
        <v>6320</v>
      </c>
      <c r="DF1155" s="290">
        <f t="shared" si="558"/>
        <v>0</v>
      </c>
      <c r="DG1155" s="291" t="str">
        <f>IF(DF1155=0,"",
IF(SUM($DF$1047:DF1155)=1,DH1155,
IF($DF$1167&gt;SUM($DF$1047:DF1155),_xlfn.CONCAT(", ",DH1155),
IF($DF$1167=SUM($DF$1047:DF1155),_xlfn.CONCAT(" y ",DH1155)))))</f>
        <v/>
      </c>
      <c r="DH1155" s="222" t="s">
        <v>6320</v>
      </c>
      <c r="DI1155" s="378">
        <f t="shared" si="559"/>
        <v>0</v>
      </c>
      <c r="DJ1155" s="379">
        <f t="shared" si="560"/>
        <v>0</v>
      </c>
      <c r="DK1155" s="380">
        <f t="shared" si="561"/>
        <v>0</v>
      </c>
    </row>
    <row r="1156" spans="1:115" ht="15" hidden="1" customHeight="1">
      <c r="A1156" s="6"/>
      <c r="B1156" s="5"/>
      <c r="C1156" s="87" t="s">
        <v>214</v>
      </c>
      <c r="D1156" s="623" t="str">
        <f>IF(CNGE_2024_M1_Secc1_Sub1!$D151="","",CNGE_2024_M1_Secc1_Sub1!$D151)</f>
        <v/>
      </c>
      <c r="E1156" s="624"/>
      <c r="F1156" s="624"/>
      <c r="G1156" s="624"/>
      <c r="H1156" s="624"/>
      <c r="I1156" s="624"/>
      <c r="J1156" s="624"/>
      <c r="K1156" s="624"/>
      <c r="L1156" s="625"/>
      <c r="M1156" s="111"/>
      <c r="N1156" s="111"/>
      <c r="O1156" s="111"/>
      <c r="P1156" s="111"/>
      <c r="Q1156" s="111"/>
      <c r="R1156" s="111"/>
      <c r="S1156" s="111"/>
      <c r="T1156" s="111"/>
      <c r="U1156" s="111"/>
      <c r="V1156" s="111"/>
      <c r="W1156" s="111"/>
      <c r="X1156" s="111"/>
      <c r="Y1156" s="111"/>
      <c r="Z1156" s="111"/>
      <c r="AA1156" s="111"/>
      <c r="AB1156" s="111"/>
      <c r="AC1156" s="111"/>
      <c r="AD1156" s="111"/>
      <c r="AE1156" s="8"/>
      <c r="AG1156" s="269">
        <f t="shared" si="483"/>
        <v>0</v>
      </c>
      <c r="AH1156" s="298">
        <f t="shared" si="484"/>
        <v>0</v>
      </c>
      <c r="AI1156" s="299">
        <f t="shared" si="485"/>
        <v>0</v>
      </c>
      <c r="AJ1156" s="300">
        <f t="shared" si="486"/>
        <v>0</v>
      </c>
      <c r="AK1156" s="301">
        <f t="shared" si="487"/>
        <v>0</v>
      </c>
      <c r="AL1156" s="298">
        <f t="shared" si="488"/>
        <v>0</v>
      </c>
      <c r="AM1156" s="299">
        <f t="shared" si="489"/>
        <v>0</v>
      </c>
      <c r="AN1156" s="300">
        <f t="shared" si="490"/>
        <v>0</v>
      </c>
      <c r="AO1156" s="301">
        <f t="shared" si="491"/>
        <v>0</v>
      </c>
      <c r="AP1156" s="298">
        <f t="shared" si="492"/>
        <v>0</v>
      </c>
      <c r="AQ1156" s="299">
        <f t="shared" si="493"/>
        <v>0</v>
      </c>
      <c r="AR1156" s="300">
        <f t="shared" si="494"/>
        <v>0</v>
      </c>
      <c r="AS1156" s="301">
        <f t="shared" si="495"/>
        <v>0</v>
      </c>
      <c r="AT1156" s="298">
        <f t="shared" si="496"/>
        <v>0</v>
      </c>
      <c r="AU1156" s="299">
        <f t="shared" si="497"/>
        <v>0</v>
      </c>
      <c r="AV1156" s="300">
        <f t="shared" si="498"/>
        <v>0</v>
      </c>
      <c r="AW1156" s="301">
        <f t="shared" si="499"/>
        <v>0</v>
      </c>
      <c r="AX1156" s="298">
        <f t="shared" si="500"/>
        <v>0</v>
      </c>
      <c r="AY1156" s="299">
        <f t="shared" si="501"/>
        <v>0</v>
      </c>
      <c r="AZ1156" s="300">
        <f t="shared" si="502"/>
        <v>0</v>
      </c>
      <c r="BA1156" s="301">
        <f t="shared" si="503"/>
        <v>0</v>
      </c>
      <c r="BB1156" s="298">
        <f t="shared" si="504"/>
        <v>0</v>
      </c>
      <c r="BC1156" s="299">
        <f t="shared" si="505"/>
        <v>0</v>
      </c>
      <c r="BD1156" s="300">
        <f t="shared" si="506"/>
        <v>0</v>
      </c>
      <c r="BE1156" s="301">
        <f t="shared" si="507"/>
        <v>0</v>
      </c>
      <c r="BF1156" s="298">
        <f t="shared" si="508"/>
        <v>0</v>
      </c>
      <c r="BG1156" s="299">
        <f t="shared" si="509"/>
        <v>0</v>
      </c>
      <c r="BH1156" s="300">
        <f t="shared" si="510"/>
        <v>0</v>
      </c>
      <c r="BI1156" s="301">
        <f t="shared" si="511"/>
        <v>0</v>
      </c>
      <c r="BJ1156" s="298">
        <f t="shared" si="512"/>
        <v>0</v>
      </c>
      <c r="BK1156" s="299">
        <f t="shared" si="513"/>
        <v>0</v>
      </c>
      <c r="BL1156" s="300">
        <f t="shared" si="514"/>
        <v>0</v>
      </c>
      <c r="BM1156" s="301">
        <f t="shared" si="515"/>
        <v>0</v>
      </c>
      <c r="BN1156" s="298">
        <f t="shared" si="516"/>
        <v>0</v>
      </c>
      <c r="BO1156" s="299">
        <f t="shared" si="517"/>
        <v>0</v>
      </c>
      <c r="BP1156" s="300">
        <f t="shared" si="518"/>
        <v>0</v>
      </c>
      <c r="BQ1156" s="301">
        <f t="shared" si="519"/>
        <v>0</v>
      </c>
      <c r="BR1156" s="298">
        <f t="shared" si="520"/>
        <v>0</v>
      </c>
      <c r="BS1156" s="299">
        <f t="shared" si="521"/>
        <v>0</v>
      </c>
      <c r="BT1156" s="300">
        <f t="shared" si="522"/>
        <v>0</v>
      </c>
      <c r="BU1156" s="301">
        <f t="shared" si="523"/>
        <v>0</v>
      </c>
      <c r="BV1156" s="298">
        <f t="shared" si="524"/>
        <v>0</v>
      </c>
      <c r="BW1156" s="299">
        <f t="shared" si="525"/>
        <v>0</v>
      </c>
      <c r="BX1156" s="300">
        <f t="shared" si="526"/>
        <v>0</v>
      </c>
      <c r="BY1156" s="301">
        <f t="shared" si="527"/>
        <v>0</v>
      </c>
      <c r="BZ1156" s="298">
        <f t="shared" si="528"/>
        <v>0</v>
      </c>
      <c r="CA1156" s="299">
        <f t="shared" si="529"/>
        <v>0</v>
      </c>
      <c r="CB1156" s="300">
        <f t="shared" si="530"/>
        <v>0</v>
      </c>
      <c r="CC1156" s="301">
        <f t="shared" si="531"/>
        <v>0</v>
      </c>
      <c r="CD1156" s="298">
        <f t="shared" si="532"/>
        <v>0</v>
      </c>
      <c r="CE1156" s="299">
        <f t="shared" si="533"/>
        <v>0</v>
      </c>
      <c r="CF1156" s="300">
        <f t="shared" si="534"/>
        <v>0</v>
      </c>
      <c r="CG1156" s="301">
        <f t="shared" si="535"/>
        <v>0</v>
      </c>
      <c r="CH1156" s="298">
        <f t="shared" si="536"/>
        <v>0</v>
      </c>
      <c r="CI1156" s="299">
        <f t="shared" si="537"/>
        <v>0</v>
      </c>
      <c r="CJ1156" s="300">
        <f t="shared" si="538"/>
        <v>0</v>
      </c>
      <c r="CK1156" s="301">
        <f t="shared" si="539"/>
        <v>0</v>
      </c>
      <c r="CL1156" s="298">
        <f t="shared" si="540"/>
        <v>0</v>
      </c>
      <c r="CM1156" s="299">
        <f t="shared" si="541"/>
        <v>0</v>
      </c>
      <c r="CN1156" s="300">
        <f t="shared" si="542"/>
        <v>0</v>
      </c>
      <c r="CO1156" s="301">
        <f t="shared" si="543"/>
        <v>0</v>
      </c>
      <c r="CP1156" s="298">
        <f t="shared" si="544"/>
        <v>0</v>
      </c>
      <c r="CQ1156" s="299">
        <f t="shared" si="545"/>
        <v>0</v>
      </c>
      <c r="CR1156" s="300">
        <f t="shared" si="546"/>
        <v>0</v>
      </c>
      <c r="CS1156" s="301">
        <f t="shared" si="547"/>
        <v>0</v>
      </c>
      <c r="CT1156" s="298">
        <f t="shared" si="548"/>
        <v>0</v>
      </c>
      <c r="CU1156" s="299">
        <f t="shared" si="549"/>
        <v>0</v>
      </c>
      <c r="CV1156" s="300">
        <f t="shared" si="550"/>
        <v>0</v>
      </c>
      <c r="CW1156" s="301">
        <f t="shared" si="551"/>
        <v>0</v>
      </c>
      <c r="CX1156" s="298">
        <f t="shared" si="552"/>
        <v>0</v>
      </c>
      <c r="CY1156" s="299">
        <f t="shared" si="553"/>
        <v>0</v>
      </c>
      <c r="CZ1156" s="300">
        <f t="shared" si="554"/>
        <v>0</v>
      </c>
      <c r="DA1156" s="301">
        <f t="shared" si="555"/>
        <v>0</v>
      </c>
      <c r="DB1156" s="371">
        <f t="shared" si="556"/>
        <v>0</v>
      </c>
      <c r="DC1156" s="303">
        <f t="shared" si="557"/>
        <v>0</v>
      </c>
      <c r="DD1156" s="304" t="str">
        <f>IF(DC1156=0,"",
IF(SUM($DC$1047:DC1156)=1,DE1156,
IF($DC$1167&gt;SUM($DC$1047:DC1156),_xlfn.CONCAT(", ",DE1156),
IF($DC$1167=SUM($DC$1047:DC1156),_xlfn.CONCAT(" y ",DE1156)))))</f>
        <v/>
      </c>
      <c r="DE1156" s="231" t="s">
        <v>6321</v>
      </c>
      <c r="DF1156" s="290">
        <f t="shared" si="558"/>
        <v>0</v>
      </c>
      <c r="DG1156" s="291" t="str">
        <f>IF(DF1156=0,"",
IF(SUM($DF$1047:DF1156)=1,DH1156,
IF($DF$1167&gt;SUM($DF$1047:DF1156),_xlfn.CONCAT(", ",DH1156),
IF($DF$1167=SUM($DF$1047:DF1156),_xlfn.CONCAT(" y ",DH1156)))))</f>
        <v/>
      </c>
      <c r="DH1156" s="222" t="s">
        <v>6321</v>
      </c>
      <c r="DI1156" s="378">
        <f t="shared" si="559"/>
        <v>0</v>
      </c>
      <c r="DJ1156" s="379">
        <f t="shared" si="560"/>
        <v>0</v>
      </c>
      <c r="DK1156" s="380">
        <f t="shared" si="561"/>
        <v>0</v>
      </c>
    </row>
    <row r="1157" spans="1:115" ht="15" hidden="1" customHeight="1">
      <c r="A1157" s="6"/>
      <c r="B1157" s="5"/>
      <c r="C1157" s="87" t="s">
        <v>215</v>
      </c>
      <c r="D1157" s="623" t="str">
        <f>IF(CNGE_2024_M1_Secc1_Sub1!$D152="","",CNGE_2024_M1_Secc1_Sub1!$D152)</f>
        <v/>
      </c>
      <c r="E1157" s="624"/>
      <c r="F1157" s="624"/>
      <c r="G1157" s="624"/>
      <c r="H1157" s="624"/>
      <c r="I1157" s="624"/>
      <c r="J1157" s="624"/>
      <c r="K1157" s="624"/>
      <c r="L1157" s="625"/>
      <c r="M1157" s="111"/>
      <c r="N1157" s="111"/>
      <c r="O1157" s="111"/>
      <c r="P1157" s="111"/>
      <c r="Q1157" s="111"/>
      <c r="R1157" s="111"/>
      <c r="S1157" s="111"/>
      <c r="T1157" s="111"/>
      <c r="U1157" s="111"/>
      <c r="V1157" s="111"/>
      <c r="W1157" s="111"/>
      <c r="X1157" s="111"/>
      <c r="Y1157" s="111"/>
      <c r="Z1157" s="111"/>
      <c r="AA1157" s="111"/>
      <c r="AB1157" s="111"/>
      <c r="AC1157" s="111"/>
      <c r="AD1157" s="111"/>
      <c r="AE1157" s="8"/>
      <c r="AG1157" s="269">
        <f t="shared" si="483"/>
        <v>0</v>
      </c>
      <c r="AH1157" s="298">
        <f t="shared" si="484"/>
        <v>0</v>
      </c>
      <c r="AI1157" s="299">
        <f t="shared" si="485"/>
        <v>0</v>
      </c>
      <c r="AJ1157" s="300">
        <f t="shared" si="486"/>
        <v>0</v>
      </c>
      <c r="AK1157" s="301">
        <f t="shared" si="487"/>
        <v>0</v>
      </c>
      <c r="AL1157" s="298">
        <f t="shared" si="488"/>
        <v>0</v>
      </c>
      <c r="AM1157" s="299">
        <f t="shared" si="489"/>
        <v>0</v>
      </c>
      <c r="AN1157" s="300">
        <f t="shared" si="490"/>
        <v>0</v>
      </c>
      <c r="AO1157" s="301">
        <f t="shared" si="491"/>
        <v>0</v>
      </c>
      <c r="AP1157" s="298">
        <f t="shared" si="492"/>
        <v>0</v>
      </c>
      <c r="AQ1157" s="299">
        <f t="shared" si="493"/>
        <v>0</v>
      </c>
      <c r="AR1157" s="300">
        <f t="shared" si="494"/>
        <v>0</v>
      </c>
      <c r="AS1157" s="301">
        <f t="shared" si="495"/>
        <v>0</v>
      </c>
      <c r="AT1157" s="298">
        <f t="shared" si="496"/>
        <v>0</v>
      </c>
      <c r="AU1157" s="299">
        <f t="shared" si="497"/>
        <v>0</v>
      </c>
      <c r="AV1157" s="300">
        <f t="shared" si="498"/>
        <v>0</v>
      </c>
      <c r="AW1157" s="301">
        <f t="shared" si="499"/>
        <v>0</v>
      </c>
      <c r="AX1157" s="298">
        <f t="shared" si="500"/>
        <v>0</v>
      </c>
      <c r="AY1157" s="299">
        <f t="shared" si="501"/>
        <v>0</v>
      </c>
      <c r="AZ1157" s="300">
        <f t="shared" si="502"/>
        <v>0</v>
      </c>
      <c r="BA1157" s="301">
        <f t="shared" si="503"/>
        <v>0</v>
      </c>
      <c r="BB1157" s="298">
        <f t="shared" si="504"/>
        <v>0</v>
      </c>
      <c r="BC1157" s="299">
        <f t="shared" si="505"/>
        <v>0</v>
      </c>
      <c r="BD1157" s="300">
        <f t="shared" si="506"/>
        <v>0</v>
      </c>
      <c r="BE1157" s="301">
        <f t="shared" si="507"/>
        <v>0</v>
      </c>
      <c r="BF1157" s="298">
        <f t="shared" si="508"/>
        <v>0</v>
      </c>
      <c r="BG1157" s="299">
        <f t="shared" si="509"/>
        <v>0</v>
      </c>
      <c r="BH1157" s="300">
        <f t="shared" si="510"/>
        <v>0</v>
      </c>
      <c r="BI1157" s="301">
        <f t="shared" si="511"/>
        <v>0</v>
      </c>
      <c r="BJ1157" s="298">
        <f t="shared" si="512"/>
        <v>0</v>
      </c>
      <c r="BK1157" s="299">
        <f t="shared" si="513"/>
        <v>0</v>
      </c>
      <c r="BL1157" s="300">
        <f t="shared" si="514"/>
        <v>0</v>
      </c>
      <c r="BM1157" s="301">
        <f t="shared" si="515"/>
        <v>0</v>
      </c>
      <c r="BN1157" s="298">
        <f t="shared" si="516"/>
        <v>0</v>
      </c>
      <c r="BO1157" s="299">
        <f t="shared" si="517"/>
        <v>0</v>
      </c>
      <c r="BP1157" s="300">
        <f t="shared" si="518"/>
        <v>0</v>
      </c>
      <c r="BQ1157" s="301">
        <f t="shared" si="519"/>
        <v>0</v>
      </c>
      <c r="BR1157" s="298">
        <f t="shared" si="520"/>
        <v>0</v>
      </c>
      <c r="BS1157" s="299">
        <f t="shared" si="521"/>
        <v>0</v>
      </c>
      <c r="BT1157" s="300">
        <f t="shared" si="522"/>
        <v>0</v>
      </c>
      <c r="BU1157" s="301">
        <f t="shared" si="523"/>
        <v>0</v>
      </c>
      <c r="BV1157" s="298">
        <f t="shared" si="524"/>
        <v>0</v>
      </c>
      <c r="BW1157" s="299">
        <f t="shared" si="525"/>
        <v>0</v>
      </c>
      <c r="BX1157" s="300">
        <f t="shared" si="526"/>
        <v>0</v>
      </c>
      <c r="BY1157" s="301">
        <f t="shared" si="527"/>
        <v>0</v>
      </c>
      <c r="BZ1157" s="298">
        <f t="shared" si="528"/>
        <v>0</v>
      </c>
      <c r="CA1157" s="299">
        <f t="shared" si="529"/>
        <v>0</v>
      </c>
      <c r="CB1157" s="300">
        <f t="shared" si="530"/>
        <v>0</v>
      </c>
      <c r="CC1157" s="301">
        <f t="shared" si="531"/>
        <v>0</v>
      </c>
      <c r="CD1157" s="298">
        <f t="shared" si="532"/>
        <v>0</v>
      </c>
      <c r="CE1157" s="299">
        <f t="shared" si="533"/>
        <v>0</v>
      </c>
      <c r="CF1157" s="300">
        <f t="shared" si="534"/>
        <v>0</v>
      </c>
      <c r="CG1157" s="301">
        <f t="shared" si="535"/>
        <v>0</v>
      </c>
      <c r="CH1157" s="298">
        <f t="shared" si="536"/>
        <v>0</v>
      </c>
      <c r="CI1157" s="299">
        <f t="shared" si="537"/>
        <v>0</v>
      </c>
      <c r="CJ1157" s="300">
        <f t="shared" si="538"/>
        <v>0</v>
      </c>
      <c r="CK1157" s="301">
        <f t="shared" si="539"/>
        <v>0</v>
      </c>
      <c r="CL1157" s="298">
        <f t="shared" si="540"/>
        <v>0</v>
      </c>
      <c r="CM1157" s="299">
        <f t="shared" si="541"/>
        <v>0</v>
      </c>
      <c r="CN1157" s="300">
        <f t="shared" si="542"/>
        <v>0</v>
      </c>
      <c r="CO1157" s="301">
        <f t="shared" si="543"/>
        <v>0</v>
      </c>
      <c r="CP1157" s="298">
        <f t="shared" si="544"/>
        <v>0</v>
      </c>
      <c r="CQ1157" s="299">
        <f t="shared" si="545"/>
        <v>0</v>
      </c>
      <c r="CR1157" s="300">
        <f t="shared" si="546"/>
        <v>0</v>
      </c>
      <c r="CS1157" s="301">
        <f t="shared" si="547"/>
        <v>0</v>
      </c>
      <c r="CT1157" s="298">
        <f t="shared" si="548"/>
        <v>0</v>
      </c>
      <c r="CU1157" s="299">
        <f t="shared" si="549"/>
        <v>0</v>
      </c>
      <c r="CV1157" s="300">
        <f t="shared" si="550"/>
        <v>0</v>
      </c>
      <c r="CW1157" s="301">
        <f t="shared" si="551"/>
        <v>0</v>
      </c>
      <c r="CX1157" s="298">
        <f t="shared" si="552"/>
        <v>0</v>
      </c>
      <c r="CY1157" s="299">
        <f t="shared" si="553"/>
        <v>0</v>
      </c>
      <c r="CZ1157" s="300">
        <f t="shared" si="554"/>
        <v>0</v>
      </c>
      <c r="DA1157" s="301">
        <f t="shared" si="555"/>
        <v>0</v>
      </c>
      <c r="DB1157" s="371">
        <f t="shared" si="556"/>
        <v>0</v>
      </c>
      <c r="DC1157" s="303">
        <f t="shared" si="557"/>
        <v>0</v>
      </c>
      <c r="DD1157" s="304" t="str">
        <f>IF(DC1157=0,"",
IF(SUM($DC$1047:DC1157)=1,DE1157,
IF($DC$1167&gt;SUM($DC$1047:DC1157),_xlfn.CONCAT(", ",DE1157),
IF($DC$1167=SUM($DC$1047:DC1157),_xlfn.CONCAT(" y ",DE1157)))))</f>
        <v/>
      </c>
      <c r="DE1157" s="231" t="s">
        <v>6322</v>
      </c>
      <c r="DF1157" s="290">
        <f t="shared" si="558"/>
        <v>0</v>
      </c>
      <c r="DG1157" s="291" t="str">
        <f>IF(DF1157=0,"",
IF(SUM($DF$1047:DF1157)=1,DH1157,
IF($DF$1167&gt;SUM($DF$1047:DF1157),_xlfn.CONCAT(", ",DH1157),
IF($DF$1167=SUM($DF$1047:DF1157),_xlfn.CONCAT(" y ",DH1157)))))</f>
        <v/>
      </c>
      <c r="DH1157" s="222" t="s">
        <v>6322</v>
      </c>
      <c r="DI1157" s="378">
        <f t="shared" si="559"/>
        <v>0</v>
      </c>
      <c r="DJ1157" s="379">
        <f t="shared" si="560"/>
        <v>0</v>
      </c>
      <c r="DK1157" s="380">
        <f t="shared" si="561"/>
        <v>0</v>
      </c>
    </row>
    <row r="1158" spans="1:115" ht="15" hidden="1" customHeight="1">
      <c r="A1158" s="6"/>
      <c r="B1158" s="5"/>
      <c r="C1158" s="87" t="s">
        <v>216</v>
      </c>
      <c r="D1158" s="623" t="str">
        <f>IF(CNGE_2024_M1_Secc1_Sub1!$D153="","",CNGE_2024_M1_Secc1_Sub1!$D153)</f>
        <v/>
      </c>
      <c r="E1158" s="624"/>
      <c r="F1158" s="624"/>
      <c r="G1158" s="624"/>
      <c r="H1158" s="624"/>
      <c r="I1158" s="624"/>
      <c r="J1158" s="624"/>
      <c r="K1158" s="624"/>
      <c r="L1158" s="625"/>
      <c r="M1158" s="111"/>
      <c r="N1158" s="111"/>
      <c r="O1158" s="111"/>
      <c r="P1158" s="111"/>
      <c r="Q1158" s="111"/>
      <c r="R1158" s="111"/>
      <c r="S1158" s="111"/>
      <c r="T1158" s="111"/>
      <c r="U1158" s="111"/>
      <c r="V1158" s="111"/>
      <c r="W1158" s="111"/>
      <c r="X1158" s="111"/>
      <c r="Y1158" s="111"/>
      <c r="Z1158" s="111"/>
      <c r="AA1158" s="111"/>
      <c r="AB1158" s="111"/>
      <c r="AC1158" s="111"/>
      <c r="AD1158" s="111"/>
      <c r="AE1158" s="8"/>
      <c r="AG1158" s="269">
        <f t="shared" si="483"/>
        <v>0</v>
      </c>
      <c r="AH1158" s="298">
        <f t="shared" si="484"/>
        <v>0</v>
      </c>
      <c r="AI1158" s="299">
        <f t="shared" si="485"/>
        <v>0</v>
      </c>
      <c r="AJ1158" s="300">
        <f t="shared" si="486"/>
        <v>0</v>
      </c>
      <c r="AK1158" s="301">
        <f t="shared" si="487"/>
        <v>0</v>
      </c>
      <c r="AL1158" s="298">
        <f t="shared" si="488"/>
        <v>0</v>
      </c>
      <c r="AM1158" s="299">
        <f t="shared" si="489"/>
        <v>0</v>
      </c>
      <c r="AN1158" s="300">
        <f t="shared" si="490"/>
        <v>0</v>
      </c>
      <c r="AO1158" s="301">
        <f t="shared" si="491"/>
        <v>0</v>
      </c>
      <c r="AP1158" s="298">
        <f t="shared" si="492"/>
        <v>0</v>
      </c>
      <c r="AQ1158" s="299">
        <f t="shared" si="493"/>
        <v>0</v>
      </c>
      <c r="AR1158" s="300">
        <f t="shared" si="494"/>
        <v>0</v>
      </c>
      <c r="AS1158" s="301">
        <f t="shared" si="495"/>
        <v>0</v>
      </c>
      <c r="AT1158" s="298">
        <f t="shared" si="496"/>
        <v>0</v>
      </c>
      <c r="AU1158" s="299">
        <f t="shared" si="497"/>
        <v>0</v>
      </c>
      <c r="AV1158" s="300">
        <f t="shared" si="498"/>
        <v>0</v>
      </c>
      <c r="AW1158" s="301">
        <f t="shared" si="499"/>
        <v>0</v>
      </c>
      <c r="AX1158" s="298">
        <f t="shared" si="500"/>
        <v>0</v>
      </c>
      <c r="AY1158" s="299">
        <f t="shared" si="501"/>
        <v>0</v>
      </c>
      <c r="AZ1158" s="300">
        <f t="shared" si="502"/>
        <v>0</v>
      </c>
      <c r="BA1158" s="301">
        <f t="shared" si="503"/>
        <v>0</v>
      </c>
      <c r="BB1158" s="298">
        <f t="shared" si="504"/>
        <v>0</v>
      </c>
      <c r="BC1158" s="299">
        <f t="shared" si="505"/>
        <v>0</v>
      </c>
      <c r="BD1158" s="300">
        <f t="shared" si="506"/>
        <v>0</v>
      </c>
      <c r="BE1158" s="301">
        <f t="shared" si="507"/>
        <v>0</v>
      </c>
      <c r="BF1158" s="298">
        <f t="shared" si="508"/>
        <v>0</v>
      </c>
      <c r="BG1158" s="299">
        <f t="shared" si="509"/>
        <v>0</v>
      </c>
      <c r="BH1158" s="300">
        <f t="shared" si="510"/>
        <v>0</v>
      </c>
      <c r="BI1158" s="301">
        <f t="shared" si="511"/>
        <v>0</v>
      </c>
      <c r="BJ1158" s="298">
        <f t="shared" si="512"/>
        <v>0</v>
      </c>
      <c r="BK1158" s="299">
        <f t="shared" si="513"/>
        <v>0</v>
      </c>
      <c r="BL1158" s="300">
        <f t="shared" si="514"/>
        <v>0</v>
      </c>
      <c r="BM1158" s="301">
        <f t="shared" si="515"/>
        <v>0</v>
      </c>
      <c r="BN1158" s="298">
        <f t="shared" si="516"/>
        <v>0</v>
      </c>
      <c r="BO1158" s="299">
        <f t="shared" si="517"/>
        <v>0</v>
      </c>
      <c r="BP1158" s="300">
        <f t="shared" si="518"/>
        <v>0</v>
      </c>
      <c r="BQ1158" s="301">
        <f t="shared" si="519"/>
        <v>0</v>
      </c>
      <c r="BR1158" s="298">
        <f t="shared" si="520"/>
        <v>0</v>
      </c>
      <c r="BS1158" s="299">
        <f t="shared" si="521"/>
        <v>0</v>
      </c>
      <c r="BT1158" s="300">
        <f t="shared" si="522"/>
        <v>0</v>
      </c>
      <c r="BU1158" s="301">
        <f t="shared" si="523"/>
        <v>0</v>
      </c>
      <c r="BV1158" s="298">
        <f t="shared" si="524"/>
        <v>0</v>
      </c>
      <c r="BW1158" s="299">
        <f t="shared" si="525"/>
        <v>0</v>
      </c>
      <c r="BX1158" s="300">
        <f t="shared" si="526"/>
        <v>0</v>
      </c>
      <c r="BY1158" s="301">
        <f t="shared" si="527"/>
        <v>0</v>
      </c>
      <c r="BZ1158" s="298">
        <f t="shared" si="528"/>
        <v>0</v>
      </c>
      <c r="CA1158" s="299">
        <f t="shared" si="529"/>
        <v>0</v>
      </c>
      <c r="CB1158" s="300">
        <f t="shared" si="530"/>
        <v>0</v>
      </c>
      <c r="CC1158" s="301">
        <f t="shared" si="531"/>
        <v>0</v>
      </c>
      <c r="CD1158" s="298">
        <f t="shared" si="532"/>
        <v>0</v>
      </c>
      <c r="CE1158" s="299">
        <f t="shared" si="533"/>
        <v>0</v>
      </c>
      <c r="CF1158" s="300">
        <f t="shared" si="534"/>
        <v>0</v>
      </c>
      <c r="CG1158" s="301">
        <f t="shared" si="535"/>
        <v>0</v>
      </c>
      <c r="CH1158" s="298">
        <f t="shared" si="536"/>
        <v>0</v>
      </c>
      <c r="CI1158" s="299">
        <f t="shared" si="537"/>
        <v>0</v>
      </c>
      <c r="CJ1158" s="300">
        <f t="shared" si="538"/>
        <v>0</v>
      </c>
      <c r="CK1158" s="301">
        <f t="shared" si="539"/>
        <v>0</v>
      </c>
      <c r="CL1158" s="298">
        <f t="shared" si="540"/>
        <v>0</v>
      </c>
      <c r="CM1158" s="299">
        <f t="shared" si="541"/>
        <v>0</v>
      </c>
      <c r="CN1158" s="300">
        <f t="shared" si="542"/>
        <v>0</v>
      </c>
      <c r="CO1158" s="301">
        <f t="shared" si="543"/>
        <v>0</v>
      </c>
      <c r="CP1158" s="298">
        <f t="shared" si="544"/>
        <v>0</v>
      </c>
      <c r="CQ1158" s="299">
        <f t="shared" si="545"/>
        <v>0</v>
      </c>
      <c r="CR1158" s="300">
        <f t="shared" si="546"/>
        <v>0</v>
      </c>
      <c r="CS1158" s="301">
        <f t="shared" si="547"/>
        <v>0</v>
      </c>
      <c r="CT1158" s="298">
        <f t="shared" si="548"/>
        <v>0</v>
      </c>
      <c r="CU1158" s="299">
        <f t="shared" si="549"/>
        <v>0</v>
      </c>
      <c r="CV1158" s="300">
        <f t="shared" si="550"/>
        <v>0</v>
      </c>
      <c r="CW1158" s="301">
        <f t="shared" si="551"/>
        <v>0</v>
      </c>
      <c r="CX1158" s="298">
        <f t="shared" si="552"/>
        <v>0</v>
      </c>
      <c r="CY1158" s="299">
        <f t="shared" si="553"/>
        <v>0</v>
      </c>
      <c r="CZ1158" s="300">
        <f t="shared" si="554"/>
        <v>0</v>
      </c>
      <c r="DA1158" s="301">
        <f t="shared" si="555"/>
        <v>0</v>
      </c>
      <c r="DB1158" s="371">
        <f t="shared" si="556"/>
        <v>0</v>
      </c>
      <c r="DC1158" s="303">
        <f t="shared" si="557"/>
        <v>0</v>
      </c>
      <c r="DD1158" s="304" t="str">
        <f>IF(DC1158=0,"",
IF(SUM($DC$1047:DC1158)=1,DE1158,
IF($DC$1167&gt;SUM($DC$1047:DC1158),_xlfn.CONCAT(", ",DE1158),
IF($DC$1167=SUM($DC$1047:DC1158),_xlfn.CONCAT(" y ",DE1158)))))</f>
        <v/>
      </c>
      <c r="DE1158" s="231" t="s">
        <v>6323</v>
      </c>
      <c r="DF1158" s="290">
        <f t="shared" si="558"/>
        <v>0</v>
      </c>
      <c r="DG1158" s="291" t="str">
        <f>IF(DF1158=0,"",
IF(SUM($DF$1047:DF1158)=1,DH1158,
IF($DF$1167&gt;SUM($DF$1047:DF1158),_xlfn.CONCAT(", ",DH1158),
IF($DF$1167=SUM($DF$1047:DF1158),_xlfn.CONCAT(" y ",DH1158)))))</f>
        <v/>
      </c>
      <c r="DH1158" s="222" t="s">
        <v>6323</v>
      </c>
      <c r="DI1158" s="378">
        <f t="shared" si="559"/>
        <v>0</v>
      </c>
      <c r="DJ1158" s="379">
        <f t="shared" si="560"/>
        <v>0</v>
      </c>
      <c r="DK1158" s="380">
        <f t="shared" si="561"/>
        <v>0</v>
      </c>
    </row>
    <row r="1159" spans="1:115" ht="15" hidden="1" customHeight="1">
      <c r="A1159" s="6"/>
      <c r="B1159" s="5"/>
      <c r="C1159" s="87" t="s">
        <v>217</v>
      </c>
      <c r="D1159" s="623" t="str">
        <f>IF(CNGE_2024_M1_Secc1_Sub1!$D154="","",CNGE_2024_M1_Secc1_Sub1!$D154)</f>
        <v/>
      </c>
      <c r="E1159" s="624"/>
      <c r="F1159" s="624"/>
      <c r="G1159" s="624"/>
      <c r="H1159" s="624"/>
      <c r="I1159" s="624"/>
      <c r="J1159" s="624"/>
      <c r="K1159" s="624"/>
      <c r="L1159" s="625"/>
      <c r="M1159" s="111"/>
      <c r="N1159" s="111"/>
      <c r="O1159" s="111"/>
      <c r="P1159" s="111"/>
      <c r="Q1159" s="111"/>
      <c r="R1159" s="111"/>
      <c r="S1159" s="111"/>
      <c r="T1159" s="111"/>
      <c r="U1159" s="111"/>
      <c r="V1159" s="111"/>
      <c r="W1159" s="111"/>
      <c r="X1159" s="111"/>
      <c r="Y1159" s="111"/>
      <c r="Z1159" s="111"/>
      <c r="AA1159" s="111"/>
      <c r="AB1159" s="111"/>
      <c r="AC1159" s="111"/>
      <c r="AD1159" s="111"/>
      <c r="AE1159" s="8"/>
      <c r="AG1159" s="269">
        <f t="shared" si="483"/>
        <v>0</v>
      </c>
      <c r="AH1159" s="298">
        <f t="shared" si="484"/>
        <v>0</v>
      </c>
      <c r="AI1159" s="299">
        <f t="shared" si="485"/>
        <v>0</v>
      </c>
      <c r="AJ1159" s="300">
        <f t="shared" si="486"/>
        <v>0</v>
      </c>
      <c r="AK1159" s="301">
        <f t="shared" si="487"/>
        <v>0</v>
      </c>
      <c r="AL1159" s="298">
        <f t="shared" si="488"/>
        <v>0</v>
      </c>
      <c r="AM1159" s="299">
        <f t="shared" si="489"/>
        <v>0</v>
      </c>
      <c r="AN1159" s="300">
        <f t="shared" si="490"/>
        <v>0</v>
      </c>
      <c r="AO1159" s="301">
        <f t="shared" si="491"/>
        <v>0</v>
      </c>
      <c r="AP1159" s="298">
        <f t="shared" si="492"/>
        <v>0</v>
      </c>
      <c r="AQ1159" s="299">
        <f t="shared" si="493"/>
        <v>0</v>
      </c>
      <c r="AR1159" s="300">
        <f t="shared" si="494"/>
        <v>0</v>
      </c>
      <c r="AS1159" s="301">
        <f t="shared" si="495"/>
        <v>0</v>
      </c>
      <c r="AT1159" s="298">
        <f t="shared" si="496"/>
        <v>0</v>
      </c>
      <c r="AU1159" s="299">
        <f t="shared" si="497"/>
        <v>0</v>
      </c>
      <c r="AV1159" s="300">
        <f t="shared" si="498"/>
        <v>0</v>
      </c>
      <c r="AW1159" s="301">
        <f t="shared" si="499"/>
        <v>0</v>
      </c>
      <c r="AX1159" s="298">
        <f t="shared" si="500"/>
        <v>0</v>
      </c>
      <c r="AY1159" s="299">
        <f t="shared" si="501"/>
        <v>0</v>
      </c>
      <c r="AZ1159" s="300">
        <f t="shared" si="502"/>
        <v>0</v>
      </c>
      <c r="BA1159" s="301">
        <f t="shared" si="503"/>
        <v>0</v>
      </c>
      <c r="BB1159" s="298">
        <f t="shared" si="504"/>
        <v>0</v>
      </c>
      <c r="BC1159" s="299">
        <f t="shared" si="505"/>
        <v>0</v>
      </c>
      <c r="BD1159" s="300">
        <f t="shared" si="506"/>
        <v>0</v>
      </c>
      <c r="BE1159" s="301">
        <f t="shared" si="507"/>
        <v>0</v>
      </c>
      <c r="BF1159" s="298">
        <f t="shared" si="508"/>
        <v>0</v>
      </c>
      <c r="BG1159" s="299">
        <f t="shared" si="509"/>
        <v>0</v>
      </c>
      <c r="BH1159" s="300">
        <f t="shared" si="510"/>
        <v>0</v>
      </c>
      <c r="BI1159" s="301">
        <f t="shared" si="511"/>
        <v>0</v>
      </c>
      <c r="BJ1159" s="298">
        <f t="shared" si="512"/>
        <v>0</v>
      </c>
      <c r="BK1159" s="299">
        <f t="shared" si="513"/>
        <v>0</v>
      </c>
      <c r="BL1159" s="300">
        <f t="shared" si="514"/>
        <v>0</v>
      </c>
      <c r="BM1159" s="301">
        <f t="shared" si="515"/>
        <v>0</v>
      </c>
      <c r="BN1159" s="298">
        <f t="shared" si="516"/>
        <v>0</v>
      </c>
      <c r="BO1159" s="299">
        <f t="shared" si="517"/>
        <v>0</v>
      </c>
      <c r="BP1159" s="300">
        <f t="shared" si="518"/>
        <v>0</v>
      </c>
      <c r="BQ1159" s="301">
        <f t="shared" si="519"/>
        <v>0</v>
      </c>
      <c r="BR1159" s="298">
        <f t="shared" si="520"/>
        <v>0</v>
      </c>
      <c r="BS1159" s="299">
        <f t="shared" si="521"/>
        <v>0</v>
      </c>
      <c r="BT1159" s="300">
        <f t="shared" si="522"/>
        <v>0</v>
      </c>
      <c r="BU1159" s="301">
        <f t="shared" si="523"/>
        <v>0</v>
      </c>
      <c r="BV1159" s="298">
        <f t="shared" si="524"/>
        <v>0</v>
      </c>
      <c r="BW1159" s="299">
        <f t="shared" si="525"/>
        <v>0</v>
      </c>
      <c r="BX1159" s="300">
        <f t="shared" si="526"/>
        <v>0</v>
      </c>
      <c r="BY1159" s="301">
        <f t="shared" si="527"/>
        <v>0</v>
      </c>
      <c r="BZ1159" s="298">
        <f t="shared" si="528"/>
        <v>0</v>
      </c>
      <c r="CA1159" s="299">
        <f t="shared" si="529"/>
        <v>0</v>
      </c>
      <c r="CB1159" s="300">
        <f t="shared" si="530"/>
        <v>0</v>
      </c>
      <c r="CC1159" s="301">
        <f t="shared" si="531"/>
        <v>0</v>
      </c>
      <c r="CD1159" s="298">
        <f t="shared" si="532"/>
        <v>0</v>
      </c>
      <c r="CE1159" s="299">
        <f t="shared" si="533"/>
        <v>0</v>
      </c>
      <c r="CF1159" s="300">
        <f t="shared" si="534"/>
        <v>0</v>
      </c>
      <c r="CG1159" s="301">
        <f t="shared" si="535"/>
        <v>0</v>
      </c>
      <c r="CH1159" s="298">
        <f t="shared" si="536"/>
        <v>0</v>
      </c>
      <c r="CI1159" s="299">
        <f t="shared" si="537"/>
        <v>0</v>
      </c>
      <c r="CJ1159" s="300">
        <f t="shared" si="538"/>
        <v>0</v>
      </c>
      <c r="CK1159" s="301">
        <f t="shared" si="539"/>
        <v>0</v>
      </c>
      <c r="CL1159" s="298">
        <f t="shared" si="540"/>
        <v>0</v>
      </c>
      <c r="CM1159" s="299">
        <f t="shared" si="541"/>
        <v>0</v>
      </c>
      <c r="CN1159" s="300">
        <f t="shared" si="542"/>
        <v>0</v>
      </c>
      <c r="CO1159" s="301">
        <f t="shared" si="543"/>
        <v>0</v>
      </c>
      <c r="CP1159" s="298">
        <f t="shared" si="544"/>
        <v>0</v>
      </c>
      <c r="CQ1159" s="299">
        <f t="shared" si="545"/>
        <v>0</v>
      </c>
      <c r="CR1159" s="300">
        <f t="shared" si="546"/>
        <v>0</v>
      </c>
      <c r="CS1159" s="301">
        <f t="shared" si="547"/>
        <v>0</v>
      </c>
      <c r="CT1159" s="298">
        <f t="shared" si="548"/>
        <v>0</v>
      </c>
      <c r="CU1159" s="299">
        <f t="shared" si="549"/>
        <v>0</v>
      </c>
      <c r="CV1159" s="300">
        <f t="shared" si="550"/>
        <v>0</v>
      </c>
      <c r="CW1159" s="301">
        <f t="shared" si="551"/>
        <v>0</v>
      </c>
      <c r="CX1159" s="298">
        <f t="shared" si="552"/>
        <v>0</v>
      </c>
      <c r="CY1159" s="299">
        <f t="shared" si="553"/>
        <v>0</v>
      </c>
      <c r="CZ1159" s="300">
        <f t="shared" si="554"/>
        <v>0</v>
      </c>
      <c r="DA1159" s="301">
        <f t="shared" si="555"/>
        <v>0</v>
      </c>
      <c r="DB1159" s="371">
        <f t="shared" si="556"/>
        <v>0</v>
      </c>
      <c r="DC1159" s="303">
        <f t="shared" si="557"/>
        <v>0</v>
      </c>
      <c r="DD1159" s="304" t="str">
        <f>IF(DC1159=0,"",
IF(SUM($DC$1047:DC1159)=1,DE1159,
IF($DC$1167&gt;SUM($DC$1047:DC1159),_xlfn.CONCAT(", ",DE1159),
IF($DC$1167=SUM($DC$1047:DC1159),_xlfn.CONCAT(" y ",DE1159)))))</f>
        <v/>
      </c>
      <c r="DE1159" s="231" t="s">
        <v>6324</v>
      </c>
      <c r="DF1159" s="290">
        <f t="shared" si="558"/>
        <v>0</v>
      </c>
      <c r="DG1159" s="291" t="str">
        <f>IF(DF1159=0,"",
IF(SUM($DF$1047:DF1159)=1,DH1159,
IF($DF$1167&gt;SUM($DF$1047:DF1159),_xlfn.CONCAT(", ",DH1159),
IF($DF$1167=SUM($DF$1047:DF1159),_xlfn.CONCAT(" y ",DH1159)))))</f>
        <v/>
      </c>
      <c r="DH1159" s="222" t="s">
        <v>6324</v>
      </c>
      <c r="DI1159" s="378">
        <f t="shared" si="559"/>
        <v>0</v>
      </c>
      <c r="DJ1159" s="379">
        <f t="shared" si="560"/>
        <v>0</v>
      </c>
      <c r="DK1159" s="380">
        <f t="shared" si="561"/>
        <v>0</v>
      </c>
    </row>
    <row r="1160" spans="1:115" ht="15" hidden="1" customHeight="1">
      <c r="A1160" s="6"/>
      <c r="B1160" s="5"/>
      <c r="C1160" s="87" t="s">
        <v>218</v>
      </c>
      <c r="D1160" s="623" t="str">
        <f>IF(CNGE_2024_M1_Secc1_Sub1!$D155="","",CNGE_2024_M1_Secc1_Sub1!$D155)</f>
        <v/>
      </c>
      <c r="E1160" s="624"/>
      <c r="F1160" s="624"/>
      <c r="G1160" s="624"/>
      <c r="H1160" s="624"/>
      <c r="I1160" s="624"/>
      <c r="J1160" s="624"/>
      <c r="K1160" s="624"/>
      <c r="L1160" s="625"/>
      <c r="M1160" s="111"/>
      <c r="N1160" s="111"/>
      <c r="O1160" s="111"/>
      <c r="P1160" s="111"/>
      <c r="Q1160" s="111"/>
      <c r="R1160" s="111"/>
      <c r="S1160" s="111"/>
      <c r="T1160" s="111"/>
      <c r="U1160" s="111"/>
      <c r="V1160" s="111"/>
      <c r="W1160" s="111"/>
      <c r="X1160" s="111"/>
      <c r="Y1160" s="111"/>
      <c r="Z1160" s="111"/>
      <c r="AA1160" s="111"/>
      <c r="AB1160" s="111"/>
      <c r="AC1160" s="111"/>
      <c r="AD1160" s="111"/>
      <c r="AE1160" s="8"/>
      <c r="AG1160" s="269">
        <f t="shared" si="483"/>
        <v>0</v>
      </c>
      <c r="AH1160" s="298">
        <f t="shared" si="484"/>
        <v>0</v>
      </c>
      <c r="AI1160" s="299">
        <f t="shared" si="485"/>
        <v>0</v>
      </c>
      <c r="AJ1160" s="300">
        <f t="shared" si="486"/>
        <v>0</v>
      </c>
      <c r="AK1160" s="301">
        <f t="shared" si="487"/>
        <v>0</v>
      </c>
      <c r="AL1160" s="298">
        <f t="shared" si="488"/>
        <v>0</v>
      </c>
      <c r="AM1160" s="299">
        <f t="shared" si="489"/>
        <v>0</v>
      </c>
      <c r="AN1160" s="300">
        <f t="shared" si="490"/>
        <v>0</v>
      </c>
      <c r="AO1160" s="301">
        <f t="shared" si="491"/>
        <v>0</v>
      </c>
      <c r="AP1160" s="298">
        <f t="shared" si="492"/>
        <v>0</v>
      </c>
      <c r="AQ1160" s="299">
        <f t="shared" si="493"/>
        <v>0</v>
      </c>
      <c r="AR1160" s="300">
        <f t="shared" si="494"/>
        <v>0</v>
      </c>
      <c r="AS1160" s="301">
        <f t="shared" si="495"/>
        <v>0</v>
      </c>
      <c r="AT1160" s="298">
        <f t="shared" si="496"/>
        <v>0</v>
      </c>
      <c r="AU1160" s="299">
        <f t="shared" si="497"/>
        <v>0</v>
      </c>
      <c r="AV1160" s="300">
        <f t="shared" si="498"/>
        <v>0</v>
      </c>
      <c r="AW1160" s="301">
        <f t="shared" si="499"/>
        <v>0</v>
      </c>
      <c r="AX1160" s="298">
        <f t="shared" si="500"/>
        <v>0</v>
      </c>
      <c r="AY1160" s="299">
        <f t="shared" si="501"/>
        <v>0</v>
      </c>
      <c r="AZ1160" s="300">
        <f t="shared" si="502"/>
        <v>0</v>
      </c>
      <c r="BA1160" s="301">
        <f t="shared" si="503"/>
        <v>0</v>
      </c>
      <c r="BB1160" s="298">
        <f t="shared" si="504"/>
        <v>0</v>
      </c>
      <c r="BC1160" s="299">
        <f t="shared" si="505"/>
        <v>0</v>
      </c>
      <c r="BD1160" s="300">
        <f t="shared" si="506"/>
        <v>0</v>
      </c>
      <c r="BE1160" s="301">
        <f t="shared" si="507"/>
        <v>0</v>
      </c>
      <c r="BF1160" s="298">
        <f t="shared" si="508"/>
        <v>0</v>
      </c>
      <c r="BG1160" s="299">
        <f t="shared" si="509"/>
        <v>0</v>
      </c>
      <c r="BH1160" s="300">
        <f t="shared" si="510"/>
        <v>0</v>
      </c>
      <c r="BI1160" s="301">
        <f t="shared" si="511"/>
        <v>0</v>
      </c>
      <c r="BJ1160" s="298">
        <f t="shared" si="512"/>
        <v>0</v>
      </c>
      <c r="BK1160" s="299">
        <f t="shared" si="513"/>
        <v>0</v>
      </c>
      <c r="BL1160" s="300">
        <f t="shared" si="514"/>
        <v>0</v>
      </c>
      <c r="BM1160" s="301">
        <f t="shared" si="515"/>
        <v>0</v>
      </c>
      <c r="BN1160" s="298">
        <f t="shared" si="516"/>
        <v>0</v>
      </c>
      <c r="BO1160" s="299">
        <f t="shared" si="517"/>
        <v>0</v>
      </c>
      <c r="BP1160" s="300">
        <f t="shared" si="518"/>
        <v>0</v>
      </c>
      <c r="BQ1160" s="301">
        <f t="shared" si="519"/>
        <v>0</v>
      </c>
      <c r="BR1160" s="298">
        <f t="shared" si="520"/>
        <v>0</v>
      </c>
      <c r="BS1160" s="299">
        <f t="shared" si="521"/>
        <v>0</v>
      </c>
      <c r="BT1160" s="300">
        <f t="shared" si="522"/>
        <v>0</v>
      </c>
      <c r="BU1160" s="301">
        <f t="shared" si="523"/>
        <v>0</v>
      </c>
      <c r="BV1160" s="298">
        <f t="shared" si="524"/>
        <v>0</v>
      </c>
      <c r="BW1160" s="299">
        <f t="shared" si="525"/>
        <v>0</v>
      </c>
      <c r="BX1160" s="300">
        <f t="shared" si="526"/>
        <v>0</v>
      </c>
      <c r="BY1160" s="301">
        <f t="shared" si="527"/>
        <v>0</v>
      </c>
      <c r="BZ1160" s="298">
        <f t="shared" si="528"/>
        <v>0</v>
      </c>
      <c r="CA1160" s="299">
        <f t="shared" si="529"/>
        <v>0</v>
      </c>
      <c r="CB1160" s="300">
        <f t="shared" si="530"/>
        <v>0</v>
      </c>
      <c r="CC1160" s="301">
        <f t="shared" si="531"/>
        <v>0</v>
      </c>
      <c r="CD1160" s="298">
        <f t="shared" si="532"/>
        <v>0</v>
      </c>
      <c r="CE1160" s="299">
        <f t="shared" si="533"/>
        <v>0</v>
      </c>
      <c r="CF1160" s="300">
        <f t="shared" si="534"/>
        <v>0</v>
      </c>
      <c r="CG1160" s="301">
        <f t="shared" si="535"/>
        <v>0</v>
      </c>
      <c r="CH1160" s="298">
        <f t="shared" si="536"/>
        <v>0</v>
      </c>
      <c r="CI1160" s="299">
        <f t="shared" si="537"/>
        <v>0</v>
      </c>
      <c r="CJ1160" s="300">
        <f t="shared" si="538"/>
        <v>0</v>
      </c>
      <c r="CK1160" s="301">
        <f t="shared" si="539"/>
        <v>0</v>
      </c>
      <c r="CL1160" s="298">
        <f t="shared" si="540"/>
        <v>0</v>
      </c>
      <c r="CM1160" s="299">
        <f t="shared" si="541"/>
        <v>0</v>
      </c>
      <c r="CN1160" s="300">
        <f t="shared" si="542"/>
        <v>0</v>
      </c>
      <c r="CO1160" s="301">
        <f t="shared" si="543"/>
        <v>0</v>
      </c>
      <c r="CP1160" s="298">
        <f t="shared" si="544"/>
        <v>0</v>
      </c>
      <c r="CQ1160" s="299">
        <f t="shared" si="545"/>
        <v>0</v>
      </c>
      <c r="CR1160" s="300">
        <f t="shared" si="546"/>
        <v>0</v>
      </c>
      <c r="CS1160" s="301">
        <f t="shared" si="547"/>
        <v>0</v>
      </c>
      <c r="CT1160" s="298">
        <f t="shared" si="548"/>
        <v>0</v>
      </c>
      <c r="CU1160" s="299">
        <f t="shared" si="549"/>
        <v>0</v>
      </c>
      <c r="CV1160" s="300">
        <f t="shared" si="550"/>
        <v>0</v>
      </c>
      <c r="CW1160" s="301">
        <f t="shared" si="551"/>
        <v>0</v>
      </c>
      <c r="CX1160" s="298">
        <f t="shared" si="552"/>
        <v>0</v>
      </c>
      <c r="CY1160" s="299">
        <f t="shared" si="553"/>
        <v>0</v>
      </c>
      <c r="CZ1160" s="300">
        <f t="shared" si="554"/>
        <v>0</v>
      </c>
      <c r="DA1160" s="301">
        <f t="shared" si="555"/>
        <v>0</v>
      </c>
      <c r="DB1160" s="371">
        <f t="shared" si="556"/>
        <v>0</v>
      </c>
      <c r="DC1160" s="303">
        <f t="shared" si="557"/>
        <v>0</v>
      </c>
      <c r="DD1160" s="304" t="str">
        <f>IF(DC1160=0,"",
IF(SUM($DC$1047:DC1160)=1,DE1160,
IF($DC$1167&gt;SUM($DC$1047:DC1160),_xlfn.CONCAT(", ",DE1160),
IF($DC$1167=SUM($DC$1047:DC1160),_xlfn.CONCAT(" y ",DE1160)))))</f>
        <v/>
      </c>
      <c r="DE1160" s="231" t="s">
        <v>6325</v>
      </c>
      <c r="DF1160" s="290">
        <f t="shared" si="558"/>
        <v>0</v>
      </c>
      <c r="DG1160" s="291" t="str">
        <f>IF(DF1160=0,"",
IF(SUM($DF$1047:DF1160)=1,DH1160,
IF($DF$1167&gt;SUM($DF$1047:DF1160),_xlfn.CONCAT(", ",DH1160),
IF($DF$1167=SUM($DF$1047:DF1160),_xlfn.CONCAT(" y ",DH1160)))))</f>
        <v/>
      </c>
      <c r="DH1160" s="222" t="s">
        <v>6325</v>
      </c>
      <c r="DI1160" s="378">
        <f t="shared" si="559"/>
        <v>0</v>
      </c>
      <c r="DJ1160" s="379">
        <f t="shared" si="560"/>
        <v>0</v>
      </c>
      <c r="DK1160" s="380">
        <f t="shared" si="561"/>
        <v>0</v>
      </c>
    </row>
    <row r="1161" spans="1:115" ht="15" hidden="1" customHeight="1">
      <c r="A1161" s="6"/>
      <c r="B1161" s="5"/>
      <c r="C1161" s="87" t="s">
        <v>219</v>
      </c>
      <c r="D1161" s="623" t="str">
        <f>IF(CNGE_2024_M1_Secc1_Sub1!$D156="","",CNGE_2024_M1_Secc1_Sub1!$D156)</f>
        <v/>
      </c>
      <c r="E1161" s="624"/>
      <c r="F1161" s="624"/>
      <c r="G1161" s="624"/>
      <c r="H1161" s="624"/>
      <c r="I1161" s="624"/>
      <c r="J1161" s="624"/>
      <c r="K1161" s="624"/>
      <c r="L1161" s="625"/>
      <c r="M1161" s="111"/>
      <c r="N1161" s="111"/>
      <c r="O1161" s="111"/>
      <c r="P1161" s="111"/>
      <c r="Q1161" s="111"/>
      <c r="R1161" s="111"/>
      <c r="S1161" s="111"/>
      <c r="T1161" s="111"/>
      <c r="U1161" s="111"/>
      <c r="V1161" s="111"/>
      <c r="W1161" s="111"/>
      <c r="X1161" s="111"/>
      <c r="Y1161" s="111"/>
      <c r="Z1161" s="111"/>
      <c r="AA1161" s="111"/>
      <c r="AB1161" s="111"/>
      <c r="AC1161" s="111"/>
      <c r="AD1161" s="111"/>
      <c r="AE1161" s="8"/>
      <c r="AG1161" s="269">
        <f t="shared" si="483"/>
        <v>0</v>
      </c>
      <c r="AH1161" s="298">
        <f t="shared" si="484"/>
        <v>0</v>
      </c>
      <c r="AI1161" s="299">
        <f t="shared" si="485"/>
        <v>0</v>
      </c>
      <c r="AJ1161" s="300">
        <f t="shared" si="486"/>
        <v>0</v>
      </c>
      <c r="AK1161" s="301">
        <f t="shared" si="487"/>
        <v>0</v>
      </c>
      <c r="AL1161" s="298">
        <f t="shared" si="488"/>
        <v>0</v>
      </c>
      <c r="AM1161" s="299">
        <f t="shared" si="489"/>
        <v>0</v>
      </c>
      <c r="AN1161" s="300">
        <f t="shared" si="490"/>
        <v>0</v>
      </c>
      <c r="AO1161" s="301">
        <f t="shared" si="491"/>
        <v>0</v>
      </c>
      <c r="AP1161" s="298">
        <f t="shared" si="492"/>
        <v>0</v>
      </c>
      <c r="AQ1161" s="299">
        <f t="shared" si="493"/>
        <v>0</v>
      </c>
      <c r="AR1161" s="300">
        <f t="shared" si="494"/>
        <v>0</v>
      </c>
      <c r="AS1161" s="301">
        <f t="shared" si="495"/>
        <v>0</v>
      </c>
      <c r="AT1161" s="298">
        <f t="shared" si="496"/>
        <v>0</v>
      </c>
      <c r="AU1161" s="299">
        <f t="shared" si="497"/>
        <v>0</v>
      </c>
      <c r="AV1161" s="300">
        <f t="shared" si="498"/>
        <v>0</v>
      </c>
      <c r="AW1161" s="301">
        <f t="shared" si="499"/>
        <v>0</v>
      </c>
      <c r="AX1161" s="298">
        <f t="shared" si="500"/>
        <v>0</v>
      </c>
      <c r="AY1161" s="299">
        <f t="shared" si="501"/>
        <v>0</v>
      </c>
      <c r="AZ1161" s="300">
        <f t="shared" si="502"/>
        <v>0</v>
      </c>
      <c r="BA1161" s="301">
        <f t="shared" si="503"/>
        <v>0</v>
      </c>
      <c r="BB1161" s="298">
        <f t="shared" si="504"/>
        <v>0</v>
      </c>
      <c r="BC1161" s="299">
        <f t="shared" si="505"/>
        <v>0</v>
      </c>
      <c r="BD1161" s="300">
        <f t="shared" si="506"/>
        <v>0</v>
      </c>
      <c r="BE1161" s="301">
        <f t="shared" si="507"/>
        <v>0</v>
      </c>
      <c r="BF1161" s="298">
        <f t="shared" si="508"/>
        <v>0</v>
      </c>
      <c r="BG1161" s="299">
        <f t="shared" si="509"/>
        <v>0</v>
      </c>
      <c r="BH1161" s="300">
        <f t="shared" si="510"/>
        <v>0</v>
      </c>
      <c r="BI1161" s="301">
        <f t="shared" si="511"/>
        <v>0</v>
      </c>
      <c r="BJ1161" s="298">
        <f t="shared" si="512"/>
        <v>0</v>
      </c>
      <c r="BK1161" s="299">
        <f t="shared" si="513"/>
        <v>0</v>
      </c>
      <c r="BL1161" s="300">
        <f t="shared" si="514"/>
        <v>0</v>
      </c>
      <c r="BM1161" s="301">
        <f t="shared" si="515"/>
        <v>0</v>
      </c>
      <c r="BN1161" s="298">
        <f t="shared" si="516"/>
        <v>0</v>
      </c>
      <c r="BO1161" s="299">
        <f t="shared" si="517"/>
        <v>0</v>
      </c>
      <c r="BP1161" s="300">
        <f t="shared" si="518"/>
        <v>0</v>
      </c>
      <c r="BQ1161" s="301">
        <f t="shared" si="519"/>
        <v>0</v>
      </c>
      <c r="BR1161" s="298">
        <f t="shared" si="520"/>
        <v>0</v>
      </c>
      <c r="BS1161" s="299">
        <f t="shared" si="521"/>
        <v>0</v>
      </c>
      <c r="BT1161" s="300">
        <f t="shared" si="522"/>
        <v>0</v>
      </c>
      <c r="BU1161" s="301">
        <f t="shared" si="523"/>
        <v>0</v>
      </c>
      <c r="BV1161" s="298">
        <f t="shared" si="524"/>
        <v>0</v>
      </c>
      <c r="BW1161" s="299">
        <f t="shared" si="525"/>
        <v>0</v>
      </c>
      <c r="BX1161" s="300">
        <f t="shared" si="526"/>
        <v>0</v>
      </c>
      <c r="BY1161" s="301">
        <f t="shared" si="527"/>
        <v>0</v>
      </c>
      <c r="BZ1161" s="298">
        <f t="shared" si="528"/>
        <v>0</v>
      </c>
      <c r="CA1161" s="299">
        <f t="shared" si="529"/>
        <v>0</v>
      </c>
      <c r="CB1161" s="300">
        <f t="shared" si="530"/>
        <v>0</v>
      </c>
      <c r="CC1161" s="301">
        <f t="shared" si="531"/>
        <v>0</v>
      </c>
      <c r="CD1161" s="298">
        <f t="shared" si="532"/>
        <v>0</v>
      </c>
      <c r="CE1161" s="299">
        <f t="shared" si="533"/>
        <v>0</v>
      </c>
      <c r="CF1161" s="300">
        <f t="shared" si="534"/>
        <v>0</v>
      </c>
      <c r="CG1161" s="301">
        <f t="shared" si="535"/>
        <v>0</v>
      </c>
      <c r="CH1161" s="298">
        <f t="shared" si="536"/>
        <v>0</v>
      </c>
      <c r="CI1161" s="299">
        <f t="shared" si="537"/>
        <v>0</v>
      </c>
      <c r="CJ1161" s="300">
        <f t="shared" si="538"/>
        <v>0</v>
      </c>
      <c r="CK1161" s="301">
        <f t="shared" si="539"/>
        <v>0</v>
      </c>
      <c r="CL1161" s="298">
        <f t="shared" si="540"/>
        <v>0</v>
      </c>
      <c r="CM1161" s="299">
        <f t="shared" si="541"/>
        <v>0</v>
      </c>
      <c r="CN1161" s="300">
        <f t="shared" si="542"/>
        <v>0</v>
      </c>
      <c r="CO1161" s="301">
        <f t="shared" si="543"/>
        <v>0</v>
      </c>
      <c r="CP1161" s="298">
        <f t="shared" si="544"/>
        <v>0</v>
      </c>
      <c r="CQ1161" s="299">
        <f t="shared" si="545"/>
        <v>0</v>
      </c>
      <c r="CR1161" s="300">
        <f t="shared" si="546"/>
        <v>0</v>
      </c>
      <c r="CS1161" s="301">
        <f t="shared" si="547"/>
        <v>0</v>
      </c>
      <c r="CT1161" s="298">
        <f t="shared" si="548"/>
        <v>0</v>
      </c>
      <c r="CU1161" s="299">
        <f t="shared" si="549"/>
        <v>0</v>
      </c>
      <c r="CV1161" s="300">
        <f t="shared" si="550"/>
        <v>0</v>
      </c>
      <c r="CW1161" s="301">
        <f t="shared" si="551"/>
        <v>0</v>
      </c>
      <c r="CX1161" s="298">
        <f t="shared" si="552"/>
        <v>0</v>
      </c>
      <c r="CY1161" s="299">
        <f t="shared" si="553"/>
        <v>0</v>
      </c>
      <c r="CZ1161" s="300">
        <f t="shared" si="554"/>
        <v>0</v>
      </c>
      <c r="DA1161" s="301">
        <f t="shared" si="555"/>
        <v>0</v>
      </c>
      <c r="DB1161" s="371">
        <f t="shared" si="556"/>
        <v>0</v>
      </c>
      <c r="DC1161" s="303">
        <f t="shared" si="557"/>
        <v>0</v>
      </c>
      <c r="DD1161" s="304" t="str">
        <f>IF(DC1161=0,"",
IF(SUM($DC$1047:DC1161)=1,DE1161,
IF($DC$1167&gt;SUM($DC$1047:DC1161),_xlfn.CONCAT(", ",DE1161),
IF($DC$1167=SUM($DC$1047:DC1161),_xlfn.CONCAT(" y ",DE1161)))))</f>
        <v/>
      </c>
      <c r="DE1161" s="231" t="s">
        <v>6326</v>
      </c>
      <c r="DF1161" s="290">
        <f t="shared" si="558"/>
        <v>0</v>
      </c>
      <c r="DG1161" s="291" t="str">
        <f>IF(DF1161=0,"",
IF(SUM($DF$1047:DF1161)=1,DH1161,
IF($DF$1167&gt;SUM($DF$1047:DF1161),_xlfn.CONCAT(", ",DH1161),
IF($DF$1167=SUM($DF$1047:DF1161),_xlfn.CONCAT(" y ",DH1161)))))</f>
        <v/>
      </c>
      <c r="DH1161" s="222" t="s">
        <v>6326</v>
      </c>
      <c r="DI1161" s="378">
        <f t="shared" si="559"/>
        <v>0</v>
      </c>
      <c r="DJ1161" s="379">
        <f t="shared" si="560"/>
        <v>0</v>
      </c>
      <c r="DK1161" s="380">
        <f t="shared" si="561"/>
        <v>0</v>
      </c>
    </row>
    <row r="1162" spans="1:115" ht="15" hidden="1" customHeight="1">
      <c r="A1162" s="6"/>
      <c r="B1162" s="5"/>
      <c r="C1162" s="87" t="s">
        <v>220</v>
      </c>
      <c r="D1162" s="623" t="str">
        <f>IF(CNGE_2024_M1_Secc1_Sub1!$D157="","",CNGE_2024_M1_Secc1_Sub1!$D157)</f>
        <v/>
      </c>
      <c r="E1162" s="624"/>
      <c r="F1162" s="624"/>
      <c r="G1162" s="624"/>
      <c r="H1162" s="624"/>
      <c r="I1162" s="624"/>
      <c r="J1162" s="624"/>
      <c r="K1162" s="624"/>
      <c r="L1162" s="625"/>
      <c r="M1162" s="111"/>
      <c r="N1162" s="111"/>
      <c r="O1162" s="111"/>
      <c r="P1162" s="111"/>
      <c r="Q1162" s="111"/>
      <c r="R1162" s="111"/>
      <c r="S1162" s="111"/>
      <c r="T1162" s="111"/>
      <c r="U1162" s="111"/>
      <c r="V1162" s="111"/>
      <c r="W1162" s="111"/>
      <c r="X1162" s="111"/>
      <c r="Y1162" s="111"/>
      <c r="Z1162" s="111"/>
      <c r="AA1162" s="111"/>
      <c r="AB1162" s="111"/>
      <c r="AC1162" s="111"/>
      <c r="AD1162" s="111"/>
      <c r="AE1162" s="8"/>
      <c r="AG1162" s="269">
        <f t="shared" si="483"/>
        <v>0</v>
      </c>
      <c r="AH1162" s="298">
        <f t="shared" si="484"/>
        <v>0</v>
      </c>
      <c r="AI1162" s="299">
        <f t="shared" si="485"/>
        <v>0</v>
      </c>
      <c r="AJ1162" s="300">
        <f t="shared" si="486"/>
        <v>0</v>
      </c>
      <c r="AK1162" s="301">
        <f t="shared" si="487"/>
        <v>0</v>
      </c>
      <c r="AL1162" s="298">
        <f t="shared" si="488"/>
        <v>0</v>
      </c>
      <c r="AM1162" s="299">
        <f t="shared" si="489"/>
        <v>0</v>
      </c>
      <c r="AN1162" s="300">
        <f t="shared" si="490"/>
        <v>0</v>
      </c>
      <c r="AO1162" s="301">
        <f t="shared" si="491"/>
        <v>0</v>
      </c>
      <c r="AP1162" s="298">
        <f t="shared" si="492"/>
        <v>0</v>
      </c>
      <c r="AQ1162" s="299">
        <f t="shared" si="493"/>
        <v>0</v>
      </c>
      <c r="AR1162" s="300">
        <f t="shared" si="494"/>
        <v>0</v>
      </c>
      <c r="AS1162" s="301">
        <f t="shared" si="495"/>
        <v>0</v>
      </c>
      <c r="AT1162" s="298">
        <f t="shared" si="496"/>
        <v>0</v>
      </c>
      <c r="AU1162" s="299">
        <f t="shared" si="497"/>
        <v>0</v>
      </c>
      <c r="AV1162" s="300">
        <f t="shared" si="498"/>
        <v>0</v>
      </c>
      <c r="AW1162" s="301">
        <f t="shared" si="499"/>
        <v>0</v>
      </c>
      <c r="AX1162" s="298">
        <f t="shared" si="500"/>
        <v>0</v>
      </c>
      <c r="AY1162" s="299">
        <f t="shared" si="501"/>
        <v>0</v>
      </c>
      <c r="AZ1162" s="300">
        <f t="shared" si="502"/>
        <v>0</v>
      </c>
      <c r="BA1162" s="301">
        <f t="shared" si="503"/>
        <v>0</v>
      </c>
      <c r="BB1162" s="298">
        <f t="shared" si="504"/>
        <v>0</v>
      </c>
      <c r="BC1162" s="299">
        <f t="shared" si="505"/>
        <v>0</v>
      </c>
      <c r="BD1162" s="300">
        <f t="shared" si="506"/>
        <v>0</v>
      </c>
      <c r="BE1162" s="301">
        <f t="shared" si="507"/>
        <v>0</v>
      </c>
      <c r="BF1162" s="298">
        <f t="shared" si="508"/>
        <v>0</v>
      </c>
      <c r="BG1162" s="299">
        <f t="shared" si="509"/>
        <v>0</v>
      </c>
      <c r="BH1162" s="300">
        <f t="shared" si="510"/>
        <v>0</v>
      </c>
      <c r="BI1162" s="301">
        <f t="shared" si="511"/>
        <v>0</v>
      </c>
      <c r="BJ1162" s="298">
        <f t="shared" si="512"/>
        <v>0</v>
      </c>
      <c r="BK1162" s="299">
        <f t="shared" si="513"/>
        <v>0</v>
      </c>
      <c r="BL1162" s="300">
        <f t="shared" si="514"/>
        <v>0</v>
      </c>
      <c r="BM1162" s="301">
        <f t="shared" si="515"/>
        <v>0</v>
      </c>
      <c r="BN1162" s="298">
        <f t="shared" si="516"/>
        <v>0</v>
      </c>
      <c r="BO1162" s="299">
        <f t="shared" si="517"/>
        <v>0</v>
      </c>
      <c r="BP1162" s="300">
        <f t="shared" si="518"/>
        <v>0</v>
      </c>
      <c r="BQ1162" s="301">
        <f t="shared" si="519"/>
        <v>0</v>
      </c>
      <c r="BR1162" s="298">
        <f t="shared" si="520"/>
        <v>0</v>
      </c>
      <c r="BS1162" s="299">
        <f t="shared" si="521"/>
        <v>0</v>
      </c>
      <c r="BT1162" s="300">
        <f t="shared" si="522"/>
        <v>0</v>
      </c>
      <c r="BU1162" s="301">
        <f t="shared" si="523"/>
        <v>0</v>
      </c>
      <c r="BV1162" s="298">
        <f t="shared" si="524"/>
        <v>0</v>
      </c>
      <c r="BW1162" s="299">
        <f t="shared" si="525"/>
        <v>0</v>
      </c>
      <c r="BX1162" s="300">
        <f t="shared" si="526"/>
        <v>0</v>
      </c>
      <c r="BY1162" s="301">
        <f t="shared" si="527"/>
        <v>0</v>
      </c>
      <c r="BZ1162" s="298">
        <f t="shared" si="528"/>
        <v>0</v>
      </c>
      <c r="CA1162" s="299">
        <f t="shared" si="529"/>
        <v>0</v>
      </c>
      <c r="CB1162" s="300">
        <f t="shared" si="530"/>
        <v>0</v>
      </c>
      <c r="CC1162" s="301">
        <f t="shared" si="531"/>
        <v>0</v>
      </c>
      <c r="CD1162" s="298">
        <f t="shared" si="532"/>
        <v>0</v>
      </c>
      <c r="CE1162" s="299">
        <f t="shared" si="533"/>
        <v>0</v>
      </c>
      <c r="CF1162" s="300">
        <f t="shared" si="534"/>
        <v>0</v>
      </c>
      <c r="CG1162" s="301">
        <f t="shared" si="535"/>
        <v>0</v>
      </c>
      <c r="CH1162" s="298">
        <f t="shared" si="536"/>
        <v>0</v>
      </c>
      <c r="CI1162" s="299">
        <f t="shared" si="537"/>
        <v>0</v>
      </c>
      <c r="CJ1162" s="300">
        <f t="shared" si="538"/>
        <v>0</v>
      </c>
      <c r="CK1162" s="301">
        <f t="shared" si="539"/>
        <v>0</v>
      </c>
      <c r="CL1162" s="298">
        <f t="shared" si="540"/>
        <v>0</v>
      </c>
      <c r="CM1162" s="299">
        <f t="shared" si="541"/>
        <v>0</v>
      </c>
      <c r="CN1162" s="300">
        <f t="shared" si="542"/>
        <v>0</v>
      </c>
      <c r="CO1162" s="301">
        <f t="shared" si="543"/>
        <v>0</v>
      </c>
      <c r="CP1162" s="298">
        <f t="shared" si="544"/>
        <v>0</v>
      </c>
      <c r="CQ1162" s="299">
        <f t="shared" si="545"/>
        <v>0</v>
      </c>
      <c r="CR1162" s="300">
        <f t="shared" si="546"/>
        <v>0</v>
      </c>
      <c r="CS1162" s="301">
        <f t="shared" si="547"/>
        <v>0</v>
      </c>
      <c r="CT1162" s="298">
        <f t="shared" si="548"/>
        <v>0</v>
      </c>
      <c r="CU1162" s="299">
        <f t="shared" si="549"/>
        <v>0</v>
      </c>
      <c r="CV1162" s="300">
        <f t="shared" si="550"/>
        <v>0</v>
      </c>
      <c r="CW1162" s="301">
        <f t="shared" si="551"/>
        <v>0</v>
      </c>
      <c r="CX1162" s="298">
        <f t="shared" si="552"/>
        <v>0</v>
      </c>
      <c r="CY1162" s="299">
        <f t="shared" si="553"/>
        <v>0</v>
      </c>
      <c r="CZ1162" s="300">
        <f t="shared" si="554"/>
        <v>0</v>
      </c>
      <c r="DA1162" s="301">
        <f t="shared" si="555"/>
        <v>0</v>
      </c>
      <c r="DB1162" s="371">
        <f t="shared" si="556"/>
        <v>0</v>
      </c>
      <c r="DC1162" s="303">
        <f t="shared" si="557"/>
        <v>0</v>
      </c>
      <c r="DD1162" s="304" t="str">
        <f>IF(DC1162=0,"",
IF(SUM($DC$1047:DC1162)=1,DE1162,
IF($DC$1167&gt;SUM($DC$1047:DC1162),_xlfn.CONCAT(", ",DE1162),
IF($DC$1167=SUM($DC$1047:DC1162),_xlfn.CONCAT(" y ",DE1162)))))</f>
        <v/>
      </c>
      <c r="DE1162" s="231" t="s">
        <v>6327</v>
      </c>
      <c r="DF1162" s="290">
        <f t="shared" si="558"/>
        <v>0</v>
      </c>
      <c r="DG1162" s="291" t="str">
        <f>IF(DF1162=0,"",
IF(SUM($DF$1047:DF1162)=1,DH1162,
IF($DF$1167&gt;SUM($DF$1047:DF1162),_xlfn.CONCAT(", ",DH1162),
IF($DF$1167=SUM($DF$1047:DF1162),_xlfn.CONCAT(" y ",DH1162)))))</f>
        <v/>
      </c>
      <c r="DH1162" s="222" t="s">
        <v>6327</v>
      </c>
      <c r="DI1162" s="378">
        <f t="shared" si="559"/>
        <v>0</v>
      </c>
      <c r="DJ1162" s="379">
        <f t="shared" si="560"/>
        <v>0</v>
      </c>
      <c r="DK1162" s="380">
        <f t="shared" si="561"/>
        <v>0</v>
      </c>
    </row>
    <row r="1163" spans="1:115" ht="15" hidden="1" customHeight="1">
      <c r="A1163" s="6"/>
      <c r="B1163" s="5"/>
      <c r="C1163" s="87" t="s">
        <v>221</v>
      </c>
      <c r="D1163" s="623" t="str">
        <f>IF(CNGE_2024_M1_Secc1_Sub1!$D158="","",CNGE_2024_M1_Secc1_Sub1!$D158)</f>
        <v/>
      </c>
      <c r="E1163" s="624"/>
      <c r="F1163" s="624"/>
      <c r="G1163" s="624"/>
      <c r="H1163" s="624"/>
      <c r="I1163" s="624"/>
      <c r="J1163" s="624"/>
      <c r="K1163" s="624"/>
      <c r="L1163" s="625"/>
      <c r="M1163" s="111"/>
      <c r="N1163" s="111"/>
      <c r="O1163" s="111"/>
      <c r="P1163" s="111"/>
      <c r="Q1163" s="111"/>
      <c r="R1163" s="111"/>
      <c r="S1163" s="111"/>
      <c r="T1163" s="111"/>
      <c r="U1163" s="111"/>
      <c r="V1163" s="111"/>
      <c r="W1163" s="111"/>
      <c r="X1163" s="111"/>
      <c r="Y1163" s="111"/>
      <c r="Z1163" s="111"/>
      <c r="AA1163" s="111"/>
      <c r="AB1163" s="111"/>
      <c r="AC1163" s="111"/>
      <c r="AD1163" s="111"/>
      <c r="AE1163" s="8"/>
      <c r="AG1163" s="269">
        <f t="shared" si="483"/>
        <v>0</v>
      </c>
      <c r="AH1163" s="298">
        <f t="shared" si="484"/>
        <v>0</v>
      </c>
      <c r="AI1163" s="299">
        <f t="shared" si="485"/>
        <v>0</v>
      </c>
      <c r="AJ1163" s="300">
        <f t="shared" si="486"/>
        <v>0</v>
      </c>
      <c r="AK1163" s="301">
        <f t="shared" si="487"/>
        <v>0</v>
      </c>
      <c r="AL1163" s="298">
        <f t="shared" si="488"/>
        <v>0</v>
      </c>
      <c r="AM1163" s="299">
        <f t="shared" si="489"/>
        <v>0</v>
      </c>
      <c r="AN1163" s="300">
        <f t="shared" si="490"/>
        <v>0</v>
      </c>
      <c r="AO1163" s="301">
        <f t="shared" si="491"/>
        <v>0</v>
      </c>
      <c r="AP1163" s="298">
        <f t="shared" si="492"/>
        <v>0</v>
      </c>
      <c r="AQ1163" s="299">
        <f t="shared" si="493"/>
        <v>0</v>
      </c>
      <c r="AR1163" s="300">
        <f t="shared" si="494"/>
        <v>0</v>
      </c>
      <c r="AS1163" s="301">
        <f t="shared" si="495"/>
        <v>0</v>
      </c>
      <c r="AT1163" s="298">
        <f t="shared" si="496"/>
        <v>0</v>
      </c>
      <c r="AU1163" s="299">
        <f t="shared" si="497"/>
        <v>0</v>
      </c>
      <c r="AV1163" s="300">
        <f t="shared" si="498"/>
        <v>0</v>
      </c>
      <c r="AW1163" s="301">
        <f t="shared" si="499"/>
        <v>0</v>
      </c>
      <c r="AX1163" s="298">
        <f t="shared" si="500"/>
        <v>0</v>
      </c>
      <c r="AY1163" s="299">
        <f t="shared" si="501"/>
        <v>0</v>
      </c>
      <c r="AZ1163" s="300">
        <f t="shared" si="502"/>
        <v>0</v>
      </c>
      <c r="BA1163" s="301">
        <f t="shared" si="503"/>
        <v>0</v>
      </c>
      <c r="BB1163" s="298">
        <f t="shared" si="504"/>
        <v>0</v>
      </c>
      <c r="BC1163" s="299">
        <f t="shared" si="505"/>
        <v>0</v>
      </c>
      <c r="BD1163" s="300">
        <f t="shared" si="506"/>
        <v>0</v>
      </c>
      <c r="BE1163" s="301">
        <f t="shared" si="507"/>
        <v>0</v>
      </c>
      <c r="BF1163" s="298">
        <f t="shared" si="508"/>
        <v>0</v>
      </c>
      <c r="BG1163" s="299">
        <f t="shared" si="509"/>
        <v>0</v>
      </c>
      <c r="BH1163" s="300">
        <f t="shared" si="510"/>
        <v>0</v>
      </c>
      <c r="BI1163" s="301">
        <f t="shared" si="511"/>
        <v>0</v>
      </c>
      <c r="BJ1163" s="298">
        <f t="shared" si="512"/>
        <v>0</v>
      </c>
      <c r="BK1163" s="299">
        <f t="shared" si="513"/>
        <v>0</v>
      </c>
      <c r="BL1163" s="300">
        <f t="shared" si="514"/>
        <v>0</v>
      </c>
      <c r="BM1163" s="301">
        <f t="shared" si="515"/>
        <v>0</v>
      </c>
      <c r="BN1163" s="298">
        <f t="shared" si="516"/>
        <v>0</v>
      </c>
      <c r="BO1163" s="299">
        <f t="shared" si="517"/>
        <v>0</v>
      </c>
      <c r="BP1163" s="300">
        <f t="shared" si="518"/>
        <v>0</v>
      </c>
      <c r="BQ1163" s="301">
        <f t="shared" si="519"/>
        <v>0</v>
      </c>
      <c r="BR1163" s="298">
        <f t="shared" si="520"/>
        <v>0</v>
      </c>
      <c r="BS1163" s="299">
        <f t="shared" si="521"/>
        <v>0</v>
      </c>
      <c r="BT1163" s="300">
        <f t="shared" si="522"/>
        <v>0</v>
      </c>
      <c r="BU1163" s="301">
        <f t="shared" si="523"/>
        <v>0</v>
      </c>
      <c r="BV1163" s="298">
        <f t="shared" si="524"/>
        <v>0</v>
      </c>
      <c r="BW1163" s="299">
        <f t="shared" si="525"/>
        <v>0</v>
      </c>
      <c r="BX1163" s="300">
        <f t="shared" si="526"/>
        <v>0</v>
      </c>
      <c r="BY1163" s="301">
        <f t="shared" si="527"/>
        <v>0</v>
      </c>
      <c r="BZ1163" s="298">
        <f t="shared" si="528"/>
        <v>0</v>
      </c>
      <c r="CA1163" s="299">
        <f t="shared" si="529"/>
        <v>0</v>
      </c>
      <c r="CB1163" s="300">
        <f t="shared" si="530"/>
        <v>0</v>
      </c>
      <c r="CC1163" s="301">
        <f t="shared" si="531"/>
        <v>0</v>
      </c>
      <c r="CD1163" s="298">
        <f t="shared" si="532"/>
        <v>0</v>
      </c>
      <c r="CE1163" s="299">
        <f t="shared" si="533"/>
        <v>0</v>
      </c>
      <c r="CF1163" s="300">
        <f t="shared" si="534"/>
        <v>0</v>
      </c>
      <c r="CG1163" s="301">
        <f t="shared" si="535"/>
        <v>0</v>
      </c>
      <c r="CH1163" s="298">
        <f t="shared" si="536"/>
        <v>0</v>
      </c>
      <c r="CI1163" s="299">
        <f t="shared" si="537"/>
        <v>0</v>
      </c>
      <c r="CJ1163" s="300">
        <f t="shared" si="538"/>
        <v>0</v>
      </c>
      <c r="CK1163" s="301">
        <f t="shared" si="539"/>
        <v>0</v>
      </c>
      <c r="CL1163" s="298">
        <f t="shared" si="540"/>
        <v>0</v>
      </c>
      <c r="CM1163" s="299">
        <f t="shared" si="541"/>
        <v>0</v>
      </c>
      <c r="CN1163" s="300">
        <f t="shared" si="542"/>
        <v>0</v>
      </c>
      <c r="CO1163" s="301">
        <f t="shared" si="543"/>
        <v>0</v>
      </c>
      <c r="CP1163" s="298">
        <f t="shared" si="544"/>
        <v>0</v>
      </c>
      <c r="CQ1163" s="299">
        <f t="shared" si="545"/>
        <v>0</v>
      </c>
      <c r="CR1163" s="300">
        <f t="shared" si="546"/>
        <v>0</v>
      </c>
      <c r="CS1163" s="301">
        <f t="shared" si="547"/>
        <v>0</v>
      </c>
      <c r="CT1163" s="298">
        <f t="shared" si="548"/>
        <v>0</v>
      </c>
      <c r="CU1163" s="299">
        <f t="shared" si="549"/>
        <v>0</v>
      </c>
      <c r="CV1163" s="300">
        <f t="shared" si="550"/>
        <v>0</v>
      </c>
      <c r="CW1163" s="301">
        <f t="shared" si="551"/>
        <v>0</v>
      </c>
      <c r="CX1163" s="298">
        <f t="shared" si="552"/>
        <v>0</v>
      </c>
      <c r="CY1163" s="299">
        <f t="shared" si="553"/>
        <v>0</v>
      </c>
      <c r="CZ1163" s="300">
        <f t="shared" si="554"/>
        <v>0</v>
      </c>
      <c r="DA1163" s="301">
        <f t="shared" si="555"/>
        <v>0</v>
      </c>
      <c r="DB1163" s="371">
        <f t="shared" si="556"/>
        <v>0</v>
      </c>
      <c r="DC1163" s="303">
        <f t="shared" si="557"/>
        <v>0</v>
      </c>
      <c r="DD1163" s="304" t="str">
        <f>IF(DC1163=0,"",
IF(SUM($DC$1047:DC1163)=1,DE1163,
IF($DC$1167&gt;SUM($DC$1047:DC1163),_xlfn.CONCAT(", ",DE1163),
IF($DC$1167=SUM($DC$1047:DC1163),_xlfn.CONCAT(" y ",DE1163)))))</f>
        <v/>
      </c>
      <c r="DE1163" s="231" t="s">
        <v>6328</v>
      </c>
      <c r="DF1163" s="290">
        <f t="shared" si="558"/>
        <v>0</v>
      </c>
      <c r="DG1163" s="291" t="str">
        <f>IF(DF1163=0,"",
IF(SUM($DF$1047:DF1163)=1,DH1163,
IF($DF$1167&gt;SUM($DF$1047:DF1163),_xlfn.CONCAT(", ",DH1163),
IF($DF$1167=SUM($DF$1047:DF1163),_xlfn.CONCAT(" y ",DH1163)))))</f>
        <v/>
      </c>
      <c r="DH1163" s="222" t="s">
        <v>6328</v>
      </c>
      <c r="DI1163" s="378">
        <f t="shared" si="559"/>
        <v>0</v>
      </c>
      <c r="DJ1163" s="379">
        <f t="shared" si="560"/>
        <v>0</v>
      </c>
      <c r="DK1163" s="380">
        <f t="shared" si="561"/>
        <v>0</v>
      </c>
    </row>
    <row r="1164" spans="1:115" ht="15" hidden="1" customHeight="1">
      <c r="A1164" s="81"/>
      <c r="B1164" s="41"/>
      <c r="C1164" s="87" t="s">
        <v>222</v>
      </c>
      <c r="D1164" s="623" t="str">
        <f>IF(CNGE_2024_M1_Secc1_Sub1!$D159="","",CNGE_2024_M1_Secc1_Sub1!$D159)</f>
        <v/>
      </c>
      <c r="E1164" s="624"/>
      <c r="F1164" s="624"/>
      <c r="G1164" s="624"/>
      <c r="H1164" s="624"/>
      <c r="I1164" s="624"/>
      <c r="J1164" s="624"/>
      <c r="K1164" s="624"/>
      <c r="L1164" s="625"/>
      <c r="M1164" s="111"/>
      <c r="N1164" s="111"/>
      <c r="O1164" s="111"/>
      <c r="P1164" s="111"/>
      <c r="Q1164" s="111"/>
      <c r="R1164" s="111"/>
      <c r="S1164" s="111"/>
      <c r="T1164" s="111"/>
      <c r="U1164" s="111"/>
      <c r="V1164" s="111"/>
      <c r="W1164" s="111"/>
      <c r="X1164" s="111"/>
      <c r="Y1164" s="111"/>
      <c r="Z1164" s="111"/>
      <c r="AA1164" s="111"/>
      <c r="AB1164" s="111"/>
      <c r="AC1164" s="111"/>
      <c r="AD1164" s="111"/>
      <c r="AE1164" s="8"/>
      <c r="AG1164" s="269">
        <f t="shared" si="483"/>
        <v>0</v>
      </c>
      <c r="AH1164" s="298">
        <f t="shared" si="484"/>
        <v>0</v>
      </c>
      <c r="AI1164" s="299">
        <f t="shared" si="485"/>
        <v>0</v>
      </c>
      <c r="AJ1164" s="300">
        <f t="shared" si="486"/>
        <v>0</v>
      </c>
      <c r="AK1164" s="301">
        <f t="shared" si="487"/>
        <v>0</v>
      </c>
      <c r="AL1164" s="298">
        <f t="shared" si="488"/>
        <v>0</v>
      </c>
      <c r="AM1164" s="299">
        <f t="shared" si="489"/>
        <v>0</v>
      </c>
      <c r="AN1164" s="300">
        <f t="shared" si="490"/>
        <v>0</v>
      </c>
      <c r="AO1164" s="301">
        <f t="shared" si="491"/>
        <v>0</v>
      </c>
      <c r="AP1164" s="298">
        <f t="shared" si="492"/>
        <v>0</v>
      </c>
      <c r="AQ1164" s="299">
        <f t="shared" si="493"/>
        <v>0</v>
      </c>
      <c r="AR1164" s="300">
        <f t="shared" si="494"/>
        <v>0</v>
      </c>
      <c r="AS1164" s="301">
        <f t="shared" si="495"/>
        <v>0</v>
      </c>
      <c r="AT1164" s="298">
        <f t="shared" si="496"/>
        <v>0</v>
      </c>
      <c r="AU1164" s="299">
        <f t="shared" si="497"/>
        <v>0</v>
      </c>
      <c r="AV1164" s="300">
        <f t="shared" si="498"/>
        <v>0</v>
      </c>
      <c r="AW1164" s="301">
        <f t="shared" si="499"/>
        <v>0</v>
      </c>
      <c r="AX1164" s="298">
        <f t="shared" si="500"/>
        <v>0</v>
      </c>
      <c r="AY1164" s="299">
        <f t="shared" si="501"/>
        <v>0</v>
      </c>
      <c r="AZ1164" s="300">
        <f t="shared" si="502"/>
        <v>0</v>
      </c>
      <c r="BA1164" s="301">
        <f t="shared" si="503"/>
        <v>0</v>
      </c>
      <c r="BB1164" s="298">
        <f t="shared" si="504"/>
        <v>0</v>
      </c>
      <c r="BC1164" s="299">
        <f t="shared" si="505"/>
        <v>0</v>
      </c>
      <c r="BD1164" s="300">
        <f t="shared" si="506"/>
        <v>0</v>
      </c>
      <c r="BE1164" s="301">
        <f t="shared" si="507"/>
        <v>0</v>
      </c>
      <c r="BF1164" s="298">
        <f t="shared" si="508"/>
        <v>0</v>
      </c>
      <c r="BG1164" s="299">
        <f t="shared" si="509"/>
        <v>0</v>
      </c>
      <c r="BH1164" s="300">
        <f t="shared" si="510"/>
        <v>0</v>
      </c>
      <c r="BI1164" s="301">
        <f t="shared" si="511"/>
        <v>0</v>
      </c>
      <c r="BJ1164" s="298">
        <f t="shared" si="512"/>
        <v>0</v>
      </c>
      <c r="BK1164" s="299">
        <f t="shared" si="513"/>
        <v>0</v>
      </c>
      <c r="BL1164" s="300">
        <f t="shared" si="514"/>
        <v>0</v>
      </c>
      <c r="BM1164" s="301">
        <f t="shared" si="515"/>
        <v>0</v>
      </c>
      <c r="BN1164" s="298">
        <f t="shared" si="516"/>
        <v>0</v>
      </c>
      <c r="BO1164" s="299">
        <f t="shared" si="517"/>
        <v>0</v>
      </c>
      <c r="BP1164" s="300">
        <f t="shared" si="518"/>
        <v>0</v>
      </c>
      <c r="BQ1164" s="301">
        <f t="shared" si="519"/>
        <v>0</v>
      </c>
      <c r="BR1164" s="298">
        <f t="shared" si="520"/>
        <v>0</v>
      </c>
      <c r="BS1164" s="299">
        <f t="shared" si="521"/>
        <v>0</v>
      </c>
      <c r="BT1164" s="300">
        <f t="shared" si="522"/>
        <v>0</v>
      </c>
      <c r="BU1164" s="301">
        <f t="shared" si="523"/>
        <v>0</v>
      </c>
      <c r="BV1164" s="298">
        <f t="shared" si="524"/>
        <v>0</v>
      </c>
      <c r="BW1164" s="299">
        <f t="shared" si="525"/>
        <v>0</v>
      </c>
      <c r="BX1164" s="300">
        <f t="shared" si="526"/>
        <v>0</v>
      </c>
      <c r="BY1164" s="301">
        <f t="shared" si="527"/>
        <v>0</v>
      </c>
      <c r="BZ1164" s="298">
        <f t="shared" si="528"/>
        <v>0</v>
      </c>
      <c r="CA1164" s="299">
        <f t="shared" si="529"/>
        <v>0</v>
      </c>
      <c r="CB1164" s="300">
        <f t="shared" si="530"/>
        <v>0</v>
      </c>
      <c r="CC1164" s="301">
        <f t="shared" si="531"/>
        <v>0</v>
      </c>
      <c r="CD1164" s="298">
        <f t="shared" si="532"/>
        <v>0</v>
      </c>
      <c r="CE1164" s="299">
        <f t="shared" si="533"/>
        <v>0</v>
      </c>
      <c r="CF1164" s="300">
        <f t="shared" si="534"/>
        <v>0</v>
      </c>
      <c r="CG1164" s="301">
        <f t="shared" si="535"/>
        <v>0</v>
      </c>
      <c r="CH1164" s="298">
        <f t="shared" si="536"/>
        <v>0</v>
      </c>
      <c r="CI1164" s="299">
        <f t="shared" si="537"/>
        <v>0</v>
      </c>
      <c r="CJ1164" s="300">
        <f t="shared" si="538"/>
        <v>0</v>
      </c>
      <c r="CK1164" s="301">
        <f t="shared" si="539"/>
        <v>0</v>
      </c>
      <c r="CL1164" s="298">
        <f t="shared" si="540"/>
        <v>0</v>
      </c>
      <c r="CM1164" s="299">
        <f t="shared" si="541"/>
        <v>0</v>
      </c>
      <c r="CN1164" s="300">
        <f t="shared" si="542"/>
        <v>0</v>
      </c>
      <c r="CO1164" s="301">
        <f t="shared" si="543"/>
        <v>0</v>
      </c>
      <c r="CP1164" s="298">
        <f t="shared" si="544"/>
        <v>0</v>
      </c>
      <c r="CQ1164" s="299">
        <f t="shared" si="545"/>
        <v>0</v>
      </c>
      <c r="CR1164" s="300">
        <f t="shared" si="546"/>
        <v>0</v>
      </c>
      <c r="CS1164" s="301">
        <f t="shared" si="547"/>
        <v>0</v>
      </c>
      <c r="CT1164" s="298">
        <f t="shared" si="548"/>
        <v>0</v>
      </c>
      <c r="CU1164" s="299">
        <f t="shared" si="549"/>
        <v>0</v>
      </c>
      <c r="CV1164" s="300">
        <f t="shared" si="550"/>
        <v>0</v>
      </c>
      <c r="CW1164" s="301">
        <f t="shared" si="551"/>
        <v>0</v>
      </c>
      <c r="CX1164" s="298">
        <f t="shared" si="552"/>
        <v>0</v>
      </c>
      <c r="CY1164" s="299">
        <f t="shared" si="553"/>
        <v>0</v>
      </c>
      <c r="CZ1164" s="300">
        <f t="shared" si="554"/>
        <v>0</v>
      </c>
      <c r="DA1164" s="301">
        <f t="shared" si="555"/>
        <v>0</v>
      </c>
      <c r="DB1164" s="371">
        <f t="shared" si="556"/>
        <v>0</v>
      </c>
      <c r="DC1164" s="303">
        <f t="shared" si="557"/>
        <v>0</v>
      </c>
      <c r="DD1164" s="304" t="str">
        <f>IF(DC1164=0,"",
IF(SUM($DC$1047:DC1164)=1,DE1164,
IF($DC$1167&gt;SUM($DC$1047:DC1164),_xlfn.CONCAT(", ",DE1164),
IF($DC$1167=SUM($DC$1047:DC1164),_xlfn.CONCAT(" y ",DE1164)))))</f>
        <v/>
      </c>
      <c r="DE1164" s="231" t="s">
        <v>6329</v>
      </c>
      <c r="DF1164" s="290">
        <f t="shared" si="558"/>
        <v>0</v>
      </c>
      <c r="DG1164" s="291" t="str">
        <f>IF(DF1164=0,"",
IF(SUM($DF$1047:DF1164)=1,DH1164,
IF($DF$1167&gt;SUM($DF$1047:DF1164),_xlfn.CONCAT(", ",DH1164),
IF($DF$1167=SUM($DF$1047:DF1164),_xlfn.CONCAT(" y ",DH1164)))))</f>
        <v/>
      </c>
      <c r="DH1164" s="222" t="s">
        <v>6329</v>
      </c>
      <c r="DI1164" s="378">
        <f t="shared" si="559"/>
        <v>0</v>
      </c>
      <c r="DJ1164" s="379">
        <f t="shared" si="560"/>
        <v>0</v>
      </c>
      <c r="DK1164" s="380">
        <f t="shared" si="561"/>
        <v>0</v>
      </c>
    </row>
    <row r="1165" spans="1:115" ht="15" hidden="1" customHeight="1">
      <c r="A1165" s="6"/>
      <c r="B1165" s="5"/>
      <c r="C1165" s="87" t="s">
        <v>223</v>
      </c>
      <c r="D1165" s="623" t="str">
        <f>IF(CNGE_2024_M1_Secc1_Sub1!$D160="","",CNGE_2024_M1_Secc1_Sub1!$D160)</f>
        <v/>
      </c>
      <c r="E1165" s="624"/>
      <c r="F1165" s="624"/>
      <c r="G1165" s="624"/>
      <c r="H1165" s="624"/>
      <c r="I1165" s="624"/>
      <c r="J1165" s="624"/>
      <c r="K1165" s="624"/>
      <c r="L1165" s="625"/>
      <c r="M1165" s="111"/>
      <c r="N1165" s="111"/>
      <c r="O1165" s="111"/>
      <c r="P1165" s="111"/>
      <c r="Q1165" s="111"/>
      <c r="R1165" s="111"/>
      <c r="S1165" s="111"/>
      <c r="T1165" s="111"/>
      <c r="U1165" s="111"/>
      <c r="V1165" s="111"/>
      <c r="W1165" s="111"/>
      <c r="X1165" s="111"/>
      <c r="Y1165" s="111"/>
      <c r="Z1165" s="111"/>
      <c r="AA1165" s="111"/>
      <c r="AB1165" s="111"/>
      <c r="AC1165" s="111"/>
      <c r="AD1165" s="111"/>
      <c r="AE1165" s="8"/>
      <c r="AG1165" s="269">
        <f t="shared" si="483"/>
        <v>0</v>
      </c>
      <c r="AH1165" s="298">
        <f t="shared" si="484"/>
        <v>0</v>
      </c>
      <c r="AI1165" s="299">
        <f t="shared" si="485"/>
        <v>0</v>
      </c>
      <c r="AJ1165" s="300">
        <f t="shared" si="486"/>
        <v>0</v>
      </c>
      <c r="AK1165" s="301">
        <f t="shared" si="487"/>
        <v>0</v>
      </c>
      <c r="AL1165" s="298">
        <f t="shared" si="488"/>
        <v>0</v>
      </c>
      <c r="AM1165" s="299">
        <f t="shared" si="489"/>
        <v>0</v>
      </c>
      <c r="AN1165" s="300">
        <f t="shared" si="490"/>
        <v>0</v>
      </c>
      <c r="AO1165" s="301">
        <f t="shared" si="491"/>
        <v>0</v>
      </c>
      <c r="AP1165" s="298">
        <f t="shared" si="492"/>
        <v>0</v>
      </c>
      <c r="AQ1165" s="299">
        <f t="shared" si="493"/>
        <v>0</v>
      </c>
      <c r="AR1165" s="300">
        <f t="shared" si="494"/>
        <v>0</v>
      </c>
      <c r="AS1165" s="301">
        <f t="shared" si="495"/>
        <v>0</v>
      </c>
      <c r="AT1165" s="298">
        <f t="shared" si="496"/>
        <v>0</v>
      </c>
      <c r="AU1165" s="299">
        <f t="shared" si="497"/>
        <v>0</v>
      </c>
      <c r="AV1165" s="300">
        <f t="shared" si="498"/>
        <v>0</v>
      </c>
      <c r="AW1165" s="301">
        <f t="shared" si="499"/>
        <v>0</v>
      </c>
      <c r="AX1165" s="298">
        <f t="shared" si="500"/>
        <v>0</v>
      </c>
      <c r="AY1165" s="299">
        <f t="shared" si="501"/>
        <v>0</v>
      </c>
      <c r="AZ1165" s="300">
        <f t="shared" si="502"/>
        <v>0</v>
      </c>
      <c r="BA1165" s="301">
        <f t="shared" si="503"/>
        <v>0</v>
      </c>
      <c r="BB1165" s="298">
        <f t="shared" si="504"/>
        <v>0</v>
      </c>
      <c r="BC1165" s="299">
        <f t="shared" si="505"/>
        <v>0</v>
      </c>
      <c r="BD1165" s="300">
        <f t="shared" si="506"/>
        <v>0</v>
      </c>
      <c r="BE1165" s="301">
        <f t="shared" si="507"/>
        <v>0</v>
      </c>
      <c r="BF1165" s="298">
        <f t="shared" si="508"/>
        <v>0</v>
      </c>
      <c r="BG1165" s="299">
        <f t="shared" si="509"/>
        <v>0</v>
      </c>
      <c r="BH1165" s="300">
        <f t="shared" si="510"/>
        <v>0</v>
      </c>
      <c r="BI1165" s="301">
        <f t="shared" si="511"/>
        <v>0</v>
      </c>
      <c r="BJ1165" s="298">
        <f t="shared" si="512"/>
        <v>0</v>
      </c>
      <c r="BK1165" s="299">
        <f t="shared" si="513"/>
        <v>0</v>
      </c>
      <c r="BL1165" s="300">
        <f t="shared" si="514"/>
        <v>0</v>
      </c>
      <c r="BM1165" s="301">
        <f t="shared" si="515"/>
        <v>0</v>
      </c>
      <c r="BN1165" s="298">
        <f t="shared" si="516"/>
        <v>0</v>
      </c>
      <c r="BO1165" s="299">
        <f t="shared" si="517"/>
        <v>0</v>
      </c>
      <c r="BP1165" s="300">
        <f t="shared" si="518"/>
        <v>0</v>
      </c>
      <c r="BQ1165" s="301">
        <f t="shared" si="519"/>
        <v>0</v>
      </c>
      <c r="BR1165" s="298">
        <f t="shared" si="520"/>
        <v>0</v>
      </c>
      <c r="BS1165" s="299">
        <f t="shared" si="521"/>
        <v>0</v>
      </c>
      <c r="BT1165" s="300">
        <f t="shared" si="522"/>
        <v>0</v>
      </c>
      <c r="BU1165" s="301">
        <f t="shared" si="523"/>
        <v>0</v>
      </c>
      <c r="BV1165" s="298">
        <f t="shared" si="524"/>
        <v>0</v>
      </c>
      <c r="BW1165" s="299">
        <f t="shared" si="525"/>
        <v>0</v>
      </c>
      <c r="BX1165" s="300">
        <f t="shared" si="526"/>
        <v>0</v>
      </c>
      <c r="BY1165" s="301">
        <f t="shared" si="527"/>
        <v>0</v>
      </c>
      <c r="BZ1165" s="298">
        <f t="shared" si="528"/>
        <v>0</v>
      </c>
      <c r="CA1165" s="299">
        <f t="shared" si="529"/>
        <v>0</v>
      </c>
      <c r="CB1165" s="300">
        <f t="shared" si="530"/>
        <v>0</v>
      </c>
      <c r="CC1165" s="301">
        <f t="shared" si="531"/>
        <v>0</v>
      </c>
      <c r="CD1165" s="298">
        <f t="shared" si="532"/>
        <v>0</v>
      </c>
      <c r="CE1165" s="299">
        <f t="shared" si="533"/>
        <v>0</v>
      </c>
      <c r="CF1165" s="300">
        <f t="shared" si="534"/>
        <v>0</v>
      </c>
      <c r="CG1165" s="301">
        <f t="shared" si="535"/>
        <v>0</v>
      </c>
      <c r="CH1165" s="298">
        <f t="shared" si="536"/>
        <v>0</v>
      </c>
      <c r="CI1165" s="299">
        <f t="shared" si="537"/>
        <v>0</v>
      </c>
      <c r="CJ1165" s="300">
        <f t="shared" si="538"/>
        <v>0</v>
      </c>
      <c r="CK1165" s="301">
        <f t="shared" si="539"/>
        <v>0</v>
      </c>
      <c r="CL1165" s="298">
        <f t="shared" si="540"/>
        <v>0</v>
      </c>
      <c r="CM1165" s="299">
        <f t="shared" si="541"/>
        <v>0</v>
      </c>
      <c r="CN1165" s="300">
        <f t="shared" si="542"/>
        <v>0</v>
      </c>
      <c r="CO1165" s="301">
        <f t="shared" si="543"/>
        <v>0</v>
      </c>
      <c r="CP1165" s="298">
        <f t="shared" si="544"/>
        <v>0</v>
      </c>
      <c r="CQ1165" s="299">
        <f t="shared" si="545"/>
        <v>0</v>
      </c>
      <c r="CR1165" s="300">
        <f t="shared" si="546"/>
        <v>0</v>
      </c>
      <c r="CS1165" s="301">
        <f t="shared" si="547"/>
        <v>0</v>
      </c>
      <c r="CT1165" s="298">
        <f t="shared" si="548"/>
        <v>0</v>
      </c>
      <c r="CU1165" s="299">
        <f t="shared" si="549"/>
        <v>0</v>
      </c>
      <c r="CV1165" s="300">
        <f t="shared" si="550"/>
        <v>0</v>
      </c>
      <c r="CW1165" s="301">
        <f t="shared" si="551"/>
        <v>0</v>
      </c>
      <c r="CX1165" s="298">
        <f t="shared" si="552"/>
        <v>0</v>
      </c>
      <c r="CY1165" s="299">
        <f t="shared" si="553"/>
        <v>0</v>
      </c>
      <c r="CZ1165" s="300">
        <f t="shared" si="554"/>
        <v>0</v>
      </c>
      <c r="DA1165" s="301">
        <f t="shared" si="555"/>
        <v>0</v>
      </c>
      <c r="DB1165" s="371">
        <f t="shared" si="556"/>
        <v>0</v>
      </c>
      <c r="DC1165" s="303">
        <f t="shared" si="557"/>
        <v>0</v>
      </c>
      <c r="DD1165" s="304" t="str">
        <f>IF(DC1165=0,"",
IF(SUM($DC$1047:DC1165)=1,DE1165,
IF($DC$1167&gt;SUM($DC$1047:DC1165),_xlfn.CONCAT(", ",DE1165),
IF($DC$1167=SUM($DC$1047:DC1165),_xlfn.CONCAT(" y ",DE1165)))))</f>
        <v/>
      </c>
      <c r="DE1165" s="231" t="s">
        <v>6330</v>
      </c>
      <c r="DF1165" s="290">
        <f t="shared" si="558"/>
        <v>0</v>
      </c>
      <c r="DG1165" s="291" t="str">
        <f>IF(DF1165=0,"",
IF(SUM($DF$1047:DF1165)=1,DH1165,
IF($DF$1167&gt;SUM($DF$1047:DF1165),_xlfn.CONCAT(", ",DH1165),
IF($DF$1167=SUM($DF$1047:DF1165),_xlfn.CONCAT(" y ",DH1165)))))</f>
        <v/>
      </c>
      <c r="DH1165" s="222" t="s">
        <v>6330</v>
      </c>
      <c r="DI1165" s="378">
        <f t="shared" si="559"/>
        <v>0</v>
      </c>
      <c r="DJ1165" s="379">
        <f t="shared" si="560"/>
        <v>0</v>
      </c>
      <c r="DK1165" s="380">
        <f t="shared" si="561"/>
        <v>0</v>
      </c>
    </row>
    <row r="1166" spans="1:115" ht="15" hidden="1" customHeight="1">
      <c r="A1166" s="6"/>
      <c r="B1166" s="5"/>
      <c r="C1166" s="87" t="s">
        <v>224</v>
      </c>
      <c r="D1166" s="623" t="str">
        <f>IF(CNGE_2024_M1_Secc1_Sub1!$D161="","",CNGE_2024_M1_Secc1_Sub1!$D161)</f>
        <v/>
      </c>
      <c r="E1166" s="624"/>
      <c r="F1166" s="624"/>
      <c r="G1166" s="624"/>
      <c r="H1166" s="624"/>
      <c r="I1166" s="624"/>
      <c r="J1166" s="624"/>
      <c r="K1166" s="624"/>
      <c r="L1166" s="625"/>
      <c r="M1166" s="111"/>
      <c r="N1166" s="111"/>
      <c r="O1166" s="111"/>
      <c r="P1166" s="111"/>
      <c r="Q1166" s="111"/>
      <c r="R1166" s="111"/>
      <c r="S1166" s="111"/>
      <c r="T1166" s="111"/>
      <c r="U1166" s="111"/>
      <c r="V1166" s="111"/>
      <c r="W1166" s="111"/>
      <c r="X1166" s="111"/>
      <c r="Y1166" s="111"/>
      <c r="Z1166" s="111"/>
      <c r="AA1166" s="111"/>
      <c r="AB1166" s="111"/>
      <c r="AC1166" s="111"/>
      <c r="AD1166" s="111"/>
      <c r="AE1166" s="8"/>
      <c r="AG1166" s="269">
        <f t="shared" si="483"/>
        <v>0</v>
      </c>
      <c r="AH1166" s="298">
        <f t="shared" si="484"/>
        <v>0</v>
      </c>
      <c r="AI1166" s="299">
        <f t="shared" si="485"/>
        <v>0</v>
      </c>
      <c r="AJ1166" s="300">
        <f t="shared" si="486"/>
        <v>0</v>
      </c>
      <c r="AK1166" s="301">
        <f t="shared" si="487"/>
        <v>0</v>
      </c>
      <c r="AL1166" s="298">
        <f t="shared" si="488"/>
        <v>0</v>
      </c>
      <c r="AM1166" s="299">
        <f t="shared" si="489"/>
        <v>0</v>
      </c>
      <c r="AN1166" s="300">
        <f t="shared" si="490"/>
        <v>0</v>
      </c>
      <c r="AO1166" s="301">
        <f t="shared" si="491"/>
        <v>0</v>
      </c>
      <c r="AP1166" s="298">
        <f t="shared" si="492"/>
        <v>0</v>
      </c>
      <c r="AQ1166" s="299">
        <f t="shared" si="493"/>
        <v>0</v>
      </c>
      <c r="AR1166" s="300">
        <f t="shared" si="494"/>
        <v>0</v>
      </c>
      <c r="AS1166" s="301">
        <f t="shared" si="495"/>
        <v>0</v>
      </c>
      <c r="AT1166" s="298">
        <f t="shared" si="496"/>
        <v>0</v>
      </c>
      <c r="AU1166" s="299">
        <f t="shared" si="497"/>
        <v>0</v>
      </c>
      <c r="AV1166" s="300">
        <f t="shared" si="498"/>
        <v>0</v>
      </c>
      <c r="AW1166" s="301">
        <f t="shared" si="499"/>
        <v>0</v>
      </c>
      <c r="AX1166" s="298">
        <f t="shared" si="500"/>
        <v>0</v>
      </c>
      <c r="AY1166" s="299">
        <f t="shared" si="501"/>
        <v>0</v>
      </c>
      <c r="AZ1166" s="300">
        <f t="shared" si="502"/>
        <v>0</v>
      </c>
      <c r="BA1166" s="301">
        <f t="shared" si="503"/>
        <v>0</v>
      </c>
      <c r="BB1166" s="298">
        <f t="shared" si="504"/>
        <v>0</v>
      </c>
      <c r="BC1166" s="299">
        <f t="shared" si="505"/>
        <v>0</v>
      </c>
      <c r="BD1166" s="300">
        <f t="shared" si="506"/>
        <v>0</v>
      </c>
      <c r="BE1166" s="301">
        <f t="shared" si="507"/>
        <v>0</v>
      </c>
      <c r="BF1166" s="298">
        <f t="shared" si="508"/>
        <v>0</v>
      </c>
      <c r="BG1166" s="299">
        <f t="shared" si="509"/>
        <v>0</v>
      </c>
      <c r="BH1166" s="300">
        <f t="shared" si="510"/>
        <v>0</v>
      </c>
      <c r="BI1166" s="301">
        <f t="shared" si="511"/>
        <v>0</v>
      </c>
      <c r="BJ1166" s="298">
        <f t="shared" si="512"/>
        <v>0</v>
      </c>
      <c r="BK1166" s="299">
        <f t="shared" si="513"/>
        <v>0</v>
      </c>
      <c r="BL1166" s="300">
        <f t="shared" si="514"/>
        <v>0</v>
      </c>
      <c r="BM1166" s="301">
        <f t="shared" si="515"/>
        <v>0</v>
      </c>
      <c r="BN1166" s="298">
        <f t="shared" si="516"/>
        <v>0</v>
      </c>
      <c r="BO1166" s="299">
        <f t="shared" si="517"/>
        <v>0</v>
      </c>
      <c r="BP1166" s="300">
        <f t="shared" si="518"/>
        <v>0</v>
      </c>
      <c r="BQ1166" s="301">
        <f t="shared" si="519"/>
        <v>0</v>
      </c>
      <c r="BR1166" s="298">
        <f t="shared" si="520"/>
        <v>0</v>
      </c>
      <c r="BS1166" s="299">
        <f t="shared" si="521"/>
        <v>0</v>
      </c>
      <c r="BT1166" s="300">
        <f t="shared" si="522"/>
        <v>0</v>
      </c>
      <c r="BU1166" s="301">
        <f t="shared" si="523"/>
        <v>0</v>
      </c>
      <c r="BV1166" s="298">
        <f t="shared" si="524"/>
        <v>0</v>
      </c>
      <c r="BW1166" s="299">
        <f t="shared" si="525"/>
        <v>0</v>
      </c>
      <c r="BX1166" s="300">
        <f t="shared" si="526"/>
        <v>0</v>
      </c>
      <c r="BY1166" s="301">
        <f t="shared" si="527"/>
        <v>0</v>
      </c>
      <c r="BZ1166" s="298">
        <f t="shared" si="528"/>
        <v>0</v>
      </c>
      <c r="CA1166" s="299">
        <f t="shared" si="529"/>
        <v>0</v>
      </c>
      <c r="CB1166" s="300">
        <f t="shared" si="530"/>
        <v>0</v>
      </c>
      <c r="CC1166" s="301">
        <f t="shared" si="531"/>
        <v>0</v>
      </c>
      <c r="CD1166" s="298">
        <f t="shared" si="532"/>
        <v>0</v>
      </c>
      <c r="CE1166" s="299">
        <f t="shared" si="533"/>
        <v>0</v>
      </c>
      <c r="CF1166" s="300">
        <f t="shared" si="534"/>
        <v>0</v>
      </c>
      <c r="CG1166" s="301">
        <f t="shared" si="535"/>
        <v>0</v>
      </c>
      <c r="CH1166" s="298">
        <f t="shared" si="536"/>
        <v>0</v>
      </c>
      <c r="CI1166" s="299">
        <f t="shared" si="537"/>
        <v>0</v>
      </c>
      <c r="CJ1166" s="300">
        <f t="shared" si="538"/>
        <v>0</v>
      </c>
      <c r="CK1166" s="301">
        <f t="shared" si="539"/>
        <v>0</v>
      </c>
      <c r="CL1166" s="298">
        <f t="shared" si="540"/>
        <v>0</v>
      </c>
      <c r="CM1166" s="299">
        <f t="shared" si="541"/>
        <v>0</v>
      </c>
      <c r="CN1166" s="300">
        <f t="shared" si="542"/>
        <v>0</v>
      </c>
      <c r="CO1166" s="301">
        <f t="shared" si="543"/>
        <v>0</v>
      </c>
      <c r="CP1166" s="298">
        <f t="shared" si="544"/>
        <v>0</v>
      </c>
      <c r="CQ1166" s="299">
        <f t="shared" si="545"/>
        <v>0</v>
      </c>
      <c r="CR1166" s="300">
        <f t="shared" si="546"/>
        <v>0</v>
      </c>
      <c r="CS1166" s="301">
        <f t="shared" si="547"/>
        <v>0</v>
      </c>
      <c r="CT1166" s="298">
        <f t="shared" si="548"/>
        <v>0</v>
      </c>
      <c r="CU1166" s="299">
        <f t="shared" si="549"/>
        <v>0</v>
      </c>
      <c r="CV1166" s="300">
        <f t="shared" si="550"/>
        <v>0</v>
      </c>
      <c r="CW1166" s="301">
        <f t="shared" si="551"/>
        <v>0</v>
      </c>
      <c r="CX1166" s="298">
        <f t="shared" si="552"/>
        <v>0</v>
      </c>
      <c r="CY1166" s="299">
        <f t="shared" si="553"/>
        <v>0</v>
      </c>
      <c r="CZ1166" s="300">
        <f t="shared" si="554"/>
        <v>0</v>
      </c>
      <c r="DA1166" s="301">
        <f t="shared" si="555"/>
        <v>0</v>
      </c>
      <c r="DB1166" s="371">
        <f t="shared" si="556"/>
        <v>0</v>
      </c>
      <c r="DC1166" s="303">
        <f t="shared" si="557"/>
        <v>0</v>
      </c>
      <c r="DD1166" s="304" t="str">
        <f>IF(DC1166=0,"",
IF(SUM($DC$1047:DC1166)=1,DE1166,
IF($DC$1167&gt;SUM($DC$1047:DC1166),_xlfn.CONCAT(", ",DE1166),
IF($DC$1167=SUM($DC$1047:DC1166),_xlfn.CONCAT(" y ",DE1166)))))</f>
        <v/>
      </c>
      <c r="DE1166" s="231" t="s">
        <v>6331</v>
      </c>
      <c r="DF1166" s="290">
        <f t="shared" si="558"/>
        <v>0</v>
      </c>
      <c r="DG1166" s="291" t="str">
        <f>IF(DF1166=0,"",
IF(SUM($DF$1047:DF1166)=1,DH1166,
IF($DF$1167&gt;SUM($DF$1047:DF1166),_xlfn.CONCAT(", ",DH1166),
IF($DF$1167=SUM($DF$1047:DF1166),_xlfn.CONCAT(" y ",DH1166)))))</f>
        <v/>
      </c>
      <c r="DH1166" s="222" t="s">
        <v>6331</v>
      </c>
      <c r="DI1166" s="378">
        <f t="shared" si="559"/>
        <v>0</v>
      </c>
      <c r="DJ1166" s="379">
        <f t="shared" si="560"/>
        <v>0</v>
      </c>
      <c r="DK1166" s="380">
        <f t="shared" si="561"/>
        <v>0</v>
      </c>
    </row>
    <row r="1167" spans="1:115" ht="15" customHeight="1">
      <c r="A1167" s="40"/>
      <c r="B1167" s="28"/>
      <c r="C1167" s="28"/>
      <c r="D1167" s="28"/>
      <c r="E1167" s="28"/>
      <c r="F1167" s="119"/>
      <c r="G1167" s="89"/>
      <c r="H1167" s="62"/>
      <c r="I1167" s="28"/>
      <c r="J1167" s="28"/>
      <c r="K1167" s="28"/>
      <c r="L1167" s="108" t="s">
        <v>387</v>
      </c>
      <c r="M1167" s="118">
        <f>IF(AND(SUM(M1047:M1166)=0,COUNTIF(M1047:M1166,"NS")&gt;0),"NS",
IF(AND(SUM(M1047:M1166)=0,COUNTIF(M1047:M1166,0)&gt;0),0,
IF(AND(SUM(M1047:M1166)=0,COUNTIF(M1047:M1166,"NA")&gt;0),"NA",
SUM(M1047:M1166))))</f>
        <v>0</v>
      </c>
      <c r="N1167" s="118">
        <f t="shared" ref="N1167:AD1167" si="562">IF(AND(SUM(N1047:N1166)=0,COUNTIF(N1047:N1166,"NS")&gt;0),"NS",
IF(AND(SUM(N1047:N1166)=0,COUNTIF(N1047:N1166,0)&gt;0),0,
IF(AND(SUM(N1047:N1166)=0,COUNTIF(N1047:N1166,"NA")&gt;0),"NA",
SUM(N1047:N1166))))</f>
        <v>0</v>
      </c>
      <c r="O1167" s="118">
        <f t="shared" si="562"/>
        <v>0</v>
      </c>
      <c r="P1167" s="118">
        <f t="shared" si="562"/>
        <v>0</v>
      </c>
      <c r="Q1167" s="118">
        <f t="shared" si="562"/>
        <v>0</v>
      </c>
      <c r="R1167" s="118">
        <f t="shared" si="562"/>
        <v>0</v>
      </c>
      <c r="S1167" s="118">
        <f t="shared" si="562"/>
        <v>0</v>
      </c>
      <c r="T1167" s="118">
        <f t="shared" si="562"/>
        <v>0</v>
      </c>
      <c r="U1167" s="118">
        <f t="shared" si="562"/>
        <v>0</v>
      </c>
      <c r="V1167" s="118">
        <f t="shared" si="562"/>
        <v>0</v>
      </c>
      <c r="W1167" s="118">
        <f t="shared" si="562"/>
        <v>0</v>
      </c>
      <c r="X1167" s="118">
        <f t="shared" si="562"/>
        <v>0</v>
      </c>
      <c r="Y1167" s="118">
        <f t="shared" si="562"/>
        <v>0</v>
      </c>
      <c r="Z1167" s="118">
        <f t="shared" si="562"/>
        <v>0</v>
      </c>
      <c r="AA1167" s="118">
        <f t="shared" si="562"/>
        <v>0</v>
      </c>
      <c r="AB1167" s="118">
        <f t="shared" si="562"/>
        <v>0</v>
      </c>
      <c r="AC1167" s="118">
        <f t="shared" si="562"/>
        <v>0</v>
      </c>
      <c r="AD1167" s="118">
        <f t="shared" si="562"/>
        <v>0</v>
      </c>
      <c r="AE1167" s="8"/>
      <c r="DB1167" s="370">
        <f>SUM(DB1047:DB1166)</f>
        <v>0</v>
      </c>
      <c r="DC1167" s="292">
        <f>SUM(DC1047:DC1166)</f>
        <v>0</v>
      </c>
      <c r="DD1167" s="292" t="str">
        <f>IF(DC1167=0,"",_xlfn.CONCAT(DD1047:DD1166))</f>
        <v/>
      </c>
      <c r="DE1167" s="293" t="str">
        <f>IF(DC1167=0,"",
IF(DC1167&gt;1,"Favor de revisar la suma y consistencia de totales y/o subtotales por filas (numéricos y NS)",
IF(DC1167=1,_xlfn.CONCAT("Favor de revisar la sumatoria del total y/o subtotal en el numeral ",DD1167),_xlfn.CONCAT("Favor de revisar la sumatoria de los totales y/o subtotales en los numerales ",DD1167))))</f>
        <v/>
      </c>
      <c r="DF1167" s="292">
        <f>SUM(DF1047:DF1166)</f>
        <v>72</v>
      </c>
      <c r="DG1167" s="292" t="str">
        <f>IF(DF1167=0,"",_xlfn.CONCAT(DG1047:DG1166))</f>
        <v>1, 2, 3, 4, 5, 6, 7, 8, 9, 10, 11, 12, 13, 14, 15, 16, 17, 18, 19, 20, 21, 22, 23, 24, 25, 26, 27, 28, 29, 30, 31, 32, 33, 34, 35, 36, 37, 38, 39, 40, 41, 42, 43, 44, 45, 46, 47, 48, 49, 50, 51, 52, 53, 54, 55, 56, 57, 58, 59, 60, 61, 62, 63, 64, 65, 66, 67, 68, 69, 70, 71 y 72</v>
      </c>
      <c r="DH1167" s="293" t="str">
        <f>IF(DF1167=0,"",
IF(DF1167&gt;10,"Favor de ingresar toda la información requerida en la pregunta",
IF(DF1167=1,_xlfn.CONCAT("Favor de revisar la información capturada en el numeral ",DG1167),_xlfn.CONCAT("Favor de revisar la información capturada en los numerales ",DG1167))))</f>
        <v>Favor de ingresar toda la información requerida en la pregunta</v>
      </c>
      <c r="DK1167" s="382">
        <f>SUM(DI1047:DK1166)</f>
        <v>0</v>
      </c>
    </row>
    <row r="1168" spans="1:115" ht="15" customHeight="1">
      <c r="A1168" s="96"/>
      <c r="B1168" s="5"/>
      <c r="C1168" s="5"/>
      <c r="D1168" s="5"/>
      <c r="E1168" s="5"/>
      <c r="F1168" s="5"/>
      <c r="G1168" s="5"/>
      <c r="H1168" s="5"/>
      <c r="I1168" s="5"/>
      <c r="J1168" s="5"/>
      <c r="K1168" s="5"/>
      <c r="L1168" s="5"/>
      <c r="M1168" s="5"/>
      <c r="N1168" s="5"/>
      <c r="O1168" s="5"/>
      <c r="P1168" s="5"/>
      <c r="Q1168" s="5"/>
      <c r="R1168" s="5"/>
      <c r="S1168" s="5"/>
      <c r="T1168" s="5"/>
      <c r="U1168" s="5"/>
      <c r="V1168" s="5"/>
      <c r="W1168" s="5"/>
      <c r="X1168" s="5"/>
      <c r="Y1168" s="5"/>
      <c r="Z1168" s="5"/>
      <c r="AA1168" s="5"/>
      <c r="AB1168" s="5"/>
      <c r="AC1168" s="5"/>
      <c r="AD1168" s="5"/>
      <c r="AE1168" s="8"/>
    </row>
    <row r="1169" spans="1:44" ht="15" customHeight="1">
      <c r="A1169" s="117"/>
      <c r="B1169" s="62"/>
      <c r="C1169" s="62"/>
      <c r="D1169" s="62"/>
      <c r="E1169" s="62"/>
      <c r="F1169" s="62"/>
      <c r="G1169" s="62"/>
      <c r="H1169" s="62"/>
      <c r="I1169" s="62"/>
      <c r="J1169" s="62"/>
      <c r="K1169" s="62"/>
      <c r="L1169" s="62"/>
      <c r="M1169" s="62"/>
      <c r="N1169" s="62"/>
      <c r="O1169" s="62"/>
      <c r="P1169" s="62"/>
      <c r="Q1169" s="62"/>
      <c r="R1169" s="62"/>
      <c r="S1169" s="62"/>
      <c r="T1169" s="62"/>
      <c r="U1169" s="62"/>
      <c r="V1169" s="62"/>
      <c r="W1169" s="62"/>
      <c r="X1169" s="62"/>
      <c r="Y1169" s="62"/>
      <c r="Z1169" s="62"/>
      <c r="AA1169" s="744" t="s">
        <v>427</v>
      </c>
      <c r="AB1169" s="744"/>
      <c r="AC1169" s="744"/>
      <c r="AD1169" s="744"/>
      <c r="AE1169" s="8"/>
    </row>
    <row r="1170" spans="1:44" ht="24" customHeight="1">
      <c r="A1170" s="513"/>
      <c r="B1170" s="514"/>
      <c r="C1170" s="693" t="s">
        <v>133</v>
      </c>
      <c r="D1170" s="694"/>
      <c r="E1170" s="694"/>
      <c r="F1170" s="694"/>
      <c r="G1170" s="694"/>
      <c r="H1170" s="694"/>
      <c r="I1170" s="694"/>
      <c r="J1170" s="694"/>
      <c r="K1170" s="694"/>
      <c r="L1170" s="695"/>
      <c r="M1170" s="554" t="s">
        <v>421</v>
      </c>
      <c r="N1170" s="555"/>
      <c r="O1170" s="555"/>
      <c r="P1170" s="555"/>
      <c r="Q1170" s="555"/>
      <c r="R1170" s="555"/>
      <c r="S1170" s="555"/>
      <c r="T1170" s="555"/>
      <c r="U1170" s="555"/>
      <c r="V1170" s="555"/>
      <c r="W1170" s="555"/>
      <c r="X1170" s="555"/>
      <c r="Y1170" s="555"/>
      <c r="Z1170" s="555"/>
      <c r="AA1170" s="555"/>
      <c r="AB1170" s="555"/>
      <c r="AC1170" s="555"/>
      <c r="AD1170" s="556"/>
      <c r="AE1170" s="8"/>
    </row>
    <row r="1171" spans="1:44" ht="36" customHeight="1">
      <c r="A1171" s="513"/>
      <c r="B1171" s="62"/>
      <c r="C1171" s="787"/>
      <c r="D1171" s="788"/>
      <c r="E1171" s="788"/>
      <c r="F1171" s="788"/>
      <c r="G1171" s="788"/>
      <c r="H1171" s="788"/>
      <c r="I1171" s="788"/>
      <c r="J1171" s="788"/>
      <c r="K1171" s="788"/>
      <c r="L1171" s="789"/>
      <c r="M1171" s="577" t="s">
        <v>428</v>
      </c>
      <c r="N1171" s="578"/>
      <c r="O1171" s="579"/>
      <c r="P1171" s="577" t="s">
        <v>429</v>
      </c>
      <c r="Q1171" s="578"/>
      <c r="R1171" s="579"/>
      <c r="S1171" s="577" t="s">
        <v>430</v>
      </c>
      <c r="T1171" s="578"/>
      <c r="U1171" s="579"/>
      <c r="V1171" s="577" t="s">
        <v>431</v>
      </c>
      <c r="W1171" s="578"/>
      <c r="X1171" s="579"/>
      <c r="Y1171" s="577" t="s">
        <v>432</v>
      </c>
      <c r="Z1171" s="578"/>
      <c r="AA1171" s="579"/>
      <c r="AB1171" s="577" t="s">
        <v>433</v>
      </c>
      <c r="AC1171" s="578"/>
      <c r="AD1171" s="579"/>
      <c r="AE1171" s="8"/>
      <c r="AG1171" s="820" t="s">
        <v>6332</v>
      </c>
      <c r="AH1171" s="820"/>
      <c r="AI1171" s="820"/>
      <c r="AJ1171" s="820"/>
      <c r="AK1171" s="821" t="s">
        <v>6479</v>
      </c>
      <c r="AL1171" s="821"/>
      <c r="AM1171" s="821"/>
      <c r="AN1171" s="821"/>
      <c r="AO1171" s="820" t="s">
        <v>6375</v>
      </c>
      <c r="AP1171" s="820"/>
      <c r="AQ1171" s="820"/>
      <c r="AR1171" s="820"/>
    </row>
    <row r="1172" spans="1:44" ht="48" customHeight="1">
      <c r="A1172" s="513"/>
      <c r="B1172" s="62"/>
      <c r="C1172" s="696"/>
      <c r="D1172" s="697"/>
      <c r="E1172" s="697"/>
      <c r="F1172" s="697"/>
      <c r="G1172" s="697"/>
      <c r="H1172" s="697"/>
      <c r="I1172" s="697"/>
      <c r="J1172" s="697"/>
      <c r="K1172" s="697"/>
      <c r="L1172" s="698"/>
      <c r="M1172" s="489" t="s">
        <v>396</v>
      </c>
      <c r="N1172" s="172" t="s">
        <v>385</v>
      </c>
      <c r="O1172" s="172" t="s">
        <v>386</v>
      </c>
      <c r="P1172" s="489" t="s">
        <v>396</v>
      </c>
      <c r="Q1172" s="172" t="s">
        <v>385</v>
      </c>
      <c r="R1172" s="172" t="s">
        <v>386</v>
      </c>
      <c r="S1172" s="489" t="s">
        <v>396</v>
      </c>
      <c r="T1172" s="172" t="s">
        <v>385</v>
      </c>
      <c r="U1172" s="172" t="s">
        <v>386</v>
      </c>
      <c r="V1172" s="489" t="s">
        <v>396</v>
      </c>
      <c r="W1172" s="172" t="s">
        <v>385</v>
      </c>
      <c r="X1172" s="172" t="s">
        <v>386</v>
      </c>
      <c r="Y1172" s="489" t="s">
        <v>396</v>
      </c>
      <c r="Z1172" s="172" t="s">
        <v>385</v>
      </c>
      <c r="AA1172" s="172" t="s">
        <v>386</v>
      </c>
      <c r="AB1172" s="489" t="s">
        <v>396</v>
      </c>
      <c r="AC1172" s="172" t="s">
        <v>385</v>
      </c>
      <c r="AD1172" s="172" t="s">
        <v>386</v>
      </c>
      <c r="AE1172" s="8"/>
      <c r="AG1172" s="479" t="s">
        <v>6332</v>
      </c>
      <c r="AH1172" s="480" t="s">
        <v>6196</v>
      </c>
      <c r="AI1172" s="481" t="s">
        <v>6333</v>
      </c>
      <c r="AJ1172" s="482" t="s">
        <v>6334</v>
      </c>
      <c r="AK1172" s="479" t="s">
        <v>6332</v>
      </c>
      <c r="AL1172" s="480" t="s">
        <v>6196</v>
      </c>
      <c r="AM1172" s="481" t="s">
        <v>6333</v>
      </c>
      <c r="AN1172" s="482" t="s">
        <v>6334</v>
      </c>
      <c r="AO1172" s="479" t="s">
        <v>6332</v>
      </c>
      <c r="AP1172" s="480" t="s">
        <v>6196</v>
      </c>
      <c r="AQ1172" s="481" t="s">
        <v>6333</v>
      </c>
      <c r="AR1172" s="482" t="s">
        <v>6334</v>
      </c>
    </row>
    <row r="1173" spans="1:44" ht="15" customHeight="1">
      <c r="A1173" s="40"/>
      <c r="B1173" s="28"/>
      <c r="C1173" s="34" t="s">
        <v>87</v>
      </c>
      <c r="D1173" s="732" t="str">
        <f>IF(CNGE_2024_M1_Secc1_Sub1!$D42="","",CNGE_2024_M1_Secc1_Sub1!$D42)</f>
        <v>OFICINA DEL C GOBERNADOR</v>
      </c>
      <c r="E1173" s="733"/>
      <c r="F1173" s="733"/>
      <c r="G1173" s="733"/>
      <c r="H1173" s="733"/>
      <c r="I1173" s="733"/>
      <c r="J1173" s="733"/>
      <c r="K1173" s="733"/>
      <c r="L1173" s="734"/>
      <c r="M1173" s="111"/>
      <c r="N1173" s="111"/>
      <c r="O1173" s="111"/>
      <c r="P1173" s="111"/>
      <c r="Q1173" s="111"/>
      <c r="R1173" s="111"/>
      <c r="S1173" s="111"/>
      <c r="T1173" s="111"/>
      <c r="U1173" s="111"/>
      <c r="V1173" s="111"/>
      <c r="W1173" s="111"/>
      <c r="X1173" s="111"/>
      <c r="Y1173" s="111"/>
      <c r="Z1173" s="111"/>
      <c r="AA1173" s="111"/>
      <c r="AB1173" s="111"/>
      <c r="AC1173" s="111"/>
      <c r="AD1173" s="111"/>
      <c r="AE1173" s="8"/>
      <c r="AG1173" s="483">
        <f>M1047</f>
        <v>0</v>
      </c>
      <c r="AH1173" s="484">
        <f>COUNTIF(P1047,"NS")+COUNTIF(S1047,"NS") + COUNTIF(V1047,"NS")+ COUNTIF(Y1047,"NS")+ COUNTIF(AB1047,"NS")+ COUNTIF(M1173,"NS")+ COUNTIF(P1173,"NS")+ COUNTIF(S1173,"NS")+ COUNTIF(V1173,"NS")+ COUNTIF(Y1173,"NS")+ COUNTIF(AB1173,"NS")+ COUNTIF(M1299,"NS")+ COUNTIF(P1299,"NS")+ COUNTIF(S1299,"NS")+ COUNTIF(V1299,"NS")+ COUNTIF(Y1299,"NS")+ COUNTIF(AB1299,"NS")</f>
        <v>0</v>
      </c>
      <c r="AI1173" s="485">
        <f>SUM(P1047,S1047,V1047,Y1047,AB1047,M1173,P1173,S1173,V1173,Y1173,AB1173,M1299,P1299,S1299,V1299,Y1299,AB1299)</f>
        <v>0</v>
      </c>
      <c r="AJ1173" s="486">
        <f>IF(OR(AND(AG1173=0, AH1173&gt;0),AND(AG1173="NS", AI1173&gt;0), AND(AG1173="NS", AH1173=0, AI1173=0)), 1, IF(OR(AND(AG1173&gt;0, AH1173&gt;1,AG1173&gt;AI1173), AND(AG1173="NS", AH1173=2), AND(AG1173="NS", AI1173=0, AH1173&gt;0), AG1173=AI1173), 0, 1))</f>
        <v>0</v>
      </c>
      <c r="AK1173" s="483">
        <f>N1047</f>
        <v>0</v>
      </c>
      <c r="AL1173" s="484">
        <f>COUNTIF(Q1047,"NS")+COUNTIF(T1047,"NS") + COUNTIF(W1047,"NS")+ COUNTIF(Z1047,"NS")+ COUNTIF(AC1047,"NS")+ COUNTIF(N1173,"NS")+ COUNTIF(Q1173,"NS")+ COUNTIF(T1173,"NS")+ COUNTIF(W1173,"NS")+ COUNTIF(Z1173,"NS")+ COUNTIF(AC1173,"NS")+ COUNTIF(N1299,"NS")+ COUNTIF(Q1299,"NS")+ COUNTIF(T1299,"NS")+ COUNTIF(W1299,"NS")+ COUNTIF(Z1299,"NS")+ COUNTIF(AC1299,"NS")</f>
        <v>0</v>
      </c>
      <c r="AM1173" s="485">
        <f>SUM(Q1047,T1047,W1047,Z1047,AC1047,N1173,Q1173,T1173,W1173,Z1173,AC1173,N1299,Q1299,T1299,W1299,Z1299,AC1299)</f>
        <v>0</v>
      </c>
      <c r="AN1173" s="486">
        <f>IF(OR(AND(AK1173=0, AL1173&gt;0),AND(AK1173="NS", AM1173&gt;0), AND(AK1173="NS", AL1173=0, AM1173=0)), 1, IF(OR(AND(AK1173&gt;0, AL1173&gt;1,AK1173&gt;AM1173), AND(AK1173="NS", AL1173=2), AND(AK1173="NS", AM1173=0, AL1173&gt;0), AK1173=AM1173), 0, 1))</f>
        <v>0</v>
      </c>
      <c r="AO1173" s="483">
        <f>O1047</f>
        <v>0</v>
      </c>
      <c r="AP1173" s="484">
        <f>COUNTIF(R1047,"NS")+COUNTIF(U1047,"NS") + COUNTIF(X1047,"NS")+ COUNTIF(AA1047,"NS")+ COUNTIF(AD1047,"NS")+ COUNTIF(O1173,"NS")+ COUNTIF(R1173,"NS")+ COUNTIF(U1173,"NS")+ COUNTIF(X1173,"NS")+ COUNTIF(AA1173,"NS")+ COUNTIF(AD1173,"NS")+ COUNTIF(O1299,"NS")+ COUNTIF(R1299,"NS")+ COUNTIF(U1299,"NS")+ COUNTIF(X1299,"NS")+ COUNTIF(AA1299,"NS")+ COUNTIF(AD1299,"NS")</f>
        <v>0</v>
      </c>
      <c r="AQ1173" s="485">
        <f>SUM(R1047,U1047,X1047,AA1047,AD1047,O1173,R1173,U1173,X1173,AA1173,AD1173,O1299,R1299,U1299,X1299,AA1299,AD1299)</f>
        <v>0</v>
      </c>
      <c r="AR1173" s="486">
        <f>IF(OR(AND(AO1173=0, AP1173&gt;0),AND(AO1173="NS", AQ1173&gt;0), AND(AO1173="NS", AP1173=0, AQ1173=0)), 1, IF(OR(AND(AO1173&gt;0, AP1173&gt;1,AO1173&gt;AQ1173), AND(AO1173="NS", AP1173=2), AND(AO1173="NS", AQ1173=0, AP1173&gt;0), AO1173=AQ1173), 0, 1))</f>
        <v>0</v>
      </c>
    </row>
    <row r="1174" spans="1:44" ht="30" customHeight="1">
      <c r="A1174" s="81"/>
      <c r="B1174" s="82"/>
      <c r="C1174" s="85" t="s">
        <v>88</v>
      </c>
      <c r="D1174" s="732" t="str">
        <f>IF(CNGE_2024_M1_Secc1_Sub1!$D43="","",CNGE_2024_M1_Secc1_Sub1!$D43)</f>
        <v>SECRETARIA DE DESARROLLO AGROPECUARIO RURAL Y PESCA</v>
      </c>
      <c r="E1174" s="733"/>
      <c r="F1174" s="733"/>
      <c r="G1174" s="733"/>
      <c r="H1174" s="733"/>
      <c r="I1174" s="733"/>
      <c r="J1174" s="733"/>
      <c r="K1174" s="733"/>
      <c r="L1174" s="734"/>
      <c r="M1174" s="111"/>
      <c r="N1174" s="111"/>
      <c r="O1174" s="111"/>
      <c r="P1174" s="111"/>
      <c r="Q1174" s="111"/>
      <c r="R1174" s="111"/>
      <c r="S1174" s="111"/>
      <c r="T1174" s="111"/>
      <c r="U1174" s="111"/>
      <c r="V1174" s="111"/>
      <c r="W1174" s="111"/>
      <c r="X1174" s="111"/>
      <c r="Y1174" s="111"/>
      <c r="Z1174" s="111"/>
      <c r="AA1174" s="111"/>
      <c r="AB1174" s="111"/>
      <c r="AC1174" s="111"/>
      <c r="AD1174" s="111"/>
      <c r="AE1174" s="8"/>
      <c r="AG1174" s="483">
        <f t="shared" ref="AG1174:AG1237" si="563">M1048</f>
        <v>0</v>
      </c>
      <c r="AH1174" s="484">
        <f t="shared" ref="AH1174:AH1237" si="564">COUNTIF(P1048,"NS")+COUNTIF(S1048,"NS") + COUNTIF(V1048,"NS")+ COUNTIF(Y1048,"NS")+ COUNTIF(AB1048,"NS")+ COUNTIF(M1174,"NS")+ COUNTIF(P1174,"NS")+ COUNTIF(S1174,"NS")+ COUNTIF(V1174,"NS")+ COUNTIF(Y1174,"NS")+ COUNTIF(AB1174,"NS")+ COUNTIF(M1300,"NS")+ COUNTIF(P1300,"NS")+ COUNTIF(S1300,"NS")+ COUNTIF(V1300,"NS")+ COUNTIF(Y1300,"NS")+ COUNTIF(AB1300,"NS")</f>
        <v>0</v>
      </c>
      <c r="AI1174" s="485">
        <f t="shared" ref="AI1174:AI1237" si="565">SUM(P1048,S1048,V1048,Y1048,AB1048,M1174,P1174,S1174,V1174,Y1174,AB1174,M1300,P1300,S1300,V1300,Y1300,AB1300)</f>
        <v>0</v>
      </c>
      <c r="AJ1174" s="486">
        <f t="shared" ref="AJ1174:AJ1237" si="566">IF(OR(AND(AG1174=0, AH1174&gt;0),AND(AG1174="NS", AI1174&gt;0), AND(AG1174="NS", AH1174=0, AI1174=0)), 1, IF(OR(AND(AG1174&gt;0, AH1174&gt;1,AG1174&gt;AI1174), AND(AG1174="NS", AH1174=2), AND(AG1174="NS", AI1174=0, AH1174&gt;0), AG1174=AI1174), 0, 1))</f>
        <v>0</v>
      </c>
      <c r="AK1174" s="483">
        <f t="shared" ref="AK1174:AK1237" si="567">N1048</f>
        <v>0</v>
      </c>
      <c r="AL1174" s="484">
        <f t="shared" ref="AL1174:AL1237" si="568">COUNTIF(Q1048,"NS")+COUNTIF(T1048,"NS") + COUNTIF(W1048,"NS")+ COUNTIF(Z1048,"NS")+ COUNTIF(AC1048,"NS")+ COUNTIF(N1174,"NS")+ COUNTIF(Q1174,"NS")+ COUNTIF(T1174,"NS")+ COUNTIF(W1174,"NS")+ COUNTIF(Z1174,"NS")+ COUNTIF(AC1174,"NS")+ COUNTIF(N1300,"NS")+ COUNTIF(Q1300,"NS")+ COUNTIF(T1300,"NS")+ COUNTIF(W1300,"NS")+ COUNTIF(Z1300,"NS")+ COUNTIF(AC1300,"NS")</f>
        <v>0</v>
      </c>
      <c r="AM1174" s="485">
        <f t="shared" ref="AM1174:AM1237" si="569">SUM(Q1048,T1048,W1048,Z1048,AC1048,N1174,Q1174,T1174,W1174,Z1174,AC1174,N1300,Q1300,T1300,W1300,Z1300,AC1300)</f>
        <v>0</v>
      </c>
      <c r="AN1174" s="486">
        <f t="shared" ref="AN1174:AN1237" si="570">IF(OR(AND(AK1174=0, AL1174&gt;0),AND(AK1174="NS", AM1174&gt;0), AND(AK1174="NS", AL1174=0, AM1174=0)), 1, IF(OR(AND(AK1174&gt;0, AL1174&gt;1,AK1174&gt;AM1174), AND(AK1174="NS", AL1174=2), AND(AK1174="NS", AM1174=0, AL1174&gt;0), AK1174=AM1174), 0, 1))</f>
        <v>0</v>
      </c>
      <c r="AO1174" s="483">
        <f t="shared" ref="AO1174:AO1237" si="571">O1048</f>
        <v>0</v>
      </c>
      <c r="AP1174" s="484">
        <f t="shared" ref="AP1174:AP1237" si="572">COUNTIF(R1048,"NS")+COUNTIF(U1048,"NS") + COUNTIF(X1048,"NS")+ COUNTIF(AA1048,"NS")+ COUNTIF(AD1048,"NS")+ COUNTIF(O1174,"NS")+ COUNTIF(R1174,"NS")+ COUNTIF(U1174,"NS")+ COUNTIF(X1174,"NS")+ COUNTIF(AA1174,"NS")+ COUNTIF(AD1174,"NS")+ COUNTIF(O1300,"NS")+ COUNTIF(R1300,"NS")+ COUNTIF(U1300,"NS")+ COUNTIF(X1300,"NS")+ COUNTIF(AA1300,"NS")+ COUNTIF(AD1300,"NS")</f>
        <v>0</v>
      </c>
      <c r="AQ1174" s="485">
        <f t="shared" ref="AQ1174:AQ1237" si="573">SUM(R1048,U1048,X1048,AA1048,AD1048,O1174,R1174,U1174,X1174,AA1174,AD1174,O1300,R1300,U1300,X1300,AA1300,AD1300)</f>
        <v>0</v>
      </c>
      <c r="AR1174" s="486">
        <f t="shared" ref="AR1174:AR1237" si="574">IF(OR(AND(AO1174=0, AP1174&gt;0),AND(AO1174="NS", AQ1174&gt;0), AND(AO1174="NS", AP1174=0, AQ1174=0)), 1, IF(OR(AND(AO1174&gt;0, AP1174&gt;1,AO1174&gt;AQ1174), AND(AO1174="NS", AP1174=2), AND(AO1174="NS", AQ1174=0, AP1174&gt;0), AO1174=AQ1174), 0, 1))</f>
        <v>0</v>
      </c>
    </row>
    <row r="1175" spans="1:44" ht="15" customHeight="1">
      <c r="A1175" s="81"/>
      <c r="B1175" s="82"/>
      <c r="C1175" s="85" t="s">
        <v>89</v>
      </c>
      <c r="D1175" s="732" t="str">
        <f>IF(CNGE_2024_M1_Secc1_Sub1!$D44="","",CNGE_2024_M1_Secc1_Sub1!$D44)</f>
        <v>SECRETARIA DE SALUD</v>
      </c>
      <c r="E1175" s="733"/>
      <c r="F1175" s="733"/>
      <c r="G1175" s="733"/>
      <c r="H1175" s="733"/>
      <c r="I1175" s="733"/>
      <c r="J1175" s="733"/>
      <c r="K1175" s="733"/>
      <c r="L1175" s="734"/>
      <c r="M1175" s="111"/>
      <c r="N1175" s="111"/>
      <c r="O1175" s="111"/>
      <c r="P1175" s="111"/>
      <c r="Q1175" s="111"/>
      <c r="R1175" s="111"/>
      <c r="S1175" s="111"/>
      <c r="T1175" s="111"/>
      <c r="U1175" s="111"/>
      <c r="V1175" s="111"/>
      <c r="W1175" s="111"/>
      <c r="X1175" s="111"/>
      <c r="Y1175" s="111"/>
      <c r="Z1175" s="111"/>
      <c r="AA1175" s="111"/>
      <c r="AB1175" s="111"/>
      <c r="AC1175" s="111"/>
      <c r="AD1175" s="111"/>
      <c r="AE1175" s="8"/>
      <c r="AG1175" s="483">
        <f t="shared" si="563"/>
        <v>0</v>
      </c>
      <c r="AH1175" s="484">
        <f t="shared" si="564"/>
        <v>0</v>
      </c>
      <c r="AI1175" s="485">
        <f t="shared" si="565"/>
        <v>0</v>
      </c>
      <c r="AJ1175" s="486">
        <f t="shared" si="566"/>
        <v>0</v>
      </c>
      <c r="AK1175" s="483">
        <f t="shared" si="567"/>
        <v>0</v>
      </c>
      <c r="AL1175" s="484">
        <f t="shared" si="568"/>
        <v>0</v>
      </c>
      <c r="AM1175" s="485">
        <f t="shared" si="569"/>
        <v>0</v>
      </c>
      <c r="AN1175" s="486">
        <f t="shared" si="570"/>
        <v>0</v>
      </c>
      <c r="AO1175" s="483">
        <f t="shared" si="571"/>
        <v>0</v>
      </c>
      <c r="AP1175" s="484">
        <f t="shared" si="572"/>
        <v>0</v>
      </c>
      <c r="AQ1175" s="485">
        <f t="shared" si="573"/>
        <v>0</v>
      </c>
      <c r="AR1175" s="486">
        <f t="shared" si="574"/>
        <v>0</v>
      </c>
    </row>
    <row r="1176" spans="1:44" ht="15" customHeight="1">
      <c r="A1176" s="81"/>
      <c r="B1176" s="82"/>
      <c r="C1176" s="85" t="s">
        <v>90</v>
      </c>
      <c r="D1176" s="732" t="str">
        <f>IF(CNGE_2024_M1_Secc1_Sub1!$D45="","",CNGE_2024_M1_Secc1_Sub1!$D45)</f>
        <v>SECRETARIA DE EDUCACION</v>
      </c>
      <c r="E1176" s="733"/>
      <c r="F1176" s="733"/>
      <c r="G1176" s="733"/>
      <c r="H1176" s="733"/>
      <c r="I1176" s="733"/>
      <c r="J1176" s="733"/>
      <c r="K1176" s="733"/>
      <c r="L1176" s="734"/>
      <c r="M1176" s="111"/>
      <c r="N1176" s="111"/>
      <c r="O1176" s="111"/>
      <c r="P1176" s="111"/>
      <c r="Q1176" s="111"/>
      <c r="R1176" s="111"/>
      <c r="S1176" s="111"/>
      <c r="T1176" s="111"/>
      <c r="U1176" s="111"/>
      <c r="V1176" s="111"/>
      <c r="W1176" s="111"/>
      <c r="X1176" s="111"/>
      <c r="Y1176" s="111"/>
      <c r="Z1176" s="111"/>
      <c r="AA1176" s="111"/>
      <c r="AB1176" s="111"/>
      <c r="AC1176" s="111"/>
      <c r="AD1176" s="111"/>
      <c r="AE1176" s="8"/>
      <c r="AG1176" s="483">
        <f t="shared" si="563"/>
        <v>0</v>
      </c>
      <c r="AH1176" s="484">
        <f t="shared" si="564"/>
        <v>0</v>
      </c>
      <c r="AI1176" s="485">
        <f t="shared" si="565"/>
        <v>0</v>
      </c>
      <c r="AJ1176" s="486">
        <f t="shared" si="566"/>
        <v>0</v>
      </c>
      <c r="AK1176" s="483">
        <f t="shared" si="567"/>
        <v>0</v>
      </c>
      <c r="AL1176" s="484">
        <f t="shared" si="568"/>
        <v>0</v>
      </c>
      <c r="AM1176" s="485">
        <f t="shared" si="569"/>
        <v>0</v>
      </c>
      <c r="AN1176" s="486">
        <f t="shared" si="570"/>
        <v>0</v>
      </c>
      <c r="AO1176" s="483">
        <f t="shared" si="571"/>
        <v>0</v>
      </c>
      <c r="AP1176" s="484">
        <f t="shared" si="572"/>
        <v>0</v>
      </c>
      <c r="AQ1176" s="485">
        <f t="shared" si="573"/>
        <v>0</v>
      </c>
      <c r="AR1176" s="486">
        <f t="shared" si="574"/>
        <v>0</v>
      </c>
    </row>
    <row r="1177" spans="1:44" ht="15" customHeight="1">
      <c r="A1177" s="81"/>
      <c r="B1177" s="82"/>
      <c r="C1177" s="85" t="s">
        <v>91</v>
      </c>
      <c r="D1177" s="732" t="str">
        <f>IF(CNGE_2024_M1_Secc1_Sub1!$D46="","",CNGE_2024_M1_Secc1_Sub1!$D46)</f>
        <v>SECRETARIA DE DESARROLLO SOCIAL</v>
      </c>
      <c r="E1177" s="733"/>
      <c r="F1177" s="733"/>
      <c r="G1177" s="733"/>
      <c r="H1177" s="733"/>
      <c r="I1177" s="733"/>
      <c r="J1177" s="733"/>
      <c r="K1177" s="733"/>
      <c r="L1177" s="734"/>
      <c r="M1177" s="111"/>
      <c r="N1177" s="111"/>
      <c r="O1177" s="111"/>
      <c r="P1177" s="111"/>
      <c r="Q1177" s="111"/>
      <c r="R1177" s="111"/>
      <c r="S1177" s="111"/>
      <c r="T1177" s="111"/>
      <c r="U1177" s="111"/>
      <c r="V1177" s="111"/>
      <c r="W1177" s="111"/>
      <c r="X1177" s="111"/>
      <c r="Y1177" s="111"/>
      <c r="Z1177" s="111"/>
      <c r="AA1177" s="111"/>
      <c r="AB1177" s="111"/>
      <c r="AC1177" s="111"/>
      <c r="AD1177" s="111"/>
      <c r="AE1177" s="8"/>
      <c r="AG1177" s="483">
        <f t="shared" si="563"/>
        <v>0</v>
      </c>
      <c r="AH1177" s="484">
        <f t="shared" si="564"/>
        <v>0</v>
      </c>
      <c r="AI1177" s="485">
        <f t="shared" si="565"/>
        <v>0</v>
      </c>
      <c r="AJ1177" s="486">
        <f t="shared" si="566"/>
        <v>0</v>
      </c>
      <c r="AK1177" s="483">
        <f t="shared" si="567"/>
        <v>0</v>
      </c>
      <c r="AL1177" s="484">
        <f t="shared" si="568"/>
        <v>0</v>
      </c>
      <c r="AM1177" s="485">
        <f t="shared" si="569"/>
        <v>0</v>
      </c>
      <c r="AN1177" s="486">
        <f t="shared" si="570"/>
        <v>0</v>
      </c>
      <c r="AO1177" s="483">
        <f t="shared" si="571"/>
        <v>0</v>
      </c>
      <c r="AP1177" s="484">
        <f t="shared" si="572"/>
        <v>0</v>
      </c>
      <c r="AQ1177" s="485">
        <f t="shared" si="573"/>
        <v>0</v>
      </c>
      <c r="AR1177" s="486">
        <f t="shared" si="574"/>
        <v>0</v>
      </c>
    </row>
    <row r="1178" spans="1:44" ht="30" customHeight="1">
      <c r="A1178" s="81"/>
      <c r="B1178" s="82"/>
      <c r="C1178" s="85" t="s">
        <v>92</v>
      </c>
      <c r="D1178" s="732" t="str">
        <f>IF(CNGE_2024_M1_Secc1_Sub1!$D47="","",CNGE_2024_M1_Secc1_Sub1!$D47)</f>
        <v>SECRETARIA DE DESARROLLO ECONOMICO Y PORTUARIO</v>
      </c>
      <c r="E1178" s="733"/>
      <c r="F1178" s="733"/>
      <c r="G1178" s="733"/>
      <c r="H1178" s="733"/>
      <c r="I1178" s="733"/>
      <c r="J1178" s="733"/>
      <c r="K1178" s="733"/>
      <c r="L1178" s="734"/>
      <c r="M1178" s="111"/>
      <c r="N1178" s="111"/>
      <c r="O1178" s="111"/>
      <c r="P1178" s="111"/>
      <c r="Q1178" s="111"/>
      <c r="R1178" s="111"/>
      <c r="S1178" s="111"/>
      <c r="T1178" s="111"/>
      <c r="U1178" s="111"/>
      <c r="V1178" s="111"/>
      <c r="W1178" s="111"/>
      <c r="X1178" s="111"/>
      <c r="Y1178" s="111"/>
      <c r="Z1178" s="111"/>
      <c r="AA1178" s="111"/>
      <c r="AB1178" s="111"/>
      <c r="AC1178" s="111"/>
      <c r="AD1178" s="111"/>
      <c r="AE1178" s="8"/>
      <c r="AG1178" s="483">
        <f t="shared" si="563"/>
        <v>0</v>
      </c>
      <c r="AH1178" s="484">
        <f t="shared" si="564"/>
        <v>0</v>
      </c>
      <c r="AI1178" s="485">
        <f t="shared" si="565"/>
        <v>0</v>
      </c>
      <c r="AJ1178" s="486">
        <f t="shared" si="566"/>
        <v>0</v>
      </c>
      <c r="AK1178" s="483">
        <f t="shared" si="567"/>
        <v>0</v>
      </c>
      <c r="AL1178" s="484">
        <f t="shared" si="568"/>
        <v>0</v>
      </c>
      <c r="AM1178" s="485">
        <f t="shared" si="569"/>
        <v>0</v>
      </c>
      <c r="AN1178" s="486">
        <f t="shared" si="570"/>
        <v>0</v>
      </c>
      <c r="AO1178" s="483">
        <f t="shared" si="571"/>
        <v>0</v>
      </c>
      <c r="AP1178" s="484">
        <f t="shared" si="572"/>
        <v>0</v>
      </c>
      <c r="AQ1178" s="485">
        <f t="shared" si="573"/>
        <v>0</v>
      </c>
      <c r="AR1178" s="486">
        <f t="shared" si="574"/>
        <v>0</v>
      </c>
    </row>
    <row r="1179" spans="1:44" ht="15" customHeight="1">
      <c r="A1179" s="81"/>
      <c r="B1179" s="82"/>
      <c r="C1179" s="85" t="s">
        <v>93</v>
      </c>
      <c r="D1179" s="732" t="str">
        <f>IF(CNGE_2024_M1_Secc1_Sub1!$D48="","",CNGE_2024_M1_Secc1_Sub1!$D48)</f>
        <v>SECRETARIA DE GOBIERNO</v>
      </c>
      <c r="E1179" s="733"/>
      <c r="F1179" s="733"/>
      <c r="G1179" s="733"/>
      <c r="H1179" s="733"/>
      <c r="I1179" s="733"/>
      <c r="J1179" s="733"/>
      <c r="K1179" s="733"/>
      <c r="L1179" s="734"/>
      <c r="M1179" s="111"/>
      <c r="N1179" s="111"/>
      <c r="O1179" s="111"/>
      <c r="P1179" s="111"/>
      <c r="Q1179" s="111"/>
      <c r="R1179" s="111"/>
      <c r="S1179" s="111"/>
      <c r="T1179" s="111"/>
      <c r="U1179" s="111"/>
      <c r="V1179" s="111"/>
      <c r="W1179" s="111"/>
      <c r="X1179" s="111"/>
      <c r="Y1179" s="111"/>
      <c r="Z1179" s="111"/>
      <c r="AA1179" s="111"/>
      <c r="AB1179" s="111"/>
      <c r="AC1179" s="111"/>
      <c r="AD1179" s="111"/>
      <c r="AE1179" s="8"/>
      <c r="AG1179" s="483">
        <f t="shared" si="563"/>
        <v>0</v>
      </c>
      <c r="AH1179" s="484">
        <f t="shared" si="564"/>
        <v>0</v>
      </c>
      <c r="AI1179" s="485">
        <f t="shared" si="565"/>
        <v>0</v>
      </c>
      <c r="AJ1179" s="486">
        <f t="shared" si="566"/>
        <v>0</v>
      </c>
      <c r="AK1179" s="483">
        <f t="shared" si="567"/>
        <v>0</v>
      </c>
      <c r="AL1179" s="484">
        <f t="shared" si="568"/>
        <v>0</v>
      </c>
      <c r="AM1179" s="485">
        <f t="shared" si="569"/>
        <v>0</v>
      </c>
      <c r="AN1179" s="486">
        <f t="shared" si="570"/>
        <v>0</v>
      </c>
      <c r="AO1179" s="483">
        <f t="shared" si="571"/>
        <v>0</v>
      </c>
      <c r="AP1179" s="484">
        <f t="shared" si="572"/>
        <v>0</v>
      </c>
      <c r="AQ1179" s="485">
        <f t="shared" si="573"/>
        <v>0</v>
      </c>
      <c r="AR1179" s="486">
        <f t="shared" si="574"/>
        <v>0</v>
      </c>
    </row>
    <row r="1180" spans="1:44" ht="15" customHeight="1">
      <c r="A1180" s="81"/>
      <c r="B1180" s="82"/>
      <c r="C1180" s="85" t="s">
        <v>94</v>
      </c>
      <c r="D1180" s="732" t="str">
        <f>IF(CNGE_2024_M1_Secc1_Sub1!$D49="","",CNGE_2024_M1_Secc1_Sub1!$D49)</f>
        <v>SECRETARIA DE FINANZAS Y PLANEACION</v>
      </c>
      <c r="E1180" s="733"/>
      <c r="F1180" s="733"/>
      <c r="G1180" s="733"/>
      <c r="H1180" s="733"/>
      <c r="I1180" s="733"/>
      <c r="J1180" s="733"/>
      <c r="K1180" s="733"/>
      <c r="L1180" s="734"/>
      <c r="M1180" s="111"/>
      <c r="N1180" s="111"/>
      <c r="O1180" s="111"/>
      <c r="P1180" s="111"/>
      <c r="Q1180" s="111"/>
      <c r="R1180" s="111"/>
      <c r="S1180" s="111"/>
      <c r="T1180" s="111"/>
      <c r="U1180" s="111"/>
      <c r="V1180" s="111"/>
      <c r="W1180" s="111"/>
      <c r="X1180" s="111"/>
      <c r="Y1180" s="111"/>
      <c r="Z1180" s="111"/>
      <c r="AA1180" s="111"/>
      <c r="AB1180" s="111"/>
      <c r="AC1180" s="111"/>
      <c r="AD1180" s="111"/>
      <c r="AE1180" s="8"/>
      <c r="AG1180" s="483">
        <f t="shared" si="563"/>
        <v>0</v>
      </c>
      <c r="AH1180" s="484">
        <f t="shared" si="564"/>
        <v>0</v>
      </c>
      <c r="AI1180" s="485">
        <f t="shared" si="565"/>
        <v>0</v>
      </c>
      <c r="AJ1180" s="486">
        <f t="shared" si="566"/>
        <v>0</v>
      </c>
      <c r="AK1180" s="483">
        <f t="shared" si="567"/>
        <v>0</v>
      </c>
      <c r="AL1180" s="484">
        <f t="shared" si="568"/>
        <v>0</v>
      </c>
      <c r="AM1180" s="485">
        <f t="shared" si="569"/>
        <v>0</v>
      </c>
      <c r="AN1180" s="486">
        <f t="shared" si="570"/>
        <v>0</v>
      </c>
      <c r="AO1180" s="483">
        <f t="shared" si="571"/>
        <v>0</v>
      </c>
      <c r="AP1180" s="484">
        <f t="shared" si="572"/>
        <v>0</v>
      </c>
      <c r="AQ1180" s="485">
        <f t="shared" si="573"/>
        <v>0</v>
      </c>
      <c r="AR1180" s="486">
        <f t="shared" si="574"/>
        <v>0</v>
      </c>
    </row>
    <row r="1181" spans="1:44" ht="30" customHeight="1">
      <c r="A1181" s="81"/>
      <c r="B1181" s="82"/>
      <c r="C1181" s="85" t="s">
        <v>95</v>
      </c>
      <c r="D1181" s="732" t="str">
        <f>IF(CNGE_2024_M1_Secc1_Sub1!$D50="","",CNGE_2024_M1_Secc1_Sub1!$D50)</f>
        <v>COORDINACION GENERAL DE COMUNICACION SOCIAL</v>
      </c>
      <c r="E1181" s="733"/>
      <c r="F1181" s="733"/>
      <c r="G1181" s="733"/>
      <c r="H1181" s="733"/>
      <c r="I1181" s="733"/>
      <c r="J1181" s="733"/>
      <c r="K1181" s="733"/>
      <c r="L1181" s="734"/>
      <c r="M1181" s="111"/>
      <c r="N1181" s="111"/>
      <c r="O1181" s="111"/>
      <c r="P1181" s="111"/>
      <c r="Q1181" s="111"/>
      <c r="R1181" s="111"/>
      <c r="S1181" s="111"/>
      <c r="T1181" s="111"/>
      <c r="U1181" s="111"/>
      <c r="V1181" s="111"/>
      <c r="W1181" s="111"/>
      <c r="X1181" s="111"/>
      <c r="Y1181" s="111"/>
      <c r="Z1181" s="111"/>
      <c r="AA1181" s="111"/>
      <c r="AB1181" s="111"/>
      <c r="AC1181" s="111"/>
      <c r="AD1181" s="111"/>
      <c r="AE1181" s="8"/>
      <c r="AG1181" s="483">
        <f t="shared" si="563"/>
        <v>0</v>
      </c>
      <c r="AH1181" s="484">
        <f t="shared" si="564"/>
        <v>0</v>
      </c>
      <c r="AI1181" s="485">
        <f t="shared" si="565"/>
        <v>0</v>
      </c>
      <c r="AJ1181" s="486">
        <f t="shared" si="566"/>
        <v>0</v>
      </c>
      <c r="AK1181" s="483">
        <f t="shared" si="567"/>
        <v>0</v>
      </c>
      <c r="AL1181" s="484">
        <f t="shared" si="568"/>
        <v>0</v>
      </c>
      <c r="AM1181" s="485">
        <f t="shared" si="569"/>
        <v>0</v>
      </c>
      <c r="AN1181" s="486">
        <f t="shared" si="570"/>
        <v>0</v>
      </c>
      <c r="AO1181" s="483">
        <f t="shared" si="571"/>
        <v>0</v>
      </c>
      <c r="AP1181" s="484">
        <f t="shared" si="572"/>
        <v>0</v>
      </c>
      <c r="AQ1181" s="485">
        <f t="shared" si="573"/>
        <v>0</v>
      </c>
      <c r="AR1181" s="486">
        <f t="shared" si="574"/>
        <v>0</v>
      </c>
    </row>
    <row r="1182" spans="1:44" ht="15" customHeight="1">
      <c r="A1182" s="81"/>
      <c r="B1182" s="82"/>
      <c r="C1182" s="85" t="s">
        <v>97</v>
      </c>
      <c r="D1182" s="732" t="str">
        <f>IF(CNGE_2024_M1_Secc1_Sub1!$D51="","",CNGE_2024_M1_Secc1_Sub1!$D51)</f>
        <v>CONTRALORIA GENERAL</v>
      </c>
      <c r="E1182" s="733"/>
      <c r="F1182" s="733"/>
      <c r="G1182" s="733"/>
      <c r="H1182" s="733"/>
      <c r="I1182" s="733"/>
      <c r="J1182" s="733"/>
      <c r="K1182" s="733"/>
      <c r="L1182" s="734"/>
      <c r="M1182" s="111"/>
      <c r="N1182" s="111"/>
      <c r="O1182" s="111"/>
      <c r="P1182" s="111"/>
      <c r="Q1182" s="111"/>
      <c r="R1182" s="111"/>
      <c r="S1182" s="111"/>
      <c r="T1182" s="111"/>
      <c r="U1182" s="111"/>
      <c r="V1182" s="111"/>
      <c r="W1182" s="111"/>
      <c r="X1182" s="111"/>
      <c r="Y1182" s="111"/>
      <c r="Z1182" s="111"/>
      <c r="AA1182" s="111"/>
      <c r="AB1182" s="111"/>
      <c r="AC1182" s="111"/>
      <c r="AD1182" s="111"/>
      <c r="AE1182" s="8"/>
      <c r="AG1182" s="483">
        <f t="shared" si="563"/>
        <v>0</v>
      </c>
      <c r="AH1182" s="484">
        <f t="shared" si="564"/>
        <v>0</v>
      </c>
      <c r="AI1182" s="485">
        <f t="shared" si="565"/>
        <v>0</v>
      </c>
      <c r="AJ1182" s="486">
        <f t="shared" si="566"/>
        <v>0</v>
      </c>
      <c r="AK1182" s="483">
        <f t="shared" si="567"/>
        <v>0</v>
      </c>
      <c r="AL1182" s="484">
        <f t="shared" si="568"/>
        <v>0</v>
      </c>
      <c r="AM1182" s="485">
        <f t="shared" si="569"/>
        <v>0</v>
      </c>
      <c r="AN1182" s="486">
        <f t="shared" si="570"/>
        <v>0</v>
      </c>
      <c r="AO1182" s="483">
        <f t="shared" si="571"/>
        <v>0</v>
      </c>
      <c r="AP1182" s="484">
        <f t="shared" si="572"/>
        <v>0</v>
      </c>
      <c r="AQ1182" s="485">
        <f t="shared" si="573"/>
        <v>0</v>
      </c>
      <c r="AR1182" s="486">
        <f t="shared" si="574"/>
        <v>0</v>
      </c>
    </row>
    <row r="1183" spans="1:44" ht="30" customHeight="1">
      <c r="A1183" s="81"/>
      <c r="B1183" s="82"/>
      <c r="C1183" s="85" t="s">
        <v>98</v>
      </c>
      <c r="D1183" s="732" t="str">
        <f>IF(CNGE_2024_M1_Secc1_Sub1!$D52="","",CNGE_2024_M1_Secc1_Sub1!$D52)</f>
        <v>SECRETARIA DE INFRAESTRUCTURA Y OBRAS PUBLICAS</v>
      </c>
      <c r="E1183" s="733"/>
      <c r="F1183" s="733"/>
      <c r="G1183" s="733"/>
      <c r="H1183" s="733"/>
      <c r="I1183" s="733"/>
      <c r="J1183" s="733"/>
      <c r="K1183" s="733"/>
      <c r="L1183" s="734"/>
      <c r="M1183" s="111"/>
      <c r="N1183" s="111"/>
      <c r="O1183" s="111"/>
      <c r="P1183" s="111"/>
      <c r="Q1183" s="111"/>
      <c r="R1183" s="111"/>
      <c r="S1183" s="111"/>
      <c r="T1183" s="111"/>
      <c r="U1183" s="111"/>
      <c r="V1183" s="111"/>
      <c r="W1183" s="111"/>
      <c r="X1183" s="111"/>
      <c r="Y1183" s="111"/>
      <c r="Z1183" s="111"/>
      <c r="AA1183" s="111"/>
      <c r="AB1183" s="111"/>
      <c r="AC1183" s="111"/>
      <c r="AD1183" s="111"/>
      <c r="AE1183" s="8"/>
      <c r="AG1183" s="483">
        <f t="shared" si="563"/>
        <v>0</v>
      </c>
      <c r="AH1183" s="484">
        <f t="shared" si="564"/>
        <v>0</v>
      </c>
      <c r="AI1183" s="485">
        <f t="shared" si="565"/>
        <v>0</v>
      </c>
      <c r="AJ1183" s="486">
        <f t="shared" si="566"/>
        <v>0</v>
      </c>
      <c r="AK1183" s="483">
        <f t="shared" si="567"/>
        <v>0</v>
      </c>
      <c r="AL1183" s="484">
        <f t="shared" si="568"/>
        <v>0</v>
      </c>
      <c r="AM1183" s="485">
        <f t="shared" si="569"/>
        <v>0</v>
      </c>
      <c r="AN1183" s="486">
        <f t="shared" si="570"/>
        <v>0</v>
      </c>
      <c r="AO1183" s="483">
        <f t="shared" si="571"/>
        <v>0</v>
      </c>
      <c r="AP1183" s="484">
        <f t="shared" si="572"/>
        <v>0</v>
      </c>
      <c r="AQ1183" s="485">
        <f t="shared" si="573"/>
        <v>0</v>
      </c>
      <c r="AR1183" s="486">
        <f t="shared" si="574"/>
        <v>0</v>
      </c>
    </row>
    <row r="1184" spans="1:44" ht="15" customHeight="1">
      <c r="A1184" s="81"/>
      <c r="B1184" s="82"/>
      <c r="C1184" s="85" t="s">
        <v>99</v>
      </c>
      <c r="D1184" s="732" t="str">
        <f>IF(CNGE_2024_M1_Secc1_Sub1!$D53="","",CNGE_2024_M1_Secc1_Sub1!$D53)</f>
        <v>OFICINA DEL PROGRAMA DE GOBIERNO</v>
      </c>
      <c r="E1184" s="733"/>
      <c r="F1184" s="733"/>
      <c r="G1184" s="733"/>
      <c r="H1184" s="733"/>
      <c r="I1184" s="733"/>
      <c r="J1184" s="733"/>
      <c r="K1184" s="733"/>
      <c r="L1184" s="734"/>
      <c r="M1184" s="111"/>
      <c r="N1184" s="111"/>
      <c r="O1184" s="111"/>
      <c r="P1184" s="111"/>
      <c r="Q1184" s="111"/>
      <c r="R1184" s="111"/>
      <c r="S1184" s="111"/>
      <c r="T1184" s="111"/>
      <c r="U1184" s="111"/>
      <c r="V1184" s="111"/>
      <c r="W1184" s="111"/>
      <c r="X1184" s="111"/>
      <c r="Y1184" s="111"/>
      <c r="Z1184" s="111"/>
      <c r="AA1184" s="111"/>
      <c r="AB1184" s="111"/>
      <c r="AC1184" s="111"/>
      <c r="AD1184" s="111"/>
      <c r="AE1184" s="8"/>
      <c r="AG1184" s="483">
        <f t="shared" si="563"/>
        <v>0</v>
      </c>
      <c r="AH1184" s="484">
        <f t="shared" si="564"/>
        <v>0</v>
      </c>
      <c r="AI1184" s="485">
        <f t="shared" si="565"/>
        <v>0</v>
      </c>
      <c r="AJ1184" s="486">
        <f t="shared" si="566"/>
        <v>0</v>
      </c>
      <c r="AK1184" s="483">
        <f t="shared" si="567"/>
        <v>0</v>
      </c>
      <c r="AL1184" s="484">
        <f t="shared" si="568"/>
        <v>0</v>
      </c>
      <c r="AM1184" s="485">
        <f t="shared" si="569"/>
        <v>0</v>
      </c>
      <c r="AN1184" s="486">
        <f t="shared" si="570"/>
        <v>0</v>
      </c>
      <c r="AO1184" s="483">
        <f t="shared" si="571"/>
        <v>0</v>
      </c>
      <c r="AP1184" s="484">
        <f t="shared" si="572"/>
        <v>0</v>
      </c>
      <c r="AQ1184" s="485">
        <f t="shared" si="573"/>
        <v>0</v>
      </c>
      <c r="AR1184" s="486">
        <f t="shared" si="574"/>
        <v>0</v>
      </c>
    </row>
    <row r="1185" spans="1:44" ht="15" customHeight="1">
      <c r="A1185" s="81"/>
      <c r="B1185" s="82"/>
      <c r="C1185" s="85" t="s">
        <v>100</v>
      </c>
      <c r="D1185" s="732" t="str">
        <f>IF(CNGE_2024_M1_Secc1_Sub1!$D54="","",CNGE_2024_M1_Secc1_Sub1!$D54)</f>
        <v>SECRETARIA DE SEGURIDAD PUBLICA</v>
      </c>
      <c r="E1185" s="733"/>
      <c r="F1185" s="733"/>
      <c r="G1185" s="733"/>
      <c r="H1185" s="733"/>
      <c r="I1185" s="733"/>
      <c r="J1185" s="733"/>
      <c r="K1185" s="733"/>
      <c r="L1185" s="734"/>
      <c r="M1185" s="111"/>
      <c r="N1185" s="111"/>
      <c r="O1185" s="111"/>
      <c r="P1185" s="111"/>
      <c r="Q1185" s="111"/>
      <c r="R1185" s="111"/>
      <c r="S1185" s="111"/>
      <c r="T1185" s="111"/>
      <c r="U1185" s="111"/>
      <c r="V1185" s="111"/>
      <c r="W1185" s="111"/>
      <c r="X1185" s="111"/>
      <c r="Y1185" s="111"/>
      <c r="Z1185" s="111"/>
      <c r="AA1185" s="111"/>
      <c r="AB1185" s="111"/>
      <c r="AC1185" s="111"/>
      <c r="AD1185" s="111"/>
      <c r="AE1185" s="8"/>
      <c r="AG1185" s="483">
        <f t="shared" si="563"/>
        <v>0</v>
      </c>
      <c r="AH1185" s="484">
        <f t="shared" si="564"/>
        <v>0</v>
      </c>
      <c r="AI1185" s="485">
        <f t="shared" si="565"/>
        <v>0</v>
      </c>
      <c r="AJ1185" s="486">
        <f t="shared" si="566"/>
        <v>0</v>
      </c>
      <c r="AK1185" s="483">
        <f t="shared" si="567"/>
        <v>0</v>
      </c>
      <c r="AL1185" s="484">
        <f t="shared" si="568"/>
        <v>0</v>
      </c>
      <c r="AM1185" s="485">
        <f t="shared" si="569"/>
        <v>0</v>
      </c>
      <c r="AN1185" s="486">
        <f t="shared" si="570"/>
        <v>0</v>
      </c>
      <c r="AO1185" s="483">
        <f t="shared" si="571"/>
        <v>0</v>
      </c>
      <c r="AP1185" s="484">
        <f t="shared" si="572"/>
        <v>0</v>
      </c>
      <c r="AQ1185" s="485">
        <f t="shared" si="573"/>
        <v>0</v>
      </c>
      <c r="AR1185" s="486">
        <f t="shared" si="574"/>
        <v>0</v>
      </c>
    </row>
    <row r="1186" spans="1:44" ht="30" customHeight="1">
      <c r="A1186" s="81"/>
      <c r="B1186" s="82"/>
      <c r="C1186" s="85" t="s">
        <v>101</v>
      </c>
      <c r="D1186" s="732" t="str">
        <f>IF(CNGE_2024_M1_Secc1_Sub1!$D55="","",CNGE_2024_M1_Secc1_Sub1!$D55)</f>
        <v>SECRETARIA DE TRABAJO PREVISION SOCIAL Y PRODUCTIVIDAD</v>
      </c>
      <c r="E1186" s="733"/>
      <c r="F1186" s="733"/>
      <c r="G1186" s="733"/>
      <c r="H1186" s="733"/>
      <c r="I1186" s="733"/>
      <c r="J1186" s="733"/>
      <c r="K1186" s="733"/>
      <c r="L1186" s="734"/>
      <c r="M1186" s="111"/>
      <c r="N1186" s="111"/>
      <c r="O1186" s="111"/>
      <c r="P1186" s="111"/>
      <c r="Q1186" s="111"/>
      <c r="R1186" s="111"/>
      <c r="S1186" s="111"/>
      <c r="T1186" s="111"/>
      <c r="U1186" s="111"/>
      <c r="V1186" s="111"/>
      <c r="W1186" s="111"/>
      <c r="X1186" s="111"/>
      <c r="Y1186" s="111"/>
      <c r="Z1186" s="111"/>
      <c r="AA1186" s="111"/>
      <c r="AB1186" s="111"/>
      <c r="AC1186" s="111"/>
      <c r="AD1186" s="111"/>
      <c r="AE1186" s="8"/>
      <c r="AG1186" s="483">
        <f t="shared" si="563"/>
        <v>0</v>
      </c>
      <c r="AH1186" s="484">
        <f t="shared" si="564"/>
        <v>0</v>
      </c>
      <c r="AI1186" s="485">
        <f t="shared" si="565"/>
        <v>0</v>
      </c>
      <c r="AJ1186" s="486">
        <f t="shared" si="566"/>
        <v>0</v>
      </c>
      <c r="AK1186" s="483">
        <f t="shared" si="567"/>
        <v>0</v>
      </c>
      <c r="AL1186" s="484">
        <f t="shared" si="568"/>
        <v>0</v>
      </c>
      <c r="AM1186" s="485">
        <f t="shared" si="569"/>
        <v>0</v>
      </c>
      <c r="AN1186" s="486">
        <f t="shared" si="570"/>
        <v>0</v>
      </c>
      <c r="AO1186" s="483">
        <f t="shared" si="571"/>
        <v>0</v>
      </c>
      <c r="AP1186" s="484">
        <f t="shared" si="572"/>
        <v>0</v>
      </c>
      <c r="AQ1186" s="485">
        <f t="shared" si="573"/>
        <v>0</v>
      </c>
      <c r="AR1186" s="486">
        <f t="shared" si="574"/>
        <v>0</v>
      </c>
    </row>
    <row r="1187" spans="1:44" ht="15" customHeight="1">
      <c r="A1187" s="81"/>
      <c r="B1187" s="82"/>
      <c r="C1187" s="85" t="s">
        <v>102</v>
      </c>
      <c r="D1187" s="732" t="str">
        <f>IF(CNGE_2024_M1_Secc1_Sub1!$D56="","",CNGE_2024_M1_Secc1_Sub1!$D56)</f>
        <v>SECRETARIA DE TURISMO Y CULTURA</v>
      </c>
      <c r="E1187" s="733"/>
      <c r="F1187" s="733"/>
      <c r="G1187" s="733"/>
      <c r="H1187" s="733"/>
      <c r="I1187" s="733"/>
      <c r="J1187" s="733"/>
      <c r="K1187" s="733"/>
      <c r="L1187" s="734"/>
      <c r="M1187" s="111"/>
      <c r="N1187" s="111"/>
      <c r="O1187" s="111"/>
      <c r="P1187" s="111"/>
      <c r="Q1187" s="111"/>
      <c r="R1187" s="111"/>
      <c r="S1187" s="111"/>
      <c r="T1187" s="111"/>
      <c r="U1187" s="111"/>
      <c r="V1187" s="111"/>
      <c r="W1187" s="111"/>
      <c r="X1187" s="111"/>
      <c r="Y1187" s="111"/>
      <c r="Z1187" s="111"/>
      <c r="AA1187" s="111"/>
      <c r="AB1187" s="111"/>
      <c r="AC1187" s="111"/>
      <c r="AD1187" s="111"/>
      <c r="AE1187" s="8"/>
      <c r="AG1187" s="483">
        <f t="shared" si="563"/>
        <v>0</v>
      </c>
      <c r="AH1187" s="484">
        <f t="shared" si="564"/>
        <v>0</v>
      </c>
      <c r="AI1187" s="485">
        <f t="shared" si="565"/>
        <v>0</v>
      </c>
      <c r="AJ1187" s="486">
        <f t="shared" si="566"/>
        <v>0</v>
      </c>
      <c r="AK1187" s="483">
        <f t="shared" si="567"/>
        <v>0</v>
      </c>
      <c r="AL1187" s="484">
        <f t="shared" si="568"/>
        <v>0</v>
      </c>
      <c r="AM1187" s="485">
        <f t="shared" si="569"/>
        <v>0</v>
      </c>
      <c r="AN1187" s="486">
        <f t="shared" si="570"/>
        <v>0</v>
      </c>
      <c r="AO1187" s="483">
        <f t="shared" si="571"/>
        <v>0</v>
      </c>
      <c r="AP1187" s="484">
        <f t="shared" si="572"/>
        <v>0</v>
      </c>
      <c r="AQ1187" s="485">
        <f t="shared" si="573"/>
        <v>0</v>
      </c>
      <c r="AR1187" s="486">
        <f t="shared" si="574"/>
        <v>0</v>
      </c>
    </row>
    <row r="1188" spans="1:44" ht="15" customHeight="1">
      <c r="A1188" s="81"/>
      <c r="B1188" s="82"/>
      <c r="C1188" s="85" t="s">
        <v>103</v>
      </c>
      <c r="D1188" s="732" t="str">
        <f>IF(CNGE_2024_M1_Secc1_Sub1!$D57="","",CNGE_2024_M1_Secc1_Sub1!$D57)</f>
        <v>SECRETARIA DE PROTECCION CIVIL</v>
      </c>
      <c r="E1188" s="733"/>
      <c r="F1188" s="733"/>
      <c r="G1188" s="733"/>
      <c r="H1188" s="733"/>
      <c r="I1188" s="733"/>
      <c r="J1188" s="733"/>
      <c r="K1188" s="733"/>
      <c r="L1188" s="734"/>
      <c r="M1188" s="111"/>
      <c r="N1188" s="111"/>
      <c r="O1188" s="111"/>
      <c r="P1188" s="111"/>
      <c r="Q1188" s="111"/>
      <c r="R1188" s="111"/>
      <c r="S1188" s="111"/>
      <c r="T1188" s="111"/>
      <c r="U1188" s="111"/>
      <c r="V1188" s="111"/>
      <c r="W1188" s="111"/>
      <c r="X1188" s="111"/>
      <c r="Y1188" s="111"/>
      <c r="Z1188" s="111"/>
      <c r="AA1188" s="111"/>
      <c r="AB1188" s="111"/>
      <c r="AC1188" s="111"/>
      <c r="AD1188" s="111"/>
      <c r="AE1188" s="8"/>
      <c r="AG1188" s="483">
        <f t="shared" si="563"/>
        <v>0</v>
      </c>
      <c r="AH1188" s="484">
        <f t="shared" si="564"/>
        <v>0</v>
      </c>
      <c r="AI1188" s="485">
        <f t="shared" si="565"/>
        <v>0</v>
      </c>
      <c r="AJ1188" s="486">
        <f t="shared" si="566"/>
        <v>0</v>
      </c>
      <c r="AK1188" s="483">
        <f t="shared" si="567"/>
        <v>0</v>
      </c>
      <c r="AL1188" s="484">
        <f t="shared" si="568"/>
        <v>0</v>
      </c>
      <c r="AM1188" s="485">
        <f t="shared" si="569"/>
        <v>0</v>
      </c>
      <c r="AN1188" s="486">
        <f t="shared" si="570"/>
        <v>0</v>
      </c>
      <c r="AO1188" s="483">
        <f t="shared" si="571"/>
        <v>0</v>
      </c>
      <c r="AP1188" s="484">
        <f t="shared" si="572"/>
        <v>0</v>
      </c>
      <c r="AQ1188" s="485">
        <f t="shared" si="573"/>
        <v>0</v>
      </c>
      <c r="AR1188" s="486">
        <f t="shared" si="574"/>
        <v>0</v>
      </c>
    </row>
    <row r="1189" spans="1:44" ht="15" customHeight="1">
      <c r="A1189" s="81"/>
      <c r="B1189" s="82"/>
      <c r="C1189" s="85" t="s">
        <v>104</v>
      </c>
      <c r="D1189" s="732" t="str">
        <f>IF(CNGE_2024_M1_Secc1_Sub1!$D58="","",CNGE_2024_M1_Secc1_Sub1!$D58)</f>
        <v>SECRETARIA DE MEDIO AMBIENTE</v>
      </c>
      <c r="E1189" s="733"/>
      <c r="F1189" s="733"/>
      <c r="G1189" s="733"/>
      <c r="H1189" s="733"/>
      <c r="I1189" s="733"/>
      <c r="J1189" s="733"/>
      <c r="K1189" s="733"/>
      <c r="L1189" s="734"/>
      <c r="M1189" s="111"/>
      <c r="N1189" s="111"/>
      <c r="O1189" s="111"/>
      <c r="P1189" s="111"/>
      <c r="Q1189" s="111"/>
      <c r="R1189" s="111"/>
      <c r="S1189" s="111"/>
      <c r="T1189" s="111"/>
      <c r="U1189" s="111"/>
      <c r="V1189" s="111"/>
      <c r="W1189" s="111"/>
      <c r="X1189" s="111"/>
      <c r="Y1189" s="111"/>
      <c r="Z1189" s="111"/>
      <c r="AA1189" s="111"/>
      <c r="AB1189" s="111"/>
      <c r="AC1189" s="111"/>
      <c r="AD1189" s="111"/>
      <c r="AE1189" s="8"/>
      <c r="AG1189" s="483">
        <f t="shared" si="563"/>
        <v>0</v>
      </c>
      <c r="AH1189" s="484">
        <f t="shared" si="564"/>
        <v>0</v>
      </c>
      <c r="AI1189" s="485">
        <f t="shared" si="565"/>
        <v>0</v>
      </c>
      <c r="AJ1189" s="486">
        <f t="shared" si="566"/>
        <v>0</v>
      </c>
      <c r="AK1189" s="483">
        <f t="shared" si="567"/>
        <v>0</v>
      </c>
      <c r="AL1189" s="484">
        <f t="shared" si="568"/>
        <v>0</v>
      </c>
      <c r="AM1189" s="485">
        <f t="shared" si="569"/>
        <v>0</v>
      </c>
      <c r="AN1189" s="486">
        <f t="shared" si="570"/>
        <v>0</v>
      </c>
      <c r="AO1189" s="483">
        <f t="shared" si="571"/>
        <v>0</v>
      </c>
      <c r="AP1189" s="484">
        <f t="shared" si="572"/>
        <v>0</v>
      </c>
      <c r="AQ1189" s="485">
        <f t="shared" si="573"/>
        <v>0</v>
      </c>
      <c r="AR1189" s="486">
        <f t="shared" si="574"/>
        <v>0</v>
      </c>
    </row>
    <row r="1190" spans="1:44" ht="15" customHeight="1">
      <c r="A1190" s="81"/>
      <c r="B1190" s="82"/>
      <c r="C1190" s="85" t="s">
        <v>105</v>
      </c>
      <c r="D1190" s="732" t="str">
        <f>IF(CNGE_2024_M1_Secc1_Sub1!$D59="","",CNGE_2024_M1_Secc1_Sub1!$D59)</f>
        <v>SERVICIOS DE SALUD DE VERACRUZ</v>
      </c>
      <c r="E1190" s="733"/>
      <c r="F1190" s="733"/>
      <c r="G1190" s="733"/>
      <c r="H1190" s="733"/>
      <c r="I1190" s="733"/>
      <c r="J1190" s="733"/>
      <c r="K1190" s="733"/>
      <c r="L1190" s="734"/>
      <c r="M1190" s="111"/>
      <c r="N1190" s="111"/>
      <c r="O1190" s="111"/>
      <c r="P1190" s="111"/>
      <c r="Q1190" s="111"/>
      <c r="R1190" s="111"/>
      <c r="S1190" s="111"/>
      <c r="T1190" s="111"/>
      <c r="U1190" s="111"/>
      <c r="V1190" s="111"/>
      <c r="W1190" s="111"/>
      <c r="X1190" s="111"/>
      <c r="Y1190" s="111"/>
      <c r="Z1190" s="111"/>
      <c r="AA1190" s="111"/>
      <c r="AB1190" s="111"/>
      <c r="AC1190" s="111"/>
      <c r="AD1190" s="111"/>
      <c r="AE1190" s="8"/>
      <c r="AG1190" s="483">
        <f t="shared" si="563"/>
        <v>0</v>
      </c>
      <c r="AH1190" s="484">
        <f t="shared" si="564"/>
        <v>0</v>
      </c>
      <c r="AI1190" s="485">
        <f t="shared" si="565"/>
        <v>0</v>
      </c>
      <c r="AJ1190" s="486">
        <f t="shared" si="566"/>
        <v>0</v>
      </c>
      <c r="AK1190" s="483">
        <f t="shared" si="567"/>
        <v>0</v>
      </c>
      <c r="AL1190" s="484">
        <f t="shared" si="568"/>
        <v>0</v>
      </c>
      <c r="AM1190" s="485">
        <f t="shared" si="569"/>
        <v>0</v>
      </c>
      <c r="AN1190" s="486">
        <f t="shared" si="570"/>
        <v>0</v>
      </c>
      <c r="AO1190" s="483">
        <f t="shared" si="571"/>
        <v>0</v>
      </c>
      <c r="AP1190" s="484">
        <f t="shared" si="572"/>
        <v>0</v>
      </c>
      <c r="AQ1190" s="485">
        <f t="shared" si="573"/>
        <v>0</v>
      </c>
      <c r="AR1190" s="486">
        <f t="shared" si="574"/>
        <v>0</v>
      </c>
    </row>
    <row r="1191" spans="1:44" ht="30" customHeight="1">
      <c r="A1191" s="81"/>
      <c r="B1191" s="82"/>
      <c r="C1191" s="85" t="s">
        <v>106</v>
      </c>
      <c r="D1191" s="732" t="str">
        <f>IF(CNGE_2024_M1_Secc1_Sub1!$D60="","",CNGE_2024_M1_Secc1_Sub1!$D60)</f>
        <v>SISTEMA PARA EL DESARROLLO INTEGRAL DE LA FAMILIA</v>
      </c>
      <c r="E1191" s="733"/>
      <c r="F1191" s="733"/>
      <c r="G1191" s="733"/>
      <c r="H1191" s="733"/>
      <c r="I1191" s="733"/>
      <c r="J1191" s="733"/>
      <c r="K1191" s="733"/>
      <c r="L1191" s="734"/>
      <c r="M1191" s="111"/>
      <c r="N1191" s="111"/>
      <c r="O1191" s="111"/>
      <c r="P1191" s="111"/>
      <c r="Q1191" s="111"/>
      <c r="R1191" s="111"/>
      <c r="S1191" s="111"/>
      <c r="T1191" s="111"/>
      <c r="U1191" s="111"/>
      <c r="V1191" s="111"/>
      <c r="W1191" s="111"/>
      <c r="X1191" s="111"/>
      <c r="Y1191" s="111"/>
      <c r="Z1191" s="111"/>
      <c r="AA1191" s="111"/>
      <c r="AB1191" s="111"/>
      <c r="AC1191" s="111"/>
      <c r="AD1191" s="111"/>
      <c r="AE1191" s="8"/>
      <c r="AG1191" s="483">
        <f t="shared" si="563"/>
        <v>0</v>
      </c>
      <c r="AH1191" s="484">
        <f t="shared" si="564"/>
        <v>0</v>
      </c>
      <c r="AI1191" s="485">
        <f t="shared" si="565"/>
        <v>0</v>
      </c>
      <c r="AJ1191" s="486">
        <f t="shared" si="566"/>
        <v>0</v>
      </c>
      <c r="AK1191" s="483">
        <f t="shared" si="567"/>
        <v>0</v>
      </c>
      <c r="AL1191" s="484">
        <f t="shared" si="568"/>
        <v>0</v>
      </c>
      <c r="AM1191" s="485">
        <f t="shared" si="569"/>
        <v>0</v>
      </c>
      <c r="AN1191" s="486">
        <f t="shared" si="570"/>
        <v>0</v>
      </c>
      <c r="AO1191" s="483">
        <f t="shared" si="571"/>
        <v>0</v>
      </c>
      <c r="AP1191" s="484">
        <f t="shared" si="572"/>
        <v>0</v>
      </c>
      <c r="AQ1191" s="485">
        <f t="shared" si="573"/>
        <v>0</v>
      </c>
      <c r="AR1191" s="486">
        <f t="shared" si="574"/>
        <v>0</v>
      </c>
    </row>
    <row r="1192" spans="1:44" ht="15" customHeight="1">
      <c r="A1192" s="81"/>
      <c r="B1192" s="82"/>
      <c r="C1192" s="85" t="s">
        <v>107</v>
      </c>
      <c r="D1192" s="732" t="str">
        <f>IF(CNGE_2024_M1_Secc1_Sub1!$D61="","",CNGE_2024_M1_Secc1_Sub1!$D61)</f>
        <v>COMISION DE ARBITRAJE MEDICO</v>
      </c>
      <c r="E1192" s="733"/>
      <c r="F1192" s="733"/>
      <c r="G1192" s="733"/>
      <c r="H1192" s="733"/>
      <c r="I1192" s="733"/>
      <c r="J1192" s="733"/>
      <c r="K1192" s="733"/>
      <c r="L1192" s="734"/>
      <c r="M1192" s="111"/>
      <c r="N1192" s="111"/>
      <c r="O1192" s="111"/>
      <c r="P1192" s="111"/>
      <c r="Q1192" s="111"/>
      <c r="R1192" s="111"/>
      <c r="S1192" s="111"/>
      <c r="T1192" s="111"/>
      <c r="U1192" s="111"/>
      <c r="V1192" s="111"/>
      <c r="W1192" s="111"/>
      <c r="X1192" s="111"/>
      <c r="Y1192" s="111"/>
      <c r="Z1192" s="111"/>
      <c r="AA1192" s="111"/>
      <c r="AB1192" s="111"/>
      <c r="AC1192" s="111"/>
      <c r="AD1192" s="111"/>
      <c r="AE1192" s="8"/>
      <c r="AG1192" s="483">
        <f t="shared" si="563"/>
        <v>0</v>
      </c>
      <c r="AH1192" s="484">
        <f t="shared" si="564"/>
        <v>0</v>
      </c>
      <c r="AI1192" s="485">
        <f t="shared" si="565"/>
        <v>0</v>
      </c>
      <c r="AJ1192" s="486">
        <f t="shared" si="566"/>
        <v>0</v>
      </c>
      <c r="AK1192" s="483">
        <f t="shared" si="567"/>
        <v>0</v>
      </c>
      <c r="AL1192" s="484">
        <f t="shared" si="568"/>
        <v>0</v>
      </c>
      <c r="AM1192" s="485">
        <f t="shared" si="569"/>
        <v>0</v>
      </c>
      <c r="AN1192" s="486">
        <f t="shared" si="570"/>
        <v>0</v>
      </c>
      <c r="AO1192" s="483">
        <f t="shared" si="571"/>
        <v>0</v>
      </c>
      <c r="AP1192" s="484">
        <f t="shared" si="572"/>
        <v>0</v>
      </c>
      <c r="AQ1192" s="485">
        <f t="shared" si="573"/>
        <v>0</v>
      </c>
      <c r="AR1192" s="486">
        <f t="shared" si="574"/>
        <v>0</v>
      </c>
    </row>
    <row r="1193" spans="1:44" ht="30" customHeight="1">
      <c r="A1193" s="81"/>
      <c r="B1193" s="82"/>
      <c r="C1193" s="85" t="s">
        <v>108</v>
      </c>
      <c r="D1193" s="732" t="str">
        <f>IF(CNGE_2024_M1_Secc1_Sub1!$D62="","",CNGE_2024_M1_Secc1_Sub1!$D62)</f>
        <v>ACADEMIA VERACRUZANA DE LAS LENGUAS INDIGENAS</v>
      </c>
      <c r="E1193" s="733"/>
      <c r="F1193" s="733"/>
      <c r="G1193" s="733"/>
      <c r="H1193" s="733"/>
      <c r="I1193" s="733"/>
      <c r="J1193" s="733"/>
      <c r="K1193" s="733"/>
      <c r="L1193" s="734"/>
      <c r="M1193" s="111"/>
      <c r="N1193" s="111"/>
      <c r="O1193" s="111"/>
      <c r="P1193" s="111"/>
      <c r="Q1193" s="111"/>
      <c r="R1193" s="111"/>
      <c r="S1193" s="111"/>
      <c r="T1193" s="111"/>
      <c r="U1193" s="111"/>
      <c r="V1193" s="111"/>
      <c r="W1193" s="111"/>
      <c r="X1193" s="111"/>
      <c r="Y1193" s="111"/>
      <c r="Z1193" s="111"/>
      <c r="AA1193" s="111"/>
      <c r="AB1193" s="111"/>
      <c r="AC1193" s="111"/>
      <c r="AD1193" s="111"/>
      <c r="AE1193" s="8"/>
      <c r="AG1193" s="483">
        <f t="shared" si="563"/>
        <v>0</v>
      </c>
      <c r="AH1193" s="484">
        <f t="shared" si="564"/>
        <v>0</v>
      </c>
      <c r="AI1193" s="485">
        <f t="shared" si="565"/>
        <v>0</v>
      </c>
      <c r="AJ1193" s="486">
        <f t="shared" si="566"/>
        <v>0</v>
      </c>
      <c r="AK1193" s="483">
        <f t="shared" si="567"/>
        <v>0</v>
      </c>
      <c r="AL1193" s="484">
        <f t="shared" si="568"/>
        <v>0</v>
      </c>
      <c r="AM1193" s="485">
        <f t="shared" si="569"/>
        <v>0</v>
      </c>
      <c r="AN1193" s="486">
        <f t="shared" si="570"/>
        <v>0</v>
      </c>
      <c r="AO1193" s="483">
        <f t="shared" si="571"/>
        <v>0</v>
      </c>
      <c r="AP1193" s="484">
        <f t="shared" si="572"/>
        <v>0</v>
      </c>
      <c r="AQ1193" s="485">
        <f t="shared" si="573"/>
        <v>0</v>
      </c>
      <c r="AR1193" s="486">
        <f t="shared" si="574"/>
        <v>0</v>
      </c>
    </row>
    <row r="1194" spans="1:44" ht="15" customHeight="1">
      <c r="A1194" s="81"/>
      <c r="B1194" s="82"/>
      <c r="C1194" s="85" t="s">
        <v>109</v>
      </c>
      <c r="D1194" s="732" t="str">
        <f>IF(CNGE_2024_M1_Secc1_Sub1!$D63="","",CNGE_2024_M1_Secc1_Sub1!$D63)</f>
        <v>INSTITUTO VERACRUZANO DEL DEPORTE</v>
      </c>
      <c r="E1194" s="733"/>
      <c r="F1194" s="733"/>
      <c r="G1194" s="733"/>
      <c r="H1194" s="733"/>
      <c r="I1194" s="733"/>
      <c r="J1194" s="733"/>
      <c r="K1194" s="733"/>
      <c r="L1194" s="734"/>
      <c r="M1194" s="111"/>
      <c r="N1194" s="111"/>
      <c r="O1194" s="111"/>
      <c r="P1194" s="111"/>
      <c r="Q1194" s="111"/>
      <c r="R1194" s="111"/>
      <c r="S1194" s="111"/>
      <c r="T1194" s="111"/>
      <c r="U1194" s="111"/>
      <c r="V1194" s="111"/>
      <c r="W1194" s="111"/>
      <c r="X1194" s="111"/>
      <c r="Y1194" s="111"/>
      <c r="Z1194" s="111"/>
      <c r="AA1194" s="111"/>
      <c r="AB1194" s="111"/>
      <c r="AC1194" s="111"/>
      <c r="AD1194" s="111"/>
      <c r="AE1194" s="8"/>
      <c r="AG1194" s="483">
        <f t="shared" si="563"/>
        <v>0</v>
      </c>
      <c r="AH1194" s="484">
        <f t="shared" si="564"/>
        <v>0</v>
      </c>
      <c r="AI1194" s="485">
        <f t="shared" si="565"/>
        <v>0</v>
      </c>
      <c r="AJ1194" s="486">
        <f t="shared" si="566"/>
        <v>0</v>
      </c>
      <c r="AK1194" s="483">
        <f t="shared" si="567"/>
        <v>0</v>
      </c>
      <c r="AL1194" s="484">
        <f t="shared" si="568"/>
        <v>0</v>
      </c>
      <c r="AM1194" s="485">
        <f t="shared" si="569"/>
        <v>0</v>
      </c>
      <c r="AN1194" s="486">
        <f t="shared" si="570"/>
        <v>0</v>
      </c>
      <c r="AO1194" s="483">
        <f t="shared" si="571"/>
        <v>0</v>
      </c>
      <c r="AP1194" s="484">
        <f t="shared" si="572"/>
        <v>0</v>
      </c>
      <c r="AQ1194" s="485">
        <f t="shared" si="573"/>
        <v>0</v>
      </c>
      <c r="AR1194" s="486">
        <f t="shared" si="574"/>
        <v>0</v>
      </c>
    </row>
    <row r="1195" spans="1:44" ht="30" customHeight="1">
      <c r="A1195" s="81"/>
      <c r="B1195" s="82"/>
      <c r="C1195" s="85" t="s">
        <v>110</v>
      </c>
      <c r="D1195" s="732" t="str">
        <f>IF(CNGE_2024_M1_Secc1_Sub1!$D64="","",CNGE_2024_M1_Secc1_Sub1!$D64)</f>
        <v>INSTITUTO DE ESPACIOS EDUCATIVOS DEL ESTADO DE VERACRUZ</v>
      </c>
      <c r="E1195" s="733"/>
      <c r="F1195" s="733"/>
      <c r="G1195" s="733"/>
      <c r="H1195" s="733"/>
      <c r="I1195" s="733"/>
      <c r="J1195" s="733"/>
      <c r="K1195" s="733"/>
      <c r="L1195" s="734"/>
      <c r="M1195" s="111"/>
      <c r="N1195" s="111"/>
      <c r="O1195" s="111"/>
      <c r="P1195" s="111"/>
      <c r="Q1195" s="111"/>
      <c r="R1195" s="111"/>
      <c r="S1195" s="111"/>
      <c r="T1195" s="111"/>
      <c r="U1195" s="111"/>
      <c r="V1195" s="111"/>
      <c r="W1195" s="111"/>
      <c r="X1195" s="111"/>
      <c r="Y1195" s="111"/>
      <c r="Z1195" s="111"/>
      <c r="AA1195" s="111"/>
      <c r="AB1195" s="111"/>
      <c r="AC1195" s="111"/>
      <c r="AD1195" s="111"/>
      <c r="AE1195" s="8"/>
      <c r="AG1195" s="483">
        <f t="shared" si="563"/>
        <v>0</v>
      </c>
      <c r="AH1195" s="484">
        <f t="shared" si="564"/>
        <v>0</v>
      </c>
      <c r="AI1195" s="485">
        <f t="shared" si="565"/>
        <v>0</v>
      </c>
      <c r="AJ1195" s="486">
        <f t="shared" si="566"/>
        <v>0</v>
      </c>
      <c r="AK1195" s="483">
        <f t="shared" si="567"/>
        <v>0</v>
      </c>
      <c r="AL1195" s="484">
        <f t="shared" si="568"/>
        <v>0</v>
      </c>
      <c r="AM1195" s="485">
        <f t="shared" si="569"/>
        <v>0</v>
      </c>
      <c r="AN1195" s="486">
        <f t="shared" si="570"/>
        <v>0</v>
      </c>
      <c r="AO1195" s="483">
        <f t="shared" si="571"/>
        <v>0</v>
      </c>
      <c r="AP1195" s="484">
        <f t="shared" si="572"/>
        <v>0</v>
      </c>
      <c r="AQ1195" s="485">
        <f t="shared" si="573"/>
        <v>0</v>
      </c>
      <c r="AR1195" s="486">
        <f t="shared" si="574"/>
        <v>0</v>
      </c>
    </row>
    <row r="1196" spans="1:44" ht="30" customHeight="1">
      <c r="A1196" s="81"/>
      <c r="B1196" s="82"/>
      <c r="C1196" s="85" t="s">
        <v>111</v>
      </c>
      <c r="D1196" s="732" t="str">
        <f>IF(CNGE_2024_M1_Secc1_Sub1!$D65="","",CNGE_2024_M1_Secc1_Sub1!$D65)</f>
        <v>COLEGIO DE BACHILLERES DEL ESTADO DE VERACRUZ</v>
      </c>
      <c r="E1196" s="733"/>
      <c r="F1196" s="733"/>
      <c r="G1196" s="733"/>
      <c r="H1196" s="733"/>
      <c r="I1196" s="733"/>
      <c r="J1196" s="733"/>
      <c r="K1196" s="733"/>
      <c r="L1196" s="734"/>
      <c r="M1196" s="111"/>
      <c r="N1196" s="111"/>
      <c r="O1196" s="111"/>
      <c r="P1196" s="111"/>
      <c r="Q1196" s="111"/>
      <c r="R1196" s="111"/>
      <c r="S1196" s="111"/>
      <c r="T1196" s="111"/>
      <c r="U1196" s="111"/>
      <c r="V1196" s="111"/>
      <c r="W1196" s="111"/>
      <c r="X1196" s="111"/>
      <c r="Y1196" s="111"/>
      <c r="Z1196" s="111"/>
      <c r="AA1196" s="111"/>
      <c r="AB1196" s="111"/>
      <c r="AC1196" s="111"/>
      <c r="AD1196" s="111"/>
      <c r="AE1196" s="8"/>
      <c r="AG1196" s="483">
        <f t="shared" si="563"/>
        <v>0</v>
      </c>
      <c r="AH1196" s="484">
        <f t="shared" si="564"/>
        <v>0</v>
      </c>
      <c r="AI1196" s="485">
        <f t="shared" si="565"/>
        <v>0</v>
      </c>
      <c r="AJ1196" s="486">
        <f t="shared" si="566"/>
        <v>0</v>
      </c>
      <c r="AK1196" s="483">
        <f t="shared" si="567"/>
        <v>0</v>
      </c>
      <c r="AL1196" s="484">
        <f t="shared" si="568"/>
        <v>0</v>
      </c>
      <c r="AM1196" s="485">
        <f t="shared" si="569"/>
        <v>0</v>
      </c>
      <c r="AN1196" s="486">
        <f t="shared" si="570"/>
        <v>0</v>
      </c>
      <c r="AO1196" s="483">
        <f t="shared" si="571"/>
        <v>0</v>
      </c>
      <c r="AP1196" s="484">
        <f t="shared" si="572"/>
        <v>0</v>
      </c>
      <c r="AQ1196" s="485">
        <f t="shared" si="573"/>
        <v>0</v>
      </c>
      <c r="AR1196" s="486">
        <f t="shared" si="574"/>
        <v>0</v>
      </c>
    </row>
    <row r="1197" spans="1:44" ht="30" customHeight="1">
      <c r="A1197" s="81"/>
      <c r="B1197" s="82"/>
      <c r="C1197" s="85" t="s">
        <v>112</v>
      </c>
      <c r="D1197" s="732" t="str">
        <f>IF(CNGE_2024_M1_Secc1_Sub1!$D66="","",CNGE_2024_M1_Secc1_Sub1!$D66)</f>
        <v>INSTITUTO TECNOLOGICO SUPERIOR DE MISANTLA</v>
      </c>
      <c r="E1197" s="733"/>
      <c r="F1197" s="733"/>
      <c r="G1197" s="733"/>
      <c r="H1197" s="733"/>
      <c r="I1197" s="733"/>
      <c r="J1197" s="733"/>
      <c r="K1197" s="733"/>
      <c r="L1197" s="734"/>
      <c r="M1197" s="111"/>
      <c r="N1197" s="111"/>
      <c r="O1197" s="111"/>
      <c r="P1197" s="111"/>
      <c r="Q1197" s="111"/>
      <c r="R1197" s="111"/>
      <c r="S1197" s="111"/>
      <c r="T1197" s="111"/>
      <c r="U1197" s="111"/>
      <c r="V1197" s="111"/>
      <c r="W1197" s="111"/>
      <c r="X1197" s="111"/>
      <c r="Y1197" s="111"/>
      <c r="Z1197" s="111"/>
      <c r="AA1197" s="111"/>
      <c r="AB1197" s="111"/>
      <c r="AC1197" s="111"/>
      <c r="AD1197" s="111"/>
      <c r="AE1197" s="8"/>
      <c r="AG1197" s="483">
        <f t="shared" si="563"/>
        <v>0</v>
      </c>
      <c r="AH1197" s="484">
        <f t="shared" si="564"/>
        <v>0</v>
      </c>
      <c r="AI1197" s="485">
        <f t="shared" si="565"/>
        <v>0</v>
      </c>
      <c r="AJ1197" s="486">
        <f t="shared" si="566"/>
        <v>0</v>
      </c>
      <c r="AK1197" s="483">
        <f t="shared" si="567"/>
        <v>0</v>
      </c>
      <c r="AL1197" s="484">
        <f t="shared" si="568"/>
        <v>0</v>
      </c>
      <c r="AM1197" s="485">
        <f t="shared" si="569"/>
        <v>0</v>
      </c>
      <c r="AN1197" s="486">
        <f t="shared" si="570"/>
        <v>0</v>
      </c>
      <c r="AO1197" s="483">
        <f t="shared" si="571"/>
        <v>0</v>
      </c>
      <c r="AP1197" s="484">
        <f t="shared" si="572"/>
        <v>0</v>
      </c>
      <c r="AQ1197" s="485">
        <f t="shared" si="573"/>
        <v>0</v>
      </c>
      <c r="AR1197" s="486">
        <f t="shared" si="574"/>
        <v>0</v>
      </c>
    </row>
    <row r="1198" spans="1:44" ht="30" customHeight="1">
      <c r="A1198" s="81"/>
      <c r="B1198" s="82"/>
      <c r="C1198" s="85" t="s">
        <v>113</v>
      </c>
      <c r="D1198" s="732" t="str">
        <f>IF(CNGE_2024_M1_Secc1_Sub1!$D67="","",CNGE_2024_M1_Secc1_Sub1!$D67)</f>
        <v>INSTITUTO TECNOLOGICO SUPERIOR DE SAN ANDRES TUXTLA</v>
      </c>
      <c r="E1198" s="733"/>
      <c r="F1198" s="733"/>
      <c r="G1198" s="733"/>
      <c r="H1198" s="733"/>
      <c r="I1198" s="733"/>
      <c r="J1198" s="733"/>
      <c r="K1198" s="733"/>
      <c r="L1198" s="734"/>
      <c r="M1198" s="111"/>
      <c r="N1198" s="111"/>
      <c r="O1198" s="111"/>
      <c r="P1198" s="111"/>
      <c r="Q1198" s="111"/>
      <c r="R1198" s="111"/>
      <c r="S1198" s="111"/>
      <c r="T1198" s="111"/>
      <c r="U1198" s="111"/>
      <c r="V1198" s="111"/>
      <c r="W1198" s="111"/>
      <c r="X1198" s="111"/>
      <c r="Y1198" s="111"/>
      <c r="Z1198" s="111"/>
      <c r="AA1198" s="111"/>
      <c r="AB1198" s="111"/>
      <c r="AC1198" s="111"/>
      <c r="AD1198" s="111"/>
      <c r="AE1198" s="8"/>
      <c r="AG1198" s="483">
        <f t="shared" si="563"/>
        <v>0</v>
      </c>
      <c r="AH1198" s="484">
        <f t="shared" si="564"/>
        <v>0</v>
      </c>
      <c r="AI1198" s="485">
        <f t="shared" si="565"/>
        <v>0</v>
      </c>
      <c r="AJ1198" s="486">
        <f t="shared" si="566"/>
        <v>0</v>
      </c>
      <c r="AK1198" s="483">
        <f t="shared" si="567"/>
        <v>0</v>
      </c>
      <c r="AL1198" s="484">
        <f t="shared" si="568"/>
        <v>0</v>
      </c>
      <c r="AM1198" s="485">
        <f t="shared" si="569"/>
        <v>0</v>
      </c>
      <c r="AN1198" s="486">
        <f t="shared" si="570"/>
        <v>0</v>
      </c>
      <c r="AO1198" s="483">
        <f t="shared" si="571"/>
        <v>0</v>
      </c>
      <c r="AP1198" s="484">
        <f t="shared" si="572"/>
        <v>0</v>
      </c>
      <c r="AQ1198" s="485">
        <f t="shared" si="573"/>
        <v>0</v>
      </c>
      <c r="AR1198" s="486">
        <f t="shared" si="574"/>
        <v>0</v>
      </c>
    </row>
    <row r="1199" spans="1:44" ht="30" customHeight="1">
      <c r="A1199" s="81"/>
      <c r="B1199" s="82"/>
      <c r="C1199" s="85" t="s">
        <v>114</v>
      </c>
      <c r="D1199" s="732" t="str">
        <f>IF(CNGE_2024_M1_Secc1_Sub1!$D68="","",CNGE_2024_M1_Secc1_Sub1!$D68)</f>
        <v>INSTITUTO TECNOLOGICO SUPERIOR DE TANTOYUCA</v>
      </c>
      <c r="E1199" s="733"/>
      <c r="F1199" s="733"/>
      <c r="G1199" s="733"/>
      <c r="H1199" s="733"/>
      <c r="I1199" s="733"/>
      <c r="J1199" s="733"/>
      <c r="K1199" s="733"/>
      <c r="L1199" s="734"/>
      <c r="M1199" s="111"/>
      <c r="N1199" s="111"/>
      <c r="O1199" s="111"/>
      <c r="P1199" s="111"/>
      <c r="Q1199" s="111"/>
      <c r="R1199" s="111"/>
      <c r="S1199" s="111"/>
      <c r="T1199" s="111"/>
      <c r="U1199" s="111"/>
      <c r="V1199" s="111"/>
      <c r="W1199" s="111"/>
      <c r="X1199" s="111"/>
      <c r="Y1199" s="111"/>
      <c r="Z1199" s="111"/>
      <c r="AA1199" s="111"/>
      <c r="AB1199" s="111"/>
      <c r="AC1199" s="111"/>
      <c r="AD1199" s="111"/>
      <c r="AE1199" s="8"/>
      <c r="AG1199" s="483">
        <f t="shared" si="563"/>
        <v>0</v>
      </c>
      <c r="AH1199" s="484">
        <f t="shared" si="564"/>
        <v>0</v>
      </c>
      <c r="AI1199" s="485">
        <f t="shared" si="565"/>
        <v>0</v>
      </c>
      <c r="AJ1199" s="486">
        <f t="shared" si="566"/>
        <v>0</v>
      </c>
      <c r="AK1199" s="483">
        <f t="shared" si="567"/>
        <v>0</v>
      </c>
      <c r="AL1199" s="484">
        <f t="shared" si="568"/>
        <v>0</v>
      </c>
      <c r="AM1199" s="485">
        <f t="shared" si="569"/>
        <v>0</v>
      </c>
      <c r="AN1199" s="486">
        <f t="shared" si="570"/>
        <v>0</v>
      </c>
      <c r="AO1199" s="483">
        <f t="shared" si="571"/>
        <v>0</v>
      </c>
      <c r="AP1199" s="484">
        <f t="shared" si="572"/>
        <v>0</v>
      </c>
      <c r="AQ1199" s="485">
        <f t="shared" si="573"/>
        <v>0</v>
      </c>
      <c r="AR1199" s="486">
        <f t="shared" si="574"/>
        <v>0</v>
      </c>
    </row>
    <row r="1200" spans="1:44" ht="30" customHeight="1">
      <c r="A1200" s="81"/>
      <c r="B1200" s="82"/>
      <c r="C1200" s="85" t="s">
        <v>115</v>
      </c>
      <c r="D1200" s="732" t="str">
        <f>IF(CNGE_2024_M1_Secc1_Sub1!$D69="","",CNGE_2024_M1_Secc1_Sub1!$D69)</f>
        <v>INSTITUTO TECNOLOGICO SUPERIOR DE COSAMALOAPAN</v>
      </c>
      <c r="E1200" s="733"/>
      <c r="F1200" s="733"/>
      <c r="G1200" s="733"/>
      <c r="H1200" s="733"/>
      <c r="I1200" s="733"/>
      <c r="J1200" s="733"/>
      <c r="K1200" s="733"/>
      <c r="L1200" s="734"/>
      <c r="M1200" s="111"/>
      <c r="N1200" s="111"/>
      <c r="O1200" s="111"/>
      <c r="P1200" s="111"/>
      <c r="Q1200" s="111"/>
      <c r="R1200" s="111"/>
      <c r="S1200" s="111"/>
      <c r="T1200" s="111"/>
      <c r="U1200" s="111"/>
      <c r="V1200" s="111"/>
      <c r="W1200" s="111"/>
      <c r="X1200" s="111"/>
      <c r="Y1200" s="111"/>
      <c r="Z1200" s="111"/>
      <c r="AA1200" s="111"/>
      <c r="AB1200" s="111"/>
      <c r="AC1200" s="111"/>
      <c r="AD1200" s="111"/>
      <c r="AE1200" s="8"/>
      <c r="AG1200" s="483">
        <f t="shared" si="563"/>
        <v>0</v>
      </c>
      <c r="AH1200" s="484">
        <f t="shared" si="564"/>
        <v>0</v>
      </c>
      <c r="AI1200" s="485">
        <f t="shared" si="565"/>
        <v>0</v>
      </c>
      <c r="AJ1200" s="486">
        <f t="shared" si="566"/>
        <v>0</v>
      </c>
      <c r="AK1200" s="483">
        <f t="shared" si="567"/>
        <v>0</v>
      </c>
      <c r="AL1200" s="484">
        <f t="shared" si="568"/>
        <v>0</v>
      </c>
      <c r="AM1200" s="485">
        <f t="shared" si="569"/>
        <v>0</v>
      </c>
      <c r="AN1200" s="486">
        <f t="shared" si="570"/>
        <v>0</v>
      </c>
      <c r="AO1200" s="483">
        <f t="shared" si="571"/>
        <v>0</v>
      </c>
      <c r="AP1200" s="484">
        <f t="shared" si="572"/>
        <v>0</v>
      </c>
      <c r="AQ1200" s="485">
        <f t="shared" si="573"/>
        <v>0</v>
      </c>
      <c r="AR1200" s="486">
        <f t="shared" si="574"/>
        <v>0</v>
      </c>
    </row>
    <row r="1201" spans="1:44" ht="30" customHeight="1">
      <c r="A1201" s="81"/>
      <c r="B1201" s="82"/>
      <c r="C1201" s="85" t="s">
        <v>116</v>
      </c>
      <c r="D1201" s="732" t="str">
        <f>IF(CNGE_2024_M1_Secc1_Sub1!$D70="","",CNGE_2024_M1_Secc1_Sub1!$D70)</f>
        <v>INSTITUTO TECNOLOGICO SUPERIOR DE PANUCO</v>
      </c>
      <c r="E1201" s="733"/>
      <c r="F1201" s="733"/>
      <c r="G1201" s="733"/>
      <c r="H1201" s="733"/>
      <c r="I1201" s="733"/>
      <c r="J1201" s="733"/>
      <c r="K1201" s="733"/>
      <c r="L1201" s="734"/>
      <c r="M1201" s="111"/>
      <c r="N1201" s="111"/>
      <c r="O1201" s="111"/>
      <c r="P1201" s="111"/>
      <c r="Q1201" s="111"/>
      <c r="R1201" s="111"/>
      <c r="S1201" s="111"/>
      <c r="T1201" s="111"/>
      <c r="U1201" s="111"/>
      <c r="V1201" s="111"/>
      <c r="W1201" s="111"/>
      <c r="X1201" s="111"/>
      <c r="Y1201" s="111"/>
      <c r="Z1201" s="111"/>
      <c r="AA1201" s="111"/>
      <c r="AB1201" s="111"/>
      <c r="AC1201" s="111"/>
      <c r="AD1201" s="111"/>
      <c r="AE1201" s="8"/>
      <c r="AG1201" s="483">
        <f t="shared" si="563"/>
        <v>0</v>
      </c>
      <c r="AH1201" s="484">
        <f t="shared" si="564"/>
        <v>0</v>
      </c>
      <c r="AI1201" s="485">
        <f t="shared" si="565"/>
        <v>0</v>
      </c>
      <c r="AJ1201" s="486">
        <f t="shared" si="566"/>
        <v>0</v>
      </c>
      <c r="AK1201" s="483">
        <f t="shared" si="567"/>
        <v>0</v>
      </c>
      <c r="AL1201" s="484">
        <f t="shared" si="568"/>
        <v>0</v>
      </c>
      <c r="AM1201" s="485">
        <f t="shared" si="569"/>
        <v>0</v>
      </c>
      <c r="AN1201" s="486">
        <f t="shared" si="570"/>
        <v>0</v>
      </c>
      <c r="AO1201" s="483">
        <f t="shared" si="571"/>
        <v>0</v>
      </c>
      <c r="AP1201" s="484">
        <f t="shared" si="572"/>
        <v>0</v>
      </c>
      <c r="AQ1201" s="485">
        <f t="shared" si="573"/>
        <v>0</v>
      </c>
      <c r="AR1201" s="486">
        <f t="shared" si="574"/>
        <v>0</v>
      </c>
    </row>
    <row r="1202" spans="1:44" ht="30" customHeight="1">
      <c r="A1202" s="81"/>
      <c r="B1202" s="82"/>
      <c r="C1202" s="85" t="s">
        <v>117</v>
      </c>
      <c r="D1202" s="732" t="str">
        <f>IF(CNGE_2024_M1_Secc1_Sub1!$D71="","",CNGE_2024_M1_Secc1_Sub1!$D71)</f>
        <v>INSTITUTO TECNOLOGICO SUPERIOR DE POZA RICA</v>
      </c>
      <c r="E1202" s="733"/>
      <c r="F1202" s="733"/>
      <c r="G1202" s="733"/>
      <c r="H1202" s="733"/>
      <c r="I1202" s="733"/>
      <c r="J1202" s="733"/>
      <c r="K1202" s="733"/>
      <c r="L1202" s="734"/>
      <c r="M1202" s="111"/>
      <c r="N1202" s="111"/>
      <c r="O1202" s="111"/>
      <c r="P1202" s="111"/>
      <c r="Q1202" s="111"/>
      <c r="R1202" s="111"/>
      <c r="S1202" s="111"/>
      <c r="T1202" s="111"/>
      <c r="U1202" s="111"/>
      <c r="V1202" s="111"/>
      <c r="W1202" s="111"/>
      <c r="X1202" s="111"/>
      <c r="Y1202" s="111"/>
      <c r="Z1202" s="111"/>
      <c r="AA1202" s="111"/>
      <c r="AB1202" s="111"/>
      <c r="AC1202" s="111"/>
      <c r="AD1202" s="111"/>
      <c r="AE1202" s="8"/>
      <c r="AG1202" s="483">
        <f t="shared" si="563"/>
        <v>0</v>
      </c>
      <c r="AH1202" s="484">
        <f t="shared" si="564"/>
        <v>0</v>
      </c>
      <c r="AI1202" s="485">
        <f t="shared" si="565"/>
        <v>0</v>
      </c>
      <c r="AJ1202" s="486">
        <f t="shared" si="566"/>
        <v>0</v>
      </c>
      <c r="AK1202" s="483">
        <f t="shared" si="567"/>
        <v>0</v>
      </c>
      <c r="AL1202" s="484">
        <f t="shared" si="568"/>
        <v>0</v>
      </c>
      <c r="AM1202" s="485">
        <f t="shared" si="569"/>
        <v>0</v>
      </c>
      <c r="AN1202" s="486">
        <f t="shared" si="570"/>
        <v>0</v>
      </c>
      <c r="AO1202" s="483">
        <f t="shared" si="571"/>
        <v>0</v>
      </c>
      <c r="AP1202" s="484">
        <f t="shared" si="572"/>
        <v>0</v>
      </c>
      <c r="AQ1202" s="485">
        <f t="shared" si="573"/>
        <v>0</v>
      </c>
      <c r="AR1202" s="486">
        <f t="shared" si="574"/>
        <v>0</v>
      </c>
    </row>
    <row r="1203" spans="1:44" ht="30" customHeight="1">
      <c r="A1203" s="81"/>
      <c r="B1203" s="82"/>
      <c r="C1203" s="85" t="s">
        <v>118</v>
      </c>
      <c r="D1203" s="732" t="str">
        <f>IF(CNGE_2024_M1_Secc1_Sub1!$D72="","",CNGE_2024_M1_Secc1_Sub1!$D72)</f>
        <v>INSTITUTO TECNOLOGICO SUPERIOR DE XALAPA</v>
      </c>
      <c r="E1203" s="733"/>
      <c r="F1203" s="733"/>
      <c r="G1203" s="733"/>
      <c r="H1203" s="733"/>
      <c r="I1203" s="733"/>
      <c r="J1203" s="733"/>
      <c r="K1203" s="733"/>
      <c r="L1203" s="734"/>
      <c r="M1203" s="111"/>
      <c r="N1203" s="111"/>
      <c r="O1203" s="111"/>
      <c r="P1203" s="111"/>
      <c r="Q1203" s="111"/>
      <c r="R1203" s="111"/>
      <c r="S1203" s="111"/>
      <c r="T1203" s="111"/>
      <c r="U1203" s="111"/>
      <c r="V1203" s="111"/>
      <c r="W1203" s="111"/>
      <c r="X1203" s="111"/>
      <c r="Y1203" s="111"/>
      <c r="Z1203" s="111"/>
      <c r="AA1203" s="111"/>
      <c r="AB1203" s="111"/>
      <c r="AC1203" s="111"/>
      <c r="AD1203" s="111"/>
      <c r="AE1203" s="8"/>
      <c r="AG1203" s="483">
        <f t="shared" si="563"/>
        <v>0</v>
      </c>
      <c r="AH1203" s="484">
        <f t="shared" si="564"/>
        <v>0</v>
      </c>
      <c r="AI1203" s="485">
        <f t="shared" si="565"/>
        <v>0</v>
      </c>
      <c r="AJ1203" s="486">
        <f t="shared" si="566"/>
        <v>0</v>
      </c>
      <c r="AK1203" s="483">
        <f t="shared" si="567"/>
        <v>0</v>
      </c>
      <c r="AL1203" s="484">
        <f t="shared" si="568"/>
        <v>0</v>
      </c>
      <c r="AM1203" s="485">
        <f t="shared" si="569"/>
        <v>0</v>
      </c>
      <c r="AN1203" s="486">
        <f t="shared" si="570"/>
        <v>0</v>
      </c>
      <c r="AO1203" s="483">
        <f t="shared" si="571"/>
        <v>0</v>
      </c>
      <c r="AP1203" s="484">
        <f t="shared" si="572"/>
        <v>0</v>
      </c>
      <c r="AQ1203" s="485">
        <f t="shared" si="573"/>
        <v>0</v>
      </c>
      <c r="AR1203" s="486">
        <f t="shared" si="574"/>
        <v>0</v>
      </c>
    </row>
    <row r="1204" spans="1:44" ht="30" customHeight="1">
      <c r="A1204" s="81"/>
      <c r="B1204" s="82"/>
      <c r="C1204" s="85" t="s">
        <v>119</v>
      </c>
      <c r="D1204" s="732" t="str">
        <f>IF(CNGE_2024_M1_Secc1_Sub1!$D73="","",CNGE_2024_M1_Secc1_Sub1!$D73)</f>
        <v>INSTITUTO TECNOLOGICO SUPERIOR DE COATZACOALCOS</v>
      </c>
      <c r="E1204" s="733"/>
      <c r="F1204" s="733"/>
      <c r="G1204" s="733"/>
      <c r="H1204" s="733"/>
      <c r="I1204" s="733"/>
      <c r="J1204" s="733"/>
      <c r="K1204" s="733"/>
      <c r="L1204" s="734"/>
      <c r="M1204" s="111"/>
      <c r="N1204" s="111"/>
      <c r="O1204" s="111"/>
      <c r="P1204" s="111"/>
      <c r="Q1204" s="111"/>
      <c r="R1204" s="111"/>
      <c r="S1204" s="111"/>
      <c r="T1204" s="111"/>
      <c r="U1204" s="111"/>
      <c r="V1204" s="111"/>
      <c r="W1204" s="111"/>
      <c r="X1204" s="111"/>
      <c r="Y1204" s="111"/>
      <c r="Z1204" s="111"/>
      <c r="AA1204" s="111"/>
      <c r="AB1204" s="111"/>
      <c r="AC1204" s="111"/>
      <c r="AD1204" s="111"/>
      <c r="AE1204" s="8"/>
      <c r="AG1204" s="483">
        <f t="shared" si="563"/>
        <v>0</v>
      </c>
      <c r="AH1204" s="484">
        <f t="shared" si="564"/>
        <v>0</v>
      </c>
      <c r="AI1204" s="485">
        <f t="shared" si="565"/>
        <v>0</v>
      </c>
      <c r="AJ1204" s="486">
        <f t="shared" si="566"/>
        <v>0</v>
      </c>
      <c r="AK1204" s="483">
        <f t="shared" si="567"/>
        <v>0</v>
      </c>
      <c r="AL1204" s="484">
        <f t="shared" si="568"/>
        <v>0</v>
      </c>
      <c r="AM1204" s="485">
        <f t="shared" si="569"/>
        <v>0</v>
      </c>
      <c r="AN1204" s="486">
        <f t="shared" si="570"/>
        <v>0</v>
      </c>
      <c r="AO1204" s="483">
        <f t="shared" si="571"/>
        <v>0</v>
      </c>
      <c r="AP1204" s="484">
        <f t="shared" si="572"/>
        <v>0</v>
      </c>
      <c r="AQ1204" s="485">
        <f t="shared" si="573"/>
        <v>0</v>
      </c>
      <c r="AR1204" s="486">
        <f t="shared" si="574"/>
        <v>0</v>
      </c>
    </row>
    <row r="1205" spans="1:44" ht="30" customHeight="1">
      <c r="A1205" s="81"/>
      <c r="B1205" s="82"/>
      <c r="C1205" s="85" t="s">
        <v>120</v>
      </c>
      <c r="D1205" s="732" t="str">
        <f>IF(CNGE_2024_M1_Secc1_Sub1!$D74="","",CNGE_2024_M1_Secc1_Sub1!$D74)</f>
        <v>INSTITUTO TECNOLOGICO SUPERIOR DE TIERRA BLANCA</v>
      </c>
      <c r="E1205" s="733"/>
      <c r="F1205" s="733"/>
      <c r="G1205" s="733"/>
      <c r="H1205" s="733"/>
      <c r="I1205" s="733"/>
      <c r="J1205" s="733"/>
      <c r="K1205" s="733"/>
      <c r="L1205" s="734"/>
      <c r="M1205" s="111"/>
      <c r="N1205" s="111"/>
      <c r="O1205" s="111"/>
      <c r="P1205" s="111"/>
      <c r="Q1205" s="111"/>
      <c r="R1205" s="111"/>
      <c r="S1205" s="111"/>
      <c r="T1205" s="111"/>
      <c r="U1205" s="111"/>
      <c r="V1205" s="111"/>
      <c r="W1205" s="111"/>
      <c r="X1205" s="111"/>
      <c r="Y1205" s="111"/>
      <c r="Z1205" s="111"/>
      <c r="AA1205" s="111"/>
      <c r="AB1205" s="111"/>
      <c r="AC1205" s="111"/>
      <c r="AD1205" s="111"/>
      <c r="AE1205" s="8"/>
      <c r="AG1205" s="483">
        <f t="shared" si="563"/>
        <v>0</v>
      </c>
      <c r="AH1205" s="484">
        <f t="shared" si="564"/>
        <v>0</v>
      </c>
      <c r="AI1205" s="485">
        <f t="shared" si="565"/>
        <v>0</v>
      </c>
      <c r="AJ1205" s="486">
        <f t="shared" si="566"/>
        <v>0</v>
      </c>
      <c r="AK1205" s="483">
        <f t="shared" si="567"/>
        <v>0</v>
      </c>
      <c r="AL1205" s="484">
        <f t="shared" si="568"/>
        <v>0</v>
      </c>
      <c r="AM1205" s="485">
        <f t="shared" si="569"/>
        <v>0</v>
      </c>
      <c r="AN1205" s="486">
        <f t="shared" si="570"/>
        <v>0</v>
      </c>
      <c r="AO1205" s="483">
        <f t="shared" si="571"/>
        <v>0</v>
      </c>
      <c r="AP1205" s="484">
        <f t="shared" si="572"/>
        <v>0</v>
      </c>
      <c r="AQ1205" s="485">
        <f t="shared" si="573"/>
        <v>0</v>
      </c>
      <c r="AR1205" s="486">
        <f t="shared" si="574"/>
        <v>0</v>
      </c>
    </row>
    <row r="1206" spans="1:44" ht="30" customHeight="1">
      <c r="A1206" s="81"/>
      <c r="B1206" s="82"/>
      <c r="C1206" s="85" t="s">
        <v>121</v>
      </c>
      <c r="D1206" s="732" t="str">
        <f>IF(CNGE_2024_M1_Secc1_Sub1!$D75="","",CNGE_2024_M1_Secc1_Sub1!$D75)</f>
        <v>INSTITUTO TECNOLOGICO SUPERIOR DE ALAMO</v>
      </c>
      <c r="E1206" s="733"/>
      <c r="F1206" s="733"/>
      <c r="G1206" s="733"/>
      <c r="H1206" s="733"/>
      <c r="I1206" s="733"/>
      <c r="J1206" s="733"/>
      <c r="K1206" s="733"/>
      <c r="L1206" s="734"/>
      <c r="M1206" s="111"/>
      <c r="N1206" s="111"/>
      <c r="O1206" s="111"/>
      <c r="P1206" s="111"/>
      <c r="Q1206" s="111"/>
      <c r="R1206" s="111"/>
      <c r="S1206" s="111"/>
      <c r="T1206" s="111"/>
      <c r="U1206" s="111"/>
      <c r="V1206" s="111"/>
      <c r="W1206" s="111"/>
      <c r="X1206" s="111"/>
      <c r="Y1206" s="111"/>
      <c r="Z1206" s="111"/>
      <c r="AA1206" s="111"/>
      <c r="AB1206" s="111"/>
      <c r="AC1206" s="111"/>
      <c r="AD1206" s="111"/>
      <c r="AE1206" s="8"/>
      <c r="AG1206" s="483">
        <f t="shared" si="563"/>
        <v>0</v>
      </c>
      <c r="AH1206" s="484">
        <f t="shared" si="564"/>
        <v>0</v>
      </c>
      <c r="AI1206" s="485">
        <f t="shared" si="565"/>
        <v>0</v>
      </c>
      <c r="AJ1206" s="486">
        <f t="shared" si="566"/>
        <v>0</v>
      </c>
      <c r="AK1206" s="483">
        <f t="shared" si="567"/>
        <v>0</v>
      </c>
      <c r="AL1206" s="484">
        <f t="shared" si="568"/>
        <v>0</v>
      </c>
      <c r="AM1206" s="485">
        <f t="shared" si="569"/>
        <v>0</v>
      </c>
      <c r="AN1206" s="486">
        <f t="shared" si="570"/>
        <v>0</v>
      </c>
      <c r="AO1206" s="483">
        <f t="shared" si="571"/>
        <v>0</v>
      </c>
      <c r="AP1206" s="484">
        <f t="shared" si="572"/>
        <v>0</v>
      </c>
      <c r="AQ1206" s="485">
        <f t="shared" si="573"/>
        <v>0</v>
      </c>
      <c r="AR1206" s="486">
        <f t="shared" si="574"/>
        <v>0</v>
      </c>
    </row>
    <row r="1207" spans="1:44" ht="30" customHeight="1">
      <c r="A1207" s="81"/>
      <c r="B1207" s="82"/>
      <c r="C1207" s="85" t="s">
        <v>122</v>
      </c>
      <c r="D1207" s="732" t="str">
        <f>IF(CNGE_2024_M1_Secc1_Sub1!$D76="","",CNGE_2024_M1_Secc1_Sub1!$D76)</f>
        <v>INSTITUTO TECNOLOGICO SUPERIOR DE ACAYUCAN</v>
      </c>
      <c r="E1207" s="733"/>
      <c r="F1207" s="733"/>
      <c r="G1207" s="733"/>
      <c r="H1207" s="733"/>
      <c r="I1207" s="733"/>
      <c r="J1207" s="733"/>
      <c r="K1207" s="733"/>
      <c r="L1207" s="734"/>
      <c r="M1207" s="111"/>
      <c r="N1207" s="111"/>
      <c r="O1207" s="111"/>
      <c r="P1207" s="111"/>
      <c r="Q1207" s="111"/>
      <c r="R1207" s="111"/>
      <c r="S1207" s="111"/>
      <c r="T1207" s="111"/>
      <c r="U1207" s="111"/>
      <c r="V1207" s="111"/>
      <c r="W1207" s="111"/>
      <c r="X1207" s="111"/>
      <c r="Y1207" s="111"/>
      <c r="Z1207" s="111"/>
      <c r="AA1207" s="111"/>
      <c r="AB1207" s="111"/>
      <c r="AC1207" s="111"/>
      <c r="AD1207" s="111"/>
      <c r="AE1207" s="8"/>
      <c r="AG1207" s="483">
        <f t="shared" si="563"/>
        <v>0</v>
      </c>
      <c r="AH1207" s="484">
        <f t="shared" si="564"/>
        <v>0</v>
      </c>
      <c r="AI1207" s="485">
        <f t="shared" si="565"/>
        <v>0</v>
      </c>
      <c r="AJ1207" s="486">
        <f t="shared" si="566"/>
        <v>0</v>
      </c>
      <c r="AK1207" s="483">
        <f t="shared" si="567"/>
        <v>0</v>
      </c>
      <c r="AL1207" s="484">
        <f t="shared" si="568"/>
        <v>0</v>
      </c>
      <c r="AM1207" s="485">
        <f t="shared" si="569"/>
        <v>0</v>
      </c>
      <c r="AN1207" s="486">
        <f t="shared" si="570"/>
        <v>0</v>
      </c>
      <c r="AO1207" s="483">
        <f t="shared" si="571"/>
        <v>0</v>
      </c>
      <c r="AP1207" s="484">
        <f t="shared" si="572"/>
        <v>0</v>
      </c>
      <c r="AQ1207" s="485">
        <f t="shared" si="573"/>
        <v>0</v>
      </c>
      <c r="AR1207" s="486">
        <f t="shared" si="574"/>
        <v>0</v>
      </c>
    </row>
    <row r="1208" spans="1:44" ht="30" customHeight="1">
      <c r="A1208" s="81"/>
      <c r="B1208" s="82"/>
      <c r="C1208" s="85" t="s">
        <v>140</v>
      </c>
      <c r="D1208" s="732" t="str">
        <f>IF(CNGE_2024_M1_Secc1_Sub1!$D77="","",CNGE_2024_M1_Secc1_Sub1!$D77)</f>
        <v>INSTITUTO TECNOLOGICO SUPERIOR DE LAS CHOAPAS</v>
      </c>
      <c r="E1208" s="733"/>
      <c r="F1208" s="733"/>
      <c r="G1208" s="733"/>
      <c r="H1208" s="733"/>
      <c r="I1208" s="733"/>
      <c r="J1208" s="733"/>
      <c r="K1208" s="733"/>
      <c r="L1208" s="734"/>
      <c r="M1208" s="111"/>
      <c r="N1208" s="111"/>
      <c r="O1208" s="111"/>
      <c r="P1208" s="111"/>
      <c r="Q1208" s="111"/>
      <c r="R1208" s="111"/>
      <c r="S1208" s="111"/>
      <c r="T1208" s="111"/>
      <c r="U1208" s="111"/>
      <c r="V1208" s="111"/>
      <c r="W1208" s="111"/>
      <c r="X1208" s="111"/>
      <c r="Y1208" s="111"/>
      <c r="Z1208" s="111"/>
      <c r="AA1208" s="111"/>
      <c r="AB1208" s="111"/>
      <c r="AC1208" s="111"/>
      <c r="AD1208" s="111"/>
      <c r="AE1208" s="8"/>
      <c r="AG1208" s="483">
        <f t="shared" si="563"/>
        <v>0</v>
      </c>
      <c r="AH1208" s="484">
        <f t="shared" si="564"/>
        <v>0</v>
      </c>
      <c r="AI1208" s="485">
        <f t="shared" si="565"/>
        <v>0</v>
      </c>
      <c r="AJ1208" s="486">
        <f t="shared" si="566"/>
        <v>0</v>
      </c>
      <c r="AK1208" s="483">
        <f t="shared" si="567"/>
        <v>0</v>
      </c>
      <c r="AL1208" s="484">
        <f t="shared" si="568"/>
        <v>0</v>
      </c>
      <c r="AM1208" s="485">
        <f t="shared" si="569"/>
        <v>0</v>
      </c>
      <c r="AN1208" s="486">
        <f t="shared" si="570"/>
        <v>0</v>
      </c>
      <c r="AO1208" s="483">
        <f t="shared" si="571"/>
        <v>0</v>
      </c>
      <c r="AP1208" s="484">
        <f t="shared" si="572"/>
        <v>0</v>
      </c>
      <c r="AQ1208" s="485">
        <f t="shared" si="573"/>
        <v>0</v>
      </c>
      <c r="AR1208" s="486">
        <f t="shared" si="574"/>
        <v>0</v>
      </c>
    </row>
    <row r="1209" spans="1:44" ht="30" customHeight="1">
      <c r="A1209" s="81"/>
      <c r="B1209" s="82"/>
      <c r="C1209" s="85" t="s">
        <v>141</v>
      </c>
      <c r="D1209" s="732" t="str">
        <f>IF(CNGE_2024_M1_Secc1_Sub1!$D78="","",CNGE_2024_M1_Secc1_Sub1!$D78)</f>
        <v>INSTITUTO TECNOLOGICO SUPERIOR DE HUATUSCO</v>
      </c>
      <c r="E1209" s="733"/>
      <c r="F1209" s="733"/>
      <c r="G1209" s="733"/>
      <c r="H1209" s="733"/>
      <c r="I1209" s="733"/>
      <c r="J1209" s="733"/>
      <c r="K1209" s="733"/>
      <c r="L1209" s="734"/>
      <c r="M1209" s="111"/>
      <c r="N1209" s="111"/>
      <c r="O1209" s="111"/>
      <c r="P1209" s="111"/>
      <c r="Q1209" s="111"/>
      <c r="R1209" s="111"/>
      <c r="S1209" s="111"/>
      <c r="T1209" s="111"/>
      <c r="U1209" s="111"/>
      <c r="V1209" s="111"/>
      <c r="W1209" s="111"/>
      <c r="X1209" s="111"/>
      <c r="Y1209" s="111"/>
      <c r="Z1209" s="111"/>
      <c r="AA1209" s="111"/>
      <c r="AB1209" s="111"/>
      <c r="AC1209" s="111"/>
      <c r="AD1209" s="111"/>
      <c r="AE1209" s="8"/>
      <c r="AG1209" s="483">
        <f t="shared" si="563"/>
        <v>0</v>
      </c>
      <c r="AH1209" s="484">
        <f t="shared" si="564"/>
        <v>0</v>
      </c>
      <c r="AI1209" s="485">
        <f t="shared" si="565"/>
        <v>0</v>
      </c>
      <c r="AJ1209" s="486">
        <f t="shared" si="566"/>
        <v>0</v>
      </c>
      <c r="AK1209" s="483">
        <f t="shared" si="567"/>
        <v>0</v>
      </c>
      <c r="AL1209" s="484">
        <f t="shared" si="568"/>
        <v>0</v>
      </c>
      <c r="AM1209" s="485">
        <f t="shared" si="569"/>
        <v>0</v>
      </c>
      <c r="AN1209" s="486">
        <f t="shared" si="570"/>
        <v>0</v>
      </c>
      <c r="AO1209" s="483">
        <f t="shared" si="571"/>
        <v>0</v>
      </c>
      <c r="AP1209" s="484">
        <f t="shared" si="572"/>
        <v>0</v>
      </c>
      <c r="AQ1209" s="485">
        <f t="shared" si="573"/>
        <v>0</v>
      </c>
      <c r="AR1209" s="486">
        <f t="shared" si="574"/>
        <v>0</v>
      </c>
    </row>
    <row r="1210" spans="1:44" ht="30" customHeight="1">
      <c r="A1210" s="81"/>
      <c r="B1210" s="82"/>
      <c r="C1210" s="85" t="s">
        <v>142</v>
      </c>
      <c r="D1210" s="732" t="str">
        <f>IF(CNGE_2024_M1_Secc1_Sub1!$D79="","",CNGE_2024_M1_Secc1_Sub1!$D79)</f>
        <v>INSTITUTO TECNOLOGICO SUPERIOR DE ALVARADO</v>
      </c>
      <c r="E1210" s="733"/>
      <c r="F1210" s="733"/>
      <c r="G1210" s="733"/>
      <c r="H1210" s="733"/>
      <c r="I1210" s="733"/>
      <c r="J1210" s="733"/>
      <c r="K1210" s="733"/>
      <c r="L1210" s="734"/>
      <c r="M1210" s="111"/>
      <c r="N1210" s="111"/>
      <c r="O1210" s="111"/>
      <c r="P1210" s="111"/>
      <c r="Q1210" s="111"/>
      <c r="R1210" s="111"/>
      <c r="S1210" s="111"/>
      <c r="T1210" s="111"/>
      <c r="U1210" s="111"/>
      <c r="V1210" s="111"/>
      <c r="W1210" s="111"/>
      <c r="X1210" s="111"/>
      <c r="Y1210" s="111"/>
      <c r="Z1210" s="111"/>
      <c r="AA1210" s="111"/>
      <c r="AB1210" s="111"/>
      <c r="AC1210" s="111"/>
      <c r="AD1210" s="111"/>
      <c r="AE1210" s="8"/>
      <c r="AG1210" s="483">
        <f t="shared" si="563"/>
        <v>0</v>
      </c>
      <c r="AH1210" s="484">
        <f t="shared" si="564"/>
        <v>0</v>
      </c>
      <c r="AI1210" s="485">
        <f t="shared" si="565"/>
        <v>0</v>
      </c>
      <c r="AJ1210" s="486">
        <f t="shared" si="566"/>
        <v>0</v>
      </c>
      <c r="AK1210" s="483">
        <f t="shared" si="567"/>
        <v>0</v>
      </c>
      <c r="AL1210" s="484">
        <f t="shared" si="568"/>
        <v>0</v>
      </c>
      <c r="AM1210" s="485">
        <f t="shared" si="569"/>
        <v>0</v>
      </c>
      <c r="AN1210" s="486">
        <f t="shared" si="570"/>
        <v>0</v>
      </c>
      <c r="AO1210" s="483">
        <f t="shared" si="571"/>
        <v>0</v>
      </c>
      <c r="AP1210" s="484">
        <f t="shared" si="572"/>
        <v>0</v>
      </c>
      <c r="AQ1210" s="485">
        <f t="shared" si="573"/>
        <v>0</v>
      </c>
      <c r="AR1210" s="486">
        <f t="shared" si="574"/>
        <v>0</v>
      </c>
    </row>
    <row r="1211" spans="1:44" ht="30" customHeight="1">
      <c r="A1211" s="81"/>
      <c r="B1211" s="82"/>
      <c r="C1211" s="85" t="s">
        <v>143</v>
      </c>
      <c r="D1211" s="732" t="str">
        <f>IF(CNGE_2024_M1_Secc1_Sub1!$D80="","",CNGE_2024_M1_Secc1_Sub1!$D80)</f>
        <v>INSTITUTO TECNOLOGICO SUPERIOR DE PEROTE</v>
      </c>
      <c r="E1211" s="733"/>
      <c r="F1211" s="733"/>
      <c r="G1211" s="733"/>
      <c r="H1211" s="733"/>
      <c r="I1211" s="733"/>
      <c r="J1211" s="733"/>
      <c r="K1211" s="733"/>
      <c r="L1211" s="734"/>
      <c r="M1211" s="111"/>
      <c r="N1211" s="111"/>
      <c r="O1211" s="111"/>
      <c r="P1211" s="111"/>
      <c r="Q1211" s="111"/>
      <c r="R1211" s="111"/>
      <c r="S1211" s="111"/>
      <c r="T1211" s="111"/>
      <c r="U1211" s="111"/>
      <c r="V1211" s="111"/>
      <c r="W1211" s="111"/>
      <c r="X1211" s="111"/>
      <c r="Y1211" s="111"/>
      <c r="Z1211" s="111"/>
      <c r="AA1211" s="111"/>
      <c r="AB1211" s="111"/>
      <c r="AC1211" s="111"/>
      <c r="AD1211" s="111"/>
      <c r="AE1211" s="8"/>
      <c r="AG1211" s="483">
        <f t="shared" si="563"/>
        <v>0</v>
      </c>
      <c r="AH1211" s="484">
        <f t="shared" si="564"/>
        <v>0</v>
      </c>
      <c r="AI1211" s="485">
        <f t="shared" si="565"/>
        <v>0</v>
      </c>
      <c r="AJ1211" s="486">
        <f t="shared" si="566"/>
        <v>0</v>
      </c>
      <c r="AK1211" s="483">
        <f t="shared" si="567"/>
        <v>0</v>
      </c>
      <c r="AL1211" s="484">
        <f t="shared" si="568"/>
        <v>0</v>
      </c>
      <c r="AM1211" s="485">
        <f t="shared" si="569"/>
        <v>0</v>
      </c>
      <c r="AN1211" s="486">
        <f t="shared" si="570"/>
        <v>0</v>
      </c>
      <c r="AO1211" s="483">
        <f t="shared" si="571"/>
        <v>0</v>
      </c>
      <c r="AP1211" s="484">
        <f t="shared" si="572"/>
        <v>0</v>
      </c>
      <c r="AQ1211" s="485">
        <f t="shared" si="573"/>
        <v>0</v>
      </c>
      <c r="AR1211" s="486">
        <f t="shared" si="574"/>
        <v>0</v>
      </c>
    </row>
    <row r="1212" spans="1:44" ht="30" customHeight="1">
      <c r="A1212" s="81"/>
      <c r="B1212" s="82"/>
      <c r="C1212" s="85" t="s">
        <v>144</v>
      </c>
      <c r="D1212" s="732" t="str">
        <f>IF(CNGE_2024_M1_Secc1_Sub1!$D81="","",CNGE_2024_M1_Secc1_Sub1!$D81)</f>
        <v>INSTITUTO TECNOLOGICO SUPERIOR DE ZONGOLICA</v>
      </c>
      <c r="E1212" s="733"/>
      <c r="F1212" s="733"/>
      <c r="G1212" s="733"/>
      <c r="H1212" s="733"/>
      <c r="I1212" s="733"/>
      <c r="J1212" s="733"/>
      <c r="K1212" s="733"/>
      <c r="L1212" s="734"/>
      <c r="M1212" s="111"/>
      <c r="N1212" s="111"/>
      <c r="O1212" s="111"/>
      <c r="P1212" s="111"/>
      <c r="Q1212" s="111"/>
      <c r="R1212" s="111"/>
      <c r="S1212" s="111"/>
      <c r="T1212" s="111"/>
      <c r="U1212" s="111"/>
      <c r="V1212" s="111"/>
      <c r="W1212" s="111"/>
      <c r="X1212" s="111"/>
      <c r="Y1212" s="111"/>
      <c r="Z1212" s="111"/>
      <c r="AA1212" s="111"/>
      <c r="AB1212" s="111"/>
      <c r="AC1212" s="111"/>
      <c r="AD1212" s="111"/>
      <c r="AE1212" s="8"/>
      <c r="AG1212" s="483">
        <f t="shared" si="563"/>
        <v>0</v>
      </c>
      <c r="AH1212" s="484">
        <f t="shared" si="564"/>
        <v>0</v>
      </c>
      <c r="AI1212" s="485">
        <f t="shared" si="565"/>
        <v>0</v>
      </c>
      <c r="AJ1212" s="486">
        <f t="shared" si="566"/>
        <v>0</v>
      </c>
      <c r="AK1212" s="483">
        <f t="shared" si="567"/>
        <v>0</v>
      </c>
      <c r="AL1212" s="484">
        <f t="shared" si="568"/>
        <v>0</v>
      </c>
      <c r="AM1212" s="485">
        <f t="shared" si="569"/>
        <v>0</v>
      </c>
      <c r="AN1212" s="486">
        <f t="shared" si="570"/>
        <v>0</v>
      </c>
      <c r="AO1212" s="483">
        <f t="shared" si="571"/>
        <v>0</v>
      </c>
      <c r="AP1212" s="484">
        <f t="shared" si="572"/>
        <v>0</v>
      </c>
      <c r="AQ1212" s="485">
        <f t="shared" si="573"/>
        <v>0</v>
      </c>
      <c r="AR1212" s="486">
        <f t="shared" si="574"/>
        <v>0</v>
      </c>
    </row>
    <row r="1213" spans="1:44" ht="30" customHeight="1">
      <c r="A1213" s="81"/>
      <c r="B1213" s="82"/>
      <c r="C1213" s="85" t="s">
        <v>145</v>
      </c>
      <c r="D1213" s="732" t="str">
        <f>IF(CNGE_2024_M1_Secc1_Sub1!$D82="","",CNGE_2024_M1_Secc1_Sub1!$D82)</f>
        <v>INSTITUTO TECNOLOGICO SUPERIOR DE NARANJOS</v>
      </c>
      <c r="E1213" s="733"/>
      <c r="F1213" s="733"/>
      <c r="G1213" s="733"/>
      <c r="H1213" s="733"/>
      <c r="I1213" s="733"/>
      <c r="J1213" s="733"/>
      <c r="K1213" s="733"/>
      <c r="L1213" s="734"/>
      <c r="M1213" s="111"/>
      <c r="N1213" s="111"/>
      <c r="O1213" s="111"/>
      <c r="P1213" s="111"/>
      <c r="Q1213" s="111"/>
      <c r="R1213" s="111"/>
      <c r="S1213" s="111"/>
      <c r="T1213" s="111"/>
      <c r="U1213" s="111"/>
      <c r="V1213" s="111"/>
      <c r="W1213" s="111"/>
      <c r="X1213" s="111"/>
      <c r="Y1213" s="111"/>
      <c r="Z1213" s="111"/>
      <c r="AA1213" s="111"/>
      <c r="AB1213" s="111"/>
      <c r="AC1213" s="111"/>
      <c r="AD1213" s="111"/>
      <c r="AE1213" s="8"/>
      <c r="AG1213" s="483">
        <f t="shared" si="563"/>
        <v>0</v>
      </c>
      <c r="AH1213" s="484">
        <f t="shared" si="564"/>
        <v>0</v>
      </c>
      <c r="AI1213" s="485">
        <f t="shared" si="565"/>
        <v>0</v>
      </c>
      <c r="AJ1213" s="486">
        <f t="shared" si="566"/>
        <v>0</v>
      </c>
      <c r="AK1213" s="483">
        <f t="shared" si="567"/>
        <v>0</v>
      </c>
      <c r="AL1213" s="484">
        <f t="shared" si="568"/>
        <v>0</v>
      </c>
      <c r="AM1213" s="485">
        <f t="shared" si="569"/>
        <v>0</v>
      </c>
      <c r="AN1213" s="486">
        <f t="shared" si="570"/>
        <v>0</v>
      </c>
      <c r="AO1213" s="483">
        <f t="shared" si="571"/>
        <v>0</v>
      </c>
      <c r="AP1213" s="484">
        <f t="shared" si="572"/>
        <v>0</v>
      </c>
      <c r="AQ1213" s="485">
        <f t="shared" si="573"/>
        <v>0</v>
      </c>
      <c r="AR1213" s="486">
        <f t="shared" si="574"/>
        <v>0</v>
      </c>
    </row>
    <row r="1214" spans="1:44" ht="30" customHeight="1">
      <c r="A1214" s="81"/>
      <c r="B1214" s="82"/>
      <c r="C1214" s="85" t="s">
        <v>146</v>
      </c>
      <c r="D1214" s="732" t="str">
        <f>IF(CNGE_2024_M1_Secc1_Sub1!$D83="","",CNGE_2024_M1_Secc1_Sub1!$D83)</f>
        <v>INSTITUTO TECNOLOGICO SUPERIOR DE CHICONTEPEC</v>
      </c>
      <c r="E1214" s="733"/>
      <c r="F1214" s="733"/>
      <c r="G1214" s="733"/>
      <c r="H1214" s="733"/>
      <c r="I1214" s="733"/>
      <c r="J1214" s="733"/>
      <c r="K1214" s="733"/>
      <c r="L1214" s="734"/>
      <c r="M1214" s="111"/>
      <c r="N1214" s="111"/>
      <c r="O1214" s="111"/>
      <c r="P1214" s="111"/>
      <c r="Q1214" s="111"/>
      <c r="R1214" s="111"/>
      <c r="S1214" s="111"/>
      <c r="T1214" s="111"/>
      <c r="U1214" s="111"/>
      <c r="V1214" s="111"/>
      <c r="W1214" s="111"/>
      <c r="X1214" s="111"/>
      <c r="Y1214" s="111"/>
      <c r="Z1214" s="111"/>
      <c r="AA1214" s="111"/>
      <c r="AB1214" s="111"/>
      <c r="AC1214" s="111"/>
      <c r="AD1214" s="111"/>
      <c r="AE1214" s="8"/>
      <c r="AG1214" s="483">
        <f t="shared" si="563"/>
        <v>0</v>
      </c>
      <c r="AH1214" s="484">
        <f t="shared" si="564"/>
        <v>0</v>
      </c>
      <c r="AI1214" s="485">
        <f t="shared" si="565"/>
        <v>0</v>
      </c>
      <c r="AJ1214" s="486">
        <f t="shared" si="566"/>
        <v>0</v>
      </c>
      <c r="AK1214" s="483">
        <f t="shared" si="567"/>
        <v>0</v>
      </c>
      <c r="AL1214" s="484">
        <f t="shared" si="568"/>
        <v>0</v>
      </c>
      <c r="AM1214" s="485">
        <f t="shared" si="569"/>
        <v>0</v>
      </c>
      <c r="AN1214" s="486">
        <f t="shared" si="570"/>
        <v>0</v>
      </c>
      <c r="AO1214" s="483">
        <f t="shared" si="571"/>
        <v>0</v>
      </c>
      <c r="AP1214" s="484">
        <f t="shared" si="572"/>
        <v>0</v>
      </c>
      <c r="AQ1214" s="485">
        <f t="shared" si="573"/>
        <v>0</v>
      </c>
      <c r="AR1214" s="486">
        <f t="shared" si="574"/>
        <v>0</v>
      </c>
    </row>
    <row r="1215" spans="1:44" ht="30" customHeight="1">
      <c r="A1215" s="81"/>
      <c r="B1215" s="82"/>
      <c r="C1215" s="85" t="s">
        <v>147</v>
      </c>
      <c r="D1215" s="732" t="str">
        <f>IF(CNGE_2024_M1_Secc1_Sub1!$D84="","",CNGE_2024_M1_Secc1_Sub1!$D84)</f>
        <v>INSTITUTO TECNOLOGICO SUPERIOR DE MARTINEZ DE LA TORRE</v>
      </c>
      <c r="E1215" s="733"/>
      <c r="F1215" s="733"/>
      <c r="G1215" s="733"/>
      <c r="H1215" s="733"/>
      <c r="I1215" s="733"/>
      <c r="J1215" s="733"/>
      <c r="K1215" s="733"/>
      <c r="L1215" s="734"/>
      <c r="M1215" s="111"/>
      <c r="N1215" s="111"/>
      <c r="O1215" s="111"/>
      <c r="P1215" s="111"/>
      <c r="Q1215" s="111"/>
      <c r="R1215" s="111"/>
      <c r="S1215" s="111"/>
      <c r="T1215" s="111"/>
      <c r="U1215" s="111"/>
      <c r="V1215" s="111"/>
      <c r="W1215" s="111"/>
      <c r="X1215" s="111"/>
      <c r="Y1215" s="111"/>
      <c r="Z1215" s="111"/>
      <c r="AA1215" s="111"/>
      <c r="AB1215" s="111"/>
      <c r="AC1215" s="111"/>
      <c r="AD1215" s="111"/>
      <c r="AE1215" s="8"/>
      <c r="AG1215" s="483">
        <f t="shared" si="563"/>
        <v>0</v>
      </c>
      <c r="AH1215" s="484">
        <f t="shared" si="564"/>
        <v>0</v>
      </c>
      <c r="AI1215" s="485">
        <f t="shared" si="565"/>
        <v>0</v>
      </c>
      <c r="AJ1215" s="486">
        <f t="shared" si="566"/>
        <v>0</v>
      </c>
      <c r="AK1215" s="483">
        <f t="shared" si="567"/>
        <v>0</v>
      </c>
      <c r="AL1215" s="484">
        <f t="shared" si="568"/>
        <v>0</v>
      </c>
      <c r="AM1215" s="485">
        <f t="shared" si="569"/>
        <v>0</v>
      </c>
      <c r="AN1215" s="486">
        <f t="shared" si="570"/>
        <v>0</v>
      </c>
      <c r="AO1215" s="483">
        <f t="shared" si="571"/>
        <v>0</v>
      </c>
      <c r="AP1215" s="484">
        <f t="shared" si="572"/>
        <v>0</v>
      </c>
      <c r="AQ1215" s="485">
        <f t="shared" si="573"/>
        <v>0</v>
      </c>
      <c r="AR1215" s="486">
        <f t="shared" si="574"/>
        <v>0</v>
      </c>
    </row>
    <row r="1216" spans="1:44" ht="30" customHeight="1">
      <c r="A1216" s="81"/>
      <c r="B1216" s="82"/>
      <c r="C1216" s="85" t="s">
        <v>148</v>
      </c>
      <c r="D1216" s="732" t="str">
        <f>IF(CNGE_2024_M1_Secc1_Sub1!$D85="","",CNGE_2024_M1_Secc1_Sub1!$D85)</f>
        <v>INSTITUTO TECNOLOGICO SUPERIOR DE JESUS CARRANZA</v>
      </c>
      <c r="E1216" s="733"/>
      <c r="F1216" s="733"/>
      <c r="G1216" s="733"/>
      <c r="H1216" s="733"/>
      <c r="I1216" s="733"/>
      <c r="J1216" s="733"/>
      <c r="K1216" s="733"/>
      <c r="L1216" s="734"/>
      <c r="M1216" s="111"/>
      <c r="N1216" s="111"/>
      <c r="O1216" s="111"/>
      <c r="P1216" s="111"/>
      <c r="Q1216" s="111"/>
      <c r="R1216" s="111"/>
      <c r="S1216" s="111"/>
      <c r="T1216" s="111"/>
      <c r="U1216" s="111"/>
      <c r="V1216" s="111"/>
      <c r="W1216" s="111"/>
      <c r="X1216" s="111"/>
      <c r="Y1216" s="111"/>
      <c r="Z1216" s="111"/>
      <c r="AA1216" s="111"/>
      <c r="AB1216" s="111"/>
      <c r="AC1216" s="111"/>
      <c r="AD1216" s="111"/>
      <c r="AE1216" s="8"/>
      <c r="AG1216" s="483">
        <f t="shared" si="563"/>
        <v>0</v>
      </c>
      <c r="AH1216" s="484">
        <f t="shared" si="564"/>
        <v>0</v>
      </c>
      <c r="AI1216" s="485">
        <f t="shared" si="565"/>
        <v>0</v>
      </c>
      <c r="AJ1216" s="486">
        <f t="shared" si="566"/>
        <v>0</v>
      </c>
      <c r="AK1216" s="483">
        <f t="shared" si="567"/>
        <v>0</v>
      </c>
      <c r="AL1216" s="484">
        <f t="shared" si="568"/>
        <v>0</v>
      </c>
      <c r="AM1216" s="485">
        <f t="shared" si="569"/>
        <v>0</v>
      </c>
      <c r="AN1216" s="486">
        <f t="shared" si="570"/>
        <v>0</v>
      </c>
      <c r="AO1216" s="483">
        <f t="shared" si="571"/>
        <v>0</v>
      </c>
      <c r="AP1216" s="484">
        <f t="shared" si="572"/>
        <v>0</v>
      </c>
      <c r="AQ1216" s="485">
        <f t="shared" si="573"/>
        <v>0</v>
      </c>
      <c r="AR1216" s="486">
        <f t="shared" si="574"/>
        <v>0</v>
      </c>
    </row>
    <row r="1217" spans="1:44" ht="30" customHeight="1">
      <c r="A1217" s="81"/>
      <c r="B1217" s="82"/>
      <c r="C1217" s="85" t="s">
        <v>149</v>
      </c>
      <c r="D1217" s="732" t="str">
        <f>IF(CNGE_2024_M1_Secc1_Sub1!$D86="","",CNGE_2024_M1_Secc1_Sub1!$D86)</f>
        <v>INSTITUTO TECNOLOGICO SUPERIOR DE RODRIGUEZ CLARA</v>
      </c>
      <c r="E1217" s="733"/>
      <c r="F1217" s="733"/>
      <c r="G1217" s="733"/>
      <c r="H1217" s="733"/>
      <c r="I1217" s="733"/>
      <c r="J1217" s="733"/>
      <c r="K1217" s="733"/>
      <c r="L1217" s="734"/>
      <c r="M1217" s="111"/>
      <c r="N1217" s="111"/>
      <c r="O1217" s="111"/>
      <c r="P1217" s="111"/>
      <c r="Q1217" s="111"/>
      <c r="R1217" s="111"/>
      <c r="S1217" s="111"/>
      <c r="T1217" s="111"/>
      <c r="U1217" s="111"/>
      <c r="V1217" s="111"/>
      <c r="W1217" s="111"/>
      <c r="X1217" s="111"/>
      <c r="Y1217" s="111"/>
      <c r="Z1217" s="111"/>
      <c r="AA1217" s="111"/>
      <c r="AB1217" s="111"/>
      <c r="AC1217" s="111"/>
      <c r="AD1217" s="111"/>
      <c r="AE1217" s="8"/>
      <c r="AG1217" s="483">
        <f t="shared" si="563"/>
        <v>0</v>
      </c>
      <c r="AH1217" s="484">
        <f t="shared" si="564"/>
        <v>0</v>
      </c>
      <c r="AI1217" s="485">
        <f t="shared" si="565"/>
        <v>0</v>
      </c>
      <c r="AJ1217" s="486">
        <f t="shared" si="566"/>
        <v>0</v>
      </c>
      <c r="AK1217" s="483">
        <f t="shared" si="567"/>
        <v>0</v>
      </c>
      <c r="AL1217" s="484">
        <f t="shared" si="568"/>
        <v>0</v>
      </c>
      <c r="AM1217" s="485">
        <f t="shared" si="569"/>
        <v>0</v>
      </c>
      <c r="AN1217" s="486">
        <f t="shared" si="570"/>
        <v>0</v>
      </c>
      <c r="AO1217" s="483">
        <f t="shared" si="571"/>
        <v>0</v>
      </c>
      <c r="AP1217" s="484">
        <f t="shared" si="572"/>
        <v>0</v>
      </c>
      <c r="AQ1217" s="485">
        <f t="shared" si="573"/>
        <v>0</v>
      </c>
      <c r="AR1217" s="486">
        <f t="shared" si="574"/>
        <v>0</v>
      </c>
    </row>
    <row r="1218" spans="1:44" ht="30" customHeight="1">
      <c r="A1218" s="81"/>
      <c r="B1218" s="82"/>
      <c r="C1218" s="85" t="s">
        <v>150</v>
      </c>
      <c r="D1218" s="732" t="str">
        <f>IF(CNGE_2024_M1_Secc1_Sub1!$D87="","",CNGE_2024_M1_Secc1_Sub1!$D87)</f>
        <v>INSTITUTO VERACRUZANO DE EDUCACION PARA LOS ADULTOS</v>
      </c>
      <c r="E1218" s="733"/>
      <c r="F1218" s="733"/>
      <c r="G1218" s="733"/>
      <c r="H1218" s="733"/>
      <c r="I1218" s="733"/>
      <c r="J1218" s="733"/>
      <c r="K1218" s="733"/>
      <c r="L1218" s="734"/>
      <c r="M1218" s="111"/>
      <c r="N1218" s="111"/>
      <c r="O1218" s="111"/>
      <c r="P1218" s="111"/>
      <c r="Q1218" s="111"/>
      <c r="R1218" s="111"/>
      <c r="S1218" s="111"/>
      <c r="T1218" s="111"/>
      <c r="U1218" s="111"/>
      <c r="V1218" s="111"/>
      <c r="W1218" s="111"/>
      <c r="X1218" s="111"/>
      <c r="Y1218" s="111"/>
      <c r="Z1218" s="111"/>
      <c r="AA1218" s="111"/>
      <c r="AB1218" s="111"/>
      <c r="AC1218" s="111"/>
      <c r="AD1218" s="111"/>
      <c r="AE1218" s="8"/>
      <c r="AG1218" s="483">
        <f t="shared" si="563"/>
        <v>0</v>
      </c>
      <c r="AH1218" s="484">
        <f t="shared" si="564"/>
        <v>0</v>
      </c>
      <c r="AI1218" s="485">
        <f t="shared" si="565"/>
        <v>0</v>
      </c>
      <c r="AJ1218" s="486">
        <f t="shared" si="566"/>
        <v>0</v>
      </c>
      <c r="AK1218" s="483">
        <f t="shared" si="567"/>
        <v>0</v>
      </c>
      <c r="AL1218" s="484">
        <f t="shared" si="568"/>
        <v>0</v>
      </c>
      <c r="AM1218" s="485">
        <f t="shared" si="569"/>
        <v>0</v>
      </c>
      <c r="AN1218" s="486">
        <f t="shared" si="570"/>
        <v>0</v>
      </c>
      <c r="AO1218" s="483">
        <f t="shared" si="571"/>
        <v>0</v>
      </c>
      <c r="AP1218" s="484">
        <f t="shared" si="572"/>
        <v>0</v>
      </c>
      <c r="AQ1218" s="485">
        <f t="shared" si="573"/>
        <v>0</v>
      </c>
      <c r="AR1218" s="486">
        <f t="shared" si="574"/>
        <v>0</v>
      </c>
    </row>
    <row r="1219" spans="1:44" ht="30" customHeight="1">
      <c r="A1219" s="81"/>
      <c r="B1219" s="82"/>
      <c r="C1219" s="85" t="s">
        <v>151</v>
      </c>
      <c r="D1219" s="732" t="str">
        <f>IF(CNGE_2024_M1_Secc1_Sub1!$D88="","",CNGE_2024_M1_Secc1_Sub1!$D88)</f>
        <v>COLEGIO NACIONAL DE EDUCACION PROFESIONAL TECNICA</v>
      </c>
      <c r="E1219" s="733"/>
      <c r="F1219" s="733"/>
      <c r="G1219" s="733"/>
      <c r="H1219" s="733"/>
      <c r="I1219" s="733"/>
      <c r="J1219" s="733"/>
      <c r="K1219" s="733"/>
      <c r="L1219" s="734"/>
      <c r="M1219" s="111"/>
      <c r="N1219" s="111"/>
      <c r="O1219" s="111"/>
      <c r="P1219" s="111"/>
      <c r="Q1219" s="111"/>
      <c r="R1219" s="111"/>
      <c r="S1219" s="111"/>
      <c r="T1219" s="111"/>
      <c r="U1219" s="111"/>
      <c r="V1219" s="111"/>
      <c r="W1219" s="111"/>
      <c r="X1219" s="111"/>
      <c r="Y1219" s="111"/>
      <c r="Z1219" s="111"/>
      <c r="AA1219" s="111"/>
      <c r="AB1219" s="111"/>
      <c r="AC1219" s="111"/>
      <c r="AD1219" s="111"/>
      <c r="AE1219" s="8"/>
      <c r="AG1219" s="483">
        <f t="shared" si="563"/>
        <v>0</v>
      </c>
      <c r="AH1219" s="484">
        <f t="shared" si="564"/>
        <v>0</v>
      </c>
      <c r="AI1219" s="485">
        <f t="shared" si="565"/>
        <v>0</v>
      </c>
      <c r="AJ1219" s="486">
        <f t="shared" si="566"/>
        <v>0</v>
      </c>
      <c r="AK1219" s="483">
        <f t="shared" si="567"/>
        <v>0</v>
      </c>
      <c r="AL1219" s="484">
        <f t="shared" si="568"/>
        <v>0</v>
      </c>
      <c r="AM1219" s="485">
        <f t="shared" si="569"/>
        <v>0</v>
      </c>
      <c r="AN1219" s="486">
        <f t="shared" si="570"/>
        <v>0</v>
      </c>
      <c r="AO1219" s="483">
        <f t="shared" si="571"/>
        <v>0</v>
      </c>
      <c r="AP1219" s="484">
        <f t="shared" si="572"/>
        <v>0</v>
      </c>
      <c r="AQ1219" s="485">
        <f t="shared" si="573"/>
        <v>0</v>
      </c>
      <c r="AR1219" s="486">
        <f t="shared" si="574"/>
        <v>0</v>
      </c>
    </row>
    <row r="1220" spans="1:44" ht="15" customHeight="1">
      <c r="A1220" s="81"/>
      <c r="B1220" s="82"/>
      <c r="C1220" s="85" t="s">
        <v>152</v>
      </c>
      <c r="D1220" s="732" t="str">
        <f>IF(CNGE_2024_M1_Secc1_Sub1!$D89="","",CNGE_2024_M1_Secc1_Sub1!$D89)</f>
        <v>UNIVERSIDAD TECNOLOGICA DEL SURESTE</v>
      </c>
      <c r="E1220" s="733"/>
      <c r="F1220" s="733"/>
      <c r="G1220" s="733"/>
      <c r="H1220" s="733"/>
      <c r="I1220" s="733"/>
      <c r="J1220" s="733"/>
      <c r="K1220" s="733"/>
      <c r="L1220" s="734"/>
      <c r="M1220" s="111"/>
      <c r="N1220" s="111"/>
      <c r="O1220" s="111"/>
      <c r="P1220" s="111"/>
      <c r="Q1220" s="111"/>
      <c r="R1220" s="111"/>
      <c r="S1220" s="111"/>
      <c r="T1220" s="111"/>
      <c r="U1220" s="111"/>
      <c r="V1220" s="111"/>
      <c r="W1220" s="111"/>
      <c r="X1220" s="111"/>
      <c r="Y1220" s="111"/>
      <c r="Z1220" s="111"/>
      <c r="AA1220" s="111"/>
      <c r="AB1220" s="111"/>
      <c r="AC1220" s="111"/>
      <c r="AD1220" s="111"/>
      <c r="AE1220" s="8"/>
      <c r="AG1220" s="483">
        <f t="shared" si="563"/>
        <v>0</v>
      </c>
      <c r="AH1220" s="484">
        <f t="shared" si="564"/>
        <v>0</v>
      </c>
      <c r="AI1220" s="485">
        <f t="shared" si="565"/>
        <v>0</v>
      </c>
      <c r="AJ1220" s="486">
        <f t="shared" si="566"/>
        <v>0</v>
      </c>
      <c r="AK1220" s="483">
        <f t="shared" si="567"/>
        <v>0</v>
      </c>
      <c r="AL1220" s="484">
        <f t="shared" si="568"/>
        <v>0</v>
      </c>
      <c r="AM1220" s="485">
        <f t="shared" si="569"/>
        <v>0</v>
      </c>
      <c r="AN1220" s="486">
        <f t="shared" si="570"/>
        <v>0</v>
      </c>
      <c r="AO1220" s="483">
        <f t="shared" si="571"/>
        <v>0</v>
      </c>
      <c r="AP1220" s="484">
        <f t="shared" si="572"/>
        <v>0</v>
      </c>
      <c r="AQ1220" s="485">
        <f t="shared" si="573"/>
        <v>0</v>
      </c>
      <c r="AR1220" s="486">
        <f t="shared" si="574"/>
        <v>0</v>
      </c>
    </row>
    <row r="1221" spans="1:44" ht="15" customHeight="1">
      <c r="A1221" s="81"/>
      <c r="B1221" s="82"/>
      <c r="C1221" s="85" t="s">
        <v>153</v>
      </c>
      <c r="D1221" s="732" t="str">
        <f>IF(CNGE_2024_M1_Secc1_Sub1!$D90="","",CNGE_2024_M1_Secc1_Sub1!$D90)</f>
        <v>UNIVERSIDAD TECNOLOGICA DEL CENTRO</v>
      </c>
      <c r="E1221" s="733"/>
      <c r="F1221" s="733"/>
      <c r="G1221" s="733"/>
      <c r="H1221" s="733"/>
      <c r="I1221" s="733"/>
      <c r="J1221" s="733"/>
      <c r="K1221" s="733"/>
      <c r="L1221" s="734"/>
      <c r="M1221" s="111"/>
      <c r="N1221" s="111"/>
      <c r="O1221" s="111"/>
      <c r="P1221" s="111"/>
      <c r="Q1221" s="111"/>
      <c r="R1221" s="111"/>
      <c r="S1221" s="111"/>
      <c r="T1221" s="111"/>
      <c r="U1221" s="111"/>
      <c r="V1221" s="111"/>
      <c r="W1221" s="111"/>
      <c r="X1221" s="111"/>
      <c r="Y1221" s="111"/>
      <c r="Z1221" s="111"/>
      <c r="AA1221" s="111"/>
      <c r="AB1221" s="111"/>
      <c r="AC1221" s="111"/>
      <c r="AD1221" s="111"/>
      <c r="AE1221" s="8"/>
      <c r="AG1221" s="483">
        <f t="shared" si="563"/>
        <v>0</v>
      </c>
      <c r="AH1221" s="484">
        <f t="shared" si="564"/>
        <v>0</v>
      </c>
      <c r="AI1221" s="485">
        <f t="shared" si="565"/>
        <v>0</v>
      </c>
      <c r="AJ1221" s="486">
        <f t="shared" si="566"/>
        <v>0</v>
      </c>
      <c r="AK1221" s="483">
        <f t="shared" si="567"/>
        <v>0</v>
      </c>
      <c r="AL1221" s="484">
        <f t="shared" si="568"/>
        <v>0</v>
      </c>
      <c r="AM1221" s="485">
        <f t="shared" si="569"/>
        <v>0</v>
      </c>
      <c r="AN1221" s="486">
        <f t="shared" si="570"/>
        <v>0</v>
      </c>
      <c r="AO1221" s="483">
        <f t="shared" si="571"/>
        <v>0</v>
      </c>
      <c r="AP1221" s="484">
        <f t="shared" si="572"/>
        <v>0</v>
      </c>
      <c r="AQ1221" s="485">
        <f t="shared" si="573"/>
        <v>0</v>
      </c>
      <c r="AR1221" s="486">
        <f t="shared" si="574"/>
        <v>0</v>
      </c>
    </row>
    <row r="1222" spans="1:44" ht="30" customHeight="1">
      <c r="A1222" s="81"/>
      <c r="B1222" s="82"/>
      <c r="C1222" s="85" t="s">
        <v>154</v>
      </c>
      <c r="D1222" s="732" t="str">
        <f>IF(CNGE_2024_M1_Secc1_Sub1!$D91="","",CNGE_2024_M1_Secc1_Sub1!$D91)</f>
        <v>UNIVERSIDAD TECNOLOGICA DE GUTIERREZ ZAMORA</v>
      </c>
      <c r="E1222" s="733"/>
      <c r="F1222" s="733"/>
      <c r="G1222" s="733"/>
      <c r="H1222" s="733"/>
      <c r="I1222" s="733"/>
      <c r="J1222" s="733"/>
      <c r="K1222" s="733"/>
      <c r="L1222" s="734"/>
      <c r="M1222" s="111"/>
      <c r="N1222" s="111"/>
      <c r="O1222" s="111"/>
      <c r="P1222" s="111"/>
      <c r="Q1222" s="111"/>
      <c r="R1222" s="111"/>
      <c r="S1222" s="111"/>
      <c r="T1222" s="111"/>
      <c r="U1222" s="111"/>
      <c r="V1222" s="111"/>
      <c r="W1222" s="111"/>
      <c r="X1222" s="111"/>
      <c r="Y1222" s="111"/>
      <c r="Z1222" s="111"/>
      <c r="AA1222" s="111"/>
      <c r="AB1222" s="111"/>
      <c r="AC1222" s="111"/>
      <c r="AD1222" s="111"/>
      <c r="AE1222" s="8"/>
      <c r="AG1222" s="483">
        <f t="shared" si="563"/>
        <v>0</v>
      </c>
      <c r="AH1222" s="484">
        <f t="shared" si="564"/>
        <v>0</v>
      </c>
      <c r="AI1222" s="485">
        <f t="shared" si="565"/>
        <v>0</v>
      </c>
      <c r="AJ1222" s="486">
        <f t="shared" si="566"/>
        <v>0</v>
      </c>
      <c r="AK1222" s="483">
        <f t="shared" si="567"/>
        <v>0</v>
      </c>
      <c r="AL1222" s="484">
        <f t="shared" si="568"/>
        <v>0</v>
      </c>
      <c r="AM1222" s="485">
        <f t="shared" si="569"/>
        <v>0</v>
      </c>
      <c r="AN1222" s="486">
        <f t="shared" si="570"/>
        <v>0</v>
      </c>
      <c r="AO1222" s="483">
        <f t="shared" si="571"/>
        <v>0</v>
      </c>
      <c r="AP1222" s="484">
        <f t="shared" si="572"/>
        <v>0</v>
      </c>
      <c r="AQ1222" s="485">
        <f t="shared" si="573"/>
        <v>0</v>
      </c>
      <c r="AR1222" s="486">
        <f t="shared" si="574"/>
        <v>0</v>
      </c>
    </row>
    <row r="1223" spans="1:44" ht="45" customHeight="1">
      <c r="A1223" s="81"/>
      <c r="B1223" s="82"/>
      <c r="C1223" s="85" t="s">
        <v>155</v>
      </c>
      <c r="D1223" s="732" t="str">
        <f>IF(CNGE_2024_M1_Secc1_Sub1!$D92="","",CNGE_2024_M1_Secc1_Sub1!$D92)</f>
        <v>CONSEJO VERACRUZANO DE INVESTIGACION CIENTIFICA Y DESARROLLO TECNOLOGICO</v>
      </c>
      <c r="E1223" s="733"/>
      <c r="F1223" s="733"/>
      <c r="G1223" s="733"/>
      <c r="H1223" s="733"/>
      <c r="I1223" s="733"/>
      <c r="J1223" s="733"/>
      <c r="K1223" s="733"/>
      <c r="L1223" s="734"/>
      <c r="M1223" s="111"/>
      <c r="N1223" s="111"/>
      <c r="O1223" s="111"/>
      <c r="P1223" s="111"/>
      <c r="Q1223" s="111"/>
      <c r="R1223" s="111"/>
      <c r="S1223" s="111"/>
      <c r="T1223" s="111"/>
      <c r="U1223" s="111"/>
      <c r="V1223" s="111"/>
      <c r="W1223" s="111"/>
      <c r="X1223" s="111"/>
      <c r="Y1223" s="111"/>
      <c r="Z1223" s="111"/>
      <c r="AA1223" s="111"/>
      <c r="AB1223" s="111"/>
      <c r="AC1223" s="111"/>
      <c r="AD1223" s="111"/>
      <c r="AE1223" s="8"/>
      <c r="AG1223" s="483">
        <f t="shared" si="563"/>
        <v>0</v>
      </c>
      <c r="AH1223" s="484">
        <f t="shared" si="564"/>
        <v>0</v>
      </c>
      <c r="AI1223" s="485">
        <f t="shared" si="565"/>
        <v>0</v>
      </c>
      <c r="AJ1223" s="486">
        <f t="shared" si="566"/>
        <v>0</v>
      </c>
      <c r="AK1223" s="483">
        <f t="shared" si="567"/>
        <v>0</v>
      </c>
      <c r="AL1223" s="484">
        <f t="shared" si="568"/>
        <v>0</v>
      </c>
      <c r="AM1223" s="485">
        <f t="shared" si="569"/>
        <v>0</v>
      </c>
      <c r="AN1223" s="486">
        <f t="shared" si="570"/>
        <v>0</v>
      </c>
      <c r="AO1223" s="483">
        <f t="shared" si="571"/>
        <v>0</v>
      </c>
      <c r="AP1223" s="484">
        <f t="shared" si="572"/>
        <v>0</v>
      </c>
      <c r="AQ1223" s="485">
        <f t="shared" si="573"/>
        <v>0</v>
      </c>
      <c r="AR1223" s="486">
        <f t="shared" si="574"/>
        <v>0</v>
      </c>
    </row>
    <row r="1224" spans="1:44" ht="30" customHeight="1">
      <c r="A1224" s="81"/>
      <c r="B1224" s="82"/>
      <c r="C1224" s="85" t="s">
        <v>156</v>
      </c>
      <c r="D1224" s="732" t="str">
        <f>IF(CNGE_2024_M1_Secc1_Sub1!$D93="","",CNGE_2024_M1_Secc1_Sub1!$D93)</f>
        <v>COLEGIO DE ESTUDIOS CIENTIFICOS Y TECNOLOGICOS</v>
      </c>
      <c r="E1224" s="733"/>
      <c r="F1224" s="733"/>
      <c r="G1224" s="733"/>
      <c r="H1224" s="733"/>
      <c r="I1224" s="733"/>
      <c r="J1224" s="733"/>
      <c r="K1224" s="733"/>
      <c r="L1224" s="734"/>
      <c r="M1224" s="111"/>
      <c r="N1224" s="111"/>
      <c r="O1224" s="111"/>
      <c r="P1224" s="111"/>
      <c r="Q1224" s="111"/>
      <c r="R1224" s="111"/>
      <c r="S1224" s="111"/>
      <c r="T1224" s="111"/>
      <c r="U1224" s="111"/>
      <c r="V1224" s="111"/>
      <c r="W1224" s="111"/>
      <c r="X1224" s="111"/>
      <c r="Y1224" s="111"/>
      <c r="Z1224" s="111"/>
      <c r="AA1224" s="111"/>
      <c r="AB1224" s="111"/>
      <c r="AC1224" s="111"/>
      <c r="AD1224" s="111"/>
      <c r="AE1224" s="8"/>
      <c r="AG1224" s="483">
        <f t="shared" si="563"/>
        <v>0</v>
      </c>
      <c r="AH1224" s="484">
        <f t="shared" si="564"/>
        <v>0</v>
      </c>
      <c r="AI1224" s="485">
        <f t="shared" si="565"/>
        <v>0</v>
      </c>
      <c r="AJ1224" s="486">
        <f t="shared" si="566"/>
        <v>0</v>
      </c>
      <c r="AK1224" s="483">
        <f t="shared" si="567"/>
        <v>0</v>
      </c>
      <c r="AL1224" s="484">
        <f t="shared" si="568"/>
        <v>0</v>
      </c>
      <c r="AM1224" s="485">
        <f t="shared" si="569"/>
        <v>0</v>
      </c>
      <c r="AN1224" s="486">
        <f t="shared" si="570"/>
        <v>0</v>
      </c>
      <c r="AO1224" s="483">
        <f t="shared" si="571"/>
        <v>0</v>
      </c>
      <c r="AP1224" s="484">
        <f t="shared" si="572"/>
        <v>0</v>
      </c>
      <c r="AQ1224" s="485">
        <f t="shared" si="573"/>
        <v>0</v>
      </c>
      <c r="AR1224" s="486">
        <f t="shared" si="574"/>
        <v>0</v>
      </c>
    </row>
    <row r="1225" spans="1:44" ht="15" customHeight="1">
      <c r="A1225" s="81"/>
      <c r="B1225" s="82"/>
      <c r="C1225" s="85" t="s">
        <v>157</v>
      </c>
      <c r="D1225" s="732" t="str">
        <f>IF(CNGE_2024_M1_Secc1_Sub1!$D94="","",CNGE_2024_M1_Secc1_Sub1!$D94)</f>
        <v>COLEGIO DE VERACRUZ</v>
      </c>
      <c r="E1225" s="733"/>
      <c r="F1225" s="733"/>
      <c r="G1225" s="733"/>
      <c r="H1225" s="733"/>
      <c r="I1225" s="733"/>
      <c r="J1225" s="733"/>
      <c r="K1225" s="733"/>
      <c r="L1225" s="734"/>
      <c r="M1225" s="111"/>
      <c r="N1225" s="111"/>
      <c r="O1225" s="111"/>
      <c r="P1225" s="111"/>
      <c r="Q1225" s="111"/>
      <c r="R1225" s="111"/>
      <c r="S1225" s="111"/>
      <c r="T1225" s="111"/>
      <c r="U1225" s="111"/>
      <c r="V1225" s="111"/>
      <c r="W1225" s="111"/>
      <c r="X1225" s="111"/>
      <c r="Y1225" s="111"/>
      <c r="Z1225" s="111"/>
      <c r="AA1225" s="111"/>
      <c r="AB1225" s="111"/>
      <c r="AC1225" s="111"/>
      <c r="AD1225" s="111"/>
      <c r="AE1225" s="8"/>
      <c r="AG1225" s="483">
        <f t="shared" si="563"/>
        <v>0</v>
      </c>
      <c r="AH1225" s="484">
        <f t="shared" si="564"/>
        <v>0</v>
      </c>
      <c r="AI1225" s="485">
        <f t="shared" si="565"/>
        <v>0</v>
      </c>
      <c r="AJ1225" s="486">
        <f t="shared" si="566"/>
        <v>0</v>
      </c>
      <c r="AK1225" s="483">
        <f t="shared" si="567"/>
        <v>0</v>
      </c>
      <c r="AL1225" s="484">
        <f t="shared" si="568"/>
        <v>0</v>
      </c>
      <c r="AM1225" s="485">
        <f t="shared" si="569"/>
        <v>0</v>
      </c>
      <c r="AN1225" s="486">
        <f t="shared" si="570"/>
        <v>0</v>
      </c>
      <c r="AO1225" s="483">
        <f t="shared" si="571"/>
        <v>0</v>
      </c>
      <c r="AP1225" s="484">
        <f t="shared" si="572"/>
        <v>0</v>
      </c>
      <c r="AQ1225" s="485">
        <f t="shared" si="573"/>
        <v>0</v>
      </c>
      <c r="AR1225" s="486">
        <f t="shared" si="574"/>
        <v>0</v>
      </c>
    </row>
    <row r="1226" spans="1:44" ht="15" customHeight="1">
      <c r="A1226" s="81"/>
      <c r="B1226" s="82"/>
      <c r="C1226" s="85" t="s">
        <v>158</v>
      </c>
      <c r="D1226" s="732" t="str">
        <f>IF(CNGE_2024_M1_Secc1_Sub1!$D95="","",CNGE_2024_M1_Secc1_Sub1!$D95)</f>
        <v>UNIVERSIDAD POLITECNICA DE HUATUSCO</v>
      </c>
      <c r="E1226" s="733"/>
      <c r="F1226" s="733"/>
      <c r="G1226" s="733"/>
      <c r="H1226" s="733"/>
      <c r="I1226" s="733"/>
      <c r="J1226" s="733"/>
      <c r="K1226" s="733"/>
      <c r="L1226" s="734"/>
      <c r="M1226" s="111"/>
      <c r="N1226" s="111"/>
      <c r="O1226" s="111"/>
      <c r="P1226" s="111"/>
      <c r="Q1226" s="111"/>
      <c r="R1226" s="111"/>
      <c r="S1226" s="111"/>
      <c r="T1226" s="111"/>
      <c r="U1226" s="111"/>
      <c r="V1226" s="111"/>
      <c r="W1226" s="111"/>
      <c r="X1226" s="111"/>
      <c r="Y1226" s="111"/>
      <c r="Z1226" s="111"/>
      <c r="AA1226" s="111"/>
      <c r="AB1226" s="111"/>
      <c r="AC1226" s="111"/>
      <c r="AD1226" s="111"/>
      <c r="AE1226" s="8"/>
      <c r="AG1226" s="483">
        <f t="shared" si="563"/>
        <v>0</v>
      </c>
      <c r="AH1226" s="484">
        <f t="shared" si="564"/>
        <v>0</v>
      </c>
      <c r="AI1226" s="485">
        <f t="shared" si="565"/>
        <v>0</v>
      </c>
      <c r="AJ1226" s="486">
        <f t="shared" si="566"/>
        <v>0</v>
      </c>
      <c r="AK1226" s="483">
        <f t="shared" si="567"/>
        <v>0</v>
      </c>
      <c r="AL1226" s="484">
        <f t="shared" si="568"/>
        <v>0</v>
      </c>
      <c r="AM1226" s="485">
        <f t="shared" si="569"/>
        <v>0</v>
      </c>
      <c r="AN1226" s="486">
        <f t="shared" si="570"/>
        <v>0</v>
      </c>
      <c r="AO1226" s="483">
        <f t="shared" si="571"/>
        <v>0</v>
      </c>
      <c r="AP1226" s="484">
        <f t="shared" si="572"/>
        <v>0</v>
      </c>
      <c r="AQ1226" s="485">
        <f t="shared" si="573"/>
        <v>0</v>
      </c>
      <c r="AR1226" s="486">
        <f t="shared" si="574"/>
        <v>0</v>
      </c>
    </row>
    <row r="1227" spans="1:44" ht="30" customHeight="1">
      <c r="A1227" s="81"/>
      <c r="B1227" s="82"/>
      <c r="C1227" s="85" t="s">
        <v>159</v>
      </c>
      <c r="D1227" s="732" t="str">
        <f>IF(CNGE_2024_M1_Secc1_Sub1!$D96="","",CNGE_2024_M1_Secc1_Sub1!$D96)</f>
        <v>UNIVERSIDAD POPULAR AUTONOMA DE VERACRUZ</v>
      </c>
      <c r="E1227" s="733"/>
      <c r="F1227" s="733"/>
      <c r="G1227" s="733"/>
      <c r="H1227" s="733"/>
      <c r="I1227" s="733"/>
      <c r="J1227" s="733"/>
      <c r="K1227" s="733"/>
      <c r="L1227" s="734"/>
      <c r="M1227" s="111"/>
      <c r="N1227" s="111"/>
      <c r="O1227" s="111"/>
      <c r="P1227" s="111"/>
      <c r="Q1227" s="111"/>
      <c r="R1227" s="111"/>
      <c r="S1227" s="111"/>
      <c r="T1227" s="111"/>
      <c r="U1227" s="111"/>
      <c r="V1227" s="111"/>
      <c r="W1227" s="111"/>
      <c r="X1227" s="111"/>
      <c r="Y1227" s="111"/>
      <c r="Z1227" s="111"/>
      <c r="AA1227" s="111"/>
      <c r="AB1227" s="111"/>
      <c r="AC1227" s="111"/>
      <c r="AD1227" s="111"/>
      <c r="AE1227" s="8"/>
      <c r="AG1227" s="483">
        <f t="shared" si="563"/>
        <v>0</v>
      </c>
      <c r="AH1227" s="484">
        <f t="shared" si="564"/>
        <v>0</v>
      </c>
      <c r="AI1227" s="485">
        <f t="shared" si="565"/>
        <v>0</v>
      </c>
      <c r="AJ1227" s="486">
        <f t="shared" si="566"/>
        <v>0</v>
      </c>
      <c r="AK1227" s="483">
        <f t="shared" si="567"/>
        <v>0</v>
      </c>
      <c r="AL1227" s="484">
        <f t="shared" si="568"/>
        <v>0</v>
      </c>
      <c r="AM1227" s="485">
        <f t="shared" si="569"/>
        <v>0</v>
      </c>
      <c r="AN1227" s="486">
        <f t="shared" si="570"/>
        <v>0</v>
      </c>
      <c r="AO1227" s="483">
        <f t="shared" si="571"/>
        <v>0</v>
      </c>
      <c r="AP1227" s="484">
        <f t="shared" si="572"/>
        <v>0</v>
      </c>
      <c r="AQ1227" s="485">
        <f t="shared" si="573"/>
        <v>0</v>
      </c>
      <c r="AR1227" s="486">
        <f t="shared" si="574"/>
        <v>0</v>
      </c>
    </row>
    <row r="1228" spans="1:44" ht="15" customHeight="1">
      <c r="A1228" s="81"/>
      <c r="B1228" s="82"/>
      <c r="C1228" s="85" t="s">
        <v>160</v>
      </c>
      <c r="D1228" s="732" t="str">
        <f>IF(CNGE_2024_M1_Secc1_Sub1!$D97="","",CNGE_2024_M1_Secc1_Sub1!$D97)</f>
        <v>INSTITUTO VERACRUZANO DE LA VIVIENDA</v>
      </c>
      <c r="E1228" s="733"/>
      <c r="F1228" s="733"/>
      <c r="G1228" s="733"/>
      <c r="H1228" s="733"/>
      <c r="I1228" s="733"/>
      <c r="J1228" s="733"/>
      <c r="K1228" s="733"/>
      <c r="L1228" s="734"/>
      <c r="M1228" s="111"/>
      <c r="N1228" s="111"/>
      <c r="O1228" s="111"/>
      <c r="P1228" s="111"/>
      <c r="Q1228" s="111"/>
      <c r="R1228" s="111"/>
      <c r="S1228" s="111"/>
      <c r="T1228" s="111"/>
      <c r="U1228" s="111"/>
      <c r="V1228" s="111"/>
      <c r="W1228" s="111"/>
      <c r="X1228" s="111"/>
      <c r="Y1228" s="111"/>
      <c r="Z1228" s="111"/>
      <c r="AA1228" s="111"/>
      <c r="AB1228" s="111"/>
      <c r="AC1228" s="111"/>
      <c r="AD1228" s="111"/>
      <c r="AE1228" s="8"/>
      <c r="AG1228" s="483">
        <f t="shared" si="563"/>
        <v>0</v>
      </c>
      <c r="AH1228" s="484">
        <f t="shared" si="564"/>
        <v>0</v>
      </c>
      <c r="AI1228" s="485">
        <f t="shared" si="565"/>
        <v>0</v>
      </c>
      <c r="AJ1228" s="486">
        <f t="shared" si="566"/>
        <v>0</v>
      </c>
      <c r="AK1228" s="483">
        <f t="shared" si="567"/>
        <v>0</v>
      </c>
      <c r="AL1228" s="484">
        <f t="shared" si="568"/>
        <v>0</v>
      </c>
      <c r="AM1228" s="485">
        <f t="shared" si="569"/>
        <v>0</v>
      </c>
      <c r="AN1228" s="486">
        <f t="shared" si="570"/>
        <v>0</v>
      </c>
      <c r="AO1228" s="483">
        <f t="shared" si="571"/>
        <v>0</v>
      </c>
      <c r="AP1228" s="484">
        <f t="shared" si="572"/>
        <v>0</v>
      </c>
      <c r="AQ1228" s="485">
        <f t="shared" si="573"/>
        <v>0</v>
      </c>
      <c r="AR1228" s="486">
        <f t="shared" si="574"/>
        <v>0</v>
      </c>
    </row>
    <row r="1229" spans="1:44" ht="30" customHeight="1">
      <c r="A1229" s="81"/>
      <c r="B1229" s="82"/>
      <c r="C1229" s="85" t="s">
        <v>161</v>
      </c>
      <c r="D1229" s="732" t="str">
        <f>IF(CNGE_2024_M1_Secc1_Sub1!$D98="","",CNGE_2024_M1_Secc1_Sub1!$D98)</f>
        <v>AGENCIA ESTATAL DE ENERGIA DEL ESTADO DE VERACRUZ</v>
      </c>
      <c r="E1229" s="733"/>
      <c r="F1229" s="733"/>
      <c r="G1229" s="733"/>
      <c r="H1229" s="733"/>
      <c r="I1229" s="733"/>
      <c r="J1229" s="733"/>
      <c r="K1229" s="733"/>
      <c r="L1229" s="734"/>
      <c r="M1229" s="111"/>
      <c r="N1229" s="111"/>
      <c r="O1229" s="111"/>
      <c r="P1229" s="111"/>
      <c r="Q1229" s="111"/>
      <c r="R1229" s="111"/>
      <c r="S1229" s="111"/>
      <c r="T1229" s="111"/>
      <c r="U1229" s="111"/>
      <c r="V1229" s="111"/>
      <c r="W1229" s="111"/>
      <c r="X1229" s="111"/>
      <c r="Y1229" s="111"/>
      <c r="Z1229" s="111"/>
      <c r="AA1229" s="111"/>
      <c r="AB1229" s="111"/>
      <c r="AC1229" s="111"/>
      <c r="AD1229" s="111"/>
      <c r="AE1229" s="8"/>
      <c r="AG1229" s="483">
        <f t="shared" si="563"/>
        <v>0</v>
      </c>
      <c r="AH1229" s="484">
        <f t="shared" si="564"/>
        <v>0</v>
      </c>
      <c r="AI1229" s="485">
        <f t="shared" si="565"/>
        <v>0</v>
      </c>
      <c r="AJ1229" s="486">
        <f t="shared" si="566"/>
        <v>0</v>
      </c>
      <c r="AK1229" s="483">
        <f t="shared" si="567"/>
        <v>0</v>
      </c>
      <c r="AL1229" s="484">
        <f t="shared" si="568"/>
        <v>0</v>
      </c>
      <c r="AM1229" s="485">
        <f t="shared" si="569"/>
        <v>0</v>
      </c>
      <c r="AN1229" s="486">
        <f t="shared" si="570"/>
        <v>0</v>
      </c>
      <c r="AO1229" s="483">
        <f t="shared" si="571"/>
        <v>0</v>
      </c>
      <c r="AP1229" s="484">
        <f t="shared" si="572"/>
        <v>0</v>
      </c>
      <c r="AQ1229" s="485">
        <f t="shared" si="573"/>
        <v>0</v>
      </c>
      <c r="AR1229" s="486">
        <f t="shared" si="574"/>
        <v>0</v>
      </c>
    </row>
    <row r="1230" spans="1:44" ht="15" customHeight="1">
      <c r="A1230" s="81"/>
      <c r="B1230" s="82"/>
      <c r="C1230" s="85" t="s">
        <v>162</v>
      </c>
      <c r="D1230" s="732" t="str">
        <f>IF(CNGE_2024_M1_Secc1_Sub1!$D99="","",CNGE_2024_M1_Secc1_Sub1!$D99)</f>
        <v>INSTITUTO VERACRUZANO DE LAS MUJERES</v>
      </c>
      <c r="E1230" s="733"/>
      <c r="F1230" s="733"/>
      <c r="G1230" s="733"/>
      <c r="H1230" s="733"/>
      <c r="I1230" s="733"/>
      <c r="J1230" s="733"/>
      <c r="K1230" s="733"/>
      <c r="L1230" s="734"/>
      <c r="M1230" s="111"/>
      <c r="N1230" s="111"/>
      <c r="O1230" s="111"/>
      <c r="P1230" s="111"/>
      <c r="Q1230" s="111"/>
      <c r="R1230" s="111"/>
      <c r="S1230" s="111"/>
      <c r="T1230" s="111"/>
      <c r="U1230" s="111"/>
      <c r="V1230" s="111"/>
      <c r="W1230" s="111"/>
      <c r="X1230" s="111"/>
      <c r="Y1230" s="111"/>
      <c r="Z1230" s="111"/>
      <c r="AA1230" s="111"/>
      <c r="AB1230" s="111"/>
      <c r="AC1230" s="111"/>
      <c r="AD1230" s="111"/>
      <c r="AE1230" s="8"/>
      <c r="AG1230" s="483">
        <f t="shared" si="563"/>
        <v>0</v>
      </c>
      <c r="AH1230" s="484">
        <f t="shared" si="564"/>
        <v>0</v>
      </c>
      <c r="AI1230" s="485">
        <f t="shared" si="565"/>
        <v>0</v>
      </c>
      <c r="AJ1230" s="486">
        <f t="shared" si="566"/>
        <v>0</v>
      </c>
      <c r="AK1230" s="483">
        <f t="shared" si="567"/>
        <v>0</v>
      </c>
      <c r="AL1230" s="484">
        <f t="shared" si="568"/>
        <v>0</v>
      </c>
      <c r="AM1230" s="485">
        <f t="shared" si="569"/>
        <v>0</v>
      </c>
      <c r="AN1230" s="486">
        <f t="shared" si="570"/>
        <v>0</v>
      </c>
      <c r="AO1230" s="483">
        <f t="shared" si="571"/>
        <v>0</v>
      </c>
      <c r="AP1230" s="484">
        <f t="shared" si="572"/>
        <v>0</v>
      </c>
      <c r="AQ1230" s="485">
        <f t="shared" si="573"/>
        <v>0</v>
      </c>
      <c r="AR1230" s="486">
        <f t="shared" si="574"/>
        <v>0</v>
      </c>
    </row>
    <row r="1231" spans="1:44" ht="30" customHeight="1">
      <c r="A1231" s="81"/>
      <c r="B1231" s="82"/>
      <c r="C1231" s="85" t="s">
        <v>163</v>
      </c>
      <c r="D1231" s="732" t="str">
        <f>IF(CNGE_2024_M1_Secc1_Sub1!$D100="","",CNGE_2024_M1_Secc1_Sub1!$D100)</f>
        <v>INSTITUTO VERACRUZANO DE DESARROLLO MUNICIPAL</v>
      </c>
      <c r="E1231" s="733"/>
      <c r="F1231" s="733"/>
      <c r="G1231" s="733"/>
      <c r="H1231" s="733"/>
      <c r="I1231" s="733"/>
      <c r="J1231" s="733"/>
      <c r="K1231" s="733"/>
      <c r="L1231" s="734"/>
      <c r="M1231" s="111"/>
      <c r="N1231" s="111"/>
      <c r="O1231" s="111"/>
      <c r="P1231" s="111"/>
      <c r="Q1231" s="111"/>
      <c r="R1231" s="111"/>
      <c r="S1231" s="111"/>
      <c r="T1231" s="111"/>
      <c r="U1231" s="111"/>
      <c r="V1231" s="111"/>
      <c r="W1231" s="111"/>
      <c r="X1231" s="111"/>
      <c r="Y1231" s="111"/>
      <c r="Z1231" s="111"/>
      <c r="AA1231" s="111"/>
      <c r="AB1231" s="111"/>
      <c r="AC1231" s="111"/>
      <c r="AD1231" s="111"/>
      <c r="AE1231" s="8"/>
      <c r="AG1231" s="483">
        <f t="shared" si="563"/>
        <v>0</v>
      </c>
      <c r="AH1231" s="484">
        <f t="shared" si="564"/>
        <v>0</v>
      </c>
      <c r="AI1231" s="485">
        <f t="shared" si="565"/>
        <v>0</v>
      </c>
      <c r="AJ1231" s="486">
        <f t="shared" si="566"/>
        <v>0</v>
      </c>
      <c r="AK1231" s="483">
        <f t="shared" si="567"/>
        <v>0</v>
      </c>
      <c r="AL1231" s="484">
        <f t="shared" si="568"/>
        <v>0</v>
      </c>
      <c r="AM1231" s="485">
        <f t="shared" si="569"/>
        <v>0</v>
      </c>
      <c r="AN1231" s="486">
        <f t="shared" si="570"/>
        <v>0</v>
      </c>
      <c r="AO1231" s="483">
        <f t="shared" si="571"/>
        <v>0</v>
      </c>
      <c r="AP1231" s="484">
        <f t="shared" si="572"/>
        <v>0</v>
      </c>
      <c r="AQ1231" s="485">
        <f t="shared" si="573"/>
        <v>0</v>
      </c>
      <c r="AR1231" s="486">
        <f t="shared" si="574"/>
        <v>0</v>
      </c>
    </row>
    <row r="1232" spans="1:44" ht="30" customHeight="1">
      <c r="A1232" s="81"/>
      <c r="B1232" s="82"/>
      <c r="C1232" s="85" t="s">
        <v>164</v>
      </c>
      <c r="D1232" s="732" t="str">
        <f>IF(CNGE_2024_M1_Secc1_Sub1!$D101="","",CNGE_2024_M1_Secc1_Sub1!$D101)</f>
        <v>COMISION EJECUTIVA PARA LA ATENCION INTEGRAL A VICTIMAS DEL DELITO</v>
      </c>
      <c r="E1232" s="733"/>
      <c r="F1232" s="733"/>
      <c r="G1232" s="733"/>
      <c r="H1232" s="733"/>
      <c r="I1232" s="733"/>
      <c r="J1232" s="733"/>
      <c r="K1232" s="733"/>
      <c r="L1232" s="734"/>
      <c r="M1232" s="111"/>
      <c r="N1232" s="111"/>
      <c r="O1232" s="111"/>
      <c r="P1232" s="111"/>
      <c r="Q1232" s="111"/>
      <c r="R1232" s="111"/>
      <c r="S1232" s="111"/>
      <c r="T1232" s="111"/>
      <c r="U1232" s="111"/>
      <c r="V1232" s="111"/>
      <c r="W1232" s="111"/>
      <c r="X1232" s="111"/>
      <c r="Y1232" s="111"/>
      <c r="Z1232" s="111"/>
      <c r="AA1232" s="111"/>
      <c r="AB1232" s="111"/>
      <c r="AC1232" s="111"/>
      <c r="AD1232" s="111"/>
      <c r="AE1232" s="8"/>
      <c r="AG1232" s="483">
        <f t="shared" si="563"/>
        <v>0</v>
      </c>
      <c r="AH1232" s="484">
        <f t="shared" si="564"/>
        <v>0</v>
      </c>
      <c r="AI1232" s="485">
        <f t="shared" si="565"/>
        <v>0</v>
      </c>
      <c r="AJ1232" s="486">
        <f t="shared" si="566"/>
        <v>0</v>
      </c>
      <c r="AK1232" s="483">
        <f t="shared" si="567"/>
        <v>0</v>
      </c>
      <c r="AL1232" s="484">
        <f t="shared" si="568"/>
        <v>0</v>
      </c>
      <c r="AM1232" s="485">
        <f t="shared" si="569"/>
        <v>0</v>
      </c>
      <c r="AN1232" s="486">
        <f t="shared" si="570"/>
        <v>0</v>
      </c>
      <c r="AO1232" s="483">
        <f t="shared" si="571"/>
        <v>0</v>
      </c>
      <c r="AP1232" s="484">
        <f t="shared" si="572"/>
        <v>0</v>
      </c>
      <c r="AQ1232" s="485">
        <f t="shared" si="573"/>
        <v>0</v>
      </c>
      <c r="AR1232" s="486">
        <f t="shared" si="574"/>
        <v>0</v>
      </c>
    </row>
    <row r="1233" spans="1:44" ht="30" customHeight="1">
      <c r="A1233" s="81"/>
      <c r="B1233" s="82"/>
      <c r="C1233" s="85" t="s">
        <v>165</v>
      </c>
      <c r="D1233" s="732" t="str">
        <f>IF(CNGE_2024_M1_Secc1_Sub1!$D102="","",CNGE_2024_M1_Secc1_Sub1!$D102)</f>
        <v>CENTRO DE JUSTICIA PARA MUJERES DEL ESTADO DE VERACRUZ</v>
      </c>
      <c r="E1233" s="733"/>
      <c r="F1233" s="733"/>
      <c r="G1233" s="733"/>
      <c r="H1233" s="733"/>
      <c r="I1233" s="733"/>
      <c r="J1233" s="733"/>
      <c r="K1233" s="733"/>
      <c r="L1233" s="734"/>
      <c r="M1233" s="111"/>
      <c r="N1233" s="111"/>
      <c r="O1233" s="111"/>
      <c r="P1233" s="111"/>
      <c r="Q1233" s="111"/>
      <c r="R1233" s="111"/>
      <c r="S1233" s="111"/>
      <c r="T1233" s="111"/>
      <c r="U1233" s="111"/>
      <c r="V1233" s="111"/>
      <c r="W1233" s="111"/>
      <c r="X1233" s="111"/>
      <c r="Y1233" s="111"/>
      <c r="Z1233" s="111"/>
      <c r="AA1233" s="111"/>
      <c r="AB1233" s="111"/>
      <c r="AC1233" s="111"/>
      <c r="AD1233" s="111"/>
      <c r="AE1233" s="8"/>
      <c r="AG1233" s="483">
        <f t="shared" si="563"/>
        <v>0</v>
      </c>
      <c r="AH1233" s="484">
        <f t="shared" si="564"/>
        <v>0</v>
      </c>
      <c r="AI1233" s="485">
        <f t="shared" si="565"/>
        <v>0</v>
      </c>
      <c r="AJ1233" s="486">
        <f t="shared" si="566"/>
        <v>0</v>
      </c>
      <c r="AK1233" s="483">
        <f t="shared" si="567"/>
        <v>0</v>
      </c>
      <c r="AL1233" s="484">
        <f t="shared" si="568"/>
        <v>0</v>
      </c>
      <c r="AM1233" s="485">
        <f t="shared" si="569"/>
        <v>0</v>
      </c>
      <c r="AN1233" s="486">
        <f t="shared" si="570"/>
        <v>0</v>
      </c>
      <c r="AO1233" s="483">
        <f t="shared" si="571"/>
        <v>0</v>
      </c>
      <c r="AP1233" s="484">
        <f t="shared" si="572"/>
        <v>0</v>
      </c>
      <c r="AQ1233" s="485">
        <f t="shared" si="573"/>
        <v>0</v>
      </c>
      <c r="AR1233" s="486">
        <f t="shared" si="574"/>
        <v>0</v>
      </c>
    </row>
    <row r="1234" spans="1:44" ht="15" customHeight="1">
      <c r="A1234" s="81"/>
      <c r="B1234" s="82"/>
      <c r="C1234" s="85" t="s">
        <v>166</v>
      </c>
      <c r="D1234" s="732" t="str">
        <f>IF(CNGE_2024_M1_Secc1_Sub1!$D103="","",CNGE_2024_M1_Secc1_Sub1!$D103)</f>
        <v>INSTITUTO DE PENSIONES DEL ESTADO</v>
      </c>
      <c r="E1234" s="733"/>
      <c r="F1234" s="733"/>
      <c r="G1234" s="733"/>
      <c r="H1234" s="733"/>
      <c r="I1234" s="733"/>
      <c r="J1234" s="733"/>
      <c r="K1234" s="733"/>
      <c r="L1234" s="734"/>
      <c r="M1234" s="111"/>
      <c r="N1234" s="111"/>
      <c r="O1234" s="111"/>
      <c r="P1234" s="111"/>
      <c r="Q1234" s="111"/>
      <c r="R1234" s="111"/>
      <c r="S1234" s="111"/>
      <c r="T1234" s="111"/>
      <c r="U1234" s="111"/>
      <c r="V1234" s="111"/>
      <c r="W1234" s="111"/>
      <c r="X1234" s="111"/>
      <c r="Y1234" s="111"/>
      <c r="Z1234" s="111"/>
      <c r="AA1234" s="111"/>
      <c r="AB1234" s="111"/>
      <c r="AC1234" s="111"/>
      <c r="AD1234" s="111"/>
      <c r="AE1234" s="8"/>
      <c r="AG1234" s="483">
        <f t="shared" si="563"/>
        <v>0</v>
      </c>
      <c r="AH1234" s="484">
        <f t="shared" si="564"/>
        <v>0</v>
      </c>
      <c r="AI1234" s="485">
        <f t="shared" si="565"/>
        <v>0</v>
      </c>
      <c r="AJ1234" s="486">
        <f t="shared" si="566"/>
        <v>0</v>
      </c>
      <c r="AK1234" s="483">
        <f t="shared" si="567"/>
        <v>0</v>
      </c>
      <c r="AL1234" s="484">
        <f t="shared" si="568"/>
        <v>0</v>
      </c>
      <c r="AM1234" s="485">
        <f t="shared" si="569"/>
        <v>0</v>
      </c>
      <c r="AN1234" s="486">
        <f t="shared" si="570"/>
        <v>0</v>
      </c>
      <c r="AO1234" s="483">
        <f t="shared" si="571"/>
        <v>0</v>
      </c>
      <c r="AP1234" s="484">
        <f t="shared" si="572"/>
        <v>0</v>
      </c>
      <c r="AQ1234" s="485">
        <f t="shared" si="573"/>
        <v>0</v>
      </c>
      <c r="AR1234" s="486">
        <f t="shared" si="574"/>
        <v>0</v>
      </c>
    </row>
    <row r="1235" spans="1:44" ht="30" customHeight="1">
      <c r="A1235" s="81"/>
      <c r="B1235" s="82"/>
      <c r="C1235" s="85" t="s">
        <v>167</v>
      </c>
      <c r="D1235" s="732" t="str">
        <f>IF(CNGE_2024_M1_Secc1_Sub1!$D104="","",CNGE_2024_M1_Secc1_Sub1!$D104)</f>
        <v>COMISION DEL AGUA DEL ESTADO DE VERACRUZ</v>
      </c>
      <c r="E1235" s="733"/>
      <c r="F1235" s="733"/>
      <c r="G1235" s="733"/>
      <c r="H1235" s="733"/>
      <c r="I1235" s="733"/>
      <c r="J1235" s="733"/>
      <c r="K1235" s="733"/>
      <c r="L1235" s="734"/>
      <c r="M1235" s="111"/>
      <c r="N1235" s="111"/>
      <c r="O1235" s="111"/>
      <c r="P1235" s="111"/>
      <c r="Q1235" s="111"/>
      <c r="R1235" s="111"/>
      <c r="S1235" s="111"/>
      <c r="T1235" s="111"/>
      <c r="U1235" s="111"/>
      <c r="V1235" s="111"/>
      <c r="W1235" s="111"/>
      <c r="X1235" s="111"/>
      <c r="Y1235" s="111"/>
      <c r="Z1235" s="111"/>
      <c r="AA1235" s="111"/>
      <c r="AB1235" s="111"/>
      <c r="AC1235" s="111"/>
      <c r="AD1235" s="111"/>
      <c r="AE1235" s="8"/>
      <c r="AG1235" s="483">
        <f t="shared" si="563"/>
        <v>0</v>
      </c>
      <c r="AH1235" s="484">
        <f t="shared" si="564"/>
        <v>0</v>
      </c>
      <c r="AI1235" s="485">
        <f t="shared" si="565"/>
        <v>0</v>
      </c>
      <c r="AJ1235" s="486">
        <f t="shared" si="566"/>
        <v>0</v>
      </c>
      <c r="AK1235" s="483">
        <f t="shared" si="567"/>
        <v>0</v>
      </c>
      <c r="AL1235" s="484">
        <f t="shared" si="568"/>
        <v>0</v>
      </c>
      <c r="AM1235" s="485">
        <f t="shared" si="569"/>
        <v>0</v>
      </c>
      <c r="AN1235" s="486">
        <f t="shared" si="570"/>
        <v>0</v>
      </c>
      <c r="AO1235" s="483">
        <f t="shared" si="571"/>
        <v>0</v>
      </c>
      <c r="AP1235" s="484">
        <f t="shared" si="572"/>
        <v>0</v>
      </c>
      <c r="AQ1235" s="485">
        <f t="shared" si="573"/>
        <v>0</v>
      </c>
      <c r="AR1235" s="486">
        <f t="shared" si="574"/>
        <v>0</v>
      </c>
    </row>
    <row r="1236" spans="1:44" ht="15" customHeight="1">
      <c r="A1236" s="81"/>
      <c r="B1236" s="82"/>
      <c r="C1236" s="85" t="s">
        <v>168</v>
      </c>
      <c r="D1236" s="732" t="str">
        <f>IF(CNGE_2024_M1_Secc1_Sub1!$D105="","",CNGE_2024_M1_Secc1_Sub1!$D105)</f>
        <v>RADIOTELEVISION DE VERACRUZ</v>
      </c>
      <c r="E1236" s="733"/>
      <c r="F1236" s="733"/>
      <c r="G1236" s="733"/>
      <c r="H1236" s="733"/>
      <c r="I1236" s="733"/>
      <c r="J1236" s="733"/>
      <c r="K1236" s="733"/>
      <c r="L1236" s="734"/>
      <c r="M1236" s="111"/>
      <c r="N1236" s="111"/>
      <c r="O1236" s="111"/>
      <c r="P1236" s="111"/>
      <c r="Q1236" s="111"/>
      <c r="R1236" s="111"/>
      <c r="S1236" s="111"/>
      <c r="T1236" s="111"/>
      <c r="U1236" s="111"/>
      <c r="V1236" s="111"/>
      <c r="W1236" s="111"/>
      <c r="X1236" s="111"/>
      <c r="Y1236" s="111"/>
      <c r="Z1236" s="111"/>
      <c r="AA1236" s="111"/>
      <c r="AB1236" s="111"/>
      <c r="AC1236" s="111"/>
      <c r="AD1236" s="111"/>
      <c r="AE1236" s="8"/>
      <c r="AG1236" s="483">
        <f t="shared" si="563"/>
        <v>0</v>
      </c>
      <c r="AH1236" s="484">
        <f t="shared" si="564"/>
        <v>0</v>
      </c>
      <c r="AI1236" s="485">
        <f t="shared" si="565"/>
        <v>0</v>
      </c>
      <c r="AJ1236" s="486">
        <f t="shared" si="566"/>
        <v>0</v>
      </c>
      <c r="AK1236" s="483">
        <f t="shared" si="567"/>
        <v>0</v>
      </c>
      <c r="AL1236" s="484">
        <f t="shared" si="568"/>
        <v>0</v>
      </c>
      <c r="AM1236" s="485">
        <f t="shared" si="569"/>
        <v>0</v>
      </c>
      <c r="AN1236" s="486">
        <f t="shared" si="570"/>
        <v>0</v>
      </c>
      <c r="AO1236" s="483">
        <f t="shared" si="571"/>
        <v>0</v>
      </c>
      <c r="AP1236" s="484">
        <f t="shared" si="572"/>
        <v>0</v>
      </c>
      <c r="AQ1236" s="485">
        <f t="shared" si="573"/>
        <v>0</v>
      </c>
      <c r="AR1236" s="486">
        <f t="shared" si="574"/>
        <v>0</v>
      </c>
    </row>
    <row r="1237" spans="1:44" ht="30" customHeight="1">
      <c r="A1237" s="81"/>
      <c r="B1237" s="82"/>
      <c r="C1237" s="85" t="s">
        <v>169</v>
      </c>
      <c r="D1237" s="732" t="str">
        <f>IF(CNGE_2024_M1_Secc1_Sub1!$D106="","",CNGE_2024_M1_Secc1_Sub1!$D106)</f>
        <v>SECRETARIA EJECUTIVA DEL SISTEMA ESTATAL ANTICORRUPCION</v>
      </c>
      <c r="E1237" s="733"/>
      <c r="F1237" s="733"/>
      <c r="G1237" s="733"/>
      <c r="H1237" s="733"/>
      <c r="I1237" s="733"/>
      <c r="J1237" s="733"/>
      <c r="K1237" s="733"/>
      <c r="L1237" s="734"/>
      <c r="M1237" s="111"/>
      <c r="N1237" s="111"/>
      <c r="O1237" s="111"/>
      <c r="P1237" s="111"/>
      <c r="Q1237" s="111"/>
      <c r="R1237" s="111"/>
      <c r="S1237" s="111"/>
      <c r="T1237" s="111"/>
      <c r="U1237" s="111"/>
      <c r="V1237" s="111"/>
      <c r="W1237" s="111"/>
      <c r="X1237" s="111"/>
      <c r="Y1237" s="111"/>
      <c r="Z1237" s="111"/>
      <c r="AA1237" s="111"/>
      <c r="AB1237" s="111"/>
      <c r="AC1237" s="111"/>
      <c r="AD1237" s="111"/>
      <c r="AE1237" s="8"/>
      <c r="AG1237" s="483">
        <f t="shared" si="563"/>
        <v>0</v>
      </c>
      <c r="AH1237" s="484">
        <f t="shared" si="564"/>
        <v>0</v>
      </c>
      <c r="AI1237" s="485">
        <f t="shared" si="565"/>
        <v>0</v>
      </c>
      <c r="AJ1237" s="486">
        <f t="shared" si="566"/>
        <v>0</v>
      </c>
      <c r="AK1237" s="483">
        <f t="shared" si="567"/>
        <v>0</v>
      </c>
      <c r="AL1237" s="484">
        <f t="shared" si="568"/>
        <v>0</v>
      </c>
      <c r="AM1237" s="485">
        <f t="shared" si="569"/>
        <v>0</v>
      </c>
      <c r="AN1237" s="486">
        <f t="shared" si="570"/>
        <v>0</v>
      </c>
      <c r="AO1237" s="483">
        <f t="shared" si="571"/>
        <v>0</v>
      </c>
      <c r="AP1237" s="484">
        <f t="shared" si="572"/>
        <v>0</v>
      </c>
      <c r="AQ1237" s="485">
        <f t="shared" si="573"/>
        <v>0</v>
      </c>
      <c r="AR1237" s="486">
        <f t="shared" si="574"/>
        <v>0</v>
      </c>
    </row>
    <row r="1238" spans="1:44" ht="30" customHeight="1">
      <c r="A1238" s="81"/>
      <c r="B1238" s="82"/>
      <c r="C1238" s="85" t="s">
        <v>170</v>
      </c>
      <c r="D1238" s="732" t="str">
        <f>IF(CNGE_2024_M1_Secc1_Sub1!$D107="","",CNGE_2024_M1_Secc1_Sub1!$D107)</f>
        <v>INSTITUTO DE LA POLICIA AUXILIAR Y PROTECCION PATRIMONIAL</v>
      </c>
      <c r="E1238" s="733"/>
      <c r="F1238" s="733"/>
      <c r="G1238" s="733"/>
      <c r="H1238" s="733"/>
      <c r="I1238" s="733"/>
      <c r="J1238" s="733"/>
      <c r="K1238" s="733"/>
      <c r="L1238" s="734"/>
      <c r="M1238" s="111"/>
      <c r="N1238" s="111"/>
      <c r="O1238" s="111"/>
      <c r="P1238" s="111"/>
      <c r="Q1238" s="111"/>
      <c r="R1238" s="111"/>
      <c r="S1238" s="111"/>
      <c r="T1238" s="111"/>
      <c r="U1238" s="111"/>
      <c r="V1238" s="111"/>
      <c r="W1238" s="111"/>
      <c r="X1238" s="111"/>
      <c r="Y1238" s="111"/>
      <c r="Z1238" s="111"/>
      <c r="AA1238" s="111"/>
      <c r="AB1238" s="111"/>
      <c r="AC1238" s="111"/>
      <c r="AD1238" s="111"/>
      <c r="AE1238" s="8"/>
      <c r="AG1238" s="483">
        <f t="shared" ref="AG1238:AG1292" si="575">M1112</f>
        <v>0</v>
      </c>
      <c r="AH1238" s="484">
        <f t="shared" ref="AH1238:AH1292" si="576">COUNTIF(P1112,"NS")+COUNTIF(S1112,"NS") + COUNTIF(V1112,"NS")+ COUNTIF(Y1112,"NS")+ COUNTIF(AB1112,"NS")+ COUNTIF(M1238,"NS")+ COUNTIF(P1238,"NS")+ COUNTIF(S1238,"NS")+ COUNTIF(V1238,"NS")+ COUNTIF(Y1238,"NS")+ COUNTIF(AB1238,"NS")+ COUNTIF(M1364,"NS")+ COUNTIF(P1364,"NS")+ COUNTIF(S1364,"NS")+ COUNTIF(V1364,"NS")+ COUNTIF(Y1364,"NS")+ COUNTIF(AB1364,"NS")</f>
        <v>0</v>
      </c>
      <c r="AI1238" s="485">
        <f t="shared" ref="AI1238:AI1292" si="577">SUM(P1112,S1112,V1112,Y1112,AB1112,M1238,P1238,S1238,V1238,Y1238,AB1238,M1364,P1364,S1364,V1364,Y1364,AB1364)</f>
        <v>0</v>
      </c>
      <c r="AJ1238" s="486">
        <f t="shared" ref="AJ1238:AJ1292" si="578">IF(OR(AND(AG1238=0, AH1238&gt;0),AND(AG1238="NS", AI1238&gt;0), AND(AG1238="NS", AH1238=0, AI1238=0)), 1, IF(OR(AND(AG1238&gt;0, AH1238&gt;1,AG1238&gt;AI1238), AND(AG1238="NS", AH1238=2), AND(AG1238="NS", AI1238=0, AH1238&gt;0), AG1238=AI1238), 0, 1))</f>
        <v>0</v>
      </c>
      <c r="AK1238" s="483">
        <f t="shared" ref="AK1238:AK1292" si="579">N1112</f>
        <v>0</v>
      </c>
      <c r="AL1238" s="484">
        <f t="shared" ref="AL1238:AL1292" si="580">COUNTIF(Q1112,"NS")+COUNTIF(T1112,"NS") + COUNTIF(W1112,"NS")+ COUNTIF(Z1112,"NS")+ COUNTIF(AC1112,"NS")+ COUNTIF(N1238,"NS")+ COUNTIF(Q1238,"NS")+ COUNTIF(T1238,"NS")+ COUNTIF(W1238,"NS")+ COUNTIF(Z1238,"NS")+ COUNTIF(AC1238,"NS")+ COUNTIF(N1364,"NS")+ COUNTIF(Q1364,"NS")+ COUNTIF(T1364,"NS")+ COUNTIF(W1364,"NS")+ COUNTIF(Z1364,"NS")+ COUNTIF(AC1364,"NS")</f>
        <v>0</v>
      </c>
      <c r="AM1238" s="485">
        <f t="shared" ref="AM1238:AM1292" si="581">SUM(Q1112,T1112,W1112,Z1112,AC1112,N1238,Q1238,T1238,W1238,Z1238,AC1238,N1364,Q1364,T1364,W1364,Z1364,AC1364)</f>
        <v>0</v>
      </c>
      <c r="AN1238" s="486">
        <f t="shared" ref="AN1238:AN1292" si="582">IF(OR(AND(AK1238=0, AL1238&gt;0),AND(AK1238="NS", AM1238&gt;0), AND(AK1238="NS", AL1238=0, AM1238=0)), 1, IF(OR(AND(AK1238&gt;0, AL1238&gt;1,AK1238&gt;AM1238), AND(AK1238="NS", AL1238=2), AND(AK1238="NS", AM1238=0, AL1238&gt;0), AK1238=AM1238), 0, 1))</f>
        <v>0</v>
      </c>
      <c r="AO1238" s="483">
        <f t="shared" ref="AO1238:AO1292" si="583">O1112</f>
        <v>0</v>
      </c>
      <c r="AP1238" s="484">
        <f t="shared" ref="AP1238:AP1292" si="584">COUNTIF(R1112,"NS")+COUNTIF(U1112,"NS") + COUNTIF(X1112,"NS")+ COUNTIF(AA1112,"NS")+ COUNTIF(AD1112,"NS")+ COUNTIF(O1238,"NS")+ COUNTIF(R1238,"NS")+ COUNTIF(U1238,"NS")+ COUNTIF(X1238,"NS")+ COUNTIF(AA1238,"NS")+ COUNTIF(AD1238,"NS")+ COUNTIF(O1364,"NS")+ COUNTIF(R1364,"NS")+ COUNTIF(U1364,"NS")+ COUNTIF(X1364,"NS")+ COUNTIF(AA1364,"NS")+ COUNTIF(AD1364,"NS")</f>
        <v>0</v>
      </c>
      <c r="AQ1238" s="485">
        <f t="shared" ref="AQ1238:AQ1292" si="585">SUM(R1112,U1112,X1112,AA1112,AD1112,O1238,R1238,U1238,X1238,AA1238,AD1238,O1364,R1364,U1364,X1364,AA1364,AD1364)</f>
        <v>0</v>
      </c>
      <c r="AR1238" s="486">
        <f t="shared" ref="AR1238:AR1292" si="586">IF(OR(AND(AO1238=0, AP1238&gt;0),AND(AO1238="NS", AQ1238&gt;0), AND(AO1238="NS", AP1238=0, AQ1238=0)), 1, IF(OR(AND(AO1238&gt;0, AP1238&gt;1,AO1238&gt;AQ1238), AND(AO1238="NS", AP1238=2), AND(AO1238="NS", AQ1238=0, AP1238&gt;0), AO1238=AQ1238), 0, 1))</f>
        <v>0</v>
      </c>
    </row>
    <row r="1239" spans="1:44" ht="30" customHeight="1">
      <c r="A1239" s="81"/>
      <c r="B1239" s="82"/>
      <c r="C1239" s="85" t="s">
        <v>171</v>
      </c>
      <c r="D1239" s="732" t="str">
        <f>IF(CNGE_2024_M1_Secc1_Sub1!$D108="","",CNGE_2024_M1_Secc1_Sub1!$D108)</f>
        <v>ACADEMIA REGIONAL DE SEGURIDAD PUBLICA DEL SURESTE</v>
      </c>
      <c r="E1239" s="733"/>
      <c r="F1239" s="733"/>
      <c r="G1239" s="733"/>
      <c r="H1239" s="733"/>
      <c r="I1239" s="733"/>
      <c r="J1239" s="733"/>
      <c r="K1239" s="733"/>
      <c r="L1239" s="734"/>
      <c r="M1239" s="111"/>
      <c r="N1239" s="111"/>
      <c r="O1239" s="111"/>
      <c r="P1239" s="111"/>
      <c r="Q1239" s="111"/>
      <c r="R1239" s="111"/>
      <c r="S1239" s="111"/>
      <c r="T1239" s="111"/>
      <c r="U1239" s="111"/>
      <c r="V1239" s="111"/>
      <c r="W1239" s="111"/>
      <c r="X1239" s="111"/>
      <c r="Y1239" s="111"/>
      <c r="Z1239" s="111"/>
      <c r="AA1239" s="111"/>
      <c r="AB1239" s="111"/>
      <c r="AC1239" s="111"/>
      <c r="AD1239" s="111"/>
      <c r="AE1239" s="8"/>
      <c r="AG1239" s="483">
        <f t="shared" si="575"/>
        <v>0</v>
      </c>
      <c r="AH1239" s="484">
        <f t="shared" si="576"/>
        <v>0</v>
      </c>
      <c r="AI1239" s="485">
        <f t="shared" si="577"/>
        <v>0</v>
      </c>
      <c r="AJ1239" s="486">
        <f t="shared" si="578"/>
        <v>0</v>
      </c>
      <c r="AK1239" s="483">
        <f t="shared" si="579"/>
        <v>0</v>
      </c>
      <c r="AL1239" s="484">
        <f t="shared" si="580"/>
        <v>0</v>
      </c>
      <c r="AM1239" s="485">
        <f t="shared" si="581"/>
        <v>0</v>
      </c>
      <c r="AN1239" s="486">
        <f t="shared" si="582"/>
        <v>0</v>
      </c>
      <c r="AO1239" s="483">
        <f t="shared" si="583"/>
        <v>0</v>
      </c>
      <c r="AP1239" s="484">
        <f t="shared" si="584"/>
        <v>0</v>
      </c>
      <c r="AQ1239" s="485">
        <f t="shared" si="585"/>
        <v>0</v>
      </c>
      <c r="AR1239" s="486">
        <f t="shared" si="586"/>
        <v>0</v>
      </c>
    </row>
    <row r="1240" spans="1:44" ht="30" customHeight="1">
      <c r="A1240" s="81"/>
      <c r="B1240" s="82"/>
      <c r="C1240" s="85" t="s">
        <v>172</v>
      </c>
      <c r="D1240" s="732" t="str">
        <f>IF(CNGE_2024_M1_Secc1_Sub1!$D109="","",CNGE_2024_M1_Secc1_Sub1!$D109)</f>
        <v>INSTITUTO DE CAPACITACION PARA EL TRABAJO</v>
      </c>
      <c r="E1240" s="733"/>
      <c r="F1240" s="733"/>
      <c r="G1240" s="733"/>
      <c r="H1240" s="733"/>
      <c r="I1240" s="733"/>
      <c r="J1240" s="733"/>
      <c r="K1240" s="733"/>
      <c r="L1240" s="734"/>
      <c r="M1240" s="111"/>
      <c r="N1240" s="111"/>
      <c r="O1240" s="111"/>
      <c r="P1240" s="111"/>
      <c r="Q1240" s="111"/>
      <c r="R1240" s="111"/>
      <c r="S1240" s="111"/>
      <c r="T1240" s="111"/>
      <c r="U1240" s="111"/>
      <c r="V1240" s="111"/>
      <c r="W1240" s="111"/>
      <c r="X1240" s="111"/>
      <c r="Y1240" s="111"/>
      <c r="Z1240" s="111"/>
      <c r="AA1240" s="111"/>
      <c r="AB1240" s="111"/>
      <c r="AC1240" s="111"/>
      <c r="AD1240" s="111"/>
      <c r="AE1240" s="8"/>
      <c r="AG1240" s="483">
        <f t="shared" si="575"/>
        <v>0</v>
      </c>
      <c r="AH1240" s="484">
        <f t="shared" si="576"/>
        <v>0</v>
      </c>
      <c r="AI1240" s="485">
        <f t="shared" si="577"/>
        <v>0</v>
      </c>
      <c r="AJ1240" s="486">
        <f t="shared" si="578"/>
        <v>0</v>
      </c>
      <c r="AK1240" s="483">
        <f t="shared" si="579"/>
        <v>0</v>
      </c>
      <c r="AL1240" s="484">
        <f t="shared" si="580"/>
        <v>0</v>
      </c>
      <c r="AM1240" s="485">
        <f t="shared" si="581"/>
        <v>0</v>
      </c>
      <c r="AN1240" s="486">
        <f t="shared" si="582"/>
        <v>0</v>
      </c>
      <c r="AO1240" s="483">
        <f t="shared" si="583"/>
        <v>0</v>
      </c>
      <c r="AP1240" s="484">
        <f t="shared" si="584"/>
        <v>0</v>
      </c>
      <c r="AQ1240" s="485">
        <f t="shared" si="585"/>
        <v>0</v>
      </c>
      <c r="AR1240" s="486">
        <f t="shared" si="586"/>
        <v>0</v>
      </c>
    </row>
    <row r="1241" spans="1:44" ht="45" customHeight="1">
      <c r="A1241" s="81"/>
      <c r="B1241" s="82"/>
      <c r="C1241" s="85" t="s">
        <v>173</v>
      </c>
      <c r="D1241" s="732" t="str">
        <f>IF(CNGE_2024_M1_Secc1_Sub1!$D110="","",CNGE_2024_M1_Secc1_Sub1!$D110)</f>
        <v>CENTRO DE CONCILIACION LABORAL DEL ESTADO DE VERACRUZ DE IGNACIO DE LA LLAVE</v>
      </c>
      <c r="E1241" s="733"/>
      <c r="F1241" s="733"/>
      <c r="G1241" s="733"/>
      <c r="H1241" s="733"/>
      <c r="I1241" s="733"/>
      <c r="J1241" s="733"/>
      <c r="K1241" s="733"/>
      <c r="L1241" s="734"/>
      <c r="M1241" s="111"/>
      <c r="N1241" s="111"/>
      <c r="O1241" s="111"/>
      <c r="P1241" s="111"/>
      <c r="Q1241" s="111"/>
      <c r="R1241" s="111"/>
      <c r="S1241" s="111"/>
      <c r="T1241" s="111"/>
      <c r="U1241" s="111"/>
      <c r="V1241" s="111"/>
      <c r="W1241" s="111"/>
      <c r="X1241" s="111"/>
      <c r="Y1241" s="111"/>
      <c r="Z1241" s="111"/>
      <c r="AA1241" s="111"/>
      <c r="AB1241" s="111"/>
      <c r="AC1241" s="111"/>
      <c r="AD1241" s="111"/>
      <c r="AE1241" s="8"/>
      <c r="AG1241" s="483">
        <f t="shared" si="575"/>
        <v>0</v>
      </c>
      <c r="AH1241" s="484">
        <f t="shared" si="576"/>
        <v>0</v>
      </c>
      <c r="AI1241" s="485">
        <f t="shared" si="577"/>
        <v>0</v>
      </c>
      <c r="AJ1241" s="486">
        <f t="shared" si="578"/>
        <v>0</v>
      </c>
      <c r="AK1241" s="483">
        <f t="shared" si="579"/>
        <v>0</v>
      </c>
      <c r="AL1241" s="484">
        <f t="shared" si="580"/>
        <v>0</v>
      </c>
      <c r="AM1241" s="485">
        <f t="shared" si="581"/>
        <v>0</v>
      </c>
      <c r="AN1241" s="486">
        <f t="shared" si="582"/>
        <v>0</v>
      </c>
      <c r="AO1241" s="483">
        <f t="shared" si="583"/>
        <v>0</v>
      </c>
      <c r="AP1241" s="484">
        <f t="shared" si="584"/>
        <v>0</v>
      </c>
      <c r="AQ1241" s="485">
        <f t="shared" si="585"/>
        <v>0</v>
      </c>
      <c r="AR1241" s="486">
        <f t="shared" si="586"/>
        <v>0</v>
      </c>
    </row>
    <row r="1242" spans="1:44" ht="15" customHeight="1">
      <c r="A1242" s="81"/>
      <c r="B1242" s="82"/>
      <c r="C1242" s="85" t="s">
        <v>174</v>
      </c>
      <c r="D1242" s="732" t="str">
        <f>IF(CNGE_2024_M1_Secc1_Sub1!$D111="","",CNGE_2024_M1_Secc1_Sub1!$D111)</f>
        <v>INSTITUTO VERACRUZANO DE LA CULTURA</v>
      </c>
      <c r="E1242" s="733"/>
      <c r="F1242" s="733"/>
      <c r="G1242" s="733"/>
      <c r="H1242" s="733"/>
      <c r="I1242" s="733"/>
      <c r="J1242" s="733"/>
      <c r="K1242" s="733"/>
      <c r="L1242" s="734"/>
      <c r="M1242" s="111"/>
      <c r="N1242" s="111"/>
      <c r="O1242" s="111"/>
      <c r="P1242" s="111"/>
      <c r="Q1242" s="111"/>
      <c r="R1242" s="111"/>
      <c r="S1242" s="111"/>
      <c r="T1242" s="111"/>
      <c r="U1242" s="111"/>
      <c r="V1242" s="111"/>
      <c r="W1242" s="111"/>
      <c r="X1242" s="111"/>
      <c r="Y1242" s="111"/>
      <c r="Z1242" s="111"/>
      <c r="AA1242" s="111"/>
      <c r="AB1242" s="111"/>
      <c r="AC1242" s="111"/>
      <c r="AD1242" s="111"/>
      <c r="AE1242" s="8"/>
      <c r="AG1242" s="483">
        <f t="shared" si="575"/>
        <v>0</v>
      </c>
      <c r="AH1242" s="484">
        <f t="shared" si="576"/>
        <v>0</v>
      </c>
      <c r="AI1242" s="485">
        <f t="shared" si="577"/>
        <v>0</v>
      </c>
      <c r="AJ1242" s="486">
        <f t="shared" si="578"/>
        <v>0</v>
      </c>
      <c r="AK1242" s="483">
        <f t="shared" si="579"/>
        <v>0</v>
      </c>
      <c r="AL1242" s="484">
        <f t="shared" si="580"/>
        <v>0</v>
      </c>
      <c r="AM1242" s="485">
        <f t="shared" si="581"/>
        <v>0</v>
      </c>
      <c r="AN1242" s="486">
        <f t="shared" si="582"/>
        <v>0</v>
      </c>
      <c r="AO1242" s="483">
        <f t="shared" si="583"/>
        <v>0</v>
      </c>
      <c r="AP1242" s="484">
        <f t="shared" si="584"/>
        <v>0</v>
      </c>
      <c r="AQ1242" s="485">
        <f t="shared" si="585"/>
        <v>0</v>
      </c>
      <c r="AR1242" s="486">
        <f t="shared" si="586"/>
        <v>0</v>
      </c>
    </row>
    <row r="1243" spans="1:44" ht="30" customHeight="1">
      <c r="A1243" s="81"/>
      <c r="B1243" s="82"/>
      <c r="C1243" s="85" t="s">
        <v>175</v>
      </c>
      <c r="D1243" s="732" t="str">
        <f>IF(CNGE_2024_M1_Secc1_Sub1!$D112="","",CNGE_2024_M1_Secc1_Sub1!$D112)</f>
        <v>PROCURADURIA ESTATAL DE PROTECCION AL MEDIO AMBIENTE</v>
      </c>
      <c r="E1243" s="733"/>
      <c r="F1243" s="733"/>
      <c r="G1243" s="733"/>
      <c r="H1243" s="733"/>
      <c r="I1243" s="733"/>
      <c r="J1243" s="733"/>
      <c r="K1243" s="733"/>
      <c r="L1243" s="734"/>
      <c r="M1243" s="111"/>
      <c r="N1243" s="111"/>
      <c r="O1243" s="111"/>
      <c r="P1243" s="111"/>
      <c r="Q1243" s="111"/>
      <c r="R1243" s="111"/>
      <c r="S1243" s="111"/>
      <c r="T1243" s="111"/>
      <c r="U1243" s="111"/>
      <c r="V1243" s="111"/>
      <c r="W1243" s="111"/>
      <c r="X1243" s="111"/>
      <c r="Y1243" s="111"/>
      <c r="Z1243" s="111"/>
      <c r="AA1243" s="111"/>
      <c r="AB1243" s="111"/>
      <c r="AC1243" s="111"/>
      <c r="AD1243" s="111"/>
      <c r="AE1243" s="8"/>
      <c r="AG1243" s="483">
        <f t="shared" si="575"/>
        <v>0</v>
      </c>
      <c r="AH1243" s="484">
        <f t="shared" si="576"/>
        <v>0</v>
      </c>
      <c r="AI1243" s="485">
        <f t="shared" si="577"/>
        <v>0</v>
      </c>
      <c r="AJ1243" s="486">
        <f t="shared" si="578"/>
        <v>0</v>
      </c>
      <c r="AK1243" s="483">
        <f t="shared" si="579"/>
        <v>0</v>
      </c>
      <c r="AL1243" s="484">
        <f t="shared" si="580"/>
        <v>0</v>
      </c>
      <c r="AM1243" s="485">
        <f t="shared" si="581"/>
        <v>0</v>
      </c>
      <c r="AN1243" s="486">
        <f t="shared" si="582"/>
        <v>0</v>
      </c>
      <c r="AO1243" s="483">
        <f t="shared" si="583"/>
        <v>0</v>
      </c>
      <c r="AP1243" s="484">
        <f t="shared" si="584"/>
        <v>0</v>
      </c>
      <c r="AQ1243" s="485">
        <f t="shared" si="585"/>
        <v>0</v>
      </c>
      <c r="AR1243" s="486">
        <f t="shared" si="586"/>
        <v>0</v>
      </c>
    </row>
    <row r="1244" spans="1:44" ht="15" customHeight="1">
      <c r="A1244" s="81"/>
      <c r="B1244" s="82"/>
      <c r="C1244" s="85" t="s">
        <v>176</v>
      </c>
      <c r="D1244" s="732" t="str">
        <f>IF(CNGE_2024_M1_Secc1_Sub1!$D113="","",CNGE_2024_M1_Secc1_Sub1!$D113)</f>
        <v>FIDEICOMISO FONDO DEL FUTURO</v>
      </c>
      <c r="E1244" s="733"/>
      <c r="F1244" s="733"/>
      <c r="G1244" s="733"/>
      <c r="H1244" s="733"/>
      <c r="I1244" s="733"/>
      <c r="J1244" s="733"/>
      <c r="K1244" s="733"/>
      <c r="L1244" s="734"/>
      <c r="M1244" s="111"/>
      <c r="N1244" s="111"/>
      <c r="O1244" s="111"/>
      <c r="P1244" s="111"/>
      <c r="Q1244" s="111"/>
      <c r="R1244" s="111"/>
      <c r="S1244" s="111"/>
      <c r="T1244" s="111"/>
      <c r="U1244" s="111"/>
      <c r="V1244" s="111"/>
      <c r="W1244" s="111"/>
      <c r="X1244" s="111"/>
      <c r="Y1244" s="111"/>
      <c r="Z1244" s="111"/>
      <c r="AA1244" s="111"/>
      <c r="AB1244" s="111"/>
      <c r="AC1244" s="111"/>
      <c r="AD1244" s="111"/>
      <c r="AE1244" s="8"/>
      <c r="AG1244" s="483">
        <f t="shared" si="575"/>
        <v>0</v>
      </c>
      <c r="AH1244" s="484">
        <f t="shared" si="576"/>
        <v>0</v>
      </c>
      <c r="AI1244" s="485">
        <f t="shared" si="577"/>
        <v>0</v>
      </c>
      <c r="AJ1244" s="486">
        <f t="shared" si="578"/>
        <v>0</v>
      </c>
      <c r="AK1244" s="483">
        <f t="shared" si="579"/>
        <v>0</v>
      </c>
      <c r="AL1244" s="484">
        <f t="shared" si="580"/>
        <v>0</v>
      </c>
      <c r="AM1244" s="485">
        <f t="shared" si="581"/>
        <v>0</v>
      </c>
      <c r="AN1244" s="486">
        <f t="shared" si="582"/>
        <v>0</v>
      </c>
      <c r="AO1244" s="483">
        <f t="shared" si="583"/>
        <v>0</v>
      </c>
      <c r="AP1244" s="484">
        <f t="shared" si="584"/>
        <v>0</v>
      </c>
      <c r="AQ1244" s="485">
        <f t="shared" si="585"/>
        <v>0</v>
      </c>
      <c r="AR1244" s="486">
        <f t="shared" si="586"/>
        <v>0</v>
      </c>
    </row>
    <row r="1245" spans="1:44" ht="15" hidden="1" customHeight="1">
      <c r="A1245" s="81"/>
      <c r="B1245" s="82"/>
      <c r="C1245" s="85" t="s">
        <v>177</v>
      </c>
      <c r="D1245" s="623" t="str">
        <f>IF(CNGE_2024_M1_Secc1_Sub1!$D114="","",CNGE_2024_M1_Secc1_Sub1!$D114)</f>
        <v/>
      </c>
      <c r="E1245" s="624"/>
      <c r="F1245" s="624"/>
      <c r="G1245" s="624"/>
      <c r="H1245" s="624"/>
      <c r="I1245" s="624"/>
      <c r="J1245" s="624"/>
      <c r="K1245" s="624"/>
      <c r="L1245" s="625"/>
      <c r="M1245" s="111"/>
      <c r="N1245" s="111"/>
      <c r="O1245" s="111"/>
      <c r="P1245" s="111"/>
      <c r="Q1245" s="111"/>
      <c r="R1245" s="111"/>
      <c r="S1245" s="111"/>
      <c r="T1245" s="111"/>
      <c r="U1245" s="111"/>
      <c r="V1245" s="111"/>
      <c r="W1245" s="111"/>
      <c r="X1245" s="111"/>
      <c r="Y1245" s="111"/>
      <c r="Z1245" s="111"/>
      <c r="AA1245" s="111"/>
      <c r="AB1245" s="111"/>
      <c r="AC1245" s="111"/>
      <c r="AD1245" s="111"/>
      <c r="AE1245" s="8"/>
      <c r="AG1245" s="483">
        <f t="shared" si="575"/>
        <v>0</v>
      </c>
      <c r="AH1245" s="484">
        <f t="shared" si="576"/>
        <v>0</v>
      </c>
      <c r="AI1245" s="485">
        <f t="shared" si="577"/>
        <v>0</v>
      </c>
      <c r="AJ1245" s="486">
        <f t="shared" si="578"/>
        <v>0</v>
      </c>
      <c r="AK1245" s="483">
        <f t="shared" si="579"/>
        <v>0</v>
      </c>
      <c r="AL1245" s="484">
        <f t="shared" si="580"/>
        <v>0</v>
      </c>
      <c r="AM1245" s="485">
        <f t="shared" si="581"/>
        <v>0</v>
      </c>
      <c r="AN1245" s="486">
        <f t="shared" si="582"/>
        <v>0</v>
      </c>
      <c r="AO1245" s="483">
        <f t="shared" si="583"/>
        <v>0</v>
      </c>
      <c r="AP1245" s="484">
        <f t="shared" si="584"/>
        <v>0</v>
      </c>
      <c r="AQ1245" s="485">
        <f t="shared" si="585"/>
        <v>0</v>
      </c>
      <c r="AR1245" s="486">
        <f t="shared" si="586"/>
        <v>0</v>
      </c>
    </row>
    <row r="1246" spans="1:44" ht="15" hidden="1" customHeight="1">
      <c r="A1246" s="81"/>
      <c r="B1246" s="82"/>
      <c r="C1246" s="85" t="s">
        <v>178</v>
      </c>
      <c r="D1246" s="623" t="str">
        <f>IF(CNGE_2024_M1_Secc1_Sub1!$D115="","",CNGE_2024_M1_Secc1_Sub1!$D115)</f>
        <v/>
      </c>
      <c r="E1246" s="624"/>
      <c r="F1246" s="624"/>
      <c r="G1246" s="624"/>
      <c r="H1246" s="624"/>
      <c r="I1246" s="624"/>
      <c r="J1246" s="624"/>
      <c r="K1246" s="624"/>
      <c r="L1246" s="625"/>
      <c r="M1246" s="111"/>
      <c r="N1246" s="111"/>
      <c r="O1246" s="111"/>
      <c r="P1246" s="111"/>
      <c r="Q1246" s="111"/>
      <c r="R1246" s="111"/>
      <c r="S1246" s="111"/>
      <c r="T1246" s="111"/>
      <c r="U1246" s="111"/>
      <c r="V1246" s="111"/>
      <c r="W1246" s="111"/>
      <c r="X1246" s="111"/>
      <c r="Y1246" s="111"/>
      <c r="Z1246" s="111"/>
      <c r="AA1246" s="111"/>
      <c r="AB1246" s="111"/>
      <c r="AC1246" s="111"/>
      <c r="AD1246" s="111"/>
      <c r="AE1246" s="8"/>
      <c r="AG1246" s="483">
        <f t="shared" si="575"/>
        <v>0</v>
      </c>
      <c r="AH1246" s="484">
        <f t="shared" si="576"/>
        <v>0</v>
      </c>
      <c r="AI1246" s="485">
        <f t="shared" si="577"/>
        <v>0</v>
      </c>
      <c r="AJ1246" s="486">
        <f t="shared" si="578"/>
        <v>0</v>
      </c>
      <c r="AK1246" s="483">
        <f t="shared" si="579"/>
        <v>0</v>
      </c>
      <c r="AL1246" s="484">
        <f t="shared" si="580"/>
        <v>0</v>
      </c>
      <c r="AM1246" s="485">
        <f t="shared" si="581"/>
        <v>0</v>
      </c>
      <c r="AN1246" s="486">
        <f t="shared" si="582"/>
        <v>0</v>
      </c>
      <c r="AO1246" s="483">
        <f t="shared" si="583"/>
        <v>0</v>
      </c>
      <c r="AP1246" s="484">
        <f t="shared" si="584"/>
        <v>0</v>
      </c>
      <c r="AQ1246" s="485">
        <f t="shared" si="585"/>
        <v>0</v>
      </c>
      <c r="AR1246" s="486">
        <f t="shared" si="586"/>
        <v>0</v>
      </c>
    </row>
    <row r="1247" spans="1:44" ht="15" hidden="1" customHeight="1">
      <c r="A1247" s="81"/>
      <c r="B1247" s="82"/>
      <c r="C1247" s="85" t="s">
        <v>179</v>
      </c>
      <c r="D1247" s="623" t="str">
        <f>IF(CNGE_2024_M1_Secc1_Sub1!$D116="","",CNGE_2024_M1_Secc1_Sub1!$D116)</f>
        <v/>
      </c>
      <c r="E1247" s="624"/>
      <c r="F1247" s="624"/>
      <c r="G1247" s="624"/>
      <c r="H1247" s="624"/>
      <c r="I1247" s="624"/>
      <c r="J1247" s="624"/>
      <c r="K1247" s="624"/>
      <c r="L1247" s="625"/>
      <c r="M1247" s="111"/>
      <c r="N1247" s="111"/>
      <c r="O1247" s="111"/>
      <c r="P1247" s="111"/>
      <c r="Q1247" s="111"/>
      <c r="R1247" s="111"/>
      <c r="S1247" s="111"/>
      <c r="T1247" s="111"/>
      <c r="U1247" s="111"/>
      <c r="V1247" s="111"/>
      <c r="W1247" s="111"/>
      <c r="X1247" s="111"/>
      <c r="Y1247" s="111"/>
      <c r="Z1247" s="111"/>
      <c r="AA1247" s="111"/>
      <c r="AB1247" s="111"/>
      <c r="AC1247" s="111"/>
      <c r="AD1247" s="111"/>
      <c r="AE1247" s="8"/>
      <c r="AG1247" s="483">
        <f t="shared" si="575"/>
        <v>0</v>
      </c>
      <c r="AH1247" s="484">
        <f t="shared" si="576"/>
        <v>0</v>
      </c>
      <c r="AI1247" s="485">
        <f t="shared" si="577"/>
        <v>0</v>
      </c>
      <c r="AJ1247" s="486">
        <f t="shared" si="578"/>
        <v>0</v>
      </c>
      <c r="AK1247" s="483">
        <f t="shared" si="579"/>
        <v>0</v>
      </c>
      <c r="AL1247" s="484">
        <f t="shared" si="580"/>
        <v>0</v>
      </c>
      <c r="AM1247" s="485">
        <f t="shared" si="581"/>
        <v>0</v>
      </c>
      <c r="AN1247" s="486">
        <f t="shared" si="582"/>
        <v>0</v>
      </c>
      <c r="AO1247" s="483">
        <f t="shared" si="583"/>
        <v>0</v>
      </c>
      <c r="AP1247" s="484">
        <f t="shared" si="584"/>
        <v>0</v>
      </c>
      <c r="AQ1247" s="485">
        <f t="shared" si="585"/>
        <v>0</v>
      </c>
      <c r="AR1247" s="486">
        <f t="shared" si="586"/>
        <v>0</v>
      </c>
    </row>
    <row r="1248" spans="1:44" ht="15" hidden="1" customHeight="1">
      <c r="A1248" s="81"/>
      <c r="B1248" s="82"/>
      <c r="C1248" s="85" t="s">
        <v>180</v>
      </c>
      <c r="D1248" s="623" t="str">
        <f>IF(CNGE_2024_M1_Secc1_Sub1!$D117="","",CNGE_2024_M1_Secc1_Sub1!$D117)</f>
        <v/>
      </c>
      <c r="E1248" s="624"/>
      <c r="F1248" s="624"/>
      <c r="G1248" s="624"/>
      <c r="H1248" s="624"/>
      <c r="I1248" s="624"/>
      <c r="J1248" s="624"/>
      <c r="K1248" s="624"/>
      <c r="L1248" s="625"/>
      <c r="M1248" s="111"/>
      <c r="N1248" s="111"/>
      <c r="O1248" s="111"/>
      <c r="P1248" s="111"/>
      <c r="Q1248" s="111"/>
      <c r="R1248" s="111"/>
      <c r="S1248" s="111"/>
      <c r="T1248" s="111"/>
      <c r="U1248" s="111"/>
      <c r="V1248" s="111"/>
      <c r="W1248" s="111"/>
      <c r="X1248" s="111"/>
      <c r="Y1248" s="111"/>
      <c r="Z1248" s="111"/>
      <c r="AA1248" s="111"/>
      <c r="AB1248" s="111"/>
      <c r="AC1248" s="111"/>
      <c r="AD1248" s="111"/>
      <c r="AE1248" s="8"/>
      <c r="AG1248" s="483">
        <f t="shared" si="575"/>
        <v>0</v>
      </c>
      <c r="AH1248" s="484">
        <f t="shared" si="576"/>
        <v>0</v>
      </c>
      <c r="AI1248" s="485">
        <f t="shared" si="577"/>
        <v>0</v>
      </c>
      <c r="AJ1248" s="486">
        <f t="shared" si="578"/>
        <v>0</v>
      </c>
      <c r="AK1248" s="483">
        <f t="shared" si="579"/>
        <v>0</v>
      </c>
      <c r="AL1248" s="484">
        <f t="shared" si="580"/>
        <v>0</v>
      </c>
      <c r="AM1248" s="485">
        <f t="shared" si="581"/>
        <v>0</v>
      </c>
      <c r="AN1248" s="486">
        <f t="shared" si="582"/>
        <v>0</v>
      </c>
      <c r="AO1248" s="483">
        <f t="shared" si="583"/>
        <v>0</v>
      </c>
      <c r="AP1248" s="484">
        <f t="shared" si="584"/>
        <v>0</v>
      </c>
      <c r="AQ1248" s="485">
        <f t="shared" si="585"/>
        <v>0</v>
      </c>
      <c r="AR1248" s="486">
        <f t="shared" si="586"/>
        <v>0</v>
      </c>
    </row>
    <row r="1249" spans="1:44" ht="15" hidden="1" customHeight="1">
      <c r="A1249" s="81"/>
      <c r="B1249" s="82"/>
      <c r="C1249" s="85" t="s">
        <v>181</v>
      </c>
      <c r="D1249" s="623" t="str">
        <f>IF(CNGE_2024_M1_Secc1_Sub1!$D118="","",CNGE_2024_M1_Secc1_Sub1!$D118)</f>
        <v/>
      </c>
      <c r="E1249" s="624"/>
      <c r="F1249" s="624"/>
      <c r="G1249" s="624"/>
      <c r="H1249" s="624"/>
      <c r="I1249" s="624"/>
      <c r="J1249" s="624"/>
      <c r="K1249" s="624"/>
      <c r="L1249" s="625"/>
      <c r="M1249" s="111"/>
      <c r="N1249" s="111"/>
      <c r="O1249" s="111"/>
      <c r="P1249" s="111"/>
      <c r="Q1249" s="111"/>
      <c r="R1249" s="111"/>
      <c r="S1249" s="111"/>
      <c r="T1249" s="111"/>
      <c r="U1249" s="111"/>
      <c r="V1249" s="111"/>
      <c r="W1249" s="111"/>
      <c r="X1249" s="111"/>
      <c r="Y1249" s="111"/>
      <c r="Z1249" s="111"/>
      <c r="AA1249" s="111"/>
      <c r="AB1249" s="111"/>
      <c r="AC1249" s="111"/>
      <c r="AD1249" s="111"/>
      <c r="AE1249" s="8"/>
      <c r="AG1249" s="483">
        <f t="shared" si="575"/>
        <v>0</v>
      </c>
      <c r="AH1249" s="484">
        <f t="shared" si="576"/>
        <v>0</v>
      </c>
      <c r="AI1249" s="485">
        <f t="shared" si="577"/>
        <v>0</v>
      </c>
      <c r="AJ1249" s="486">
        <f t="shared" si="578"/>
        <v>0</v>
      </c>
      <c r="AK1249" s="483">
        <f t="shared" si="579"/>
        <v>0</v>
      </c>
      <c r="AL1249" s="484">
        <f t="shared" si="580"/>
        <v>0</v>
      </c>
      <c r="AM1249" s="485">
        <f t="shared" si="581"/>
        <v>0</v>
      </c>
      <c r="AN1249" s="486">
        <f t="shared" si="582"/>
        <v>0</v>
      </c>
      <c r="AO1249" s="483">
        <f t="shared" si="583"/>
        <v>0</v>
      </c>
      <c r="AP1249" s="484">
        <f t="shared" si="584"/>
        <v>0</v>
      </c>
      <c r="AQ1249" s="485">
        <f t="shared" si="585"/>
        <v>0</v>
      </c>
      <c r="AR1249" s="486">
        <f t="shared" si="586"/>
        <v>0</v>
      </c>
    </row>
    <row r="1250" spans="1:44" ht="15" hidden="1" customHeight="1">
      <c r="A1250" s="81"/>
      <c r="B1250" s="82"/>
      <c r="C1250" s="85" t="s">
        <v>182</v>
      </c>
      <c r="D1250" s="623" t="str">
        <f>IF(CNGE_2024_M1_Secc1_Sub1!$D119="","",CNGE_2024_M1_Secc1_Sub1!$D119)</f>
        <v/>
      </c>
      <c r="E1250" s="624"/>
      <c r="F1250" s="624"/>
      <c r="G1250" s="624"/>
      <c r="H1250" s="624"/>
      <c r="I1250" s="624"/>
      <c r="J1250" s="624"/>
      <c r="K1250" s="624"/>
      <c r="L1250" s="625"/>
      <c r="M1250" s="111"/>
      <c r="N1250" s="111"/>
      <c r="O1250" s="111"/>
      <c r="P1250" s="111"/>
      <c r="Q1250" s="111"/>
      <c r="R1250" s="111"/>
      <c r="S1250" s="111"/>
      <c r="T1250" s="111"/>
      <c r="U1250" s="111"/>
      <c r="V1250" s="111"/>
      <c r="W1250" s="111"/>
      <c r="X1250" s="111"/>
      <c r="Y1250" s="111"/>
      <c r="Z1250" s="111"/>
      <c r="AA1250" s="111"/>
      <c r="AB1250" s="111"/>
      <c r="AC1250" s="111"/>
      <c r="AD1250" s="111"/>
      <c r="AE1250" s="8"/>
      <c r="AG1250" s="483">
        <f t="shared" si="575"/>
        <v>0</v>
      </c>
      <c r="AH1250" s="484">
        <f t="shared" si="576"/>
        <v>0</v>
      </c>
      <c r="AI1250" s="485">
        <f t="shared" si="577"/>
        <v>0</v>
      </c>
      <c r="AJ1250" s="486">
        <f t="shared" si="578"/>
        <v>0</v>
      </c>
      <c r="AK1250" s="483">
        <f t="shared" si="579"/>
        <v>0</v>
      </c>
      <c r="AL1250" s="484">
        <f t="shared" si="580"/>
        <v>0</v>
      </c>
      <c r="AM1250" s="485">
        <f t="shared" si="581"/>
        <v>0</v>
      </c>
      <c r="AN1250" s="486">
        <f t="shared" si="582"/>
        <v>0</v>
      </c>
      <c r="AO1250" s="483">
        <f t="shared" si="583"/>
        <v>0</v>
      </c>
      <c r="AP1250" s="484">
        <f t="shared" si="584"/>
        <v>0</v>
      </c>
      <c r="AQ1250" s="485">
        <f t="shared" si="585"/>
        <v>0</v>
      </c>
      <c r="AR1250" s="486">
        <f t="shared" si="586"/>
        <v>0</v>
      </c>
    </row>
    <row r="1251" spans="1:44" ht="15" hidden="1" customHeight="1">
      <c r="A1251" s="81"/>
      <c r="B1251" s="82"/>
      <c r="C1251" s="85" t="s">
        <v>183</v>
      </c>
      <c r="D1251" s="623" t="str">
        <f>IF(CNGE_2024_M1_Secc1_Sub1!$D120="","",CNGE_2024_M1_Secc1_Sub1!$D120)</f>
        <v/>
      </c>
      <c r="E1251" s="624"/>
      <c r="F1251" s="624"/>
      <c r="G1251" s="624"/>
      <c r="H1251" s="624"/>
      <c r="I1251" s="624"/>
      <c r="J1251" s="624"/>
      <c r="K1251" s="624"/>
      <c r="L1251" s="625"/>
      <c r="M1251" s="111"/>
      <c r="N1251" s="111"/>
      <c r="O1251" s="111"/>
      <c r="P1251" s="111"/>
      <c r="Q1251" s="111"/>
      <c r="R1251" s="111"/>
      <c r="S1251" s="111"/>
      <c r="T1251" s="111"/>
      <c r="U1251" s="111"/>
      <c r="V1251" s="111"/>
      <c r="W1251" s="111"/>
      <c r="X1251" s="111"/>
      <c r="Y1251" s="111"/>
      <c r="Z1251" s="111"/>
      <c r="AA1251" s="111"/>
      <c r="AB1251" s="111"/>
      <c r="AC1251" s="111"/>
      <c r="AD1251" s="111"/>
      <c r="AE1251" s="8"/>
      <c r="AG1251" s="483">
        <f t="shared" si="575"/>
        <v>0</v>
      </c>
      <c r="AH1251" s="484">
        <f t="shared" si="576"/>
        <v>0</v>
      </c>
      <c r="AI1251" s="485">
        <f t="shared" si="577"/>
        <v>0</v>
      </c>
      <c r="AJ1251" s="486">
        <f t="shared" si="578"/>
        <v>0</v>
      </c>
      <c r="AK1251" s="483">
        <f t="shared" si="579"/>
        <v>0</v>
      </c>
      <c r="AL1251" s="484">
        <f t="shared" si="580"/>
        <v>0</v>
      </c>
      <c r="AM1251" s="485">
        <f t="shared" si="581"/>
        <v>0</v>
      </c>
      <c r="AN1251" s="486">
        <f t="shared" si="582"/>
        <v>0</v>
      </c>
      <c r="AO1251" s="483">
        <f t="shared" si="583"/>
        <v>0</v>
      </c>
      <c r="AP1251" s="484">
        <f t="shared" si="584"/>
        <v>0</v>
      </c>
      <c r="AQ1251" s="485">
        <f t="shared" si="585"/>
        <v>0</v>
      </c>
      <c r="AR1251" s="486">
        <f t="shared" si="586"/>
        <v>0</v>
      </c>
    </row>
    <row r="1252" spans="1:44" ht="15" hidden="1" customHeight="1">
      <c r="A1252" s="81"/>
      <c r="B1252" s="82"/>
      <c r="C1252" s="85" t="s">
        <v>184</v>
      </c>
      <c r="D1252" s="623" t="str">
        <f>IF(CNGE_2024_M1_Secc1_Sub1!$D121="","",CNGE_2024_M1_Secc1_Sub1!$D121)</f>
        <v/>
      </c>
      <c r="E1252" s="624"/>
      <c r="F1252" s="624"/>
      <c r="G1252" s="624"/>
      <c r="H1252" s="624"/>
      <c r="I1252" s="624"/>
      <c r="J1252" s="624"/>
      <c r="K1252" s="624"/>
      <c r="L1252" s="625"/>
      <c r="M1252" s="111"/>
      <c r="N1252" s="111"/>
      <c r="O1252" s="111"/>
      <c r="P1252" s="111"/>
      <c r="Q1252" s="111"/>
      <c r="R1252" s="111"/>
      <c r="S1252" s="111"/>
      <c r="T1252" s="111"/>
      <c r="U1252" s="111"/>
      <c r="V1252" s="111"/>
      <c r="W1252" s="111"/>
      <c r="X1252" s="111"/>
      <c r="Y1252" s="111"/>
      <c r="Z1252" s="111"/>
      <c r="AA1252" s="111"/>
      <c r="AB1252" s="111"/>
      <c r="AC1252" s="111"/>
      <c r="AD1252" s="111"/>
      <c r="AE1252" s="8"/>
      <c r="AG1252" s="483">
        <f t="shared" si="575"/>
        <v>0</v>
      </c>
      <c r="AH1252" s="484">
        <f t="shared" si="576"/>
        <v>0</v>
      </c>
      <c r="AI1252" s="485">
        <f t="shared" si="577"/>
        <v>0</v>
      </c>
      <c r="AJ1252" s="486">
        <f t="shared" si="578"/>
        <v>0</v>
      </c>
      <c r="AK1252" s="483">
        <f t="shared" si="579"/>
        <v>0</v>
      </c>
      <c r="AL1252" s="484">
        <f t="shared" si="580"/>
        <v>0</v>
      </c>
      <c r="AM1252" s="485">
        <f t="shared" si="581"/>
        <v>0</v>
      </c>
      <c r="AN1252" s="486">
        <f t="shared" si="582"/>
        <v>0</v>
      </c>
      <c r="AO1252" s="483">
        <f t="shared" si="583"/>
        <v>0</v>
      </c>
      <c r="AP1252" s="484">
        <f t="shared" si="584"/>
        <v>0</v>
      </c>
      <c r="AQ1252" s="485">
        <f t="shared" si="585"/>
        <v>0</v>
      </c>
      <c r="AR1252" s="486">
        <f t="shared" si="586"/>
        <v>0</v>
      </c>
    </row>
    <row r="1253" spans="1:44" ht="15" hidden="1" customHeight="1">
      <c r="A1253" s="81"/>
      <c r="B1253" s="82"/>
      <c r="C1253" s="85" t="s">
        <v>185</v>
      </c>
      <c r="D1253" s="623" t="str">
        <f>IF(CNGE_2024_M1_Secc1_Sub1!$D122="","",CNGE_2024_M1_Secc1_Sub1!$D122)</f>
        <v/>
      </c>
      <c r="E1253" s="624"/>
      <c r="F1253" s="624"/>
      <c r="G1253" s="624"/>
      <c r="H1253" s="624"/>
      <c r="I1253" s="624"/>
      <c r="J1253" s="624"/>
      <c r="K1253" s="624"/>
      <c r="L1253" s="625"/>
      <c r="M1253" s="111"/>
      <c r="N1253" s="111"/>
      <c r="O1253" s="111"/>
      <c r="P1253" s="111"/>
      <c r="Q1253" s="111"/>
      <c r="R1253" s="111"/>
      <c r="S1253" s="111"/>
      <c r="T1253" s="111"/>
      <c r="U1253" s="111"/>
      <c r="V1253" s="111"/>
      <c r="W1253" s="111"/>
      <c r="X1253" s="111"/>
      <c r="Y1253" s="111"/>
      <c r="Z1253" s="111"/>
      <c r="AA1253" s="111"/>
      <c r="AB1253" s="111"/>
      <c r="AC1253" s="111"/>
      <c r="AD1253" s="111"/>
      <c r="AE1253" s="8"/>
      <c r="AG1253" s="483">
        <f t="shared" si="575"/>
        <v>0</v>
      </c>
      <c r="AH1253" s="484">
        <f t="shared" si="576"/>
        <v>0</v>
      </c>
      <c r="AI1253" s="485">
        <f t="shared" si="577"/>
        <v>0</v>
      </c>
      <c r="AJ1253" s="486">
        <f t="shared" si="578"/>
        <v>0</v>
      </c>
      <c r="AK1253" s="483">
        <f t="shared" si="579"/>
        <v>0</v>
      </c>
      <c r="AL1253" s="484">
        <f t="shared" si="580"/>
        <v>0</v>
      </c>
      <c r="AM1253" s="485">
        <f t="shared" si="581"/>
        <v>0</v>
      </c>
      <c r="AN1253" s="486">
        <f t="shared" si="582"/>
        <v>0</v>
      </c>
      <c r="AO1253" s="483">
        <f t="shared" si="583"/>
        <v>0</v>
      </c>
      <c r="AP1253" s="484">
        <f t="shared" si="584"/>
        <v>0</v>
      </c>
      <c r="AQ1253" s="485">
        <f t="shared" si="585"/>
        <v>0</v>
      </c>
      <c r="AR1253" s="486">
        <f t="shared" si="586"/>
        <v>0</v>
      </c>
    </row>
    <row r="1254" spans="1:44" ht="15" hidden="1" customHeight="1">
      <c r="A1254" s="81"/>
      <c r="B1254" s="82"/>
      <c r="C1254" s="85" t="s">
        <v>186</v>
      </c>
      <c r="D1254" s="623" t="str">
        <f>IF(CNGE_2024_M1_Secc1_Sub1!$D123="","",CNGE_2024_M1_Secc1_Sub1!$D123)</f>
        <v/>
      </c>
      <c r="E1254" s="624"/>
      <c r="F1254" s="624"/>
      <c r="G1254" s="624"/>
      <c r="H1254" s="624"/>
      <c r="I1254" s="624"/>
      <c r="J1254" s="624"/>
      <c r="K1254" s="624"/>
      <c r="L1254" s="625"/>
      <c r="M1254" s="111"/>
      <c r="N1254" s="111"/>
      <c r="O1254" s="111"/>
      <c r="P1254" s="111"/>
      <c r="Q1254" s="111"/>
      <c r="R1254" s="111"/>
      <c r="S1254" s="111"/>
      <c r="T1254" s="111"/>
      <c r="U1254" s="111"/>
      <c r="V1254" s="111"/>
      <c r="W1254" s="111"/>
      <c r="X1254" s="111"/>
      <c r="Y1254" s="111"/>
      <c r="Z1254" s="111"/>
      <c r="AA1254" s="111"/>
      <c r="AB1254" s="111"/>
      <c r="AC1254" s="111"/>
      <c r="AD1254" s="111"/>
      <c r="AE1254" s="8"/>
      <c r="AG1254" s="483">
        <f t="shared" si="575"/>
        <v>0</v>
      </c>
      <c r="AH1254" s="484">
        <f t="shared" si="576"/>
        <v>0</v>
      </c>
      <c r="AI1254" s="485">
        <f t="shared" si="577"/>
        <v>0</v>
      </c>
      <c r="AJ1254" s="486">
        <f t="shared" si="578"/>
        <v>0</v>
      </c>
      <c r="AK1254" s="483">
        <f t="shared" si="579"/>
        <v>0</v>
      </c>
      <c r="AL1254" s="484">
        <f t="shared" si="580"/>
        <v>0</v>
      </c>
      <c r="AM1254" s="485">
        <f t="shared" si="581"/>
        <v>0</v>
      </c>
      <c r="AN1254" s="486">
        <f t="shared" si="582"/>
        <v>0</v>
      </c>
      <c r="AO1254" s="483">
        <f t="shared" si="583"/>
        <v>0</v>
      </c>
      <c r="AP1254" s="484">
        <f t="shared" si="584"/>
        <v>0</v>
      </c>
      <c r="AQ1254" s="485">
        <f t="shared" si="585"/>
        <v>0</v>
      </c>
      <c r="AR1254" s="486">
        <f t="shared" si="586"/>
        <v>0</v>
      </c>
    </row>
    <row r="1255" spans="1:44" ht="15" hidden="1" customHeight="1">
      <c r="A1255" s="81"/>
      <c r="B1255" s="82"/>
      <c r="C1255" s="85" t="s">
        <v>187</v>
      </c>
      <c r="D1255" s="623" t="str">
        <f>IF(CNGE_2024_M1_Secc1_Sub1!$D124="","",CNGE_2024_M1_Secc1_Sub1!$D124)</f>
        <v/>
      </c>
      <c r="E1255" s="624"/>
      <c r="F1255" s="624"/>
      <c r="G1255" s="624"/>
      <c r="H1255" s="624"/>
      <c r="I1255" s="624"/>
      <c r="J1255" s="624"/>
      <c r="K1255" s="624"/>
      <c r="L1255" s="625"/>
      <c r="M1255" s="111"/>
      <c r="N1255" s="111"/>
      <c r="O1255" s="111"/>
      <c r="P1255" s="111"/>
      <c r="Q1255" s="111"/>
      <c r="R1255" s="111"/>
      <c r="S1255" s="111"/>
      <c r="T1255" s="111"/>
      <c r="U1255" s="111"/>
      <c r="V1255" s="111"/>
      <c r="W1255" s="111"/>
      <c r="X1255" s="111"/>
      <c r="Y1255" s="111"/>
      <c r="Z1255" s="111"/>
      <c r="AA1255" s="111"/>
      <c r="AB1255" s="111"/>
      <c r="AC1255" s="111"/>
      <c r="AD1255" s="111"/>
      <c r="AE1255" s="8"/>
      <c r="AG1255" s="483">
        <f t="shared" si="575"/>
        <v>0</v>
      </c>
      <c r="AH1255" s="484">
        <f t="shared" si="576"/>
        <v>0</v>
      </c>
      <c r="AI1255" s="485">
        <f t="shared" si="577"/>
        <v>0</v>
      </c>
      <c r="AJ1255" s="486">
        <f t="shared" si="578"/>
        <v>0</v>
      </c>
      <c r="AK1255" s="483">
        <f t="shared" si="579"/>
        <v>0</v>
      </c>
      <c r="AL1255" s="484">
        <f t="shared" si="580"/>
        <v>0</v>
      </c>
      <c r="AM1255" s="485">
        <f t="shared" si="581"/>
        <v>0</v>
      </c>
      <c r="AN1255" s="486">
        <f t="shared" si="582"/>
        <v>0</v>
      </c>
      <c r="AO1255" s="483">
        <f t="shared" si="583"/>
        <v>0</v>
      </c>
      <c r="AP1255" s="484">
        <f t="shared" si="584"/>
        <v>0</v>
      </c>
      <c r="AQ1255" s="485">
        <f t="shared" si="585"/>
        <v>0</v>
      </c>
      <c r="AR1255" s="486">
        <f t="shared" si="586"/>
        <v>0</v>
      </c>
    </row>
    <row r="1256" spans="1:44" ht="15" hidden="1" customHeight="1">
      <c r="A1256" s="81"/>
      <c r="B1256" s="82"/>
      <c r="C1256" s="85" t="s">
        <v>188</v>
      </c>
      <c r="D1256" s="623" t="str">
        <f>IF(CNGE_2024_M1_Secc1_Sub1!$D125="","",CNGE_2024_M1_Secc1_Sub1!$D125)</f>
        <v/>
      </c>
      <c r="E1256" s="624"/>
      <c r="F1256" s="624"/>
      <c r="G1256" s="624"/>
      <c r="H1256" s="624"/>
      <c r="I1256" s="624"/>
      <c r="J1256" s="624"/>
      <c r="K1256" s="624"/>
      <c r="L1256" s="625"/>
      <c r="M1256" s="111"/>
      <c r="N1256" s="111"/>
      <c r="O1256" s="111"/>
      <c r="P1256" s="111"/>
      <c r="Q1256" s="111"/>
      <c r="R1256" s="111"/>
      <c r="S1256" s="111"/>
      <c r="T1256" s="111"/>
      <c r="U1256" s="111"/>
      <c r="V1256" s="111"/>
      <c r="W1256" s="111"/>
      <c r="X1256" s="111"/>
      <c r="Y1256" s="111"/>
      <c r="Z1256" s="111"/>
      <c r="AA1256" s="111"/>
      <c r="AB1256" s="111"/>
      <c r="AC1256" s="111"/>
      <c r="AD1256" s="111"/>
      <c r="AE1256" s="8"/>
      <c r="AG1256" s="483">
        <f t="shared" si="575"/>
        <v>0</v>
      </c>
      <c r="AH1256" s="484">
        <f t="shared" si="576"/>
        <v>0</v>
      </c>
      <c r="AI1256" s="485">
        <f t="shared" si="577"/>
        <v>0</v>
      </c>
      <c r="AJ1256" s="486">
        <f t="shared" si="578"/>
        <v>0</v>
      </c>
      <c r="AK1256" s="483">
        <f t="shared" si="579"/>
        <v>0</v>
      </c>
      <c r="AL1256" s="484">
        <f t="shared" si="580"/>
        <v>0</v>
      </c>
      <c r="AM1256" s="485">
        <f t="shared" si="581"/>
        <v>0</v>
      </c>
      <c r="AN1256" s="486">
        <f t="shared" si="582"/>
        <v>0</v>
      </c>
      <c r="AO1256" s="483">
        <f t="shared" si="583"/>
        <v>0</v>
      </c>
      <c r="AP1256" s="484">
        <f t="shared" si="584"/>
        <v>0</v>
      </c>
      <c r="AQ1256" s="485">
        <f t="shared" si="585"/>
        <v>0</v>
      </c>
      <c r="AR1256" s="486">
        <f t="shared" si="586"/>
        <v>0</v>
      </c>
    </row>
    <row r="1257" spans="1:44" ht="15" hidden="1" customHeight="1">
      <c r="A1257" s="81"/>
      <c r="B1257" s="82"/>
      <c r="C1257" s="85" t="s">
        <v>189</v>
      </c>
      <c r="D1257" s="623" t="str">
        <f>IF(CNGE_2024_M1_Secc1_Sub1!$D126="","",CNGE_2024_M1_Secc1_Sub1!$D126)</f>
        <v/>
      </c>
      <c r="E1257" s="624"/>
      <c r="F1257" s="624"/>
      <c r="G1257" s="624"/>
      <c r="H1257" s="624"/>
      <c r="I1257" s="624"/>
      <c r="J1257" s="624"/>
      <c r="K1257" s="624"/>
      <c r="L1257" s="625"/>
      <c r="M1257" s="111"/>
      <c r="N1257" s="111"/>
      <c r="O1257" s="111"/>
      <c r="P1257" s="111"/>
      <c r="Q1257" s="111"/>
      <c r="R1257" s="111"/>
      <c r="S1257" s="111"/>
      <c r="T1257" s="111"/>
      <c r="U1257" s="111"/>
      <c r="V1257" s="111"/>
      <c r="W1257" s="111"/>
      <c r="X1257" s="111"/>
      <c r="Y1257" s="111"/>
      <c r="Z1257" s="111"/>
      <c r="AA1257" s="111"/>
      <c r="AB1257" s="111"/>
      <c r="AC1257" s="111"/>
      <c r="AD1257" s="111"/>
      <c r="AE1257" s="8"/>
      <c r="AG1257" s="483">
        <f t="shared" si="575"/>
        <v>0</v>
      </c>
      <c r="AH1257" s="484">
        <f t="shared" si="576"/>
        <v>0</v>
      </c>
      <c r="AI1257" s="485">
        <f t="shared" si="577"/>
        <v>0</v>
      </c>
      <c r="AJ1257" s="486">
        <f t="shared" si="578"/>
        <v>0</v>
      </c>
      <c r="AK1257" s="483">
        <f t="shared" si="579"/>
        <v>0</v>
      </c>
      <c r="AL1257" s="484">
        <f t="shared" si="580"/>
        <v>0</v>
      </c>
      <c r="AM1257" s="485">
        <f t="shared" si="581"/>
        <v>0</v>
      </c>
      <c r="AN1257" s="486">
        <f t="shared" si="582"/>
        <v>0</v>
      </c>
      <c r="AO1257" s="483">
        <f t="shared" si="583"/>
        <v>0</v>
      </c>
      <c r="AP1257" s="484">
        <f t="shared" si="584"/>
        <v>0</v>
      </c>
      <c r="AQ1257" s="485">
        <f t="shared" si="585"/>
        <v>0</v>
      </c>
      <c r="AR1257" s="486">
        <f t="shared" si="586"/>
        <v>0</v>
      </c>
    </row>
    <row r="1258" spans="1:44" ht="15" hidden="1" customHeight="1">
      <c r="A1258" s="81"/>
      <c r="B1258" s="82"/>
      <c r="C1258" s="85" t="s">
        <v>190</v>
      </c>
      <c r="D1258" s="623" t="str">
        <f>IF(CNGE_2024_M1_Secc1_Sub1!$D127="","",CNGE_2024_M1_Secc1_Sub1!$D127)</f>
        <v/>
      </c>
      <c r="E1258" s="624"/>
      <c r="F1258" s="624"/>
      <c r="G1258" s="624"/>
      <c r="H1258" s="624"/>
      <c r="I1258" s="624"/>
      <c r="J1258" s="624"/>
      <c r="K1258" s="624"/>
      <c r="L1258" s="625"/>
      <c r="M1258" s="111"/>
      <c r="N1258" s="111"/>
      <c r="O1258" s="111"/>
      <c r="P1258" s="111"/>
      <c r="Q1258" s="111"/>
      <c r="R1258" s="111"/>
      <c r="S1258" s="111"/>
      <c r="T1258" s="111"/>
      <c r="U1258" s="111"/>
      <c r="V1258" s="111"/>
      <c r="W1258" s="111"/>
      <c r="X1258" s="111"/>
      <c r="Y1258" s="111"/>
      <c r="Z1258" s="111"/>
      <c r="AA1258" s="111"/>
      <c r="AB1258" s="111"/>
      <c r="AC1258" s="111"/>
      <c r="AD1258" s="111"/>
      <c r="AE1258" s="8"/>
      <c r="AG1258" s="483">
        <f t="shared" si="575"/>
        <v>0</v>
      </c>
      <c r="AH1258" s="484">
        <f t="shared" si="576"/>
        <v>0</v>
      </c>
      <c r="AI1258" s="485">
        <f t="shared" si="577"/>
        <v>0</v>
      </c>
      <c r="AJ1258" s="486">
        <f t="shared" si="578"/>
        <v>0</v>
      </c>
      <c r="AK1258" s="483">
        <f t="shared" si="579"/>
        <v>0</v>
      </c>
      <c r="AL1258" s="484">
        <f t="shared" si="580"/>
        <v>0</v>
      </c>
      <c r="AM1258" s="485">
        <f t="shared" si="581"/>
        <v>0</v>
      </c>
      <c r="AN1258" s="486">
        <f t="shared" si="582"/>
        <v>0</v>
      </c>
      <c r="AO1258" s="483">
        <f t="shared" si="583"/>
        <v>0</v>
      </c>
      <c r="AP1258" s="484">
        <f t="shared" si="584"/>
        <v>0</v>
      </c>
      <c r="AQ1258" s="485">
        <f t="shared" si="585"/>
        <v>0</v>
      </c>
      <c r="AR1258" s="486">
        <f t="shared" si="586"/>
        <v>0</v>
      </c>
    </row>
    <row r="1259" spans="1:44" ht="15" hidden="1" customHeight="1">
      <c r="A1259" s="81"/>
      <c r="B1259" s="82"/>
      <c r="C1259" s="85" t="s">
        <v>191</v>
      </c>
      <c r="D1259" s="623" t="str">
        <f>IF(CNGE_2024_M1_Secc1_Sub1!$D128="","",CNGE_2024_M1_Secc1_Sub1!$D128)</f>
        <v/>
      </c>
      <c r="E1259" s="624"/>
      <c r="F1259" s="624"/>
      <c r="G1259" s="624"/>
      <c r="H1259" s="624"/>
      <c r="I1259" s="624"/>
      <c r="J1259" s="624"/>
      <c r="K1259" s="624"/>
      <c r="L1259" s="625"/>
      <c r="M1259" s="111"/>
      <c r="N1259" s="111"/>
      <c r="O1259" s="111"/>
      <c r="P1259" s="111"/>
      <c r="Q1259" s="111"/>
      <c r="R1259" s="111"/>
      <c r="S1259" s="111"/>
      <c r="T1259" s="111"/>
      <c r="U1259" s="111"/>
      <c r="V1259" s="111"/>
      <c r="W1259" s="111"/>
      <c r="X1259" s="111"/>
      <c r="Y1259" s="111"/>
      <c r="Z1259" s="111"/>
      <c r="AA1259" s="111"/>
      <c r="AB1259" s="111"/>
      <c r="AC1259" s="111"/>
      <c r="AD1259" s="111"/>
      <c r="AE1259" s="8"/>
      <c r="AG1259" s="483">
        <f t="shared" si="575"/>
        <v>0</v>
      </c>
      <c r="AH1259" s="484">
        <f t="shared" si="576"/>
        <v>0</v>
      </c>
      <c r="AI1259" s="485">
        <f t="shared" si="577"/>
        <v>0</v>
      </c>
      <c r="AJ1259" s="486">
        <f t="shared" si="578"/>
        <v>0</v>
      </c>
      <c r="AK1259" s="483">
        <f t="shared" si="579"/>
        <v>0</v>
      </c>
      <c r="AL1259" s="484">
        <f t="shared" si="580"/>
        <v>0</v>
      </c>
      <c r="AM1259" s="485">
        <f t="shared" si="581"/>
        <v>0</v>
      </c>
      <c r="AN1259" s="486">
        <f t="shared" si="582"/>
        <v>0</v>
      </c>
      <c r="AO1259" s="483">
        <f t="shared" si="583"/>
        <v>0</v>
      </c>
      <c r="AP1259" s="484">
        <f t="shared" si="584"/>
        <v>0</v>
      </c>
      <c r="AQ1259" s="485">
        <f t="shared" si="585"/>
        <v>0</v>
      </c>
      <c r="AR1259" s="486">
        <f t="shared" si="586"/>
        <v>0</v>
      </c>
    </row>
    <row r="1260" spans="1:44" ht="15" hidden="1" customHeight="1">
      <c r="A1260" s="81"/>
      <c r="B1260" s="82"/>
      <c r="C1260" s="85" t="s">
        <v>192</v>
      </c>
      <c r="D1260" s="623" t="str">
        <f>IF(CNGE_2024_M1_Secc1_Sub1!$D129="","",CNGE_2024_M1_Secc1_Sub1!$D129)</f>
        <v/>
      </c>
      <c r="E1260" s="624"/>
      <c r="F1260" s="624"/>
      <c r="G1260" s="624"/>
      <c r="H1260" s="624"/>
      <c r="I1260" s="624"/>
      <c r="J1260" s="624"/>
      <c r="K1260" s="624"/>
      <c r="L1260" s="625"/>
      <c r="M1260" s="111"/>
      <c r="N1260" s="111"/>
      <c r="O1260" s="111"/>
      <c r="P1260" s="111"/>
      <c r="Q1260" s="111"/>
      <c r="R1260" s="111"/>
      <c r="S1260" s="111"/>
      <c r="T1260" s="111"/>
      <c r="U1260" s="111"/>
      <c r="V1260" s="111"/>
      <c r="W1260" s="111"/>
      <c r="X1260" s="111"/>
      <c r="Y1260" s="111"/>
      <c r="Z1260" s="111"/>
      <c r="AA1260" s="111"/>
      <c r="AB1260" s="111"/>
      <c r="AC1260" s="111"/>
      <c r="AD1260" s="111"/>
      <c r="AE1260" s="8"/>
      <c r="AG1260" s="483">
        <f t="shared" si="575"/>
        <v>0</v>
      </c>
      <c r="AH1260" s="484">
        <f t="shared" si="576"/>
        <v>0</v>
      </c>
      <c r="AI1260" s="485">
        <f t="shared" si="577"/>
        <v>0</v>
      </c>
      <c r="AJ1260" s="486">
        <f t="shared" si="578"/>
        <v>0</v>
      </c>
      <c r="AK1260" s="483">
        <f t="shared" si="579"/>
        <v>0</v>
      </c>
      <c r="AL1260" s="484">
        <f t="shared" si="580"/>
        <v>0</v>
      </c>
      <c r="AM1260" s="485">
        <f t="shared" si="581"/>
        <v>0</v>
      </c>
      <c r="AN1260" s="486">
        <f t="shared" si="582"/>
        <v>0</v>
      </c>
      <c r="AO1260" s="483">
        <f t="shared" si="583"/>
        <v>0</v>
      </c>
      <c r="AP1260" s="484">
        <f t="shared" si="584"/>
        <v>0</v>
      </c>
      <c r="AQ1260" s="485">
        <f t="shared" si="585"/>
        <v>0</v>
      </c>
      <c r="AR1260" s="486">
        <f t="shared" si="586"/>
        <v>0</v>
      </c>
    </row>
    <row r="1261" spans="1:44" ht="15" hidden="1" customHeight="1">
      <c r="A1261" s="81"/>
      <c r="B1261" s="82"/>
      <c r="C1261" s="85" t="s">
        <v>193</v>
      </c>
      <c r="D1261" s="623" t="str">
        <f>IF(CNGE_2024_M1_Secc1_Sub1!$D130="","",CNGE_2024_M1_Secc1_Sub1!$D130)</f>
        <v/>
      </c>
      <c r="E1261" s="624"/>
      <c r="F1261" s="624"/>
      <c r="G1261" s="624"/>
      <c r="H1261" s="624"/>
      <c r="I1261" s="624"/>
      <c r="J1261" s="624"/>
      <c r="K1261" s="624"/>
      <c r="L1261" s="625"/>
      <c r="M1261" s="111"/>
      <c r="N1261" s="111"/>
      <c r="O1261" s="111"/>
      <c r="P1261" s="111"/>
      <c r="Q1261" s="111"/>
      <c r="R1261" s="111"/>
      <c r="S1261" s="111"/>
      <c r="T1261" s="111"/>
      <c r="U1261" s="111"/>
      <c r="V1261" s="111"/>
      <c r="W1261" s="111"/>
      <c r="X1261" s="111"/>
      <c r="Y1261" s="111"/>
      <c r="Z1261" s="111"/>
      <c r="AA1261" s="111"/>
      <c r="AB1261" s="111"/>
      <c r="AC1261" s="111"/>
      <c r="AD1261" s="111"/>
      <c r="AE1261" s="8"/>
      <c r="AG1261" s="483">
        <f t="shared" si="575"/>
        <v>0</v>
      </c>
      <c r="AH1261" s="484">
        <f t="shared" si="576"/>
        <v>0</v>
      </c>
      <c r="AI1261" s="485">
        <f t="shared" si="577"/>
        <v>0</v>
      </c>
      <c r="AJ1261" s="486">
        <f t="shared" si="578"/>
        <v>0</v>
      </c>
      <c r="AK1261" s="483">
        <f t="shared" si="579"/>
        <v>0</v>
      </c>
      <c r="AL1261" s="484">
        <f t="shared" si="580"/>
        <v>0</v>
      </c>
      <c r="AM1261" s="485">
        <f t="shared" si="581"/>
        <v>0</v>
      </c>
      <c r="AN1261" s="486">
        <f t="shared" si="582"/>
        <v>0</v>
      </c>
      <c r="AO1261" s="483">
        <f t="shared" si="583"/>
        <v>0</v>
      </c>
      <c r="AP1261" s="484">
        <f t="shared" si="584"/>
        <v>0</v>
      </c>
      <c r="AQ1261" s="485">
        <f t="shared" si="585"/>
        <v>0</v>
      </c>
      <c r="AR1261" s="486">
        <f t="shared" si="586"/>
        <v>0</v>
      </c>
    </row>
    <row r="1262" spans="1:44" ht="15" hidden="1" customHeight="1">
      <c r="A1262" s="81"/>
      <c r="B1262" s="82"/>
      <c r="C1262" s="85" t="s">
        <v>194</v>
      </c>
      <c r="D1262" s="623" t="str">
        <f>IF(CNGE_2024_M1_Secc1_Sub1!$D131="","",CNGE_2024_M1_Secc1_Sub1!$D131)</f>
        <v/>
      </c>
      <c r="E1262" s="624"/>
      <c r="F1262" s="624"/>
      <c r="G1262" s="624"/>
      <c r="H1262" s="624"/>
      <c r="I1262" s="624"/>
      <c r="J1262" s="624"/>
      <c r="K1262" s="624"/>
      <c r="L1262" s="625"/>
      <c r="M1262" s="111"/>
      <c r="N1262" s="111"/>
      <c r="O1262" s="111"/>
      <c r="P1262" s="111"/>
      <c r="Q1262" s="111"/>
      <c r="R1262" s="111"/>
      <c r="S1262" s="111"/>
      <c r="T1262" s="111"/>
      <c r="U1262" s="111"/>
      <c r="V1262" s="111"/>
      <c r="W1262" s="111"/>
      <c r="X1262" s="111"/>
      <c r="Y1262" s="111"/>
      <c r="Z1262" s="111"/>
      <c r="AA1262" s="111"/>
      <c r="AB1262" s="111"/>
      <c r="AC1262" s="111"/>
      <c r="AD1262" s="111"/>
      <c r="AE1262" s="8"/>
      <c r="AG1262" s="483">
        <f t="shared" si="575"/>
        <v>0</v>
      </c>
      <c r="AH1262" s="484">
        <f t="shared" si="576"/>
        <v>0</v>
      </c>
      <c r="AI1262" s="485">
        <f t="shared" si="577"/>
        <v>0</v>
      </c>
      <c r="AJ1262" s="486">
        <f t="shared" si="578"/>
        <v>0</v>
      </c>
      <c r="AK1262" s="483">
        <f t="shared" si="579"/>
        <v>0</v>
      </c>
      <c r="AL1262" s="484">
        <f t="shared" si="580"/>
        <v>0</v>
      </c>
      <c r="AM1262" s="485">
        <f t="shared" si="581"/>
        <v>0</v>
      </c>
      <c r="AN1262" s="486">
        <f t="shared" si="582"/>
        <v>0</v>
      </c>
      <c r="AO1262" s="483">
        <f t="shared" si="583"/>
        <v>0</v>
      </c>
      <c r="AP1262" s="484">
        <f t="shared" si="584"/>
        <v>0</v>
      </c>
      <c r="AQ1262" s="485">
        <f t="shared" si="585"/>
        <v>0</v>
      </c>
      <c r="AR1262" s="486">
        <f t="shared" si="586"/>
        <v>0</v>
      </c>
    </row>
    <row r="1263" spans="1:44" ht="15" hidden="1" customHeight="1">
      <c r="A1263" s="81"/>
      <c r="B1263" s="82"/>
      <c r="C1263" s="85" t="s">
        <v>195</v>
      </c>
      <c r="D1263" s="623" t="str">
        <f>IF(CNGE_2024_M1_Secc1_Sub1!$D132="","",CNGE_2024_M1_Secc1_Sub1!$D132)</f>
        <v/>
      </c>
      <c r="E1263" s="624"/>
      <c r="F1263" s="624"/>
      <c r="G1263" s="624"/>
      <c r="H1263" s="624"/>
      <c r="I1263" s="624"/>
      <c r="J1263" s="624"/>
      <c r="K1263" s="624"/>
      <c r="L1263" s="625"/>
      <c r="M1263" s="111"/>
      <c r="N1263" s="111"/>
      <c r="O1263" s="111"/>
      <c r="P1263" s="111"/>
      <c r="Q1263" s="111"/>
      <c r="R1263" s="111"/>
      <c r="S1263" s="111"/>
      <c r="T1263" s="111"/>
      <c r="U1263" s="111"/>
      <c r="V1263" s="111"/>
      <c r="W1263" s="111"/>
      <c r="X1263" s="111"/>
      <c r="Y1263" s="111"/>
      <c r="Z1263" s="111"/>
      <c r="AA1263" s="111"/>
      <c r="AB1263" s="111"/>
      <c r="AC1263" s="111"/>
      <c r="AD1263" s="111"/>
      <c r="AE1263" s="8"/>
      <c r="AG1263" s="483">
        <f t="shared" si="575"/>
        <v>0</v>
      </c>
      <c r="AH1263" s="484">
        <f t="shared" si="576"/>
        <v>0</v>
      </c>
      <c r="AI1263" s="485">
        <f t="shared" si="577"/>
        <v>0</v>
      </c>
      <c r="AJ1263" s="486">
        <f t="shared" si="578"/>
        <v>0</v>
      </c>
      <c r="AK1263" s="483">
        <f t="shared" si="579"/>
        <v>0</v>
      </c>
      <c r="AL1263" s="484">
        <f t="shared" si="580"/>
        <v>0</v>
      </c>
      <c r="AM1263" s="485">
        <f t="shared" si="581"/>
        <v>0</v>
      </c>
      <c r="AN1263" s="486">
        <f t="shared" si="582"/>
        <v>0</v>
      </c>
      <c r="AO1263" s="483">
        <f t="shared" si="583"/>
        <v>0</v>
      </c>
      <c r="AP1263" s="484">
        <f t="shared" si="584"/>
        <v>0</v>
      </c>
      <c r="AQ1263" s="485">
        <f t="shared" si="585"/>
        <v>0</v>
      </c>
      <c r="AR1263" s="486">
        <f t="shared" si="586"/>
        <v>0</v>
      </c>
    </row>
    <row r="1264" spans="1:44" ht="15" hidden="1" customHeight="1">
      <c r="A1264" s="81"/>
      <c r="B1264" s="82"/>
      <c r="C1264" s="85" t="s">
        <v>196</v>
      </c>
      <c r="D1264" s="623" t="str">
        <f>IF(CNGE_2024_M1_Secc1_Sub1!$D133="","",CNGE_2024_M1_Secc1_Sub1!$D133)</f>
        <v/>
      </c>
      <c r="E1264" s="624"/>
      <c r="F1264" s="624"/>
      <c r="G1264" s="624"/>
      <c r="H1264" s="624"/>
      <c r="I1264" s="624"/>
      <c r="J1264" s="624"/>
      <c r="K1264" s="624"/>
      <c r="L1264" s="625"/>
      <c r="M1264" s="111"/>
      <c r="N1264" s="111"/>
      <c r="O1264" s="111"/>
      <c r="P1264" s="111"/>
      <c r="Q1264" s="111"/>
      <c r="R1264" s="111"/>
      <c r="S1264" s="111"/>
      <c r="T1264" s="111"/>
      <c r="U1264" s="111"/>
      <c r="V1264" s="111"/>
      <c r="W1264" s="111"/>
      <c r="X1264" s="111"/>
      <c r="Y1264" s="111"/>
      <c r="Z1264" s="111"/>
      <c r="AA1264" s="111"/>
      <c r="AB1264" s="111"/>
      <c r="AC1264" s="111"/>
      <c r="AD1264" s="111"/>
      <c r="AE1264" s="8"/>
      <c r="AG1264" s="483">
        <f t="shared" si="575"/>
        <v>0</v>
      </c>
      <c r="AH1264" s="484">
        <f t="shared" si="576"/>
        <v>0</v>
      </c>
      <c r="AI1264" s="485">
        <f t="shared" si="577"/>
        <v>0</v>
      </c>
      <c r="AJ1264" s="486">
        <f t="shared" si="578"/>
        <v>0</v>
      </c>
      <c r="AK1264" s="483">
        <f t="shared" si="579"/>
        <v>0</v>
      </c>
      <c r="AL1264" s="484">
        <f t="shared" si="580"/>
        <v>0</v>
      </c>
      <c r="AM1264" s="485">
        <f t="shared" si="581"/>
        <v>0</v>
      </c>
      <c r="AN1264" s="486">
        <f t="shared" si="582"/>
        <v>0</v>
      </c>
      <c r="AO1264" s="483">
        <f t="shared" si="583"/>
        <v>0</v>
      </c>
      <c r="AP1264" s="484">
        <f t="shared" si="584"/>
        <v>0</v>
      </c>
      <c r="AQ1264" s="485">
        <f t="shared" si="585"/>
        <v>0</v>
      </c>
      <c r="AR1264" s="486">
        <f t="shared" si="586"/>
        <v>0</v>
      </c>
    </row>
    <row r="1265" spans="1:44" ht="15" hidden="1" customHeight="1">
      <c r="A1265" s="81"/>
      <c r="B1265" s="82"/>
      <c r="C1265" s="85" t="s">
        <v>197</v>
      </c>
      <c r="D1265" s="623" t="str">
        <f>IF(CNGE_2024_M1_Secc1_Sub1!$D134="","",CNGE_2024_M1_Secc1_Sub1!$D134)</f>
        <v/>
      </c>
      <c r="E1265" s="624"/>
      <c r="F1265" s="624"/>
      <c r="G1265" s="624"/>
      <c r="H1265" s="624"/>
      <c r="I1265" s="624"/>
      <c r="J1265" s="624"/>
      <c r="K1265" s="624"/>
      <c r="L1265" s="625"/>
      <c r="M1265" s="111"/>
      <c r="N1265" s="111"/>
      <c r="O1265" s="111"/>
      <c r="P1265" s="111"/>
      <c r="Q1265" s="111"/>
      <c r="R1265" s="111"/>
      <c r="S1265" s="111"/>
      <c r="T1265" s="111"/>
      <c r="U1265" s="111"/>
      <c r="V1265" s="111"/>
      <c r="W1265" s="111"/>
      <c r="X1265" s="111"/>
      <c r="Y1265" s="111"/>
      <c r="Z1265" s="111"/>
      <c r="AA1265" s="111"/>
      <c r="AB1265" s="111"/>
      <c r="AC1265" s="111"/>
      <c r="AD1265" s="111"/>
      <c r="AE1265" s="8"/>
      <c r="AG1265" s="483">
        <f t="shared" si="575"/>
        <v>0</v>
      </c>
      <c r="AH1265" s="484">
        <f t="shared" si="576"/>
        <v>0</v>
      </c>
      <c r="AI1265" s="485">
        <f t="shared" si="577"/>
        <v>0</v>
      </c>
      <c r="AJ1265" s="486">
        <f t="shared" si="578"/>
        <v>0</v>
      </c>
      <c r="AK1265" s="483">
        <f t="shared" si="579"/>
        <v>0</v>
      </c>
      <c r="AL1265" s="484">
        <f t="shared" si="580"/>
        <v>0</v>
      </c>
      <c r="AM1265" s="485">
        <f t="shared" si="581"/>
        <v>0</v>
      </c>
      <c r="AN1265" s="486">
        <f t="shared" si="582"/>
        <v>0</v>
      </c>
      <c r="AO1265" s="483">
        <f t="shared" si="583"/>
        <v>0</v>
      </c>
      <c r="AP1265" s="484">
        <f t="shared" si="584"/>
        <v>0</v>
      </c>
      <c r="AQ1265" s="485">
        <f t="shared" si="585"/>
        <v>0</v>
      </c>
      <c r="AR1265" s="486">
        <f t="shared" si="586"/>
        <v>0</v>
      </c>
    </row>
    <row r="1266" spans="1:44" ht="15" hidden="1" customHeight="1">
      <c r="A1266" s="81"/>
      <c r="B1266" s="82"/>
      <c r="C1266" s="87" t="s">
        <v>198</v>
      </c>
      <c r="D1266" s="623" t="str">
        <f>IF(CNGE_2024_M1_Secc1_Sub1!$D135="","",CNGE_2024_M1_Secc1_Sub1!$D135)</f>
        <v/>
      </c>
      <c r="E1266" s="624"/>
      <c r="F1266" s="624"/>
      <c r="G1266" s="624"/>
      <c r="H1266" s="624"/>
      <c r="I1266" s="624"/>
      <c r="J1266" s="624"/>
      <c r="K1266" s="624"/>
      <c r="L1266" s="625"/>
      <c r="M1266" s="111"/>
      <c r="N1266" s="111"/>
      <c r="O1266" s="111"/>
      <c r="P1266" s="111"/>
      <c r="Q1266" s="111"/>
      <c r="R1266" s="111"/>
      <c r="S1266" s="111"/>
      <c r="T1266" s="111"/>
      <c r="U1266" s="111"/>
      <c r="V1266" s="111"/>
      <c r="W1266" s="111"/>
      <c r="X1266" s="111"/>
      <c r="Y1266" s="111"/>
      <c r="Z1266" s="111"/>
      <c r="AA1266" s="111"/>
      <c r="AB1266" s="111"/>
      <c r="AC1266" s="111"/>
      <c r="AD1266" s="111"/>
      <c r="AE1266" s="8"/>
      <c r="AG1266" s="483">
        <f t="shared" si="575"/>
        <v>0</v>
      </c>
      <c r="AH1266" s="484">
        <f t="shared" si="576"/>
        <v>0</v>
      </c>
      <c r="AI1266" s="485">
        <f t="shared" si="577"/>
        <v>0</v>
      </c>
      <c r="AJ1266" s="486">
        <f t="shared" si="578"/>
        <v>0</v>
      </c>
      <c r="AK1266" s="483">
        <f t="shared" si="579"/>
        <v>0</v>
      </c>
      <c r="AL1266" s="484">
        <f t="shared" si="580"/>
        <v>0</v>
      </c>
      <c r="AM1266" s="485">
        <f t="shared" si="581"/>
        <v>0</v>
      </c>
      <c r="AN1266" s="486">
        <f t="shared" si="582"/>
        <v>0</v>
      </c>
      <c r="AO1266" s="483">
        <f t="shared" si="583"/>
        <v>0</v>
      </c>
      <c r="AP1266" s="484">
        <f t="shared" si="584"/>
        <v>0</v>
      </c>
      <c r="AQ1266" s="485">
        <f t="shared" si="585"/>
        <v>0</v>
      </c>
      <c r="AR1266" s="486">
        <f t="shared" si="586"/>
        <v>0</v>
      </c>
    </row>
    <row r="1267" spans="1:44" ht="15" hidden="1" customHeight="1">
      <c r="A1267" s="81"/>
      <c r="B1267" s="82"/>
      <c r="C1267" s="87" t="s">
        <v>199</v>
      </c>
      <c r="D1267" s="623" t="str">
        <f>IF(CNGE_2024_M1_Secc1_Sub1!$D136="","",CNGE_2024_M1_Secc1_Sub1!$D136)</f>
        <v/>
      </c>
      <c r="E1267" s="624"/>
      <c r="F1267" s="624"/>
      <c r="G1267" s="624"/>
      <c r="H1267" s="624"/>
      <c r="I1267" s="624"/>
      <c r="J1267" s="624"/>
      <c r="K1267" s="624"/>
      <c r="L1267" s="625"/>
      <c r="M1267" s="111"/>
      <c r="N1267" s="111"/>
      <c r="O1267" s="111"/>
      <c r="P1267" s="111"/>
      <c r="Q1267" s="111"/>
      <c r="R1267" s="111"/>
      <c r="S1267" s="111"/>
      <c r="T1267" s="111"/>
      <c r="U1267" s="111"/>
      <c r="V1267" s="111"/>
      <c r="W1267" s="111"/>
      <c r="X1267" s="111"/>
      <c r="Y1267" s="111"/>
      <c r="Z1267" s="111"/>
      <c r="AA1267" s="111"/>
      <c r="AB1267" s="111"/>
      <c r="AC1267" s="111"/>
      <c r="AD1267" s="111"/>
      <c r="AE1267" s="8"/>
      <c r="AG1267" s="483">
        <f t="shared" si="575"/>
        <v>0</v>
      </c>
      <c r="AH1267" s="484">
        <f t="shared" si="576"/>
        <v>0</v>
      </c>
      <c r="AI1267" s="485">
        <f t="shared" si="577"/>
        <v>0</v>
      </c>
      <c r="AJ1267" s="486">
        <f t="shared" si="578"/>
        <v>0</v>
      </c>
      <c r="AK1267" s="483">
        <f t="shared" si="579"/>
        <v>0</v>
      </c>
      <c r="AL1267" s="484">
        <f t="shared" si="580"/>
        <v>0</v>
      </c>
      <c r="AM1267" s="485">
        <f t="shared" si="581"/>
        <v>0</v>
      </c>
      <c r="AN1267" s="486">
        <f t="shared" si="582"/>
        <v>0</v>
      </c>
      <c r="AO1267" s="483">
        <f t="shared" si="583"/>
        <v>0</v>
      </c>
      <c r="AP1267" s="484">
        <f t="shared" si="584"/>
        <v>0</v>
      </c>
      <c r="AQ1267" s="485">
        <f t="shared" si="585"/>
        <v>0</v>
      </c>
      <c r="AR1267" s="486">
        <f t="shared" si="586"/>
        <v>0</v>
      </c>
    </row>
    <row r="1268" spans="1:44" ht="15" hidden="1" customHeight="1">
      <c r="A1268" s="81"/>
      <c r="B1268" s="82"/>
      <c r="C1268" s="87" t="s">
        <v>200</v>
      </c>
      <c r="D1268" s="623" t="str">
        <f>IF(CNGE_2024_M1_Secc1_Sub1!$D137="","",CNGE_2024_M1_Secc1_Sub1!$D137)</f>
        <v/>
      </c>
      <c r="E1268" s="624"/>
      <c r="F1268" s="624"/>
      <c r="G1268" s="624"/>
      <c r="H1268" s="624"/>
      <c r="I1268" s="624"/>
      <c r="J1268" s="624"/>
      <c r="K1268" s="624"/>
      <c r="L1268" s="625"/>
      <c r="M1268" s="111"/>
      <c r="N1268" s="111"/>
      <c r="O1268" s="111"/>
      <c r="P1268" s="111"/>
      <c r="Q1268" s="111"/>
      <c r="R1268" s="111"/>
      <c r="S1268" s="111"/>
      <c r="T1268" s="111"/>
      <c r="U1268" s="111"/>
      <c r="V1268" s="111"/>
      <c r="W1268" s="111"/>
      <c r="X1268" s="111"/>
      <c r="Y1268" s="111"/>
      <c r="Z1268" s="111"/>
      <c r="AA1268" s="111"/>
      <c r="AB1268" s="111"/>
      <c r="AC1268" s="111"/>
      <c r="AD1268" s="111"/>
      <c r="AE1268" s="8"/>
      <c r="AG1268" s="483">
        <f t="shared" si="575"/>
        <v>0</v>
      </c>
      <c r="AH1268" s="484">
        <f t="shared" si="576"/>
        <v>0</v>
      </c>
      <c r="AI1268" s="485">
        <f t="shared" si="577"/>
        <v>0</v>
      </c>
      <c r="AJ1268" s="486">
        <f t="shared" si="578"/>
        <v>0</v>
      </c>
      <c r="AK1268" s="483">
        <f t="shared" si="579"/>
        <v>0</v>
      </c>
      <c r="AL1268" s="484">
        <f t="shared" si="580"/>
        <v>0</v>
      </c>
      <c r="AM1268" s="485">
        <f t="shared" si="581"/>
        <v>0</v>
      </c>
      <c r="AN1268" s="486">
        <f t="shared" si="582"/>
        <v>0</v>
      </c>
      <c r="AO1268" s="483">
        <f t="shared" si="583"/>
        <v>0</v>
      </c>
      <c r="AP1268" s="484">
        <f t="shared" si="584"/>
        <v>0</v>
      </c>
      <c r="AQ1268" s="485">
        <f t="shared" si="585"/>
        <v>0</v>
      </c>
      <c r="AR1268" s="486">
        <f t="shared" si="586"/>
        <v>0</v>
      </c>
    </row>
    <row r="1269" spans="1:44" ht="15" hidden="1" customHeight="1">
      <c r="A1269" s="81"/>
      <c r="B1269" s="82"/>
      <c r="C1269" s="87" t="s">
        <v>201</v>
      </c>
      <c r="D1269" s="623" t="str">
        <f>IF(CNGE_2024_M1_Secc1_Sub1!$D138="","",CNGE_2024_M1_Secc1_Sub1!$D138)</f>
        <v/>
      </c>
      <c r="E1269" s="624"/>
      <c r="F1269" s="624"/>
      <c r="G1269" s="624"/>
      <c r="H1269" s="624"/>
      <c r="I1269" s="624"/>
      <c r="J1269" s="624"/>
      <c r="K1269" s="624"/>
      <c r="L1269" s="625"/>
      <c r="M1269" s="111"/>
      <c r="N1269" s="111"/>
      <c r="O1269" s="111"/>
      <c r="P1269" s="111"/>
      <c r="Q1269" s="111"/>
      <c r="R1269" s="111"/>
      <c r="S1269" s="111"/>
      <c r="T1269" s="111"/>
      <c r="U1269" s="111"/>
      <c r="V1269" s="111"/>
      <c r="W1269" s="111"/>
      <c r="X1269" s="111"/>
      <c r="Y1269" s="111"/>
      <c r="Z1269" s="111"/>
      <c r="AA1269" s="111"/>
      <c r="AB1269" s="111"/>
      <c r="AC1269" s="111"/>
      <c r="AD1269" s="111"/>
      <c r="AE1269" s="8"/>
      <c r="AG1269" s="483">
        <f t="shared" si="575"/>
        <v>0</v>
      </c>
      <c r="AH1269" s="484">
        <f t="shared" si="576"/>
        <v>0</v>
      </c>
      <c r="AI1269" s="485">
        <f t="shared" si="577"/>
        <v>0</v>
      </c>
      <c r="AJ1269" s="486">
        <f t="shared" si="578"/>
        <v>0</v>
      </c>
      <c r="AK1269" s="483">
        <f t="shared" si="579"/>
        <v>0</v>
      </c>
      <c r="AL1269" s="484">
        <f t="shared" si="580"/>
        <v>0</v>
      </c>
      <c r="AM1269" s="485">
        <f t="shared" si="581"/>
        <v>0</v>
      </c>
      <c r="AN1269" s="486">
        <f t="shared" si="582"/>
        <v>0</v>
      </c>
      <c r="AO1269" s="483">
        <f t="shared" si="583"/>
        <v>0</v>
      </c>
      <c r="AP1269" s="484">
        <f t="shared" si="584"/>
        <v>0</v>
      </c>
      <c r="AQ1269" s="485">
        <f t="shared" si="585"/>
        <v>0</v>
      </c>
      <c r="AR1269" s="486">
        <f t="shared" si="586"/>
        <v>0</v>
      </c>
    </row>
    <row r="1270" spans="1:44" ht="15" hidden="1" customHeight="1">
      <c r="A1270" s="81"/>
      <c r="B1270" s="82"/>
      <c r="C1270" s="87" t="s">
        <v>202</v>
      </c>
      <c r="D1270" s="623" t="str">
        <f>IF(CNGE_2024_M1_Secc1_Sub1!$D139="","",CNGE_2024_M1_Secc1_Sub1!$D139)</f>
        <v/>
      </c>
      <c r="E1270" s="624"/>
      <c r="F1270" s="624"/>
      <c r="G1270" s="624"/>
      <c r="H1270" s="624"/>
      <c r="I1270" s="624"/>
      <c r="J1270" s="624"/>
      <c r="K1270" s="624"/>
      <c r="L1270" s="625"/>
      <c r="M1270" s="111"/>
      <c r="N1270" s="111"/>
      <c r="O1270" s="111"/>
      <c r="P1270" s="111"/>
      <c r="Q1270" s="111"/>
      <c r="R1270" s="111"/>
      <c r="S1270" s="111"/>
      <c r="T1270" s="111"/>
      <c r="U1270" s="111"/>
      <c r="V1270" s="111"/>
      <c r="W1270" s="111"/>
      <c r="X1270" s="111"/>
      <c r="Y1270" s="111"/>
      <c r="Z1270" s="111"/>
      <c r="AA1270" s="111"/>
      <c r="AB1270" s="111"/>
      <c r="AC1270" s="111"/>
      <c r="AD1270" s="111"/>
      <c r="AE1270" s="8"/>
      <c r="AG1270" s="483">
        <f t="shared" si="575"/>
        <v>0</v>
      </c>
      <c r="AH1270" s="484">
        <f t="shared" si="576"/>
        <v>0</v>
      </c>
      <c r="AI1270" s="485">
        <f t="shared" si="577"/>
        <v>0</v>
      </c>
      <c r="AJ1270" s="486">
        <f t="shared" si="578"/>
        <v>0</v>
      </c>
      <c r="AK1270" s="483">
        <f t="shared" si="579"/>
        <v>0</v>
      </c>
      <c r="AL1270" s="484">
        <f t="shared" si="580"/>
        <v>0</v>
      </c>
      <c r="AM1270" s="485">
        <f t="shared" si="581"/>
        <v>0</v>
      </c>
      <c r="AN1270" s="486">
        <f t="shared" si="582"/>
        <v>0</v>
      </c>
      <c r="AO1270" s="483">
        <f t="shared" si="583"/>
        <v>0</v>
      </c>
      <c r="AP1270" s="484">
        <f t="shared" si="584"/>
        <v>0</v>
      </c>
      <c r="AQ1270" s="485">
        <f t="shared" si="585"/>
        <v>0</v>
      </c>
      <c r="AR1270" s="486">
        <f t="shared" si="586"/>
        <v>0</v>
      </c>
    </row>
    <row r="1271" spans="1:44" ht="15" hidden="1" customHeight="1">
      <c r="A1271" s="81"/>
      <c r="B1271" s="82"/>
      <c r="C1271" s="87" t="s">
        <v>203</v>
      </c>
      <c r="D1271" s="623" t="str">
        <f>IF(CNGE_2024_M1_Secc1_Sub1!$D140="","",CNGE_2024_M1_Secc1_Sub1!$D140)</f>
        <v/>
      </c>
      <c r="E1271" s="624"/>
      <c r="F1271" s="624"/>
      <c r="G1271" s="624"/>
      <c r="H1271" s="624"/>
      <c r="I1271" s="624"/>
      <c r="J1271" s="624"/>
      <c r="K1271" s="624"/>
      <c r="L1271" s="625"/>
      <c r="M1271" s="111"/>
      <c r="N1271" s="111"/>
      <c r="O1271" s="111"/>
      <c r="P1271" s="111"/>
      <c r="Q1271" s="111"/>
      <c r="R1271" s="111"/>
      <c r="S1271" s="111"/>
      <c r="T1271" s="111"/>
      <c r="U1271" s="111"/>
      <c r="V1271" s="111"/>
      <c r="W1271" s="111"/>
      <c r="X1271" s="111"/>
      <c r="Y1271" s="111"/>
      <c r="Z1271" s="111"/>
      <c r="AA1271" s="111"/>
      <c r="AB1271" s="111"/>
      <c r="AC1271" s="111"/>
      <c r="AD1271" s="111"/>
      <c r="AE1271" s="8"/>
      <c r="AG1271" s="483">
        <f t="shared" si="575"/>
        <v>0</v>
      </c>
      <c r="AH1271" s="484">
        <f t="shared" si="576"/>
        <v>0</v>
      </c>
      <c r="AI1271" s="485">
        <f t="shared" si="577"/>
        <v>0</v>
      </c>
      <c r="AJ1271" s="486">
        <f t="shared" si="578"/>
        <v>0</v>
      </c>
      <c r="AK1271" s="483">
        <f t="shared" si="579"/>
        <v>0</v>
      </c>
      <c r="AL1271" s="484">
        <f t="shared" si="580"/>
        <v>0</v>
      </c>
      <c r="AM1271" s="485">
        <f t="shared" si="581"/>
        <v>0</v>
      </c>
      <c r="AN1271" s="486">
        <f t="shared" si="582"/>
        <v>0</v>
      </c>
      <c r="AO1271" s="483">
        <f t="shared" si="583"/>
        <v>0</v>
      </c>
      <c r="AP1271" s="484">
        <f t="shared" si="584"/>
        <v>0</v>
      </c>
      <c r="AQ1271" s="485">
        <f t="shared" si="585"/>
        <v>0</v>
      </c>
      <c r="AR1271" s="486">
        <f t="shared" si="586"/>
        <v>0</v>
      </c>
    </row>
    <row r="1272" spans="1:44" ht="15" hidden="1" customHeight="1">
      <c r="A1272" s="81"/>
      <c r="B1272" s="82"/>
      <c r="C1272" s="87" t="s">
        <v>204</v>
      </c>
      <c r="D1272" s="623" t="str">
        <f>IF(CNGE_2024_M1_Secc1_Sub1!$D141="","",CNGE_2024_M1_Secc1_Sub1!$D141)</f>
        <v/>
      </c>
      <c r="E1272" s="624"/>
      <c r="F1272" s="624"/>
      <c r="G1272" s="624"/>
      <c r="H1272" s="624"/>
      <c r="I1272" s="624"/>
      <c r="J1272" s="624"/>
      <c r="K1272" s="624"/>
      <c r="L1272" s="625"/>
      <c r="M1272" s="111"/>
      <c r="N1272" s="111"/>
      <c r="O1272" s="111"/>
      <c r="P1272" s="111"/>
      <c r="Q1272" s="111"/>
      <c r="R1272" s="111"/>
      <c r="S1272" s="111"/>
      <c r="T1272" s="111"/>
      <c r="U1272" s="111"/>
      <c r="V1272" s="111"/>
      <c r="W1272" s="111"/>
      <c r="X1272" s="111"/>
      <c r="Y1272" s="111"/>
      <c r="Z1272" s="111"/>
      <c r="AA1272" s="111"/>
      <c r="AB1272" s="111"/>
      <c r="AC1272" s="111"/>
      <c r="AD1272" s="111"/>
      <c r="AE1272" s="8"/>
      <c r="AG1272" s="483">
        <f t="shared" si="575"/>
        <v>0</v>
      </c>
      <c r="AH1272" s="484">
        <f t="shared" si="576"/>
        <v>0</v>
      </c>
      <c r="AI1272" s="485">
        <f t="shared" si="577"/>
        <v>0</v>
      </c>
      <c r="AJ1272" s="486">
        <f t="shared" si="578"/>
        <v>0</v>
      </c>
      <c r="AK1272" s="483">
        <f t="shared" si="579"/>
        <v>0</v>
      </c>
      <c r="AL1272" s="484">
        <f t="shared" si="580"/>
        <v>0</v>
      </c>
      <c r="AM1272" s="485">
        <f t="shared" si="581"/>
        <v>0</v>
      </c>
      <c r="AN1272" s="486">
        <f t="shared" si="582"/>
        <v>0</v>
      </c>
      <c r="AO1272" s="483">
        <f t="shared" si="583"/>
        <v>0</v>
      </c>
      <c r="AP1272" s="484">
        <f t="shared" si="584"/>
        <v>0</v>
      </c>
      <c r="AQ1272" s="485">
        <f t="shared" si="585"/>
        <v>0</v>
      </c>
      <c r="AR1272" s="486">
        <f t="shared" si="586"/>
        <v>0</v>
      </c>
    </row>
    <row r="1273" spans="1:44" ht="15" hidden="1" customHeight="1">
      <c r="A1273" s="81"/>
      <c r="B1273" s="82"/>
      <c r="C1273" s="87" t="s">
        <v>205</v>
      </c>
      <c r="D1273" s="623" t="str">
        <f>IF(CNGE_2024_M1_Secc1_Sub1!$D142="","",CNGE_2024_M1_Secc1_Sub1!$D142)</f>
        <v/>
      </c>
      <c r="E1273" s="624"/>
      <c r="F1273" s="624"/>
      <c r="G1273" s="624"/>
      <c r="H1273" s="624"/>
      <c r="I1273" s="624"/>
      <c r="J1273" s="624"/>
      <c r="K1273" s="624"/>
      <c r="L1273" s="625"/>
      <c r="M1273" s="111"/>
      <c r="N1273" s="111"/>
      <c r="O1273" s="111"/>
      <c r="P1273" s="111"/>
      <c r="Q1273" s="111"/>
      <c r="R1273" s="111"/>
      <c r="S1273" s="111"/>
      <c r="T1273" s="111"/>
      <c r="U1273" s="111"/>
      <c r="V1273" s="111"/>
      <c r="W1273" s="111"/>
      <c r="X1273" s="111"/>
      <c r="Y1273" s="111"/>
      <c r="Z1273" s="111"/>
      <c r="AA1273" s="111"/>
      <c r="AB1273" s="111"/>
      <c r="AC1273" s="111"/>
      <c r="AD1273" s="111"/>
      <c r="AE1273" s="8"/>
      <c r="AG1273" s="483">
        <f t="shared" si="575"/>
        <v>0</v>
      </c>
      <c r="AH1273" s="484">
        <f t="shared" si="576"/>
        <v>0</v>
      </c>
      <c r="AI1273" s="485">
        <f t="shared" si="577"/>
        <v>0</v>
      </c>
      <c r="AJ1273" s="486">
        <f t="shared" si="578"/>
        <v>0</v>
      </c>
      <c r="AK1273" s="483">
        <f t="shared" si="579"/>
        <v>0</v>
      </c>
      <c r="AL1273" s="484">
        <f t="shared" si="580"/>
        <v>0</v>
      </c>
      <c r="AM1273" s="485">
        <f t="shared" si="581"/>
        <v>0</v>
      </c>
      <c r="AN1273" s="486">
        <f t="shared" si="582"/>
        <v>0</v>
      </c>
      <c r="AO1273" s="483">
        <f t="shared" si="583"/>
        <v>0</v>
      </c>
      <c r="AP1273" s="484">
        <f t="shared" si="584"/>
        <v>0</v>
      </c>
      <c r="AQ1273" s="485">
        <f t="shared" si="585"/>
        <v>0</v>
      </c>
      <c r="AR1273" s="486">
        <f t="shared" si="586"/>
        <v>0</v>
      </c>
    </row>
    <row r="1274" spans="1:44" ht="15" hidden="1" customHeight="1">
      <c r="A1274" s="81"/>
      <c r="B1274" s="82"/>
      <c r="C1274" s="87" t="s">
        <v>206</v>
      </c>
      <c r="D1274" s="623" t="str">
        <f>IF(CNGE_2024_M1_Secc1_Sub1!$D143="","",CNGE_2024_M1_Secc1_Sub1!$D143)</f>
        <v/>
      </c>
      <c r="E1274" s="624"/>
      <c r="F1274" s="624"/>
      <c r="G1274" s="624"/>
      <c r="H1274" s="624"/>
      <c r="I1274" s="624"/>
      <c r="J1274" s="624"/>
      <c r="K1274" s="624"/>
      <c r="L1274" s="625"/>
      <c r="M1274" s="111"/>
      <c r="N1274" s="111"/>
      <c r="O1274" s="111"/>
      <c r="P1274" s="111"/>
      <c r="Q1274" s="111"/>
      <c r="R1274" s="111"/>
      <c r="S1274" s="111"/>
      <c r="T1274" s="111"/>
      <c r="U1274" s="111"/>
      <c r="V1274" s="111"/>
      <c r="W1274" s="111"/>
      <c r="X1274" s="111"/>
      <c r="Y1274" s="111"/>
      <c r="Z1274" s="111"/>
      <c r="AA1274" s="111"/>
      <c r="AB1274" s="111"/>
      <c r="AC1274" s="111"/>
      <c r="AD1274" s="111"/>
      <c r="AE1274" s="8"/>
      <c r="AG1274" s="483">
        <f t="shared" si="575"/>
        <v>0</v>
      </c>
      <c r="AH1274" s="484">
        <f t="shared" si="576"/>
        <v>0</v>
      </c>
      <c r="AI1274" s="485">
        <f t="shared" si="577"/>
        <v>0</v>
      </c>
      <c r="AJ1274" s="486">
        <f t="shared" si="578"/>
        <v>0</v>
      </c>
      <c r="AK1274" s="483">
        <f t="shared" si="579"/>
        <v>0</v>
      </c>
      <c r="AL1274" s="484">
        <f t="shared" si="580"/>
        <v>0</v>
      </c>
      <c r="AM1274" s="485">
        <f t="shared" si="581"/>
        <v>0</v>
      </c>
      <c r="AN1274" s="486">
        <f t="shared" si="582"/>
        <v>0</v>
      </c>
      <c r="AO1274" s="483">
        <f t="shared" si="583"/>
        <v>0</v>
      </c>
      <c r="AP1274" s="484">
        <f t="shared" si="584"/>
        <v>0</v>
      </c>
      <c r="AQ1274" s="485">
        <f t="shared" si="585"/>
        <v>0</v>
      </c>
      <c r="AR1274" s="486">
        <f t="shared" si="586"/>
        <v>0</v>
      </c>
    </row>
    <row r="1275" spans="1:44" ht="15" hidden="1" customHeight="1">
      <c r="A1275" s="81"/>
      <c r="B1275" s="82"/>
      <c r="C1275" s="87" t="s">
        <v>207</v>
      </c>
      <c r="D1275" s="623" t="str">
        <f>IF(CNGE_2024_M1_Secc1_Sub1!$D144="","",CNGE_2024_M1_Secc1_Sub1!$D144)</f>
        <v/>
      </c>
      <c r="E1275" s="624"/>
      <c r="F1275" s="624"/>
      <c r="G1275" s="624"/>
      <c r="H1275" s="624"/>
      <c r="I1275" s="624"/>
      <c r="J1275" s="624"/>
      <c r="K1275" s="624"/>
      <c r="L1275" s="625"/>
      <c r="M1275" s="111"/>
      <c r="N1275" s="111"/>
      <c r="O1275" s="111"/>
      <c r="P1275" s="111"/>
      <c r="Q1275" s="111"/>
      <c r="R1275" s="111"/>
      <c r="S1275" s="111"/>
      <c r="T1275" s="111"/>
      <c r="U1275" s="111"/>
      <c r="V1275" s="111"/>
      <c r="W1275" s="111"/>
      <c r="X1275" s="111"/>
      <c r="Y1275" s="111"/>
      <c r="Z1275" s="111"/>
      <c r="AA1275" s="111"/>
      <c r="AB1275" s="111"/>
      <c r="AC1275" s="111"/>
      <c r="AD1275" s="111"/>
      <c r="AE1275" s="8"/>
      <c r="AG1275" s="483">
        <f t="shared" si="575"/>
        <v>0</v>
      </c>
      <c r="AH1275" s="484">
        <f t="shared" si="576"/>
        <v>0</v>
      </c>
      <c r="AI1275" s="485">
        <f t="shared" si="577"/>
        <v>0</v>
      </c>
      <c r="AJ1275" s="486">
        <f t="shared" si="578"/>
        <v>0</v>
      </c>
      <c r="AK1275" s="483">
        <f t="shared" si="579"/>
        <v>0</v>
      </c>
      <c r="AL1275" s="484">
        <f t="shared" si="580"/>
        <v>0</v>
      </c>
      <c r="AM1275" s="485">
        <f t="shared" si="581"/>
        <v>0</v>
      </c>
      <c r="AN1275" s="486">
        <f t="shared" si="582"/>
        <v>0</v>
      </c>
      <c r="AO1275" s="483">
        <f t="shared" si="583"/>
        <v>0</v>
      </c>
      <c r="AP1275" s="484">
        <f t="shared" si="584"/>
        <v>0</v>
      </c>
      <c r="AQ1275" s="485">
        <f t="shared" si="585"/>
        <v>0</v>
      </c>
      <c r="AR1275" s="486">
        <f t="shared" si="586"/>
        <v>0</v>
      </c>
    </row>
    <row r="1276" spans="1:44" ht="15" hidden="1" customHeight="1">
      <c r="A1276" s="81"/>
      <c r="B1276" s="82"/>
      <c r="C1276" s="87" t="s">
        <v>208</v>
      </c>
      <c r="D1276" s="623" t="str">
        <f>IF(CNGE_2024_M1_Secc1_Sub1!$D145="","",CNGE_2024_M1_Secc1_Sub1!$D145)</f>
        <v/>
      </c>
      <c r="E1276" s="624"/>
      <c r="F1276" s="624"/>
      <c r="G1276" s="624"/>
      <c r="H1276" s="624"/>
      <c r="I1276" s="624"/>
      <c r="J1276" s="624"/>
      <c r="K1276" s="624"/>
      <c r="L1276" s="625"/>
      <c r="M1276" s="111"/>
      <c r="N1276" s="111"/>
      <c r="O1276" s="111"/>
      <c r="P1276" s="111"/>
      <c r="Q1276" s="111"/>
      <c r="R1276" s="111"/>
      <c r="S1276" s="111"/>
      <c r="T1276" s="111"/>
      <c r="U1276" s="111"/>
      <c r="V1276" s="111"/>
      <c r="W1276" s="111"/>
      <c r="X1276" s="111"/>
      <c r="Y1276" s="111"/>
      <c r="Z1276" s="111"/>
      <c r="AA1276" s="111"/>
      <c r="AB1276" s="111"/>
      <c r="AC1276" s="111"/>
      <c r="AD1276" s="111"/>
      <c r="AE1276" s="8"/>
      <c r="AG1276" s="483">
        <f t="shared" si="575"/>
        <v>0</v>
      </c>
      <c r="AH1276" s="484">
        <f t="shared" si="576"/>
        <v>0</v>
      </c>
      <c r="AI1276" s="485">
        <f t="shared" si="577"/>
        <v>0</v>
      </c>
      <c r="AJ1276" s="486">
        <f t="shared" si="578"/>
        <v>0</v>
      </c>
      <c r="AK1276" s="483">
        <f t="shared" si="579"/>
        <v>0</v>
      </c>
      <c r="AL1276" s="484">
        <f t="shared" si="580"/>
        <v>0</v>
      </c>
      <c r="AM1276" s="485">
        <f t="shared" si="581"/>
        <v>0</v>
      </c>
      <c r="AN1276" s="486">
        <f t="shared" si="582"/>
        <v>0</v>
      </c>
      <c r="AO1276" s="483">
        <f t="shared" si="583"/>
        <v>0</v>
      </c>
      <c r="AP1276" s="484">
        <f t="shared" si="584"/>
        <v>0</v>
      </c>
      <c r="AQ1276" s="485">
        <f t="shared" si="585"/>
        <v>0</v>
      </c>
      <c r="AR1276" s="486">
        <f t="shared" si="586"/>
        <v>0</v>
      </c>
    </row>
    <row r="1277" spans="1:44" ht="15" hidden="1" customHeight="1">
      <c r="A1277" s="81"/>
      <c r="B1277" s="82"/>
      <c r="C1277" s="87" t="s">
        <v>209</v>
      </c>
      <c r="D1277" s="623" t="str">
        <f>IF(CNGE_2024_M1_Secc1_Sub1!$D146="","",CNGE_2024_M1_Secc1_Sub1!$D146)</f>
        <v/>
      </c>
      <c r="E1277" s="624"/>
      <c r="F1277" s="624"/>
      <c r="G1277" s="624"/>
      <c r="H1277" s="624"/>
      <c r="I1277" s="624"/>
      <c r="J1277" s="624"/>
      <c r="K1277" s="624"/>
      <c r="L1277" s="625"/>
      <c r="M1277" s="111"/>
      <c r="N1277" s="111"/>
      <c r="O1277" s="111"/>
      <c r="P1277" s="111"/>
      <c r="Q1277" s="111"/>
      <c r="R1277" s="111"/>
      <c r="S1277" s="111"/>
      <c r="T1277" s="111"/>
      <c r="U1277" s="111"/>
      <c r="V1277" s="111"/>
      <c r="W1277" s="111"/>
      <c r="X1277" s="111"/>
      <c r="Y1277" s="111"/>
      <c r="Z1277" s="111"/>
      <c r="AA1277" s="111"/>
      <c r="AB1277" s="111"/>
      <c r="AC1277" s="111"/>
      <c r="AD1277" s="111"/>
      <c r="AE1277" s="8"/>
      <c r="AG1277" s="483">
        <f t="shared" si="575"/>
        <v>0</v>
      </c>
      <c r="AH1277" s="484">
        <f t="shared" si="576"/>
        <v>0</v>
      </c>
      <c r="AI1277" s="485">
        <f t="shared" si="577"/>
        <v>0</v>
      </c>
      <c r="AJ1277" s="486">
        <f t="shared" si="578"/>
        <v>0</v>
      </c>
      <c r="AK1277" s="483">
        <f t="shared" si="579"/>
        <v>0</v>
      </c>
      <c r="AL1277" s="484">
        <f t="shared" si="580"/>
        <v>0</v>
      </c>
      <c r="AM1277" s="485">
        <f t="shared" si="581"/>
        <v>0</v>
      </c>
      <c r="AN1277" s="486">
        <f t="shared" si="582"/>
        <v>0</v>
      </c>
      <c r="AO1277" s="483">
        <f t="shared" si="583"/>
        <v>0</v>
      </c>
      <c r="AP1277" s="484">
        <f t="shared" si="584"/>
        <v>0</v>
      </c>
      <c r="AQ1277" s="485">
        <f t="shared" si="585"/>
        <v>0</v>
      </c>
      <c r="AR1277" s="486">
        <f t="shared" si="586"/>
        <v>0</v>
      </c>
    </row>
    <row r="1278" spans="1:44" ht="15" hidden="1" customHeight="1">
      <c r="A1278" s="81"/>
      <c r="B1278" s="82"/>
      <c r="C1278" s="87" t="s">
        <v>210</v>
      </c>
      <c r="D1278" s="623" t="str">
        <f>IF(CNGE_2024_M1_Secc1_Sub1!$D147="","",CNGE_2024_M1_Secc1_Sub1!$D147)</f>
        <v/>
      </c>
      <c r="E1278" s="624"/>
      <c r="F1278" s="624"/>
      <c r="G1278" s="624"/>
      <c r="H1278" s="624"/>
      <c r="I1278" s="624"/>
      <c r="J1278" s="624"/>
      <c r="K1278" s="624"/>
      <c r="L1278" s="625"/>
      <c r="M1278" s="111"/>
      <c r="N1278" s="111"/>
      <c r="O1278" s="111"/>
      <c r="P1278" s="111"/>
      <c r="Q1278" s="111"/>
      <c r="R1278" s="111"/>
      <c r="S1278" s="111"/>
      <c r="T1278" s="111"/>
      <c r="U1278" s="111"/>
      <c r="V1278" s="111"/>
      <c r="W1278" s="111"/>
      <c r="X1278" s="111"/>
      <c r="Y1278" s="111"/>
      <c r="Z1278" s="111"/>
      <c r="AA1278" s="111"/>
      <c r="AB1278" s="111"/>
      <c r="AC1278" s="111"/>
      <c r="AD1278" s="111"/>
      <c r="AE1278" s="8"/>
      <c r="AG1278" s="483">
        <f t="shared" si="575"/>
        <v>0</v>
      </c>
      <c r="AH1278" s="484">
        <f t="shared" si="576"/>
        <v>0</v>
      </c>
      <c r="AI1278" s="485">
        <f t="shared" si="577"/>
        <v>0</v>
      </c>
      <c r="AJ1278" s="486">
        <f t="shared" si="578"/>
        <v>0</v>
      </c>
      <c r="AK1278" s="483">
        <f t="shared" si="579"/>
        <v>0</v>
      </c>
      <c r="AL1278" s="484">
        <f t="shared" si="580"/>
        <v>0</v>
      </c>
      <c r="AM1278" s="485">
        <f t="shared" si="581"/>
        <v>0</v>
      </c>
      <c r="AN1278" s="486">
        <f t="shared" si="582"/>
        <v>0</v>
      </c>
      <c r="AO1278" s="483">
        <f t="shared" si="583"/>
        <v>0</v>
      </c>
      <c r="AP1278" s="484">
        <f t="shared" si="584"/>
        <v>0</v>
      </c>
      <c r="AQ1278" s="485">
        <f t="shared" si="585"/>
        <v>0</v>
      </c>
      <c r="AR1278" s="486">
        <f t="shared" si="586"/>
        <v>0</v>
      </c>
    </row>
    <row r="1279" spans="1:44" ht="15" hidden="1" customHeight="1">
      <c r="A1279" s="81"/>
      <c r="B1279" s="82"/>
      <c r="C1279" s="87" t="s">
        <v>211</v>
      </c>
      <c r="D1279" s="623" t="str">
        <f>IF(CNGE_2024_M1_Secc1_Sub1!$D148="","",CNGE_2024_M1_Secc1_Sub1!$D148)</f>
        <v/>
      </c>
      <c r="E1279" s="624"/>
      <c r="F1279" s="624"/>
      <c r="G1279" s="624"/>
      <c r="H1279" s="624"/>
      <c r="I1279" s="624"/>
      <c r="J1279" s="624"/>
      <c r="K1279" s="624"/>
      <c r="L1279" s="625"/>
      <c r="M1279" s="111"/>
      <c r="N1279" s="111"/>
      <c r="O1279" s="111"/>
      <c r="P1279" s="111"/>
      <c r="Q1279" s="111"/>
      <c r="R1279" s="111"/>
      <c r="S1279" s="111"/>
      <c r="T1279" s="111"/>
      <c r="U1279" s="111"/>
      <c r="V1279" s="111"/>
      <c r="W1279" s="111"/>
      <c r="X1279" s="111"/>
      <c r="Y1279" s="111"/>
      <c r="Z1279" s="111"/>
      <c r="AA1279" s="111"/>
      <c r="AB1279" s="111"/>
      <c r="AC1279" s="111"/>
      <c r="AD1279" s="111"/>
      <c r="AE1279" s="8"/>
      <c r="AG1279" s="483">
        <f t="shared" si="575"/>
        <v>0</v>
      </c>
      <c r="AH1279" s="484">
        <f t="shared" si="576"/>
        <v>0</v>
      </c>
      <c r="AI1279" s="485">
        <f t="shared" si="577"/>
        <v>0</v>
      </c>
      <c r="AJ1279" s="486">
        <f t="shared" si="578"/>
        <v>0</v>
      </c>
      <c r="AK1279" s="483">
        <f t="shared" si="579"/>
        <v>0</v>
      </c>
      <c r="AL1279" s="484">
        <f t="shared" si="580"/>
        <v>0</v>
      </c>
      <c r="AM1279" s="485">
        <f t="shared" si="581"/>
        <v>0</v>
      </c>
      <c r="AN1279" s="486">
        <f t="shared" si="582"/>
        <v>0</v>
      </c>
      <c r="AO1279" s="483">
        <f t="shared" si="583"/>
        <v>0</v>
      </c>
      <c r="AP1279" s="484">
        <f t="shared" si="584"/>
        <v>0</v>
      </c>
      <c r="AQ1279" s="485">
        <f t="shared" si="585"/>
        <v>0</v>
      </c>
      <c r="AR1279" s="486">
        <f t="shared" si="586"/>
        <v>0</v>
      </c>
    </row>
    <row r="1280" spans="1:44" ht="15" hidden="1" customHeight="1">
      <c r="A1280" s="81"/>
      <c r="B1280" s="82"/>
      <c r="C1280" s="87" t="s">
        <v>212</v>
      </c>
      <c r="D1280" s="623" t="str">
        <f>IF(CNGE_2024_M1_Secc1_Sub1!$D149="","",CNGE_2024_M1_Secc1_Sub1!$D149)</f>
        <v/>
      </c>
      <c r="E1280" s="624"/>
      <c r="F1280" s="624"/>
      <c r="G1280" s="624"/>
      <c r="H1280" s="624"/>
      <c r="I1280" s="624"/>
      <c r="J1280" s="624"/>
      <c r="K1280" s="624"/>
      <c r="L1280" s="625"/>
      <c r="M1280" s="111"/>
      <c r="N1280" s="111"/>
      <c r="O1280" s="111"/>
      <c r="P1280" s="111"/>
      <c r="Q1280" s="111"/>
      <c r="R1280" s="111"/>
      <c r="S1280" s="111"/>
      <c r="T1280" s="111"/>
      <c r="U1280" s="111"/>
      <c r="V1280" s="111"/>
      <c r="W1280" s="111"/>
      <c r="X1280" s="111"/>
      <c r="Y1280" s="111"/>
      <c r="Z1280" s="111"/>
      <c r="AA1280" s="111"/>
      <c r="AB1280" s="111"/>
      <c r="AC1280" s="111"/>
      <c r="AD1280" s="111"/>
      <c r="AE1280" s="8"/>
      <c r="AG1280" s="483">
        <f t="shared" si="575"/>
        <v>0</v>
      </c>
      <c r="AH1280" s="484">
        <f t="shared" si="576"/>
        <v>0</v>
      </c>
      <c r="AI1280" s="485">
        <f t="shared" si="577"/>
        <v>0</v>
      </c>
      <c r="AJ1280" s="486">
        <f t="shared" si="578"/>
        <v>0</v>
      </c>
      <c r="AK1280" s="483">
        <f t="shared" si="579"/>
        <v>0</v>
      </c>
      <c r="AL1280" s="484">
        <f t="shared" si="580"/>
        <v>0</v>
      </c>
      <c r="AM1280" s="485">
        <f t="shared" si="581"/>
        <v>0</v>
      </c>
      <c r="AN1280" s="486">
        <f t="shared" si="582"/>
        <v>0</v>
      </c>
      <c r="AO1280" s="483">
        <f t="shared" si="583"/>
        <v>0</v>
      </c>
      <c r="AP1280" s="484">
        <f t="shared" si="584"/>
        <v>0</v>
      </c>
      <c r="AQ1280" s="485">
        <f t="shared" si="585"/>
        <v>0</v>
      </c>
      <c r="AR1280" s="486">
        <f t="shared" si="586"/>
        <v>0</v>
      </c>
    </row>
    <row r="1281" spans="1:44" ht="15" hidden="1" customHeight="1">
      <c r="A1281" s="81"/>
      <c r="B1281" s="82"/>
      <c r="C1281" s="87" t="s">
        <v>213</v>
      </c>
      <c r="D1281" s="623" t="str">
        <f>IF(CNGE_2024_M1_Secc1_Sub1!$D150="","",CNGE_2024_M1_Secc1_Sub1!$D150)</f>
        <v/>
      </c>
      <c r="E1281" s="624"/>
      <c r="F1281" s="624"/>
      <c r="G1281" s="624"/>
      <c r="H1281" s="624"/>
      <c r="I1281" s="624"/>
      <c r="J1281" s="624"/>
      <c r="K1281" s="624"/>
      <c r="L1281" s="625"/>
      <c r="M1281" s="111"/>
      <c r="N1281" s="111"/>
      <c r="O1281" s="111"/>
      <c r="P1281" s="111"/>
      <c r="Q1281" s="111"/>
      <c r="R1281" s="111"/>
      <c r="S1281" s="111"/>
      <c r="T1281" s="111"/>
      <c r="U1281" s="111"/>
      <c r="V1281" s="111"/>
      <c r="W1281" s="111"/>
      <c r="X1281" s="111"/>
      <c r="Y1281" s="111"/>
      <c r="Z1281" s="111"/>
      <c r="AA1281" s="111"/>
      <c r="AB1281" s="111"/>
      <c r="AC1281" s="111"/>
      <c r="AD1281" s="111"/>
      <c r="AE1281" s="8"/>
      <c r="AG1281" s="483">
        <f t="shared" si="575"/>
        <v>0</v>
      </c>
      <c r="AH1281" s="484">
        <f t="shared" si="576"/>
        <v>0</v>
      </c>
      <c r="AI1281" s="485">
        <f t="shared" si="577"/>
        <v>0</v>
      </c>
      <c r="AJ1281" s="486">
        <f t="shared" si="578"/>
        <v>0</v>
      </c>
      <c r="AK1281" s="483">
        <f t="shared" si="579"/>
        <v>0</v>
      </c>
      <c r="AL1281" s="484">
        <f t="shared" si="580"/>
        <v>0</v>
      </c>
      <c r="AM1281" s="485">
        <f t="shared" si="581"/>
        <v>0</v>
      </c>
      <c r="AN1281" s="486">
        <f t="shared" si="582"/>
        <v>0</v>
      </c>
      <c r="AO1281" s="483">
        <f t="shared" si="583"/>
        <v>0</v>
      </c>
      <c r="AP1281" s="484">
        <f t="shared" si="584"/>
        <v>0</v>
      </c>
      <c r="AQ1281" s="485">
        <f t="shared" si="585"/>
        <v>0</v>
      </c>
      <c r="AR1281" s="486">
        <f t="shared" si="586"/>
        <v>0</v>
      </c>
    </row>
    <row r="1282" spans="1:44" ht="15" hidden="1" customHeight="1">
      <c r="A1282" s="6"/>
      <c r="B1282" s="5"/>
      <c r="C1282" s="87" t="s">
        <v>214</v>
      </c>
      <c r="D1282" s="623" t="str">
        <f>IF(CNGE_2024_M1_Secc1_Sub1!$D151="","",CNGE_2024_M1_Secc1_Sub1!$D151)</f>
        <v/>
      </c>
      <c r="E1282" s="624"/>
      <c r="F1282" s="624"/>
      <c r="G1282" s="624"/>
      <c r="H1282" s="624"/>
      <c r="I1282" s="624"/>
      <c r="J1282" s="624"/>
      <c r="K1282" s="624"/>
      <c r="L1282" s="625"/>
      <c r="M1282" s="111"/>
      <c r="N1282" s="111"/>
      <c r="O1282" s="111"/>
      <c r="P1282" s="111"/>
      <c r="Q1282" s="111"/>
      <c r="R1282" s="111"/>
      <c r="S1282" s="111"/>
      <c r="T1282" s="111"/>
      <c r="U1282" s="111"/>
      <c r="V1282" s="111"/>
      <c r="W1282" s="111"/>
      <c r="X1282" s="111"/>
      <c r="Y1282" s="111"/>
      <c r="Z1282" s="111"/>
      <c r="AA1282" s="111"/>
      <c r="AB1282" s="111"/>
      <c r="AC1282" s="111"/>
      <c r="AD1282" s="111"/>
      <c r="AE1282" s="8"/>
      <c r="AG1282" s="483">
        <f t="shared" si="575"/>
        <v>0</v>
      </c>
      <c r="AH1282" s="484">
        <f t="shared" si="576"/>
        <v>0</v>
      </c>
      <c r="AI1282" s="485">
        <f t="shared" si="577"/>
        <v>0</v>
      </c>
      <c r="AJ1282" s="486">
        <f t="shared" si="578"/>
        <v>0</v>
      </c>
      <c r="AK1282" s="483">
        <f t="shared" si="579"/>
        <v>0</v>
      </c>
      <c r="AL1282" s="484">
        <f t="shared" si="580"/>
        <v>0</v>
      </c>
      <c r="AM1282" s="485">
        <f t="shared" si="581"/>
        <v>0</v>
      </c>
      <c r="AN1282" s="486">
        <f t="shared" si="582"/>
        <v>0</v>
      </c>
      <c r="AO1282" s="483">
        <f t="shared" si="583"/>
        <v>0</v>
      </c>
      <c r="AP1282" s="484">
        <f t="shared" si="584"/>
        <v>0</v>
      </c>
      <c r="AQ1282" s="485">
        <f t="shared" si="585"/>
        <v>0</v>
      </c>
      <c r="AR1282" s="486">
        <f t="shared" si="586"/>
        <v>0</v>
      </c>
    </row>
    <row r="1283" spans="1:44" ht="15" hidden="1" customHeight="1">
      <c r="A1283" s="6"/>
      <c r="B1283" s="5"/>
      <c r="C1283" s="87" t="s">
        <v>215</v>
      </c>
      <c r="D1283" s="623" t="str">
        <f>IF(CNGE_2024_M1_Secc1_Sub1!$D152="","",CNGE_2024_M1_Secc1_Sub1!$D152)</f>
        <v/>
      </c>
      <c r="E1283" s="624"/>
      <c r="F1283" s="624"/>
      <c r="G1283" s="624"/>
      <c r="H1283" s="624"/>
      <c r="I1283" s="624"/>
      <c r="J1283" s="624"/>
      <c r="K1283" s="624"/>
      <c r="L1283" s="625"/>
      <c r="M1283" s="111"/>
      <c r="N1283" s="111"/>
      <c r="O1283" s="111"/>
      <c r="P1283" s="111"/>
      <c r="Q1283" s="111"/>
      <c r="R1283" s="111"/>
      <c r="S1283" s="111"/>
      <c r="T1283" s="111"/>
      <c r="U1283" s="111"/>
      <c r="V1283" s="111"/>
      <c r="W1283" s="111"/>
      <c r="X1283" s="111"/>
      <c r="Y1283" s="111"/>
      <c r="Z1283" s="111"/>
      <c r="AA1283" s="111"/>
      <c r="AB1283" s="111"/>
      <c r="AC1283" s="111"/>
      <c r="AD1283" s="111"/>
      <c r="AE1283" s="8"/>
      <c r="AG1283" s="483">
        <f t="shared" si="575"/>
        <v>0</v>
      </c>
      <c r="AH1283" s="484">
        <f t="shared" si="576"/>
        <v>0</v>
      </c>
      <c r="AI1283" s="485">
        <f t="shared" si="577"/>
        <v>0</v>
      </c>
      <c r="AJ1283" s="486">
        <f t="shared" si="578"/>
        <v>0</v>
      </c>
      <c r="AK1283" s="483">
        <f t="shared" si="579"/>
        <v>0</v>
      </c>
      <c r="AL1283" s="484">
        <f t="shared" si="580"/>
        <v>0</v>
      </c>
      <c r="AM1283" s="485">
        <f t="shared" si="581"/>
        <v>0</v>
      </c>
      <c r="AN1283" s="486">
        <f t="shared" si="582"/>
        <v>0</v>
      </c>
      <c r="AO1283" s="483">
        <f t="shared" si="583"/>
        <v>0</v>
      </c>
      <c r="AP1283" s="484">
        <f t="shared" si="584"/>
        <v>0</v>
      </c>
      <c r="AQ1283" s="485">
        <f t="shared" si="585"/>
        <v>0</v>
      </c>
      <c r="AR1283" s="486">
        <f t="shared" si="586"/>
        <v>0</v>
      </c>
    </row>
    <row r="1284" spans="1:44" ht="15" hidden="1" customHeight="1">
      <c r="A1284" s="6"/>
      <c r="B1284" s="5"/>
      <c r="C1284" s="87" t="s">
        <v>216</v>
      </c>
      <c r="D1284" s="623" t="str">
        <f>IF(CNGE_2024_M1_Secc1_Sub1!$D153="","",CNGE_2024_M1_Secc1_Sub1!$D153)</f>
        <v/>
      </c>
      <c r="E1284" s="624"/>
      <c r="F1284" s="624"/>
      <c r="G1284" s="624"/>
      <c r="H1284" s="624"/>
      <c r="I1284" s="624"/>
      <c r="J1284" s="624"/>
      <c r="K1284" s="624"/>
      <c r="L1284" s="625"/>
      <c r="M1284" s="111"/>
      <c r="N1284" s="111"/>
      <c r="O1284" s="111"/>
      <c r="P1284" s="111"/>
      <c r="Q1284" s="111"/>
      <c r="R1284" s="111"/>
      <c r="S1284" s="111"/>
      <c r="T1284" s="111"/>
      <c r="U1284" s="111"/>
      <c r="V1284" s="111"/>
      <c r="W1284" s="111"/>
      <c r="X1284" s="111"/>
      <c r="Y1284" s="111"/>
      <c r="Z1284" s="111"/>
      <c r="AA1284" s="111"/>
      <c r="AB1284" s="111"/>
      <c r="AC1284" s="111"/>
      <c r="AD1284" s="111"/>
      <c r="AE1284" s="8"/>
      <c r="AG1284" s="483">
        <f t="shared" si="575"/>
        <v>0</v>
      </c>
      <c r="AH1284" s="484">
        <f t="shared" si="576"/>
        <v>0</v>
      </c>
      <c r="AI1284" s="485">
        <f t="shared" si="577"/>
        <v>0</v>
      </c>
      <c r="AJ1284" s="486">
        <f t="shared" si="578"/>
        <v>0</v>
      </c>
      <c r="AK1284" s="483">
        <f t="shared" si="579"/>
        <v>0</v>
      </c>
      <c r="AL1284" s="484">
        <f t="shared" si="580"/>
        <v>0</v>
      </c>
      <c r="AM1284" s="485">
        <f t="shared" si="581"/>
        <v>0</v>
      </c>
      <c r="AN1284" s="486">
        <f t="shared" si="582"/>
        <v>0</v>
      </c>
      <c r="AO1284" s="483">
        <f t="shared" si="583"/>
        <v>0</v>
      </c>
      <c r="AP1284" s="484">
        <f t="shared" si="584"/>
        <v>0</v>
      </c>
      <c r="AQ1284" s="485">
        <f t="shared" si="585"/>
        <v>0</v>
      </c>
      <c r="AR1284" s="486">
        <f t="shared" si="586"/>
        <v>0</v>
      </c>
    </row>
    <row r="1285" spans="1:44" ht="15" hidden="1" customHeight="1">
      <c r="A1285" s="6"/>
      <c r="B1285" s="5"/>
      <c r="C1285" s="87" t="s">
        <v>217</v>
      </c>
      <c r="D1285" s="623" t="str">
        <f>IF(CNGE_2024_M1_Secc1_Sub1!$D154="","",CNGE_2024_M1_Secc1_Sub1!$D154)</f>
        <v/>
      </c>
      <c r="E1285" s="624"/>
      <c r="F1285" s="624"/>
      <c r="G1285" s="624"/>
      <c r="H1285" s="624"/>
      <c r="I1285" s="624"/>
      <c r="J1285" s="624"/>
      <c r="K1285" s="624"/>
      <c r="L1285" s="625"/>
      <c r="M1285" s="111"/>
      <c r="N1285" s="111"/>
      <c r="O1285" s="111"/>
      <c r="P1285" s="111"/>
      <c r="Q1285" s="111"/>
      <c r="R1285" s="111"/>
      <c r="S1285" s="111"/>
      <c r="T1285" s="111"/>
      <c r="U1285" s="111"/>
      <c r="V1285" s="111"/>
      <c r="W1285" s="111"/>
      <c r="X1285" s="111"/>
      <c r="Y1285" s="111"/>
      <c r="Z1285" s="111"/>
      <c r="AA1285" s="111"/>
      <c r="AB1285" s="111"/>
      <c r="AC1285" s="111"/>
      <c r="AD1285" s="111"/>
      <c r="AE1285" s="8"/>
      <c r="AG1285" s="483">
        <f t="shared" si="575"/>
        <v>0</v>
      </c>
      <c r="AH1285" s="484">
        <f t="shared" si="576"/>
        <v>0</v>
      </c>
      <c r="AI1285" s="485">
        <f t="shared" si="577"/>
        <v>0</v>
      </c>
      <c r="AJ1285" s="486">
        <f t="shared" si="578"/>
        <v>0</v>
      </c>
      <c r="AK1285" s="483">
        <f t="shared" si="579"/>
        <v>0</v>
      </c>
      <c r="AL1285" s="484">
        <f t="shared" si="580"/>
        <v>0</v>
      </c>
      <c r="AM1285" s="485">
        <f t="shared" si="581"/>
        <v>0</v>
      </c>
      <c r="AN1285" s="486">
        <f t="shared" si="582"/>
        <v>0</v>
      </c>
      <c r="AO1285" s="483">
        <f t="shared" si="583"/>
        <v>0</v>
      </c>
      <c r="AP1285" s="484">
        <f t="shared" si="584"/>
        <v>0</v>
      </c>
      <c r="AQ1285" s="485">
        <f t="shared" si="585"/>
        <v>0</v>
      </c>
      <c r="AR1285" s="486">
        <f t="shared" si="586"/>
        <v>0</v>
      </c>
    </row>
    <row r="1286" spans="1:44" ht="15" hidden="1" customHeight="1">
      <c r="A1286" s="6"/>
      <c r="B1286" s="5"/>
      <c r="C1286" s="87" t="s">
        <v>218</v>
      </c>
      <c r="D1286" s="623" t="str">
        <f>IF(CNGE_2024_M1_Secc1_Sub1!$D155="","",CNGE_2024_M1_Secc1_Sub1!$D155)</f>
        <v/>
      </c>
      <c r="E1286" s="624"/>
      <c r="F1286" s="624"/>
      <c r="G1286" s="624"/>
      <c r="H1286" s="624"/>
      <c r="I1286" s="624"/>
      <c r="J1286" s="624"/>
      <c r="K1286" s="624"/>
      <c r="L1286" s="625"/>
      <c r="M1286" s="111"/>
      <c r="N1286" s="111"/>
      <c r="O1286" s="111"/>
      <c r="P1286" s="111"/>
      <c r="Q1286" s="111"/>
      <c r="R1286" s="111"/>
      <c r="S1286" s="111"/>
      <c r="T1286" s="111"/>
      <c r="U1286" s="111"/>
      <c r="V1286" s="111"/>
      <c r="W1286" s="111"/>
      <c r="X1286" s="111"/>
      <c r="Y1286" s="111"/>
      <c r="Z1286" s="111"/>
      <c r="AA1286" s="111"/>
      <c r="AB1286" s="111"/>
      <c r="AC1286" s="111"/>
      <c r="AD1286" s="111"/>
      <c r="AE1286" s="8"/>
      <c r="AG1286" s="483">
        <f t="shared" si="575"/>
        <v>0</v>
      </c>
      <c r="AH1286" s="484">
        <f t="shared" si="576"/>
        <v>0</v>
      </c>
      <c r="AI1286" s="485">
        <f t="shared" si="577"/>
        <v>0</v>
      </c>
      <c r="AJ1286" s="486">
        <f t="shared" si="578"/>
        <v>0</v>
      </c>
      <c r="AK1286" s="483">
        <f t="shared" si="579"/>
        <v>0</v>
      </c>
      <c r="AL1286" s="484">
        <f t="shared" si="580"/>
        <v>0</v>
      </c>
      <c r="AM1286" s="485">
        <f t="shared" si="581"/>
        <v>0</v>
      </c>
      <c r="AN1286" s="486">
        <f t="shared" si="582"/>
        <v>0</v>
      </c>
      <c r="AO1286" s="483">
        <f t="shared" si="583"/>
        <v>0</v>
      </c>
      <c r="AP1286" s="484">
        <f t="shared" si="584"/>
        <v>0</v>
      </c>
      <c r="AQ1286" s="485">
        <f t="shared" si="585"/>
        <v>0</v>
      </c>
      <c r="AR1286" s="486">
        <f t="shared" si="586"/>
        <v>0</v>
      </c>
    </row>
    <row r="1287" spans="1:44" ht="15" hidden="1" customHeight="1">
      <c r="A1287" s="6"/>
      <c r="B1287" s="5"/>
      <c r="C1287" s="87" t="s">
        <v>219</v>
      </c>
      <c r="D1287" s="623" t="str">
        <f>IF(CNGE_2024_M1_Secc1_Sub1!$D156="","",CNGE_2024_M1_Secc1_Sub1!$D156)</f>
        <v/>
      </c>
      <c r="E1287" s="624"/>
      <c r="F1287" s="624"/>
      <c r="G1287" s="624"/>
      <c r="H1287" s="624"/>
      <c r="I1287" s="624"/>
      <c r="J1287" s="624"/>
      <c r="K1287" s="624"/>
      <c r="L1287" s="625"/>
      <c r="M1287" s="111"/>
      <c r="N1287" s="111"/>
      <c r="O1287" s="111"/>
      <c r="P1287" s="111"/>
      <c r="Q1287" s="111"/>
      <c r="R1287" s="111"/>
      <c r="S1287" s="111"/>
      <c r="T1287" s="111"/>
      <c r="U1287" s="111"/>
      <c r="V1287" s="111"/>
      <c r="W1287" s="111"/>
      <c r="X1287" s="111"/>
      <c r="Y1287" s="111"/>
      <c r="Z1287" s="111"/>
      <c r="AA1287" s="111"/>
      <c r="AB1287" s="111"/>
      <c r="AC1287" s="111"/>
      <c r="AD1287" s="111"/>
      <c r="AE1287" s="8"/>
      <c r="AG1287" s="483">
        <f t="shared" si="575"/>
        <v>0</v>
      </c>
      <c r="AH1287" s="484">
        <f t="shared" si="576"/>
        <v>0</v>
      </c>
      <c r="AI1287" s="485">
        <f t="shared" si="577"/>
        <v>0</v>
      </c>
      <c r="AJ1287" s="486">
        <f t="shared" si="578"/>
        <v>0</v>
      </c>
      <c r="AK1287" s="483">
        <f t="shared" si="579"/>
        <v>0</v>
      </c>
      <c r="AL1287" s="484">
        <f t="shared" si="580"/>
        <v>0</v>
      </c>
      <c r="AM1287" s="485">
        <f t="shared" si="581"/>
        <v>0</v>
      </c>
      <c r="AN1287" s="486">
        <f t="shared" si="582"/>
        <v>0</v>
      </c>
      <c r="AO1287" s="483">
        <f t="shared" si="583"/>
        <v>0</v>
      </c>
      <c r="AP1287" s="484">
        <f t="shared" si="584"/>
        <v>0</v>
      </c>
      <c r="AQ1287" s="485">
        <f t="shared" si="585"/>
        <v>0</v>
      </c>
      <c r="AR1287" s="486">
        <f t="shared" si="586"/>
        <v>0</v>
      </c>
    </row>
    <row r="1288" spans="1:44" ht="15" hidden="1" customHeight="1">
      <c r="A1288" s="6"/>
      <c r="B1288" s="5"/>
      <c r="C1288" s="87" t="s">
        <v>220</v>
      </c>
      <c r="D1288" s="623" t="str">
        <f>IF(CNGE_2024_M1_Secc1_Sub1!$D157="","",CNGE_2024_M1_Secc1_Sub1!$D157)</f>
        <v/>
      </c>
      <c r="E1288" s="624"/>
      <c r="F1288" s="624"/>
      <c r="G1288" s="624"/>
      <c r="H1288" s="624"/>
      <c r="I1288" s="624"/>
      <c r="J1288" s="624"/>
      <c r="K1288" s="624"/>
      <c r="L1288" s="625"/>
      <c r="M1288" s="111"/>
      <c r="N1288" s="111"/>
      <c r="O1288" s="111"/>
      <c r="P1288" s="111"/>
      <c r="Q1288" s="111"/>
      <c r="R1288" s="111"/>
      <c r="S1288" s="111"/>
      <c r="T1288" s="111"/>
      <c r="U1288" s="111"/>
      <c r="V1288" s="111"/>
      <c r="W1288" s="111"/>
      <c r="X1288" s="111"/>
      <c r="Y1288" s="111"/>
      <c r="Z1288" s="111"/>
      <c r="AA1288" s="111"/>
      <c r="AB1288" s="111"/>
      <c r="AC1288" s="111"/>
      <c r="AD1288" s="111"/>
      <c r="AE1288" s="8"/>
      <c r="AG1288" s="483">
        <f t="shared" si="575"/>
        <v>0</v>
      </c>
      <c r="AH1288" s="484">
        <f t="shared" si="576"/>
        <v>0</v>
      </c>
      <c r="AI1288" s="485">
        <f t="shared" si="577"/>
        <v>0</v>
      </c>
      <c r="AJ1288" s="486">
        <f t="shared" si="578"/>
        <v>0</v>
      </c>
      <c r="AK1288" s="483">
        <f t="shared" si="579"/>
        <v>0</v>
      </c>
      <c r="AL1288" s="484">
        <f t="shared" si="580"/>
        <v>0</v>
      </c>
      <c r="AM1288" s="485">
        <f t="shared" si="581"/>
        <v>0</v>
      </c>
      <c r="AN1288" s="486">
        <f t="shared" si="582"/>
        <v>0</v>
      </c>
      <c r="AO1288" s="483">
        <f t="shared" si="583"/>
        <v>0</v>
      </c>
      <c r="AP1288" s="484">
        <f t="shared" si="584"/>
        <v>0</v>
      </c>
      <c r="AQ1288" s="485">
        <f t="shared" si="585"/>
        <v>0</v>
      </c>
      <c r="AR1288" s="486">
        <f t="shared" si="586"/>
        <v>0</v>
      </c>
    </row>
    <row r="1289" spans="1:44" ht="15" hidden="1" customHeight="1">
      <c r="A1289" s="6"/>
      <c r="B1289" s="5"/>
      <c r="C1289" s="87" t="s">
        <v>221</v>
      </c>
      <c r="D1289" s="623" t="str">
        <f>IF(CNGE_2024_M1_Secc1_Sub1!$D158="","",CNGE_2024_M1_Secc1_Sub1!$D158)</f>
        <v/>
      </c>
      <c r="E1289" s="624"/>
      <c r="F1289" s="624"/>
      <c r="G1289" s="624"/>
      <c r="H1289" s="624"/>
      <c r="I1289" s="624"/>
      <c r="J1289" s="624"/>
      <c r="K1289" s="624"/>
      <c r="L1289" s="625"/>
      <c r="M1289" s="111"/>
      <c r="N1289" s="111"/>
      <c r="O1289" s="111"/>
      <c r="P1289" s="111"/>
      <c r="Q1289" s="111"/>
      <c r="R1289" s="111"/>
      <c r="S1289" s="111"/>
      <c r="T1289" s="111"/>
      <c r="U1289" s="111"/>
      <c r="V1289" s="111"/>
      <c r="W1289" s="111"/>
      <c r="X1289" s="111"/>
      <c r="Y1289" s="111"/>
      <c r="Z1289" s="111"/>
      <c r="AA1289" s="111"/>
      <c r="AB1289" s="111"/>
      <c r="AC1289" s="111"/>
      <c r="AD1289" s="111"/>
      <c r="AE1289" s="8"/>
      <c r="AG1289" s="483">
        <f t="shared" si="575"/>
        <v>0</v>
      </c>
      <c r="AH1289" s="484">
        <f t="shared" si="576"/>
        <v>0</v>
      </c>
      <c r="AI1289" s="485">
        <f t="shared" si="577"/>
        <v>0</v>
      </c>
      <c r="AJ1289" s="486">
        <f t="shared" si="578"/>
        <v>0</v>
      </c>
      <c r="AK1289" s="483">
        <f t="shared" si="579"/>
        <v>0</v>
      </c>
      <c r="AL1289" s="484">
        <f t="shared" si="580"/>
        <v>0</v>
      </c>
      <c r="AM1289" s="485">
        <f t="shared" si="581"/>
        <v>0</v>
      </c>
      <c r="AN1289" s="486">
        <f t="shared" si="582"/>
        <v>0</v>
      </c>
      <c r="AO1289" s="483">
        <f t="shared" si="583"/>
        <v>0</v>
      </c>
      <c r="AP1289" s="484">
        <f t="shared" si="584"/>
        <v>0</v>
      </c>
      <c r="AQ1289" s="485">
        <f t="shared" si="585"/>
        <v>0</v>
      </c>
      <c r="AR1289" s="486">
        <f t="shared" si="586"/>
        <v>0</v>
      </c>
    </row>
    <row r="1290" spans="1:44" ht="15" hidden="1" customHeight="1">
      <c r="A1290" s="81"/>
      <c r="B1290" s="41"/>
      <c r="C1290" s="87" t="s">
        <v>222</v>
      </c>
      <c r="D1290" s="623" t="str">
        <f>IF(CNGE_2024_M1_Secc1_Sub1!$D159="","",CNGE_2024_M1_Secc1_Sub1!$D159)</f>
        <v/>
      </c>
      <c r="E1290" s="624"/>
      <c r="F1290" s="624"/>
      <c r="G1290" s="624"/>
      <c r="H1290" s="624"/>
      <c r="I1290" s="624"/>
      <c r="J1290" s="624"/>
      <c r="K1290" s="624"/>
      <c r="L1290" s="625"/>
      <c r="M1290" s="111"/>
      <c r="N1290" s="111"/>
      <c r="O1290" s="111"/>
      <c r="P1290" s="111"/>
      <c r="Q1290" s="111"/>
      <c r="R1290" s="111"/>
      <c r="S1290" s="111"/>
      <c r="T1290" s="111"/>
      <c r="U1290" s="111"/>
      <c r="V1290" s="111"/>
      <c r="W1290" s="111"/>
      <c r="X1290" s="111"/>
      <c r="Y1290" s="111"/>
      <c r="Z1290" s="111"/>
      <c r="AA1290" s="111"/>
      <c r="AB1290" s="111"/>
      <c r="AC1290" s="111"/>
      <c r="AD1290" s="111"/>
      <c r="AE1290" s="8"/>
      <c r="AG1290" s="483">
        <f t="shared" si="575"/>
        <v>0</v>
      </c>
      <c r="AH1290" s="484">
        <f t="shared" si="576"/>
        <v>0</v>
      </c>
      <c r="AI1290" s="485">
        <f t="shared" si="577"/>
        <v>0</v>
      </c>
      <c r="AJ1290" s="486">
        <f t="shared" si="578"/>
        <v>0</v>
      </c>
      <c r="AK1290" s="483">
        <f t="shared" si="579"/>
        <v>0</v>
      </c>
      <c r="AL1290" s="484">
        <f t="shared" si="580"/>
        <v>0</v>
      </c>
      <c r="AM1290" s="485">
        <f t="shared" si="581"/>
        <v>0</v>
      </c>
      <c r="AN1290" s="486">
        <f t="shared" si="582"/>
        <v>0</v>
      </c>
      <c r="AO1290" s="483">
        <f t="shared" si="583"/>
        <v>0</v>
      </c>
      <c r="AP1290" s="484">
        <f t="shared" si="584"/>
        <v>0</v>
      </c>
      <c r="AQ1290" s="485">
        <f t="shared" si="585"/>
        <v>0</v>
      </c>
      <c r="AR1290" s="486">
        <f t="shared" si="586"/>
        <v>0</v>
      </c>
    </row>
    <row r="1291" spans="1:44" ht="15" hidden="1" customHeight="1">
      <c r="A1291" s="6"/>
      <c r="B1291" s="5"/>
      <c r="C1291" s="87" t="s">
        <v>223</v>
      </c>
      <c r="D1291" s="623" t="str">
        <f>IF(CNGE_2024_M1_Secc1_Sub1!$D160="","",CNGE_2024_M1_Secc1_Sub1!$D160)</f>
        <v/>
      </c>
      <c r="E1291" s="624"/>
      <c r="F1291" s="624"/>
      <c r="G1291" s="624"/>
      <c r="H1291" s="624"/>
      <c r="I1291" s="624"/>
      <c r="J1291" s="624"/>
      <c r="K1291" s="624"/>
      <c r="L1291" s="625"/>
      <c r="M1291" s="111"/>
      <c r="N1291" s="111"/>
      <c r="O1291" s="111"/>
      <c r="P1291" s="111"/>
      <c r="Q1291" s="111"/>
      <c r="R1291" s="111"/>
      <c r="S1291" s="111"/>
      <c r="T1291" s="111"/>
      <c r="U1291" s="111"/>
      <c r="V1291" s="111"/>
      <c r="W1291" s="111"/>
      <c r="X1291" s="111"/>
      <c r="Y1291" s="111"/>
      <c r="Z1291" s="111"/>
      <c r="AA1291" s="111"/>
      <c r="AB1291" s="111"/>
      <c r="AC1291" s="111"/>
      <c r="AD1291" s="111"/>
      <c r="AE1291" s="8"/>
      <c r="AG1291" s="483">
        <f t="shared" si="575"/>
        <v>0</v>
      </c>
      <c r="AH1291" s="484">
        <f t="shared" si="576"/>
        <v>0</v>
      </c>
      <c r="AI1291" s="485">
        <f t="shared" si="577"/>
        <v>0</v>
      </c>
      <c r="AJ1291" s="486">
        <f t="shared" si="578"/>
        <v>0</v>
      </c>
      <c r="AK1291" s="483">
        <f t="shared" si="579"/>
        <v>0</v>
      </c>
      <c r="AL1291" s="484">
        <f t="shared" si="580"/>
        <v>0</v>
      </c>
      <c r="AM1291" s="485">
        <f t="shared" si="581"/>
        <v>0</v>
      </c>
      <c r="AN1291" s="486">
        <f t="shared" si="582"/>
        <v>0</v>
      </c>
      <c r="AO1291" s="483">
        <f t="shared" si="583"/>
        <v>0</v>
      </c>
      <c r="AP1291" s="484">
        <f t="shared" si="584"/>
        <v>0</v>
      </c>
      <c r="AQ1291" s="485">
        <f t="shared" si="585"/>
        <v>0</v>
      </c>
      <c r="AR1291" s="486">
        <f t="shared" si="586"/>
        <v>0</v>
      </c>
    </row>
    <row r="1292" spans="1:44" ht="15" hidden="1" customHeight="1">
      <c r="A1292" s="6"/>
      <c r="B1292" s="5"/>
      <c r="C1292" s="87" t="s">
        <v>224</v>
      </c>
      <c r="D1292" s="623" t="str">
        <f>IF(CNGE_2024_M1_Secc1_Sub1!$D161="","",CNGE_2024_M1_Secc1_Sub1!$D161)</f>
        <v/>
      </c>
      <c r="E1292" s="624"/>
      <c r="F1292" s="624"/>
      <c r="G1292" s="624"/>
      <c r="H1292" s="624"/>
      <c r="I1292" s="624"/>
      <c r="J1292" s="624"/>
      <c r="K1292" s="624"/>
      <c r="L1292" s="625"/>
      <c r="M1292" s="111"/>
      <c r="N1292" s="111"/>
      <c r="O1292" s="111"/>
      <c r="P1292" s="111"/>
      <c r="Q1292" s="111"/>
      <c r="R1292" s="111"/>
      <c r="S1292" s="111"/>
      <c r="T1292" s="111"/>
      <c r="U1292" s="111"/>
      <c r="V1292" s="111"/>
      <c r="W1292" s="111"/>
      <c r="X1292" s="111"/>
      <c r="Y1292" s="111"/>
      <c r="Z1292" s="111"/>
      <c r="AA1292" s="111"/>
      <c r="AB1292" s="111"/>
      <c r="AC1292" s="111"/>
      <c r="AD1292" s="111"/>
      <c r="AE1292" s="8"/>
      <c r="AG1292" s="483">
        <f t="shared" si="575"/>
        <v>0</v>
      </c>
      <c r="AH1292" s="484">
        <f t="shared" si="576"/>
        <v>0</v>
      </c>
      <c r="AI1292" s="485">
        <f t="shared" si="577"/>
        <v>0</v>
      </c>
      <c r="AJ1292" s="486">
        <f t="shared" si="578"/>
        <v>0</v>
      </c>
      <c r="AK1292" s="483">
        <f t="shared" si="579"/>
        <v>0</v>
      </c>
      <c r="AL1292" s="484">
        <f t="shared" si="580"/>
        <v>0</v>
      </c>
      <c r="AM1292" s="485">
        <f t="shared" si="581"/>
        <v>0</v>
      </c>
      <c r="AN1292" s="486">
        <f t="shared" si="582"/>
        <v>0</v>
      </c>
      <c r="AO1292" s="483">
        <f t="shared" si="583"/>
        <v>0</v>
      </c>
      <c r="AP1292" s="484">
        <f t="shared" si="584"/>
        <v>0</v>
      </c>
      <c r="AQ1292" s="485">
        <f t="shared" si="585"/>
        <v>0</v>
      </c>
      <c r="AR1292" s="486">
        <f t="shared" si="586"/>
        <v>0</v>
      </c>
    </row>
    <row r="1293" spans="1:44" ht="15" customHeight="1">
      <c r="A1293" s="40"/>
      <c r="B1293" s="28"/>
      <c r="C1293" s="28"/>
      <c r="D1293" s="28"/>
      <c r="E1293" s="28"/>
      <c r="F1293" s="119"/>
      <c r="G1293" s="89"/>
      <c r="H1293" s="62"/>
      <c r="I1293" s="28"/>
      <c r="J1293" s="28"/>
      <c r="K1293" s="28"/>
      <c r="L1293" s="119"/>
      <c r="M1293" s="118">
        <f>IF(AND(SUM(M1173:M1292)=0,COUNTIF(M1173:M1292,"NS")&gt;0),"NS",
IF(AND(SUM(M1173:M1292)=0,COUNTIF(M1173:M1292,0)&gt;0),0,
IF(AND(SUM(M1173:M1292)=0,COUNTIF(M1173:M1292,"NA")&gt;0),"NA",
SUM(M1173:M1292))))</f>
        <v>0</v>
      </c>
      <c r="N1293" s="118">
        <f t="shared" ref="N1293:AD1293" si="587">IF(AND(SUM(N1173:N1292)=0,COUNTIF(N1173:N1292,"NS")&gt;0),"NS",
IF(AND(SUM(N1173:N1292)=0,COUNTIF(N1173:N1292,0)&gt;0),0,
IF(AND(SUM(N1173:N1292)=0,COUNTIF(N1173:N1292,"NA")&gt;0),"NA",
SUM(N1173:N1292))))</f>
        <v>0</v>
      </c>
      <c r="O1293" s="118">
        <f t="shared" si="587"/>
        <v>0</v>
      </c>
      <c r="P1293" s="118">
        <f t="shared" si="587"/>
        <v>0</v>
      </c>
      <c r="Q1293" s="118">
        <f t="shared" si="587"/>
        <v>0</v>
      </c>
      <c r="R1293" s="118">
        <f t="shared" si="587"/>
        <v>0</v>
      </c>
      <c r="S1293" s="118">
        <f t="shared" si="587"/>
        <v>0</v>
      </c>
      <c r="T1293" s="118">
        <f t="shared" si="587"/>
        <v>0</v>
      </c>
      <c r="U1293" s="118">
        <f t="shared" si="587"/>
        <v>0</v>
      </c>
      <c r="V1293" s="118">
        <f t="shared" si="587"/>
        <v>0</v>
      </c>
      <c r="W1293" s="118">
        <f t="shared" si="587"/>
        <v>0</v>
      </c>
      <c r="X1293" s="118">
        <f t="shared" si="587"/>
        <v>0</v>
      </c>
      <c r="Y1293" s="118">
        <f t="shared" si="587"/>
        <v>0</v>
      </c>
      <c r="Z1293" s="118">
        <f t="shared" si="587"/>
        <v>0</v>
      </c>
      <c r="AA1293" s="118">
        <f t="shared" si="587"/>
        <v>0</v>
      </c>
      <c r="AB1293" s="118">
        <f t="shared" si="587"/>
        <v>0</v>
      </c>
      <c r="AC1293" s="118">
        <f t="shared" si="587"/>
        <v>0</v>
      </c>
      <c r="AD1293" s="118">
        <f t="shared" si="587"/>
        <v>0</v>
      </c>
      <c r="AE1293" s="8"/>
    </row>
    <row r="1294" spans="1:44" ht="15" customHeight="1">
      <c r="A1294" s="96"/>
      <c r="B1294" s="5"/>
      <c r="C1294" s="104"/>
      <c r="D1294" s="104"/>
      <c r="E1294" s="104"/>
      <c r="F1294" s="104"/>
      <c r="G1294" s="104"/>
      <c r="H1294" s="104"/>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8"/>
    </row>
    <row r="1295" spans="1:44" ht="15" customHeight="1">
      <c r="A1295" s="117"/>
      <c r="B1295" s="62"/>
      <c r="C1295" s="62"/>
      <c r="D1295" s="62"/>
      <c r="E1295" s="62"/>
      <c r="F1295" s="62"/>
      <c r="G1295" s="62"/>
      <c r="H1295" s="62"/>
      <c r="I1295" s="62"/>
      <c r="J1295" s="62"/>
      <c r="K1295" s="62"/>
      <c r="L1295" s="62"/>
      <c r="M1295" s="62"/>
      <c r="N1295" s="62"/>
      <c r="O1295" s="62"/>
      <c r="P1295" s="62"/>
      <c r="Q1295" s="62"/>
      <c r="R1295" s="62"/>
      <c r="S1295" s="62"/>
      <c r="T1295" s="62"/>
      <c r="U1295" s="62"/>
      <c r="V1295" s="62"/>
      <c r="W1295" s="62"/>
      <c r="X1295" s="62"/>
      <c r="Y1295" s="62"/>
      <c r="Z1295" s="62"/>
      <c r="AA1295" s="744" t="s">
        <v>434</v>
      </c>
      <c r="AB1295" s="744"/>
      <c r="AC1295" s="744"/>
      <c r="AD1295" s="744"/>
      <c r="AE1295" s="8"/>
    </row>
    <row r="1296" spans="1:44" ht="24" customHeight="1">
      <c r="A1296" s="513"/>
      <c r="B1296" s="514"/>
      <c r="C1296" s="693" t="s">
        <v>133</v>
      </c>
      <c r="D1296" s="694"/>
      <c r="E1296" s="694"/>
      <c r="F1296" s="694"/>
      <c r="G1296" s="694"/>
      <c r="H1296" s="694"/>
      <c r="I1296" s="694"/>
      <c r="J1296" s="694"/>
      <c r="K1296" s="694"/>
      <c r="L1296" s="695"/>
      <c r="M1296" s="554" t="s">
        <v>421</v>
      </c>
      <c r="N1296" s="555"/>
      <c r="O1296" s="555"/>
      <c r="P1296" s="555"/>
      <c r="Q1296" s="555"/>
      <c r="R1296" s="555"/>
      <c r="S1296" s="555"/>
      <c r="T1296" s="555"/>
      <c r="U1296" s="555"/>
      <c r="V1296" s="555"/>
      <c r="W1296" s="555"/>
      <c r="X1296" s="555"/>
      <c r="Y1296" s="555"/>
      <c r="Z1296" s="555"/>
      <c r="AA1296" s="555"/>
      <c r="AB1296" s="555"/>
      <c r="AC1296" s="555"/>
      <c r="AD1296" s="556"/>
      <c r="AE1296" s="8"/>
    </row>
    <row r="1297" spans="1:31" ht="36" customHeight="1">
      <c r="A1297" s="513"/>
      <c r="B1297" s="62"/>
      <c r="C1297" s="787"/>
      <c r="D1297" s="788"/>
      <c r="E1297" s="788"/>
      <c r="F1297" s="788"/>
      <c r="G1297" s="788"/>
      <c r="H1297" s="788"/>
      <c r="I1297" s="788"/>
      <c r="J1297" s="788"/>
      <c r="K1297" s="788"/>
      <c r="L1297" s="789"/>
      <c r="M1297" s="577" t="s">
        <v>435</v>
      </c>
      <c r="N1297" s="578"/>
      <c r="O1297" s="579"/>
      <c r="P1297" s="577" t="s">
        <v>436</v>
      </c>
      <c r="Q1297" s="578"/>
      <c r="R1297" s="579"/>
      <c r="S1297" s="577" t="s">
        <v>437</v>
      </c>
      <c r="T1297" s="578"/>
      <c r="U1297" s="579"/>
      <c r="V1297" s="577" t="s">
        <v>438</v>
      </c>
      <c r="W1297" s="578"/>
      <c r="X1297" s="579"/>
      <c r="Y1297" s="577" t="s">
        <v>439</v>
      </c>
      <c r="Z1297" s="578"/>
      <c r="AA1297" s="579"/>
      <c r="AB1297" s="577" t="s">
        <v>311</v>
      </c>
      <c r="AC1297" s="578"/>
      <c r="AD1297" s="579"/>
      <c r="AE1297" s="8"/>
    </row>
    <row r="1298" spans="1:31" ht="48" customHeight="1">
      <c r="A1298" s="513"/>
      <c r="B1298" s="62"/>
      <c r="C1298" s="696"/>
      <c r="D1298" s="697"/>
      <c r="E1298" s="697"/>
      <c r="F1298" s="697"/>
      <c r="G1298" s="697"/>
      <c r="H1298" s="697"/>
      <c r="I1298" s="697"/>
      <c r="J1298" s="697"/>
      <c r="K1298" s="697"/>
      <c r="L1298" s="698"/>
      <c r="M1298" s="489" t="s">
        <v>396</v>
      </c>
      <c r="N1298" s="172" t="s">
        <v>385</v>
      </c>
      <c r="O1298" s="172" t="s">
        <v>386</v>
      </c>
      <c r="P1298" s="489" t="s">
        <v>396</v>
      </c>
      <c r="Q1298" s="172" t="s">
        <v>385</v>
      </c>
      <c r="R1298" s="172" t="s">
        <v>386</v>
      </c>
      <c r="S1298" s="489" t="s">
        <v>396</v>
      </c>
      <c r="T1298" s="172" t="s">
        <v>385</v>
      </c>
      <c r="U1298" s="172" t="s">
        <v>386</v>
      </c>
      <c r="V1298" s="489" t="s">
        <v>396</v>
      </c>
      <c r="W1298" s="172" t="s">
        <v>385</v>
      </c>
      <c r="X1298" s="172" t="s">
        <v>386</v>
      </c>
      <c r="Y1298" s="489" t="s">
        <v>396</v>
      </c>
      <c r="Z1298" s="172" t="s">
        <v>385</v>
      </c>
      <c r="AA1298" s="172" t="s">
        <v>386</v>
      </c>
      <c r="AB1298" s="489" t="s">
        <v>396</v>
      </c>
      <c r="AC1298" s="172" t="s">
        <v>385</v>
      </c>
      <c r="AD1298" s="172" t="s">
        <v>386</v>
      </c>
      <c r="AE1298" s="8"/>
    </row>
    <row r="1299" spans="1:31" ht="15" customHeight="1">
      <c r="A1299" s="40"/>
      <c r="B1299" s="28"/>
      <c r="C1299" s="34" t="s">
        <v>87</v>
      </c>
      <c r="D1299" s="732" t="str">
        <f>IF(CNGE_2024_M1_Secc1_Sub1!$D42="","",CNGE_2024_M1_Secc1_Sub1!$D42)</f>
        <v>OFICINA DEL C GOBERNADOR</v>
      </c>
      <c r="E1299" s="733"/>
      <c r="F1299" s="733"/>
      <c r="G1299" s="733"/>
      <c r="H1299" s="733"/>
      <c r="I1299" s="733"/>
      <c r="J1299" s="733"/>
      <c r="K1299" s="733"/>
      <c r="L1299" s="734"/>
      <c r="M1299" s="111"/>
      <c r="N1299" s="111"/>
      <c r="O1299" s="111"/>
      <c r="P1299" s="111"/>
      <c r="Q1299" s="111"/>
      <c r="R1299" s="111"/>
      <c r="S1299" s="111"/>
      <c r="T1299" s="111"/>
      <c r="U1299" s="111"/>
      <c r="V1299" s="111"/>
      <c r="W1299" s="111"/>
      <c r="X1299" s="111"/>
      <c r="Y1299" s="111"/>
      <c r="Z1299" s="111"/>
      <c r="AA1299" s="111"/>
      <c r="AB1299" s="111"/>
      <c r="AC1299" s="111"/>
      <c r="AD1299" s="111"/>
      <c r="AE1299" s="8"/>
    </row>
    <row r="1300" spans="1:31" ht="30" customHeight="1">
      <c r="A1300" s="81"/>
      <c r="B1300" s="82"/>
      <c r="C1300" s="85" t="s">
        <v>88</v>
      </c>
      <c r="D1300" s="732" t="str">
        <f>IF(CNGE_2024_M1_Secc1_Sub1!$D43="","",CNGE_2024_M1_Secc1_Sub1!$D43)</f>
        <v>SECRETARIA DE DESARROLLO AGROPECUARIO RURAL Y PESCA</v>
      </c>
      <c r="E1300" s="733"/>
      <c r="F1300" s="733"/>
      <c r="G1300" s="733"/>
      <c r="H1300" s="733"/>
      <c r="I1300" s="733"/>
      <c r="J1300" s="733"/>
      <c r="K1300" s="733"/>
      <c r="L1300" s="734"/>
      <c r="M1300" s="111"/>
      <c r="N1300" s="111"/>
      <c r="O1300" s="111"/>
      <c r="P1300" s="111"/>
      <c r="Q1300" s="111"/>
      <c r="R1300" s="111"/>
      <c r="S1300" s="111"/>
      <c r="T1300" s="111"/>
      <c r="U1300" s="111"/>
      <c r="V1300" s="111"/>
      <c r="W1300" s="111"/>
      <c r="X1300" s="111"/>
      <c r="Y1300" s="111"/>
      <c r="Z1300" s="111"/>
      <c r="AA1300" s="111"/>
      <c r="AB1300" s="111"/>
      <c r="AC1300" s="111"/>
      <c r="AD1300" s="111"/>
      <c r="AE1300" s="8"/>
    </row>
    <row r="1301" spans="1:31" ht="15" customHeight="1">
      <c r="A1301" s="81"/>
      <c r="B1301" s="82"/>
      <c r="C1301" s="85" t="s">
        <v>89</v>
      </c>
      <c r="D1301" s="732" t="str">
        <f>IF(CNGE_2024_M1_Secc1_Sub1!$D44="","",CNGE_2024_M1_Secc1_Sub1!$D44)</f>
        <v>SECRETARIA DE SALUD</v>
      </c>
      <c r="E1301" s="733"/>
      <c r="F1301" s="733"/>
      <c r="G1301" s="733"/>
      <c r="H1301" s="733"/>
      <c r="I1301" s="733"/>
      <c r="J1301" s="733"/>
      <c r="K1301" s="733"/>
      <c r="L1301" s="734"/>
      <c r="M1301" s="111"/>
      <c r="N1301" s="111"/>
      <c r="O1301" s="111"/>
      <c r="P1301" s="111"/>
      <c r="Q1301" s="111"/>
      <c r="R1301" s="111"/>
      <c r="S1301" s="111"/>
      <c r="T1301" s="111"/>
      <c r="U1301" s="111"/>
      <c r="V1301" s="111"/>
      <c r="W1301" s="111"/>
      <c r="X1301" s="111"/>
      <c r="Y1301" s="111"/>
      <c r="Z1301" s="111"/>
      <c r="AA1301" s="111"/>
      <c r="AB1301" s="111"/>
      <c r="AC1301" s="111"/>
      <c r="AD1301" s="111"/>
      <c r="AE1301" s="8"/>
    </row>
    <row r="1302" spans="1:31" ht="15" customHeight="1">
      <c r="A1302" s="81"/>
      <c r="B1302" s="82"/>
      <c r="C1302" s="85" t="s">
        <v>90</v>
      </c>
      <c r="D1302" s="732" t="str">
        <f>IF(CNGE_2024_M1_Secc1_Sub1!$D45="","",CNGE_2024_M1_Secc1_Sub1!$D45)</f>
        <v>SECRETARIA DE EDUCACION</v>
      </c>
      <c r="E1302" s="733"/>
      <c r="F1302" s="733"/>
      <c r="G1302" s="733"/>
      <c r="H1302" s="733"/>
      <c r="I1302" s="733"/>
      <c r="J1302" s="733"/>
      <c r="K1302" s="733"/>
      <c r="L1302" s="734"/>
      <c r="M1302" s="111"/>
      <c r="N1302" s="111"/>
      <c r="O1302" s="111"/>
      <c r="P1302" s="111"/>
      <c r="Q1302" s="111"/>
      <c r="R1302" s="111"/>
      <c r="S1302" s="111"/>
      <c r="T1302" s="111"/>
      <c r="U1302" s="111"/>
      <c r="V1302" s="111"/>
      <c r="W1302" s="111"/>
      <c r="X1302" s="111"/>
      <c r="Y1302" s="111"/>
      <c r="Z1302" s="111"/>
      <c r="AA1302" s="111"/>
      <c r="AB1302" s="111"/>
      <c r="AC1302" s="111"/>
      <c r="AD1302" s="111"/>
      <c r="AE1302" s="8"/>
    </row>
    <row r="1303" spans="1:31" ht="15" customHeight="1">
      <c r="A1303" s="81"/>
      <c r="B1303" s="82"/>
      <c r="C1303" s="85" t="s">
        <v>91</v>
      </c>
      <c r="D1303" s="732" t="str">
        <f>IF(CNGE_2024_M1_Secc1_Sub1!$D46="","",CNGE_2024_M1_Secc1_Sub1!$D46)</f>
        <v>SECRETARIA DE DESARROLLO SOCIAL</v>
      </c>
      <c r="E1303" s="733"/>
      <c r="F1303" s="733"/>
      <c r="G1303" s="733"/>
      <c r="H1303" s="733"/>
      <c r="I1303" s="733"/>
      <c r="J1303" s="733"/>
      <c r="K1303" s="733"/>
      <c r="L1303" s="734"/>
      <c r="M1303" s="111"/>
      <c r="N1303" s="111"/>
      <c r="O1303" s="111"/>
      <c r="P1303" s="111"/>
      <c r="Q1303" s="111"/>
      <c r="R1303" s="111"/>
      <c r="S1303" s="111"/>
      <c r="T1303" s="111"/>
      <c r="U1303" s="111"/>
      <c r="V1303" s="111"/>
      <c r="W1303" s="111"/>
      <c r="X1303" s="111"/>
      <c r="Y1303" s="111"/>
      <c r="Z1303" s="111"/>
      <c r="AA1303" s="111"/>
      <c r="AB1303" s="111"/>
      <c r="AC1303" s="111"/>
      <c r="AD1303" s="111"/>
      <c r="AE1303" s="8"/>
    </row>
    <row r="1304" spans="1:31" ht="30" customHeight="1">
      <c r="A1304" s="81"/>
      <c r="B1304" s="82"/>
      <c r="C1304" s="85" t="s">
        <v>92</v>
      </c>
      <c r="D1304" s="732" t="str">
        <f>IF(CNGE_2024_M1_Secc1_Sub1!$D47="","",CNGE_2024_M1_Secc1_Sub1!$D47)</f>
        <v>SECRETARIA DE DESARROLLO ECONOMICO Y PORTUARIO</v>
      </c>
      <c r="E1304" s="733"/>
      <c r="F1304" s="733"/>
      <c r="G1304" s="733"/>
      <c r="H1304" s="733"/>
      <c r="I1304" s="733"/>
      <c r="J1304" s="733"/>
      <c r="K1304" s="733"/>
      <c r="L1304" s="734"/>
      <c r="M1304" s="111"/>
      <c r="N1304" s="111"/>
      <c r="O1304" s="111"/>
      <c r="P1304" s="111"/>
      <c r="Q1304" s="111"/>
      <c r="R1304" s="111"/>
      <c r="S1304" s="111"/>
      <c r="T1304" s="111"/>
      <c r="U1304" s="111"/>
      <c r="V1304" s="111"/>
      <c r="W1304" s="111"/>
      <c r="X1304" s="111"/>
      <c r="Y1304" s="111"/>
      <c r="Z1304" s="111"/>
      <c r="AA1304" s="111"/>
      <c r="AB1304" s="111"/>
      <c r="AC1304" s="111"/>
      <c r="AD1304" s="111"/>
      <c r="AE1304" s="8"/>
    </row>
    <row r="1305" spans="1:31" ht="15" customHeight="1">
      <c r="A1305" s="81"/>
      <c r="B1305" s="82"/>
      <c r="C1305" s="85" t="s">
        <v>93</v>
      </c>
      <c r="D1305" s="732" t="str">
        <f>IF(CNGE_2024_M1_Secc1_Sub1!$D48="","",CNGE_2024_M1_Secc1_Sub1!$D48)</f>
        <v>SECRETARIA DE GOBIERNO</v>
      </c>
      <c r="E1305" s="733"/>
      <c r="F1305" s="733"/>
      <c r="G1305" s="733"/>
      <c r="H1305" s="733"/>
      <c r="I1305" s="733"/>
      <c r="J1305" s="733"/>
      <c r="K1305" s="733"/>
      <c r="L1305" s="734"/>
      <c r="M1305" s="111"/>
      <c r="N1305" s="111"/>
      <c r="O1305" s="111"/>
      <c r="P1305" s="111"/>
      <c r="Q1305" s="111"/>
      <c r="R1305" s="111"/>
      <c r="S1305" s="111"/>
      <c r="T1305" s="111"/>
      <c r="U1305" s="111"/>
      <c r="V1305" s="111"/>
      <c r="W1305" s="111"/>
      <c r="X1305" s="111"/>
      <c r="Y1305" s="111"/>
      <c r="Z1305" s="111"/>
      <c r="AA1305" s="111"/>
      <c r="AB1305" s="111"/>
      <c r="AC1305" s="111"/>
      <c r="AD1305" s="111"/>
      <c r="AE1305" s="8"/>
    </row>
    <row r="1306" spans="1:31" ht="15" customHeight="1">
      <c r="A1306" s="81"/>
      <c r="B1306" s="82"/>
      <c r="C1306" s="85" t="s">
        <v>94</v>
      </c>
      <c r="D1306" s="732" t="str">
        <f>IF(CNGE_2024_M1_Secc1_Sub1!$D49="","",CNGE_2024_M1_Secc1_Sub1!$D49)</f>
        <v>SECRETARIA DE FINANZAS Y PLANEACION</v>
      </c>
      <c r="E1306" s="733"/>
      <c r="F1306" s="733"/>
      <c r="G1306" s="733"/>
      <c r="H1306" s="733"/>
      <c r="I1306" s="733"/>
      <c r="J1306" s="733"/>
      <c r="K1306" s="733"/>
      <c r="L1306" s="734"/>
      <c r="M1306" s="111"/>
      <c r="N1306" s="111"/>
      <c r="O1306" s="111"/>
      <c r="P1306" s="111"/>
      <c r="Q1306" s="111"/>
      <c r="R1306" s="111"/>
      <c r="S1306" s="111"/>
      <c r="T1306" s="111"/>
      <c r="U1306" s="111"/>
      <c r="V1306" s="111"/>
      <c r="W1306" s="111"/>
      <c r="X1306" s="111"/>
      <c r="Y1306" s="111"/>
      <c r="Z1306" s="111"/>
      <c r="AA1306" s="111"/>
      <c r="AB1306" s="111"/>
      <c r="AC1306" s="111"/>
      <c r="AD1306" s="111"/>
      <c r="AE1306" s="8"/>
    </row>
    <row r="1307" spans="1:31" ht="30" customHeight="1">
      <c r="A1307" s="81"/>
      <c r="B1307" s="82"/>
      <c r="C1307" s="85" t="s">
        <v>95</v>
      </c>
      <c r="D1307" s="732" t="str">
        <f>IF(CNGE_2024_M1_Secc1_Sub1!$D50="","",CNGE_2024_M1_Secc1_Sub1!$D50)</f>
        <v>COORDINACION GENERAL DE COMUNICACION SOCIAL</v>
      </c>
      <c r="E1307" s="733"/>
      <c r="F1307" s="733"/>
      <c r="G1307" s="733"/>
      <c r="H1307" s="733"/>
      <c r="I1307" s="733"/>
      <c r="J1307" s="733"/>
      <c r="K1307" s="733"/>
      <c r="L1307" s="734"/>
      <c r="M1307" s="111"/>
      <c r="N1307" s="111"/>
      <c r="O1307" s="111"/>
      <c r="P1307" s="111"/>
      <c r="Q1307" s="111"/>
      <c r="R1307" s="111"/>
      <c r="S1307" s="111"/>
      <c r="T1307" s="111"/>
      <c r="U1307" s="111"/>
      <c r="V1307" s="111"/>
      <c r="W1307" s="111"/>
      <c r="X1307" s="111"/>
      <c r="Y1307" s="111"/>
      <c r="Z1307" s="111"/>
      <c r="AA1307" s="111"/>
      <c r="AB1307" s="111"/>
      <c r="AC1307" s="111"/>
      <c r="AD1307" s="111"/>
      <c r="AE1307" s="8"/>
    </row>
    <row r="1308" spans="1:31" ht="15" customHeight="1">
      <c r="A1308" s="81"/>
      <c r="B1308" s="82"/>
      <c r="C1308" s="85" t="s">
        <v>97</v>
      </c>
      <c r="D1308" s="732" t="str">
        <f>IF(CNGE_2024_M1_Secc1_Sub1!$D51="","",CNGE_2024_M1_Secc1_Sub1!$D51)</f>
        <v>CONTRALORIA GENERAL</v>
      </c>
      <c r="E1308" s="733"/>
      <c r="F1308" s="733"/>
      <c r="G1308" s="733"/>
      <c r="H1308" s="733"/>
      <c r="I1308" s="733"/>
      <c r="J1308" s="733"/>
      <c r="K1308" s="733"/>
      <c r="L1308" s="734"/>
      <c r="M1308" s="111"/>
      <c r="N1308" s="111"/>
      <c r="O1308" s="111"/>
      <c r="P1308" s="111"/>
      <c r="Q1308" s="111"/>
      <c r="R1308" s="111"/>
      <c r="S1308" s="111"/>
      <c r="T1308" s="111"/>
      <c r="U1308" s="111"/>
      <c r="V1308" s="111"/>
      <c r="W1308" s="111"/>
      <c r="X1308" s="111"/>
      <c r="Y1308" s="111"/>
      <c r="Z1308" s="111"/>
      <c r="AA1308" s="111"/>
      <c r="AB1308" s="111"/>
      <c r="AC1308" s="111"/>
      <c r="AD1308" s="111"/>
      <c r="AE1308" s="8"/>
    </row>
    <row r="1309" spans="1:31" ht="30" customHeight="1">
      <c r="A1309" s="81"/>
      <c r="B1309" s="82"/>
      <c r="C1309" s="85" t="s">
        <v>98</v>
      </c>
      <c r="D1309" s="732" t="str">
        <f>IF(CNGE_2024_M1_Secc1_Sub1!$D52="","",CNGE_2024_M1_Secc1_Sub1!$D52)</f>
        <v>SECRETARIA DE INFRAESTRUCTURA Y OBRAS PUBLICAS</v>
      </c>
      <c r="E1309" s="733"/>
      <c r="F1309" s="733"/>
      <c r="G1309" s="733"/>
      <c r="H1309" s="733"/>
      <c r="I1309" s="733"/>
      <c r="J1309" s="733"/>
      <c r="K1309" s="733"/>
      <c r="L1309" s="734"/>
      <c r="M1309" s="111"/>
      <c r="N1309" s="111"/>
      <c r="O1309" s="111"/>
      <c r="P1309" s="111"/>
      <c r="Q1309" s="111"/>
      <c r="R1309" s="111"/>
      <c r="S1309" s="111"/>
      <c r="T1309" s="111"/>
      <c r="U1309" s="111"/>
      <c r="V1309" s="111"/>
      <c r="W1309" s="111"/>
      <c r="X1309" s="111"/>
      <c r="Y1309" s="111"/>
      <c r="Z1309" s="111"/>
      <c r="AA1309" s="111"/>
      <c r="AB1309" s="111"/>
      <c r="AC1309" s="111"/>
      <c r="AD1309" s="111"/>
      <c r="AE1309" s="8"/>
    </row>
    <row r="1310" spans="1:31" ht="15" customHeight="1">
      <c r="A1310" s="81"/>
      <c r="B1310" s="82"/>
      <c r="C1310" s="85" t="s">
        <v>99</v>
      </c>
      <c r="D1310" s="732" t="str">
        <f>IF(CNGE_2024_M1_Secc1_Sub1!$D53="","",CNGE_2024_M1_Secc1_Sub1!$D53)</f>
        <v>OFICINA DEL PROGRAMA DE GOBIERNO</v>
      </c>
      <c r="E1310" s="733"/>
      <c r="F1310" s="733"/>
      <c r="G1310" s="733"/>
      <c r="H1310" s="733"/>
      <c r="I1310" s="733"/>
      <c r="J1310" s="733"/>
      <c r="K1310" s="733"/>
      <c r="L1310" s="734"/>
      <c r="M1310" s="111"/>
      <c r="N1310" s="111"/>
      <c r="O1310" s="111"/>
      <c r="P1310" s="111"/>
      <c r="Q1310" s="111"/>
      <c r="R1310" s="111"/>
      <c r="S1310" s="111"/>
      <c r="T1310" s="111"/>
      <c r="U1310" s="111"/>
      <c r="V1310" s="111"/>
      <c r="W1310" s="111"/>
      <c r="X1310" s="111"/>
      <c r="Y1310" s="111"/>
      <c r="Z1310" s="111"/>
      <c r="AA1310" s="111"/>
      <c r="AB1310" s="111"/>
      <c r="AC1310" s="111"/>
      <c r="AD1310" s="111"/>
      <c r="AE1310" s="8"/>
    </row>
    <row r="1311" spans="1:31" ht="15" customHeight="1">
      <c r="A1311" s="81"/>
      <c r="B1311" s="82"/>
      <c r="C1311" s="85" t="s">
        <v>100</v>
      </c>
      <c r="D1311" s="732" t="str">
        <f>IF(CNGE_2024_M1_Secc1_Sub1!$D54="","",CNGE_2024_M1_Secc1_Sub1!$D54)</f>
        <v>SECRETARIA DE SEGURIDAD PUBLICA</v>
      </c>
      <c r="E1311" s="733"/>
      <c r="F1311" s="733"/>
      <c r="G1311" s="733"/>
      <c r="H1311" s="733"/>
      <c r="I1311" s="733"/>
      <c r="J1311" s="733"/>
      <c r="K1311" s="733"/>
      <c r="L1311" s="734"/>
      <c r="M1311" s="111"/>
      <c r="N1311" s="111"/>
      <c r="O1311" s="111"/>
      <c r="P1311" s="111"/>
      <c r="Q1311" s="111"/>
      <c r="R1311" s="111"/>
      <c r="S1311" s="111"/>
      <c r="T1311" s="111"/>
      <c r="U1311" s="111"/>
      <c r="V1311" s="111"/>
      <c r="W1311" s="111"/>
      <c r="X1311" s="111"/>
      <c r="Y1311" s="111"/>
      <c r="Z1311" s="111"/>
      <c r="AA1311" s="111"/>
      <c r="AB1311" s="111"/>
      <c r="AC1311" s="111"/>
      <c r="AD1311" s="111"/>
      <c r="AE1311" s="8"/>
    </row>
    <row r="1312" spans="1:31" ht="30" customHeight="1">
      <c r="A1312" s="81"/>
      <c r="B1312" s="82"/>
      <c r="C1312" s="85" t="s">
        <v>101</v>
      </c>
      <c r="D1312" s="732" t="str">
        <f>IF(CNGE_2024_M1_Secc1_Sub1!$D55="","",CNGE_2024_M1_Secc1_Sub1!$D55)</f>
        <v>SECRETARIA DE TRABAJO PREVISION SOCIAL Y PRODUCTIVIDAD</v>
      </c>
      <c r="E1312" s="733"/>
      <c r="F1312" s="733"/>
      <c r="G1312" s="733"/>
      <c r="H1312" s="733"/>
      <c r="I1312" s="733"/>
      <c r="J1312" s="733"/>
      <c r="K1312" s="733"/>
      <c r="L1312" s="734"/>
      <c r="M1312" s="111"/>
      <c r="N1312" s="111"/>
      <c r="O1312" s="111"/>
      <c r="P1312" s="111"/>
      <c r="Q1312" s="111"/>
      <c r="R1312" s="111"/>
      <c r="S1312" s="111"/>
      <c r="T1312" s="111"/>
      <c r="U1312" s="111"/>
      <c r="V1312" s="111"/>
      <c r="W1312" s="111"/>
      <c r="X1312" s="111"/>
      <c r="Y1312" s="111"/>
      <c r="Z1312" s="111"/>
      <c r="AA1312" s="111"/>
      <c r="AB1312" s="111"/>
      <c r="AC1312" s="111"/>
      <c r="AD1312" s="111"/>
      <c r="AE1312" s="8"/>
    </row>
    <row r="1313" spans="1:31" ht="15" customHeight="1">
      <c r="A1313" s="81"/>
      <c r="B1313" s="82"/>
      <c r="C1313" s="85" t="s">
        <v>102</v>
      </c>
      <c r="D1313" s="732" t="str">
        <f>IF(CNGE_2024_M1_Secc1_Sub1!$D56="","",CNGE_2024_M1_Secc1_Sub1!$D56)</f>
        <v>SECRETARIA DE TURISMO Y CULTURA</v>
      </c>
      <c r="E1313" s="733"/>
      <c r="F1313" s="733"/>
      <c r="G1313" s="733"/>
      <c r="H1313" s="733"/>
      <c r="I1313" s="733"/>
      <c r="J1313" s="733"/>
      <c r="K1313" s="733"/>
      <c r="L1313" s="734"/>
      <c r="M1313" s="111"/>
      <c r="N1313" s="111"/>
      <c r="O1313" s="111"/>
      <c r="P1313" s="111"/>
      <c r="Q1313" s="111"/>
      <c r="R1313" s="111"/>
      <c r="S1313" s="111"/>
      <c r="T1313" s="111"/>
      <c r="U1313" s="111"/>
      <c r="V1313" s="111"/>
      <c r="W1313" s="111"/>
      <c r="X1313" s="111"/>
      <c r="Y1313" s="111"/>
      <c r="Z1313" s="111"/>
      <c r="AA1313" s="111"/>
      <c r="AB1313" s="111"/>
      <c r="AC1313" s="111"/>
      <c r="AD1313" s="111"/>
      <c r="AE1313" s="8"/>
    </row>
    <row r="1314" spans="1:31" ht="15" customHeight="1">
      <c r="A1314" s="81"/>
      <c r="B1314" s="82"/>
      <c r="C1314" s="85" t="s">
        <v>103</v>
      </c>
      <c r="D1314" s="732" t="str">
        <f>IF(CNGE_2024_M1_Secc1_Sub1!$D57="","",CNGE_2024_M1_Secc1_Sub1!$D57)</f>
        <v>SECRETARIA DE PROTECCION CIVIL</v>
      </c>
      <c r="E1314" s="733"/>
      <c r="F1314" s="733"/>
      <c r="G1314" s="733"/>
      <c r="H1314" s="733"/>
      <c r="I1314" s="733"/>
      <c r="J1314" s="733"/>
      <c r="K1314" s="733"/>
      <c r="L1314" s="734"/>
      <c r="M1314" s="111"/>
      <c r="N1314" s="111"/>
      <c r="O1314" s="111"/>
      <c r="P1314" s="111"/>
      <c r="Q1314" s="111"/>
      <c r="R1314" s="111"/>
      <c r="S1314" s="111"/>
      <c r="T1314" s="111"/>
      <c r="U1314" s="111"/>
      <c r="V1314" s="111"/>
      <c r="W1314" s="111"/>
      <c r="X1314" s="111"/>
      <c r="Y1314" s="111"/>
      <c r="Z1314" s="111"/>
      <c r="AA1314" s="111"/>
      <c r="AB1314" s="111"/>
      <c r="AC1314" s="111"/>
      <c r="AD1314" s="111"/>
      <c r="AE1314" s="8"/>
    </row>
    <row r="1315" spans="1:31" ht="15" customHeight="1">
      <c r="A1315" s="81"/>
      <c r="B1315" s="82"/>
      <c r="C1315" s="85" t="s">
        <v>104</v>
      </c>
      <c r="D1315" s="732" t="str">
        <f>IF(CNGE_2024_M1_Secc1_Sub1!$D58="","",CNGE_2024_M1_Secc1_Sub1!$D58)</f>
        <v>SECRETARIA DE MEDIO AMBIENTE</v>
      </c>
      <c r="E1315" s="733"/>
      <c r="F1315" s="733"/>
      <c r="G1315" s="733"/>
      <c r="H1315" s="733"/>
      <c r="I1315" s="733"/>
      <c r="J1315" s="733"/>
      <c r="K1315" s="733"/>
      <c r="L1315" s="734"/>
      <c r="M1315" s="111"/>
      <c r="N1315" s="111"/>
      <c r="O1315" s="111"/>
      <c r="P1315" s="111"/>
      <c r="Q1315" s="111"/>
      <c r="R1315" s="111"/>
      <c r="S1315" s="111"/>
      <c r="T1315" s="111"/>
      <c r="U1315" s="111"/>
      <c r="V1315" s="111"/>
      <c r="W1315" s="111"/>
      <c r="X1315" s="111"/>
      <c r="Y1315" s="111"/>
      <c r="Z1315" s="111"/>
      <c r="AA1315" s="111"/>
      <c r="AB1315" s="111"/>
      <c r="AC1315" s="111"/>
      <c r="AD1315" s="111"/>
      <c r="AE1315" s="8"/>
    </row>
    <row r="1316" spans="1:31" ht="15" customHeight="1">
      <c r="A1316" s="81"/>
      <c r="B1316" s="82"/>
      <c r="C1316" s="85" t="s">
        <v>105</v>
      </c>
      <c r="D1316" s="732" t="str">
        <f>IF(CNGE_2024_M1_Secc1_Sub1!$D59="","",CNGE_2024_M1_Secc1_Sub1!$D59)</f>
        <v>SERVICIOS DE SALUD DE VERACRUZ</v>
      </c>
      <c r="E1316" s="733"/>
      <c r="F1316" s="733"/>
      <c r="G1316" s="733"/>
      <c r="H1316" s="733"/>
      <c r="I1316" s="733"/>
      <c r="J1316" s="733"/>
      <c r="K1316" s="733"/>
      <c r="L1316" s="734"/>
      <c r="M1316" s="111"/>
      <c r="N1316" s="111"/>
      <c r="O1316" s="111"/>
      <c r="P1316" s="111"/>
      <c r="Q1316" s="111"/>
      <c r="R1316" s="111"/>
      <c r="S1316" s="111"/>
      <c r="T1316" s="111"/>
      <c r="U1316" s="111"/>
      <c r="V1316" s="111"/>
      <c r="W1316" s="111"/>
      <c r="X1316" s="111"/>
      <c r="Y1316" s="111"/>
      <c r="Z1316" s="111"/>
      <c r="AA1316" s="111"/>
      <c r="AB1316" s="111"/>
      <c r="AC1316" s="111"/>
      <c r="AD1316" s="111"/>
      <c r="AE1316" s="8"/>
    </row>
    <row r="1317" spans="1:31" ht="30" customHeight="1">
      <c r="A1317" s="81"/>
      <c r="B1317" s="82"/>
      <c r="C1317" s="85" t="s">
        <v>106</v>
      </c>
      <c r="D1317" s="732" t="str">
        <f>IF(CNGE_2024_M1_Secc1_Sub1!$D60="","",CNGE_2024_M1_Secc1_Sub1!$D60)</f>
        <v>SISTEMA PARA EL DESARROLLO INTEGRAL DE LA FAMILIA</v>
      </c>
      <c r="E1317" s="733"/>
      <c r="F1317" s="733"/>
      <c r="G1317" s="733"/>
      <c r="H1317" s="733"/>
      <c r="I1317" s="733"/>
      <c r="J1317" s="733"/>
      <c r="K1317" s="733"/>
      <c r="L1317" s="734"/>
      <c r="M1317" s="111"/>
      <c r="N1317" s="111"/>
      <c r="O1317" s="111"/>
      <c r="P1317" s="111"/>
      <c r="Q1317" s="111"/>
      <c r="R1317" s="111"/>
      <c r="S1317" s="111"/>
      <c r="T1317" s="111"/>
      <c r="U1317" s="111"/>
      <c r="V1317" s="111"/>
      <c r="W1317" s="111"/>
      <c r="X1317" s="111"/>
      <c r="Y1317" s="111"/>
      <c r="Z1317" s="111"/>
      <c r="AA1317" s="111"/>
      <c r="AB1317" s="111"/>
      <c r="AC1317" s="111"/>
      <c r="AD1317" s="111"/>
      <c r="AE1317" s="8"/>
    </row>
    <row r="1318" spans="1:31" ht="15" customHeight="1">
      <c r="A1318" s="81"/>
      <c r="B1318" s="82"/>
      <c r="C1318" s="85" t="s">
        <v>107</v>
      </c>
      <c r="D1318" s="732" t="str">
        <f>IF(CNGE_2024_M1_Secc1_Sub1!$D61="","",CNGE_2024_M1_Secc1_Sub1!$D61)</f>
        <v>COMISION DE ARBITRAJE MEDICO</v>
      </c>
      <c r="E1318" s="733"/>
      <c r="F1318" s="733"/>
      <c r="G1318" s="733"/>
      <c r="H1318" s="733"/>
      <c r="I1318" s="733"/>
      <c r="J1318" s="733"/>
      <c r="K1318" s="733"/>
      <c r="L1318" s="734"/>
      <c r="M1318" s="111"/>
      <c r="N1318" s="111"/>
      <c r="O1318" s="111"/>
      <c r="P1318" s="111"/>
      <c r="Q1318" s="111"/>
      <c r="R1318" s="111"/>
      <c r="S1318" s="111"/>
      <c r="T1318" s="111"/>
      <c r="U1318" s="111"/>
      <c r="V1318" s="111"/>
      <c r="W1318" s="111"/>
      <c r="X1318" s="111"/>
      <c r="Y1318" s="111"/>
      <c r="Z1318" s="111"/>
      <c r="AA1318" s="111"/>
      <c r="AB1318" s="111"/>
      <c r="AC1318" s="111"/>
      <c r="AD1318" s="111"/>
      <c r="AE1318" s="8"/>
    </row>
    <row r="1319" spans="1:31" ht="30" customHeight="1">
      <c r="A1319" s="81"/>
      <c r="B1319" s="82"/>
      <c r="C1319" s="85" t="s">
        <v>108</v>
      </c>
      <c r="D1319" s="732" t="str">
        <f>IF(CNGE_2024_M1_Secc1_Sub1!$D62="","",CNGE_2024_M1_Secc1_Sub1!$D62)</f>
        <v>ACADEMIA VERACRUZANA DE LAS LENGUAS INDIGENAS</v>
      </c>
      <c r="E1319" s="733"/>
      <c r="F1319" s="733"/>
      <c r="G1319" s="733"/>
      <c r="H1319" s="733"/>
      <c r="I1319" s="733"/>
      <c r="J1319" s="733"/>
      <c r="K1319" s="733"/>
      <c r="L1319" s="734"/>
      <c r="M1319" s="111"/>
      <c r="N1319" s="111"/>
      <c r="O1319" s="111"/>
      <c r="P1319" s="111"/>
      <c r="Q1319" s="111"/>
      <c r="R1319" s="111"/>
      <c r="S1319" s="111"/>
      <c r="T1319" s="111"/>
      <c r="U1319" s="111"/>
      <c r="V1319" s="111"/>
      <c r="W1319" s="111"/>
      <c r="X1319" s="111"/>
      <c r="Y1319" s="111"/>
      <c r="Z1319" s="111"/>
      <c r="AA1319" s="111"/>
      <c r="AB1319" s="111"/>
      <c r="AC1319" s="111"/>
      <c r="AD1319" s="111"/>
      <c r="AE1319" s="8"/>
    </row>
    <row r="1320" spans="1:31" ht="15" customHeight="1">
      <c r="A1320" s="81"/>
      <c r="B1320" s="82"/>
      <c r="C1320" s="85" t="s">
        <v>109</v>
      </c>
      <c r="D1320" s="732" t="str">
        <f>IF(CNGE_2024_M1_Secc1_Sub1!$D63="","",CNGE_2024_M1_Secc1_Sub1!$D63)</f>
        <v>INSTITUTO VERACRUZANO DEL DEPORTE</v>
      </c>
      <c r="E1320" s="733"/>
      <c r="F1320" s="733"/>
      <c r="G1320" s="733"/>
      <c r="H1320" s="733"/>
      <c r="I1320" s="733"/>
      <c r="J1320" s="733"/>
      <c r="K1320" s="733"/>
      <c r="L1320" s="734"/>
      <c r="M1320" s="111"/>
      <c r="N1320" s="111"/>
      <c r="O1320" s="111"/>
      <c r="P1320" s="111"/>
      <c r="Q1320" s="111"/>
      <c r="R1320" s="111"/>
      <c r="S1320" s="111"/>
      <c r="T1320" s="111"/>
      <c r="U1320" s="111"/>
      <c r="V1320" s="111"/>
      <c r="W1320" s="111"/>
      <c r="X1320" s="111"/>
      <c r="Y1320" s="111"/>
      <c r="Z1320" s="111"/>
      <c r="AA1320" s="111"/>
      <c r="AB1320" s="111"/>
      <c r="AC1320" s="111"/>
      <c r="AD1320" s="111"/>
      <c r="AE1320" s="8"/>
    </row>
    <row r="1321" spans="1:31" ht="30" customHeight="1">
      <c r="A1321" s="81"/>
      <c r="B1321" s="82"/>
      <c r="C1321" s="85" t="s">
        <v>110</v>
      </c>
      <c r="D1321" s="732" t="str">
        <f>IF(CNGE_2024_M1_Secc1_Sub1!$D64="","",CNGE_2024_M1_Secc1_Sub1!$D64)</f>
        <v>INSTITUTO DE ESPACIOS EDUCATIVOS DEL ESTADO DE VERACRUZ</v>
      </c>
      <c r="E1321" s="733"/>
      <c r="F1321" s="733"/>
      <c r="G1321" s="733"/>
      <c r="H1321" s="733"/>
      <c r="I1321" s="733"/>
      <c r="J1321" s="733"/>
      <c r="K1321" s="733"/>
      <c r="L1321" s="734"/>
      <c r="M1321" s="111"/>
      <c r="N1321" s="111"/>
      <c r="O1321" s="111"/>
      <c r="P1321" s="111"/>
      <c r="Q1321" s="111"/>
      <c r="R1321" s="111"/>
      <c r="S1321" s="111"/>
      <c r="T1321" s="111"/>
      <c r="U1321" s="111"/>
      <c r="V1321" s="111"/>
      <c r="W1321" s="111"/>
      <c r="X1321" s="111"/>
      <c r="Y1321" s="111"/>
      <c r="Z1321" s="111"/>
      <c r="AA1321" s="111"/>
      <c r="AB1321" s="111"/>
      <c r="AC1321" s="111"/>
      <c r="AD1321" s="111"/>
      <c r="AE1321" s="8"/>
    </row>
    <row r="1322" spans="1:31" ht="30" customHeight="1">
      <c r="A1322" s="81"/>
      <c r="B1322" s="82"/>
      <c r="C1322" s="85" t="s">
        <v>111</v>
      </c>
      <c r="D1322" s="732" t="str">
        <f>IF(CNGE_2024_M1_Secc1_Sub1!$D65="","",CNGE_2024_M1_Secc1_Sub1!$D65)</f>
        <v>COLEGIO DE BACHILLERES DEL ESTADO DE VERACRUZ</v>
      </c>
      <c r="E1322" s="733"/>
      <c r="F1322" s="733"/>
      <c r="G1322" s="733"/>
      <c r="H1322" s="733"/>
      <c r="I1322" s="733"/>
      <c r="J1322" s="733"/>
      <c r="K1322" s="733"/>
      <c r="L1322" s="734"/>
      <c r="M1322" s="111"/>
      <c r="N1322" s="111"/>
      <c r="O1322" s="111"/>
      <c r="P1322" s="111"/>
      <c r="Q1322" s="111"/>
      <c r="R1322" s="111"/>
      <c r="S1322" s="111"/>
      <c r="T1322" s="111"/>
      <c r="U1322" s="111"/>
      <c r="V1322" s="111"/>
      <c r="W1322" s="111"/>
      <c r="X1322" s="111"/>
      <c r="Y1322" s="111"/>
      <c r="Z1322" s="111"/>
      <c r="AA1322" s="111"/>
      <c r="AB1322" s="111"/>
      <c r="AC1322" s="111"/>
      <c r="AD1322" s="111"/>
      <c r="AE1322" s="8"/>
    </row>
    <row r="1323" spans="1:31" ht="30" customHeight="1">
      <c r="A1323" s="81"/>
      <c r="B1323" s="82"/>
      <c r="C1323" s="85" t="s">
        <v>112</v>
      </c>
      <c r="D1323" s="732" t="str">
        <f>IF(CNGE_2024_M1_Secc1_Sub1!$D66="","",CNGE_2024_M1_Secc1_Sub1!$D66)</f>
        <v>INSTITUTO TECNOLOGICO SUPERIOR DE MISANTLA</v>
      </c>
      <c r="E1323" s="733"/>
      <c r="F1323" s="733"/>
      <c r="G1323" s="733"/>
      <c r="H1323" s="733"/>
      <c r="I1323" s="733"/>
      <c r="J1323" s="733"/>
      <c r="K1323" s="733"/>
      <c r="L1323" s="734"/>
      <c r="M1323" s="111"/>
      <c r="N1323" s="111"/>
      <c r="O1323" s="111"/>
      <c r="P1323" s="111"/>
      <c r="Q1323" s="111"/>
      <c r="R1323" s="111"/>
      <c r="S1323" s="111"/>
      <c r="T1323" s="111"/>
      <c r="U1323" s="111"/>
      <c r="V1323" s="111"/>
      <c r="W1323" s="111"/>
      <c r="X1323" s="111"/>
      <c r="Y1323" s="111"/>
      <c r="Z1323" s="111"/>
      <c r="AA1323" s="111"/>
      <c r="AB1323" s="111"/>
      <c r="AC1323" s="111"/>
      <c r="AD1323" s="111"/>
      <c r="AE1323" s="8"/>
    </row>
    <row r="1324" spans="1:31" ht="30" customHeight="1">
      <c r="A1324" s="81"/>
      <c r="B1324" s="82"/>
      <c r="C1324" s="85" t="s">
        <v>113</v>
      </c>
      <c r="D1324" s="732" t="str">
        <f>IF(CNGE_2024_M1_Secc1_Sub1!$D67="","",CNGE_2024_M1_Secc1_Sub1!$D67)</f>
        <v>INSTITUTO TECNOLOGICO SUPERIOR DE SAN ANDRES TUXTLA</v>
      </c>
      <c r="E1324" s="733"/>
      <c r="F1324" s="733"/>
      <c r="G1324" s="733"/>
      <c r="H1324" s="733"/>
      <c r="I1324" s="733"/>
      <c r="J1324" s="733"/>
      <c r="K1324" s="733"/>
      <c r="L1324" s="734"/>
      <c r="M1324" s="111"/>
      <c r="N1324" s="111"/>
      <c r="O1324" s="111"/>
      <c r="P1324" s="111"/>
      <c r="Q1324" s="111"/>
      <c r="R1324" s="111"/>
      <c r="S1324" s="111"/>
      <c r="T1324" s="111"/>
      <c r="U1324" s="111"/>
      <c r="V1324" s="111"/>
      <c r="W1324" s="111"/>
      <c r="X1324" s="111"/>
      <c r="Y1324" s="111"/>
      <c r="Z1324" s="111"/>
      <c r="AA1324" s="111"/>
      <c r="AB1324" s="111"/>
      <c r="AC1324" s="111"/>
      <c r="AD1324" s="111"/>
      <c r="AE1324" s="8"/>
    </row>
    <row r="1325" spans="1:31" ht="30" customHeight="1">
      <c r="A1325" s="81"/>
      <c r="B1325" s="82"/>
      <c r="C1325" s="85" t="s">
        <v>114</v>
      </c>
      <c r="D1325" s="732" t="str">
        <f>IF(CNGE_2024_M1_Secc1_Sub1!$D68="","",CNGE_2024_M1_Secc1_Sub1!$D68)</f>
        <v>INSTITUTO TECNOLOGICO SUPERIOR DE TANTOYUCA</v>
      </c>
      <c r="E1325" s="733"/>
      <c r="F1325" s="733"/>
      <c r="G1325" s="733"/>
      <c r="H1325" s="733"/>
      <c r="I1325" s="733"/>
      <c r="J1325" s="733"/>
      <c r="K1325" s="733"/>
      <c r="L1325" s="734"/>
      <c r="M1325" s="111"/>
      <c r="N1325" s="111"/>
      <c r="O1325" s="111"/>
      <c r="P1325" s="111"/>
      <c r="Q1325" s="111"/>
      <c r="R1325" s="111"/>
      <c r="S1325" s="111"/>
      <c r="T1325" s="111"/>
      <c r="U1325" s="111"/>
      <c r="V1325" s="111"/>
      <c r="W1325" s="111"/>
      <c r="X1325" s="111"/>
      <c r="Y1325" s="111"/>
      <c r="Z1325" s="111"/>
      <c r="AA1325" s="111"/>
      <c r="AB1325" s="111"/>
      <c r="AC1325" s="111"/>
      <c r="AD1325" s="111"/>
      <c r="AE1325" s="8"/>
    </row>
    <row r="1326" spans="1:31" ht="30" customHeight="1">
      <c r="A1326" s="81"/>
      <c r="B1326" s="82"/>
      <c r="C1326" s="85" t="s">
        <v>115</v>
      </c>
      <c r="D1326" s="732" t="str">
        <f>IF(CNGE_2024_M1_Secc1_Sub1!$D69="","",CNGE_2024_M1_Secc1_Sub1!$D69)</f>
        <v>INSTITUTO TECNOLOGICO SUPERIOR DE COSAMALOAPAN</v>
      </c>
      <c r="E1326" s="733"/>
      <c r="F1326" s="733"/>
      <c r="G1326" s="733"/>
      <c r="H1326" s="733"/>
      <c r="I1326" s="733"/>
      <c r="J1326" s="733"/>
      <c r="K1326" s="733"/>
      <c r="L1326" s="734"/>
      <c r="M1326" s="111"/>
      <c r="N1326" s="111"/>
      <c r="O1326" s="111"/>
      <c r="P1326" s="111"/>
      <c r="Q1326" s="111"/>
      <c r="R1326" s="111"/>
      <c r="S1326" s="111"/>
      <c r="T1326" s="111"/>
      <c r="U1326" s="111"/>
      <c r="V1326" s="111"/>
      <c r="W1326" s="111"/>
      <c r="X1326" s="111"/>
      <c r="Y1326" s="111"/>
      <c r="Z1326" s="111"/>
      <c r="AA1326" s="111"/>
      <c r="AB1326" s="111"/>
      <c r="AC1326" s="111"/>
      <c r="AD1326" s="111"/>
      <c r="AE1326" s="8"/>
    </row>
    <row r="1327" spans="1:31" ht="30" customHeight="1">
      <c r="A1327" s="81"/>
      <c r="B1327" s="82"/>
      <c r="C1327" s="85" t="s">
        <v>116</v>
      </c>
      <c r="D1327" s="732" t="str">
        <f>IF(CNGE_2024_M1_Secc1_Sub1!$D70="","",CNGE_2024_M1_Secc1_Sub1!$D70)</f>
        <v>INSTITUTO TECNOLOGICO SUPERIOR DE PANUCO</v>
      </c>
      <c r="E1327" s="733"/>
      <c r="F1327" s="733"/>
      <c r="G1327" s="733"/>
      <c r="H1327" s="733"/>
      <c r="I1327" s="733"/>
      <c r="J1327" s="733"/>
      <c r="K1327" s="733"/>
      <c r="L1327" s="734"/>
      <c r="M1327" s="111"/>
      <c r="N1327" s="111"/>
      <c r="O1327" s="111"/>
      <c r="P1327" s="111"/>
      <c r="Q1327" s="111"/>
      <c r="R1327" s="111"/>
      <c r="S1327" s="111"/>
      <c r="T1327" s="111"/>
      <c r="U1327" s="111"/>
      <c r="V1327" s="111"/>
      <c r="W1327" s="111"/>
      <c r="X1327" s="111"/>
      <c r="Y1327" s="111"/>
      <c r="Z1327" s="111"/>
      <c r="AA1327" s="111"/>
      <c r="AB1327" s="111"/>
      <c r="AC1327" s="111"/>
      <c r="AD1327" s="111"/>
      <c r="AE1327" s="8"/>
    </row>
    <row r="1328" spans="1:31" ht="30" customHeight="1">
      <c r="A1328" s="81"/>
      <c r="B1328" s="82"/>
      <c r="C1328" s="85" t="s">
        <v>117</v>
      </c>
      <c r="D1328" s="732" t="str">
        <f>IF(CNGE_2024_M1_Secc1_Sub1!$D71="","",CNGE_2024_M1_Secc1_Sub1!$D71)</f>
        <v>INSTITUTO TECNOLOGICO SUPERIOR DE POZA RICA</v>
      </c>
      <c r="E1328" s="733"/>
      <c r="F1328" s="733"/>
      <c r="G1328" s="733"/>
      <c r="H1328" s="733"/>
      <c r="I1328" s="733"/>
      <c r="J1328" s="733"/>
      <c r="K1328" s="733"/>
      <c r="L1328" s="734"/>
      <c r="M1328" s="111"/>
      <c r="N1328" s="111"/>
      <c r="O1328" s="111"/>
      <c r="P1328" s="111"/>
      <c r="Q1328" s="111"/>
      <c r="R1328" s="111"/>
      <c r="S1328" s="111"/>
      <c r="T1328" s="111"/>
      <c r="U1328" s="111"/>
      <c r="V1328" s="111"/>
      <c r="W1328" s="111"/>
      <c r="X1328" s="111"/>
      <c r="Y1328" s="111"/>
      <c r="Z1328" s="111"/>
      <c r="AA1328" s="111"/>
      <c r="AB1328" s="111"/>
      <c r="AC1328" s="111"/>
      <c r="AD1328" s="111"/>
      <c r="AE1328" s="8"/>
    </row>
    <row r="1329" spans="1:31" ht="30" customHeight="1">
      <c r="A1329" s="81"/>
      <c r="B1329" s="82"/>
      <c r="C1329" s="85" t="s">
        <v>118</v>
      </c>
      <c r="D1329" s="732" t="str">
        <f>IF(CNGE_2024_M1_Secc1_Sub1!$D72="","",CNGE_2024_M1_Secc1_Sub1!$D72)</f>
        <v>INSTITUTO TECNOLOGICO SUPERIOR DE XALAPA</v>
      </c>
      <c r="E1329" s="733"/>
      <c r="F1329" s="733"/>
      <c r="G1329" s="733"/>
      <c r="H1329" s="733"/>
      <c r="I1329" s="733"/>
      <c r="J1329" s="733"/>
      <c r="K1329" s="733"/>
      <c r="L1329" s="734"/>
      <c r="M1329" s="111"/>
      <c r="N1329" s="111"/>
      <c r="O1329" s="111"/>
      <c r="P1329" s="111"/>
      <c r="Q1329" s="111"/>
      <c r="R1329" s="111"/>
      <c r="S1329" s="111"/>
      <c r="T1329" s="111"/>
      <c r="U1329" s="111"/>
      <c r="V1329" s="111"/>
      <c r="W1329" s="111"/>
      <c r="X1329" s="111"/>
      <c r="Y1329" s="111"/>
      <c r="Z1329" s="111"/>
      <c r="AA1329" s="111"/>
      <c r="AB1329" s="111"/>
      <c r="AC1329" s="111"/>
      <c r="AD1329" s="111"/>
      <c r="AE1329" s="8"/>
    </row>
    <row r="1330" spans="1:31" ht="30" customHeight="1">
      <c r="A1330" s="81"/>
      <c r="B1330" s="82"/>
      <c r="C1330" s="85" t="s">
        <v>119</v>
      </c>
      <c r="D1330" s="732" t="str">
        <f>IF(CNGE_2024_M1_Secc1_Sub1!$D73="","",CNGE_2024_M1_Secc1_Sub1!$D73)</f>
        <v>INSTITUTO TECNOLOGICO SUPERIOR DE COATZACOALCOS</v>
      </c>
      <c r="E1330" s="733"/>
      <c r="F1330" s="733"/>
      <c r="G1330" s="733"/>
      <c r="H1330" s="733"/>
      <c r="I1330" s="733"/>
      <c r="J1330" s="733"/>
      <c r="K1330" s="733"/>
      <c r="L1330" s="734"/>
      <c r="M1330" s="111"/>
      <c r="N1330" s="111"/>
      <c r="O1330" s="111"/>
      <c r="P1330" s="111"/>
      <c r="Q1330" s="111"/>
      <c r="R1330" s="111"/>
      <c r="S1330" s="111"/>
      <c r="T1330" s="111"/>
      <c r="U1330" s="111"/>
      <c r="V1330" s="111"/>
      <c r="W1330" s="111"/>
      <c r="X1330" s="111"/>
      <c r="Y1330" s="111"/>
      <c r="Z1330" s="111"/>
      <c r="AA1330" s="111"/>
      <c r="AB1330" s="111"/>
      <c r="AC1330" s="111"/>
      <c r="AD1330" s="111"/>
      <c r="AE1330" s="8"/>
    </row>
    <row r="1331" spans="1:31" ht="30" customHeight="1">
      <c r="A1331" s="81"/>
      <c r="B1331" s="82"/>
      <c r="C1331" s="85" t="s">
        <v>120</v>
      </c>
      <c r="D1331" s="732" t="str">
        <f>IF(CNGE_2024_M1_Secc1_Sub1!$D74="","",CNGE_2024_M1_Secc1_Sub1!$D74)</f>
        <v>INSTITUTO TECNOLOGICO SUPERIOR DE TIERRA BLANCA</v>
      </c>
      <c r="E1331" s="733"/>
      <c r="F1331" s="733"/>
      <c r="G1331" s="733"/>
      <c r="H1331" s="733"/>
      <c r="I1331" s="733"/>
      <c r="J1331" s="733"/>
      <c r="K1331" s="733"/>
      <c r="L1331" s="734"/>
      <c r="M1331" s="111"/>
      <c r="N1331" s="111"/>
      <c r="O1331" s="111"/>
      <c r="P1331" s="111"/>
      <c r="Q1331" s="111"/>
      <c r="R1331" s="111"/>
      <c r="S1331" s="111"/>
      <c r="T1331" s="111"/>
      <c r="U1331" s="111"/>
      <c r="V1331" s="111"/>
      <c r="W1331" s="111"/>
      <c r="X1331" s="111"/>
      <c r="Y1331" s="111"/>
      <c r="Z1331" s="111"/>
      <c r="AA1331" s="111"/>
      <c r="AB1331" s="111"/>
      <c r="AC1331" s="111"/>
      <c r="AD1331" s="111"/>
      <c r="AE1331" s="8"/>
    </row>
    <row r="1332" spans="1:31" ht="30" customHeight="1">
      <c r="A1332" s="81"/>
      <c r="B1332" s="82"/>
      <c r="C1332" s="85" t="s">
        <v>121</v>
      </c>
      <c r="D1332" s="732" t="str">
        <f>IF(CNGE_2024_M1_Secc1_Sub1!$D75="","",CNGE_2024_M1_Secc1_Sub1!$D75)</f>
        <v>INSTITUTO TECNOLOGICO SUPERIOR DE ALAMO</v>
      </c>
      <c r="E1332" s="733"/>
      <c r="F1332" s="733"/>
      <c r="G1332" s="733"/>
      <c r="H1332" s="733"/>
      <c r="I1332" s="733"/>
      <c r="J1332" s="733"/>
      <c r="K1332" s="733"/>
      <c r="L1332" s="734"/>
      <c r="M1332" s="111"/>
      <c r="N1332" s="111"/>
      <c r="O1332" s="111"/>
      <c r="P1332" s="111"/>
      <c r="Q1332" s="111"/>
      <c r="R1332" s="111"/>
      <c r="S1332" s="111"/>
      <c r="T1332" s="111"/>
      <c r="U1332" s="111"/>
      <c r="V1332" s="111"/>
      <c r="W1332" s="111"/>
      <c r="X1332" s="111"/>
      <c r="Y1332" s="111"/>
      <c r="Z1332" s="111"/>
      <c r="AA1332" s="111"/>
      <c r="AB1332" s="111"/>
      <c r="AC1332" s="111"/>
      <c r="AD1332" s="111"/>
      <c r="AE1332" s="8"/>
    </row>
    <row r="1333" spans="1:31" ht="30" customHeight="1">
      <c r="A1333" s="81"/>
      <c r="B1333" s="82"/>
      <c r="C1333" s="85" t="s">
        <v>122</v>
      </c>
      <c r="D1333" s="732" t="str">
        <f>IF(CNGE_2024_M1_Secc1_Sub1!$D76="","",CNGE_2024_M1_Secc1_Sub1!$D76)</f>
        <v>INSTITUTO TECNOLOGICO SUPERIOR DE ACAYUCAN</v>
      </c>
      <c r="E1333" s="733"/>
      <c r="F1333" s="733"/>
      <c r="G1333" s="733"/>
      <c r="H1333" s="733"/>
      <c r="I1333" s="733"/>
      <c r="J1333" s="733"/>
      <c r="K1333" s="733"/>
      <c r="L1333" s="734"/>
      <c r="M1333" s="111"/>
      <c r="N1333" s="111"/>
      <c r="O1333" s="111"/>
      <c r="P1333" s="111"/>
      <c r="Q1333" s="111"/>
      <c r="R1333" s="111"/>
      <c r="S1333" s="111"/>
      <c r="T1333" s="111"/>
      <c r="U1333" s="111"/>
      <c r="V1333" s="111"/>
      <c r="W1333" s="111"/>
      <c r="X1333" s="111"/>
      <c r="Y1333" s="111"/>
      <c r="Z1333" s="111"/>
      <c r="AA1333" s="111"/>
      <c r="AB1333" s="111"/>
      <c r="AC1333" s="111"/>
      <c r="AD1333" s="111"/>
      <c r="AE1333" s="8"/>
    </row>
    <row r="1334" spans="1:31" ht="30" customHeight="1">
      <c r="A1334" s="81"/>
      <c r="B1334" s="82"/>
      <c r="C1334" s="85" t="s">
        <v>140</v>
      </c>
      <c r="D1334" s="732" t="str">
        <f>IF(CNGE_2024_M1_Secc1_Sub1!$D77="","",CNGE_2024_M1_Secc1_Sub1!$D77)</f>
        <v>INSTITUTO TECNOLOGICO SUPERIOR DE LAS CHOAPAS</v>
      </c>
      <c r="E1334" s="733"/>
      <c r="F1334" s="733"/>
      <c r="G1334" s="733"/>
      <c r="H1334" s="733"/>
      <c r="I1334" s="733"/>
      <c r="J1334" s="733"/>
      <c r="K1334" s="733"/>
      <c r="L1334" s="734"/>
      <c r="M1334" s="111"/>
      <c r="N1334" s="111"/>
      <c r="O1334" s="111"/>
      <c r="P1334" s="111"/>
      <c r="Q1334" s="111"/>
      <c r="R1334" s="111"/>
      <c r="S1334" s="111"/>
      <c r="T1334" s="111"/>
      <c r="U1334" s="111"/>
      <c r="V1334" s="111"/>
      <c r="W1334" s="111"/>
      <c r="X1334" s="111"/>
      <c r="Y1334" s="111"/>
      <c r="Z1334" s="111"/>
      <c r="AA1334" s="111"/>
      <c r="AB1334" s="111"/>
      <c r="AC1334" s="111"/>
      <c r="AD1334" s="111"/>
      <c r="AE1334" s="8"/>
    </row>
    <row r="1335" spans="1:31" ht="30" customHeight="1">
      <c r="A1335" s="81"/>
      <c r="B1335" s="82"/>
      <c r="C1335" s="85" t="s">
        <v>141</v>
      </c>
      <c r="D1335" s="732" t="str">
        <f>IF(CNGE_2024_M1_Secc1_Sub1!$D78="","",CNGE_2024_M1_Secc1_Sub1!$D78)</f>
        <v>INSTITUTO TECNOLOGICO SUPERIOR DE HUATUSCO</v>
      </c>
      <c r="E1335" s="733"/>
      <c r="F1335" s="733"/>
      <c r="G1335" s="733"/>
      <c r="H1335" s="733"/>
      <c r="I1335" s="733"/>
      <c r="J1335" s="733"/>
      <c r="K1335" s="733"/>
      <c r="L1335" s="734"/>
      <c r="M1335" s="111"/>
      <c r="N1335" s="111"/>
      <c r="O1335" s="111"/>
      <c r="P1335" s="111"/>
      <c r="Q1335" s="111"/>
      <c r="R1335" s="111"/>
      <c r="S1335" s="111"/>
      <c r="T1335" s="111"/>
      <c r="U1335" s="111"/>
      <c r="V1335" s="111"/>
      <c r="W1335" s="111"/>
      <c r="X1335" s="111"/>
      <c r="Y1335" s="111"/>
      <c r="Z1335" s="111"/>
      <c r="AA1335" s="111"/>
      <c r="AB1335" s="111"/>
      <c r="AC1335" s="111"/>
      <c r="AD1335" s="111"/>
      <c r="AE1335" s="8"/>
    </row>
    <row r="1336" spans="1:31" ht="30" customHeight="1">
      <c r="A1336" s="81"/>
      <c r="B1336" s="82"/>
      <c r="C1336" s="85" t="s">
        <v>142</v>
      </c>
      <c r="D1336" s="732" t="str">
        <f>IF(CNGE_2024_M1_Secc1_Sub1!$D79="","",CNGE_2024_M1_Secc1_Sub1!$D79)</f>
        <v>INSTITUTO TECNOLOGICO SUPERIOR DE ALVARADO</v>
      </c>
      <c r="E1336" s="733"/>
      <c r="F1336" s="733"/>
      <c r="G1336" s="733"/>
      <c r="H1336" s="733"/>
      <c r="I1336" s="733"/>
      <c r="J1336" s="733"/>
      <c r="K1336" s="733"/>
      <c r="L1336" s="734"/>
      <c r="M1336" s="111"/>
      <c r="N1336" s="111"/>
      <c r="O1336" s="111"/>
      <c r="P1336" s="111"/>
      <c r="Q1336" s="111"/>
      <c r="R1336" s="111"/>
      <c r="S1336" s="111"/>
      <c r="T1336" s="111"/>
      <c r="U1336" s="111"/>
      <c r="V1336" s="111"/>
      <c r="W1336" s="111"/>
      <c r="X1336" s="111"/>
      <c r="Y1336" s="111"/>
      <c r="Z1336" s="111"/>
      <c r="AA1336" s="111"/>
      <c r="AB1336" s="111"/>
      <c r="AC1336" s="111"/>
      <c r="AD1336" s="111"/>
      <c r="AE1336" s="8"/>
    </row>
    <row r="1337" spans="1:31" ht="30" customHeight="1">
      <c r="A1337" s="81"/>
      <c r="B1337" s="82"/>
      <c r="C1337" s="85" t="s">
        <v>143</v>
      </c>
      <c r="D1337" s="732" t="str">
        <f>IF(CNGE_2024_M1_Secc1_Sub1!$D80="","",CNGE_2024_M1_Secc1_Sub1!$D80)</f>
        <v>INSTITUTO TECNOLOGICO SUPERIOR DE PEROTE</v>
      </c>
      <c r="E1337" s="733"/>
      <c r="F1337" s="733"/>
      <c r="G1337" s="733"/>
      <c r="H1337" s="733"/>
      <c r="I1337" s="733"/>
      <c r="J1337" s="733"/>
      <c r="K1337" s="733"/>
      <c r="L1337" s="734"/>
      <c r="M1337" s="111"/>
      <c r="N1337" s="111"/>
      <c r="O1337" s="111"/>
      <c r="P1337" s="111"/>
      <c r="Q1337" s="111"/>
      <c r="R1337" s="111"/>
      <c r="S1337" s="111"/>
      <c r="T1337" s="111"/>
      <c r="U1337" s="111"/>
      <c r="V1337" s="111"/>
      <c r="W1337" s="111"/>
      <c r="X1337" s="111"/>
      <c r="Y1337" s="111"/>
      <c r="Z1337" s="111"/>
      <c r="AA1337" s="111"/>
      <c r="AB1337" s="111"/>
      <c r="AC1337" s="111"/>
      <c r="AD1337" s="111"/>
      <c r="AE1337" s="8"/>
    </row>
    <row r="1338" spans="1:31" ht="30" customHeight="1">
      <c r="A1338" s="81"/>
      <c r="B1338" s="82"/>
      <c r="C1338" s="85" t="s">
        <v>144</v>
      </c>
      <c r="D1338" s="732" t="str">
        <f>IF(CNGE_2024_M1_Secc1_Sub1!$D81="","",CNGE_2024_M1_Secc1_Sub1!$D81)</f>
        <v>INSTITUTO TECNOLOGICO SUPERIOR DE ZONGOLICA</v>
      </c>
      <c r="E1338" s="733"/>
      <c r="F1338" s="733"/>
      <c r="G1338" s="733"/>
      <c r="H1338" s="733"/>
      <c r="I1338" s="733"/>
      <c r="J1338" s="733"/>
      <c r="K1338" s="733"/>
      <c r="L1338" s="734"/>
      <c r="M1338" s="111"/>
      <c r="N1338" s="111"/>
      <c r="O1338" s="111"/>
      <c r="P1338" s="111"/>
      <c r="Q1338" s="111"/>
      <c r="R1338" s="111"/>
      <c r="S1338" s="111"/>
      <c r="T1338" s="111"/>
      <c r="U1338" s="111"/>
      <c r="V1338" s="111"/>
      <c r="W1338" s="111"/>
      <c r="X1338" s="111"/>
      <c r="Y1338" s="111"/>
      <c r="Z1338" s="111"/>
      <c r="AA1338" s="111"/>
      <c r="AB1338" s="111"/>
      <c r="AC1338" s="111"/>
      <c r="AD1338" s="111"/>
      <c r="AE1338" s="8"/>
    </row>
    <row r="1339" spans="1:31" ht="30" customHeight="1">
      <c r="A1339" s="81"/>
      <c r="B1339" s="82"/>
      <c r="C1339" s="85" t="s">
        <v>145</v>
      </c>
      <c r="D1339" s="732" t="str">
        <f>IF(CNGE_2024_M1_Secc1_Sub1!$D82="","",CNGE_2024_M1_Secc1_Sub1!$D82)</f>
        <v>INSTITUTO TECNOLOGICO SUPERIOR DE NARANJOS</v>
      </c>
      <c r="E1339" s="733"/>
      <c r="F1339" s="733"/>
      <c r="G1339" s="733"/>
      <c r="H1339" s="733"/>
      <c r="I1339" s="733"/>
      <c r="J1339" s="733"/>
      <c r="K1339" s="733"/>
      <c r="L1339" s="734"/>
      <c r="M1339" s="111"/>
      <c r="N1339" s="111"/>
      <c r="O1339" s="111"/>
      <c r="P1339" s="111"/>
      <c r="Q1339" s="111"/>
      <c r="R1339" s="111"/>
      <c r="S1339" s="111"/>
      <c r="T1339" s="111"/>
      <c r="U1339" s="111"/>
      <c r="V1339" s="111"/>
      <c r="W1339" s="111"/>
      <c r="X1339" s="111"/>
      <c r="Y1339" s="111"/>
      <c r="Z1339" s="111"/>
      <c r="AA1339" s="111"/>
      <c r="AB1339" s="111"/>
      <c r="AC1339" s="111"/>
      <c r="AD1339" s="111"/>
      <c r="AE1339" s="8"/>
    </row>
    <row r="1340" spans="1:31" ht="30" customHeight="1">
      <c r="A1340" s="81"/>
      <c r="B1340" s="82"/>
      <c r="C1340" s="85" t="s">
        <v>146</v>
      </c>
      <c r="D1340" s="732" t="str">
        <f>IF(CNGE_2024_M1_Secc1_Sub1!$D83="","",CNGE_2024_M1_Secc1_Sub1!$D83)</f>
        <v>INSTITUTO TECNOLOGICO SUPERIOR DE CHICONTEPEC</v>
      </c>
      <c r="E1340" s="733"/>
      <c r="F1340" s="733"/>
      <c r="G1340" s="733"/>
      <c r="H1340" s="733"/>
      <c r="I1340" s="733"/>
      <c r="J1340" s="733"/>
      <c r="K1340" s="733"/>
      <c r="L1340" s="734"/>
      <c r="M1340" s="111"/>
      <c r="N1340" s="111"/>
      <c r="O1340" s="111"/>
      <c r="P1340" s="111"/>
      <c r="Q1340" s="111"/>
      <c r="R1340" s="111"/>
      <c r="S1340" s="111"/>
      <c r="T1340" s="111"/>
      <c r="U1340" s="111"/>
      <c r="V1340" s="111"/>
      <c r="W1340" s="111"/>
      <c r="X1340" s="111"/>
      <c r="Y1340" s="111"/>
      <c r="Z1340" s="111"/>
      <c r="AA1340" s="111"/>
      <c r="AB1340" s="111"/>
      <c r="AC1340" s="111"/>
      <c r="AD1340" s="111"/>
      <c r="AE1340" s="8"/>
    </row>
    <row r="1341" spans="1:31" ht="30" customHeight="1">
      <c r="A1341" s="81"/>
      <c r="B1341" s="82"/>
      <c r="C1341" s="85" t="s">
        <v>147</v>
      </c>
      <c r="D1341" s="732" t="str">
        <f>IF(CNGE_2024_M1_Secc1_Sub1!$D84="","",CNGE_2024_M1_Secc1_Sub1!$D84)</f>
        <v>INSTITUTO TECNOLOGICO SUPERIOR DE MARTINEZ DE LA TORRE</v>
      </c>
      <c r="E1341" s="733"/>
      <c r="F1341" s="733"/>
      <c r="G1341" s="733"/>
      <c r="H1341" s="733"/>
      <c r="I1341" s="733"/>
      <c r="J1341" s="733"/>
      <c r="K1341" s="733"/>
      <c r="L1341" s="734"/>
      <c r="M1341" s="111"/>
      <c r="N1341" s="111"/>
      <c r="O1341" s="111"/>
      <c r="P1341" s="111"/>
      <c r="Q1341" s="111"/>
      <c r="R1341" s="111"/>
      <c r="S1341" s="111"/>
      <c r="T1341" s="111"/>
      <c r="U1341" s="111"/>
      <c r="V1341" s="111"/>
      <c r="W1341" s="111"/>
      <c r="X1341" s="111"/>
      <c r="Y1341" s="111"/>
      <c r="Z1341" s="111"/>
      <c r="AA1341" s="111"/>
      <c r="AB1341" s="111"/>
      <c r="AC1341" s="111"/>
      <c r="AD1341" s="111"/>
      <c r="AE1341" s="8"/>
    </row>
    <row r="1342" spans="1:31" ht="30" customHeight="1">
      <c r="A1342" s="81"/>
      <c r="B1342" s="82"/>
      <c r="C1342" s="85" t="s">
        <v>148</v>
      </c>
      <c r="D1342" s="732" t="str">
        <f>IF(CNGE_2024_M1_Secc1_Sub1!$D85="","",CNGE_2024_M1_Secc1_Sub1!$D85)</f>
        <v>INSTITUTO TECNOLOGICO SUPERIOR DE JESUS CARRANZA</v>
      </c>
      <c r="E1342" s="733"/>
      <c r="F1342" s="733"/>
      <c r="G1342" s="733"/>
      <c r="H1342" s="733"/>
      <c r="I1342" s="733"/>
      <c r="J1342" s="733"/>
      <c r="K1342" s="733"/>
      <c r="L1342" s="734"/>
      <c r="M1342" s="111"/>
      <c r="N1342" s="111"/>
      <c r="O1342" s="111"/>
      <c r="P1342" s="111"/>
      <c r="Q1342" s="111"/>
      <c r="R1342" s="111"/>
      <c r="S1342" s="111"/>
      <c r="T1342" s="111"/>
      <c r="U1342" s="111"/>
      <c r="V1342" s="111"/>
      <c r="W1342" s="111"/>
      <c r="X1342" s="111"/>
      <c r="Y1342" s="111"/>
      <c r="Z1342" s="111"/>
      <c r="AA1342" s="111"/>
      <c r="AB1342" s="111"/>
      <c r="AC1342" s="111"/>
      <c r="AD1342" s="111"/>
      <c r="AE1342" s="8"/>
    </row>
    <row r="1343" spans="1:31" ht="30" customHeight="1">
      <c r="A1343" s="81"/>
      <c r="B1343" s="82"/>
      <c r="C1343" s="85" t="s">
        <v>149</v>
      </c>
      <c r="D1343" s="732" t="str">
        <f>IF(CNGE_2024_M1_Secc1_Sub1!$D86="","",CNGE_2024_M1_Secc1_Sub1!$D86)</f>
        <v>INSTITUTO TECNOLOGICO SUPERIOR DE RODRIGUEZ CLARA</v>
      </c>
      <c r="E1343" s="733"/>
      <c r="F1343" s="733"/>
      <c r="G1343" s="733"/>
      <c r="H1343" s="733"/>
      <c r="I1343" s="733"/>
      <c r="J1343" s="733"/>
      <c r="K1343" s="733"/>
      <c r="L1343" s="734"/>
      <c r="M1343" s="111"/>
      <c r="N1343" s="111"/>
      <c r="O1343" s="111"/>
      <c r="P1343" s="111"/>
      <c r="Q1343" s="111"/>
      <c r="R1343" s="111"/>
      <c r="S1343" s="111"/>
      <c r="T1343" s="111"/>
      <c r="U1343" s="111"/>
      <c r="V1343" s="111"/>
      <c r="W1343" s="111"/>
      <c r="X1343" s="111"/>
      <c r="Y1343" s="111"/>
      <c r="Z1343" s="111"/>
      <c r="AA1343" s="111"/>
      <c r="AB1343" s="111"/>
      <c r="AC1343" s="111"/>
      <c r="AD1343" s="111"/>
      <c r="AE1343" s="8"/>
    </row>
    <row r="1344" spans="1:31" ht="30" customHeight="1">
      <c r="A1344" s="81"/>
      <c r="B1344" s="82"/>
      <c r="C1344" s="85" t="s">
        <v>150</v>
      </c>
      <c r="D1344" s="732" t="str">
        <f>IF(CNGE_2024_M1_Secc1_Sub1!$D87="","",CNGE_2024_M1_Secc1_Sub1!$D87)</f>
        <v>INSTITUTO VERACRUZANO DE EDUCACION PARA LOS ADULTOS</v>
      </c>
      <c r="E1344" s="733"/>
      <c r="F1344" s="733"/>
      <c r="G1344" s="733"/>
      <c r="H1344" s="733"/>
      <c r="I1344" s="733"/>
      <c r="J1344" s="733"/>
      <c r="K1344" s="733"/>
      <c r="L1344" s="734"/>
      <c r="M1344" s="111"/>
      <c r="N1344" s="111"/>
      <c r="O1344" s="111"/>
      <c r="P1344" s="111"/>
      <c r="Q1344" s="111"/>
      <c r="R1344" s="111"/>
      <c r="S1344" s="111"/>
      <c r="T1344" s="111"/>
      <c r="U1344" s="111"/>
      <c r="V1344" s="111"/>
      <c r="W1344" s="111"/>
      <c r="X1344" s="111"/>
      <c r="Y1344" s="111"/>
      <c r="Z1344" s="111"/>
      <c r="AA1344" s="111"/>
      <c r="AB1344" s="111"/>
      <c r="AC1344" s="111"/>
      <c r="AD1344" s="111"/>
      <c r="AE1344" s="8"/>
    </row>
    <row r="1345" spans="1:31" ht="30" customHeight="1">
      <c r="A1345" s="81"/>
      <c r="B1345" s="82"/>
      <c r="C1345" s="85" t="s">
        <v>151</v>
      </c>
      <c r="D1345" s="732" t="str">
        <f>IF(CNGE_2024_M1_Secc1_Sub1!$D88="","",CNGE_2024_M1_Secc1_Sub1!$D88)</f>
        <v>COLEGIO NACIONAL DE EDUCACION PROFESIONAL TECNICA</v>
      </c>
      <c r="E1345" s="733"/>
      <c r="F1345" s="733"/>
      <c r="G1345" s="733"/>
      <c r="H1345" s="733"/>
      <c r="I1345" s="733"/>
      <c r="J1345" s="733"/>
      <c r="K1345" s="733"/>
      <c r="L1345" s="734"/>
      <c r="M1345" s="111"/>
      <c r="N1345" s="111"/>
      <c r="O1345" s="111"/>
      <c r="P1345" s="111"/>
      <c r="Q1345" s="111"/>
      <c r="R1345" s="111"/>
      <c r="S1345" s="111"/>
      <c r="T1345" s="111"/>
      <c r="U1345" s="111"/>
      <c r="V1345" s="111"/>
      <c r="W1345" s="111"/>
      <c r="X1345" s="111"/>
      <c r="Y1345" s="111"/>
      <c r="Z1345" s="111"/>
      <c r="AA1345" s="111"/>
      <c r="AB1345" s="111"/>
      <c r="AC1345" s="111"/>
      <c r="AD1345" s="111"/>
      <c r="AE1345" s="8"/>
    </row>
    <row r="1346" spans="1:31" ht="15" customHeight="1">
      <c r="A1346" s="81"/>
      <c r="B1346" s="82"/>
      <c r="C1346" s="85" t="s">
        <v>152</v>
      </c>
      <c r="D1346" s="732" t="str">
        <f>IF(CNGE_2024_M1_Secc1_Sub1!$D89="","",CNGE_2024_M1_Secc1_Sub1!$D89)</f>
        <v>UNIVERSIDAD TECNOLOGICA DEL SURESTE</v>
      </c>
      <c r="E1346" s="733"/>
      <c r="F1346" s="733"/>
      <c r="G1346" s="733"/>
      <c r="H1346" s="733"/>
      <c r="I1346" s="733"/>
      <c r="J1346" s="733"/>
      <c r="K1346" s="733"/>
      <c r="L1346" s="734"/>
      <c r="M1346" s="111"/>
      <c r="N1346" s="111"/>
      <c r="O1346" s="111"/>
      <c r="P1346" s="111"/>
      <c r="Q1346" s="111"/>
      <c r="R1346" s="111"/>
      <c r="S1346" s="111"/>
      <c r="T1346" s="111"/>
      <c r="U1346" s="111"/>
      <c r="V1346" s="111"/>
      <c r="W1346" s="111"/>
      <c r="X1346" s="111"/>
      <c r="Y1346" s="111"/>
      <c r="Z1346" s="111"/>
      <c r="AA1346" s="111"/>
      <c r="AB1346" s="111"/>
      <c r="AC1346" s="111"/>
      <c r="AD1346" s="111"/>
      <c r="AE1346" s="8"/>
    </row>
    <row r="1347" spans="1:31" ht="15" customHeight="1">
      <c r="A1347" s="81"/>
      <c r="B1347" s="82"/>
      <c r="C1347" s="85" t="s">
        <v>153</v>
      </c>
      <c r="D1347" s="732" t="str">
        <f>IF(CNGE_2024_M1_Secc1_Sub1!$D90="","",CNGE_2024_M1_Secc1_Sub1!$D90)</f>
        <v>UNIVERSIDAD TECNOLOGICA DEL CENTRO</v>
      </c>
      <c r="E1347" s="733"/>
      <c r="F1347" s="733"/>
      <c r="G1347" s="733"/>
      <c r="H1347" s="733"/>
      <c r="I1347" s="733"/>
      <c r="J1347" s="733"/>
      <c r="K1347" s="733"/>
      <c r="L1347" s="734"/>
      <c r="M1347" s="111"/>
      <c r="N1347" s="111"/>
      <c r="O1347" s="111"/>
      <c r="P1347" s="111"/>
      <c r="Q1347" s="111"/>
      <c r="R1347" s="111"/>
      <c r="S1347" s="111"/>
      <c r="T1347" s="111"/>
      <c r="U1347" s="111"/>
      <c r="V1347" s="111"/>
      <c r="W1347" s="111"/>
      <c r="X1347" s="111"/>
      <c r="Y1347" s="111"/>
      <c r="Z1347" s="111"/>
      <c r="AA1347" s="111"/>
      <c r="AB1347" s="111"/>
      <c r="AC1347" s="111"/>
      <c r="AD1347" s="111"/>
      <c r="AE1347" s="8"/>
    </row>
    <row r="1348" spans="1:31" ht="30" customHeight="1">
      <c r="A1348" s="81"/>
      <c r="B1348" s="82"/>
      <c r="C1348" s="85" t="s">
        <v>154</v>
      </c>
      <c r="D1348" s="732" t="str">
        <f>IF(CNGE_2024_M1_Secc1_Sub1!$D91="","",CNGE_2024_M1_Secc1_Sub1!$D91)</f>
        <v>UNIVERSIDAD TECNOLOGICA DE GUTIERREZ ZAMORA</v>
      </c>
      <c r="E1348" s="733"/>
      <c r="F1348" s="733"/>
      <c r="G1348" s="733"/>
      <c r="H1348" s="733"/>
      <c r="I1348" s="733"/>
      <c r="J1348" s="733"/>
      <c r="K1348" s="733"/>
      <c r="L1348" s="734"/>
      <c r="M1348" s="111"/>
      <c r="N1348" s="111"/>
      <c r="O1348" s="111"/>
      <c r="P1348" s="111"/>
      <c r="Q1348" s="111"/>
      <c r="R1348" s="111"/>
      <c r="S1348" s="111"/>
      <c r="T1348" s="111"/>
      <c r="U1348" s="111"/>
      <c r="V1348" s="111"/>
      <c r="W1348" s="111"/>
      <c r="X1348" s="111"/>
      <c r="Y1348" s="111"/>
      <c r="Z1348" s="111"/>
      <c r="AA1348" s="111"/>
      <c r="AB1348" s="111"/>
      <c r="AC1348" s="111"/>
      <c r="AD1348" s="111"/>
      <c r="AE1348" s="8"/>
    </row>
    <row r="1349" spans="1:31" ht="45" customHeight="1">
      <c r="A1349" s="81"/>
      <c r="B1349" s="82"/>
      <c r="C1349" s="85" t="s">
        <v>155</v>
      </c>
      <c r="D1349" s="732" t="str">
        <f>IF(CNGE_2024_M1_Secc1_Sub1!$D92="","",CNGE_2024_M1_Secc1_Sub1!$D92)</f>
        <v>CONSEJO VERACRUZANO DE INVESTIGACION CIENTIFICA Y DESARROLLO TECNOLOGICO</v>
      </c>
      <c r="E1349" s="733"/>
      <c r="F1349" s="733"/>
      <c r="G1349" s="733"/>
      <c r="H1349" s="733"/>
      <c r="I1349" s="733"/>
      <c r="J1349" s="733"/>
      <c r="K1349" s="733"/>
      <c r="L1349" s="734"/>
      <c r="M1349" s="111"/>
      <c r="N1349" s="111"/>
      <c r="O1349" s="111"/>
      <c r="P1349" s="111"/>
      <c r="Q1349" s="111"/>
      <c r="R1349" s="111"/>
      <c r="S1349" s="111"/>
      <c r="T1349" s="111"/>
      <c r="U1349" s="111"/>
      <c r="V1349" s="111"/>
      <c r="W1349" s="111"/>
      <c r="X1349" s="111"/>
      <c r="Y1349" s="111"/>
      <c r="Z1349" s="111"/>
      <c r="AA1349" s="111"/>
      <c r="AB1349" s="111"/>
      <c r="AC1349" s="111"/>
      <c r="AD1349" s="111"/>
      <c r="AE1349" s="8"/>
    </row>
    <row r="1350" spans="1:31" ht="30" customHeight="1">
      <c r="A1350" s="81"/>
      <c r="B1350" s="82"/>
      <c r="C1350" s="85" t="s">
        <v>156</v>
      </c>
      <c r="D1350" s="732" t="str">
        <f>IF(CNGE_2024_M1_Secc1_Sub1!$D93="","",CNGE_2024_M1_Secc1_Sub1!$D93)</f>
        <v>COLEGIO DE ESTUDIOS CIENTIFICOS Y TECNOLOGICOS</v>
      </c>
      <c r="E1350" s="733"/>
      <c r="F1350" s="733"/>
      <c r="G1350" s="733"/>
      <c r="H1350" s="733"/>
      <c r="I1350" s="733"/>
      <c r="J1350" s="733"/>
      <c r="K1350" s="733"/>
      <c r="L1350" s="734"/>
      <c r="M1350" s="111"/>
      <c r="N1350" s="111"/>
      <c r="O1350" s="111"/>
      <c r="P1350" s="111"/>
      <c r="Q1350" s="111"/>
      <c r="R1350" s="111"/>
      <c r="S1350" s="111"/>
      <c r="T1350" s="111"/>
      <c r="U1350" s="111"/>
      <c r="V1350" s="111"/>
      <c r="W1350" s="111"/>
      <c r="X1350" s="111"/>
      <c r="Y1350" s="111"/>
      <c r="Z1350" s="111"/>
      <c r="AA1350" s="111"/>
      <c r="AB1350" s="111"/>
      <c r="AC1350" s="111"/>
      <c r="AD1350" s="111"/>
      <c r="AE1350" s="8"/>
    </row>
    <row r="1351" spans="1:31" ht="15" customHeight="1">
      <c r="A1351" s="81"/>
      <c r="B1351" s="82"/>
      <c r="C1351" s="85" t="s">
        <v>157</v>
      </c>
      <c r="D1351" s="732" t="str">
        <f>IF(CNGE_2024_M1_Secc1_Sub1!$D94="","",CNGE_2024_M1_Secc1_Sub1!$D94)</f>
        <v>COLEGIO DE VERACRUZ</v>
      </c>
      <c r="E1351" s="733"/>
      <c r="F1351" s="733"/>
      <c r="G1351" s="733"/>
      <c r="H1351" s="733"/>
      <c r="I1351" s="733"/>
      <c r="J1351" s="733"/>
      <c r="K1351" s="733"/>
      <c r="L1351" s="734"/>
      <c r="M1351" s="111"/>
      <c r="N1351" s="111"/>
      <c r="O1351" s="111"/>
      <c r="P1351" s="111"/>
      <c r="Q1351" s="111"/>
      <c r="R1351" s="111"/>
      <c r="S1351" s="111"/>
      <c r="T1351" s="111"/>
      <c r="U1351" s="111"/>
      <c r="V1351" s="111"/>
      <c r="W1351" s="111"/>
      <c r="X1351" s="111"/>
      <c r="Y1351" s="111"/>
      <c r="Z1351" s="111"/>
      <c r="AA1351" s="111"/>
      <c r="AB1351" s="111"/>
      <c r="AC1351" s="111"/>
      <c r="AD1351" s="111"/>
      <c r="AE1351" s="8"/>
    </row>
    <row r="1352" spans="1:31" ht="15" customHeight="1">
      <c r="A1352" s="81"/>
      <c r="B1352" s="82"/>
      <c r="C1352" s="85" t="s">
        <v>158</v>
      </c>
      <c r="D1352" s="732" t="str">
        <f>IF(CNGE_2024_M1_Secc1_Sub1!$D95="","",CNGE_2024_M1_Secc1_Sub1!$D95)</f>
        <v>UNIVERSIDAD POLITECNICA DE HUATUSCO</v>
      </c>
      <c r="E1352" s="733"/>
      <c r="F1352" s="733"/>
      <c r="G1352" s="733"/>
      <c r="H1352" s="733"/>
      <c r="I1352" s="733"/>
      <c r="J1352" s="733"/>
      <c r="K1352" s="733"/>
      <c r="L1352" s="734"/>
      <c r="M1352" s="111"/>
      <c r="N1352" s="111"/>
      <c r="O1352" s="111"/>
      <c r="P1352" s="111"/>
      <c r="Q1352" s="111"/>
      <c r="R1352" s="111"/>
      <c r="S1352" s="111"/>
      <c r="T1352" s="111"/>
      <c r="U1352" s="111"/>
      <c r="V1352" s="111"/>
      <c r="W1352" s="111"/>
      <c r="X1352" s="111"/>
      <c r="Y1352" s="111"/>
      <c r="Z1352" s="111"/>
      <c r="AA1352" s="111"/>
      <c r="AB1352" s="111"/>
      <c r="AC1352" s="111"/>
      <c r="AD1352" s="111"/>
      <c r="AE1352" s="8"/>
    </row>
    <row r="1353" spans="1:31" ht="30" customHeight="1">
      <c r="A1353" s="81"/>
      <c r="B1353" s="82"/>
      <c r="C1353" s="85" t="s">
        <v>159</v>
      </c>
      <c r="D1353" s="732" t="str">
        <f>IF(CNGE_2024_M1_Secc1_Sub1!$D96="","",CNGE_2024_M1_Secc1_Sub1!$D96)</f>
        <v>UNIVERSIDAD POPULAR AUTONOMA DE VERACRUZ</v>
      </c>
      <c r="E1353" s="733"/>
      <c r="F1353" s="733"/>
      <c r="G1353" s="733"/>
      <c r="H1353" s="733"/>
      <c r="I1353" s="733"/>
      <c r="J1353" s="733"/>
      <c r="K1353" s="733"/>
      <c r="L1353" s="734"/>
      <c r="M1353" s="111"/>
      <c r="N1353" s="111"/>
      <c r="O1353" s="111"/>
      <c r="P1353" s="111"/>
      <c r="Q1353" s="111"/>
      <c r="R1353" s="111"/>
      <c r="S1353" s="111"/>
      <c r="T1353" s="111"/>
      <c r="U1353" s="111"/>
      <c r="V1353" s="111"/>
      <c r="W1353" s="111"/>
      <c r="X1353" s="111"/>
      <c r="Y1353" s="111"/>
      <c r="Z1353" s="111"/>
      <c r="AA1353" s="111"/>
      <c r="AB1353" s="111"/>
      <c r="AC1353" s="111"/>
      <c r="AD1353" s="111"/>
      <c r="AE1353" s="8"/>
    </row>
    <row r="1354" spans="1:31" ht="15" customHeight="1">
      <c r="A1354" s="81"/>
      <c r="B1354" s="82"/>
      <c r="C1354" s="85" t="s">
        <v>160</v>
      </c>
      <c r="D1354" s="732" t="str">
        <f>IF(CNGE_2024_M1_Secc1_Sub1!$D97="","",CNGE_2024_M1_Secc1_Sub1!$D97)</f>
        <v>INSTITUTO VERACRUZANO DE LA VIVIENDA</v>
      </c>
      <c r="E1354" s="733"/>
      <c r="F1354" s="733"/>
      <c r="G1354" s="733"/>
      <c r="H1354" s="733"/>
      <c r="I1354" s="733"/>
      <c r="J1354" s="733"/>
      <c r="K1354" s="733"/>
      <c r="L1354" s="734"/>
      <c r="M1354" s="111"/>
      <c r="N1354" s="111"/>
      <c r="O1354" s="111"/>
      <c r="P1354" s="111"/>
      <c r="Q1354" s="111"/>
      <c r="R1354" s="111"/>
      <c r="S1354" s="111"/>
      <c r="T1354" s="111"/>
      <c r="U1354" s="111"/>
      <c r="V1354" s="111"/>
      <c r="W1354" s="111"/>
      <c r="X1354" s="111"/>
      <c r="Y1354" s="111"/>
      <c r="Z1354" s="111"/>
      <c r="AA1354" s="111"/>
      <c r="AB1354" s="111"/>
      <c r="AC1354" s="111"/>
      <c r="AD1354" s="111"/>
      <c r="AE1354" s="8"/>
    </row>
    <row r="1355" spans="1:31" ht="30" customHeight="1">
      <c r="A1355" s="81"/>
      <c r="B1355" s="82"/>
      <c r="C1355" s="85" t="s">
        <v>161</v>
      </c>
      <c r="D1355" s="732" t="str">
        <f>IF(CNGE_2024_M1_Secc1_Sub1!$D98="","",CNGE_2024_M1_Secc1_Sub1!$D98)</f>
        <v>AGENCIA ESTATAL DE ENERGIA DEL ESTADO DE VERACRUZ</v>
      </c>
      <c r="E1355" s="733"/>
      <c r="F1355" s="733"/>
      <c r="G1355" s="733"/>
      <c r="H1355" s="733"/>
      <c r="I1355" s="733"/>
      <c r="J1355" s="733"/>
      <c r="K1355" s="733"/>
      <c r="L1355" s="734"/>
      <c r="M1355" s="111"/>
      <c r="N1355" s="111"/>
      <c r="O1355" s="111"/>
      <c r="P1355" s="111"/>
      <c r="Q1355" s="111"/>
      <c r="R1355" s="111"/>
      <c r="S1355" s="111"/>
      <c r="T1355" s="111"/>
      <c r="U1355" s="111"/>
      <c r="V1355" s="111"/>
      <c r="W1355" s="111"/>
      <c r="X1355" s="111"/>
      <c r="Y1355" s="111"/>
      <c r="Z1355" s="111"/>
      <c r="AA1355" s="111"/>
      <c r="AB1355" s="111"/>
      <c r="AC1355" s="111"/>
      <c r="AD1355" s="111"/>
      <c r="AE1355" s="8"/>
    </row>
    <row r="1356" spans="1:31" ht="15" customHeight="1">
      <c r="A1356" s="81"/>
      <c r="B1356" s="82"/>
      <c r="C1356" s="85" t="s">
        <v>162</v>
      </c>
      <c r="D1356" s="732" t="str">
        <f>IF(CNGE_2024_M1_Secc1_Sub1!$D99="","",CNGE_2024_M1_Secc1_Sub1!$D99)</f>
        <v>INSTITUTO VERACRUZANO DE LAS MUJERES</v>
      </c>
      <c r="E1356" s="733"/>
      <c r="F1356" s="733"/>
      <c r="G1356" s="733"/>
      <c r="H1356" s="733"/>
      <c r="I1356" s="733"/>
      <c r="J1356" s="733"/>
      <c r="K1356" s="733"/>
      <c r="L1356" s="734"/>
      <c r="M1356" s="111"/>
      <c r="N1356" s="111"/>
      <c r="O1356" s="111"/>
      <c r="P1356" s="111"/>
      <c r="Q1356" s="111"/>
      <c r="R1356" s="111"/>
      <c r="S1356" s="111"/>
      <c r="T1356" s="111"/>
      <c r="U1356" s="111"/>
      <c r="V1356" s="111"/>
      <c r="W1356" s="111"/>
      <c r="X1356" s="111"/>
      <c r="Y1356" s="111"/>
      <c r="Z1356" s="111"/>
      <c r="AA1356" s="111"/>
      <c r="AB1356" s="111"/>
      <c r="AC1356" s="111"/>
      <c r="AD1356" s="111"/>
      <c r="AE1356" s="8"/>
    </row>
    <row r="1357" spans="1:31" ht="30" customHeight="1">
      <c r="A1357" s="81"/>
      <c r="B1357" s="82"/>
      <c r="C1357" s="85" t="s">
        <v>163</v>
      </c>
      <c r="D1357" s="732" t="str">
        <f>IF(CNGE_2024_M1_Secc1_Sub1!$D100="","",CNGE_2024_M1_Secc1_Sub1!$D100)</f>
        <v>INSTITUTO VERACRUZANO DE DESARROLLO MUNICIPAL</v>
      </c>
      <c r="E1357" s="733"/>
      <c r="F1357" s="733"/>
      <c r="G1357" s="733"/>
      <c r="H1357" s="733"/>
      <c r="I1357" s="733"/>
      <c r="J1357" s="733"/>
      <c r="K1357" s="733"/>
      <c r="L1357" s="734"/>
      <c r="M1357" s="111"/>
      <c r="N1357" s="111"/>
      <c r="O1357" s="111"/>
      <c r="P1357" s="111"/>
      <c r="Q1357" s="111"/>
      <c r="R1357" s="111"/>
      <c r="S1357" s="111"/>
      <c r="T1357" s="111"/>
      <c r="U1357" s="111"/>
      <c r="V1357" s="111"/>
      <c r="W1357" s="111"/>
      <c r="X1357" s="111"/>
      <c r="Y1357" s="111"/>
      <c r="Z1357" s="111"/>
      <c r="AA1357" s="111"/>
      <c r="AB1357" s="111"/>
      <c r="AC1357" s="111"/>
      <c r="AD1357" s="111"/>
      <c r="AE1357" s="8"/>
    </row>
    <row r="1358" spans="1:31" ht="30" customHeight="1">
      <c r="A1358" s="81"/>
      <c r="B1358" s="82"/>
      <c r="C1358" s="85" t="s">
        <v>164</v>
      </c>
      <c r="D1358" s="732" t="str">
        <f>IF(CNGE_2024_M1_Secc1_Sub1!$D101="","",CNGE_2024_M1_Secc1_Sub1!$D101)</f>
        <v>COMISION EJECUTIVA PARA LA ATENCION INTEGRAL A VICTIMAS DEL DELITO</v>
      </c>
      <c r="E1358" s="733"/>
      <c r="F1358" s="733"/>
      <c r="G1358" s="733"/>
      <c r="H1358" s="733"/>
      <c r="I1358" s="733"/>
      <c r="J1358" s="733"/>
      <c r="K1358" s="733"/>
      <c r="L1358" s="734"/>
      <c r="M1358" s="111"/>
      <c r="N1358" s="111"/>
      <c r="O1358" s="111"/>
      <c r="P1358" s="111"/>
      <c r="Q1358" s="111"/>
      <c r="R1358" s="111"/>
      <c r="S1358" s="111"/>
      <c r="T1358" s="111"/>
      <c r="U1358" s="111"/>
      <c r="V1358" s="111"/>
      <c r="W1358" s="111"/>
      <c r="X1358" s="111"/>
      <c r="Y1358" s="111"/>
      <c r="Z1358" s="111"/>
      <c r="AA1358" s="111"/>
      <c r="AB1358" s="111"/>
      <c r="AC1358" s="111"/>
      <c r="AD1358" s="111"/>
      <c r="AE1358" s="8"/>
    </row>
    <row r="1359" spans="1:31" ht="30" customHeight="1">
      <c r="A1359" s="81"/>
      <c r="B1359" s="82"/>
      <c r="C1359" s="85" t="s">
        <v>165</v>
      </c>
      <c r="D1359" s="732" t="str">
        <f>IF(CNGE_2024_M1_Secc1_Sub1!$D102="","",CNGE_2024_M1_Secc1_Sub1!$D102)</f>
        <v>CENTRO DE JUSTICIA PARA MUJERES DEL ESTADO DE VERACRUZ</v>
      </c>
      <c r="E1359" s="733"/>
      <c r="F1359" s="733"/>
      <c r="G1359" s="733"/>
      <c r="H1359" s="733"/>
      <c r="I1359" s="733"/>
      <c r="J1359" s="733"/>
      <c r="K1359" s="733"/>
      <c r="L1359" s="734"/>
      <c r="M1359" s="111"/>
      <c r="N1359" s="111"/>
      <c r="O1359" s="111"/>
      <c r="P1359" s="111"/>
      <c r="Q1359" s="111"/>
      <c r="R1359" s="111"/>
      <c r="S1359" s="111"/>
      <c r="T1359" s="111"/>
      <c r="U1359" s="111"/>
      <c r="V1359" s="111"/>
      <c r="W1359" s="111"/>
      <c r="X1359" s="111"/>
      <c r="Y1359" s="111"/>
      <c r="Z1359" s="111"/>
      <c r="AA1359" s="111"/>
      <c r="AB1359" s="111"/>
      <c r="AC1359" s="111"/>
      <c r="AD1359" s="111"/>
      <c r="AE1359" s="8"/>
    </row>
    <row r="1360" spans="1:31" ht="15" customHeight="1">
      <c r="A1360" s="81"/>
      <c r="B1360" s="82"/>
      <c r="C1360" s="85" t="s">
        <v>166</v>
      </c>
      <c r="D1360" s="732" t="str">
        <f>IF(CNGE_2024_M1_Secc1_Sub1!$D103="","",CNGE_2024_M1_Secc1_Sub1!$D103)</f>
        <v>INSTITUTO DE PENSIONES DEL ESTADO</v>
      </c>
      <c r="E1360" s="733"/>
      <c r="F1360" s="733"/>
      <c r="G1360" s="733"/>
      <c r="H1360" s="733"/>
      <c r="I1360" s="733"/>
      <c r="J1360" s="733"/>
      <c r="K1360" s="733"/>
      <c r="L1360" s="734"/>
      <c r="M1360" s="111"/>
      <c r="N1360" s="111"/>
      <c r="O1360" s="111"/>
      <c r="P1360" s="111"/>
      <c r="Q1360" s="111"/>
      <c r="R1360" s="111"/>
      <c r="S1360" s="111"/>
      <c r="T1360" s="111"/>
      <c r="U1360" s="111"/>
      <c r="V1360" s="111"/>
      <c r="W1360" s="111"/>
      <c r="X1360" s="111"/>
      <c r="Y1360" s="111"/>
      <c r="Z1360" s="111"/>
      <c r="AA1360" s="111"/>
      <c r="AB1360" s="111"/>
      <c r="AC1360" s="111"/>
      <c r="AD1360" s="111"/>
      <c r="AE1360" s="8"/>
    </row>
    <row r="1361" spans="1:31" ht="30" customHeight="1">
      <c r="A1361" s="81"/>
      <c r="B1361" s="82"/>
      <c r="C1361" s="85" t="s">
        <v>167</v>
      </c>
      <c r="D1361" s="732" t="str">
        <f>IF(CNGE_2024_M1_Secc1_Sub1!$D104="","",CNGE_2024_M1_Secc1_Sub1!$D104)</f>
        <v>COMISION DEL AGUA DEL ESTADO DE VERACRUZ</v>
      </c>
      <c r="E1361" s="733"/>
      <c r="F1361" s="733"/>
      <c r="G1361" s="733"/>
      <c r="H1361" s="733"/>
      <c r="I1361" s="733"/>
      <c r="J1361" s="733"/>
      <c r="K1361" s="733"/>
      <c r="L1361" s="734"/>
      <c r="M1361" s="111"/>
      <c r="N1361" s="111"/>
      <c r="O1361" s="111"/>
      <c r="P1361" s="111"/>
      <c r="Q1361" s="111"/>
      <c r="R1361" s="111"/>
      <c r="S1361" s="111"/>
      <c r="T1361" s="111"/>
      <c r="U1361" s="111"/>
      <c r="V1361" s="111"/>
      <c r="W1361" s="111"/>
      <c r="X1361" s="111"/>
      <c r="Y1361" s="111"/>
      <c r="Z1361" s="111"/>
      <c r="AA1361" s="111"/>
      <c r="AB1361" s="111"/>
      <c r="AC1361" s="111"/>
      <c r="AD1361" s="111"/>
      <c r="AE1361" s="8"/>
    </row>
    <row r="1362" spans="1:31" ht="15" customHeight="1">
      <c r="A1362" s="81"/>
      <c r="B1362" s="82"/>
      <c r="C1362" s="85" t="s">
        <v>168</v>
      </c>
      <c r="D1362" s="732" t="str">
        <f>IF(CNGE_2024_M1_Secc1_Sub1!$D105="","",CNGE_2024_M1_Secc1_Sub1!$D105)</f>
        <v>RADIOTELEVISION DE VERACRUZ</v>
      </c>
      <c r="E1362" s="733"/>
      <c r="F1362" s="733"/>
      <c r="G1362" s="733"/>
      <c r="H1362" s="733"/>
      <c r="I1362" s="733"/>
      <c r="J1362" s="733"/>
      <c r="K1362" s="733"/>
      <c r="L1362" s="734"/>
      <c r="M1362" s="111"/>
      <c r="N1362" s="111"/>
      <c r="O1362" s="111"/>
      <c r="P1362" s="111"/>
      <c r="Q1362" s="111"/>
      <c r="R1362" s="111"/>
      <c r="S1362" s="111"/>
      <c r="T1362" s="111"/>
      <c r="U1362" s="111"/>
      <c r="V1362" s="111"/>
      <c r="W1362" s="111"/>
      <c r="X1362" s="111"/>
      <c r="Y1362" s="111"/>
      <c r="Z1362" s="111"/>
      <c r="AA1362" s="111"/>
      <c r="AB1362" s="111"/>
      <c r="AC1362" s="111"/>
      <c r="AD1362" s="111"/>
      <c r="AE1362" s="8"/>
    </row>
    <row r="1363" spans="1:31" ht="30" customHeight="1">
      <c r="A1363" s="81"/>
      <c r="B1363" s="82"/>
      <c r="C1363" s="85" t="s">
        <v>169</v>
      </c>
      <c r="D1363" s="732" t="str">
        <f>IF(CNGE_2024_M1_Secc1_Sub1!$D106="","",CNGE_2024_M1_Secc1_Sub1!$D106)</f>
        <v>SECRETARIA EJECUTIVA DEL SISTEMA ESTATAL ANTICORRUPCION</v>
      </c>
      <c r="E1363" s="733"/>
      <c r="F1363" s="733"/>
      <c r="G1363" s="733"/>
      <c r="H1363" s="733"/>
      <c r="I1363" s="733"/>
      <c r="J1363" s="733"/>
      <c r="K1363" s="733"/>
      <c r="L1363" s="734"/>
      <c r="M1363" s="111"/>
      <c r="N1363" s="111"/>
      <c r="O1363" s="111"/>
      <c r="P1363" s="111"/>
      <c r="Q1363" s="111"/>
      <c r="R1363" s="111"/>
      <c r="S1363" s="111"/>
      <c r="T1363" s="111"/>
      <c r="U1363" s="111"/>
      <c r="V1363" s="111"/>
      <c r="W1363" s="111"/>
      <c r="X1363" s="111"/>
      <c r="Y1363" s="111"/>
      <c r="Z1363" s="111"/>
      <c r="AA1363" s="111"/>
      <c r="AB1363" s="111"/>
      <c r="AC1363" s="111"/>
      <c r="AD1363" s="111"/>
      <c r="AE1363" s="8"/>
    </row>
    <row r="1364" spans="1:31" ht="30" customHeight="1">
      <c r="A1364" s="81"/>
      <c r="B1364" s="82"/>
      <c r="C1364" s="85" t="s">
        <v>170</v>
      </c>
      <c r="D1364" s="732" t="str">
        <f>IF(CNGE_2024_M1_Secc1_Sub1!$D107="","",CNGE_2024_M1_Secc1_Sub1!$D107)</f>
        <v>INSTITUTO DE LA POLICIA AUXILIAR Y PROTECCION PATRIMONIAL</v>
      </c>
      <c r="E1364" s="733"/>
      <c r="F1364" s="733"/>
      <c r="G1364" s="733"/>
      <c r="H1364" s="733"/>
      <c r="I1364" s="733"/>
      <c r="J1364" s="733"/>
      <c r="K1364" s="733"/>
      <c r="L1364" s="734"/>
      <c r="M1364" s="111"/>
      <c r="N1364" s="111"/>
      <c r="O1364" s="111"/>
      <c r="P1364" s="111"/>
      <c r="Q1364" s="111"/>
      <c r="R1364" s="111"/>
      <c r="S1364" s="111"/>
      <c r="T1364" s="111"/>
      <c r="U1364" s="111"/>
      <c r="V1364" s="111"/>
      <c r="W1364" s="111"/>
      <c r="X1364" s="111"/>
      <c r="Y1364" s="111"/>
      <c r="Z1364" s="111"/>
      <c r="AA1364" s="111"/>
      <c r="AB1364" s="111"/>
      <c r="AC1364" s="111"/>
      <c r="AD1364" s="111"/>
      <c r="AE1364" s="8"/>
    </row>
    <row r="1365" spans="1:31" ht="30" customHeight="1">
      <c r="A1365" s="81"/>
      <c r="B1365" s="82"/>
      <c r="C1365" s="85" t="s">
        <v>171</v>
      </c>
      <c r="D1365" s="732" t="str">
        <f>IF(CNGE_2024_M1_Secc1_Sub1!$D108="","",CNGE_2024_M1_Secc1_Sub1!$D108)</f>
        <v>ACADEMIA REGIONAL DE SEGURIDAD PUBLICA DEL SURESTE</v>
      </c>
      <c r="E1365" s="733"/>
      <c r="F1365" s="733"/>
      <c r="G1365" s="733"/>
      <c r="H1365" s="733"/>
      <c r="I1365" s="733"/>
      <c r="J1365" s="733"/>
      <c r="K1365" s="733"/>
      <c r="L1365" s="734"/>
      <c r="M1365" s="111"/>
      <c r="N1365" s="111"/>
      <c r="O1365" s="111"/>
      <c r="P1365" s="111"/>
      <c r="Q1365" s="111"/>
      <c r="R1365" s="111"/>
      <c r="S1365" s="111"/>
      <c r="T1365" s="111"/>
      <c r="U1365" s="111"/>
      <c r="V1365" s="111"/>
      <c r="W1365" s="111"/>
      <c r="X1365" s="111"/>
      <c r="Y1365" s="111"/>
      <c r="Z1365" s="111"/>
      <c r="AA1365" s="111"/>
      <c r="AB1365" s="111"/>
      <c r="AC1365" s="111"/>
      <c r="AD1365" s="111"/>
      <c r="AE1365" s="8"/>
    </row>
    <row r="1366" spans="1:31" ht="30" customHeight="1">
      <c r="A1366" s="81"/>
      <c r="B1366" s="82"/>
      <c r="C1366" s="85" t="s">
        <v>172</v>
      </c>
      <c r="D1366" s="732" t="str">
        <f>IF(CNGE_2024_M1_Secc1_Sub1!$D109="","",CNGE_2024_M1_Secc1_Sub1!$D109)</f>
        <v>INSTITUTO DE CAPACITACION PARA EL TRABAJO</v>
      </c>
      <c r="E1366" s="733"/>
      <c r="F1366" s="733"/>
      <c r="G1366" s="733"/>
      <c r="H1366" s="733"/>
      <c r="I1366" s="733"/>
      <c r="J1366" s="733"/>
      <c r="K1366" s="733"/>
      <c r="L1366" s="734"/>
      <c r="M1366" s="111"/>
      <c r="N1366" s="111"/>
      <c r="O1366" s="111"/>
      <c r="P1366" s="111"/>
      <c r="Q1366" s="111"/>
      <c r="R1366" s="111"/>
      <c r="S1366" s="111"/>
      <c r="T1366" s="111"/>
      <c r="U1366" s="111"/>
      <c r="V1366" s="111"/>
      <c r="W1366" s="111"/>
      <c r="X1366" s="111"/>
      <c r="Y1366" s="111"/>
      <c r="Z1366" s="111"/>
      <c r="AA1366" s="111"/>
      <c r="AB1366" s="111"/>
      <c r="AC1366" s="111"/>
      <c r="AD1366" s="111"/>
      <c r="AE1366" s="8"/>
    </row>
    <row r="1367" spans="1:31" ht="45" customHeight="1">
      <c r="A1367" s="81"/>
      <c r="B1367" s="82"/>
      <c r="C1367" s="85" t="s">
        <v>173</v>
      </c>
      <c r="D1367" s="732" t="str">
        <f>IF(CNGE_2024_M1_Secc1_Sub1!$D110="","",CNGE_2024_M1_Secc1_Sub1!$D110)</f>
        <v>CENTRO DE CONCILIACION LABORAL DEL ESTADO DE VERACRUZ DE IGNACIO DE LA LLAVE</v>
      </c>
      <c r="E1367" s="733"/>
      <c r="F1367" s="733"/>
      <c r="G1367" s="733"/>
      <c r="H1367" s="733"/>
      <c r="I1367" s="733"/>
      <c r="J1367" s="733"/>
      <c r="K1367" s="733"/>
      <c r="L1367" s="734"/>
      <c r="M1367" s="111"/>
      <c r="N1367" s="111"/>
      <c r="O1367" s="111"/>
      <c r="P1367" s="111"/>
      <c r="Q1367" s="111"/>
      <c r="R1367" s="111"/>
      <c r="S1367" s="111"/>
      <c r="T1367" s="111"/>
      <c r="U1367" s="111"/>
      <c r="V1367" s="111"/>
      <c r="W1367" s="111"/>
      <c r="X1367" s="111"/>
      <c r="Y1367" s="111"/>
      <c r="Z1367" s="111"/>
      <c r="AA1367" s="111"/>
      <c r="AB1367" s="111"/>
      <c r="AC1367" s="111"/>
      <c r="AD1367" s="111"/>
      <c r="AE1367" s="8"/>
    </row>
    <row r="1368" spans="1:31" ht="15" customHeight="1">
      <c r="A1368" s="81"/>
      <c r="B1368" s="82"/>
      <c r="C1368" s="85" t="s">
        <v>174</v>
      </c>
      <c r="D1368" s="732" t="str">
        <f>IF(CNGE_2024_M1_Secc1_Sub1!$D111="","",CNGE_2024_M1_Secc1_Sub1!$D111)</f>
        <v>INSTITUTO VERACRUZANO DE LA CULTURA</v>
      </c>
      <c r="E1368" s="733"/>
      <c r="F1368" s="733"/>
      <c r="G1368" s="733"/>
      <c r="H1368" s="733"/>
      <c r="I1368" s="733"/>
      <c r="J1368" s="733"/>
      <c r="K1368" s="733"/>
      <c r="L1368" s="734"/>
      <c r="M1368" s="111"/>
      <c r="N1368" s="111"/>
      <c r="O1368" s="111"/>
      <c r="P1368" s="111"/>
      <c r="Q1368" s="111"/>
      <c r="R1368" s="111"/>
      <c r="S1368" s="111"/>
      <c r="T1368" s="111"/>
      <c r="U1368" s="111"/>
      <c r="V1368" s="111"/>
      <c r="W1368" s="111"/>
      <c r="X1368" s="111"/>
      <c r="Y1368" s="111"/>
      <c r="Z1368" s="111"/>
      <c r="AA1368" s="111"/>
      <c r="AB1368" s="111"/>
      <c r="AC1368" s="111"/>
      <c r="AD1368" s="111"/>
      <c r="AE1368" s="8"/>
    </row>
    <row r="1369" spans="1:31" ht="30" customHeight="1">
      <c r="A1369" s="81"/>
      <c r="B1369" s="82"/>
      <c r="C1369" s="85" t="s">
        <v>175</v>
      </c>
      <c r="D1369" s="732" t="str">
        <f>IF(CNGE_2024_M1_Secc1_Sub1!$D112="","",CNGE_2024_M1_Secc1_Sub1!$D112)</f>
        <v>PROCURADURIA ESTATAL DE PROTECCION AL MEDIO AMBIENTE</v>
      </c>
      <c r="E1369" s="733"/>
      <c r="F1369" s="733"/>
      <c r="G1369" s="733"/>
      <c r="H1369" s="733"/>
      <c r="I1369" s="733"/>
      <c r="J1369" s="733"/>
      <c r="K1369" s="733"/>
      <c r="L1369" s="734"/>
      <c r="M1369" s="111"/>
      <c r="N1369" s="111"/>
      <c r="O1369" s="111"/>
      <c r="P1369" s="111"/>
      <c r="Q1369" s="111"/>
      <c r="R1369" s="111"/>
      <c r="S1369" s="111"/>
      <c r="T1369" s="111"/>
      <c r="U1369" s="111"/>
      <c r="V1369" s="111"/>
      <c r="W1369" s="111"/>
      <c r="X1369" s="111"/>
      <c r="Y1369" s="111"/>
      <c r="Z1369" s="111"/>
      <c r="AA1369" s="111"/>
      <c r="AB1369" s="111"/>
      <c r="AC1369" s="111"/>
      <c r="AD1369" s="111"/>
      <c r="AE1369" s="8"/>
    </row>
    <row r="1370" spans="1:31" ht="15" customHeight="1">
      <c r="A1370" s="81"/>
      <c r="B1370" s="82"/>
      <c r="C1370" s="85" t="s">
        <v>176</v>
      </c>
      <c r="D1370" s="732" t="str">
        <f>IF(CNGE_2024_M1_Secc1_Sub1!$D113="","",CNGE_2024_M1_Secc1_Sub1!$D113)</f>
        <v>FIDEICOMISO FONDO DEL FUTURO</v>
      </c>
      <c r="E1370" s="733"/>
      <c r="F1370" s="733"/>
      <c r="G1370" s="733"/>
      <c r="H1370" s="733"/>
      <c r="I1370" s="733"/>
      <c r="J1370" s="733"/>
      <c r="K1370" s="733"/>
      <c r="L1370" s="734"/>
      <c r="M1370" s="111"/>
      <c r="N1370" s="111"/>
      <c r="O1370" s="111"/>
      <c r="P1370" s="111"/>
      <c r="Q1370" s="111"/>
      <c r="R1370" s="111"/>
      <c r="S1370" s="111"/>
      <c r="T1370" s="111"/>
      <c r="U1370" s="111"/>
      <c r="V1370" s="111"/>
      <c r="W1370" s="111"/>
      <c r="X1370" s="111"/>
      <c r="Y1370" s="111"/>
      <c r="Z1370" s="111"/>
      <c r="AA1370" s="111"/>
      <c r="AB1370" s="111"/>
      <c r="AC1370" s="111"/>
      <c r="AD1370" s="111"/>
      <c r="AE1370" s="8"/>
    </row>
    <row r="1371" spans="1:31" ht="15" hidden="1" customHeight="1">
      <c r="A1371" s="81"/>
      <c r="B1371" s="82"/>
      <c r="C1371" s="85" t="s">
        <v>177</v>
      </c>
      <c r="D1371" s="623" t="str">
        <f>IF(CNGE_2024_M1_Secc1_Sub1!$D114="","",CNGE_2024_M1_Secc1_Sub1!$D114)</f>
        <v/>
      </c>
      <c r="E1371" s="624"/>
      <c r="F1371" s="624"/>
      <c r="G1371" s="624"/>
      <c r="H1371" s="624"/>
      <c r="I1371" s="624"/>
      <c r="J1371" s="624"/>
      <c r="K1371" s="624"/>
      <c r="L1371" s="625"/>
      <c r="M1371" s="111"/>
      <c r="N1371" s="111"/>
      <c r="O1371" s="111"/>
      <c r="P1371" s="111"/>
      <c r="Q1371" s="111"/>
      <c r="R1371" s="111"/>
      <c r="S1371" s="111"/>
      <c r="T1371" s="111"/>
      <c r="U1371" s="111"/>
      <c r="V1371" s="111"/>
      <c r="W1371" s="111"/>
      <c r="X1371" s="111"/>
      <c r="Y1371" s="111"/>
      <c r="Z1371" s="111"/>
      <c r="AA1371" s="111"/>
      <c r="AB1371" s="111"/>
      <c r="AC1371" s="111"/>
      <c r="AD1371" s="111"/>
      <c r="AE1371" s="8"/>
    </row>
    <row r="1372" spans="1:31" ht="15" hidden="1" customHeight="1">
      <c r="A1372" s="81"/>
      <c r="B1372" s="82"/>
      <c r="C1372" s="85" t="s">
        <v>178</v>
      </c>
      <c r="D1372" s="623" t="str">
        <f>IF(CNGE_2024_M1_Secc1_Sub1!$D115="","",CNGE_2024_M1_Secc1_Sub1!$D115)</f>
        <v/>
      </c>
      <c r="E1372" s="624"/>
      <c r="F1372" s="624"/>
      <c r="G1372" s="624"/>
      <c r="H1372" s="624"/>
      <c r="I1372" s="624"/>
      <c r="J1372" s="624"/>
      <c r="K1372" s="624"/>
      <c r="L1372" s="625"/>
      <c r="M1372" s="111"/>
      <c r="N1372" s="111"/>
      <c r="O1372" s="111"/>
      <c r="P1372" s="111"/>
      <c r="Q1372" s="111"/>
      <c r="R1372" s="111"/>
      <c r="S1372" s="111"/>
      <c r="T1372" s="111"/>
      <c r="U1372" s="111"/>
      <c r="V1372" s="111"/>
      <c r="W1372" s="111"/>
      <c r="X1372" s="111"/>
      <c r="Y1372" s="111"/>
      <c r="Z1372" s="111"/>
      <c r="AA1372" s="111"/>
      <c r="AB1372" s="111"/>
      <c r="AC1372" s="111"/>
      <c r="AD1372" s="111"/>
      <c r="AE1372" s="8"/>
    </row>
    <row r="1373" spans="1:31" ht="15" hidden="1" customHeight="1">
      <c r="A1373" s="81"/>
      <c r="B1373" s="82"/>
      <c r="C1373" s="85" t="s">
        <v>179</v>
      </c>
      <c r="D1373" s="623" t="str">
        <f>IF(CNGE_2024_M1_Secc1_Sub1!$D116="","",CNGE_2024_M1_Secc1_Sub1!$D116)</f>
        <v/>
      </c>
      <c r="E1373" s="624"/>
      <c r="F1373" s="624"/>
      <c r="G1373" s="624"/>
      <c r="H1373" s="624"/>
      <c r="I1373" s="624"/>
      <c r="J1373" s="624"/>
      <c r="K1373" s="624"/>
      <c r="L1373" s="625"/>
      <c r="M1373" s="111"/>
      <c r="N1373" s="111"/>
      <c r="O1373" s="111"/>
      <c r="P1373" s="111"/>
      <c r="Q1373" s="111"/>
      <c r="R1373" s="111"/>
      <c r="S1373" s="111"/>
      <c r="T1373" s="111"/>
      <c r="U1373" s="111"/>
      <c r="V1373" s="111"/>
      <c r="W1373" s="111"/>
      <c r="X1373" s="111"/>
      <c r="Y1373" s="111"/>
      <c r="Z1373" s="111"/>
      <c r="AA1373" s="111"/>
      <c r="AB1373" s="111"/>
      <c r="AC1373" s="111"/>
      <c r="AD1373" s="111"/>
      <c r="AE1373" s="8"/>
    </row>
    <row r="1374" spans="1:31" ht="15" hidden="1" customHeight="1">
      <c r="A1374" s="81"/>
      <c r="B1374" s="82"/>
      <c r="C1374" s="85" t="s">
        <v>180</v>
      </c>
      <c r="D1374" s="623" t="str">
        <f>IF(CNGE_2024_M1_Secc1_Sub1!$D117="","",CNGE_2024_M1_Secc1_Sub1!$D117)</f>
        <v/>
      </c>
      <c r="E1374" s="624"/>
      <c r="F1374" s="624"/>
      <c r="G1374" s="624"/>
      <c r="H1374" s="624"/>
      <c r="I1374" s="624"/>
      <c r="J1374" s="624"/>
      <c r="K1374" s="624"/>
      <c r="L1374" s="625"/>
      <c r="M1374" s="111"/>
      <c r="N1374" s="111"/>
      <c r="O1374" s="111"/>
      <c r="P1374" s="111"/>
      <c r="Q1374" s="111"/>
      <c r="R1374" s="111"/>
      <c r="S1374" s="111"/>
      <c r="T1374" s="111"/>
      <c r="U1374" s="111"/>
      <c r="V1374" s="111"/>
      <c r="W1374" s="111"/>
      <c r="X1374" s="111"/>
      <c r="Y1374" s="111"/>
      <c r="Z1374" s="111"/>
      <c r="AA1374" s="111"/>
      <c r="AB1374" s="111"/>
      <c r="AC1374" s="111"/>
      <c r="AD1374" s="111"/>
      <c r="AE1374" s="8"/>
    </row>
    <row r="1375" spans="1:31" ht="15" hidden="1" customHeight="1">
      <c r="A1375" s="81"/>
      <c r="B1375" s="82"/>
      <c r="C1375" s="85" t="s">
        <v>181</v>
      </c>
      <c r="D1375" s="623" t="str">
        <f>IF(CNGE_2024_M1_Secc1_Sub1!$D118="","",CNGE_2024_M1_Secc1_Sub1!$D118)</f>
        <v/>
      </c>
      <c r="E1375" s="624"/>
      <c r="F1375" s="624"/>
      <c r="G1375" s="624"/>
      <c r="H1375" s="624"/>
      <c r="I1375" s="624"/>
      <c r="J1375" s="624"/>
      <c r="K1375" s="624"/>
      <c r="L1375" s="625"/>
      <c r="M1375" s="111"/>
      <c r="N1375" s="111"/>
      <c r="O1375" s="111"/>
      <c r="P1375" s="111"/>
      <c r="Q1375" s="111"/>
      <c r="R1375" s="111"/>
      <c r="S1375" s="111"/>
      <c r="T1375" s="111"/>
      <c r="U1375" s="111"/>
      <c r="V1375" s="111"/>
      <c r="W1375" s="111"/>
      <c r="X1375" s="111"/>
      <c r="Y1375" s="111"/>
      <c r="Z1375" s="111"/>
      <c r="AA1375" s="111"/>
      <c r="AB1375" s="111"/>
      <c r="AC1375" s="111"/>
      <c r="AD1375" s="111"/>
      <c r="AE1375" s="8"/>
    </row>
    <row r="1376" spans="1:31" ht="15" hidden="1" customHeight="1">
      <c r="A1376" s="81"/>
      <c r="B1376" s="82"/>
      <c r="C1376" s="85" t="s">
        <v>182</v>
      </c>
      <c r="D1376" s="623" t="str">
        <f>IF(CNGE_2024_M1_Secc1_Sub1!$D119="","",CNGE_2024_M1_Secc1_Sub1!$D119)</f>
        <v/>
      </c>
      <c r="E1376" s="624"/>
      <c r="F1376" s="624"/>
      <c r="G1376" s="624"/>
      <c r="H1376" s="624"/>
      <c r="I1376" s="624"/>
      <c r="J1376" s="624"/>
      <c r="K1376" s="624"/>
      <c r="L1376" s="625"/>
      <c r="M1376" s="111"/>
      <c r="N1376" s="111"/>
      <c r="O1376" s="111"/>
      <c r="P1376" s="111"/>
      <c r="Q1376" s="111"/>
      <c r="R1376" s="111"/>
      <c r="S1376" s="111"/>
      <c r="T1376" s="111"/>
      <c r="U1376" s="111"/>
      <c r="V1376" s="111"/>
      <c r="W1376" s="111"/>
      <c r="X1376" s="111"/>
      <c r="Y1376" s="111"/>
      <c r="Z1376" s="111"/>
      <c r="AA1376" s="111"/>
      <c r="AB1376" s="111"/>
      <c r="AC1376" s="111"/>
      <c r="AD1376" s="111"/>
      <c r="AE1376" s="8"/>
    </row>
    <row r="1377" spans="1:31" ht="15" hidden="1" customHeight="1">
      <c r="A1377" s="81"/>
      <c r="B1377" s="82"/>
      <c r="C1377" s="85" t="s">
        <v>183</v>
      </c>
      <c r="D1377" s="623" t="str">
        <f>IF(CNGE_2024_M1_Secc1_Sub1!$D120="","",CNGE_2024_M1_Secc1_Sub1!$D120)</f>
        <v/>
      </c>
      <c r="E1377" s="624"/>
      <c r="F1377" s="624"/>
      <c r="G1377" s="624"/>
      <c r="H1377" s="624"/>
      <c r="I1377" s="624"/>
      <c r="J1377" s="624"/>
      <c r="K1377" s="624"/>
      <c r="L1377" s="625"/>
      <c r="M1377" s="111"/>
      <c r="N1377" s="111"/>
      <c r="O1377" s="111"/>
      <c r="P1377" s="111"/>
      <c r="Q1377" s="111"/>
      <c r="R1377" s="111"/>
      <c r="S1377" s="111"/>
      <c r="T1377" s="111"/>
      <c r="U1377" s="111"/>
      <c r="V1377" s="111"/>
      <c r="W1377" s="111"/>
      <c r="X1377" s="111"/>
      <c r="Y1377" s="111"/>
      <c r="Z1377" s="111"/>
      <c r="AA1377" s="111"/>
      <c r="AB1377" s="111"/>
      <c r="AC1377" s="111"/>
      <c r="AD1377" s="111"/>
      <c r="AE1377" s="8"/>
    </row>
    <row r="1378" spans="1:31" ht="15" hidden="1" customHeight="1">
      <c r="A1378" s="81"/>
      <c r="B1378" s="82"/>
      <c r="C1378" s="85" t="s">
        <v>184</v>
      </c>
      <c r="D1378" s="623" t="str">
        <f>IF(CNGE_2024_M1_Secc1_Sub1!$D121="","",CNGE_2024_M1_Secc1_Sub1!$D121)</f>
        <v/>
      </c>
      <c r="E1378" s="624"/>
      <c r="F1378" s="624"/>
      <c r="G1378" s="624"/>
      <c r="H1378" s="624"/>
      <c r="I1378" s="624"/>
      <c r="J1378" s="624"/>
      <c r="K1378" s="624"/>
      <c r="L1378" s="625"/>
      <c r="M1378" s="111"/>
      <c r="N1378" s="111"/>
      <c r="O1378" s="111"/>
      <c r="P1378" s="111"/>
      <c r="Q1378" s="111"/>
      <c r="R1378" s="111"/>
      <c r="S1378" s="111"/>
      <c r="T1378" s="111"/>
      <c r="U1378" s="111"/>
      <c r="V1378" s="111"/>
      <c r="W1378" s="111"/>
      <c r="X1378" s="111"/>
      <c r="Y1378" s="111"/>
      <c r="Z1378" s="111"/>
      <c r="AA1378" s="111"/>
      <c r="AB1378" s="111"/>
      <c r="AC1378" s="111"/>
      <c r="AD1378" s="111"/>
      <c r="AE1378" s="8"/>
    </row>
    <row r="1379" spans="1:31" ht="15" hidden="1" customHeight="1">
      <c r="A1379" s="81"/>
      <c r="B1379" s="82"/>
      <c r="C1379" s="85" t="s">
        <v>185</v>
      </c>
      <c r="D1379" s="623" t="str">
        <f>IF(CNGE_2024_M1_Secc1_Sub1!$D122="","",CNGE_2024_M1_Secc1_Sub1!$D122)</f>
        <v/>
      </c>
      <c r="E1379" s="624"/>
      <c r="F1379" s="624"/>
      <c r="G1379" s="624"/>
      <c r="H1379" s="624"/>
      <c r="I1379" s="624"/>
      <c r="J1379" s="624"/>
      <c r="K1379" s="624"/>
      <c r="L1379" s="625"/>
      <c r="M1379" s="111"/>
      <c r="N1379" s="111"/>
      <c r="O1379" s="111"/>
      <c r="P1379" s="111"/>
      <c r="Q1379" s="111"/>
      <c r="R1379" s="111"/>
      <c r="S1379" s="111"/>
      <c r="T1379" s="111"/>
      <c r="U1379" s="111"/>
      <c r="V1379" s="111"/>
      <c r="W1379" s="111"/>
      <c r="X1379" s="111"/>
      <c r="Y1379" s="111"/>
      <c r="Z1379" s="111"/>
      <c r="AA1379" s="111"/>
      <c r="AB1379" s="111"/>
      <c r="AC1379" s="111"/>
      <c r="AD1379" s="111"/>
      <c r="AE1379" s="8"/>
    </row>
    <row r="1380" spans="1:31" ht="15" hidden="1" customHeight="1">
      <c r="A1380" s="81"/>
      <c r="B1380" s="82"/>
      <c r="C1380" s="85" t="s">
        <v>186</v>
      </c>
      <c r="D1380" s="623" t="str">
        <f>IF(CNGE_2024_M1_Secc1_Sub1!$D123="","",CNGE_2024_M1_Secc1_Sub1!$D123)</f>
        <v/>
      </c>
      <c r="E1380" s="624"/>
      <c r="F1380" s="624"/>
      <c r="G1380" s="624"/>
      <c r="H1380" s="624"/>
      <c r="I1380" s="624"/>
      <c r="J1380" s="624"/>
      <c r="K1380" s="624"/>
      <c r="L1380" s="625"/>
      <c r="M1380" s="111"/>
      <c r="N1380" s="111"/>
      <c r="O1380" s="111"/>
      <c r="P1380" s="111"/>
      <c r="Q1380" s="111"/>
      <c r="R1380" s="111"/>
      <c r="S1380" s="111"/>
      <c r="T1380" s="111"/>
      <c r="U1380" s="111"/>
      <c r="V1380" s="111"/>
      <c r="W1380" s="111"/>
      <c r="X1380" s="111"/>
      <c r="Y1380" s="111"/>
      <c r="Z1380" s="111"/>
      <c r="AA1380" s="111"/>
      <c r="AB1380" s="111"/>
      <c r="AC1380" s="111"/>
      <c r="AD1380" s="111"/>
      <c r="AE1380" s="8"/>
    </row>
    <row r="1381" spans="1:31" ht="15" hidden="1" customHeight="1">
      <c r="A1381" s="81"/>
      <c r="B1381" s="82"/>
      <c r="C1381" s="85" t="s">
        <v>187</v>
      </c>
      <c r="D1381" s="623" t="str">
        <f>IF(CNGE_2024_M1_Secc1_Sub1!$D124="","",CNGE_2024_M1_Secc1_Sub1!$D124)</f>
        <v/>
      </c>
      <c r="E1381" s="624"/>
      <c r="F1381" s="624"/>
      <c r="G1381" s="624"/>
      <c r="H1381" s="624"/>
      <c r="I1381" s="624"/>
      <c r="J1381" s="624"/>
      <c r="K1381" s="624"/>
      <c r="L1381" s="625"/>
      <c r="M1381" s="111"/>
      <c r="N1381" s="111"/>
      <c r="O1381" s="111"/>
      <c r="P1381" s="111"/>
      <c r="Q1381" s="111"/>
      <c r="R1381" s="111"/>
      <c r="S1381" s="111"/>
      <c r="T1381" s="111"/>
      <c r="U1381" s="111"/>
      <c r="V1381" s="111"/>
      <c r="W1381" s="111"/>
      <c r="X1381" s="111"/>
      <c r="Y1381" s="111"/>
      <c r="Z1381" s="111"/>
      <c r="AA1381" s="111"/>
      <c r="AB1381" s="111"/>
      <c r="AC1381" s="111"/>
      <c r="AD1381" s="111"/>
      <c r="AE1381" s="8"/>
    </row>
    <row r="1382" spans="1:31" ht="15" hidden="1" customHeight="1">
      <c r="A1382" s="81"/>
      <c r="B1382" s="82"/>
      <c r="C1382" s="85" t="s">
        <v>188</v>
      </c>
      <c r="D1382" s="623" t="str">
        <f>IF(CNGE_2024_M1_Secc1_Sub1!$D125="","",CNGE_2024_M1_Secc1_Sub1!$D125)</f>
        <v/>
      </c>
      <c r="E1382" s="624"/>
      <c r="F1382" s="624"/>
      <c r="G1382" s="624"/>
      <c r="H1382" s="624"/>
      <c r="I1382" s="624"/>
      <c r="J1382" s="624"/>
      <c r="K1382" s="624"/>
      <c r="L1382" s="625"/>
      <c r="M1382" s="111"/>
      <c r="N1382" s="111"/>
      <c r="O1382" s="111"/>
      <c r="P1382" s="111"/>
      <c r="Q1382" s="111"/>
      <c r="R1382" s="111"/>
      <c r="S1382" s="111"/>
      <c r="T1382" s="111"/>
      <c r="U1382" s="111"/>
      <c r="V1382" s="111"/>
      <c r="W1382" s="111"/>
      <c r="X1382" s="111"/>
      <c r="Y1382" s="111"/>
      <c r="Z1382" s="111"/>
      <c r="AA1382" s="111"/>
      <c r="AB1382" s="111"/>
      <c r="AC1382" s="111"/>
      <c r="AD1382" s="111"/>
      <c r="AE1382" s="8"/>
    </row>
    <row r="1383" spans="1:31" ht="15" hidden="1" customHeight="1">
      <c r="A1383" s="81"/>
      <c r="B1383" s="82"/>
      <c r="C1383" s="85" t="s">
        <v>189</v>
      </c>
      <c r="D1383" s="623" t="str">
        <f>IF(CNGE_2024_M1_Secc1_Sub1!$D126="","",CNGE_2024_M1_Secc1_Sub1!$D126)</f>
        <v/>
      </c>
      <c r="E1383" s="624"/>
      <c r="F1383" s="624"/>
      <c r="G1383" s="624"/>
      <c r="H1383" s="624"/>
      <c r="I1383" s="624"/>
      <c r="J1383" s="624"/>
      <c r="K1383" s="624"/>
      <c r="L1383" s="625"/>
      <c r="M1383" s="111"/>
      <c r="N1383" s="111"/>
      <c r="O1383" s="111"/>
      <c r="P1383" s="111"/>
      <c r="Q1383" s="111"/>
      <c r="R1383" s="111"/>
      <c r="S1383" s="111"/>
      <c r="T1383" s="111"/>
      <c r="U1383" s="111"/>
      <c r="V1383" s="111"/>
      <c r="W1383" s="111"/>
      <c r="X1383" s="111"/>
      <c r="Y1383" s="111"/>
      <c r="Z1383" s="111"/>
      <c r="AA1383" s="111"/>
      <c r="AB1383" s="111"/>
      <c r="AC1383" s="111"/>
      <c r="AD1383" s="111"/>
      <c r="AE1383" s="8"/>
    </row>
    <row r="1384" spans="1:31" ht="15" hidden="1" customHeight="1">
      <c r="A1384" s="81"/>
      <c r="B1384" s="82"/>
      <c r="C1384" s="85" t="s">
        <v>190</v>
      </c>
      <c r="D1384" s="623" t="str">
        <f>IF(CNGE_2024_M1_Secc1_Sub1!$D127="","",CNGE_2024_M1_Secc1_Sub1!$D127)</f>
        <v/>
      </c>
      <c r="E1384" s="624"/>
      <c r="F1384" s="624"/>
      <c r="G1384" s="624"/>
      <c r="H1384" s="624"/>
      <c r="I1384" s="624"/>
      <c r="J1384" s="624"/>
      <c r="K1384" s="624"/>
      <c r="L1384" s="625"/>
      <c r="M1384" s="111"/>
      <c r="N1384" s="111"/>
      <c r="O1384" s="111"/>
      <c r="P1384" s="111"/>
      <c r="Q1384" s="111"/>
      <c r="R1384" s="111"/>
      <c r="S1384" s="111"/>
      <c r="T1384" s="111"/>
      <c r="U1384" s="111"/>
      <c r="V1384" s="111"/>
      <c r="W1384" s="111"/>
      <c r="X1384" s="111"/>
      <c r="Y1384" s="111"/>
      <c r="Z1384" s="111"/>
      <c r="AA1384" s="111"/>
      <c r="AB1384" s="111"/>
      <c r="AC1384" s="111"/>
      <c r="AD1384" s="111"/>
      <c r="AE1384" s="8"/>
    </row>
    <row r="1385" spans="1:31" ht="15" hidden="1" customHeight="1">
      <c r="A1385" s="81"/>
      <c r="B1385" s="82"/>
      <c r="C1385" s="85" t="s">
        <v>191</v>
      </c>
      <c r="D1385" s="623" t="str">
        <f>IF(CNGE_2024_M1_Secc1_Sub1!$D128="","",CNGE_2024_M1_Secc1_Sub1!$D128)</f>
        <v/>
      </c>
      <c r="E1385" s="624"/>
      <c r="F1385" s="624"/>
      <c r="G1385" s="624"/>
      <c r="H1385" s="624"/>
      <c r="I1385" s="624"/>
      <c r="J1385" s="624"/>
      <c r="K1385" s="624"/>
      <c r="L1385" s="625"/>
      <c r="M1385" s="111"/>
      <c r="N1385" s="111"/>
      <c r="O1385" s="111"/>
      <c r="P1385" s="111"/>
      <c r="Q1385" s="111"/>
      <c r="R1385" s="111"/>
      <c r="S1385" s="111"/>
      <c r="T1385" s="111"/>
      <c r="U1385" s="111"/>
      <c r="V1385" s="111"/>
      <c r="W1385" s="111"/>
      <c r="X1385" s="111"/>
      <c r="Y1385" s="111"/>
      <c r="Z1385" s="111"/>
      <c r="AA1385" s="111"/>
      <c r="AB1385" s="111"/>
      <c r="AC1385" s="111"/>
      <c r="AD1385" s="111"/>
      <c r="AE1385" s="8"/>
    </row>
    <row r="1386" spans="1:31" ht="15" hidden="1" customHeight="1">
      <c r="A1386" s="81"/>
      <c r="B1386" s="82"/>
      <c r="C1386" s="85" t="s">
        <v>192</v>
      </c>
      <c r="D1386" s="623" t="str">
        <f>IF(CNGE_2024_M1_Secc1_Sub1!$D129="","",CNGE_2024_M1_Secc1_Sub1!$D129)</f>
        <v/>
      </c>
      <c r="E1386" s="624"/>
      <c r="F1386" s="624"/>
      <c r="G1386" s="624"/>
      <c r="H1386" s="624"/>
      <c r="I1386" s="624"/>
      <c r="J1386" s="624"/>
      <c r="K1386" s="624"/>
      <c r="L1386" s="625"/>
      <c r="M1386" s="111"/>
      <c r="N1386" s="111"/>
      <c r="O1386" s="111"/>
      <c r="P1386" s="111"/>
      <c r="Q1386" s="111"/>
      <c r="R1386" s="111"/>
      <c r="S1386" s="111"/>
      <c r="T1386" s="111"/>
      <c r="U1386" s="111"/>
      <c r="V1386" s="111"/>
      <c r="W1386" s="111"/>
      <c r="X1386" s="111"/>
      <c r="Y1386" s="111"/>
      <c r="Z1386" s="111"/>
      <c r="AA1386" s="111"/>
      <c r="AB1386" s="111"/>
      <c r="AC1386" s="111"/>
      <c r="AD1386" s="111"/>
      <c r="AE1386" s="8"/>
    </row>
    <row r="1387" spans="1:31" ht="15" hidden="1" customHeight="1">
      <c r="A1387" s="81"/>
      <c r="B1387" s="82"/>
      <c r="C1387" s="85" t="s">
        <v>193</v>
      </c>
      <c r="D1387" s="623" t="str">
        <f>IF(CNGE_2024_M1_Secc1_Sub1!$D130="","",CNGE_2024_M1_Secc1_Sub1!$D130)</f>
        <v/>
      </c>
      <c r="E1387" s="624"/>
      <c r="F1387" s="624"/>
      <c r="G1387" s="624"/>
      <c r="H1387" s="624"/>
      <c r="I1387" s="624"/>
      <c r="J1387" s="624"/>
      <c r="K1387" s="624"/>
      <c r="L1387" s="625"/>
      <c r="M1387" s="111"/>
      <c r="N1387" s="111"/>
      <c r="O1387" s="111"/>
      <c r="P1387" s="111"/>
      <c r="Q1387" s="111"/>
      <c r="R1387" s="111"/>
      <c r="S1387" s="111"/>
      <c r="T1387" s="111"/>
      <c r="U1387" s="111"/>
      <c r="V1387" s="111"/>
      <c r="W1387" s="111"/>
      <c r="X1387" s="111"/>
      <c r="Y1387" s="111"/>
      <c r="Z1387" s="111"/>
      <c r="AA1387" s="111"/>
      <c r="AB1387" s="111"/>
      <c r="AC1387" s="111"/>
      <c r="AD1387" s="111"/>
      <c r="AE1387" s="8"/>
    </row>
    <row r="1388" spans="1:31" ht="15" hidden="1" customHeight="1">
      <c r="A1388" s="81"/>
      <c r="B1388" s="82"/>
      <c r="C1388" s="85" t="s">
        <v>194</v>
      </c>
      <c r="D1388" s="623" t="str">
        <f>IF(CNGE_2024_M1_Secc1_Sub1!$D131="","",CNGE_2024_M1_Secc1_Sub1!$D131)</f>
        <v/>
      </c>
      <c r="E1388" s="624"/>
      <c r="F1388" s="624"/>
      <c r="G1388" s="624"/>
      <c r="H1388" s="624"/>
      <c r="I1388" s="624"/>
      <c r="J1388" s="624"/>
      <c r="K1388" s="624"/>
      <c r="L1388" s="625"/>
      <c r="M1388" s="111"/>
      <c r="N1388" s="111"/>
      <c r="O1388" s="111"/>
      <c r="P1388" s="111"/>
      <c r="Q1388" s="111"/>
      <c r="R1388" s="111"/>
      <c r="S1388" s="111"/>
      <c r="T1388" s="111"/>
      <c r="U1388" s="111"/>
      <c r="V1388" s="111"/>
      <c r="W1388" s="111"/>
      <c r="X1388" s="111"/>
      <c r="Y1388" s="111"/>
      <c r="Z1388" s="111"/>
      <c r="AA1388" s="111"/>
      <c r="AB1388" s="111"/>
      <c r="AC1388" s="111"/>
      <c r="AD1388" s="111"/>
      <c r="AE1388" s="8"/>
    </row>
    <row r="1389" spans="1:31" ht="15" hidden="1" customHeight="1">
      <c r="A1389" s="81"/>
      <c r="B1389" s="82"/>
      <c r="C1389" s="85" t="s">
        <v>195</v>
      </c>
      <c r="D1389" s="623" t="str">
        <f>IF(CNGE_2024_M1_Secc1_Sub1!$D132="","",CNGE_2024_M1_Secc1_Sub1!$D132)</f>
        <v/>
      </c>
      <c r="E1389" s="624"/>
      <c r="F1389" s="624"/>
      <c r="G1389" s="624"/>
      <c r="H1389" s="624"/>
      <c r="I1389" s="624"/>
      <c r="J1389" s="624"/>
      <c r="K1389" s="624"/>
      <c r="L1389" s="625"/>
      <c r="M1389" s="111"/>
      <c r="N1389" s="111"/>
      <c r="O1389" s="111"/>
      <c r="P1389" s="111"/>
      <c r="Q1389" s="111"/>
      <c r="R1389" s="111"/>
      <c r="S1389" s="111"/>
      <c r="T1389" s="111"/>
      <c r="U1389" s="111"/>
      <c r="V1389" s="111"/>
      <c r="W1389" s="111"/>
      <c r="X1389" s="111"/>
      <c r="Y1389" s="111"/>
      <c r="Z1389" s="111"/>
      <c r="AA1389" s="111"/>
      <c r="AB1389" s="111"/>
      <c r="AC1389" s="111"/>
      <c r="AD1389" s="111"/>
      <c r="AE1389" s="8"/>
    </row>
    <row r="1390" spans="1:31" ht="15" hidden="1" customHeight="1">
      <c r="A1390" s="81"/>
      <c r="B1390" s="82"/>
      <c r="C1390" s="85" t="s">
        <v>196</v>
      </c>
      <c r="D1390" s="623" t="str">
        <f>IF(CNGE_2024_M1_Secc1_Sub1!$D133="","",CNGE_2024_M1_Secc1_Sub1!$D133)</f>
        <v/>
      </c>
      <c r="E1390" s="624"/>
      <c r="F1390" s="624"/>
      <c r="G1390" s="624"/>
      <c r="H1390" s="624"/>
      <c r="I1390" s="624"/>
      <c r="J1390" s="624"/>
      <c r="K1390" s="624"/>
      <c r="L1390" s="625"/>
      <c r="M1390" s="111"/>
      <c r="N1390" s="111"/>
      <c r="O1390" s="111"/>
      <c r="P1390" s="111"/>
      <c r="Q1390" s="111"/>
      <c r="R1390" s="111"/>
      <c r="S1390" s="111"/>
      <c r="T1390" s="111"/>
      <c r="U1390" s="111"/>
      <c r="V1390" s="111"/>
      <c r="W1390" s="111"/>
      <c r="X1390" s="111"/>
      <c r="Y1390" s="111"/>
      <c r="Z1390" s="111"/>
      <c r="AA1390" s="111"/>
      <c r="AB1390" s="111"/>
      <c r="AC1390" s="111"/>
      <c r="AD1390" s="111"/>
      <c r="AE1390" s="8"/>
    </row>
    <row r="1391" spans="1:31" ht="15" hidden="1" customHeight="1">
      <c r="A1391" s="81"/>
      <c r="B1391" s="82"/>
      <c r="C1391" s="85" t="s">
        <v>197</v>
      </c>
      <c r="D1391" s="623" t="str">
        <f>IF(CNGE_2024_M1_Secc1_Sub1!$D134="","",CNGE_2024_M1_Secc1_Sub1!$D134)</f>
        <v/>
      </c>
      <c r="E1391" s="624"/>
      <c r="F1391" s="624"/>
      <c r="G1391" s="624"/>
      <c r="H1391" s="624"/>
      <c r="I1391" s="624"/>
      <c r="J1391" s="624"/>
      <c r="K1391" s="624"/>
      <c r="L1391" s="625"/>
      <c r="M1391" s="111"/>
      <c r="N1391" s="111"/>
      <c r="O1391" s="111"/>
      <c r="P1391" s="111"/>
      <c r="Q1391" s="111"/>
      <c r="R1391" s="111"/>
      <c r="S1391" s="111"/>
      <c r="T1391" s="111"/>
      <c r="U1391" s="111"/>
      <c r="V1391" s="111"/>
      <c r="W1391" s="111"/>
      <c r="X1391" s="111"/>
      <c r="Y1391" s="111"/>
      <c r="Z1391" s="111"/>
      <c r="AA1391" s="111"/>
      <c r="AB1391" s="111"/>
      <c r="AC1391" s="111"/>
      <c r="AD1391" s="111"/>
      <c r="AE1391" s="8"/>
    </row>
    <row r="1392" spans="1:31" ht="15" hidden="1" customHeight="1">
      <c r="A1392" s="81"/>
      <c r="B1392" s="82"/>
      <c r="C1392" s="87" t="s">
        <v>198</v>
      </c>
      <c r="D1392" s="623" t="str">
        <f>IF(CNGE_2024_M1_Secc1_Sub1!$D135="","",CNGE_2024_M1_Secc1_Sub1!$D135)</f>
        <v/>
      </c>
      <c r="E1392" s="624"/>
      <c r="F1392" s="624"/>
      <c r="G1392" s="624"/>
      <c r="H1392" s="624"/>
      <c r="I1392" s="624"/>
      <c r="J1392" s="624"/>
      <c r="K1392" s="624"/>
      <c r="L1392" s="625"/>
      <c r="M1392" s="111"/>
      <c r="N1392" s="111"/>
      <c r="O1392" s="111"/>
      <c r="P1392" s="111"/>
      <c r="Q1392" s="111"/>
      <c r="R1392" s="111"/>
      <c r="S1392" s="111"/>
      <c r="T1392" s="111"/>
      <c r="U1392" s="111"/>
      <c r="V1392" s="111"/>
      <c r="W1392" s="111"/>
      <c r="X1392" s="111"/>
      <c r="Y1392" s="111"/>
      <c r="Z1392" s="111"/>
      <c r="AA1392" s="111"/>
      <c r="AB1392" s="111"/>
      <c r="AC1392" s="111"/>
      <c r="AD1392" s="111"/>
      <c r="AE1392" s="8"/>
    </row>
    <row r="1393" spans="1:31" ht="15" hidden="1" customHeight="1">
      <c r="A1393" s="81"/>
      <c r="B1393" s="82"/>
      <c r="C1393" s="87" t="s">
        <v>199</v>
      </c>
      <c r="D1393" s="623" t="str">
        <f>IF(CNGE_2024_M1_Secc1_Sub1!$D136="","",CNGE_2024_M1_Secc1_Sub1!$D136)</f>
        <v/>
      </c>
      <c r="E1393" s="624"/>
      <c r="F1393" s="624"/>
      <c r="G1393" s="624"/>
      <c r="H1393" s="624"/>
      <c r="I1393" s="624"/>
      <c r="J1393" s="624"/>
      <c r="K1393" s="624"/>
      <c r="L1393" s="625"/>
      <c r="M1393" s="111"/>
      <c r="N1393" s="111"/>
      <c r="O1393" s="111"/>
      <c r="P1393" s="111"/>
      <c r="Q1393" s="111"/>
      <c r="R1393" s="111"/>
      <c r="S1393" s="111"/>
      <c r="T1393" s="111"/>
      <c r="U1393" s="111"/>
      <c r="V1393" s="111"/>
      <c r="W1393" s="111"/>
      <c r="X1393" s="111"/>
      <c r="Y1393" s="111"/>
      <c r="Z1393" s="111"/>
      <c r="AA1393" s="111"/>
      <c r="AB1393" s="111"/>
      <c r="AC1393" s="111"/>
      <c r="AD1393" s="111"/>
      <c r="AE1393" s="8"/>
    </row>
    <row r="1394" spans="1:31" ht="15" hidden="1" customHeight="1">
      <c r="A1394" s="81"/>
      <c r="B1394" s="82"/>
      <c r="C1394" s="87" t="s">
        <v>200</v>
      </c>
      <c r="D1394" s="623" t="str">
        <f>IF(CNGE_2024_M1_Secc1_Sub1!$D137="","",CNGE_2024_M1_Secc1_Sub1!$D137)</f>
        <v/>
      </c>
      <c r="E1394" s="624"/>
      <c r="F1394" s="624"/>
      <c r="G1394" s="624"/>
      <c r="H1394" s="624"/>
      <c r="I1394" s="624"/>
      <c r="J1394" s="624"/>
      <c r="K1394" s="624"/>
      <c r="L1394" s="625"/>
      <c r="M1394" s="111"/>
      <c r="N1394" s="111"/>
      <c r="O1394" s="111"/>
      <c r="P1394" s="111"/>
      <c r="Q1394" s="111"/>
      <c r="R1394" s="111"/>
      <c r="S1394" s="111"/>
      <c r="T1394" s="111"/>
      <c r="U1394" s="111"/>
      <c r="V1394" s="111"/>
      <c r="W1394" s="111"/>
      <c r="X1394" s="111"/>
      <c r="Y1394" s="111"/>
      <c r="Z1394" s="111"/>
      <c r="AA1394" s="111"/>
      <c r="AB1394" s="111"/>
      <c r="AC1394" s="111"/>
      <c r="AD1394" s="111"/>
      <c r="AE1394" s="8"/>
    </row>
    <row r="1395" spans="1:31" ht="15" hidden="1" customHeight="1">
      <c r="A1395" s="81"/>
      <c r="B1395" s="82"/>
      <c r="C1395" s="87" t="s">
        <v>201</v>
      </c>
      <c r="D1395" s="623" t="str">
        <f>IF(CNGE_2024_M1_Secc1_Sub1!$D138="","",CNGE_2024_M1_Secc1_Sub1!$D138)</f>
        <v/>
      </c>
      <c r="E1395" s="624"/>
      <c r="F1395" s="624"/>
      <c r="G1395" s="624"/>
      <c r="H1395" s="624"/>
      <c r="I1395" s="624"/>
      <c r="J1395" s="624"/>
      <c r="K1395" s="624"/>
      <c r="L1395" s="625"/>
      <c r="M1395" s="111"/>
      <c r="N1395" s="111"/>
      <c r="O1395" s="111"/>
      <c r="P1395" s="111"/>
      <c r="Q1395" s="111"/>
      <c r="R1395" s="111"/>
      <c r="S1395" s="111"/>
      <c r="T1395" s="111"/>
      <c r="U1395" s="111"/>
      <c r="V1395" s="111"/>
      <c r="W1395" s="111"/>
      <c r="X1395" s="111"/>
      <c r="Y1395" s="111"/>
      <c r="Z1395" s="111"/>
      <c r="AA1395" s="111"/>
      <c r="AB1395" s="111"/>
      <c r="AC1395" s="111"/>
      <c r="AD1395" s="111"/>
      <c r="AE1395" s="8"/>
    </row>
    <row r="1396" spans="1:31" ht="15" hidden="1" customHeight="1">
      <c r="A1396" s="81"/>
      <c r="B1396" s="82"/>
      <c r="C1396" s="87" t="s">
        <v>202</v>
      </c>
      <c r="D1396" s="623" t="str">
        <f>IF(CNGE_2024_M1_Secc1_Sub1!$D139="","",CNGE_2024_M1_Secc1_Sub1!$D139)</f>
        <v/>
      </c>
      <c r="E1396" s="624"/>
      <c r="F1396" s="624"/>
      <c r="G1396" s="624"/>
      <c r="H1396" s="624"/>
      <c r="I1396" s="624"/>
      <c r="J1396" s="624"/>
      <c r="K1396" s="624"/>
      <c r="L1396" s="625"/>
      <c r="M1396" s="111"/>
      <c r="N1396" s="111"/>
      <c r="O1396" s="111"/>
      <c r="P1396" s="111"/>
      <c r="Q1396" s="111"/>
      <c r="R1396" s="111"/>
      <c r="S1396" s="111"/>
      <c r="T1396" s="111"/>
      <c r="U1396" s="111"/>
      <c r="V1396" s="111"/>
      <c r="W1396" s="111"/>
      <c r="X1396" s="111"/>
      <c r="Y1396" s="111"/>
      <c r="Z1396" s="111"/>
      <c r="AA1396" s="111"/>
      <c r="AB1396" s="111"/>
      <c r="AC1396" s="111"/>
      <c r="AD1396" s="111"/>
      <c r="AE1396" s="8"/>
    </row>
    <row r="1397" spans="1:31" ht="15" hidden="1" customHeight="1">
      <c r="A1397" s="81"/>
      <c r="B1397" s="82"/>
      <c r="C1397" s="87" t="s">
        <v>203</v>
      </c>
      <c r="D1397" s="623" t="str">
        <f>IF(CNGE_2024_M1_Secc1_Sub1!$D140="","",CNGE_2024_M1_Secc1_Sub1!$D140)</f>
        <v/>
      </c>
      <c r="E1397" s="624"/>
      <c r="F1397" s="624"/>
      <c r="G1397" s="624"/>
      <c r="H1397" s="624"/>
      <c r="I1397" s="624"/>
      <c r="J1397" s="624"/>
      <c r="K1397" s="624"/>
      <c r="L1397" s="625"/>
      <c r="M1397" s="111"/>
      <c r="N1397" s="111"/>
      <c r="O1397" s="111"/>
      <c r="P1397" s="111"/>
      <c r="Q1397" s="111"/>
      <c r="R1397" s="111"/>
      <c r="S1397" s="111"/>
      <c r="T1397" s="111"/>
      <c r="U1397" s="111"/>
      <c r="V1397" s="111"/>
      <c r="W1397" s="111"/>
      <c r="X1397" s="111"/>
      <c r="Y1397" s="111"/>
      <c r="Z1397" s="111"/>
      <c r="AA1397" s="111"/>
      <c r="AB1397" s="111"/>
      <c r="AC1397" s="111"/>
      <c r="AD1397" s="111"/>
      <c r="AE1397" s="8"/>
    </row>
    <row r="1398" spans="1:31" ht="15" hidden="1" customHeight="1">
      <c r="A1398" s="81"/>
      <c r="B1398" s="82"/>
      <c r="C1398" s="87" t="s">
        <v>204</v>
      </c>
      <c r="D1398" s="623" t="str">
        <f>IF(CNGE_2024_M1_Secc1_Sub1!$D141="","",CNGE_2024_M1_Secc1_Sub1!$D141)</f>
        <v/>
      </c>
      <c r="E1398" s="624"/>
      <c r="F1398" s="624"/>
      <c r="G1398" s="624"/>
      <c r="H1398" s="624"/>
      <c r="I1398" s="624"/>
      <c r="J1398" s="624"/>
      <c r="K1398" s="624"/>
      <c r="L1398" s="625"/>
      <c r="M1398" s="111"/>
      <c r="N1398" s="111"/>
      <c r="O1398" s="111"/>
      <c r="P1398" s="111"/>
      <c r="Q1398" s="111"/>
      <c r="R1398" s="111"/>
      <c r="S1398" s="111"/>
      <c r="T1398" s="111"/>
      <c r="U1398" s="111"/>
      <c r="V1398" s="111"/>
      <c r="W1398" s="111"/>
      <c r="X1398" s="111"/>
      <c r="Y1398" s="111"/>
      <c r="Z1398" s="111"/>
      <c r="AA1398" s="111"/>
      <c r="AB1398" s="111"/>
      <c r="AC1398" s="111"/>
      <c r="AD1398" s="111"/>
      <c r="AE1398" s="8"/>
    </row>
    <row r="1399" spans="1:31" ht="15" hidden="1" customHeight="1">
      <c r="A1399" s="81"/>
      <c r="B1399" s="82"/>
      <c r="C1399" s="87" t="s">
        <v>205</v>
      </c>
      <c r="D1399" s="623" t="str">
        <f>IF(CNGE_2024_M1_Secc1_Sub1!$D142="","",CNGE_2024_M1_Secc1_Sub1!$D142)</f>
        <v/>
      </c>
      <c r="E1399" s="624"/>
      <c r="F1399" s="624"/>
      <c r="G1399" s="624"/>
      <c r="H1399" s="624"/>
      <c r="I1399" s="624"/>
      <c r="J1399" s="624"/>
      <c r="K1399" s="624"/>
      <c r="L1399" s="625"/>
      <c r="M1399" s="111"/>
      <c r="N1399" s="111"/>
      <c r="O1399" s="111"/>
      <c r="P1399" s="111"/>
      <c r="Q1399" s="111"/>
      <c r="R1399" s="111"/>
      <c r="S1399" s="111"/>
      <c r="T1399" s="111"/>
      <c r="U1399" s="111"/>
      <c r="V1399" s="111"/>
      <c r="W1399" s="111"/>
      <c r="X1399" s="111"/>
      <c r="Y1399" s="111"/>
      <c r="Z1399" s="111"/>
      <c r="AA1399" s="111"/>
      <c r="AB1399" s="111"/>
      <c r="AC1399" s="111"/>
      <c r="AD1399" s="111"/>
      <c r="AE1399" s="8"/>
    </row>
    <row r="1400" spans="1:31" ht="15" hidden="1" customHeight="1">
      <c r="A1400" s="81"/>
      <c r="B1400" s="82"/>
      <c r="C1400" s="87" t="s">
        <v>206</v>
      </c>
      <c r="D1400" s="623" t="str">
        <f>IF(CNGE_2024_M1_Secc1_Sub1!$D143="","",CNGE_2024_M1_Secc1_Sub1!$D143)</f>
        <v/>
      </c>
      <c r="E1400" s="624"/>
      <c r="F1400" s="624"/>
      <c r="G1400" s="624"/>
      <c r="H1400" s="624"/>
      <c r="I1400" s="624"/>
      <c r="J1400" s="624"/>
      <c r="K1400" s="624"/>
      <c r="L1400" s="625"/>
      <c r="M1400" s="111"/>
      <c r="N1400" s="111"/>
      <c r="O1400" s="111"/>
      <c r="P1400" s="111"/>
      <c r="Q1400" s="111"/>
      <c r="R1400" s="111"/>
      <c r="S1400" s="111"/>
      <c r="T1400" s="111"/>
      <c r="U1400" s="111"/>
      <c r="V1400" s="111"/>
      <c r="W1400" s="111"/>
      <c r="X1400" s="111"/>
      <c r="Y1400" s="111"/>
      <c r="Z1400" s="111"/>
      <c r="AA1400" s="111"/>
      <c r="AB1400" s="111"/>
      <c r="AC1400" s="111"/>
      <c r="AD1400" s="111"/>
      <c r="AE1400" s="8"/>
    </row>
    <row r="1401" spans="1:31" ht="15" hidden="1" customHeight="1">
      <c r="A1401" s="81"/>
      <c r="B1401" s="82"/>
      <c r="C1401" s="87" t="s">
        <v>207</v>
      </c>
      <c r="D1401" s="623" t="str">
        <f>IF(CNGE_2024_M1_Secc1_Sub1!$D144="","",CNGE_2024_M1_Secc1_Sub1!$D144)</f>
        <v/>
      </c>
      <c r="E1401" s="624"/>
      <c r="F1401" s="624"/>
      <c r="G1401" s="624"/>
      <c r="H1401" s="624"/>
      <c r="I1401" s="624"/>
      <c r="J1401" s="624"/>
      <c r="K1401" s="624"/>
      <c r="L1401" s="625"/>
      <c r="M1401" s="111"/>
      <c r="N1401" s="111"/>
      <c r="O1401" s="111"/>
      <c r="P1401" s="111"/>
      <c r="Q1401" s="111"/>
      <c r="R1401" s="111"/>
      <c r="S1401" s="111"/>
      <c r="T1401" s="111"/>
      <c r="U1401" s="111"/>
      <c r="V1401" s="111"/>
      <c r="W1401" s="111"/>
      <c r="X1401" s="111"/>
      <c r="Y1401" s="111"/>
      <c r="Z1401" s="111"/>
      <c r="AA1401" s="111"/>
      <c r="AB1401" s="111"/>
      <c r="AC1401" s="111"/>
      <c r="AD1401" s="111"/>
      <c r="AE1401" s="8"/>
    </row>
    <row r="1402" spans="1:31" ht="15" hidden="1" customHeight="1">
      <c r="A1402" s="81"/>
      <c r="B1402" s="82"/>
      <c r="C1402" s="87" t="s">
        <v>208</v>
      </c>
      <c r="D1402" s="623" t="str">
        <f>IF(CNGE_2024_M1_Secc1_Sub1!$D145="","",CNGE_2024_M1_Secc1_Sub1!$D145)</f>
        <v/>
      </c>
      <c r="E1402" s="624"/>
      <c r="F1402" s="624"/>
      <c r="G1402" s="624"/>
      <c r="H1402" s="624"/>
      <c r="I1402" s="624"/>
      <c r="J1402" s="624"/>
      <c r="K1402" s="624"/>
      <c r="L1402" s="625"/>
      <c r="M1402" s="111"/>
      <c r="N1402" s="111"/>
      <c r="O1402" s="111"/>
      <c r="P1402" s="111"/>
      <c r="Q1402" s="111"/>
      <c r="R1402" s="111"/>
      <c r="S1402" s="111"/>
      <c r="T1402" s="111"/>
      <c r="U1402" s="111"/>
      <c r="V1402" s="111"/>
      <c r="W1402" s="111"/>
      <c r="X1402" s="111"/>
      <c r="Y1402" s="111"/>
      <c r="Z1402" s="111"/>
      <c r="AA1402" s="111"/>
      <c r="AB1402" s="111"/>
      <c r="AC1402" s="111"/>
      <c r="AD1402" s="111"/>
      <c r="AE1402" s="8"/>
    </row>
    <row r="1403" spans="1:31" ht="15" hidden="1" customHeight="1">
      <c r="A1403" s="81"/>
      <c r="B1403" s="82"/>
      <c r="C1403" s="87" t="s">
        <v>209</v>
      </c>
      <c r="D1403" s="623" t="str">
        <f>IF(CNGE_2024_M1_Secc1_Sub1!$D146="","",CNGE_2024_M1_Secc1_Sub1!$D146)</f>
        <v/>
      </c>
      <c r="E1403" s="624"/>
      <c r="F1403" s="624"/>
      <c r="G1403" s="624"/>
      <c r="H1403" s="624"/>
      <c r="I1403" s="624"/>
      <c r="J1403" s="624"/>
      <c r="K1403" s="624"/>
      <c r="L1403" s="625"/>
      <c r="M1403" s="111"/>
      <c r="N1403" s="111"/>
      <c r="O1403" s="111"/>
      <c r="P1403" s="111"/>
      <c r="Q1403" s="111"/>
      <c r="R1403" s="111"/>
      <c r="S1403" s="111"/>
      <c r="T1403" s="111"/>
      <c r="U1403" s="111"/>
      <c r="V1403" s="111"/>
      <c r="W1403" s="111"/>
      <c r="X1403" s="111"/>
      <c r="Y1403" s="111"/>
      <c r="Z1403" s="111"/>
      <c r="AA1403" s="111"/>
      <c r="AB1403" s="111"/>
      <c r="AC1403" s="111"/>
      <c r="AD1403" s="111"/>
      <c r="AE1403" s="8"/>
    </row>
    <row r="1404" spans="1:31" ht="15" hidden="1" customHeight="1">
      <c r="A1404" s="81"/>
      <c r="B1404" s="82"/>
      <c r="C1404" s="87" t="s">
        <v>210</v>
      </c>
      <c r="D1404" s="623" t="str">
        <f>IF(CNGE_2024_M1_Secc1_Sub1!$D147="","",CNGE_2024_M1_Secc1_Sub1!$D147)</f>
        <v/>
      </c>
      <c r="E1404" s="624"/>
      <c r="F1404" s="624"/>
      <c r="G1404" s="624"/>
      <c r="H1404" s="624"/>
      <c r="I1404" s="624"/>
      <c r="J1404" s="624"/>
      <c r="K1404" s="624"/>
      <c r="L1404" s="625"/>
      <c r="M1404" s="111"/>
      <c r="N1404" s="111"/>
      <c r="O1404" s="111"/>
      <c r="P1404" s="111"/>
      <c r="Q1404" s="111"/>
      <c r="R1404" s="111"/>
      <c r="S1404" s="111"/>
      <c r="T1404" s="111"/>
      <c r="U1404" s="111"/>
      <c r="V1404" s="111"/>
      <c r="W1404" s="111"/>
      <c r="X1404" s="111"/>
      <c r="Y1404" s="111"/>
      <c r="Z1404" s="111"/>
      <c r="AA1404" s="111"/>
      <c r="AB1404" s="111"/>
      <c r="AC1404" s="111"/>
      <c r="AD1404" s="111"/>
      <c r="AE1404" s="8"/>
    </row>
    <row r="1405" spans="1:31" ht="15" hidden="1" customHeight="1">
      <c r="A1405" s="81"/>
      <c r="B1405" s="82"/>
      <c r="C1405" s="87" t="s">
        <v>211</v>
      </c>
      <c r="D1405" s="623" t="str">
        <f>IF(CNGE_2024_M1_Secc1_Sub1!$D148="","",CNGE_2024_M1_Secc1_Sub1!$D148)</f>
        <v/>
      </c>
      <c r="E1405" s="624"/>
      <c r="F1405" s="624"/>
      <c r="G1405" s="624"/>
      <c r="H1405" s="624"/>
      <c r="I1405" s="624"/>
      <c r="J1405" s="624"/>
      <c r="K1405" s="624"/>
      <c r="L1405" s="625"/>
      <c r="M1405" s="111"/>
      <c r="N1405" s="111"/>
      <c r="O1405" s="111"/>
      <c r="P1405" s="111"/>
      <c r="Q1405" s="111"/>
      <c r="R1405" s="111"/>
      <c r="S1405" s="111"/>
      <c r="T1405" s="111"/>
      <c r="U1405" s="111"/>
      <c r="V1405" s="111"/>
      <c r="W1405" s="111"/>
      <c r="X1405" s="111"/>
      <c r="Y1405" s="111"/>
      <c r="Z1405" s="111"/>
      <c r="AA1405" s="111"/>
      <c r="AB1405" s="111"/>
      <c r="AC1405" s="111"/>
      <c r="AD1405" s="111"/>
      <c r="AE1405" s="8"/>
    </row>
    <row r="1406" spans="1:31" ht="15" hidden="1" customHeight="1">
      <c r="A1406" s="81"/>
      <c r="B1406" s="82"/>
      <c r="C1406" s="87" t="s">
        <v>212</v>
      </c>
      <c r="D1406" s="623" t="str">
        <f>IF(CNGE_2024_M1_Secc1_Sub1!$D149="","",CNGE_2024_M1_Secc1_Sub1!$D149)</f>
        <v/>
      </c>
      <c r="E1406" s="624"/>
      <c r="F1406" s="624"/>
      <c r="G1406" s="624"/>
      <c r="H1406" s="624"/>
      <c r="I1406" s="624"/>
      <c r="J1406" s="624"/>
      <c r="K1406" s="624"/>
      <c r="L1406" s="625"/>
      <c r="M1406" s="111"/>
      <c r="N1406" s="111"/>
      <c r="O1406" s="111"/>
      <c r="P1406" s="111"/>
      <c r="Q1406" s="111"/>
      <c r="R1406" s="111"/>
      <c r="S1406" s="111"/>
      <c r="T1406" s="111"/>
      <c r="U1406" s="111"/>
      <c r="V1406" s="111"/>
      <c r="W1406" s="111"/>
      <c r="X1406" s="111"/>
      <c r="Y1406" s="111"/>
      <c r="Z1406" s="111"/>
      <c r="AA1406" s="111"/>
      <c r="AB1406" s="111"/>
      <c r="AC1406" s="111"/>
      <c r="AD1406" s="111"/>
      <c r="AE1406" s="8"/>
    </row>
    <row r="1407" spans="1:31" ht="15" hidden="1" customHeight="1">
      <c r="A1407" s="81"/>
      <c r="B1407" s="82"/>
      <c r="C1407" s="87" t="s">
        <v>213</v>
      </c>
      <c r="D1407" s="623" t="str">
        <f>IF(CNGE_2024_M1_Secc1_Sub1!$D150="","",CNGE_2024_M1_Secc1_Sub1!$D150)</f>
        <v/>
      </c>
      <c r="E1407" s="624"/>
      <c r="F1407" s="624"/>
      <c r="G1407" s="624"/>
      <c r="H1407" s="624"/>
      <c r="I1407" s="624"/>
      <c r="J1407" s="624"/>
      <c r="K1407" s="624"/>
      <c r="L1407" s="625"/>
      <c r="M1407" s="111"/>
      <c r="N1407" s="111"/>
      <c r="O1407" s="111"/>
      <c r="P1407" s="111"/>
      <c r="Q1407" s="111"/>
      <c r="R1407" s="111"/>
      <c r="S1407" s="111"/>
      <c r="T1407" s="111"/>
      <c r="U1407" s="111"/>
      <c r="V1407" s="111"/>
      <c r="W1407" s="111"/>
      <c r="X1407" s="111"/>
      <c r="Y1407" s="111"/>
      <c r="Z1407" s="111"/>
      <c r="AA1407" s="111"/>
      <c r="AB1407" s="111"/>
      <c r="AC1407" s="111"/>
      <c r="AD1407" s="111"/>
      <c r="AE1407" s="8"/>
    </row>
    <row r="1408" spans="1:31" ht="15" hidden="1" customHeight="1">
      <c r="A1408" s="6"/>
      <c r="B1408" s="5"/>
      <c r="C1408" s="87" t="s">
        <v>214</v>
      </c>
      <c r="D1408" s="623" t="str">
        <f>IF(CNGE_2024_M1_Secc1_Sub1!$D151="","",CNGE_2024_M1_Secc1_Sub1!$D151)</f>
        <v/>
      </c>
      <c r="E1408" s="624"/>
      <c r="F1408" s="624"/>
      <c r="G1408" s="624"/>
      <c r="H1408" s="624"/>
      <c r="I1408" s="624"/>
      <c r="J1408" s="624"/>
      <c r="K1408" s="624"/>
      <c r="L1408" s="625"/>
      <c r="M1408" s="111"/>
      <c r="N1408" s="111"/>
      <c r="O1408" s="111"/>
      <c r="P1408" s="111"/>
      <c r="Q1408" s="111"/>
      <c r="R1408" s="111"/>
      <c r="S1408" s="111"/>
      <c r="T1408" s="111"/>
      <c r="U1408" s="111"/>
      <c r="V1408" s="111"/>
      <c r="W1408" s="111"/>
      <c r="X1408" s="111"/>
      <c r="Y1408" s="111"/>
      <c r="Z1408" s="111"/>
      <c r="AA1408" s="111"/>
      <c r="AB1408" s="111"/>
      <c r="AC1408" s="111"/>
      <c r="AD1408" s="111"/>
      <c r="AE1408" s="8"/>
    </row>
    <row r="1409" spans="1:31" ht="15" hidden="1" customHeight="1">
      <c r="A1409" s="6"/>
      <c r="B1409" s="5"/>
      <c r="C1409" s="87" t="s">
        <v>215</v>
      </c>
      <c r="D1409" s="623" t="str">
        <f>IF(CNGE_2024_M1_Secc1_Sub1!$D152="","",CNGE_2024_M1_Secc1_Sub1!$D152)</f>
        <v/>
      </c>
      <c r="E1409" s="624"/>
      <c r="F1409" s="624"/>
      <c r="G1409" s="624"/>
      <c r="H1409" s="624"/>
      <c r="I1409" s="624"/>
      <c r="J1409" s="624"/>
      <c r="K1409" s="624"/>
      <c r="L1409" s="625"/>
      <c r="M1409" s="111"/>
      <c r="N1409" s="111"/>
      <c r="O1409" s="111"/>
      <c r="P1409" s="111"/>
      <c r="Q1409" s="111"/>
      <c r="R1409" s="111"/>
      <c r="S1409" s="111"/>
      <c r="T1409" s="111"/>
      <c r="U1409" s="111"/>
      <c r="V1409" s="111"/>
      <c r="W1409" s="111"/>
      <c r="X1409" s="111"/>
      <c r="Y1409" s="111"/>
      <c r="Z1409" s="111"/>
      <c r="AA1409" s="111"/>
      <c r="AB1409" s="111"/>
      <c r="AC1409" s="111"/>
      <c r="AD1409" s="111"/>
      <c r="AE1409" s="8"/>
    </row>
    <row r="1410" spans="1:31" ht="15" hidden="1" customHeight="1">
      <c r="A1410" s="6"/>
      <c r="B1410" s="5"/>
      <c r="C1410" s="87" t="s">
        <v>216</v>
      </c>
      <c r="D1410" s="623" t="str">
        <f>IF(CNGE_2024_M1_Secc1_Sub1!$D153="","",CNGE_2024_M1_Secc1_Sub1!$D153)</f>
        <v/>
      </c>
      <c r="E1410" s="624"/>
      <c r="F1410" s="624"/>
      <c r="G1410" s="624"/>
      <c r="H1410" s="624"/>
      <c r="I1410" s="624"/>
      <c r="J1410" s="624"/>
      <c r="K1410" s="624"/>
      <c r="L1410" s="625"/>
      <c r="M1410" s="111"/>
      <c r="N1410" s="111"/>
      <c r="O1410" s="111"/>
      <c r="P1410" s="111"/>
      <c r="Q1410" s="111"/>
      <c r="R1410" s="111"/>
      <c r="S1410" s="111"/>
      <c r="T1410" s="111"/>
      <c r="U1410" s="111"/>
      <c r="V1410" s="111"/>
      <c r="W1410" s="111"/>
      <c r="X1410" s="111"/>
      <c r="Y1410" s="111"/>
      <c r="Z1410" s="111"/>
      <c r="AA1410" s="111"/>
      <c r="AB1410" s="111"/>
      <c r="AC1410" s="111"/>
      <c r="AD1410" s="111"/>
      <c r="AE1410" s="8"/>
    </row>
    <row r="1411" spans="1:31" ht="15" hidden="1" customHeight="1">
      <c r="A1411" s="6"/>
      <c r="B1411" s="5"/>
      <c r="C1411" s="87" t="s">
        <v>217</v>
      </c>
      <c r="D1411" s="623" t="str">
        <f>IF(CNGE_2024_M1_Secc1_Sub1!$D154="","",CNGE_2024_M1_Secc1_Sub1!$D154)</f>
        <v/>
      </c>
      <c r="E1411" s="624"/>
      <c r="F1411" s="624"/>
      <c r="G1411" s="624"/>
      <c r="H1411" s="624"/>
      <c r="I1411" s="624"/>
      <c r="J1411" s="624"/>
      <c r="K1411" s="624"/>
      <c r="L1411" s="625"/>
      <c r="M1411" s="111"/>
      <c r="N1411" s="111"/>
      <c r="O1411" s="111"/>
      <c r="P1411" s="111"/>
      <c r="Q1411" s="111"/>
      <c r="R1411" s="111"/>
      <c r="S1411" s="111"/>
      <c r="T1411" s="111"/>
      <c r="U1411" s="111"/>
      <c r="V1411" s="111"/>
      <c r="W1411" s="111"/>
      <c r="X1411" s="111"/>
      <c r="Y1411" s="111"/>
      <c r="Z1411" s="111"/>
      <c r="AA1411" s="111"/>
      <c r="AB1411" s="111"/>
      <c r="AC1411" s="111"/>
      <c r="AD1411" s="111"/>
      <c r="AE1411" s="8"/>
    </row>
    <row r="1412" spans="1:31" ht="15" hidden="1" customHeight="1">
      <c r="A1412" s="6"/>
      <c r="B1412" s="5"/>
      <c r="C1412" s="87" t="s">
        <v>218</v>
      </c>
      <c r="D1412" s="623" t="str">
        <f>IF(CNGE_2024_M1_Secc1_Sub1!$D155="","",CNGE_2024_M1_Secc1_Sub1!$D155)</f>
        <v/>
      </c>
      <c r="E1412" s="624"/>
      <c r="F1412" s="624"/>
      <c r="G1412" s="624"/>
      <c r="H1412" s="624"/>
      <c r="I1412" s="624"/>
      <c r="J1412" s="624"/>
      <c r="K1412" s="624"/>
      <c r="L1412" s="625"/>
      <c r="M1412" s="111"/>
      <c r="N1412" s="111"/>
      <c r="O1412" s="111"/>
      <c r="P1412" s="111"/>
      <c r="Q1412" s="111"/>
      <c r="R1412" s="111"/>
      <c r="S1412" s="111"/>
      <c r="T1412" s="111"/>
      <c r="U1412" s="111"/>
      <c r="V1412" s="111"/>
      <c r="W1412" s="111"/>
      <c r="X1412" s="111"/>
      <c r="Y1412" s="111"/>
      <c r="Z1412" s="111"/>
      <c r="AA1412" s="111"/>
      <c r="AB1412" s="111"/>
      <c r="AC1412" s="111"/>
      <c r="AD1412" s="111"/>
      <c r="AE1412" s="8"/>
    </row>
    <row r="1413" spans="1:31" ht="15" hidden="1" customHeight="1">
      <c r="A1413" s="6"/>
      <c r="B1413" s="5"/>
      <c r="C1413" s="87" t="s">
        <v>219</v>
      </c>
      <c r="D1413" s="623" t="str">
        <f>IF(CNGE_2024_M1_Secc1_Sub1!$D156="","",CNGE_2024_M1_Secc1_Sub1!$D156)</f>
        <v/>
      </c>
      <c r="E1413" s="624"/>
      <c r="F1413" s="624"/>
      <c r="G1413" s="624"/>
      <c r="H1413" s="624"/>
      <c r="I1413" s="624"/>
      <c r="J1413" s="624"/>
      <c r="K1413" s="624"/>
      <c r="L1413" s="625"/>
      <c r="M1413" s="111"/>
      <c r="N1413" s="111"/>
      <c r="O1413" s="111"/>
      <c r="P1413" s="111"/>
      <c r="Q1413" s="111"/>
      <c r="R1413" s="111"/>
      <c r="S1413" s="111"/>
      <c r="T1413" s="111"/>
      <c r="U1413" s="111"/>
      <c r="V1413" s="111"/>
      <c r="W1413" s="111"/>
      <c r="X1413" s="111"/>
      <c r="Y1413" s="111"/>
      <c r="Z1413" s="111"/>
      <c r="AA1413" s="111"/>
      <c r="AB1413" s="111"/>
      <c r="AC1413" s="111"/>
      <c r="AD1413" s="111"/>
      <c r="AE1413" s="8"/>
    </row>
    <row r="1414" spans="1:31" ht="15" hidden="1" customHeight="1">
      <c r="A1414" s="6"/>
      <c r="B1414" s="5"/>
      <c r="C1414" s="87" t="s">
        <v>220</v>
      </c>
      <c r="D1414" s="623" t="str">
        <f>IF(CNGE_2024_M1_Secc1_Sub1!$D157="","",CNGE_2024_M1_Secc1_Sub1!$D157)</f>
        <v/>
      </c>
      <c r="E1414" s="624"/>
      <c r="F1414" s="624"/>
      <c r="G1414" s="624"/>
      <c r="H1414" s="624"/>
      <c r="I1414" s="624"/>
      <c r="J1414" s="624"/>
      <c r="K1414" s="624"/>
      <c r="L1414" s="625"/>
      <c r="M1414" s="111"/>
      <c r="N1414" s="111"/>
      <c r="O1414" s="111"/>
      <c r="P1414" s="111"/>
      <c r="Q1414" s="111"/>
      <c r="R1414" s="111"/>
      <c r="S1414" s="111"/>
      <c r="T1414" s="111"/>
      <c r="U1414" s="111"/>
      <c r="V1414" s="111"/>
      <c r="W1414" s="111"/>
      <c r="X1414" s="111"/>
      <c r="Y1414" s="111"/>
      <c r="Z1414" s="111"/>
      <c r="AA1414" s="111"/>
      <c r="AB1414" s="111"/>
      <c r="AC1414" s="111"/>
      <c r="AD1414" s="111"/>
      <c r="AE1414" s="8"/>
    </row>
    <row r="1415" spans="1:31" ht="15" hidden="1" customHeight="1">
      <c r="A1415" s="6"/>
      <c r="B1415" s="5"/>
      <c r="C1415" s="87" t="s">
        <v>221</v>
      </c>
      <c r="D1415" s="623" t="str">
        <f>IF(CNGE_2024_M1_Secc1_Sub1!$D158="","",CNGE_2024_M1_Secc1_Sub1!$D158)</f>
        <v/>
      </c>
      <c r="E1415" s="624"/>
      <c r="F1415" s="624"/>
      <c r="G1415" s="624"/>
      <c r="H1415" s="624"/>
      <c r="I1415" s="624"/>
      <c r="J1415" s="624"/>
      <c r="K1415" s="624"/>
      <c r="L1415" s="625"/>
      <c r="M1415" s="111"/>
      <c r="N1415" s="111"/>
      <c r="O1415" s="111"/>
      <c r="P1415" s="111"/>
      <c r="Q1415" s="111"/>
      <c r="R1415" s="111"/>
      <c r="S1415" s="111"/>
      <c r="T1415" s="111"/>
      <c r="U1415" s="111"/>
      <c r="V1415" s="111"/>
      <c r="W1415" s="111"/>
      <c r="X1415" s="111"/>
      <c r="Y1415" s="111"/>
      <c r="Z1415" s="111"/>
      <c r="AA1415" s="111"/>
      <c r="AB1415" s="111"/>
      <c r="AC1415" s="111"/>
      <c r="AD1415" s="111"/>
      <c r="AE1415" s="8"/>
    </row>
    <row r="1416" spans="1:31" ht="15" hidden="1" customHeight="1">
      <c r="A1416" s="81"/>
      <c r="B1416" s="41"/>
      <c r="C1416" s="87" t="s">
        <v>222</v>
      </c>
      <c r="D1416" s="623" t="str">
        <f>IF(CNGE_2024_M1_Secc1_Sub1!$D159="","",CNGE_2024_M1_Secc1_Sub1!$D159)</f>
        <v/>
      </c>
      <c r="E1416" s="624"/>
      <c r="F1416" s="624"/>
      <c r="G1416" s="624"/>
      <c r="H1416" s="624"/>
      <c r="I1416" s="624"/>
      <c r="J1416" s="624"/>
      <c r="K1416" s="624"/>
      <c r="L1416" s="625"/>
      <c r="M1416" s="111"/>
      <c r="N1416" s="111"/>
      <c r="O1416" s="111"/>
      <c r="P1416" s="111"/>
      <c r="Q1416" s="111"/>
      <c r="R1416" s="111"/>
      <c r="S1416" s="111"/>
      <c r="T1416" s="111"/>
      <c r="U1416" s="111"/>
      <c r="V1416" s="111"/>
      <c r="W1416" s="111"/>
      <c r="X1416" s="111"/>
      <c r="Y1416" s="111"/>
      <c r="Z1416" s="111"/>
      <c r="AA1416" s="111"/>
      <c r="AB1416" s="111"/>
      <c r="AC1416" s="111"/>
      <c r="AD1416" s="111"/>
      <c r="AE1416" s="8"/>
    </row>
    <row r="1417" spans="1:31" ht="15" hidden="1" customHeight="1">
      <c r="A1417" s="6"/>
      <c r="B1417" s="5"/>
      <c r="C1417" s="87" t="s">
        <v>223</v>
      </c>
      <c r="D1417" s="623" t="str">
        <f>IF(CNGE_2024_M1_Secc1_Sub1!$D160="","",CNGE_2024_M1_Secc1_Sub1!$D160)</f>
        <v/>
      </c>
      <c r="E1417" s="624"/>
      <c r="F1417" s="624"/>
      <c r="G1417" s="624"/>
      <c r="H1417" s="624"/>
      <c r="I1417" s="624"/>
      <c r="J1417" s="624"/>
      <c r="K1417" s="624"/>
      <c r="L1417" s="625"/>
      <c r="M1417" s="111"/>
      <c r="N1417" s="111"/>
      <c r="O1417" s="111"/>
      <c r="P1417" s="111"/>
      <c r="Q1417" s="111"/>
      <c r="R1417" s="111"/>
      <c r="S1417" s="111"/>
      <c r="T1417" s="111"/>
      <c r="U1417" s="111"/>
      <c r="V1417" s="111"/>
      <c r="W1417" s="111"/>
      <c r="X1417" s="111"/>
      <c r="Y1417" s="111"/>
      <c r="Z1417" s="111"/>
      <c r="AA1417" s="111"/>
      <c r="AB1417" s="111"/>
      <c r="AC1417" s="111"/>
      <c r="AD1417" s="111"/>
      <c r="AE1417" s="8"/>
    </row>
    <row r="1418" spans="1:31" ht="15" hidden="1" customHeight="1">
      <c r="A1418" s="6"/>
      <c r="B1418" s="5"/>
      <c r="C1418" s="87" t="s">
        <v>224</v>
      </c>
      <c r="D1418" s="623" t="str">
        <f>IF(CNGE_2024_M1_Secc1_Sub1!$D161="","",CNGE_2024_M1_Secc1_Sub1!$D161)</f>
        <v/>
      </c>
      <c r="E1418" s="624"/>
      <c r="F1418" s="624"/>
      <c r="G1418" s="624"/>
      <c r="H1418" s="624"/>
      <c r="I1418" s="624"/>
      <c r="J1418" s="624"/>
      <c r="K1418" s="624"/>
      <c r="L1418" s="625"/>
      <c r="M1418" s="111"/>
      <c r="N1418" s="111"/>
      <c r="O1418" s="111"/>
      <c r="P1418" s="111"/>
      <c r="Q1418" s="111"/>
      <c r="R1418" s="111"/>
      <c r="S1418" s="111"/>
      <c r="T1418" s="111"/>
      <c r="U1418" s="111"/>
      <c r="V1418" s="111"/>
      <c r="W1418" s="111"/>
      <c r="X1418" s="111"/>
      <c r="Y1418" s="111"/>
      <c r="Z1418" s="111"/>
      <c r="AA1418" s="111"/>
      <c r="AB1418" s="111"/>
      <c r="AC1418" s="111"/>
      <c r="AD1418" s="111"/>
      <c r="AE1418" s="8"/>
    </row>
    <row r="1419" spans="1:31" ht="15" customHeight="1">
      <c r="A1419" s="40"/>
      <c r="B1419" s="28"/>
      <c r="C1419" s="28"/>
      <c r="D1419" s="28"/>
      <c r="E1419" s="28"/>
      <c r="F1419" s="119"/>
      <c r="G1419" s="89"/>
      <c r="H1419" s="62"/>
      <c r="I1419" s="28"/>
      <c r="J1419" s="28"/>
      <c r="K1419" s="28"/>
      <c r="L1419" s="119"/>
      <c r="M1419" s="118">
        <f>IF(AND(SUM(M1299:M1418)=0,COUNTIF(M1299:M1418,"NS")&gt;0),"NS",
IF(AND(SUM(M1299:M1418)=0,COUNTIF(M1299:M1418,0)&gt;0),0,
IF(AND(SUM(M1299:M1418)=0,COUNTIF(M1299:M1418,"NA")&gt;0),"NA",
SUM(M1299:M1418))))</f>
        <v>0</v>
      </c>
      <c r="N1419" s="118">
        <f t="shared" ref="N1419:AD1419" si="588">IF(AND(SUM(N1299:N1418)=0,COUNTIF(N1299:N1418,"NS")&gt;0),"NS",
IF(AND(SUM(N1299:N1418)=0,COUNTIF(N1299:N1418,0)&gt;0),0,
IF(AND(SUM(N1299:N1418)=0,COUNTIF(N1299:N1418,"NA")&gt;0),"NA",
SUM(N1299:N1418))))</f>
        <v>0</v>
      </c>
      <c r="O1419" s="118">
        <f t="shared" si="588"/>
        <v>0</v>
      </c>
      <c r="P1419" s="118">
        <f t="shared" si="588"/>
        <v>0</v>
      </c>
      <c r="Q1419" s="118">
        <f t="shared" si="588"/>
        <v>0</v>
      </c>
      <c r="R1419" s="118">
        <f t="shared" si="588"/>
        <v>0</v>
      </c>
      <c r="S1419" s="118">
        <f t="shared" si="588"/>
        <v>0</v>
      </c>
      <c r="T1419" s="118">
        <f t="shared" si="588"/>
        <v>0</v>
      </c>
      <c r="U1419" s="118">
        <f t="shared" si="588"/>
        <v>0</v>
      </c>
      <c r="V1419" s="118">
        <f t="shared" si="588"/>
        <v>0</v>
      </c>
      <c r="W1419" s="118">
        <f t="shared" si="588"/>
        <v>0</v>
      </c>
      <c r="X1419" s="118">
        <f t="shared" si="588"/>
        <v>0</v>
      </c>
      <c r="Y1419" s="118">
        <f t="shared" si="588"/>
        <v>0</v>
      </c>
      <c r="Z1419" s="118">
        <f t="shared" si="588"/>
        <v>0</v>
      </c>
      <c r="AA1419" s="118">
        <f t="shared" si="588"/>
        <v>0</v>
      </c>
      <c r="AB1419" s="118">
        <f t="shared" si="588"/>
        <v>0</v>
      </c>
      <c r="AC1419" s="118">
        <f t="shared" si="588"/>
        <v>0</v>
      </c>
      <c r="AD1419" s="118">
        <f t="shared" si="588"/>
        <v>0</v>
      </c>
      <c r="AE1419" s="8"/>
    </row>
    <row r="1420" spans="1:31" ht="15" customHeight="1">
      <c r="A1420" s="40"/>
      <c r="B1420" s="28"/>
      <c r="C1420" s="28"/>
      <c r="D1420" s="28"/>
      <c r="E1420" s="28"/>
      <c r="F1420" s="119"/>
      <c r="G1420" s="89"/>
      <c r="H1420" s="62"/>
      <c r="I1420" s="28"/>
      <c r="J1420" s="28"/>
      <c r="K1420" s="28"/>
      <c r="L1420" s="119"/>
      <c r="M1420" s="488"/>
      <c r="N1420" s="488"/>
      <c r="O1420" s="488"/>
      <c r="P1420" s="488"/>
      <c r="Q1420" s="488"/>
      <c r="R1420" s="488"/>
      <c r="S1420" s="488"/>
      <c r="T1420" s="488"/>
      <c r="U1420" s="488"/>
      <c r="V1420" s="488"/>
      <c r="W1420" s="488"/>
      <c r="X1420" s="488"/>
      <c r="Y1420" s="488"/>
      <c r="Z1420" s="488"/>
      <c r="AA1420" s="488"/>
      <c r="AB1420" s="488"/>
      <c r="AC1420" s="488"/>
      <c r="AD1420" s="488"/>
      <c r="AE1420" s="8"/>
    </row>
    <row r="1421" spans="1:31" ht="24" customHeight="1">
      <c r="A1421" s="516"/>
      <c r="B1421" s="517"/>
      <c r="C1421" s="627" t="s">
        <v>270</v>
      </c>
      <c r="D1421" s="627"/>
      <c r="E1421" s="627"/>
      <c r="F1421" s="627"/>
      <c r="G1421" s="627"/>
      <c r="H1421" s="627"/>
      <c r="I1421" s="627"/>
      <c r="J1421" s="627"/>
      <c r="K1421" s="627"/>
      <c r="L1421" s="627"/>
      <c r="M1421" s="627"/>
      <c r="N1421" s="627"/>
      <c r="O1421" s="627"/>
      <c r="P1421" s="627"/>
      <c r="Q1421" s="627"/>
      <c r="R1421" s="627"/>
      <c r="S1421" s="627"/>
      <c r="T1421" s="627"/>
      <c r="U1421" s="627"/>
      <c r="V1421" s="627"/>
      <c r="W1421" s="627"/>
      <c r="X1421" s="627"/>
      <c r="Y1421" s="627"/>
      <c r="Z1421" s="627"/>
      <c r="AA1421" s="627"/>
      <c r="AB1421" s="627"/>
      <c r="AC1421" s="627"/>
      <c r="AD1421" s="627"/>
      <c r="AE1421" s="8"/>
    </row>
    <row r="1422" spans="1:31" ht="60" customHeight="1">
      <c r="A1422" s="516"/>
      <c r="B1422" s="517"/>
      <c r="C1422" s="798"/>
      <c r="D1422" s="798"/>
      <c r="E1422" s="798"/>
      <c r="F1422" s="798"/>
      <c r="G1422" s="798"/>
      <c r="H1422" s="798"/>
      <c r="I1422" s="798"/>
      <c r="J1422" s="798"/>
      <c r="K1422" s="798"/>
      <c r="L1422" s="798"/>
      <c r="M1422" s="798"/>
      <c r="N1422" s="798"/>
      <c r="O1422" s="798"/>
      <c r="P1422" s="798"/>
      <c r="Q1422" s="798"/>
      <c r="R1422" s="798"/>
      <c r="S1422" s="798"/>
      <c r="T1422" s="798"/>
      <c r="U1422" s="798"/>
      <c r="V1422" s="798"/>
      <c r="W1422" s="798"/>
      <c r="X1422" s="798"/>
      <c r="Y1422" s="798"/>
      <c r="Z1422" s="798"/>
      <c r="AA1422" s="798"/>
      <c r="AB1422" s="798"/>
      <c r="AC1422" s="798"/>
      <c r="AD1422" s="798"/>
      <c r="AE1422" s="8"/>
    </row>
    <row r="1423" spans="1:31" ht="15" customHeight="1">
      <c r="A1423" s="516"/>
      <c r="B1423" s="708" t="str">
        <f>DH1167</f>
        <v>Favor de ingresar toda la información requerida en la pregunta</v>
      </c>
      <c r="C1423" s="708"/>
      <c r="D1423" s="708"/>
      <c r="E1423" s="708"/>
      <c r="F1423" s="708"/>
      <c r="G1423" s="708"/>
      <c r="H1423" s="708"/>
      <c r="I1423" s="708"/>
      <c r="J1423" s="708"/>
      <c r="K1423" s="708"/>
      <c r="L1423" s="708"/>
      <c r="M1423" s="708"/>
      <c r="N1423" s="708"/>
      <c r="O1423" s="708"/>
      <c r="P1423" s="708"/>
      <c r="Q1423" s="708"/>
      <c r="R1423" s="708"/>
      <c r="S1423" s="708"/>
      <c r="T1423" s="708"/>
      <c r="U1423" s="708"/>
      <c r="V1423" s="708"/>
      <c r="W1423" s="708"/>
      <c r="X1423" s="708"/>
      <c r="Y1423" s="708"/>
      <c r="Z1423" s="708"/>
      <c r="AA1423" s="708"/>
      <c r="AB1423" s="708"/>
      <c r="AC1423" s="708"/>
      <c r="AD1423" s="708"/>
      <c r="AE1423" s="8"/>
    </row>
    <row r="1424" spans="1:31" ht="15" customHeight="1">
      <c r="A1424" s="516"/>
      <c r="B1424" s="703" t="str">
        <f>IF(DB1167&gt;0,"Alerta:Debido a que cuenta con registros NS, debe proporcionar una justificación en el area de comentarios al final de la pregunta.","")</f>
        <v/>
      </c>
      <c r="C1424" s="703"/>
      <c r="D1424" s="703"/>
      <c r="E1424" s="703"/>
      <c r="F1424" s="703"/>
      <c r="G1424" s="703"/>
      <c r="H1424" s="703"/>
      <c r="I1424" s="703"/>
      <c r="J1424" s="703"/>
      <c r="K1424" s="703"/>
      <c r="L1424" s="703"/>
      <c r="M1424" s="703"/>
      <c r="N1424" s="703"/>
      <c r="O1424" s="703"/>
      <c r="P1424" s="703"/>
      <c r="Q1424" s="703"/>
      <c r="R1424" s="703"/>
      <c r="S1424" s="703"/>
      <c r="T1424" s="703"/>
      <c r="U1424" s="703"/>
      <c r="V1424" s="703"/>
      <c r="W1424" s="703"/>
      <c r="X1424" s="703"/>
      <c r="Y1424" s="703"/>
      <c r="Z1424" s="703"/>
      <c r="AA1424" s="703"/>
      <c r="AB1424" s="703"/>
      <c r="AC1424" s="703"/>
      <c r="AD1424" s="703"/>
      <c r="AE1424" s="8"/>
    </row>
    <row r="1425" spans="1:83" ht="15" customHeight="1">
      <c r="A1425" s="516"/>
      <c r="B1425" s="704" t="str">
        <f>DE1167</f>
        <v/>
      </c>
      <c r="C1425" s="704"/>
      <c r="D1425" s="704"/>
      <c r="E1425" s="704"/>
      <c r="F1425" s="704"/>
      <c r="G1425" s="704"/>
      <c r="H1425" s="704"/>
      <c r="I1425" s="704"/>
      <c r="J1425" s="704"/>
      <c r="K1425" s="704"/>
      <c r="L1425" s="704"/>
      <c r="M1425" s="704"/>
      <c r="N1425" s="704"/>
      <c r="O1425" s="704"/>
      <c r="P1425" s="704"/>
      <c r="Q1425" s="704"/>
      <c r="R1425" s="704"/>
      <c r="S1425" s="704"/>
      <c r="T1425" s="704"/>
      <c r="U1425" s="704"/>
      <c r="V1425" s="704"/>
      <c r="W1425" s="704"/>
      <c r="X1425" s="704"/>
      <c r="Y1425" s="704"/>
      <c r="Z1425" s="704"/>
      <c r="AA1425" s="704"/>
      <c r="AB1425" s="704"/>
      <c r="AC1425" s="704"/>
      <c r="AD1425" s="704"/>
      <c r="AE1425" s="8"/>
    </row>
    <row r="1426" spans="1:83" ht="15" customHeight="1">
      <c r="A1426" s="516"/>
      <c r="B1426" s="720" t="str">
        <f>IF(DK1167&gt;0,"La cantidad registrada en la col. Total y desagregación por sexo, debe ser igual a lo registrado en la preg 1.5 ","")</f>
        <v/>
      </c>
      <c r="C1426" s="720"/>
      <c r="D1426" s="720"/>
      <c r="E1426" s="720"/>
      <c r="F1426" s="720"/>
      <c r="G1426" s="720"/>
      <c r="H1426" s="720"/>
      <c r="I1426" s="720"/>
      <c r="J1426" s="720"/>
      <c r="K1426" s="720"/>
      <c r="L1426" s="720"/>
      <c r="M1426" s="720"/>
      <c r="N1426" s="720"/>
      <c r="O1426" s="720"/>
      <c r="P1426" s="720"/>
      <c r="Q1426" s="720"/>
      <c r="R1426" s="720"/>
      <c r="S1426" s="720"/>
      <c r="T1426" s="720"/>
      <c r="U1426" s="720"/>
      <c r="V1426" s="720"/>
      <c r="W1426" s="720"/>
      <c r="X1426" s="720"/>
      <c r="Y1426" s="720"/>
      <c r="Z1426" s="720"/>
      <c r="AA1426" s="720"/>
      <c r="AB1426" s="720"/>
      <c r="AC1426" s="720"/>
      <c r="AD1426" s="720"/>
      <c r="AE1426" s="8"/>
    </row>
    <row r="1427" spans="1:83" ht="15" customHeight="1">
      <c r="A1427" s="516"/>
      <c r="B1427" s="517"/>
      <c r="C1427" s="203"/>
      <c r="D1427" s="203"/>
      <c r="E1427" s="203"/>
      <c r="F1427" s="203"/>
      <c r="G1427" s="203"/>
      <c r="H1427" s="203"/>
      <c r="I1427" s="203"/>
      <c r="J1427" s="203"/>
      <c r="K1427" s="203"/>
      <c r="L1427" s="203"/>
      <c r="M1427" s="203"/>
      <c r="N1427" s="203"/>
      <c r="O1427" s="203"/>
      <c r="P1427" s="203"/>
      <c r="Q1427" s="203"/>
      <c r="R1427" s="203"/>
      <c r="S1427" s="203"/>
      <c r="T1427" s="203"/>
      <c r="U1427" s="203"/>
      <c r="V1427" s="203"/>
      <c r="W1427" s="203"/>
      <c r="X1427" s="203"/>
      <c r="Y1427" s="203"/>
      <c r="Z1427" s="203"/>
      <c r="AA1427" s="203"/>
      <c r="AB1427" s="203"/>
      <c r="AC1427" s="203"/>
      <c r="AD1427" s="203"/>
      <c r="AE1427" s="8"/>
    </row>
    <row r="1428" spans="1:83" ht="15" customHeight="1">
      <c r="A1428" s="6"/>
      <c r="B1428" s="5"/>
      <c r="C1428"/>
      <c r="D1428" s="76"/>
      <c r="E1428" s="76"/>
      <c r="F1428" s="76"/>
      <c r="G1428" s="76"/>
      <c r="H1428" s="76"/>
      <c r="I1428" s="76"/>
      <c r="J1428" s="76"/>
      <c r="K1428" s="76"/>
      <c r="L1428" s="76"/>
      <c r="M1428" s="76"/>
      <c r="N1428" s="76"/>
      <c r="O1428" s="76"/>
      <c r="P1428" s="76"/>
      <c r="Q1428" s="76"/>
      <c r="R1428" s="76"/>
      <c r="S1428" s="76"/>
      <c r="T1428" s="76"/>
      <c r="U1428" s="76"/>
      <c r="V1428" s="76"/>
      <c r="W1428" s="76"/>
      <c r="X1428" s="76"/>
      <c r="Y1428" s="76"/>
      <c r="Z1428" s="76"/>
      <c r="AA1428" s="76"/>
      <c r="AB1428" s="76"/>
      <c r="AC1428" s="76"/>
      <c r="AD1428" s="76"/>
      <c r="AE1428" s="8"/>
    </row>
    <row r="1429" spans="1:83" ht="24" customHeight="1">
      <c r="A1429" s="81" t="s">
        <v>446</v>
      </c>
      <c r="B1429" s="632" t="s">
        <v>876</v>
      </c>
      <c r="C1429" s="632"/>
      <c r="D1429" s="632"/>
      <c r="E1429" s="632"/>
      <c r="F1429" s="632"/>
      <c r="G1429" s="632"/>
      <c r="H1429" s="632"/>
      <c r="I1429" s="632"/>
      <c r="J1429" s="632"/>
      <c r="K1429" s="632"/>
      <c r="L1429" s="632"/>
      <c r="M1429" s="632"/>
      <c r="N1429" s="632"/>
      <c r="O1429" s="632"/>
      <c r="P1429" s="632"/>
      <c r="Q1429" s="632"/>
      <c r="R1429" s="632"/>
      <c r="S1429" s="632"/>
      <c r="T1429" s="632"/>
      <c r="U1429" s="632"/>
      <c r="V1429" s="632"/>
      <c r="W1429" s="632"/>
      <c r="X1429" s="632"/>
      <c r="Y1429" s="632"/>
      <c r="Z1429" s="632"/>
      <c r="AA1429" s="632"/>
      <c r="AB1429" s="632"/>
      <c r="AC1429" s="632"/>
      <c r="AD1429" s="632"/>
      <c r="AE1429" s="8"/>
    </row>
    <row r="1430" spans="1:83" ht="24" customHeight="1">
      <c r="A1430" s="96"/>
      <c r="B1430" s="5"/>
      <c r="C1430" s="674" t="s">
        <v>969</v>
      </c>
      <c r="D1430" s="674"/>
      <c r="E1430" s="674"/>
      <c r="F1430" s="674"/>
      <c r="G1430" s="674"/>
      <c r="H1430" s="674"/>
      <c r="I1430" s="674"/>
      <c r="J1430" s="674"/>
      <c r="K1430" s="674"/>
      <c r="L1430" s="674"/>
      <c r="M1430" s="674"/>
      <c r="N1430" s="674"/>
      <c r="O1430" s="674"/>
      <c r="P1430" s="674"/>
      <c r="Q1430" s="674"/>
      <c r="R1430" s="674"/>
      <c r="S1430" s="674"/>
      <c r="T1430" s="674"/>
      <c r="U1430" s="674"/>
      <c r="V1430" s="674"/>
      <c r="W1430" s="674"/>
      <c r="X1430" s="674"/>
      <c r="Y1430" s="674"/>
      <c r="Z1430" s="674"/>
      <c r="AA1430" s="674"/>
      <c r="AB1430" s="674"/>
      <c r="AC1430" s="674"/>
      <c r="AD1430" s="674"/>
      <c r="AE1430" s="8"/>
    </row>
    <row r="1431" spans="1:83" ht="15" customHeight="1">
      <c r="A1431" s="6"/>
      <c r="B1431" s="5"/>
      <c r="C1431"/>
      <c r="D1431"/>
      <c r="E1431"/>
      <c r="F1431"/>
      <c r="G1431"/>
      <c r="H1431"/>
      <c r="I1431"/>
      <c r="J1431"/>
      <c r="K1431"/>
      <c r="L1431"/>
      <c r="M1431"/>
      <c r="N1431"/>
      <c r="O1431"/>
      <c r="P1431"/>
      <c r="Q1431"/>
      <c r="R1431"/>
      <c r="S1431"/>
      <c r="T1431"/>
      <c r="U1431"/>
      <c r="V1431"/>
      <c r="W1431"/>
      <c r="X1431"/>
      <c r="Y1431"/>
      <c r="Z1431"/>
      <c r="AA1431"/>
      <c r="AB1431"/>
      <c r="AC1431"/>
      <c r="AD1431"/>
      <c r="AE1431" s="8"/>
    </row>
    <row r="1432" spans="1:83" ht="15" customHeight="1">
      <c r="A1432" s="117"/>
      <c r="B1432" s="62"/>
      <c r="C1432" s="62"/>
      <c r="D1432" s="62"/>
      <c r="E1432" s="62"/>
      <c r="F1432" s="62"/>
      <c r="G1432" s="62"/>
      <c r="H1432" s="62"/>
      <c r="I1432" s="62"/>
      <c r="J1432" s="62"/>
      <c r="K1432" s="62"/>
      <c r="L1432" s="62"/>
      <c r="M1432" s="62"/>
      <c r="N1432" s="62"/>
      <c r="O1432" s="62"/>
      <c r="P1432" s="62"/>
      <c r="Q1432" s="62"/>
      <c r="R1432" s="62"/>
      <c r="S1432" s="62"/>
      <c r="T1432" s="62"/>
      <c r="U1432" s="62"/>
      <c r="V1432" s="62"/>
      <c r="W1432" s="62"/>
      <c r="X1432" s="62"/>
      <c r="Y1432" s="62"/>
      <c r="Z1432" s="62"/>
      <c r="AA1432" s="744" t="s">
        <v>407</v>
      </c>
      <c r="AB1432" s="744"/>
      <c r="AC1432" s="744"/>
      <c r="AD1432" s="744"/>
      <c r="AE1432" s="8"/>
    </row>
    <row r="1433" spans="1:83" ht="24" customHeight="1">
      <c r="A1433" s="513"/>
      <c r="B1433" s="514"/>
      <c r="C1433" s="693" t="s">
        <v>133</v>
      </c>
      <c r="D1433" s="694"/>
      <c r="E1433" s="694"/>
      <c r="F1433" s="694"/>
      <c r="G1433" s="694"/>
      <c r="H1433" s="694"/>
      <c r="I1433" s="694"/>
      <c r="J1433" s="694"/>
      <c r="K1433" s="694"/>
      <c r="L1433" s="694"/>
      <c r="M1433" s="694"/>
      <c r="N1433" s="694"/>
      <c r="O1433" s="695"/>
      <c r="P1433" s="557" t="s">
        <v>441</v>
      </c>
      <c r="Q1433" s="557"/>
      <c r="R1433" s="557"/>
      <c r="S1433" s="557"/>
      <c r="T1433" s="557"/>
      <c r="U1433" s="557"/>
      <c r="V1433" s="557"/>
      <c r="W1433" s="557"/>
      <c r="X1433" s="557"/>
      <c r="Y1433" s="557"/>
      <c r="Z1433" s="557"/>
      <c r="AA1433" s="557"/>
      <c r="AB1433" s="557"/>
      <c r="AC1433" s="557"/>
      <c r="AD1433" s="557"/>
      <c r="AE1433" s="8"/>
      <c r="CC1433" s="713" t="s">
        <v>6376</v>
      </c>
      <c r="CD1433" s="713"/>
      <c r="CE1433" s="713"/>
    </row>
    <row r="1434" spans="1:83" ht="48" customHeight="1">
      <c r="A1434" s="513"/>
      <c r="B1434" s="514"/>
      <c r="C1434" s="787"/>
      <c r="D1434" s="788"/>
      <c r="E1434" s="788"/>
      <c r="F1434" s="788"/>
      <c r="G1434" s="788"/>
      <c r="H1434" s="788"/>
      <c r="I1434" s="788"/>
      <c r="J1434" s="788"/>
      <c r="K1434" s="788"/>
      <c r="L1434" s="788"/>
      <c r="M1434" s="788"/>
      <c r="N1434" s="788"/>
      <c r="O1434" s="789"/>
      <c r="P1434" s="790" t="s">
        <v>384</v>
      </c>
      <c r="Q1434" s="791" t="s">
        <v>385</v>
      </c>
      <c r="R1434" s="791" t="s">
        <v>386</v>
      </c>
      <c r="S1434" s="563" t="s">
        <v>319</v>
      </c>
      <c r="T1434" s="563"/>
      <c r="U1434" s="563"/>
      <c r="V1434" s="563" t="s">
        <v>322</v>
      </c>
      <c r="W1434" s="563"/>
      <c r="X1434" s="563"/>
      <c r="Y1434" s="563" t="s">
        <v>324</v>
      </c>
      <c r="Z1434" s="563"/>
      <c r="AA1434" s="563"/>
      <c r="AB1434" s="563" t="s">
        <v>326</v>
      </c>
      <c r="AC1434" s="563"/>
      <c r="AD1434" s="563"/>
      <c r="AE1434" s="8"/>
      <c r="AH1434" s="712" t="s">
        <v>384</v>
      </c>
      <c r="AI1434" s="712"/>
      <c r="AJ1434" s="712"/>
      <c r="AK1434" s="712"/>
      <c r="AL1434" s="711" t="s">
        <v>319</v>
      </c>
      <c r="AM1434" s="711"/>
      <c r="AN1434" s="711"/>
      <c r="AO1434" s="711"/>
      <c r="AP1434" s="710" t="s">
        <v>6472</v>
      </c>
      <c r="AQ1434" s="710"/>
      <c r="AR1434" s="710"/>
      <c r="AS1434" s="710"/>
      <c r="AT1434" s="711" t="s">
        <v>6473</v>
      </c>
      <c r="AU1434" s="711"/>
      <c r="AV1434" s="711"/>
      <c r="AW1434" s="711"/>
      <c r="AX1434" s="710" t="s">
        <v>326</v>
      </c>
      <c r="AY1434" s="710"/>
      <c r="AZ1434" s="710"/>
      <c r="BA1434" s="710"/>
      <c r="BB1434" s="711" t="s">
        <v>329</v>
      </c>
      <c r="BC1434" s="711"/>
      <c r="BD1434" s="711"/>
      <c r="BE1434" s="711"/>
      <c r="BF1434" s="710" t="s">
        <v>332</v>
      </c>
      <c r="BG1434" s="710"/>
      <c r="BH1434" s="710"/>
      <c r="BI1434" s="710"/>
      <c r="BJ1434" s="711" t="s">
        <v>335</v>
      </c>
      <c r="BK1434" s="711"/>
      <c r="BL1434" s="711"/>
      <c r="BM1434" s="711"/>
      <c r="BN1434" s="710" t="s">
        <v>337</v>
      </c>
      <c r="BO1434" s="710"/>
      <c r="BP1434" s="710"/>
      <c r="BQ1434" s="710"/>
      <c r="BR1434" s="711" t="s">
        <v>311</v>
      </c>
      <c r="BS1434" s="711"/>
      <c r="BT1434" s="711"/>
      <c r="BU1434" s="711"/>
      <c r="BW1434" s="709" t="s">
        <v>6337</v>
      </c>
      <c r="BX1434" s="709"/>
      <c r="BY1434" s="709"/>
      <c r="BZ1434" s="707" t="s">
        <v>6208</v>
      </c>
      <c r="CA1434" s="707"/>
      <c r="CB1434" s="707"/>
      <c r="CC1434" s="713" t="s">
        <v>6373</v>
      </c>
      <c r="CD1434" s="713"/>
      <c r="CE1434" s="713"/>
    </row>
    <row r="1435" spans="1:83" ht="48" customHeight="1">
      <c r="A1435" s="513"/>
      <c r="B1435" s="514"/>
      <c r="C1435" s="696"/>
      <c r="D1435" s="697"/>
      <c r="E1435" s="697"/>
      <c r="F1435" s="697"/>
      <c r="G1435" s="697"/>
      <c r="H1435" s="697"/>
      <c r="I1435" s="697"/>
      <c r="J1435" s="697"/>
      <c r="K1435" s="697"/>
      <c r="L1435" s="697"/>
      <c r="M1435" s="697"/>
      <c r="N1435" s="697"/>
      <c r="O1435" s="698"/>
      <c r="P1435" s="790"/>
      <c r="Q1435" s="791"/>
      <c r="R1435" s="791"/>
      <c r="S1435" s="489" t="s">
        <v>396</v>
      </c>
      <c r="T1435" s="172" t="s">
        <v>385</v>
      </c>
      <c r="U1435" s="172" t="s">
        <v>386</v>
      </c>
      <c r="V1435" s="489" t="s">
        <v>396</v>
      </c>
      <c r="W1435" s="172" t="s">
        <v>385</v>
      </c>
      <c r="X1435" s="172" t="s">
        <v>386</v>
      </c>
      <c r="Y1435" s="489" t="s">
        <v>396</v>
      </c>
      <c r="Z1435" s="172" t="s">
        <v>385</v>
      </c>
      <c r="AA1435" s="172" t="s">
        <v>386</v>
      </c>
      <c r="AB1435" s="489" t="s">
        <v>396</v>
      </c>
      <c r="AC1435" s="172" t="s">
        <v>385</v>
      </c>
      <c r="AD1435" s="172" t="s">
        <v>386</v>
      </c>
      <c r="AE1435" s="8"/>
      <c r="AG1435" s="369" t="s">
        <v>6195</v>
      </c>
      <c r="AH1435" s="294" t="s">
        <v>6377</v>
      </c>
      <c r="AI1435" s="295" t="s">
        <v>6378</v>
      </c>
      <c r="AJ1435" s="296" t="s">
        <v>6379</v>
      </c>
      <c r="AK1435" s="297" t="s">
        <v>6380</v>
      </c>
      <c r="AL1435" s="294" t="s">
        <v>6381</v>
      </c>
      <c r="AM1435" s="295" t="s">
        <v>6382</v>
      </c>
      <c r="AN1435" s="296" t="s">
        <v>6383</v>
      </c>
      <c r="AO1435" s="297" t="s">
        <v>6384</v>
      </c>
      <c r="AP1435" s="294" t="s">
        <v>6385</v>
      </c>
      <c r="AQ1435" s="295" t="s">
        <v>6386</v>
      </c>
      <c r="AR1435" s="296" t="s">
        <v>6387</v>
      </c>
      <c r="AS1435" s="297" t="s">
        <v>6388</v>
      </c>
      <c r="AT1435" s="294" t="s">
        <v>6389</v>
      </c>
      <c r="AU1435" s="295" t="s">
        <v>6390</v>
      </c>
      <c r="AV1435" s="296" t="s">
        <v>6391</v>
      </c>
      <c r="AW1435" s="297" t="s">
        <v>6392</v>
      </c>
      <c r="AX1435" s="294" t="s">
        <v>6393</v>
      </c>
      <c r="AY1435" s="295" t="s">
        <v>6394</v>
      </c>
      <c r="AZ1435" s="296" t="s">
        <v>6395</v>
      </c>
      <c r="BA1435" s="297" t="s">
        <v>6396</v>
      </c>
      <c r="BB1435" s="294" t="s">
        <v>6397</v>
      </c>
      <c r="BC1435" s="295" t="s">
        <v>6398</v>
      </c>
      <c r="BD1435" s="296" t="s">
        <v>6399</v>
      </c>
      <c r="BE1435" s="297" t="s">
        <v>6400</v>
      </c>
      <c r="BF1435" s="294" t="s">
        <v>6403</v>
      </c>
      <c r="BG1435" s="295" t="s">
        <v>6404</v>
      </c>
      <c r="BH1435" s="296" t="s">
        <v>6405</v>
      </c>
      <c r="BI1435" s="297" t="s">
        <v>6406</v>
      </c>
      <c r="BJ1435" s="294" t="s">
        <v>6407</v>
      </c>
      <c r="BK1435" s="295" t="s">
        <v>6408</v>
      </c>
      <c r="BL1435" s="296" t="s">
        <v>6409</v>
      </c>
      <c r="BM1435" s="297" t="s">
        <v>6410</v>
      </c>
      <c r="BN1435" s="294" t="s">
        <v>6411</v>
      </c>
      <c r="BO1435" s="295" t="s">
        <v>6412</v>
      </c>
      <c r="BP1435" s="296" t="s">
        <v>6413</v>
      </c>
      <c r="BQ1435" s="297" t="s">
        <v>6414</v>
      </c>
      <c r="BR1435" s="294" t="s">
        <v>6415</v>
      </c>
      <c r="BS1435" s="295" t="s">
        <v>6416</v>
      </c>
      <c r="BT1435" s="296" t="s">
        <v>6417</v>
      </c>
      <c r="BU1435" s="297" t="s">
        <v>6418</v>
      </c>
      <c r="BV1435" s="370" t="s">
        <v>6196</v>
      </c>
      <c r="BW1435" s="302" t="s">
        <v>6338</v>
      </c>
      <c r="BX1435" s="288" t="s">
        <v>6210</v>
      </c>
      <c r="BY1435" s="289" t="s">
        <v>6211</v>
      </c>
      <c r="BZ1435" s="287" t="s">
        <v>6209</v>
      </c>
      <c r="CA1435" s="288" t="s">
        <v>6210</v>
      </c>
      <c r="CB1435" s="289" t="s">
        <v>6211</v>
      </c>
      <c r="CC1435" s="375" t="s">
        <v>6332</v>
      </c>
      <c r="CD1435" s="376" t="s">
        <v>6374</v>
      </c>
      <c r="CE1435" s="377" t="s">
        <v>6375</v>
      </c>
    </row>
    <row r="1436" spans="1:83" ht="15" customHeight="1">
      <c r="A1436" s="513"/>
      <c r="B1436" s="514"/>
      <c r="C1436" s="34" t="s">
        <v>87</v>
      </c>
      <c r="D1436" s="732" t="str">
        <f>IF(CNGE_2024_M1_Secc1_Sub1!$D42="","",CNGE_2024_M1_Secc1_Sub1!$D42)</f>
        <v>OFICINA DEL C GOBERNADOR</v>
      </c>
      <c r="E1436" s="733"/>
      <c r="F1436" s="733"/>
      <c r="G1436" s="733"/>
      <c r="H1436" s="733"/>
      <c r="I1436" s="733"/>
      <c r="J1436" s="733"/>
      <c r="K1436" s="733"/>
      <c r="L1436" s="733"/>
      <c r="M1436" s="733"/>
      <c r="N1436" s="733"/>
      <c r="O1436" s="734"/>
      <c r="P1436" s="111"/>
      <c r="Q1436" s="111"/>
      <c r="R1436" s="111"/>
      <c r="S1436" s="111"/>
      <c r="T1436" s="111"/>
      <c r="U1436" s="111"/>
      <c r="V1436" s="111"/>
      <c r="W1436" s="111"/>
      <c r="X1436" s="111"/>
      <c r="Y1436" s="111"/>
      <c r="Z1436" s="111"/>
      <c r="AA1436" s="111"/>
      <c r="AB1436" s="111"/>
      <c r="AC1436" s="111"/>
      <c r="AD1436" s="111"/>
      <c r="AE1436" s="8"/>
      <c r="AG1436" s="269">
        <f>IF(AND(COUNTBLANK(D1436)=1,COUNTA(P1436:AD1436,P1562:AD1562)=0),0,IF(AND(COUNTBLANK(D1436)=0,COUNTA(P1436:AD1436,P1562:AD1562)=30),0,1))</f>
        <v>1</v>
      </c>
      <c r="AH1436" s="298">
        <f>P1436</f>
        <v>0</v>
      </c>
      <c r="AI1436" s="299">
        <f>COUNTIF(Q1436:R1436,"NS")</f>
        <v>0</v>
      </c>
      <c r="AJ1436" s="300">
        <f>SUM(Q1436:R1436)</f>
        <v>0</v>
      </c>
      <c r="AK1436" s="301">
        <f>IF(OR(AND(AH1436=0, AI1436&gt;0),AND(AH1436="NS", AJ1436&gt;0), AND(AH1436="NS", AI1436=0, AJ1436=0)), 1, IF(OR(AND(AH1436&gt;0, AI1436&gt;1,AH1436&gt;AJ1436), AND(AH1436="NS", AI1436=2), AND(AH1436="NS", AJ1436=0, AI1436&gt;0), AH1436=AJ1436), 0, 1))</f>
        <v>0</v>
      </c>
      <c r="AL1436" s="298">
        <f>S1436</f>
        <v>0</v>
      </c>
      <c r="AM1436" s="299">
        <f>COUNTIF(T1436:U1436,"NS")</f>
        <v>0</v>
      </c>
      <c r="AN1436" s="300">
        <f>SUM(T1436:U1436)</f>
        <v>0</v>
      </c>
      <c r="AO1436" s="301">
        <f>IF(OR(AND(AL1436=0, AM1436&gt;0),AND(AL1436="NS", AN1436&gt;0), AND(AL1436="NS", AM1436=0, AN1436=0)), 1, IF(OR(AND(AL1436&gt;0, AM1436&gt;1,AL1436&gt;AN1436), AND(AL1436="NS", AM1436=2), AND(AL1436="NS", AN1436=0, AM1436&gt;0), AL1436=AN1436), 0, 1))</f>
        <v>0</v>
      </c>
      <c r="AP1436" s="298">
        <f>V1436</f>
        <v>0</v>
      </c>
      <c r="AQ1436" s="299">
        <f>COUNTIF(W1436:X1436,"NS")</f>
        <v>0</v>
      </c>
      <c r="AR1436" s="300">
        <f>SUM(W1436:X1436)</f>
        <v>0</v>
      </c>
      <c r="AS1436" s="301">
        <f>IF(OR(AND(AP1436=0, AQ1436&gt;0),AND(AP1436="NS", AR1436&gt;0), AND(AP1436="NS", AQ1436=0, AR1436=0)), 1, IF(OR(AND(AP1436&gt;0, AQ1436&gt;1,AP1436&gt;AR1436), AND(AP1436="NS", AQ1436=2), AND(AP1436="NS", AR1436=0, AQ1436&gt;0), AP1436=AR1436), 0, 1))</f>
        <v>0</v>
      </c>
      <c r="AT1436" s="298">
        <f>Y1436</f>
        <v>0</v>
      </c>
      <c r="AU1436" s="299">
        <f>COUNTIF(Z1436:AA1436,"NS")</f>
        <v>0</v>
      </c>
      <c r="AV1436" s="300">
        <f>SUM(Z1436:AA1436)</f>
        <v>0</v>
      </c>
      <c r="AW1436" s="301">
        <f>IF(OR(AND(AT1436=0, AU1436&gt;0),AND(AT1436="NS", AV1436&gt;0), AND(AT1436="NS", AU1436=0, AV1436=0)), 1, IF(OR(AND(AT1436&gt;0, AU1436&gt;1,AT1436&gt;AV1436), AND(AT1436="NS", AU1436=2), AND(AT1436="NS", AV1436=0, AU1436&gt;0), AT1436=AV1436), 0, 1))</f>
        <v>0</v>
      </c>
      <c r="AX1436" s="298">
        <f>AB1436</f>
        <v>0</v>
      </c>
      <c r="AY1436" s="299">
        <f>COUNTIF(AC1436:AD1436,"NS")</f>
        <v>0</v>
      </c>
      <c r="AZ1436" s="300">
        <f>SUM(AC1436:AD1436)</f>
        <v>0</v>
      </c>
      <c r="BA1436" s="301">
        <f>IF(OR(AND(AX1436=0, AY1436&gt;0),AND(AX1436="NS", AZ1436&gt;0), AND(AX1436="NS", AY1436=0, AZ1436=0)), 1, IF(OR(AND(AX1436&gt;0, AY1436&gt;1,AX1436&gt;AZ1436), AND(AX1436="NS", AY1436=2), AND(AX1436="NS", AZ1436=0, AY1436&gt;0), AX1436=AZ1436), 0, 1))</f>
        <v>0</v>
      </c>
      <c r="BB1436" s="298">
        <f>P1562</f>
        <v>0</v>
      </c>
      <c r="BC1436" s="299">
        <f>COUNTIF(Q1562:R1562,"NS")</f>
        <v>0</v>
      </c>
      <c r="BD1436" s="300">
        <f>SUM(Q1562:R1562)</f>
        <v>0</v>
      </c>
      <c r="BE1436" s="301">
        <f>IF(OR(AND(BB1436=0, BC1436&gt;0),AND(BB1436="NS", BD1436&gt;0), AND(BB1436="NS", BC1436=0, BD1436=0)), 1, IF(OR(AND(BB1436&gt;0, BC1436&gt;1,BB1436&gt;BD1436), AND(BB1436="NS", BC1436=2), AND(BB1436="NS", BD1436=0, BC1436&gt;0), BB1436=BD1436), 0, 1))</f>
        <v>0</v>
      </c>
      <c r="BF1436" s="298">
        <f>S1562</f>
        <v>0</v>
      </c>
      <c r="BG1436" s="299">
        <f>COUNTIF(T1562:U1562,"NS")</f>
        <v>0</v>
      </c>
      <c r="BH1436" s="300">
        <f>SUM(T1562:U1562)</f>
        <v>0</v>
      </c>
      <c r="BI1436" s="301">
        <f>IF(OR(AND(BF1436=0, BG1436&gt;0),AND(BF1436="NS", BH1436&gt;0), AND(BF1436="NS", BG1436=0, BH1436=0)), 1, IF(OR(AND(BF1436&gt;0, BG1436&gt;1,BF1436&gt;BH1436), AND(BF1436="NS", BG1436=2), AND(BF1436="NS", BH1436=0, BG1436&gt;0), BF1436=BH1436), 0, 1))</f>
        <v>0</v>
      </c>
      <c r="BJ1436" s="298">
        <f>V1562</f>
        <v>0</v>
      </c>
      <c r="BK1436" s="299">
        <f>COUNTIF(W1562:X1562,"NS")</f>
        <v>0</v>
      </c>
      <c r="BL1436" s="300">
        <f>SUM(W1562:X1562)</f>
        <v>0</v>
      </c>
      <c r="BM1436" s="301">
        <f>IF(OR(AND(BJ1436=0, BK1436&gt;0),AND(BJ1436="NS", BL1436&gt;0), AND(BJ1436="NS", BK1436=0, BL1436=0)), 1, IF(OR(AND(BJ1436&gt;0, BK1436&gt;1,BJ1436&gt;BL1436), AND(BJ1436="NS", BK1436=2), AND(BJ1436="NS", BL1436=0, BK1436&gt;0), BJ1436=BL1436), 0, 1))</f>
        <v>0</v>
      </c>
      <c r="BN1436" s="298">
        <f>Y1562</f>
        <v>0</v>
      </c>
      <c r="BO1436" s="299">
        <f>COUNTIF(Z1562:AA1562,"NS")</f>
        <v>0</v>
      </c>
      <c r="BP1436" s="300">
        <f>SUM(Z1562:AA1562)</f>
        <v>0</v>
      </c>
      <c r="BQ1436" s="301">
        <f>IF(OR(AND(BN1436=0, BO1436&gt;0),AND(BN1436="NS", BP1436&gt;0), AND(BN1436="NS", BO1436=0, BP1436=0)), 1, IF(OR(AND(BN1436&gt;0, BO1436&gt;1,BN1436&gt;BP1436), AND(BN1436="NS", BO1436=2), AND(BN1436="NS", BP1436=0, BO1436&gt;0), BN1436=BP1436), 0, 1))</f>
        <v>0</v>
      </c>
      <c r="BR1436" s="298">
        <f>AB1562</f>
        <v>0</v>
      </c>
      <c r="BS1436" s="299">
        <f>COUNTIF(AC1562:AD1562,"NS")</f>
        <v>0</v>
      </c>
      <c r="BT1436" s="300">
        <f>SUM(AC1562:AD1562)</f>
        <v>0</v>
      </c>
      <c r="BU1436" s="301">
        <f>IF(OR(AND(BR1436=0, BS1436&gt;0),AND(BR1436="NS", BT1436&gt;0), AND(BR1436="NS", BS1436=0, BT1436=0)), 1, IF(OR(AND(BR1436&gt;0, BS1436&gt;1,BR1436&gt;BT1436), AND(BR1436="NS", BS1436=2), AND(BR1436="NS", BT1436=0, BS1436&gt;0), BR1436=BT1436), 0, 1))</f>
        <v>0</v>
      </c>
      <c r="BV1436" s="371">
        <f>COUNTIF(P1436:AD1436,"NS")+COUNTIF(P1562:AD1562,"NS")</f>
        <v>0</v>
      </c>
      <c r="BW1436" s="303">
        <f>IF(SUM(AJ1562,AN1562,AR1562)=0,0,1)</f>
        <v>0</v>
      </c>
      <c r="BX1436" s="304" t="str">
        <f>IF(BW1436=0,"",
IF(SUM(BW1436:BW1436)=1,BY1436,
IF(BW1556&gt;SUM(BW1436:BW1436),_xlfn.CONCAT(", ",BY1436),
IF(BW1556=SUM(BW1436:BW1436),_xlfn.CONCAT(" y ",BY1436)))))</f>
        <v/>
      </c>
      <c r="BY1436" s="231" t="s">
        <v>6212</v>
      </c>
      <c r="BZ1436" s="290">
        <f>IF(AG1436=0,0,1)</f>
        <v>1</v>
      </c>
      <c r="CA1436" s="291" t="str">
        <f>IF(BZ1436=0,"",
IF(SUM(BZ1436:BZ1436)=1,CB1436,
IF(BZ1556&gt;SUM(BZ1436:BZ1436),_xlfn.CONCAT(", ",CB1436),
IF(BZ1556=SUM(BZ1436:BZ1436),_xlfn.CONCAT(" y ",CB1436)))))</f>
        <v>1</v>
      </c>
      <c r="CB1436" s="222" t="s">
        <v>6212</v>
      </c>
      <c r="CC1436" s="378">
        <f>IF(AND(P1436="NS",$M374="NS"),0,IF(AND(P1436="NA",$M374="NA"),0,IF(P1436=SUM($M374),0,1)))</f>
        <v>0</v>
      </c>
      <c r="CD1436" s="379">
        <f>IF(AND(Q1436="NS",$S374="NS"),0,IF(AND(Q1436="NA",$S374="NA"),0,IF(Q1436=SUM($S374),0,1)))</f>
        <v>0</v>
      </c>
      <c r="CE1436" s="380">
        <f>IF(AND(R1436="NS",$Y374="NS"),0,IF(AND(R1436="NA",$Y374="NA"),0,IF(R1436=SUM($Y374),0,1)))</f>
        <v>0</v>
      </c>
    </row>
    <row r="1437" spans="1:83" ht="30" customHeight="1">
      <c r="A1437" s="6"/>
      <c r="B1437" s="5"/>
      <c r="C1437" s="85" t="s">
        <v>88</v>
      </c>
      <c r="D1437" s="732" t="str">
        <f>IF(CNGE_2024_M1_Secc1_Sub1!$D43="","",CNGE_2024_M1_Secc1_Sub1!$D43)</f>
        <v>SECRETARIA DE DESARROLLO AGROPECUARIO RURAL Y PESCA</v>
      </c>
      <c r="E1437" s="733"/>
      <c r="F1437" s="733"/>
      <c r="G1437" s="733"/>
      <c r="H1437" s="733"/>
      <c r="I1437" s="733"/>
      <c r="J1437" s="733"/>
      <c r="K1437" s="733"/>
      <c r="L1437" s="733"/>
      <c r="M1437" s="733"/>
      <c r="N1437" s="733"/>
      <c r="O1437" s="734"/>
      <c r="P1437" s="111"/>
      <c r="Q1437" s="111"/>
      <c r="R1437" s="111"/>
      <c r="S1437" s="111"/>
      <c r="T1437" s="111"/>
      <c r="U1437" s="111"/>
      <c r="V1437" s="111"/>
      <c r="W1437" s="111"/>
      <c r="X1437" s="111"/>
      <c r="Y1437" s="111"/>
      <c r="Z1437" s="111"/>
      <c r="AA1437" s="111"/>
      <c r="AB1437" s="111"/>
      <c r="AC1437" s="111"/>
      <c r="AD1437" s="111"/>
      <c r="AE1437" s="8"/>
      <c r="AG1437" s="269">
        <f t="shared" ref="AG1437:AG1500" si="589">IF(AND(COUNTBLANK(D1437)=1,COUNTA(P1437:AD1437,P1563:AD1563)=0),0,IF(AND(COUNTBLANK(D1437)=0,COUNTA(P1437:AD1437,P1563:AD1563)=30),0,1))</f>
        <v>1</v>
      </c>
      <c r="AH1437" s="298">
        <f t="shared" ref="AH1437:AH1500" si="590">P1437</f>
        <v>0</v>
      </c>
      <c r="AI1437" s="299">
        <f t="shared" ref="AI1437:AI1500" si="591">COUNTIF(Q1437:R1437,"NS")</f>
        <v>0</v>
      </c>
      <c r="AJ1437" s="300">
        <f t="shared" ref="AJ1437:AJ1500" si="592">SUM(Q1437:R1437)</f>
        <v>0</v>
      </c>
      <c r="AK1437" s="301">
        <f t="shared" ref="AK1437:AK1500" si="593">IF(OR(AND(AH1437=0, AI1437&gt;0),AND(AH1437="NS", AJ1437&gt;0), AND(AH1437="NS", AI1437=0, AJ1437=0)), 1, IF(OR(AND(AH1437&gt;0, AI1437&gt;1,AH1437&gt;AJ1437), AND(AH1437="NS", AI1437=2), AND(AH1437="NS", AJ1437=0, AI1437&gt;0), AH1437=AJ1437), 0, 1))</f>
        <v>0</v>
      </c>
      <c r="AL1437" s="298">
        <f t="shared" ref="AL1437:AL1500" si="594">S1437</f>
        <v>0</v>
      </c>
      <c r="AM1437" s="299">
        <f t="shared" ref="AM1437:AM1500" si="595">COUNTIF(T1437:U1437,"NS")</f>
        <v>0</v>
      </c>
      <c r="AN1437" s="300">
        <f t="shared" ref="AN1437:AN1500" si="596">SUM(T1437:U1437)</f>
        <v>0</v>
      </c>
      <c r="AO1437" s="301">
        <f t="shared" ref="AO1437:AO1500" si="597">IF(OR(AND(AL1437=0, AM1437&gt;0),AND(AL1437="NS", AN1437&gt;0), AND(AL1437="NS", AM1437=0, AN1437=0)), 1, IF(OR(AND(AL1437&gt;0, AM1437&gt;1,AL1437&gt;AN1437), AND(AL1437="NS", AM1437=2), AND(AL1437="NS", AN1437=0, AM1437&gt;0), AL1437=AN1437), 0, 1))</f>
        <v>0</v>
      </c>
      <c r="AP1437" s="298">
        <f t="shared" ref="AP1437:AP1500" si="598">V1437</f>
        <v>0</v>
      </c>
      <c r="AQ1437" s="299">
        <f t="shared" ref="AQ1437:AQ1500" si="599">COUNTIF(W1437:X1437,"NS")</f>
        <v>0</v>
      </c>
      <c r="AR1437" s="300">
        <f t="shared" ref="AR1437:AR1500" si="600">SUM(W1437:X1437)</f>
        <v>0</v>
      </c>
      <c r="AS1437" s="301">
        <f t="shared" ref="AS1437:AS1500" si="601">IF(OR(AND(AP1437=0, AQ1437&gt;0),AND(AP1437="NS", AR1437&gt;0), AND(AP1437="NS", AQ1437=0, AR1437=0)), 1, IF(OR(AND(AP1437&gt;0, AQ1437&gt;1,AP1437&gt;AR1437), AND(AP1437="NS", AQ1437=2), AND(AP1437="NS", AR1437=0, AQ1437&gt;0), AP1437=AR1437), 0, 1))</f>
        <v>0</v>
      </c>
      <c r="AT1437" s="298">
        <f t="shared" ref="AT1437:AT1500" si="602">Y1437</f>
        <v>0</v>
      </c>
      <c r="AU1437" s="299">
        <f t="shared" ref="AU1437:AU1500" si="603">COUNTIF(Z1437:AA1437,"NS")</f>
        <v>0</v>
      </c>
      <c r="AV1437" s="300">
        <f t="shared" ref="AV1437:AV1500" si="604">SUM(Z1437:AA1437)</f>
        <v>0</v>
      </c>
      <c r="AW1437" s="301">
        <f t="shared" ref="AW1437:AW1500" si="605">IF(OR(AND(AT1437=0, AU1437&gt;0),AND(AT1437="NS", AV1437&gt;0), AND(AT1437="NS", AU1437=0, AV1437=0)), 1, IF(OR(AND(AT1437&gt;0, AU1437&gt;1,AT1437&gt;AV1437), AND(AT1437="NS", AU1437=2), AND(AT1437="NS", AV1437=0, AU1437&gt;0), AT1437=AV1437), 0, 1))</f>
        <v>0</v>
      </c>
      <c r="AX1437" s="298">
        <f t="shared" ref="AX1437:AX1500" si="606">AB1437</f>
        <v>0</v>
      </c>
      <c r="AY1437" s="299">
        <f t="shared" ref="AY1437:AY1500" si="607">COUNTIF(AC1437:AD1437,"NS")</f>
        <v>0</v>
      </c>
      <c r="AZ1437" s="300">
        <f t="shared" ref="AZ1437:AZ1500" si="608">SUM(AC1437:AD1437)</f>
        <v>0</v>
      </c>
      <c r="BA1437" s="301">
        <f t="shared" ref="BA1437:BA1500" si="609">IF(OR(AND(AX1437=0, AY1437&gt;0),AND(AX1437="NS", AZ1437&gt;0), AND(AX1437="NS", AY1437=0, AZ1437=0)), 1, IF(OR(AND(AX1437&gt;0, AY1437&gt;1,AX1437&gt;AZ1437), AND(AX1437="NS", AY1437=2), AND(AX1437="NS", AZ1437=0, AY1437&gt;0), AX1437=AZ1437), 0, 1))</f>
        <v>0</v>
      </c>
      <c r="BB1437" s="298">
        <f t="shared" ref="BB1437:BB1500" si="610">P1563</f>
        <v>0</v>
      </c>
      <c r="BC1437" s="299">
        <f t="shared" ref="BC1437:BC1500" si="611">COUNTIF(Q1563:R1563,"NS")</f>
        <v>0</v>
      </c>
      <c r="BD1437" s="300">
        <f t="shared" ref="BD1437:BD1500" si="612">SUM(Q1563:R1563)</f>
        <v>0</v>
      </c>
      <c r="BE1437" s="301">
        <f t="shared" ref="BE1437:BE1500" si="613">IF(OR(AND(BB1437=0, BC1437&gt;0),AND(BB1437="NS", BD1437&gt;0), AND(BB1437="NS", BC1437=0, BD1437=0)), 1, IF(OR(AND(BB1437&gt;0, BC1437&gt;1,BB1437&gt;BD1437), AND(BB1437="NS", BC1437=2), AND(BB1437="NS", BD1437=0, BC1437&gt;0), BB1437=BD1437), 0, 1))</f>
        <v>0</v>
      </c>
      <c r="BF1437" s="298">
        <f t="shared" ref="BF1437:BF1500" si="614">S1563</f>
        <v>0</v>
      </c>
      <c r="BG1437" s="299">
        <f t="shared" ref="BG1437:BG1500" si="615">COUNTIF(T1563:U1563,"NS")</f>
        <v>0</v>
      </c>
      <c r="BH1437" s="300">
        <f t="shared" ref="BH1437:BH1500" si="616">SUM(T1563:U1563)</f>
        <v>0</v>
      </c>
      <c r="BI1437" s="301">
        <f t="shared" ref="BI1437:BI1500" si="617">IF(OR(AND(BF1437=0, BG1437&gt;0),AND(BF1437="NS", BH1437&gt;0), AND(BF1437="NS", BG1437=0, BH1437=0)), 1, IF(OR(AND(BF1437&gt;0, BG1437&gt;1,BF1437&gt;BH1437), AND(BF1437="NS", BG1437=2), AND(BF1437="NS", BH1437=0, BG1437&gt;0), BF1437=BH1437), 0, 1))</f>
        <v>0</v>
      </c>
      <c r="BJ1437" s="298">
        <f t="shared" ref="BJ1437:BJ1500" si="618">V1563</f>
        <v>0</v>
      </c>
      <c r="BK1437" s="299">
        <f t="shared" ref="BK1437:BK1500" si="619">COUNTIF(W1563:X1563,"NS")</f>
        <v>0</v>
      </c>
      <c r="BL1437" s="300">
        <f t="shared" ref="BL1437:BL1500" si="620">SUM(W1563:X1563)</f>
        <v>0</v>
      </c>
      <c r="BM1437" s="301">
        <f t="shared" ref="BM1437:BM1500" si="621">IF(OR(AND(BJ1437=0, BK1437&gt;0),AND(BJ1437="NS", BL1437&gt;0), AND(BJ1437="NS", BK1437=0, BL1437=0)), 1, IF(OR(AND(BJ1437&gt;0, BK1437&gt;1,BJ1437&gt;BL1437), AND(BJ1437="NS", BK1437=2), AND(BJ1437="NS", BL1437=0, BK1437&gt;0), BJ1437=BL1437), 0, 1))</f>
        <v>0</v>
      </c>
      <c r="BN1437" s="298">
        <f t="shared" ref="BN1437:BN1500" si="622">Y1563</f>
        <v>0</v>
      </c>
      <c r="BO1437" s="299">
        <f t="shared" ref="BO1437:BO1500" si="623">COUNTIF(Z1563:AA1563,"NS")</f>
        <v>0</v>
      </c>
      <c r="BP1437" s="300">
        <f t="shared" ref="BP1437:BP1500" si="624">SUM(Z1563:AA1563)</f>
        <v>0</v>
      </c>
      <c r="BQ1437" s="301">
        <f t="shared" ref="BQ1437:BQ1500" si="625">IF(OR(AND(BN1437=0, BO1437&gt;0),AND(BN1437="NS", BP1437&gt;0), AND(BN1437="NS", BO1437=0, BP1437=0)), 1, IF(OR(AND(BN1437&gt;0, BO1437&gt;1,BN1437&gt;BP1437), AND(BN1437="NS", BO1437=2), AND(BN1437="NS", BP1437=0, BO1437&gt;0), BN1437=BP1437), 0, 1))</f>
        <v>0</v>
      </c>
      <c r="BR1437" s="298">
        <f t="shared" ref="BR1437:BR1500" si="626">AB1563</f>
        <v>0</v>
      </c>
      <c r="BS1437" s="299">
        <f t="shared" ref="BS1437:BS1500" si="627">COUNTIF(AC1563:AD1563,"NS")</f>
        <v>0</v>
      </c>
      <c r="BT1437" s="300">
        <f t="shared" ref="BT1437:BT1500" si="628">SUM(AC1563:AD1563)</f>
        <v>0</v>
      </c>
      <c r="BU1437" s="301">
        <f t="shared" ref="BU1437:BU1500" si="629">IF(OR(AND(BR1437=0, BS1437&gt;0),AND(BR1437="NS", BT1437&gt;0), AND(BR1437="NS", BS1437=0, BT1437=0)), 1, IF(OR(AND(BR1437&gt;0, BS1437&gt;1,BR1437&gt;BT1437), AND(BR1437="NS", BS1437=2), AND(BR1437="NS", BT1437=0, BS1437&gt;0), BR1437=BT1437), 0, 1))</f>
        <v>0</v>
      </c>
      <c r="BV1437" s="371">
        <f t="shared" ref="BV1437:BV1500" si="630">COUNTIF(P1437:AD1437,"NS")+COUNTIF(P1563:AD1563,"NS")</f>
        <v>0</v>
      </c>
      <c r="BW1437" s="303">
        <f t="shared" ref="BW1437:BW1500" si="631">IF(SUM(AJ1563,AN1563,AR1563)=0,0,1)</f>
        <v>0</v>
      </c>
      <c r="BX1437" s="304" t="str">
        <f>IF(BW1437=0,"",
IF(SUM($BW$1436:BW1437)=1,BY1437,
IF($BW$1556&gt;SUM($BW$1436:BW1437),_xlfn.CONCAT(", ",BY1437),
IF($BW$1556=SUM($BW$1436:BW1437),_xlfn.CONCAT(" y ",BY1437)))))</f>
        <v/>
      </c>
      <c r="BY1437" s="231" t="s">
        <v>6213</v>
      </c>
      <c r="BZ1437" s="290">
        <f t="shared" ref="BZ1437:BZ1500" si="632">IF(AG1437=0,0,1)</f>
        <v>1</v>
      </c>
      <c r="CA1437" s="291" t="str">
        <f>IF(BZ1437=0,"",
IF(SUM($BZ$1436:BZ1437)=1,CB1437,
IF($BZ$1556&gt;SUM($BZ$1436:BZ1437),_xlfn.CONCAT(", ",CB1437),
IF($BZ$1556=SUM($BZ$1436:BZ1437),_xlfn.CONCAT(" y ",CB1437)))))</f>
        <v>, 2</v>
      </c>
      <c r="CB1437" s="222" t="s">
        <v>6213</v>
      </c>
      <c r="CC1437" s="378">
        <f t="shared" ref="CC1437:CC1500" si="633">IF(AND(P1437="NS",$M375="NS"),0,IF(AND(P1437="NA",$M375="NA"),0,IF(P1437=SUM($M375),0,1)))</f>
        <v>0</v>
      </c>
      <c r="CD1437" s="379">
        <f t="shared" ref="CD1437:CD1500" si="634">IF(AND(Q1437="NS",$S375="NS"),0,IF(AND(Q1437="NA",$S375="NA"),0,IF(Q1437=SUM($S375),0,1)))</f>
        <v>0</v>
      </c>
      <c r="CE1437" s="380">
        <f t="shared" ref="CE1437:CE1500" si="635">IF(AND(R1437="NS",$Y375="NS"),0,IF(AND(R1437="NA",$Y375="NA"),0,IF(R1437=SUM($Y375),0,1)))</f>
        <v>0</v>
      </c>
    </row>
    <row r="1438" spans="1:83" ht="15" customHeight="1">
      <c r="A1438" s="6"/>
      <c r="B1438" s="5"/>
      <c r="C1438" s="85" t="s">
        <v>89</v>
      </c>
      <c r="D1438" s="732" t="str">
        <f>IF(CNGE_2024_M1_Secc1_Sub1!$D44="","",CNGE_2024_M1_Secc1_Sub1!$D44)</f>
        <v>SECRETARIA DE SALUD</v>
      </c>
      <c r="E1438" s="733"/>
      <c r="F1438" s="733"/>
      <c r="G1438" s="733"/>
      <c r="H1438" s="733"/>
      <c r="I1438" s="733"/>
      <c r="J1438" s="733"/>
      <c r="K1438" s="733"/>
      <c r="L1438" s="733"/>
      <c r="M1438" s="733"/>
      <c r="N1438" s="733"/>
      <c r="O1438" s="734"/>
      <c r="P1438" s="111"/>
      <c r="Q1438" s="111"/>
      <c r="R1438" s="111"/>
      <c r="S1438" s="111"/>
      <c r="T1438" s="111"/>
      <c r="U1438" s="111"/>
      <c r="V1438" s="111"/>
      <c r="W1438" s="111"/>
      <c r="X1438" s="111"/>
      <c r="Y1438" s="111"/>
      <c r="Z1438" s="111"/>
      <c r="AA1438" s="111"/>
      <c r="AB1438" s="111"/>
      <c r="AC1438" s="111"/>
      <c r="AD1438" s="111"/>
      <c r="AE1438" s="8"/>
      <c r="AG1438" s="269">
        <f t="shared" si="589"/>
        <v>1</v>
      </c>
      <c r="AH1438" s="298">
        <f t="shared" si="590"/>
        <v>0</v>
      </c>
      <c r="AI1438" s="299">
        <f t="shared" si="591"/>
        <v>0</v>
      </c>
      <c r="AJ1438" s="300">
        <f t="shared" si="592"/>
        <v>0</v>
      </c>
      <c r="AK1438" s="301">
        <f t="shared" si="593"/>
        <v>0</v>
      </c>
      <c r="AL1438" s="298">
        <f t="shared" si="594"/>
        <v>0</v>
      </c>
      <c r="AM1438" s="299">
        <f t="shared" si="595"/>
        <v>0</v>
      </c>
      <c r="AN1438" s="300">
        <f t="shared" si="596"/>
        <v>0</v>
      </c>
      <c r="AO1438" s="301">
        <f t="shared" si="597"/>
        <v>0</v>
      </c>
      <c r="AP1438" s="298">
        <f t="shared" si="598"/>
        <v>0</v>
      </c>
      <c r="AQ1438" s="299">
        <f t="shared" si="599"/>
        <v>0</v>
      </c>
      <c r="AR1438" s="300">
        <f t="shared" si="600"/>
        <v>0</v>
      </c>
      <c r="AS1438" s="301">
        <f t="shared" si="601"/>
        <v>0</v>
      </c>
      <c r="AT1438" s="298">
        <f t="shared" si="602"/>
        <v>0</v>
      </c>
      <c r="AU1438" s="299">
        <f t="shared" si="603"/>
        <v>0</v>
      </c>
      <c r="AV1438" s="300">
        <f t="shared" si="604"/>
        <v>0</v>
      </c>
      <c r="AW1438" s="301">
        <f t="shared" si="605"/>
        <v>0</v>
      </c>
      <c r="AX1438" s="298">
        <f t="shared" si="606"/>
        <v>0</v>
      </c>
      <c r="AY1438" s="299">
        <f t="shared" si="607"/>
        <v>0</v>
      </c>
      <c r="AZ1438" s="300">
        <f t="shared" si="608"/>
        <v>0</v>
      </c>
      <c r="BA1438" s="301">
        <f t="shared" si="609"/>
        <v>0</v>
      </c>
      <c r="BB1438" s="298">
        <f t="shared" si="610"/>
        <v>0</v>
      </c>
      <c r="BC1438" s="299">
        <f t="shared" si="611"/>
        <v>0</v>
      </c>
      <c r="BD1438" s="300">
        <f t="shared" si="612"/>
        <v>0</v>
      </c>
      <c r="BE1438" s="301">
        <f t="shared" si="613"/>
        <v>0</v>
      </c>
      <c r="BF1438" s="298">
        <f t="shared" si="614"/>
        <v>0</v>
      </c>
      <c r="BG1438" s="299">
        <f t="shared" si="615"/>
        <v>0</v>
      </c>
      <c r="BH1438" s="300">
        <f t="shared" si="616"/>
        <v>0</v>
      </c>
      <c r="BI1438" s="301">
        <f t="shared" si="617"/>
        <v>0</v>
      </c>
      <c r="BJ1438" s="298">
        <f t="shared" si="618"/>
        <v>0</v>
      </c>
      <c r="BK1438" s="299">
        <f t="shared" si="619"/>
        <v>0</v>
      </c>
      <c r="BL1438" s="300">
        <f t="shared" si="620"/>
        <v>0</v>
      </c>
      <c r="BM1438" s="301">
        <f t="shared" si="621"/>
        <v>0</v>
      </c>
      <c r="BN1438" s="298">
        <f t="shared" si="622"/>
        <v>0</v>
      </c>
      <c r="BO1438" s="299">
        <f t="shared" si="623"/>
        <v>0</v>
      </c>
      <c r="BP1438" s="300">
        <f t="shared" si="624"/>
        <v>0</v>
      </c>
      <c r="BQ1438" s="301">
        <f t="shared" si="625"/>
        <v>0</v>
      </c>
      <c r="BR1438" s="298">
        <f t="shared" si="626"/>
        <v>0</v>
      </c>
      <c r="BS1438" s="299">
        <f t="shared" si="627"/>
        <v>0</v>
      </c>
      <c r="BT1438" s="300">
        <f t="shared" si="628"/>
        <v>0</v>
      </c>
      <c r="BU1438" s="301">
        <f t="shared" si="629"/>
        <v>0</v>
      </c>
      <c r="BV1438" s="371">
        <f t="shared" si="630"/>
        <v>0</v>
      </c>
      <c r="BW1438" s="303">
        <f t="shared" si="631"/>
        <v>0</v>
      </c>
      <c r="BX1438" s="304" t="str">
        <f>IF(BW1438=0,"",
IF(SUM($BW$1436:BW1438)=1,BY1438,
IF($BW$1556&gt;SUM($BW$1436:BW1438),_xlfn.CONCAT(", ",BY1438),
IF($BW$1556=SUM($BW$1436:BW1438),_xlfn.CONCAT(" y ",BY1438)))))</f>
        <v/>
      </c>
      <c r="BY1438" s="231" t="s">
        <v>6214</v>
      </c>
      <c r="BZ1438" s="290">
        <f t="shared" si="632"/>
        <v>1</v>
      </c>
      <c r="CA1438" s="291" t="str">
        <f>IF(BZ1438=0,"",
IF(SUM($BZ$1436:BZ1438)=1,CB1438,
IF($BZ$1556&gt;SUM($BZ$1436:BZ1438),_xlfn.CONCAT(", ",CB1438),
IF($BZ$1556=SUM($BZ$1436:BZ1438),_xlfn.CONCAT(" y ",CB1438)))))</f>
        <v>, 3</v>
      </c>
      <c r="CB1438" s="222" t="s">
        <v>6214</v>
      </c>
      <c r="CC1438" s="378">
        <f t="shared" si="633"/>
        <v>0</v>
      </c>
      <c r="CD1438" s="379">
        <f t="shared" si="634"/>
        <v>0</v>
      </c>
      <c r="CE1438" s="380">
        <f t="shared" si="635"/>
        <v>0</v>
      </c>
    </row>
    <row r="1439" spans="1:83" ht="15" customHeight="1">
      <c r="A1439" s="6"/>
      <c r="B1439" s="5"/>
      <c r="C1439" s="85" t="s">
        <v>90</v>
      </c>
      <c r="D1439" s="732" t="str">
        <f>IF(CNGE_2024_M1_Secc1_Sub1!$D45="","",CNGE_2024_M1_Secc1_Sub1!$D45)</f>
        <v>SECRETARIA DE EDUCACION</v>
      </c>
      <c r="E1439" s="733"/>
      <c r="F1439" s="733"/>
      <c r="G1439" s="733"/>
      <c r="H1439" s="733"/>
      <c r="I1439" s="733"/>
      <c r="J1439" s="733"/>
      <c r="K1439" s="733"/>
      <c r="L1439" s="733"/>
      <c r="M1439" s="733"/>
      <c r="N1439" s="733"/>
      <c r="O1439" s="734"/>
      <c r="P1439" s="111"/>
      <c r="Q1439" s="111"/>
      <c r="R1439" s="111"/>
      <c r="S1439" s="111"/>
      <c r="T1439" s="111"/>
      <c r="U1439" s="111"/>
      <c r="V1439" s="111"/>
      <c r="W1439" s="111"/>
      <c r="X1439" s="111"/>
      <c r="Y1439" s="111"/>
      <c r="Z1439" s="111"/>
      <c r="AA1439" s="111"/>
      <c r="AB1439" s="111"/>
      <c r="AC1439" s="111"/>
      <c r="AD1439" s="111"/>
      <c r="AE1439" s="8"/>
      <c r="AG1439" s="269">
        <f t="shared" si="589"/>
        <v>1</v>
      </c>
      <c r="AH1439" s="298">
        <f t="shared" si="590"/>
        <v>0</v>
      </c>
      <c r="AI1439" s="299">
        <f t="shared" si="591"/>
        <v>0</v>
      </c>
      <c r="AJ1439" s="300">
        <f t="shared" si="592"/>
        <v>0</v>
      </c>
      <c r="AK1439" s="301">
        <f t="shared" si="593"/>
        <v>0</v>
      </c>
      <c r="AL1439" s="298">
        <f t="shared" si="594"/>
        <v>0</v>
      </c>
      <c r="AM1439" s="299">
        <f t="shared" si="595"/>
        <v>0</v>
      </c>
      <c r="AN1439" s="300">
        <f t="shared" si="596"/>
        <v>0</v>
      </c>
      <c r="AO1439" s="301">
        <f t="shared" si="597"/>
        <v>0</v>
      </c>
      <c r="AP1439" s="298">
        <f t="shared" si="598"/>
        <v>0</v>
      </c>
      <c r="AQ1439" s="299">
        <f t="shared" si="599"/>
        <v>0</v>
      </c>
      <c r="AR1439" s="300">
        <f t="shared" si="600"/>
        <v>0</v>
      </c>
      <c r="AS1439" s="301">
        <f t="shared" si="601"/>
        <v>0</v>
      </c>
      <c r="AT1439" s="298">
        <f t="shared" si="602"/>
        <v>0</v>
      </c>
      <c r="AU1439" s="299">
        <f t="shared" si="603"/>
        <v>0</v>
      </c>
      <c r="AV1439" s="300">
        <f t="shared" si="604"/>
        <v>0</v>
      </c>
      <c r="AW1439" s="301">
        <f t="shared" si="605"/>
        <v>0</v>
      </c>
      <c r="AX1439" s="298">
        <f t="shared" si="606"/>
        <v>0</v>
      </c>
      <c r="AY1439" s="299">
        <f t="shared" si="607"/>
        <v>0</v>
      </c>
      <c r="AZ1439" s="300">
        <f t="shared" si="608"/>
        <v>0</v>
      </c>
      <c r="BA1439" s="301">
        <f t="shared" si="609"/>
        <v>0</v>
      </c>
      <c r="BB1439" s="298">
        <f t="shared" si="610"/>
        <v>0</v>
      </c>
      <c r="BC1439" s="299">
        <f t="shared" si="611"/>
        <v>0</v>
      </c>
      <c r="BD1439" s="300">
        <f t="shared" si="612"/>
        <v>0</v>
      </c>
      <c r="BE1439" s="301">
        <f t="shared" si="613"/>
        <v>0</v>
      </c>
      <c r="BF1439" s="298">
        <f t="shared" si="614"/>
        <v>0</v>
      </c>
      <c r="BG1439" s="299">
        <f t="shared" si="615"/>
        <v>0</v>
      </c>
      <c r="BH1439" s="300">
        <f t="shared" si="616"/>
        <v>0</v>
      </c>
      <c r="BI1439" s="301">
        <f t="shared" si="617"/>
        <v>0</v>
      </c>
      <c r="BJ1439" s="298">
        <f t="shared" si="618"/>
        <v>0</v>
      </c>
      <c r="BK1439" s="299">
        <f t="shared" si="619"/>
        <v>0</v>
      </c>
      <c r="BL1439" s="300">
        <f t="shared" si="620"/>
        <v>0</v>
      </c>
      <c r="BM1439" s="301">
        <f t="shared" si="621"/>
        <v>0</v>
      </c>
      <c r="BN1439" s="298">
        <f t="shared" si="622"/>
        <v>0</v>
      </c>
      <c r="BO1439" s="299">
        <f t="shared" si="623"/>
        <v>0</v>
      </c>
      <c r="BP1439" s="300">
        <f t="shared" si="624"/>
        <v>0</v>
      </c>
      <c r="BQ1439" s="301">
        <f t="shared" si="625"/>
        <v>0</v>
      </c>
      <c r="BR1439" s="298">
        <f t="shared" si="626"/>
        <v>0</v>
      </c>
      <c r="BS1439" s="299">
        <f t="shared" si="627"/>
        <v>0</v>
      </c>
      <c r="BT1439" s="300">
        <f t="shared" si="628"/>
        <v>0</v>
      </c>
      <c r="BU1439" s="301">
        <f t="shared" si="629"/>
        <v>0</v>
      </c>
      <c r="BV1439" s="371">
        <f t="shared" si="630"/>
        <v>0</v>
      </c>
      <c r="BW1439" s="303">
        <f t="shared" si="631"/>
        <v>0</v>
      </c>
      <c r="BX1439" s="304" t="str">
        <f>IF(BW1439=0,"",
IF(SUM($BW$1436:BW1439)=1,BY1439,
IF($BW$1556&gt;SUM($BW$1436:BW1439),_xlfn.CONCAT(", ",BY1439),
IF($BW$1556=SUM($BW$1436:BW1439),_xlfn.CONCAT(" y ",BY1439)))))</f>
        <v/>
      </c>
      <c r="BY1439" s="231" t="s">
        <v>6215</v>
      </c>
      <c r="BZ1439" s="290">
        <f t="shared" si="632"/>
        <v>1</v>
      </c>
      <c r="CA1439" s="291" t="str">
        <f>IF(BZ1439=0,"",
IF(SUM($BZ$1436:BZ1439)=1,CB1439,
IF($BZ$1556&gt;SUM($BZ$1436:BZ1439),_xlfn.CONCAT(", ",CB1439),
IF($BZ$1556=SUM($BZ$1436:BZ1439),_xlfn.CONCAT(" y ",CB1439)))))</f>
        <v>, 4</v>
      </c>
      <c r="CB1439" s="222" t="s">
        <v>6215</v>
      </c>
      <c r="CC1439" s="378">
        <f t="shared" si="633"/>
        <v>0</v>
      </c>
      <c r="CD1439" s="379">
        <f t="shared" si="634"/>
        <v>0</v>
      </c>
      <c r="CE1439" s="380">
        <f t="shared" si="635"/>
        <v>0</v>
      </c>
    </row>
    <row r="1440" spans="1:83" ht="15" customHeight="1">
      <c r="A1440" s="6"/>
      <c r="B1440" s="5"/>
      <c r="C1440" s="85" t="s">
        <v>91</v>
      </c>
      <c r="D1440" s="732" t="str">
        <f>IF(CNGE_2024_M1_Secc1_Sub1!$D46="","",CNGE_2024_M1_Secc1_Sub1!$D46)</f>
        <v>SECRETARIA DE DESARROLLO SOCIAL</v>
      </c>
      <c r="E1440" s="733"/>
      <c r="F1440" s="733"/>
      <c r="G1440" s="733"/>
      <c r="H1440" s="733"/>
      <c r="I1440" s="733"/>
      <c r="J1440" s="733"/>
      <c r="K1440" s="733"/>
      <c r="L1440" s="733"/>
      <c r="M1440" s="733"/>
      <c r="N1440" s="733"/>
      <c r="O1440" s="734"/>
      <c r="P1440" s="111"/>
      <c r="Q1440" s="111"/>
      <c r="R1440" s="111"/>
      <c r="S1440" s="111"/>
      <c r="T1440" s="111"/>
      <c r="U1440" s="111"/>
      <c r="V1440" s="111"/>
      <c r="W1440" s="111"/>
      <c r="X1440" s="111"/>
      <c r="Y1440" s="111"/>
      <c r="Z1440" s="111"/>
      <c r="AA1440" s="111"/>
      <c r="AB1440" s="111"/>
      <c r="AC1440" s="111"/>
      <c r="AD1440" s="111"/>
      <c r="AE1440" s="8"/>
      <c r="AG1440" s="269">
        <f t="shared" si="589"/>
        <v>1</v>
      </c>
      <c r="AH1440" s="298">
        <f t="shared" si="590"/>
        <v>0</v>
      </c>
      <c r="AI1440" s="299">
        <f t="shared" si="591"/>
        <v>0</v>
      </c>
      <c r="AJ1440" s="300">
        <f t="shared" si="592"/>
        <v>0</v>
      </c>
      <c r="AK1440" s="301">
        <f t="shared" si="593"/>
        <v>0</v>
      </c>
      <c r="AL1440" s="298">
        <f t="shared" si="594"/>
        <v>0</v>
      </c>
      <c r="AM1440" s="299">
        <f t="shared" si="595"/>
        <v>0</v>
      </c>
      <c r="AN1440" s="300">
        <f t="shared" si="596"/>
        <v>0</v>
      </c>
      <c r="AO1440" s="301">
        <f t="shared" si="597"/>
        <v>0</v>
      </c>
      <c r="AP1440" s="298">
        <f t="shared" si="598"/>
        <v>0</v>
      </c>
      <c r="AQ1440" s="299">
        <f t="shared" si="599"/>
        <v>0</v>
      </c>
      <c r="AR1440" s="300">
        <f t="shared" si="600"/>
        <v>0</v>
      </c>
      <c r="AS1440" s="301">
        <f t="shared" si="601"/>
        <v>0</v>
      </c>
      <c r="AT1440" s="298">
        <f t="shared" si="602"/>
        <v>0</v>
      </c>
      <c r="AU1440" s="299">
        <f t="shared" si="603"/>
        <v>0</v>
      </c>
      <c r="AV1440" s="300">
        <f t="shared" si="604"/>
        <v>0</v>
      </c>
      <c r="AW1440" s="301">
        <f t="shared" si="605"/>
        <v>0</v>
      </c>
      <c r="AX1440" s="298">
        <f t="shared" si="606"/>
        <v>0</v>
      </c>
      <c r="AY1440" s="299">
        <f t="shared" si="607"/>
        <v>0</v>
      </c>
      <c r="AZ1440" s="300">
        <f t="shared" si="608"/>
        <v>0</v>
      </c>
      <c r="BA1440" s="301">
        <f t="shared" si="609"/>
        <v>0</v>
      </c>
      <c r="BB1440" s="298">
        <f t="shared" si="610"/>
        <v>0</v>
      </c>
      <c r="BC1440" s="299">
        <f t="shared" si="611"/>
        <v>0</v>
      </c>
      <c r="BD1440" s="300">
        <f t="shared" si="612"/>
        <v>0</v>
      </c>
      <c r="BE1440" s="301">
        <f t="shared" si="613"/>
        <v>0</v>
      </c>
      <c r="BF1440" s="298">
        <f t="shared" si="614"/>
        <v>0</v>
      </c>
      <c r="BG1440" s="299">
        <f t="shared" si="615"/>
        <v>0</v>
      </c>
      <c r="BH1440" s="300">
        <f t="shared" si="616"/>
        <v>0</v>
      </c>
      <c r="BI1440" s="301">
        <f t="shared" si="617"/>
        <v>0</v>
      </c>
      <c r="BJ1440" s="298">
        <f t="shared" si="618"/>
        <v>0</v>
      </c>
      <c r="BK1440" s="299">
        <f t="shared" si="619"/>
        <v>0</v>
      </c>
      <c r="BL1440" s="300">
        <f t="shared" si="620"/>
        <v>0</v>
      </c>
      <c r="BM1440" s="301">
        <f t="shared" si="621"/>
        <v>0</v>
      </c>
      <c r="BN1440" s="298">
        <f t="shared" si="622"/>
        <v>0</v>
      </c>
      <c r="BO1440" s="299">
        <f t="shared" si="623"/>
        <v>0</v>
      </c>
      <c r="BP1440" s="300">
        <f t="shared" si="624"/>
        <v>0</v>
      </c>
      <c r="BQ1440" s="301">
        <f t="shared" si="625"/>
        <v>0</v>
      </c>
      <c r="BR1440" s="298">
        <f t="shared" si="626"/>
        <v>0</v>
      </c>
      <c r="BS1440" s="299">
        <f t="shared" si="627"/>
        <v>0</v>
      </c>
      <c r="BT1440" s="300">
        <f t="shared" si="628"/>
        <v>0</v>
      </c>
      <c r="BU1440" s="301">
        <f t="shared" si="629"/>
        <v>0</v>
      </c>
      <c r="BV1440" s="371">
        <f t="shared" si="630"/>
        <v>0</v>
      </c>
      <c r="BW1440" s="303">
        <f t="shared" si="631"/>
        <v>0</v>
      </c>
      <c r="BX1440" s="304" t="str">
        <f>IF(BW1440=0,"",
IF(SUM($BW$1436:BW1440)=1,BY1440,
IF($BW$1556&gt;SUM($BW$1436:BW1440),_xlfn.CONCAT(", ",BY1440),
IF($BW$1556=SUM($BW$1436:BW1440),_xlfn.CONCAT(" y ",BY1440)))))</f>
        <v/>
      </c>
      <c r="BY1440" s="231" t="s">
        <v>6216</v>
      </c>
      <c r="BZ1440" s="290">
        <f t="shared" si="632"/>
        <v>1</v>
      </c>
      <c r="CA1440" s="291" t="str">
        <f>IF(BZ1440=0,"",
IF(SUM($BZ$1436:BZ1440)=1,CB1440,
IF($BZ$1556&gt;SUM($BZ$1436:BZ1440),_xlfn.CONCAT(", ",CB1440),
IF($BZ$1556=SUM($BZ$1436:BZ1440),_xlfn.CONCAT(" y ",CB1440)))))</f>
        <v>, 5</v>
      </c>
      <c r="CB1440" s="222" t="s">
        <v>6216</v>
      </c>
      <c r="CC1440" s="378">
        <f t="shared" si="633"/>
        <v>0</v>
      </c>
      <c r="CD1440" s="379">
        <f t="shared" si="634"/>
        <v>0</v>
      </c>
      <c r="CE1440" s="380">
        <f t="shared" si="635"/>
        <v>0</v>
      </c>
    </row>
    <row r="1441" spans="1:83" ht="15" customHeight="1">
      <c r="A1441" s="6"/>
      <c r="B1441" s="5"/>
      <c r="C1441" s="85" t="s">
        <v>92</v>
      </c>
      <c r="D1441" s="732" t="str">
        <f>IF(CNGE_2024_M1_Secc1_Sub1!$D47="","",CNGE_2024_M1_Secc1_Sub1!$D47)</f>
        <v>SECRETARIA DE DESARROLLO ECONOMICO Y PORTUARIO</v>
      </c>
      <c r="E1441" s="733"/>
      <c r="F1441" s="733"/>
      <c r="G1441" s="733"/>
      <c r="H1441" s="733"/>
      <c r="I1441" s="733"/>
      <c r="J1441" s="733"/>
      <c r="K1441" s="733"/>
      <c r="L1441" s="733"/>
      <c r="M1441" s="733"/>
      <c r="N1441" s="733"/>
      <c r="O1441" s="734"/>
      <c r="P1441" s="111"/>
      <c r="Q1441" s="111"/>
      <c r="R1441" s="111"/>
      <c r="S1441" s="111"/>
      <c r="T1441" s="111"/>
      <c r="U1441" s="111"/>
      <c r="V1441" s="111"/>
      <c r="W1441" s="111"/>
      <c r="X1441" s="111"/>
      <c r="Y1441" s="111"/>
      <c r="Z1441" s="111"/>
      <c r="AA1441" s="111"/>
      <c r="AB1441" s="111"/>
      <c r="AC1441" s="111"/>
      <c r="AD1441" s="111"/>
      <c r="AE1441" s="8"/>
      <c r="AG1441" s="269">
        <f t="shared" si="589"/>
        <v>1</v>
      </c>
      <c r="AH1441" s="298">
        <f t="shared" si="590"/>
        <v>0</v>
      </c>
      <c r="AI1441" s="299">
        <f t="shared" si="591"/>
        <v>0</v>
      </c>
      <c r="AJ1441" s="300">
        <f t="shared" si="592"/>
        <v>0</v>
      </c>
      <c r="AK1441" s="301">
        <f t="shared" si="593"/>
        <v>0</v>
      </c>
      <c r="AL1441" s="298">
        <f t="shared" si="594"/>
        <v>0</v>
      </c>
      <c r="AM1441" s="299">
        <f t="shared" si="595"/>
        <v>0</v>
      </c>
      <c r="AN1441" s="300">
        <f t="shared" si="596"/>
        <v>0</v>
      </c>
      <c r="AO1441" s="301">
        <f t="shared" si="597"/>
        <v>0</v>
      </c>
      <c r="AP1441" s="298">
        <f t="shared" si="598"/>
        <v>0</v>
      </c>
      <c r="AQ1441" s="299">
        <f t="shared" si="599"/>
        <v>0</v>
      </c>
      <c r="AR1441" s="300">
        <f t="shared" si="600"/>
        <v>0</v>
      </c>
      <c r="AS1441" s="301">
        <f t="shared" si="601"/>
        <v>0</v>
      </c>
      <c r="AT1441" s="298">
        <f t="shared" si="602"/>
        <v>0</v>
      </c>
      <c r="AU1441" s="299">
        <f t="shared" si="603"/>
        <v>0</v>
      </c>
      <c r="AV1441" s="300">
        <f t="shared" si="604"/>
        <v>0</v>
      </c>
      <c r="AW1441" s="301">
        <f t="shared" si="605"/>
        <v>0</v>
      </c>
      <c r="AX1441" s="298">
        <f t="shared" si="606"/>
        <v>0</v>
      </c>
      <c r="AY1441" s="299">
        <f t="shared" si="607"/>
        <v>0</v>
      </c>
      <c r="AZ1441" s="300">
        <f t="shared" si="608"/>
        <v>0</v>
      </c>
      <c r="BA1441" s="301">
        <f t="shared" si="609"/>
        <v>0</v>
      </c>
      <c r="BB1441" s="298">
        <f t="shared" si="610"/>
        <v>0</v>
      </c>
      <c r="BC1441" s="299">
        <f t="shared" si="611"/>
        <v>0</v>
      </c>
      <c r="BD1441" s="300">
        <f t="shared" si="612"/>
        <v>0</v>
      </c>
      <c r="BE1441" s="301">
        <f t="shared" si="613"/>
        <v>0</v>
      </c>
      <c r="BF1441" s="298">
        <f t="shared" si="614"/>
        <v>0</v>
      </c>
      <c r="BG1441" s="299">
        <f t="shared" si="615"/>
        <v>0</v>
      </c>
      <c r="BH1441" s="300">
        <f t="shared" si="616"/>
        <v>0</v>
      </c>
      <c r="BI1441" s="301">
        <f t="shared" si="617"/>
        <v>0</v>
      </c>
      <c r="BJ1441" s="298">
        <f t="shared" si="618"/>
        <v>0</v>
      </c>
      <c r="BK1441" s="299">
        <f t="shared" si="619"/>
        <v>0</v>
      </c>
      <c r="BL1441" s="300">
        <f t="shared" si="620"/>
        <v>0</v>
      </c>
      <c r="BM1441" s="301">
        <f t="shared" si="621"/>
        <v>0</v>
      </c>
      <c r="BN1441" s="298">
        <f t="shared" si="622"/>
        <v>0</v>
      </c>
      <c r="BO1441" s="299">
        <f t="shared" si="623"/>
        <v>0</v>
      </c>
      <c r="BP1441" s="300">
        <f t="shared" si="624"/>
        <v>0</v>
      </c>
      <c r="BQ1441" s="301">
        <f t="shared" si="625"/>
        <v>0</v>
      </c>
      <c r="BR1441" s="298">
        <f t="shared" si="626"/>
        <v>0</v>
      </c>
      <c r="BS1441" s="299">
        <f t="shared" si="627"/>
        <v>0</v>
      </c>
      <c r="BT1441" s="300">
        <f t="shared" si="628"/>
        <v>0</v>
      </c>
      <c r="BU1441" s="301">
        <f t="shared" si="629"/>
        <v>0</v>
      </c>
      <c r="BV1441" s="371">
        <f t="shared" si="630"/>
        <v>0</v>
      </c>
      <c r="BW1441" s="303">
        <f t="shared" si="631"/>
        <v>0</v>
      </c>
      <c r="BX1441" s="304" t="str">
        <f>IF(BW1441=0,"",
IF(SUM($BW$1436:BW1441)=1,BY1441,
IF($BW$1556&gt;SUM($BW$1436:BW1441),_xlfn.CONCAT(", ",BY1441),
IF($BW$1556=SUM($BW$1436:BW1441),_xlfn.CONCAT(" y ",BY1441)))))</f>
        <v/>
      </c>
      <c r="BY1441" s="231" t="s">
        <v>6217</v>
      </c>
      <c r="BZ1441" s="290">
        <f t="shared" si="632"/>
        <v>1</v>
      </c>
      <c r="CA1441" s="291" t="str">
        <f>IF(BZ1441=0,"",
IF(SUM($BZ$1436:BZ1441)=1,CB1441,
IF($BZ$1556&gt;SUM($BZ$1436:BZ1441),_xlfn.CONCAT(", ",CB1441),
IF($BZ$1556=SUM($BZ$1436:BZ1441),_xlfn.CONCAT(" y ",CB1441)))))</f>
        <v>, 6</v>
      </c>
      <c r="CB1441" s="222" t="s">
        <v>6217</v>
      </c>
      <c r="CC1441" s="378">
        <f t="shared" si="633"/>
        <v>0</v>
      </c>
      <c r="CD1441" s="379">
        <f t="shared" si="634"/>
        <v>0</v>
      </c>
      <c r="CE1441" s="380">
        <f t="shared" si="635"/>
        <v>0</v>
      </c>
    </row>
    <row r="1442" spans="1:83" ht="15" customHeight="1">
      <c r="A1442" s="6"/>
      <c r="B1442" s="5"/>
      <c r="C1442" s="85" t="s">
        <v>93</v>
      </c>
      <c r="D1442" s="732" t="str">
        <f>IF(CNGE_2024_M1_Secc1_Sub1!$D48="","",CNGE_2024_M1_Secc1_Sub1!$D48)</f>
        <v>SECRETARIA DE GOBIERNO</v>
      </c>
      <c r="E1442" s="733"/>
      <c r="F1442" s="733"/>
      <c r="G1442" s="733"/>
      <c r="H1442" s="733"/>
      <c r="I1442" s="733"/>
      <c r="J1442" s="733"/>
      <c r="K1442" s="733"/>
      <c r="L1442" s="733"/>
      <c r="M1442" s="733"/>
      <c r="N1442" s="733"/>
      <c r="O1442" s="734"/>
      <c r="P1442" s="111"/>
      <c r="Q1442" s="111"/>
      <c r="R1442" s="111"/>
      <c r="S1442" s="111"/>
      <c r="T1442" s="111"/>
      <c r="U1442" s="111"/>
      <c r="V1442" s="111"/>
      <c r="W1442" s="111"/>
      <c r="X1442" s="111"/>
      <c r="Y1442" s="111"/>
      <c r="Z1442" s="111"/>
      <c r="AA1442" s="111"/>
      <c r="AB1442" s="111"/>
      <c r="AC1442" s="111"/>
      <c r="AD1442" s="111"/>
      <c r="AE1442" s="8"/>
      <c r="AG1442" s="269">
        <f t="shared" si="589"/>
        <v>1</v>
      </c>
      <c r="AH1442" s="298">
        <f t="shared" si="590"/>
        <v>0</v>
      </c>
      <c r="AI1442" s="299">
        <f t="shared" si="591"/>
        <v>0</v>
      </c>
      <c r="AJ1442" s="300">
        <f t="shared" si="592"/>
        <v>0</v>
      </c>
      <c r="AK1442" s="301">
        <f t="shared" si="593"/>
        <v>0</v>
      </c>
      <c r="AL1442" s="298">
        <f t="shared" si="594"/>
        <v>0</v>
      </c>
      <c r="AM1442" s="299">
        <f t="shared" si="595"/>
        <v>0</v>
      </c>
      <c r="AN1442" s="300">
        <f t="shared" si="596"/>
        <v>0</v>
      </c>
      <c r="AO1442" s="301">
        <f t="shared" si="597"/>
        <v>0</v>
      </c>
      <c r="AP1442" s="298">
        <f t="shared" si="598"/>
        <v>0</v>
      </c>
      <c r="AQ1442" s="299">
        <f t="shared" si="599"/>
        <v>0</v>
      </c>
      <c r="AR1442" s="300">
        <f t="shared" si="600"/>
        <v>0</v>
      </c>
      <c r="AS1442" s="301">
        <f t="shared" si="601"/>
        <v>0</v>
      </c>
      <c r="AT1442" s="298">
        <f t="shared" si="602"/>
        <v>0</v>
      </c>
      <c r="AU1442" s="299">
        <f t="shared" si="603"/>
        <v>0</v>
      </c>
      <c r="AV1442" s="300">
        <f t="shared" si="604"/>
        <v>0</v>
      </c>
      <c r="AW1442" s="301">
        <f t="shared" si="605"/>
        <v>0</v>
      </c>
      <c r="AX1442" s="298">
        <f t="shared" si="606"/>
        <v>0</v>
      </c>
      <c r="AY1442" s="299">
        <f t="shared" si="607"/>
        <v>0</v>
      </c>
      <c r="AZ1442" s="300">
        <f t="shared" si="608"/>
        <v>0</v>
      </c>
      <c r="BA1442" s="301">
        <f t="shared" si="609"/>
        <v>0</v>
      </c>
      <c r="BB1442" s="298">
        <f t="shared" si="610"/>
        <v>0</v>
      </c>
      <c r="BC1442" s="299">
        <f t="shared" si="611"/>
        <v>0</v>
      </c>
      <c r="BD1442" s="300">
        <f t="shared" si="612"/>
        <v>0</v>
      </c>
      <c r="BE1442" s="301">
        <f t="shared" si="613"/>
        <v>0</v>
      </c>
      <c r="BF1442" s="298">
        <f t="shared" si="614"/>
        <v>0</v>
      </c>
      <c r="BG1442" s="299">
        <f t="shared" si="615"/>
        <v>0</v>
      </c>
      <c r="BH1442" s="300">
        <f t="shared" si="616"/>
        <v>0</v>
      </c>
      <c r="BI1442" s="301">
        <f t="shared" si="617"/>
        <v>0</v>
      </c>
      <c r="BJ1442" s="298">
        <f t="shared" si="618"/>
        <v>0</v>
      </c>
      <c r="BK1442" s="299">
        <f t="shared" si="619"/>
        <v>0</v>
      </c>
      <c r="BL1442" s="300">
        <f t="shared" si="620"/>
        <v>0</v>
      </c>
      <c r="BM1442" s="301">
        <f t="shared" si="621"/>
        <v>0</v>
      </c>
      <c r="BN1442" s="298">
        <f t="shared" si="622"/>
        <v>0</v>
      </c>
      <c r="BO1442" s="299">
        <f t="shared" si="623"/>
        <v>0</v>
      </c>
      <c r="BP1442" s="300">
        <f t="shared" si="624"/>
        <v>0</v>
      </c>
      <c r="BQ1442" s="301">
        <f t="shared" si="625"/>
        <v>0</v>
      </c>
      <c r="BR1442" s="298">
        <f t="shared" si="626"/>
        <v>0</v>
      </c>
      <c r="BS1442" s="299">
        <f t="shared" si="627"/>
        <v>0</v>
      </c>
      <c r="BT1442" s="300">
        <f t="shared" si="628"/>
        <v>0</v>
      </c>
      <c r="BU1442" s="301">
        <f t="shared" si="629"/>
        <v>0</v>
      </c>
      <c r="BV1442" s="371">
        <f t="shared" si="630"/>
        <v>0</v>
      </c>
      <c r="BW1442" s="303">
        <f t="shared" si="631"/>
        <v>0</v>
      </c>
      <c r="BX1442" s="304" t="str">
        <f>IF(BW1442=0,"",
IF(SUM($BW$1436:BW1442)=1,BY1442,
IF($BW$1556&gt;SUM($BW$1436:BW1442),_xlfn.CONCAT(", ",BY1442),
IF($BW$1556=SUM($BW$1436:BW1442),_xlfn.CONCAT(" y ",BY1442)))))</f>
        <v/>
      </c>
      <c r="BY1442" s="231" t="s">
        <v>6218</v>
      </c>
      <c r="BZ1442" s="290">
        <f t="shared" si="632"/>
        <v>1</v>
      </c>
      <c r="CA1442" s="291" t="str">
        <f>IF(BZ1442=0,"",
IF(SUM($BZ$1436:BZ1442)=1,CB1442,
IF($BZ$1556&gt;SUM($BZ$1436:BZ1442),_xlfn.CONCAT(", ",CB1442),
IF($BZ$1556=SUM($BZ$1436:BZ1442),_xlfn.CONCAT(" y ",CB1442)))))</f>
        <v>, 7</v>
      </c>
      <c r="CB1442" s="222" t="s">
        <v>6218</v>
      </c>
      <c r="CC1442" s="378">
        <f t="shared" si="633"/>
        <v>0</v>
      </c>
      <c r="CD1442" s="379">
        <f t="shared" si="634"/>
        <v>0</v>
      </c>
      <c r="CE1442" s="380">
        <f t="shared" si="635"/>
        <v>0</v>
      </c>
    </row>
    <row r="1443" spans="1:83" ht="15" customHeight="1">
      <c r="A1443" s="6"/>
      <c r="B1443" s="5"/>
      <c r="C1443" s="85" t="s">
        <v>94</v>
      </c>
      <c r="D1443" s="732" t="str">
        <f>IF(CNGE_2024_M1_Secc1_Sub1!$D49="","",CNGE_2024_M1_Secc1_Sub1!$D49)</f>
        <v>SECRETARIA DE FINANZAS Y PLANEACION</v>
      </c>
      <c r="E1443" s="733"/>
      <c r="F1443" s="733"/>
      <c r="G1443" s="733"/>
      <c r="H1443" s="733"/>
      <c r="I1443" s="733"/>
      <c r="J1443" s="733"/>
      <c r="K1443" s="733"/>
      <c r="L1443" s="733"/>
      <c r="M1443" s="733"/>
      <c r="N1443" s="733"/>
      <c r="O1443" s="734"/>
      <c r="P1443" s="111"/>
      <c r="Q1443" s="111"/>
      <c r="R1443" s="111"/>
      <c r="S1443" s="111"/>
      <c r="T1443" s="111"/>
      <c r="U1443" s="111"/>
      <c r="V1443" s="111"/>
      <c r="W1443" s="111"/>
      <c r="X1443" s="111"/>
      <c r="Y1443" s="111"/>
      <c r="Z1443" s="111"/>
      <c r="AA1443" s="111"/>
      <c r="AB1443" s="111"/>
      <c r="AC1443" s="111"/>
      <c r="AD1443" s="111"/>
      <c r="AE1443" s="8"/>
      <c r="AG1443" s="269">
        <f t="shared" si="589"/>
        <v>1</v>
      </c>
      <c r="AH1443" s="298">
        <f t="shared" si="590"/>
        <v>0</v>
      </c>
      <c r="AI1443" s="299">
        <f t="shared" si="591"/>
        <v>0</v>
      </c>
      <c r="AJ1443" s="300">
        <f t="shared" si="592"/>
        <v>0</v>
      </c>
      <c r="AK1443" s="301">
        <f t="shared" si="593"/>
        <v>0</v>
      </c>
      <c r="AL1443" s="298">
        <f t="shared" si="594"/>
        <v>0</v>
      </c>
      <c r="AM1443" s="299">
        <f t="shared" si="595"/>
        <v>0</v>
      </c>
      <c r="AN1443" s="300">
        <f t="shared" si="596"/>
        <v>0</v>
      </c>
      <c r="AO1443" s="301">
        <f t="shared" si="597"/>
        <v>0</v>
      </c>
      <c r="AP1443" s="298">
        <f t="shared" si="598"/>
        <v>0</v>
      </c>
      <c r="AQ1443" s="299">
        <f t="shared" si="599"/>
        <v>0</v>
      </c>
      <c r="AR1443" s="300">
        <f t="shared" si="600"/>
        <v>0</v>
      </c>
      <c r="AS1443" s="301">
        <f t="shared" si="601"/>
        <v>0</v>
      </c>
      <c r="AT1443" s="298">
        <f t="shared" si="602"/>
        <v>0</v>
      </c>
      <c r="AU1443" s="299">
        <f t="shared" si="603"/>
        <v>0</v>
      </c>
      <c r="AV1443" s="300">
        <f t="shared" si="604"/>
        <v>0</v>
      </c>
      <c r="AW1443" s="301">
        <f t="shared" si="605"/>
        <v>0</v>
      </c>
      <c r="AX1443" s="298">
        <f t="shared" si="606"/>
        <v>0</v>
      </c>
      <c r="AY1443" s="299">
        <f t="shared" si="607"/>
        <v>0</v>
      </c>
      <c r="AZ1443" s="300">
        <f t="shared" si="608"/>
        <v>0</v>
      </c>
      <c r="BA1443" s="301">
        <f t="shared" si="609"/>
        <v>0</v>
      </c>
      <c r="BB1443" s="298">
        <f t="shared" si="610"/>
        <v>0</v>
      </c>
      <c r="BC1443" s="299">
        <f t="shared" si="611"/>
        <v>0</v>
      </c>
      <c r="BD1443" s="300">
        <f t="shared" si="612"/>
        <v>0</v>
      </c>
      <c r="BE1443" s="301">
        <f t="shared" si="613"/>
        <v>0</v>
      </c>
      <c r="BF1443" s="298">
        <f t="shared" si="614"/>
        <v>0</v>
      </c>
      <c r="BG1443" s="299">
        <f t="shared" si="615"/>
        <v>0</v>
      </c>
      <c r="BH1443" s="300">
        <f t="shared" si="616"/>
        <v>0</v>
      </c>
      <c r="BI1443" s="301">
        <f t="shared" si="617"/>
        <v>0</v>
      </c>
      <c r="BJ1443" s="298">
        <f t="shared" si="618"/>
        <v>0</v>
      </c>
      <c r="BK1443" s="299">
        <f t="shared" si="619"/>
        <v>0</v>
      </c>
      <c r="BL1443" s="300">
        <f t="shared" si="620"/>
        <v>0</v>
      </c>
      <c r="BM1443" s="301">
        <f t="shared" si="621"/>
        <v>0</v>
      </c>
      <c r="BN1443" s="298">
        <f t="shared" si="622"/>
        <v>0</v>
      </c>
      <c r="BO1443" s="299">
        <f t="shared" si="623"/>
        <v>0</v>
      </c>
      <c r="BP1443" s="300">
        <f t="shared" si="624"/>
        <v>0</v>
      </c>
      <c r="BQ1443" s="301">
        <f t="shared" si="625"/>
        <v>0</v>
      </c>
      <c r="BR1443" s="298">
        <f t="shared" si="626"/>
        <v>0</v>
      </c>
      <c r="BS1443" s="299">
        <f t="shared" si="627"/>
        <v>0</v>
      </c>
      <c r="BT1443" s="300">
        <f t="shared" si="628"/>
        <v>0</v>
      </c>
      <c r="BU1443" s="301">
        <f t="shared" si="629"/>
        <v>0</v>
      </c>
      <c r="BV1443" s="371">
        <f t="shared" si="630"/>
        <v>0</v>
      </c>
      <c r="BW1443" s="303">
        <f t="shared" si="631"/>
        <v>0</v>
      </c>
      <c r="BX1443" s="304" t="str">
        <f>IF(BW1443=0,"",
IF(SUM($BW$1436:BW1443)=1,BY1443,
IF($BW$1556&gt;SUM($BW$1436:BW1443),_xlfn.CONCAT(", ",BY1443),
IF($BW$1556=SUM($BW$1436:BW1443),_xlfn.CONCAT(" y ",BY1443)))))</f>
        <v/>
      </c>
      <c r="BY1443" s="231" t="s">
        <v>6219</v>
      </c>
      <c r="BZ1443" s="290">
        <f t="shared" si="632"/>
        <v>1</v>
      </c>
      <c r="CA1443" s="291" t="str">
        <f>IF(BZ1443=0,"",
IF(SUM($BZ$1436:BZ1443)=1,CB1443,
IF($BZ$1556&gt;SUM($BZ$1436:BZ1443),_xlfn.CONCAT(", ",CB1443),
IF($BZ$1556=SUM($BZ$1436:BZ1443),_xlfn.CONCAT(" y ",CB1443)))))</f>
        <v>, 8</v>
      </c>
      <c r="CB1443" s="222" t="s">
        <v>6219</v>
      </c>
      <c r="CC1443" s="378">
        <f t="shared" si="633"/>
        <v>0</v>
      </c>
      <c r="CD1443" s="379">
        <f t="shared" si="634"/>
        <v>0</v>
      </c>
      <c r="CE1443" s="380">
        <f t="shared" si="635"/>
        <v>0</v>
      </c>
    </row>
    <row r="1444" spans="1:83" ht="15" customHeight="1">
      <c r="A1444" s="6"/>
      <c r="B1444" s="5"/>
      <c r="C1444" s="85" t="s">
        <v>95</v>
      </c>
      <c r="D1444" s="732" t="str">
        <f>IF(CNGE_2024_M1_Secc1_Sub1!$D50="","",CNGE_2024_M1_Secc1_Sub1!$D50)</f>
        <v>COORDINACION GENERAL DE COMUNICACION SOCIAL</v>
      </c>
      <c r="E1444" s="733"/>
      <c r="F1444" s="733"/>
      <c r="G1444" s="733"/>
      <c r="H1444" s="733"/>
      <c r="I1444" s="733"/>
      <c r="J1444" s="733"/>
      <c r="K1444" s="733"/>
      <c r="L1444" s="733"/>
      <c r="M1444" s="733"/>
      <c r="N1444" s="733"/>
      <c r="O1444" s="734"/>
      <c r="P1444" s="111"/>
      <c r="Q1444" s="111"/>
      <c r="R1444" s="111"/>
      <c r="S1444" s="111"/>
      <c r="T1444" s="111"/>
      <c r="U1444" s="111"/>
      <c r="V1444" s="111"/>
      <c r="W1444" s="111"/>
      <c r="X1444" s="111"/>
      <c r="Y1444" s="111"/>
      <c r="Z1444" s="111"/>
      <c r="AA1444" s="111"/>
      <c r="AB1444" s="111"/>
      <c r="AC1444" s="111"/>
      <c r="AD1444" s="111"/>
      <c r="AE1444" s="8"/>
      <c r="AG1444" s="269">
        <f t="shared" si="589"/>
        <v>1</v>
      </c>
      <c r="AH1444" s="298">
        <f t="shared" si="590"/>
        <v>0</v>
      </c>
      <c r="AI1444" s="299">
        <f t="shared" si="591"/>
        <v>0</v>
      </c>
      <c r="AJ1444" s="300">
        <f t="shared" si="592"/>
        <v>0</v>
      </c>
      <c r="AK1444" s="301">
        <f t="shared" si="593"/>
        <v>0</v>
      </c>
      <c r="AL1444" s="298">
        <f t="shared" si="594"/>
        <v>0</v>
      </c>
      <c r="AM1444" s="299">
        <f t="shared" si="595"/>
        <v>0</v>
      </c>
      <c r="AN1444" s="300">
        <f t="shared" si="596"/>
        <v>0</v>
      </c>
      <c r="AO1444" s="301">
        <f t="shared" si="597"/>
        <v>0</v>
      </c>
      <c r="AP1444" s="298">
        <f t="shared" si="598"/>
        <v>0</v>
      </c>
      <c r="AQ1444" s="299">
        <f t="shared" si="599"/>
        <v>0</v>
      </c>
      <c r="AR1444" s="300">
        <f t="shared" si="600"/>
        <v>0</v>
      </c>
      <c r="AS1444" s="301">
        <f t="shared" si="601"/>
        <v>0</v>
      </c>
      <c r="AT1444" s="298">
        <f t="shared" si="602"/>
        <v>0</v>
      </c>
      <c r="AU1444" s="299">
        <f t="shared" si="603"/>
        <v>0</v>
      </c>
      <c r="AV1444" s="300">
        <f t="shared" si="604"/>
        <v>0</v>
      </c>
      <c r="AW1444" s="301">
        <f t="shared" si="605"/>
        <v>0</v>
      </c>
      <c r="AX1444" s="298">
        <f t="shared" si="606"/>
        <v>0</v>
      </c>
      <c r="AY1444" s="299">
        <f t="shared" si="607"/>
        <v>0</v>
      </c>
      <c r="AZ1444" s="300">
        <f t="shared" si="608"/>
        <v>0</v>
      </c>
      <c r="BA1444" s="301">
        <f t="shared" si="609"/>
        <v>0</v>
      </c>
      <c r="BB1444" s="298">
        <f t="shared" si="610"/>
        <v>0</v>
      </c>
      <c r="BC1444" s="299">
        <f t="shared" si="611"/>
        <v>0</v>
      </c>
      <c r="BD1444" s="300">
        <f t="shared" si="612"/>
        <v>0</v>
      </c>
      <c r="BE1444" s="301">
        <f t="shared" si="613"/>
        <v>0</v>
      </c>
      <c r="BF1444" s="298">
        <f t="shared" si="614"/>
        <v>0</v>
      </c>
      <c r="BG1444" s="299">
        <f t="shared" si="615"/>
        <v>0</v>
      </c>
      <c r="BH1444" s="300">
        <f t="shared" si="616"/>
        <v>0</v>
      </c>
      <c r="BI1444" s="301">
        <f t="shared" si="617"/>
        <v>0</v>
      </c>
      <c r="BJ1444" s="298">
        <f t="shared" si="618"/>
        <v>0</v>
      </c>
      <c r="BK1444" s="299">
        <f t="shared" si="619"/>
        <v>0</v>
      </c>
      <c r="BL1444" s="300">
        <f t="shared" si="620"/>
        <v>0</v>
      </c>
      <c r="BM1444" s="301">
        <f t="shared" si="621"/>
        <v>0</v>
      </c>
      <c r="BN1444" s="298">
        <f t="shared" si="622"/>
        <v>0</v>
      </c>
      <c r="BO1444" s="299">
        <f t="shared" si="623"/>
        <v>0</v>
      </c>
      <c r="BP1444" s="300">
        <f t="shared" si="624"/>
        <v>0</v>
      </c>
      <c r="BQ1444" s="301">
        <f t="shared" si="625"/>
        <v>0</v>
      </c>
      <c r="BR1444" s="298">
        <f t="shared" si="626"/>
        <v>0</v>
      </c>
      <c r="BS1444" s="299">
        <f t="shared" si="627"/>
        <v>0</v>
      </c>
      <c r="BT1444" s="300">
        <f t="shared" si="628"/>
        <v>0</v>
      </c>
      <c r="BU1444" s="301">
        <f t="shared" si="629"/>
        <v>0</v>
      </c>
      <c r="BV1444" s="371">
        <f t="shared" si="630"/>
        <v>0</v>
      </c>
      <c r="BW1444" s="303">
        <f t="shared" si="631"/>
        <v>0</v>
      </c>
      <c r="BX1444" s="304" t="str">
        <f>IF(BW1444=0,"",
IF(SUM($BW$1436:BW1444)=1,BY1444,
IF($BW$1556&gt;SUM($BW$1436:BW1444),_xlfn.CONCAT(", ",BY1444),
IF($BW$1556=SUM($BW$1436:BW1444),_xlfn.CONCAT(" y ",BY1444)))))</f>
        <v/>
      </c>
      <c r="BY1444" s="231" t="s">
        <v>6220</v>
      </c>
      <c r="BZ1444" s="290">
        <f t="shared" si="632"/>
        <v>1</v>
      </c>
      <c r="CA1444" s="291" t="str">
        <f>IF(BZ1444=0,"",
IF(SUM($BZ$1436:BZ1444)=1,CB1444,
IF($BZ$1556&gt;SUM($BZ$1436:BZ1444),_xlfn.CONCAT(", ",CB1444),
IF($BZ$1556=SUM($BZ$1436:BZ1444),_xlfn.CONCAT(" y ",CB1444)))))</f>
        <v>, 9</v>
      </c>
      <c r="CB1444" s="222" t="s">
        <v>6220</v>
      </c>
      <c r="CC1444" s="378">
        <f t="shared" si="633"/>
        <v>0</v>
      </c>
      <c r="CD1444" s="379">
        <f t="shared" si="634"/>
        <v>0</v>
      </c>
      <c r="CE1444" s="380">
        <f t="shared" si="635"/>
        <v>0</v>
      </c>
    </row>
    <row r="1445" spans="1:83" ht="15" customHeight="1">
      <c r="A1445" s="6"/>
      <c r="B1445" s="5"/>
      <c r="C1445" s="85" t="s">
        <v>97</v>
      </c>
      <c r="D1445" s="732" t="str">
        <f>IF(CNGE_2024_M1_Secc1_Sub1!$D51="","",CNGE_2024_M1_Secc1_Sub1!$D51)</f>
        <v>CONTRALORIA GENERAL</v>
      </c>
      <c r="E1445" s="733"/>
      <c r="F1445" s="733"/>
      <c r="G1445" s="733"/>
      <c r="H1445" s="733"/>
      <c r="I1445" s="733"/>
      <c r="J1445" s="733"/>
      <c r="K1445" s="733"/>
      <c r="L1445" s="733"/>
      <c r="M1445" s="733"/>
      <c r="N1445" s="733"/>
      <c r="O1445" s="734"/>
      <c r="P1445" s="111"/>
      <c r="Q1445" s="111"/>
      <c r="R1445" s="111"/>
      <c r="S1445" s="111"/>
      <c r="T1445" s="111"/>
      <c r="U1445" s="111"/>
      <c r="V1445" s="111"/>
      <c r="W1445" s="111"/>
      <c r="X1445" s="111"/>
      <c r="Y1445" s="111"/>
      <c r="Z1445" s="111"/>
      <c r="AA1445" s="111"/>
      <c r="AB1445" s="111"/>
      <c r="AC1445" s="111"/>
      <c r="AD1445" s="111"/>
      <c r="AE1445" s="8"/>
      <c r="AG1445" s="269">
        <f t="shared" si="589"/>
        <v>1</v>
      </c>
      <c r="AH1445" s="298">
        <f t="shared" si="590"/>
        <v>0</v>
      </c>
      <c r="AI1445" s="299">
        <f t="shared" si="591"/>
        <v>0</v>
      </c>
      <c r="AJ1445" s="300">
        <f t="shared" si="592"/>
        <v>0</v>
      </c>
      <c r="AK1445" s="301">
        <f t="shared" si="593"/>
        <v>0</v>
      </c>
      <c r="AL1445" s="298">
        <f t="shared" si="594"/>
        <v>0</v>
      </c>
      <c r="AM1445" s="299">
        <f t="shared" si="595"/>
        <v>0</v>
      </c>
      <c r="AN1445" s="300">
        <f t="shared" si="596"/>
        <v>0</v>
      </c>
      <c r="AO1445" s="301">
        <f t="shared" si="597"/>
        <v>0</v>
      </c>
      <c r="AP1445" s="298">
        <f t="shared" si="598"/>
        <v>0</v>
      </c>
      <c r="AQ1445" s="299">
        <f t="shared" si="599"/>
        <v>0</v>
      </c>
      <c r="AR1445" s="300">
        <f t="shared" si="600"/>
        <v>0</v>
      </c>
      <c r="AS1445" s="301">
        <f t="shared" si="601"/>
        <v>0</v>
      </c>
      <c r="AT1445" s="298">
        <f t="shared" si="602"/>
        <v>0</v>
      </c>
      <c r="AU1445" s="299">
        <f t="shared" si="603"/>
        <v>0</v>
      </c>
      <c r="AV1445" s="300">
        <f t="shared" si="604"/>
        <v>0</v>
      </c>
      <c r="AW1445" s="301">
        <f t="shared" si="605"/>
        <v>0</v>
      </c>
      <c r="AX1445" s="298">
        <f t="shared" si="606"/>
        <v>0</v>
      </c>
      <c r="AY1445" s="299">
        <f t="shared" si="607"/>
        <v>0</v>
      </c>
      <c r="AZ1445" s="300">
        <f t="shared" si="608"/>
        <v>0</v>
      </c>
      <c r="BA1445" s="301">
        <f t="shared" si="609"/>
        <v>0</v>
      </c>
      <c r="BB1445" s="298">
        <f t="shared" si="610"/>
        <v>0</v>
      </c>
      <c r="BC1445" s="299">
        <f t="shared" si="611"/>
        <v>0</v>
      </c>
      <c r="BD1445" s="300">
        <f t="shared" si="612"/>
        <v>0</v>
      </c>
      <c r="BE1445" s="301">
        <f t="shared" si="613"/>
        <v>0</v>
      </c>
      <c r="BF1445" s="298">
        <f t="shared" si="614"/>
        <v>0</v>
      </c>
      <c r="BG1445" s="299">
        <f t="shared" si="615"/>
        <v>0</v>
      </c>
      <c r="BH1445" s="300">
        <f t="shared" si="616"/>
        <v>0</v>
      </c>
      <c r="BI1445" s="301">
        <f t="shared" si="617"/>
        <v>0</v>
      </c>
      <c r="BJ1445" s="298">
        <f t="shared" si="618"/>
        <v>0</v>
      </c>
      <c r="BK1445" s="299">
        <f t="shared" si="619"/>
        <v>0</v>
      </c>
      <c r="BL1445" s="300">
        <f t="shared" si="620"/>
        <v>0</v>
      </c>
      <c r="BM1445" s="301">
        <f t="shared" si="621"/>
        <v>0</v>
      </c>
      <c r="BN1445" s="298">
        <f t="shared" si="622"/>
        <v>0</v>
      </c>
      <c r="BO1445" s="299">
        <f t="shared" si="623"/>
        <v>0</v>
      </c>
      <c r="BP1445" s="300">
        <f t="shared" si="624"/>
        <v>0</v>
      </c>
      <c r="BQ1445" s="301">
        <f t="shared" si="625"/>
        <v>0</v>
      </c>
      <c r="BR1445" s="298">
        <f t="shared" si="626"/>
        <v>0</v>
      </c>
      <c r="BS1445" s="299">
        <f t="shared" si="627"/>
        <v>0</v>
      </c>
      <c r="BT1445" s="300">
        <f t="shared" si="628"/>
        <v>0</v>
      </c>
      <c r="BU1445" s="301">
        <f t="shared" si="629"/>
        <v>0</v>
      </c>
      <c r="BV1445" s="371">
        <f t="shared" si="630"/>
        <v>0</v>
      </c>
      <c r="BW1445" s="303">
        <f t="shared" si="631"/>
        <v>0</v>
      </c>
      <c r="BX1445" s="304" t="str">
        <f>IF(BW1445=0,"",
IF(SUM($BW$1436:BW1445)=1,BY1445,
IF($BW$1556&gt;SUM($BW$1436:BW1445),_xlfn.CONCAT(", ",BY1445),
IF($BW$1556=SUM($BW$1436:BW1445),_xlfn.CONCAT(" y ",BY1445)))))</f>
        <v/>
      </c>
      <c r="BY1445" s="231" t="s">
        <v>6221</v>
      </c>
      <c r="BZ1445" s="290">
        <f t="shared" si="632"/>
        <v>1</v>
      </c>
      <c r="CA1445" s="291" t="str">
        <f>IF(BZ1445=0,"",
IF(SUM($BZ$1436:BZ1445)=1,CB1445,
IF($BZ$1556&gt;SUM($BZ$1436:BZ1445),_xlfn.CONCAT(", ",CB1445),
IF($BZ$1556=SUM($BZ$1436:BZ1445),_xlfn.CONCAT(" y ",CB1445)))))</f>
        <v>, 10</v>
      </c>
      <c r="CB1445" s="222" t="s">
        <v>6221</v>
      </c>
      <c r="CC1445" s="378">
        <f t="shared" si="633"/>
        <v>0</v>
      </c>
      <c r="CD1445" s="379">
        <f t="shared" si="634"/>
        <v>0</v>
      </c>
      <c r="CE1445" s="380">
        <f t="shared" si="635"/>
        <v>0</v>
      </c>
    </row>
    <row r="1446" spans="1:83" ht="15" customHeight="1">
      <c r="A1446" s="6"/>
      <c r="B1446" s="5"/>
      <c r="C1446" s="85" t="s">
        <v>98</v>
      </c>
      <c r="D1446" s="732" t="str">
        <f>IF(CNGE_2024_M1_Secc1_Sub1!$D52="","",CNGE_2024_M1_Secc1_Sub1!$D52)</f>
        <v>SECRETARIA DE INFRAESTRUCTURA Y OBRAS PUBLICAS</v>
      </c>
      <c r="E1446" s="733"/>
      <c r="F1446" s="733"/>
      <c r="G1446" s="733"/>
      <c r="H1446" s="733"/>
      <c r="I1446" s="733"/>
      <c r="J1446" s="733"/>
      <c r="K1446" s="733"/>
      <c r="L1446" s="733"/>
      <c r="M1446" s="733"/>
      <c r="N1446" s="733"/>
      <c r="O1446" s="734"/>
      <c r="P1446" s="111"/>
      <c r="Q1446" s="111"/>
      <c r="R1446" s="111"/>
      <c r="S1446" s="111"/>
      <c r="T1446" s="111"/>
      <c r="U1446" s="111"/>
      <c r="V1446" s="111"/>
      <c r="W1446" s="111"/>
      <c r="X1446" s="111"/>
      <c r="Y1446" s="111"/>
      <c r="Z1446" s="111"/>
      <c r="AA1446" s="111"/>
      <c r="AB1446" s="111"/>
      <c r="AC1446" s="111"/>
      <c r="AD1446" s="111"/>
      <c r="AE1446" s="8"/>
      <c r="AG1446" s="269">
        <f t="shared" si="589"/>
        <v>1</v>
      </c>
      <c r="AH1446" s="298">
        <f t="shared" si="590"/>
        <v>0</v>
      </c>
      <c r="AI1446" s="299">
        <f t="shared" si="591"/>
        <v>0</v>
      </c>
      <c r="AJ1446" s="300">
        <f t="shared" si="592"/>
        <v>0</v>
      </c>
      <c r="AK1446" s="301">
        <f t="shared" si="593"/>
        <v>0</v>
      </c>
      <c r="AL1446" s="298">
        <f t="shared" si="594"/>
        <v>0</v>
      </c>
      <c r="AM1446" s="299">
        <f t="shared" si="595"/>
        <v>0</v>
      </c>
      <c r="AN1446" s="300">
        <f t="shared" si="596"/>
        <v>0</v>
      </c>
      <c r="AO1446" s="301">
        <f t="shared" si="597"/>
        <v>0</v>
      </c>
      <c r="AP1446" s="298">
        <f t="shared" si="598"/>
        <v>0</v>
      </c>
      <c r="AQ1446" s="299">
        <f t="shared" si="599"/>
        <v>0</v>
      </c>
      <c r="AR1446" s="300">
        <f t="shared" si="600"/>
        <v>0</v>
      </c>
      <c r="AS1446" s="301">
        <f t="shared" si="601"/>
        <v>0</v>
      </c>
      <c r="AT1446" s="298">
        <f t="shared" si="602"/>
        <v>0</v>
      </c>
      <c r="AU1446" s="299">
        <f t="shared" si="603"/>
        <v>0</v>
      </c>
      <c r="AV1446" s="300">
        <f t="shared" si="604"/>
        <v>0</v>
      </c>
      <c r="AW1446" s="301">
        <f t="shared" si="605"/>
        <v>0</v>
      </c>
      <c r="AX1446" s="298">
        <f t="shared" si="606"/>
        <v>0</v>
      </c>
      <c r="AY1446" s="299">
        <f t="shared" si="607"/>
        <v>0</v>
      </c>
      <c r="AZ1446" s="300">
        <f t="shared" si="608"/>
        <v>0</v>
      </c>
      <c r="BA1446" s="301">
        <f t="shared" si="609"/>
        <v>0</v>
      </c>
      <c r="BB1446" s="298">
        <f t="shared" si="610"/>
        <v>0</v>
      </c>
      <c r="BC1446" s="299">
        <f t="shared" si="611"/>
        <v>0</v>
      </c>
      <c r="BD1446" s="300">
        <f t="shared" si="612"/>
        <v>0</v>
      </c>
      <c r="BE1446" s="301">
        <f t="shared" si="613"/>
        <v>0</v>
      </c>
      <c r="BF1446" s="298">
        <f t="shared" si="614"/>
        <v>0</v>
      </c>
      <c r="BG1446" s="299">
        <f t="shared" si="615"/>
        <v>0</v>
      </c>
      <c r="BH1446" s="300">
        <f t="shared" si="616"/>
        <v>0</v>
      </c>
      <c r="BI1446" s="301">
        <f t="shared" si="617"/>
        <v>0</v>
      </c>
      <c r="BJ1446" s="298">
        <f t="shared" si="618"/>
        <v>0</v>
      </c>
      <c r="BK1446" s="299">
        <f t="shared" si="619"/>
        <v>0</v>
      </c>
      <c r="BL1446" s="300">
        <f t="shared" si="620"/>
        <v>0</v>
      </c>
      <c r="BM1446" s="301">
        <f t="shared" si="621"/>
        <v>0</v>
      </c>
      <c r="BN1446" s="298">
        <f t="shared" si="622"/>
        <v>0</v>
      </c>
      <c r="BO1446" s="299">
        <f t="shared" si="623"/>
        <v>0</v>
      </c>
      <c r="BP1446" s="300">
        <f t="shared" si="624"/>
        <v>0</v>
      </c>
      <c r="BQ1446" s="301">
        <f t="shared" si="625"/>
        <v>0</v>
      </c>
      <c r="BR1446" s="298">
        <f t="shared" si="626"/>
        <v>0</v>
      </c>
      <c r="BS1446" s="299">
        <f t="shared" si="627"/>
        <v>0</v>
      </c>
      <c r="BT1446" s="300">
        <f t="shared" si="628"/>
        <v>0</v>
      </c>
      <c r="BU1446" s="301">
        <f t="shared" si="629"/>
        <v>0</v>
      </c>
      <c r="BV1446" s="371">
        <f t="shared" si="630"/>
        <v>0</v>
      </c>
      <c r="BW1446" s="303">
        <f t="shared" si="631"/>
        <v>0</v>
      </c>
      <c r="BX1446" s="304" t="str">
        <f>IF(BW1446=0,"",
IF(SUM($BW$1436:BW1446)=1,BY1446,
IF($BW$1556&gt;SUM($BW$1436:BW1446),_xlfn.CONCAT(", ",BY1446),
IF($BW$1556=SUM($BW$1436:BW1446),_xlfn.CONCAT(" y ",BY1446)))))</f>
        <v/>
      </c>
      <c r="BY1446" s="231" t="s">
        <v>6222</v>
      </c>
      <c r="BZ1446" s="290">
        <f t="shared" si="632"/>
        <v>1</v>
      </c>
      <c r="CA1446" s="291" t="str">
        <f>IF(BZ1446=0,"",
IF(SUM($BZ$1436:BZ1446)=1,CB1446,
IF($BZ$1556&gt;SUM($BZ$1436:BZ1446),_xlfn.CONCAT(", ",CB1446),
IF($BZ$1556=SUM($BZ$1436:BZ1446),_xlfn.CONCAT(" y ",CB1446)))))</f>
        <v>, 11</v>
      </c>
      <c r="CB1446" s="222" t="s">
        <v>6222</v>
      </c>
      <c r="CC1446" s="378">
        <f t="shared" si="633"/>
        <v>0</v>
      </c>
      <c r="CD1446" s="379">
        <f t="shared" si="634"/>
        <v>0</v>
      </c>
      <c r="CE1446" s="380">
        <f t="shared" si="635"/>
        <v>0</v>
      </c>
    </row>
    <row r="1447" spans="1:83" ht="15" customHeight="1">
      <c r="A1447" s="6"/>
      <c r="B1447" s="5"/>
      <c r="C1447" s="85" t="s">
        <v>99</v>
      </c>
      <c r="D1447" s="732" t="str">
        <f>IF(CNGE_2024_M1_Secc1_Sub1!$D53="","",CNGE_2024_M1_Secc1_Sub1!$D53)</f>
        <v>OFICINA DEL PROGRAMA DE GOBIERNO</v>
      </c>
      <c r="E1447" s="733"/>
      <c r="F1447" s="733"/>
      <c r="G1447" s="733"/>
      <c r="H1447" s="733"/>
      <c r="I1447" s="733"/>
      <c r="J1447" s="733"/>
      <c r="K1447" s="733"/>
      <c r="L1447" s="733"/>
      <c r="M1447" s="733"/>
      <c r="N1447" s="733"/>
      <c r="O1447" s="734"/>
      <c r="P1447" s="111"/>
      <c r="Q1447" s="111"/>
      <c r="R1447" s="111"/>
      <c r="S1447" s="111"/>
      <c r="T1447" s="111"/>
      <c r="U1447" s="111"/>
      <c r="V1447" s="111"/>
      <c r="W1447" s="111"/>
      <c r="X1447" s="111"/>
      <c r="Y1447" s="111"/>
      <c r="Z1447" s="111"/>
      <c r="AA1447" s="111"/>
      <c r="AB1447" s="111"/>
      <c r="AC1447" s="111"/>
      <c r="AD1447" s="111"/>
      <c r="AE1447" s="8"/>
      <c r="AG1447" s="269">
        <f t="shared" si="589"/>
        <v>1</v>
      </c>
      <c r="AH1447" s="298">
        <f t="shared" si="590"/>
        <v>0</v>
      </c>
      <c r="AI1447" s="299">
        <f t="shared" si="591"/>
        <v>0</v>
      </c>
      <c r="AJ1447" s="300">
        <f t="shared" si="592"/>
        <v>0</v>
      </c>
      <c r="AK1447" s="301">
        <f t="shared" si="593"/>
        <v>0</v>
      </c>
      <c r="AL1447" s="298">
        <f t="shared" si="594"/>
        <v>0</v>
      </c>
      <c r="AM1447" s="299">
        <f t="shared" si="595"/>
        <v>0</v>
      </c>
      <c r="AN1447" s="300">
        <f t="shared" si="596"/>
        <v>0</v>
      </c>
      <c r="AO1447" s="301">
        <f t="shared" si="597"/>
        <v>0</v>
      </c>
      <c r="AP1447" s="298">
        <f t="shared" si="598"/>
        <v>0</v>
      </c>
      <c r="AQ1447" s="299">
        <f t="shared" si="599"/>
        <v>0</v>
      </c>
      <c r="AR1447" s="300">
        <f t="shared" si="600"/>
        <v>0</v>
      </c>
      <c r="AS1447" s="301">
        <f t="shared" si="601"/>
        <v>0</v>
      </c>
      <c r="AT1447" s="298">
        <f t="shared" si="602"/>
        <v>0</v>
      </c>
      <c r="AU1447" s="299">
        <f t="shared" si="603"/>
        <v>0</v>
      </c>
      <c r="AV1447" s="300">
        <f t="shared" si="604"/>
        <v>0</v>
      </c>
      <c r="AW1447" s="301">
        <f t="shared" si="605"/>
        <v>0</v>
      </c>
      <c r="AX1447" s="298">
        <f t="shared" si="606"/>
        <v>0</v>
      </c>
      <c r="AY1447" s="299">
        <f t="shared" si="607"/>
        <v>0</v>
      </c>
      <c r="AZ1447" s="300">
        <f t="shared" si="608"/>
        <v>0</v>
      </c>
      <c r="BA1447" s="301">
        <f t="shared" si="609"/>
        <v>0</v>
      </c>
      <c r="BB1447" s="298">
        <f t="shared" si="610"/>
        <v>0</v>
      </c>
      <c r="BC1447" s="299">
        <f t="shared" si="611"/>
        <v>0</v>
      </c>
      <c r="BD1447" s="300">
        <f t="shared" si="612"/>
        <v>0</v>
      </c>
      <c r="BE1447" s="301">
        <f t="shared" si="613"/>
        <v>0</v>
      </c>
      <c r="BF1447" s="298">
        <f t="shared" si="614"/>
        <v>0</v>
      </c>
      <c r="BG1447" s="299">
        <f t="shared" si="615"/>
        <v>0</v>
      </c>
      <c r="BH1447" s="300">
        <f t="shared" si="616"/>
        <v>0</v>
      </c>
      <c r="BI1447" s="301">
        <f t="shared" si="617"/>
        <v>0</v>
      </c>
      <c r="BJ1447" s="298">
        <f t="shared" si="618"/>
        <v>0</v>
      </c>
      <c r="BK1447" s="299">
        <f t="shared" si="619"/>
        <v>0</v>
      </c>
      <c r="BL1447" s="300">
        <f t="shared" si="620"/>
        <v>0</v>
      </c>
      <c r="BM1447" s="301">
        <f t="shared" si="621"/>
        <v>0</v>
      </c>
      <c r="BN1447" s="298">
        <f t="shared" si="622"/>
        <v>0</v>
      </c>
      <c r="BO1447" s="299">
        <f t="shared" si="623"/>
        <v>0</v>
      </c>
      <c r="BP1447" s="300">
        <f t="shared" si="624"/>
        <v>0</v>
      </c>
      <c r="BQ1447" s="301">
        <f t="shared" si="625"/>
        <v>0</v>
      </c>
      <c r="BR1447" s="298">
        <f t="shared" si="626"/>
        <v>0</v>
      </c>
      <c r="BS1447" s="299">
        <f t="shared" si="627"/>
        <v>0</v>
      </c>
      <c r="BT1447" s="300">
        <f t="shared" si="628"/>
        <v>0</v>
      </c>
      <c r="BU1447" s="301">
        <f t="shared" si="629"/>
        <v>0</v>
      </c>
      <c r="BV1447" s="371">
        <f t="shared" si="630"/>
        <v>0</v>
      </c>
      <c r="BW1447" s="303">
        <f t="shared" si="631"/>
        <v>0</v>
      </c>
      <c r="BX1447" s="304" t="str">
        <f>IF(BW1447=0,"",
IF(SUM($BW$1436:BW1447)=1,BY1447,
IF($BW$1556&gt;SUM($BW$1436:BW1447),_xlfn.CONCAT(", ",BY1447),
IF($BW$1556=SUM($BW$1436:BW1447),_xlfn.CONCAT(" y ",BY1447)))))</f>
        <v/>
      </c>
      <c r="BY1447" s="231" t="s">
        <v>6223</v>
      </c>
      <c r="BZ1447" s="290">
        <f t="shared" si="632"/>
        <v>1</v>
      </c>
      <c r="CA1447" s="291" t="str">
        <f>IF(BZ1447=0,"",
IF(SUM($BZ$1436:BZ1447)=1,CB1447,
IF($BZ$1556&gt;SUM($BZ$1436:BZ1447),_xlfn.CONCAT(", ",CB1447),
IF($BZ$1556=SUM($BZ$1436:BZ1447),_xlfn.CONCAT(" y ",CB1447)))))</f>
        <v>, 12</v>
      </c>
      <c r="CB1447" s="222" t="s">
        <v>6223</v>
      </c>
      <c r="CC1447" s="378">
        <f t="shared" si="633"/>
        <v>0</v>
      </c>
      <c r="CD1447" s="379">
        <f t="shared" si="634"/>
        <v>0</v>
      </c>
      <c r="CE1447" s="380">
        <f t="shared" si="635"/>
        <v>0</v>
      </c>
    </row>
    <row r="1448" spans="1:83" ht="15" customHeight="1">
      <c r="A1448" s="6"/>
      <c r="B1448" s="5"/>
      <c r="C1448" s="85" t="s">
        <v>100</v>
      </c>
      <c r="D1448" s="732" t="str">
        <f>IF(CNGE_2024_M1_Secc1_Sub1!$D54="","",CNGE_2024_M1_Secc1_Sub1!$D54)</f>
        <v>SECRETARIA DE SEGURIDAD PUBLICA</v>
      </c>
      <c r="E1448" s="733"/>
      <c r="F1448" s="733"/>
      <c r="G1448" s="733"/>
      <c r="H1448" s="733"/>
      <c r="I1448" s="733"/>
      <c r="J1448" s="733"/>
      <c r="K1448" s="733"/>
      <c r="L1448" s="733"/>
      <c r="M1448" s="733"/>
      <c r="N1448" s="733"/>
      <c r="O1448" s="734"/>
      <c r="P1448" s="111"/>
      <c r="Q1448" s="111"/>
      <c r="R1448" s="111"/>
      <c r="S1448" s="111"/>
      <c r="T1448" s="111"/>
      <c r="U1448" s="111"/>
      <c r="V1448" s="111"/>
      <c r="W1448" s="111"/>
      <c r="X1448" s="111"/>
      <c r="Y1448" s="111"/>
      <c r="Z1448" s="111"/>
      <c r="AA1448" s="111"/>
      <c r="AB1448" s="111"/>
      <c r="AC1448" s="111"/>
      <c r="AD1448" s="111"/>
      <c r="AE1448" s="8"/>
      <c r="AG1448" s="269">
        <f t="shared" si="589"/>
        <v>1</v>
      </c>
      <c r="AH1448" s="298">
        <f t="shared" si="590"/>
        <v>0</v>
      </c>
      <c r="AI1448" s="299">
        <f t="shared" si="591"/>
        <v>0</v>
      </c>
      <c r="AJ1448" s="300">
        <f t="shared" si="592"/>
        <v>0</v>
      </c>
      <c r="AK1448" s="301">
        <f t="shared" si="593"/>
        <v>0</v>
      </c>
      <c r="AL1448" s="298">
        <f t="shared" si="594"/>
        <v>0</v>
      </c>
      <c r="AM1448" s="299">
        <f t="shared" si="595"/>
        <v>0</v>
      </c>
      <c r="AN1448" s="300">
        <f t="shared" si="596"/>
        <v>0</v>
      </c>
      <c r="AO1448" s="301">
        <f t="shared" si="597"/>
        <v>0</v>
      </c>
      <c r="AP1448" s="298">
        <f t="shared" si="598"/>
        <v>0</v>
      </c>
      <c r="AQ1448" s="299">
        <f t="shared" si="599"/>
        <v>0</v>
      </c>
      <c r="AR1448" s="300">
        <f t="shared" si="600"/>
        <v>0</v>
      </c>
      <c r="AS1448" s="301">
        <f t="shared" si="601"/>
        <v>0</v>
      </c>
      <c r="AT1448" s="298">
        <f t="shared" si="602"/>
        <v>0</v>
      </c>
      <c r="AU1448" s="299">
        <f t="shared" si="603"/>
        <v>0</v>
      </c>
      <c r="AV1448" s="300">
        <f t="shared" si="604"/>
        <v>0</v>
      </c>
      <c r="AW1448" s="301">
        <f t="shared" si="605"/>
        <v>0</v>
      </c>
      <c r="AX1448" s="298">
        <f t="shared" si="606"/>
        <v>0</v>
      </c>
      <c r="AY1448" s="299">
        <f t="shared" si="607"/>
        <v>0</v>
      </c>
      <c r="AZ1448" s="300">
        <f t="shared" si="608"/>
        <v>0</v>
      </c>
      <c r="BA1448" s="301">
        <f t="shared" si="609"/>
        <v>0</v>
      </c>
      <c r="BB1448" s="298">
        <f t="shared" si="610"/>
        <v>0</v>
      </c>
      <c r="BC1448" s="299">
        <f t="shared" si="611"/>
        <v>0</v>
      </c>
      <c r="BD1448" s="300">
        <f t="shared" si="612"/>
        <v>0</v>
      </c>
      <c r="BE1448" s="301">
        <f t="shared" si="613"/>
        <v>0</v>
      </c>
      <c r="BF1448" s="298">
        <f t="shared" si="614"/>
        <v>0</v>
      </c>
      <c r="BG1448" s="299">
        <f t="shared" si="615"/>
        <v>0</v>
      </c>
      <c r="BH1448" s="300">
        <f t="shared" si="616"/>
        <v>0</v>
      </c>
      <c r="BI1448" s="301">
        <f t="shared" si="617"/>
        <v>0</v>
      </c>
      <c r="BJ1448" s="298">
        <f t="shared" si="618"/>
        <v>0</v>
      </c>
      <c r="BK1448" s="299">
        <f t="shared" si="619"/>
        <v>0</v>
      </c>
      <c r="BL1448" s="300">
        <f t="shared" si="620"/>
        <v>0</v>
      </c>
      <c r="BM1448" s="301">
        <f t="shared" si="621"/>
        <v>0</v>
      </c>
      <c r="BN1448" s="298">
        <f t="shared" si="622"/>
        <v>0</v>
      </c>
      <c r="BO1448" s="299">
        <f t="shared" si="623"/>
        <v>0</v>
      </c>
      <c r="BP1448" s="300">
        <f t="shared" si="624"/>
        <v>0</v>
      </c>
      <c r="BQ1448" s="301">
        <f t="shared" si="625"/>
        <v>0</v>
      </c>
      <c r="BR1448" s="298">
        <f t="shared" si="626"/>
        <v>0</v>
      </c>
      <c r="BS1448" s="299">
        <f t="shared" si="627"/>
        <v>0</v>
      </c>
      <c r="BT1448" s="300">
        <f t="shared" si="628"/>
        <v>0</v>
      </c>
      <c r="BU1448" s="301">
        <f t="shared" si="629"/>
        <v>0</v>
      </c>
      <c r="BV1448" s="371">
        <f t="shared" si="630"/>
        <v>0</v>
      </c>
      <c r="BW1448" s="303">
        <f t="shared" si="631"/>
        <v>0</v>
      </c>
      <c r="BX1448" s="304" t="str">
        <f>IF(BW1448=0,"",
IF(SUM($BW$1436:BW1448)=1,BY1448,
IF($BW$1556&gt;SUM($BW$1436:BW1448),_xlfn.CONCAT(", ",BY1448),
IF($BW$1556=SUM($BW$1436:BW1448),_xlfn.CONCAT(" y ",BY1448)))))</f>
        <v/>
      </c>
      <c r="BY1448" s="231" t="s">
        <v>6224</v>
      </c>
      <c r="BZ1448" s="290">
        <f t="shared" si="632"/>
        <v>1</v>
      </c>
      <c r="CA1448" s="291" t="str">
        <f>IF(BZ1448=0,"",
IF(SUM($BZ$1436:BZ1448)=1,CB1448,
IF($BZ$1556&gt;SUM($BZ$1436:BZ1448),_xlfn.CONCAT(", ",CB1448),
IF($BZ$1556=SUM($BZ$1436:BZ1448),_xlfn.CONCAT(" y ",CB1448)))))</f>
        <v>, 13</v>
      </c>
      <c r="CB1448" s="222" t="s">
        <v>6224</v>
      </c>
      <c r="CC1448" s="378">
        <f t="shared" si="633"/>
        <v>0</v>
      </c>
      <c r="CD1448" s="379">
        <f t="shared" si="634"/>
        <v>0</v>
      </c>
      <c r="CE1448" s="380">
        <f t="shared" si="635"/>
        <v>0</v>
      </c>
    </row>
    <row r="1449" spans="1:83" ht="30" customHeight="1">
      <c r="A1449" s="6"/>
      <c r="B1449" s="5"/>
      <c r="C1449" s="85" t="s">
        <v>101</v>
      </c>
      <c r="D1449" s="732" t="str">
        <f>IF(CNGE_2024_M1_Secc1_Sub1!$D55="","",CNGE_2024_M1_Secc1_Sub1!$D55)</f>
        <v>SECRETARIA DE TRABAJO PREVISION SOCIAL Y PRODUCTIVIDAD</v>
      </c>
      <c r="E1449" s="733"/>
      <c r="F1449" s="733"/>
      <c r="G1449" s="733"/>
      <c r="H1449" s="733"/>
      <c r="I1449" s="733"/>
      <c r="J1449" s="733"/>
      <c r="K1449" s="733"/>
      <c r="L1449" s="733"/>
      <c r="M1449" s="733"/>
      <c r="N1449" s="733"/>
      <c r="O1449" s="734"/>
      <c r="P1449" s="111"/>
      <c r="Q1449" s="111"/>
      <c r="R1449" s="111"/>
      <c r="S1449" s="111"/>
      <c r="T1449" s="111"/>
      <c r="U1449" s="111"/>
      <c r="V1449" s="111"/>
      <c r="W1449" s="111"/>
      <c r="X1449" s="111"/>
      <c r="Y1449" s="111"/>
      <c r="Z1449" s="111"/>
      <c r="AA1449" s="111"/>
      <c r="AB1449" s="111"/>
      <c r="AC1449" s="111"/>
      <c r="AD1449" s="111"/>
      <c r="AE1449" s="8"/>
      <c r="AG1449" s="269">
        <f t="shared" si="589"/>
        <v>1</v>
      </c>
      <c r="AH1449" s="298">
        <f t="shared" si="590"/>
        <v>0</v>
      </c>
      <c r="AI1449" s="299">
        <f t="shared" si="591"/>
        <v>0</v>
      </c>
      <c r="AJ1449" s="300">
        <f t="shared" si="592"/>
        <v>0</v>
      </c>
      <c r="AK1449" s="301">
        <f t="shared" si="593"/>
        <v>0</v>
      </c>
      <c r="AL1449" s="298">
        <f t="shared" si="594"/>
        <v>0</v>
      </c>
      <c r="AM1449" s="299">
        <f t="shared" si="595"/>
        <v>0</v>
      </c>
      <c r="AN1449" s="300">
        <f t="shared" si="596"/>
        <v>0</v>
      </c>
      <c r="AO1449" s="301">
        <f t="shared" si="597"/>
        <v>0</v>
      </c>
      <c r="AP1449" s="298">
        <f t="shared" si="598"/>
        <v>0</v>
      </c>
      <c r="AQ1449" s="299">
        <f t="shared" si="599"/>
        <v>0</v>
      </c>
      <c r="AR1449" s="300">
        <f t="shared" si="600"/>
        <v>0</v>
      </c>
      <c r="AS1449" s="301">
        <f t="shared" si="601"/>
        <v>0</v>
      </c>
      <c r="AT1449" s="298">
        <f t="shared" si="602"/>
        <v>0</v>
      </c>
      <c r="AU1449" s="299">
        <f t="shared" si="603"/>
        <v>0</v>
      </c>
      <c r="AV1449" s="300">
        <f t="shared" si="604"/>
        <v>0</v>
      </c>
      <c r="AW1449" s="301">
        <f t="shared" si="605"/>
        <v>0</v>
      </c>
      <c r="AX1449" s="298">
        <f t="shared" si="606"/>
        <v>0</v>
      </c>
      <c r="AY1449" s="299">
        <f t="shared" si="607"/>
        <v>0</v>
      </c>
      <c r="AZ1449" s="300">
        <f t="shared" si="608"/>
        <v>0</v>
      </c>
      <c r="BA1449" s="301">
        <f t="shared" si="609"/>
        <v>0</v>
      </c>
      <c r="BB1449" s="298">
        <f t="shared" si="610"/>
        <v>0</v>
      </c>
      <c r="BC1449" s="299">
        <f t="shared" si="611"/>
        <v>0</v>
      </c>
      <c r="BD1449" s="300">
        <f t="shared" si="612"/>
        <v>0</v>
      </c>
      <c r="BE1449" s="301">
        <f t="shared" si="613"/>
        <v>0</v>
      </c>
      <c r="BF1449" s="298">
        <f t="shared" si="614"/>
        <v>0</v>
      </c>
      <c r="BG1449" s="299">
        <f t="shared" si="615"/>
        <v>0</v>
      </c>
      <c r="BH1449" s="300">
        <f t="shared" si="616"/>
        <v>0</v>
      </c>
      <c r="BI1449" s="301">
        <f t="shared" si="617"/>
        <v>0</v>
      </c>
      <c r="BJ1449" s="298">
        <f t="shared" si="618"/>
        <v>0</v>
      </c>
      <c r="BK1449" s="299">
        <f t="shared" si="619"/>
        <v>0</v>
      </c>
      <c r="BL1449" s="300">
        <f t="shared" si="620"/>
        <v>0</v>
      </c>
      <c r="BM1449" s="301">
        <f t="shared" si="621"/>
        <v>0</v>
      </c>
      <c r="BN1449" s="298">
        <f t="shared" si="622"/>
        <v>0</v>
      </c>
      <c r="BO1449" s="299">
        <f t="shared" si="623"/>
        <v>0</v>
      </c>
      <c r="BP1449" s="300">
        <f t="shared" si="624"/>
        <v>0</v>
      </c>
      <c r="BQ1449" s="301">
        <f t="shared" si="625"/>
        <v>0</v>
      </c>
      <c r="BR1449" s="298">
        <f t="shared" si="626"/>
        <v>0</v>
      </c>
      <c r="BS1449" s="299">
        <f t="shared" si="627"/>
        <v>0</v>
      </c>
      <c r="BT1449" s="300">
        <f t="shared" si="628"/>
        <v>0</v>
      </c>
      <c r="BU1449" s="301">
        <f t="shared" si="629"/>
        <v>0</v>
      </c>
      <c r="BV1449" s="371">
        <f t="shared" si="630"/>
        <v>0</v>
      </c>
      <c r="BW1449" s="303">
        <f t="shared" si="631"/>
        <v>0</v>
      </c>
      <c r="BX1449" s="304" t="str">
        <f>IF(BW1449=0,"",
IF(SUM($BW$1436:BW1449)=1,BY1449,
IF($BW$1556&gt;SUM($BW$1436:BW1449),_xlfn.CONCAT(", ",BY1449),
IF($BW$1556=SUM($BW$1436:BW1449),_xlfn.CONCAT(" y ",BY1449)))))</f>
        <v/>
      </c>
      <c r="BY1449" s="231" t="s">
        <v>6225</v>
      </c>
      <c r="BZ1449" s="290">
        <f t="shared" si="632"/>
        <v>1</v>
      </c>
      <c r="CA1449" s="291" t="str">
        <f>IF(BZ1449=0,"",
IF(SUM($BZ$1436:BZ1449)=1,CB1449,
IF($BZ$1556&gt;SUM($BZ$1436:BZ1449),_xlfn.CONCAT(", ",CB1449),
IF($BZ$1556=SUM($BZ$1436:BZ1449),_xlfn.CONCAT(" y ",CB1449)))))</f>
        <v>, 14</v>
      </c>
      <c r="CB1449" s="222" t="s">
        <v>6225</v>
      </c>
      <c r="CC1449" s="378">
        <f t="shared" si="633"/>
        <v>0</v>
      </c>
      <c r="CD1449" s="379">
        <f t="shared" si="634"/>
        <v>0</v>
      </c>
      <c r="CE1449" s="380">
        <f t="shared" si="635"/>
        <v>0</v>
      </c>
    </row>
    <row r="1450" spans="1:83" ht="15" customHeight="1">
      <c r="A1450" s="6"/>
      <c r="B1450" s="5"/>
      <c r="C1450" s="85" t="s">
        <v>102</v>
      </c>
      <c r="D1450" s="732" t="str">
        <f>IF(CNGE_2024_M1_Secc1_Sub1!$D56="","",CNGE_2024_M1_Secc1_Sub1!$D56)</f>
        <v>SECRETARIA DE TURISMO Y CULTURA</v>
      </c>
      <c r="E1450" s="733"/>
      <c r="F1450" s="733"/>
      <c r="G1450" s="733"/>
      <c r="H1450" s="733"/>
      <c r="I1450" s="733"/>
      <c r="J1450" s="733"/>
      <c r="K1450" s="733"/>
      <c r="L1450" s="733"/>
      <c r="M1450" s="733"/>
      <c r="N1450" s="733"/>
      <c r="O1450" s="734"/>
      <c r="P1450" s="111"/>
      <c r="Q1450" s="111"/>
      <c r="R1450" s="111"/>
      <c r="S1450" s="111"/>
      <c r="T1450" s="111"/>
      <c r="U1450" s="111"/>
      <c r="V1450" s="111"/>
      <c r="W1450" s="111"/>
      <c r="X1450" s="111"/>
      <c r="Y1450" s="111"/>
      <c r="Z1450" s="111"/>
      <c r="AA1450" s="111"/>
      <c r="AB1450" s="111"/>
      <c r="AC1450" s="111"/>
      <c r="AD1450" s="111"/>
      <c r="AE1450" s="8"/>
      <c r="AG1450" s="269">
        <f t="shared" si="589"/>
        <v>1</v>
      </c>
      <c r="AH1450" s="298">
        <f t="shared" si="590"/>
        <v>0</v>
      </c>
      <c r="AI1450" s="299">
        <f t="shared" si="591"/>
        <v>0</v>
      </c>
      <c r="AJ1450" s="300">
        <f t="shared" si="592"/>
        <v>0</v>
      </c>
      <c r="AK1450" s="301">
        <f t="shared" si="593"/>
        <v>0</v>
      </c>
      <c r="AL1450" s="298">
        <f t="shared" si="594"/>
        <v>0</v>
      </c>
      <c r="AM1450" s="299">
        <f t="shared" si="595"/>
        <v>0</v>
      </c>
      <c r="AN1450" s="300">
        <f t="shared" si="596"/>
        <v>0</v>
      </c>
      <c r="AO1450" s="301">
        <f t="shared" si="597"/>
        <v>0</v>
      </c>
      <c r="AP1450" s="298">
        <f t="shared" si="598"/>
        <v>0</v>
      </c>
      <c r="AQ1450" s="299">
        <f t="shared" si="599"/>
        <v>0</v>
      </c>
      <c r="AR1450" s="300">
        <f t="shared" si="600"/>
        <v>0</v>
      </c>
      <c r="AS1450" s="301">
        <f t="shared" si="601"/>
        <v>0</v>
      </c>
      <c r="AT1450" s="298">
        <f t="shared" si="602"/>
        <v>0</v>
      </c>
      <c r="AU1450" s="299">
        <f t="shared" si="603"/>
        <v>0</v>
      </c>
      <c r="AV1450" s="300">
        <f t="shared" si="604"/>
        <v>0</v>
      </c>
      <c r="AW1450" s="301">
        <f t="shared" si="605"/>
        <v>0</v>
      </c>
      <c r="AX1450" s="298">
        <f t="shared" si="606"/>
        <v>0</v>
      </c>
      <c r="AY1450" s="299">
        <f t="shared" si="607"/>
        <v>0</v>
      </c>
      <c r="AZ1450" s="300">
        <f t="shared" si="608"/>
        <v>0</v>
      </c>
      <c r="BA1450" s="301">
        <f t="shared" si="609"/>
        <v>0</v>
      </c>
      <c r="BB1450" s="298">
        <f t="shared" si="610"/>
        <v>0</v>
      </c>
      <c r="BC1450" s="299">
        <f t="shared" si="611"/>
        <v>0</v>
      </c>
      <c r="BD1450" s="300">
        <f t="shared" si="612"/>
        <v>0</v>
      </c>
      <c r="BE1450" s="301">
        <f t="shared" si="613"/>
        <v>0</v>
      </c>
      <c r="BF1450" s="298">
        <f t="shared" si="614"/>
        <v>0</v>
      </c>
      <c r="BG1450" s="299">
        <f t="shared" si="615"/>
        <v>0</v>
      </c>
      <c r="BH1450" s="300">
        <f t="shared" si="616"/>
        <v>0</v>
      </c>
      <c r="BI1450" s="301">
        <f t="shared" si="617"/>
        <v>0</v>
      </c>
      <c r="BJ1450" s="298">
        <f t="shared" si="618"/>
        <v>0</v>
      </c>
      <c r="BK1450" s="299">
        <f t="shared" si="619"/>
        <v>0</v>
      </c>
      <c r="BL1450" s="300">
        <f t="shared" si="620"/>
        <v>0</v>
      </c>
      <c r="BM1450" s="301">
        <f t="shared" si="621"/>
        <v>0</v>
      </c>
      <c r="BN1450" s="298">
        <f t="shared" si="622"/>
        <v>0</v>
      </c>
      <c r="BO1450" s="299">
        <f t="shared" si="623"/>
        <v>0</v>
      </c>
      <c r="BP1450" s="300">
        <f t="shared" si="624"/>
        <v>0</v>
      </c>
      <c r="BQ1450" s="301">
        <f t="shared" si="625"/>
        <v>0</v>
      </c>
      <c r="BR1450" s="298">
        <f t="shared" si="626"/>
        <v>0</v>
      </c>
      <c r="BS1450" s="299">
        <f t="shared" si="627"/>
        <v>0</v>
      </c>
      <c r="BT1450" s="300">
        <f t="shared" si="628"/>
        <v>0</v>
      </c>
      <c r="BU1450" s="301">
        <f t="shared" si="629"/>
        <v>0</v>
      </c>
      <c r="BV1450" s="371">
        <f t="shared" si="630"/>
        <v>0</v>
      </c>
      <c r="BW1450" s="303">
        <f t="shared" si="631"/>
        <v>0</v>
      </c>
      <c r="BX1450" s="304" t="str">
        <f>IF(BW1450=0,"",
IF(SUM($BW$1436:BW1450)=1,BY1450,
IF($BW$1556&gt;SUM($BW$1436:BW1450),_xlfn.CONCAT(", ",BY1450),
IF($BW$1556=SUM($BW$1436:BW1450),_xlfn.CONCAT(" y ",BY1450)))))</f>
        <v/>
      </c>
      <c r="BY1450" s="231" t="s">
        <v>6226</v>
      </c>
      <c r="BZ1450" s="290">
        <f t="shared" si="632"/>
        <v>1</v>
      </c>
      <c r="CA1450" s="291" t="str">
        <f>IF(BZ1450=0,"",
IF(SUM($BZ$1436:BZ1450)=1,CB1450,
IF($BZ$1556&gt;SUM($BZ$1436:BZ1450),_xlfn.CONCAT(", ",CB1450),
IF($BZ$1556=SUM($BZ$1436:BZ1450),_xlfn.CONCAT(" y ",CB1450)))))</f>
        <v>, 15</v>
      </c>
      <c r="CB1450" s="222" t="s">
        <v>6226</v>
      </c>
      <c r="CC1450" s="378">
        <f t="shared" si="633"/>
        <v>0</v>
      </c>
      <c r="CD1450" s="379">
        <f t="shared" si="634"/>
        <v>0</v>
      </c>
      <c r="CE1450" s="380">
        <f t="shared" si="635"/>
        <v>0</v>
      </c>
    </row>
    <row r="1451" spans="1:83" ht="15" customHeight="1">
      <c r="A1451" s="6"/>
      <c r="B1451" s="5"/>
      <c r="C1451" s="85" t="s">
        <v>103</v>
      </c>
      <c r="D1451" s="732" t="str">
        <f>IF(CNGE_2024_M1_Secc1_Sub1!$D57="","",CNGE_2024_M1_Secc1_Sub1!$D57)</f>
        <v>SECRETARIA DE PROTECCION CIVIL</v>
      </c>
      <c r="E1451" s="733"/>
      <c r="F1451" s="733"/>
      <c r="G1451" s="733"/>
      <c r="H1451" s="733"/>
      <c r="I1451" s="733"/>
      <c r="J1451" s="733"/>
      <c r="K1451" s="733"/>
      <c r="L1451" s="733"/>
      <c r="M1451" s="733"/>
      <c r="N1451" s="733"/>
      <c r="O1451" s="734"/>
      <c r="P1451" s="111"/>
      <c r="Q1451" s="111"/>
      <c r="R1451" s="111"/>
      <c r="S1451" s="111"/>
      <c r="T1451" s="111"/>
      <c r="U1451" s="111"/>
      <c r="V1451" s="111"/>
      <c r="W1451" s="111"/>
      <c r="X1451" s="111"/>
      <c r="Y1451" s="111"/>
      <c r="Z1451" s="111"/>
      <c r="AA1451" s="111"/>
      <c r="AB1451" s="111"/>
      <c r="AC1451" s="111"/>
      <c r="AD1451" s="111"/>
      <c r="AE1451" s="8"/>
      <c r="AG1451" s="269">
        <f t="shared" si="589"/>
        <v>1</v>
      </c>
      <c r="AH1451" s="298">
        <f t="shared" si="590"/>
        <v>0</v>
      </c>
      <c r="AI1451" s="299">
        <f t="shared" si="591"/>
        <v>0</v>
      </c>
      <c r="AJ1451" s="300">
        <f t="shared" si="592"/>
        <v>0</v>
      </c>
      <c r="AK1451" s="301">
        <f t="shared" si="593"/>
        <v>0</v>
      </c>
      <c r="AL1451" s="298">
        <f t="shared" si="594"/>
        <v>0</v>
      </c>
      <c r="AM1451" s="299">
        <f t="shared" si="595"/>
        <v>0</v>
      </c>
      <c r="AN1451" s="300">
        <f t="shared" si="596"/>
        <v>0</v>
      </c>
      <c r="AO1451" s="301">
        <f t="shared" si="597"/>
        <v>0</v>
      </c>
      <c r="AP1451" s="298">
        <f t="shared" si="598"/>
        <v>0</v>
      </c>
      <c r="AQ1451" s="299">
        <f t="shared" si="599"/>
        <v>0</v>
      </c>
      <c r="AR1451" s="300">
        <f t="shared" si="600"/>
        <v>0</v>
      </c>
      <c r="AS1451" s="301">
        <f t="shared" si="601"/>
        <v>0</v>
      </c>
      <c r="AT1451" s="298">
        <f t="shared" si="602"/>
        <v>0</v>
      </c>
      <c r="AU1451" s="299">
        <f t="shared" si="603"/>
        <v>0</v>
      </c>
      <c r="AV1451" s="300">
        <f t="shared" si="604"/>
        <v>0</v>
      </c>
      <c r="AW1451" s="301">
        <f t="shared" si="605"/>
        <v>0</v>
      </c>
      <c r="AX1451" s="298">
        <f t="shared" si="606"/>
        <v>0</v>
      </c>
      <c r="AY1451" s="299">
        <f t="shared" si="607"/>
        <v>0</v>
      </c>
      <c r="AZ1451" s="300">
        <f t="shared" si="608"/>
        <v>0</v>
      </c>
      <c r="BA1451" s="301">
        <f t="shared" si="609"/>
        <v>0</v>
      </c>
      <c r="BB1451" s="298">
        <f t="shared" si="610"/>
        <v>0</v>
      </c>
      <c r="BC1451" s="299">
        <f t="shared" si="611"/>
        <v>0</v>
      </c>
      <c r="BD1451" s="300">
        <f t="shared" si="612"/>
        <v>0</v>
      </c>
      <c r="BE1451" s="301">
        <f t="shared" si="613"/>
        <v>0</v>
      </c>
      <c r="BF1451" s="298">
        <f t="shared" si="614"/>
        <v>0</v>
      </c>
      <c r="BG1451" s="299">
        <f t="shared" si="615"/>
        <v>0</v>
      </c>
      <c r="BH1451" s="300">
        <f t="shared" si="616"/>
        <v>0</v>
      </c>
      <c r="BI1451" s="301">
        <f t="shared" si="617"/>
        <v>0</v>
      </c>
      <c r="BJ1451" s="298">
        <f t="shared" si="618"/>
        <v>0</v>
      </c>
      <c r="BK1451" s="299">
        <f t="shared" si="619"/>
        <v>0</v>
      </c>
      <c r="BL1451" s="300">
        <f t="shared" si="620"/>
        <v>0</v>
      </c>
      <c r="BM1451" s="301">
        <f t="shared" si="621"/>
        <v>0</v>
      </c>
      <c r="BN1451" s="298">
        <f t="shared" si="622"/>
        <v>0</v>
      </c>
      <c r="BO1451" s="299">
        <f t="shared" si="623"/>
        <v>0</v>
      </c>
      <c r="BP1451" s="300">
        <f t="shared" si="624"/>
        <v>0</v>
      </c>
      <c r="BQ1451" s="301">
        <f t="shared" si="625"/>
        <v>0</v>
      </c>
      <c r="BR1451" s="298">
        <f t="shared" si="626"/>
        <v>0</v>
      </c>
      <c r="BS1451" s="299">
        <f t="shared" si="627"/>
        <v>0</v>
      </c>
      <c r="BT1451" s="300">
        <f t="shared" si="628"/>
        <v>0</v>
      </c>
      <c r="BU1451" s="301">
        <f t="shared" si="629"/>
        <v>0</v>
      </c>
      <c r="BV1451" s="371">
        <f t="shared" si="630"/>
        <v>0</v>
      </c>
      <c r="BW1451" s="303">
        <f t="shared" si="631"/>
        <v>0</v>
      </c>
      <c r="BX1451" s="304" t="str">
        <f>IF(BW1451=0,"",
IF(SUM($BW$1436:BW1451)=1,BY1451,
IF($BW$1556&gt;SUM($BW$1436:BW1451),_xlfn.CONCAT(", ",BY1451),
IF($BW$1556=SUM($BW$1436:BW1451),_xlfn.CONCAT(" y ",BY1451)))))</f>
        <v/>
      </c>
      <c r="BY1451" s="231" t="s">
        <v>6227</v>
      </c>
      <c r="BZ1451" s="290">
        <f t="shared" si="632"/>
        <v>1</v>
      </c>
      <c r="CA1451" s="291" t="str">
        <f>IF(BZ1451=0,"",
IF(SUM($BZ$1436:BZ1451)=1,CB1451,
IF($BZ$1556&gt;SUM($BZ$1436:BZ1451),_xlfn.CONCAT(", ",CB1451),
IF($BZ$1556=SUM($BZ$1436:BZ1451),_xlfn.CONCAT(" y ",CB1451)))))</f>
        <v>, 16</v>
      </c>
      <c r="CB1451" s="222" t="s">
        <v>6227</v>
      </c>
      <c r="CC1451" s="378">
        <f t="shared" si="633"/>
        <v>0</v>
      </c>
      <c r="CD1451" s="379">
        <f t="shared" si="634"/>
        <v>0</v>
      </c>
      <c r="CE1451" s="380">
        <f t="shared" si="635"/>
        <v>0</v>
      </c>
    </row>
    <row r="1452" spans="1:83" ht="15" customHeight="1">
      <c r="A1452" s="6"/>
      <c r="B1452" s="5"/>
      <c r="C1452" s="85" t="s">
        <v>104</v>
      </c>
      <c r="D1452" s="732" t="str">
        <f>IF(CNGE_2024_M1_Secc1_Sub1!$D58="","",CNGE_2024_M1_Secc1_Sub1!$D58)</f>
        <v>SECRETARIA DE MEDIO AMBIENTE</v>
      </c>
      <c r="E1452" s="733"/>
      <c r="F1452" s="733"/>
      <c r="G1452" s="733"/>
      <c r="H1452" s="733"/>
      <c r="I1452" s="733"/>
      <c r="J1452" s="733"/>
      <c r="K1452" s="733"/>
      <c r="L1452" s="733"/>
      <c r="M1452" s="733"/>
      <c r="N1452" s="733"/>
      <c r="O1452" s="734"/>
      <c r="P1452" s="111"/>
      <c r="Q1452" s="111"/>
      <c r="R1452" s="111"/>
      <c r="S1452" s="111"/>
      <c r="T1452" s="111"/>
      <c r="U1452" s="111"/>
      <c r="V1452" s="111"/>
      <c r="W1452" s="111"/>
      <c r="X1452" s="111"/>
      <c r="Y1452" s="111"/>
      <c r="Z1452" s="111"/>
      <c r="AA1452" s="111"/>
      <c r="AB1452" s="111"/>
      <c r="AC1452" s="111"/>
      <c r="AD1452" s="111"/>
      <c r="AE1452" s="8"/>
      <c r="AG1452" s="269">
        <f t="shared" si="589"/>
        <v>1</v>
      </c>
      <c r="AH1452" s="298">
        <f t="shared" si="590"/>
        <v>0</v>
      </c>
      <c r="AI1452" s="299">
        <f t="shared" si="591"/>
        <v>0</v>
      </c>
      <c r="AJ1452" s="300">
        <f t="shared" si="592"/>
        <v>0</v>
      </c>
      <c r="AK1452" s="301">
        <f t="shared" si="593"/>
        <v>0</v>
      </c>
      <c r="AL1452" s="298">
        <f t="shared" si="594"/>
        <v>0</v>
      </c>
      <c r="AM1452" s="299">
        <f t="shared" si="595"/>
        <v>0</v>
      </c>
      <c r="AN1452" s="300">
        <f t="shared" si="596"/>
        <v>0</v>
      </c>
      <c r="AO1452" s="301">
        <f t="shared" si="597"/>
        <v>0</v>
      </c>
      <c r="AP1452" s="298">
        <f t="shared" si="598"/>
        <v>0</v>
      </c>
      <c r="AQ1452" s="299">
        <f t="shared" si="599"/>
        <v>0</v>
      </c>
      <c r="AR1452" s="300">
        <f t="shared" si="600"/>
        <v>0</v>
      </c>
      <c r="AS1452" s="301">
        <f t="shared" si="601"/>
        <v>0</v>
      </c>
      <c r="AT1452" s="298">
        <f t="shared" si="602"/>
        <v>0</v>
      </c>
      <c r="AU1452" s="299">
        <f t="shared" si="603"/>
        <v>0</v>
      </c>
      <c r="AV1452" s="300">
        <f t="shared" si="604"/>
        <v>0</v>
      </c>
      <c r="AW1452" s="301">
        <f t="shared" si="605"/>
        <v>0</v>
      </c>
      <c r="AX1452" s="298">
        <f t="shared" si="606"/>
        <v>0</v>
      </c>
      <c r="AY1452" s="299">
        <f t="shared" si="607"/>
        <v>0</v>
      </c>
      <c r="AZ1452" s="300">
        <f t="shared" si="608"/>
        <v>0</v>
      </c>
      <c r="BA1452" s="301">
        <f t="shared" si="609"/>
        <v>0</v>
      </c>
      <c r="BB1452" s="298">
        <f t="shared" si="610"/>
        <v>0</v>
      </c>
      <c r="BC1452" s="299">
        <f t="shared" si="611"/>
        <v>0</v>
      </c>
      <c r="BD1452" s="300">
        <f t="shared" si="612"/>
        <v>0</v>
      </c>
      <c r="BE1452" s="301">
        <f t="shared" si="613"/>
        <v>0</v>
      </c>
      <c r="BF1452" s="298">
        <f t="shared" si="614"/>
        <v>0</v>
      </c>
      <c r="BG1452" s="299">
        <f t="shared" si="615"/>
        <v>0</v>
      </c>
      <c r="BH1452" s="300">
        <f t="shared" si="616"/>
        <v>0</v>
      </c>
      <c r="BI1452" s="301">
        <f t="shared" si="617"/>
        <v>0</v>
      </c>
      <c r="BJ1452" s="298">
        <f t="shared" si="618"/>
        <v>0</v>
      </c>
      <c r="BK1452" s="299">
        <f t="shared" si="619"/>
        <v>0</v>
      </c>
      <c r="BL1452" s="300">
        <f t="shared" si="620"/>
        <v>0</v>
      </c>
      <c r="BM1452" s="301">
        <f t="shared" si="621"/>
        <v>0</v>
      </c>
      <c r="BN1452" s="298">
        <f t="shared" si="622"/>
        <v>0</v>
      </c>
      <c r="BO1452" s="299">
        <f t="shared" si="623"/>
        <v>0</v>
      </c>
      <c r="BP1452" s="300">
        <f t="shared" si="624"/>
        <v>0</v>
      </c>
      <c r="BQ1452" s="301">
        <f t="shared" si="625"/>
        <v>0</v>
      </c>
      <c r="BR1452" s="298">
        <f t="shared" si="626"/>
        <v>0</v>
      </c>
      <c r="BS1452" s="299">
        <f t="shared" si="627"/>
        <v>0</v>
      </c>
      <c r="BT1452" s="300">
        <f t="shared" si="628"/>
        <v>0</v>
      </c>
      <c r="BU1452" s="301">
        <f t="shared" si="629"/>
        <v>0</v>
      </c>
      <c r="BV1452" s="371">
        <f t="shared" si="630"/>
        <v>0</v>
      </c>
      <c r="BW1452" s="303">
        <f t="shared" si="631"/>
        <v>0</v>
      </c>
      <c r="BX1452" s="304" t="str">
        <f>IF(BW1452=0,"",
IF(SUM($BW$1436:BW1452)=1,BY1452,
IF($BW$1556&gt;SUM($BW$1436:BW1452),_xlfn.CONCAT(", ",BY1452),
IF($BW$1556=SUM($BW$1436:BW1452),_xlfn.CONCAT(" y ",BY1452)))))</f>
        <v/>
      </c>
      <c r="BY1452" s="231" t="s">
        <v>6228</v>
      </c>
      <c r="BZ1452" s="290">
        <f t="shared" si="632"/>
        <v>1</v>
      </c>
      <c r="CA1452" s="291" t="str">
        <f>IF(BZ1452=0,"",
IF(SUM($BZ$1436:BZ1452)=1,CB1452,
IF($BZ$1556&gt;SUM($BZ$1436:BZ1452),_xlfn.CONCAT(", ",CB1452),
IF($BZ$1556=SUM($BZ$1436:BZ1452),_xlfn.CONCAT(" y ",CB1452)))))</f>
        <v>, 17</v>
      </c>
      <c r="CB1452" s="222" t="s">
        <v>6228</v>
      </c>
      <c r="CC1452" s="378">
        <f t="shared" si="633"/>
        <v>0</v>
      </c>
      <c r="CD1452" s="379">
        <f t="shared" si="634"/>
        <v>0</v>
      </c>
      <c r="CE1452" s="380">
        <f t="shared" si="635"/>
        <v>0</v>
      </c>
    </row>
    <row r="1453" spans="1:83" ht="15" customHeight="1">
      <c r="A1453" s="6"/>
      <c r="B1453" s="5"/>
      <c r="C1453" s="85" t="s">
        <v>105</v>
      </c>
      <c r="D1453" s="732" t="str">
        <f>IF(CNGE_2024_M1_Secc1_Sub1!$D59="","",CNGE_2024_M1_Secc1_Sub1!$D59)</f>
        <v>SERVICIOS DE SALUD DE VERACRUZ</v>
      </c>
      <c r="E1453" s="733"/>
      <c r="F1453" s="733"/>
      <c r="G1453" s="733"/>
      <c r="H1453" s="733"/>
      <c r="I1453" s="733"/>
      <c r="J1453" s="733"/>
      <c r="K1453" s="733"/>
      <c r="L1453" s="733"/>
      <c r="M1453" s="733"/>
      <c r="N1453" s="733"/>
      <c r="O1453" s="734"/>
      <c r="P1453" s="111"/>
      <c r="Q1453" s="111"/>
      <c r="R1453" s="111"/>
      <c r="S1453" s="111"/>
      <c r="T1453" s="111"/>
      <c r="U1453" s="111"/>
      <c r="V1453" s="111"/>
      <c r="W1453" s="111"/>
      <c r="X1453" s="111"/>
      <c r="Y1453" s="111"/>
      <c r="Z1453" s="111"/>
      <c r="AA1453" s="111"/>
      <c r="AB1453" s="111"/>
      <c r="AC1453" s="111"/>
      <c r="AD1453" s="111"/>
      <c r="AE1453" s="8"/>
      <c r="AG1453" s="269">
        <f t="shared" si="589"/>
        <v>1</v>
      </c>
      <c r="AH1453" s="298">
        <f t="shared" si="590"/>
        <v>0</v>
      </c>
      <c r="AI1453" s="299">
        <f t="shared" si="591"/>
        <v>0</v>
      </c>
      <c r="AJ1453" s="300">
        <f t="shared" si="592"/>
        <v>0</v>
      </c>
      <c r="AK1453" s="301">
        <f t="shared" si="593"/>
        <v>0</v>
      </c>
      <c r="AL1453" s="298">
        <f t="shared" si="594"/>
        <v>0</v>
      </c>
      <c r="AM1453" s="299">
        <f t="shared" si="595"/>
        <v>0</v>
      </c>
      <c r="AN1453" s="300">
        <f t="shared" si="596"/>
        <v>0</v>
      </c>
      <c r="AO1453" s="301">
        <f t="shared" si="597"/>
        <v>0</v>
      </c>
      <c r="AP1453" s="298">
        <f t="shared" si="598"/>
        <v>0</v>
      </c>
      <c r="AQ1453" s="299">
        <f t="shared" si="599"/>
        <v>0</v>
      </c>
      <c r="AR1453" s="300">
        <f t="shared" si="600"/>
        <v>0</v>
      </c>
      <c r="AS1453" s="301">
        <f t="shared" si="601"/>
        <v>0</v>
      </c>
      <c r="AT1453" s="298">
        <f t="shared" si="602"/>
        <v>0</v>
      </c>
      <c r="AU1453" s="299">
        <f t="shared" si="603"/>
        <v>0</v>
      </c>
      <c r="AV1453" s="300">
        <f t="shared" si="604"/>
        <v>0</v>
      </c>
      <c r="AW1453" s="301">
        <f t="shared" si="605"/>
        <v>0</v>
      </c>
      <c r="AX1453" s="298">
        <f t="shared" si="606"/>
        <v>0</v>
      </c>
      <c r="AY1453" s="299">
        <f t="shared" si="607"/>
        <v>0</v>
      </c>
      <c r="AZ1453" s="300">
        <f t="shared" si="608"/>
        <v>0</v>
      </c>
      <c r="BA1453" s="301">
        <f t="shared" si="609"/>
        <v>0</v>
      </c>
      <c r="BB1453" s="298">
        <f t="shared" si="610"/>
        <v>0</v>
      </c>
      <c r="BC1453" s="299">
        <f t="shared" si="611"/>
        <v>0</v>
      </c>
      <c r="BD1453" s="300">
        <f t="shared" si="612"/>
        <v>0</v>
      </c>
      <c r="BE1453" s="301">
        <f t="shared" si="613"/>
        <v>0</v>
      </c>
      <c r="BF1453" s="298">
        <f t="shared" si="614"/>
        <v>0</v>
      </c>
      <c r="BG1453" s="299">
        <f t="shared" si="615"/>
        <v>0</v>
      </c>
      <c r="BH1453" s="300">
        <f t="shared" si="616"/>
        <v>0</v>
      </c>
      <c r="BI1453" s="301">
        <f t="shared" si="617"/>
        <v>0</v>
      </c>
      <c r="BJ1453" s="298">
        <f t="shared" si="618"/>
        <v>0</v>
      </c>
      <c r="BK1453" s="299">
        <f t="shared" si="619"/>
        <v>0</v>
      </c>
      <c r="BL1453" s="300">
        <f t="shared" si="620"/>
        <v>0</v>
      </c>
      <c r="BM1453" s="301">
        <f t="shared" si="621"/>
        <v>0</v>
      </c>
      <c r="BN1453" s="298">
        <f t="shared" si="622"/>
        <v>0</v>
      </c>
      <c r="BO1453" s="299">
        <f t="shared" si="623"/>
        <v>0</v>
      </c>
      <c r="BP1453" s="300">
        <f t="shared" si="624"/>
        <v>0</v>
      </c>
      <c r="BQ1453" s="301">
        <f t="shared" si="625"/>
        <v>0</v>
      </c>
      <c r="BR1453" s="298">
        <f t="shared" si="626"/>
        <v>0</v>
      </c>
      <c r="BS1453" s="299">
        <f t="shared" si="627"/>
        <v>0</v>
      </c>
      <c r="BT1453" s="300">
        <f t="shared" si="628"/>
        <v>0</v>
      </c>
      <c r="BU1453" s="301">
        <f t="shared" si="629"/>
        <v>0</v>
      </c>
      <c r="BV1453" s="371">
        <f t="shared" si="630"/>
        <v>0</v>
      </c>
      <c r="BW1453" s="303">
        <f t="shared" si="631"/>
        <v>0</v>
      </c>
      <c r="BX1453" s="304" t="str">
        <f>IF(BW1453=0,"",
IF(SUM($BW$1436:BW1453)=1,BY1453,
IF($BW$1556&gt;SUM($BW$1436:BW1453),_xlfn.CONCAT(", ",BY1453),
IF($BW$1556=SUM($BW$1436:BW1453),_xlfn.CONCAT(" y ",BY1453)))))</f>
        <v/>
      </c>
      <c r="BY1453" s="231" t="s">
        <v>6229</v>
      </c>
      <c r="BZ1453" s="290">
        <f t="shared" si="632"/>
        <v>1</v>
      </c>
      <c r="CA1453" s="291" t="str">
        <f>IF(BZ1453=0,"",
IF(SUM($BZ$1436:BZ1453)=1,CB1453,
IF($BZ$1556&gt;SUM($BZ$1436:BZ1453),_xlfn.CONCAT(", ",CB1453),
IF($BZ$1556=SUM($BZ$1436:BZ1453),_xlfn.CONCAT(" y ",CB1453)))))</f>
        <v>, 18</v>
      </c>
      <c r="CB1453" s="222" t="s">
        <v>6229</v>
      </c>
      <c r="CC1453" s="378">
        <f t="shared" si="633"/>
        <v>0</v>
      </c>
      <c r="CD1453" s="379">
        <f t="shared" si="634"/>
        <v>0</v>
      </c>
      <c r="CE1453" s="380">
        <f t="shared" si="635"/>
        <v>0</v>
      </c>
    </row>
    <row r="1454" spans="1:83" ht="15" customHeight="1">
      <c r="A1454" s="6"/>
      <c r="B1454" s="5"/>
      <c r="C1454" s="85" t="s">
        <v>106</v>
      </c>
      <c r="D1454" s="732" t="str">
        <f>IF(CNGE_2024_M1_Secc1_Sub1!$D60="","",CNGE_2024_M1_Secc1_Sub1!$D60)</f>
        <v>SISTEMA PARA EL DESARROLLO INTEGRAL DE LA FAMILIA</v>
      </c>
      <c r="E1454" s="733"/>
      <c r="F1454" s="733"/>
      <c r="G1454" s="733"/>
      <c r="H1454" s="733"/>
      <c r="I1454" s="733"/>
      <c r="J1454" s="733"/>
      <c r="K1454" s="733"/>
      <c r="L1454" s="733"/>
      <c r="M1454" s="733"/>
      <c r="N1454" s="733"/>
      <c r="O1454" s="734"/>
      <c r="P1454" s="111"/>
      <c r="Q1454" s="111"/>
      <c r="R1454" s="111"/>
      <c r="S1454" s="111"/>
      <c r="T1454" s="111"/>
      <c r="U1454" s="111"/>
      <c r="V1454" s="111"/>
      <c r="W1454" s="111"/>
      <c r="X1454" s="111"/>
      <c r="Y1454" s="111"/>
      <c r="Z1454" s="111"/>
      <c r="AA1454" s="111"/>
      <c r="AB1454" s="111"/>
      <c r="AC1454" s="111"/>
      <c r="AD1454" s="111"/>
      <c r="AE1454" s="8"/>
      <c r="AG1454" s="269">
        <f t="shared" si="589"/>
        <v>1</v>
      </c>
      <c r="AH1454" s="298">
        <f t="shared" si="590"/>
        <v>0</v>
      </c>
      <c r="AI1454" s="299">
        <f t="shared" si="591"/>
        <v>0</v>
      </c>
      <c r="AJ1454" s="300">
        <f t="shared" si="592"/>
        <v>0</v>
      </c>
      <c r="AK1454" s="301">
        <f t="shared" si="593"/>
        <v>0</v>
      </c>
      <c r="AL1454" s="298">
        <f t="shared" si="594"/>
        <v>0</v>
      </c>
      <c r="AM1454" s="299">
        <f t="shared" si="595"/>
        <v>0</v>
      </c>
      <c r="AN1454" s="300">
        <f t="shared" si="596"/>
        <v>0</v>
      </c>
      <c r="AO1454" s="301">
        <f t="shared" si="597"/>
        <v>0</v>
      </c>
      <c r="AP1454" s="298">
        <f t="shared" si="598"/>
        <v>0</v>
      </c>
      <c r="AQ1454" s="299">
        <f t="shared" si="599"/>
        <v>0</v>
      </c>
      <c r="AR1454" s="300">
        <f t="shared" si="600"/>
        <v>0</v>
      </c>
      <c r="AS1454" s="301">
        <f t="shared" si="601"/>
        <v>0</v>
      </c>
      <c r="AT1454" s="298">
        <f t="shared" si="602"/>
        <v>0</v>
      </c>
      <c r="AU1454" s="299">
        <f t="shared" si="603"/>
        <v>0</v>
      </c>
      <c r="AV1454" s="300">
        <f t="shared" si="604"/>
        <v>0</v>
      </c>
      <c r="AW1454" s="301">
        <f t="shared" si="605"/>
        <v>0</v>
      </c>
      <c r="AX1454" s="298">
        <f t="shared" si="606"/>
        <v>0</v>
      </c>
      <c r="AY1454" s="299">
        <f t="shared" si="607"/>
        <v>0</v>
      </c>
      <c r="AZ1454" s="300">
        <f t="shared" si="608"/>
        <v>0</v>
      </c>
      <c r="BA1454" s="301">
        <f t="shared" si="609"/>
        <v>0</v>
      </c>
      <c r="BB1454" s="298">
        <f t="shared" si="610"/>
        <v>0</v>
      </c>
      <c r="BC1454" s="299">
        <f t="shared" si="611"/>
        <v>0</v>
      </c>
      <c r="BD1454" s="300">
        <f t="shared" si="612"/>
        <v>0</v>
      </c>
      <c r="BE1454" s="301">
        <f t="shared" si="613"/>
        <v>0</v>
      </c>
      <c r="BF1454" s="298">
        <f t="shared" si="614"/>
        <v>0</v>
      </c>
      <c r="BG1454" s="299">
        <f t="shared" si="615"/>
        <v>0</v>
      </c>
      <c r="BH1454" s="300">
        <f t="shared" si="616"/>
        <v>0</v>
      </c>
      <c r="BI1454" s="301">
        <f t="shared" si="617"/>
        <v>0</v>
      </c>
      <c r="BJ1454" s="298">
        <f t="shared" si="618"/>
        <v>0</v>
      </c>
      <c r="BK1454" s="299">
        <f t="shared" si="619"/>
        <v>0</v>
      </c>
      <c r="BL1454" s="300">
        <f t="shared" si="620"/>
        <v>0</v>
      </c>
      <c r="BM1454" s="301">
        <f t="shared" si="621"/>
        <v>0</v>
      </c>
      <c r="BN1454" s="298">
        <f t="shared" si="622"/>
        <v>0</v>
      </c>
      <c r="BO1454" s="299">
        <f t="shared" si="623"/>
        <v>0</v>
      </c>
      <c r="BP1454" s="300">
        <f t="shared" si="624"/>
        <v>0</v>
      </c>
      <c r="BQ1454" s="301">
        <f t="shared" si="625"/>
        <v>0</v>
      </c>
      <c r="BR1454" s="298">
        <f t="shared" si="626"/>
        <v>0</v>
      </c>
      <c r="BS1454" s="299">
        <f t="shared" si="627"/>
        <v>0</v>
      </c>
      <c r="BT1454" s="300">
        <f t="shared" si="628"/>
        <v>0</v>
      </c>
      <c r="BU1454" s="301">
        <f t="shared" si="629"/>
        <v>0</v>
      </c>
      <c r="BV1454" s="371">
        <f t="shared" si="630"/>
        <v>0</v>
      </c>
      <c r="BW1454" s="303">
        <f t="shared" si="631"/>
        <v>0</v>
      </c>
      <c r="BX1454" s="304" t="str">
        <f>IF(BW1454=0,"",
IF(SUM($BW$1436:BW1454)=1,BY1454,
IF($BW$1556&gt;SUM($BW$1436:BW1454),_xlfn.CONCAT(", ",BY1454),
IF($BW$1556=SUM($BW$1436:BW1454),_xlfn.CONCAT(" y ",BY1454)))))</f>
        <v/>
      </c>
      <c r="BY1454" s="231" t="s">
        <v>6230</v>
      </c>
      <c r="BZ1454" s="290">
        <f t="shared" si="632"/>
        <v>1</v>
      </c>
      <c r="CA1454" s="291" t="str">
        <f>IF(BZ1454=0,"",
IF(SUM($BZ$1436:BZ1454)=1,CB1454,
IF($BZ$1556&gt;SUM($BZ$1436:BZ1454),_xlfn.CONCAT(", ",CB1454),
IF($BZ$1556=SUM($BZ$1436:BZ1454),_xlfn.CONCAT(" y ",CB1454)))))</f>
        <v>, 19</v>
      </c>
      <c r="CB1454" s="222" t="s">
        <v>6230</v>
      </c>
      <c r="CC1454" s="378">
        <f t="shared" si="633"/>
        <v>0</v>
      </c>
      <c r="CD1454" s="379">
        <f t="shared" si="634"/>
        <v>0</v>
      </c>
      <c r="CE1454" s="380">
        <f t="shared" si="635"/>
        <v>0</v>
      </c>
    </row>
    <row r="1455" spans="1:83" ht="15" customHeight="1">
      <c r="A1455" s="6"/>
      <c r="B1455" s="5"/>
      <c r="C1455" s="85" t="s">
        <v>107</v>
      </c>
      <c r="D1455" s="732" t="str">
        <f>IF(CNGE_2024_M1_Secc1_Sub1!$D61="","",CNGE_2024_M1_Secc1_Sub1!$D61)</f>
        <v>COMISION DE ARBITRAJE MEDICO</v>
      </c>
      <c r="E1455" s="733"/>
      <c r="F1455" s="733"/>
      <c r="G1455" s="733"/>
      <c r="H1455" s="733"/>
      <c r="I1455" s="733"/>
      <c r="J1455" s="733"/>
      <c r="K1455" s="733"/>
      <c r="L1455" s="733"/>
      <c r="M1455" s="733"/>
      <c r="N1455" s="733"/>
      <c r="O1455" s="734"/>
      <c r="P1455" s="111"/>
      <c r="Q1455" s="111"/>
      <c r="R1455" s="111"/>
      <c r="S1455" s="111"/>
      <c r="T1455" s="111"/>
      <c r="U1455" s="111"/>
      <c r="V1455" s="111"/>
      <c r="W1455" s="111"/>
      <c r="X1455" s="111"/>
      <c r="Y1455" s="111"/>
      <c r="Z1455" s="111"/>
      <c r="AA1455" s="111"/>
      <c r="AB1455" s="111"/>
      <c r="AC1455" s="111"/>
      <c r="AD1455" s="111"/>
      <c r="AE1455" s="8"/>
      <c r="AG1455" s="269">
        <f t="shared" si="589"/>
        <v>1</v>
      </c>
      <c r="AH1455" s="298">
        <f t="shared" si="590"/>
        <v>0</v>
      </c>
      <c r="AI1455" s="299">
        <f t="shared" si="591"/>
        <v>0</v>
      </c>
      <c r="AJ1455" s="300">
        <f t="shared" si="592"/>
        <v>0</v>
      </c>
      <c r="AK1455" s="301">
        <f t="shared" si="593"/>
        <v>0</v>
      </c>
      <c r="AL1455" s="298">
        <f t="shared" si="594"/>
        <v>0</v>
      </c>
      <c r="AM1455" s="299">
        <f t="shared" si="595"/>
        <v>0</v>
      </c>
      <c r="AN1455" s="300">
        <f t="shared" si="596"/>
        <v>0</v>
      </c>
      <c r="AO1455" s="301">
        <f t="shared" si="597"/>
        <v>0</v>
      </c>
      <c r="AP1455" s="298">
        <f t="shared" si="598"/>
        <v>0</v>
      </c>
      <c r="AQ1455" s="299">
        <f t="shared" si="599"/>
        <v>0</v>
      </c>
      <c r="AR1455" s="300">
        <f t="shared" si="600"/>
        <v>0</v>
      </c>
      <c r="AS1455" s="301">
        <f t="shared" si="601"/>
        <v>0</v>
      </c>
      <c r="AT1455" s="298">
        <f t="shared" si="602"/>
        <v>0</v>
      </c>
      <c r="AU1455" s="299">
        <f t="shared" si="603"/>
        <v>0</v>
      </c>
      <c r="AV1455" s="300">
        <f t="shared" si="604"/>
        <v>0</v>
      </c>
      <c r="AW1455" s="301">
        <f t="shared" si="605"/>
        <v>0</v>
      </c>
      <c r="AX1455" s="298">
        <f t="shared" si="606"/>
        <v>0</v>
      </c>
      <c r="AY1455" s="299">
        <f t="shared" si="607"/>
        <v>0</v>
      </c>
      <c r="AZ1455" s="300">
        <f t="shared" si="608"/>
        <v>0</v>
      </c>
      <c r="BA1455" s="301">
        <f t="shared" si="609"/>
        <v>0</v>
      </c>
      <c r="BB1455" s="298">
        <f t="shared" si="610"/>
        <v>0</v>
      </c>
      <c r="BC1455" s="299">
        <f t="shared" si="611"/>
        <v>0</v>
      </c>
      <c r="BD1455" s="300">
        <f t="shared" si="612"/>
        <v>0</v>
      </c>
      <c r="BE1455" s="301">
        <f t="shared" si="613"/>
        <v>0</v>
      </c>
      <c r="BF1455" s="298">
        <f t="shared" si="614"/>
        <v>0</v>
      </c>
      <c r="BG1455" s="299">
        <f t="shared" si="615"/>
        <v>0</v>
      </c>
      <c r="BH1455" s="300">
        <f t="shared" si="616"/>
        <v>0</v>
      </c>
      <c r="BI1455" s="301">
        <f t="shared" si="617"/>
        <v>0</v>
      </c>
      <c r="BJ1455" s="298">
        <f t="shared" si="618"/>
        <v>0</v>
      </c>
      <c r="BK1455" s="299">
        <f t="shared" si="619"/>
        <v>0</v>
      </c>
      <c r="BL1455" s="300">
        <f t="shared" si="620"/>
        <v>0</v>
      </c>
      <c r="BM1455" s="301">
        <f t="shared" si="621"/>
        <v>0</v>
      </c>
      <c r="BN1455" s="298">
        <f t="shared" si="622"/>
        <v>0</v>
      </c>
      <c r="BO1455" s="299">
        <f t="shared" si="623"/>
        <v>0</v>
      </c>
      <c r="BP1455" s="300">
        <f t="shared" si="624"/>
        <v>0</v>
      </c>
      <c r="BQ1455" s="301">
        <f t="shared" si="625"/>
        <v>0</v>
      </c>
      <c r="BR1455" s="298">
        <f t="shared" si="626"/>
        <v>0</v>
      </c>
      <c r="BS1455" s="299">
        <f t="shared" si="627"/>
        <v>0</v>
      </c>
      <c r="BT1455" s="300">
        <f t="shared" si="628"/>
        <v>0</v>
      </c>
      <c r="BU1455" s="301">
        <f t="shared" si="629"/>
        <v>0</v>
      </c>
      <c r="BV1455" s="371">
        <f t="shared" si="630"/>
        <v>0</v>
      </c>
      <c r="BW1455" s="303">
        <f t="shared" si="631"/>
        <v>0</v>
      </c>
      <c r="BX1455" s="304" t="str">
        <f>IF(BW1455=0,"",
IF(SUM($BW$1436:BW1455)=1,BY1455,
IF($BW$1556&gt;SUM($BW$1436:BW1455),_xlfn.CONCAT(", ",BY1455),
IF($BW$1556=SUM($BW$1436:BW1455),_xlfn.CONCAT(" y ",BY1455)))))</f>
        <v/>
      </c>
      <c r="BY1455" s="231" t="s">
        <v>6231</v>
      </c>
      <c r="BZ1455" s="290">
        <f t="shared" si="632"/>
        <v>1</v>
      </c>
      <c r="CA1455" s="291" t="str">
        <f>IF(BZ1455=0,"",
IF(SUM($BZ$1436:BZ1455)=1,CB1455,
IF($BZ$1556&gt;SUM($BZ$1436:BZ1455),_xlfn.CONCAT(", ",CB1455),
IF($BZ$1556=SUM($BZ$1436:BZ1455),_xlfn.CONCAT(" y ",CB1455)))))</f>
        <v>, 20</v>
      </c>
      <c r="CB1455" s="222" t="s">
        <v>6231</v>
      </c>
      <c r="CC1455" s="378">
        <f t="shared" si="633"/>
        <v>0</v>
      </c>
      <c r="CD1455" s="379">
        <f t="shared" si="634"/>
        <v>0</v>
      </c>
      <c r="CE1455" s="380">
        <f t="shared" si="635"/>
        <v>0</v>
      </c>
    </row>
    <row r="1456" spans="1:83" ht="15" customHeight="1">
      <c r="A1456" s="6"/>
      <c r="B1456" s="5"/>
      <c r="C1456" s="85" t="s">
        <v>108</v>
      </c>
      <c r="D1456" s="732" t="str">
        <f>IF(CNGE_2024_M1_Secc1_Sub1!$D62="","",CNGE_2024_M1_Secc1_Sub1!$D62)</f>
        <v>ACADEMIA VERACRUZANA DE LAS LENGUAS INDIGENAS</v>
      </c>
      <c r="E1456" s="733"/>
      <c r="F1456" s="733"/>
      <c r="G1456" s="733"/>
      <c r="H1456" s="733"/>
      <c r="I1456" s="733"/>
      <c r="J1456" s="733"/>
      <c r="K1456" s="733"/>
      <c r="L1456" s="733"/>
      <c r="M1456" s="733"/>
      <c r="N1456" s="733"/>
      <c r="O1456" s="734"/>
      <c r="P1456" s="111"/>
      <c r="Q1456" s="111"/>
      <c r="R1456" s="111"/>
      <c r="S1456" s="111"/>
      <c r="T1456" s="111"/>
      <c r="U1456" s="111"/>
      <c r="V1456" s="111"/>
      <c r="W1456" s="111"/>
      <c r="X1456" s="111"/>
      <c r="Y1456" s="111"/>
      <c r="Z1456" s="111"/>
      <c r="AA1456" s="111"/>
      <c r="AB1456" s="111"/>
      <c r="AC1456" s="111"/>
      <c r="AD1456" s="111"/>
      <c r="AE1456" s="8"/>
      <c r="AG1456" s="269">
        <f t="shared" si="589"/>
        <v>1</v>
      </c>
      <c r="AH1456" s="298">
        <f t="shared" si="590"/>
        <v>0</v>
      </c>
      <c r="AI1456" s="299">
        <f t="shared" si="591"/>
        <v>0</v>
      </c>
      <c r="AJ1456" s="300">
        <f t="shared" si="592"/>
        <v>0</v>
      </c>
      <c r="AK1456" s="301">
        <f t="shared" si="593"/>
        <v>0</v>
      </c>
      <c r="AL1456" s="298">
        <f t="shared" si="594"/>
        <v>0</v>
      </c>
      <c r="AM1456" s="299">
        <f t="shared" si="595"/>
        <v>0</v>
      </c>
      <c r="AN1456" s="300">
        <f t="shared" si="596"/>
        <v>0</v>
      </c>
      <c r="AO1456" s="301">
        <f t="shared" si="597"/>
        <v>0</v>
      </c>
      <c r="AP1456" s="298">
        <f t="shared" si="598"/>
        <v>0</v>
      </c>
      <c r="AQ1456" s="299">
        <f t="shared" si="599"/>
        <v>0</v>
      </c>
      <c r="AR1456" s="300">
        <f t="shared" si="600"/>
        <v>0</v>
      </c>
      <c r="AS1456" s="301">
        <f t="shared" si="601"/>
        <v>0</v>
      </c>
      <c r="AT1456" s="298">
        <f t="shared" si="602"/>
        <v>0</v>
      </c>
      <c r="AU1456" s="299">
        <f t="shared" si="603"/>
        <v>0</v>
      </c>
      <c r="AV1456" s="300">
        <f t="shared" si="604"/>
        <v>0</v>
      </c>
      <c r="AW1456" s="301">
        <f t="shared" si="605"/>
        <v>0</v>
      </c>
      <c r="AX1456" s="298">
        <f t="shared" si="606"/>
        <v>0</v>
      </c>
      <c r="AY1456" s="299">
        <f t="shared" si="607"/>
        <v>0</v>
      </c>
      <c r="AZ1456" s="300">
        <f t="shared" si="608"/>
        <v>0</v>
      </c>
      <c r="BA1456" s="301">
        <f t="shared" si="609"/>
        <v>0</v>
      </c>
      <c r="BB1456" s="298">
        <f t="shared" si="610"/>
        <v>0</v>
      </c>
      <c r="BC1456" s="299">
        <f t="shared" si="611"/>
        <v>0</v>
      </c>
      <c r="BD1456" s="300">
        <f t="shared" si="612"/>
        <v>0</v>
      </c>
      <c r="BE1456" s="301">
        <f t="shared" si="613"/>
        <v>0</v>
      </c>
      <c r="BF1456" s="298">
        <f t="shared" si="614"/>
        <v>0</v>
      </c>
      <c r="BG1456" s="299">
        <f t="shared" si="615"/>
        <v>0</v>
      </c>
      <c r="BH1456" s="300">
        <f t="shared" si="616"/>
        <v>0</v>
      </c>
      <c r="BI1456" s="301">
        <f t="shared" si="617"/>
        <v>0</v>
      </c>
      <c r="BJ1456" s="298">
        <f t="shared" si="618"/>
        <v>0</v>
      </c>
      <c r="BK1456" s="299">
        <f t="shared" si="619"/>
        <v>0</v>
      </c>
      <c r="BL1456" s="300">
        <f t="shared" si="620"/>
        <v>0</v>
      </c>
      <c r="BM1456" s="301">
        <f t="shared" si="621"/>
        <v>0</v>
      </c>
      <c r="BN1456" s="298">
        <f t="shared" si="622"/>
        <v>0</v>
      </c>
      <c r="BO1456" s="299">
        <f t="shared" si="623"/>
        <v>0</v>
      </c>
      <c r="BP1456" s="300">
        <f t="shared" si="624"/>
        <v>0</v>
      </c>
      <c r="BQ1456" s="301">
        <f t="shared" si="625"/>
        <v>0</v>
      </c>
      <c r="BR1456" s="298">
        <f t="shared" si="626"/>
        <v>0</v>
      </c>
      <c r="BS1456" s="299">
        <f t="shared" si="627"/>
        <v>0</v>
      </c>
      <c r="BT1456" s="300">
        <f t="shared" si="628"/>
        <v>0</v>
      </c>
      <c r="BU1456" s="301">
        <f t="shared" si="629"/>
        <v>0</v>
      </c>
      <c r="BV1456" s="371">
        <f t="shared" si="630"/>
        <v>0</v>
      </c>
      <c r="BW1456" s="303">
        <f t="shared" si="631"/>
        <v>0</v>
      </c>
      <c r="BX1456" s="304" t="str">
        <f>IF(BW1456=0,"",
IF(SUM($BW$1436:BW1456)=1,BY1456,
IF($BW$1556&gt;SUM($BW$1436:BW1456),_xlfn.CONCAT(", ",BY1456),
IF($BW$1556=SUM($BW$1436:BW1456),_xlfn.CONCAT(" y ",BY1456)))))</f>
        <v/>
      </c>
      <c r="BY1456" s="231" t="s">
        <v>6232</v>
      </c>
      <c r="BZ1456" s="290">
        <f t="shared" si="632"/>
        <v>1</v>
      </c>
      <c r="CA1456" s="291" t="str">
        <f>IF(BZ1456=0,"",
IF(SUM($BZ$1436:BZ1456)=1,CB1456,
IF($BZ$1556&gt;SUM($BZ$1436:BZ1456),_xlfn.CONCAT(", ",CB1456),
IF($BZ$1556=SUM($BZ$1436:BZ1456),_xlfn.CONCAT(" y ",CB1456)))))</f>
        <v>, 21</v>
      </c>
      <c r="CB1456" s="222" t="s">
        <v>6232</v>
      </c>
      <c r="CC1456" s="378">
        <f t="shared" si="633"/>
        <v>0</v>
      </c>
      <c r="CD1456" s="379">
        <f t="shared" si="634"/>
        <v>0</v>
      </c>
      <c r="CE1456" s="380">
        <f t="shared" si="635"/>
        <v>0</v>
      </c>
    </row>
    <row r="1457" spans="1:83" ht="15" customHeight="1">
      <c r="A1457" s="6"/>
      <c r="B1457" s="5"/>
      <c r="C1457" s="85" t="s">
        <v>109</v>
      </c>
      <c r="D1457" s="732" t="str">
        <f>IF(CNGE_2024_M1_Secc1_Sub1!$D63="","",CNGE_2024_M1_Secc1_Sub1!$D63)</f>
        <v>INSTITUTO VERACRUZANO DEL DEPORTE</v>
      </c>
      <c r="E1457" s="733"/>
      <c r="F1457" s="733"/>
      <c r="G1457" s="733"/>
      <c r="H1457" s="733"/>
      <c r="I1457" s="733"/>
      <c r="J1457" s="733"/>
      <c r="K1457" s="733"/>
      <c r="L1457" s="733"/>
      <c r="M1457" s="733"/>
      <c r="N1457" s="733"/>
      <c r="O1457" s="734"/>
      <c r="P1457" s="111"/>
      <c r="Q1457" s="111"/>
      <c r="R1457" s="111"/>
      <c r="S1457" s="111"/>
      <c r="T1457" s="111"/>
      <c r="U1457" s="111"/>
      <c r="V1457" s="111"/>
      <c r="W1457" s="111"/>
      <c r="X1457" s="111"/>
      <c r="Y1457" s="111"/>
      <c r="Z1457" s="111"/>
      <c r="AA1457" s="111"/>
      <c r="AB1457" s="111"/>
      <c r="AC1457" s="111"/>
      <c r="AD1457" s="111"/>
      <c r="AE1457" s="8"/>
      <c r="AG1457" s="269">
        <f t="shared" si="589"/>
        <v>1</v>
      </c>
      <c r="AH1457" s="298">
        <f t="shared" si="590"/>
        <v>0</v>
      </c>
      <c r="AI1457" s="299">
        <f t="shared" si="591"/>
        <v>0</v>
      </c>
      <c r="AJ1457" s="300">
        <f t="shared" si="592"/>
        <v>0</v>
      </c>
      <c r="AK1457" s="301">
        <f t="shared" si="593"/>
        <v>0</v>
      </c>
      <c r="AL1457" s="298">
        <f t="shared" si="594"/>
        <v>0</v>
      </c>
      <c r="AM1457" s="299">
        <f t="shared" si="595"/>
        <v>0</v>
      </c>
      <c r="AN1457" s="300">
        <f t="shared" si="596"/>
        <v>0</v>
      </c>
      <c r="AO1457" s="301">
        <f t="shared" si="597"/>
        <v>0</v>
      </c>
      <c r="AP1457" s="298">
        <f t="shared" si="598"/>
        <v>0</v>
      </c>
      <c r="AQ1457" s="299">
        <f t="shared" si="599"/>
        <v>0</v>
      </c>
      <c r="AR1457" s="300">
        <f t="shared" si="600"/>
        <v>0</v>
      </c>
      <c r="AS1457" s="301">
        <f t="shared" si="601"/>
        <v>0</v>
      </c>
      <c r="AT1457" s="298">
        <f t="shared" si="602"/>
        <v>0</v>
      </c>
      <c r="AU1457" s="299">
        <f t="shared" si="603"/>
        <v>0</v>
      </c>
      <c r="AV1457" s="300">
        <f t="shared" si="604"/>
        <v>0</v>
      </c>
      <c r="AW1457" s="301">
        <f t="shared" si="605"/>
        <v>0</v>
      </c>
      <c r="AX1457" s="298">
        <f t="shared" si="606"/>
        <v>0</v>
      </c>
      <c r="AY1457" s="299">
        <f t="shared" si="607"/>
        <v>0</v>
      </c>
      <c r="AZ1457" s="300">
        <f t="shared" si="608"/>
        <v>0</v>
      </c>
      <c r="BA1457" s="301">
        <f t="shared" si="609"/>
        <v>0</v>
      </c>
      <c r="BB1457" s="298">
        <f t="shared" si="610"/>
        <v>0</v>
      </c>
      <c r="BC1457" s="299">
        <f t="shared" si="611"/>
        <v>0</v>
      </c>
      <c r="BD1457" s="300">
        <f t="shared" si="612"/>
        <v>0</v>
      </c>
      <c r="BE1457" s="301">
        <f t="shared" si="613"/>
        <v>0</v>
      </c>
      <c r="BF1457" s="298">
        <f t="shared" si="614"/>
        <v>0</v>
      </c>
      <c r="BG1457" s="299">
        <f t="shared" si="615"/>
        <v>0</v>
      </c>
      <c r="BH1457" s="300">
        <f t="shared" si="616"/>
        <v>0</v>
      </c>
      <c r="BI1457" s="301">
        <f t="shared" si="617"/>
        <v>0</v>
      </c>
      <c r="BJ1457" s="298">
        <f t="shared" si="618"/>
        <v>0</v>
      </c>
      <c r="BK1457" s="299">
        <f t="shared" si="619"/>
        <v>0</v>
      </c>
      <c r="BL1457" s="300">
        <f t="shared" si="620"/>
        <v>0</v>
      </c>
      <c r="BM1457" s="301">
        <f t="shared" si="621"/>
        <v>0</v>
      </c>
      <c r="BN1457" s="298">
        <f t="shared" si="622"/>
        <v>0</v>
      </c>
      <c r="BO1457" s="299">
        <f t="shared" si="623"/>
        <v>0</v>
      </c>
      <c r="BP1457" s="300">
        <f t="shared" si="624"/>
        <v>0</v>
      </c>
      <c r="BQ1457" s="301">
        <f t="shared" si="625"/>
        <v>0</v>
      </c>
      <c r="BR1457" s="298">
        <f t="shared" si="626"/>
        <v>0</v>
      </c>
      <c r="BS1457" s="299">
        <f t="shared" si="627"/>
        <v>0</v>
      </c>
      <c r="BT1457" s="300">
        <f t="shared" si="628"/>
        <v>0</v>
      </c>
      <c r="BU1457" s="301">
        <f t="shared" si="629"/>
        <v>0</v>
      </c>
      <c r="BV1457" s="371">
        <f t="shared" si="630"/>
        <v>0</v>
      </c>
      <c r="BW1457" s="303">
        <f t="shared" si="631"/>
        <v>0</v>
      </c>
      <c r="BX1457" s="304" t="str">
        <f>IF(BW1457=0,"",
IF(SUM($BW$1436:BW1457)=1,BY1457,
IF($BW$1556&gt;SUM($BW$1436:BW1457),_xlfn.CONCAT(", ",BY1457),
IF($BW$1556=SUM($BW$1436:BW1457),_xlfn.CONCAT(" y ",BY1457)))))</f>
        <v/>
      </c>
      <c r="BY1457" s="231" t="s">
        <v>6233</v>
      </c>
      <c r="BZ1457" s="290">
        <f t="shared" si="632"/>
        <v>1</v>
      </c>
      <c r="CA1457" s="291" t="str">
        <f>IF(BZ1457=0,"",
IF(SUM($BZ$1436:BZ1457)=1,CB1457,
IF($BZ$1556&gt;SUM($BZ$1436:BZ1457),_xlfn.CONCAT(", ",CB1457),
IF($BZ$1556=SUM($BZ$1436:BZ1457),_xlfn.CONCAT(" y ",CB1457)))))</f>
        <v>, 22</v>
      </c>
      <c r="CB1457" s="222" t="s">
        <v>6233</v>
      </c>
      <c r="CC1457" s="378">
        <f t="shared" si="633"/>
        <v>0</v>
      </c>
      <c r="CD1457" s="379">
        <f t="shared" si="634"/>
        <v>0</v>
      </c>
      <c r="CE1457" s="380">
        <f t="shared" si="635"/>
        <v>0</v>
      </c>
    </row>
    <row r="1458" spans="1:83" ht="30" customHeight="1">
      <c r="A1458" s="6"/>
      <c r="B1458" s="5"/>
      <c r="C1458" s="85" t="s">
        <v>110</v>
      </c>
      <c r="D1458" s="732" t="str">
        <f>IF(CNGE_2024_M1_Secc1_Sub1!$D64="","",CNGE_2024_M1_Secc1_Sub1!$D64)</f>
        <v>INSTITUTO DE ESPACIOS EDUCATIVOS DEL ESTADO DE VERACRUZ</v>
      </c>
      <c r="E1458" s="733"/>
      <c r="F1458" s="733"/>
      <c r="G1458" s="733"/>
      <c r="H1458" s="733"/>
      <c r="I1458" s="733"/>
      <c r="J1458" s="733"/>
      <c r="K1458" s="733"/>
      <c r="L1458" s="733"/>
      <c r="M1458" s="733"/>
      <c r="N1458" s="733"/>
      <c r="O1458" s="734"/>
      <c r="P1458" s="111"/>
      <c r="Q1458" s="111"/>
      <c r="R1458" s="111"/>
      <c r="S1458" s="111"/>
      <c r="T1458" s="111"/>
      <c r="U1458" s="111"/>
      <c r="V1458" s="111"/>
      <c r="W1458" s="111"/>
      <c r="X1458" s="111"/>
      <c r="Y1458" s="111"/>
      <c r="Z1458" s="111"/>
      <c r="AA1458" s="111"/>
      <c r="AB1458" s="111"/>
      <c r="AC1458" s="111"/>
      <c r="AD1458" s="111"/>
      <c r="AE1458" s="8"/>
      <c r="AG1458" s="269">
        <f t="shared" si="589"/>
        <v>1</v>
      </c>
      <c r="AH1458" s="298">
        <f t="shared" si="590"/>
        <v>0</v>
      </c>
      <c r="AI1458" s="299">
        <f t="shared" si="591"/>
        <v>0</v>
      </c>
      <c r="AJ1458" s="300">
        <f t="shared" si="592"/>
        <v>0</v>
      </c>
      <c r="AK1458" s="301">
        <f t="shared" si="593"/>
        <v>0</v>
      </c>
      <c r="AL1458" s="298">
        <f t="shared" si="594"/>
        <v>0</v>
      </c>
      <c r="AM1458" s="299">
        <f t="shared" si="595"/>
        <v>0</v>
      </c>
      <c r="AN1458" s="300">
        <f t="shared" si="596"/>
        <v>0</v>
      </c>
      <c r="AO1458" s="301">
        <f t="shared" si="597"/>
        <v>0</v>
      </c>
      <c r="AP1458" s="298">
        <f t="shared" si="598"/>
        <v>0</v>
      </c>
      <c r="AQ1458" s="299">
        <f t="shared" si="599"/>
        <v>0</v>
      </c>
      <c r="AR1458" s="300">
        <f t="shared" si="600"/>
        <v>0</v>
      </c>
      <c r="AS1458" s="301">
        <f t="shared" si="601"/>
        <v>0</v>
      </c>
      <c r="AT1458" s="298">
        <f t="shared" si="602"/>
        <v>0</v>
      </c>
      <c r="AU1458" s="299">
        <f t="shared" si="603"/>
        <v>0</v>
      </c>
      <c r="AV1458" s="300">
        <f t="shared" si="604"/>
        <v>0</v>
      </c>
      <c r="AW1458" s="301">
        <f t="shared" si="605"/>
        <v>0</v>
      </c>
      <c r="AX1458" s="298">
        <f t="shared" si="606"/>
        <v>0</v>
      </c>
      <c r="AY1458" s="299">
        <f t="shared" si="607"/>
        <v>0</v>
      </c>
      <c r="AZ1458" s="300">
        <f t="shared" si="608"/>
        <v>0</v>
      </c>
      <c r="BA1458" s="301">
        <f t="shared" si="609"/>
        <v>0</v>
      </c>
      <c r="BB1458" s="298">
        <f t="shared" si="610"/>
        <v>0</v>
      </c>
      <c r="BC1458" s="299">
        <f t="shared" si="611"/>
        <v>0</v>
      </c>
      <c r="BD1458" s="300">
        <f t="shared" si="612"/>
        <v>0</v>
      </c>
      <c r="BE1458" s="301">
        <f t="shared" si="613"/>
        <v>0</v>
      </c>
      <c r="BF1458" s="298">
        <f t="shared" si="614"/>
        <v>0</v>
      </c>
      <c r="BG1458" s="299">
        <f t="shared" si="615"/>
        <v>0</v>
      </c>
      <c r="BH1458" s="300">
        <f t="shared" si="616"/>
        <v>0</v>
      </c>
      <c r="BI1458" s="301">
        <f t="shared" si="617"/>
        <v>0</v>
      </c>
      <c r="BJ1458" s="298">
        <f t="shared" si="618"/>
        <v>0</v>
      </c>
      <c r="BK1458" s="299">
        <f t="shared" si="619"/>
        <v>0</v>
      </c>
      <c r="BL1458" s="300">
        <f t="shared" si="620"/>
        <v>0</v>
      </c>
      <c r="BM1458" s="301">
        <f t="shared" si="621"/>
        <v>0</v>
      </c>
      <c r="BN1458" s="298">
        <f t="shared" si="622"/>
        <v>0</v>
      </c>
      <c r="BO1458" s="299">
        <f t="shared" si="623"/>
        <v>0</v>
      </c>
      <c r="BP1458" s="300">
        <f t="shared" si="624"/>
        <v>0</v>
      </c>
      <c r="BQ1458" s="301">
        <f t="shared" si="625"/>
        <v>0</v>
      </c>
      <c r="BR1458" s="298">
        <f t="shared" si="626"/>
        <v>0</v>
      </c>
      <c r="BS1458" s="299">
        <f t="shared" si="627"/>
        <v>0</v>
      </c>
      <c r="BT1458" s="300">
        <f t="shared" si="628"/>
        <v>0</v>
      </c>
      <c r="BU1458" s="301">
        <f t="shared" si="629"/>
        <v>0</v>
      </c>
      <c r="BV1458" s="371">
        <f t="shared" si="630"/>
        <v>0</v>
      </c>
      <c r="BW1458" s="303">
        <f t="shared" si="631"/>
        <v>0</v>
      </c>
      <c r="BX1458" s="304" t="str">
        <f>IF(BW1458=0,"",
IF(SUM($BW$1436:BW1458)=1,BY1458,
IF($BW$1556&gt;SUM($BW$1436:BW1458),_xlfn.CONCAT(", ",BY1458),
IF($BW$1556=SUM($BW$1436:BW1458),_xlfn.CONCAT(" y ",BY1458)))))</f>
        <v/>
      </c>
      <c r="BY1458" s="231" t="s">
        <v>6234</v>
      </c>
      <c r="BZ1458" s="290">
        <f t="shared" si="632"/>
        <v>1</v>
      </c>
      <c r="CA1458" s="291" t="str">
        <f>IF(BZ1458=0,"",
IF(SUM($BZ$1436:BZ1458)=1,CB1458,
IF($BZ$1556&gt;SUM($BZ$1436:BZ1458),_xlfn.CONCAT(", ",CB1458),
IF($BZ$1556=SUM($BZ$1436:BZ1458),_xlfn.CONCAT(" y ",CB1458)))))</f>
        <v>, 23</v>
      </c>
      <c r="CB1458" s="222" t="s">
        <v>6234</v>
      </c>
      <c r="CC1458" s="378">
        <f t="shared" si="633"/>
        <v>0</v>
      </c>
      <c r="CD1458" s="379">
        <f t="shared" si="634"/>
        <v>0</v>
      </c>
      <c r="CE1458" s="380">
        <f t="shared" si="635"/>
        <v>0</v>
      </c>
    </row>
    <row r="1459" spans="1:83" ht="15" customHeight="1">
      <c r="A1459" s="6"/>
      <c r="B1459" s="5"/>
      <c r="C1459" s="85" t="s">
        <v>111</v>
      </c>
      <c r="D1459" s="732" t="str">
        <f>IF(CNGE_2024_M1_Secc1_Sub1!$D65="","",CNGE_2024_M1_Secc1_Sub1!$D65)</f>
        <v>COLEGIO DE BACHILLERES DEL ESTADO DE VERACRUZ</v>
      </c>
      <c r="E1459" s="733"/>
      <c r="F1459" s="733"/>
      <c r="G1459" s="733"/>
      <c r="H1459" s="733"/>
      <c r="I1459" s="733"/>
      <c r="J1459" s="733"/>
      <c r="K1459" s="733"/>
      <c r="L1459" s="733"/>
      <c r="M1459" s="733"/>
      <c r="N1459" s="733"/>
      <c r="O1459" s="734"/>
      <c r="P1459" s="111"/>
      <c r="Q1459" s="111"/>
      <c r="R1459" s="111"/>
      <c r="S1459" s="111"/>
      <c r="T1459" s="111"/>
      <c r="U1459" s="111"/>
      <c r="V1459" s="111"/>
      <c r="W1459" s="111"/>
      <c r="X1459" s="111"/>
      <c r="Y1459" s="111"/>
      <c r="Z1459" s="111"/>
      <c r="AA1459" s="111"/>
      <c r="AB1459" s="111"/>
      <c r="AC1459" s="111"/>
      <c r="AD1459" s="111"/>
      <c r="AE1459" s="8"/>
      <c r="AG1459" s="269">
        <f t="shared" si="589"/>
        <v>1</v>
      </c>
      <c r="AH1459" s="298">
        <f t="shared" si="590"/>
        <v>0</v>
      </c>
      <c r="AI1459" s="299">
        <f t="shared" si="591"/>
        <v>0</v>
      </c>
      <c r="AJ1459" s="300">
        <f t="shared" si="592"/>
        <v>0</v>
      </c>
      <c r="AK1459" s="301">
        <f t="shared" si="593"/>
        <v>0</v>
      </c>
      <c r="AL1459" s="298">
        <f t="shared" si="594"/>
        <v>0</v>
      </c>
      <c r="AM1459" s="299">
        <f t="shared" si="595"/>
        <v>0</v>
      </c>
      <c r="AN1459" s="300">
        <f t="shared" si="596"/>
        <v>0</v>
      </c>
      <c r="AO1459" s="301">
        <f t="shared" si="597"/>
        <v>0</v>
      </c>
      <c r="AP1459" s="298">
        <f t="shared" si="598"/>
        <v>0</v>
      </c>
      <c r="AQ1459" s="299">
        <f t="shared" si="599"/>
        <v>0</v>
      </c>
      <c r="AR1459" s="300">
        <f t="shared" si="600"/>
        <v>0</v>
      </c>
      <c r="AS1459" s="301">
        <f t="shared" si="601"/>
        <v>0</v>
      </c>
      <c r="AT1459" s="298">
        <f t="shared" si="602"/>
        <v>0</v>
      </c>
      <c r="AU1459" s="299">
        <f t="shared" si="603"/>
        <v>0</v>
      </c>
      <c r="AV1459" s="300">
        <f t="shared" si="604"/>
        <v>0</v>
      </c>
      <c r="AW1459" s="301">
        <f t="shared" si="605"/>
        <v>0</v>
      </c>
      <c r="AX1459" s="298">
        <f t="shared" si="606"/>
        <v>0</v>
      </c>
      <c r="AY1459" s="299">
        <f t="shared" si="607"/>
        <v>0</v>
      </c>
      <c r="AZ1459" s="300">
        <f t="shared" si="608"/>
        <v>0</v>
      </c>
      <c r="BA1459" s="301">
        <f t="shared" si="609"/>
        <v>0</v>
      </c>
      <c r="BB1459" s="298">
        <f t="shared" si="610"/>
        <v>0</v>
      </c>
      <c r="BC1459" s="299">
        <f t="shared" si="611"/>
        <v>0</v>
      </c>
      <c r="BD1459" s="300">
        <f t="shared" si="612"/>
        <v>0</v>
      </c>
      <c r="BE1459" s="301">
        <f t="shared" si="613"/>
        <v>0</v>
      </c>
      <c r="BF1459" s="298">
        <f t="shared" si="614"/>
        <v>0</v>
      </c>
      <c r="BG1459" s="299">
        <f t="shared" si="615"/>
        <v>0</v>
      </c>
      <c r="BH1459" s="300">
        <f t="shared" si="616"/>
        <v>0</v>
      </c>
      <c r="BI1459" s="301">
        <f t="shared" si="617"/>
        <v>0</v>
      </c>
      <c r="BJ1459" s="298">
        <f t="shared" si="618"/>
        <v>0</v>
      </c>
      <c r="BK1459" s="299">
        <f t="shared" si="619"/>
        <v>0</v>
      </c>
      <c r="BL1459" s="300">
        <f t="shared" si="620"/>
        <v>0</v>
      </c>
      <c r="BM1459" s="301">
        <f t="shared" si="621"/>
        <v>0</v>
      </c>
      <c r="BN1459" s="298">
        <f t="shared" si="622"/>
        <v>0</v>
      </c>
      <c r="BO1459" s="299">
        <f t="shared" si="623"/>
        <v>0</v>
      </c>
      <c r="BP1459" s="300">
        <f t="shared" si="624"/>
        <v>0</v>
      </c>
      <c r="BQ1459" s="301">
        <f t="shared" si="625"/>
        <v>0</v>
      </c>
      <c r="BR1459" s="298">
        <f t="shared" si="626"/>
        <v>0</v>
      </c>
      <c r="BS1459" s="299">
        <f t="shared" si="627"/>
        <v>0</v>
      </c>
      <c r="BT1459" s="300">
        <f t="shared" si="628"/>
        <v>0</v>
      </c>
      <c r="BU1459" s="301">
        <f t="shared" si="629"/>
        <v>0</v>
      </c>
      <c r="BV1459" s="371">
        <f t="shared" si="630"/>
        <v>0</v>
      </c>
      <c r="BW1459" s="303">
        <f t="shared" si="631"/>
        <v>0</v>
      </c>
      <c r="BX1459" s="304" t="str">
        <f>IF(BW1459=0,"",
IF(SUM($BW$1436:BW1459)=1,BY1459,
IF($BW$1556&gt;SUM($BW$1436:BW1459),_xlfn.CONCAT(", ",BY1459),
IF($BW$1556=SUM($BW$1436:BW1459),_xlfn.CONCAT(" y ",BY1459)))))</f>
        <v/>
      </c>
      <c r="BY1459" s="231" t="s">
        <v>6235</v>
      </c>
      <c r="BZ1459" s="290">
        <f t="shared" si="632"/>
        <v>1</v>
      </c>
      <c r="CA1459" s="291" t="str">
        <f>IF(BZ1459=0,"",
IF(SUM($BZ$1436:BZ1459)=1,CB1459,
IF($BZ$1556&gt;SUM($BZ$1436:BZ1459),_xlfn.CONCAT(", ",CB1459),
IF($BZ$1556=SUM($BZ$1436:BZ1459),_xlfn.CONCAT(" y ",CB1459)))))</f>
        <v>, 24</v>
      </c>
      <c r="CB1459" s="222" t="s">
        <v>6235</v>
      </c>
      <c r="CC1459" s="378">
        <f t="shared" si="633"/>
        <v>0</v>
      </c>
      <c r="CD1459" s="379">
        <f t="shared" si="634"/>
        <v>0</v>
      </c>
      <c r="CE1459" s="380">
        <f t="shared" si="635"/>
        <v>0</v>
      </c>
    </row>
    <row r="1460" spans="1:83" ht="15" customHeight="1">
      <c r="A1460" s="6"/>
      <c r="B1460" s="5"/>
      <c r="C1460" s="85" t="s">
        <v>112</v>
      </c>
      <c r="D1460" s="732" t="str">
        <f>IF(CNGE_2024_M1_Secc1_Sub1!$D66="","",CNGE_2024_M1_Secc1_Sub1!$D66)</f>
        <v>INSTITUTO TECNOLOGICO SUPERIOR DE MISANTLA</v>
      </c>
      <c r="E1460" s="733"/>
      <c r="F1460" s="733"/>
      <c r="G1460" s="733"/>
      <c r="H1460" s="733"/>
      <c r="I1460" s="733"/>
      <c r="J1460" s="733"/>
      <c r="K1460" s="733"/>
      <c r="L1460" s="733"/>
      <c r="M1460" s="733"/>
      <c r="N1460" s="733"/>
      <c r="O1460" s="734"/>
      <c r="P1460" s="111"/>
      <c r="Q1460" s="111"/>
      <c r="R1460" s="111"/>
      <c r="S1460" s="111"/>
      <c r="T1460" s="111"/>
      <c r="U1460" s="111"/>
      <c r="V1460" s="111"/>
      <c r="W1460" s="111"/>
      <c r="X1460" s="111"/>
      <c r="Y1460" s="111"/>
      <c r="Z1460" s="111"/>
      <c r="AA1460" s="111"/>
      <c r="AB1460" s="111"/>
      <c r="AC1460" s="111"/>
      <c r="AD1460" s="111"/>
      <c r="AE1460" s="8"/>
      <c r="AG1460" s="269">
        <f t="shared" si="589"/>
        <v>1</v>
      </c>
      <c r="AH1460" s="298">
        <f t="shared" si="590"/>
        <v>0</v>
      </c>
      <c r="AI1460" s="299">
        <f t="shared" si="591"/>
        <v>0</v>
      </c>
      <c r="AJ1460" s="300">
        <f t="shared" si="592"/>
        <v>0</v>
      </c>
      <c r="AK1460" s="301">
        <f t="shared" si="593"/>
        <v>0</v>
      </c>
      <c r="AL1460" s="298">
        <f t="shared" si="594"/>
        <v>0</v>
      </c>
      <c r="AM1460" s="299">
        <f t="shared" si="595"/>
        <v>0</v>
      </c>
      <c r="AN1460" s="300">
        <f t="shared" si="596"/>
        <v>0</v>
      </c>
      <c r="AO1460" s="301">
        <f t="shared" si="597"/>
        <v>0</v>
      </c>
      <c r="AP1460" s="298">
        <f t="shared" si="598"/>
        <v>0</v>
      </c>
      <c r="AQ1460" s="299">
        <f t="shared" si="599"/>
        <v>0</v>
      </c>
      <c r="AR1460" s="300">
        <f t="shared" si="600"/>
        <v>0</v>
      </c>
      <c r="AS1460" s="301">
        <f t="shared" si="601"/>
        <v>0</v>
      </c>
      <c r="AT1460" s="298">
        <f t="shared" si="602"/>
        <v>0</v>
      </c>
      <c r="AU1460" s="299">
        <f t="shared" si="603"/>
        <v>0</v>
      </c>
      <c r="AV1460" s="300">
        <f t="shared" si="604"/>
        <v>0</v>
      </c>
      <c r="AW1460" s="301">
        <f t="shared" si="605"/>
        <v>0</v>
      </c>
      <c r="AX1460" s="298">
        <f t="shared" si="606"/>
        <v>0</v>
      </c>
      <c r="AY1460" s="299">
        <f t="shared" si="607"/>
        <v>0</v>
      </c>
      <c r="AZ1460" s="300">
        <f t="shared" si="608"/>
        <v>0</v>
      </c>
      <c r="BA1460" s="301">
        <f t="shared" si="609"/>
        <v>0</v>
      </c>
      <c r="BB1460" s="298">
        <f t="shared" si="610"/>
        <v>0</v>
      </c>
      <c r="BC1460" s="299">
        <f t="shared" si="611"/>
        <v>0</v>
      </c>
      <c r="BD1460" s="300">
        <f t="shared" si="612"/>
        <v>0</v>
      </c>
      <c r="BE1460" s="301">
        <f t="shared" si="613"/>
        <v>0</v>
      </c>
      <c r="BF1460" s="298">
        <f t="shared" si="614"/>
        <v>0</v>
      </c>
      <c r="BG1460" s="299">
        <f t="shared" si="615"/>
        <v>0</v>
      </c>
      <c r="BH1460" s="300">
        <f t="shared" si="616"/>
        <v>0</v>
      </c>
      <c r="BI1460" s="301">
        <f t="shared" si="617"/>
        <v>0</v>
      </c>
      <c r="BJ1460" s="298">
        <f t="shared" si="618"/>
        <v>0</v>
      </c>
      <c r="BK1460" s="299">
        <f t="shared" si="619"/>
        <v>0</v>
      </c>
      <c r="BL1460" s="300">
        <f t="shared" si="620"/>
        <v>0</v>
      </c>
      <c r="BM1460" s="301">
        <f t="shared" si="621"/>
        <v>0</v>
      </c>
      <c r="BN1460" s="298">
        <f t="shared" si="622"/>
        <v>0</v>
      </c>
      <c r="BO1460" s="299">
        <f t="shared" si="623"/>
        <v>0</v>
      </c>
      <c r="BP1460" s="300">
        <f t="shared" si="624"/>
        <v>0</v>
      </c>
      <c r="BQ1460" s="301">
        <f t="shared" si="625"/>
        <v>0</v>
      </c>
      <c r="BR1460" s="298">
        <f t="shared" si="626"/>
        <v>0</v>
      </c>
      <c r="BS1460" s="299">
        <f t="shared" si="627"/>
        <v>0</v>
      </c>
      <c r="BT1460" s="300">
        <f t="shared" si="628"/>
        <v>0</v>
      </c>
      <c r="BU1460" s="301">
        <f t="shared" si="629"/>
        <v>0</v>
      </c>
      <c r="BV1460" s="371">
        <f t="shared" si="630"/>
        <v>0</v>
      </c>
      <c r="BW1460" s="303">
        <f t="shared" si="631"/>
        <v>0</v>
      </c>
      <c r="BX1460" s="304" t="str">
        <f>IF(BW1460=0,"",
IF(SUM($BW$1436:BW1460)=1,BY1460,
IF($BW$1556&gt;SUM($BW$1436:BW1460),_xlfn.CONCAT(", ",BY1460),
IF($BW$1556=SUM($BW$1436:BW1460),_xlfn.CONCAT(" y ",BY1460)))))</f>
        <v/>
      </c>
      <c r="BY1460" s="231" t="s">
        <v>6236</v>
      </c>
      <c r="BZ1460" s="290">
        <f t="shared" si="632"/>
        <v>1</v>
      </c>
      <c r="CA1460" s="291" t="str">
        <f>IF(BZ1460=0,"",
IF(SUM($BZ$1436:BZ1460)=1,CB1460,
IF($BZ$1556&gt;SUM($BZ$1436:BZ1460),_xlfn.CONCAT(", ",CB1460),
IF($BZ$1556=SUM($BZ$1436:BZ1460),_xlfn.CONCAT(" y ",CB1460)))))</f>
        <v>, 25</v>
      </c>
      <c r="CB1460" s="222" t="s">
        <v>6236</v>
      </c>
      <c r="CC1460" s="378">
        <f t="shared" si="633"/>
        <v>0</v>
      </c>
      <c r="CD1460" s="379">
        <f t="shared" si="634"/>
        <v>0</v>
      </c>
      <c r="CE1460" s="380">
        <f t="shared" si="635"/>
        <v>0</v>
      </c>
    </row>
    <row r="1461" spans="1:83" ht="30" customHeight="1">
      <c r="A1461" s="6"/>
      <c r="B1461" s="5"/>
      <c r="C1461" s="85" t="s">
        <v>113</v>
      </c>
      <c r="D1461" s="732" t="str">
        <f>IF(CNGE_2024_M1_Secc1_Sub1!$D67="","",CNGE_2024_M1_Secc1_Sub1!$D67)</f>
        <v>INSTITUTO TECNOLOGICO SUPERIOR DE SAN ANDRES TUXTLA</v>
      </c>
      <c r="E1461" s="733"/>
      <c r="F1461" s="733"/>
      <c r="G1461" s="733"/>
      <c r="H1461" s="733"/>
      <c r="I1461" s="733"/>
      <c r="J1461" s="733"/>
      <c r="K1461" s="733"/>
      <c r="L1461" s="733"/>
      <c r="M1461" s="733"/>
      <c r="N1461" s="733"/>
      <c r="O1461" s="734"/>
      <c r="P1461" s="111"/>
      <c r="Q1461" s="111"/>
      <c r="R1461" s="111"/>
      <c r="S1461" s="111"/>
      <c r="T1461" s="111"/>
      <c r="U1461" s="111"/>
      <c r="V1461" s="111"/>
      <c r="W1461" s="111"/>
      <c r="X1461" s="111"/>
      <c r="Y1461" s="111"/>
      <c r="Z1461" s="111"/>
      <c r="AA1461" s="111"/>
      <c r="AB1461" s="111"/>
      <c r="AC1461" s="111"/>
      <c r="AD1461" s="111"/>
      <c r="AE1461" s="8"/>
      <c r="AG1461" s="269">
        <f t="shared" si="589"/>
        <v>1</v>
      </c>
      <c r="AH1461" s="298">
        <f t="shared" si="590"/>
        <v>0</v>
      </c>
      <c r="AI1461" s="299">
        <f t="shared" si="591"/>
        <v>0</v>
      </c>
      <c r="AJ1461" s="300">
        <f t="shared" si="592"/>
        <v>0</v>
      </c>
      <c r="AK1461" s="301">
        <f t="shared" si="593"/>
        <v>0</v>
      </c>
      <c r="AL1461" s="298">
        <f t="shared" si="594"/>
        <v>0</v>
      </c>
      <c r="AM1461" s="299">
        <f t="shared" si="595"/>
        <v>0</v>
      </c>
      <c r="AN1461" s="300">
        <f t="shared" si="596"/>
        <v>0</v>
      </c>
      <c r="AO1461" s="301">
        <f t="shared" si="597"/>
        <v>0</v>
      </c>
      <c r="AP1461" s="298">
        <f t="shared" si="598"/>
        <v>0</v>
      </c>
      <c r="AQ1461" s="299">
        <f t="shared" si="599"/>
        <v>0</v>
      </c>
      <c r="AR1461" s="300">
        <f t="shared" si="600"/>
        <v>0</v>
      </c>
      <c r="AS1461" s="301">
        <f t="shared" si="601"/>
        <v>0</v>
      </c>
      <c r="AT1461" s="298">
        <f t="shared" si="602"/>
        <v>0</v>
      </c>
      <c r="AU1461" s="299">
        <f t="shared" si="603"/>
        <v>0</v>
      </c>
      <c r="AV1461" s="300">
        <f t="shared" si="604"/>
        <v>0</v>
      </c>
      <c r="AW1461" s="301">
        <f t="shared" si="605"/>
        <v>0</v>
      </c>
      <c r="AX1461" s="298">
        <f t="shared" si="606"/>
        <v>0</v>
      </c>
      <c r="AY1461" s="299">
        <f t="shared" si="607"/>
        <v>0</v>
      </c>
      <c r="AZ1461" s="300">
        <f t="shared" si="608"/>
        <v>0</v>
      </c>
      <c r="BA1461" s="301">
        <f t="shared" si="609"/>
        <v>0</v>
      </c>
      <c r="BB1461" s="298">
        <f t="shared" si="610"/>
        <v>0</v>
      </c>
      <c r="BC1461" s="299">
        <f t="shared" si="611"/>
        <v>0</v>
      </c>
      <c r="BD1461" s="300">
        <f t="shared" si="612"/>
        <v>0</v>
      </c>
      <c r="BE1461" s="301">
        <f t="shared" si="613"/>
        <v>0</v>
      </c>
      <c r="BF1461" s="298">
        <f t="shared" si="614"/>
        <v>0</v>
      </c>
      <c r="BG1461" s="299">
        <f t="shared" si="615"/>
        <v>0</v>
      </c>
      <c r="BH1461" s="300">
        <f t="shared" si="616"/>
        <v>0</v>
      </c>
      <c r="BI1461" s="301">
        <f t="shared" si="617"/>
        <v>0</v>
      </c>
      <c r="BJ1461" s="298">
        <f t="shared" si="618"/>
        <v>0</v>
      </c>
      <c r="BK1461" s="299">
        <f t="shared" si="619"/>
        <v>0</v>
      </c>
      <c r="BL1461" s="300">
        <f t="shared" si="620"/>
        <v>0</v>
      </c>
      <c r="BM1461" s="301">
        <f t="shared" si="621"/>
        <v>0</v>
      </c>
      <c r="BN1461" s="298">
        <f t="shared" si="622"/>
        <v>0</v>
      </c>
      <c r="BO1461" s="299">
        <f t="shared" si="623"/>
        <v>0</v>
      </c>
      <c r="BP1461" s="300">
        <f t="shared" si="624"/>
        <v>0</v>
      </c>
      <c r="BQ1461" s="301">
        <f t="shared" si="625"/>
        <v>0</v>
      </c>
      <c r="BR1461" s="298">
        <f t="shared" si="626"/>
        <v>0</v>
      </c>
      <c r="BS1461" s="299">
        <f t="shared" si="627"/>
        <v>0</v>
      </c>
      <c r="BT1461" s="300">
        <f t="shared" si="628"/>
        <v>0</v>
      </c>
      <c r="BU1461" s="301">
        <f t="shared" si="629"/>
        <v>0</v>
      </c>
      <c r="BV1461" s="371">
        <f t="shared" si="630"/>
        <v>0</v>
      </c>
      <c r="BW1461" s="303">
        <f t="shared" si="631"/>
        <v>0</v>
      </c>
      <c r="BX1461" s="304" t="str">
        <f>IF(BW1461=0,"",
IF(SUM($BW$1436:BW1461)=1,BY1461,
IF($BW$1556&gt;SUM($BW$1436:BW1461),_xlfn.CONCAT(", ",BY1461),
IF($BW$1556=SUM($BW$1436:BW1461),_xlfn.CONCAT(" y ",BY1461)))))</f>
        <v/>
      </c>
      <c r="BY1461" s="231" t="s">
        <v>6237</v>
      </c>
      <c r="BZ1461" s="290">
        <f t="shared" si="632"/>
        <v>1</v>
      </c>
      <c r="CA1461" s="291" t="str">
        <f>IF(BZ1461=0,"",
IF(SUM($BZ$1436:BZ1461)=1,CB1461,
IF($BZ$1556&gt;SUM($BZ$1436:BZ1461),_xlfn.CONCAT(", ",CB1461),
IF($BZ$1556=SUM($BZ$1436:BZ1461),_xlfn.CONCAT(" y ",CB1461)))))</f>
        <v>, 26</v>
      </c>
      <c r="CB1461" s="222" t="s">
        <v>6237</v>
      </c>
      <c r="CC1461" s="378">
        <f t="shared" si="633"/>
        <v>0</v>
      </c>
      <c r="CD1461" s="379">
        <f t="shared" si="634"/>
        <v>0</v>
      </c>
      <c r="CE1461" s="380">
        <f t="shared" si="635"/>
        <v>0</v>
      </c>
    </row>
    <row r="1462" spans="1:83" ht="15" customHeight="1">
      <c r="A1462" s="6"/>
      <c r="B1462" s="5"/>
      <c r="C1462" s="85" t="s">
        <v>114</v>
      </c>
      <c r="D1462" s="732" t="str">
        <f>IF(CNGE_2024_M1_Secc1_Sub1!$D68="","",CNGE_2024_M1_Secc1_Sub1!$D68)</f>
        <v>INSTITUTO TECNOLOGICO SUPERIOR DE TANTOYUCA</v>
      </c>
      <c r="E1462" s="733"/>
      <c r="F1462" s="733"/>
      <c r="G1462" s="733"/>
      <c r="H1462" s="733"/>
      <c r="I1462" s="733"/>
      <c r="J1462" s="733"/>
      <c r="K1462" s="733"/>
      <c r="L1462" s="733"/>
      <c r="M1462" s="733"/>
      <c r="N1462" s="733"/>
      <c r="O1462" s="734"/>
      <c r="P1462" s="111"/>
      <c r="Q1462" s="111"/>
      <c r="R1462" s="111"/>
      <c r="S1462" s="111"/>
      <c r="T1462" s="111"/>
      <c r="U1462" s="111"/>
      <c r="V1462" s="111"/>
      <c r="W1462" s="111"/>
      <c r="X1462" s="111"/>
      <c r="Y1462" s="111"/>
      <c r="Z1462" s="111"/>
      <c r="AA1462" s="111"/>
      <c r="AB1462" s="111"/>
      <c r="AC1462" s="111"/>
      <c r="AD1462" s="111"/>
      <c r="AE1462" s="8"/>
      <c r="AG1462" s="269">
        <f t="shared" si="589"/>
        <v>1</v>
      </c>
      <c r="AH1462" s="298">
        <f t="shared" si="590"/>
        <v>0</v>
      </c>
      <c r="AI1462" s="299">
        <f t="shared" si="591"/>
        <v>0</v>
      </c>
      <c r="AJ1462" s="300">
        <f t="shared" si="592"/>
        <v>0</v>
      </c>
      <c r="AK1462" s="301">
        <f t="shared" si="593"/>
        <v>0</v>
      </c>
      <c r="AL1462" s="298">
        <f t="shared" si="594"/>
        <v>0</v>
      </c>
      <c r="AM1462" s="299">
        <f t="shared" si="595"/>
        <v>0</v>
      </c>
      <c r="AN1462" s="300">
        <f t="shared" si="596"/>
        <v>0</v>
      </c>
      <c r="AO1462" s="301">
        <f t="shared" si="597"/>
        <v>0</v>
      </c>
      <c r="AP1462" s="298">
        <f t="shared" si="598"/>
        <v>0</v>
      </c>
      <c r="AQ1462" s="299">
        <f t="shared" si="599"/>
        <v>0</v>
      </c>
      <c r="AR1462" s="300">
        <f t="shared" si="600"/>
        <v>0</v>
      </c>
      <c r="AS1462" s="301">
        <f t="shared" si="601"/>
        <v>0</v>
      </c>
      <c r="AT1462" s="298">
        <f t="shared" si="602"/>
        <v>0</v>
      </c>
      <c r="AU1462" s="299">
        <f t="shared" si="603"/>
        <v>0</v>
      </c>
      <c r="AV1462" s="300">
        <f t="shared" si="604"/>
        <v>0</v>
      </c>
      <c r="AW1462" s="301">
        <f t="shared" si="605"/>
        <v>0</v>
      </c>
      <c r="AX1462" s="298">
        <f t="shared" si="606"/>
        <v>0</v>
      </c>
      <c r="AY1462" s="299">
        <f t="shared" si="607"/>
        <v>0</v>
      </c>
      <c r="AZ1462" s="300">
        <f t="shared" si="608"/>
        <v>0</v>
      </c>
      <c r="BA1462" s="301">
        <f t="shared" si="609"/>
        <v>0</v>
      </c>
      <c r="BB1462" s="298">
        <f t="shared" si="610"/>
        <v>0</v>
      </c>
      <c r="BC1462" s="299">
        <f t="shared" si="611"/>
        <v>0</v>
      </c>
      <c r="BD1462" s="300">
        <f t="shared" si="612"/>
        <v>0</v>
      </c>
      <c r="BE1462" s="301">
        <f t="shared" si="613"/>
        <v>0</v>
      </c>
      <c r="BF1462" s="298">
        <f t="shared" si="614"/>
        <v>0</v>
      </c>
      <c r="BG1462" s="299">
        <f t="shared" si="615"/>
        <v>0</v>
      </c>
      <c r="BH1462" s="300">
        <f t="shared" si="616"/>
        <v>0</v>
      </c>
      <c r="BI1462" s="301">
        <f t="shared" si="617"/>
        <v>0</v>
      </c>
      <c r="BJ1462" s="298">
        <f t="shared" si="618"/>
        <v>0</v>
      </c>
      <c r="BK1462" s="299">
        <f t="shared" si="619"/>
        <v>0</v>
      </c>
      <c r="BL1462" s="300">
        <f t="shared" si="620"/>
        <v>0</v>
      </c>
      <c r="BM1462" s="301">
        <f t="shared" si="621"/>
        <v>0</v>
      </c>
      <c r="BN1462" s="298">
        <f t="shared" si="622"/>
        <v>0</v>
      </c>
      <c r="BO1462" s="299">
        <f t="shared" si="623"/>
        <v>0</v>
      </c>
      <c r="BP1462" s="300">
        <f t="shared" si="624"/>
        <v>0</v>
      </c>
      <c r="BQ1462" s="301">
        <f t="shared" si="625"/>
        <v>0</v>
      </c>
      <c r="BR1462" s="298">
        <f t="shared" si="626"/>
        <v>0</v>
      </c>
      <c r="BS1462" s="299">
        <f t="shared" si="627"/>
        <v>0</v>
      </c>
      <c r="BT1462" s="300">
        <f t="shared" si="628"/>
        <v>0</v>
      </c>
      <c r="BU1462" s="301">
        <f t="shared" si="629"/>
        <v>0</v>
      </c>
      <c r="BV1462" s="371">
        <f t="shared" si="630"/>
        <v>0</v>
      </c>
      <c r="BW1462" s="303">
        <f t="shared" si="631"/>
        <v>0</v>
      </c>
      <c r="BX1462" s="304" t="str">
        <f>IF(BW1462=0,"",
IF(SUM($BW$1436:BW1462)=1,BY1462,
IF($BW$1556&gt;SUM($BW$1436:BW1462),_xlfn.CONCAT(", ",BY1462),
IF($BW$1556=SUM($BW$1436:BW1462),_xlfn.CONCAT(" y ",BY1462)))))</f>
        <v/>
      </c>
      <c r="BY1462" s="231" t="s">
        <v>6238</v>
      </c>
      <c r="BZ1462" s="290">
        <f t="shared" si="632"/>
        <v>1</v>
      </c>
      <c r="CA1462" s="291" t="str">
        <f>IF(BZ1462=0,"",
IF(SUM($BZ$1436:BZ1462)=1,CB1462,
IF($BZ$1556&gt;SUM($BZ$1436:BZ1462),_xlfn.CONCAT(", ",CB1462),
IF($BZ$1556=SUM($BZ$1436:BZ1462),_xlfn.CONCAT(" y ",CB1462)))))</f>
        <v>, 27</v>
      </c>
      <c r="CB1462" s="222" t="s">
        <v>6238</v>
      </c>
      <c r="CC1462" s="378">
        <f t="shared" si="633"/>
        <v>0</v>
      </c>
      <c r="CD1462" s="379">
        <f t="shared" si="634"/>
        <v>0</v>
      </c>
      <c r="CE1462" s="380">
        <f t="shared" si="635"/>
        <v>0</v>
      </c>
    </row>
    <row r="1463" spans="1:83" ht="15" customHeight="1">
      <c r="A1463" s="6"/>
      <c r="B1463" s="5"/>
      <c r="C1463" s="85" t="s">
        <v>115</v>
      </c>
      <c r="D1463" s="732" t="str">
        <f>IF(CNGE_2024_M1_Secc1_Sub1!$D69="","",CNGE_2024_M1_Secc1_Sub1!$D69)</f>
        <v>INSTITUTO TECNOLOGICO SUPERIOR DE COSAMALOAPAN</v>
      </c>
      <c r="E1463" s="733"/>
      <c r="F1463" s="733"/>
      <c r="G1463" s="733"/>
      <c r="H1463" s="733"/>
      <c r="I1463" s="733"/>
      <c r="J1463" s="733"/>
      <c r="K1463" s="733"/>
      <c r="L1463" s="733"/>
      <c r="M1463" s="733"/>
      <c r="N1463" s="733"/>
      <c r="O1463" s="734"/>
      <c r="P1463" s="111"/>
      <c r="Q1463" s="111"/>
      <c r="R1463" s="111"/>
      <c r="S1463" s="111"/>
      <c r="T1463" s="111"/>
      <c r="U1463" s="111"/>
      <c r="V1463" s="111"/>
      <c r="W1463" s="111"/>
      <c r="X1463" s="111"/>
      <c r="Y1463" s="111"/>
      <c r="Z1463" s="111"/>
      <c r="AA1463" s="111"/>
      <c r="AB1463" s="111"/>
      <c r="AC1463" s="111"/>
      <c r="AD1463" s="111"/>
      <c r="AE1463" s="8"/>
      <c r="AG1463" s="269">
        <f t="shared" si="589"/>
        <v>1</v>
      </c>
      <c r="AH1463" s="298">
        <f t="shared" si="590"/>
        <v>0</v>
      </c>
      <c r="AI1463" s="299">
        <f t="shared" si="591"/>
        <v>0</v>
      </c>
      <c r="AJ1463" s="300">
        <f t="shared" si="592"/>
        <v>0</v>
      </c>
      <c r="AK1463" s="301">
        <f t="shared" si="593"/>
        <v>0</v>
      </c>
      <c r="AL1463" s="298">
        <f t="shared" si="594"/>
        <v>0</v>
      </c>
      <c r="AM1463" s="299">
        <f t="shared" si="595"/>
        <v>0</v>
      </c>
      <c r="AN1463" s="300">
        <f t="shared" si="596"/>
        <v>0</v>
      </c>
      <c r="AO1463" s="301">
        <f t="shared" si="597"/>
        <v>0</v>
      </c>
      <c r="AP1463" s="298">
        <f t="shared" si="598"/>
        <v>0</v>
      </c>
      <c r="AQ1463" s="299">
        <f t="shared" si="599"/>
        <v>0</v>
      </c>
      <c r="AR1463" s="300">
        <f t="shared" si="600"/>
        <v>0</v>
      </c>
      <c r="AS1463" s="301">
        <f t="shared" si="601"/>
        <v>0</v>
      </c>
      <c r="AT1463" s="298">
        <f t="shared" si="602"/>
        <v>0</v>
      </c>
      <c r="AU1463" s="299">
        <f t="shared" si="603"/>
        <v>0</v>
      </c>
      <c r="AV1463" s="300">
        <f t="shared" si="604"/>
        <v>0</v>
      </c>
      <c r="AW1463" s="301">
        <f t="shared" si="605"/>
        <v>0</v>
      </c>
      <c r="AX1463" s="298">
        <f t="shared" si="606"/>
        <v>0</v>
      </c>
      <c r="AY1463" s="299">
        <f t="shared" si="607"/>
        <v>0</v>
      </c>
      <c r="AZ1463" s="300">
        <f t="shared" si="608"/>
        <v>0</v>
      </c>
      <c r="BA1463" s="301">
        <f t="shared" si="609"/>
        <v>0</v>
      </c>
      <c r="BB1463" s="298">
        <f t="shared" si="610"/>
        <v>0</v>
      </c>
      <c r="BC1463" s="299">
        <f t="shared" si="611"/>
        <v>0</v>
      </c>
      <c r="BD1463" s="300">
        <f t="shared" si="612"/>
        <v>0</v>
      </c>
      <c r="BE1463" s="301">
        <f t="shared" si="613"/>
        <v>0</v>
      </c>
      <c r="BF1463" s="298">
        <f t="shared" si="614"/>
        <v>0</v>
      </c>
      <c r="BG1463" s="299">
        <f t="shared" si="615"/>
        <v>0</v>
      </c>
      <c r="BH1463" s="300">
        <f t="shared" si="616"/>
        <v>0</v>
      </c>
      <c r="BI1463" s="301">
        <f t="shared" si="617"/>
        <v>0</v>
      </c>
      <c r="BJ1463" s="298">
        <f t="shared" si="618"/>
        <v>0</v>
      </c>
      <c r="BK1463" s="299">
        <f t="shared" si="619"/>
        <v>0</v>
      </c>
      <c r="BL1463" s="300">
        <f t="shared" si="620"/>
        <v>0</v>
      </c>
      <c r="BM1463" s="301">
        <f t="shared" si="621"/>
        <v>0</v>
      </c>
      <c r="BN1463" s="298">
        <f t="shared" si="622"/>
        <v>0</v>
      </c>
      <c r="BO1463" s="299">
        <f t="shared" si="623"/>
        <v>0</v>
      </c>
      <c r="BP1463" s="300">
        <f t="shared" si="624"/>
        <v>0</v>
      </c>
      <c r="BQ1463" s="301">
        <f t="shared" si="625"/>
        <v>0</v>
      </c>
      <c r="BR1463" s="298">
        <f t="shared" si="626"/>
        <v>0</v>
      </c>
      <c r="BS1463" s="299">
        <f t="shared" si="627"/>
        <v>0</v>
      </c>
      <c r="BT1463" s="300">
        <f t="shared" si="628"/>
        <v>0</v>
      </c>
      <c r="BU1463" s="301">
        <f t="shared" si="629"/>
        <v>0</v>
      </c>
      <c r="BV1463" s="371">
        <f t="shared" si="630"/>
        <v>0</v>
      </c>
      <c r="BW1463" s="303">
        <f t="shared" si="631"/>
        <v>0</v>
      </c>
      <c r="BX1463" s="304" t="str">
        <f>IF(BW1463=0,"",
IF(SUM($BW$1436:BW1463)=1,BY1463,
IF($BW$1556&gt;SUM($BW$1436:BW1463),_xlfn.CONCAT(", ",BY1463),
IF($BW$1556=SUM($BW$1436:BW1463),_xlfn.CONCAT(" y ",BY1463)))))</f>
        <v/>
      </c>
      <c r="BY1463" s="231" t="s">
        <v>6239</v>
      </c>
      <c r="BZ1463" s="290">
        <f t="shared" si="632"/>
        <v>1</v>
      </c>
      <c r="CA1463" s="291" t="str">
        <f>IF(BZ1463=0,"",
IF(SUM($BZ$1436:BZ1463)=1,CB1463,
IF($BZ$1556&gt;SUM($BZ$1436:BZ1463),_xlfn.CONCAT(", ",CB1463),
IF($BZ$1556=SUM($BZ$1436:BZ1463),_xlfn.CONCAT(" y ",CB1463)))))</f>
        <v>, 28</v>
      </c>
      <c r="CB1463" s="222" t="s">
        <v>6239</v>
      </c>
      <c r="CC1463" s="378">
        <f t="shared" si="633"/>
        <v>0</v>
      </c>
      <c r="CD1463" s="379">
        <f t="shared" si="634"/>
        <v>0</v>
      </c>
      <c r="CE1463" s="380">
        <f t="shared" si="635"/>
        <v>0</v>
      </c>
    </row>
    <row r="1464" spans="1:83" ht="15" customHeight="1">
      <c r="A1464" s="6"/>
      <c r="B1464" s="5"/>
      <c r="C1464" s="85" t="s">
        <v>116</v>
      </c>
      <c r="D1464" s="732" t="str">
        <f>IF(CNGE_2024_M1_Secc1_Sub1!$D70="","",CNGE_2024_M1_Secc1_Sub1!$D70)</f>
        <v>INSTITUTO TECNOLOGICO SUPERIOR DE PANUCO</v>
      </c>
      <c r="E1464" s="733"/>
      <c r="F1464" s="733"/>
      <c r="G1464" s="733"/>
      <c r="H1464" s="733"/>
      <c r="I1464" s="733"/>
      <c r="J1464" s="733"/>
      <c r="K1464" s="733"/>
      <c r="L1464" s="733"/>
      <c r="M1464" s="733"/>
      <c r="N1464" s="733"/>
      <c r="O1464" s="734"/>
      <c r="P1464" s="111"/>
      <c r="Q1464" s="111"/>
      <c r="R1464" s="111"/>
      <c r="S1464" s="111"/>
      <c r="T1464" s="111"/>
      <c r="U1464" s="111"/>
      <c r="V1464" s="111"/>
      <c r="W1464" s="111"/>
      <c r="X1464" s="111"/>
      <c r="Y1464" s="111"/>
      <c r="Z1464" s="111"/>
      <c r="AA1464" s="111"/>
      <c r="AB1464" s="111"/>
      <c r="AC1464" s="111"/>
      <c r="AD1464" s="111"/>
      <c r="AE1464" s="8"/>
      <c r="AG1464" s="269">
        <f t="shared" si="589"/>
        <v>1</v>
      </c>
      <c r="AH1464" s="298">
        <f t="shared" si="590"/>
        <v>0</v>
      </c>
      <c r="AI1464" s="299">
        <f t="shared" si="591"/>
        <v>0</v>
      </c>
      <c r="AJ1464" s="300">
        <f t="shared" si="592"/>
        <v>0</v>
      </c>
      <c r="AK1464" s="301">
        <f t="shared" si="593"/>
        <v>0</v>
      </c>
      <c r="AL1464" s="298">
        <f t="shared" si="594"/>
        <v>0</v>
      </c>
      <c r="AM1464" s="299">
        <f t="shared" si="595"/>
        <v>0</v>
      </c>
      <c r="AN1464" s="300">
        <f t="shared" si="596"/>
        <v>0</v>
      </c>
      <c r="AO1464" s="301">
        <f t="shared" si="597"/>
        <v>0</v>
      </c>
      <c r="AP1464" s="298">
        <f t="shared" si="598"/>
        <v>0</v>
      </c>
      <c r="AQ1464" s="299">
        <f t="shared" si="599"/>
        <v>0</v>
      </c>
      <c r="AR1464" s="300">
        <f t="shared" si="600"/>
        <v>0</v>
      </c>
      <c r="AS1464" s="301">
        <f t="shared" si="601"/>
        <v>0</v>
      </c>
      <c r="AT1464" s="298">
        <f t="shared" si="602"/>
        <v>0</v>
      </c>
      <c r="AU1464" s="299">
        <f t="shared" si="603"/>
        <v>0</v>
      </c>
      <c r="AV1464" s="300">
        <f t="shared" si="604"/>
        <v>0</v>
      </c>
      <c r="AW1464" s="301">
        <f t="shared" si="605"/>
        <v>0</v>
      </c>
      <c r="AX1464" s="298">
        <f t="shared" si="606"/>
        <v>0</v>
      </c>
      <c r="AY1464" s="299">
        <f t="shared" si="607"/>
        <v>0</v>
      </c>
      <c r="AZ1464" s="300">
        <f t="shared" si="608"/>
        <v>0</v>
      </c>
      <c r="BA1464" s="301">
        <f t="shared" si="609"/>
        <v>0</v>
      </c>
      <c r="BB1464" s="298">
        <f t="shared" si="610"/>
        <v>0</v>
      </c>
      <c r="BC1464" s="299">
        <f t="shared" si="611"/>
        <v>0</v>
      </c>
      <c r="BD1464" s="300">
        <f t="shared" si="612"/>
        <v>0</v>
      </c>
      <c r="BE1464" s="301">
        <f t="shared" si="613"/>
        <v>0</v>
      </c>
      <c r="BF1464" s="298">
        <f t="shared" si="614"/>
        <v>0</v>
      </c>
      <c r="BG1464" s="299">
        <f t="shared" si="615"/>
        <v>0</v>
      </c>
      <c r="BH1464" s="300">
        <f t="shared" si="616"/>
        <v>0</v>
      </c>
      <c r="BI1464" s="301">
        <f t="shared" si="617"/>
        <v>0</v>
      </c>
      <c r="BJ1464" s="298">
        <f t="shared" si="618"/>
        <v>0</v>
      </c>
      <c r="BK1464" s="299">
        <f t="shared" si="619"/>
        <v>0</v>
      </c>
      <c r="BL1464" s="300">
        <f t="shared" si="620"/>
        <v>0</v>
      </c>
      <c r="BM1464" s="301">
        <f t="shared" si="621"/>
        <v>0</v>
      </c>
      <c r="BN1464" s="298">
        <f t="shared" si="622"/>
        <v>0</v>
      </c>
      <c r="BO1464" s="299">
        <f t="shared" si="623"/>
        <v>0</v>
      </c>
      <c r="BP1464" s="300">
        <f t="shared" si="624"/>
        <v>0</v>
      </c>
      <c r="BQ1464" s="301">
        <f t="shared" si="625"/>
        <v>0</v>
      </c>
      <c r="BR1464" s="298">
        <f t="shared" si="626"/>
        <v>0</v>
      </c>
      <c r="BS1464" s="299">
        <f t="shared" si="627"/>
        <v>0</v>
      </c>
      <c r="BT1464" s="300">
        <f t="shared" si="628"/>
        <v>0</v>
      </c>
      <c r="BU1464" s="301">
        <f t="shared" si="629"/>
        <v>0</v>
      </c>
      <c r="BV1464" s="371">
        <f t="shared" si="630"/>
        <v>0</v>
      </c>
      <c r="BW1464" s="303">
        <f t="shared" si="631"/>
        <v>0</v>
      </c>
      <c r="BX1464" s="304" t="str">
        <f>IF(BW1464=0,"",
IF(SUM($BW$1436:BW1464)=1,BY1464,
IF($BW$1556&gt;SUM($BW$1436:BW1464),_xlfn.CONCAT(", ",BY1464),
IF($BW$1556=SUM($BW$1436:BW1464),_xlfn.CONCAT(" y ",BY1464)))))</f>
        <v/>
      </c>
      <c r="BY1464" s="231" t="s">
        <v>6240</v>
      </c>
      <c r="BZ1464" s="290">
        <f t="shared" si="632"/>
        <v>1</v>
      </c>
      <c r="CA1464" s="291" t="str">
        <f>IF(BZ1464=0,"",
IF(SUM($BZ$1436:BZ1464)=1,CB1464,
IF($BZ$1556&gt;SUM($BZ$1436:BZ1464),_xlfn.CONCAT(", ",CB1464),
IF($BZ$1556=SUM($BZ$1436:BZ1464),_xlfn.CONCAT(" y ",CB1464)))))</f>
        <v>, 29</v>
      </c>
      <c r="CB1464" s="222" t="s">
        <v>6240</v>
      </c>
      <c r="CC1464" s="378">
        <f t="shared" si="633"/>
        <v>0</v>
      </c>
      <c r="CD1464" s="379">
        <f t="shared" si="634"/>
        <v>0</v>
      </c>
      <c r="CE1464" s="380">
        <f t="shared" si="635"/>
        <v>0</v>
      </c>
    </row>
    <row r="1465" spans="1:83" ht="15" customHeight="1">
      <c r="A1465" s="6"/>
      <c r="B1465" s="5"/>
      <c r="C1465" s="85" t="s">
        <v>117</v>
      </c>
      <c r="D1465" s="732" t="str">
        <f>IF(CNGE_2024_M1_Secc1_Sub1!$D71="","",CNGE_2024_M1_Secc1_Sub1!$D71)</f>
        <v>INSTITUTO TECNOLOGICO SUPERIOR DE POZA RICA</v>
      </c>
      <c r="E1465" s="733"/>
      <c r="F1465" s="733"/>
      <c r="G1465" s="733"/>
      <c r="H1465" s="733"/>
      <c r="I1465" s="733"/>
      <c r="J1465" s="733"/>
      <c r="K1465" s="733"/>
      <c r="L1465" s="733"/>
      <c r="M1465" s="733"/>
      <c r="N1465" s="733"/>
      <c r="O1465" s="734"/>
      <c r="P1465" s="111"/>
      <c r="Q1465" s="111"/>
      <c r="R1465" s="111"/>
      <c r="S1465" s="111"/>
      <c r="T1465" s="111"/>
      <c r="U1465" s="111"/>
      <c r="V1465" s="111"/>
      <c r="W1465" s="111"/>
      <c r="X1465" s="111"/>
      <c r="Y1465" s="111"/>
      <c r="Z1465" s="111"/>
      <c r="AA1465" s="111"/>
      <c r="AB1465" s="111"/>
      <c r="AC1465" s="111"/>
      <c r="AD1465" s="111"/>
      <c r="AE1465" s="8"/>
      <c r="AG1465" s="269">
        <f t="shared" si="589"/>
        <v>1</v>
      </c>
      <c r="AH1465" s="298">
        <f t="shared" si="590"/>
        <v>0</v>
      </c>
      <c r="AI1465" s="299">
        <f t="shared" si="591"/>
        <v>0</v>
      </c>
      <c r="AJ1465" s="300">
        <f t="shared" si="592"/>
        <v>0</v>
      </c>
      <c r="AK1465" s="301">
        <f t="shared" si="593"/>
        <v>0</v>
      </c>
      <c r="AL1465" s="298">
        <f t="shared" si="594"/>
        <v>0</v>
      </c>
      <c r="AM1465" s="299">
        <f t="shared" si="595"/>
        <v>0</v>
      </c>
      <c r="AN1465" s="300">
        <f t="shared" si="596"/>
        <v>0</v>
      </c>
      <c r="AO1465" s="301">
        <f t="shared" si="597"/>
        <v>0</v>
      </c>
      <c r="AP1465" s="298">
        <f t="shared" si="598"/>
        <v>0</v>
      </c>
      <c r="AQ1465" s="299">
        <f t="shared" si="599"/>
        <v>0</v>
      </c>
      <c r="AR1465" s="300">
        <f t="shared" si="600"/>
        <v>0</v>
      </c>
      <c r="AS1465" s="301">
        <f t="shared" si="601"/>
        <v>0</v>
      </c>
      <c r="AT1465" s="298">
        <f t="shared" si="602"/>
        <v>0</v>
      </c>
      <c r="AU1465" s="299">
        <f t="shared" si="603"/>
        <v>0</v>
      </c>
      <c r="AV1465" s="300">
        <f t="shared" si="604"/>
        <v>0</v>
      </c>
      <c r="AW1465" s="301">
        <f t="shared" si="605"/>
        <v>0</v>
      </c>
      <c r="AX1465" s="298">
        <f t="shared" si="606"/>
        <v>0</v>
      </c>
      <c r="AY1465" s="299">
        <f t="shared" si="607"/>
        <v>0</v>
      </c>
      <c r="AZ1465" s="300">
        <f t="shared" si="608"/>
        <v>0</v>
      </c>
      <c r="BA1465" s="301">
        <f t="shared" si="609"/>
        <v>0</v>
      </c>
      <c r="BB1465" s="298">
        <f t="shared" si="610"/>
        <v>0</v>
      </c>
      <c r="BC1465" s="299">
        <f t="shared" si="611"/>
        <v>0</v>
      </c>
      <c r="BD1465" s="300">
        <f t="shared" si="612"/>
        <v>0</v>
      </c>
      <c r="BE1465" s="301">
        <f t="shared" si="613"/>
        <v>0</v>
      </c>
      <c r="BF1465" s="298">
        <f t="shared" si="614"/>
        <v>0</v>
      </c>
      <c r="BG1465" s="299">
        <f t="shared" si="615"/>
        <v>0</v>
      </c>
      <c r="BH1465" s="300">
        <f t="shared" si="616"/>
        <v>0</v>
      </c>
      <c r="BI1465" s="301">
        <f t="shared" si="617"/>
        <v>0</v>
      </c>
      <c r="BJ1465" s="298">
        <f t="shared" si="618"/>
        <v>0</v>
      </c>
      <c r="BK1465" s="299">
        <f t="shared" si="619"/>
        <v>0</v>
      </c>
      <c r="BL1465" s="300">
        <f t="shared" si="620"/>
        <v>0</v>
      </c>
      <c r="BM1465" s="301">
        <f t="shared" si="621"/>
        <v>0</v>
      </c>
      <c r="BN1465" s="298">
        <f t="shared" si="622"/>
        <v>0</v>
      </c>
      <c r="BO1465" s="299">
        <f t="shared" si="623"/>
        <v>0</v>
      </c>
      <c r="BP1465" s="300">
        <f t="shared" si="624"/>
        <v>0</v>
      </c>
      <c r="BQ1465" s="301">
        <f t="shared" si="625"/>
        <v>0</v>
      </c>
      <c r="BR1465" s="298">
        <f t="shared" si="626"/>
        <v>0</v>
      </c>
      <c r="BS1465" s="299">
        <f t="shared" si="627"/>
        <v>0</v>
      </c>
      <c r="BT1465" s="300">
        <f t="shared" si="628"/>
        <v>0</v>
      </c>
      <c r="BU1465" s="301">
        <f t="shared" si="629"/>
        <v>0</v>
      </c>
      <c r="BV1465" s="371">
        <f t="shared" si="630"/>
        <v>0</v>
      </c>
      <c r="BW1465" s="303">
        <f t="shared" si="631"/>
        <v>0</v>
      </c>
      <c r="BX1465" s="304" t="str">
        <f>IF(BW1465=0,"",
IF(SUM($BW$1436:BW1465)=1,BY1465,
IF($BW$1556&gt;SUM($BW$1436:BW1465),_xlfn.CONCAT(", ",BY1465),
IF($BW$1556=SUM($BW$1436:BW1465),_xlfn.CONCAT(" y ",BY1465)))))</f>
        <v/>
      </c>
      <c r="BY1465" s="231" t="s">
        <v>6241</v>
      </c>
      <c r="BZ1465" s="290">
        <f t="shared" si="632"/>
        <v>1</v>
      </c>
      <c r="CA1465" s="291" t="str">
        <f>IF(BZ1465=0,"",
IF(SUM($BZ$1436:BZ1465)=1,CB1465,
IF($BZ$1556&gt;SUM($BZ$1436:BZ1465),_xlfn.CONCAT(", ",CB1465),
IF($BZ$1556=SUM($BZ$1436:BZ1465),_xlfn.CONCAT(" y ",CB1465)))))</f>
        <v>, 30</v>
      </c>
      <c r="CB1465" s="222" t="s">
        <v>6241</v>
      </c>
      <c r="CC1465" s="378">
        <f t="shared" si="633"/>
        <v>0</v>
      </c>
      <c r="CD1465" s="379">
        <f t="shared" si="634"/>
        <v>0</v>
      </c>
      <c r="CE1465" s="380">
        <f t="shared" si="635"/>
        <v>0</v>
      </c>
    </row>
    <row r="1466" spans="1:83" ht="15" customHeight="1">
      <c r="A1466" s="6"/>
      <c r="B1466" s="5"/>
      <c r="C1466" s="85" t="s">
        <v>118</v>
      </c>
      <c r="D1466" s="732" t="str">
        <f>IF(CNGE_2024_M1_Secc1_Sub1!$D72="","",CNGE_2024_M1_Secc1_Sub1!$D72)</f>
        <v>INSTITUTO TECNOLOGICO SUPERIOR DE XALAPA</v>
      </c>
      <c r="E1466" s="733"/>
      <c r="F1466" s="733"/>
      <c r="G1466" s="733"/>
      <c r="H1466" s="733"/>
      <c r="I1466" s="733"/>
      <c r="J1466" s="733"/>
      <c r="K1466" s="733"/>
      <c r="L1466" s="733"/>
      <c r="M1466" s="733"/>
      <c r="N1466" s="733"/>
      <c r="O1466" s="734"/>
      <c r="P1466" s="111"/>
      <c r="Q1466" s="111"/>
      <c r="R1466" s="111"/>
      <c r="S1466" s="111"/>
      <c r="T1466" s="111"/>
      <c r="U1466" s="111"/>
      <c r="V1466" s="111"/>
      <c r="W1466" s="111"/>
      <c r="X1466" s="111"/>
      <c r="Y1466" s="111"/>
      <c r="Z1466" s="111"/>
      <c r="AA1466" s="111"/>
      <c r="AB1466" s="111"/>
      <c r="AC1466" s="111"/>
      <c r="AD1466" s="111"/>
      <c r="AE1466" s="8"/>
      <c r="AG1466" s="269">
        <f t="shared" si="589"/>
        <v>1</v>
      </c>
      <c r="AH1466" s="298">
        <f t="shared" si="590"/>
        <v>0</v>
      </c>
      <c r="AI1466" s="299">
        <f t="shared" si="591"/>
        <v>0</v>
      </c>
      <c r="AJ1466" s="300">
        <f t="shared" si="592"/>
        <v>0</v>
      </c>
      <c r="AK1466" s="301">
        <f t="shared" si="593"/>
        <v>0</v>
      </c>
      <c r="AL1466" s="298">
        <f t="shared" si="594"/>
        <v>0</v>
      </c>
      <c r="AM1466" s="299">
        <f t="shared" si="595"/>
        <v>0</v>
      </c>
      <c r="AN1466" s="300">
        <f t="shared" si="596"/>
        <v>0</v>
      </c>
      <c r="AO1466" s="301">
        <f t="shared" si="597"/>
        <v>0</v>
      </c>
      <c r="AP1466" s="298">
        <f t="shared" si="598"/>
        <v>0</v>
      </c>
      <c r="AQ1466" s="299">
        <f t="shared" si="599"/>
        <v>0</v>
      </c>
      <c r="AR1466" s="300">
        <f t="shared" si="600"/>
        <v>0</v>
      </c>
      <c r="AS1466" s="301">
        <f t="shared" si="601"/>
        <v>0</v>
      </c>
      <c r="AT1466" s="298">
        <f t="shared" si="602"/>
        <v>0</v>
      </c>
      <c r="AU1466" s="299">
        <f t="shared" si="603"/>
        <v>0</v>
      </c>
      <c r="AV1466" s="300">
        <f t="shared" si="604"/>
        <v>0</v>
      </c>
      <c r="AW1466" s="301">
        <f t="shared" si="605"/>
        <v>0</v>
      </c>
      <c r="AX1466" s="298">
        <f t="shared" si="606"/>
        <v>0</v>
      </c>
      <c r="AY1466" s="299">
        <f t="shared" si="607"/>
        <v>0</v>
      </c>
      <c r="AZ1466" s="300">
        <f t="shared" si="608"/>
        <v>0</v>
      </c>
      <c r="BA1466" s="301">
        <f t="shared" si="609"/>
        <v>0</v>
      </c>
      <c r="BB1466" s="298">
        <f t="shared" si="610"/>
        <v>0</v>
      </c>
      <c r="BC1466" s="299">
        <f t="shared" si="611"/>
        <v>0</v>
      </c>
      <c r="BD1466" s="300">
        <f t="shared" si="612"/>
        <v>0</v>
      </c>
      <c r="BE1466" s="301">
        <f t="shared" si="613"/>
        <v>0</v>
      </c>
      <c r="BF1466" s="298">
        <f t="shared" si="614"/>
        <v>0</v>
      </c>
      <c r="BG1466" s="299">
        <f t="shared" si="615"/>
        <v>0</v>
      </c>
      <c r="BH1466" s="300">
        <f t="shared" si="616"/>
        <v>0</v>
      </c>
      <c r="BI1466" s="301">
        <f t="shared" si="617"/>
        <v>0</v>
      </c>
      <c r="BJ1466" s="298">
        <f t="shared" si="618"/>
        <v>0</v>
      </c>
      <c r="BK1466" s="299">
        <f t="shared" si="619"/>
        <v>0</v>
      </c>
      <c r="BL1466" s="300">
        <f t="shared" si="620"/>
        <v>0</v>
      </c>
      <c r="BM1466" s="301">
        <f t="shared" si="621"/>
        <v>0</v>
      </c>
      <c r="BN1466" s="298">
        <f t="shared" si="622"/>
        <v>0</v>
      </c>
      <c r="BO1466" s="299">
        <f t="shared" si="623"/>
        <v>0</v>
      </c>
      <c r="BP1466" s="300">
        <f t="shared" si="624"/>
        <v>0</v>
      </c>
      <c r="BQ1466" s="301">
        <f t="shared" si="625"/>
        <v>0</v>
      </c>
      <c r="BR1466" s="298">
        <f t="shared" si="626"/>
        <v>0</v>
      </c>
      <c r="BS1466" s="299">
        <f t="shared" si="627"/>
        <v>0</v>
      </c>
      <c r="BT1466" s="300">
        <f t="shared" si="628"/>
        <v>0</v>
      </c>
      <c r="BU1466" s="301">
        <f t="shared" si="629"/>
        <v>0</v>
      </c>
      <c r="BV1466" s="371">
        <f t="shared" si="630"/>
        <v>0</v>
      </c>
      <c r="BW1466" s="303">
        <f t="shared" si="631"/>
        <v>0</v>
      </c>
      <c r="BX1466" s="304" t="str">
        <f>IF(BW1466=0,"",
IF(SUM($BW$1436:BW1466)=1,BY1466,
IF($BW$1556&gt;SUM($BW$1436:BW1466),_xlfn.CONCAT(", ",BY1466),
IF($BW$1556=SUM($BW$1436:BW1466),_xlfn.CONCAT(" y ",BY1466)))))</f>
        <v/>
      </c>
      <c r="BY1466" s="231" t="s">
        <v>6242</v>
      </c>
      <c r="BZ1466" s="290">
        <f t="shared" si="632"/>
        <v>1</v>
      </c>
      <c r="CA1466" s="291" t="str">
        <f>IF(BZ1466=0,"",
IF(SUM($BZ$1436:BZ1466)=1,CB1466,
IF($BZ$1556&gt;SUM($BZ$1436:BZ1466),_xlfn.CONCAT(", ",CB1466),
IF($BZ$1556=SUM($BZ$1436:BZ1466),_xlfn.CONCAT(" y ",CB1466)))))</f>
        <v>, 31</v>
      </c>
      <c r="CB1466" s="222" t="s">
        <v>6242</v>
      </c>
      <c r="CC1466" s="378">
        <f t="shared" si="633"/>
        <v>0</v>
      </c>
      <c r="CD1466" s="379">
        <f t="shared" si="634"/>
        <v>0</v>
      </c>
      <c r="CE1466" s="380">
        <f t="shared" si="635"/>
        <v>0</v>
      </c>
    </row>
    <row r="1467" spans="1:83" ht="15" customHeight="1">
      <c r="A1467" s="6"/>
      <c r="B1467" s="5"/>
      <c r="C1467" s="85" t="s">
        <v>119</v>
      </c>
      <c r="D1467" s="732" t="str">
        <f>IF(CNGE_2024_M1_Secc1_Sub1!$D73="","",CNGE_2024_M1_Secc1_Sub1!$D73)</f>
        <v>INSTITUTO TECNOLOGICO SUPERIOR DE COATZACOALCOS</v>
      </c>
      <c r="E1467" s="733"/>
      <c r="F1467" s="733"/>
      <c r="G1467" s="733"/>
      <c r="H1467" s="733"/>
      <c r="I1467" s="733"/>
      <c r="J1467" s="733"/>
      <c r="K1467" s="733"/>
      <c r="L1467" s="733"/>
      <c r="M1467" s="733"/>
      <c r="N1467" s="733"/>
      <c r="O1467" s="734"/>
      <c r="P1467" s="111"/>
      <c r="Q1467" s="111"/>
      <c r="R1467" s="111"/>
      <c r="S1467" s="111"/>
      <c r="T1467" s="111"/>
      <c r="U1467" s="111"/>
      <c r="V1467" s="111"/>
      <c r="W1467" s="111"/>
      <c r="X1467" s="111"/>
      <c r="Y1467" s="111"/>
      <c r="Z1467" s="111"/>
      <c r="AA1467" s="111"/>
      <c r="AB1467" s="111"/>
      <c r="AC1467" s="111"/>
      <c r="AD1467" s="111"/>
      <c r="AE1467" s="8"/>
      <c r="AG1467" s="269">
        <f t="shared" si="589"/>
        <v>1</v>
      </c>
      <c r="AH1467" s="298">
        <f t="shared" si="590"/>
        <v>0</v>
      </c>
      <c r="AI1467" s="299">
        <f t="shared" si="591"/>
        <v>0</v>
      </c>
      <c r="AJ1467" s="300">
        <f t="shared" si="592"/>
        <v>0</v>
      </c>
      <c r="AK1467" s="301">
        <f t="shared" si="593"/>
        <v>0</v>
      </c>
      <c r="AL1467" s="298">
        <f t="shared" si="594"/>
        <v>0</v>
      </c>
      <c r="AM1467" s="299">
        <f t="shared" si="595"/>
        <v>0</v>
      </c>
      <c r="AN1467" s="300">
        <f t="shared" si="596"/>
        <v>0</v>
      </c>
      <c r="AO1467" s="301">
        <f t="shared" si="597"/>
        <v>0</v>
      </c>
      <c r="AP1467" s="298">
        <f t="shared" si="598"/>
        <v>0</v>
      </c>
      <c r="AQ1467" s="299">
        <f t="shared" si="599"/>
        <v>0</v>
      </c>
      <c r="AR1467" s="300">
        <f t="shared" si="600"/>
        <v>0</v>
      </c>
      <c r="AS1467" s="301">
        <f t="shared" si="601"/>
        <v>0</v>
      </c>
      <c r="AT1467" s="298">
        <f t="shared" si="602"/>
        <v>0</v>
      </c>
      <c r="AU1467" s="299">
        <f t="shared" si="603"/>
        <v>0</v>
      </c>
      <c r="AV1467" s="300">
        <f t="shared" si="604"/>
        <v>0</v>
      </c>
      <c r="AW1467" s="301">
        <f t="shared" si="605"/>
        <v>0</v>
      </c>
      <c r="AX1467" s="298">
        <f t="shared" si="606"/>
        <v>0</v>
      </c>
      <c r="AY1467" s="299">
        <f t="shared" si="607"/>
        <v>0</v>
      </c>
      <c r="AZ1467" s="300">
        <f t="shared" si="608"/>
        <v>0</v>
      </c>
      <c r="BA1467" s="301">
        <f t="shared" si="609"/>
        <v>0</v>
      </c>
      <c r="BB1467" s="298">
        <f t="shared" si="610"/>
        <v>0</v>
      </c>
      <c r="BC1467" s="299">
        <f t="shared" si="611"/>
        <v>0</v>
      </c>
      <c r="BD1467" s="300">
        <f t="shared" si="612"/>
        <v>0</v>
      </c>
      <c r="BE1467" s="301">
        <f t="shared" si="613"/>
        <v>0</v>
      </c>
      <c r="BF1467" s="298">
        <f t="shared" si="614"/>
        <v>0</v>
      </c>
      <c r="BG1467" s="299">
        <f t="shared" si="615"/>
        <v>0</v>
      </c>
      <c r="BH1467" s="300">
        <f t="shared" si="616"/>
        <v>0</v>
      </c>
      <c r="BI1467" s="301">
        <f t="shared" si="617"/>
        <v>0</v>
      </c>
      <c r="BJ1467" s="298">
        <f t="shared" si="618"/>
        <v>0</v>
      </c>
      <c r="BK1467" s="299">
        <f t="shared" si="619"/>
        <v>0</v>
      </c>
      <c r="BL1467" s="300">
        <f t="shared" si="620"/>
        <v>0</v>
      </c>
      <c r="BM1467" s="301">
        <f t="shared" si="621"/>
        <v>0</v>
      </c>
      <c r="BN1467" s="298">
        <f t="shared" si="622"/>
        <v>0</v>
      </c>
      <c r="BO1467" s="299">
        <f t="shared" si="623"/>
        <v>0</v>
      </c>
      <c r="BP1467" s="300">
        <f t="shared" si="624"/>
        <v>0</v>
      </c>
      <c r="BQ1467" s="301">
        <f t="shared" si="625"/>
        <v>0</v>
      </c>
      <c r="BR1467" s="298">
        <f t="shared" si="626"/>
        <v>0</v>
      </c>
      <c r="BS1467" s="299">
        <f t="shared" si="627"/>
        <v>0</v>
      </c>
      <c r="BT1467" s="300">
        <f t="shared" si="628"/>
        <v>0</v>
      </c>
      <c r="BU1467" s="301">
        <f t="shared" si="629"/>
        <v>0</v>
      </c>
      <c r="BV1467" s="371">
        <f t="shared" si="630"/>
        <v>0</v>
      </c>
      <c r="BW1467" s="303">
        <f t="shared" si="631"/>
        <v>0</v>
      </c>
      <c r="BX1467" s="304" t="str">
        <f>IF(BW1467=0,"",
IF(SUM($BW$1436:BW1467)=1,BY1467,
IF($BW$1556&gt;SUM($BW$1436:BW1467),_xlfn.CONCAT(", ",BY1467),
IF($BW$1556=SUM($BW$1436:BW1467),_xlfn.CONCAT(" y ",BY1467)))))</f>
        <v/>
      </c>
      <c r="BY1467" s="231" t="s">
        <v>6243</v>
      </c>
      <c r="BZ1467" s="290">
        <f t="shared" si="632"/>
        <v>1</v>
      </c>
      <c r="CA1467" s="291" t="str">
        <f>IF(BZ1467=0,"",
IF(SUM($BZ$1436:BZ1467)=1,CB1467,
IF($BZ$1556&gt;SUM($BZ$1436:BZ1467),_xlfn.CONCAT(", ",CB1467),
IF($BZ$1556=SUM($BZ$1436:BZ1467),_xlfn.CONCAT(" y ",CB1467)))))</f>
        <v>, 32</v>
      </c>
      <c r="CB1467" s="222" t="s">
        <v>6243</v>
      </c>
      <c r="CC1467" s="378">
        <f t="shared" si="633"/>
        <v>0</v>
      </c>
      <c r="CD1467" s="379">
        <f t="shared" si="634"/>
        <v>0</v>
      </c>
      <c r="CE1467" s="380">
        <f t="shared" si="635"/>
        <v>0</v>
      </c>
    </row>
    <row r="1468" spans="1:83" ht="15" customHeight="1">
      <c r="A1468" s="6"/>
      <c r="B1468" s="5"/>
      <c r="C1468" s="85" t="s">
        <v>120</v>
      </c>
      <c r="D1468" s="732" t="str">
        <f>IF(CNGE_2024_M1_Secc1_Sub1!$D74="","",CNGE_2024_M1_Secc1_Sub1!$D74)</f>
        <v>INSTITUTO TECNOLOGICO SUPERIOR DE TIERRA BLANCA</v>
      </c>
      <c r="E1468" s="733"/>
      <c r="F1468" s="733"/>
      <c r="G1468" s="733"/>
      <c r="H1468" s="733"/>
      <c r="I1468" s="733"/>
      <c r="J1468" s="733"/>
      <c r="K1468" s="733"/>
      <c r="L1468" s="733"/>
      <c r="M1468" s="733"/>
      <c r="N1468" s="733"/>
      <c r="O1468" s="734"/>
      <c r="P1468" s="111"/>
      <c r="Q1468" s="111"/>
      <c r="R1468" s="111"/>
      <c r="S1468" s="111"/>
      <c r="T1468" s="111"/>
      <c r="U1468" s="111"/>
      <c r="V1468" s="111"/>
      <c r="W1468" s="111"/>
      <c r="X1468" s="111"/>
      <c r="Y1468" s="111"/>
      <c r="Z1468" s="111"/>
      <c r="AA1468" s="111"/>
      <c r="AB1468" s="111"/>
      <c r="AC1468" s="111"/>
      <c r="AD1468" s="111"/>
      <c r="AE1468" s="8"/>
      <c r="AG1468" s="269">
        <f t="shared" si="589"/>
        <v>1</v>
      </c>
      <c r="AH1468" s="298">
        <f t="shared" si="590"/>
        <v>0</v>
      </c>
      <c r="AI1468" s="299">
        <f t="shared" si="591"/>
        <v>0</v>
      </c>
      <c r="AJ1468" s="300">
        <f t="shared" si="592"/>
        <v>0</v>
      </c>
      <c r="AK1468" s="301">
        <f t="shared" si="593"/>
        <v>0</v>
      </c>
      <c r="AL1468" s="298">
        <f t="shared" si="594"/>
        <v>0</v>
      </c>
      <c r="AM1468" s="299">
        <f t="shared" si="595"/>
        <v>0</v>
      </c>
      <c r="AN1468" s="300">
        <f t="shared" si="596"/>
        <v>0</v>
      </c>
      <c r="AO1468" s="301">
        <f t="shared" si="597"/>
        <v>0</v>
      </c>
      <c r="AP1468" s="298">
        <f t="shared" si="598"/>
        <v>0</v>
      </c>
      <c r="AQ1468" s="299">
        <f t="shared" si="599"/>
        <v>0</v>
      </c>
      <c r="AR1468" s="300">
        <f t="shared" si="600"/>
        <v>0</v>
      </c>
      <c r="AS1468" s="301">
        <f t="shared" si="601"/>
        <v>0</v>
      </c>
      <c r="AT1468" s="298">
        <f t="shared" si="602"/>
        <v>0</v>
      </c>
      <c r="AU1468" s="299">
        <f t="shared" si="603"/>
        <v>0</v>
      </c>
      <c r="AV1468" s="300">
        <f t="shared" si="604"/>
        <v>0</v>
      </c>
      <c r="AW1468" s="301">
        <f t="shared" si="605"/>
        <v>0</v>
      </c>
      <c r="AX1468" s="298">
        <f t="shared" si="606"/>
        <v>0</v>
      </c>
      <c r="AY1468" s="299">
        <f t="shared" si="607"/>
        <v>0</v>
      </c>
      <c r="AZ1468" s="300">
        <f t="shared" si="608"/>
        <v>0</v>
      </c>
      <c r="BA1468" s="301">
        <f t="shared" si="609"/>
        <v>0</v>
      </c>
      <c r="BB1468" s="298">
        <f t="shared" si="610"/>
        <v>0</v>
      </c>
      <c r="BC1468" s="299">
        <f t="shared" si="611"/>
        <v>0</v>
      </c>
      <c r="BD1468" s="300">
        <f t="shared" si="612"/>
        <v>0</v>
      </c>
      <c r="BE1468" s="301">
        <f t="shared" si="613"/>
        <v>0</v>
      </c>
      <c r="BF1468" s="298">
        <f t="shared" si="614"/>
        <v>0</v>
      </c>
      <c r="BG1468" s="299">
        <f t="shared" si="615"/>
        <v>0</v>
      </c>
      <c r="BH1468" s="300">
        <f t="shared" si="616"/>
        <v>0</v>
      </c>
      <c r="BI1468" s="301">
        <f t="shared" si="617"/>
        <v>0</v>
      </c>
      <c r="BJ1468" s="298">
        <f t="shared" si="618"/>
        <v>0</v>
      </c>
      <c r="BK1468" s="299">
        <f t="shared" si="619"/>
        <v>0</v>
      </c>
      <c r="BL1468" s="300">
        <f t="shared" si="620"/>
        <v>0</v>
      </c>
      <c r="BM1468" s="301">
        <f t="shared" si="621"/>
        <v>0</v>
      </c>
      <c r="BN1468" s="298">
        <f t="shared" si="622"/>
        <v>0</v>
      </c>
      <c r="BO1468" s="299">
        <f t="shared" si="623"/>
        <v>0</v>
      </c>
      <c r="BP1468" s="300">
        <f t="shared" si="624"/>
        <v>0</v>
      </c>
      <c r="BQ1468" s="301">
        <f t="shared" si="625"/>
        <v>0</v>
      </c>
      <c r="BR1468" s="298">
        <f t="shared" si="626"/>
        <v>0</v>
      </c>
      <c r="BS1468" s="299">
        <f t="shared" si="627"/>
        <v>0</v>
      </c>
      <c r="BT1468" s="300">
        <f t="shared" si="628"/>
        <v>0</v>
      </c>
      <c r="BU1468" s="301">
        <f t="shared" si="629"/>
        <v>0</v>
      </c>
      <c r="BV1468" s="371">
        <f t="shared" si="630"/>
        <v>0</v>
      </c>
      <c r="BW1468" s="303">
        <f t="shared" si="631"/>
        <v>0</v>
      </c>
      <c r="BX1468" s="304" t="str">
        <f>IF(BW1468=0,"",
IF(SUM($BW$1436:BW1468)=1,BY1468,
IF($BW$1556&gt;SUM($BW$1436:BW1468),_xlfn.CONCAT(", ",BY1468),
IF($BW$1556=SUM($BW$1436:BW1468),_xlfn.CONCAT(" y ",BY1468)))))</f>
        <v/>
      </c>
      <c r="BY1468" s="231" t="s">
        <v>6244</v>
      </c>
      <c r="BZ1468" s="290">
        <f t="shared" si="632"/>
        <v>1</v>
      </c>
      <c r="CA1468" s="291" t="str">
        <f>IF(BZ1468=0,"",
IF(SUM($BZ$1436:BZ1468)=1,CB1468,
IF($BZ$1556&gt;SUM($BZ$1436:BZ1468),_xlfn.CONCAT(", ",CB1468),
IF($BZ$1556=SUM($BZ$1436:BZ1468),_xlfn.CONCAT(" y ",CB1468)))))</f>
        <v>, 33</v>
      </c>
      <c r="CB1468" s="222" t="s">
        <v>6244</v>
      </c>
      <c r="CC1468" s="378">
        <f t="shared" si="633"/>
        <v>0</v>
      </c>
      <c r="CD1468" s="379">
        <f t="shared" si="634"/>
        <v>0</v>
      </c>
      <c r="CE1468" s="380">
        <f t="shared" si="635"/>
        <v>0</v>
      </c>
    </row>
    <row r="1469" spans="1:83" ht="15" customHeight="1">
      <c r="A1469" s="6"/>
      <c r="B1469" s="5"/>
      <c r="C1469" s="85" t="s">
        <v>121</v>
      </c>
      <c r="D1469" s="732" t="str">
        <f>IF(CNGE_2024_M1_Secc1_Sub1!$D75="","",CNGE_2024_M1_Secc1_Sub1!$D75)</f>
        <v>INSTITUTO TECNOLOGICO SUPERIOR DE ALAMO</v>
      </c>
      <c r="E1469" s="733"/>
      <c r="F1469" s="733"/>
      <c r="G1469" s="733"/>
      <c r="H1469" s="733"/>
      <c r="I1469" s="733"/>
      <c r="J1469" s="733"/>
      <c r="K1469" s="733"/>
      <c r="L1469" s="733"/>
      <c r="M1469" s="733"/>
      <c r="N1469" s="733"/>
      <c r="O1469" s="734"/>
      <c r="P1469" s="111"/>
      <c r="Q1469" s="111"/>
      <c r="R1469" s="111"/>
      <c r="S1469" s="111"/>
      <c r="T1469" s="111"/>
      <c r="U1469" s="111"/>
      <c r="V1469" s="111"/>
      <c r="W1469" s="111"/>
      <c r="X1469" s="111"/>
      <c r="Y1469" s="111"/>
      <c r="Z1469" s="111"/>
      <c r="AA1469" s="111"/>
      <c r="AB1469" s="111"/>
      <c r="AC1469" s="111"/>
      <c r="AD1469" s="111"/>
      <c r="AE1469" s="8"/>
      <c r="AG1469" s="269">
        <f t="shared" si="589"/>
        <v>1</v>
      </c>
      <c r="AH1469" s="298">
        <f t="shared" si="590"/>
        <v>0</v>
      </c>
      <c r="AI1469" s="299">
        <f t="shared" si="591"/>
        <v>0</v>
      </c>
      <c r="AJ1469" s="300">
        <f t="shared" si="592"/>
        <v>0</v>
      </c>
      <c r="AK1469" s="301">
        <f t="shared" si="593"/>
        <v>0</v>
      </c>
      <c r="AL1469" s="298">
        <f t="shared" si="594"/>
        <v>0</v>
      </c>
      <c r="AM1469" s="299">
        <f t="shared" si="595"/>
        <v>0</v>
      </c>
      <c r="AN1469" s="300">
        <f t="shared" si="596"/>
        <v>0</v>
      </c>
      <c r="AO1469" s="301">
        <f t="shared" si="597"/>
        <v>0</v>
      </c>
      <c r="AP1469" s="298">
        <f t="shared" si="598"/>
        <v>0</v>
      </c>
      <c r="AQ1469" s="299">
        <f t="shared" si="599"/>
        <v>0</v>
      </c>
      <c r="AR1469" s="300">
        <f t="shared" si="600"/>
        <v>0</v>
      </c>
      <c r="AS1469" s="301">
        <f t="shared" si="601"/>
        <v>0</v>
      </c>
      <c r="AT1469" s="298">
        <f t="shared" si="602"/>
        <v>0</v>
      </c>
      <c r="AU1469" s="299">
        <f t="shared" si="603"/>
        <v>0</v>
      </c>
      <c r="AV1469" s="300">
        <f t="shared" si="604"/>
        <v>0</v>
      </c>
      <c r="AW1469" s="301">
        <f t="shared" si="605"/>
        <v>0</v>
      </c>
      <c r="AX1469" s="298">
        <f t="shared" si="606"/>
        <v>0</v>
      </c>
      <c r="AY1469" s="299">
        <f t="shared" si="607"/>
        <v>0</v>
      </c>
      <c r="AZ1469" s="300">
        <f t="shared" si="608"/>
        <v>0</v>
      </c>
      <c r="BA1469" s="301">
        <f t="shared" si="609"/>
        <v>0</v>
      </c>
      <c r="BB1469" s="298">
        <f t="shared" si="610"/>
        <v>0</v>
      </c>
      <c r="BC1469" s="299">
        <f t="shared" si="611"/>
        <v>0</v>
      </c>
      <c r="BD1469" s="300">
        <f t="shared" si="612"/>
        <v>0</v>
      </c>
      <c r="BE1469" s="301">
        <f t="shared" si="613"/>
        <v>0</v>
      </c>
      <c r="BF1469" s="298">
        <f t="shared" si="614"/>
        <v>0</v>
      </c>
      <c r="BG1469" s="299">
        <f t="shared" si="615"/>
        <v>0</v>
      </c>
      <c r="BH1469" s="300">
        <f t="shared" si="616"/>
        <v>0</v>
      </c>
      <c r="BI1469" s="301">
        <f t="shared" si="617"/>
        <v>0</v>
      </c>
      <c r="BJ1469" s="298">
        <f t="shared" si="618"/>
        <v>0</v>
      </c>
      <c r="BK1469" s="299">
        <f t="shared" si="619"/>
        <v>0</v>
      </c>
      <c r="BL1469" s="300">
        <f t="shared" si="620"/>
        <v>0</v>
      </c>
      <c r="BM1469" s="301">
        <f t="shared" si="621"/>
        <v>0</v>
      </c>
      <c r="BN1469" s="298">
        <f t="shared" si="622"/>
        <v>0</v>
      </c>
      <c r="BO1469" s="299">
        <f t="shared" si="623"/>
        <v>0</v>
      </c>
      <c r="BP1469" s="300">
        <f t="shared" si="624"/>
        <v>0</v>
      </c>
      <c r="BQ1469" s="301">
        <f t="shared" si="625"/>
        <v>0</v>
      </c>
      <c r="BR1469" s="298">
        <f t="shared" si="626"/>
        <v>0</v>
      </c>
      <c r="BS1469" s="299">
        <f t="shared" si="627"/>
        <v>0</v>
      </c>
      <c r="BT1469" s="300">
        <f t="shared" si="628"/>
        <v>0</v>
      </c>
      <c r="BU1469" s="301">
        <f t="shared" si="629"/>
        <v>0</v>
      </c>
      <c r="BV1469" s="371">
        <f t="shared" si="630"/>
        <v>0</v>
      </c>
      <c r="BW1469" s="303">
        <f t="shared" si="631"/>
        <v>0</v>
      </c>
      <c r="BX1469" s="304" t="str">
        <f>IF(BW1469=0,"",
IF(SUM($BW$1436:BW1469)=1,BY1469,
IF($BW$1556&gt;SUM($BW$1436:BW1469),_xlfn.CONCAT(", ",BY1469),
IF($BW$1556=SUM($BW$1436:BW1469),_xlfn.CONCAT(" y ",BY1469)))))</f>
        <v/>
      </c>
      <c r="BY1469" s="231" t="s">
        <v>6245</v>
      </c>
      <c r="BZ1469" s="290">
        <f t="shared" si="632"/>
        <v>1</v>
      </c>
      <c r="CA1469" s="291" t="str">
        <f>IF(BZ1469=0,"",
IF(SUM($BZ$1436:BZ1469)=1,CB1469,
IF($BZ$1556&gt;SUM($BZ$1436:BZ1469),_xlfn.CONCAT(", ",CB1469),
IF($BZ$1556=SUM($BZ$1436:BZ1469),_xlfn.CONCAT(" y ",CB1469)))))</f>
        <v>, 34</v>
      </c>
      <c r="CB1469" s="222" t="s">
        <v>6245</v>
      </c>
      <c r="CC1469" s="378">
        <f t="shared" si="633"/>
        <v>0</v>
      </c>
      <c r="CD1469" s="379">
        <f t="shared" si="634"/>
        <v>0</v>
      </c>
      <c r="CE1469" s="380">
        <f t="shared" si="635"/>
        <v>0</v>
      </c>
    </row>
    <row r="1470" spans="1:83" ht="15" customHeight="1">
      <c r="A1470" s="6"/>
      <c r="B1470" s="5"/>
      <c r="C1470" s="85" t="s">
        <v>122</v>
      </c>
      <c r="D1470" s="732" t="str">
        <f>IF(CNGE_2024_M1_Secc1_Sub1!$D76="","",CNGE_2024_M1_Secc1_Sub1!$D76)</f>
        <v>INSTITUTO TECNOLOGICO SUPERIOR DE ACAYUCAN</v>
      </c>
      <c r="E1470" s="733"/>
      <c r="F1470" s="733"/>
      <c r="G1470" s="733"/>
      <c r="H1470" s="733"/>
      <c r="I1470" s="733"/>
      <c r="J1470" s="733"/>
      <c r="K1470" s="733"/>
      <c r="L1470" s="733"/>
      <c r="M1470" s="733"/>
      <c r="N1470" s="733"/>
      <c r="O1470" s="734"/>
      <c r="P1470" s="111"/>
      <c r="Q1470" s="111"/>
      <c r="R1470" s="111"/>
      <c r="S1470" s="111"/>
      <c r="T1470" s="111"/>
      <c r="U1470" s="111"/>
      <c r="V1470" s="111"/>
      <c r="W1470" s="111"/>
      <c r="X1470" s="111"/>
      <c r="Y1470" s="111"/>
      <c r="Z1470" s="111"/>
      <c r="AA1470" s="111"/>
      <c r="AB1470" s="111"/>
      <c r="AC1470" s="111"/>
      <c r="AD1470" s="111"/>
      <c r="AE1470" s="8"/>
      <c r="AG1470" s="269">
        <f t="shared" si="589"/>
        <v>1</v>
      </c>
      <c r="AH1470" s="298">
        <f t="shared" si="590"/>
        <v>0</v>
      </c>
      <c r="AI1470" s="299">
        <f t="shared" si="591"/>
        <v>0</v>
      </c>
      <c r="AJ1470" s="300">
        <f t="shared" si="592"/>
        <v>0</v>
      </c>
      <c r="AK1470" s="301">
        <f t="shared" si="593"/>
        <v>0</v>
      </c>
      <c r="AL1470" s="298">
        <f t="shared" si="594"/>
        <v>0</v>
      </c>
      <c r="AM1470" s="299">
        <f t="shared" si="595"/>
        <v>0</v>
      </c>
      <c r="AN1470" s="300">
        <f t="shared" si="596"/>
        <v>0</v>
      </c>
      <c r="AO1470" s="301">
        <f t="shared" si="597"/>
        <v>0</v>
      </c>
      <c r="AP1470" s="298">
        <f t="shared" si="598"/>
        <v>0</v>
      </c>
      <c r="AQ1470" s="299">
        <f t="shared" si="599"/>
        <v>0</v>
      </c>
      <c r="AR1470" s="300">
        <f t="shared" si="600"/>
        <v>0</v>
      </c>
      <c r="AS1470" s="301">
        <f t="shared" si="601"/>
        <v>0</v>
      </c>
      <c r="AT1470" s="298">
        <f t="shared" si="602"/>
        <v>0</v>
      </c>
      <c r="AU1470" s="299">
        <f t="shared" si="603"/>
        <v>0</v>
      </c>
      <c r="AV1470" s="300">
        <f t="shared" si="604"/>
        <v>0</v>
      </c>
      <c r="AW1470" s="301">
        <f t="shared" si="605"/>
        <v>0</v>
      </c>
      <c r="AX1470" s="298">
        <f t="shared" si="606"/>
        <v>0</v>
      </c>
      <c r="AY1470" s="299">
        <f t="shared" si="607"/>
        <v>0</v>
      </c>
      <c r="AZ1470" s="300">
        <f t="shared" si="608"/>
        <v>0</v>
      </c>
      <c r="BA1470" s="301">
        <f t="shared" si="609"/>
        <v>0</v>
      </c>
      <c r="BB1470" s="298">
        <f t="shared" si="610"/>
        <v>0</v>
      </c>
      <c r="BC1470" s="299">
        <f t="shared" si="611"/>
        <v>0</v>
      </c>
      <c r="BD1470" s="300">
        <f t="shared" si="612"/>
        <v>0</v>
      </c>
      <c r="BE1470" s="301">
        <f t="shared" si="613"/>
        <v>0</v>
      </c>
      <c r="BF1470" s="298">
        <f t="shared" si="614"/>
        <v>0</v>
      </c>
      <c r="BG1470" s="299">
        <f t="shared" si="615"/>
        <v>0</v>
      </c>
      <c r="BH1470" s="300">
        <f t="shared" si="616"/>
        <v>0</v>
      </c>
      <c r="BI1470" s="301">
        <f t="shared" si="617"/>
        <v>0</v>
      </c>
      <c r="BJ1470" s="298">
        <f t="shared" si="618"/>
        <v>0</v>
      </c>
      <c r="BK1470" s="299">
        <f t="shared" si="619"/>
        <v>0</v>
      </c>
      <c r="BL1470" s="300">
        <f t="shared" si="620"/>
        <v>0</v>
      </c>
      <c r="BM1470" s="301">
        <f t="shared" si="621"/>
        <v>0</v>
      </c>
      <c r="BN1470" s="298">
        <f t="shared" si="622"/>
        <v>0</v>
      </c>
      <c r="BO1470" s="299">
        <f t="shared" si="623"/>
        <v>0</v>
      </c>
      <c r="BP1470" s="300">
        <f t="shared" si="624"/>
        <v>0</v>
      </c>
      <c r="BQ1470" s="301">
        <f t="shared" si="625"/>
        <v>0</v>
      </c>
      <c r="BR1470" s="298">
        <f t="shared" si="626"/>
        <v>0</v>
      </c>
      <c r="BS1470" s="299">
        <f t="shared" si="627"/>
        <v>0</v>
      </c>
      <c r="BT1470" s="300">
        <f t="shared" si="628"/>
        <v>0</v>
      </c>
      <c r="BU1470" s="301">
        <f t="shared" si="629"/>
        <v>0</v>
      </c>
      <c r="BV1470" s="371">
        <f t="shared" si="630"/>
        <v>0</v>
      </c>
      <c r="BW1470" s="303">
        <f t="shared" si="631"/>
        <v>0</v>
      </c>
      <c r="BX1470" s="304" t="str">
        <f>IF(BW1470=0,"",
IF(SUM($BW$1436:BW1470)=1,BY1470,
IF($BW$1556&gt;SUM($BW$1436:BW1470),_xlfn.CONCAT(", ",BY1470),
IF($BW$1556=SUM($BW$1436:BW1470),_xlfn.CONCAT(" y ",BY1470)))))</f>
        <v/>
      </c>
      <c r="BY1470" s="231" t="s">
        <v>6246</v>
      </c>
      <c r="BZ1470" s="290">
        <f t="shared" si="632"/>
        <v>1</v>
      </c>
      <c r="CA1470" s="291" t="str">
        <f>IF(BZ1470=0,"",
IF(SUM($BZ$1436:BZ1470)=1,CB1470,
IF($BZ$1556&gt;SUM($BZ$1436:BZ1470),_xlfn.CONCAT(", ",CB1470),
IF($BZ$1556=SUM($BZ$1436:BZ1470),_xlfn.CONCAT(" y ",CB1470)))))</f>
        <v>, 35</v>
      </c>
      <c r="CB1470" s="222" t="s">
        <v>6246</v>
      </c>
      <c r="CC1470" s="378">
        <f t="shared" si="633"/>
        <v>0</v>
      </c>
      <c r="CD1470" s="379">
        <f t="shared" si="634"/>
        <v>0</v>
      </c>
      <c r="CE1470" s="380">
        <f t="shared" si="635"/>
        <v>0</v>
      </c>
    </row>
    <row r="1471" spans="1:83" ht="15" customHeight="1">
      <c r="A1471" s="6"/>
      <c r="B1471" s="5"/>
      <c r="C1471" s="85" t="s">
        <v>140</v>
      </c>
      <c r="D1471" s="732" t="str">
        <f>IF(CNGE_2024_M1_Secc1_Sub1!$D77="","",CNGE_2024_M1_Secc1_Sub1!$D77)</f>
        <v>INSTITUTO TECNOLOGICO SUPERIOR DE LAS CHOAPAS</v>
      </c>
      <c r="E1471" s="733"/>
      <c r="F1471" s="733"/>
      <c r="G1471" s="733"/>
      <c r="H1471" s="733"/>
      <c r="I1471" s="733"/>
      <c r="J1471" s="733"/>
      <c r="K1471" s="733"/>
      <c r="L1471" s="733"/>
      <c r="M1471" s="733"/>
      <c r="N1471" s="733"/>
      <c r="O1471" s="734"/>
      <c r="P1471" s="111"/>
      <c r="Q1471" s="111"/>
      <c r="R1471" s="111"/>
      <c r="S1471" s="111"/>
      <c r="T1471" s="111"/>
      <c r="U1471" s="111"/>
      <c r="V1471" s="111"/>
      <c r="W1471" s="111"/>
      <c r="X1471" s="111"/>
      <c r="Y1471" s="111"/>
      <c r="Z1471" s="111"/>
      <c r="AA1471" s="111"/>
      <c r="AB1471" s="111"/>
      <c r="AC1471" s="111"/>
      <c r="AD1471" s="111"/>
      <c r="AE1471" s="8"/>
      <c r="AG1471" s="269">
        <f t="shared" si="589"/>
        <v>1</v>
      </c>
      <c r="AH1471" s="298">
        <f t="shared" si="590"/>
        <v>0</v>
      </c>
      <c r="AI1471" s="299">
        <f t="shared" si="591"/>
        <v>0</v>
      </c>
      <c r="AJ1471" s="300">
        <f t="shared" si="592"/>
        <v>0</v>
      </c>
      <c r="AK1471" s="301">
        <f t="shared" si="593"/>
        <v>0</v>
      </c>
      <c r="AL1471" s="298">
        <f t="shared" si="594"/>
        <v>0</v>
      </c>
      <c r="AM1471" s="299">
        <f t="shared" si="595"/>
        <v>0</v>
      </c>
      <c r="AN1471" s="300">
        <f t="shared" si="596"/>
        <v>0</v>
      </c>
      <c r="AO1471" s="301">
        <f t="shared" si="597"/>
        <v>0</v>
      </c>
      <c r="AP1471" s="298">
        <f t="shared" si="598"/>
        <v>0</v>
      </c>
      <c r="AQ1471" s="299">
        <f t="shared" si="599"/>
        <v>0</v>
      </c>
      <c r="AR1471" s="300">
        <f t="shared" si="600"/>
        <v>0</v>
      </c>
      <c r="AS1471" s="301">
        <f t="shared" si="601"/>
        <v>0</v>
      </c>
      <c r="AT1471" s="298">
        <f t="shared" si="602"/>
        <v>0</v>
      </c>
      <c r="AU1471" s="299">
        <f t="shared" si="603"/>
        <v>0</v>
      </c>
      <c r="AV1471" s="300">
        <f t="shared" si="604"/>
        <v>0</v>
      </c>
      <c r="AW1471" s="301">
        <f t="shared" si="605"/>
        <v>0</v>
      </c>
      <c r="AX1471" s="298">
        <f t="shared" si="606"/>
        <v>0</v>
      </c>
      <c r="AY1471" s="299">
        <f t="shared" si="607"/>
        <v>0</v>
      </c>
      <c r="AZ1471" s="300">
        <f t="shared" si="608"/>
        <v>0</v>
      </c>
      <c r="BA1471" s="301">
        <f t="shared" si="609"/>
        <v>0</v>
      </c>
      <c r="BB1471" s="298">
        <f t="shared" si="610"/>
        <v>0</v>
      </c>
      <c r="BC1471" s="299">
        <f t="shared" si="611"/>
        <v>0</v>
      </c>
      <c r="BD1471" s="300">
        <f t="shared" si="612"/>
        <v>0</v>
      </c>
      <c r="BE1471" s="301">
        <f t="shared" si="613"/>
        <v>0</v>
      </c>
      <c r="BF1471" s="298">
        <f t="shared" si="614"/>
        <v>0</v>
      </c>
      <c r="BG1471" s="299">
        <f t="shared" si="615"/>
        <v>0</v>
      </c>
      <c r="BH1471" s="300">
        <f t="shared" si="616"/>
        <v>0</v>
      </c>
      <c r="BI1471" s="301">
        <f t="shared" si="617"/>
        <v>0</v>
      </c>
      <c r="BJ1471" s="298">
        <f t="shared" si="618"/>
        <v>0</v>
      </c>
      <c r="BK1471" s="299">
        <f t="shared" si="619"/>
        <v>0</v>
      </c>
      <c r="BL1471" s="300">
        <f t="shared" si="620"/>
        <v>0</v>
      </c>
      <c r="BM1471" s="301">
        <f t="shared" si="621"/>
        <v>0</v>
      </c>
      <c r="BN1471" s="298">
        <f t="shared" si="622"/>
        <v>0</v>
      </c>
      <c r="BO1471" s="299">
        <f t="shared" si="623"/>
        <v>0</v>
      </c>
      <c r="BP1471" s="300">
        <f t="shared" si="624"/>
        <v>0</v>
      </c>
      <c r="BQ1471" s="301">
        <f t="shared" si="625"/>
        <v>0</v>
      </c>
      <c r="BR1471" s="298">
        <f t="shared" si="626"/>
        <v>0</v>
      </c>
      <c r="BS1471" s="299">
        <f t="shared" si="627"/>
        <v>0</v>
      </c>
      <c r="BT1471" s="300">
        <f t="shared" si="628"/>
        <v>0</v>
      </c>
      <c r="BU1471" s="301">
        <f t="shared" si="629"/>
        <v>0</v>
      </c>
      <c r="BV1471" s="371">
        <f t="shared" si="630"/>
        <v>0</v>
      </c>
      <c r="BW1471" s="303">
        <f t="shared" si="631"/>
        <v>0</v>
      </c>
      <c r="BX1471" s="304" t="str">
        <f>IF(BW1471=0,"",
IF(SUM($BW$1436:BW1471)=1,BY1471,
IF($BW$1556&gt;SUM($BW$1436:BW1471),_xlfn.CONCAT(", ",BY1471),
IF($BW$1556=SUM($BW$1436:BW1471),_xlfn.CONCAT(" y ",BY1471)))))</f>
        <v/>
      </c>
      <c r="BY1471" s="231" t="s">
        <v>6247</v>
      </c>
      <c r="BZ1471" s="290">
        <f t="shared" si="632"/>
        <v>1</v>
      </c>
      <c r="CA1471" s="291" t="str">
        <f>IF(BZ1471=0,"",
IF(SUM($BZ$1436:BZ1471)=1,CB1471,
IF($BZ$1556&gt;SUM($BZ$1436:BZ1471),_xlfn.CONCAT(", ",CB1471),
IF($BZ$1556=SUM($BZ$1436:BZ1471),_xlfn.CONCAT(" y ",CB1471)))))</f>
        <v>, 36</v>
      </c>
      <c r="CB1471" s="222" t="s">
        <v>6247</v>
      </c>
      <c r="CC1471" s="378">
        <f t="shared" si="633"/>
        <v>0</v>
      </c>
      <c r="CD1471" s="379">
        <f t="shared" si="634"/>
        <v>0</v>
      </c>
      <c r="CE1471" s="380">
        <f t="shared" si="635"/>
        <v>0</v>
      </c>
    </row>
    <row r="1472" spans="1:83" ht="15" customHeight="1">
      <c r="A1472" s="6"/>
      <c r="B1472" s="5"/>
      <c r="C1472" s="85" t="s">
        <v>141</v>
      </c>
      <c r="D1472" s="732" t="str">
        <f>IF(CNGE_2024_M1_Secc1_Sub1!$D78="","",CNGE_2024_M1_Secc1_Sub1!$D78)</f>
        <v>INSTITUTO TECNOLOGICO SUPERIOR DE HUATUSCO</v>
      </c>
      <c r="E1472" s="733"/>
      <c r="F1472" s="733"/>
      <c r="G1472" s="733"/>
      <c r="H1472" s="733"/>
      <c r="I1472" s="733"/>
      <c r="J1472" s="733"/>
      <c r="K1472" s="733"/>
      <c r="L1472" s="733"/>
      <c r="M1472" s="733"/>
      <c r="N1472" s="733"/>
      <c r="O1472" s="734"/>
      <c r="P1472" s="111"/>
      <c r="Q1472" s="111"/>
      <c r="R1472" s="111"/>
      <c r="S1472" s="111"/>
      <c r="T1472" s="111"/>
      <c r="U1472" s="111"/>
      <c r="V1472" s="111"/>
      <c r="W1472" s="111"/>
      <c r="X1472" s="111"/>
      <c r="Y1472" s="111"/>
      <c r="Z1472" s="111"/>
      <c r="AA1472" s="111"/>
      <c r="AB1472" s="111"/>
      <c r="AC1472" s="111"/>
      <c r="AD1472" s="111"/>
      <c r="AE1472" s="8"/>
      <c r="AG1472" s="269">
        <f t="shared" si="589"/>
        <v>1</v>
      </c>
      <c r="AH1472" s="298">
        <f t="shared" si="590"/>
        <v>0</v>
      </c>
      <c r="AI1472" s="299">
        <f t="shared" si="591"/>
        <v>0</v>
      </c>
      <c r="AJ1472" s="300">
        <f t="shared" si="592"/>
        <v>0</v>
      </c>
      <c r="AK1472" s="301">
        <f t="shared" si="593"/>
        <v>0</v>
      </c>
      <c r="AL1472" s="298">
        <f t="shared" si="594"/>
        <v>0</v>
      </c>
      <c r="AM1472" s="299">
        <f t="shared" si="595"/>
        <v>0</v>
      </c>
      <c r="AN1472" s="300">
        <f t="shared" si="596"/>
        <v>0</v>
      </c>
      <c r="AO1472" s="301">
        <f t="shared" si="597"/>
        <v>0</v>
      </c>
      <c r="AP1472" s="298">
        <f t="shared" si="598"/>
        <v>0</v>
      </c>
      <c r="AQ1472" s="299">
        <f t="shared" si="599"/>
        <v>0</v>
      </c>
      <c r="AR1472" s="300">
        <f t="shared" si="600"/>
        <v>0</v>
      </c>
      <c r="AS1472" s="301">
        <f t="shared" si="601"/>
        <v>0</v>
      </c>
      <c r="AT1472" s="298">
        <f t="shared" si="602"/>
        <v>0</v>
      </c>
      <c r="AU1472" s="299">
        <f t="shared" si="603"/>
        <v>0</v>
      </c>
      <c r="AV1472" s="300">
        <f t="shared" si="604"/>
        <v>0</v>
      </c>
      <c r="AW1472" s="301">
        <f t="shared" si="605"/>
        <v>0</v>
      </c>
      <c r="AX1472" s="298">
        <f t="shared" si="606"/>
        <v>0</v>
      </c>
      <c r="AY1472" s="299">
        <f t="shared" si="607"/>
        <v>0</v>
      </c>
      <c r="AZ1472" s="300">
        <f t="shared" si="608"/>
        <v>0</v>
      </c>
      <c r="BA1472" s="301">
        <f t="shared" si="609"/>
        <v>0</v>
      </c>
      <c r="BB1472" s="298">
        <f t="shared" si="610"/>
        <v>0</v>
      </c>
      <c r="BC1472" s="299">
        <f t="shared" si="611"/>
        <v>0</v>
      </c>
      <c r="BD1472" s="300">
        <f t="shared" si="612"/>
        <v>0</v>
      </c>
      <c r="BE1472" s="301">
        <f t="shared" si="613"/>
        <v>0</v>
      </c>
      <c r="BF1472" s="298">
        <f t="shared" si="614"/>
        <v>0</v>
      </c>
      <c r="BG1472" s="299">
        <f t="shared" si="615"/>
        <v>0</v>
      </c>
      <c r="BH1472" s="300">
        <f t="shared" si="616"/>
        <v>0</v>
      </c>
      <c r="BI1472" s="301">
        <f t="shared" si="617"/>
        <v>0</v>
      </c>
      <c r="BJ1472" s="298">
        <f t="shared" si="618"/>
        <v>0</v>
      </c>
      <c r="BK1472" s="299">
        <f t="shared" si="619"/>
        <v>0</v>
      </c>
      <c r="BL1472" s="300">
        <f t="shared" si="620"/>
        <v>0</v>
      </c>
      <c r="BM1472" s="301">
        <f t="shared" si="621"/>
        <v>0</v>
      </c>
      <c r="BN1472" s="298">
        <f t="shared" si="622"/>
        <v>0</v>
      </c>
      <c r="BO1472" s="299">
        <f t="shared" si="623"/>
        <v>0</v>
      </c>
      <c r="BP1472" s="300">
        <f t="shared" si="624"/>
        <v>0</v>
      </c>
      <c r="BQ1472" s="301">
        <f t="shared" si="625"/>
        <v>0</v>
      </c>
      <c r="BR1472" s="298">
        <f t="shared" si="626"/>
        <v>0</v>
      </c>
      <c r="BS1472" s="299">
        <f t="shared" si="627"/>
        <v>0</v>
      </c>
      <c r="BT1472" s="300">
        <f t="shared" si="628"/>
        <v>0</v>
      </c>
      <c r="BU1472" s="301">
        <f t="shared" si="629"/>
        <v>0</v>
      </c>
      <c r="BV1472" s="371">
        <f t="shared" si="630"/>
        <v>0</v>
      </c>
      <c r="BW1472" s="303">
        <f t="shared" si="631"/>
        <v>0</v>
      </c>
      <c r="BX1472" s="304" t="str">
        <f>IF(BW1472=0,"",
IF(SUM($BW$1436:BW1472)=1,BY1472,
IF($BW$1556&gt;SUM($BW$1436:BW1472),_xlfn.CONCAT(", ",BY1472),
IF($BW$1556=SUM($BW$1436:BW1472),_xlfn.CONCAT(" y ",BY1472)))))</f>
        <v/>
      </c>
      <c r="BY1472" s="231" t="s">
        <v>6248</v>
      </c>
      <c r="BZ1472" s="290">
        <f t="shared" si="632"/>
        <v>1</v>
      </c>
      <c r="CA1472" s="291" t="str">
        <f>IF(BZ1472=0,"",
IF(SUM($BZ$1436:BZ1472)=1,CB1472,
IF($BZ$1556&gt;SUM($BZ$1436:BZ1472),_xlfn.CONCAT(", ",CB1472),
IF($BZ$1556=SUM($BZ$1436:BZ1472),_xlfn.CONCAT(" y ",CB1472)))))</f>
        <v>, 37</v>
      </c>
      <c r="CB1472" s="222" t="s">
        <v>6248</v>
      </c>
      <c r="CC1472" s="378">
        <f t="shared" si="633"/>
        <v>0</v>
      </c>
      <c r="CD1472" s="379">
        <f t="shared" si="634"/>
        <v>0</v>
      </c>
      <c r="CE1472" s="380">
        <f t="shared" si="635"/>
        <v>0</v>
      </c>
    </row>
    <row r="1473" spans="1:83" ht="15" customHeight="1">
      <c r="A1473" s="6"/>
      <c r="B1473" s="5"/>
      <c r="C1473" s="85" t="s">
        <v>142</v>
      </c>
      <c r="D1473" s="732" t="str">
        <f>IF(CNGE_2024_M1_Secc1_Sub1!$D79="","",CNGE_2024_M1_Secc1_Sub1!$D79)</f>
        <v>INSTITUTO TECNOLOGICO SUPERIOR DE ALVARADO</v>
      </c>
      <c r="E1473" s="733"/>
      <c r="F1473" s="733"/>
      <c r="G1473" s="733"/>
      <c r="H1473" s="733"/>
      <c r="I1473" s="733"/>
      <c r="J1473" s="733"/>
      <c r="K1473" s="733"/>
      <c r="L1473" s="733"/>
      <c r="M1473" s="733"/>
      <c r="N1473" s="733"/>
      <c r="O1473" s="734"/>
      <c r="P1473" s="111"/>
      <c r="Q1473" s="111"/>
      <c r="R1473" s="111"/>
      <c r="S1473" s="111"/>
      <c r="T1473" s="111"/>
      <c r="U1473" s="111"/>
      <c r="V1473" s="111"/>
      <c r="W1473" s="111"/>
      <c r="X1473" s="111"/>
      <c r="Y1473" s="111"/>
      <c r="Z1473" s="111"/>
      <c r="AA1473" s="111"/>
      <c r="AB1473" s="111"/>
      <c r="AC1473" s="111"/>
      <c r="AD1473" s="111"/>
      <c r="AE1473" s="8"/>
      <c r="AG1473" s="269">
        <f t="shared" si="589"/>
        <v>1</v>
      </c>
      <c r="AH1473" s="298">
        <f t="shared" si="590"/>
        <v>0</v>
      </c>
      <c r="AI1473" s="299">
        <f t="shared" si="591"/>
        <v>0</v>
      </c>
      <c r="AJ1473" s="300">
        <f t="shared" si="592"/>
        <v>0</v>
      </c>
      <c r="AK1473" s="301">
        <f t="shared" si="593"/>
        <v>0</v>
      </c>
      <c r="AL1473" s="298">
        <f t="shared" si="594"/>
        <v>0</v>
      </c>
      <c r="AM1473" s="299">
        <f t="shared" si="595"/>
        <v>0</v>
      </c>
      <c r="AN1473" s="300">
        <f t="shared" si="596"/>
        <v>0</v>
      </c>
      <c r="AO1473" s="301">
        <f t="shared" si="597"/>
        <v>0</v>
      </c>
      <c r="AP1473" s="298">
        <f t="shared" si="598"/>
        <v>0</v>
      </c>
      <c r="AQ1473" s="299">
        <f t="shared" si="599"/>
        <v>0</v>
      </c>
      <c r="AR1473" s="300">
        <f t="shared" si="600"/>
        <v>0</v>
      </c>
      <c r="AS1473" s="301">
        <f t="shared" si="601"/>
        <v>0</v>
      </c>
      <c r="AT1473" s="298">
        <f t="shared" si="602"/>
        <v>0</v>
      </c>
      <c r="AU1473" s="299">
        <f t="shared" si="603"/>
        <v>0</v>
      </c>
      <c r="AV1473" s="300">
        <f t="shared" si="604"/>
        <v>0</v>
      </c>
      <c r="AW1473" s="301">
        <f t="shared" si="605"/>
        <v>0</v>
      </c>
      <c r="AX1473" s="298">
        <f t="shared" si="606"/>
        <v>0</v>
      </c>
      <c r="AY1473" s="299">
        <f t="shared" si="607"/>
        <v>0</v>
      </c>
      <c r="AZ1473" s="300">
        <f t="shared" si="608"/>
        <v>0</v>
      </c>
      <c r="BA1473" s="301">
        <f t="shared" si="609"/>
        <v>0</v>
      </c>
      <c r="BB1473" s="298">
        <f t="shared" si="610"/>
        <v>0</v>
      </c>
      <c r="BC1473" s="299">
        <f t="shared" si="611"/>
        <v>0</v>
      </c>
      <c r="BD1473" s="300">
        <f t="shared" si="612"/>
        <v>0</v>
      </c>
      <c r="BE1473" s="301">
        <f t="shared" si="613"/>
        <v>0</v>
      </c>
      <c r="BF1473" s="298">
        <f t="shared" si="614"/>
        <v>0</v>
      </c>
      <c r="BG1473" s="299">
        <f t="shared" si="615"/>
        <v>0</v>
      </c>
      <c r="BH1473" s="300">
        <f t="shared" si="616"/>
        <v>0</v>
      </c>
      <c r="BI1473" s="301">
        <f t="shared" si="617"/>
        <v>0</v>
      </c>
      <c r="BJ1473" s="298">
        <f t="shared" si="618"/>
        <v>0</v>
      </c>
      <c r="BK1473" s="299">
        <f t="shared" si="619"/>
        <v>0</v>
      </c>
      <c r="BL1473" s="300">
        <f t="shared" si="620"/>
        <v>0</v>
      </c>
      <c r="BM1473" s="301">
        <f t="shared" si="621"/>
        <v>0</v>
      </c>
      <c r="BN1473" s="298">
        <f t="shared" si="622"/>
        <v>0</v>
      </c>
      <c r="BO1473" s="299">
        <f t="shared" si="623"/>
        <v>0</v>
      </c>
      <c r="BP1473" s="300">
        <f t="shared" si="624"/>
        <v>0</v>
      </c>
      <c r="BQ1473" s="301">
        <f t="shared" si="625"/>
        <v>0</v>
      </c>
      <c r="BR1473" s="298">
        <f t="shared" si="626"/>
        <v>0</v>
      </c>
      <c r="BS1473" s="299">
        <f t="shared" si="627"/>
        <v>0</v>
      </c>
      <c r="BT1473" s="300">
        <f t="shared" si="628"/>
        <v>0</v>
      </c>
      <c r="BU1473" s="301">
        <f t="shared" si="629"/>
        <v>0</v>
      </c>
      <c r="BV1473" s="371">
        <f t="shared" si="630"/>
        <v>0</v>
      </c>
      <c r="BW1473" s="303">
        <f t="shared" si="631"/>
        <v>0</v>
      </c>
      <c r="BX1473" s="304" t="str">
        <f>IF(BW1473=0,"",
IF(SUM($BW$1436:BW1473)=1,BY1473,
IF($BW$1556&gt;SUM($BW$1436:BW1473),_xlfn.CONCAT(", ",BY1473),
IF($BW$1556=SUM($BW$1436:BW1473),_xlfn.CONCAT(" y ",BY1473)))))</f>
        <v/>
      </c>
      <c r="BY1473" s="231" t="s">
        <v>6249</v>
      </c>
      <c r="BZ1473" s="290">
        <f t="shared" si="632"/>
        <v>1</v>
      </c>
      <c r="CA1473" s="291" t="str">
        <f>IF(BZ1473=0,"",
IF(SUM($BZ$1436:BZ1473)=1,CB1473,
IF($BZ$1556&gt;SUM($BZ$1436:BZ1473),_xlfn.CONCAT(", ",CB1473),
IF($BZ$1556=SUM($BZ$1436:BZ1473),_xlfn.CONCAT(" y ",CB1473)))))</f>
        <v>, 38</v>
      </c>
      <c r="CB1473" s="222" t="s">
        <v>6249</v>
      </c>
      <c r="CC1473" s="378">
        <f t="shared" si="633"/>
        <v>0</v>
      </c>
      <c r="CD1473" s="379">
        <f t="shared" si="634"/>
        <v>0</v>
      </c>
      <c r="CE1473" s="380">
        <f t="shared" si="635"/>
        <v>0</v>
      </c>
    </row>
    <row r="1474" spans="1:83" ht="15" customHeight="1">
      <c r="A1474" s="6"/>
      <c r="B1474" s="5"/>
      <c r="C1474" s="85" t="s">
        <v>143</v>
      </c>
      <c r="D1474" s="732" t="str">
        <f>IF(CNGE_2024_M1_Secc1_Sub1!$D80="","",CNGE_2024_M1_Secc1_Sub1!$D80)</f>
        <v>INSTITUTO TECNOLOGICO SUPERIOR DE PEROTE</v>
      </c>
      <c r="E1474" s="733"/>
      <c r="F1474" s="733"/>
      <c r="G1474" s="733"/>
      <c r="H1474" s="733"/>
      <c r="I1474" s="733"/>
      <c r="J1474" s="733"/>
      <c r="K1474" s="733"/>
      <c r="L1474" s="733"/>
      <c r="M1474" s="733"/>
      <c r="N1474" s="733"/>
      <c r="O1474" s="734"/>
      <c r="P1474" s="111"/>
      <c r="Q1474" s="111"/>
      <c r="R1474" s="111"/>
      <c r="S1474" s="111"/>
      <c r="T1474" s="111"/>
      <c r="U1474" s="111"/>
      <c r="V1474" s="111"/>
      <c r="W1474" s="111"/>
      <c r="X1474" s="111"/>
      <c r="Y1474" s="111"/>
      <c r="Z1474" s="111"/>
      <c r="AA1474" s="111"/>
      <c r="AB1474" s="111"/>
      <c r="AC1474" s="111"/>
      <c r="AD1474" s="111"/>
      <c r="AE1474" s="8"/>
      <c r="AG1474" s="269">
        <f t="shared" si="589"/>
        <v>1</v>
      </c>
      <c r="AH1474" s="298">
        <f t="shared" si="590"/>
        <v>0</v>
      </c>
      <c r="AI1474" s="299">
        <f t="shared" si="591"/>
        <v>0</v>
      </c>
      <c r="AJ1474" s="300">
        <f t="shared" si="592"/>
        <v>0</v>
      </c>
      <c r="AK1474" s="301">
        <f t="shared" si="593"/>
        <v>0</v>
      </c>
      <c r="AL1474" s="298">
        <f t="shared" si="594"/>
        <v>0</v>
      </c>
      <c r="AM1474" s="299">
        <f t="shared" si="595"/>
        <v>0</v>
      </c>
      <c r="AN1474" s="300">
        <f t="shared" si="596"/>
        <v>0</v>
      </c>
      <c r="AO1474" s="301">
        <f t="shared" si="597"/>
        <v>0</v>
      </c>
      <c r="AP1474" s="298">
        <f t="shared" si="598"/>
        <v>0</v>
      </c>
      <c r="AQ1474" s="299">
        <f t="shared" si="599"/>
        <v>0</v>
      </c>
      <c r="AR1474" s="300">
        <f t="shared" si="600"/>
        <v>0</v>
      </c>
      <c r="AS1474" s="301">
        <f t="shared" si="601"/>
        <v>0</v>
      </c>
      <c r="AT1474" s="298">
        <f t="shared" si="602"/>
        <v>0</v>
      </c>
      <c r="AU1474" s="299">
        <f t="shared" si="603"/>
        <v>0</v>
      </c>
      <c r="AV1474" s="300">
        <f t="shared" si="604"/>
        <v>0</v>
      </c>
      <c r="AW1474" s="301">
        <f t="shared" si="605"/>
        <v>0</v>
      </c>
      <c r="AX1474" s="298">
        <f t="shared" si="606"/>
        <v>0</v>
      </c>
      <c r="AY1474" s="299">
        <f t="shared" si="607"/>
        <v>0</v>
      </c>
      <c r="AZ1474" s="300">
        <f t="shared" si="608"/>
        <v>0</v>
      </c>
      <c r="BA1474" s="301">
        <f t="shared" si="609"/>
        <v>0</v>
      </c>
      <c r="BB1474" s="298">
        <f t="shared" si="610"/>
        <v>0</v>
      </c>
      <c r="BC1474" s="299">
        <f t="shared" si="611"/>
        <v>0</v>
      </c>
      <c r="BD1474" s="300">
        <f t="shared" si="612"/>
        <v>0</v>
      </c>
      <c r="BE1474" s="301">
        <f t="shared" si="613"/>
        <v>0</v>
      </c>
      <c r="BF1474" s="298">
        <f t="shared" si="614"/>
        <v>0</v>
      </c>
      <c r="BG1474" s="299">
        <f t="shared" si="615"/>
        <v>0</v>
      </c>
      <c r="BH1474" s="300">
        <f t="shared" si="616"/>
        <v>0</v>
      </c>
      <c r="BI1474" s="301">
        <f t="shared" si="617"/>
        <v>0</v>
      </c>
      <c r="BJ1474" s="298">
        <f t="shared" si="618"/>
        <v>0</v>
      </c>
      <c r="BK1474" s="299">
        <f t="shared" si="619"/>
        <v>0</v>
      </c>
      <c r="BL1474" s="300">
        <f t="shared" si="620"/>
        <v>0</v>
      </c>
      <c r="BM1474" s="301">
        <f t="shared" si="621"/>
        <v>0</v>
      </c>
      <c r="BN1474" s="298">
        <f t="shared" si="622"/>
        <v>0</v>
      </c>
      <c r="BO1474" s="299">
        <f t="shared" si="623"/>
        <v>0</v>
      </c>
      <c r="BP1474" s="300">
        <f t="shared" si="624"/>
        <v>0</v>
      </c>
      <c r="BQ1474" s="301">
        <f t="shared" si="625"/>
        <v>0</v>
      </c>
      <c r="BR1474" s="298">
        <f t="shared" si="626"/>
        <v>0</v>
      </c>
      <c r="BS1474" s="299">
        <f t="shared" si="627"/>
        <v>0</v>
      </c>
      <c r="BT1474" s="300">
        <f t="shared" si="628"/>
        <v>0</v>
      </c>
      <c r="BU1474" s="301">
        <f t="shared" si="629"/>
        <v>0</v>
      </c>
      <c r="BV1474" s="371">
        <f t="shared" si="630"/>
        <v>0</v>
      </c>
      <c r="BW1474" s="303">
        <f t="shared" si="631"/>
        <v>0</v>
      </c>
      <c r="BX1474" s="304" t="str">
        <f>IF(BW1474=0,"",
IF(SUM($BW$1436:BW1474)=1,BY1474,
IF($BW$1556&gt;SUM($BW$1436:BW1474),_xlfn.CONCAT(", ",BY1474),
IF($BW$1556=SUM($BW$1436:BW1474),_xlfn.CONCAT(" y ",BY1474)))))</f>
        <v/>
      </c>
      <c r="BY1474" s="231" t="s">
        <v>6250</v>
      </c>
      <c r="BZ1474" s="290">
        <f t="shared" si="632"/>
        <v>1</v>
      </c>
      <c r="CA1474" s="291" t="str">
        <f>IF(BZ1474=0,"",
IF(SUM($BZ$1436:BZ1474)=1,CB1474,
IF($BZ$1556&gt;SUM($BZ$1436:BZ1474),_xlfn.CONCAT(", ",CB1474),
IF($BZ$1556=SUM($BZ$1436:BZ1474),_xlfn.CONCAT(" y ",CB1474)))))</f>
        <v>, 39</v>
      </c>
      <c r="CB1474" s="222" t="s">
        <v>6250</v>
      </c>
      <c r="CC1474" s="378">
        <f t="shared" si="633"/>
        <v>0</v>
      </c>
      <c r="CD1474" s="379">
        <f t="shared" si="634"/>
        <v>0</v>
      </c>
      <c r="CE1474" s="380">
        <f t="shared" si="635"/>
        <v>0</v>
      </c>
    </row>
    <row r="1475" spans="1:83" ht="15" customHeight="1">
      <c r="A1475" s="6"/>
      <c r="B1475" s="5"/>
      <c r="C1475" s="85" t="s">
        <v>144</v>
      </c>
      <c r="D1475" s="732" t="str">
        <f>IF(CNGE_2024_M1_Secc1_Sub1!$D81="","",CNGE_2024_M1_Secc1_Sub1!$D81)</f>
        <v>INSTITUTO TECNOLOGICO SUPERIOR DE ZONGOLICA</v>
      </c>
      <c r="E1475" s="733"/>
      <c r="F1475" s="733"/>
      <c r="G1475" s="733"/>
      <c r="H1475" s="733"/>
      <c r="I1475" s="733"/>
      <c r="J1475" s="733"/>
      <c r="K1475" s="733"/>
      <c r="L1475" s="733"/>
      <c r="M1475" s="733"/>
      <c r="N1475" s="733"/>
      <c r="O1475" s="734"/>
      <c r="P1475" s="111"/>
      <c r="Q1475" s="111"/>
      <c r="R1475" s="111"/>
      <c r="S1475" s="111"/>
      <c r="T1475" s="111"/>
      <c r="U1475" s="111"/>
      <c r="V1475" s="111"/>
      <c r="W1475" s="111"/>
      <c r="X1475" s="111"/>
      <c r="Y1475" s="111"/>
      <c r="Z1475" s="111"/>
      <c r="AA1475" s="111"/>
      <c r="AB1475" s="111"/>
      <c r="AC1475" s="111"/>
      <c r="AD1475" s="111"/>
      <c r="AE1475" s="8"/>
      <c r="AG1475" s="269">
        <f t="shared" si="589"/>
        <v>1</v>
      </c>
      <c r="AH1475" s="298">
        <f t="shared" si="590"/>
        <v>0</v>
      </c>
      <c r="AI1475" s="299">
        <f t="shared" si="591"/>
        <v>0</v>
      </c>
      <c r="AJ1475" s="300">
        <f t="shared" si="592"/>
        <v>0</v>
      </c>
      <c r="AK1475" s="301">
        <f t="shared" si="593"/>
        <v>0</v>
      </c>
      <c r="AL1475" s="298">
        <f t="shared" si="594"/>
        <v>0</v>
      </c>
      <c r="AM1475" s="299">
        <f t="shared" si="595"/>
        <v>0</v>
      </c>
      <c r="AN1475" s="300">
        <f t="shared" si="596"/>
        <v>0</v>
      </c>
      <c r="AO1475" s="301">
        <f t="shared" si="597"/>
        <v>0</v>
      </c>
      <c r="AP1475" s="298">
        <f t="shared" si="598"/>
        <v>0</v>
      </c>
      <c r="AQ1475" s="299">
        <f t="shared" si="599"/>
        <v>0</v>
      </c>
      <c r="AR1475" s="300">
        <f t="shared" si="600"/>
        <v>0</v>
      </c>
      <c r="AS1475" s="301">
        <f t="shared" si="601"/>
        <v>0</v>
      </c>
      <c r="AT1475" s="298">
        <f t="shared" si="602"/>
        <v>0</v>
      </c>
      <c r="AU1475" s="299">
        <f t="shared" si="603"/>
        <v>0</v>
      </c>
      <c r="AV1475" s="300">
        <f t="shared" si="604"/>
        <v>0</v>
      </c>
      <c r="AW1475" s="301">
        <f t="shared" si="605"/>
        <v>0</v>
      </c>
      <c r="AX1475" s="298">
        <f t="shared" si="606"/>
        <v>0</v>
      </c>
      <c r="AY1475" s="299">
        <f t="shared" si="607"/>
        <v>0</v>
      </c>
      <c r="AZ1475" s="300">
        <f t="shared" si="608"/>
        <v>0</v>
      </c>
      <c r="BA1475" s="301">
        <f t="shared" si="609"/>
        <v>0</v>
      </c>
      <c r="BB1475" s="298">
        <f t="shared" si="610"/>
        <v>0</v>
      </c>
      <c r="BC1475" s="299">
        <f t="shared" si="611"/>
        <v>0</v>
      </c>
      <c r="BD1475" s="300">
        <f t="shared" si="612"/>
        <v>0</v>
      </c>
      <c r="BE1475" s="301">
        <f t="shared" si="613"/>
        <v>0</v>
      </c>
      <c r="BF1475" s="298">
        <f t="shared" si="614"/>
        <v>0</v>
      </c>
      <c r="BG1475" s="299">
        <f t="shared" si="615"/>
        <v>0</v>
      </c>
      <c r="BH1475" s="300">
        <f t="shared" si="616"/>
        <v>0</v>
      </c>
      <c r="BI1475" s="301">
        <f t="shared" si="617"/>
        <v>0</v>
      </c>
      <c r="BJ1475" s="298">
        <f t="shared" si="618"/>
        <v>0</v>
      </c>
      <c r="BK1475" s="299">
        <f t="shared" si="619"/>
        <v>0</v>
      </c>
      <c r="BL1475" s="300">
        <f t="shared" si="620"/>
        <v>0</v>
      </c>
      <c r="BM1475" s="301">
        <f t="shared" si="621"/>
        <v>0</v>
      </c>
      <c r="BN1475" s="298">
        <f t="shared" si="622"/>
        <v>0</v>
      </c>
      <c r="BO1475" s="299">
        <f t="shared" si="623"/>
        <v>0</v>
      </c>
      <c r="BP1475" s="300">
        <f t="shared" si="624"/>
        <v>0</v>
      </c>
      <c r="BQ1475" s="301">
        <f t="shared" si="625"/>
        <v>0</v>
      </c>
      <c r="BR1475" s="298">
        <f t="shared" si="626"/>
        <v>0</v>
      </c>
      <c r="BS1475" s="299">
        <f t="shared" si="627"/>
        <v>0</v>
      </c>
      <c r="BT1475" s="300">
        <f t="shared" si="628"/>
        <v>0</v>
      </c>
      <c r="BU1475" s="301">
        <f t="shared" si="629"/>
        <v>0</v>
      </c>
      <c r="BV1475" s="371">
        <f t="shared" si="630"/>
        <v>0</v>
      </c>
      <c r="BW1475" s="303">
        <f t="shared" si="631"/>
        <v>0</v>
      </c>
      <c r="BX1475" s="304" t="str">
        <f>IF(BW1475=0,"",
IF(SUM($BW$1436:BW1475)=1,BY1475,
IF($BW$1556&gt;SUM($BW$1436:BW1475),_xlfn.CONCAT(", ",BY1475),
IF($BW$1556=SUM($BW$1436:BW1475),_xlfn.CONCAT(" y ",BY1475)))))</f>
        <v/>
      </c>
      <c r="BY1475" s="231" t="s">
        <v>6251</v>
      </c>
      <c r="BZ1475" s="290">
        <f t="shared" si="632"/>
        <v>1</v>
      </c>
      <c r="CA1475" s="291" t="str">
        <f>IF(BZ1475=0,"",
IF(SUM($BZ$1436:BZ1475)=1,CB1475,
IF($BZ$1556&gt;SUM($BZ$1436:BZ1475),_xlfn.CONCAT(", ",CB1475),
IF($BZ$1556=SUM($BZ$1436:BZ1475),_xlfn.CONCAT(" y ",CB1475)))))</f>
        <v>, 40</v>
      </c>
      <c r="CB1475" s="222" t="s">
        <v>6251</v>
      </c>
      <c r="CC1475" s="378">
        <f t="shared" si="633"/>
        <v>0</v>
      </c>
      <c r="CD1475" s="379">
        <f t="shared" si="634"/>
        <v>0</v>
      </c>
      <c r="CE1475" s="380">
        <f t="shared" si="635"/>
        <v>0</v>
      </c>
    </row>
    <row r="1476" spans="1:83" ht="15" customHeight="1">
      <c r="A1476" s="6"/>
      <c r="B1476" s="5"/>
      <c r="C1476" s="85" t="s">
        <v>145</v>
      </c>
      <c r="D1476" s="732" t="str">
        <f>IF(CNGE_2024_M1_Secc1_Sub1!$D82="","",CNGE_2024_M1_Secc1_Sub1!$D82)</f>
        <v>INSTITUTO TECNOLOGICO SUPERIOR DE NARANJOS</v>
      </c>
      <c r="E1476" s="733"/>
      <c r="F1476" s="733"/>
      <c r="G1476" s="733"/>
      <c r="H1476" s="733"/>
      <c r="I1476" s="733"/>
      <c r="J1476" s="733"/>
      <c r="K1476" s="733"/>
      <c r="L1476" s="733"/>
      <c r="M1476" s="733"/>
      <c r="N1476" s="733"/>
      <c r="O1476" s="734"/>
      <c r="P1476" s="111"/>
      <c r="Q1476" s="111"/>
      <c r="R1476" s="111"/>
      <c r="S1476" s="111"/>
      <c r="T1476" s="111"/>
      <c r="U1476" s="111"/>
      <c r="V1476" s="111"/>
      <c r="W1476" s="111"/>
      <c r="X1476" s="111"/>
      <c r="Y1476" s="111"/>
      <c r="Z1476" s="111"/>
      <c r="AA1476" s="111"/>
      <c r="AB1476" s="111"/>
      <c r="AC1476" s="111"/>
      <c r="AD1476" s="111"/>
      <c r="AE1476" s="8"/>
      <c r="AG1476" s="269">
        <f t="shared" si="589"/>
        <v>1</v>
      </c>
      <c r="AH1476" s="298">
        <f t="shared" si="590"/>
        <v>0</v>
      </c>
      <c r="AI1476" s="299">
        <f t="shared" si="591"/>
        <v>0</v>
      </c>
      <c r="AJ1476" s="300">
        <f t="shared" si="592"/>
        <v>0</v>
      </c>
      <c r="AK1476" s="301">
        <f t="shared" si="593"/>
        <v>0</v>
      </c>
      <c r="AL1476" s="298">
        <f t="shared" si="594"/>
        <v>0</v>
      </c>
      <c r="AM1476" s="299">
        <f t="shared" si="595"/>
        <v>0</v>
      </c>
      <c r="AN1476" s="300">
        <f t="shared" si="596"/>
        <v>0</v>
      </c>
      <c r="AO1476" s="301">
        <f t="shared" si="597"/>
        <v>0</v>
      </c>
      <c r="AP1476" s="298">
        <f t="shared" si="598"/>
        <v>0</v>
      </c>
      <c r="AQ1476" s="299">
        <f t="shared" si="599"/>
        <v>0</v>
      </c>
      <c r="AR1476" s="300">
        <f t="shared" si="600"/>
        <v>0</v>
      </c>
      <c r="AS1476" s="301">
        <f t="shared" si="601"/>
        <v>0</v>
      </c>
      <c r="AT1476" s="298">
        <f t="shared" si="602"/>
        <v>0</v>
      </c>
      <c r="AU1476" s="299">
        <f t="shared" si="603"/>
        <v>0</v>
      </c>
      <c r="AV1476" s="300">
        <f t="shared" si="604"/>
        <v>0</v>
      </c>
      <c r="AW1476" s="301">
        <f t="shared" si="605"/>
        <v>0</v>
      </c>
      <c r="AX1476" s="298">
        <f t="shared" si="606"/>
        <v>0</v>
      </c>
      <c r="AY1476" s="299">
        <f t="shared" si="607"/>
        <v>0</v>
      </c>
      <c r="AZ1476" s="300">
        <f t="shared" si="608"/>
        <v>0</v>
      </c>
      <c r="BA1476" s="301">
        <f t="shared" si="609"/>
        <v>0</v>
      </c>
      <c r="BB1476" s="298">
        <f t="shared" si="610"/>
        <v>0</v>
      </c>
      <c r="BC1476" s="299">
        <f t="shared" si="611"/>
        <v>0</v>
      </c>
      <c r="BD1476" s="300">
        <f t="shared" si="612"/>
        <v>0</v>
      </c>
      <c r="BE1476" s="301">
        <f t="shared" si="613"/>
        <v>0</v>
      </c>
      <c r="BF1476" s="298">
        <f t="shared" si="614"/>
        <v>0</v>
      </c>
      <c r="BG1476" s="299">
        <f t="shared" si="615"/>
        <v>0</v>
      </c>
      <c r="BH1476" s="300">
        <f t="shared" si="616"/>
        <v>0</v>
      </c>
      <c r="BI1476" s="301">
        <f t="shared" si="617"/>
        <v>0</v>
      </c>
      <c r="BJ1476" s="298">
        <f t="shared" si="618"/>
        <v>0</v>
      </c>
      <c r="BK1476" s="299">
        <f t="shared" si="619"/>
        <v>0</v>
      </c>
      <c r="BL1476" s="300">
        <f t="shared" si="620"/>
        <v>0</v>
      </c>
      <c r="BM1476" s="301">
        <f t="shared" si="621"/>
        <v>0</v>
      </c>
      <c r="BN1476" s="298">
        <f t="shared" si="622"/>
        <v>0</v>
      </c>
      <c r="BO1476" s="299">
        <f t="shared" si="623"/>
        <v>0</v>
      </c>
      <c r="BP1476" s="300">
        <f t="shared" si="624"/>
        <v>0</v>
      </c>
      <c r="BQ1476" s="301">
        <f t="shared" si="625"/>
        <v>0</v>
      </c>
      <c r="BR1476" s="298">
        <f t="shared" si="626"/>
        <v>0</v>
      </c>
      <c r="BS1476" s="299">
        <f t="shared" si="627"/>
        <v>0</v>
      </c>
      <c r="BT1476" s="300">
        <f t="shared" si="628"/>
        <v>0</v>
      </c>
      <c r="BU1476" s="301">
        <f t="shared" si="629"/>
        <v>0</v>
      </c>
      <c r="BV1476" s="371">
        <f t="shared" si="630"/>
        <v>0</v>
      </c>
      <c r="BW1476" s="303">
        <f t="shared" si="631"/>
        <v>0</v>
      </c>
      <c r="BX1476" s="304" t="str">
        <f>IF(BW1476=0,"",
IF(SUM($BW$1436:BW1476)=1,BY1476,
IF($BW$1556&gt;SUM($BW$1436:BW1476),_xlfn.CONCAT(", ",BY1476),
IF($BW$1556=SUM($BW$1436:BW1476),_xlfn.CONCAT(" y ",BY1476)))))</f>
        <v/>
      </c>
      <c r="BY1476" s="231" t="s">
        <v>6252</v>
      </c>
      <c r="BZ1476" s="290">
        <f t="shared" si="632"/>
        <v>1</v>
      </c>
      <c r="CA1476" s="291" t="str">
        <f>IF(BZ1476=0,"",
IF(SUM($BZ$1436:BZ1476)=1,CB1476,
IF($BZ$1556&gt;SUM($BZ$1436:BZ1476),_xlfn.CONCAT(", ",CB1476),
IF($BZ$1556=SUM($BZ$1436:BZ1476),_xlfn.CONCAT(" y ",CB1476)))))</f>
        <v>, 41</v>
      </c>
      <c r="CB1476" s="222" t="s">
        <v>6252</v>
      </c>
      <c r="CC1476" s="378">
        <f t="shared" si="633"/>
        <v>0</v>
      </c>
      <c r="CD1476" s="379">
        <f t="shared" si="634"/>
        <v>0</v>
      </c>
      <c r="CE1476" s="380">
        <f t="shared" si="635"/>
        <v>0</v>
      </c>
    </row>
    <row r="1477" spans="1:83" ht="15" customHeight="1">
      <c r="A1477" s="6"/>
      <c r="B1477" s="5"/>
      <c r="C1477" s="85" t="s">
        <v>146</v>
      </c>
      <c r="D1477" s="732" t="str">
        <f>IF(CNGE_2024_M1_Secc1_Sub1!$D83="","",CNGE_2024_M1_Secc1_Sub1!$D83)</f>
        <v>INSTITUTO TECNOLOGICO SUPERIOR DE CHICONTEPEC</v>
      </c>
      <c r="E1477" s="733"/>
      <c r="F1477" s="733"/>
      <c r="G1477" s="733"/>
      <c r="H1477" s="733"/>
      <c r="I1477" s="733"/>
      <c r="J1477" s="733"/>
      <c r="K1477" s="733"/>
      <c r="L1477" s="733"/>
      <c r="M1477" s="733"/>
      <c r="N1477" s="733"/>
      <c r="O1477" s="734"/>
      <c r="P1477" s="111"/>
      <c r="Q1477" s="111"/>
      <c r="R1477" s="111"/>
      <c r="S1477" s="111"/>
      <c r="T1477" s="111"/>
      <c r="U1477" s="111"/>
      <c r="V1477" s="111"/>
      <c r="W1477" s="111"/>
      <c r="X1477" s="111"/>
      <c r="Y1477" s="111"/>
      <c r="Z1477" s="111"/>
      <c r="AA1477" s="111"/>
      <c r="AB1477" s="111"/>
      <c r="AC1477" s="111"/>
      <c r="AD1477" s="111"/>
      <c r="AE1477" s="8"/>
      <c r="AG1477" s="269">
        <f t="shared" si="589"/>
        <v>1</v>
      </c>
      <c r="AH1477" s="298">
        <f t="shared" si="590"/>
        <v>0</v>
      </c>
      <c r="AI1477" s="299">
        <f t="shared" si="591"/>
        <v>0</v>
      </c>
      <c r="AJ1477" s="300">
        <f t="shared" si="592"/>
        <v>0</v>
      </c>
      <c r="AK1477" s="301">
        <f t="shared" si="593"/>
        <v>0</v>
      </c>
      <c r="AL1477" s="298">
        <f t="shared" si="594"/>
        <v>0</v>
      </c>
      <c r="AM1477" s="299">
        <f t="shared" si="595"/>
        <v>0</v>
      </c>
      <c r="AN1477" s="300">
        <f t="shared" si="596"/>
        <v>0</v>
      </c>
      <c r="AO1477" s="301">
        <f t="shared" si="597"/>
        <v>0</v>
      </c>
      <c r="AP1477" s="298">
        <f t="shared" si="598"/>
        <v>0</v>
      </c>
      <c r="AQ1477" s="299">
        <f t="shared" si="599"/>
        <v>0</v>
      </c>
      <c r="AR1477" s="300">
        <f t="shared" si="600"/>
        <v>0</v>
      </c>
      <c r="AS1477" s="301">
        <f t="shared" si="601"/>
        <v>0</v>
      </c>
      <c r="AT1477" s="298">
        <f t="shared" si="602"/>
        <v>0</v>
      </c>
      <c r="AU1477" s="299">
        <f t="shared" si="603"/>
        <v>0</v>
      </c>
      <c r="AV1477" s="300">
        <f t="shared" si="604"/>
        <v>0</v>
      </c>
      <c r="AW1477" s="301">
        <f t="shared" si="605"/>
        <v>0</v>
      </c>
      <c r="AX1477" s="298">
        <f t="shared" si="606"/>
        <v>0</v>
      </c>
      <c r="AY1477" s="299">
        <f t="shared" si="607"/>
        <v>0</v>
      </c>
      <c r="AZ1477" s="300">
        <f t="shared" si="608"/>
        <v>0</v>
      </c>
      <c r="BA1477" s="301">
        <f t="shared" si="609"/>
        <v>0</v>
      </c>
      <c r="BB1477" s="298">
        <f t="shared" si="610"/>
        <v>0</v>
      </c>
      <c r="BC1477" s="299">
        <f t="shared" si="611"/>
        <v>0</v>
      </c>
      <c r="BD1477" s="300">
        <f t="shared" si="612"/>
        <v>0</v>
      </c>
      <c r="BE1477" s="301">
        <f t="shared" si="613"/>
        <v>0</v>
      </c>
      <c r="BF1477" s="298">
        <f t="shared" si="614"/>
        <v>0</v>
      </c>
      <c r="BG1477" s="299">
        <f t="shared" si="615"/>
        <v>0</v>
      </c>
      <c r="BH1477" s="300">
        <f t="shared" si="616"/>
        <v>0</v>
      </c>
      <c r="BI1477" s="301">
        <f t="shared" si="617"/>
        <v>0</v>
      </c>
      <c r="BJ1477" s="298">
        <f t="shared" si="618"/>
        <v>0</v>
      </c>
      <c r="BK1477" s="299">
        <f t="shared" si="619"/>
        <v>0</v>
      </c>
      <c r="BL1477" s="300">
        <f t="shared" si="620"/>
        <v>0</v>
      </c>
      <c r="BM1477" s="301">
        <f t="shared" si="621"/>
        <v>0</v>
      </c>
      <c r="BN1477" s="298">
        <f t="shared" si="622"/>
        <v>0</v>
      </c>
      <c r="BO1477" s="299">
        <f t="shared" si="623"/>
        <v>0</v>
      </c>
      <c r="BP1477" s="300">
        <f t="shared" si="624"/>
        <v>0</v>
      </c>
      <c r="BQ1477" s="301">
        <f t="shared" si="625"/>
        <v>0</v>
      </c>
      <c r="BR1477" s="298">
        <f t="shared" si="626"/>
        <v>0</v>
      </c>
      <c r="BS1477" s="299">
        <f t="shared" si="627"/>
        <v>0</v>
      </c>
      <c r="BT1477" s="300">
        <f t="shared" si="628"/>
        <v>0</v>
      </c>
      <c r="BU1477" s="301">
        <f t="shared" si="629"/>
        <v>0</v>
      </c>
      <c r="BV1477" s="371">
        <f t="shared" si="630"/>
        <v>0</v>
      </c>
      <c r="BW1477" s="303">
        <f t="shared" si="631"/>
        <v>0</v>
      </c>
      <c r="BX1477" s="304" t="str">
        <f>IF(BW1477=0,"",
IF(SUM($BW$1436:BW1477)=1,BY1477,
IF($BW$1556&gt;SUM($BW$1436:BW1477),_xlfn.CONCAT(", ",BY1477),
IF($BW$1556=SUM($BW$1436:BW1477),_xlfn.CONCAT(" y ",BY1477)))))</f>
        <v/>
      </c>
      <c r="BY1477" s="231" t="s">
        <v>6253</v>
      </c>
      <c r="BZ1477" s="290">
        <f t="shared" si="632"/>
        <v>1</v>
      </c>
      <c r="CA1477" s="291" t="str">
        <f>IF(BZ1477=0,"",
IF(SUM($BZ$1436:BZ1477)=1,CB1477,
IF($BZ$1556&gt;SUM($BZ$1436:BZ1477),_xlfn.CONCAT(", ",CB1477),
IF($BZ$1556=SUM($BZ$1436:BZ1477),_xlfn.CONCAT(" y ",CB1477)))))</f>
        <v>, 42</v>
      </c>
      <c r="CB1477" s="222" t="s">
        <v>6253</v>
      </c>
      <c r="CC1477" s="378">
        <f t="shared" si="633"/>
        <v>0</v>
      </c>
      <c r="CD1477" s="379">
        <f t="shared" si="634"/>
        <v>0</v>
      </c>
      <c r="CE1477" s="380">
        <f t="shared" si="635"/>
        <v>0</v>
      </c>
    </row>
    <row r="1478" spans="1:83" ht="30" customHeight="1">
      <c r="A1478" s="6"/>
      <c r="B1478" s="5"/>
      <c r="C1478" s="85" t="s">
        <v>147</v>
      </c>
      <c r="D1478" s="732" t="str">
        <f>IF(CNGE_2024_M1_Secc1_Sub1!$D84="","",CNGE_2024_M1_Secc1_Sub1!$D84)</f>
        <v>INSTITUTO TECNOLOGICO SUPERIOR DE MARTINEZ DE LA TORRE</v>
      </c>
      <c r="E1478" s="733"/>
      <c r="F1478" s="733"/>
      <c r="G1478" s="733"/>
      <c r="H1478" s="733"/>
      <c r="I1478" s="733"/>
      <c r="J1478" s="733"/>
      <c r="K1478" s="733"/>
      <c r="L1478" s="733"/>
      <c r="M1478" s="733"/>
      <c r="N1478" s="733"/>
      <c r="O1478" s="734"/>
      <c r="P1478" s="111"/>
      <c r="Q1478" s="111"/>
      <c r="R1478" s="111"/>
      <c r="S1478" s="111"/>
      <c r="T1478" s="111"/>
      <c r="U1478" s="111"/>
      <c r="V1478" s="111"/>
      <c r="W1478" s="111"/>
      <c r="X1478" s="111"/>
      <c r="Y1478" s="111"/>
      <c r="Z1478" s="111"/>
      <c r="AA1478" s="111"/>
      <c r="AB1478" s="111"/>
      <c r="AC1478" s="111"/>
      <c r="AD1478" s="111"/>
      <c r="AE1478" s="8"/>
      <c r="AG1478" s="269">
        <f t="shared" si="589"/>
        <v>1</v>
      </c>
      <c r="AH1478" s="298">
        <f t="shared" si="590"/>
        <v>0</v>
      </c>
      <c r="AI1478" s="299">
        <f t="shared" si="591"/>
        <v>0</v>
      </c>
      <c r="AJ1478" s="300">
        <f t="shared" si="592"/>
        <v>0</v>
      </c>
      <c r="AK1478" s="301">
        <f t="shared" si="593"/>
        <v>0</v>
      </c>
      <c r="AL1478" s="298">
        <f t="shared" si="594"/>
        <v>0</v>
      </c>
      <c r="AM1478" s="299">
        <f t="shared" si="595"/>
        <v>0</v>
      </c>
      <c r="AN1478" s="300">
        <f t="shared" si="596"/>
        <v>0</v>
      </c>
      <c r="AO1478" s="301">
        <f t="shared" si="597"/>
        <v>0</v>
      </c>
      <c r="AP1478" s="298">
        <f t="shared" si="598"/>
        <v>0</v>
      </c>
      <c r="AQ1478" s="299">
        <f t="shared" si="599"/>
        <v>0</v>
      </c>
      <c r="AR1478" s="300">
        <f t="shared" si="600"/>
        <v>0</v>
      </c>
      <c r="AS1478" s="301">
        <f t="shared" si="601"/>
        <v>0</v>
      </c>
      <c r="AT1478" s="298">
        <f t="shared" si="602"/>
        <v>0</v>
      </c>
      <c r="AU1478" s="299">
        <f t="shared" si="603"/>
        <v>0</v>
      </c>
      <c r="AV1478" s="300">
        <f t="shared" si="604"/>
        <v>0</v>
      </c>
      <c r="AW1478" s="301">
        <f t="shared" si="605"/>
        <v>0</v>
      </c>
      <c r="AX1478" s="298">
        <f t="shared" si="606"/>
        <v>0</v>
      </c>
      <c r="AY1478" s="299">
        <f t="shared" si="607"/>
        <v>0</v>
      </c>
      <c r="AZ1478" s="300">
        <f t="shared" si="608"/>
        <v>0</v>
      </c>
      <c r="BA1478" s="301">
        <f t="shared" si="609"/>
        <v>0</v>
      </c>
      <c r="BB1478" s="298">
        <f t="shared" si="610"/>
        <v>0</v>
      </c>
      <c r="BC1478" s="299">
        <f t="shared" si="611"/>
        <v>0</v>
      </c>
      <c r="BD1478" s="300">
        <f t="shared" si="612"/>
        <v>0</v>
      </c>
      <c r="BE1478" s="301">
        <f t="shared" si="613"/>
        <v>0</v>
      </c>
      <c r="BF1478" s="298">
        <f t="shared" si="614"/>
        <v>0</v>
      </c>
      <c r="BG1478" s="299">
        <f t="shared" si="615"/>
        <v>0</v>
      </c>
      <c r="BH1478" s="300">
        <f t="shared" si="616"/>
        <v>0</v>
      </c>
      <c r="BI1478" s="301">
        <f t="shared" si="617"/>
        <v>0</v>
      </c>
      <c r="BJ1478" s="298">
        <f t="shared" si="618"/>
        <v>0</v>
      </c>
      <c r="BK1478" s="299">
        <f t="shared" si="619"/>
        <v>0</v>
      </c>
      <c r="BL1478" s="300">
        <f t="shared" si="620"/>
        <v>0</v>
      </c>
      <c r="BM1478" s="301">
        <f t="shared" si="621"/>
        <v>0</v>
      </c>
      <c r="BN1478" s="298">
        <f t="shared" si="622"/>
        <v>0</v>
      </c>
      <c r="BO1478" s="299">
        <f t="shared" si="623"/>
        <v>0</v>
      </c>
      <c r="BP1478" s="300">
        <f t="shared" si="624"/>
        <v>0</v>
      </c>
      <c r="BQ1478" s="301">
        <f t="shared" si="625"/>
        <v>0</v>
      </c>
      <c r="BR1478" s="298">
        <f t="shared" si="626"/>
        <v>0</v>
      </c>
      <c r="BS1478" s="299">
        <f t="shared" si="627"/>
        <v>0</v>
      </c>
      <c r="BT1478" s="300">
        <f t="shared" si="628"/>
        <v>0</v>
      </c>
      <c r="BU1478" s="301">
        <f t="shared" si="629"/>
        <v>0</v>
      </c>
      <c r="BV1478" s="371">
        <f t="shared" si="630"/>
        <v>0</v>
      </c>
      <c r="BW1478" s="303">
        <f t="shared" si="631"/>
        <v>0</v>
      </c>
      <c r="BX1478" s="304" t="str">
        <f>IF(BW1478=0,"",
IF(SUM($BW$1436:BW1478)=1,BY1478,
IF($BW$1556&gt;SUM($BW$1436:BW1478),_xlfn.CONCAT(", ",BY1478),
IF($BW$1556=SUM($BW$1436:BW1478),_xlfn.CONCAT(" y ",BY1478)))))</f>
        <v/>
      </c>
      <c r="BY1478" s="231" t="s">
        <v>6254</v>
      </c>
      <c r="BZ1478" s="290">
        <f t="shared" si="632"/>
        <v>1</v>
      </c>
      <c r="CA1478" s="291" t="str">
        <f>IF(BZ1478=0,"",
IF(SUM($BZ$1436:BZ1478)=1,CB1478,
IF($BZ$1556&gt;SUM($BZ$1436:BZ1478),_xlfn.CONCAT(", ",CB1478),
IF($BZ$1556=SUM($BZ$1436:BZ1478),_xlfn.CONCAT(" y ",CB1478)))))</f>
        <v>, 43</v>
      </c>
      <c r="CB1478" s="222" t="s">
        <v>6254</v>
      </c>
      <c r="CC1478" s="378">
        <f t="shared" si="633"/>
        <v>0</v>
      </c>
      <c r="CD1478" s="379">
        <f t="shared" si="634"/>
        <v>0</v>
      </c>
      <c r="CE1478" s="380">
        <f t="shared" si="635"/>
        <v>0</v>
      </c>
    </row>
    <row r="1479" spans="1:83" ht="15" customHeight="1">
      <c r="A1479" s="6"/>
      <c r="B1479" s="5"/>
      <c r="C1479" s="85" t="s">
        <v>148</v>
      </c>
      <c r="D1479" s="732" t="str">
        <f>IF(CNGE_2024_M1_Secc1_Sub1!$D85="","",CNGE_2024_M1_Secc1_Sub1!$D85)</f>
        <v>INSTITUTO TECNOLOGICO SUPERIOR DE JESUS CARRANZA</v>
      </c>
      <c r="E1479" s="733"/>
      <c r="F1479" s="733"/>
      <c r="G1479" s="733"/>
      <c r="H1479" s="733"/>
      <c r="I1479" s="733"/>
      <c r="J1479" s="733"/>
      <c r="K1479" s="733"/>
      <c r="L1479" s="733"/>
      <c r="M1479" s="733"/>
      <c r="N1479" s="733"/>
      <c r="O1479" s="734"/>
      <c r="P1479" s="111"/>
      <c r="Q1479" s="111"/>
      <c r="R1479" s="111"/>
      <c r="S1479" s="111"/>
      <c r="T1479" s="111"/>
      <c r="U1479" s="111"/>
      <c r="V1479" s="111"/>
      <c r="W1479" s="111"/>
      <c r="X1479" s="111"/>
      <c r="Y1479" s="111"/>
      <c r="Z1479" s="111"/>
      <c r="AA1479" s="111"/>
      <c r="AB1479" s="111"/>
      <c r="AC1479" s="111"/>
      <c r="AD1479" s="111"/>
      <c r="AE1479" s="8"/>
      <c r="AG1479" s="269">
        <f t="shared" si="589"/>
        <v>1</v>
      </c>
      <c r="AH1479" s="298">
        <f t="shared" si="590"/>
        <v>0</v>
      </c>
      <c r="AI1479" s="299">
        <f t="shared" si="591"/>
        <v>0</v>
      </c>
      <c r="AJ1479" s="300">
        <f t="shared" si="592"/>
        <v>0</v>
      </c>
      <c r="AK1479" s="301">
        <f t="shared" si="593"/>
        <v>0</v>
      </c>
      <c r="AL1479" s="298">
        <f t="shared" si="594"/>
        <v>0</v>
      </c>
      <c r="AM1479" s="299">
        <f t="shared" si="595"/>
        <v>0</v>
      </c>
      <c r="AN1479" s="300">
        <f t="shared" si="596"/>
        <v>0</v>
      </c>
      <c r="AO1479" s="301">
        <f t="shared" si="597"/>
        <v>0</v>
      </c>
      <c r="AP1479" s="298">
        <f t="shared" si="598"/>
        <v>0</v>
      </c>
      <c r="AQ1479" s="299">
        <f t="shared" si="599"/>
        <v>0</v>
      </c>
      <c r="AR1479" s="300">
        <f t="shared" si="600"/>
        <v>0</v>
      </c>
      <c r="AS1479" s="301">
        <f t="shared" si="601"/>
        <v>0</v>
      </c>
      <c r="AT1479" s="298">
        <f t="shared" si="602"/>
        <v>0</v>
      </c>
      <c r="AU1479" s="299">
        <f t="shared" si="603"/>
        <v>0</v>
      </c>
      <c r="AV1479" s="300">
        <f t="shared" si="604"/>
        <v>0</v>
      </c>
      <c r="AW1479" s="301">
        <f t="shared" si="605"/>
        <v>0</v>
      </c>
      <c r="AX1479" s="298">
        <f t="shared" si="606"/>
        <v>0</v>
      </c>
      <c r="AY1479" s="299">
        <f t="shared" si="607"/>
        <v>0</v>
      </c>
      <c r="AZ1479" s="300">
        <f t="shared" si="608"/>
        <v>0</v>
      </c>
      <c r="BA1479" s="301">
        <f t="shared" si="609"/>
        <v>0</v>
      </c>
      <c r="BB1479" s="298">
        <f t="shared" si="610"/>
        <v>0</v>
      </c>
      <c r="BC1479" s="299">
        <f t="shared" si="611"/>
        <v>0</v>
      </c>
      <c r="BD1479" s="300">
        <f t="shared" si="612"/>
        <v>0</v>
      </c>
      <c r="BE1479" s="301">
        <f t="shared" si="613"/>
        <v>0</v>
      </c>
      <c r="BF1479" s="298">
        <f t="shared" si="614"/>
        <v>0</v>
      </c>
      <c r="BG1479" s="299">
        <f t="shared" si="615"/>
        <v>0</v>
      </c>
      <c r="BH1479" s="300">
        <f t="shared" si="616"/>
        <v>0</v>
      </c>
      <c r="BI1479" s="301">
        <f t="shared" si="617"/>
        <v>0</v>
      </c>
      <c r="BJ1479" s="298">
        <f t="shared" si="618"/>
        <v>0</v>
      </c>
      <c r="BK1479" s="299">
        <f t="shared" si="619"/>
        <v>0</v>
      </c>
      <c r="BL1479" s="300">
        <f t="shared" si="620"/>
        <v>0</v>
      </c>
      <c r="BM1479" s="301">
        <f t="shared" si="621"/>
        <v>0</v>
      </c>
      <c r="BN1479" s="298">
        <f t="shared" si="622"/>
        <v>0</v>
      </c>
      <c r="BO1479" s="299">
        <f t="shared" si="623"/>
        <v>0</v>
      </c>
      <c r="BP1479" s="300">
        <f t="shared" si="624"/>
        <v>0</v>
      </c>
      <c r="BQ1479" s="301">
        <f t="shared" si="625"/>
        <v>0</v>
      </c>
      <c r="BR1479" s="298">
        <f t="shared" si="626"/>
        <v>0</v>
      </c>
      <c r="BS1479" s="299">
        <f t="shared" si="627"/>
        <v>0</v>
      </c>
      <c r="BT1479" s="300">
        <f t="shared" si="628"/>
        <v>0</v>
      </c>
      <c r="BU1479" s="301">
        <f t="shared" si="629"/>
        <v>0</v>
      </c>
      <c r="BV1479" s="371">
        <f t="shared" si="630"/>
        <v>0</v>
      </c>
      <c r="BW1479" s="303">
        <f t="shared" si="631"/>
        <v>0</v>
      </c>
      <c r="BX1479" s="304" t="str">
        <f>IF(BW1479=0,"",
IF(SUM($BW$1436:BW1479)=1,BY1479,
IF($BW$1556&gt;SUM($BW$1436:BW1479),_xlfn.CONCAT(", ",BY1479),
IF($BW$1556=SUM($BW$1436:BW1479),_xlfn.CONCAT(" y ",BY1479)))))</f>
        <v/>
      </c>
      <c r="BY1479" s="231" t="s">
        <v>6255</v>
      </c>
      <c r="BZ1479" s="290">
        <f t="shared" si="632"/>
        <v>1</v>
      </c>
      <c r="CA1479" s="291" t="str">
        <f>IF(BZ1479=0,"",
IF(SUM($BZ$1436:BZ1479)=1,CB1479,
IF($BZ$1556&gt;SUM($BZ$1436:BZ1479),_xlfn.CONCAT(", ",CB1479),
IF($BZ$1556=SUM($BZ$1436:BZ1479),_xlfn.CONCAT(" y ",CB1479)))))</f>
        <v>, 44</v>
      </c>
      <c r="CB1479" s="222" t="s">
        <v>6255</v>
      </c>
      <c r="CC1479" s="378">
        <f t="shared" si="633"/>
        <v>0</v>
      </c>
      <c r="CD1479" s="379">
        <f t="shared" si="634"/>
        <v>0</v>
      </c>
      <c r="CE1479" s="380">
        <f t="shared" si="635"/>
        <v>0</v>
      </c>
    </row>
    <row r="1480" spans="1:83" ht="15" customHeight="1">
      <c r="A1480" s="6"/>
      <c r="B1480" s="5"/>
      <c r="C1480" s="85" t="s">
        <v>149</v>
      </c>
      <c r="D1480" s="732" t="str">
        <f>IF(CNGE_2024_M1_Secc1_Sub1!$D86="","",CNGE_2024_M1_Secc1_Sub1!$D86)</f>
        <v>INSTITUTO TECNOLOGICO SUPERIOR DE RODRIGUEZ CLARA</v>
      </c>
      <c r="E1480" s="733"/>
      <c r="F1480" s="733"/>
      <c r="G1480" s="733"/>
      <c r="H1480" s="733"/>
      <c r="I1480" s="733"/>
      <c r="J1480" s="733"/>
      <c r="K1480" s="733"/>
      <c r="L1480" s="733"/>
      <c r="M1480" s="733"/>
      <c r="N1480" s="733"/>
      <c r="O1480" s="734"/>
      <c r="P1480" s="111"/>
      <c r="Q1480" s="111"/>
      <c r="R1480" s="111"/>
      <c r="S1480" s="111"/>
      <c r="T1480" s="111"/>
      <c r="U1480" s="111"/>
      <c r="V1480" s="111"/>
      <c r="W1480" s="111"/>
      <c r="X1480" s="111"/>
      <c r="Y1480" s="111"/>
      <c r="Z1480" s="111"/>
      <c r="AA1480" s="111"/>
      <c r="AB1480" s="111"/>
      <c r="AC1480" s="111"/>
      <c r="AD1480" s="111"/>
      <c r="AE1480" s="8"/>
      <c r="AG1480" s="269">
        <f t="shared" si="589"/>
        <v>1</v>
      </c>
      <c r="AH1480" s="298">
        <f t="shared" si="590"/>
        <v>0</v>
      </c>
      <c r="AI1480" s="299">
        <f t="shared" si="591"/>
        <v>0</v>
      </c>
      <c r="AJ1480" s="300">
        <f t="shared" si="592"/>
        <v>0</v>
      </c>
      <c r="AK1480" s="301">
        <f t="shared" si="593"/>
        <v>0</v>
      </c>
      <c r="AL1480" s="298">
        <f t="shared" si="594"/>
        <v>0</v>
      </c>
      <c r="AM1480" s="299">
        <f t="shared" si="595"/>
        <v>0</v>
      </c>
      <c r="AN1480" s="300">
        <f t="shared" si="596"/>
        <v>0</v>
      </c>
      <c r="AO1480" s="301">
        <f t="shared" si="597"/>
        <v>0</v>
      </c>
      <c r="AP1480" s="298">
        <f t="shared" si="598"/>
        <v>0</v>
      </c>
      <c r="AQ1480" s="299">
        <f t="shared" si="599"/>
        <v>0</v>
      </c>
      <c r="AR1480" s="300">
        <f t="shared" si="600"/>
        <v>0</v>
      </c>
      <c r="AS1480" s="301">
        <f t="shared" si="601"/>
        <v>0</v>
      </c>
      <c r="AT1480" s="298">
        <f t="shared" si="602"/>
        <v>0</v>
      </c>
      <c r="AU1480" s="299">
        <f t="shared" si="603"/>
        <v>0</v>
      </c>
      <c r="AV1480" s="300">
        <f t="shared" si="604"/>
        <v>0</v>
      </c>
      <c r="AW1480" s="301">
        <f t="shared" si="605"/>
        <v>0</v>
      </c>
      <c r="AX1480" s="298">
        <f t="shared" si="606"/>
        <v>0</v>
      </c>
      <c r="AY1480" s="299">
        <f t="shared" si="607"/>
        <v>0</v>
      </c>
      <c r="AZ1480" s="300">
        <f t="shared" si="608"/>
        <v>0</v>
      </c>
      <c r="BA1480" s="301">
        <f t="shared" si="609"/>
        <v>0</v>
      </c>
      <c r="BB1480" s="298">
        <f t="shared" si="610"/>
        <v>0</v>
      </c>
      <c r="BC1480" s="299">
        <f t="shared" si="611"/>
        <v>0</v>
      </c>
      <c r="BD1480" s="300">
        <f t="shared" si="612"/>
        <v>0</v>
      </c>
      <c r="BE1480" s="301">
        <f t="shared" si="613"/>
        <v>0</v>
      </c>
      <c r="BF1480" s="298">
        <f t="shared" si="614"/>
        <v>0</v>
      </c>
      <c r="BG1480" s="299">
        <f t="shared" si="615"/>
        <v>0</v>
      </c>
      <c r="BH1480" s="300">
        <f t="shared" si="616"/>
        <v>0</v>
      </c>
      <c r="BI1480" s="301">
        <f t="shared" si="617"/>
        <v>0</v>
      </c>
      <c r="BJ1480" s="298">
        <f t="shared" si="618"/>
        <v>0</v>
      </c>
      <c r="BK1480" s="299">
        <f t="shared" si="619"/>
        <v>0</v>
      </c>
      <c r="BL1480" s="300">
        <f t="shared" si="620"/>
        <v>0</v>
      </c>
      <c r="BM1480" s="301">
        <f t="shared" si="621"/>
        <v>0</v>
      </c>
      <c r="BN1480" s="298">
        <f t="shared" si="622"/>
        <v>0</v>
      </c>
      <c r="BO1480" s="299">
        <f t="shared" si="623"/>
        <v>0</v>
      </c>
      <c r="BP1480" s="300">
        <f t="shared" si="624"/>
        <v>0</v>
      </c>
      <c r="BQ1480" s="301">
        <f t="shared" si="625"/>
        <v>0</v>
      </c>
      <c r="BR1480" s="298">
        <f t="shared" si="626"/>
        <v>0</v>
      </c>
      <c r="BS1480" s="299">
        <f t="shared" si="627"/>
        <v>0</v>
      </c>
      <c r="BT1480" s="300">
        <f t="shared" si="628"/>
        <v>0</v>
      </c>
      <c r="BU1480" s="301">
        <f t="shared" si="629"/>
        <v>0</v>
      </c>
      <c r="BV1480" s="371">
        <f t="shared" si="630"/>
        <v>0</v>
      </c>
      <c r="BW1480" s="303">
        <f t="shared" si="631"/>
        <v>0</v>
      </c>
      <c r="BX1480" s="304" t="str">
        <f>IF(BW1480=0,"",
IF(SUM($BW$1436:BW1480)=1,BY1480,
IF($BW$1556&gt;SUM($BW$1436:BW1480),_xlfn.CONCAT(", ",BY1480),
IF($BW$1556=SUM($BW$1436:BW1480),_xlfn.CONCAT(" y ",BY1480)))))</f>
        <v/>
      </c>
      <c r="BY1480" s="231" t="s">
        <v>6256</v>
      </c>
      <c r="BZ1480" s="290">
        <f t="shared" si="632"/>
        <v>1</v>
      </c>
      <c r="CA1480" s="291" t="str">
        <f>IF(BZ1480=0,"",
IF(SUM($BZ$1436:BZ1480)=1,CB1480,
IF($BZ$1556&gt;SUM($BZ$1436:BZ1480),_xlfn.CONCAT(", ",CB1480),
IF($BZ$1556=SUM($BZ$1436:BZ1480),_xlfn.CONCAT(" y ",CB1480)))))</f>
        <v>, 45</v>
      </c>
      <c r="CB1480" s="222" t="s">
        <v>6256</v>
      </c>
      <c r="CC1480" s="378">
        <f t="shared" si="633"/>
        <v>0</v>
      </c>
      <c r="CD1480" s="379">
        <f t="shared" si="634"/>
        <v>0</v>
      </c>
      <c r="CE1480" s="380">
        <f t="shared" si="635"/>
        <v>0</v>
      </c>
    </row>
    <row r="1481" spans="1:83" ht="30" customHeight="1">
      <c r="A1481" s="6"/>
      <c r="B1481" s="5"/>
      <c r="C1481" s="85" t="s">
        <v>150</v>
      </c>
      <c r="D1481" s="732" t="str">
        <f>IF(CNGE_2024_M1_Secc1_Sub1!$D87="","",CNGE_2024_M1_Secc1_Sub1!$D87)</f>
        <v>INSTITUTO VERACRUZANO DE EDUCACION PARA LOS ADULTOS</v>
      </c>
      <c r="E1481" s="733"/>
      <c r="F1481" s="733"/>
      <c r="G1481" s="733"/>
      <c r="H1481" s="733"/>
      <c r="I1481" s="733"/>
      <c r="J1481" s="733"/>
      <c r="K1481" s="733"/>
      <c r="L1481" s="733"/>
      <c r="M1481" s="733"/>
      <c r="N1481" s="733"/>
      <c r="O1481" s="734"/>
      <c r="P1481" s="111"/>
      <c r="Q1481" s="111"/>
      <c r="R1481" s="111"/>
      <c r="S1481" s="111"/>
      <c r="T1481" s="111"/>
      <c r="U1481" s="111"/>
      <c r="V1481" s="111"/>
      <c r="W1481" s="111"/>
      <c r="X1481" s="111"/>
      <c r="Y1481" s="111"/>
      <c r="Z1481" s="111"/>
      <c r="AA1481" s="111"/>
      <c r="AB1481" s="111"/>
      <c r="AC1481" s="111"/>
      <c r="AD1481" s="111"/>
      <c r="AE1481" s="8"/>
      <c r="AG1481" s="269">
        <f t="shared" si="589"/>
        <v>1</v>
      </c>
      <c r="AH1481" s="298">
        <f t="shared" si="590"/>
        <v>0</v>
      </c>
      <c r="AI1481" s="299">
        <f t="shared" si="591"/>
        <v>0</v>
      </c>
      <c r="AJ1481" s="300">
        <f t="shared" si="592"/>
        <v>0</v>
      </c>
      <c r="AK1481" s="301">
        <f t="shared" si="593"/>
        <v>0</v>
      </c>
      <c r="AL1481" s="298">
        <f t="shared" si="594"/>
        <v>0</v>
      </c>
      <c r="AM1481" s="299">
        <f t="shared" si="595"/>
        <v>0</v>
      </c>
      <c r="AN1481" s="300">
        <f t="shared" si="596"/>
        <v>0</v>
      </c>
      <c r="AO1481" s="301">
        <f t="shared" si="597"/>
        <v>0</v>
      </c>
      <c r="AP1481" s="298">
        <f t="shared" si="598"/>
        <v>0</v>
      </c>
      <c r="AQ1481" s="299">
        <f t="shared" si="599"/>
        <v>0</v>
      </c>
      <c r="AR1481" s="300">
        <f t="shared" si="600"/>
        <v>0</v>
      </c>
      <c r="AS1481" s="301">
        <f t="shared" si="601"/>
        <v>0</v>
      </c>
      <c r="AT1481" s="298">
        <f t="shared" si="602"/>
        <v>0</v>
      </c>
      <c r="AU1481" s="299">
        <f t="shared" si="603"/>
        <v>0</v>
      </c>
      <c r="AV1481" s="300">
        <f t="shared" si="604"/>
        <v>0</v>
      </c>
      <c r="AW1481" s="301">
        <f t="shared" si="605"/>
        <v>0</v>
      </c>
      <c r="AX1481" s="298">
        <f t="shared" si="606"/>
        <v>0</v>
      </c>
      <c r="AY1481" s="299">
        <f t="shared" si="607"/>
        <v>0</v>
      </c>
      <c r="AZ1481" s="300">
        <f t="shared" si="608"/>
        <v>0</v>
      </c>
      <c r="BA1481" s="301">
        <f t="shared" si="609"/>
        <v>0</v>
      </c>
      <c r="BB1481" s="298">
        <f t="shared" si="610"/>
        <v>0</v>
      </c>
      <c r="BC1481" s="299">
        <f t="shared" si="611"/>
        <v>0</v>
      </c>
      <c r="BD1481" s="300">
        <f t="shared" si="612"/>
        <v>0</v>
      </c>
      <c r="BE1481" s="301">
        <f t="shared" si="613"/>
        <v>0</v>
      </c>
      <c r="BF1481" s="298">
        <f t="shared" si="614"/>
        <v>0</v>
      </c>
      <c r="BG1481" s="299">
        <f t="shared" si="615"/>
        <v>0</v>
      </c>
      <c r="BH1481" s="300">
        <f t="shared" si="616"/>
        <v>0</v>
      </c>
      <c r="BI1481" s="301">
        <f t="shared" si="617"/>
        <v>0</v>
      </c>
      <c r="BJ1481" s="298">
        <f t="shared" si="618"/>
        <v>0</v>
      </c>
      <c r="BK1481" s="299">
        <f t="shared" si="619"/>
        <v>0</v>
      </c>
      <c r="BL1481" s="300">
        <f t="shared" si="620"/>
        <v>0</v>
      </c>
      <c r="BM1481" s="301">
        <f t="shared" si="621"/>
        <v>0</v>
      </c>
      <c r="BN1481" s="298">
        <f t="shared" si="622"/>
        <v>0</v>
      </c>
      <c r="BO1481" s="299">
        <f t="shared" si="623"/>
        <v>0</v>
      </c>
      <c r="BP1481" s="300">
        <f t="shared" si="624"/>
        <v>0</v>
      </c>
      <c r="BQ1481" s="301">
        <f t="shared" si="625"/>
        <v>0</v>
      </c>
      <c r="BR1481" s="298">
        <f t="shared" si="626"/>
        <v>0</v>
      </c>
      <c r="BS1481" s="299">
        <f t="shared" si="627"/>
        <v>0</v>
      </c>
      <c r="BT1481" s="300">
        <f t="shared" si="628"/>
        <v>0</v>
      </c>
      <c r="BU1481" s="301">
        <f t="shared" si="629"/>
        <v>0</v>
      </c>
      <c r="BV1481" s="371">
        <f t="shared" si="630"/>
        <v>0</v>
      </c>
      <c r="BW1481" s="303">
        <f t="shared" si="631"/>
        <v>0</v>
      </c>
      <c r="BX1481" s="304" t="str">
        <f>IF(BW1481=0,"",
IF(SUM($BW$1436:BW1481)=1,BY1481,
IF($BW$1556&gt;SUM($BW$1436:BW1481),_xlfn.CONCAT(", ",BY1481),
IF($BW$1556=SUM($BW$1436:BW1481),_xlfn.CONCAT(" y ",BY1481)))))</f>
        <v/>
      </c>
      <c r="BY1481" s="231" t="s">
        <v>6257</v>
      </c>
      <c r="BZ1481" s="290">
        <f t="shared" si="632"/>
        <v>1</v>
      </c>
      <c r="CA1481" s="291" t="str">
        <f>IF(BZ1481=0,"",
IF(SUM($BZ$1436:BZ1481)=1,CB1481,
IF($BZ$1556&gt;SUM($BZ$1436:BZ1481),_xlfn.CONCAT(", ",CB1481),
IF($BZ$1556=SUM($BZ$1436:BZ1481),_xlfn.CONCAT(" y ",CB1481)))))</f>
        <v>, 46</v>
      </c>
      <c r="CB1481" s="222" t="s">
        <v>6257</v>
      </c>
      <c r="CC1481" s="378">
        <f t="shared" si="633"/>
        <v>0</v>
      </c>
      <c r="CD1481" s="379">
        <f t="shared" si="634"/>
        <v>0</v>
      </c>
      <c r="CE1481" s="380">
        <f t="shared" si="635"/>
        <v>0</v>
      </c>
    </row>
    <row r="1482" spans="1:83" ht="30" customHeight="1">
      <c r="A1482" s="6"/>
      <c r="B1482" s="5"/>
      <c r="C1482" s="85" t="s">
        <v>151</v>
      </c>
      <c r="D1482" s="732" t="str">
        <f>IF(CNGE_2024_M1_Secc1_Sub1!$D88="","",CNGE_2024_M1_Secc1_Sub1!$D88)</f>
        <v>COLEGIO NACIONAL DE EDUCACION PROFESIONAL TECNICA</v>
      </c>
      <c r="E1482" s="733"/>
      <c r="F1482" s="733"/>
      <c r="G1482" s="733"/>
      <c r="H1482" s="733"/>
      <c r="I1482" s="733"/>
      <c r="J1482" s="733"/>
      <c r="K1482" s="733"/>
      <c r="L1482" s="733"/>
      <c r="M1482" s="733"/>
      <c r="N1482" s="733"/>
      <c r="O1482" s="734"/>
      <c r="P1482" s="111"/>
      <c r="Q1482" s="111"/>
      <c r="R1482" s="111"/>
      <c r="S1482" s="111"/>
      <c r="T1482" s="111"/>
      <c r="U1482" s="111"/>
      <c r="V1482" s="111"/>
      <c r="W1482" s="111"/>
      <c r="X1482" s="111"/>
      <c r="Y1482" s="111"/>
      <c r="Z1482" s="111"/>
      <c r="AA1482" s="111"/>
      <c r="AB1482" s="111"/>
      <c r="AC1482" s="111"/>
      <c r="AD1482" s="111"/>
      <c r="AE1482" s="8"/>
      <c r="AG1482" s="269">
        <f t="shared" si="589"/>
        <v>1</v>
      </c>
      <c r="AH1482" s="298">
        <f t="shared" si="590"/>
        <v>0</v>
      </c>
      <c r="AI1482" s="299">
        <f t="shared" si="591"/>
        <v>0</v>
      </c>
      <c r="AJ1482" s="300">
        <f t="shared" si="592"/>
        <v>0</v>
      </c>
      <c r="AK1482" s="301">
        <f t="shared" si="593"/>
        <v>0</v>
      </c>
      <c r="AL1482" s="298">
        <f t="shared" si="594"/>
        <v>0</v>
      </c>
      <c r="AM1482" s="299">
        <f t="shared" si="595"/>
        <v>0</v>
      </c>
      <c r="AN1482" s="300">
        <f t="shared" si="596"/>
        <v>0</v>
      </c>
      <c r="AO1482" s="301">
        <f t="shared" si="597"/>
        <v>0</v>
      </c>
      <c r="AP1482" s="298">
        <f t="shared" si="598"/>
        <v>0</v>
      </c>
      <c r="AQ1482" s="299">
        <f t="shared" si="599"/>
        <v>0</v>
      </c>
      <c r="AR1482" s="300">
        <f t="shared" si="600"/>
        <v>0</v>
      </c>
      <c r="AS1482" s="301">
        <f t="shared" si="601"/>
        <v>0</v>
      </c>
      <c r="AT1482" s="298">
        <f t="shared" si="602"/>
        <v>0</v>
      </c>
      <c r="AU1482" s="299">
        <f t="shared" si="603"/>
        <v>0</v>
      </c>
      <c r="AV1482" s="300">
        <f t="shared" si="604"/>
        <v>0</v>
      </c>
      <c r="AW1482" s="301">
        <f t="shared" si="605"/>
        <v>0</v>
      </c>
      <c r="AX1482" s="298">
        <f t="shared" si="606"/>
        <v>0</v>
      </c>
      <c r="AY1482" s="299">
        <f t="shared" si="607"/>
        <v>0</v>
      </c>
      <c r="AZ1482" s="300">
        <f t="shared" si="608"/>
        <v>0</v>
      </c>
      <c r="BA1482" s="301">
        <f t="shared" si="609"/>
        <v>0</v>
      </c>
      <c r="BB1482" s="298">
        <f t="shared" si="610"/>
        <v>0</v>
      </c>
      <c r="BC1482" s="299">
        <f t="shared" si="611"/>
        <v>0</v>
      </c>
      <c r="BD1482" s="300">
        <f t="shared" si="612"/>
        <v>0</v>
      </c>
      <c r="BE1482" s="301">
        <f t="shared" si="613"/>
        <v>0</v>
      </c>
      <c r="BF1482" s="298">
        <f t="shared" si="614"/>
        <v>0</v>
      </c>
      <c r="BG1482" s="299">
        <f t="shared" si="615"/>
        <v>0</v>
      </c>
      <c r="BH1482" s="300">
        <f t="shared" si="616"/>
        <v>0</v>
      </c>
      <c r="BI1482" s="301">
        <f t="shared" si="617"/>
        <v>0</v>
      </c>
      <c r="BJ1482" s="298">
        <f t="shared" si="618"/>
        <v>0</v>
      </c>
      <c r="BK1482" s="299">
        <f t="shared" si="619"/>
        <v>0</v>
      </c>
      <c r="BL1482" s="300">
        <f t="shared" si="620"/>
        <v>0</v>
      </c>
      <c r="BM1482" s="301">
        <f t="shared" si="621"/>
        <v>0</v>
      </c>
      <c r="BN1482" s="298">
        <f t="shared" si="622"/>
        <v>0</v>
      </c>
      <c r="BO1482" s="299">
        <f t="shared" si="623"/>
        <v>0</v>
      </c>
      <c r="BP1482" s="300">
        <f t="shared" si="624"/>
        <v>0</v>
      </c>
      <c r="BQ1482" s="301">
        <f t="shared" si="625"/>
        <v>0</v>
      </c>
      <c r="BR1482" s="298">
        <f t="shared" si="626"/>
        <v>0</v>
      </c>
      <c r="BS1482" s="299">
        <f t="shared" si="627"/>
        <v>0</v>
      </c>
      <c r="BT1482" s="300">
        <f t="shared" si="628"/>
        <v>0</v>
      </c>
      <c r="BU1482" s="301">
        <f t="shared" si="629"/>
        <v>0</v>
      </c>
      <c r="BV1482" s="371">
        <f t="shared" si="630"/>
        <v>0</v>
      </c>
      <c r="BW1482" s="303">
        <f t="shared" si="631"/>
        <v>0</v>
      </c>
      <c r="BX1482" s="304" t="str">
        <f>IF(BW1482=0,"",
IF(SUM($BW$1436:BW1482)=1,BY1482,
IF($BW$1556&gt;SUM($BW$1436:BW1482),_xlfn.CONCAT(", ",BY1482),
IF($BW$1556=SUM($BW$1436:BW1482),_xlfn.CONCAT(" y ",BY1482)))))</f>
        <v/>
      </c>
      <c r="BY1482" s="231" t="s">
        <v>6258</v>
      </c>
      <c r="BZ1482" s="290">
        <f t="shared" si="632"/>
        <v>1</v>
      </c>
      <c r="CA1482" s="291" t="str">
        <f>IF(BZ1482=0,"",
IF(SUM($BZ$1436:BZ1482)=1,CB1482,
IF($BZ$1556&gt;SUM($BZ$1436:BZ1482),_xlfn.CONCAT(", ",CB1482),
IF($BZ$1556=SUM($BZ$1436:BZ1482),_xlfn.CONCAT(" y ",CB1482)))))</f>
        <v>, 47</v>
      </c>
      <c r="CB1482" s="222" t="s">
        <v>6258</v>
      </c>
      <c r="CC1482" s="378">
        <f t="shared" si="633"/>
        <v>0</v>
      </c>
      <c r="CD1482" s="379">
        <f t="shared" si="634"/>
        <v>0</v>
      </c>
      <c r="CE1482" s="380">
        <f t="shared" si="635"/>
        <v>0</v>
      </c>
    </row>
    <row r="1483" spans="1:83" ht="15" customHeight="1">
      <c r="A1483" s="6"/>
      <c r="B1483" s="5"/>
      <c r="C1483" s="85" t="s">
        <v>152</v>
      </c>
      <c r="D1483" s="732" t="str">
        <f>IF(CNGE_2024_M1_Secc1_Sub1!$D89="","",CNGE_2024_M1_Secc1_Sub1!$D89)</f>
        <v>UNIVERSIDAD TECNOLOGICA DEL SURESTE</v>
      </c>
      <c r="E1483" s="733"/>
      <c r="F1483" s="733"/>
      <c r="G1483" s="733"/>
      <c r="H1483" s="733"/>
      <c r="I1483" s="733"/>
      <c r="J1483" s="733"/>
      <c r="K1483" s="733"/>
      <c r="L1483" s="733"/>
      <c r="M1483" s="733"/>
      <c r="N1483" s="733"/>
      <c r="O1483" s="734"/>
      <c r="P1483" s="111"/>
      <c r="Q1483" s="111"/>
      <c r="R1483" s="111"/>
      <c r="S1483" s="111"/>
      <c r="T1483" s="111"/>
      <c r="U1483" s="111"/>
      <c r="V1483" s="111"/>
      <c r="W1483" s="111"/>
      <c r="X1483" s="111"/>
      <c r="Y1483" s="111"/>
      <c r="Z1483" s="111"/>
      <c r="AA1483" s="111"/>
      <c r="AB1483" s="111"/>
      <c r="AC1483" s="111"/>
      <c r="AD1483" s="111"/>
      <c r="AE1483" s="8"/>
      <c r="AG1483" s="269">
        <f t="shared" si="589"/>
        <v>1</v>
      </c>
      <c r="AH1483" s="298">
        <f t="shared" si="590"/>
        <v>0</v>
      </c>
      <c r="AI1483" s="299">
        <f t="shared" si="591"/>
        <v>0</v>
      </c>
      <c r="AJ1483" s="300">
        <f t="shared" si="592"/>
        <v>0</v>
      </c>
      <c r="AK1483" s="301">
        <f t="shared" si="593"/>
        <v>0</v>
      </c>
      <c r="AL1483" s="298">
        <f t="shared" si="594"/>
        <v>0</v>
      </c>
      <c r="AM1483" s="299">
        <f t="shared" si="595"/>
        <v>0</v>
      </c>
      <c r="AN1483" s="300">
        <f t="shared" si="596"/>
        <v>0</v>
      </c>
      <c r="AO1483" s="301">
        <f t="shared" si="597"/>
        <v>0</v>
      </c>
      <c r="AP1483" s="298">
        <f t="shared" si="598"/>
        <v>0</v>
      </c>
      <c r="AQ1483" s="299">
        <f t="shared" si="599"/>
        <v>0</v>
      </c>
      <c r="AR1483" s="300">
        <f t="shared" si="600"/>
        <v>0</v>
      </c>
      <c r="AS1483" s="301">
        <f t="shared" si="601"/>
        <v>0</v>
      </c>
      <c r="AT1483" s="298">
        <f t="shared" si="602"/>
        <v>0</v>
      </c>
      <c r="AU1483" s="299">
        <f t="shared" si="603"/>
        <v>0</v>
      </c>
      <c r="AV1483" s="300">
        <f t="shared" si="604"/>
        <v>0</v>
      </c>
      <c r="AW1483" s="301">
        <f t="shared" si="605"/>
        <v>0</v>
      </c>
      <c r="AX1483" s="298">
        <f t="shared" si="606"/>
        <v>0</v>
      </c>
      <c r="AY1483" s="299">
        <f t="shared" si="607"/>
        <v>0</v>
      </c>
      <c r="AZ1483" s="300">
        <f t="shared" si="608"/>
        <v>0</v>
      </c>
      <c r="BA1483" s="301">
        <f t="shared" si="609"/>
        <v>0</v>
      </c>
      <c r="BB1483" s="298">
        <f t="shared" si="610"/>
        <v>0</v>
      </c>
      <c r="BC1483" s="299">
        <f t="shared" si="611"/>
        <v>0</v>
      </c>
      <c r="BD1483" s="300">
        <f t="shared" si="612"/>
        <v>0</v>
      </c>
      <c r="BE1483" s="301">
        <f t="shared" si="613"/>
        <v>0</v>
      </c>
      <c r="BF1483" s="298">
        <f t="shared" si="614"/>
        <v>0</v>
      </c>
      <c r="BG1483" s="299">
        <f t="shared" si="615"/>
        <v>0</v>
      </c>
      <c r="BH1483" s="300">
        <f t="shared" si="616"/>
        <v>0</v>
      </c>
      <c r="BI1483" s="301">
        <f t="shared" si="617"/>
        <v>0</v>
      </c>
      <c r="BJ1483" s="298">
        <f t="shared" si="618"/>
        <v>0</v>
      </c>
      <c r="BK1483" s="299">
        <f t="shared" si="619"/>
        <v>0</v>
      </c>
      <c r="BL1483" s="300">
        <f t="shared" si="620"/>
        <v>0</v>
      </c>
      <c r="BM1483" s="301">
        <f t="shared" si="621"/>
        <v>0</v>
      </c>
      <c r="BN1483" s="298">
        <f t="shared" si="622"/>
        <v>0</v>
      </c>
      <c r="BO1483" s="299">
        <f t="shared" si="623"/>
        <v>0</v>
      </c>
      <c r="BP1483" s="300">
        <f t="shared" si="624"/>
        <v>0</v>
      </c>
      <c r="BQ1483" s="301">
        <f t="shared" si="625"/>
        <v>0</v>
      </c>
      <c r="BR1483" s="298">
        <f t="shared" si="626"/>
        <v>0</v>
      </c>
      <c r="BS1483" s="299">
        <f t="shared" si="627"/>
        <v>0</v>
      </c>
      <c r="BT1483" s="300">
        <f t="shared" si="628"/>
        <v>0</v>
      </c>
      <c r="BU1483" s="301">
        <f t="shared" si="629"/>
        <v>0</v>
      </c>
      <c r="BV1483" s="371">
        <f t="shared" si="630"/>
        <v>0</v>
      </c>
      <c r="BW1483" s="303">
        <f t="shared" si="631"/>
        <v>0</v>
      </c>
      <c r="BX1483" s="304" t="str">
        <f>IF(BW1483=0,"",
IF(SUM($BW$1436:BW1483)=1,BY1483,
IF($BW$1556&gt;SUM($BW$1436:BW1483),_xlfn.CONCAT(", ",BY1483),
IF($BW$1556=SUM($BW$1436:BW1483),_xlfn.CONCAT(" y ",BY1483)))))</f>
        <v/>
      </c>
      <c r="BY1483" s="231" t="s">
        <v>6259</v>
      </c>
      <c r="BZ1483" s="290">
        <f t="shared" si="632"/>
        <v>1</v>
      </c>
      <c r="CA1483" s="291" t="str">
        <f>IF(BZ1483=0,"",
IF(SUM($BZ$1436:BZ1483)=1,CB1483,
IF($BZ$1556&gt;SUM($BZ$1436:BZ1483),_xlfn.CONCAT(", ",CB1483),
IF($BZ$1556=SUM($BZ$1436:BZ1483),_xlfn.CONCAT(" y ",CB1483)))))</f>
        <v>, 48</v>
      </c>
      <c r="CB1483" s="222" t="s">
        <v>6259</v>
      </c>
      <c r="CC1483" s="378">
        <f t="shared" si="633"/>
        <v>0</v>
      </c>
      <c r="CD1483" s="379">
        <f t="shared" si="634"/>
        <v>0</v>
      </c>
      <c r="CE1483" s="380">
        <f t="shared" si="635"/>
        <v>0</v>
      </c>
    </row>
    <row r="1484" spans="1:83" ht="15" customHeight="1">
      <c r="A1484" s="6"/>
      <c r="B1484" s="5"/>
      <c r="C1484" s="85" t="s">
        <v>153</v>
      </c>
      <c r="D1484" s="732" t="str">
        <f>IF(CNGE_2024_M1_Secc1_Sub1!$D90="","",CNGE_2024_M1_Secc1_Sub1!$D90)</f>
        <v>UNIVERSIDAD TECNOLOGICA DEL CENTRO</v>
      </c>
      <c r="E1484" s="733"/>
      <c r="F1484" s="733"/>
      <c r="G1484" s="733"/>
      <c r="H1484" s="733"/>
      <c r="I1484" s="733"/>
      <c r="J1484" s="733"/>
      <c r="K1484" s="733"/>
      <c r="L1484" s="733"/>
      <c r="M1484" s="733"/>
      <c r="N1484" s="733"/>
      <c r="O1484" s="734"/>
      <c r="P1484" s="111"/>
      <c r="Q1484" s="111"/>
      <c r="R1484" s="111"/>
      <c r="S1484" s="111"/>
      <c r="T1484" s="111"/>
      <c r="U1484" s="111"/>
      <c r="V1484" s="111"/>
      <c r="W1484" s="111"/>
      <c r="X1484" s="111"/>
      <c r="Y1484" s="111"/>
      <c r="Z1484" s="111"/>
      <c r="AA1484" s="111"/>
      <c r="AB1484" s="111"/>
      <c r="AC1484" s="111"/>
      <c r="AD1484" s="111"/>
      <c r="AE1484" s="8"/>
      <c r="AG1484" s="269">
        <f t="shared" si="589"/>
        <v>1</v>
      </c>
      <c r="AH1484" s="298">
        <f t="shared" si="590"/>
        <v>0</v>
      </c>
      <c r="AI1484" s="299">
        <f t="shared" si="591"/>
        <v>0</v>
      </c>
      <c r="AJ1484" s="300">
        <f t="shared" si="592"/>
        <v>0</v>
      </c>
      <c r="AK1484" s="301">
        <f t="shared" si="593"/>
        <v>0</v>
      </c>
      <c r="AL1484" s="298">
        <f t="shared" si="594"/>
        <v>0</v>
      </c>
      <c r="AM1484" s="299">
        <f t="shared" si="595"/>
        <v>0</v>
      </c>
      <c r="AN1484" s="300">
        <f t="shared" si="596"/>
        <v>0</v>
      </c>
      <c r="AO1484" s="301">
        <f t="shared" si="597"/>
        <v>0</v>
      </c>
      <c r="AP1484" s="298">
        <f t="shared" si="598"/>
        <v>0</v>
      </c>
      <c r="AQ1484" s="299">
        <f t="shared" si="599"/>
        <v>0</v>
      </c>
      <c r="AR1484" s="300">
        <f t="shared" si="600"/>
        <v>0</v>
      </c>
      <c r="AS1484" s="301">
        <f t="shared" si="601"/>
        <v>0</v>
      </c>
      <c r="AT1484" s="298">
        <f t="shared" si="602"/>
        <v>0</v>
      </c>
      <c r="AU1484" s="299">
        <f t="shared" si="603"/>
        <v>0</v>
      </c>
      <c r="AV1484" s="300">
        <f t="shared" si="604"/>
        <v>0</v>
      </c>
      <c r="AW1484" s="301">
        <f t="shared" si="605"/>
        <v>0</v>
      </c>
      <c r="AX1484" s="298">
        <f t="shared" si="606"/>
        <v>0</v>
      </c>
      <c r="AY1484" s="299">
        <f t="shared" si="607"/>
        <v>0</v>
      </c>
      <c r="AZ1484" s="300">
        <f t="shared" si="608"/>
        <v>0</v>
      </c>
      <c r="BA1484" s="301">
        <f t="shared" si="609"/>
        <v>0</v>
      </c>
      <c r="BB1484" s="298">
        <f t="shared" si="610"/>
        <v>0</v>
      </c>
      <c r="BC1484" s="299">
        <f t="shared" si="611"/>
        <v>0</v>
      </c>
      <c r="BD1484" s="300">
        <f t="shared" si="612"/>
        <v>0</v>
      </c>
      <c r="BE1484" s="301">
        <f t="shared" si="613"/>
        <v>0</v>
      </c>
      <c r="BF1484" s="298">
        <f t="shared" si="614"/>
        <v>0</v>
      </c>
      <c r="BG1484" s="299">
        <f t="shared" si="615"/>
        <v>0</v>
      </c>
      <c r="BH1484" s="300">
        <f t="shared" si="616"/>
        <v>0</v>
      </c>
      <c r="BI1484" s="301">
        <f t="shared" si="617"/>
        <v>0</v>
      </c>
      <c r="BJ1484" s="298">
        <f t="shared" si="618"/>
        <v>0</v>
      </c>
      <c r="BK1484" s="299">
        <f t="shared" si="619"/>
        <v>0</v>
      </c>
      <c r="BL1484" s="300">
        <f t="shared" si="620"/>
        <v>0</v>
      </c>
      <c r="BM1484" s="301">
        <f t="shared" si="621"/>
        <v>0</v>
      </c>
      <c r="BN1484" s="298">
        <f t="shared" si="622"/>
        <v>0</v>
      </c>
      <c r="BO1484" s="299">
        <f t="shared" si="623"/>
        <v>0</v>
      </c>
      <c r="BP1484" s="300">
        <f t="shared" si="624"/>
        <v>0</v>
      </c>
      <c r="BQ1484" s="301">
        <f t="shared" si="625"/>
        <v>0</v>
      </c>
      <c r="BR1484" s="298">
        <f t="shared" si="626"/>
        <v>0</v>
      </c>
      <c r="BS1484" s="299">
        <f t="shared" si="627"/>
        <v>0</v>
      </c>
      <c r="BT1484" s="300">
        <f t="shared" si="628"/>
        <v>0</v>
      </c>
      <c r="BU1484" s="301">
        <f t="shared" si="629"/>
        <v>0</v>
      </c>
      <c r="BV1484" s="371">
        <f t="shared" si="630"/>
        <v>0</v>
      </c>
      <c r="BW1484" s="303">
        <f t="shared" si="631"/>
        <v>0</v>
      </c>
      <c r="BX1484" s="304" t="str">
        <f>IF(BW1484=0,"",
IF(SUM($BW$1436:BW1484)=1,BY1484,
IF($BW$1556&gt;SUM($BW$1436:BW1484),_xlfn.CONCAT(", ",BY1484),
IF($BW$1556=SUM($BW$1436:BW1484),_xlfn.CONCAT(" y ",BY1484)))))</f>
        <v/>
      </c>
      <c r="BY1484" s="231" t="s">
        <v>6260</v>
      </c>
      <c r="BZ1484" s="290">
        <f t="shared" si="632"/>
        <v>1</v>
      </c>
      <c r="CA1484" s="291" t="str">
        <f>IF(BZ1484=0,"",
IF(SUM($BZ$1436:BZ1484)=1,CB1484,
IF($BZ$1556&gt;SUM($BZ$1436:BZ1484),_xlfn.CONCAT(", ",CB1484),
IF($BZ$1556=SUM($BZ$1436:BZ1484),_xlfn.CONCAT(" y ",CB1484)))))</f>
        <v>, 49</v>
      </c>
      <c r="CB1484" s="222" t="s">
        <v>6260</v>
      </c>
      <c r="CC1484" s="378">
        <f t="shared" si="633"/>
        <v>0</v>
      </c>
      <c r="CD1484" s="379">
        <f t="shared" si="634"/>
        <v>0</v>
      </c>
      <c r="CE1484" s="380">
        <f t="shared" si="635"/>
        <v>0</v>
      </c>
    </row>
    <row r="1485" spans="1:83" ht="15" customHeight="1">
      <c r="A1485" s="6"/>
      <c r="B1485" s="5"/>
      <c r="C1485" s="85" t="s">
        <v>154</v>
      </c>
      <c r="D1485" s="732" t="str">
        <f>IF(CNGE_2024_M1_Secc1_Sub1!$D91="","",CNGE_2024_M1_Secc1_Sub1!$D91)</f>
        <v>UNIVERSIDAD TECNOLOGICA DE GUTIERREZ ZAMORA</v>
      </c>
      <c r="E1485" s="733"/>
      <c r="F1485" s="733"/>
      <c r="G1485" s="733"/>
      <c r="H1485" s="733"/>
      <c r="I1485" s="733"/>
      <c r="J1485" s="733"/>
      <c r="K1485" s="733"/>
      <c r="L1485" s="733"/>
      <c r="M1485" s="733"/>
      <c r="N1485" s="733"/>
      <c r="O1485" s="734"/>
      <c r="P1485" s="111"/>
      <c r="Q1485" s="111"/>
      <c r="R1485" s="111"/>
      <c r="S1485" s="111"/>
      <c r="T1485" s="111"/>
      <c r="U1485" s="111"/>
      <c r="V1485" s="111"/>
      <c r="W1485" s="111"/>
      <c r="X1485" s="111"/>
      <c r="Y1485" s="111"/>
      <c r="Z1485" s="111"/>
      <c r="AA1485" s="111"/>
      <c r="AB1485" s="111"/>
      <c r="AC1485" s="111"/>
      <c r="AD1485" s="111"/>
      <c r="AE1485" s="8"/>
      <c r="AG1485" s="269">
        <f t="shared" si="589"/>
        <v>1</v>
      </c>
      <c r="AH1485" s="298">
        <f t="shared" si="590"/>
        <v>0</v>
      </c>
      <c r="AI1485" s="299">
        <f t="shared" si="591"/>
        <v>0</v>
      </c>
      <c r="AJ1485" s="300">
        <f t="shared" si="592"/>
        <v>0</v>
      </c>
      <c r="AK1485" s="301">
        <f t="shared" si="593"/>
        <v>0</v>
      </c>
      <c r="AL1485" s="298">
        <f t="shared" si="594"/>
        <v>0</v>
      </c>
      <c r="AM1485" s="299">
        <f t="shared" si="595"/>
        <v>0</v>
      </c>
      <c r="AN1485" s="300">
        <f t="shared" si="596"/>
        <v>0</v>
      </c>
      <c r="AO1485" s="301">
        <f t="shared" si="597"/>
        <v>0</v>
      </c>
      <c r="AP1485" s="298">
        <f t="shared" si="598"/>
        <v>0</v>
      </c>
      <c r="AQ1485" s="299">
        <f t="shared" si="599"/>
        <v>0</v>
      </c>
      <c r="AR1485" s="300">
        <f t="shared" si="600"/>
        <v>0</v>
      </c>
      <c r="AS1485" s="301">
        <f t="shared" si="601"/>
        <v>0</v>
      </c>
      <c r="AT1485" s="298">
        <f t="shared" si="602"/>
        <v>0</v>
      </c>
      <c r="AU1485" s="299">
        <f t="shared" si="603"/>
        <v>0</v>
      </c>
      <c r="AV1485" s="300">
        <f t="shared" si="604"/>
        <v>0</v>
      </c>
      <c r="AW1485" s="301">
        <f t="shared" si="605"/>
        <v>0</v>
      </c>
      <c r="AX1485" s="298">
        <f t="shared" si="606"/>
        <v>0</v>
      </c>
      <c r="AY1485" s="299">
        <f t="shared" si="607"/>
        <v>0</v>
      </c>
      <c r="AZ1485" s="300">
        <f t="shared" si="608"/>
        <v>0</v>
      </c>
      <c r="BA1485" s="301">
        <f t="shared" si="609"/>
        <v>0</v>
      </c>
      <c r="BB1485" s="298">
        <f t="shared" si="610"/>
        <v>0</v>
      </c>
      <c r="BC1485" s="299">
        <f t="shared" si="611"/>
        <v>0</v>
      </c>
      <c r="BD1485" s="300">
        <f t="shared" si="612"/>
        <v>0</v>
      </c>
      <c r="BE1485" s="301">
        <f t="shared" si="613"/>
        <v>0</v>
      </c>
      <c r="BF1485" s="298">
        <f t="shared" si="614"/>
        <v>0</v>
      </c>
      <c r="BG1485" s="299">
        <f t="shared" si="615"/>
        <v>0</v>
      </c>
      <c r="BH1485" s="300">
        <f t="shared" si="616"/>
        <v>0</v>
      </c>
      <c r="BI1485" s="301">
        <f t="shared" si="617"/>
        <v>0</v>
      </c>
      <c r="BJ1485" s="298">
        <f t="shared" si="618"/>
        <v>0</v>
      </c>
      <c r="BK1485" s="299">
        <f t="shared" si="619"/>
        <v>0</v>
      </c>
      <c r="BL1485" s="300">
        <f t="shared" si="620"/>
        <v>0</v>
      </c>
      <c r="BM1485" s="301">
        <f t="shared" si="621"/>
        <v>0</v>
      </c>
      <c r="BN1485" s="298">
        <f t="shared" si="622"/>
        <v>0</v>
      </c>
      <c r="BO1485" s="299">
        <f t="shared" si="623"/>
        <v>0</v>
      </c>
      <c r="BP1485" s="300">
        <f t="shared" si="624"/>
        <v>0</v>
      </c>
      <c r="BQ1485" s="301">
        <f t="shared" si="625"/>
        <v>0</v>
      </c>
      <c r="BR1485" s="298">
        <f t="shared" si="626"/>
        <v>0</v>
      </c>
      <c r="BS1485" s="299">
        <f t="shared" si="627"/>
        <v>0</v>
      </c>
      <c r="BT1485" s="300">
        <f t="shared" si="628"/>
        <v>0</v>
      </c>
      <c r="BU1485" s="301">
        <f t="shared" si="629"/>
        <v>0</v>
      </c>
      <c r="BV1485" s="371">
        <f t="shared" si="630"/>
        <v>0</v>
      </c>
      <c r="BW1485" s="303">
        <f t="shared" si="631"/>
        <v>0</v>
      </c>
      <c r="BX1485" s="304" t="str">
        <f>IF(BW1485=0,"",
IF(SUM($BW$1436:BW1485)=1,BY1485,
IF($BW$1556&gt;SUM($BW$1436:BW1485),_xlfn.CONCAT(", ",BY1485),
IF($BW$1556=SUM($BW$1436:BW1485),_xlfn.CONCAT(" y ",BY1485)))))</f>
        <v/>
      </c>
      <c r="BY1485" s="231" t="s">
        <v>6261</v>
      </c>
      <c r="BZ1485" s="290">
        <f t="shared" si="632"/>
        <v>1</v>
      </c>
      <c r="CA1485" s="291" t="str">
        <f>IF(BZ1485=0,"",
IF(SUM($BZ$1436:BZ1485)=1,CB1485,
IF($BZ$1556&gt;SUM($BZ$1436:BZ1485),_xlfn.CONCAT(", ",CB1485),
IF($BZ$1556=SUM($BZ$1436:BZ1485),_xlfn.CONCAT(" y ",CB1485)))))</f>
        <v>, 50</v>
      </c>
      <c r="CB1485" s="222" t="s">
        <v>6261</v>
      </c>
      <c r="CC1485" s="378">
        <f t="shared" si="633"/>
        <v>0</v>
      </c>
      <c r="CD1485" s="379">
        <f t="shared" si="634"/>
        <v>0</v>
      </c>
      <c r="CE1485" s="380">
        <f t="shared" si="635"/>
        <v>0</v>
      </c>
    </row>
    <row r="1486" spans="1:83" ht="30" customHeight="1">
      <c r="A1486" s="6"/>
      <c r="B1486" s="5"/>
      <c r="C1486" s="85" t="s">
        <v>155</v>
      </c>
      <c r="D1486" s="732" t="str">
        <f>IF(CNGE_2024_M1_Secc1_Sub1!$D92="","",CNGE_2024_M1_Secc1_Sub1!$D92)</f>
        <v>CONSEJO VERACRUZANO DE INVESTIGACION CIENTIFICA Y DESARROLLO TECNOLOGICO</v>
      </c>
      <c r="E1486" s="733"/>
      <c r="F1486" s="733"/>
      <c r="G1486" s="733"/>
      <c r="H1486" s="733"/>
      <c r="I1486" s="733"/>
      <c r="J1486" s="733"/>
      <c r="K1486" s="733"/>
      <c r="L1486" s="733"/>
      <c r="M1486" s="733"/>
      <c r="N1486" s="733"/>
      <c r="O1486" s="734"/>
      <c r="P1486" s="111"/>
      <c r="Q1486" s="111"/>
      <c r="R1486" s="111"/>
      <c r="S1486" s="111"/>
      <c r="T1486" s="111"/>
      <c r="U1486" s="111"/>
      <c r="V1486" s="111"/>
      <c r="W1486" s="111"/>
      <c r="X1486" s="111"/>
      <c r="Y1486" s="111"/>
      <c r="Z1486" s="111"/>
      <c r="AA1486" s="111"/>
      <c r="AB1486" s="111"/>
      <c r="AC1486" s="111"/>
      <c r="AD1486" s="111"/>
      <c r="AE1486" s="8"/>
      <c r="AG1486" s="269">
        <f t="shared" si="589"/>
        <v>1</v>
      </c>
      <c r="AH1486" s="298">
        <f t="shared" si="590"/>
        <v>0</v>
      </c>
      <c r="AI1486" s="299">
        <f t="shared" si="591"/>
        <v>0</v>
      </c>
      <c r="AJ1486" s="300">
        <f t="shared" si="592"/>
        <v>0</v>
      </c>
      <c r="AK1486" s="301">
        <f t="shared" si="593"/>
        <v>0</v>
      </c>
      <c r="AL1486" s="298">
        <f t="shared" si="594"/>
        <v>0</v>
      </c>
      <c r="AM1486" s="299">
        <f t="shared" si="595"/>
        <v>0</v>
      </c>
      <c r="AN1486" s="300">
        <f t="shared" si="596"/>
        <v>0</v>
      </c>
      <c r="AO1486" s="301">
        <f t="shared" si="597"/>
        <v>0</v>
      </c>
      <c r="AP1486" s="298">
        <f t="shared" si="598"/>
        <v>0</v>
      </c>
      <c r="AQ1486" s="299">
        <f t="shared" si="599"/>
        <v>0</v>
      </c>
      <c r="AR1486" s="300">
        <f t="shared" si="600"/>
        <v>0</v>
      </c>
      <c r="AS1486" s="301">
        <f t="shared" si="601"/>
        <v>0</v>
      </c>
      <c r="AT1486" s="298">
        <f t="shared" si="602"/>
        <v>0</v>
      </c>
      <c r="AU1486" s="299">
        <f t="shared" si="603"/>
        <v>0</v>
      </c>
      <c r="AV1486" s="300">
        <f t="shared" si="604"/>
        <v>0</v>
      </c>
      <c r="AW1486" s="301">
        <f t="shared" si="605"/>
        <v>0</v>
      </c>
      <c r="AX1486" s="298">
        <f t="shared" si="606"/>
        <v>0</v>
      </c>
      <c r="AY1486" s="299">
        <f t="shared" si="607"/>
        <v>0</v>
      </c>
      <c r="AZ1486" s="300">
        <f t="shared" si="608"/>
        <v>0</v>
      </c>
      <c r="BA1486" s="301">
        <f t="shared" si="609"/>
        <v>0</v>
      </c>
      <c r="BB1486" s="298">
        <f t="shared" si="610"/>
        <v>0</v>
      </c>
      <c r="BC1486" s="299">
        <f t="shared" si="611"/>
        <v>0</v>
      </c>
      <c r="BD1486" s="300">
        <f t="shared" si="612"/>
        <v>0</v>
      </c>
      <c r="BE1486" s="301">
        <f t="shared" si="613"/>
        <v>0</v>
      </c>
      <c r="BF1486" s="298">
        <f t="shared" si="614"/>
        <v>0</v>
      </c>
      <c r="BG1486" s="299">
        <f t="shared" si="615"/>
        <v>0</v>
      </c>
      <c r="BH1486" s="300">
        <f t="shared" si="616"/>
        <v>0</v>
      </c>
      <c r="BI1486" s="301">
        <f t="shared" si="617"/>
        <v>0</v>
      </c>
      <c r="BJ1486" s="298">
        <f t="shared" si="618"/>
        <v>0</v>
      </c>
      <c r="BK1486" s="299">
        <f t="shared" si="619"/>
        <v>0</v>
      </c>
      <c r="BL1486" s="300">
        <f t="shared" si="620"/>
        <v>0</v>
      </c>
      <c r="BM1486" s="301">
        <f t="shared" si="621"/>
        <v>0</v>
      </c>
      <c r="BN1486" s="298">
        <f t="shared" si="622"/>
        <v>0</v>
      </c>
      <c r="BO1486" s="299">
        <f t="shared" si="623"/>
        <v>0</v>
      </c>
      <c r="BP1486" s="300">
        <f t="shared" si="624"/>
        <v>0</v>
      </c>
      <c r="BQ1486" s="301">
        <f t="shared" si="625"/>
        <v>0</v>
      </c>
      <c r="BR1486" s="298">
        <f t="shared" si="626"/>
        <v>0</v>
      </c>
      <c r="BS1486" s="299">
        <f t="shared" si="627"/>
        <v>0</v>
      </c>
      <c r="BT1486" s="300">
        <f t="shared" si="628"/>
        <v>0</v>
      </c>
      <c r="BU1486" s="301">
        <f t="shared" si="629"/>
        <v>0</v>
      </c>
      <c r="BV1486" s="371">
        <f t="shared" si="630"/>
        <v>0</v>
      </c>
      <c r="BW1486" s="303">
        <f t="shared" si="631"/>
        <v>0</v>
      </c>
      <c r="BX1486" s="304" t="str">
        <f>IF(BW1486=0,"",
IF(SUM($BW$1436:BW1486)=1,BY1486,
IF($BW$1556&gt;SUM($BW$1436:BW1486),_xlfn.CONCAT(", ",BY1486),
IF($BW$1556=SUM($BW$1436:BW1486),_xlfn.CONCAT(" y ",BY1486)))))</f>
        <v/>
      </c>
      <c r="BY1486" s="231" t="s">
        <v>6262</v>
      </c>
      <c r="BZ1486" s="290">
        <f t="shared" si="632"/>
        <v>1</v>
      </c>
      <c r="CA1486" s="291" t="str">
        <f>IF(BZ1486=0,"",
IF(SUM($BZ$1436:BZ1486)=1,CB1486,
IF($BZ$1556&gt;SUM($BZ$1436:BZ1486),_xlfn.CONCAT(", ",CB1486),
IF($BZ$1556=SUM($BZ$1436:BZ1486),_xlfn.CONCAT(" y ",CB1486)))))</f>
        <v>, 51</v>
      </c>
      <c r="CB1486" s="222" t="s">
        <v>6262</v>
      </c>
      <c r="CC1486" s="378">
        <f t="shared" si="633"/>
        <v>0</v>
      </c>
      <c r="CD1486" s="379">
        <f t="shared" si="634"/>
        <v>0</v>
      </c>
      <c r="CE1486" s="380">
        <f t="shared" si="635"/>
        <v>0</v>
      </c>
    </row>
    <row r="1487" spans="1:83" ht="15" customHeight="1">
      <c r="A1487" s="6"/>
      <c r="B1487" s="5"/>
      <c r="C1487" s="85" t="s">
        <v>156</v>
      </c>
      <c r="D1487" s="732" t="str">
        <f>IF(CNGE_2024_M1_Secc1_Sub1!$D93="","",CNGE_2024_M1_Secc1_Sub1!$D93)</f>
        <v>COLEGIO DE ESTUDIOS CIENTIFICOS Y TECNOLOGICOS</v>
      </c>
      <c r="E1487" s="733"/>
      <c r="F1487" s="733"/>
      <c r="G1487" s="733"/>
      <c r="H1487" s="733"/>
      <c r="I1487" s="733"/>
      <c r="J1487" s="733"/>
      <c r="K1487" s="733"/>
      <c r="L1487" s="733"/>
      <c r="M1487" s="733"/>
      <c r="N1487" s="733"/>
      <c r="O1487" s="734"/>
      <c r="P1487" s="111"/>
      <c r="Q1487" s="111"/>
      <c r="R1487" s="111"/>
      <c r="S1487" s="111"/>
      <c r="T1487" s="111"/>
      <c r="U1487" s="111"/>
      <c r="V1487" s="111"/>
      <c r="W1487" s="111"/>
      <c r="X1487" s="111"/>
      <c r="Y1487" s="111"/>
      <c r="Z1487" s="111"/>
      <c r="AA1487" s="111"/>
      <c r="AB1487" s="111"/>
      <c r="AC1487" s="111"/>
      <c r="AD1487" s="111"/>
      <c r="AE1487" s="8"/>
      <c r="AG1487" s="269">
        <f t="shared" si="589"/>
        <v>1</v>
      </c>
      <c r="AH1487" s="298">
        <f t="shared" si="590"/>
        <v>0</v>
      </c>
      <c r="AI1487" s="299">
        <f t="shared" si="591"/>
        <v>0</v>
      </c>
      <c r="AJ1487" s="300">
        <f t="shared" si="592"/>
        <v>0</v>
      </c>
      <c r="AK1487" s="301">
        <f t="shared" si="593"/>
        <v>0</v>
      </c>
      <c r="AL1487" s="298">
        <f t="shared" si="594"/>
        <v>0</v>
      </c>
      <c r="AM1487" s="299">
        <f t="shared" si="595"/>
        <v>0</v>
      </c>
      <c r="AN1487" s="300">
        <f t="shared" si="596"/>
        <v>0</v>
      </c>
      <c r="AO1487" s="301">
        <f t="shared" si="597"/>
        <v>0</v>
      </c>
      <c r="AP1487" s="298">
        <f t="shared" si="598"/>
        <v>0</v>
      </c>
      <c r="AQ1487" s="299">
        <f t="shared" si="599"/>
        <v>0</v>
      </c>
      <c r="AR1487" s="300">
        <f t="shared" si="600"/>
        <v>0</v>
      </c>
      <c r="AS1487" s="301">
        <f t="shared" si="601"/>
        <v>0</v>
      </c>
      <c r="AT1487" s="298">
        <f t="shared" si="602"/>
        <v>0</v>
      </c>
      <c r="AU1487" s="299">
        <f t="shared" si="603"/>
        <v>0</v>
      </c>
      <c r="AV1487" s="300">
        <f t="shared" si="604"/>
        <v>0</v>
      </c>
      <c r="AW1487" s="301">
        <f t="shared" si="605"/>
        <v>0</v>
      </c>
      <c r="AX1487" s="298">
        <f t="shared" si="606"/>
        <v>0</v>
      </c>
      <c r="AY1487" s="299">
        <f t="shared" si="607"/>
        <v>0</v>
      </c>
      <c r="AZ1487" s="300">
        <f t="shared" si="608"/>
        <v>0</v>
      </c>
      <c r="BA1487" s="301">
        <f t="shared" si="609"/>
        <v>0</v>
      </c>
      <c r="BB1487" s="298">
        <f t="shared" si="610"/>
        <v>0</v>
      </c>
      <c r="BC1487" s="299">
        <f t="shared" si="611"/>
        <v>0</v>
      </c>
      <c r="BD1487" s="300">
        <f t="shared" si="612"/>
        <v>0</v>
      </c>
      <c r="BE1487" s="301">
        <f t="shared" si="613"/>
        <v>0</v>
      </c>
      <c r="BF1487" s="298">
        <f t="shared" si="614"/>
        <v>0</v>
      </c>
      <c r="BG1487" s="299">
        <f t="shared" si="615"/>
        <v>0</v>
      </c>
      <c r="BH1487" s="300">
        <f t="shared" si="616"/>
        <v>0</v>
      </c>
      <c r="BI1487" s="301">
        <f t="shared" si="617"/>
        <v>0</v>
      </c>
      <c r="BJ1487" s="298">
        <f t="shared" si="618"/>
        <v>0</v>
      </c>
      <c r="BK1487" s="299">
        <f t="shared" si="619"/>
        <v>0</v>
      </c>
      <c r="BL1487" s="300">
        <f t="shared" si="620"/>
        <v>0</v>
      </c>
      <c r="BM1487" s="301">
        <f t="shared" si="621"/>
        <v>0</v>
      </c>
      <c r="BN1487" s="298">
        <f t="shared" si="622"/>
        <v>0</v>
      </c>
      <c r="BO1487" s="299">
        <f t="shared" si="623"/>
        <v>0</v>
      </c>
      <c r="BP1487" s="300">
        <f t="shared" si="624"/>
        <v>0</v>
      </c>
      <c r="BQ1487" s="301">
        <f t="shared" si="625"/>
        <v>0</v>
      </c>
      <c r="BR1487" s="298">
        <f t="shared" si="626"/>
        <v>0</v>
      </c>
      <c r="BS1487" s="299">
        <f t="shared" si="627"/>
        <v>0</v>
      </c>
      <c r="BT1487" s="300">
        <f t="shared" si="628"/>
        <v>0</v>
      </c>
      <c r="BU1487" s="301">
        <f t="shared" si="629"/>
        <v>0</v>
      </c>
      <c r="BV1487" s="371">
        <f t="shared" si="630"/>
        <v>0</v>
      </c>
      <c r="BW1487" s="303">
        <f t="shared" si="631"/>
        <v>0</v>
      </c>
      <c r="BX1487" s="304" t="str">
        <f>IF(BW1487=0,"",
IF(SUM($BW$1436:BW1487)=1,BY1487,
IF($BW$1556&gt;SUM($BW$1436:BW1487),_xlfn.CONCAT(", ",BY1487),
IF($BW$1556=SUM($BW$1436:BW1487),_xlfn.CONCAT(" y ",BY1487)))))</f>
        <v/>
      </c>
      <c r="BY1487" s="231" t="s">
        <v>6263</v>
      </c>
      <c r="BZ1487" s="290">
        <f t="shared" si="632"/>
        <v>1</v>
      </c>
      <c r="CA1487" s="291" t="str">
        <f>IF(BZ1487=0,"",
IF(SUM($BZ$1436:BZ1487)=1,CB1487,
IF($BZ$1556&gt;SUM($BZ$1436:BZ1487),_xlfn.CONCAT(", ",CB1487),
IF($BZ$1556=SUM($BZ$1436:BZ1487),_xlfn.CONCAT(" y ",CB1487)))))</f>
        <v>, 52</v>
      </c>
      <c r="CB1487" s="222" t="s">
        <v>6263</v>
      </c>
      <c r="CC1487" s="378">
        <f t="shared" si="633"/>
        <v>0</v>
      </c>
      <c r="CD1487" s="379">
        <f t="shared" si="634"/>
        <v>0</v>
      </c>
      <c r="CE1487" s="380">
        <f t="shared" si="635"/>
        <v>0</v>
      </c>
    </row>
    <row r="1488" spans="1:83" ht="15" customHeight="1">
      <c r="A1488" s="6"/>
      <c r="B1488" s="5"/>
      <c r="C1488" s="85" t="s">
        <v>157</v>
      </c>
      <c r="D1488" s="732" t="str">
        <f>IF(CNGE_2024_M1_Secc1_Sub1!$D94="","",CNGE_2024_M1_Secc1_Sub1!$D94)</f>
        <v>COLEGIO DE VERACRUZ</v>
      </c>
      <c r="E1488" s="733"/>
      <c r="F1488" s="733"/>
      <c r="G1488" s="733"/>
      <c r="H1488" s="733"/>
      <c r="I1488" s="733"/>
      <c r="J1488" s="733"/>
      <c r="K1488" s="733"/>
      <c r="L1488" s="733"/>
      <c r="M1488" s="733"/>
      <c r="N1488" s="733"/>
      <c r="O1488" s="734"/>
      <c r="P1488" s="111"/>
      <c r="Q1488" s="111"/>
      <c r="R1488" s="111"/>
      <c r="S1488" s="111"/>
      <c r="T1488" s="111"/>
      <c r="U1488" s="111"/>
      <c r="V1488" s="111"/>
      <c r="W1488" s="111"/>
      <c r="X1488" s="111"/>
      <c r="Y1488" s="111"/>
      <c r="Z1488" s="111"/>
      <c r="AA1488" s="111"/>
      <c r="AB1488" s="111"/>
      <c r="AC1488" s="111"/>
      <c r="AD1488" s="111"/>
      <c r="AE1488" s="8"/>
      <c r="AG1488" s="269">
        <f t="shared" si="589"/>
        <v>1</v>
      </c>
      <c r="AH1488" s="298">
        <f t="shared" si="590"/>
        <v>0</v>
      </c>
      <c r="AI1488" s="299">
        <f t="shared" si="591"/>
        <v>0</v>
      </c>
      <c r="AJ1488" s="300">
        <f t="shared" si="592"/>
        <v>0</v>
      </c>
      <c r="AK1488" s="301">
        <f t="shared" si="593"/>
        <v>0</v>
      </c>
      <c r="AL1488" s="298">
        <f t="shared" si="594"/>
        <v>0</v>
      </c>
      <c r="AM1488" s="299">
        <f t="shared" si="595"/>
        <v>0</v>
      </c>
      <c r="AN1488" s="300">
        <f t="shared" si="596"/>
        <v>0</v>
      </c>
      <c r="AO1488" s="301">
        <f t="shared" si="597"/>
        <v>0</v>
      </c>
      <c r="AP1488" s="298">
        <f t="shared" si="598"/>
        <v>0</v>
      </c>
      <c r="AQ1488" s="299">
        <f t="shared" si="599"/>
        <v>0</v>
      </c>
      <c r="AR1488" s="300">
        <f t="shared" si="600"/>
        <v>0</v>
      </c>
      <c r="AS1488" s="301">
        <f t="shared" si="601"/>
        <v>0</v>
      </c>
      <c r="AT1488" s="298">
        <f t="shared" si="602"/>
        <v>0</v>
      </c>
      <c r="AU1488" s="299">
        <f t="shared" si="603"/>
        <v>0</v>
      </c>
      <c r="AV1488" s="300">
        <f t="shared" si="604"/>
        <v>0</v>
      </c>
      <c r="AW1488" s="301">
        <f t="shared" si="605"/>
        <v>0</v>
      </c>
      <c r="AX1488" s="298">
        <f t="shared" si="606"/>
        <v>0</v>
      </c>
      <c r="AY1488" s="299">
        <f t="shared" si="607"/>
        <v>0</v>
      </c>
      <c r="AZ1488" s="300">
        <f t="shared" si="608"/>
        <v>0</v>
      </c>
      <c r="BA1488" s="301">
        <f t="shared" si="609"/>
        <v>0</v>
      </c>
      <c r="BB1488" s="298">
        <f t="shared" si="610"/>
        <v>0</v>
      </c>
      <c r="BC1488" s="299">
        <f t="shared" si="611"/>
        <v>0</v>
      </c>
      <c r="BD1488" s="300">
        <f t="shared" si="612"/>
        <v>0</v>
      </c>
      <c r="BE1488" s="301">
        <f t="shared" si="613"/>
        <v>0</v>
      </c>
      <c r="BF1488" s="298">
        <f t="shared" si="614"/>
        <v>0</v>
      </c>
      <c r="BG1488" s="299">
        <f t="shared" si="615"/>
        <v>0</v>
      </c>
      <c r="BH1488" s="300">
        <f t="shared" si="616"/>
        <v>0</v>
      </c>
      <c r="BI1488" s="301">
        <f t="shared" si="617"/>
        <v>0</v>
      </c>
      <c r="BJ1488" s="298">
        <f t="shared" si="618"/>
        <v>0</v>
      </c>
      <c r="BK1488" s="299">
        <f t="shared" si="619"/>
        <v>0</v>
      </c>
      <c r="BL1488" s="300">
        <f t="shared" si="620"/>
        <v>0</v>
      </c>
      <c r="BM1488" s="301">
        <f t="shared" si="621"/>
        <v>0</v>
      </c>
      <c r="BN1488" s="298">
        <f t="shared" si="622"/>
        <v>0</v>
      </c>
      <c r="BO1488" s="299">
        <f t="shared" si="623"/>
        <v>0</v>
      </c>
      <c r="BP1488" s="300">
        <f t="shared" si="624"/>
        <v>0</v>
      </c>
      <c r="BQ1488" s="301">
        <f t="shared" si="625"/>
        <v>0</v>
      </c>
      <c r="BR1488" s="298">
        <f t="shared" si="626"/>
        <v>0</v>
      </c>
      <c r="BS1488" s="299">
        <f t="shared" si="627"/>
        <v>0</v>
      </c>
      <c r="BT1488" s="300">
        <f t="shared" si="628"/>
        <v>0</v>
      </c>
      <c r="BU1488" s="301">
        <f t="shared" si="629"/>
        <v>0</v>
      </c>
      <c r="BV1488" s="371">
        <f t="shared" si="630"/>
        <v>0</v>
      </c>
      <c r="BW1488" s="303">
        <f t="shared" si="631"/>
        <v>0</v>
      </c>
      <c r="BX1488" s="304" t="str">
        <f>IF(BW1488=0,"",
IF(SUM($BW$1436:BW1488)=1,BY1488,
IF($BW$1556&gt;SUM($BW$1436:BW1488),_xlfn.CONCAT(", ",BY1488),
IF($BW$1556=SUM($BW$1436:BW1488),_xlfn.CONCAT(" y ",BY1488)))))</f>
        <v/>
      </c>
      <c r="BY1488" s="231" t="s">
        <v>6264</v>
      </c>
      <c r="BZ1488" s="290">
        <f t="shared" si="632"/>
        <v>1</v>
      </c>
      <c r="CA1488" s="291" t="str">
        <f>IF(BZ1488=0,"",
IF(SUM($BZ$1436:BZ1488)=1,CB1488,
IF($BZ$1556&gt;SUM($BZ$1436:BZ1488),_xlfn.CONCAT(", ",CB1488),
IF($BZ$1556=SUM($BZ$1436:BZ1488),_xlfn.CONCAT(" y ",CB1488)))))</f>
        <v>, 53</v>
      </c>
      <c r="CB1488" s="222" t="s">
        <v>6264</v>
      </c>
      <c r="CC1488" s="378">
        <f t="shared" si="633"/>
        <v>0</v>
      </c>
      <c r="CD1488" s="379">
        <f t="shared" si="634"/>
        <v>0</v>
      </c>
      <c r="CE1488" s="380">
        <f t="shared" si="635"/>
        <v>0</v>
      </c>
    </row>
    <row r="1489" spans="1:83" ht="15" customHeight="1">
      <c r="A1489" s="6"/>
      <c r="B1489" s="5"/>
      <c r="C1489" s="85" t="s">
        <v>158</v>
      </c>
      <c r="D1489" s="732" t="str">
        <f>IF(CNGE_2024_M1_Secc1_Sub1!$D95="","",CNGE_2024_M1_Secc1_Sub1!$D95)</f>
        <v>UNIVERSIDAD POLITECNICA DE HUATUSCO</v>
      </c>
      <c r="E1489" s="733"/>
      <c r="F1489" s="733"/>
      <c r="G1489" s="733"/>
      <c r="H1489" s="733"/>
      <c r="I1489" s="733"/>
      <c r="J1489" s="733"/>
      <c r="K1489" s="733"/>
      <c r="L1489" s="733"/>
      <c r="M1489" s="733"/>
      <c r="N1489" s="733"/>
      <c r="O1489" s="734"/>
      <c r="P1489" s="111"/>
      <c r="Q1489" s="111"/>
      <c r="R1489" s="111"/>
      <c r="S1489" s="111"/>
      <c r="T1489" s="111"/>
      <c r="U1489" s="111"/>
      <c r="V1489" s="111"/>
      <c r="W1489" s="111"/>
      <c r="X1489" s="111"/>
      <c r="Y1489" s="111"/>
      <c r="Z1489" s="111"/>
      <c r="AA1489" s="111"/>
      <c r="AB1489" s="111"/>
      <c r="AC1489" s="111"/>
      <c r="AD1489" s="111"/>
      <c r="AE1489" s="8"/>
      <c r="AG1489" s="269">
        <f t="shared" si="589"/>
        <v>1</v>
      </c>
      <c r="AH1489" s="298">
        <f t="shared" si="590"/>
        <v>0</v>
      </c>
      <c r="AI1489" s="299">
        <f t="shared" si="591"/>
        <v>0</v>
      </c>
      <c r="AJ1489" s="300">
        <f t="shared" si="592"/>
        <v>0</v>
      </c>
      <c r="AK1489" s="301">
        <f t="shared" si="593"/>
        <v>0</v>
      </c>
      <c r="AL1489" s="298">
        <f t="shared" si="594"/>
        <v>0</v>
      </c>
      <c r="AM1489" s="299">
        <f t="shared" si="595"/>
        <v>0</v>
      </c>
      <c r="AN1489" s="300">
        <f t="shared" si="596"/>
        <v>0</v>
      </c>
      <c r="AO1489" s="301">
        <f t="shared" si="597"/>
        <v>0</v>
      </c>
      <c r="AP1489" s="298">
        <f t="shared" si="598"/>
        <v>0</v>
      </c>
      <c r="AQ1489" s="299">
        <f t="shared" si="599"/>
        <v>0</v>
      </c>
      <c r="AR1489" s="300">
        <f t="shared" si="600"/>
        <v>0</v>
      </c>
      <c r="AS1489" s="301">
        <f t="shared" si="601"/>
        <v>0</v>
      </c>
      <c r="AT1489" s="298">
        <f t="shared" si="602"/>
        <v>0</v>
      </c>
      <c r="AU1489" s="299">
        <f t="shared" si="603"/>
        <v>0</v>
      </c>
      <c r="AV1489" s="300">
        <f t="shared" si="604"/>
        <v>0</v>
      </c>
      <c r="AW1489" s="301">
        <f t="shared" si="605"/>
        <v>0</v>
      </c>
      <c r="AX1489" s="298">
        <f t="shared" si="606"/>
        <v>0</v>
      </c>
      <c r="AY1489" s="299">
        <f t="shared" si="607"/>
        <v>0</v>
      </c>
      <c r="AZ1489" s="300">
        <f t="shared" si="608"/>
        <v>0</v>
      </c>
      <c r="BA1489" s="301">
        <f t="shared" si="609"/>
        <v>0</v>
      </c>
      <c r="BB1489" s="298">
        <f t="shared" si="610"/>
        <v>0</v>
      </c>
      <c r="BC1489" s="299">
        <f t="shared" si="611"/>
        <v>0</v>
      </c>
      <c r="BD1489" s="300">
        <f t="shared" si="612"/>
        <v>0</v>
      </c>
      <c r="BE1489" s="301">
        <f t="shared" si="613"/>
        <v>0</v>
      </c>
      <c r="BF1489" s="298">
        <f t="shared" si="614"/>
        <v>0</v>
      </c>
      <c r="BG1489" s="299">
        <f t="shared" si="615"/>
        <v>0</v>
      </c>
      <c r="BH1489" s="300">
        <f t="shared" si="616"/>
        <v>0</v>
      </c>
      <c r="BI1489" s="301">
        <f t="shared" si="617"/>
        <v>0</v>
      </c>
      <c r="BJ1489" s="298">
        <f t="shared" si="618"/>
        <v>0</v>
      </c>
      <c r="BK1489" s="299">
        <f t="shared" si="619"/>
        <v>0</v>
      </c>
      <c r="BL1489" s="300">
        <f t="shared" si="620"/>
        <v>0</v>
      </c>
      <c r="BM1489" s="301">
        <f t="shared" si="621"/>
        <v>0</v>
      </c>
      <c r="BN1489" s="298">
        <f t="shared" si="622"/>
        <v>0</v>
      </c>
      <c r="BO1489" s="299">
        <f t="shared" si="623"/>
        <v>0</v>
      </c>
      <c r="BP1489" s="300">
        <f t="shared" si="624"/>
        <v>0</v>
      </c>
      <c r="BQ1489" s="301">
        <f t="shared" si="625"/>
        <v>0</v>
      </c>
      <c r="BR1489" s="298">
        <f t="shared" si="626"/>
        <v>0</v>
      </c>
      <c r="BS1489" s="299">
        <f t="shared" si="627"/>
        <v>0</v>
      </c>
      <c r="BT1489" s="300">
        <f t="shared" si="628"/>
        <v>0</v>
      </c>
      <c r="BU1489" s="301">
        <f t="shared" si="629"/>
        <v>0</v>
      </c>
      <c r="BV1489" s="371">
        <f t="shared" si="630"/>
        <v>0</v>
      </c>
      <c r="BW1489" s="303">
        <f t="shared" si="631"/>
        <v>0</v>
      </c>
      <c r="BX1489" s="304" t="str">
        <f>IF(BW1489=0,"",
IF(SUM($BW$1436:BW1489)=1,BY1489,
IF($BW$1556&gt;SUM($BW$1436:BW1489),_xlfn.CONCAT(", ",BY1489),
IF($BW$1556=SUM($BW$1436:BW1489),_xlfn.CONCAT(" y ",BY1489)))))</f>
        <v/>
      </c>
      <c r="BY1489" s="231" t="s">
        <v>6265</v>
      </c>
      <c r="BZ1489" s="290">
        <f t="shared" si="632"/>
        <v>1</v>
      </c>
      <c r="CA1489" s="291" t="str">
        <f>IF(BZ1489=0,"",
IF(SUM($BZ$1436:BZ1489)=1,CB1489,
IF($BZ$1556&gt;SUM($BZ$1436:BZ1489),_xlfn.CONCAT(", ",CB1489),
IF($BZ$1556=SUM($BZ$1436:BZ1489),_xlfn.CONCAT(" y ",CB1489)))))</f>
        <v>, 54</v>
      </c>
      <c r="CB1489" s="222" t="s">
        <v>6265</v>
      </c>
      <c r="CC1489" s="378">
        <f t="shared" si="633"/>
        <v>0</v>
      </c>
      <c r="CD1489" s="379">
        <f t="shared" si="634"/>
        <v>0</v>
      </c>
      <c r="CE1489" s="380">
        <f t="shared" si="635"/>
        <v>0</v>
      </c>
    </row>
    <row r="1490" spans="1:83" ht="15" customHeight="1">
      <c r="A1490" s="6"/>
      <c r="B1490" s="5"/>
      <c r="C1490" s="85" t="s">
        <v>159</v>
      </c>
      <c r="D1490" s="732" t="str">
        <f>IF(CNGE_2024_M1_Secc1_Sub1!$D96="","",CNGE_2024_M1_Secc1_Sub1!$D96)</f>
        <v>UNIVERSIDAD POPULAR AUTONOMA DE VERACRUZ</v>
      </c>
      <c r="E1490" s="733"/>
      <c r="F1490" s="733"/>
      <c r="G1490" s="733"/>
      <c r="H1490" s="733"/>
      <c r="I1490" s="733"/>
      <c r="J1490" s="733"/>
      <c r="K1490" s="733"/>
      <c r="L1490" s="733"/>
      <c r="M1490" s="733"/>
      <c r="N1490" s="733"/>
      <c r="O1490" s="734"/>
      <c r="P1490" s="111"/>
      <c r="Q1490" s="111"/>
      <c r="R1490" s="111"/>
      <c r="S1490" s="111"/>
      <c r="T1490" s="111"/>
      <c r="U1490" s="111"/>
      <c r="V1490" s="111"/>
      <c r="W1490" s="111"/>
      <c r="X1490" s="111"/>
      <c r="Y1490" s="111"/>
      <c r="Z1490" s="111"/>
      <c r="AA1490" s="111"/>
      <c r="AB1490" s="111"/>
      <c r="AC1490" s="111"/>
      <c r="AD1490" s="111"/>
      <c r="AE1490" s="8"/>
      <c r="AG1490" s="269">
        <f t="shared" si="589"/>
        <v>1</v>
      </c>
      <c r="AH1490" s="298">
        <f t="shared" si="590"/>
        <v>0</v>
      </c>
      <c r="AI1490" s="299">
        <f t="shared" si="591"/>
        <v>0</v>
      </c>
      <c r="AJ1490" s="300">
        <f t="shared" si="592"/>
        <v>0</v>
      </c>
      <c r="AK1490" s="301">
        <f t="shared" si="593"/>
        <v>0</v>
      </c>
      <c r="AL1490" s="298">
        <f t="shared" si="594"/>
        <v>0</v>
      </c>
      <c r="AM1490" s="299">
        <f t="shared" si="595"/>
        <v>0</v>
      </c>
      <c r="AN1490" s="300">
        <f t="shared" si="596"/>
        <v>0</v>
      </c>
      <c r="AO1490" s="301">
        <f t="shared" si="597"/>
        <v>0</v>
      </c>
      <c r="AP1490" s="298">
        <f t="shared" si="598"/>
        <v>0</v>
      </c>
      <c r="AQ1490" s="299">
        <f t="shared" si="599"/>
        <v>0</v>
      </c>
      <c r="AR1490" s="300">
        <f t="shared" si="600"/>
        <v>0</v>
      </c>
      <c r="AS1490" s="301">
        <f t="shared" si="601"/>
        <v>0</v>
      </c>
      <c r="AT1490" s="298">
        <f t="shared" si="602"/>
        <v>0</v>
      </c>
      <c r="AU1490" s="299">
        <f t="shared" si="603"/>
        <v>0</v>
      </c>
      <c r="AV1490" s="300">
        <f t="shared" si="604"/>
        <v>0</v>
      </c>
      <c r="AW1490" s="301">
        <f t="shared" si="605"/>
        <v>0</v>
      </c>
      <c r="AX1490" s="298">
        <f t="shared" si="606"/>
        <v>0</v>
      </c>
      <c r="AY1490" s="299">
        <f t="shared" si="607"/>
        <v>0</v>
      </c>
      <c r="AZ1490" s="300">
        <f t="shared" si="608"/>
        <v>0</v>
      </c>
      <c r="BA1490" s="301">
        <f t="shared" si="609"/>
        <v>0</v>
      </c>
      <c r="BB1490" s="298">
        <f t="shared" si="610"/>
        <v>0</v>
      </c>
      <c r="BC1490" s="299">
        <f t="shared" si="611"/>
        <v>0</v>
      </c>
      <c r="BD1490" s="300">
        <f t="shared" si="612"/>
        <v>0</v>
      </c>
      <c r="BE1490" s="301">
        <f t="shared" si="613"/>
        <v>0</v>
      </c>
      <c r="BF1490" s="298">
        <f t="shared" si="614"/>
        <v>0</v>
      </c>
      <c r="BG1490" s="299">
        <f t="shared" si="615"/>
        <v>0</v>
      </c>
      <c r="BH1490" s="300">
        <f t="shared" si="616"/>
        <v>0</v>
      </c>
      <c r="BI1490" s="301">
        <f t="shared" si="617"/>
        <v>0</v>
      </c>
      <c r="BJ1490" s="298">
        <f t="shared" si="618"/>
        <v>0</v>
      </c>
      <c r="BK1490" s="299">
        <f t="shared" si="619"/>
        <v>0</v>
      </c>
      <c r="BL1490" s="300">
        <f t="shared" si="620"/>
        <v>0</v>
      </c>
      <c r="BM1490" s="301">
        <f t="shared" si="621"/>
        <v>0</v>
      </c>
      <c r="BN1490" s="298">
        <f t="shared" si="622"/>
        <v>0</v>
      </c>
      <c r="BO1490" s="299">
        <f t="shared" si="623"/>
        <v>0</v>
      </c>
      <c r="BP1490" s="300">
        <f t="shared" si="624"/>
        <v>0</v>
      </c>
      <c r="BQ1490" s="301">
        <f t="shared" si="625"/>
        <v>0</v>
      </c>
      <c r="BR1490" s="298">
        <f t="shared" si="626"/>
        <v>0</v>
      </c>
      <c r="BS1490" s="299">
        <f t="shared" si="627"/>
        <v>0</v>
      </c>
      <c r="BT1490" s="300">
        <f t="shared" si="628"/>
        <v>0</v>
      </c>
      <c r="BU1490" s="301">
        <f t="shared" si="629"/>
        <v>0</v>
      </c>
      <c r="BV1490" s="371">
        <f t="shared" si="630"/>
        <v>0</v>
      </c>
      <c r="BW1490" s="303">
        <f t="shared" si="631"/>
        <v>0</v>
      </c>
      <c r="BX1490" s="304" t="str">
        <f>IF(BW1490=0,"",
IF(SUM($BW$1436:BW1490)=1,BY1490,
IF($BW$1556&gt;SUM($BW$1436:BW1490),_xlfn.CONCAT(", ",BY1490),
IF($BW$1556=SUM($BW$1436:BW1490),_xlfn.CONCAT(" y ",BY1490)))))</f>
        <v/>
      </c>
      <c r="BY1490" s="231" t="s">
        <v>6266</v>
      </c>
      <c r="BZ1490" s="290">
        <f t="shared" si="632"/>
        <v>1</v>
      </c>
      <c r="CA1490" s="291" t="str">
        <f>IF(BZ1490=0,"",
IF(SUM($BZ$1436:BZ1490)=1,CB1490,
IF($BZ$1556&gt;SUM($BZ$1436:BZ1490),_xlfn.CONCAT(", ",CB1490),
IF($BZ$1556=SUM($BZ$1436:BZ1490),_xlfn.CONCAT(" y ",CB1490)))))</f>
        <v>, 55</v>
      </c>
      <c r="CB1490" s="222" t="s">
        <v>6266</v>
      </c>
      <c r="CC1490" s="378">
        <f t="shared" si="633"/>
        <v>0</v>
      </c>
      <c r="CD1490" s="379">
        <f t="shared" si="634"/>
        <v>0</v>
      </c>
      <c r="CE1490" s="380">
        <f t="shared" si="635"/>
        <v>0</v>
      </c>
    </row>
    <row r="1491" spans="1:83" ht="15" customHeight="1">
      <c r="A1491" s="6"/>
      <c r="B1491" s="5"/>
      <c r="C1491" s="85" t="s">
        <v>160</v>
      </c>
      <c r="D1491" s="732" t="str">
        <f>IF(CNGE_2024_M1_Secc1_Sub1!$D97="","",CNGE_2024_M1_Secc1_Sub1!$D97)</f>
        <v>INSTITUTO VERACRUZANO DE LA VIVIENDA</v>
      </c>
      <c r="E1491" s="733"/>
      <c r="F1491" s="733"/>
      <c r="G1491" s="733"/>
      <c r="H1491" s="733"/>
      <c r="I1491" s="733"/>
      <c r="J1491" s="733"/>
      <c r="K1491" s="733"/>
      <c r="L1491" s="733"/>
      <c r="M1491" s="733"/>
      <c r="N1491" s="733"/>
      <c r="O1491" s="734"/>
      <c r="P1491" s="111"/>
      <c r="Q1491" s="111"/>
      <c r="R1491" s="111"/>
      <c r="S1491" s="111"/>
      <c r="T1491" s="111"/>
      <c r="U1491" s="111"/>
      <c r="V1491" s="111"/>
      <c r="W1491" s="111"/>
      <c r="X1491" s="111"/>
      <c r="Y1491" s="111"/>
      <c r="Z1491" s="111"/>
      <c r="AA1491" s="111"/>
      <c r="AB1491" s="111"/>
      <c r="AC1491" s="111"/>
      <c r="AD1491" s="111"/>
      <c r="AE1491" s="8"/>
      <c r="AG1491" s="269">
        <f t="shared" si="589"/>
        <v>1</v>
      </c>
      <c r="AH1491" s="298">
        <f t="shared" si="590"/>
        <v>0</v>
      </c>
      <c r="AI1491" s="299">
        <f t="shared" si="591"/>
        <v>0</v>
      </c>
      <c r="AJ1491" s="300">
        <f t="shared" si="592"/>
        <v>0</v>
      </c>
      <c r="AK1491" s="301">
        <f t="shared" si="593"/>
        <v>0</v>
      </c>
      <c r="AL1491" s="298">
        <f t="shared" si="594"/>
        <v>0</v>
      </c>
      <c r="AM1491" s="299">
        <f t="shared" si="595"/>
        <v>0</v>
      </c>
      <c r="AN1491" s="300">
        <f t="shared" si="596"/>
        <v>0</v>
      </c>
      <c r="AO1491" s="301">
        <f t="shared" si="597"/>
        <v>0</v>
      </c>
      <c r="AP1491" s="298">
        <f t="shared" si="598"/>
        <v>0</v>
      </c>
      <c r="AQ1491" s="299">
        <f t="shared" si="599"/>
        <v>0</v>
      </c>
      <c r="AR1491" s="300">
        <f t="shared" si="600"/>
        <v>0</v>
      </c>
      <c r="AS1491" s="301">
        <f t="shared" si="601"/>
        <v>0</v>
      </c>
      <c r="AT1491" s="298">
        <f t="shared" si="602"/>
        <v>0</v>
      </c>
      <c r="AU1491" s="299">
        <f t="shared" si="603"/>
        <v>0</v>
      </c>
      <c r="AV1491" s="300">
        <f t="shared" si="604"/>
        <v>0</v>
      </c>
      <c r="AW1491" s="301">
        <f t="shared" si="605"/>
        <v>0</v>
      </c>
      <c r="AX1491" s="298">
        <f t="shared" si="606"/>
        <v>0</v>
      </c>
      <c r="AY1491" s="299">
        <f t="shared" si="607"/>
        <v>0</v>
      </c>
      <c r="AZ1491" s="300">
        <f t="shared" si="608"/>
        <v>0</v>
      </c>
      <c r="BA1491" s="301">
        <f t="shared" si="609"/>
        <v>0</v>
      </c>
      <c r="BB1491" s="298">
        <f t="shared" si="610"/>
        <v>0</v>
      </c>
      <c r="BC1491" s="299">
        <f t="shared" si="611"/>
        <v>0</v>
      </c>
      <c r="BD1491" s="300">
        <f t="shared" si="612"/>
        <v>0</v>
      </c>
      <c r="BE1491" s="301">
        <f t="shared" si="613"/>
        <v>0</v>
      </c>
      <c r="BF1491" s="298">
        <f t="shared" si="614"/>
        <v>0</v>
      </c>
      <c r="BG1491" s="299">
        <f t="shared" si="615"/>
        <v>0</v>
      </c>
      <c r="BH1491" s="300">
        <f t="shared" si="616"/>
        <v>0</v>
      </c>
      <c r="BI1491" s="301">
        <f t="shared" si="617"/>
        <v>0</v>
      </c>
      <c r="BJ1491" s="298">
        <f t="shared" si="618"/>
        <v>0</v>
      </c>
      <c r="BK1491" s="299">
        <f t="shared" si="619"/>
        <v>0</v>
      </c>
      <c r="BL1491" s="300">
        <f t="shared" si="620"/>
        <v>0</v>
      </c>
      <c r="BM1491" s="301">
        <f t="shared" si="621"/>
        <v>0</v>
      </c>
      <c r="BN1491" s="298">
        <f t="shared" si="622"/>
        <v>0</v>
      </c>
      <c r="BO1491" s="299">
        <f t="shared" si="623"/>
        <v>0</v>
      </c>
      <c r="BP1491" s="300">
        <f t="shared" si="624"/>
        <v>0</v>
      </c>
      <c r="BQ1491" s="301">
        <f t="shared" si="625"/>
        <v>0</v>
      </c>
      <c r="BR1491" s="298">
        <f t="shared" si="626"/>
        <v>0</v>
      </c>
      <c r="BS1491" s="299">
        <f t="shared" si="627"/>
        <v>0</v>
      </c>
      <c r="BT1491" s="300">
        <f t="shared" si="628"/>
        <v>0</v>
      </c>
      <c r="BU1491" s="301">
        <f t="shared" si="629"/>
        <v>0</v>
      </c>
      <c r="BV1491" s="371">
        <f t="shared" si="630"/>
        <v>0</v>
      </c>
      <c r="BW1491" s="303">
        <f t="shared" si="631"/>
        <v>0</v>
      </c>
      <c r="BX1491" s="304" t="str">
        <f>IF(BW1491=0,"",
IF(SUM($BW$1436:BW1491)=1,BY1491,
IF($BW$1556&gt;SUM($BW$1436:BW1491),_xlfn.CONCAT(", ",BY1491),
IF($BW$1556=SUM($BW$1436:BW1491),_xlfn.CONCAT(" y ",BY1491)))))</f>
        <v/>
      </c>
      <c r="BY1491" s="231" t="s">
        <v>6267</v>
      </c>
      <c r="BZ1491" s="290">
        <f t="shared" si="632"/>
        <v>1</v>
      </c>
      <c r="CA1491" s="291" t="str">
        <f>IF(BZ1491=0,"",
IF(SUM($BZ$1436:BZ1491)=1,CB1491,
IF($BZ$1556&gt;SUM($BZ$1436:BZ1491),_xlfn.CONCAT(", ",CB1491),
IF($BZ$1556=SUM($BZ$1436:BZ1491),_xlfn.CONCAT(" y ",CB1491)))))</f>
        <v>, 56</v>
      </c>
      <c r="CB1491" s="222" t="s">
        <v>6267</v>
      </c>
      <c r="CC1491" s="378">
        <f t="shared" si="633"/>
        <v>0</v>
      </c>
      <c r="CD1491" s="379">
        <f t="shared" si="634"/>
        <v>0</v>
      </c>
      <c r="CE1491" s="380">
        <f t="shared" si="635"/>
        <v>0</v>
      </c>
    </row>
    <row r="1492" spans="1:83" ht="15" customHeight="1">
      <c r="A1492" s="6"/>
      <c r="B1492" s="5"/>
      <c r="C1492" s="85" t="s">
        <v>161</v>
      </c>
      <c r="D1492" s="732" t="str">
        <f>IF(CNGE_2024_M1_Secc1_Sub1!$D98="","",CNGE_2024_M1_Secc1_Sub1!$D98)</f>
        <v>AGENCIA ESTATAL DE ENERGIA DEL ESTADO DE VERACRUZ</v>
      </c>
      <c r="E1492" s="733"/>
      <c r="F1492" s="733"/>
      <c r="G1492" s="733"/>
      <c r="H1492" s="733"/>
      <c r="I1492" s="733"/>
      <c r="J1492" s="733"/>
      <c r="K1492" s="733"/>
      <c r="L1492" s="733"/>
      <c r="M1492" s="733"/>
      <c r="N1492" s="733"/>
      <c r="O1492" s="734"/>
      <c r="P1492" s="111"/>
      <c r="Q1492" s="111"/>
      <c r="R1492" s="111"/>
      <c r="S1492" s="111"/>
      <c r="T1492" s="111"/>
      <c r="U1492" s="111"/>
      <c r="V1492" s="111"/>
      <c r="W1492" s="111"/>
      <c r="X1492" s="111"/>
      <c r="Y1492" s="111"/>
      <c r="Z1492" s="111"/>
      <c r="AA1492" s="111"/>
      <c r="AB1492" s="111"/>
      <c r="AC1492" s="111"/>
      <c r="AD1492" s="111"/>
      <c r="AE1492" s="8"/>
      <c r="AG1492" s="269">
        <f t="shared" si="589"/>
        <v>1</v>
      </c>
      <c r="AH1492" s="298">
        <f t="shared" si="590"/>
        <v>0</v>
      </c>
      <c r="AI1492" s="299">
        <f t="shared" si="591"/>
        <v>0</v>
      </c>
      <c r="AJ1492" s="300">
        <f t="shared" si="592"/>
        <v>0</v>
      </c>
      <c r="AK1492" s="301">
        <f t="shared" si="593"/>
        <v>0</v>
      </c>
      <c r="AL1492" s="298">
        <f t="shared" si="594"/>
        <v>0</v>
      </c>
      <c r="AM1492" s="299">
        <f t="shared" si="595"/>
        <v>0</v>
      </c>
      <c r="AN1492" s="300">
        <f t="shared" si="596"/>
        <v>0</v>
      </c>
      <c r="AO1492" s="301">
        <f t="shared" si="597"/>
        <v>0</v>
      </c>
      <c r="AP1492" s="298">
        <f t="shared" si="598"/>
        <v>0</v>
      </c>
      <c r="AQ1492" s="299">
        <f t="shared" si="599"/>
        <v>0</v>
      </c>
      <c r="AR1492" s="300">
        <f t="shared" si="600"/>
        <v>0</v>
      </c>
      <c r="AS1492" s="301">
        <f t="shared" si="601"/>
        <v>0</v>
      </c>
      <c r="AT1492" s="298">
        <f t="shared" si="602"/>
        <v>0</v>
      </c>
      <c r="AU1492" s="299">
        <f t="shared" si="603"/>
        <v>0</v>
      </c>
      <c r="AV1492" s="300">
        <f t="shared" si="604"/>
        <v>0</v>
      </c>
      <c r="AW1492" s="301">
        <f t="shared" si="605"/>
        <v>0</v>
      </c>
      <c r="AX1492" s="298">
        <f t="shared" si="606"/>
        <v>0</v>
      </c>
      <c r="AY1492" s="299">
        <f t="shared" si="607"/>
        <v>0</v>
      </c>
      <c r="AZ1492" s="300">
        <f t="shared" si="608"/>
        <v>0</v>
      </c>
      <c r="BA1492" s="301">
        <f t="shared" si="609"/>
        <v>0</v>
      </c>
      <c r="BB1492" s="298">
        <f t="shared" si="610"/>
        <v>0</v>
      </c>
      <c r="BC1492" s="299">
        <f t="shared" si="611"/>
        <v>0</v>
      </c>
      <c r="BD1492" s="300">
        <f t="shared" si="612"/>
        <v>0</v>
      </c>
      <c r="BE1492" s="301">
        <f t="shared" si="613"/>
        <v>0</v>
      </c>
      <c r="BF1492" s="298">
        <f t="shared" si="614"/>
        <v>0</v>
      </c>
      <c r="BG1492" s="299">
        <f t="shared" si="615"/>
        <v>0</v>
      </c>
      <c r="BH1492" s="300">
        <f t="shared" si="616"/>
        <v>0</v>
      </c>
      <c r="BI1492" s="301">
        <f t="shared" si="617"/>
        <v>0</v>
      </c>
      <c r="BJ1492" s="298">
        <f t="shared" si="618"/>
        <v>0</v>
      </c>
      <c r="BK1492" s="299">
        <f t="shared" si="619"/>
        <v>0</v>
      </c>
      <c r="BL1492" s="300">
        <f t="shared" si="620"/>
        <v>0</v>
      </c>
      <c r="BM1492" s="301">
        <f t="shared" si="621"/>
        <v>0</v>
      </c>
      <c r="BN1492" s="298">
        <f t="shared" si="622"/>
        <v>0</v>
      </c>
      <c r="BO1492" s="299">
        <f t="shared" si="623"/>
        <v>0</v>
      </c>
      <c r="BP1492" s="300">
        <f t="shared" si="624"/>
        <v>0</v>
      </c>
      <c r="BQ1492" s="301">
        <f t="shared" si="625"/>
        <v>0</v>
      </c>
      <c r="BR1492" s="298">
        <f t="shared" si="626"/>
        <v>0</v>
      </c>
      <c r="BS1492" s="299">
        <f t="shared" si="627"/>
        <v>0</v>
      </c>
      <c r="BT1492" s="300">
        <f t="shared" si="628"/>
        <v>0</v>
      </c>
      <c r="BU1492" s="301">
        <f t="shared" si="629"/>
        <v>0</v>
      </c>
      <c r="BV1492" s="371">
        <f t="shared" si="630"/>
        <v>0</v>
      </c>
      <c r="BW1492" s="303">
        <f t="shared" si="631"/>
        <v>0</v>
      </c>
      <c r="BX1492" s="304" t="str">
        <f>IF(BW1492=0,"",
IF(SUM($BW$1436:BW1492)=1,BY1492,
IF($BW$1556&gt;SUM($BW$1436:BW1492),_xlfn.CONCAT(", ",BY1492),
IF($BW$1556=SUM($BW$1436:BW1492),_xlfn.CONCAT(" y ",BY1492)))))</f>
        <v/>
      </c>
      <c r="BY1492" s="231" t="s">
        <v>6268</v>
      </c>
      <c r="BZ1492" s="290">
        <f t="shared" si="632"/>
        <v>1</v>
      </c>
      <c r="CA1492" s="291" t="str">
        <f>IF(BZ1492=0,"",
IF(SUM($BZ$1436:BZ1492)=1,CB1492,
IF($BZ$1556&gt;SUM($BZ$1436:BZ1492),_xlfn.CONCAT(", ",CB1492),
IF($BZ$1556=SUM($BZ$1436:BZ1492),_xlfn.CONCAT(" y ",CB1492)))))</f>
        <v>, 57</v>
      </c>
      <c r="CB1492" s="222" t="s">
        <v>6268</v>
      </c>
      <c r="CC1492" s="378">
        <f t="shared" si="633"/>
        <v>0</v>
      </c>
      <c r="CD1492" s="379">
        <f t="shared" si="634"/>
        <v>0</v>
      </c>
      <c r="CE1492" s="380">
        <f t="shared" si="635"/>
        <v>0</v>
      </c>
    </row>
    <row r="1493" spans="1:83" ht="15" customHeight="1">
      <c r="A1493" s="6"/>
      <c r="B1493" s="5"/>
      <c r="C1493" s="85" t="s">
        <v>162</v>
      </c>
      <c r="D1493" s="732" t="str">
        <f>IF(CNGE_2024_M1_Secc1_Sub1!$D99="","",CNGE_2024_M1_Secc1_Sub1!$D99)</f>
        <v>INSTITUTO VERACRUZANO DE LAS MUJERES</v>
      </c>
      <c r="E1493" s="733"/>
      <c r="F1493" s="733"/>
      <c r="G1493" s="733"/>
      <c r="H1493" s="733"/>
      <c r="I1493" s="733"/>
      <c r="J1493" s="733"/>
      <c r="K1493" s="733"/>
      <c r="L1493" s="733"/>
      <c r="M1493" s="733"/>
      <c r="N1493" s="733"/>
      <c r="O1493" s="734"/>
      <c r="P1493" s="111"/>
      <c r="Q1493" s="111"/>
      <c r="R1493" s="111"/>
      <c r="S1493" s="111"/>
      <c r="T1493" s="111"/>
      <c r="U1493" s="111"/>
      <c r="V1493" s="111"/>
      <c r="W1493" s="111"/>
      <c r="X1493" s="111"/>
      <c r="Y1493" s="111"/>
      <c r="Z1493" s="111"/>
      <c r="AA1493" s="111"/>
      <c r="AB1493" s="111"/>
      <c r="AC1493" s="111"/>
      <c r="AD1493" s="111"/>
      <c r="AE1493" s="8"/>
      <c r="AG1493" s="269">
        <f t="shared" si="589"/>
        <v>1</v>
      </c>
      <c r="AH1493" s="298">
        <f t="shared" si="590"/>
        <v>0</v>
      </c>
      <c r="AI1493" s="299">
        <f t="shared" si="591"/>
        <v>0</v>
      </c>
      <c r="AJ1493" s="300">
        <f t="shared" si="592"/>
        <v>0</v>
      </c>
      <c r="AK1493" s="301">
        <f t="shared" si="593"/>
        <v>0</v>
      </c>
      <c r="AL1493" s="298">
        <f t="shared" si="594"/>
        <v>0</v>
      </c>
      <c r="AM1493" s="299">
        <f t="shared" si="595"/>
        <v>0</v>
      </c>
      <c r="AN1493" s="300">
        <f t="shared" si="596"/>
        <v>0</v>
      </c>
      <c r="AO1493" s="301">
        <f t="shared" si="597"/>
        <v>0</v>
      </c>
      <c r="AP1493" s="298">
        <f t="shared" si="598"/>
        <v>0</v>
      </c>
      <c r="AQ1493" s="299">
        <f t="shared" si="599"/>
        <v>0</v>
      </c>
      <c r="AR1493" s="300">
        <f t="shared" si="600"/>
        <v>0</v>
      </c>
      <c r="AS1493" s="301">
        <f t="shared" si="601"/>
        <v>0</v>
      </c>
      <c r="AT1493" s="298">
        <f t="shared" si="602"/>
        <v>0</v>
      </c>
      <c r="AU1493" s="299">
        <f t="shared" si="603"/>
        <v>0</v>
      </c>
      <c r="AV1493" s="300">
        <f t="shared" si="604"/>
        <v>0</v>
      </c>
      <c r="AW1493" s="301">
        <f t="shared" si="605"/>
        <v>0</v>
      </c>
      <c r="AX1493" s="298">
        <f t="shared" si="606"/>
        <v>0</v>
      </c>
      <c r="AY1493" s="299">
        <f t="shared" si="607"/>
        <v>0</v>
      </c>
      <c r="AZ1493" s="300">
        <f t="shared" si="608"/>
        <v>0</v>
      </c>
      <c r="BA1493" s="301">
        <f t="shared" si="609"/>
        <v>0</v>
      </c>
      <c r="BB1493" s="298">
        <f t="shared" si="610"/>
        <v>0</v>
      </c>
      <c r="BC1493" s="299">
        <f t="shared" si="611"/>
        <v>0</v>
      </c>
      <c r="BD1493" s="300">
        <f t="shared" si="612"/>
        <v>0</v>
      </c>
      <c r="BE1493" s="301">
        <f t="shared" si="613"/>
        <v>0</v>
      </c>
      <c r="BF1493" s="298">
        <f t="shared" si="614"/>
        <v>0</v>
      </c>
      <c r="BG1493" s="299">
        <f t="shared" si="615"/>
        <v>0</v>
      </c>
      <c r="BH1493" s="300">
        <f t="shared" si="616"/>
        <v>0</v>
      </c>
      <c r="BI1493" s="301">
        <f t="shared" si="617"/>
        <v>0</v>
      </c>
      <c r="BJ1493" s="298">
        <f t="shared" si="618"/>
        <v>0</v>
      </c>
      <c r="BK1493" s="299">
        <f t="shared" si="619"/>
        <v>0</v>
      </c>
      <c r="BL1493" s="300">
        <f t="shared" si="620"/>
        <v>0</v>
      </c>
      <c r="BM1493" s="301">
        <f t="shared" si="621"/>
        <v>0</v>
      </c>
      <c r="BN1493" s="298">
        <f t="shared" si="622"/>
        <v>0</v>
      </c>
      <c r="BO1493" s="299">
        <f t="shared" si="623"/>
        <v>0</v>
      </c>
      <c r="BP1493" s="300">
        <f t="shared" si="624"/>
        <v>0</v>
      </c>
      <c r="BQ1493" s="301">
        <f t="shared" si="625"/>
        <v>0</v>
      </c>
      <c r="BR1493" s="298">
        <f t="shared" si="626"/>
        <v>0</v>
      </c>
      <c r="BS1493" s="299">
        <f t="shared" si="627"/>
        <v>0</v>
      </c>
      <c r="BT1493" s="300">
        <f t="shared" si="628"/>
        <v>0</v>
      </c>
      <c r="BU1493" s="301">
        <f t="shared" si="629"/>
        <v>0</v>
      </c>
      <c r="BV1493" s="371">
        <f t="shared" si="630"/>
        <v>0</v>
      </c>
      <c r="BW1493" s="303">
        <f t="shared" si="631"/>
        <v>0</v>
      </c>
      <c r="BX1493" s="304" t="str">
        <f>IF(BW1493=0,"",
IF(SUM($BW$1436:BW1493)=1,BY1493,
IF($BW$1556&gt;SUM($BW$1436:BW1493),_xlfn.CONCAT(", ",BY1493),
IF($BW$1556=SUM($BW$1436:BW1493),_xlfn.CONCAT(" y ",BY1493)))))</f>
        <v/>
      </c>
      <c r="BY1493" s="231" t="s">
        <v>6269</v>
      </c>
      <c r="BZ1493" s="290">
        <f t="shared" si="632"/>
        <v>1</v>
      </c>
      <c r="CA1493" s="291" t="str">
        <f>IF(BZ1493=0,"",
IF(SUM($BZ$1436:BZ1493)=1,CB1493,
IF($BZ$1556&gt;SUM($BZ$1436:BZ1493),_xlfn.CONCAT(", ",CB1493),
IF($BZ$1556=SUM($BZ$1436:BZ1493),_xlfn.CONCAT(" y ",CB1493)))))</f>
        <v>, 58</v>
      </c>
      <c r="CB1493" s="222" t="s">
        <v>6269</v>
      </c>
      <c r="CC1493" s="378">
        <f t="shared" si="633"/>
        <v>0</v>
      </c>
      <c r="CD1493" s="379">
        <f t="shared" si="634"/>
        <v>0</v>
      </c>
      <c r="CE1493" s="380">
        <f t="shared" si="635"/>
        <v>0</v>
      </c>
    </row>
    <row r="1494" spans="1:83" ht="15" customHeight="1">
      <c r="A1494" s="6"/>
      <c r="B1494" s="5"/>
      <c r="C1494" s="85" t="s">
        <v>163</v>
      </c>
      <c r="D1494" s="732" t="str">
        <f>IF(CNGE_2024_M1_Secc1_Sub1!$D100="","",CNGE_2024_M1_Secc1_Sub1!$D100)</f>
        <v>INSTITUTO VERACRUZANO DE DESARROLLO MUNICIPAL</v>
      </c>
      <c r="E1494" s="733"/>
      <c r="F1494" s="733"/>
      <c r="G1494" s="733"/>
      <c r="H1494" s="733"/>
      <c r="I1494" s="733"/>
      <c r="J1494" s="733"/>
      <c r="K1494" s="733"/>
      <c r="L1494" s="733"/>
      <c r="M1494" s="733"/>
      <c r="N1494" s="733"/>
      <c r="O1494" s="734"/>
      <c r="P1494" s="111"/>
      <c r="Q1494" s="111"/>
      <c r="R1494" s="111"/>
      <c r="S1494" s="111"/>
      <c r="T1494" s="111"/>
      <c r="U1494" s="111"/>
      <c r="V1494" s="111"/>
      <c r="W1494" s="111"/>
      <c r="X1494" s="111"/>
      <c r="Y1494" s="111"/>
      <c r="Z1494" s="111"/>
      <c r="AA1494" s="111"/>
      <c r="AB1494" s="111"/>
      <c r="AC1494" s="111"/>
      <c r="AD1494" s="111"/>
      <c r="AE1494" s="8"/>
      <c r="AG1494" s="269">
        <f t="shared" si="589"/>
        <v>1</v>
      </c>
      <c r="AH1494" s="298">
        <f t="shared" si="590"/>
        <v>0</v>
      </c>
      <c r="AI1494" s="299">
        <f t="shared" si="591"/>
        <v>0</v>
      </c>
      <c r="AJ1494" s="300">
        <f t="shared" si="592"/>
        <v>0</v>
      </c>
      <c r="AK1494" s="301">
        <f t="shared" si="593"/>
        <v>0</v>
      </c>
      <c r="AL1494" s="298">
        <f t="shared" si="594"/>
        <v>0</v>
      </c>
      <c r="AM1494" s="299">
        <f t="shared" si="595"/>
        <v>0</v>
      </c>
      <c r="AN1494" s="300">
        <f t="shared" si="596"/>
        <v>0</v>
      </c>
      <c r="AO1494" s="301">
        <f t="shared" si="597"/>
        <v>0</v>
      </c>
      <c r="AP1494" s="298">
        <f t="shared" si="598"/>
        <v>0</v>
      </c>
      <c r="AQ1494" s="299">
        <f t="shared" si="599"/>
        <v>0</v>
      </c>
      <c r="AR1494" s="300">
        <f t="shared" si="600"/>
        <v>0</v>
      </c>
      <c r="AS1494" s="301">
        <f t="shared" si="601"/>
        <v>0</v>
      </c>
      <c r="AT1494" s="298">
        <f t="shared" si="602"/>
        <v>0</v>
      </c>
      <c r="AU1494" s="299">
        <f t="shared" si="603"/>
        <v>0</v>
      </c>
      <c r="AV1494" s="300">
        <f t="shared" si="604"/>
        <v>0</v>
      </c>
      <c r="AW1494" s="301">
        <f t="shared" si="605"/>
        <v>0</v>
      </c>
      <c r="AX1494" s="298">
        <f t="shared" si="606"/>
        <v>0</v>
      </c>
      <c r="AY1494" s="299">
        <f t="shared" si="607"/>
        <v>0</v>
      </c>
      <c r="AZ1494" s="300">
        <f t="shared" si="608"/>
        <v>0</v>
      </c>
      <c r="BA1494" s="301">
        <f t="shared" si="609"/>
        <v>0</v>
      </c>
      <c r="BB1494" s="298">
        <f t="shared" si="610"/>
        <v>0</v>
      </c>
      <c r="BC1494" s="299">
        <f t="shared" si="611"/>
        <v>0</v>
      </c>
      <c r="BD1494" s="300">
        <f t="shared" si="612"/>
        <v>0</v>
      </c>
      <c r="BE1494" s="301">
        <f t="shared" si="613"/>
        <v>0</v>
      </c>
      <c r="BF1494" s="298">
        <f t="shared" si="614"/>
        <v>0</v>
      </c>
      <c r="BG1494" s="299">
        <f t="shared" si="615"/>
        <v>0</v>
      </c>
      <c r="BH1494" s="300">
        <f t="shared" si="616"/>
        <v>0</v>
      </c>
      <c r="BI1494" s="301">
        <f t="shared" si="617"/>
        <v>0</v>
      </c>
      <c r="BJ1494" s="298">
        <f t="shared" si="618"/>
        <v>0</v>
      </c>
      <c r="BK1494" s="299">
        <f t="shared" si="619"/>
        <v>0</v>
      </c>
      <c r="BL1494" s="300">
        <f t="shared" si="620"/>
        <v>0</v>
      </c>
      <c r="BM1494" s="301">
        <f t="shared" si="621"/>
        <v>0</v>
      </c>
      <c r="BN1494" s="298">
        <f t="shared" si="622"/>
        <v>0</v>
      </c>
      <c r="BO1494" s="299">
        <f t="shared" si="623"/>
        <v>0</v>
      </c>
      <c r="BP1494" s="300">
        <f t="shared" si="624"/>
        <v>0</v>
      </c>
      <c r="BQ1494" s="301">
        <f t="shared" si="625"/>
        <v>0</v>
      </c>
      <c r="BR1494" s="298">
        <f t="shared" si="626"/>
        <v>0</v>
      </c>
      <c r="BS1494" s="299">
        <f t="shared" si="627"/>
        <v>0</v>
      </c>
      <c r="BT1494" s="300">
        <f t="shared" si="628"/>
        <v>0</v>
      </c>
      <c r="BU1494" s="301">
        <f t="shared" si="629"/>
        <v>0</v>
      </c>
      <c r="BV1494" s="371">
        <f t="shared" si="630"/>
        <v>0</v>
      </c>
      <c r="BW1494" s="303">
        <f t="shared" si="631"/>
        <v>0</v>
      </c>
      <c r="BX1494" s="304" t="str">
        <f>IF(BW1494=0,"",
IF(SUM($BW$1436:BW1494)=1,BY1494,
IF($BW$1556&gt;SUM($BW$1436:BW1494),_xlfn.CONCAT(", ",BY1494),
IF($BW$1556=SUM($BW$1436:BW1494),_xlfn.CONCAT(" y ",BY1494)))))</f>
        <v/>
      </c>
      <c r="BY1494" s="231" t="s">
        <v>6270</v>
      </c>
      <c r="BZ1494" s="290">
        <f t="shared" si="632"/>
        <v>1</v>
      </c>
      <c r="CA1494" s="291" t="str">
        <f>IF(BZ1494=0,"",
IF(SUM($BZ$1436:BZ1494)=1,CB1494,
IF($BZ$1556&gt;SUM($BZ$1436:BZ1494),_xlfn.CONCAT(", ",CB1494),
IF($BZ$1556=SUM($BZ$1436:BZ1494),_xlfn.CONCAT(" y ",CB1494)))))</f>
        <v>, 59</v>
      </c>
      <c r="CB1494" s="222" t="s">
        <v>6270</v>
      </c>
      <c r="CC1494" s="378">
        <f t="shared" si="633"/>
        <v>0</v>
      </c>
      <c r="CD1494" s="379">
        <f t="shared" si="634"/>
        <v>0</v>
      </c>
      <c r="CE1494" s="380">
        <f t="shared" si="635"/>
        <v>0</v>
      </c>
    </row>
    <row r="1495" spans="1:83" ht="30" customHeight="1">
      <c r="A1495" s="6"/>
      <c r="B1495" s="5"/>
      <c r="C1495" s="85" t="s">
        <v>164</v>
      </c>
      <c r="D1495" s="732" t="str">
        <f>IF(CNGE_2024_M1_Secc1_Sub1!$D101="","",CNGE_2024_M1_Secc1_Sub1!$D101)</f>
        <v>COMISION EJECUTIVA PARA LA ATENCION INTEGRAL A VICTIMAS DEL DELITO</v>
      </c>
      <c r="E1495" s="733"/>
      <c r="F1495" s="733"/>
      <c r="G1495" s="733"/>
      <c r="H1495" s="733"/>
      <c r="I1495" s="733"/>
      <c r="J1495" s="733"/>
      <c r="K1495" s="733"/>
      <c r="L1495" s="733"/>
      <c r="M1495" s="733"/>
      <c r="N1495" s="733"/>
      <c r="O1495" s="734"/>
      <c r="P1495" s="111"/>
      <c r="Q1495" s="111"/>
      <c r="R1495" s="111"/>
      <c r="S1495" s="111"/>
      <c r="T1495" s="111"/>
      <c r="U1495" s="111"/>
      <c r="V1495" s="111"/>
      <c r="W1495" s="111"/>
      <c r="X1495" s="111"/>
      <c r="Y1495" s="111"/>
      <c r="Z1495" s="111"/>
      <c r="AA1495" s="111"/>
      <c r="AB1495" s="111"/>
      <c r="AC1495" s="111"/>
      <c r="AD1495" s="111"/>
      <c r="AE1495" s="8"/>
      <c r="AG1495" s="269">
        <f t="shared" si="589"/>
        <v>1</v>
      </c>
      <c r="AH1495" s="298">
        <f t="shared" si="590"/>
        <v>0</v>
      </c>
      <c r="AI1495" s="299">
        <f t="shared" si="591"/>
        <v>0</v>
      </c>
      <c r="AJ1495" s="300">
        <f t="shared" si="592"/>
        <v>0</v>
      </c>
      <c r="AK1495" s="301">
        <f t="shared" si="593"/>
        <v>0</v>
      </c>
      <c r="AL1495" s="298">
        <f t="shared" si="594"/>
        <v>0</v>
      </c>
      <c r="AM1495" s="299">
        <f t="shared" si="595"/>
        <v>0</v>
      </c>
      <c r="AN1495" s="300">
        <f t="shared" si="596"/>
        <v>0</v>
      </c>
      <c r="AO1495" s="301">
        <f t="shared" si="597"/>
        <v>0</v>
      </c>
      <c r="AP1495" s="298">
        <f t="shared" si="598"/>
        <v>0</v>
      </c>
      <c r="AQ1495" s="299">
        <f t="shared" si="599"/>
        <v>0</v>
      </c>
      <c r="AR1495" s="300">
        <f t="shared" si="600"/>
        <v>0</v>
      </c>
      <c r="AS1495" s="301">
        <f t="shared" si="601"/>
        <v>0</v>
      </c>
      <c r="AT1495" s="298">
        <f t="shared" si="602"/>
        <v>0</v>
      </c>
      <c r="AU1495" s="299">
        <f t="shared" si="603"/>
        <v>0</v>
      </c>
      <c r="AV1495" s="300">
        <f t="shared" si="604"/>
        <v>0</v>
      </c>
      <c r="AW1495" s="301">
        <f t="shared" si="605"/>
        <v>0</v>
      </c>
      <c r="AX1495" s="298">
        <f t="shared" si="606"/>
        <v>0</v>
      </c>
      <c r="AY1495" s="299">
        <f t="shared" si="607"/>
        <v>0</v>
      </c>
      <c r="AZ1495" s="300">
        <f t="shared" si="608"/>
        <v>0</v>
      </c>
      <c r="BA1495" s="301">
        <f t="shared" si="609"/>
        <v>0</v>
      </c>
      <c r="BB1495" s="298">
        <f t="shared" si="610"/>
        <v>0</v>
      </c>
      <c r="BC1495" s="299">
        <f t="shared" si="611"/>
        <v>0</v>
      </c>
      <c r="BD1495" s="300">
        <f t="shared" si="612"/>
        <v>0</v>
      </c>
      <c r="BE1495" s="301">
        <f t="shared" si="613"/>
        <v>0</v>
      </c>
      <c r="BF1495" s="298">
        <f t="shared" si="614"/>
        <v>0</v>
      </c>
      <c r="BG1495" s="299">
        <f t="shared" si="615"/>
        <v>0</v>
      </c>
      <c r="BH1495" s="300">
        <f t="shared" si="616"/>
        <v>0</v>
      </c>
      <c r="BI1495" s="301">
        <f t="shared" si="617"/>
        <v>0</v>
      </c>
      <c r="BJ1495" s="298">
        <f t="shared" si="618"/>
        <v>0</v>
      </c>
      <c r="BK1495" s="299">
        <f t="shared" si="619"/>
        <v>0</v>
      </c>
      <c r="BL1495" s="300">
        <f t="shared" si="620"/>
        <v>0</v>
      </c>
      <c r="BM1495" s="301">
        <f t="shared" si="621"/>
        <v>0</v>
      </c>
      <c r="BN1495" s="298">
        <f t="shared" si="622"/>
        <v>0</v>
      </c>
      <c r="BO1495" s="299">
        <f t="shared" si="623"/>
        <v>0</v>
      </c>
      <c r="BP1495" s="300">
        <f t="shared" si="624"/>
        <v>0</v>
      </c>
      <c r="BQ1495" s="301">
        <f t="shared" si="625"/>
        <v>0</v>
      </c>
      <c r="BR1495" s="298">
        <f t="shared" si="626"/>
        <v>0</v>
      </c>
      <c r="BS1495" s="299">
        <f t="shared" si="627"/>
        <v>0</v>
      </c>
      <c r="BT1495" s="300">
        <f t="shared" si="628"/>
        <v>0</v>
      </c>
      <c r="BU1495" s="301">
        <f t="shared" si="629"/>
        <v>0</v>
      </c>
      <c r="BV1495" s="371">
        <f t="shared" si="630"/>
        <v>0</v>
      </c>
      <c r="BW1495" s="303">
        <f t="shared" si="631"/>
        <v>0</v>
      </c>
      <c r="BX1495" s="304" t="str">
        <f>IF(BW1495=0,"",
IF(SUM($BW$1436:BW1495)=1,BY1495,
IF($BW$1556&gt;SUM($BW$1436:BW1495),_xlfn.CONCAT(", ",BY1495),
IF($BW$1556=SUM($BW$1436:BW1495),_xlfn.CONCAT(" y ",BY1495)))))</f>
        <v/>
      </c>
      <c r="BY1495" s="231" t="s">
        <v>6271</v>
      </c>
      <c r="BZ1495" s="290">
        <f t="shared" si="632"/>
        <v>1</v>
      </c>
      <c r="CA1495" s="291" t="str">
        <f>IF(BZ1495=0,"",
IF(SUM($BZ$1436:BZ1495)=1,CB1495,
IF($BZ$1556&gt;SUM($BZ$1436:BZ1495),_xlfn.CONCAT(", ",CB1495),
IF($BZ$1556=SUM($BZ$1436:BZ1495),_xlfn.CONCAT(" y ",CB1495)))))</f>
        <v>, 60</v>
      </c>
      <c r="CB1495" s="222" t="s">
        <v>6271</v>
      </c>
      <c r="CC1495" s="378">
        <f t="shared" si="633"/>
        <v>0</v>
      </c>
      <c r="CD1495" s="379">
        <f t="shared" si="634"/>
        <v>0</v>
      </c>
      <c r="CE1495" s="380">
        <f t="shared" si="635"/>
        <v>0</v>
      </c>
    </row>
    <row r="1496" spans="1:83" ht="30" customHeight="1">
      <c r="A1496" s="6"/>
      <c r="B1496" s="5"/>
      <c r="C1496" s="85" t="s">
        <v>165</v>
      </c>
      <c r="D1496" s="732" t="str">
        <f>IF(CNGE_2024_M1_Secc1_Sub1!$D102="","",CNGE_2024_M1_Secc1_Sub1!$D102)</f>
        <v>CENTRO DE JUSTICIA PARA MUJERES DEL ESTADO DE VERACRUZ</v>
      </c>
      <c r="E1496" s="733"/>
      <c r="F1496" s="733"/>
      <c r="G1496" s="733"/>
      <c r="H1496" s="733"/>
      <c r="I1496" s="733"/>
      <c r="J1496" s="733"/>
      <c r="K1496" s="733"/>
      <c r="L1496" s="733"/>
      <c r="M1496" s="733"/>
      <c r="N1496" s="733"/>
      <c r="O1496" s="734"/>
      <c r="P1496" s="111"/>
      <c r="Q1496" s="111"/>
      <c r="R1496" s="111"/>
      <c r="S1496" s="111"/>
      <c r="T1496" s="111"/>
      <c r="U1496" s="111"/>
      <c r="V1496" s="111"/>
      <c r="W1496" s="111"/>
      <c r="X1496" s="111"/>
      <c r="Y1496" s="111"/>
      <c r="Z1496" s="111"/>
      <c r="AA1496" s="111"/>
      <c r="AB1496" s="111"/>
      <c r="AC1496" s="111"/>
      <c r="AD1496" s="111"/>
      <c r="AE1496" s="8"/>
      <c r="AG1496" s="269">
        <f t="shared" si="589"/>
        <v>1</v>
      </c>
      <c r="AH1496" s="298">
        <f t="shared" si="590"/>
        <v>0</v>
      </c>
      <c r="AI1496" s="299">
        <f t="shared" si="591"/>
        <v>0</v>
      </c>
      <c r="AJ1496" s="300">
        <f t="shared" si="592"/>
        <v>0</v>
      </c>
      <c r="AK1496" s="301">
        <f t="shared" si="593"/>
        <v>0</v>
      </c>
      <c r="AL1496" s="298">
        <f t="shared" si="594"/>
        <v>0</v>
      </c>
      <c r="AM1496" s="299">
        <f t="shared" si="595"/>
        <v>0</v>
      </c>
      <c r="AN1496" s="300">
        <f t="shared" si="596"/>
        <v>0</v>
      </c>
      <c r="AO1496" s="301">
        <f t="shared" si="597"/>
        <v>0</v>
      </c>
      <c r="AP1496" s="298">
        <f t="shared" si="598"/>
        <v>0</v>
      </c>
      <c r="AQ1496" s="299">
        <f t="shared" si="599"/>
        <v>0</v>
      </c>
      <c r="AR1496" s="300">
        <f t="shared" si="600"/>
        <v>0</v>
      </c>
      <c r="AS1496" s="301">
        <f t="shared" si="601"/>
        <v>0</v>
      </c>
      <c r="AT1496" s="298">
        <f t="shared" si="602"/>
        <v>0</v>
      </c>
      <c r="AU1496" s="299">
        <f t="shared" si="603"/>
        <v>0</v>
      </c>
      <c r="AV1496" s="300">
        <f t="shared" si="604"/>
        <v>0</v>
      </c>
      <c r="AW1496" s="301">
        <f t="shared" si="605"/>
        <v>0</v>
      </c>
      <c r="AX1496" s="298">
        <f t="shared" si="606"/>
        <v>0</v>
      </c>
      <c r="AY1496" s="299">
        <f t="shared" si="607"/>
        <v>0</v>
      </c>
      <c r="AZ1496" s="300">
        <f t="shared" si="608"/>
        <v>0</v>
      </c>
      <c r="BA1496" s="301">
        <f t="shared" si="609"/>
        <v>0</v>
      </c>
      <c r="BB1496" s="298">
        <f t="shared" si="610"/>
        <v>0</v>
      </c>
      <c r="BC1496" s="299">
        <f t="shared" si="611"/>
        <v>0</v>
      </c>
      <c r="BD1496" s="300">
        <f t="shared" si="612"/>
        <v>0</v>
      </c>
      <c r="BE1496" s="301">
        <f t="shared" si="613"/>
        <v>0</v>
      </c>
      <c r="BF1496" s="298">
        <f t="shared" si="614"/>
        <v>0</v>
      </c>
      <c r="BG1496" s="299">
        <f t="shared" si="615"/>
        <v>0</v>
      </c>
      <c r="BH1496" s="300">
        <f t="shared" si="616"/>
        <v>0</v>
      </c>
      <c r="BI1496" s="301">
        <f t="shared" si="617"/>
        <v>0</v>
      </c>
      <c r="BJ1496" s="298">
        <f t="shared" si="618"/>
        <v>0</v>
      </c>
      <c r="BK1496" s="299">
        <f t="shared" si="619"/>
        <v>0</v>
      </c>
      <c r="BL1496" s="300">
        <f t="shared" si="620"/>
        <v>0</v>
      </c>
      <c r="BM1496" s="301">
        <f t="shared" si="621"/>
        <v>0</v>
      </c>
      <c r="BN1496" s="298">
        <f t="shared" si="622"/>
        <v>0</v>
      </c>
      <c r="BO1496" s="299">
        <f t="shared" si="623"/>
        <v>0</v>
      </c>
      <c r="BP1496" s="300">
        <f t="shared" si="624"/>
        <v>0</v>
      </c>
      <c r="BQ1496" s="301">
        <f t="shared" si="625"/>
        <v>0</v>
      </c>
      <c r="BR1496" s="298">
        <f t="shared" si="626"/>
        <v>0</v>
      </c>
      <c r="BS1496" s="299">
        <f t="shared" si="627"/>
        <v>0</v>
      </c>
      <c r="BT1496" s="300">
        <f t="shared" si="628"/>
        <v>0</v>
      </c>
      <c r="BU1496" s="301">
        <f t="shared" si="629"/>
        <v>0</v>
      </c>
      <c r="BV1496" s="371">
        <f t="shared" si="630"/>
        <v>0</v>
      </c>
      <c r="BW1496" s="303">
        <f t="shared" si="631"/>
        <v>0</v>
      </c>
      <c r="BX1496" s="304" t="str">
        <f>IF(BW1496=0,"",
IF(SUM($BW$1436:BW1496)=1,BY1496,
IF($BW$1556&gt;SUM($BW$1436:BW1496),_xlfn.CONCAT(", ",BY1496),
IF($BW$1556=SUM($BW$1436:BW1496),_xlfn.CONCAT(" y ",BY1496)))))</f>
        <v/>
      </c>
      <c r="BY1496" s="231" t="s">
        <v>6272</v>
      </c>
      <c r="BZ1496" s="290">
        <f t="shared" si="632"/>
        <v>1</v>
      </c>
      <c r="CA1496" s="291" t="str">
        <f>IF(BZ1496=0,"",
IF(SUM($BZ$1436:BZ1496)=1,CB1496,
IF($BZ$1556&gt;SUM($BZ$1436:BZ1496),_xlfn.CONCAT(", ",CB1496),
IF($BZ$1556=SUM($BZ$1436:BZ1496),_xlfn.CONCAT(" y ",CB1496)))))</f>
        <v>, 61</v>
      </c>
      <c r="CB1496" s="222" t="s">
        <v>6272</v>
      </c>
      <c r="CC1496" s="378">
        <f t="shared" si="633"/>
        <v>0</v>
      </c>
      <c r="CD1496" s="379">
        <f t="shared" si="634"/>
        <v>0</v>
      </c>
      <c r="CE1496" s="380">
        <f t="shared" si="635"/>
        <v>0</v>
      </c>
    </row>
    <row r="1497" spans="1:83" ht="15" customHeight="1">
      <c r="A1497" s="6"/>
      <c r="B1497" s="5"/>
      <c r="C1497" s="85" t="s">
        <v>166</v>
      </c>
      <c r="D1497" s="732" t="str">
        <f>IF(CNGE_2024_M1_Secc1_Sub1!$D103="","",CNGE_2024_M1_Secc1_Sub1!$D103)</f>
        <v>INSTITUTO DE PENSIONES DEL ESTADO</v>
      </c>
      <c r="E1497" s="733"/>
      <c r="F1497" s="733"/>
      <c r="G1497" s="733"/>
      <c r="H1497" s="733"/>
      <c r="I1497" s="733"/>
      <c r="J1497" s="733"/>
      <c r="K1497" s="733"/>
      <c r="L1497" s="733"/>
      <c r="M1497" s="733"/>
      <c r="N1497" s="733"/>
      <c r="O1497" s="734"/>
      <c r="P1497" s="111"/>
      <c r="Q1497" s="111"/>
      <c r="R1497" s="111"/>
      <c r="S1497" s="111"/>
      <c r="T1497" s="111"/>
      <c r="U1497" s="111"/>
      <c r="V1497" s="111"/>
      <c r="W1497" s="111"/>
      <c r="X1497" s="111"/>
      <c r="Y1497" s="111"/>
      <c r="Z1497" s="111"/>
      <c r="AA1497" s="111"/>
      <c r="AB1497" s="111"/>
      <c r="AC1497" s="111"/>
      <c r="AD1497" s="111"/>
      <c r="AE1497" s="8"/>
      <c r="AG1497" s="269">
        <f t="shared" si="589"/>
        <v>1</v>
      </c>
      <c r="AH1497" s="298">
        <f t="shared" si="590"/>
        <v>0</v>
      </c>
      <c r="AI1497" s="299">
        <f t="shared" si="591"/>
        <v>0</v>
      </c>
      <c r="AJ1497" s="300">
        <f t="shared" si="592"/>
        <v>0</v>
      </c>
      <c r="AK1497" s="301">
        <f t="shared" si="593"/>
        <v>0</v>
      </c>
      <c r="AL1497" s="298">
        <f t="shared" si="594"/>
        <v>0</v>
      </c>
      <c r="AM1497" s="299">
        <f t="shared" si="595"/>
        <v>0</v>
      </c>
      <c r="AN1497" s="300">
        <f t="shared" si="596"/>
        <v>0</v>
      </c>
      <c r="AO1497" s="301">
        <f t="shared" si="597"/>
        <v>0</v>
      </c>
      <c r="AP1497" s="298">
        <f t="shared" si="598"/>
        <v>0</v>
      </c>
      <c r="AQ1497" s="299">
        <f t="shared" si="599"/>
        <v>0</v>
      </c>
      <c r="AR1497" s="300">
        <f t="shared" si="600"/>
        <v>0</v>
      </c>
      <c r="AS1497" s="301">
        <f t="shared" si="601"/>
        <v>0</v>
      </c>
      <c r="AT1497" s="298">
        <f t="shared" si="602"/>
        <v>0</v>
      </c>
      <c r="AU1497" s="299">
        <f t="shared" si="603"/>
        <v>0</v>
      </c>
      <c r="AV1497" s="300">
        <f t="shared" si="604"/>
        <v>0</v>
      </c>
      <c r="AW1497" s="301">
        <f t="shared" si="605"/>
        <v>0</v>
      </c>
      <c r="AX1497" s="298">
        <f t="shared" si="606"/>
        <v>0</v>
      </c>
      <c r="AY1497" s="299">
        <f t="shared" si="607"/>
        <v>0</v>
      </c>
      <c r="AZ1497" s="300">
        <f t="shared" si="608"/>
        <v>0</v>
      </c>
      <c r="BA1497" s="301">
        <f t="shared" si="609"/>
        <v>0</v>
      </c>
      <c r="BB1497" s="298">
        <f t="shared" si="610"/>
        <v>0</v>
      </c>
      <c r="BC1497" s="299">
        <f t="shared" si="611"/>
        <v>0</v>
      </c>
      <c r="BD1497" s="300">
        <f t="shared" si="612"/>
        <v>0</v>
      </c>
      <c r="BE1497" s="301">
        <f t="shared" si="613"/>
        <v>0</v>
      </c>
      <c r="BF1497" s="298">
        <f t="shared" si="614"/>
        <v>0</v>
      </c>
      <c r="BG1497" s="299">
        <f t="shared" si="615"/>
        <v>0</v>
      </c>
      <c r="BH1497" s="300">
        <f t="shared" si="616"/>
        <v>0</v>
      </c>
      <c r="BI1497" s="301">
        <f t="shared" si="617"/>
        <v>0</v>
      </c>
      <c r="BJ1497" s="298">
        <f t="shared" si="618"/>
        <v>0</v>
      </c>
      <c r="BK1497" s="299">
        <f t="shared" si="619"/>
        <v>0</v>
      </c>
      <c r="BL1497" s="300">
        <f t="shared" si="620"/>
        <v>0</v>
      </c>
      <c r="BM1497" s="301">
        <f t="shared" si="621"/>
        <v>0</v>
      </c>
      <c r="BN1497" s="298">
        <f t="shared" si="622"/>
        <v>0</v>
      </c>
      <c r="BO1497" s="299">
        <f t="shared" si="623"/>
        <v>0</v>
      </c>
      <c r="BP1497" s="300">
        <f t="shared" si="624"/>
        <v>0</v>
      </c>
      <c r="BQ1497" s="301">
        <f t="shared" si="625"/>
        <v>0</v>
      </c>
      <c r="BR1497" s="298">
        <f t="shared" si="626"/>
        <v>0</v>
      </c>
      <c r="BS1497" s="299">
        <f t="shared" si="627"/>
        <v>0</v>
      </c>
      <c r="BT1497" s="300">
        <f t="shared" si="628"/>
        <v>0</v>
      </c>
      <c r="BU1497" s="301">
        <f t="shared" si="629"/>
        <v>0</v>
      </c>
      <c r="BV1497" s="371">
        <f t="shared" si="630"/>
        <v>0</v>
      </c>
      <c r="BW1497" s="303">
        <f t="shared" si="631"/>
        <v>0</v>
      </c>
      <c r="BX1497" s="304" t="str">
        <f>IF(BW1497=0,"",
IF(SUM($BW$1436:BW1497)=1,BY1497,
IF($BW$1556&gt;SUM($BW$1436:BW1497),_xlfn.CONCAT(", ",BY1497),
IF($BW$1556=SUM($BW$1436:BW1497),_xlfn.CONCAT(" y ",BY1497)))))</f>
        <v/>
      </c>
      <c r="BY1497" s="231" t="s">
        <v>6273</v>
      </c>
      <c r="BZ1497" s="290">
        <f t="shared" si="632"/>
        <v>1</v>
      </c>
      <c r="CA1497" s="291" t="str">
        <f>IF(BZ1497=0,"",
IF(SUM($BZ$1436:BZ1497)=1,CB1497,
IF($BZ$1556&gt;SUM($BZ$1436:BZ1497),_xlfn.CONCAT(", ",CB1497),
IF($BZ$1556=SUM($BZ$1436:BZ1497),_xlfn.CONCAT(" y ",CB1497)))))</f>
        <v>, 62</v>
      </c>
      <c r="CB1497" s="222" t="s">
        <v>6273</v>
      </c>
      <c r="CC1497" s="378">
        <f t="shared" si="633"/>
        <v>0</v>
      </c>
      <c r="CD1497" s="379">
        <f t="shared" si="634"/>
        <v>0</v>
      </c>
      <c r="CE1497" s="380">
        <f t="shared" si="635"/>
        <v>0</v>
      </c>
    </row>
    <row r="1498" spans="1:83" ht="15" customHeight="1">
      <c r="A1498" s="6"/>
      <c r="B1498" s="5"/>
      <c r="C1498" s="85" t="s">
        <v>167</v>
      </c>
      <c r="D1498" s="732" t="str">
        <f>IF(CNGE_2024_M1_Secc1_Sub1!$D104="","",CNGE_2024_M1_Secc1_Sub1!$D104)</f>
        <v>COMISION DEL AGUA DEL ESTADO DE VERACRUZ</v>
      </c>
      <c r="E1498" s="733"/>
      <c r="F1498" s="733"/>
      <c r="G1498" s="733"/>
      <c r="H1498" s="733"/>
      <c r="I1498" s="733"/>
      <c r="J1498" s="733"/>
      <c r="K1498" s="733"/>
      <c r="L1498" s="733"/>
      <c r="M1498" s="733"/>
      <c r="N1498" s="733"/>
      <c r="O1498" s="734"/>
      <c r="P1498" s="111"/>
      <c r="Q1498" s="111"/>
      <c r="R1498" s="111"/>
      <c r="S1498" s="111"/>
      <c r="T1498" s="111"/>
      <c r="U1498" s="111"/>
      <c r="V1498" s="111"/>
      <c r="W1498" s="111"/>
      <c r="X1498" s="111"/>
      <c r="Y1498" s="111"/>
      <c r="Z1498" s="111"/>
      <c r="AA1498" s="111"/>
      <c r="AB1498" s="111"/>
      <c r="AC1498" s="111"/>
      <c r="AD1498" s="111"/>
      <c r="AE1498" s="8"/>
      <c r="AG1498" s="269">
        <f t="shared" si="589"/>
        <v>1</v>
      </c>
      <c r="AH1498" s="298">
        <f t="shared" si="590"/>
        <v>0</v>
      </c>
      <c r="AI1498" s="299">
        <f t="shared" si="591"/>
        <v>0</v>
      </c>
      <c r="AJ1498" s="300">
        <f t="shared" si="592"/>
        <v>0</v>
      </c>
      <c r="AK1498" s="301">
        <f t="shared" si="593"/>
        <v>0</v>
      </c>
      <c r="AL1498" s="298">
        <f t="shared" si="594"/>
        <v>0</v>
      </c>
      <c r="AM1498" s="299">
        <f t="shared" si="595"/>
        <v>0</v>
      </c>
      <c r="AN1498" s="300">
        <f t="shared" si="596"/>
        <v>0</v>
      </c>
      <c r="AO1498" s="301">
        <f t="shared" si="597"/>
        <v>0</v>
      </c>
      <c r="AP1498" s="298">
        <f t="shared" si="598"/>
        <v>0</v>
      </c>
      <c r="AQ1498" s="299">
        <f t="shared" si="599"/>
        <v>0</v>
      </c>
      <c r="AR1498" s="300">
        <f t="shared" si="600"/>
        <v>0</v>
      </c>
      <c r="AS1498" s="301">
        <f t="shared" si="601"/>
        <v>0</v>
      </c>
      <c r="AT1498" s="298">
        <f t="shared" si="602"/>
        <v>0</v>
      </c>
      <c r="AU1498" s="299">
        <f t="shared" si="603"/>
        <v>0</v>
      </c>
      <c r="AV1498" s="300">
        <f t="shared" si="604"/>
        <v>0</v>
      </c>
      <c r="AW1498" s="301">
        <f t="shared" si="605"/>
        <v>0</v>
      </c>
      <c r="AX1498" s="298">
        <f t="shared" si="606"/>
        <v>0</v>
      </c>
      <c r="AY1498" s="299">
        <f t="shared" si="607"/>
        <v>0</v>
      </c>
      <c r="AZ1498" s="300">
        <f t="shared" si="608"/>
        <v>0</v>
      </c>
      <c r="BA1498" s="301">
        <f t="shared" si="609"/>
        <v>0</v>
      </c>
      <c r="BB1498" s="298">
        <f t="shared" si="610"/>
        <v>0</v>
      </c>
      <c r="BC1498" s="299">
        <f t="shared" si="611"/>
        <v>0</v>
      </c>
      <c r="BD1498" s="300">
        <f t="shared" si="612"/>
        <v>0</v>
      </c>
      <c r="BE1498" s="301">
        <f t="shared" si="613"/>
        <v>0</v>
      </c>
      <c r="BF1498" s="298">
        <f t="shared" si="614"/>
        <v>0</v>
      </c>
      <c r="BG1498" s="299">
        <f t="shared" si="615"/>
        <v>0</v>
      </c>
      <c r="BH1498" s="300">
        <f t="shared" si="616"/>
        <v>0</v>
      </c>
      <c r="BI1498" s="301">
        <f t="shared" si="617"/>
        <v>0</v>
      </c>
      <c r="BJ1498" s="298">
        <f t="shared" si="618"/>
        <v>0</v>
      </c>
      <c r="BK1498" s="299">
        <f t="shared" si="619"/>
        <v>0</v>
      </c>
      <c r="BL1498" s="300">
        <f t="shared" si="620"/>
        <v>0</v>
      </c>
      <c r="BM1498" s="301">
        <f t="shared" si="621"/>
        <v>0</v>
      </c>
      <c r="BN1498" s="298">
        <f t="shared" si="622"/>
        <v>0</v>
      </c>
      <c r="BO1498" s="299">
        <f t="shared" si="623"/>
        <v>0</v>
      </c>
      <c r="BP1498" s="300">
        <f t="shared" si="624"/>
        <v>0</v>
      </c>
      <c r="BQ1498" s="301">
        <f t="shared" si="625"/>
        <v>0</v>
      </c>
      <c r="BR1498" s="298">
        <f t="shared" si="626"/>
        <v>0</v>
      </c>
      <c r="BS1498" s="299">
        <f t="shared" si="627"/>
        <v>0</v>
      </c>
      <c r="BT1498" s="300">
        <f t="shared" si="628"/>
        <v>0</v>
      </c>
      <c r="BU1498" s="301">
        <f t="shared" si="629"/>
        <v>0</v>
      </c>
      <c r="BV1498" s="371">
        <f t="shared" si="630"/>
        <v>0</v>
      </c>
      <c r="BW1498" s="303">
        <f t="shared" si="631"/>
        <v>0</v>
      </c>
      <c r="BX1498" s="304" t="str">
        <f>IF(BW1498=0,"",
IF(SUM($BW$1436:BW1498)=1,BY1498,
IF($BW$1556&gt;SUM($BW$1436:BW1498),_xlfn.CONCAT(", ",BY1498),
IF($BW$1556=SUM($BW$1436:BW1498),_xlfn.CONCAT(" y ",BY1498)))))</f>
        <v/>
      </c>
      <c r="BY1498" s="231" t="s">
        <v>6274</v>
      </c>
      <c r="BZ1498" s="290">
        <f t="shared" si="632"/>
        <v>1</v>
      </c>
      <c r="CA1498" s="291" t="str">
        <f>IF(BZ1498=0,"",
IF(SUM($BZ$1436:BZ1498)=1,CB1498,
IF($BZ$1556&gt;SUM($BZ$1436:BZ1498),_xlfn.CONCAT(", ",CB1498),
IF($BZ$1556=SUM($BZ$1436:BZ1498),_xlfn.CONCAT(" y ",CB1498)))))</f>
        <v>, 63</v>
      </c>
      <c r="CB1498" s="222" t="s">
        <v>6274</v>
      </c>
      <c r="CC1498" s="378">
        <f t="shared" si="633"/>
        <v>0</v>
      </c>
      <c r="CD1498" s="379">
        <f t="shared" si="634"/>
        <v>0</v>
      </c>
      <c r="CE1498" s="380">
        <f t="shared" si="635"/>
        <v>0</v>
      </c>
    </row>
    <row r="1499" spans="1:83" ht="15" customHeight="1">
      <c r="A1499" s="6"/>
      <c r="B1499" s="5"/>
      <c r="C1499" s="85" t="s">
        <v>168</v>
      </c>
      <c r="D1499" s="732" t="str">
        <f>IF(CNGE_2024_M1_Secc1_Sub1!$D105="","",CNGE_2024_M1_Secc1_Sub1!$D105)</f>
        <v>RADIOTELEVISION DE VERACRUZ</v>
      </c>
      <c r="E1499" s="733"/>
      <c r="F1499" s="733"/>
      <c r="G1499" s="733"/>
      <c r="H1499" s="733"/>
      <c r="I1499" s="733"/>
      <c r="J1499" s="733"/>
      <c r="K1499" s="733"/>
      <c r="L1499" s="733"/>
      <c r="M1499" s="733"/>
      <c r="N1499" s="733"/>
      <c r="O1499" s="734"/>
      <c r="P1499" s="111"/>
      <c r="Q1499" s="111"/>
      <c r="R1499" s="111"/>
      <c r="S1499" s="111"/>
      <c r="T1499" s="111"/>
      <c r="U1499" s="111"/>
      <c r="V1499" s="111"/>
      <c r="W1499" s="111"/>
      <c r="X1499" s="111"/>
      <c r="Y1499" s="111"/>
      <c r="Z1499" s="111"/>
      <c r="AA1499" s="111"/>
      <c r="AB1499" s="111"/>
      <c r="AC1499" s="111"/>
      <c r="AD1499" s="111"/>
      <c r="AE1499" s="8"/>
      <c r="AG1499" s="269">
        <f t="shared" si="589"/>
        <v>1</v>
      </c>
      <c r="AH1499" s="298">
        <f t="shared" si="590"/>
        <v>0</v>
      </c>
      <c r="AI1499" s="299">
        <f t="shared" si="591"/>
        <v>0</v>
      </c>
      <c r="AJ1499" s="300">
        <f t="shared" si="592"/>
        <v>0</v>
      </c>
      <c r="AK1499" s="301">
        <f t="shared" si="593"/>
        <v>0</v>
      </c>
      <c r="AL1499" s="298">
        <f t="shared" si="594"/>
        <v>0</v>
      </c>
      <c r="AM1499" s="299">
        <f t="shared" si="595"/>
        <v>0</v>
      </c>
      <c r="AN1499" s="300">
        <f t="shared" si="596"/>
        <v>0</v>
      </c>
      <c r="AO1499" s="301">
        <f t="shared" si="597"/>
        <v>0</v>
      </c>
      <c r="AP1499" s="298">
        <f t="shared" si="598"/>
        <v>0</v>
      </c>
      <c r="AQ1499" s="299">
        <f t="shared" si="599"/>
        <v>0</v>
      </c>
      <c r="AR1499" s="300">
        <f t="shared" si="600"/>
        <v>0</v>
      </c>
      <c r="AS1499" s="301">
        <f t="shared" si="601"/>
        <v>0</v>
      </c>
      <c r="AT1499" s="298">
        <f t="shared" si="602"/>
        <v>0</v>
      </c>
      <c r="AU1499" s="299">
        <f t="shared" si="603"/>
        <v>0</v>
      </c>
      <c r="AV1499" s="300">
        <f t="shared" si="604"/>
        <v>0</v>
      </c>
      <c r="AW1499" s="301">
        <f t="shared" si="605"/>
        <v>0</v>
      </c>
      <c r="AX1499" s="298">
        <f t="shared" si="606"/>
        <v>0</v>
      </c>
      <c r="AY1499" s="299">
        <f t="shared" si="607"/>
        <v>0</v>
      </c>
      <c r="AZ1499" s="300">
        <f t="shared" si="608"/>
        <v>0</v>
      </c>
      <c r="BA1499" s="301">
        <f t="shared" si="609"/>
        <v>0</v>
      </c>
      <c r="BB1499" s="298">
        <f t="shared" si="610"/>
        <v>0</v>
      </c>
      <c r="BC1499" s="299">
        <f t="shared" si="611"/>
        <v>0</v>
      </c>
      <c r="BD1499" s="300">
        <f t="shared" si="612"/>
        <v>0</v>
      </c>
      <c r="BE1499" s="301">
        <f t="shared" si="613"/>
        <v>0</v>
      </c>
      <c r="BF1499" s="298">
        <f t="shared" si="614"/>
        <v>0</v>
      </c>
      <c r="BG1499" s="299">
        <f t="shared" si="615"/>
        <v>0</v>
      </c>
      <c r="BH1499" s="300">
        <f t="shared" si="616"/>
        <v>0</v>
      </c>
      <c r="BI1499" s="301">
        <f t="shared" si="617"/>
        <v>0</v>
      </c>
      <c r="BJ1499" s="298">
        <f t="shared" si="618"/>
        <v>0</v>
      </c>
      <c r="BK1499" s="299">
        <f t="shared" si="619"/>
        <v>0</v>
      </c>
      <c r="BL1499" s="300">
        <f t="shared" si="620"/>
        <v>0</v>
      </c>
      <c r="BM1499" s="301">
        <f t="shared" si="621"/>
        <v>0</v>
      </c>
      <c r="BN1499" s="298">
        <f t="shared" si="622"/>
        <v>0</v>
      </c>
      <c r="BO1499" s="299">
        <f t="shared" si="623"/>
        <v>0</v>
      </c>
      <c r="BP1499" s="300">
        <f t="shared" si="624"/>
        <v>0</v>
      </c>
      <c r="BQ1499" s="301">
        <f t="shared" si="625"/>
        <v>0</v>
      </c>
      <c r="BR1499" s="298">
        <f t="shared" si="626"/>
        <v>0</v>
      </c>
      <c r="BS1499" s="299">
        <f t="shared" si="627"/>
        <v>0</v>
      </c>
      <c r="BT1499" s="300">
        <f t="shared" si="628"/>
        <v>0</v>
      </c>
      <c r="BU1499" s="301">
        <f t="shared" si="629"/>
        <v>0</v>
      </c>
      <c r="BV1499" s="371">
        <f t="shared" si="630"/>
        <v>0</v>
      </c>
      <c r="BW1499" s="303">
        <f t="shared" si="631"/>
        <v>0</v>
      </c>
      <c r="BX1499" s="304" t="str">
        <f>IF(BW1499=0,"",
IF(SUM($BW$1436:BW1499)=1,BY1499,
IF($BW$1556&gt;SUM($BW$1436:BW1499),_xlfn.CONCAT(", ",BY1499),
IF($BW$1556=SUM($BW$1436:BW1499),_xlfn.CONCAT(" y ",BY1499)))))</f>
        <v/>
      </c>
      <c r="BY1499" s="231" t="s">
        <v>6275</v>
      </c>
      <c r="BZ1499" s="290">
        <f t="shared" si="632"/>
        <v>1</v>
      </c>
      <c r="CA1499" s="291" t="str">
        <f>IF(BZ1499=0,"",
IF(SUM($BZ$1436:BZ1499)=1,CB1499,
IF($BZ$1556&gt;SUM($BZ$1436:BZ1499),_xlfn.CONCAT(", ",CB1499),
IF($BZ$1556=SUM($BZ$1436:BZ1499),_xlfn.CONCAT(" y ",CB1499)))))</f>
        <v>, 64</v>
      </c>
      <c r="CB1499" s="222" t="s">
        <v>6275</v>
      </c>
      <c r="CC1499" s="378">
        <f t="shared" si="633"/>
        <v>0</v>
      </c>
      <c r="CD1499" s="379">
        <f t="shared" si="634"/>
        <v>0</v>
      </c>
      <c r="CE1499" s="380">
        <f t="shared" si="635"/>
        <v>0</v>
      </c>
    </row>
    <row r="1500" spans="1:83" ht="30" customHeight="1">
      <c r="A1500" s="6"/>
      <c r="B1500" s="5"/>
      <c r="C1500" s="85" t="s">
        <v>169</v>
      </c>
      <c r="D1500" s="732" t="str">
        <f>IF(CNGE_2024_M1_Secc1_Sub1!$D106="","",CNGE_2024_M1_Secc1_Sub1!$D106)</f>
        <v>SECRETARIA EJECUTIVA DEL SISTEMA ESTATAL ANTICORRUPCION</v>
      </c>
      <c r="E1500" s="733"/>
      <c r="F1500" s="733"/>
      <c r="G1500" s="733"/>
      <c r="H1500" s="733"/>
      <c r="I1500" s="733"/>
      <c r="J1500" s="733"/>
      <c r="K1500" s="733"/>
      <c r="L1500" s="733"/>
      <c r="M1500" s="733"/>
      <c r="N1500" s="733"/>
      <c r="O1500" s="734"/>
      <c r="P1500" s="111"/>
      <c r="Q1500" s="111"/>
      <c r="R1500" s="111"/>
      <c r="S1500" s="111"/>
      <c r="T1500" s="111"/>
      <c r="U1500" s="111"/>
      <c r="V1500" s="111"/>
      <c r="W1500" s="111"/>
      <c r="X1500" s="111"/>
      <c r="Y1500" s="111"/>
      <c r="Z1500" s="111"/>
      <c r="AA1500" s="111"/>
      <c r="AB1500" s="111"/>
      <c r="AC1500" s="111"/>
      <c r="AD1500" s="111"/>
      <c r="AE1500" s="8"/>
      <c r="AG1500" s="269">
        <f t="shared" si="589"/>
        <v>1</v>
      </c>
      <c r="AH1500" s="298">
        <f t="shared" si="590"/>
        <v>0</v>
      </c>
      <c r="AI1500" s="299">
        <f t="shared" si="591"/>
        <v>0</v>
      </c>
      <c r="AJ1500" s="300">
        <f t="shared" si="592"/>
        <v>0</v>
      </c>
      <c r="AK1500" s="301">
        <f t="shared" si="593"/>
        <v>0</v>
      </c>
      <c r="AL1500" s="298">
        <f t="shared" si="594"/>
        <v>0</v>
      </c>
      <c r="AM1500" s="299">
        <f t="shared" si="595"/>
        <v>0</v>
      </c>
      <c r="AN1500" s="300">
        <f t="shared" si="596"/>
        <v>0</v>
      </c>
      <c r="AO1500" s="301">
        <f t="shared" si="597"/>
        <v>0</v>
      </c>
      <c r="AP1500" s="298">
        <f t="shared" si="598"/>
        <v>0</v>
      </c>
      <c r="AQ1500" s="299">
        <f t="shared" si="599"/>
        <v>0</v>
      </c>
      <c r="AR1500" s="300">
        <f t="shared" si="600"/>
        <v>0</v>
      </c>
      <c r="AS1500" s="301">
        <f t="shared" si="601"/>
        <v>0</v>
      </c>
      <c r="AT1500" s="298">
        <f t="shared" si="602"/>
        <v>0</v>
      </c>
      <c r="AU1500" s="299">
        <f t="shared" si="603"/>
        <v>0</v>
      </c>
      <c r="AV1500" s="300">
        <f t="shared" si="604"/>
        <v>0</v>
      </c>
      <c r="AW1500" s="301">
        <f t="shared" si="605"/>
        <v>0</v>
      </c>
      <c r="AX1500" s="298">
        <f t="shared" si="606"/>
        <v>0</v>
      </c>
      <c r="AY1500" s="299">
        <f t="shared" si="607"/>
        <v>0</v>
      </c>
      <c r="AZ1500" s="300">
        <f t="shared" si="608"/>
        <v>0</v>
      </c>
      <c r="BA1500" s="301">
        <f t="shared" si="609"/>
        <v>0</v>
      </c>
      <c r="BB1500" s="298">
        <f t="shared" si="610"/>
        <v>0</v>
      </c>
      <c r="BC1500" s="299">
        <f t="shared" si="611"/>
        <v>0</v>
      </c>
      <c r="BD1500" s="300">
        <f t="shared" si="612"/>
        <v>0</v>
      </c>
      <c r="BE1500" s="301">
        <f t="shared" si="613"/>
        <v>0</v>
      </c>
      <c r="BF1500" s="298">
        <f t="shared" si="614"/>
        <v>0</v>
      </c>
      <c r="BG1500" s="299">
        <f t="shared" si="615"/>
        <v>0</v>
      </c>
      <c r="BH1500" s="300">
        <f t="shared" si="616"/>
        <v>0</v>
      </c>
      <c r="BI1500" s="301">
        <f t="shared" si="617"/>
        <v>0</v>
      </c>
      <c r="BJ1500" s="298">
        <f t="shared" si="618"/>
        <v>0</v>
      </c>
      <c r="BK1500" s="299">
        <f t="shared" si="619"/>
        <v>0</v>
      </c>
      <c r="BL1500" s="300">
        <f t="shared" si="620"/>
        <v>0</v>
      </c>
      <c r="BM1500" s="301">
        <f t="shared" si="621"/>
        <v>0</v>
      </c>
      <c r="BN1500" s="298">
        <f t="shared" si="622"/>
        <v>0</v>
      </c>
      <c r="BO1500" s="299">
        <f t="shared" si="623"/>
        <v>0</v>
      </c>
      <c r="BP1500" s="300">
        <f t="shared" si="624"/>
        <v>0</v>
      </c>
      <c r="BQ1500" s="301">
        <f t="shared" si="625"/>
        <v>0</v>
      </c>
      <c r="BR1500" s="298">
        <f t="shared" si="626"/>
        <v>0</v>
      </c>
      <c r="BS1500" s="299">
        <f t="shared" si="627"/>
        <v>0</v>
      </c>
      <c r="BT1500" s="300">
        <f t="shared" si="628"/>
        <v>0</v>
      </c>
      <c r="BU1500" s="301">
        <f t="shared" si="629"/>
        <v>0</v>
      </c>
      <c r="BV1500" s="371">
        <f t="shared" si="630"/>
        <v>0</v>
      </c>
      <c r="BW1500" s="303">
        <f t="shared" si="631"/>
        <v>0</v>
      </c>
      <c r="BX1500" s="304" t="str">
        <f>IF(BW1500=0,"",
IF(SUM($BW$1436:BW1500)=1,BY1500,
IF($BW$1556&gt;SUM($BW$1436:BW1500),_xlfn.CONCAT(", ",BY1500),
IF($BW$1556=SUM($BW$1436:BW1500),_xlfn.CONCAT(" y ",BY1500)))))</f>
        <v/>
      </c>
      <c r="BY1500" s="231" t="s">
        <v>6276</v>
      </c>
      <c r="BZ1500" s="290">
        <f t="shared" si="632"/>
        <v>1</v>
      </c>
      <c r="CA1500" s="291" t="str">
        <f>IF(BZ1500=0,"",
IF(SUM($BZ$1436:BZ1500)=1,CB1500,
IF($BZ$1556&gt;SUM($BZ$1436:BZ1500),_xlfn.CONCAT(", ",CB1500),
IF($BZ$1556=SUM($BZ$1436:BZ1500),_xlfn.CONCAT(" y ",CB1500)))))</f>
        <v>, 65</v>
      </c>
      <c r="CB1500" s="222" t="s">
        <v>6276</v>
      </c>
      <c r="CC1500" s="378">
        <f t="shared" si="633"/>
        <v>0</v>
      </c>
      <c r="CD1500" s="379">
        <f t="shared" si="634"/>
        <v>0</v>
      </c>
      <c r="CE1500" s="380">
        <f t="shared" si="635"/>
        <v>0</v>
      </c>
    </row>
    <row r="1501" spans="1:83" ht="30" customHeight="1">
      <c r="A1501" s="6"/>
      <c r="B1501" s="5"/>
      <c r="C1501" s="85" t="s">
        <v>170</v>
      </c>
      <c r="D1501" s="732" t="str">
        <f>IF(CNGE_2024_M1_Secc1_Sub1!$D107="","",CNGE_2024_M1_Secc1_Sub1!$D107)</f>
        <v>INSTITUTO DE LA POLICIA AUXILIAR Y PROTECCION PATRIMONIAL</v>
      </c>
      <c r="E1501" s="733"/>
      <c r="F1501" s="733"/>
      <c r="G1501" s="733"/>
      <c r="H1501" s="733"/>
      <c r="I1501" s="733"/>
      <c r="J1501" s="733"/>
      <c r="K1501" s="733"/>
      <c r="L1501" s="733"/>
      <c r="M1501" s="733"/>
      <c r="N1501" s="733"/>
      <c r="O1501" s="734"/>
      <c r="P1501" s="111"/>
      <c r="Q1501" s="111"/>
      <c r="R1501" s="111"/>
      <c r="S1501" s="111"/>
      <c r="T1501" s="111"/>
      <c r="U1501" s="111"/>
      <c r="V1501" s="111"/>
      <c r="W1501" s="111"/>
      <c r="X1501" s="111"/>
      <c r="Y1501" s="111"/>
      <c r="Z1501" s="111"/>
      <c r="AA1501" s="111"/>
      <c r="AB1501" s="111"/>
      <c r="AC1501" s="111"/>
      <c r="AD1501" s="111"/>
      <c r="AE1501" s="8"/>
      <c r="AG1501" s="269">
        <f t="shared" ref="AG1501:AG1555" si="636">IF(AND(COUNTBLANK(D1501)=1,COUNTA(P1501:AD1501,P1627:AD1627)=0),0,IF(AND(COUNTBLANK(D1501)=0,COUNTA(P1501:AD1501,P1627:AD1627)=30),0,1))</f>
        <v>1</v>
      </c>
      <c r="AH1501" s="298">
        <f t="shared" ref="AH1501:AH1555" si="637">P1501</f>
        <v>0</v>
      </c>
      <c r="AI1501" s="299">
        <f t="shared" ref="AI1501:AI1555" si="638">COUNTIF(Q1501:R1501,"NS")</f>
        <v>0</v>
      </c>
      <c r="AJ1501" s="300">
        <f t="shared" ref="AJ1501:AJ1555" si="639">SUM(Q1501:R1501)</f>
        <v>0</v>
      </c>
      <c r="AK1501" s="301">
        <f t="shared" ref="AK1501:AK1555" si="640">IF(OR(AND(AH1501=0, AI1501&gt;0),AND(AH1501="NS", AJ1501&gt;0), AND(AH1501="NS", AI1501=0, AJ1501=0)), 1, IF(OR(AND(AH1501&gt;0, AI1501&gt;1,AH1501&gt;AJ1501), AND(AH1501="NS", AI1501=2), AND(AH1501="NS", AJ1501=0, AI1501&gt;0), AH1501=AJ1501), 0, 1))</f>
        <v>0</v>
      </c>
      <c r="AL1501" s="298">
        <f t="shared" ref="AL1501:AL1555" si="641">S1501</f>
        <v>0</v>
      </c>
      <c r="AM1501" s="299">
        <f t="shared" ref="AM1501:AM1555" si="642">COUNTIF(T1501:U1501,"NS")</f>
        <v>0</v>
      </c>
      <c r="AN1501" s="300">
        <f t="shared" ref="AN1501:AN1555" si="643">SUM(T1501:U1501)</f>
        <v>0</v>
      </c>
      <c r="AO1501" s="301">
        <f t="shared" ref="AO1501:AO1555" si="644">IF(OR(AND(AL1501=0, AM1501&gt;0),AND(AL1501="NS", AN1501&gt;0), AND(AL1501="NS", AM1501=0, AN1501=0)), 1, IF(OR(AND(AL1501&gt;0, AM1501&gt;1,AL1501&gt;AN1501), AND(AL1501="NS", AM1501=2), AND(AL1501="NS", AN1501=0, AM1501&gt;0), AL1501=AN1501), 0, 1))</f>
        <v>0</v>
      </c>
      <c r="AP1501" s="298">
        <f t="shared" ref="AP1501:AP1555" si="645">V1501</f>
        <v>0</v>
      </c>
      <c r="AQ1501" s="299">
        <f t="shared" ref="AQ1501:AQ1555" si="646">COUNTIF(W1501:X1501,"NS")</f>
        <v>0</v>
      </c>
      <c r="AR1501" s="300">
        <f t="shared" ref="AR1501:AR1555" si="647">SUM(W1501:X1501)</f>
        <v>0</v>
      </c>
      <c r="AS1501" s="301">
        <f t="shared" ref="AS1501:AS1555" si="648">IF(OR(AND(AP1501=0, AQ1501&gt;0),AND(AP1501="NS", AR1501&gt;0), AND(AP1501="NS", AQ1501=0, AR1501=0)), 1, IF(OR(AND(AP1501&gt;0, AQ1501&gt;1,AP1501&gt;AR1501), AND(AP1501="NS", AQ1501=2), AND(AP1501="NS", AR1501=0, AQ1501&gt;0), AP1501=AR1501), 0, 1))</f>
        <v>0</v>
      </c>
      <c r="AT1501" s="298">
        <f t="shared" ref="AT1501:AT1555" si="649">Y1501</f>
        <v>0</v>
      </c>
      <c r="AU1501" s="299">
        <f t="shared" ref="AU1501:AU1555" si="650">COUNTIF(Z1501:AA1501,"NS")</f>
        <v>0</v>
      </c>
      <c r="AV1501" s="300">
        <f t="shared" ref="AV1501:AV1555" si="651">SUM(Z1501:AA1501)</f>
        <v>0</v>
      </c>
      <c r="AW1501" s="301">
        <f t="shared" ref="AW1501:AW1555" si="652">IF(OR(AND(AT1501=0, AU1501&gt;0),AND(AT1501="NS", AV1501&gt;0), AND(AT1501="NS", AU1501=0, AV1501=0)), 1, IF(OR(AND(AT1501&gt;0, AU1501&gt;1,AT1501&gt;AV1501), AND(AT1501="NS", AU1501=2), AND(AT1501="NS", AV1501=0, AU1501&gt;0), AT1501=AV1501), 0, 1))</f>
        <v>0</v>
      </c>
      <c r="AX1501" s="298">
        <f t="shared" ref="AX1501:AX1555" si="653">AB1501</f>
        <v>0</v>
      </c>
      <c r="AY1501" s="299">
        <f t="shared" ref="AY1501:AY1555" si="654">COUNTIF(AC1501:AD1501,"NS")</f>
        <v>0</v>
      </c>
      <c r="AZ1501" s="300">
        <f t="shared" ref="AZ1501:AZ1555" si="655">SUM(AC1501:AD1501)</f>
        <v>0</v>
      </c>
      <c r="BA1501" s="301">
        <f t="shared" ref="BA1501:BA1555" si="656">IF(OR(AND(AX1501=0, AY1501&gt;0),AND(AX1501="NS", AZ1501&gt;0), AND(AX1501="NS", AY1501=0, AZ1501=0)), 1, IF(OR(AND(AX1501&gt;0, AY1501&gt;1,AX1501&gt;AZ1501), AND(AX1501="NS", AY1501=2), AND(AX1501="NS", AZ1501=0, AY1501&gt;0), AX1501=AZ1501), 0, 1))</f>
        <v>0</v>
      </c>
      <c r="BB1501" s="298">
        <f t="shared" ref="BB1501:BB1555" si="657">P1627</f>
        <v>0</v>
      </c>
      <c r="BC1501" s="299">
        <f t="shared" ref="BC1501:BC1555" si="658">COUNTIF(Q1627:R1627,"NS")</f>
        <v>0</v>
      </c>
      <c r="BD1501" s="300">
        <f t="shared" ref="BD1501:BD1555" si="659">SUM(Q1627:R1627)</f>
        <v>0</v>
      </c>
      <c r="BE1501" s="301">
        <f t="shared" ref="BE1501:BE1555" si="660">IF(OR(AND(BB1501=0, BC1501&gt;0),AND(BB1501="NS", BD1501&gt;0), AND(BB1501="NS", BC1501=0, BD1501=0)), 1, IF(OR(AND(BB1501&gt;0, BC1501&gt;1,BB1501&gt;BD1501), AND(BB1501="NS", BC1501=2), AND(BB1501="NS", BD1501=0, BC1501&gt;0), BB1501=BD1501), 0, 1))</f>
        <v>0</v>
      </c>
      <c r="BF1501" s="298">
        <f t="shared" ref="BF1501:BF1555" si="661">S1627</f>
        <v>0</v>
      </c>
      <c r="BG1501" s="299">
        <f t="shared" ref="BG1501:BG1555" si="662">COUNTIF(T1627:U1627,"NS")</f>
        <v>0</v>
      </c>
      <c r="BH1501" s="300">
        <f t="shared" ref="BH1501:BH1555" si="663">SUM(T1627:U1627)</f>
        <v>0</v>
      </c>
      <c r="BI1501" s="301">
        <f t="shared" ref="BI1501:BI1555" si="664">IF(OR(AND(BF1501=0, BG1501&gt;0),AND(BF1501="NS", BH1501&gt;0), AND(BF1501="NS", BG1501=0, BH1501=0)), 1, IF(OR(AND(BF1501&gt;0, BG1501&gt;1,BF1501&gt;BH1501), AND(BF1501="NS", BG1501=2), AND(BF1501="NS", BH1501=0, BG1501&gt;0), BF1501=BH1501), 0, 1))</f>
        <v>0</v>
      </c>
      <c r="BJ1501" s="298">
        <f t="shared" ref="BJ1501:BJ1555" si="665">V1627</f>
        <v>0</v>
      </c>
      <c r="BK1501" s="299">
        <f t="shared" ref="BK1501:BK1555" si="666">COUNTIF(W1627:X1627,"NS")</f>
        <v>0</v>
      </c>
      <c r="BL1501" s="300">
        <f t="shared" ref="BL1501:BL1555" si="667">SUM(W1627:X1627)</f>
        <v>0</v>
      </c>
      <c r="BM1501" s="301">
        <f t="shared" ref="BM1501:BM1555" si="668">IF(OR(AND(BJ1501=0, BK1501&gt;0),AND(BJ1501="NS", BL1501&gt;0), AND(BJ1501="NS", BK1501=0, BL1501=0)), 1, IF(OR(AND(BJ1501&gt;0, BK1501&gt;1,BJ1501&gt;BL1501), AND(BJ1501="NS", BK1501=2), AND(BJ1501="NS", BL1501=0, BK1501&gt;0), BJ1501=BL1501), 0, 1))</f>
        <v>0</v>
      </c>
      <c r="BN1501" s="298">
        <f t="shared" ref="BN1501:BN1555" si="669">Y1627</f>
        <v>0</v>
      </c>
      <c r="BO1501" s="299">
        <f t="shared" ref="BO1501:BO1555" si="670">COUNTIF(Z1627:AA1627,"NS")</f>
        <v>0</v>
      </c>
      <c r="BP1501" s="300">
        <f t="shared" ref="BP1501:BP1555" si="671">SUM(Z1627:AA1627)</f>
        <v>0</v>
      </c>
      <c r="BQ1501" s="301">
        <f t="shared" ref="BQ1501:BQ1555" si="672">IF(OR(AND(BN1501=0, BO1501&gt;0),AND(BN1501="NS", BP1501&gt;0), AND(BN1501="NS", BO1501=0, BP1501=0)), 1, IF(OR(AND(BN1501&gt;0, BO1501&gt;1,BN1501&gt;BP1501), AND(BN1501="NS", BO1501=2), AND(BN1501="NS", BP1501=0, BO1501&gt;0), BN1501=BP1501), 0, 1))</f>
        <v>0</v>
      </c>
      <c r="BR1501" s="298">
        <f t="shared" ref="BR1501:BR1555" si="673">AB1627</f>
        <v>0</v>
      </c>
      <c r="BS1501" s="299">
        <f t="shared" ref="BS1501:BS1555" si="674">COUNTIF(AC1627:AD1627,"NS")</f>
        <v>0</v>
      </c>
      <c r="BT1501" s="300">
        <f t="shared" ref="BT1501:BT1555" si="675">SUM(AC1627:AD1627)</f>
        <v>0</v>
      </c>
      <c r="BU1501" s="301">
        <f t="shared" ref="BU1501:BU1555" si="676">IF(OR(AND(BR1501=0, BS1501&gt;0),AND(BR1501="NS", BT1501&gt;0), AND(BR1501="NS", BS1501=0, BT1501=0)), 1, IF(OR(AND(BR1501&gt;0, BS1501&gt;1,BR1501&gt;BT1501), AND(BR1501="NS", BS1501=2), AND(BR1501="NS", BT1501=0, BS1501&gt;0), BR1501=BT1501), 0, 1))</f>
        <v>0</v>
      </c>
      <c r="BV1501" s="371">
        <f t="shared" ref="BV1501:BV1555" si="677">COUNTIF(P1501:AD1501,"NS")+COUNTIF(P1627:AD1627,"NS")</f>
        <v>0</v>
      </c>
      <c r="BW1501" s="303">
        <f t="shared" ref="BW1501:BW1554" si="678">IF(SUM(AJ1627,AN1627,AR1627)=0,0,1)</f>
        <v>0</v>
      </c>
      <c r="BX1501" s="304" t="str">
        <f>IF(BW1501=0,"",
IF(SUM($BW$1436:BW1501)=1,BY1501,
IF($BW$1556&gt;SUM($BW$1436:BW1501),_xlfn.CONCAT(", ",BY1501),
IF($BW$1556=SUM($BW$1436:BW1501),_xlfn.CONCAT(" y ",BY1501)))))</f>
        <v/>
      </c>
      <c r="BY1501" s="231" t="s">
        <v>6277</v>
      </c>
      <c r="BZ1501" s="290">
        <f t="shared" ref="BZ1501:BZ1555" si="679">IF(AG1501=0,0,1)</f>
        <v>1</v>
      </c>
      <c r="CA1501" s="291" t="str">
        <f>IF(BZ1501=0,"",
IF(SUM($BZ$1436:BZ1501)=1,CB1501,
IF($BZ$1556&gt;SUM($BZ$1436:BZ1501),_xlfn.CONCAT(", ",CB1501),
IF($BZ$1556=SUM($BZ$1436:BZ1501),_xlfn.CONCAT(" y ",CB1501)))))</f>
        <v>, 66</v>
      </c>
      <c r="CB1501" s="222" t="s">
        <v>6277</v>
      </c>
      <c r="CC1501" s="378">
        <f t="shared" ref="CC1501:CC1555" si="680">IF(AND(P1501="NS",$M439="NS"),0,IF(AND(P1501="NA",$M439="NA"),0,IF(P1501=SUM($M439),0,1)))</f>
        <v>0</v>
      </c>
      <c r="CD1501" s="379">
        <f t="shared" ref="CD1501:CD1555" si="681">IF(AND(Q1501="NS",$S439="NS"),0,IF(AND(Q1501="NA",$S439="NA"),0,IF(Q1501=SUM($S439),0,1)))</f>
        <v>0</v>
      </c>
      <c r="CE1501" s="380">
        <f t="shared" ref="CE1501:CE1555" si="682">IF(AND(R1501="NS",$Y439="NS"),0,IF(AND(R1501="NA",$Y439="NA"),0,IF(R1501=SUM($Y439),0,1)))</f>
        <v>0</v>
      </c>
    </row>
    <row r="1502" spans="1:83" ht="30" customHeight="1">
      <c r="A1502" s="6"/>
      <c r="B1502" s="5"/>
      <c r="C1502" s="85" t="s">
        <v>171</v>
      </c>
      <c r="D1502" s="732" t="str">
        <f>IF(CNGE_2024_M1_Secc1_Sub1!$D108="","",CNGE_2024_M1_Secc1_Sub1!$D108)</f>
        <v>ACADEMIA REGIONAL DE SEGURIDAD PUBLICA DEL SURESTE</v>
      </c>
      <c r="E1502" s="733"/>
      <c r="F1502" s="733"/>
      <c r="G1502" s="733"/>
      <c r="H1502" s="733"/>
      <c r="I1502" s="733"/>
      <c r="J1502" s="733"/>
      <c r="K1502" s="733"/>
      <c r="L1502" s="733"/>
      <c r="M1502" s="733"/>
      <c r="N1502" s="733"/>
      <c r="O1502" s="734"/>
      <c r="P1502" s="111"/>
      <c r="Q1502" s="111"/>
      <c r="R1502" s="111"/>
      <c r="S1502" s="111"/>
      <c r="T1502" s="111"/>
      <c r="U1502" s="111"/>
      <c r="V1502" s="111"/>
      <c r="W1502" s="111"/>
      <c r="X1502" s="111"/>
      <c r="Y1502" s="111"/>
      <c r="Z1502" s="111"/>
      <c r="AA1502" s="111"/>
      <c r="AB1502" s="111"/>
      <c r="AC1502" s="111"/>
      <c r="AD1502" s="111"/>
      <c r="AE1502" s="8"/>
      <c r="AG1502" s="269">
        <f t="shared" si="636"/>
        <v>1</v>
      </c>
      <c r="AH1502" s="298">
        <f t="shared" si="637"/>
        <v>0</v>
      </c>
      <c r="AI1502" s="299">
        <f t="shared" si="638"/>
        <v>0</v>
      </c>
      <c r="AJ1502" s="300">
        <f t="shared" si="639"/>
        <v>0</v>
      </c>
      <c r="AK1502" s="301">
        <f t="shared" si="640"/>
        <v>0</v>
      </c>
      <c r="AL1502" s="298">
        <f t="shared" si="641"/>
        <v>0</v>
      </c>
      <c r="AM1502" s="299">
        <f t="shared" si="642"/>
        <v>0</v>
      </c>
      <c r="AN1502" s="300">
        <f t="shared" si="643"/>
        <v>0</v>
      </c>
      <c r="AO1502" s="301">
        <f t="shared" si="644"/>
        <v>0</v>
      </c>
      <c r="AP1502" s="298">
        <f t="shared" si="645"/>
        <v>0</v>
      </c>
      <c r="AQ1502" s="299">
        <f t="shared" si="646"/>
        <v>0</v>
      </c>
      <c r="AR1502" s="300">
        <f t="shared" si="647"/>
        <v>0</v>
      </c>
      <c r="AS1502" s="301">
        <f t="shared" si="648"/>
        <v>0</v>
      </c>
      <c r="AT1502" s="298">
        <f t="shared" si="649"/>
        <v>0</v>
      </c>
      <c r="AU1502" s="299">
        <f t="shared" si="650"/>
        <v>0</v>
      </c>
      <c r="AV1502" s="300">
        <f t="shared" si="651"/>
        <v>0</v>
      </c>
      <c r="AW1502" s="301">
        <f t="shared" si="652"/>
        <v>0</v>
      </c>
      <c r="AX1502" s="298">
        <f t="shared" si="653"/>
        <v>0</v>
      </c>
      <c r="AY1502" s="299">
        <f t="shared" si="654"/>
        <v>0</v>
      </c>
      <c r="AZ1502" s="300">
        <f t="shared" si="655"/>
        <v>0</v>
      </c>
      <c r="BA1502" s="301">
        <f t="shared" si="656"/>
        <v>0</v>
      </c>
      <c r="BB1502" s="298">
        <f t="shared" si="657"/>
        <v>0</v>
      </c>
      <c r="BC1502" s="299">
        <f t="shared" si="658"/>
        <v>0</v>
      </c>
      <c r="BD1502" s="300">
        <f t="shared" si="659"/>
        <v>0</v>
      </c>
      <c r="BE1502" s="301">
        <f t="shared" si="660"/>
        <v>0</v>
      </c>
      <c r="BF1502" s="298">
        <f t="shared" si="661"/>
        <v>0</v>
      </c>
      <c r="BG1502" s="299">
        <f t="shared" si="662"/>
        <v>0</v>
      </c>
      <c r="BH1502" s="300">
        <f t="shared" si="663"/>
        <v>0</v>
      </c>
      <c r="BI1502" s="301">
        <f t="shared" si="664"/>
        <v>0</v>
      </c>
      <c r="BJ1502" s="298">
        <f t="shared" si="665"/>
        <v>0</v>
      </c>
      <c r="BK1502" s="299">
        <f t="shared" si="666"/>
        <v>0</v>
      </c>
      <c r="BL1502" s="300">
        <f t="shared" si="667"/>
        <v>0</v>
      </c>
      <c r="BM1502" s="301">
        <f t="shared" si="668"/>
        <v>0</v>
      </c>
      <c r="BN1502" s="298">
        <f t="shared" si="669"/>
        <v>0</v>
      </c>
      <c r="BO1502" s="299">
        <f t="shared" si="670"/>
        <v>0</v>
      </c>
      <c r="BP1502" s="300">
        <f t="shared" si="671"/>
        <v>0</v>
      </c>
      <c r="BQ1502" s="301">
        <f t="shared" si="672"/>
        <v>0</v>
      </c>
      <c r="BR1502" s="298">
        <f t="shared" si="673"/>
        <v>0</v>
      </c>
      <c r="BS1502" s="299">
        <f t="shared" si="674"/>
        <v>0</v>
      </c>
      <c r="BT1502" s="300">
        <f t="shared" si="675"/>
        <v>0</v>
      </c>
      <c r="BU1502" s="301">
        <f t="shared" si="676"/>
        <v>0</v>
      </c>
      <c r="BV1502" s="371">
        <f t="shared" si="677"/>
        <v>0</v>
      </c>
      <c r="BW1502" s="303">
        <f t="shared" si="678"/>
        <v>0</v>
      </c>
      <c r="BX1502" s="304" t="str">
        <f>IF(BW1502=0,"",
IF(SUM($BW$1436:BW1502)=1,BY1502,
IF($BW$1556&gt;SUM($BW$1436:BW1502),_xlfn.CONCAT(", ",BY1502),
IF($BW$1556=SUM($BW$1436:BW1502),_xlfn.CONCAT(" y ",BY1502)))))</f>
        <v/>
      </c>
      <c r="BY1502" s="231" t="s">
        <v>6278</v>
      </c>
      <c r="BZ1502" s="290">
        <f t="shared" si="679"/>
        <v>1</v>
      </c>
      <c r="CA1502" s="291" t="str">
        <f>IF(BZ1502=0,"",
IF(SUM($BZ$1436:BZ1502)=1,CB1502,
IF($BZ$1556&gt;SUM($BZ$1436:BZ1502),_xlfn.CONCAT(", ",CB1502),
IF($BZ$1556=SUM($BZ$1436:BZ1502),_xlfn.CONCAT(" y ",CB1502)))))</f>
        <v>, 67</v>
      </c>
      <c r="CB1502" s="222" t="s">
        <v>6278</v>
      </c>
      <c r="CC1502" s="378">
        <f t="shared" si="680"/>
        <v>0</v>
      </c>
      <c r="CD1502" s="379">
        <f t="shared" si="681"/>
        <v>0</v>
      </c>
      <c r="CE1502" s="380">
        <f t="shared" si="682"/>
        <v>0</v>
      </c>
    </row>
    <row r="1503" spans="1:83" ht="15" customHeight="1">
      <c r="A1503" s="6"/>
      <c r="B1503" s="5"/>
      <c r="C1503" s="85" t="s">
        <v>172</v>
      </c>
      <c r="D1503" s="732" t="str">
        <f>IF(CNGE_2024_M1_Secc1_Sub1!$D109="","",CNGE_2024_M1_Secc1_Sub1!$D109)</f>
        <v>INSTITUTO DE CAPACITACION PARA EL TRABAJO</v>
      </c>
      <c r="E1503" s="733"/>
      <c r="F1503" s="733"/>
      <c r="G1503" s="733"/>
      <c r="H1503" s="733"/>
      <c r="I1503" s="733"/>
      <c r="J1503" s="733"/>
      <c r="K1503" s="733"/>
      <c r="L1503" s="733"/>
      <c r="M1503" s="733"/>
      <c r="N1503" s="733"/>
      <c r="O1503" s="734"/>
      <c r="P1503" s="111"/>
      <c r="Q1503" s="111"/>
      <c r="R1503" s="111"/>
      <c r="S1503" s="111"/>
      <c r="T1503" s="111"/>
      <c r="U1503" s="111"/>
      <c r="V1503" s="111"/>
      <c r="W1503" s="111"/>
      <c r="X1503" s="111"/>
      <c r="Y1503" s="111"/>
      <c r="Z1503" s="111"/>
      <c r="AA1503" s="111"/>
      <c r="AB1503" s="111"/>
      <c r="AC1503" s="111"/>
      <c r="AD1503" s="111"/>
      <c r="AE1503" s="8"/>
      <c r="AG1503" s="269">
        <f t="shared" si="636"/>
        <v>1</v>
      </c>
      <c r="AH1503" s="298">
        <f t="shared" si="637"/>
        <v>0</v>
      </c>
      <c r="AI1503" s="299">
        <f t="shared" si="638"/>
        <v>0</v>
      </c>
      <c r="AJ1503" s="300">
        <f t="shared" si="639"/>
        <v>0</v>
      </c>
      <c r="AK1503" s="301">
        <f t="shared" si="640"/>
        <v>0</v>
      </c>
      <c r="AL1503" s="298">
        <f t="shared" si="641"/>
        <v>0</v>
      </c>
      <c r="AM1503" s="299">
        <f t="shared" si="642"/>
        <v>0</v>
      </c>
      <c r="AN1503" s="300">
        <f t="shared" si="643"/>
        <v>0</v>
      </c>
      <c r="AO1503" s="301">
        <f t="shared" si="644"/>
        <v>0</v>
      </c>
      <c r="AP1503" s="298">
        <f t="shared" si="645"/>
        <v>0</v>
      </c>
      <c r="AQ1503" s="299">
        <f t="shared" si="646"/>
        <v>0</v>
      </c>
      <c r="AR1503" s="300">
        <f t="shared" si="647"/>
        <v>0</v>
      </c>
      <c r="AS1503" s="301">
        <f t="shared" si="648"/>
        <v>0</v>
      </c>
      <c r="AT1503" s="298">
        <f t="shared" si="649"/>
        <v>0</v>
      </c>
      <c r="AU1503" s="299">
        <f t="shared" si="650"/>
        <v>0</v>
      </c>
      <c r="AV1503" s="300">
        <f t="shared" si="651"/>
        <v>0</v>
      </c>
      <c r="AW1503" s="301">
        <f t="shared" si="652"/>
        <v>0</v>
      </c>
      <c r="AX1503" s="298">
        <f t="shared" si="653"/>
        <v>0</v>
      </c>
      <c r="AY1503" s="299">
        <f t="shared" si="654"/>
        <v>0</v>
      </c>
      <c r="AZ1503" s="300">
        <f t="shared" si="655"/>
        <v>0</v>
      </c>
      <c r="BA1503" s="301">
        <f t="shared" si="656"/>
        <v>0</v>
      </c>
      <c r="BB1503" s="298">
        <f t="shared" si="657"/>
        <v>0</v>
      </c>
      <c r="BC1503" s="299">
        <f t="shared" si="658"/>
        <v>0</v>
      </c>
      <c r="BD1503" s="300">
        <f t="shared" si="659"/>
        <v>0</v>
      </c>
      <c r="BE1503" s="301">
        <f t="shared" si="660"/>
        <v>0</v>
      </c>
      <c r="BF1503" s="298">
        <f t="shared" si="661"/>
        <v>0</v>
      </c>
      <c r="BG1503" s="299">
        <f t="shared" si="662"/>
        <v>0</v>
      </c>
      <c r="BH1503" s="300">
        <f t="shared" si="663"/>
        <v>0</v>
      </c>
      <c r="BI1503" s="301">
        <f t="shared" si="664"/>
        <v>0</v>
      </c>
      <c r="BJ1503" s="298">
        <f t="shared" si="665"/>
        <v>0</v>
      </c>
      <c r="BK1503" s="299">
        <f t="shared" si="666"/>
        <v>0</v>
      </c>
      <c r="BL1503" s="300">
        <f t="shared" si="667"/>
        <v>0</v>
      </c>
      <c r="BM1503" s="301">
        <f t="shared" si="668"/>
        <v>0</v>
      </c>
      <c r="BN1503" s="298">
        <f t="shared" si="669"/>
        <v>0</v>
      </c>
      <c r="BO1503" s="299">
        <f t="shared" si="670"/>
        <v>0</v>
      </c>
      <c r="BP1503" s="300">
        <f t="shared" si="671"/>
        <v>0</v>
      </c>
      <c r="BQ1503" s="301">
        <f t="shared" si="672"/>
        <v>0</v>
      </c>
      <c r="BR1503" s="298">
        <f t="shared" si="673"/>
        <v>0</v>
      </c>
      <c r="BS1503" s="299">
        <f t="shared" si="674"/>
        <v>0</v>
      </c>
      <c r="BT1503" s="300">
        <f t="shared" si="675"/>
        <v>0</v>
      </c>
      <c r="BU1503" s="301">
        <f t="shared" si="676"/>
        <v>0</v>
      </c>
      <c r="BV1503" s="371">
        <f t="shared" si="677"/>
        <v>0</v>
      </c>
      <c r="BW1503" s="303">
        <f t="shared" si="678"/>
        <v>0</v>
      </c>
      <c r="BX1503" s="304" t="str">
        <f>IF(BW1503=0,"",
IF(SUM($BW$1436:BW1503)=1,BY1503,
IF($BW$1556&gt;SUM($BW$1436:BW1503),_xlfn.CONCAT(", ",BY1503),
IF($BW$1556=SUM($BW$1436:BW1503),_xlfn.CONCAT(" y ",BY1503)))))</f>
        <v/>
      </c>
      <c r="BY1503" s="231" t="s">
        <v>6279</v>
      </c>
      <c r="BZ1503" s="290">
        <f t="shared" si="679"/>
        <v>1</v>
      </c>
      <c r="CA1503" s="291" t="str">
        <f>IF(BZ1503=0,"",
IF(SUM($BZ$1436:BZ1503)=1,CB1503,
IF($BZ$1556&gt;SUM($BZ$1436:BZ1503),_xlfn.CONCAT(", ",CB1503),
IF($BZ$1556=SUM($BZ$1436:BZ1503),_xlfn.CONCAT(" y ",CB1503)))))</f>
        <v>, 68</v>
      </c>
      <c r="CB1503" s="222" t="s">
        <v>6279</v>
      </c>
      <c r="CC1503" s="378">
        <f t="shared" si="680"/>
        <v>0</v>
      </c>
      <c r="CD1503" s="379">
        <f t="shared" si="681"/>
        <v>0</v>
      </c>
      <c r="CE1503" s="380">
        <f t="shared" si="682"/>
        <v>0</v>
      </c>
    </row>
    <row r="1504" spans="1:83" ht="30" customHeight="1">
      <c r="A1504" s="6"/>
      <c r="B1504" s="5"/>
      <c r="C1504" s="85" t="s">
        <v>173</v>
      </c>
      <c r="D1504" s="732" t="str">
        <f>IF(CNGE_2024_M1_Secc1_Sub1!$D110="","",CNGE_2024_M1_Secc1_Sub1!$D110)</f>
        <v>CENTRO DE CONCILIACION LABORAL DEL ESTADO DE VERACRUZ DE IGNACIO DE LA LLAVE</v>
      </c>
      <c r="E1504" s="733"/>
      <c r="F1504" s="733"/>
      <c r="G1504" s="733"/>
      <c r="H1504" s="733"/>
      <c r="I1504" s="733"/>
      <c r="J1504" s="733"/>
      <c r="K1504" s="733"/>
      <c r="L1504" s="733"/>
      <c r="M1504" s="733"/>
      <c r="N1504" s="733"/>
      <c r="O1504" s="734"/>
      <c r="P1504" s="111"/>
      <c r="Q1504" s="111"/>
      <c r="R1504" s="111"/>
      <c r="S1504" s="111"/>
      <c r="T1504" s="111"/>
      <c r="U1504" s="111"/>
      <c r="V1504" s="111"/>
      <c r="W1504" s="111"/>
      <c r="X1504" s="111"/>
      <c r="Y1504" s="111"/>
      <c r="Z1504" s="111"/>
      <c r="AA1504" s="111"/>
      <c r="AB1504" s="111"/>
      <c r="AC1504" s="111"/>
      <c r="AD1504" s="111"/>
      <c r="AE1504" s="8"/>
      <c r="AG1504" s="269">
        <f t="shared" si="636"/>
        <v>1</v>
      </c>
      <c r="AH1504" s="298">
        <f t="shared" si="637"/>
        <v>0</v>
      </c>
      <c r="AI1504" s="299">
        <f t="shared" si="638"/>
        <v>0</v>
      </c>
      <c r="AJ1504" s="300">
        <f t="shared" si="639"/>
        <v>0</v>
      </c>
      <c r="AK1504" s="301">
        <f t="shared" si="640"/>
        <v>0</v>
      </c>
      <c r="AL1504" s="298">
        <f t="shared" si="641"/>
        <v>0</v>
      </c>
      <c r="AM1504" s="299">
        <f t="shared" si="642"/>
        <v>0</v>
      </c>
      <c r="AN1504" s="300">
        <f t="shared" si="643"/>
        <v>0</v>
      </c>
      <c r="AO1504" s="301">
        <f t="shared" si="644"/>
        <v>0</v>
      </c>
      <c r="AP1504" s="298">
        <f t="shared" si="645"/>
        <v>0</v>
      </c>
      <c r="AQ1504" s="299">
        <f t="shared" si="646"/>
        <v>0</v>
      </c>
      <c r="AR1504" s="300">
        <f t="shared" si="647"/>
        <v>0</v>
      </c>
      <c r="AS1504" s="301">
        <f t="shared" si="648"/>
        <v>0</v>
      </c>
      <c r="AT1504" s="298">
        <f t="shared" si="649"/>
        <v>0</v>
      </c>
      <c r="AU1504" s="299">
        <f t="shared" si="650"/>
        <v>0</v>
      </c>
      <c r="AV1504" s="300">
        <f t="shared" si="651"/>
        <v>0</v>
      </c>
      <c r="AW1504" s="301">
        <f t="shared" si="652"/>
        <v>0</v>
      </c>
      <c r="AX1504" s="298">
        <f t="shared" si="653"/>
        <v>0</v>
      </c>
      <c r="AY1504" s="299">
        <f t="shared" si="654"/>
        <v>0</v>
      </c>
      <c r="AZ1504" s="300">
        <f t="shared" si="655"/>
        <v>0</v>
      </c>
      <c r="BA1504" s="301">
        <f t="shared" si="656"/>
        <v>0</v>
      </c>
      <c r="BB1504" s="298">
        <f t="shared" si="657"/>
        <v>0</v>
      </c>
      <c r="BC1504" s="299">
        <f t="shared" si="658"/>
        <v>0</v>
      </c>
      <c r="BD1504" s="300">
        <f t="shared" si="659"/>
        <v>0</v>
      </c>
      <c r="BE1504" s="301">
        <f t="shared" si="660"/>
        <v>0</v>
      </c>
      <c r="BF1504" s="298">
        <f t="shared" si="661"/>
        <v>0</v>
      </c>
      <c r="BG1504" s="299">
        <f t="shared" si="662"/>
        <v>0</v>
      </c>
      <c r="BH1504" s="300">
        <f t="shared" si="663"/>
        <v>0</v>
      </c>
      <c r="BI1504" s="301">
        <f t="shared" si="664"/>
        <v>0</v>
      </c>
      <c r="BJ1504" s="298">
        <f t="shared" si="665"/>
        <v>0</v>
      </c>
      <c r="BK1504" s="299">
        <f t="shared" si="666"/>
        <v>0</v>
      </c>
      <c r="BL1504" s="300">
        <f t="shared" si="667"/>
        <v>0</v>
      </c>
      <c r="BM1504" s="301">
        <f t="shared" si="668"/>
        <v>0</v>
      </c>
      <c r="BN1504" s="298">
        <f t="shared" si="669"/>
        <v>0</v>
      </c>
      <c r="BO1504" s="299">
        <f t="shared" si="670"/>
        <v>0</v>
      </c>
      <c r="BP1504" s="300">
        <f t="shared" si="671"/>
        <v>0</v>
      </c>
      <c r="BQ1504" s="301">
        <f t="shared" si="672"/>
        <v>0</v>
      </c>
      <c r="BR1504" s="298">
        <f t="shared" si="673"/>
        <v>0</v>
      </c>
      <c r="BS1504" s="299">
        <f t="shared" si="674"/>
        <v>0</v>
      </c>
      <c r="BT1504" s="300">
        <f t="shared" si="675"/>
        <v>0</v>
      </c>
      <c r="BU1504" s="301">
        <f t="shared" si="676"/>
        <v>0</v>
      </c>
      <c r="BV1504" s="371">
        <f t="shared" si="677"/>
        <v>0</v>
      </c>
      <c r="BW1504" s="303">
        <f t="shared" si="678"/>
        <v>0</v>
      </c>
      <c r="BX1504" s="304" t="str">
        <f>IF(BW1504=0,"",
IF(SUM($BW$1436:BW1504)=1,BY1504,
IF($BW$1556&gt;SUM($BW$1436:BW1504),_xlfn.CONCAT(", ",BY1504),
IF($BW$1556=SUM($BW$1436:BW1504),_xlfn.CONCAT(" y ",BY1504)))))</f>
        <v/>
      </c>
      <c r="BY1504" s="231" t="s">
        <v>6280</v>
      </c>
      <c r="BZ1504" s="290">
        <f t="shared" si="679"/>
        <v>1</v>
      </c>
      <c r="CA1504" s="291" t="str">
        <f>IF(BZ1504=0,"",
IF(SUM($BZ$1436:BZ1504)=1,CB1504,
IF($BZ$1556&gt;SUM($BZ$1436:BZ1504),_xlfn.CONCAT(", ",CB1504),
IF($BZ$1556=SUM($BZ$1436:BZ1504),_xlfn.CONCAT(" y ",CB1504)))))</f>
        <v>, 69</v>
      </c>
      <c r="CB1504" s="222" t="s">
        <v>6280</v>
      </c>
      <c r="CC1504" s="378">
        <f t="shared" si="680"/>
        <v>0</v>
      </c>
      <c r="CD1504" s="379">
        <f t="shared" si="681"/>
        <v>0</v>
      </c>
      <c r="CE1504" s="380">
        <f t="shared" si="682"/>
        <v>0</v>
      </c>
    </row>
    <row r="1505" spans="1:83" ht="15" customHeight="1">
      <c r="A1505" s="6"/>
      <c r="B1505" s="5"/>
      <c r="C1505" s="85" t="s">
        <v>174</v>
      </c>
      <c r="D1505" s="732" t="str">
        <f>IF(CNGE_2024_M1_Secc1_Sub1!$D111="","",CNGE_2024_M1_Secc1_Sub1!$D111)</f>
        <v>INSTITUTO VERACRUZANO DE LA CULTURA</v>
      </c>
      <c r="E1505" s="733"/>
      <c r="F1505" s="733"/>
      <c r="G1505" s="733"/>
      <c r="H1505" s="733"/>
      <c r="I1505" s="733"/>
      <c r="J1505" s="733"/>
      <c r="K1505" s="733"/>
      <c r="L1505" s="733"/>
      <c r="M1505" s="733"/>
      <c r="N1505" s="733"/>
      <c r="O1505" s="734"/>
      <c r="P1505" s="111"/>
      <c r="Q1505" s="111"/>
      <c r="R1505" s="111"/>
      <c r="S1505" s="111"/>
      <c r="T1505" s="111"/>
      <c r="U1505" s="111"/>
      <c r="V1505" s="111"/>
      <c r="W1505" s="111"/>
      <c r="X1505" s="111"/>
      <c r="Y1505" s="111"/>
      <c r="Z1505" s="111"/>
      <c r="AA1505" s="111"/>
      <c r="AB1505" s="111"/>
      <c r="AC1505" s="111"/>
      <c r="AD1505" s="111"/>
      <c r="AE1505" s="8"/>
      <c r="AG1505" s="269">
        <f t="shared" si="636"/>
        <v>1</v>
      </c>
      <c r="AH1505" s="298">
        <f t="shared" si="637"/>
        <v>0</v>
      </c>
      <c r="AI1505" s="299">
        <f t="shared" si="638"/>
        <v>0</v>
      </c>
      <c r="AJ1505" s="300">
        <f t="shared" si="639"/>
        <v>0</v>
      </c>
      <c r="AK1505" s="301">
        <f t="shared" si="640"/>
        <v>0</v>
      </c>
      <c r="AL1505" s="298">
        <f t="shared" si="641"/>
        <v>0</v>
      </c>
      <c r="AM1505" s="299">
        <f t="shared" si="642"/>
        <v>0</v>
      </c>
      <c r="AN1505" s="300">
        <f t="shared" si="643"/>
        <v>0</v>
      </c>
      <c r="AO1505" s="301">
        <f t="shared" si="644"/>
        <v>0</v>
      </c>
      <c r="AP1505" s="298">
        <f t="shared" si="645"/>
        <v>0</v>
      </c>
      <c r="AQ1505" s="299">
        <f t="shared" si="646"/>
        <v>0</v>
      </c>
      <c r="AR1505" s="300">
        <f t="shared" si="647"/>
        <v>0</v>
      </c>
      <c r="AS1505" s="301">
        <f t="shared" si="648"/>
        <v>0</v>
      </c>
      <c r="AT1505" s="298">
        <f t="shared" si="649"/>
        <v>0</v>
      </c>
      <c r="AU1505" s="299">
        <f t="shared" si="650"/>
        <v>0</v>
      </c>
      <c r="AV1505" s="300">
        <f t="shared" si="651"/>
        <v>0</v>
      </c>
      <c r="AW1505" s="301">
        <f t="shared" si="652"/>
        <v>0</v>
      </c>
      <c r="AX1505" s="298">
        <f t="shared" si="653"/>
        <v>0</v>
      </c>
      <c r="AY1505" s="299">
        <f t="shared" si="654"/>
        <v>0</v>
      </c>
      <c r="AZ1505" s="300">
        <f t="shared" si="655"/>
        <v>0</v>
      </c>
      <c r="BA1505" s="301">
        <f t="shared" si="656"/>
        <v>0</v>
      </c>
      <c r="BB1505" s="298">
        <f t="shared" si="657"/>
        <v>0</v>
      </c>
      <c r="BC1505" s="299">
        <f t="shared" si="658"/>
        <v>0</v>
      </c>
      <c r="BD1505" s="300">
        <f t="shared" si="659"/>
        <v>0</v>
      </c>
      <c r="BE1505" s="301">
        <f t="shared" si="660"/>
        <v>0</v>
      </c>
      <c r="BF1505" s="298">
        <f t="shared" si="661"/>
        <v>0</v>
      </c>
      <c r="BG1505" s="299">
        <f t="shared" si="662"/>
        <v>0</v>
      </c>
      <c r="BH1505" s="300">
        <f t="shared" si="663"/>
        <v>0</v>
      </c>
      <c r="BI1505" s="301">
        <f t="shared" si="664"/>
        <v>0</v>
      </c>
      <c r="BJ1505" s="298">
        <f t="shared" si="665"/>
        <v>0</v>
      </c>
      <c r="BK1505" s="299">
        <f t="shared" si="666"/>
        <v>0</v>
      </c>
      <c r="BL1505" s="300">
        <f t="shared" si="667"/>
        <v>0</v>
      </c>
      <c r="BM1505" s="301">
        <f t="shared" si="668"/>
        <v>0</v>
      </c>
      <c r="BN1505" s="298">
        <f t="shared" si="669"/>
        <v>0</v>
      </c>
      <c r="BO1505" s="299">
        <f t="shared" si="670"/>
        <v>0</v>
      </c>
      <c r="BP1505" s="300">
        <f t="shared" si="671"/>
        <v>0</v>
      </c>
      <c r="BQ1505" s="301">
        <f t="shared" si="672"/>
        <v>0</v>
      </c>
      <c r="BR1505" s="298">
        <f t="shared" si="673"/>
        <v>0</v>
      </c>
      <c r="BS1505" s="299">
        <f t="shared" si="674"/>
        <v>0</v>
      </c>
      <c r="BT1505" s="300">
        <f t="shared" si="675"/>
        <v>0</v>
      </c>
      <c r="BU1505" s="301">
        <f t="shared" si="676"/>
        <v>0</v>
      </c>
      <c r="BV1505" s="371">
        <f t="shared" si="677"/>
        <v>0</v>
      </c>
      <c r="BW1505" s="303">
        <f t="shared" si="678"/>
        <v>0</v>
      </c>
      <c r="BX1505" s="304" t="str">
        <f>IF(BW1505=0,"",
IF(SUM($BW$1436:BW1505)=1,BY1505,
IF($BW$1556&gt;SUM($BW$1436:BW1505),_xlfn.CONCAT(", ",BY1505),
IF($BW$1556=SUM($BW$1436:BW1505),_xlfn.CONCAT(" y ",BY1505)))))</f>
        <v/>
      </c>
      <c r="BY1505" s="231" t="s">
        <v>6281</v>
      </c>
      <c r="BZ1505" s="290">
        <f t="shared" si="679"/>
        <v>1</v>
      </c>
      <c r="CA1505" s="291" t="str">
        <f>IF(BZ1505=0,"",
IF(SUM($BZ$1436:BZ1505)=1,CB1505,
IF($BZ$1556&gt;SUM($BZ$1436:BZ1505),_xlfn.CONCAT(", ",CB1505),
IF($BZ$1556=SUM($BZ$1436:BZ1505),_xlfn.CONCAT(" y ",CB1505)))))</f>
        <v>, 70</v>
      </c>
      <c r="CB1505" s="222" t="s">
        <v>6281</v>
      </c>
      <c r="CC1505" s="378">
        <f t="shared" si="680"/>
        <v>0</v>
      </c>
      <c r="CD1505" s="379">
        <f t="shared" si="681"/>
        <v>0</v>
      </c>
      <c r="CE1505" s="380">
        <f t="shared" si="682"/>
        <v>0</v>
      </c>
    </row>
    <row r="1506" spans="1:83" ht="30" customHeight="1">
      <c r="A1506" s="6"/>
      <c r="B1506" s="5"/>
      <c r="C1506" s="85" t="s">
        <v>175</v>
      </c>
      <c r="D1506" s="732" t="str">
        <f>IF(CNGE_2024_M1_Secc1_Sub1!$D112="","",CNGE_2024_M1_Secc1_Sub1!$D112)</f>
        <v>PROCURADURIA ESTATAL DE PROTECCION AL MEDIO AMBIENTE</v>
      </c>
      <c r="E1506" s="733"/>
      <c r="F1506" s="733"/>
      <c r="G1506" s="733"/>
      <c r="H1506" s="733"/>
      <c r="I1506" s="733"/>
      <c r="J1506" s="733"/>
      <c r="K1506" s="733"/>
      <c r="L1506" s="733"/>
      <c r="M1506" s="733"/>
      <c r="N1506" s="733"/>
      <c r="O1506" s="734"/>
      <c r="P1506" s="111"/>
      <c r="Q1506" s="111"/>
      <c r="R1506" s="111"/>
      <c r="S1506" s="111"/>
      <c r="T1506" s="111"/>
      <c r="U1506" s="111"/>
      <c r="V1506" s="111"/>
      <c r="W1506" s="111"/>
      <c r="X1506" s="111"/>
      <c r="Y1506" s="111"/>
      <c r="Z1506" s="111"/>
      <c r="AA1506" s="111"/>
      <c r="AB1506" s="111"/>
      <c r="AC1506" s="111"/>
      <c r="AD1506" s="111"/>
      <c r="AE1506" s="8"/>
      <c r="AG1506" s="269">
        <f t="shared" si="636"/>
        <v>1</v>
      </c>
      <c r="AH1506" s="298">
        <f t="shared" si="637"/>
        <v>0</v>
      </c>
      <c r="AI1506" s="299">
        <f t="shared" si="638"/>
        <v>0</v>
      </c>
      <c r="AJ1506" s="300">
        <f t="shared" si="639"/>
        <v>0</v>
      </c>
      <c r="AK1506" s="301">
        <f t="shared" si="640"/>
        <v>0</v>
      </c>
      <c r="AL1506" s="298">
        <f t="shared" si="641"/>
        <v>0</v>
      </c>
      <c r="AM1506" s="299">
        <f t="shared" si="642"/>
        <v>0</v>
      </c>
      <c r="AN1506" s="300">
        <f t="shared" si="643"/>
        <v>0</v>
      </c>
      <c r="AO1506" s="301">
        <f t="shared" si="644"/>
        <v>0</v>
      </c>
      <c r="AP1506" s="298">
        <f t="shared" si="645"/>
        <v>0</v>
      </c>
      <c r="AQ1506" s="299">
        <f t="shared" si="646"/>
        <v>0</v>
      </c>
      <c r="AR1506" s="300">
        <f t="shared" si="647"/>
        <v>0</v>
      </c>
      <c r="AS1506" s="301">
        <f t="shared" si="648"/>
        <v>0</v>
      </c>
      <c r="AT1506" s="298">
        <f t="shared" si="649"/>
        <v>0</v>
      </c>
      <c r="AU1506" s="299">
        <f t="shared" si="650"/>
        <v>0</v>
      </c>
      <c r="AV1506" s="300">
        <f t="shared" si="651"/>
        <v>0</v>
      </c>
      <c r="AW1506" s="301">
        <f t="shared" si="652"/>
        <v>0</v>
      </c>
      <c r="AX1506" s="298">
        <f t="shared" si="653"/>
        <v>0</v>
      </c>
      <c r="AY1506" s="299">
        <f t="shared" si="654"/>
        <v>0</v>
      </c>
      <c r="AZ1506" s="300">
        <f t="shared" si="655"/>
        <v>0</v>
      </c>
      <c r="BA1506" s="301">
        <f t="shared" si="656"/>
        <v>0</v>
      </c>
      <c r="BB1506" s="298">
        <f t="shared" si="657"/>
        <v>0</v>
      </c>
      <c r="BC1506" s="299">
        <f t="shared" si="658"/>
        <v>0</v>
      </c>
      <c r="BD1506" s="300">
        <f t="shared" si="659"/>
        <v>0</v>
      </c>
      <c r="BE1506" s="301">
        <f t="shared" si="660"/>
        <v>0</v>
      </c>
      <c r="BF1506" s="298">
        <f t="shared" si="661"/>
        <v>0</v>
      </c>
      <c r="BG1506" s="299">
        <f t="shared" si="662"/>
        <v>0</v>
      </c>
      <c r="BH1506" s="300">
        <f t="shared" si="663"/>
        <v>0</v>
      </c>
      <c r="BI1506" s="301">
        <f t="shared" si="664"/>
        <v>0</v>
      </c>
      <c r="BJ1506" s="298">
        <f t="shared" si="665"/>
        <v>0</v>
      </c>
      <c r="BK1506" s="299">
        <f t="shared" si="666"/>
        <v>0</v>
      </c>
      <c r="BL1506" s="300">
        <f t="shared" si="667"/>
        <v>0</v>
      </c>
      <c r="BM1506" s="301">
        <f t="shared" si="668"/>
        <v>0</v>
      </c>
      <c r="BN1506" s="298">
        <f t="shared" si="669"/>
        <v>0</v>
      </c>
      <c r="BO1506" s="299">
        <f t="shared" si="670"/>
        <v>0</v>
      </c>
      <c r="BP1506" s="300">
        <f t="shared" si="671"/>
        <v>0</v>
      </c>
      <c r="BQ1506" s="301">
        <f t="shared" si="672"/>
        <v>0</v>
      </c>
      <c r="BR1506" s="298">
        <f t="shared" si="673"/>
        <v>0</v>
      </c>
      <c r="BS1506" s="299">
        <f t="shared" si="674"/>
        <v>0</v>
      </c>
      <c r="BT1506" s="300">
        <f t="shared" si="675"/>
        <v>0</v>
      </c>
      <c r="BU1506" s="301">
        <f t="shared" si="676"/>
        <v>0</v>
      </c>
      <c r="BV1506" s="371">
        <f t="shared" si="677"/>
        <v>0</v>
      </c>
      <c r="BW1506" s="303">
        <f t="shared" si="678"/>
        <v>0</v>
      </c>
      <c r="BX1506" s="304" t="str">
        <f>IF(BW1506=0,"",
IF(SUM($BW$1436:BW1506)=1,BY1506,
IF($BW$1556&gt;SUM($BW$1436:BW1506),_xlfn.CONCAT(", ",BY1506),
IF($BW$1556=SUM($BW$1436:BW1506),_xlfn.CONCAT(" y ",BY1506)))))</f>
        <v/>
      </c>
      <c r="BY1506" s="231" t="s">
        <v>6282</v>
      </c>
      <c r="BZ1506" s="290">
        <f t="shared" si="679"/>
        <v>1</v>
      </c>
      <c r="CA1506" s="291" t="str">
        <f>IF(BZ1506=0,"",
IF(SUM($BZ$1436:BZ1506)=1,CB1506,
IF($BZ$1556&gt;SUM($BZ$1436:BZ1506),_xlfn.CONCAT(", ",CB1506),
IF($BZ$1556=SUM($BZ$1436:BZ1506),_xlfn.CONCAT(" y ",CB1506)))))</f>
        <v>, 71</v>
      </c>
      <c r="CB1506" s="222" t="s">
        <v>6282</v>
      </c>
      <c r="CC1506" s="378">
        <f t="shared" si="680"/>
        <v>0</v>
      </c>
      <c r="CD1506" s="379">
        <f t="shared" si="681"/>
        <v>0</v>
      </c>
      <c r="CE1506" s="380">
        <f t="shared" si="682"/>
        <v>0</v>
      </c>
    </row>
    <row r="1507" spans="1:83" ht="15" customHeight="1">
      <c r="A1507" s="6"/>
      <c r="B1507" s="5"/>
      <c r="C1507" s="85" t="s">
        <v>176</v>
      </c>
      <c r="D1507" s="732" t="str">
        <f>IF(CNGE_2024_M1_Secc1_Sub1!$D113="","",CNGE_2024_M1_Secc1_Sub1!$D113)</f>
        <v>FIDEICOMISO FONDO DEL FUTURO</v>
      </c>
      <c r="E1507" s="733"/>
      <c r="F1507" s="733"/>
      <c r="G1507" s="733"/>
      <c r="H1507" s="733"/>
      <c r="I1507" s="733"/>
      <c r="J1507" s="733"/>
      <c r="K1507" s="733"/>
      <c r="L1507" s="733"/>
      <c r="M1507" s="733"/>
      <c r="N1507" s="733"/>
      <c r="O1507" s="734"/>
      <c r="P1507" s="111"/>
      <c r="Q1507" s="111"/>
      <c r="R1507" s="111"/>
      <c r="S1507" s="111"/>
      <c r="T1507" s="111"/>
      <c r="U1507" s="111"/>
      <c r="V1507" s="111"/>
      <c r="W1507" s="111"/>
      <c r="X1507" s="111"/>
      <c r="Y1507" s="111"/>
      <c r="Z1507" s="111"/>
      <c r="AA1507" s="111"/>
      <c r="AB1507" s="111"/>
      <c r="AC1507" s="111"/>
      <c r="AD1507" s="111"/>
      <c r="AE1507" s="8"/>
      <c r="AG1507" s="269">
        <f t="shared" si="636"/>
        <v>1</v>
      </c>
      <c r="AH1507" s="298">
        <f t="shared" si="637"/>
        <v>0</v>
      </c>
      <c r="AI1507" s="299">
        <f t="shared" si="638"/>
        <v>0</v>
      </c>
      <c r="AJ1507" s="300">
        <f t="shared" si="639"/>
        <v>0</v>
      </c>
      <c r="AK1507" s="301">
        <f t="shared" si="640"/>
        <v>0</v>
      </c>
      <c r="AL1507" s="298">
        <f t="shared" si="641"/>
        <v>0</v>
      </c>
      <c r="AM1507" s="299">
        <f t="shared" si="642"/>
        <v>0</v>
      </c>
      <c r="AN1507" s="300">
        <f t="shared" si="643"/>
        <v>0</v>
      </c>
      <c r="AO1507" s="301">
        <f t="shared" si="644"/>
        <v>0</v>
      </c>
      <c r="AP1507" s="298">
        <f t="shared" si="645"/>
        <v>0</v>
      </c>
      <c r="AQ1507" s="299">
        <f t="shared" si="646"/>
        <v>0</v>
      </c>
      <c r="AR1507" s="300">
        <f t="shared" si="647"/>
        <v>0</v>
      </c>
      <c r="AS1507" s="301">
        <f t="shared" si="648"/>
        <v>0</v>
      </c>
      <c r="AT1507" s="298">
        <f t="shared" si="649"/>
        <v>0</v>
      </c>
      <c r="AU1507" s="299">
        <f t="shared" si="650"/>
        <v>0</v>
      </c>
      <c r="AV1507" s="300">
        <f t="shared" si="651"/>
        <v>0</v>
      </c>
      <c r="AW1507" s="301">
        <f t="shared" si="652"/>
        <v>0</v>
      </c>
      <c r="AX1507" s="298">
        <f t="shared" si="653"/>
        <v>0</v>
      </c>
      <c r="AY1507" s="299">
        <f t="shared" si="654"/>
        <v>0</v>
      </c>
      <c r="AZ1507" s="300">
        <f t="shared" si="655"/>
        <v>0</v>
      </c>
      <c r="BA1507" s="301">
        <f t="shared" si="656"/>
        <v>0</v>
      </c>
      <c r="BB1507" s="298">
        <f t="shared" si="657"/>
        <v>0</v>
      </c>
      <c r="BC1507" s="299">
        <f t="shared" si="658"/>
        <v>0</v>
      </c>
      <c r="BD1507" s="300">
        <f t="shared" si="659"/>
        <v>0</v>
      </c>
      <c r="BE1507" s="301">
        <f t="shared" si="660"/>
        <v>0</v>
      </c>
      <c r="BF1507" s="298">
        <f t="shared" si="661"/>
        <v>0</v>
      </c>
      <c r="BG1507" s="299">
        <f t="shared" si="662"/>
        <v>0</v>
      </c>
      <c r="BH1507" s="300">
        <f t="shared" si="663"/>
        <v>0</v>
      </c>
      <c r="BI1507" s="301">
        <f t="shared" si="664"/>
        <v>0</v>
      </c>
      <c r="BJ1507" s="298">
        <f t="shared" si="665"/>
        <v>0</v>
      </c>
      <c r="BK1507" s="299">
        <f t="shared" si="666"/>
        <v>0</v>
      </c>
      <c r="BL1507" s="300">
        <f t="shared" si="667"/>
        <v>0</v>
      </c>
      <c r="BM1507" s="301">
        <f t="shared" si="668"/>
        <v>0</v>
      </c>
      <c r="BN1507" s="298">
        <f t="shared" si="669"/>
        <v>0</v>
      </c>
      <c r="BO1507" s="299">
        <f t="shared" si="670"/>
        <v>0</v>
      </c>
      <c r="BP1507" s="300">
        <f t="shared" si="671"/>
        <v>0</v>
      </c>
      <c r="BQ1507" s="301">
        <f t="shared" si="672"/>
        <v>0</v>
      </c>
      <c r="BR1507" s="298">
        <f t="shared" si="673"/>
        <v>0</v>
      </c>
      <c r="BS1507" s="299">
        <f t="shared" si="674"/>
        <v>0</v>
      </c>
      <c r="BT1507" s="300">
        <f t="shared" si="675"/>
        <v>0</v>
      </c>
      <c r="BU1507" s="301">
        <f t="shared" si="676"/>
        <v>0</v>
      </c>
      <c r="BV1507" s="371">
        <f t="shared" si="677"/>
        <v>0</v>
      </c>
      <c r="BW1507" s="303">
        <f t="shared" si="678"/>
        <v>0</v>
      </c>
      <c r="BX1507" s="304" t="str">
        <f>IF(BW1507=0,"",
IF(SUM($BW$1436:BW1507)=1,BY1507,
IF($BW$1556&gt;SUM($BW$1436:BW1507),_xlfn.CONCAT(", ",BY1507),
IF($BW$1556=SUM($BW$1436:BW1507),_xlfn.CONCAT(" y ",BY1507)))))</f>
        <v/>
      </c>
      <c r="BY1507" s="231" t="s">
        <v>6283</v>
      </c>
      <c r="BZ1507" s="290">
        <f t="shared" si="679"/>
        <v>1</v>
      </c>
      <c r="CA1507" s="291" t="str">
        <f>IF(BZ1507=0,"",
IF(SUM($BZ$1436:BZ1507)=1,CB1507,
IF($BZ$1556&gt;SUM($BZ$1436:BZ1507),_xlfn.CONCAT(", ",CB1507),
IF($BZ$1556=SUM($BZ$1436:BZ1507),_xlfn.CONCAT(" y ",CB1507)))))</f>
        <v xml:space="preserve"> y 72</v>
      </c>
      <c r="CB1507" s="222" t="s">
        <v>6283</v>
      </c>
      <c r="CC1507" s="378">
        <f t="shared" si="680"/>
        <v>0</v>
      </c>
      <c r="CD1507" s="379">
        <f t="shared" si="681"/>
        <v>0</v>
      </c>
      <c r="CE1507" s="380">
        <f t="shared" si="682"/>
        <v>0</v>
      </c>
    </row>
    <row r="1508" spans="1:83" ht="15" hidden="1" customHeight="1">
      <c r="A1508" s="6"/>
      <c r="B1508" s="5"/>
      <c r="C1508" s="85" t="s">
        <v>177</v>
      </c>
      <c r="D1508" s="623" t="str">
        <f>IF(CNGE_2024_M1_Secc1_Sub1!$D114="","",CNGE_2024_M1_Secc1_Sub1!$D114)</f>
        <v/>
      </c>
      <c r="E1508" s="624"/>
      <c r="F1508" s="624"/>
      <c r="G1508" s="624"/>
      <c r="H1508" s="624"/>
      <c r="I1508" s="624"/>
      <c r="J1508" s="624"/>
      <c r="K1508" s="624"/>
      <c r="L1508" s="624"/>
      <c r="M1508" s="624"/>
      <c r="N1508" s="624"/>
      <c r="O1508" s="625"/>
      <c r="P1508" s="111"/>
      <c r="Q1508" s="111"/>
      <c r="R1508" s="111"/>
      <c r="S1508" s="111"/>
      <c r="T1508" s="111"/>
      <c r="U1508" s="111"/>
      <c r="V1508" s="111"/>
      <c r="W1508" s="111"/>
      <c r="X1508" s="111"/>
      <c r="Y1508" s="111"/>
      <c r="Z1508" s="111"/>
      <c r="AA1508" s="111"/>
      <c r="AB1508" s="111"/>
      <c r="AC1508" s="111"/>
      <c r="AD1508" s="111"/>
      <c r="AE1508" s="8"/>
      <c r="AG1508" s="269">
        <f t="shared" si="636"/>
        <v>0</v>
      </c>
      <c r="AH1508" s="298">
        <f t="shared" si="637"/>
        <v>0</v>
      </c>
      <c r="AI1508" s="299">
        <f t="shared" si="638"/>
        <v>0</v>
      </c>
      <c r="AJ1508" s="300">
        <f t="shared" si="639"/>
        <v>0</v>
      </c>
      <c r="AK1508" s="301">
        <f t="shared" si="640"/>
        <v>0</v>
      </c>
      <c r="AL1508" s="298">
        <f t="shared" si="641"/>
        <v>0</v>
      </c>
      <c r="AM1508" s="299">
        <f t="shared" si="642"/>
        <v>0</v>
      </c>
      <c r="AN1508" s="300">
        <f t="shared" si="643"/>
        <v>0</v>
      </c>
      <c r="AO1508" s="301">
        <f t="shared" si="644"/>
        <v>0</v>
      </c>
      <c r="AP1508" s="298">
        <f t="shared" si="645"/>
        <v>0</v>
      </c>
      <c r="AQ1508" s="299">
        <f t="shared" si="646"/>
        <v>0</v>
      </c>
      <c r="AR1508" s="300">
        <f t="shared" si="647"/>
        <v>0</v>
      </c>
      <c r="AS1508" s="301">
        <f t="shared" si="648"/>
        <v>0</v>
      </c>
      <c r="AT1508" s="298">
        <f t="shared" si="649"/>
        <v>0</v>
      </c>
      <c r="AU1508" s="299">
        <f t="shared" si="650"/>
        <v>0</v>
      </c>
      <c r="AV1508" s="300">
        <f t="shared" si="651"/>
        <v>0</v>
      </c>
      <c r="AW1508" s="301">
        <f t="shared" si="652"/>
        <v>0</v>
      </c>
      <c r="AX1508" s="298">
        <f t="shared" si="653"/>
        <v>0</v>
      </c>
      <c r="AY1508" s="299">
        <f t="shared" si="654"/>
        <v>0</v>
      </c>
      <c r="AZ1508" s="300">
        <f t="shared" si="655"/>
        <v>0</v>
      </c>
      <c r="BA1508" s="301">
        <f t="shared" si="656"/>
        <v>0</v>
      </c>
      <c r="BB1508" s="298">
        <f t="shared" si="657"/>
        <v>0</v>
      </c>
      <c r="BC1508" s="299">
        <f t="shared" si="658"/>
        <v>0</v>
      </c>
      <c r="BD1508" s="300">
        <f t="shared" si="659"/>
        <v>0</v>
      </c>
      <c r="BE1508" s="301">
        <f t="shared" si="660"/>
        <v>0</v>
      </c>
      <c r="BF1508" s="298">
        <f t="shared" si="661"/>
        <v>0</v>
      </c>
      <c r="BG1508" s="299">
        <f t="shared" si="662"/>
        <v>0</v>
      </c>
      <c r="BH1508" s="300">
        <f t="shared" si="663"/>
        <v>0</v>
      </c>
      <c r="BI1508" s="301">
        <f t="shared" si="664"/>
        <v>0</v>
      </c>
      <c r="BJ1508" s="298">
        <f t="shared" si="665"/>
        <v>0</v>
      </c>
      <c r="BK1508" s="299">
        <f t="shared" si="666"/>
        <v>0</v>
      </c>
      <c r="BL1508" s="300">
        <f t="shared" si="667"/>
        <v>0</v>
      </c>
      <c r="BM1508" s="301">
        <f t="shared" si="668"/>
        <v>0</v>
      </c>
      <c r="BN1508" s="298">
        <f t="shared" si="669"/>
        <v>0</v>
      </c>
      <c r="BO1508" s="299">
        <f t="shared" si="670"/>
        <v>0</v>
      </c>
      <c r="BP1508" s="300">
        <f t="shared" si="671"/>
        <v>0</v>
      </c>
      <c r="BQ1508" s="301">
        <f t="shared" si="672"/>
        <v>0</v>
      </c>
      <c r="BR1508" s="298">
        <f t="shared" si="673"/>
        <v>0</v>
      </c>
      <c r="BS1508" s="299">
        <f t="shared" si="674"/>
        <v>0</v>
      </c>
      <c r="BT1508" s="300">
        <f t="shared" si="675"/>
        <v>0</v>
      </c>
      <c r="BU1508" s="301">
        <f t="shared" si="676"/>
        <v>0</v>
      </c>
      <c r="BV1508" s="371">
        <f t="shared" si="677"/>
        <v>0</v>
      </c>
      <c r="BW1508" s="303">
        <f t="shared" si="678"/>
        <v>0</v>
      </c>
      <c r="BX1508" s="304" t="str">
        <f>IF(BW1508=0,"",
IF(SUM($BW$1436:BW1508)=1,BY1508,
IF($BW$1556&gt;SUM($BW$1436:BW1508),_xlfn.CONCAT(", ",BY1508),
IF($BW$1556=SUM($BW$1436:BW1508),_xlfn.CONCAT(" y ",BY1508)))))</f>
        <v/>
      </c>
      <c r="BY1508" s="231" t="s">
        <v>6284</v>
      </c>
      <c r="BZ1508" s="290">
        <f t="shared" si="679"/>
        <v>0</v>
      </c>
      <c r="CA1508" s="291" t="str">
        <f>IF(BZ1508=0,"",
IF(SUM($BZ$1436:BZ1508)=1,CB1508,
IF($BZ$1556&gt;SUM($BZ$1436:BZ1508),_xlfn.CONCAT(", ",CB1508),
IF($BZ$1556=SUM($BZ$1436:BZ1508),_xlfn.CONCAT(" y ",CB1508)))))</f>
        <v/>
      </c>
      <c r="CB1508" s="222" t="s">
        <v>6284</v>
      </c>
      <c r="CC1508" s="378">
        <f t="shared" si="680"/>
        <v>0</v>
      </c>
      <c r="CD1508" s="379">
        <f t="shared" si="681"/>
        <v>0</v>
      </c>
      <c r="CE1508" s="380">
        <f t="shared" si="682"/>
        <v>0</v>
      </c>
    </row>
    <row r="1509" spans="1:83" ht="15" hidden="1" customHeight="1">
      <c r="A1509" s="6"/>
      <c r="B1509" s="5"/>
      <c r="C1509" s="85" t="s">
        <v>178</v>
      </c>
      <c r="D1509" s="623" t="str">
        <f>IF(CNGE_2024_M1_Secc1_Sub1!$D115="","",CNGE_2024_M1_Secc1_Sub1!$D115)</f>
        <v/>
      </c>
      <c r="E1509" s="624"/>
      <c r="F1509" s="624"/>
      <c r="G1509" s="624"/>
      <c r="H1509" s="624"/>
      <c r="I1509" s="624"/>
      <c r="J1509" s="624"/>
      <c r="K1509" s="624"/>
      <c r="L1509" s="624"/>
      <c r="M1509" s="624"/>
      <c r="N1509" s="624"/>
      <c r="O1509" s="625"/>
      <c r="P1509" s="111"/>
      <c r="Q1509" s="111"/>
      <c r="R1509" s="111"/>
      <c r="S1509" s="111"/>
      <c r="T1509" s="111"/>
      <c r="U1509" s="111"/>
      <c r="V1509" s="111"/>
      <c r="W1509" s="111"/>
      <c r="X1509" s="111"/>
      <c r="Y1509" s="111"/>
      <c r="Z1509" s="111"/>
      <c r="AA1509" s="111"/>
      <c r="AB1509" s="111"/>
      <c r="AC1509" s="111"/>
      <c r="AD1509" s="111"/>
      <c r="AE1509" s="8"/>
      <c r="AG1509" s="269">
        <f t="shared" si="636"/>
        <v>0</v>
      </c>
      <c r="AH1509" s="298">
        <f t="shared" si="637"/>
        <v>0</v>
      </c>
      <c r="AI1509" s="299">
        <f t="shared" si="638"/>
        <v>0</v>
      </c>
      <c r="AJ1509" s="300">
        <f t="shared" si="639"/>
        <v>0</v>
      </c>
      <c r="AK1509" s="301">
        <f t="shared" si="640"/>
        <v>0</v>
      </c>
      <c r="AL1509" s="298">
        <f t="shared" si="641"/>
        <v>0</v>
      </c>
      <c r="AM1509" s="299">
        <f t="shared" si="642"/>
        <v>0</v>
      </c>
      <c r="AN1509" s="300">
        <f t="shared" si="643"/>
        <v>0</v>
      </c>
      <c r="AO1509" s="301">
        <f t="shared" si="644"/>
        <v>0</v>
      </c>
      <c r="AP1509" s="298">
        <f t="shared" si="645"/>
        <v>0</v>
      </c>
      <c r="AQ1509" s="299">
        <f t="shared" si="646"/>
        <v>0</v>
      </c>
      <c r="AR1509" s="300">
        <f t="shared" si="647"/>
        <v>0</v>
      </c>
      <c r="AS1509" s="301">
        <f t="shared" si="648"/>
        <v>0</v>
      </c>
      <c r="AT1509" s="298">
        <f t="shared" si="649"/>
        <v>0</v>
      </c>
      <c r="AU1509" s="299">
        <f t="shared" si="650"/>
        <v>0</v>
      </c>
      <c r="AV1509" s="300">
        <f t="shared" si="651"/>
        <v>0</v>
      </c>
      <c r="AW1509" s="301">
        <f t="shared" si="652"/>
        <v>0</v>
      </c>
      <c r="AX1509" s="298">
        <f t="shared" si="653"/>
        <v>0</v>
      </c>
      <c r="AY1509" s="299">
        <f t="shared" si="654"/>
        <v>0</v>
      </c>
      <c r="AZ1509" s="300">
        <f t="shared" si="655"/>
        <v>0</v>
      </c>
      <c r="BA1509" s="301">
        <f t="shared" si="656"/>
        <v>0</v>
      </c>
      <c r="BB1509" s="298">
        <f t="shared" si="657"/>
        <v>0</v>
      </c>
      <c r="BC1509" s="299">
        <f t="shared" si="658"/>
        <v>0</v>
      </c>
      <c r="BD1509" s="300">
        <f t="shared" si="659"/>
        <v>0</v>
      </c>
      <c r="BE1509" s="301">
        <f t="shared" si="660"/>
        <v>0</v>
      </c>
      <c r="BF1509" s="298">
        <f t="shared" si="661"/>
        <v>0</v>
      </c>
      <c r="BG1509" s="299">
        <f t="shared" si="662"/>
        <v>0</v>
      </c>
      <c r="BH1509" s="300">
        <f t="shared" si="663"/>
        <v>0</v>
      </c>
      <c r="BI1509" s="301">
        <f t="shared" si="664"/>
        <v>0</v>
      </c>
      <c r="BJ1509" s="298">
        <f t="shared" si="665"/>
        <v>0</v>
      </c>
      <c r="BK1509" s="299">
        <f t="shared" si="666"/>
        <v>0</v>
      </c>
      <c r="BL1509" s="300">
        <f t="shared" si="667"/>
        <v>0</v>
      </c>
      <c r="BM1509" s="301">
        <f t="shared" si="668"/>
        <v>0</v>
      </c>
      <c r="BN1509" s="298">
        <f t="shared" si="669"/>
        <v>0</v>
      </c>
      <c r="BO1509" s="299">
        <f t="shared" si="670"/>
        <v>0</v>
      </c>
      <c r="BP1509" s="300">
        <f t="shared" si="671"/>
        <v>0</v>
      </c>
      <c r="BQ1509" s="301">
        <f t="shared" si="672"/>
        <v>0</v>
      </c>
      <c r="BR1509" s="298">
        <f t="shared" si="673"/>
        <v>0</v>
      </c>
      <c r="BS1509" s="299">
        <f t="shared" si="674"/>
        <v>0</v>
      </c>
      <c r="BT1509" s="300">
        <f t="shared" si="675"/>
        <v>0</v>
      </c>
      <c r="BU1509" s="301">
        <f t="shared" si="676"/>
        <v>0</v>
      </c>
      <c r="BV1509" s="371">
        <f t="shared" si="677"/>
        <v>0</v>
      </c>
      <c r="BW1509" s="303">
        <f t="shared" si="678"/>
        <v>0</v>
      </c>
      <c r="BX1509" s="304" t="str">
        <f>IF(BW1509=0,"",
IF(SUM($BW$1436:BW1509)=1,BY1509,
IF($BW$1556&gt;SUM($BW$1436:BW1509),_xlfn.CONCAT(", ",BY1509),
IF($BW$1556=SUM($BW$1436:BW1509),_xlfn.CONCAT(" y ",BY1509)))))</f>
        <v/>
      </c>
      <c r="BY1509" s="231" t="s">
        <v>6285</v>
      </c>
      <c r="BZ1509" s="290">
        <f t="shared" si="679"/>
        <v>0</v>
      </c>
      <c r="CA1509" s="291" t="str">
        <f>IF(BZ1509=0,"",
IF(SUM($BZ$1436:BZ1509)=1,CB1509,
IF($BZ$1556&gt;SUM($BZ$1436:BZ1509),_xlfn.CONCAT(", ",CB1509),
IF($BZ$1556=SUM($BZ$1436:BZ1509),_xlfn.CONCAT(" y ",CB1509)))))</f>
        <v/>
      </c>
      <c r="CB1509" s="222" t="s">
        <v>6285</v>
      </c>
      <c r="CC1509" s="378">
        <f t="shared" si="680"/>
        <v>0</v>
      </c>
      <c r="CD1509" s="379">
        <f t="shared" si="681"/>
        <v>0</v>
      </c>
      <c r="CE1509" s="380">
        <f t="shared" si="682"/>
        <v>0</v>
      </c>
    </row>
    <row r="1510" spans="1:83" ht="15" hidden="1" customHeight="1">
      <c r="A1510" s="6"/>
      <c r="B1510" s="5"/>
      <c r="C1510" s="85" t="s">
        <v>179</v>
      </c>
      <c r="D1510" s="623" t="str">
        <f>IF(CNGE_2024_M1_Secc1_Sub1!$D116="","",CNGE_2024_M1_Secc1_Sub1!$D116)</f>
        <v/>
      </c>
      <c r="E1510" s="624"/>
      <c r="F1510" s="624"/>
      <c r="G1510" s="624"/>
      <c r="H1510" s="624"/>
      <c r="I1510" s="624"/>
      <c r="J1510" s="624"/>
      <c r="K1510" s="624"/>
      <c r="L1510" s="624"/>
      <c r="M1510" s="624"/>
      <c r="N1510" s="624"/>
      <c r="O1510" s="625"/>
      <c r="P1510" s="111"/>
      <c r="Q1510" s="111"/>
      <c r="R1510" s="111"/>
      <c r="S1510" s="111"/>
      <c r="T1510" s="111"/>
      <c r="U1510" s="111"/>
      <c r="V1510" s="111"/>
      <c r="W1510" s="111"/>
      <c r="X1510" s="111"/>
      <c r="Y1510" s="111"/>
      <c r="Z1510" s="111"/>
      <c r="AA1510" s="111"/>
      <c r="AB1510" s="111"/>
      <c r="AC1510" s="111"/>
      <c r="AD1510" s="111"/>
      <c r="AE1510" s="8"/>
      <c r="AG1510" s="269">
        <f t="shared" si="636"/>
        <v>0</v>
      </c>
      <c r="AH1510" s="298">
        <f t="shared" si="637"/>
        <v>0</v>
      </c>
      <c r="AI1510" s="299">
        <f t="shared" si="638"/>
        <v>0</v>
      </c>
      <c r="AJ1510" s="300">
        <f t="shared" si="639"/>
        <v>0</v>
      </c>
      <c r="AK1510" s="301">
        <f t="shared" si="640"/>
        <v>0</v>
      </c>
      <c r="AL1510" s="298">
        <f t="shared" si="641"/>
        <v>0</v>
      </c>
      <c r="AM1510" s="299">
        <f t="shared" si="642"/>
        <v>0</v>
      </c>
      <c r="AN1510" s="300">
        <f t="shared" si="643"/>
        <v>0</v>
      </c>
      <c r="AO1510" s="301">
        <f t="shared" si="644"/>
        <v>0</v>
      </c>
      <c r="AP1510" s="298">
        <f t="shared" si="645"/>
        <v>0</v>
      </c>
      <c r="AQ1510" s="299">
        <f t="shared" si="646"/>
        <v>0</v>
      </c>
      <c r="AR1510" s="300">
        <f t="shared" si="647"/>
        <v>0</v>
      </c>
      <c r="AS1510" s="301">
        <f t="shared" si="648"/>
        <v>0</v>
      </c>
      <c r="AT1510" s="298">
        <f t="shared" si="649"/>
        <v>0</v>
      </c>
      <c r="AU1510" s="299">
        <f t="shared" si="650"/>
        <v>0</v>
      </c>
      <c r="AV1510" s="300">
        <f t="shared" si="651"/>
        <v>0</v>
      </c>
      <c r="AW1510" s="301">
        <f t="shared" si="652"/>
        <v>0</v>
      </c>
      <c r="AX1510" s="298">
        <f t="shared" si="653"/>
        <v>0</v>
      </c>
      <c r="AY1510" s="299">
        <f t="shared" si="654"/>
        <v>0</v>
      </c>
      <c r="AZ1510" s="300">
        <f t="shared" si="655"/>
        <v>0</v>
      </c>
      <c r="BA1510" s="301">
        <f t="shared" si="656"/>
        <v>0</v>
      </c>
      <c r="BB1510" s="298">
        <f t="shared" si="657"/>
        <v>0</v>
      </c>
      <c r="BC1510" s="299">
        <f t="shared" si="658"/>
        <v>0</v>
      </c>
      <c r="BD1510" s="300">
        <f t="shared" si="659"/>
        <v>0</v>
      </c>
      <c r="BE1510" s="301">
        <f t="shared" si="660"/>
        <v>0</v>
      </c>
      <c r="BF1510" s="298">
        <f t="shared" si="661"/>
        <v>0</v>
      </c>
      <c r="BG1510" s="299">
        <f t="shared" si="662"/>
        <v>0</v>
      </c>
      <c r="BH1510" s="300">
        <f t="shared" si="663"/>
        <v>0</v>
      </c>
      <c r="BI1510" s="301">
        <f t="shared" si="664"/>
        <v>0</v>
      </c>
      <c r="BJ1510" s="298">
        <f t="shared" si="665"/>
        <v>0</v>
      </c>
      <c r="BK1510" s="299">
        <f t="shared" si="666"/>
        <v>0</v>
      </c>
      <c r="BL1510" s="300">
        <f t="shared" si="667"/>
        <v>0</v>
      </c>
      <c r="BM1510" s="301">
        <f t="shared" si="668"/>
        <v>0</v>
      </c>
      <c r="BN1510" s="298">
        <f t="shared" si="669"/>
        <v>0</v>
      </c>
      <c r="BO1510" s="299">
        <f t="shared" si="670"/>
        <v>0</v>
      </c>
      <c r="BP1510" s="300">
        <f t="shared" si="671"/>
        <v>0</v>
      </c>
      <c r="BQ1510" s="301">
        <f t="shared" si="672"/>
        <v>0</v>
      </c>
      <c r="BR1510" s="298">
        <f t="shared" si="673"/>
        <v>0</v>
      </c>
      <c r="BS1510" s="299">
        <f t="shared" si="674"/>
        <v>0</v>
      </c>
      <c r="BT1510" s="300">
        <f t="shared" si="675"/>
        <v>0</v>
      </c>
      <c r="BU1510" s="301">
        <f t="shared" si="676"/>
        <v>0</v>
      </c>
      <c r="BV1510" s="371">
        <f t="shared" si="677"/>
        <v>0</v>
      </c>
      <c r="BW1510" s="303">
        <f t="shared" si="678"/>
        <v>0</v>
      </c>
      <c r="BX1510" s="304" t="str">
        <f>IF(BW1510=0,"",
IF(SUM($BW$1436:BW1510)=1,BY1510,
IF($BW$1556&gt;SUM($BW$1436:BW1510),_xlfn.CONCAT(", ",BY1510),
IF($BW$1556=SUM($BW$1436:BW1510),_xlfn.CONCAT(" y ",BY1510)))))</f>
        <v/>
      </c>
      <c r="BY1510" s="231" t="s">
        <v>6286</v>
      </c>
      <c r="BZ1510" s="290">
        <f t="shared" si="679"/>
        <v>0</v>
      </c>
      <c r="CA1510" s="291" t="str">
        <f>IF(BZ1510=0,"",
IF(SUM($BZ$1436:BZ1510)=1,CB1510,
IF($BZ$1556&gt;SUM($BZ$1436:BZ1510),_xlfn.CONCAT(", ",CB1510),
IF($BZ$1556=SUM($BZ$1436:BZ1510),_xlfn.CONCAT(" y ",CB1510)))))</f>
        <v/>
      </c>
      <c r="CB1510" s="222" t="s">
        <v>6286</v>
      </c>
      <c r="CC1510" s="378">
        <f t="shared" si="680"/>
        <v>0</v>
      </c>
      <c r="CD1510" s="379">
        <f t="shared" si="681"/>
        <v>0</v>
      </c>
      <c r="CE1510" s="380">
        <f t="shared" si="682"/>
        <v>0</v>
      </c>
    </row>
    <row r="1511" spans="1:83" ht="15" hidden="1" customHeight="1">
      <c r="A1511" s="6"/>
      <c r="B1511" s="5"/>
      <c r="C1511" s="85" t="s">
        <v>180</v>
      </c>
      <c r="D1511" s="623" t="str">
        <f>IF(CNGE_2024_M1_Secc1_Sub1!$D117="","",CNGE_2024_M1_Secc1_Sub1!$D117)</f>
        <v/>
      </c>
      <c r="E1511" s="624"/>
      <c r="F1511" s="624"/>
      <c r="G1511" s="624"/>
      <c r="H1511" s="624"/>
      <c r="I1511" s="624"/>
      <c r="J1511" s="624"/>
      <c r="K1511" s="624"/>
      <c r="L1511" s="624"/>
      <c r="M1511" s="624"/>
      <c r="N1511" s="624"/>
      <c r="O1511" s="625"/>
      <c r="P1511" s="111"/>
      <c r="Q1511" s="111"/>
      <c r="R1511" s="111"/>
      <c r="S1511" s="111"/>
      <c r="T1511" s="111"/>
      <c r="U1511" s="111"/>
      <c r="V1511" s="111"/>
      <c r="W1511" s="111"/>
      <c r="X1511" s="111"/>
      <c r="Y1511" s="111"/>
      <c r="Z1511" s="111"/>
      <c r="AA1511" s="111"/>
      <c r="AB1511" s="111"/>
      <c r="AC1511" s="111"/>
      <c r="AD1511" s="111"/>
      <c r="AE1511" s="8"/>
      <c r="AG1511" s="269">
        <f t="shared" si="636"/>
        <v>0</v>
      </c>
      <c r="AH1511" s="298">
        <f t="shared" si="637"/>
        <v>0</v>
      </c>
      <c r="AI1511" s="299">
        <f t="shared" si="638"/>
        <v>0</v>
      </c>
      <c r="AJ1511" s="300">
        <f t="shared" si="639"/>
        <v>0</v>
      </c>
      <c r="AK1511" s="301">
        <f t="shared" si="640"/>
        <v>0</v>
      </c>
      <c r="AL1511" s="298">
        <f t="shared" si="641"/>
        <v>0</v>
      </c>
      <c r="AM1511" s="299">
        <f t="shared" si="642"/>
        <v>0</v>
      </c>
      <c r="AN1511" s="300">
        <f t="shared" si="643"/>
        <v>0</v>
      </c>
      <c r="AO1511" s="301">
        <f t="shared" si="644"/>
        <v>0</v>
      </c>
      <c r="AP1511" s="298">
        <f t="shared" si="645"/>
        <v>0</v>
      </c>
      <c r="AQ1511" s="299">
        <f t="shared" si="646"/>
        <v>0</v>
      </c>
      <c r="AR1511" s="300">
        <f t="shared" si="647"/>
        <v>0</v>
      </c>
      <c r="AS1511" s="301">
        <f t="shared" si="648"/>
        <v>0</v>
      </c>
      <c r="AT1511" s="298">
        <f t="shared" si="649"/>
        <v>0</v>
      </c>
      <c r="AU1511" s="299">
        <f t="shared" si="650"/>
        <v>0</v>
      </c>
      <c r="AV1511" s="300">
        <f t="shared" si="651"/>
        <v>0</v>
      </c>
      <c r="AW1511" s="301">
        <f t="shared" si="652"/>
        <v>0</v>
      </c>
      <c r="AX1511" s="298">
        <f t="shared" si="653"/>
        <v>0</v>
      </c>
      <c r="AY1511" s="299">
        <f t="shared" si="654"/>
        <v>0</v>
      </c>
      <c r="AZ1511" s="300">
        <f t="shared" si="655"/>
        <v>0</v>
      </c>
      <c r="BA1511" s="301">
        <f t="shared" si="656"/>
        <v>0</v>
      </c>
      <c r="BB1511" s="298">
        <f t="shared" si="657"/>
        <v>0</v>
      </c>
      <c r="BC1511" s="299">
        <f t="shared" si="658"/>
        <v>0</v>
      </c>
      <c r="BD1511" s="300">
        <f t="shared" si="659"/>
        <v>0</v>
      </c>
      <c r="BE1511" s="301">
        <f t="shared" si="660"/>
        <v>0</v>
      </c>
      <c r="BF1511" s="298">
        <f t="shared" si="661"/>
        <v>0</v>
      </c>
      <c r="BG1511" s="299">
        <f t="shared" si="662"/>
        <v>0</v>
      </c>
      <c r="BH1511" s="300">
        <f t="shared" si="663"/>
        <v>0</v>
      </c>
      <c r="BI1511" s="301">
        <f t="shared" si="664"/>
        <v>0</v>
      </c>
      <c r="BJ1511" s="298">
        <f t="shared" si="665"/>
        <v>0</v>
      </c>
      <c r="BK1511" s="299">
        <f t="shared" si="666"/>
        <v>0</v>
      </c>
      <c r="BL1511" s="300">
        <f t="shared" si="667"/>
        <v>0</v>
      </c>
      <c r="BM1511" s="301">
        <f t="shared" si="668"/>
        <v>0</v>
      </c>
      <c r="BN1511" s="298">
        <f t="shared" si="669"/>
        <v>0</v>
      </c>
      <c r="BO1511" s="299">
        <f t="shared" si="670"/>
        <v>0</v>
      </c>
      <c r="BP1511" s="300">
        <f t="shared" si="671"/>
        <v>0</v>
      </c>
      <c r="BQ1511" s="301">
        <f t="shared" si="672"/>
        <v>0</v>
      </c>
      <c r="BR1511" s="298">
        <f t="shared" si="673"/>
        <v>0</v>
      </c>
      <c r="BS1511" s="299">
        <f t="shared" si="674"/>
        <v>0</v>
      </c>
      <c r="BT1511" s="300">
        <f t="shared" si="675"/>
        <v>0</v>
      </c>
      <c r="BU1511" s="301">
        <f t="shared" si="676"/>
        <v>0</v>
      </c>
      <c r="BV1511" s="371">
        <f t="shared" si="677"/>
        <v>0</v>
      </c>
      <c r="BW1511" s="303">
        <f t="shared" si="678"/>
        <v>0</v>
      </c>
      <c r="BX1511" s="304" t="str">
        <f>IF(BW1511=0,"",
IF(SUM($BW$1436:BW1511)=1,BY1511,
IF($BW$1556&gt;SUM($BW$1436:BW1511),_xlfn.CONCAT(", ",BY1511),
IF($BW$1556=SUM($BW$1436:BW1511),_xlfn.CONCAT(" y ",BY1511)))))</f>
        <v/>
      </c>
      <c r="BY1511" s="231" t="s">
        <v>6287</v>
      </c>
      <c r="BZ1511" s="290">
        <f t="shared" si="679"/>
        <v>0</v>
      </c>
      <c r="CA1511" s="291" t="str">
        <f>IF(BZ1511=0,"",
IF(SUM($BZ$1436:BZ1511)=1,CB1511,
IF($BZ$1556&gt;SUM($BZ$1436:BZ1511),_xlfn.CONCAT(", ",CB1511),
IF($BZ$1556=SUM($BZ$1436:BZ1511),_xlfn.CONCAT(" y ",CB1511)))))</f>
        <v/>
      </c>
      <c r="CB1511" s="222" t="s">
        <v>6287</v>
      </c>
      <c r="CC1511" s="378">
        <f t="shared" si="680"/>
        <v>0</v>
      </c>
      <c r="CD1511" s="379">
        <f t="shared" si="681"/>
        <v>0</v>
      </c>
      <c r="CE1511" s="380">
        <f t="shared" si="682"/>
        <v>0</v>
      </c>
    </row>
    <row r="1512" spans="1:83" ht="15" hidden="1" customHeight="1">
      <c r="A1512" s="6"/>
      <c r="B1512" s="5"/>
      <c r="C1512" s="85" t="s">
        <v>181</v>
      </c>
      <c r="D1512" s="623" t="str">
        <f>IF(CNGE_2024_M1_Secc1_Sub1!$D118="","",CNGE_2024_M1_Secc1_Sub1!$D118)</f>
        <v/>
      </c>
      <c r="E1512" s="624"/>
      <c r="F1512" s="624"/>
      <c r="G1512" s="624"/>
      <c r="H1512" s="624"/>
      <c r="I1512" s="624"/>
      <c r="J1512" s="624"/>
      <c r="K1512" s="624"/>
      <c r="L1512" s="624"/>
      <c r="M1512" s="624"/>
      <c r="N1512" s="624"/>
      <c r="O1512" s="625"/>
      <c r="P1512" s="111"/>
      <c r="Q1512" s="111"/>
      <c r="R1512" s="111"/>
      <c r="S1512" s="111"/>
      <c r="T1512" s="111"/>
      <c r="U1512" s="111"/>
      <c r="V1512" s="111"/>
      <c r="W1512" s="111"/>
      <c r="X1512" s="111"/>
      <c r="Y1512" s="111"/>
      <c r="Z1512" s="111"/>
      <c r="AA1512" s="111"/>
      <c r="AB1512" s="111"/>
      <c r="AC1512" s="111"/>
      <c r="AD1512" s="111"/>
      <c r="AE1512" s="8"/>
      <c r="AG1512" s="269">
        <f t="shared" si="636"/>
        <v>0</v>
      </c>
      <c r="AH1512" s="298">
        <f t="shared" si="637"/>
        <v>0</v>
      </c>
      <c r="AI1512" s="299">
        <f t="shared" si="638"/>
        <v>0</v>
      </c>
      <c r="AJ1512" s="300">
        <f t="shared" si="639"/>
        <v>0</v>
      </c>
      <c r="AK1512" s="301">
        <f t="shared" si="640"/>
        <v>0</v>
      </c>
      <c r="AL1512" s="298">
        <f t="shared" si="641"/>
        <v>0</v>
      </c>
      <c r="AM1512" s="299">
        <f t="shared" si="642"/>
        <v>0</v>
      </c>
      <c r="AN1512" s="300">
        <f t="shared" si="643"/>
        <v>0</v>
      </c>
      <c r="AO1512" s="301">
        <f t="shared" si="644"/>
        <v>0</v>
      </c>
      <c r="AP1512" s="298">
        <f t="shared" si="645"/>
        <v>0</v>
      </c>
      <c r="AQ1512" s="299">
        <f t="shared" si="646"/>
        <v>0</v>
      </c>
      <c r="AR1512" s="300">
        <f t="shared" si="647"/>
        <v>0</v>
      </c>
      <c r="AS1512" s="301">
        <f t="shared" si="648"/>
        <v>0</v>
      </c>
      <c r="AT1512" s="298">
        <f t="shared" si="649"/>
        <v>0</v>
      </c>
      <c r="AU1512" s="299">
        <f t="shared" si="650"/>
        <v>0</v>
      </c>
      <c r="AV1512" s="300">
        <f t="shared" si="651"/>
        <v>0</v>
      </c>
      <c r="AW1512" s="301">
        <f t="shared" si="652"/>
        <v>0</v>
      </c>
      <c r="AX1512" s="298">
        <f t="shared" si="653"/>
        <v>0</v>
      </c>
      <c r="AY1512" s="299">
        <f t="shared" si="654"/>
        <v>0</v>
      </c>
      <c r="AZ1512" s="300">
        <f t="shared" si="655"/>
        <v>0</v>
      </c>
      <c r="BA1512" s="301">
        <f t="shared" si="656"/>
        <v>0</v>
      </c>
      <c r="BB1512" s="298">
        <f t="shared" si="657"/>
        <v>0</v>
      </c>
      <c r="BC1512" s="299">
        <f t="shared" si="658"/>
        <v>0</v>
      </c>
      <c r="BD1512" s="300">
        <f t="shared" si="659"/>
        <v>0</v>
      </c>
      <c r="BE1512" s="301">
        <f t="shared" si="660"/>
        <v>0</v>
      </c>
      <c r="BF1512" s="298">
        <f t="shared" si="661"/>
        <v>0</v>
      </c>
      <c r="BG1512" s="299">
        <f t="shared" si="662"/>
        <v>0</v>
      </c>
      <c r="BH1512" s="300">
        <f t="shared" si="663"/>
        <v>0</v>
      </c>
      <c r="BI1512" s="301">
        <f t="shared" si="664"/>
        <v>0</v>
      </c>
      <c r="BJ1512" s="298">
        <f t="shared" si="665"/>
        <v>0</v>
      </c>
      <c r="BK1512" s="299">
        <f t="shared" si="666"/>
        <v>0</v>
      </c>
      <c r="BL1512" s="300">
        <f t="shared" si="667"/>
        <v>0</v>
      </c>
      <c r="BM1512" s="301">
        <f t="shared" si="668"/>
        <v>0</v>
      </c>
      <c r="BN1512" s="298">
        <f t="shared" si="669"/>
        <v>0</v>
      </c>
      <c r="BO1512" s="299">
        <f t="shared" si="670"/>
        <v>0</v>
      </c>
      <c r="BP1512" s="300">
        <f t="shared" si="671"/>
        <v>0</v>
      </c>
      <c r="BQ1512" s="301">
        <f t="shared" si="672"/>
        <v>0</v>
      </c>
      <c r="BR1512" s="298">
        <f t="shared" si="673"/>
        <v>0</v>
      </c>
      <c r="BS1512" s="299">
        <f t="shared" si="674"/>
        <v>0</v>
      </c>
      <c r="BT1512" s="300">
        <f t="shared" si="675"/>
        <v>0</v>
      </c>
      <c r="BU1512" s="301">
        <f t="shared" si="676"/>
        <v>0</v>
      </c>
      <c r="BV1512" s="371">
        <f t="shared" si="677"/>
        <v>0</v>
      </c>
      <c r="BW1512" s="303">
        <f t="shared" si="678"/>
        <v>0</v>
      </c>
      <c r="BX1512" s="304" t="str">
        <f>IF(BW1512=0,"",
IF(SUM($BW$1436:BW1512)=1,BY1512,
IF($BW$1556&gt;SUM($BW$1436:BW1512),_xlfn.CONCAT(", ",BY1512),
IF($BW$1556=SUM($BW$1436:BW1512),_xlfn.CONCAT(" y ",BY1512)))))</f>
        <v/>
      </c>
      <c r="BY1512" s="231" t="s">
        <v>6288</v>
      </c>
      <c r="BZ1512" s="290">
        <f t="shared" si="679"/>
        <v>0</v>
      </c>
      <c r="CA1512" s="291" t="str">
        <f>IF(BZ1512=0,"",
IF(SUM($BZ$1436:BZ1512)=1,CB1512,
IF($BZ$1556&gt;SUM($BZ$1436:BZ1512),_xlfn.CONCAT(", ",CB1512),
IF($BZ$1556=SUM($BZ$1436:BZ1512),_xlfn.CONCAT(" y ",CB1512)))))</f>
        <v/>
      </c>
      <c r="CB1512" s="222" t="s">
        <v>6288</v>
      </c>
      <c r="CC1512" s="378">
        <f t="shared" si="680"/>
        <v>0</v>
      </c>
      <c r="CD1512" s="379">
        <f t="shared" si="681"/>
        <v>0</v>
      </c>
      <c r="CE1512" s="380">
        <f t="shared" si="682"/>
        <v>0</v>
      </c>
    </row>
    <row r="1513" spans="1:83" ht="15" hidden="1" customHeight="1">
      <c r="A1513" s="6"/>
      <c r="B1513" s="5"/>
      <c r="C1513" s="85" t="s">
        <v>182</v>
      </c>
      <c r="D1513" s="623" t="str">
        <f>IF(CNGE_2024_M1_Secc1_Sub1!$D119="","",CNGE_2024_M1_Secc1_Sub1!$D119)</f>
        <v/>
      </c>
      <c r="E1513" s="624"/>
      <c r="F1513" s="624"/>
      <c r="G1513" s="624"/>
      <c r="H1513" s="624"/>
      <c r="I1513" s="624"/>
      <c r="J1513" s="624"/>
      <c r="K1513" s="624"/>
      <c r="L1513" s="624"/>
      <c r="M1513" s="624"/>
      <c r="N1513" s="624"/>
      <c r="O1513" s="625"/>
      <c r="P1513" s="111"/>
      <c r="Q1513" s="111"/>
      <c r="R1513" s="111"/>
      <c r="S1513" s="111"/>
      <c r="T1513" s="111"/>
      <c r="U1513" s="111"/>
      <c r="V1513" s="111"/>
      <c r="W1513" s="111"/>
      <c r="X1513" s="111"/>
      <c r="Y1513" s="111"/>
      <c r="Z1513" s="111"/>
      <c r="AA1513" s="111"/>
      <c r="AB1513" s="111"/>
      <c r="AC1513" s="111"/>
      <c r="AD1513" s="111"/>
      <c r="AE1513" s="8"/>
      <c r="AG1513" s="269">
        <f t="shared" si="636"/>
        <v>0</v>
      </c>
      <c r="AH1513" s="298">
        <f t="shared" si="637"/>
        <v>0</v>
      </c>
      <c r="AI1513" s="299">
        <f t="shared" si="638"/>
        <v>0</v>
      </c>
      <c r="AJ1513" s="300">
        <f t="shared" si="639"/>
        <v>0</v>
      </c>
      <c r="AK1513" s="301">
        <f t="shared" si="640"/>
        <v>0</v>
      </c>
      <c r="AL1513" s="298">
        <f t="shared" si="641"/>
        <v>0</v>
      </c>
      <c r="AM1513" s="299">
        <f t="shared" si="642"/>
        <v>0</v>
      </c>
      <c r="AN1513" s="300">
        <f t="shared" si="643"/>
        <v>0</v>
      </c>
      <c r="AO1513" s="301">
        <f t="shared" si="644"/>
        <v>0</v>
      </c>
      <c r="AP1513" s="298">
        <f t="shared" si="645"/>
        <v>0</v>
      </c>
      <c r="AQ1513" s="299">
        <f t="shared" si="646"/>
        <v>0</v>
      </c>
      <c r="AR1513" s="300">
        <f t="shared" si="647"/>
        <v>0</v>
      </c>
      <c r="AS1513" s="301">
        <f t="shared" si="648"/>
        <v>0</v>
      </c>
      <c r="AT1513" s="298">
        <f t="shared" si="649"/>
        <v>0</v>
      </c>
      <c r="AU1513" s="299">
        <f t="shared" si="650"/>
        <v>0</v>
      </c>
      <c r="AV1513" s="300">
        <f t="shared" si="651"/>
        <v>0</v>
      </c>
      <c r="AW1513" s="301">
        <f t="shared" si="652"/>
        <v>0</v>
      </c>
      <c r="AX1513" s="298">
        <f t="shared" si="653"/>
        <v>0</v>
      </c>
      <c r="AY1513" s="299">
        <f t="shared" si="654"/>
        <v>0</v>
      </c>
      <c r="AZ1513" s="300">
        <f t="shared" si="655"/>
        <v>0</v>
      </c>
      <c r="BA1513" s="301">
        <f t="shared" si="656"/>
        <v>0</v>
      </c>
      <c r="BB1513" s="298">
        <f t="shared" si="657"/>
        <v>0</v>
      </c>
      <c r="BC1513" s="299">
        <f t="shared" si="658"/>
        <v>0</v>
      </c>
      <c r="BD1513" s="300">
        <f t="shared" si="659"/>
        <v>0</v>
      </c>
      <c r="BE1513" s="301">
        <f t="shared" si="660"/>
        <v>0</v>
      </c>
      <c r="BF1513" s="298">
        <f t="shared" si="661"/>
        <v>0</v>
      </c>
      <c r="BG1513" s="299">
        <f t="shared" si="662"/>
        <v>0</v>
      </c>
      <c r="BH1513" s="300">
        <f t="shared" si="663"/>
        <v>0</v>
      </c>
      <c r="BI1513" s="301">
        <f t="shared" si="664"/>
        <v>0</v>
      </c>
      <c r="BJ1513" s="298">
        <f t="shared" si="665"/>
        <v>0</v>
      </c>
      <c r="BK1513" s="299">
        <f t="shared" si="666"/>
        <v>0</v>
      </c>
      <c r="BL1513" s="300">
        <f t="shared" si="667"/>
        <v>0</v>
      </c>
      <c r="BM1513" s="301">
        <f t="shared" si="668"/>
        <v>0</v>
      </c>
      <c r="BN1513" s="298">
        <f t="shared" si="669"/>
        <v>0</v>
      </c>
      <c r="BO1513" s="299">
        <f t="shared" si="670"/>
        <v>0</v>
      </c>
      <c r="BP1513" s="300">
        <f t="shared" si="671"/>
        <v>0</v>
      </c>
      <c r="BQ1513" s="301">
        <f t="shared" si="672"/>
        <v>0</v>
      </c>
      <c r="BR1513" s="298">
        <f t="shared" si="673"/>
        <v>0</v>
      </c>
      <c r="BS1513" s="299">
        <f t="shared" si="674"/>
        <v>0</v>
      </c>
      <c r="BT1513" s="300">
        <f t="shared" si="675"/>
        <v>0</v>
      </c>
      <c r="BU1513" s="301">
        <f t="shared" si="676"/>
        <v>0</v>
      </c>
      <c r="BV1513" s="371">
        <f t="shared" si="677"/>
        <v>0</v>
      </c>
      <c r="BW1513" s="303">
        <f t="shared" si="678"/>
        <v>0</v>
      </c>
      <c r="BX1513" s="304" t="str">
        <f>IF(BW1513=0,"",
IF(SUM($BW$1436:BW1513)=1,BY1513,
IF($BW$1556&gt;SUM($BW$1436:BW1513),_xlfn.CONCAT(", ",BY1513),
IF($BW$1556=SUM($BW$1436:BW1513),_xlfn.CONCAT(" y ",BY1513)))))</f>
        <v/>
      </c>
      <c r="BY1513" s="231" t="s">
        <v>6289</v>
      </c>
      <c r="BZ1513" s="290">
        <f t="shared" si="679"/>
        <v>0</v>
      </c>
      <c r="CA1513" s="291" t="str">
        <f>IF(BZ1513=0,"",
IF(SUM($BZ$1436:BZ1513)=1,CB1513,
IF($BZ$1556&gt;SUM($BZ$1436:BZ1513),_xlfn.CONCAT(", ",CB1513),
IF($BZ$1556=SUM($BZ$1436:BZ1513),_xlfn.CONCAT(" y ",CB1513)))))</f>
        <v/>
      </c>
      <c r="CB1513" s="222" t="s">
        <v>6289</v>
      </c>
      <c r="CC1513" s="378">
        <f t="shared" si="680"/>
        <v>0</v>
      </c>
      <c r="CD1513" s="379">
        <f t="shared" si="681"/>
        <v>0</v>
      </c>
      <c r="CE1513" s="380">
        <f t="shared" si="682"/>
        <v>0</v>
      </c>
    </row>
    <row r="1514" spans="1:83" ht="15" hidden="1" customHeight="1">
      <c r="A1514" s="6"/>
      <c r="B1514" s="5"/>
      <c r="C1514" s="85" t="s">
        <v>183</v>
      </c>
      <c r="D1514" s="623" t="str">
        <f>IF(CNGE_2024_M1_Secc1_Sub1!$D120="","",CNGE_2024_M1_Secc1_Sub1!$D120)</f>
        <v/>
      </c>
      <c r="E1514" s="624"/>
      <c r="F1514" s="624"/>
      <c r="G1514" s="624"/>
      <c r="H1514" s="624"/>
      <c r="I1514" s="624"/>
      <c r="J1514" s="624"/>
      <c r="K1514" s="624"/>
      <c r="L1514" s="624"/>
      <c r="M1514" s="624"/>
      <c r="N1514" s="624"/>
      <c r="O1514" s="625"/>
      <c r="P1514" s="111"/>
      <c r="Q1514" s="111"/>
      <c r="R1514" s="111"/>
      <c r="S1514" s="111"/>
      <c r="T1514" s="111"/>
      <c r="U1514" s="111"/>
      <c r="V1514" s="111"/>
      <c r="W1514" s="111"/>
      <c r="X1514" s="111"/>
      <c r="Y1514" s="111"/>
      <c r="Z1514" s="111"/>
      <c r="AA1514" s="111"/>
      <c r="AB1514" s="111"/>
      <c r="AC1514" s="111"/>
      <c r="AD1514" s="111"/>
      <c r="AE1514" s="8"/>
      <c r="AG1514" s="269">
        <f t="shared" si="636"/>
        <v>0</v>
      </c>
      <c r="AH1514" s="298">
        <f t="shared" si="637"/>
        <v>0</v>
      </c>
      <c r="AI1514" s="299">
        <f t="shared" si="638"/>
        <v>0</v>
      </c>
      <c r="AJ1514" s="300">
        <f t="shared" si="639"/>
        <v>0</v>
      </c>
      <c r="AK1514" s="301">
        <f t="shared" si="640"/>
        <v>0</v>
      </c>
      <c r="AL1514" s="298">
        <f t="shared" si="641"/>
        <v>0</v>
      </c>
      <c r="AM1514" s="299">
        <f t="shared" si="642"/>
        <v>0</v>
      </c>
      <c r="AN1514" s="300">
        <f t="shared" si="643"/>
        <v>0</v>
      </c>
      <c r="AO1514" s="301">
        <f t="shared" si="644"/>
        <v>0</v>
      </c>
      <c r="AP1514" s="298">
        <f t="shared" si="645"/>
        <v>0</v>
      </c>
      <c r="AQ1514" s="299">
        <f t="shared" si="646"/>
        <v>0</v>
      </c>
      <c r="AR1514" s="300">
        <f t="shared" si="647"/>
        <v>0</v>
      </c>
      <c r="AS1514" s="301">
        <f t="shared" si="648"/>
        <v>0</v>
      </c>
      <c r="AT1514" s="298">
        <f t="shared" si="649"/>
        <v>0</v>
      </c>
      <c r="AU1514" s="299">
        <f t="shared" si="650"/>
        <v>0</v>
      </c>
      <c r="AV1514" s="300">
        <f t="shared" si="651"/>
        <v>0</v>
      </c>
      <c r="AW1514" s="301">
        <f t="shared" si="652"/>
        <v>0</v>
      </c>
      <c r="AX1514" s="298">
        <f t="shared" si="653"/>
        <v>0</v>
      </c>
      <c r="AY1514" s="299">
        <f t="shared" si="654"/>
        <v>0</v>
      </c>
      <c r="AZ1514" s="300">
        <f t="shared" si="655"/>
        <v>0</v>
      </c>
      <c r="BA1514" s="301">
        <f t="shared" si="656"/>
        <v>0</v>
      </c>
      <c r="BB1514" s="298">
        <f t="shared" si="657"/>
        <v>0</v>
      </c>
      <c r="BC1514" s="299">
        <f t="shared" si="658"/>
        <v>0</v>
      </c>
      <c r="BD1514" s="300">
        <f t="shared" si="659"/>
        <v>0</v>
      </c>
      <c r="BE1514" s="301">
        <f t="shared" si="660"/>
        <v>0</v>
      </c>
      <c r="BF1514" s="298">
        <f t="shared" si="661"/>
        <v>0</v>
      </c>
      <c r="BG1514" s="299">
        <f t="shared" si="662"/>
        <v>0</v>
      </c>
      <c r="BH1514" s="300">
        <f t="shared" si="663"/>
        <v>0</v>
      </c>
      <c r="BI1514" s="301">
        <f t="shared" si="664"/>
        <v>0</v>
      </c>
      <c r="BJ1514" s="298">
        <f t="shared" si="665"/>
        <v>0</v>
      </c>
      <c r="BK1514" s="299">
        <f t="shared" si="666"/>
        <v>0</v>
      </c>
      <c r="BL1514" s="300">
        <f t="shared" si="667"/>
        <v>0</v>
      </c>
      <c r="BM1514" s="301">
        <f t="shared" si="668"/>
        <v>0</v>
      </c>
      <c r="BN1514" s="298">
        <f t="shared" si="669"/>
        <v>0</v>
      </c>
      <c r="BO1514" s="299">
        <f t="shared" si="670"/>
        <v>0</v>
      </c>
      <c r="BP1514" s="300">
        <f t="shared" si="671"/>
        <v>0</v>
      </c>
      <c r="BQ1514" s="301">
        <f t="shared" si="672"/>
        <v>0</v>
      </c>
      <c r="BR1514" s="298">
        <f t="shared" si="673"/>
        <v>0</v>
      </c>
      <c r="BS1514" s="299">
        <f t="shared" si="674"/>
        <v>0</v>
      </c>
      <c r="BT1514" s="300">
        <f t="shared" si="675"/>
        <v>0</v>
      </c>
      <c r="BU1514" s="301">
        <f t="shared" si="676"/>
        <v>0</v>
      </c>
      <c r="BV1514" s="371">
        <f t="shared" si="677"/>
        <v>0</v>
      </c>
      <c r="BW1514" s="303">
        <f t="shared" si="678"/>
        <v>0</v>
      </c>
      <c r="BX1514" s="304" t="str">
        <f>IF(BW1514=0,"",
IF(SUM($BW$1436:BW1514)=1,BY1514,
IF($BW$1556&gt;SUM($BW$1436:BW1514),_xlfn.CONCAT(", ",BY1514),
IF($BW$1556=SUM($BW$1436:BW1514),_xlfn.CONCAT(" y ",BY1514)))))</f>
        <v/>
      </c>
      <c r="BY1514" s="231" t="s">
        <v>6290</v>
      </c>
      <c r="BZ1514" s="290">
        <f t="shared" si="679"/>
        <v>0</v>
      </c>
      <c r="CA1514" s="291" t="str">
        <f>IF(BZ1514=0,"",
IF(SUM($BZ$1436:BZ1514)=1,CB1514,
IF($BZ$1556&gt;SUM($BZ$1436:BZ1514),_xlfn.CONCAT(", ",CB1514),
IF($BZ$1556=SUM($BZ$1436:BZ1514),_xlfn.CONCAT(" y ",CB1514)))))</f>
        <v/>
      </c>
      <c r="CB1514" s="222" t="s">
        <v>6290</v>
      </c>
      <c r="CC1514" s="378">
        <f t="shared" si="680"/>
        <v>0</v>
      </c>
      <c r="CD1514" s="379">
        <f t="shared" si="681"/>
        <v>0</v>
      </c>
      <c r="CE1514" s="380">
        <f t="shared" si="682"/>
        <v>0</v>
      </c>
    </row>
    <row r="1515" spans="1:83" ht="15" hidden="1" customHeight="1">
      <c r="A1515" s="6"/>
      <c r="B1515" s="5"/>
      <c r="C1515" s="85" t="s">
        <v>184</v>
      </c>
      <c r="D1515" s="623" t="str">
        <f>IF(CNGE_2024_M1_Secc1_Sub1!$D121="","",CNGE_2024_M1_Secc1_Sub1!$D121)</f>
        <v/>
      </c>
      <c r="E1515" s="624"/>
      <c r="F1515" s="624"/>
      <c r="G1515" s="624"/>
      <c r="H1515" s="624"/>
      <c r="I1515" s="624"/>
      <c r="J1515" s="624"/>
      <c r="K1515" s="624"/>
      <c r="L1515" s="624"/>
      <c r="M1515" s="624"/>
      <c r="N1515" s="624"/>
      <c r="O1515" s="625"/>
      <c r="P1515" s="111"/>
      <c r="Q1515" s="111"/>
      <c r="R1515" s="111"/>
      <c r="S1515" s="111"/>
      <c r="T1515" s="111"/>
      <c r="U1515" s="111"/>
      <c r="V1515" s="111"/>
      <c r="W1515" s="111"/>
      <c r="X1515" s="111"/>
      <c r="Y1515" s="111"/>
      <c r="Z1515" s="111"/>
      <c r="AA1515" s="111"/>
      <c r="AB1515" s="111"/>
      <c r="AC1515" s="111"/>
      <c r="AD1515" s="111"/>
      <c r="AE1515" s="8"/>
      <c r="AG1515" s="269">
        <f t="shared" si="636"/>
        <v>0</v>
      </c>
      <c r="AH1515" s="298">
        <f t="shared" si="637"/>
        <v>0</v>
      </c>
      <c r="AI1515" s="299">
        <f t="shared" si="638"/>
        <v>0</v>
      </c>
      <c r="AJ1515" s="300">
        <f t="shared" si="639"/>
        <v>0</v>
      </c>
      <c r="AK1515" s="301">
        <f t="shared" si="640"/>
        <v>0</v>
      </c>
      <c r="AL1515" s="298">
        <f t="shared" si="641"/>
        <v>0</v>
      </c>
      <c r="AM1515" s="299">
        <f t="shared" si="642"/>
        <v>0</v>
      </c>
      <c r="AN1515" s="300">
        <f t="shared" si="643"/>
        <v>0</v>
      </c>
      <c r="AO1515" s="301">
        <f t="shared" si="644"/>
        <v>0</v>
      </c>
      <c r="AP1515" s="298">
        <f t="shared" si="645"/>
        <v>0</v>
      </c>
      <c r="AQ1515" s="299">
        <f t="shared" si="646"/>
        <v>0</v>
      </c>
      <c r="AR1515" s="300">
        <f t="shared" si="647"/>
        <v>0</v>
      </c>
      <c r="AS1515" s="301">
        <f t="shared" si="648"/>
        <v>0</v>
      </c>
      <c r="AT1515" s="298">
        <f t="shared" si="649"/>
        <v>0</v>
      </c>
      <c r="AU1515" s="299">
        <f t="shared" si="650"/>
        <v>0</v>
      </c>
      <c r="AV1515" s="300">
        <f t="shared" si="651"/>
        <v>0</v>
      </c>
      <c r="AW1515" s="301">
        <f t="shared" si="652"/>
        <v>0</v>
      </c>
      <c r="AX1515" s="298">
        <f t="shared" si="653"/>
        <v>0</v>
      </c>
      <c r="AY1515" s="299">
        <f t="shared" si="654"/>
        <v>0</v>
      </c>
      <c r="AZ1515" s="300">
        <f t="shared" si="655"/>
        <v>0</v>
      </c>
      <c r="BA1515" s="301">
        <f t="shared" si="656"/>
        <v>0</v>
      </c>
      <c r="BB1515" s="298">
        <f t="shared" si="657"/>
        <v>0</v>
      </c>
      <c r="BC1515" s="299">
        <f t="shared" si="658"/>
        <v>0</v>
      </c>
      <c r="BD1515" s="300">
        <f t="shared" si="659"/>
        <v>0</v>
      </c>
      <c r="BE1515" s="301">
        <f t="shared" si="660"/>
        <v>0</v>
      </c>
      <c r="BF1515" s="298">
        <f t="shared" si="661"/>
        <v>0</v>
      </c>
      <c r="BG1515" s="299">
        <f t="shared" si="662"/>
        <v>0</v>
      </c>
      <c r="BH1515" s="300">
        <f t="shared" si="663"/>
        <v>0</v>
      </c>
      <c r="BI1515" s="301">
        <f t="shared" si="664"/>
        <v>0</v>
      </c>
      <c r="BJ1515" s="298">
        <f t="shared" si="665"/>
        <v>0</v>
      </c>
      <c r="BK1515" s="299">
        <f t="shared" si="666"/>
        <v>0</v>
      </c>
      <c r="BL1515" s="300">
        <f t="shared" si="667"/>
        <v>0</v>
      </c>
      <c r="BM1515" s="301">
        <f t="shared" si="668"/>
        <v>0</v>
      </c>
      <c r="BN1515" s="298">
        <f t="shared" si="669"/>
        <v>0</v>
      </c>
      <c r="BO1515" s="299">
        <f t="shared" si="670"/>
        <v>0</v>
      </c>
      <c r="BP1515" s="300">
        <f t="shared" si="671"/>
        <v>0</v>
      </c>
      <c r="BQ1515" s="301">
        <f t="shared" si="672"/>
        <v>0</v>
      </c>
      <c r="BR1515" s="298">
        <f t="shared" si="673"/>
        <v>0</v>
      </c>
      <c r="BS1515" s="299">
        <f t="shared" si="674"/>
        <v>0</v>
      </c>
      <c r="BT1515" s="300">
        <f t="shared" si="675"/>
        <v>0</v>
      </c>
      <c r="BU1515" s="301">
        <f t="shared" si="676"/>
        <v>0</v>
      </c>
      <c r="BV1515" s="371">
        <f t="shared" si="677"/>
        <v>0</v>
      </c>
      <c r="BW1515" s="303">
        <f t="shared" si="678"/>
        <v>0</v>
      </c>
      <c r="BX1515" s="304" t="str">
        <f>IF(BW1515=0,"",
IF(SUM($BW$1436:BW1515)=1,BY1515,
IF($BW$1556&gt;SUM($BW$1436:BW1515),_xlfn.CONCAT(", ",BY1515),
IF($BW$1556=SUM($BW$1436:BW1515),_xlfn.CONCAT(" y ",BY1515)))))</f>
        <v/>
      </c>
      <c r="BY1515" s="231" t="s">
        <v>6291</v>
      </c>
      <c r="BZ1515" s="290">
        <f t="shared" si="679"/>
        <v>0</v>
      </c>
      <c r="CA1515" s="291" t="str">
        <f>IF(BZ1515=0,"",
IF(SUM($BZ$1436:BZ1515)=1,CB1515,
IF($BZ$1556&gt;SUM($BZ$1436:BZ1515),_xlfn.CONCAT(", ",CB1515),
IF($BZ$1556=SUM($BZ$1436:BZ1515),_xlfn.CONCAT(" y ",CB1515)))))</f>
        <v/>
      </c>
      <c r="CB1515" s="222" t="s">
        <v>6291</v>
      </c>
      <c r="CC1515" s="378">
        <f t="shared" si="680"/>
        <v>0</v>
      </c>
      <c r="CD1515" s="379">
        <f t="shared" si="681"/>
        <v>0</v>
      </c>
      <c r="CE1515" s="380">
        <f t="shared" si="682"/>
        <v>0</v>
      </c>
    </row>
    <row r="1516" spans="1:83" ht="15" hidden="1" customHeight="1">
      <c r="A1516" s="6"/>
      <c r="B1516" s="5"/>
      <c r="C1516" s="85" t="s">
        <v>185</v>
      </c>
      <c r="D1516" s="623" t="str">
        <f>IF(CNGE_2024_M1_Secc1_Sub1!$D122="","",CNGE_2024_M1_Secc1_Sub1!$D122)</f>
        <v/>
      </c>
      <c r="E1516" s="624"/>
      <c r="F1516" s="624"/>
      <c r="G1516" s="624"/>
      <c r="H1516" s="624"/>
      <c r="I1516" s="624"/>
      <c r="J1516" s="624"/>
      <c r="K1516" s="624"/>
      <c r="L1516" s="624"/>
      <c r="M1516" s="624"/>
      <c r="N1516" s="624"/>
      <c r="O1516" s="625"/>
      <c r="P1516" s="111"/>
      <c r="Q1516" s="111"/>
      <c r="R1516" s="111"/>
      <c r="S1516" s="111"/>
      <c r="T1516" s="111"/>
      <c r="U1516" s="111"/>
      <c r="V1516" s="111"/>
      <c r="W1516" s="111"/>
      <c r="X1516" s="111"/>
      <c r="Y1516" s="111"/>
      <c r="Z1516" s="111"/>
      <c r="AA1516" s="111"/>
      <c r="AB1516" s="111"/>
      <c r="AC1516" s="111"/>
      <c r="AD1516" s="111"/>
      <c r="AE1516" s="8"/>
      <c r="AG1516" s="269">
        <f t="shared" si="636"/>
        <v>0</v>
      </c>
      <c r="AH1516" s="298">
        <f t="shared" si="637"/>
        <v>0</v>
      </c>
      <c r="AI1516" s="299">
        <f t="shared" si="638"/>
        <v>0</v>
      </c>
      <c r="AJ1516" s="300">
        <f t="shared" si="639"/>
        <v>0</v>
      </c>
      <c r="AK1516" s="301">
        <f t="shared" si="640"/>
        <v>0</v>
      </c>
      <c r="AL1516" s="298">
        <f t="shared" si="641"/>
        <v>0</v>
      </c>
      <c r="AM1516" s="299">
        <f t="shared" si="642"/>
        <v>0</v>
      </c>
      <c r="AN1516" s="300">
        <f t="shared" si="643"/>
        <v>0</v>
      </c>
      <c r="AO1516" s="301">
        <f t="shared" si="644"/>
        <v>0</v>
      </c>
      <c r="AP1516" s="298">
        <f t="shared" si="645"/>
        <v>0</v>
      </c>
      <c r="AQ1516" s="299">
        <f t="shared" si="646"/>
        <v>0</v>
      </c>
      <c r="AR1516" s="300">
        <f t="shared" si="647"/>
        <v>0</v>
      </c>
      <c r="AS1516" s="301">
        <f t="shared" si="648"/>
        <v>0</v>
      </c>
      <c r="AT1516" s="298">
        <f t="shared" si="649"/>
        <v>0</v>
      </c>
      <c r="AU1516" s="299">
        <f t="shared" si="650"/>
        <v>0</v>
      </c>
      <c r="AV1516" s="300">
        <f t="shared" si="651"/>
        <v>0</v>
      </c>
      <c r="AW1516" s="301">
        <f t="shared" si="652"/>
        <v>0</v>
      </c>
      <c r="AX1516" s="298">
        <f t="shared" si="653"/>
        <v>0</v>
      </c>
      <c r="AY1516" s="299">
        <f t="shared" si="654"/>
        <v>0</v>
      </c>
      <c r="AZ1516" s="300">
        <f t="shared" si="655"/>
        <v>0</v>
      </c>
      <c r="BA1516" s="301">
        <f t="shared" si="656"/>
        <v>0</v>
      </c>
      <c r="BB1516" s="298">
        <f t="shared" si="657"/>
        <v>0</v>
      </c>
      <c r="BC1516" s="299">
        <f t="shared" si="658"/>
        <v>0</v>
      </c>
      <c r="BD1516" s="300">
        <f t="shared" si="659"/>
        <v>0</v>
      </c>
      <c r="BE1516" s="301">
        <f t="shared" si="660"/>
        <v>0</v>
      </c>
      <c r="BF1516" s="298">
        <f t="shared" si="661"/>
        <v>0</v>
      </c>
      <c r="BG1516" s="299">
        <f t="shared" si="662"/>
        <v>0</v>
      </c>
      <c r="BH1516" s="300">
        <f t="shared" si="663"/>
        <v>0</v>
      </c>
      <c r="BI1516" s="301">
        <f t="shared" si="664"/>
        <v>0</v>
      </c>
      <c r="BJ1516" s="298">
        <f t="shared" si="665"/>
        <v>0</v>
      </c>
      <c r="BK1516" s="299">
        <f t="shared" si="666"/>
        <v>0</v>
      </c>
      <c r="BL1516" s="300">
        <f t="shared" si="667"/>
        <v>0</v>
      </c>
      <c r="BM1516" s="301">
        <f t="shared" si="668"/>
        <v>0</v>
      </c>
      <c r="BN1516" s="298">
        <f t="shared" si="669"/>
        <v>0</v>
      </c>
      <c r="BO1516" s="299">
        <f t="shared" si="670"/>
        <v>0</v>
      </c>
      <c r="BP1516" s="300">
        <f t="shared" si="671"/>
        <v>0</v>
      </c>
      <c r="BQ1516" s="301">
        <f t="shared" si="672"/>
        <v>0</v>
      </c>
      <c r="BR1516" s="298">
        <f t="shared" si="673"/>
        <v>0</v>
      </c>
      <c r="BS1516" s="299">
        <f t="shared" si="674"/>
        <v>0</v>
      </c>
      <c r="BT1516" s="300">
        <f t="shared" si="675"/>
        <v>0</v>
      </c>
      <c r="BU1516" s="301">
        <f t="shared" si="676"/>
        <v>0</v>
      </c>
      <c r="BV1516" s="371">
        <f t="shared" si="677"/>
        <v>0</v>
      </c>
      <c r="BW1516" s="303">
        <f t="shared" si="678"/>
        <v>0</v>
      </c>
      <c r="BX1516" s="304" t="str">
        <f>IF(BW1516=0,"",
IF(SUM($BW$1436:BW1516)=1,BY1516,
IF($BW$1556&gt;SUM($BW$1436:BW1516),_xlfn.CONCAT(", ",BY1516),
IF($BW$1556=SUM($BW$1436:BW1516),_xlfn.CONCAT(" y ",BY1516)))))</f>
        <v/>
      </c>
      <c r="BY1516" s="231" t="s">
        <v>6292</v>
      </c>
      <c r="BZ1516" s="290">
        <f t="shared" si="679"/>
        <v>0</v>
      </c>
      <c r="CA1516" s="291" t="str">
        <f>IF(BZ1516=0,"",
IF(SUM($BZ$1436:BZ1516)=1,CB1516,
IF($BZ$1556&gt;SUM($BZ$1436:BZ1516),_xlfn.CONCAT(", ",CB1516),
IF($BZ$1556=SUM($BZ$1436:BZ1516),_xlfn.CONCAT(" y ",CB1516)))))</f>
        <v/>
      </c>
      <c r="CB1516" s="222" t="s">
        <v>6292</v>
      </c>
      <c r="CC1516" s="378">
        <f t="shared" si="680"/>
        <v>0</v>
      </c>
      <c r="CD1516" s="379">
        <f t="shared" si="681"/>
        <v>0</v>
      </c>
      <c r="CE1516" s="380">
        <f t="shared" si="682"/>
        <v>0</v>
      </c>
    </row>
    <row r="1517" spans="1:83" ht="15" hidden="1" customHeight="1">
      <c r="A1517" s="6"/>
      <c r="B1517" s="5"/>
      <c r="C1517" s="85" t="s">
        <v>186</v>
      </c>
      <c r="D1517" s="623" t="str">
        <f>IF(CNGE_2024_M1_Secc1_Sub1!$D123="","",CNGE_2024_M1_Secc1_Sub1!$D123)</f>
        <v/>
      </c>
      <c r="E1517" s="624"/>
      <c r="F1517" s="624"/>
      <c r="G1517" s="624"/>
      <c r="H1517" s="624"/>
      <c r="I1517" s="624"/>
      <c r="J1517" s="624"/>
      <c r="K1517" s="624"/>
      <c r="L1517" s="624"/>
      <c r="M1517" s="624"/>
      <c r="N1517" s="624"/>
      <c r="O1517" s="625"/>
      <c r="P1517" s="111"/>
      <c r="Q1517" s="111"/>
      <c r="R1517" s="111"/>
      <c r="S1517" s="111"/>
      <c r="T1517" s="111"/>
      <c r="U1517" s="111"/>
      <c r="V1517" s="111"/>
      <c r="W1517" s="111"/>
      <c r="X1517" s="111"/>
      <c r="Y1517" s="111"/>
      <c r="Z1517" s="111"/>
      <c r="AA1517" s="111"/>
      <c r="AB1517" s="111"/>
      <c r="AC1517" s="111"/>
      <c r="AD1517" s="111"/>
      <c r="AE1517" s="8"/>
      <c r="AG1517" s="269">
        <f t="shared" si="636"/>
        <v>0</v>
      </c>
      <c r="AH1517" s="298">
        <f t="shared" si="637"/>
        <v>0</v>
      </c>
      <c r="AI1517" s="299">
        <f t="shared" si="638"/>
        <v>0</v>
      </c>
      <c r="AJ1517" s="300">
        <f t="shared" si="639"/>
        <v>0</v>
      </c>
      <c r="AK1517" s="301">
        <f t="shared" si="640"/>
        <v>0</v>
      </c>
      <c r="AL1517" s="298">
        <f t="shared" si="641"/>
        <v>0</v>
      </c>
      <c r="AM1517" s="299">
        <f t="shared" si="642"/>
        <v>0</v>
      </c>
      <c r="AN1517" s="300">
        <f t="shared" si="643"/>
        <v>0</v>
      </c>
      <c r="AO1517" s="301">
        <f t="shared" si="644"/>
        <v>0</v>
      </c>
      <c r="AP1517" s="298">
        <f t="shared" si="645"/>
        <v>0</v>
      </c>
      <c r="AQ1517" s="299">
        <f t="shared" si="646"/>
        <v>0</v>
      </c>
      <c r="AR1517" s="300">
        <f t="shared" si="647"/>
        <v>0</v>
      </c>
      <c r="AS1517" s="301">
        <f t="shared" si="648"/>
        <v>0</v>
      </c>
      <c r="AT1517" s="298">
        <f t="shared" si="649"/>
        <v>0</v>
      </c>
      <c r="AU1517" s="299">
        <f t="shared" si="650"/>
        <v>0</v>
      </c>
      <c r="AV1517" s="300">
        <f t="shared" si="651"/>
        <v>0</v>
      </c>
      <c r="AW1517" s="301">
        <f t="shared" si="652"/>
        <v>0</v>
      </c>
      <c r="AX1517" s="298">
        <f t="shared" si="653"/>
        <v>0</v>
      </c>
      <c r="AY1517" s="299">
        <f t="shared" si="654"/>
        <v>0</v>
      </c>
      <c r="AZ1517" s="300">
        <f t="shared" si="655"/>
        <v>0</v>
      </c>
      <c r="BA1517" s="301">
        <f t="shared" si="656"/>
        <v>0</v>
      </c>
      <c r="BB1517" s="298">
        <f t="shared" si="657"/>
        <v>0</v>
      </c>
      <c r="BC1517" s="299">
        <f t="shared" si="658"/>
        <v>0</v>
      </c>
      <c r="BD1517" s="300">
        <f t="shared" si="659"/>
        <v>0</v>
      </c>
      <c r="BE1517" s="301">
        <f t="shared" si="660"/>
        <v>0</v>
      </c>
      <c r="BF1517" s="298">
        <f t="shared" si="661"/>
        <v>0</v>
      </c>
      <c r="BG1517" s="299">
        <f t="shared" si="662"/>
        <v>0</v>
      </c>
      <c r="BH1517" s="300">
        <f t="shared" si="663"/>
        <v>0</v>
      </c>
      <c r="BI1517" s="301">
        <f t="shared" si="664"/>
        <v>0</v>
      </c>
      <c r="BJ1517" s="298">
        <f t="shared" si="665"/>
        <v>0</v>
      </c>
      <c r="BK1517" s="299">
        <f t="shared" si="666"/>
        <v>0</v>
      </c>
      <c r="BL1517" s="300">
        <f t="shared" si="667"/>
        <v>0</v>
      </c>
      <c r="BM1517" s="301">
        <f t="shared" si="668"/>
        <v>0</v>
      </c>
      <c r="BN1517" s="298">
        <f t="shared" si="669"/>
        <v>0</v>
      </c>
      <c r="BO1517" s="299">
        <f t="shared" si="670"/>
        <v>0</v>
      </c>
      <c r="BP1517" s="300">
        <f t="shared" si="671"/>
        <v>0</v>
      </c>
      <c r="BQ1517" s="301">
        <f t="shared" si="672"/>
        <v>0</v>
      </c>
      <c r="BR1517" s="298">
        <f t="shared" si="673"/>
        <v>0</v>
      </c>
      <c r="BS1517" s="299">
        <f t="shared" si="674"/>
        <v>0</v>
      </c>
      <c r="BT1517" s="300">
        <f t="shared" si="675"/>
        <v>0</v>
      </c>
      <c r="BU1517" s="301">
        <f t="shared" si="676"/>
        <v>0</v>
      </c>
      <c r="BV1517" s="371">
        <f t="shared" si="677"/>
        <v>0</v>
      </c>
      <c r="BW1517" s="303">
        <f t="shared" si="678"/>
        <v>0</v>
      </c>
      <c r="BX1517" s="304" t="str">
        <f>IF(BW1517=0,"",
IF(SUM($BW$1436:BW1517)=1,BY1517,
IF($BW$1556&gt;SUM($BW$1436:BW1517),_xlfn.CONCAT(", ",BY1517),
IF($BW$1556=SUM($BW$1436:BW1517),_xlfn.CONCAT(" y ",BY1517)))))</f>
        <v/>
      </c>
      <c r="BY1517" s="231" t="s">
        <v>6293</v>
      </c>
      <c r="BZ1517" s="290">
        <f t="shared" si="679"/>
        <v>0</v>
      </c>
      <c r="CA1517" s="291" t="str">
        <f>IF(BZ1517=0,"",
IF(SUM($BZ$1436:BZ1517)=1,CB1517,
IF($BZ$1556&gt;SUM($BZ$1436:BZ1517),_xlfn.CONCAT(", ",CB1517),
IF($BZ$1556=SUM($BZ$1436:BZ1517),_xlfn.CONCAT(" y ",CB1517)))))</f>
        <v/>
      </c>
      <c r="CB1517" s="222" t="s">
        <v>6293</v>
      </c>
      <c r="CC1517" s="378">
        <f t="shared" si="680"/>
        <v>0</v>
      </c>
      <c r="CD1517" s="379">
        <f t="shared" si="681"/>
        <v>0</v>
      </c>
      <c r="CE1517" s="380">
        <f t="shared" si="682"/>
        <v>0</v>
      </c>
    </row>
    <row r="1518" spans="1:83" ht="15" hidden="1" customHeight="1">
      <c r="A1518" s="6"/>
      <c r="B1518" s="5"/>
      <c r="C1518" s="85" t="s">
        <v>187</v>
      </c>
      <c r="D1518" s="623" t="str">
        <f>IF(CNGE_2024_M1_Secc1_Sub1!$D124="","",CNGE_2024_M1_Secc1_Sub1!$D124)</f>
        <v/>
      </c>
      <c r="E1518" s="624"/>
      <c r="F1518" s="624"/>
      <c r="G1518" s="624"/>
      <c r="H1518" s="624"/>
      <c r="I1518" s="624"/>
      <c r="J1518" s="624"/>
      <c r="K1518" s="624"/>
      <c r="L1518" s="624"/>
      <c r="M1518" s="624"/>
      <c r="N1518" s="624"/>
      <c r="O1518" s="625"/>
      <c r="P1518" s="111"/>
      <c r="Q1518" s="111"/>
      <c r="R1518" s="111"/>
      <c r="S1518" s="111"/>
      <c r="T1518" s="111"/>
      <c r="U1518" s="111"/>
      <c r="V1518" s="111"/>
      <c r="W1518" s="111"/>
      <c r="X1518" s="111"/>
      <c r="Y1518" s="111"/>
      <c r="Z1518" s="111"/>
      <c r="AA1518" s="111"/>
      <c r="AB1518" s="111"/>
      <c r="AC1518" s="111"/>
      <c r="AD1518" s="111"/>
      <c r="AE1518" s="8"/>
      <c r="AG1518" s="269">
        <f t="shared" si="636"/>
        <v>0</v>
      </c>
      <c r="AH1518" s="298">
        <f t="shared" si="637"/>
        <v>0</v>
      </c>
      <c r="AI1518" s="299">
        <f t="shared" si="638"/>
        <v>0</v>
      </c>
      <c r="AJ1518" s="300">
        <f t="shared" si="639"/>
        <v>0</v>
      </c>
      <c r="AK1518" s="301">
        <f t="shared" si="640"/>
        <v>0</v>
      </c>
      <c r="AL1518" s="298">
        <f t="shared" si="641"/>
        <v>0</v>
      </c>
      <c r="AM1518" s="299">
        <f t="shared" si="642"/>
        <v>0</v>
      </c>
      <c r="AN1518" s="300">
        <f t="shared" si="643"/>
        <v>0</v>
      </c>
      <c r="AO1518" s="301">
        <f t="shared" si="644"/>
        <v>0</v>
      </c>
      <c r="AP1518" s="298">
        <f t="shared" si="645"/>
        <v>0</v>
      </c>
      <c r="AQ1518" s="299">
        <f t="shared" si="646"/>
        <v>0</v>
      </c>
      <c r="AR1518" s="300">
        <f t="shared" si="647"/>
        <v>0</v>
      </c>
      <c r="AS1518" s="301">
        <f t="shared" si="648"/>
        <v>0</v>
      </c>
      <c r="AT1518" s="298">
        <f t="shared" si="649"/>
        <v>0</v>
      </c>
      <c r="AU1518" s="299">
        <f t="shared" si="650"/>
        <v>0</v>
      </c>
      <c r="AV1518" s="300">
        <f t="shared" si="651"/>
        <v>0</v>
      </c>
      <c r="AW1518" s="301">
        <f t="shared" si="652"/>
        <v>0</v>
      </c>
      <c r="AX1518" s="298">
        <f t="shared" si="653"/>
        <v>0</v>
      </c>
      <c r="AY1518" s="299">
        <f t="shared" si="654"/>
        <v>0</v>
      </c>
      <c r="AZ1518" s="300">
        <f t="shared" si="655"/>
        <v>0</v>
      </c>
      <c r="BA1518" s="301">
        <f t="shared" si="656"/>
        <v>0</v>
      </c>
      <c r="BB1518" s="298">
        <f t="shared" si="657"/>
        <v>0</v>
      </c>
      <c r="BC1518" s="299">
        <f t="shared" si="658"/>
        <v>0</v>
      </c>
      <c r="BD1518" s="300">
        <f t="shared" si="659"/>
        <v>0</v>
      </c>
      <c r="BE1518" s="301">
        <f t="shared" si="660"/>
        <v>0</v>
      </c>
      <c r="BF1518" s="298">
        <f t="shared" si="661"/>
        <v>0</v>
      </c>
      <c r="BG1518" s="299">
        <f t="shared" si="662"/>
        <v>0</v>
      </c>
      <c r="BH1518" s="300">
        <f t="shared" si="663"/>
        <v>0</v>
      </c>
      <c r="BI1518" s="301">
        <f t="shared" si="664"/>
        <v>0</v>
      </c>
      <c r="BJ1518" s="298">
        <f t="shared" si="665"/>
        <v>0</v>
      </c>
      <c r="BK1518" s="299">
        <f t="shared" si="666"/>
        <v>0</v>
      </c>
      <c r="BL1518" s="300">
        <f t="shared" si="667"/>
        <v>0</v>
      </c>
      <c r="BM1518" s="301">
        <f t="shared" si="668"/>
        <v>0</v>
      </c>
      <c r="BN1518" s="298">
        <f t="shared" si="669"/>
        <v>0</v>
      </c>
      <c r="BO1518" s="299">
        <f t="shared" si="670"/>
        <v>0</v>
      </c>
      <c r="BP1518" s="300">
        <f t="shared" si="671"/>
        <v>0</v>
      </c>
      <c r="BQ1518" s="301">
        <f t="shared" si="672"/>
        <v>0</v>
      </c>
      <c r="BR1518" s="298">
        <f t="shared" si="673"/>
        <v>0</v>
      </c>
      <c r="BS1518" s="299">
        <f t="shared" si="674"/>
        <v>0</v>
      </c>
      <c r="BT1518" s="300">
        <f t="shared" si="675"/>
        <v>0</v>
      </c>
      <c r="BU1518" s="301">
        <f t="shared" si="676"/>
        <v>0</v>
      </c>
      <c r="BV1518" s="371">
        <f t="shared" si="677"/>
        <v>0</v>
      </c>
      <c r="BW1518" s="303">
        <f t="shared" si="678"/>
        <v>0</v>
      </c>
      <c r="BX1518" s="304" t="str">
        <f>IF(BW1518=0,"",
IF(SUM($BW$1436:BW1518)=1,BY1518,
IF($BW$1556&gt;SUM($BW$1436:BW1518),_xlfn.CONCAT(", ",BY1518),
IF($BW$1556=SUM($BW$1436:BW1518),_xlfn.CONCAT(" y ",BY1518)))))</f>
        <v/>
      </c>
      <c r="BY1518" s="231" t="s">
        <v>6294</v>
      </c>
      <c r="BZ1518" s="290">
        <f t="shared" si="679"/>
        <v>0</v>
      </c>
      <c r="CA1518" s="291" t="str">
        <f>IF(BZ1518=0,"",
IF(SUM($BZ$1436:BZ1518)=1,CB1518,
IF($BZ$1556&gt;SUM($BZ$1436:BZ1518),_xlfn.CONCAT(", ",CB1518),
IF($BZ$1556=SUM($BZ$1436:BZ1518),_xlfn.CONCAT(" y ",CB1518)))))</f>
        <v/>
      </c>
      <c r="CB1518" s="222" t="s">
        <v>6294</v>
      </c>
      <c r="CC1518" s="378">
        <f t="shared" si="680"/>
        <v>0</v>
      </c>
      <c r="CD1518" s="379">
        <f t="shared" si="681"/>
        <v>0</v>
      </c>
      <c r="CE1518" s="380">
        <f t="shared" si="682"/>
        <v>0</v>
      </c>
    </row>
    <row r="1519" spans="1:83" ht="15" hidden="1" customHeight="1">
      <c r="A1519" s="6"/>
      <c r="B1519" s="5"/>
      <c r="C1519" s="85" t="s">
        <v>188</v>
      </c>
      <c r="D1519" s="623" t="str">
        <f>IF(CNGE_2024_M1_Secc1_Sub1!$D125="","",CNGE_2024_M1_Secc1_Sub1!$D125)</f>
        <v/>
      </c>
      <c r="E1519" s="624"/>
      <c r="F1519" s="624"/>
      <c r="G1519" s="624"/>
      <c r="H1519" s="624"/>
      <c r="I1519" s="624"/>
      <c r="J1519" s="624"/>
      <c r="K1519" s="624"/>
      <c r="L1519" s="624"/>
      <c r="M1519" s="624"/>
      <c r="N1519" s="624"/>
      <c r="O1519" s="625"/>
      <c r="P1519" s="111"/>
      <c r="Q1519" s="111"/>
      <c r="R1519" s="111"/>
      <c r="S1519" s="111"/>
      <c r="T1519" s="111"/>
      <c r="U1519" s="111"/>
      <c r="V1519" s="111"/>
      <c r="W1519" s="111"/>
      <c r="X1519" s="111"/>
      <c r="Y1519" s="111"/>
      <c r="Z1519" s="111"/>
      <c r="AA1519" s="111"/>
      <c r="AB1519" s="111"/>
      <c r="AC1519" s="111"/>
      <c r="AD1519" s="111"/>
      <c r="AE1519" s="8"/>
      <c r="AG1519" s="269">
        <f t="shared" si="636"/>
        <v>0</v>
      </c>
      <c r="AH1519" s="298">
        <f t="shared" si="637"/>
        <v>0</v>
      </c>
      <c r="AI1519" s="299">
        <f t="shared" si="638"/>
        <v>0</v>
      </c>
      <c r="AJ1519" s="300">
        <f t="shared" si="639"/>
        <v>0</v>
      </c>
      <c r="AK1519" s="301">
        <f t="shared" si="640"/>
        <v>0</v>
      </c>
      <c r="AL1519" s="298">
        <f t="shared" si="641"/>
        <v>0</v>
      </c>
      <c r="AM1519" s="299">
        <f t="shared" si="642"/>
        <v>0</v>
      </c>
      <c r="AN1519" s="300">
        <f t="shared" si="643"/>
        <v>0</v>
      </c>
      <c r="AO1519" s="301">
        <f t="shared" si="644"/>
        <v>0</v>
      </c>
      <c r="AP1519" s="298">
        <f t="shared" si="645"/>
        <v>0</v>
      </c>
      <c r="AQ1519" s="299">
        <f t="shared" si="646"/>
        <v>0</v>
      </c>
      <c r="AR1519" s="300">
        <f t="shared" si="647"/>
        <v>0</v>
      </c>
      <c r="AS1519" s="301">
        <f t="shared" si="648"/>
        <v>0</v>
      </c>
      <c r="AT1519" s="298">
        <f t="shared" si="649"/>
        <v>0</v>
      </c>
      <c r="AU1519" s="299">
        <f t="shared" si="650"/>
        <v>0</v>
      </c>
      <c r="AV1519" s="300">
        <f t="shared" si="651"/>
        <v>0</v>
      </c>
      <c r="AW1519" s="301">
        <f t="shared" si="652"/>
        <v>0</v>
      </c>
      <c r="AX1519" s="298">
        <f t="shared" si="653"/>
        <v>0</v>
      </c>
      <c r="AY1519" s="299">
        <f t="shared" si="654"/>
        <v>0</v>
      </c>
      <c r="AZ1519" s="300">
        <f t="shared" si="655"/>
        <v>0</v>
      </c>
      <c r="BA1519" s="301">
        <f t="shared" si="656"/>
        <v>0</v>
      </c>
      <c r="BB1519" s="298">
        <f t="shared" si="657"/>
        <v>0</v>
      </c>
      <c r="BC1519" s="299">
        <f t="shared" si="658"/>
        <v>0</v>
      </c>
      <c r="BD1519" s="300">
        <f t="shared" si="659"/>
        <v>0</v>
      </c>
      <c r="BE1519" s="301">
        <f t="shared" si="660"/>
        <v>0</v>
      </c>
      <c r="BF1519" s="298">
        <f t="shared" si="661"/>
        <v>0</v>
      </c>
      <c r="BG1519" s="299">
        <f t="shared" si="662"/>
        <v>0</v>
      </c>
      <c r="BH1519" s="300">
        <f t="shared" si="663"/>
        <v>0</v>
      </c>
      <c r="BI1519" s="301">
        <f t="shared" si="664"/>
        <v>0</v>
      </c>
      <c r="BJ1519" s="298">
        <f t="shared" si="665"/>
        <v>0</v>
      </c>
      <c r="BK1519" s="299">
        <f t="shared" si="666"/>
        <v>0</v>
      </c>
      <c r="BL1519" s="300">
        <f t="shared" si="667"/>
        <v>0</v>
      </c>
      <c r="BM1519" s="301">
        <f t="shared" si="668"/>
        <v>0</v>
      </c>
      <c r="BN1519" s="298">
        <f t="shared" si="669"/>
        <v>0</v>
      </c>
      <c r="BO1519" s="299">
        <f t="shared" si="670"/>
        <v>0</v>
      </c>
      <c r="BP1519" s="300">
        <f t="shared" si="671"/>
        <v>0</v>
      </c>
      <c r="BQ1519" s="301">
        <f t="shared" si="672"/>
        <v>0</v>
      </c>
      <c r="BR1519" s="298">
        <f t="shared" si="673"/>
        <v>0</v>
      </c>
      <c r="BS1519" s="299">
        <f t="shared" si="674"/>
        <v>0</v>
      </c>
      <c r="BT1519" s="300">
        <f t="shared" si="675"/>
        <v>0</v>
      </c>
      <c r="BU1519" s="301">
        <f t="shared" si="676"/>
        <v>0</v>
      </c>
      <c r="BV1519" s="371">
        <f t="shared" si="677"/>
        <v>0</v>
      </c>
      <c r="BW1519" s="303">
        <f t="shared" si="678"/>
        <v>0</v>
      </c>
      <c r="BX1519" s="304" t="str">
        <f>IF(BW1519=0,"",
IF(SUM($BW$1436:BW1519)=1,BY1519,
IF($BW$1556&gt;SUM($BW$1436:BW1519),_xlfn.CONCAT(", ",BY1519),
IF($BW$1556=SUM($BW$1436:BW1519),_xlfn.CONCAT(" y ",BY1519)))))</f>
        <v/>
      </c>
      <c r="BY1519" s="231" t="s">
        <v>6295</v>
      </c>
      <c r="BZ1519" s="290">
        <f t="shared" si="679"/>
        <v>0</v>
      </c>
      <c r="CA1519" s="291" t="str">
        <f>IF(BZ1519=0,"",
IF(SUM($BZ$1436:BZ1519)=1,CB1519,
IF($BZ$1556&gt;SUM($BZ$1436:BZ1519),_xlfn.CONCAT(", ",CB1519),
IF($BZ$1556=SUM($BZ$1436:BZ1519),_xlfn.CONCAT(" y ",CB1519)))))</f>
        <v/>
      </c>
      <c r="CB1519" s="222" t="s">
        <v>6295</v>
      </c>
      <c r="CC1519" s="378">
        <f t="shared" si="680"/>
        <v>0</v>
      </c>
      <c r="CD1519" s="379">
        <f t="shared" si="681"/>
        <v>0</v>
      </c>
      <c r="CE1519" s="380">
        <f t="shared" si="682"/>
        <v>0</v>
      </c>
    </row>
    <row r="1520" spans="1:83" ht="15" hidden="1" customHeight="1">
      <c r="A1520" s="6"/>
      <c r="B1520" s="5"/>
      <c r="C1520" s="85" t="s">
        <v>189</v>
      </c>
      <c r="D1520" s="623" t="str">
        <f>IF(CNGE_2024_M1_Secc1_Sub1!$D126="","",CNGE_2024_M1_Secc1_Sub1!$D126)</f>
        <v/>
      </c>
      <c r="E1520" s="624"/>
      <c r="F1520" s="624"/>
      <c r="G1520" s="624"/>
      <c r="H1520" s="624"/>
      <c r="I1520" s="624"/>
      <c r="J1520" s="624"/>
      <c r="K1520" s="624"/>
      <c r="L1520" s="624"/>
      <c r="M1520" s="624"/>
      <c r="N1520" s="624"/>
      <c r="O1520" s="625"/>
      <c r="P1520" s="111"/>
      <c r="Q1520" s="111"/>
      <c r="R1520" s="111"/>
      <c r="S1520" s="111"/>
      <c r="T1520" s="111"/>
      <c r="U1520" s="111"/>
      <c r="V1520" s="111"/>
      <c r="W1520" s="111"/>
      <c r="X1520" s="111"/>
      <c r="Y1520" s="111"/>
      <c r="Z1520" s="111"/>
      <c r="AA1520" s="111"/>
      <c r="AB1520" s="111"/>
      <c r="AC1520" s="111"/>
      <c r="AD1520" s="111"/>
      <c r="AE1520" s="8"/>
      <c r="AG1520" s="269">
        <f t="shared" si="636"/>
        <v>0</v>
      </c>
      <c r="AH1520" s="298">
        <f t="shared" si="637"/>
        <v>0</v>
      </c>
      <c r="AI1520" s="299">
        <f t="shared" si="638"/>
        <v>0</v>
      </c>
      <c r="AJ1520" s="300">
        <f t="shared" si="639"/>
        <v>0</v>
      </c>
      <c r="AK1520" s="301">
        <f t="shared" si="640"/>
        <v>0</v>
      </c>
      <c r="AL1520" s="298">
        <f t="shared" si="641"/>
        <v>0</v>
      </c>
      <c r="AM1520" s="299">
        <f t="shared" si="642"/>
        <v>0</v>
      </c>
      <c r="AN1520" s="300">
        <f t="shared" si="643"/>
        <v>0</v>
      </c>
      <c r="AO1520" s="301">
        <f t="shared" si="644"/>
        <v>0</v>
      </c>
      <c r="AP1520" s="298">
        <f t="shared" si="645"/>
        <v>0</v>
      </c>
      <c r="AQ1520" s="299">
        <f t="shared" si="646"/>
        <v>0</v>
      </c>
      <c r="AR1520" s="300">
        <f t="shared" si="647"/>
        <v>0</v>
      </c>
      <c r="AS1520" s="301">
        <f t="shared" si="648"/>
        <v>0</v>
      </c>
      <c r="AT1520" s="298">
        <f t="shared" si="649"/>
        <v>0</v>
      </c>
      <c r="AU1520" s="299">
        <f t="shared" si="650"/>
        <v>0</v>
      </c>
      <c r="AV1520" s="300">
        <f t="shared" si="651"/>
        <v>0</v>
      </c>
      <c r="AW1520" s="301">
        <f t="shared" si="652"/>
        <v>0</v>
      </c>
      <c r="AX1520" s="298">
        <f t="shared" si="653"/>
        <v>0</v>
      </c>
      <c r="AY1520" s="299">
        <f t="shared" si="654"/>
        <v>0</v>
      </c>
      <c r="AZ1520" s="300">
        <f t="shared" si="655"/>
        <v>0</v>
      </c>
      <c r="BA1520" s="301">
        <f t="shared" si="656"/>
        <v>0</v>
      </c>
      <c r="BB1520" s="298">
        <f t="shared" si="657"/>
        <v>0</v>
      </c>
      <c r="BC1520" s="299">
        <f t="shared" si="658"/>
        <v>0</v>
      </c>
      <c r="BD1520" s="300">
        <f t="shared" si="659"/>
        <v>0</v>
      </c>
      <c r="BE1520" s="301">
        <f t="shared" si="660"/>
        <v>0</v>
      </c>
      <c r="BF1520" s="298">
        <f t="shared" si="661"/>
        <v>0</v>
      </c>
      <c r="BG1520" s="299">
        <f t="shared" si="662"/>
        <v>0</v>
      </c>
      <c r="BH1520" s="300">
        <f t="shared" si="663"/>
        <v>0</v>
      </c>
      <c r="BI1520" s="301">
        <f t="shared" si="664"/>
        <v>0</v>
      </c>
      <c r="BJ1520" s="298">
        <f t="shared" si="665"/>
        <v>0</v>
      </c>
      <c r="BK1520" s="299">
        <f t="shared" si="666"/>
        <v>0</v>
      </c>
      <c r="BL1520" s="300">
        <f t="shared" si="667"/>
        <v>0</v>
      </c>
      <c r="BM1520" s="301">
        <f t="shared" si="668"/>
        <v>0</v>
      </c>
      <c r="BN1520" s="298">
        <f t="shared" si="669"/>
        <v>0</v>
      </c>
      <c r="BO1520" s="299">
        <f t="shared" si="670"/>
        <v>0</v>
      </c>
      <c r="BP1520" s="300">
        <f t="shared" si="671"/>
        <v>0</v>
      </c>
      <c r="BQ1520" s="301">
        <f t="shared" si="672"/>
        <v>0</v>
      </c>
      <c r="BR1520" s="298">
        <f t="shared" si="673"/>
        <v>0</v>
      </c>
      <c r="BS1520" s="299">
        <f t="shared" si="674"/>
        <v>0</v>
      </c>
      <c r="BT1520" s="300">
        <f t="shared" si="675"/>
        <v>0</v>
      </c>
      <c r="BU1520" s="301">
        <f t="shared" si="676"/>
        <v>0</v>
      </c>
      <c r="BV1520" s="371">
        <f t="shared" si="677"/>
        <v>0</v>
      </c>
      <c r="BW1520" s="303">
        <f t="shared" si="678"/>
        <v>0</v>
      </c>
      <c r="BX1520" s="304" t="str">
        <f>IF(BW1520=0,"",
IF(SUM($BW$1436:BW1520)=1,BY1520,
IF($BW$1556&gt;SUM($BW$1436:BW1520),_xlfn.CONCAT(", ",BY1520),
IF($BW$1556=SUM($BW$1436:BW1520),_xlfn.CONCAT(" y ",BY1520)))))</f>
        <v/>
      </c>
      <c r="BY1520" s="231" t="s">
        <v>6296</v>
      </c>
      <c r="BZ1520" s="290">
        <f t="shared" si="679"/>
        <v>0</v>
      </c>
      <c r="CA1520" s="291" t="str">
        <f>IF(BZ1520=0,"",
IF(SUM($BZ$1436:BZ1520)=1,CB1520,
IF($BZ$1556&gt;SUM($BZ$1436:BZ1520),_xlfn.CONCAT(", ",CB1520),
IF($BZ$1556=SUM($BZ$1436:BZ1520),_xlfn.CONCAT(" y ",CB1520)))))</f>
        <v/>
      </c>
      <c r="CB1520" s="222" t="s">
        <v>6296</v>
      </c>
      <c r="CC1520" s="378">
        <f t="shared" si="680"/>
        <v>0</v>
      </c>
      <c r="CD1520" s="379">
        <f t="shared" si="681"/>
        <v>0</v>
      </c>
      <c r="CE1520" s="380">
        <f t="shared" si="682"/>
        <v>0</v>
      </c>
    </row>
    <row r="1521" spans="1:83" ht="15" hidden="1" customHeight="1">
      <c r="A1521" s="6"/>
      <c r="B1521" s="5"/>
      <c r="C1521" s="85" t="s">
        <v>190</v>
      </c>
      <c r="D1521" s="623" t="str">
        <f>IF(CNGE_2024_M1_Secc1_Sub1!$D127="","",CNGE_2024_M1_Secc1_Sub1!$D127)</f>
        <v/>
      </c>
      <c r="E1521" s="624"/>
      <c r="F1521" s="624"/>
      <c r="G1521" s="624"/>
      <c r="H1521" s="624"/>
      <c r="I1521" s="624"/>
      <c r="J1521" s="624"/>
      <c r="K1521" s="624"/>
      <c r="L1521" s="624"/>
      <c r="M1521" s="624"/>
      <c r="N1521" s="624"/>
      <c r="O1521" s="625"/>
      <c r="P1521" s="111"/>
      <c r="Q1521" s="111"/>
      <c r="R1521" s="111"/>
      <c r="S1521" s="111"/>
      <c r="T1521" s="111"/>
      <c r="U1521" s="111"/>
      <c r="V1521" s="111"/>
      <c r="W1521" s="111"/>
      <c r="X1521" s="111"/>
      <c r="Y1521" s="111"/>
      <c r="Z1521" s="111"/>
      <c r="AA1521" s="111"/>
      <c r="AB1521" s="111"/>
      <c r="AC1521" s="111"/>
      <c r="AD1521" s="111"/>
      <c r="AE1521" s="8"/>
      <c r="AG1521" s="269">
        <f t="shared" si="636"/>
        <v>0</v>
      </c>
      <c r="AH1521" s="298">
        <f t="shared" si="637"/>
        <v>0</v>
      </c>
      <c r="AI1521" s="299">
        <f t="shared" si="638"/>
        <v>0</v>
      </c>
      <c r="AJ1521" s="300">
        <f t="shared" si="639"/>
        <v>0</v>
      </c>
      <c r="AK1521" s="301">
        <f t="shared" si="640"/>
        <v>0</v>
      </c>
      <c r="AL1521" s="298">
        <f t="shared" si="641"/>
        <v>0</v>
      </c>
      <c r="AM1521" s="299">
        <f t="shared" si="642"/>
        <v>0</v>
      </c>
      <c r="AN1521" s="300">
        <f t="shared" si="643"/>
        <v>0</v>
      </c>
      <c r="AO1521" s="301">
        <f t="shared" si="644"/>
        <v>0</v>
      </c>
      <c r="AP1521" s="298">
        <f t="shared" si="645"/>
        <v>0</v>
      </c>
      <c r="AQ1521" s="299">
        <f t="shared" si="646"/>
        <v>0</v>
      </c>
      <c r="AR1521" s="300">
        <f t="shared" si="647"/>
        <v>0</v>
      </c>
      <c r="AS1521" s="301">
        <f t="shared" si="648"/>
        <v>0</v>
      </c>
      <c r="AT1521" s="298">
        <f t="shared" si="649"/>
        <v>0</v>
      </c>
      <c r="AU1521" s="299">
        <f t="shared" si="650"/>
        <v>0</v>
      </c>
      <c r="AV1521" s="300">
        <f t="shared" si="651"/>
        <v>0</v>
      </c>
      <c r="AW1521" s="301">
        <f t="shared" si="652"/>
        <v>0</v>
      </c>
      <c r="AX1521" s="298">
        <f t="shared" si="653"/>
        <v>0</v>
      </c>
      <c r="AY1521" s="299">
        <f t="shared" si="654"/>
        <v>0</v>
      </c>
      <c r="AZ1521" s="300">
        <f t="shared" si="655"/>
        <v>0</v>
      </c>
      <c r="BA1521" s="301">
        <f t="shared" si="656"/>
        <v>0</v>
      </c>
      <c r="BB1521" s="298">
        <f t="shared" si="657"/>
        <v>0</v>
      </c>
      <c r="BC1521" s="299">
        <f t="shared" si="658"/>
        <v>0</v>
      </c>
      <c r="BD1521" s="300">
        <f t="shared" si="659"/>
        <v>0</v>
      </c>
      <c r="BE1521" s="301">
        <f t="shared" si="660"/>
        <v>0</v>
      </c>
      <c r="BF1521" s="298">
        <f t="shared" si="661"/>
        <v>0</v>
      </c>
      <c r="BG1521" s="299">
        <f t="shared" si="662"/>
        <v>0</v>
      </c>
      <c r="BH1521" s="300">
        <f t="shared" si="663"/>
        <v>0</v>
      </c>
      <c r="BI1521" s="301">
        <f t="shared" si="664"/>
        <v>0</v>
      </c>
      <c r="BJ1521" s="298">
        <f t="shared" si="665"/>
        <v>0</v>
      </c>
      <c r="BK1521" s="299">
        <f t="shared" si="666"/>
        <v>0</v>
      </c>
      <c r="BL1521" s="300">
        <f t="shared" si="667"/>
        <v>0</v>
      </c>
      <c r="BM1521" s="301">
        <f t="shared" si="668"/>
        <v>0</v>
      </c>
      <c r="BN1521" s="298">
        <f t="shared" si="669"/>
        <v>0</v>
      </c>
      <c r="BO1521" s="299">
        <f t="shared" si="670"/>
        <v>0</v>
      </c>
      <c r="BP1521" s="300">
        <f t="shared" si="671"/>
        <v>0</v>
      </c>
      <c r="BQ1521" s="301">
        <f t="shared" si="672"/>
        <v>0</v>
      </c>
      <c r="BR1521" s="298">
        <f t="shared" si="673"/>
        <v>0</v>
      </c>
      <c r="BS1521" s="299">
        <f t="shared" si="674"/>
        <v>0</v>
      </c>
      <c r="BT1521" s="300">
        <f t="shared" si="675"/>
        <v>0</v>
      </c>
      <c r="BU1521" s="301">
        <f t="shared" si="676"/>
        <v>0</v>
      </c>
      <c r="BV1521" s="371">
        <f t="shared" si="677"/>
        <v>0</v>
      </c>
      <c r="BW1521" s="303">
        <f t="shared" si="678"/>
        <v>0</v>
      </c>
      <c r="BX1521" s="304" t="str">
        <f>IF(BW1521=0,"",
IF(SUM($BW$1436:BW1521)=1,BY1521,
IF($BW$1556&gt;SUM($BW$1436:BW1521),_xlfn.CONCAT(", ",BY1521),
IF($BW$1556=SUM($BW$1436:BW1521),_xlfn.CONCAT(" y ",BY1521)))))</f>
        <v/>
      </c>
      <c r="BY1521" s="231" t="s">
        <v>6297</v>
      </c>
      <c r="BZ1521" s="290">
        <f t="shared" si="679"/>
        <v>0</v>
      </c>
      <c r="CA1521" s="291" t="str">
        <f>IF(BZ1521=0,"",
IF(SUM($BZ$1436:BZ1521)=1,CB1521,
IF($BZ$1556&gt;SUM($BZ$1436:BZ1521),_xlfn.CONCAT(", ",CB1521),
IF($BZ$1556=SUM($BZ$1436:BZ1521),_xlfn.CONCAT(" y ",CB1521)))))</f>
        <v/>
      </c>
      <c r="CB1521" s="222" t="s">
        <v>6297</v>
      </c>
      <c r="CC1521" s="378">
        <f t="shared" si="680"/>
        <v>0</v>
      </c>
      <c r="CD1521" s="379">
        <f t="shared" si="681"/>
        <v>0</v>
      </c>
      <c r="CE1521" s="380">
        <f t="shared" si="682"/>
        <v>0</v>
      </c>
    </row>
    <row r="1522" spans="1:83" ht="15" hidden="1" customHeight="1">
      <c r="A1522" s="6"/>
      <c r="B1522" s="5"/>
      <c r="C1522" s="85" t="s">
        <v>191</v>
      </c>
      <c r="D1522" s="623" t="str">
        <f>IF(CNGE_2024_M1_Secc1_Sub1!$D128="","",CNGE_2024_M1_Secc1_Sub1!$D128)</f>
        <v/>
      </c>
      <c r="E1522" s="624"/>
      <c r="F1522" s="624"/>
      <c r="G1522" s="624"/>
      <c r="H1522" s="624"/>
      <c r="I1522" s="624"/>
      <c r="J1522" s="624"/>
      <c r="K1522" s="624"/>
      <c r="L1522" s="624"/>
      <c r="M1522" s="624"/>
      <c r="N1522" s="624"/>
      <c r="O1522" s="625"/>
      <c r="P1522" s="111"/>
      <c r="Q1522" s="111"/>
      <c r="R1522" s="111"/>
      <c r="S1522" s="111"/>
      <c r="T1522" s="111"/>
      <c r="U1522" s="111"/>
      <c r="V1522" s="111"/>
      <c r="W1522" s="111"/>
      <c r="X1522" s="111"/>
      <c r="Y1522" s="111"/>
      <c r="Z1522" s="111"/>
      <c r="AA1522" s="111"/>
      <c r="AB1522" s="111"/>
      <c r="AC1522" s="111"/>
      <c r="AD1522" s="111"/>
      <c r="AE1522" s="8"/>
      <c r="AG1522" s="269">
        <f t="shared" si="636"/>
        <v>0</v>
      </c>
      <c r="AH1522" s="298">
        <f t="shared" si="637"/>
        <v>0</v>
      </c>
      <c r="AI1522" s="299">
        <f t="shared" si="638"/>
        <v>0</v>
      </c>
      <c r="AJ1522" s="300">
        <f t="shared" si="639"/>
        <v>0</v>
      </c>
      <c r="AK1522" s="301">
        <f t="shared" si="640"/>
        <v>0</v>
      </c>
      <c r="AL1522" s="298">
        <f t="shared" si="641"/>
        <v>0</v>
      </c>
      <c r="AM1522" s="299">
        <f t="shared" si="642"/>
        <v>0</v>
      </c>
      <c r="AN1522" s="300">
        <f t="shared" si="643"/>
        <v>0</v>
      </c>
      <c r="AO1522" s="301">
        <f t="shared" si="644"/>
        <v>0</v>
      </c>
      <c r="AP1522" s="298">
        <f t="shared" si="645"/>
        <v>0</v>
      </c>
      <c r="AQ1522" s="299">
        <f t="shared" si="646"/>
        <v>0</v>
      </c>
      <c r="AR1522" s="300">
        <f t="shared" si="647"/>
        <v>0</v>
      </c>
      <c r="AS1522" s="301">
        <f t="shared" si="648"/>
        <v>0</v>
      </c>
      <c r="AT1522" s="298">
        <f t="shared" si="649"/>
        <v>0</v>
      </c>
      <c r="AU1522" s="299">
        <f t="shared" si="650"/>
        <v>0</v>
      </c>
      <c r="AV1522" s="300">
        <f t="shared" si="651"/>
        <v>0</v>
      </c>
      <c r="AW1522" s="301">
        <f t="shared" si="652"/>
        <v>0</v>
      </c>
      <c r="AX1522" s="298">
        <f t="shared" si="653"/>
        <v>0</v>
      </c>
      <c r="AY1522" s="299">
        <f t="shared" si="654"/>
        <v>0</v>
      </c>
      <c r="AZ1522" s="300">
        <f t="shared" si="655"/>
        <v>0</v>
      </c>
      <c r="BA1522" s="301">
        <f t="shared" si="656"/>
        <v>0</v>
      </c>
      <c r="BB1522" s="298">
        <f t="shared" si="657"/>
        <v>0</v>
      </c>
      <c r="BC1522" s="299">
        <f t="shared" si="658"/>
        <v>0</v>
      </c>
      <c r="BD1522" s="300">
        <f t="shared" si="659"/>
        <v>0</v>
      </c>
      <c r="BE1522" s="301">
        <f t="shared" si="660"/>
        <v>0</v>
      </c>
      <c r="BF1522" s="298">
        <f t="shared" si="661"/>
        <v>0</v>
      </c>
      <c r="BG1522" s="299">
        <f t="shared" si="662"/>
        <v>0</v>
      </c>
      <c r="BH1522" s="300">
        <f t="shared" si="663"/>
        <v>0</v>
      </c>
      <c r="BI1522" s="301">
        <f t="shared" si="664"/>
        <v>0</v>
      </c>
      <c r="BJ1522" s="298">
        <f t="shared" si="665"/>
        <v>0</v>
      </c>
      <c r="BK1522" s="299">
        <f t="shared" si="666"/>
        <v>0</v>
      </c>
      <c r="BL1522" s="300">
        <f t="shared" si="667"/>
        <v>0</v>
      </c>
      <c r="BM1522" s="301">
        <f t="shared" si="668"/>
        <v>0</v>
      </c>
      <c r="BN1522" s="298">
        <f t="shared" si="669"/>
        <v>0</v>
      </c>
      <c r="BO1522" s="299">
        <f t="shared" si="670"/>
        <v>0</v>
      </c>
      <c r="BP1522" s="300">
        <f t="shared" si="671"/>
        <v>0</v>
      </c>
      <c r="BQ1522" s="301">
        <f t="shared" si="672"/>
        <v>0</v>
      </c>
      <c r="BR1522" s="298">
        <f t="shared" si="673"/>
        <v>0</v>
      </c>
      <c r="BS1522" s="299">
        <f t="shared" si="674"/>
        <v>0</v>
      </c>
      <c r="BT1522" s="300">
        <f t="shared" si="675"/>
        <v>0</v>
      </c>
      <c r="BU1522" s="301">
        <f t="shared" si="676"/>
        <v>0</v>
      </c>
      <c r="BV1522" s="371">
        <f t="shared" si="677"/>
        <v>0</v>
      </c>
      <c r="BW1522" s="303">
        <f t="shared" si="678"/>
        <v>0</v>
      </c>
      <c r="BX1522" s="304" t="str">
        <f>IF(BW1522=0,"",
IF(SUM($BW$1436:BW1522)=1,BY1522,
IF($BW$1556&gt;SUM($BW$1436:BW1522),_xlfn.CONCAT(", ",BY1522),
IF($BW$1556=SUM($BW$1436:BW1522),_xlfn.CONCAT(" y ",BY1522)))))</f>
        <v/>
      </c>
      <c r="BY1522" s="231" t="s">
        <v>6298</v>
      </c>
      <c r="BZ1522" s="290">
        <f t="shared" si="679"/>
        <v>0</v>
      </c>
      <c r="CA1522" s="291" t="str">
        <f>IF(BZ1522=0,"",
IF(SUM($BZ$1436:BZ1522)=1,CB1522,
IF($BZ$1556&gt;SUM($BZ$1436:BZ1522),_xlfn.CONCAT(", ",CB1522),
IF($BZ$1556=SUM($BZ$1436:BZ1522),_xlfn.CONCAT(" y ",CB1522)))))</f>
        <v/>
      </c>
      <c r="CB1522" s="222" t="s">
        <v>6298</v>
      </c>
      <c r="CC1522" s="378">
        <f t="shared" si="680"/>
        <v>0</v>
      </c>
      <c r="CD1522" s="379">
        <f t="shared" si="681"/>
        <v>0</v>
      </c>
      <c r="CE1522" s="380">
        <f t="shared" si="682"/>
        <v>0</v>
      </c>
    </row>
    <row r="1523" spans="1:83" ht="15" hidden="1" customHeight="1">
      <c r="A1523" s="6"/>
      <c r="B1523" s="5"/>
      <c r="C1523" s="85" t="s">
        <v>192</v>
      </c>
      <c r="D1523" s="623" t="str">
        <f>IF(CNGE_2024_M1_Secc1_Sub1!$D129="","",CNGE_2024_M1_Secc1_Sub1!$D129)</f>
        <v/>
      </c>
      <c r="E1523" s="624"/>
      <c r="F1523" s="624"/>
      <c r="G1523" s="624"/>
      <c r="H1523" s="624"/>
      <c r="I1523" s="624"/>
      <c r="J1523" s="624"/>
      <c r="K1523" s="624"/>
      <c r="L1523" s="624"/>
      <c r="M1523" s="624"/>
      <c r="N1523" s="624"/>
      <c r="O1523" s="625"/>
      <c r="P1523" s="111"/>
      <c r="Q1523" s="111"/>
      <c r="R1523" s="111"/>
      <c r="S1523" s="111"/>
      <c r="T1523" s="111"/>
      <c r="U1523" s="111"/>
      <c r="V1523" s="111"/>
      <c r="W1523" s="111"/>
      <c r="X1523" s="111"/>
      <c r="Y1523" s="111"/>
      <c r="Z1523" s="111"/>
      <c r="AA1523" s="111"/>
      <c r="AB1523" s="111"/>
      <c r="AC1523" s="111"/>
      <c r="AD1523" s="111"/>
      <c r="AE1523" s="8"/>
      <c r="AG1523" s="269">
        <f t="shared" si="636"/>
        <v>0</v>
      </c>
      <c r="AH1523" s="298">
        <f t="shared" si="637"/>
        <v>0</v>
      </c>
      <c r="AI1523" s="299">
        <f t="shared" si="638"/>
        <v>0</v>
      </c>
      <c r="AJ1523" s="300">
        <f t="shared" si="639"/>
        <v>0</v>
      </c>
      <c r="AK1523" s="301">
        <f t="shared" si="640"/>
        <v>0</v>
      </c>
      <c r="AL1523" s="298">
        <f t="shared" si="641"/>
        <v>0</v>
      </c>
      <c r="AM1523" s="299">
        <f t="shared" si="642"/>
        <v>0</v>
      </c>
      <c r="AN1523" s="300">
        <f t="shared" si="643"/>
        <v>0</v>
      </c>
      <c r="AO1523" s="301">
        <f t="shared" si="644"/>
        <v>0</v>
      </c>
      <c r="AP1523" s="298">
        <f t="shared" si="645"/>
        <v>0</v>
      </c>
      <c r="AQ1523" s="299">
        <f t="shared" si="646"/>
        <v>0</v>
      </c>
      <c r="AR1523" s="300">
        <f t="shared" si="647"/>
        <v>0</v>
      </c>
      <c r="AS1523" s="301">
        <f t="shared" si="648"/>
        <v>0</v>
      </c>
      <c r="AT1523" s="298">
        <f t="shared" si="649"/>
        <v>0</v>
      </c>
      <c r="AU1523" s="299">
        <f t="shared" si="650"/>
        <v>0</v>
      </c>
      <c r="AV1523" s="300">
        <f t="shared" si="651"/>
        <v>0</v>
      </c>
      <c r="AW1523" s="301">
        <f t="shared" si="652"/>
        <v>0</v>
      </c>
      <c r="AX1523" s="298">
        <f t="shared" si="653"/>
        <v>0</v>
      </c>
      <c r="AY1523" s="299">
        <f t="shared" si="654"/>
        <v>0</v>
      </c>
      <c r="AZ1523" s="300">
        <f t="shared" si="655"/>
        <v>0</v>
      </c>
      <c r="BA1523" s="301">
        <f t="shared" si="656"/>
        <v>0</v>
      </c>
      <c r="BB1523" s="298">
        <f t="shared" si="657"/>
        <v>0</v>
      </c>
      <c r="BC1523" s="299">
        <f t="shared" si="658"/>
        <v>0</v>
      </c>
      <c r="BD1523" s="300">
        <f t="shared" si="659"/>
        <v>0</v>
      </c>
      <c r="BE1523" s="301">
        <f t="shared" si="660"/>
        <v>0</v>
      </c>
      <c r="BF1523" s="298">
        <f t="shared" si="661"/>
        <v>0</v>
      </c>
      <c r="BG1523" s="299">
        <f t="shared" si="662"/>
        <v>0</v>
      </c>
      <c r="BH1523" s="300">
        <f t="shared" si="663"/>
        <v>0</v>
      </c>
      <c r="BI1523" s="301">
        <f t="shared" si="664"/>
        <v>0</v>
      </c>
      <c r="BJ1523" s="298">
        <f t="shared" si="665"/>
        <v>0</v>
      </c>
      <c r="BK1523" s="299">
        <f t="shared" si="666"/>
        <v>0</v>
      </c>
      <c r="BL1523" s="300">
        <f t="shared" si="667"/>
        <v>0</v>
      </c>
      <c r="BM1523" s="301">
        <f t="shared" si="668"/>
        <v>0</v>
      </c>
      <c r="BN1523" s="298">
        <f t="shared" si="669"/>
        <v>0</v>
      </c>
      <c r="BO1523" s="299">
        <f t="shared" si="670"/>
        <v>0</v>
      </c>
      <c r="BP1523" s="300">
        <f t="shared" si="671"/>
        <v>0</v>
      </c>
      <c r="BQ1523" s="301">
        <f t="shared" si="672"/>
        <v>0</v>
      </c>
      <c r="BR1523" s="298">
        <f t="shared" si="673"/>
        <v>0</v>
      </c>
      <c r="BS1523" s="299">
        <f t="shared" si="674"/>
        <v>0</v>
      </c>
      <c r="BT1523" s="300">
        <f t="shared" si="675"/>
        <v>0</v>
      </c>
      <c r="BU1523" s="301">
        <f t="shared" si="676"/>
        <v>0</v>
      </c>
      <c r="BV1523" s="371">
        <f t="shared" si="677"/>
        <v>0</v>
      </c>
      <c r="BW1523" s="303">
        <f t="shared" si="678"/>
        <v>0</v>
      </c>
      <c r="BX1523" s="304" t="str">
        <f>IF(BW1523=0,"",
IF(SUM($BW$1436:BW1523)=1,BY1523,
IF($BW$1556&gt;SUM($BW$1436:BW1523),_xlfn.CONCAT(", ",BY1523),
IF($BW$1556=SUM($BW$1436:BW1523),_xlfn.CONCAT(" y ",BY1523)))))</f>
        <v/>
      </c>
      <c r="BY1523" s="231" t="s">
        <v>6299</v>
      </c>
      <c r="BZ1523" s="290">
        <f t="shared" si="679"/>
        <v>0</v>
      </c>
      <c r="CA1523" s="291" t="str">
        <f>IF(BZ1523=0,"",
IF(SUM($BZ$1436:BZ1523)=1,CB1523,
IF($BZ$1556&gt;SUM($BZ$1436:BZ1523),_xlfn.CONCAT(", ",CB1523),
IF($BZ$1556=SUM($BZ$1436:BZ1523),_xlfn.CONCAT(" y ",CB1523)))))</f>
        <v/>
      </c>
      <c r="CB1523" s="222" t="s">
        <v>6299</v>
      </c>
      <c r="CC1523" s="378">
        <f t="shared" si="680"/>
        <v>0</v>
      </c>
      <c r="CD1523" s="379">
        <f t="shared" si="681"/>
        <v>0</v>
      </c>
      <c r="CE1523" s="380">
        <f t="shared" si="682"/>
        <v>0</v>
      </c>
    </row>
    <row r="1524" spans="1:83" ht="15" hidden="1" customHeight="1">
      <c r="A1524" s="6"/>
      <c r="B1524" s="5"/>
      <c r="C1524" s="85" t="s">
        <v>193</v>
      </c>
      <c r="D1524" s="623" t="str">
        <f>IF(CNGE_2024_M1_Secc1_Sub1!$D130="","",CNGE_2024_M1_Secc1_Sub1!$D130)</f>
        <v/>
      </c>
      <c r="E1524" s="624"/>
      <c r="F1524" s="624"/>
      <c r="G1524" s="624"/>
      <c r="H1524" s="624"/>
      <c r="I1524" s="624"/>
      <c r="J1524" s="624"/>
      <c r="K1524" s="624"/>
      <c r="L1524" s="624"/>
      <c r="M1524" s="624"/>
      <c r="N1524" s="624"/>
      <c r="O1524" s="625"/>
      <c r="P1524" s="111"/>
      <c r="Q1524" s="111"/>
      <c r="R1524" s="111"/>
      <c r="S1524" s="111"/>
      <c r="T1524" s="111"/>
      <c r="U1524" s="111"/>
      <c r="V1524" s="111"/>
      <c r="W1524" s="111"/>
      <c r="X1524" s="111"/>
      <c r="Y1524" s="111"/>
      <c r="Z1524" s="111"/>
      <c r="AA1524" s="111"/>
      <c r="AB1524" s="111"/>
      <c r="AC1524" s="111"/>
      <c r="AD1524" s="111"/>
      <c r="AE1524" s="8"/>
      <c r="AG1524" s="269">
        <f t="shared" si="636"/>
        <v>0</v>
      </c>
      <c r="AH1524" s="298">
        <f t="shared" si="637"/>
        <v>0</v>
      </c>
      <c r="AI1524" s="299">
        <f t="shared" si="638"/>
        <v>0</v>
      </c>
      <c r="AJ1524" s="300">
        <f t="shared" si="639"/>
        <v>0</v>
      </c>
      <c r="AK1524" s="301">
        <f t="shared" si="640"/>
        <v>0</v>
      </c>
      <c r="AL1524" s="298">
        <f t="shared" si="641"/>
        <v>0</v>
      </c>
      <c r="AM1524" s="299">
        <f t="shared" si="642"/>
        <v>0</v>
      </c>
      <c r="AN1524" s="300">
        <f t="shared" si="643"/>
        <v>0</v>
      </c>
      <c r="AO1524" s="301">
        <f t="shared" si="644"/>
        <v>0</v>
      </c>
      <c r="AP1524" s="298">
        <f t="shared" si="645"/>
        <v>0</v>
      </c>
      <c r="AQ1524" s="299">
        <f t="shared" si="646"/>
        <v>0</v>
      </c>
      <c r="AR1524" s="300">
        <f t="shared" si="647"/>
        <v>0</v>
      </c>
      <c r="AS1524" s="301">
        <f t="shared" si="648"/>
        <v>0</v>
      </c>
      <c r="AT1524" s="298">
        <f t="shared" si="649"/>
        <v>0</v>
      </c>
      <c r="AU1524" s="299">
        <f t="shared" si="650"/>
        <v>0</v>
      </c>
      <c r="AV1524" s="300">
        <f t="shared" si="651"/>
        <v>0</v>
      </c>
      <c r="AW1524" s="301">
        <f t="shared" si="652"/>
        <v>0</v>
      </c>
      <c r="AX1524" s="298">
        <f t="shared" si="653"/>
        <v>0</v>
      </c>
      <c r="AY1524" s="299">
        <f t="shared" si="654"/>
        <v>0</v>
      </c>
      <c r="AZ1524" s="300">
        <f t="shared" si="655"/>
        <v>0</v>
      </c>
      <c r="BA1524" s="301">
        <f t="shared" si="656"/>
        <v>0</v>
      </c>
      <c r="BB1524" s="298">
        <f t="shared" si="657"/>
        <v>0</v>
      </c>
      <c r="BC1524" s="299">
        <f t="shared" si="658"/>
        <v>0</v>
      </c>
      <c r="BD1524" s="300">
        <f t="shared" si="659"/>
        <v>0</v>
      </c>
      <c r="BE1524" s="301">
        <f t="shared" si="660"/>
        <v>0</v>
      </c>
      <c r="BF1524" s="298">
        <f t="shared" si="661"/>
        <v>0</v>
      </c>
      <c r="BG1524" s="299">
        <f t="shared" si="662"/>
        <v>0</v>
      </c>
      <c r="BH1524" s="300">
        <f t="shared" si="663"/>
        <v>0</v>
      </c>
      <c r="BI1524" s="301">
        <f t="shared" si="664"/>
        <v>0</v>
      </c>
      <c r="BJ1524" s="298">
        <f t="shared" si="665"/>
        <v>0</v>
      </c>
      <c r="BK1524" s="299">
        <f t="shared" si="666"/>
        <v>0</v>
      </c>
      <c r="BL1524" s="300">
        <f t="shared" si="667"/>
        <v>0</v>
      </c>
      <c r="BM1524" s="301">
        <f t="shared" si="668"/>
        <v>0</v>
      </c>
      <c r="BN1524" s="298">
        <f t="shared" si="669"/>
        <v>0</v>
      </c>
      <c r="BO1524" s="299">
        <f t="shared" si="670"/>
        <v>0</v>
      </c>
      <c r="BP1524" s="300">
        <f t="shared" si="671"/>
        <v>0</v>
      </c>
      <c r="BQ1524" s="301">
        <f t="shared" si="672"/>
        <v>0</v>
      </c>
      <c r="BR1524" s="298">
        <f t="shared" si="673"/>
        <v>0</v>
      </c>
      <c r="BS1524" s="299">
        <f t="shared" si="674"/>
        <v>0</v>
      </c>
      <c r="BT1524" s="300">
        <f t="shared" si="675"/>
        <v>0</v>
      </c>
      <c r="BU1524" s="301">
        <f t="shared" si="676"/>
        <v>0</v>
      </c>
      <c r="BV1524" s="371">
        <f t="shared" si="677"/>
        <v>0</v>
      </c>
      <c r="BW1524" s="303">
        <f t="shared" si="678"/>
        <v>0</v>
      </c>
      <c r="BX1524" s="304" t="str">
        <f>IF(BW1524=0,"",
IF(SUM($BW$1436:BW1524)=1,BY1524,
IF($BW$1556&gt;SUM($BW$1436:BW1524),_xlfn.CONCAT(", ",BY1524),
IF($BW$1556=SUM($BW$1436:BW1524),_xlfn.CONCAT(" y ",BY1524)))))</f>
        <v/>
      </c>
      <c r="BY1524" s="231" t="s">
        <v>6300</v>
      </c>
      <c r="BZ1524" s="290">
        <f t="shared" si="679"/>
        <v>0</v>
      </c>
      <c r="CA1524" s="291" t="str">
        <f>IF(BZ1524=0,"",
IF(SUM($BZ$1436:BZ1524)=1,CB1524,
IF($BZ$1556&gt;SUM($BZ$1436:BZ1524),_xlfn.CONCAT(", ",CB1524),
IF($BZ$1556=SUM($BZ$1436:BZ1524),_xlfn.CONCAT(" y ",CB1524)))))</f>
        <v/>
      </c>
      <c r="CB1524" s="222" t="s">
        <v>6300</v>
      </c>
      <c r="CC1524" s="378">
        <f t="shared" si="680"/>
        <v>0</v>
      </c>
      <c r="CD1524" s="379">
        <f t="shared" si="681"/>
        <v>0</v>
      </c>
      <c r="CE1524" s="380">
        <f t="shared" si="682"/>
        <v>0</v>
      </c>
    </row>
    <row r="1525" spans="1:83" ht="15" hidden="1" customHeight="1">
      <c r="A1525" s="6"/>
      <c r="B1525" s="5"/>
      <c r="C1525" s="85" t="s">
        <v>194</v>
      </c>
      <c r="D1525" s="623" t="str">
        <f>IF(CNGE_2024_M1_Secc1_Sub1!$D131="","",CNGE_2024_M1_Secc1_Sub1!$D131)</f>
        <v/>
      </c>
      <c r="E1525" s="624"/>
      <c r="F1525" s="624"/>
      <c r="G1525" s="624"/>
      <c r="H1525" s="624"/>
      <c r="I1525" s="624"/>
      <c r="J1525" s="624"/>
      <c r="K1525" s="624"/>
      <c r="L1525" s="624"/>
      <c r="M1525" s="624"/>
      <c r="N1525" s="624"/>
      <c r="O1525" s="625"/>
      <c r="P1525" s="111"/>
      <c r="Q1525" s="111"/>
      <c r="R1525" s="111"/>
      <c r="S1525" s="111"/>
      <c r="T1525" s="111"/>
      <c r="U1525" s="111"/>
      <c r="V1525" s="111"/>
      <c r="W1525" s="111"/>
      <c r="X1525" s="111"/>
      <c r="Y1525" s="111"/>
      <c r="Z1525" s="111"/>
      <c r="AA1525" s="111"/>
      <c r="AB1525" s="111"/>
      <c r="AC1525" s="111"/>
      <c r="AD1525" s="111"/>
      <c r="AE1525" s="8"/>
      <c r="AG1525" s="269">
        <f t="shared" si="636"/>
        <v>0</v>
      </c>
      <c r="AH1525" s="298">
        <f t="shared" si="637"/>
        <v>0</v>
      </c>
      <c r="AI1525" s="299">
        <f t="shared" si="638"/>
        <v>0</v>
      </c>
      <c r="AJ1525" s="300">
        <f t="shared" si="639"/>
        <v>0</v>
      </c>
      <c r="AK1525" s="301">
        <f t="shared" si="640"/>
        <v>0</v>
      </c>
      <c r="AL1525" s="298">
        <f t="shared" si="641"/>
        <v>0</v>
      </c>
      <c r="AM1525" s="299">
        <f t="shared" si="642"/>
        <v>0</v>
      </c>
      <c r="AN1525" s="300">
        <f t="shared" si="643"/>
        <v>0</v>
      </c>
      <c r="AO1525" s="301">
        <f t="shared" si="644"/>
        <v>0</v>
      </c>
      <c r="AP1525" s="298">
        <f t="shared" si="645"/>
        <v>0</v>
      </c>
      <c r="AQ1525" s="299">
        <f t="shared" si="646"/>
        <v>0</v>
      </c>
      <c r="AR1525" s="300">
        <f t="shared" si="647"/>
        <v>0</v>
      </c>
      <c r="AS1525" s="301">
        <f t="shared" si="648"/>
        <v>0</v>
      </c>
      <c r="AT1525" s="298">
        <f t="shared" si="649"/>
        <v>0</v>
      </c>
      <c r="AU1525" s="299">
        <f t="shared" si="650"/>
        <v>0</v>
      </c>
      <c r="AV1525" s="300">
        <f t="shared" si="651"/>
        <v>0</v>
      </c>
      <c r="AW1525" s="301">
        <f t="shared" si="652"/>
        <v>0</v>
      </c>
      <c r="AX1525" s="298">
        <f t="shared" si="653"/>
        <v>0</v>
      </c>
      <c r="AY1525" s="299">
        <f t="shared" si="654"/>
        <v>0</v>
      </c>
      <c r="AZ1525" s="300">
        <f t="shared" si="655"/>
        <v>0</v>
      </c>
      <c r="BA1525" s="301">
        <f t="shared" si="656"/>
        <v>0</v>
      </c>
      <c r="BB1525" s="298">
        <f t="shared" si="657"/>
        <v>0</v>
      </c>
      <c r="BC1525" s="299">
        <f t="shared" si="658"/>
        <v>0</v>
      </c>
      <c r="BD1525" s="300">
        <f t="shared" si="659"/>
        <v>0</v>
      </c>
      <c r="BE1525" s="301">
        <f t="shared" si="660"/>
        <v>0</v>
      </c>
      <c r="BF1525" s="298">
        <f t="shared" si="661"/>
        <v>0</v>
      </c>
      <c r="BG1525" s="299">
        <f t="shared" si="662"/>
        <v>0</v>
      </c>
      <c r="BH1525" s="300">
        <f t="shared" si="663"/>
        <v>0</v>
      </c>
      <c r="BI1525" s="301">
        <f t="shared" si="664"/>
        <v>0</v>
      </c>
      <c r="BJ1525" s="298">
        <f t="shared" si="665"/>
        <v>0</v>
      </c>
      <c r="BK1525" s="299">
        <f t="shared" si="666"/>
        <v>0</v>
      </c>
      <c r="BL1525" s="300">
        <f t="shared" si="667"/>
        <v>0</v>
      </c>
      <c r="BM1525" s="301">
        <f t="shared" si="668"/>
        <v>0</v>
      </c>
      <c r="BN1525" s="298">
        <f t="shared" si="669"/>
        <v>0</v>
      </c>
      <c r="BO1525" s="299">
        <f t="shared" si="670"/>
        <v>0</v>
      </c>
      <c r="BP1525" s="300">
        <f t="shared" si="671"/>
        <v>0</v>
      </c>
      <c r="BQ1525" s="301">
        <f t="shared" si="672"/>
        <v>0</v>
      </c>
      <c r="BR1525" s="298">
        <f t="shared" si="673"/>
        <v>0</v>
      </c>
      <c r="BS1525" s="299">
        <f t="shared" si="674"/>
        <v>0</v>
      </c>
      <c r="BT1525" s="300">
        <f t="shared" si="675"/>
        <v>0</v>
      </c>
      <c r="BU1525" s="301">
        <f t="shared" si="676"/>
        <v>0</v>
      </c>
      <c r="BV1525" s="371">
        <f t="shared" si="677"/>
        <v>0</v>
      </c>
      <c r="BW1525" s="303">
        <f t="shared" si="678"/>
        <v>0</v>
      </c>
      <c r="BX1525" s="304" t="str">
        <f>IF(BW1525=0,"",
IF(SUM($BW$1436:BW1525)=1,BY1525,
IF($BW$1556&gt;SUM($BW$1436:BW1525),_xlfn.CONCAT(", ",BY1525),
IF($BW$1556=SUM($BW$1436:BW1525),_xlfn.CONCAT(" y ",BY1525)))))</f>
        <v/>
      </c>
      <c r="BY1525" s="231" t="s">
        <v>6301</v>
      </c>
      <c r="BZ1525" s="290">
        <f t="shared" si="679"/>
        <v>0</v>
      </c>
      <c r="CA1525" s="291" t="str">
        <f>IF(BZ1525=0,"",
IF(SUM($BZ$1436:BZ1525)=1,CB1525,
IF($BZ$1556&gt;SUM($BZ$1436:BZ1525),_xlfn.CONCAT(", ",CB1525),
IF($BZ$1556=SUM($BZ$1436:BZ1525),_xlfn.CONCAT(" y ",CB1525)))))</f>
        <v/>
      </c>
      <c r="CB1525" s="222" t="s">
        <v>6301</v>
      </c>
      <c r="CC1525" s="378">
        <f t="shared" si="680"/>
        <v>0</v>
      </c>
      <c r="CD1525" s="379">
        <f t="shared" si="681"/>
        <v>0</v>
      </c>
      <c r="CE1525" s="380">
        <f t="shared" si="682"/>
        <v>0</v>
      </c>
    </row>
    <row r="1526" spans="1:83" ht="15" hidden="1" customHeight="1">
      <c r="A1526" s="6"/>
      <c r="B1526" s="5"/>
      <c r="C1526" s="85" t="s">
        <v>195</v>
      </c>
      <c r="D1526" s="623" t="str">
        <f>IF(CNGE_2024_M1_Secc1_Sub1!$D132="","",CNGE_2024_M1_Secc1_Sub1!$D132)</f>
        <v/>
      </c>
      <c r="E1526" s="624"/>
      <c r="F1526" s="624"/>
      <c r="G1526" s="624"/>
      <c r="H1526" s="624"/>
      <c r="I1526" s="624"/>
      <c r="J1526" s="624"/>
      <c r="K1526" s="624"/>
      <c r="L1526" s="624"/>
      <c r="M1526" s="624"/>
      <c r="N1526" s="624"/>
      <c r="O1526" s="625"/>
      <c r="P1526" s="111"/>
      <c r="Q1526" s="111"/>
      <c r="R1526" s="111"/>
      <c r="S1526" s="111"/>
      <c r="T1526" s="111"/>
      <c r="U1526" s="111"/>
      <c r="V1526" s="111"/>
      <c r="W1526" s="111"/>
      <c r="X1526" s="111"/>
      <c r="Y1526" s="111"/>
      <c r="Z1526" s="111"/>
      <c r="AA1526" s="111"/>
      <c r="AB1526" s="111"/>
      <c r="AC1526" s="111"/>
      <c r="AD1526" s="111"/>
      <c r="AE1526" s="8"/>
      <c r="AG1526" s="269">
        <f t="shared" si="636"/>
        <v>0</v>
      </c>
      <c r="AH1526" s="298">
        <f t="shared" si="637"/>
        <v>0</v>
      </c>
      <c r="AI1526" s="299">
        <f t="shared" si="638"/>
        <v>0</v>
      </c>
      <c r="AJ1526" s="300">
        <f t="shared" si="639"/>
        <v>0</v>
      </c>
      <c r="AK1526" s="301">
        <f t="shared" si="640"/>
        <v>0</v>
      </c>
      <c r="AL1526" s="298">
        <f t="shared" si="641"/>
        <v>0</v>
      </c>
      <c r="AM1526" s="299">
        <f t="shared" si="642"/>
        <v>0</v>
      </c>
      <c r="AN1526" s="300">
        <f t="shared" si="643"/>
        <v>0</v>
      </c>
      <c r="AO1526" s="301">
        <f t="shared" si="644"/>
        <v>0</v>
      </c>
      <c r="AP1526" s="298">
        <f t="shared" si="645"/>
        <v>0</v>
      </c>
      <c r="AQ1526" s="299">
        <f t="shared" si="646"/>
        <v>0</v>
      </c>
      <c r="AR1526" s="300">
        <f t="shared" si="647"/>
        <v>0</v>
      </c>
      <c r="AS1526" s="301">
        <f t="shared" si="648"/>
        <v>0</v>
      </c>
      <c r="AT1526" s="298">
        <f t="shared" si="649"/>
        <v>0</v>
      </c>
      <c r="AU1526" s="299">
        <f t="shared" si="650"/>
        <v>0</v>
      </c>
      <c r="AV1526" s="300">
        <f t="shared" si="651"/>
        <v>0</v>
      </c>
      <c r="AW1526" s="301">
        <f t="shared" si="652"/>
        <v>0</v>
      </c>
      <c r="AX1526" s="298">
        <f t="shared" si="653"/>
        <v>0</v>
      </c>
      <c r="AY1526" s="299">
        <f t="shared" si="654"/>
        <v>0</v>
      </c>
      <c r="AZ1526" s="300">
        <f t="shared" si="655"/>
        <v>0</v>
      </c>
      <c r="BA1526" s="301">
        <f t="shared" si="656"/>
        <v>0</v>
      </c>
      <c r="BB1526" s="298">
        <f t="shared" si="657"/>
        <v>0</v>
      </c>
      <c r="BC1526" s="299">
        <f t="shared" si="658"/>
        <v>0</v>
      </c>
      <c r="BD1526" s="300">
        <f t="shared" si="659"/>
        <v>0</v>
      </c>
      <c r="BE1526" s="301">
        <f t="shared" si="660"/>
        <v>0</v>
      </c>
      <c r="BF1526" s="298">
        <f t="shared" si="661"/>
        <v>0</v>
      </c>
      <c r="BG1526" s="299">
        <f t="shared" si="662"/>
        <v>0</v>
      </c>
      <c r="BH1526" s="300">
        <f t="shared" si="663"/>
        <v>0</v>
      </c>
      <c r="BI1526" s="301">
        <f t="shared" si="664"/>
        <v>0</v>
      </c>
      <c r="BJ1526" s="298">
        <f t="shared" si="665"/>
        <v>0</v>
      </c>
      <c r="BK1526" s="299">
        <f t="shared" si="666"/>
        <v>0</v>
      </c>
      <c r="BL1526" s="300">
        <f t="shared" si="667"/>
        <v>0</v>
      </c>
      <c r="BM1526" s="301">
        <f t="shared" si="668"/>
        <v>0</v>
      </c>
      <c r="BN1526" s="298">
        <f t="shared" si="669"/>
        <v>0</v>
      </c>
      <c r="BO1526" s="299">
        <f t="shared" si="670"/>
        <v>0</v>
      </c>
      <c r="BP1526" s="300">
        <f t="shared" si="671"/>
        <v>0</v>
      </c>
      <c r="BQ1526" s="301">
        <f t="shared" si="672"/>
        <v>0</v>
      </c>
      <c r="BR1526" s="298">
        <f t="shared" si="673"/>
        <v>0</v>
      </c>
      <c r="BS1526" s="299">
        <f t="shared" si="674"/>
        <v>0</v>
      </c>
      <c r="BT1526" s="300">
        <f t="shared" si="675"/>
        <v>0</v>
      </c>
      <c r="BU1526" s="301">
        <f t="shared" si="676"/>
        <v>0</v>
      </c>
      <c r="BV1526" s="371">
        <f t="shared" si="677"/>
        <v>0</v>
      </c>
      <c r="BW1526" s="303">
        <f t="shared" si="678"/>
        <v>0</v>
      </c>
      <c r="BX1526" s="304" t="str">
        <f>IF(BW1526=0,"",
IF(SUM($BW$1436:BW1526)=1,BY1526,
IF($BW$1556&gt;SUM($BW$1436:BW1526),_xlfn.CONCAT(", ",BY1526),
IF($BW$1556=SUM($BW$1436:BW1526),_xlfn.CONCAT(" y ",BY1526)))))</f>
        <v/>
      </c>
      <c r="BY1526" s="231" t="s">
        <v>6302</v>
      </c>
      <c r="BZ1526" s="290">
        <f t="shared" si="679"/>
        <v>0</v>
      </c>
      <c r="CA1526" s="291" t="str">
        <f>IF(BZ1526=0,"",
IF(SUM($BZ$1436:BZ1526)=1,CB1526,
IF($BZ$1556&gt;SUM($BZ$1436:BZ1526),_xlfn.CONCAT(", ",CB1526),
IF($BZ$1556=SUM($BZ$1436:BZ1526),_xlfn.CONCAT(" y ",CB1526)))))</f>
        <v/>
      </c>
      <c r="CB1526" s="222" t="s">
        <v>6302</v>
      </c>
      <c r="CC1526" s="378">
        <f t="shared" si="680"/>
        <v>0</v>
      </c>
      <c r="CD1526" s="379">
        <f t="shared" si="681"/>
        <v>0</v>
      </c>
      <c r="CE1526" s="380">
        <f t="shared" si="682"/>
        <v>0</v>
      </c>
    </row>
    <row r="1527" spans="1:83" ht="15" hidden="1" customHeight="1">
      <c r="A1527" s="6"/>
      <c r="B1527" s="5"/>
      <c r="C1527" s="85" t="s">
        <v>196</v>
      </c>
      <c r="D1527" s="623" t="str">
        <f>IF(CNGE_2024_M1_Secc1_Sub1!$D133="","",CNGE_2024_M1_Secc1_Sub1!$D133)</f>
        <v/>
      </c>
      <c r="E1527" s="624"/>
      <c r="F1527" s="624"/>
      <c r="G1527" s="624"/>
      <c r="H1527" s="624"/>
      <c r="I1527" s="624"/>
      <c r="J1527" s="624"/>
      <c r="K1527" s="624"/>
      <c r="L1527" s="624"/>
      <c r="M1527" s="624"/>
      <c r="N1527" s="624"/>
      <c r="O1527" s="625"/>
      <c r="P1527" s="111"/>
      <c r="Q1527" s="111"/>
      <c r="R1527" s="111"/>
      <c r="S1527" s="111"/>
      <c r="T1527" s="111"/>
      <c r="U1527" s="111"/>
      <c r="V1527" s="111"/>
      <c r="W1527" s="111"/>
      <c r="X1527" s="111"/>
      <c r="Y1527" s="111"/>
      <c r="Z1527" s="111"/>
      <c r="AA1527" s="111"/>
      <c r="AB1527" s="111"/>
      <c r="AC1527" s="111"/>
      <c r="AD1527" s="111"/>
      <c r="AE1527" s="8"/>
      <c r="AG1527" s="269">
        <f t="shared" si="636"/>
        <v>0</v>
      </c>
      <c r="AH1527" s="298">
        <f t="shared" si="637"/>
        <v>0</v>
      </c>
      <c r="AI1527" s="299">
        <f t="shared" si="638"/>
        <v>0</v>
      </c>
      <c r="AJ1527" s="300">
        <f t="shared" si="639"/>
        <v>0</v>
      </c>
      <c r="AK1527" s="301">
        <f t="shared" si="640"/>
        <v>0</v>
      </c>
      <c r="AL1527" s="298">
        <f t="shared" si="641"/>
        <v>0</v>
      </c>
      <c r="AM1527" s="299">
        <f t="shared" si="642"/>
        <v>0</v>
      </c>
      <c r="AN1527" s="300">
        <f t="shared" si="643"/>
        <v>0</v>
      </c>
      <c r="AO1527" s="301">
        <f t="shared" si="644"/>
        <v>0</v>
      </c>
      <c r="AP1527" s="298">
        <f t="shared" si="645"/>
        <v>0</v>
      </c>
      <c r="AQ1527" s="299">
        <f t="shared" si="646"/>
        <v>0</v>
      </c>
      <c r="AR1527" s="300">
        <f t="shared" si="647"/>
        <v>0</v>
      </c>
      <c r="AS1527" s="301">
        <f t="shared" si="648"/>
        <v>0</v>
      </c>
      <c r="AT1527" s="298">
        <f t="shared" si="649"/>
        <v>0</v>
      </c>
      <c r="AU1527" s="299">
        <f t="shared" si="650"/>
        <v>0</v>
      </c>
      <c r="AV1527" s="300">
        <f t="shared" si="651"/>
        <v>0</v>
      </c>
      <c r="AW1527" s="301">
        <f t="shared" si="652"/>
        <v>0</v>
      </c>
      <c r="AX1527" s="298">
        <f t="shared" si="653"/>
        <v>0</v>
      </c>
      <c r="AY1527" s="299">
        <f t="shared" si="654"/>
        <v>0</v>
      </c>
      <c r="AZ1527" s="300">
        <f t="shared" si="655"/>
        <v>0</v>
      </c>
      <c r="BA1527" s="301">
        <f t="shared" si="656"/>
        <v>0</v>
      </c>
      <c r="BB1527" s="298">
        <f t="shared" si="657"/>
        <v>0</v>
      </c>
      <c r="BC1527" s="299">
        <f t="shared" si="658"/>
        <v>0</v>
      </c>
      <c r="BD1527" s="300">
        <f t="shared" si="659"/>
        <v>0</v>
      </c>
      <c r="BE1527" s="301">
        <f t="shared" si="660"/>
        <v>0</v>
      </c>
      <c r="BF1527" s="298">
        <f t="shared" si="661"/>
        <v>0</v>
      </c>
      <c r="BG1527" s="299">
        <f t="shared" si="662"/>
        <v>0</v>
      </c>
      <c r="BH1527" s="300">
        <f t="shared" si="663"/>
        <v>0</v>
      </c>
      <c r="BI1527" s="301">
        <f t="shared" si="664"/>
        <v>0</v>
      </c>
      <c r="BJ1527" s="298">
        <f t="shared" si="665"/>
        <v>0</v>
      </c>
      <c r="BK1527" s="299">
        <f t="shared" si="666"/>
        <v>0</v>
      </c>
      <c r="BL1527" s="300">
        <f t="shared" si="667"/>
        <v>0</v>
      </c>
      <c r="BM1527" s="301">
        <f t="shared" si="668"/>
        <v>0</v>
      </c>
      <c r="BN1527" s="298">
        <f t="shared" si="669"/>
        <v>0</v>
      </c>
      <c r="BO1527" s="299">
        <f t="shared" si="670"/>
        <v>0</v>
      </c>
      <c r="BP1527" s="300">
        <f t="shared" si="671"/>
        <v>0</v>
      </c>
      <c r="BQ1527" s="301">
        <f t="shared" si="672"/>
        <v>0</v>
      </c>
      <c r="BR1527" s="298">
        <f t="shared" si="673"/>
        <v>0</v>
      </c>
      <c r="BS1527" s="299">
        <f t="shared" si="674"/>
        <v>0</v>
      </c>
      <c r="BT1527" s="300">
        <f t="shared" si="675"/>
        <v>0</v>
      </c>
      <c r="BU1527" s="301">
        <f t="shared" si="676"/>
        <v>0</v>
      </c>
      <c r="BV1527" s="371">
        <f t="shared" si="677"/>
        <v>0</v>
      </c>
      <c r="BW1527" s="303">
        <f t="shared" si="678"/>
        <v>0</v>
      </c>
      <c r="BX1527" s="304" t="str">
        <f>IF(BW1527=0,"",
IF(SUM($BW$1436:BW1527)=1,BY1527,
IF($BW$1556&gt;SUM($BW$1436:BW1527),_xlfn.CONCAT(", ",BY1527),
IF($BW$1556=SUM($BW$1436:BW1527),_xlfn.CONCAT(" y ",BY1527)))))</f>
        <v/>
      </c>
      <c r="BY1527" s="231" t="s">
        <v>6303</v>
      </c>
      <c r="BZ1527" s="290">
        <f t="shared" si="679"/>
        <v>0</v>
      </c>
      <c r="CA1527" s="291" t="str">
        <f>IF(BZ1527=0,"",
IF(SUM($BZ$1436:BZ1527)=1,CB1527,
IF($BZ$1556&gt;SUM($BZ$1436:BZ1527),_xlfn.CONCAT(", ",CB1527),
IF($BZ$1556=SUM($BZ$1436:BZ1527),_xlfn.CONCAT(" y ",CB1527)))))</f>
        <v/>
      </c>
      <c r="CB1527" s="222" t="s">
        <v>6303</v>
      </c>
      <c r="CC1527" s="378">
        <f t="shared" si="680"/>
        <v>0</v>
      </c>
      <c r="CD1527" s="379">
        <f t="shared" si="681"/>
        <v>0</v>
      </c>
      <c r="CE1527" s="380">
        <f t="shared" si="682"/>
        <v>0</v>
      </c>
    </row>
    <row r="1528" spans="1:83" ht="15" hidden="1" customHeight="1">
      <c r="A1528" s="6"/>
      <c r="B1528" s="5"/>
      <c r="C1528" s="85" t="s">
        <v>197</v>
      </c>
      <c r="D1528" s="623" t="str">
        <f>IF(CNGE_2024_M1_Secc1_Sub1!$D134="","",CNGE_2024_M1_Secc1_Sub1!$D134)</f>
        <v/>
      </c>
      <c r="E1528" s="624"/>
      <c r="F1528" s="624"/>
      <c r="G1528" s="624"/>
      <c r="H1528" s="624"/>
      <c r="I1528" s="624"/>
      <c r="J1528" s="624"/>
      <c r="K1528" s="624"/>
      <c r="L1528" s="624"/>
      <c r="M1528" s="624"/>
      <c r="N1528" s="624"/>
      <c r="O1528" s="625"/>
      <c r="P1528" s="111"/>
      <c r="Q1528" s="111"/>
      <c r="R1528" s="111"/>
      <c r="S1528" s="111"/>
      <c r="T1528" s="111"/>
      <c r="U1528" s="111"/>
      <c r="V1528" s="111"/>
      <c r="W1528" s="111"/>
      <c r="X1528" s="111"/>
      <c r="Y1528" s="111"/>
      <c r="Z1528" s="111"/>
      <c r="AA1528" s="111"/>
      <c r="AB1528" s="111"/>
      <c r="AC1528" s="111"/>
      <c r="AD1528" s="111"/>
      <c r="AE1528" s="8"/>
      <c r="AG1528" s="269">
        <f t="shared" si="636"/>
        <v>0</v>
      </c>
      <c r="AH1528" s="298">
        <f t="shared" si="637"/>
        <v>0</v>
      </c>
      <c r="AI1528" s="299">
        <f t="shared" si="638"/>
        <v>0</v>
      </c>
      <c r="AJ1528" s="300">
        <f t="shared" si="639"/>
        <v>0</v>
      </c>
      <c r="AK1528" s="301">
        <f t="shared" si="640"/>
        <v>0</v>
      </c>
      <c r="AL1528" s="298">
        <f t="shared" si="641"/>
        <v>0</v>
      </c>
      <c r="AM1528" s="299">
        <f t="shared" si="642"/>
        <v>0</v>
      </c>
      <c r="AN1528" s="300">
        <f t="shared" si="643"/>
        <v>0</v>
      </c>
      <c r="AO1528" s="301">
        <f t="shared" si="644"/>
        <v>0</v>
      </c>
      <c r="AP1528" s="298">
        <f t="shared" si="645"/>
        <v>0</v>
      </c>
      <c r="AQ1528" s="299">
        <f t="shared" si="646"/>
        <v>0</v>
      </c>
      <c r="AR1528" s="300">
        <f t="shared" si="647"/>
        <v>0</v>
      </c>
      <c r="AS1528" s="301">
        <f t="shared" si="648"/>
        <v>0</v>
      </c>
      <c r="AT1528" s="298">
        <f t="shared" si="649"/>
        <v>0</v>
      </c>
      <c r="AU1528" s="299">
        <f t="shared" si="650"/>
        <v>0</v>
      </c>
      <c r="AV1528" s="300">
        <f t="shared" si="651"/>
        <v>0</v>
      </c>
      <c r="AW1528" s="301">
        <f t="shared" si="652"/>
        <v>0</v>
      </c>
      <c r="AX1528" s="298">
        <f t="shared" si="653"/>
        <v>0</v>
      </c>
      <c r="AY1528" s="299">
        <f t="shared" si="654"/>
        <v>0</v>
      </c>
      <c r="AZ1528" s="300">
        <f t="shared" si="655"/>
        <v>0</v>
      </c>
      <c r="BA1528" s="301">
        <f t="shared" si="656"/>
        <v>0</v>
      </c>
      <c r="BB1528" s="298">
        <f t="shared" si="657"/>
        <v>0</v>
      </c>
      <c r="BC1528" s="299">
        <f t="shared" si="658"/>
        <v>0</v>
      </c>
      <c r="BD1528" s="300">
        <f t="shared" si="659"/>
        <v>0</v>
      </c>
      <c r="BE1528" s="301">
        <f t="shared" si="660"/>
        <v>0</v>
      </c>
      <c r="BF1528" s="298">
        <f t="shared" si="661"/>
        <v>0</v>
      </c>
      <c r="BG1528" s="299">
        <f t="shared" si="662"/>
        <v>0</v>
      </c>
      <c r="BH1528" s="300">
        <f t="shared" si="663"/>
        <v>0</v>
      </c>
      <c r="BI1528" s="301">
        <f t="shared" si="664"/>
        <v>0</v>
      </c>
      <c r="BJ1528" s="298">
        <f t="shared" si="665"/>
        <v>0</v>
      </c>
      <c r="BK1528" s="299">
        <f t="shared" si="666"/>
        <v>0</v>
      </c>
      <c r="BL1528" s="300">
        <f t="shared" si="667"/>
        <v>0</v>
      </c>
      <c r="BM1528" s="301">
        <f t="shared" si="668"/>
        <v>0</v>
      </c>
      <c r="BN1528" s="298">
        <f t="shared" si="669"/>
        <v>0</v>
      </c>
      <c r="BO1528" s="299">
        <f t="shared" si="670"/>
        <v>0</v>
      </c>
      <c r="BP1528" s="300">
        <f t="shared" si="671"/>
        <v>0</v>
      </c>
      <c r="BQ1528" s="301">
        <f t="shared" si="672"/>
        <v>0</v>
      </c>
      <c r="BR1528" s="298">
        <f t="shared" si="673"/>
        <v>0</v>
      </c>
      <c r="BS1528" s="299">
        <f t="shared" si="674"/>
        <v>0</v>
      </c>
      <c r="BT1528" s="300">
        <f t="shared" si="675"/>
        <v>0</v>
      </c>
      <c r="BU1528" s="301">
        <f t="shared" si="676"/>
        <v>0</v>
      </c>
      <c r="BV1528" s="371">
        <f t="shared" si="677"/>
        <v>0</v>
      </c>
      <c r="BW1528" s="303">
        <f t="shared" si="678"/>
        <v>0</v>
      </c>
      <c r="BX1528" s="304" t="str">
        <f>IF(BW1528=0,"",
IF(SUM($BW$1436:BW1528)=1,BY1528,
IF($BW$1556&gt;SUM($BW$1436:BW1528),_xlfn.CONCAT(", ",BY1528),
IF($BW$1556=SUM($BW$1436:BW1528),_xlfn.CONCAT(" y ",BY1528)))))</f>
        <v/>
      </c>
      <c r="BY1528" s="231" t="s">
        <v>6304</v>
      </c>
      <c r="BZ1528" s="290">
        <f t="shared" si="679"/>
        <v>0</v>
      </c>
      <c r="CA1528" s="291" t="str">
        <f>IF(BZ1528=0,"",
IF(SUM($BZ$1436:BZ1528)=1,CB1528,
IF($BZ$1556&gt;SUM($BZ$1436:BZ1528),_xlfn.CONCAT(", ",CB1528),
IF($BZ$1556=SUM($BZ$1436:BZ1528),_xlfn.CONCAT(" y ",CB1528)))))</f>
        <v/>
      </c>
      <c r="CB1528" s="222" t="s">
        <v>6304</v>
      </c>
      <c r="CC1528" s="378">
        <f t="shared" si="680"/>
        <v>0</v>
      </c>
      <c r="CD1528" s="379">
        <f t="shared" si="681"/>
        <v>0</v>
      </c>
      <c r="CE1528" s="380">
        <f t="shared" si="682"/>
        <v>0</v>
      </c>
    </row>
    <row r="1529" spans="1:83" ht="15" hidden="1" customHeight="1">
      <c r="A1529" s="6"/>
      <c r="B1529" s="5"/>
      <c r="C1529" s="87" t="s">
        <v>198</v>
      </c>
      <c r="D1529" s="623" t="str">
        <f>IF(CNGE_2024_M1_Secc1_Sub1!$D135="","",CNGE_2024_M1_Secc1_Sub1!$D135)</f>
        <v/>
      </c>
      <c r="E1529" s="624"/>
      <c r="F1529" s="624"/>
      <c r="G1529" s="624"/>
      <c r="H1529" s="624"/>
      <c r="I1529" s="624"/>
      <c r="J1529" s="624"/>
      <c r="K1529" s="624"/>
      <c r="L1529" s="624"/>
      <c r="M1529" s="624"/>
      <c r="N1529" s="624"/>
      <c r="O1529" s="625"/>
      <c r="P1529" s="111"/>
      <c r="Q1529" s="111"/>
      <c r="R1529" s="111"/>
      <c r="S1529" s="111"/>
      <c r="T1529" s="111"/>
      <c r="U1529" s="111"/>
      <c r="V1529" s="111"/>
      <c r="W1529" s="111"/>
      <c r="X1529" s="111"/>
      <c r="Y1529" s="111"/>
      <c r="Z1529" s="111"/>
      <c r="AA1529" s="111"/>
      <c r="AB1529" s="111"/>
      <c r="AC1529" s="111"/>
      <c r="AD1529" s="111"/>
      <c r="AE1529" s="8"/>
      <c r="AG1529" s="269">
        <f t="shared" si="636"/>
        <v>0</v>
      </c>
      <c r="AH1529" s="298">
        <f t="shared" si="637"/>
        <v>0</v>
      </c>
      <c r="AI1529" s="299">
        <f t="shared" si="638"/>
        <v>0</v>
      </c>
      <c r="AJ1529" s="300">
        <f t="shared" si="639"/>
        <v>0</v>
      </c>
      <c r="AK1529" s="301">
        <f t="shared" si="640"/>
        <v>0</v>
      </c>
      <c r="AL1529" s="298">
        <f t="shared" si="641"/>
        <v>0</v>
      </c>
      <c r="AM1529" s="299">
        <f t="shared" si="642"/>
        <v>0</v>
      </c>
      <c r="AN1529" s="300">
        <f t="shared" si="643"/>
        <v>0</v>
      </c>
      <c r="AO1529" s="301">
        <f t="shared" si="644"/>
        <v>0</v>
      </c>
      <c r="AP1529" s="298">
        <f t="shared" si="645"/>
        <v>0</v>
      </c>
      <c r="AQ1529" s="299">
        <f t="shared" si="646"/>
        <v>0</v>
      </c>
      <c r="AR1529" s="300">
        <f t="shared" si="647"/>
        <v>0</v>
      </c>
      <c r="AS1529" s="301">
        <f t="shared" si="648"/>
        <v>0</v>
      </c>
      <c r="AT1529" s="298">
        <f t="shared" si="649"/>
        <v>0</v>
      </c>
      <c r="AU1529" s="299">
        <f t="shared" si="650"/>
        <v>0</v>
      </c>
      <c r="AV1529" s="300">
        <f t="shared" si="651"/>
        <v>0</v>
      </c>
      <c r="AW1529" s="301">
        <f t="shared" si="652"/>
        <v>0</v>
      </c>
      <c r="AX1529" s="298">
        <f t="shared" si="653"/>
        <v>0</v>
      </c>
      <c r="AY1529" s="299">
        <f t="shared" si="654"/>
        <v>0</v>
      </c>
      <c r="AZ1529" s="300">
        <f t="shared" si="655"/>
        <v>0</v>
      </c>
      <c r="BA1529" s="301">
        <f t="shared" si="656"/>
        <v>0</v>
      </c>
      <c r="BB1529" s="298">
        <f t="shared" si="657"/>
        <v>0</v>
      </c>
      <c r="BC1529" s="299">
        <f t="shared" si="658"/>
        <v>0</v>
      </c>
      <c r="BD1529" s="300">
        <f t="shared" si="659"/>
        <v>0</v>
      </c>
      <c r="BE1529" s="301">
        <f t="shared" si="660"/>
        <v>0</v>
      </c>
      <c r="BF1529" s="298">
        <f t="shared" si="661"/>
        <v>0</v>
      </c>
      <c r="BG1529" s="299">
        <f t="shared" si="662"/>
        <v>0</v>
      </c>
      <c r="BH1529" s="300">
        <f t="shared" si="663"/>
        <v>0</v>
      </c>
      <c r="BI1529" s="301">
        <f t="shared" si="664"/>
        <v>0</v>
      </c>
      <c r="BJ1529" s="298">
        <f t="shared" si="665"/>
        <v>0</v>
      </c>
      <c r="BK1529" s="299">
        <f t="shared" si="666"/>
        <v>0</v>
      </c>
      <c r="BL1529" s="300">
        <f t="shared" si="667"/>
        <v>0</v>
      </c>
      <c r="BM1529" s="301">
        <f t="shared" si="668"/>
        <v>0</v>
      </c>
      <c r="BN1529" s="298">
        <f t="shared" si="669"/>
        <v>0</v>
      </c>
      <c r="BO1529" s="299">
        <f t="shared" si="670"/>
        <v>0</v>
      </c>
      <c r="BP1529" s="300">
        <f t="shared" si="671"/>
        <v>0</v>
      </c>
      <c r="BQ1529" s="301">
        <f t="shared" si="672"/>
        <v>0</v>
      </c>
      <c r="BR1529" s="298">
        <f t="shared" si="673"/>
        <v>0</v>
      </c>
      <c r="BS1529" s="299">
        <f t="shared" si="674"/>
        <v>0</v>
      </c>
      <c r="BT1529" s="300">
        <f t="shared" si="675"/>
        <v>0</v>
      </c>
      <c r="BU1529" s="301">
        <f t="shared" si="676"/>
        <v>0</v>
      </c>
      <c r="BV1529" s="371">
        <f t="shared" si="677"/>
        <v>0</v>
      </c>
      <c r="BW1529" s="303">
        <f t="shared" si="678"/>
        <v>0</v>
      </c>
      <c r="BX1529" s="304" t="str">
        <f>IF(BW1529=0,"",
IF(SUM($BW$1436:BW1529)=1,BY1529,
IF($BW$1556&gt;SUM($BW$1436:BW1529),_xlfn.CONCAT(", ",BY1529),
IF($BW$1556=SUM($BW$1436:BW1529),_xlfn.CONCAT(" y ",BY1529)))))</f>
        <v/>
      </c>
      <c r="BY1529" s="231" t="s">
        <v>6305</v>
      </c>
      <c r="BZ1529" s="290">
        <f t="shared" si="679"/>
        <v>0</v>
      </c>
      <c r="CA1529" s="291" t="str">
        <f>IF(BZ1529=0,"",
IF(SUM($BZ$1436:BZ1529)=1,CB1529,
IF($BZ$1556&gt;SUM($BZ$1436:BZ1529),_xlfn.CONCAT(", ",CB1529),
IF($BZ$1556=SUM($BZ$1436:BZ1529),_xlfn.CONCAT(" y ",CB1529)))))</f>
        <v/>
      </c>
      <c r="CB1529" s="222" t="s">
        <v>6305</v>
      </c>
      <c r="CC1529" s="378">
        <f t="shared" si="680"/>
        <v>0</v>
      </c>
      <c r="CD1529" s="379">
        <f t="shared" si="681"/>
        <v>0</v>
      </c>
      <c r="CE1529" s="380">
        <f t="shared" si="682"/>
        <v>0</v>
      </c>
    </row>
    <row r="1530" spans="1:83" ht="15" hidden="1" customHeight="1">
      <c r="A1530" s="6"/>
      <c r="B1530" s="5"/>
      <c r="C1530" s="87" t="s">
        <v>199</v>
      </c>
      <c r="D1530" s="623" t="str">
        <f>IF(CNGE_2024_M1_Secc1_Sub1!$D136="","",CNGE_2024_M1_Secc1_Sub1!$D136)</f>
        <v/>
      </c>
      <c r="E1530" s="624"/>
      <c r="F1530" s="624"/>
      <c r="G1530" s="624"/>
      <c r="H1530" s="624"/>
      <c r="I1530" s="624"/>
      <c r="J1530" s="624"/>
      <c r="K1530" s="624"/>
      <c r="L1530" s="624"/>
      <c r="M1530" s="624"/>
      <c r="N1530" s="624"/>
      <c r="O1530" s="625"/>
      <c r="P1530" s="111"/>
      <c r="Q1530" s="111"/>
      <c r="R1530" s="111"/>
      <c r="S1530" s="111"/>
      <c r="T1530" s="111"/>
      <c r="U1530" s="111"/>
      <c r="V1530" s="111"/>
      <c r="W1530" s="111"/>
      <c r="X1530" s="111"/>
      <c r="Y1530" s="111"/>
      <c r="Z1530" s="111"/>
      <c r="AA1530" s="111"/>
      <c r="AB1530" s="111"/>
      <c r="AC1530" s="111"/>
      <c r="AD1530" s="111"/>
      <c r="AE1530" s="8"/>
      <c r="AG1530" s="269">
        <f t="shared" si="636"/>
        <v>0</v>
      </c>
      <c r="AH1530" s="298">
        <f t="shared" si="637"/>
        <v>0</v>
      </c>
      <c r="AI1530" s="299">
        <f t="shared" si="638"/>
        <v>0</v>
      </c>
      <c r="AJ1530" s="300">
        <f t="shared" si="639"/>
        <v>0</v>
      </c>
      <c r="AK1530" s="301">
        <f t="shared" si="640"/>
        <v>0</v>
      </c>
      <c r="AL1530" s="298">
        <f t="shared" si="641"/>
        <v>0</v>
      </c>
      <c r="AM1530" s="299">
        <f t="shared" si="642"/>
        <v>0</v>
      </c>
      <c r="AN1530" s="300">
        <f t="shared" si="643"/>
        <v>0</v>
      </c>
      <c r="AO1530" s="301">
        <f t="shared" si="644"/>
        <v>0</v>
      </c>
      <c r="AP1530" s="298">
        <f t="shared" si="645"/>
        <v>0</v>
      </c>
      <c r="AQ1530" s="299">
        <f t="shared" si="646"/>
        <v>0</v>
      </c>
      <c r="AR1530" s="300">
        <f t="shared" si="647"/>
        <v>0</v>
      </c>
      <c r="AS1530" s="301">
        <f t="shared" si="648"/>
        <v>0</v>
      </c>
      <c r="AT1530" s="298">
        <f t="shared" si="649"/>
        <v>0</v>
      </c>
      <c r="AU1530" s="299">
        <f t="shared" si="650"/>
        <v>0</v>
      </c>
      <c r="AV1530" s="300">
        <f t="shared" si="651"/>
        <v>0</v>
      </c>
      <c r="AW1530" s="301">
        <f t="shared" si="652"/>
        <v>0</v>
      </c>
      <c r="AX1530" s="298">
        <f t="shared" si="653"/>
        <v>0</v>
      </c>
      <c r="AY1530" s="299">
        <f t="shared" si="654"/>
        <v>0</v>
      </c>
      <c r="AZ1530" s="300">
        <f t="shared" si="655"/>
        <v>0</v>
      </c>
      <c r="BA1530" s="301">
        <f t="shared" si="656"/>
        <v>0</v>
      </c>
      <c r="BB1530" s="298">
        <f t="shared" si="657"/>
        <v>0</v>
      </c>
      <c r="BC1530" s="299">
        <f t="shared" si="658"/>
        <v>0</v>
      </c>
      <c r="BD1530" s="300">
        <f t="shared" si="659"/>
        <v>0</v>
      </c>
      <c r="BE1530" s="301">
        <f t="shared" si="660"/>
        <v>0</v>
      </c>
      <c r="BF1530" s="298">
        <f t="shared" si="661"/>
        <v>0</v>
      </c>
      <c r="BG1530" s="299">
        <f t="shared" si="662"/>
        <v>0</v>
      </c>
      <c r="BH1530" s="300">
        <f t="shared" si="663"/>
        <v>0</v>
      </c>
      <c r="BI1530" s="301">
        <f t="shared" si="664"/>
        <v>0</v>
      </c>
      <c r="BJ1530" s="298">
        <f t="shared" si="665"/>
        <v>0</v>
      </c>
      <c r="BK1530" s="299">
        <f t="shared" si="666"/>
        <v>0</v>
      </c>
      <c r="BL1530" s="300">
        <f t="shared" si="667"/>
        <v>0</v>
      </c>
      <c r="BM1530" s="301">
        <f t="shared" si="668"/>
        <v>0</v>
      </c>
      <c r="BN1530" s="298">
        <f t="shared" si="669"/>
        <v>0</v>
      </c>
      <c r="BO1530" s="299">
        <f t="shared" si="670"/>
        <v>0</v>
      </c>
      <c r="BP1530" s="300">
        <f t="shared" si="671"/>
        <v>0</v>
      </c>
      <c r="BQ1530" s="301">
        <f t="shared" si="672"/>
        <v>0</v>
      </c>
      <c r="BR1530" s="298">
        <f t="shared" si="673"/>
        <v>0</v>
      </c>
      <c r="BS1530" s="299">
        <f t="shared" si="674"/>
        <v>0</v>
      </c>
      <c r="BT1530" s="300">
        <f t="shared" si="675"/>
        <v>0</v>
      </c>
      <c r="BU1530" s="301">
        <f t="shared" si="676"/>
        <v>0</v>
      </c>
      <c r="BV1530" s="371">
        <f t="shared" si="677"/>
        <v>0</v>
      </c>
      <c r="BW1530" s="303">
        <f t="shared" si="678"/>
        <v>0</v>
      </c>
      <c r="BX1530" s="304" t="str">
        <f>IF(BW1530=0,"",
IF(SUM($BW$1436:BW1530)=1,BY1530,
IF($BW$1556&gt;SUM($BW$1436:BW1530),_xlfn.CONCAT(", ",BY1530),
IF($BW$1556=SUM($BW$1436:BW1530),_xlfn.CONCAT(" y ",BY1530)))))</f>
        <v/>
      </c>
      <c r="BY1530" s="231" t="s">
        <v>6306</v>
      </c>
      <c r="BZ1530" s="290">
        <f t="shared" si="679"/>
        <v>0</v>
      </c>
      <c r="CA1530" s="291" t="str">
        <f>IF(BZ1530=0,"",
IF(SUM($BZ$1436:BZ1530)=1,CB1530,
IF($BZ$1556&gt;SUM($BZ$1436:BZ1530),_xlfn.CONCAT(", ",CB1530),
IF($BZ$1556=SUM($BZ$1436:BZ1530),_xlfn.CONCAT(" y ",CB1530)))))</f>
        <v/>
      </c>
      <c r="CB1530" s="222" t="s">
        <v>6306</v>
      </c>
      <c r="CC1530" s="378">
        <f t="shared" si="680"/>
        <v>0</v>
      </c>
      <c r="CD1530" s="379">
        <f t="shared" si="681"/>
        <v>0</v>
      </c>
      <c r="CE1530" s="380">
        <f t="shared" si="682"/>
        <v>0</v>
      </c>
    </row>
    <row r="1531" spans="1:83" ht="15" hidden="1" customHeight="1">
      <c r="A1531" s="6"/>
      <c r="B1531" s="5"/>
      <c r="C1531" s="87" t="s">
        <v>200</v>
      </c>
      <c r="D1531" s="623" t="str">
        <f>IF(CNGE_2024_M1_Secc1_Sub1!$D137="","",CNGE_2024_M1_Secc1_Sub1!$D137)</f>
        <v/>
      </c>
      <c r="E1531" s="624"/>
      <c r="F1531" s="624"/>
      <c r="G1531" s="624"/>
      <c r="H1531" s="624"/>
      <c r="I1531" s="624"/>
      <c r="J1531" s="624"/>
      <c r="K1531" s="624"/>
      <c r="L1531" s="624"/>
      <c r="M1531" s="624"/>
      <c r="N1531" s="624"/>
      <c r="O1531" s="625"/>
      <c r="P1531" s="111"/>
      <c r="Q1531" s="111"/>
      <c r="R1531" s="111"/>
      <c r="S1531" s="111"/>
      <c r="T1531" s="111"/>
      <c r="U1531" s="111"/>
      <c r="V1531" s="111"/>
      <c r="W1531" s="111"/>
      <c r="X1531" s="111"/>
      <c r="Y1531" s="111"/>
      <c r="Z1531" s="111"/>
      <c r="AA1531" s="111"/>
      <c r="AB1531" s="111"/>
      <c r="AC1531" s="111"/>
      <c r="AD1531" s="111"/>
      <c r="AE1531" s="8"/>
      <c r="AG1531" s="269">
        <f t="shared" si="636"/>
        <v>0</v>
      </c>
      <c r="AH1531" s="298">
        <f t="shared" si="637"/>
        <v>0</v>
      </c>
      <c r="AI1531" s="299">
        <f t="shared" si="638"/>
        <v>0</v>
      </c>
      <c r="AJ1531" s="300">
        <f t="shared" si="639"/>
        <v>0</v>
      </c>
      <c r="AK1531" s="301">
        <f t="shared" si="640"/>
        <v>0</v>
      </c>
      <c r="AL1531" s="298">
        <f t="shared" si="641"/>
        <v>0</v>
      </c>
      <c r="AM1531" s="299">
        <f t="shared" si="642"/>
        <v>0</v>
      </c>
      <c r="AN1531" s="300">
        <f t="shared" si="643"/>
        <v>0</v>
      </c>
      <c r="AO1531" s="301">
        <f t="shared" si="644"/>
        <v>0</v>
      </c>
      <c r="AP1531" s="298">
        <f t="shared" si="645"/>
        <v>0</v>
      </c>
      <c r="AQ1531" s="299">
        <f t="shared" si="646"/>
        <v>0</v>
      </c>
      <c r="AR1531" s="300">
        <f t="shared" si="647"/>
        <v>0</v>
      </c>
      <c r="AS1531" s="301">
        <f t="shared" si="648"/>
        <v>0</v>
      </c>
      <c r="AT1531" s="298">
        <f t="shared" si="649"/>
        <v>0</v>
      </c>
      <c r="AU1531" s="299">
        <f t="shared" si="650"/>
        <v>0</v>
      </c>
      <c r="AV1531" s="300">
        <f t="shared" si="651"/>
        <v>0</v>
      </c>
      <c r="AW1531" s="301">
        <f t="shared" si="652"/>
        <v>0</v>
      </c>
      <c r="AX1531" s="298">
        <f t="shared" si="653"/>
        <v>0</v>
      </c>
      <c r="AY1531" s="299">
        <f t="shared" si="654"/>
        <v>0</v>
      </c>
      <c r="AZ1531" s="300">
        <f t="shared" si="655"/>
        <v>0</v>
      </c>
      <c r="BA1531" s="301">
        <f t="shared" si="656"/>
        <v>0</v>
      </c>
      <c r="BB1531" s="298">
        <f t="shared" si="657"/>
        <v>0</v>
      </c>
      <c r="BC1531" s="299">
        <f t="shared" si="658"/>
        <v>0</v>
      </c>
      <c r="BD1531" s="300">
        <f t="shared" si="659"/>
        <v>0</v>
      </c>
      <c r="BE1531" s="301">
        <f t="shared" si="660"/>
        <v>0</v>
      </c>
      <c r="BF1531" s="298">
        <f t="shared" si="661"/>
        <v>0</v>
      </c>
      <c r="BG1531" s="299">
        <f t="shared" si="662"/>
        <v>0</v>
      </c>
      <c r="BH1531" s="300">
        <f t="shared" si="663"/>
        <v>0</v>
      </c>
      <c r="BI1531" s="301">
        <f t="shared" si="664"/>
        <v>0</v>
      </c>
      <c r="BJ1531" s="298">
        <f t="shared" si="665"/>
        <v>0</v>
      </c>
      <c r="BK1531" s="299">
        <f t="shared" si="666"/>
        <v>0</v>
      </c>
      <c r="BL1531" s="300">
        <f t="shared" si="667"/>
        <v>0</v>
      </c>
      <c r="BM1531" s="301">
        <f t="shared" si="668"/>
        <v>0</v>
      </c>
      <c r="BN1531" s="298">
        <f t="shared" si="669"/>
        <v>0</v>
      </c>
      <c r="BO1531" s="299">
        <f t="shared" si="670"/>
        <v>0</v>
      </c>
      <c r="BP1531" s="300">
        <f t="shared" si="671"/>
        <v>0</v>
      </c>
      <c r="BQ1531" s="301">
        <f t="shared" si="672"/>
        <v>0</v>
      </c>
      <c r="BR1531" s="298">
        <f t="shared" si="673"/>
        <v>0</v>
      </c>
      <c r="BS1531" s="299">
        <f t="shared" si="674"/>
        <v>0</v>
      </c>
      <c r="BT1531" s="300">
        <f t="shared" si="675"/>
        <v>0</v>
      </c>
      <c r="BU1531" s="301">
        <f t="shared" si="676"/>
        <v>0</v>
      </c>
      <c r="BV1531" s="371">
        <f t="shared" si="677"/>
        <v>0</v>
      </c>
      <c r="BW1531" s="303">
        <f t="shared" si="678"/>
        <v>0</v>
      </c>
      <c r="BX1531" s="304" t="str">
        <f>IF(BW1531=0,"",
IF(SUM($BW$1436:BW1531)=1,BY1531,
IF($BW$1556&gt;SUM($BW$1436:BW1531),_xlfn.CONCAT(", ",BY1531),
IF($BW$1556=SUM($BW$1436:BW1531),_xlfn.CONCAT(" y ",BY1531)))))</f>
        <v/>
      </c>
      <c r="BY1531" s="231" t="s">
        <v>6307</v>
      </c>
      <c r="BZ1531" s="290">
        <f t="shared" si="679"/>
        <v>0</v>
      </c>
      <c r="CA1531" s="291" t="str">
        <f>IF(BZ1531=0,"",
IF(SUM($BZ$1436:BZ1531)=1,CB1531,
IF($BZ$1556&gt;SUM($BZ$1436:BZ1531),_xlfn.CONCAT(", ",CB1531),
IF($BZ$1556=SUM($BZ$1436:BZ1531),_xlfn.CONCAT(" y ",CB1531)))))</f>
        <v/>
      </c>
      <c r="CB1531" s="222" t="s">
        <v>6307</v>
      </c>
      <c r="CC1531" s="378">
        <f t="shared" si="680"/>
        <v>0</v>
      </c>
      <c r="CD1531" s="379">
        <f t="shared" si="681"/>
        <v>0</v>
      </c>
      <c r="CE1531" s="380">
        <f t="shared" si="682"/>
        <v>0</v>
      </c>
    </row>
    <row r="1532" spans="1:83" ht="15" hidden="1" customHeight="1">
      <c r="A1532" s="6"/>
      <c r="B1532" s="5"/>
      <c r="C1532" s="87" t="s">
        <v>201</v>
      </c>
      <c r="D1532" s="623" t="str">
        <f>IF(CNGE_2024_M1_Secc1_Sub1!$D138="","",CNGE_2024_M1_Secc1_Sub1!$D138)</f>
        <v/>
      </c>
      <c r="E1532" s="624"/>
      <c r="F1532" s="624"/>
      <c r="G1532" s="624"/>
      <c r="H1532" s="624"/>
      <c r="I1532" s="624"/>
      <c r="J1532" s="624"/>
      <c r="K1532" s="624"/>
      <c r="L1532" s="624"/>
      <c r="M1532" s="624"/>
      <c r="N1532" s="624"/>
      <c r="O1532" s="625"/>
      <c r="P1532" s="111"/>
      <c r="Q1532" s="111"/>
      <c r="R1532" s="111"/>
      <c r="S1532" s="111"/>
      <c r="T1532" s="111"/>
      <c r="U1532" s="111"/>
      <c r="V1532" s="111"/>
      <c r="W1532" s="111"/>
      <c r="X1532" s="111"/>
      <c r="Y1532" s="111"/>
      <c r="Z1532" s="111"/>
      <c r="AA1532" s="111"/>
      <c r="AB1532" s="111"/>
      <c r="AC1532" s="111"/>
      <c r="AD1532" s="111"/>
      <c r="AE1532" s="8"/>
      <c r="AG1532" s="269">
        <f t="shared" si="636"/>
        <v>0</v>
      </c>
      <c r="AH1532" s="298">
        <f t="shared" si="637"/>
        <v>0</v>
      </c>
      <c r="AI1532" s="299">
        <f t="shared" si="638"/>
        <v>0</v>
      </c>
      <c r="AJ1532" s="300">
        <f t="shared" si="639"/>
        <v>0</v>
      </c>
      <c r="AK1532" s="301">
        <f t="shared" si="640"/>
        <v>0</v>
      </c>
      <c r="AL1532" s="298">
        <f t="shared" si="641"/>
        <v>0</v>
      </c>
      <c r="AM1532" s="299">
        <f t="shared" si="642"/>
        <v>0</v>
      </c>
      <c r="AN1532" s="300">
        <f t="shared" si="643"/>
        <v>0</v>
      </c>
      <c r="AO1532" s="301">
        <f t="shared" si="644"/>
        <v>0</v>
      </c>
      <c r="AP1532" s="298">
        <f t="shared" si="645"/>
        <v>0</v>
      </c>
      <c r="AQ1532" s="299">
        <f t="shared" si="646"/>
        <v>0</v>
      </c>
      <c r="AR1532" s="300">
        <f t="shared" si="647"/>
        <v>0</v>
      </c>
      <c r="AS1532" s="301">
        <f t="shared" si="648"/>
        <v>0</v>
      </c>
      <c r="AT1532" s="298">
        <f t="shared" si="649"/>
        <v>0</v>
      </c>
      <c r="AU1532" s="299">
        <f t="shared" si="650"/>
        <v>0</v>
      </c>
      <c r="AV1532" s="300">
        <f t="shared" si="651"/>
        <v>0</v>
      </c>
      <c r="AW1532" s="301">
        <f t="shared" si="652"/>
        <v>0</v>
      </c>
      <c r="AX1532" s="298">
        <f t="shared" si="653"/>
        <v>0</v>
      </c>
      <c r="AY1532" s="299">
        <f t="shared" si="654"/>
        <v>0</v>
      </c>
      <c r="AZ1532" s="300">
        <f t="shared" si="655"/>
        <v>0</v>
      </c>
      <c r="BA1532" s="301">
        <f t="shared" si="656"/>
        <v>0</v>
      </c>
      <c r="BB1532" s="298">
        <f t="shared" si="657"/>
        <v>0</v>
      </c>
      <c r="BC1532" s="299">
        <f t="shared" si="658"/>
        <v>0</v>
      </c>
      <c r="BD1532" s="300">
        <f t="shared" si="659"/>
        <v>0</v>
      </c>
      <c r="BE1532" s="301">
        <f t="shared" si="660"/>
        <v>0</v>
      </c>
      <c r="BF1532" s="298">
        <f t="shared" si="661"/>
        <v>0</v>
      </c>
      <c r="BG1532" s="299">
        <f t="shared" si="662"/>
        <v>0</v>
      </c>
      <c r="BH1532" s="300">
        <f t="shared" si="663"/>
        <v>0</v>
      </c>
      <c r="BI1532" s="301">
        <f t="shared" si="664"/>
        <v>0</v>
      </c>
      <c r="BJ1532" s="298">
        <f t="shared" si="665"/>
        <v>0</v>
      </c>
      <c r="BK1532" s="299">
        <f t="shared" si="666"/>
        <v>0</v>
      </c>
      <c r="BL1532" s="300">
        <f t="shared" si="667"/>
        <v>0</v>
      </c>
      <c r="BM1532" s="301">
        <f t="shared" si="668"/>
        <v>0</v>
      </c>
      <c r="BN1532" s="298">
        <f t="shared" si="669"/>
        <v>0</v>
      </c>
      <c r="BO1532" s="299">
        <f t="shared" si="670"/>
        <v>0</v>
      </c>
      <c r="BP1532" s="300">
        <f t="shared" si="671"/>
        <v>0</v>
      </c>
      <c r="BQ1532" s="301">
        <f t="shared" si="672"/>
        <v>0</v>
      </c>
      <c r="BR1532" s="298">
        <f t="shared" si="673"/>
        <v>0</v>
      </c>
      <c r="BS1532" s="299">
        <f t="shared" si="674"/>
        <v>0</v>
      </c>
      <c r="BT1532" s="300">
        <f t="shared" si="675"/>
        <v>0</v>
      </c>
      <c r="BU1532" s="301">
        <f t="shared" si="676"/>
        <v>0</v>
      </c>
      <c r="BV1532" s="371">
        <f t="shared" si="677"/>
        <v>0</v>
      </c>
      <c r="BW1532" s="303">
        <f t="shared" si="678"/>
        <v>0</v>
      </c>
      <c r="BX1532" s="304" t="str">
        <f>IF(BW1532=0,"",
IF(SUM($BW$1436:BW1532)=1,BY1532,
IF($BW$1556&gt;SUM($BW$1436:BW1532),_xlfn.CONCAT(", ",BY1532),
IF($BW$1556=SUM($BW$1436:BW1532),_xlfn.CONCAT(" y ",BY1532)))))</f>
        <v/>
      </c>
      <c r="BY1532" s="231" t="s">
        <v>6308</v>
      </c>
      <c r="BZ1532" s="290">
        <f t="shared" si="679"/>
        <v>0</v>
      </c>
      <c r="CA1532" s="291" t="str">
        <f>IF(BZ1532=0,"",
IF(SUM($BZ$1436:BZ1532)=1,CB1532,
IF($BZ$1556&gt;SUM($BZ$1436:BZ1532),_xlfn.CONCAT(", ",CB1532),
IF($BZ$1556=SUM($BZ$1436:BZ1532),_xlfn.CONCAT(" y ",CB1532)))))</f>
        <v/>
      </c>
      <c r="CB1532" s="222" t="s">
        <v>6308</v>
      </c>
      <c r="CC1532" s="378">
        <f t="shared" si="680"/>
        <v>0</v>
      </c>
      <c r="CD1532" s="379">
        <f t="shared" si="681"/>
        <v>0</v>
      </c>
      <c r="CE1532" s="380">
        <f t="shared" si="682"/>
        <v>0</v>
      </c>
    </row>
    <row r="1533" spans="1:83" ht="15" hidden="1" customHeight="1">
      <c r="A1533" s="6"/>
      <c r="B1533" s="5"/>
      <c r="C1533" s="87" t="s">
        <v>202</v>
      </c>
      <c r="D1533" s="623" t="str">
        <f>IF(CNGE_2024_M1_Secc1_Sub1!$D139="","",CNGE_2024_M1_Secc1_Sub1!$D139)</f>
        <v/>
      </c>
      <c r="E1533" s="624"/>
      <c r="F1533" s="624"/>
      <c r="G1533" s="624"/>
      <c r="H1533" s="624"/>
      <c r="I1533" s="624"/>
      <c r="J1533" s="624"/>
      <c r="K1533" s="624"/>
      <c r="L1533" s="624"/>
      <c r="M1533" s="624"/>
      <c r="N1533" s="624"/>
      <c r="O1533" s="625"/>
      <c r="P1533" s="111"/>
      <c r="Q1533" s="111"/>
      <c r="R1533" s="111"/>
      <c r="S1533" s="111"/>
      <c r="T1533" s="111"/>
      <c r="U1533" s="111"/>
      <c r="V1533" s="111"/>
      <c r="W1533" s="111"/>
      <c r="X1533" s="111"/>
      <c r="Y1533" s="111"/>
      <c r="Z1533" s="111"/>
      <c r="AA1533" s="111"/>
      <c r="AB1533" s="111"/>
      <c r="AC1533" s="111"/>
      <c r="AD1533" s="111"/>
      <c r="AE1533" s="8"/>
      <c r="AG1533" s="269">
        <f t="shared" si="636"/>
        <v>0</v>
      </c>
      <c r="AH1533" s="298">
        <f t="shared" si="637"/>
        <v>0</v>
      </c>
      <c r="AI1533" s="299">
        <f t="shared" si="638"/>
        <v>0</v>
      </c>
      <c r="AJ1533" s="300">
        <f t="shared" si="639"/>
        <v>0</v>
      </c>
      <c r="AK1533" s="301">
        <f t="shared" si="640"/>
        <v>0</v>
      </c>
      <c r="AL1533" s="298">
        <f t="shared" si="641"/>
        <v>0</v>
      </c>
      <c r="AM1533" s="299">
        <f t="shared" si="642"/>
        <v>0</v>
      </c>
      <c r="AN1533" s="300">
        <f t="shared" si="643"/>
        <v>0</v>
      </c>
      <c r="AO1533" s="301">
        <f t="shared" si="644"/>
        <v>0</v>
      </c>
      <c r="AP1533" s="298">
        <f t="shared" si="645"/>
        <v>0</v>
      </c>
      <c r="AQ1533" s="299">
        <f t="shared" si="646"/>
        <v>0</v>
      </c>
      <c r="AR1533" s="300">
        <f t="shared" si="647"/>
        <v>0</v>
      </c>
      <c r="AS1533" s="301">
        <f t="shared" si="648"/>
        <v>0</v>
      </c>
      <c r="AT1533" s="298">
        <f t="shared" si="649"/>
        <v>0</v>
      </c>
      <c r="AU1533" s="299">
        <f t="shared" si="650"/>
        <v>0</v>
      </c>
      <c r="AV1533" s="300">
        <f t="shared" si="651"/>
        <v>0</v>
      </c>
      <c r="AW1533" s="301">
        <f t="shared" si="652"/>
        <v>0</v>
      </c>
      <c r="AX1533" s="298">
        <f t="shared" si="653"/>
        <v>0</v>
      </c>
      <c r="AY1533" s="299">
        <f t="shared" si="654"/>
        <v>0</v>
      </c>
      <c r="AZ1533" s="300">
        <f t="shared" si="655"/>
        <v>0</v>
      </c>
      <c r="BA1533" s="301">
        <f t="shared" si="656"/>
        <v>0</v>
      </c>
      <c r="BB1533" s="298">
        <f t="shared" si="657"/>
        <v>0</v>
      </c>
      <c r="BC1533" s="299">
        <f t="shared" si="658"/>
        <v>0</v>
      </c>
      <c r="BD1533" s="300">
        <f t="shared" si="659"/>
        <v>0</v>
      </c>
      <c r="BE1533" s="301">
        <f t="shared" si="660"/>
        <v>0</v>
      </c>
      <c r="BF1533" s="298">
        <f t="shared" si="661"/>
        <v>0</v>
      </c>
      <c r="BG1533" s="299">
        <f t="shared" si="662"/>
        <v>0</v>
      </c>
      <c r="BH1533" s="300">
        <f t="shared" si="663"/>
        <v>0</v>
      </c>
      <c r="BI1533" s="301">
        <f t="shared" si="664"/>
        <v>0</v>
      </c>
      <c r="BJ1533" s="298">
        <f t="shared" si="665"/>
        <v>0</v>
      </c>
      <c r="BK1533" s="299">
        <f t="shared" si="666"/>
        <v>0</v>
      </c>
      <c r="BL1533" s="300">
        <f t="shared" si="667"/>
        <v>0</v>
      </c>
      <c r="BM1533" s="301">
        <f t="shared" si="668"/>
        <v>0</v>
      </c>
      <c r="BN1533" s="298">
        <f t="shared" si="669"/>
        <v>0</v>
      </c>
      <c r="BO1533" s="299">
        <f t="shared" si="670"/>
        <v>0</v>
      </c>
      <c r="BP1533" s="300">
        <f t="shared" si="671"/>
        <v>0</v>
      </c>
      <c r="BQ1533" s="301">
        <f t="shared" si="672"/>
        <v>0</v>
      </c>
      <c r="BR1533" s="298">
        <f t="shared" si="673"/>
        <v>0</v>
      </c>
      <c r="BS1533" s="299">
        <f t="shared" si="674"/>
        <v>0</v>
      </c>
      <c r="BT1533" s="300">
        <f t="shared" si="675"/>
        <v>0</v>
      </c>
      <c r="BU1533" s="301">
        <f t="shared" si="676"/>
        <v>0</v>
      </c>
      <c r="BV1533" s="371">
        <f t="shared" si="677"/>
        <v>0</v>
      </c>
      <c r="BW1533" s="303">
        <f t="shared" si="678"/>
        <v>0</v>
      </c>
      <c r="BX1533" s="304" t="str">
        <f>IF(BW1533=0,"",
IF(SUM($BW$1436:BW1533)=1,BY1533,
IF($BW$1556&gt;SUM($BW$1436:BW1533),_xlfn.CONCAT(", ",BY1533),
IF($BW$1556=SUM($BW$1436:BW1533),_xlfn.CONCAT(" y ",BY1533)))))</f>
        <v/>
      </c>
      <c r="BY1533" s="231" t="s">
        <v>6309</v>
      </c>
      <c r="BZ1533" s="290">
        <f t="shared" si="679"/>
        <v>0</v>
      </c>
      <c r="CA1533" s="291" t="str">
        <f>IF(BZ1533=0,"",
IF(SUM($BZ$1436:BZ1533)=1,CB1533,
IF($BZ$1556&gt;SUM($BZ$1436:BZ1533),_xlfn.CONCAT(", ",CB1533),
IF($BZ$1556=SUM($BZ$1436:BZ1533),_xlfn.CONCAT(" y ",CB1533)))))</f>
        <v/>
      </c>
      <c r="CB1533" s="222" t="s">
        <v>6309</v>
      </c>
      <c r="CC1533" s="378">
        <f t="shared" si="680"/>
        <v>0</v>
      </c>
      <c r="CD1533" s="379">
        <f t="shared" si="681"/>
        <v>0</v>
      </c>
      <c r="CE1533" s="380">
        <f t="shared" si="682"/>
        <v>0</v>
      </c>
    </row>
    <row r="1534" spans="1:83" ht="15" hidden="1" customHeight="1">
      <c r="A1534" s="6"/>
      <c r="B1534" s="5"/>
      <c r="C1534" s="87" t="s">
        <v>203</v>
      </c>
      <c r="D1534" s="623" t="str">
        <f>IF(CNGE_2024_M1_Secc1_Sub1!$D140="","",CNGE_2024_M1_Secc1_Sub1!$D140)</f>
        <v/>
      </c>
      <c r="E1534" s="624"/>
      <c r="F1534" s="624"/>
      <c r="G1534" s="624"/>
      <c r="H1534" s="624"/>
      <c r="I1534" s="624"/>
      <c r="J1534" s="624"/>
      <c r="K1534" s="624"/>
      <c r="L1534" s="624"/>
      <c r="M1534" s="624"/>
      <c r="N1534" s="624"/>
      <c r="O1534" s="625"/>
      <c r="P1534" s="111"/>
      <c r="Q1534" s="111"/>
      <c r="R1534" s="111"/>
      <c r="S1534" s="111"/>
      <c r="T1534" s="111"/>
      <c r="U1534" s="111"/>
      <c r="V1534" s="111"/>
      <c r="W1534" s="111"/>
      <c r="X1534" s="111"/>
      <c r="Y1534" s="111"/>
      <c r="Z1534" s="111"/>
      <c r="AA1534" s="111"/>
      <c r="AB1534" s="111"/>
      <c r="AC1534" s="111"/>
      <c r="AD1534" s="111"/>
      <c r="AE1534" s="8"/>
      <c r="AG1534" s="269">
        <f t="shared" si="636"/>
        <v>0</v>
      </c>
      <c r="AH1534" s="298">
        <f t="shared" si="637"/>
        <v>0</v>
      </c>
      <c r="AI1534" s="299">
        <f t="shared" si="638"/>
        <v>0</v>
      </c>
      <c r="AJ1534" s="300">
        <f t="shared" si="639"/>
        <v>0</v>
      </c>
      <c r="AK1534" s="301">
        <f t="shared" si="640"/>
        <v>0</v>
      </c>
      <c r="AL1534" s="298">
        <f t="shared" si="641"/>
        <v>0</v>
      </c>
      <c r="AM1534" s="299">
        <f t="shared" si="642"/>
        <v>0</v>
      </c>
      <c r="AN1534" s="300">
        <f t="shared" si="643"/>
        <v>0</v>
      </c>
      <c r="AO1534" s="301">
        <f t="shared" si="644"/>
        <v>0</v>
      </c>
      <c r="AP1534" s="298">
        <f t="shared" si="645"/>
        <v>0</v>
      </c>
      <c r="AQ1534" s="299">
        <f t="shared" si="646"/>
        <v>0</v>
      </c>
      <c r="AR1534" s="300">
        <f t="shared" si="647"/>
        <v>0</v>
      </c>
      <c r="AS1534" s="301">
        <f t="shared" si="648"/>
        <v>0</v>
      </c>
      <c r="AT1534" s="298">
        <f t="shared" si="649"/>
        <v>0</v>
      </c>
      <c r="AU1534" s="299">
        <f t="shared" si="650"/>
        <v>0</v>
      </c>
      <c r="AV1534" s="300">
        <f t="shared" si="651"/>
        <v>0</v>
      </c>
      <c r="AW1534" s="301">
        <f t="shared" si="652"/>
        <v>0</v>
      </c>
      <c r="AX1534" s="298">
        <f t="shared" si="653"/>
        <v>0</v>
      </c>
      <c r="AY1534" s="299">
        <f t="shared" si="654"/>
        <v>0</v>
      </c>
      <c r="AZ1534" s="300">
        <f t="shared" si="655"/>
        <v>0</v>
      </c>
      <c r="BA1534" s="301">
        <f t="shared" si="656"/>
        <v>0</v>
      </c>
      <c r="BB1534" s="298">
        <f t="shared" si="657"/>
        <v>0</v>
      </c>
      <c r="BC1534" s="299">
        <f t="shared" si="658"/>
        <v>0</v>
      </c>
      <c r="BD1534" s="300">
        <f t="shared" si="659"/>
        <v>0</v>
      </c>
      <c r="BE1534" s="301">
        <f t="shared" si="660"/>
        <v>0</v>
      </c>
      <c r="BF1534" s="298">
        <f t="shared" si="661"/>
        <v>0</v>
      </c>
      <c r="BG1534" s="299">
        <f t="shared" si="662"/>
        <v>0</v>
      </c>
      <c r="BH1534" s="300">
        <f t="shared" si="663"/>
        <v>0</v>
      </c>
      <c r="BI1534" s="301">
        <f t="shared" si="664"/>
        <v>0</v>
      </c>
      <c r="BJ1534" s="298">
        <f t="shared" si="665"/>
        <v>0</v>
      </c>
      <c r="BK1534" s="299">
        <f t="shared" si="666"/>
        <v>0</v>
      </c>
      <c r="BL1534" s="300">
        <f t="shared" si="667"/>
        <v>0</v>
      </c>
      <c r="BM1534" s="301">
        <f t="shared" si="668"/>
        <v>0</v>
      </c>
      <c r="BN1534" s="298">
        <f t="shared" si="669"/>
        <v>0</v>
      </c>
      <c r="BO1534" s="299">
        <f t="shared" si="670"/>
        <v>0</v>
      </c>
      <c r="BP1534" s="300">
        <f t="shared" si="671"/>
        <v>0</v>
      </c>
      <c r="BQ1534" s="301">
        <f t="shared" si="672"/>
        <v>0</v>
      </c>
      <c r="BR1534" s="298">
        <f t="shared" si="673"/>
        <v>0</v>
      </c>
      <c r="BS1534" s="299">
        <f t="shared" si="674"/>
        <v>0</v>
      </c>
      <c r="BT1534" s="300">
        <f t="shared" si="675"/>
        <v>0</v>
      </c>
      <c r="BU1534" s="301">
        <f t="shared" si="676"/>
        <v>0</v>
      </c>
      <c r="BV1534" s="371">
        <f t="shared" si="677"/>
        <v>0</v>
      </c>
      <c r="BW1534" s="303">
        <f t="shared" si="678"/>
        <v>0</v>
      </c>
      <c r="BX1534" s="304" t="str">
        <f>IF(BW1534=0,"",
IF(SUM($BW$1436:BW1534)=1,BY1534,
IF($BW$1556&gt;SUM($BW$1436:BW1534),_xlfn.CONCAT(", ",BY1534),
IF($BW$1556=SUM($BW$1436:BW1534),_xlfn.CONCAT(" y ",BY1534)))))</f>
        <v/>
      </c>
      <c r="BY1534" s="231" t="s">
        <v>6310</v>
      </c>
      <c r="BZ1534" s="290">
        <f t="shared" si="679"/>
        <v>0</v>
      </c>
      <c r="CA1534" s="291" t="str">
        <f>IF(BZ1534=0,"",
IF(SUM($BZ$1436:BZ1534)=1,CB1534,
IF($BZ$1556&gt;SUM($BZ$1436:BZ1534),_xlfn.CONCAT(", ",CB1534),
IF($BZ$1556=SUM($BZ$1436:BZ1534),_xlfn.CONCAT(" y ",CB1534)))))</f>
        <v/>
      </c>
      <c r="CB1534" s="222" t="s">
        <v>6310</v>
      </c>
      <c r="CC1534" s="378">
        <f t="shared" si="680"/>
        <v>0</v>
      </c>
      <c r="CD1534" s="379">
        <f t="shared" si="681"/>
        <v>0</v>
      </c>
      <c r="CE1534" s="380">
        <f t="shared" si="682"/>
        <v>0</v>
      </c>
    </row>
    <row r="1535" spans="1:83" ht="15" hidden="1" customHeight="1">
      <c r="A1535" s="6"/>
      <c r="B1535" s="5"/>
      <c r="C1535" s="87" t="s">
        <v>204</v>
      </c>
      <c r="D1535" s="623" t="str">
        <f>IF(CNGE_2024_M1_Secc1_Sub1!$D141="","",CNGE_2024_M1_Secc1_Sub1!$D141)</f>
        <v/>
      </c>
      <c r="E1535" s="624"/>
      <c r="F1535" s="624"/>
      <c r="G1535" s="624"/>
      <c r="H1535" s="624"/>
      <c r="I1535" s="624"/>
      <c r="J1535" s="624"/>
      <c r="K1535" s="624"/>
      <c r="L1535" s="624"/>
      <c r="M1535" s="624"/>
      <c r="N1535" s="624"/>
      <c r="O1535" s="625"/>
      <c r="P1535" s="111"/>
      <c r="Q1535" s="111"/>
      <c r="R1535" s="111"/>
      <c r="S1535" s="111"/>
      <c r="T1535" s="111"/>
      <c r="U1535" s="111"/>
      <c r="V1535" s="111"/>
      <c r="W1535" s="111"/>
      <c r="X1535" s="111"/>
      <c r="Y1535" s="111"/>
      <c r="Z1535" s="111"/>
      <c r="AA1535" s="111"/>
      <c r="AB1535" s="111"/>
      <c r="AC1535" s="111"/>
      <c r="AD1535" s="111"/>
      <c r="AE1535" s="8"/>
      <c r="AG1535" s="269">
        <f t="shared" si="636"/>
        <v>0</v>
      </c>
      <c r="AH1535" s="298">
        <f t="shared" si="637"/>
        <v>0</v>
      </c>
      <c r="AI1535" s="299">
        <f t="shared" si="638"/>
        <v>0</v>
      </c>
      <c r="AJ1535" s="300">
        <f t="shared" si="639"/>
        <v>0</v>
      </c>
      <c r="AK1535" s="301">
        <f t="shared" si="640"/>
        <v>0</v>
      </c>
      <c r="AL1535" s="298">
        <f t="shared" si="641"/>
        <v>0</v>
      </c>
      <c r="AM1535" s="299">
        <f t="shared" si="642"/>
        <v>0</v>
      </c>
      <c r="AN1535" s="300">
        <f t="shared" si="643"/>
        <v>0</v>
      </c>
      <c r="AO1535" s="301">
        <f t="shared" si="644"/>
        <v>0</v>
      </c>
      <c r="AP1535" s="298">
        <f t="shared" si="645"/>
        <v>0</v>
      </c>
      <c r="AQ1535" s="299">
        <f t="shared" si="646"/>
        <v>0</v>
      </c>
      <c r="AR1535" s="300">
        <f t="shared" si="647"/>
        <v>0</v>
      </c>
      <c r="AS1535" s="301">
        <f t="shared" si="648"/>
        <v>0</v>
      </c>
      <c r="AT1535" s="298">
        <f t="shared" si="649"/>
        <v>0</v>
      </c>
      <c r="AU1535" s="299">
        <f t="shared" si="650"/>
        <v>0</v>
      </c>
      <c r="AV1535" s="300">
        <f t="shared" si="651"/>
        <v>0</v>
      </c>
      <c r="AW1535" s="301">
        <f t="shared" si="652"/>
        <v>0</v>
      </c>
      <c r="AX1535" s="298">
        <f t="shared" si="653"/>
        <v>0</v>
      </c>
      <c r="AY1535" s="299">
        <f t="shared" si="654"/>
        <v>0</v>
      </c>
      <c r="AZ1535" s="300">
        <f t="shared" si="655"/>
        <v>0</v>
      </c>
      <c r="BA1535" s="301">
        <f t="shared" si="656"/>
        <v>0</v>
      </c>
      <c r="BB1535" s="298">
        <f t="shared" si="657"/>
        <v>0</v>
      </c>
      <c r="BC1535" s="299">
        <f t="shared" si="658"/>
        <v>0</v>
      </c>
      <c r="BD1535" s="300">
        <f t="shared" si="659"/>
        <v>0</v>
      </c>
      <c r="BE1535" s="301">
        <f t="shared" si="660"/>
        <v>0</v>
      </c>
      <c r="BF1535" s="298">
        <f t="shared" si="661"/>
        <v>0</v>
      </c>
      <c r="BG1535" s="299">
        <f t="shared" si="662"/>
        <v>0</v>
      </c>
      <c r="BH1535" s="300">
        <f t="shared" si="663"/>
        <v>0</v>
      </c>
      <c r="BI1535" s="301">
        <f t="shared" si="664"/>
        <v>0</v>
      </c>
      <c r="BJ1535" s="298">
        <f t="shared" si="665"/>
        <v>0</v>
      </c>
      <c r="BK1535" s="299">
        <f t="shared" si="666"/>
        <v>0</v>
      </c>
      <c r="BL1535" s="300">
        <f t="shared" si="667"/>
        <v>0</v>
      </c>
      <c r="BM1535" s="301">
        <f t="shared" si="668"/>
        <v>0</v>
      </c>
      <c r="BN1535" s="298">
        <f t="shared" si="669"/>
        <v>0</v>
      </c>
      <c r="BO1535" s="299">
        <f t="shared" si="670"/>
        <v>0</v>
      </c>
      <c r="BP1535" s="300">
        <f t="shared" si="671"/>
        <v>0</v>
      </c>
      <c r="BQ1535" s="301">
        <f t="shared" si="672"/>
        <v>0</v>
      </c>
      <c r="BR1535" s="298">
        <f t="shared" si="673"/>
        <v>0</v>
      </c>
      <c r="BS1535" s="299">
        <f t="shared" si="674"/>
        <v>0</v>
      </c>
      <c r="BT1535" s="300">
        <f t="shared" si="675"/>
        <v>0</v>
      </c>
      <c r="BU1535" s="301">
        <f t="shared" si="676"/>
        <v>0</v>
      </c>
      <c r="BV1535" s="371">
        <f t="shared" si="677"/>
        <v>0</v>
      </c>
      <c r="BW1535" s="303">
        <f t="shared" si="678"/>
        <v>0</v>
      </c>
      <c r="BX1535" s="304" t="str">
        <f>IF(BW1535=0,"",
IF(SUM($BW$1436:BW1535)=1,BY1535,
IF($BW$1556&gt;SUM($BW$1436:BW1535),_xlfn.CONCAT(", ",BY1535),
IF($BW$1556=SUM($BW$1436:BW1535),_xlfn.CONCAT(" y ",BY1535)))))</f>
        <v/>
      </c>
      <c r="BY1535" s="231" t="s">
        <v>6311</v>
      </c>
      <c r="BZ1535" s="290">
        <f t="shared" si="679"/>
        <v>0</v>
      </c>
      <c r="CA1535" s="291" t="str">
        <f>IF(BZ1535=0,"",
IF(SUM($BZ$1436:BZ1535)=1,CB1535,
IF($BZ$1556&gt;SUM($BZ$1436:BZ1535),_xlfn.CONCAT(", ",CB1535),
IF($BZ$1556=SUM($BZ$1436:BZ1535),_xlfn.CONCAT(" y ",CB1535)))))</f>
        <v/>
      </c>
      <c r="CB1535" s="222" t="s">
        <v>6311</v>
      </c>
      <c r="CC1535" s="378">
        <f t="shared" si="680"/>
        <v>0</v>
      </c>
      <c r="CD1535" s="379">
        <f t="shared" si="681"/>
        <v>0</v>
      </c>
      <c r="CE1535" s="380">
        <f t="shared" si="682"/>
        <v>0</v>
      </c>
    </row>
    <row r="1536" spans="1:83" ht="15" hidden="1" customHeight="1">
      <c r="A1536" s="6"/>
      <c r="B1536" s="5"/>
      <c r="C1536" s="87" t="s">
        <v>205</v>
      </c>
      <c r="D1536" s="623" t="str">
        <f>IF(CNGE_2024_M1_Secc1_Sub1!$D142="","",CNGE_2024_M1_Secc1_Sub1!$D142)</f>
        <v/>
      </c>
      <c r="E1536" s="624"/>
      <c r="F1536" s="624"/>
      <c r="G1536" s="624"/>
      <c r="H1536" s="624"/>
      <c r="I1536" s="624"/>
      <c r="J1536" s="624"/>
      <c r="K1536" s="624"/>
      <c r="L1536" s="624"/>
      <c r="M1536" s="624"/>
      <c r="N1536" s="624"/>
      <c r="O1536" s="625"/>
      <c r="P1536" s="111"/>
      <c r="Q1536" s="111"/>
      <c r="R1536" s="111"/>
      <c r="S1536" s="111"/>
      <c r="T1536" s="111"/>
      <c r="U1536" s="111"/>
      <c r="V1536" s="111"/>
      <c r="W1536" s="111"/>
      <c r="X1536" s="111"/>
      <c r="Y1536" s="111"/>
      <c r="Z1536" s="111"/>
      <c r="AA1536" s="111"/>
      <c r="AB1536" s="111"/>
      <c r="AC1536" s="111"/>
      <c r="AD1536" s="111"/>
      <c r="AE1536" s="8"/>
      <c r="AG1536" s="269">
        <f t="shared" si="636"/>
        <v>0</v>
      </c>
      <c r="AH1536" s="298">
        <f t="shared" si="637"/>
        <v>0</v>
      </c>
      <c r="AI1536" s="299">
        <f t="shared" si="638"/>
        <v>0</v>
      </c>
      <c r="AJ1536" s="300">
        <f t="shared" si="639"/>
        <v>0</v>
      </c>
      <c r="AK1536" s="301">
        <f t="shared" si="640"/>
        <v>0</v>
      </c>
      <c r="AL1536" s="298">
        <f t="shared" si="641"/>
        <v>0</v>
      </c>
      <c r="AM1536" s="299">
        <f t="shared" si="642"/>
        <v>0</v>
      </c>
      <c r="AN1536" s="300">
        <f t="shared" si="643"/>
        <v>0</v>
      </c>
      <c r="AO1536" s="301">
        <f t="shared" si="644"/>
        <v>0</v>
      </c>
      <c r="AP1536" s="298">
        <f t="shared" si="645"/>
        <v>0</v>
      </c>
      <c r="AQ1536" s="299">
        <f t="shared" si="646"/>
        <v>0</v>
      </c>
      <c r="AR1536" s="300">
        <f t="shared" si="647"/>
        <v>0</v>
      </c>
      <c r="AS1536" s="301">
        <f t="shared" si="648"/>
        <v>0</v>
      </c>
      <c r="AT1536" s="298">
        <f t="shared" si="649"/>
        <v>0</v>
      </c>
      <c r="AU1536" s="299">
        <f t="shared" si="650"/>
        <v>0</v>
      </c>
      <c r="AV1536" s="300">
        <f t="shared" si="651"/>
        <v>0</v>
      </c>
      <c r="AW1536" s="301">
        <f t="shared" si="652"/>
        <v>0</v>
      </c>
      <c r="AX1536" s="298">
        <f t="shared" si="653"/>
        <v>0</v>
      </c>
      <c r="AY1536" s="299">
        <f t="shared" si="654"/>
        <v>0</v>
      </c>
      <c r="AZ1536" s="300">
        <f t="shared" si="655"/>
        <v>0</v>
      </c>
      <c r="BA1536" s="301">
        <f t="shared" si="656"/>
        <v>0</v>
      </c>
      <c r="BB1536" s="298">
        <f t="shared" si="657"/>
        <v>0</v>
      </c>
      <c r="BC1536" s="299">
        <f t="shared" si="658"/>
        <v>0</v>
      </c>
      <c r="BD1536" s="300">
        <f t="shared" si="659"/>
        <v>0</v>
      </c>
      <c r="BE1536" s="301">
        <f t="shared" si="660"/>
        <v>0</v>
      </c>
      <c r="BF1536" s="298">
        <f t="shared" si="661"/>
        <v>0</v>
      </c>
      <c r="BG1536" s="299">
        <f t="shared" si="662"/>
        <v>0</v>
      </c>
      <c r="BH1536" s="300">
        <f t="shared" si="663"/>
        <v>0</v>
      </c>
      <c r="BI1536" s="301">
        <f t="shared" si="664"/>
        <v>0</v>
      </c>
      <c r="BJ1536" s="298">
        <f t="shared" si="665"/>
        <v>0</v>
      </c>
      <c r="BK1536" s="299">
        <f t="shared" si="666"/>
        <v>0</v>
      </c>
      <c r="BL1536" s="300">
        <f t="shared" si="667"/>
        <v>0</v>
      </c>
      <c r="BM1536" s="301">
        <f t="shared" si="668"/>
        <v>0</v>
      </c>
      <c r="BN1536" s="298">
        <f t="shared" si="669"/>
        <v>0</v>
      </c>
      <c r="BO1536" s="299">
        <f t="shared" si="670"/>
        <v>0</v>
      </c>
      <c r="BP1536" s="300">
        <f t="shared" si="671"/>
        <v>0</v>
      </c>
      <c r="BQ1536" s="301">
        <f t="shared" si="672"/>
        <v>0</v>
      </c>
      <c r="BR1536" s="298">
        <f t="shared" si="673"/>
        <v>0</v>
      </c>
      <c r="BS1536" s="299">
        <f t="shared" si="674"/>
        <v>0</v>
      </c>
      <c r="BT1536" s="300">
        <f t="shared" si="675"/>
        <v>0</v>
      </c>
      <c r="BU1536" s="301">
        <f t="shared" si="676"/>
        <v>0</v>
      </c>
      <c r="BV1536" s="371">
        <f t="shared" si="677"/>
        <v>0</v>
      </c>
      <c r="BW1536" s="303">
        <f t="shared" si="678"/>
        <v>0</v>
      </c>
      <c r="BX1536" s="304" t="str">
        <f>IF(BW1536=0,"",
IF(SUM($BW$1436:BW1536)=1,BY1536,
IF($BW$1556&gt;SUM($BW$1436:BW1536),_xlfn.CONCAT(", ",BY1536),
IF($BW$1556=SUM($BW$1436:BW1536),_xlfn.CONCAT(" y ",BY1536)))))</f>
        <v/>
      </c>
      <c r="BY1536" s="231" t="s">
        <v>6312</v>
      </c>
      <c r="BZ1536" s="290">
        <f t="shared" si="679"/>
        <v>0</v>
      </c>
      <c r="CA1536" s="291" t="str">
        <f>IF(BZ1536=0,"",
IF(SUM($BZ$1436:BZ1536)=1,CB1536,
IF($BZ$1556&gt;SUM($BZ$1436:BZ1536),_xlfn.CONCAT(", ",CB1536),
IF($BZ$1556=SUM($BZ$1436:BZ1536),_xlfn.CONCAT(" y ",CB1536)))))</f>
        <v/>
      </c>
      <c r="CB1536" s="222" t="s">
        <v>6312</v>
      </c>
      <c r="CC1536" s="378">
        <f t="shared" si="680"/>
        <v>0</v>
      </c>
      <c r="CD1536" s="379">
        <f t="shared" si="681"/>
        <v>0</v>
      </c>
      <c r="CE1536" s="380">
        <f t="shared" si="682"/>
        <v>0</v>
      </c>
    </row>
    <row r="1537" spans="1:83" ht="15" hidden="1" customHeight="1">
      <c r="A1537" s="6"/>
      <c r="B1537" s="5"/>
      <c r="C1537" s="87" t="s">
        <v>206</v>
      </c>
      <c r="D1537" s="623" t="str">
        <f>IF(CNGE_2024_M1_Secc1_Sub1!$D143="","",CNGE_2024_M1_Secc1_Sub1!$D143)</f>
        <v/>
      </c>
      <c r="E1537" s="624"/>
      <c r="F1537" s="624"/>
      <c r="G1537" s="624"/>
      <c r="H1537" s="624"/>
      <c r="I1537" s="624"/>
      <c r="J1537" s="624"/>
      <c r="K1537" s="624"/>
      <c r="L1537" s="624"/>
      <c r="M1537" s="624"/>
      <c r="N1537" s="624"/>
      <c r="O1537" s="625"/>
      <c r="P1537" s="111"/>
      <c r="Q1537" s="111"/>
      <c r="R1537" s="111"/>
      <c r="S1537" s="111"/>
      <c r="T1537" s="111"/>
      <c r="U1537" s="111"/>
      <c r="V1537" s="111"/>
      <c r="W1537" s="111"/>
      <c r="X1537" s="111"/>
      <c r="Y1537" s="111"/>
      <c r="Z1537" s="111"/>
      <c r="AA1537" s="111"/>
      <c r="AB1537" s="111"/>
      <c r="AC1537" s="111"/>
      <c r="AD1537" s="111"/>
      <c r="AE1537" s="8"/>
      <c r="AG1537" s="269">
        <f t="shared" si="636"/>
        <v>0</v>
      </c>
      <c r="AH1537" s="298">
        <f t="shared" si="637"/>
        <v>0</v>
      </c>
      <c r="AI1537" s="299">
        <f t="shared" si="638"/>
        <v>0</v>
      </c>
      <c r="AJ1537" s="300">
        <f t="shared" si="639"/>
        <v>0</v>
      </c>
      <c r="AK1537" s="301">
        <f t="shared" si="640"/>
        <v>0</v>
      </c>
      <c r="AL1537" s="298">
        <f t="shared" si="641"/>
        <v>0</v>
      </c>
      <c r="AM1537" s="299">
        <f t="shared" si="642"/>
        <v>0</v>
      </c>
      <c r="AN1537" s="300">
        <f t="shared" si="643"/>
        <v>0</v>
      </c>
      <c r="AO1537" s="301">
        <f t="shared" si="644"/>
        <v>0</v>
      </c>
      <c r="AP1537" s="298">
        <f t="shared" si="645"/>
        <v>0</v>
      </c>
      <c r="AQ1537" s="299">
        <f t="shared" si="646"/>
        <v>0</v>
      </c>
      <c r="AR1537" s="300">
        <f t="shared" si="647"/>
        <v>0</v>
      </c>
      <c r="AS1537" s="301">
        <f t="shared" si="648"/>
        <v>0</v>
      </c>
      <c r="AT1537" s="298">
        <f t="shared" si="649"/>
        <v>0</v>
      </c>
      <c r="AU1537" s="299">
        <f t="shared" si="650"/>
        <v>0</v>
      </c>
      <c r="AV1537" s="300">
        <f t="shared" si="651"/>
        <v>0</v>
      </c>
      <c r="AW1537" s="301">
        <f t="shared" si="652"/>
        <v>0</v>
      </c>
      <c r="AX1537" s="298">
        <f t="shared" si="653"/>
        <v>0</v>
      </c>
      <c r="AY1537" s="299">
        <f t="shared" si="654"/>
        <v>0</v>
      </c>
      <c r="AZ1537" s="300">
        <f t="shared" si="655"/>
        <v>0</v>
      </c>
      <c r="BA1537" s="301">
        <f t="shared" si="656"/>
        <v>0</v>
      </c>
      <c r="BB1537" s="298">
        <f t="shared" si="657"/>
        <v>0</v>
      </c>
      <c r="BC1537" s="299">
        <f t="shared" si="658"/>
        <v>0</v>
      </c>
      <c r="BD1537" s="300">
        <f t="shared" si="659"/>
        <v>0</v>
      </c>
      <c r="BE1537" s="301">
        <f t="shared" si="660"/>
        <v>0</v>
      </c>
      <c r="BF1537" s="298">
        <f t="shared" si="661"/>
        <v>0</v>
      </c>
      <c r="BG1537" s="299">
        <f t="shared" si="662"/>
        <v>0</v>
      </c>
      <c r="BH1537" s="300">
        <f t="shared" si="663"/>
        <v>0</v>
      </c>
      <c r="BI1537" s="301">
        <f t="shared" si="664"/>
        <v>0</v>
      </c>
      <c r="BJ1537" s="298">
        <f t="shared" si="665"/>
        <v>0</v>
      </c>
      <c r="BK1537" s="299">
        <f t="shared" si="666"/>
        <v>0</v>
      </c>
      <c r="BL1537" s="300">
        <f t="shared" si="667"/>
        <v>0</v>
      </c>
      <c r="BM1537" s="301">
        <f t="shared" si="668"/>
        <v>0</v>
      </c>
      <c r="BN1537" s="298">
        <f t="shared" si="669"/>
        <v>0</v>
      </c>
      <c r="BO1537" s="299">
        <f t="shared" si="670"/>
        <v>0</v>
      </c>
      <c r="BP1537" s="300">
        <f t="shared" si="671"/>
        <v>0</v>
      </c>
      <c r="BQ1537" s="301">
        <f t="shared" si="672"/>
        <v>0</v>
      </c>
      <c r="BR1537" s="298">
        <f t="shared" si="673"/>
        <v>0</v>
      </c>
      <c r="BS1537" s="299">
        <f t="shared" si="674"/>
        <v>0</v>
      </c>
      <c r="BT1537" s="300">
        <f t="shared" si="675"/>
        <v>0</v>
      </c>
      <c r="BU1537" s="301">
        <f t="shared" si="676"/>
        <v>0</v>
      </c>
      <c r="BV1537" s="371">
        <f t="shared" si="677"/>
        <v>0</v>
      </c>
      <c r="BW1537" s="303">
        <f t="shared" si="678"/>
        <v>0</v>
      </c>
      <c r="BX1537" s="304" t="str">
        <f>IF(BW1537=0,"",
IF(SUM($BW$1436:BW1537)=1,BY1537,
IF($BW$1556&gt;SUM($BW$1436:BW1537),_xlfn.CONCAT(", ",BY1537),
IF($BW$1556=SUM($BW$1436:BW1537),_xlfn.CONCAT(" y ",BY1537)))))</f>
        <v/>
      </c>
      <c r="BY1537" s="231" t="s">
        <v>6313</v>
      </c>
      <c r="BZ1537" s="290">
        <f t="shared" si="679"/>
        <v>0</v>
      </c>
      <c r="CA1537" s="291" t="str">
        <f>IF(BZ1537=0,"",
IF(SUM($BZ$1436:BZ1537)=1,CB1537,
IF($BZ$1556&gt;SUM($BZ$1436:BZ1537),_xlfn.CONCAT(", ",CB1537),
IF($BZ$1556=SUM($BZ$1436:BZ1537),_xlfn.CONCAT(" y ",CB1537)))))</f>
        <v/>
      </c>
      <c r="CB1537" s="222" t="s">
        <v>6313</v>
      </c>
      <c r="CC1537" s="378">
        <f t="shared" si="680"/>
        <v>0</v>
      </c>
      <c r="CD1537" s="379">
        <f t="shared" si="681"/>
        <v>0</v>
      </c>
      <c r="CE1537" s="380">
        <f t="shared" si="682"/>
        <v>0</v>
      </c>
    </row>
    <row r="1538" spans="1:83" ht="15" hidden="1" customHeight="1">
      <c r="A1538" s="6"/>
      <c r="B1538" s="5"/>
      <c r="C1538" s="87" t="s">
        <v>207</v>
      </c>
      <c r="D1538" s="623" t="str">
        <f>IF(CNGE_2024_M1_Secc1_Sub1!$D144="","",CNGE_2024_M1_Secc1_Sub1!$D144)</f>
        <v/>
      </c>
      <c r="E1538" s="624"/>
      <c r="F1538" s="624"/>
      <c r="G1538" s="624"/>
      <c r="H1538" s="624"/>
      <c r="I1538" s="624"/>
      <c r="J1538" s="624"/>
      <c r="K1538" s="624"/>
      <c r="L1538" s="624"/>
      <c r="M1538" s="624"/>
      <c r="N1538" s="624"/>
      <c r="O1538" s="625"/>
      <c r="P1538" s="111"/>
      <c r="Q1538" s="111"/>
      <c r="R1538" s="111"/>
      <c r="S1538" s="111"/>
      <c r="T1538" s="111"/>
      <c r="U1538" s="111"/>
      <c r="V1538" s="111"/>
      <c r="W1538" s="111"/>
      <c r="X1538" s="111"/>
      <c r="Y1538" s="111"/>
      <c r="Z1538" s="111"/>
      <c r="AA1538" s="111"/>
      <c r="AB1538" s="111"/>
      <c r="AC1538" s="111"/>
      <c r="AD1538" s="111"/>
      <c r="AE1538" s="8"/>
      <c r="AG1538" s="269">
        <f t="shared" si="636"/>
        <v>0</v>
      </c>
      <c r="AH1538" s="298">
        <f t="shared" si="637"/>
        <v>0</v>
      </c>
      <c r="AI1538" s="299">
        <f t="shared" si="638"/>
        <v>0</v>
      </c>
      <c r="AJ1538" s="300">
        <f t="shared" si="639"/>
        <v>0</v>
      </c>
      <c r="AK1538" s="301">
        <f t="shared" si="640"/>
        <v>0</v>
      </c>
      <c r="AL1538" s="298">
        <f t="shared" si="641"/>
        <v>0</v>
      </c>
      <c r="AM1538" s="299">
        <f t="shared" si="642"/>
        <v>0</v>
      </c>
      <c r="AN1538" s="300">
        <f t="shared" si="643"/>
        <v>0</v>
      </c>
      <c r="AO1538" s="301">
        <f t="shared" si="644"/>
        <v>0</v>
      </c>
      <c r="AP1538" s="298">
        <f t="shared" si="645"/>
        <v>0</v>
      </c>
      <c r="AQ1538" s="299">
        <f t="shared" si="646"/>
        <v>0</v>
      </c>
      <c r="AR1538" s="300">
        <f t="shared" si="647"/>
        <v>0</v>
      </c>
      <c r="AS1538" s="301">
        <f t="shared" si="648"/>
        <v>0</v>
      </c>
      <c r="AT1538" s="298">
        <f t="shared" si="649"/>
        <v>0</v>
      </c>
      <c r="AU1538" s="299">
        <f t="shared" si="650"/>
        <v>0</v>
      </c>
      <c r="AV1538" s="300">
        <f t="shared" si="651"/>
        <v>0</v>
      </c>
      <c r="AW1538" s="301">
        <f t="shared" si="652"/>
        <v>0</v>
      </c>
      <c r="AX1538" s="298">
        <f t="shared" si="653"/>
        <v>0</v>
      </c>
      <c r="AY1538" s="299">
        <f t="shared" si="654"/>
        <v>0</v>
      </c>
      <c r="AZ1538" s="300">
        <f t="shared" si="655"/>
        <v>0</v>
      </c>
      <c r="BA1538" s="301">
        <f t="shared" si="656"/>
        <v>0</v>
      </c>
      <c r="BB1538" s="298">
        <f t="shared" si="657"/>
        <v>0</v>
      </c>
      <c r="BC1538" s="299">
        <f t="shared" si="658"/>
        <v>0</v>
      </c>
      <c r="BD1538" s="300">
        <f t="shared" si="659"/>
        <v>0</v>
      </c>
      <c r="BE1538" s="301">
        <f t="shared" si="660"/>
        <v>0</v>
      </c>
      <c r="BF1538" s="298">
        <f t="shared" si="661"/>
        <v>0</v>
      </c>
      <c r="BG1538" s="299">
        <f t="shared" si="662"/>
        <v>0</v>
      </c>
      <c r="BH1538" s="300">
        <f t="shared" si="663"/>
        <v>0</v>
      </c>
      <c r="BI1538" s="301">
        <f t="shared" si="664"/>
        <v>0</v>
      </c>
      <c r="BJ1538" s="298">
        <f t="shared" si="665"/>
        <v>0</v>
      </c>
      <c r="BK1538" s="299">
        <f t="shared" si="666"/>
        <v>0</v>
      </c>
      <c r="BL1538" s="300">
        <f t="shared" si="667"/>
        <v>0</v>
      </c>
      <c r="BM1538" s="301">
        <f t="shared" si="668"/>
        <v>0</v>
      </c>
      <c r="BN1538" s="298">
        <f t="shared" si="669"/>
        <v>0</v>
      </c>
      <c r="BO1538" s="299">
        <f t="shared" si="670"/>
        <v>0</v>
      </c>
      <c r="BP1538" s="300">
        <f t="shared" si="671"/>
        <v>0</v>
      </c>
      <c r="BQ1538" s="301">
        <f t="shared" si="672"/>
        <v>0</v>
      </c>
      <c r="BR1538" s="298">
        <f t="shared" si="673"/>
        <v>0</v>
      </c>
      <c r="BS1538" s="299">
        <f t="shared" si="674"/>
        <v>0</v>
      </c>
      <c r="BT1538" s="300">
        <f t="shared" si="675"/>
        <v>0</v>
      </c>
      <c r="BU1538" s="301">
        <f t="shared" si="676"/>
        <v>0</v>
      </c>
      <c r="BV1538" s="371">
        <f t="shared" si="677"/>
        <v>0</v>
      </c>
      <c r="BW1538" s="303">
        <f t="shared" si="678"/>
        <v>0</v>
      </c>
      <c r="BX1538" s="304" t="str">
        <f>IF(BW1538=0,"",
IF(SUM($BW$1436:BW1538)=1,BY1538,
IF($BW$1556&gt;SUM($BW$1436:BW1538),_xlfn.CONCAT(", ",BY1538),
IF($BW$1556=SUM($BW$1436:BW1538),_xlfn.CONCAT(" y ",BY1538)))))</f>
        <v/>
      </c>
      <c r="BY1538" s="231" t="s">
        <v>6314</v>
      </c>
      <c r="BZ1538" s="290">
        <f t="shared" si="679"/>
        <v>0</v>
      </c>
      <c r="CA1538" s="291" t="str">
        <f>IF(BZ1538=0,"",
IF(SUM($BZ$1436:BZ1538)=1,CB1538,
IF($BZ$1556&gt;SUM($BZ$1436:BZ1538),_xlfn.CONCAT(", ",CB1538),
IF($BZ$1556=SUM($BZ$1436:BZ1538),_xlfn.CONCAT(" y ",CB1538)))))</f>
        <v/>
      </c>
      <c r="CB1538" s="222" t="s">
        <v>6314</v>
      </c>
      <c r="CC1538" s="378">
        <f t="shared" si="680"/>
        <v>0</v>
      </c>
      <c r="CD1538" s="379">
        <f t="shared" si="681"/>
        <v>0</v>
      </c>
      <c r="CE1538" s="380">
        <f t="shared" si="682"/>
        <v>0</v>
      </c>
    </row>
    <row r="1539" spans="1:83" ht="15" hidden="1" customHeight="1">
      <c r="A1539" s="6"/>
      <c r="B1539" s="5"/>
      <c r="C1539" s="87" t="s">
        <v>208</v>
      </c>
      <c r="D1539" s="623" t="str">
        <f>IF(CNGE_2024_M1_Secc1_Sub1!$D145="","",CNGE_2024_M1_Secc1_Sub1!$D145)</f>
        <v/>
      </c>
      <c r="E1539" s="624"/>
      <c r="F1539" s="624"/>
      <c r="G1539" s="624"/>
      <c r="H1539" s="624"/>
      <c r="I1539" s="624"/>
      <c r="J1539" s="624"/>
      <c r="K1539" s="624"/>
      <c r="L1539" s="624"/>
      <c r="M1539" s="624"/>
      <c r="N1539" s="624"/>
      <c r="O1539" s="625"/>
      <c r="P1539" s="111"/>
      <c r="Q1539" s="111"/>
      <c r="R1539" s="111"/>
      <c r="S1539" s="111"/>
      <c r="T1539" s="111"/>
      <c r="U1539" s="111"/>
      <c r="V1539" s="111"/>
      <c r="W1539" s="111"/>
      <c r="X1539" s="111"/>
      <c r="Y1539" s="111"/>
      <c r="Z1539" s="111"/>
      <c r="AA1539" s="111"/>
      <c r="AB1539" s="111"/>
      <c r="AC1539" s="111"/>
      <c r="AD1539" s="111"/>
      <c r="AE1539" s="8"/>
      <c r="AG1539" s="269">
        <f t="shared" si="636"/>
        <v>0</v>
      </c>
      <c r="AH1539" s="298">
        <f t="shared" si="637"/>
        <v>0</v>
      </c>
      <c r="AI1539" s="299">
        <f t="shared" si="638"/>
        <v>0</v>
      </c>
      <c r="AJ1539" s="300">
        <f t="shared" si="639"/>
        <v>0</v>
      </c>
      <c r="AK1539" s="301">
        <f t="shared" si="640"/>
        <v>0</v>
      </c>
      <c r="AL1539" s="298">
        <f t="shared" si="641"/>
        <v>0</v>
      </c>
      <c r="AM1539" s="299">
        <f t="shared" si="642"/>
        <v>0</v>
      </c>
      <c r="AN1539" s="300">
        <f t="shared" si="643"/>
        <v>0</v>
      </c>
      <c r="AO1539" s="301">
        <f t="shared" si="644"/>
        <v>0</v>
      </c>
      <c r="AP1539" s="298">
        <f t="shared" si="645"/>
        <v>0</v>
      </c>
      <c r="AQ1539" s="299">
        <f t="shared" si="646"/>
        <v>0</v>
      </c>
      <c r="AR1539" s="300">
        <f t="shared" si="647"/>
        <v>0</v>
      </c>
      <c r="AS1539" s="301">
        <f t="shared" si="648"/>
        <v>0</v>
      </c>
      <c r="AT1539" s="298">
        <f t="shared" si="649"/>
        <v>0</v>
      </c>
      <c r="AU1539" s="299">
        <f t="shared" si="650"/>
        <v>0</v>
      </c>
      <c r="AV1539" s="300">
        <f t="shared" si="651"/>
        <v>0</v>
      </c>
      <c r="AW1539" s="301">
        <f t="shared" si="652"/>
        <v>0</v>
      </c>
      <c r="AX1539" s="298">
        <f t="shared" si="653"/>
        <v>0</v>
      </c>
      <c r="AY1539" s="299">
        <f t="shared" si="654"/>
        <v>0</v>
      </c>
      <c r="AZ1539" s="300">
        <f t="shared" si="655"/>
        <v>0</v>
      </c>
      <c r="BA1539" s="301">
        <f t="shared" si="656"/>
        <v>0</v>
      </c>
      <c r="BB1539" s="298">
        <f t="shared" si="657"/>
        <v>0</v>
      </c>
      <c r="BC1539" s="299">
        <f t="shared" si="658"/>
        <v>0</v>
      </c>
      <c r="BD1539" s="300">
        <f t="shared" si="659"/>
        <v>0</v>
      </c>
      <c r="BE1539" s="301">
        <f t="shared" si="660"/>
        <v>0</v>
      </c>
      <c r="BF1539" s="298">
        <f t="shared" si="661"/>
        <v>0</v>
      </c>
      <c r="BG1539" s="299">
        <f t="shared" si="662"/>
        <v>0</v>
      </c>
      <c r="BH1539" s="300">
        <f t="shared" si="663"/>
        <v>0</v>
      </c>
      <c r="BI1539" s="301">
        <f t="shared" si="664"/>
        <v>0</v>
      </c>
      <c r="BJ1539" s="298">
        <f t="shared" si="665"/>
        <v>0</v>
      </c>
      <c r="BK1539" s="299">
        <f t="shared" si="666"/>
        <v>0</v>
      </c>
      <c r="BL1539" s="300">
        <f t="shared" si="667"/>
        <v>0</v>
      </c>
      <c r="BM1539" s="301">
        <f t="shared" si="668"/>
        <v>0</v>
      </c>
      <c r="BN1539" s="298">
        <f t="shared" si="669"/>
        <v>0</v>
      </c>
      <c r="BO1539" s="299">
        <f t="shared" si="670"/>
        <v>0</v>
      </c>
      <c r="BP1539" s="300">
        <f t="shared" si="671"/>
        <v>0</v>
      </c>
      <c r="BQ1539" s="301">
        <f t="shared" si="672"/>
        <v>0</v>
      </c>
      <c r="BR1539" s="298">
        <f t="shared" si="673"/>
        <v>0</v>
      </c>
      <c r="BS1539" s="299">
        <f t="shared" si="674"/>
        <v>0</v>
      </c>
      <c r="BT1539" s="300">
        <f t="shared" si="675"/>
        <v>0</v>
      </c>
      <c r="BU1539" s="301">
        <f t="shared" si="676"/>
        <v>0</v>
      </c>
      <c r="BV1539" s="371">
        <f t="shared" si="677"/>
        <v>0</v>
      </c>
      <c r="BW1539" s="303">
        <f t="shared" si="678"/>
        <v>0</v>
      </c>
      <c r="BX1539" s="304" t="str">
        <f>IF(BW1539=0,"",
IF(SUM($BW$1436:BW1539)=1,BY1539,
IF($BW$1556&gt;SUM($BW$1436:BW1539),_xlfn.CONCAT(", ",BY1539),
IF($BW$1556=SUM($BW$1436:BW1539),_xlfn.CONCAT(" y ",BY1539)))))</f>
        <v/>
      </c>
      <c r="BY1539" s="231" t="s">
        <v>6315</v>
      </c>
      <c r="BZ1539" s="290">
        <f t="shared" si="679"/>
        <v>0</v>
      </c>
      <c r="CA1539" s="291" t="str">
        <f>IF(BZ1539=0,"",
IF(SUM($BZ$1436:BZ1539)=1,CB1539,
IF($BZ$1556&gt;SUM($BZ$1436:BZ1539),_xlfn.CONCAT(", ",CB1539),
IF($BZ$1556=SUM($BZ$1436:BZ1539),_xlfn.CONCAT(" y ",CB1539)))))</f>
        <v/>
      </c>
      <c r="CB1539" s="222" t="s">
        <v>6315</v>
      </c>
      <c r="CC1539" s="378">
        <f t="shared" si="680"/>
        <v>0</v>
      </c>
      <c r="CD1539" s="379">
        <f t="shared" si="681"/>
        <v>0</v>
      </c>
      <c r="CE1539" s="380">
        <f t="shared" si="682"/>
        <v>0</v>
      </c>
    </row>
    <row r="1540" spans="1:83" ht="15" hidden="1" customHeight="1">
      <c r="A1540" s="6"/>
      <c r="B1540" s="5"/>
      <c r="C1540" s="87" t="s">
        <v>209</v>
      </c>
      <c r="D1540" s="623" t="str">
        <f>IF(CNGE_2024_M1_Secc1_Sub1!$D146="","",CNGE_2024_M1_Secc1_Sub1!$D146)</f>
        <v/>
      </c>
      <c r="E1540" s="624"/>
      <c r="F1540" s="624"/>
      <c r="G1540" s="624"/>
      <c r="H1540" s="624"/>
      <c r="I1540" s="624"/>
      <c r="J1540" s="624"/>
      <c r="K1540" s="624"/>
      <c r="L1540" s="624"/>
      <c r="M1540" s="624"/>
      <c r="N1540" s="624"/>
      <c r="O1540" s="625"/>
      <c r="P1540" s="111"/>
      <c r="Q1540" s="111"/>
      <c r="R1540" s="111"/>
      <c r="S1540" s="111"/>
      <c r="T1540" s="111"/>
      <c r="U1540" s="111"/>
      <c r="V1540" s="111"/>
      <c r="W1540" s="111"/>
      <c r="X1540" s="111"/>
      <c r="Y1540" s="111"/>
      <c r="Z1540" s="111"/>
      <c r="AA1540" s="111"/>
      <c r="AB1540" s="111"/>
      <c r="AC1540" s="111"/>
      <c r="AD1540" s="111"/>
      <c r="AE1540" s="8"/>
      <c r="AG1540" s="269">
        <f t="shared" si="636"/>
        <v>0</v>
      </c>
      <c r="AH1540" s="298">
        <f t="shared" si="637"/>
        <v>0</v>
      </c>
      <c r="AI1540" s="299">
        <f t="shared" si="638"/>
        <v>0</v>
      </c>
      <c r="AJ1540" s="300">
        <f t="shared" si="639"/>
        <v>0</v>
      </c>
      <c r="AK1540" s="301">
        <f t="shared" si="640"/>
        <v>0</v>
      </c>
      <c r="AL1540" s="298">
        <f t="shared" si="641"/>
        <v>0</v>
      </c>
      <c r="AM1540" s="299">
        <f t="shared" si="642"/>
        <v>0</v>
      </c>
      <c r="AN1540" s="300">
        <f t="shared" si="643"/>
        <v>0</v>
      </c>
      <c r="AO1540" s="301">
        <f t="shared" si="644"/>
        <v>0</v>
      </c>
      <c r="AP1540" s="298">
        <f t="shared" si="645"/>
        <v>0</v>
      </c>
      <c r="AQ1540" s="299">
        <f t="shared" si="646"/>
        <v>0</v>
      </c>
      <c r="AR1540" s="300">
        <f t="shared" si="647"/>
        <v>0</v>
      </c>
      <c r="AS1540" s="301">
        <f t="shared" si="648"/>
        <v>0</v>
      </c>
      <c r="AT1540" s="298">
        <f t="shared" si="649"/>
        <v>0</v>
      </c>
      <c r="AU1540" s="299">
        <f t="shared" si="650"/>
        <v>0</v>
      </c>
      <c r="AV1540" s="300">
        <f t="shared" si="651"/>
        <v>0</v>
      </c>
      <c r="AW1540" s="301">
        <f t="shared" si="652"/>
        <v>0</v>
      </c>
      <c r="AX1540" s="298">
        <f t="shared" si="653"/>
        <v>0</v>
      </c>
      <c r="AY1540" s="299">
        <f t="shared" si="654"/>
        <v>0</v>
      </c>
      <c r="AZ1540" s="300">
        <f t="shared" si="655"/>
        <v>0</v>
      </c>
      <c r="BA1540" s="301">
        <f t="shared" si="656"/>
        <v>0</v>
      </c>
      <c r="BB1540" s="298">
        <f t="shared" si="657"/>
        <v>0</v>
      </c>
      <c r="BC1540" s="299">
        <f t="shared" si="658"/>
        <v>0</v>
      </c>
      <c r="BD1540" s="300">
        <f t="shared" si="659"/>
        <v>0</v>
      </c>
      <c r="BE1540" s="301">
        <f t="shared" si="660"/>
        <v>0</v>
      </c>
      <c r="BF1540" s="298">
        <f t="shared" si="661"/>
        <v>0</v>
      </c>
      <c r="BG1540" s="299">
        <f t="shared" si="662"/>
        <v>0</v>
      </c>
      <c r="BH1540" s="300">
        <f t="shared" si="663"/>
        <v>0</v>
      </c>
      <c r="BI1540" s="301">
        <f t="shared" si="664"/>
        <v>0</v>
      </c>
      <c r="BJ1540" s="298">
        <f t="shared" si="665"/>
        <v>0</v>
      </c>
      <c r="BK1540" s="299">
        <f t="shared" si="666"/>
        <v>0</v>
      </c>
      <c r="BL1540" s="300">
        <f t="shared" si="667"/>
        <v>0</v>
      </c>
      <c r="BM1540" s="301">
        <f t="shared" si="668"/>
        <v>0</v>
      </c>
      <c r="BN1540" s="298">
        <f t="shared" si="669"/>
        <v>0</v>
      </c>
      <c r="BO1540" s="299">
        <f t="shared" si="670"/>
        <v>0</v>
      </c>
      <c r="BP1540" s="300">
        <f t="shared" si="671"/>
        <v>0</v>
      </c>
      <c r="BQ1540" s="301">
        <f t="shared" si="672"/>
        <v>0</v>
      </c>
      <c r="BR1540" s="298">
        <f t="shared" si="673"/>
        <v>0</v>
      </c>
      <c r="BS1540" s="299">
        <f t="shared" si="674"/>
        <v>0</v>
      </c>
      <c r="BT1540" s="300">
        <f t="shared" si="675"/>
        <v>0</v>
      </c>
      <c r="BU1540" s="301">
        <f t="shared" si="676"/>
        <v>0</v>
      </c>
      <c r="BV1540" s="371">
        <f t="shared" si="677"/>
        <v>0</v>
      </c>
      <c r="BW1540" s="303">
        <f t="shared" si="678"/>
        <v>0</v>
      </c>
      <c r="BX1540" s="304" t="str">
        <f>IF(BW1540=0,"",
IF(SUM($BW$1436:BW1540)=1,BY1540,
IF($BW$1556&gt;SUM($BW$1436:BW1540),_xlfn.CONCAT(", ",BY1540),
IF($BW$1556=SUM($BW$1436:BW1540),_xlfn.CONCAT(" y ",BY1540)))))</f>
        <v/>
      </c>
      <c r="BY1540" s="231" t="s">
        <v>6316</v>
      </c>
      <c r="BZ1540" s="290">
        <f t="shared" si="679"/>
        <v>0</v>
      </c>
      <c r="CA1540" s="291" t="str">
        <f>IF(BZ1540=0,"",
IF(SUM($BZ$1436:BZ1540)=1,CB1540,
IF($BZ$1556&gt;SUM($BZ$1436:BZ1540),_xlfn.CONCAT(", ",CB1540),
IF($BZ$1556=SUM($BZ$1436:BZ1540),_xlfn.CONCAT(" y ",CB1540)))))</f>
        <v/>
      </c>
      <c r="CB1540" s="222" t="s">
        <v>6316</v>
      </c>
      <c r="CC1540" s="378">
        <f t="shared" si="680"/>
        <v>0</v>
      </c>
      <c r="CD1540" s="379">
        <f t="shared" si="681"/>
        <v>0</v>
      </c>
      <c r="CE1540" s="380">
        <f t="shared" si="682"/>
        <v>0</v>
      </c>
    </row>
    <row r="1541" spans="1:83" ht="15" hidden="1" customHeight="1">
      <c r="A1541" s="6"/>
      <c r="B1541" s="5"/>
      <c r="C1541" s="87" t="s">
        <v>210</v>
      </c>
      <c r="D1541" s="623" t="str">
        <f>IF(CNGE_2024_M1_Secc1_Sub1!$D147="","",CNGE_2024_M1_Secc1_Sub1!$D147)</f>
        <v/>
      </c>
      <c r="E1541" s="624"/>
      <c r="F1541" s="624"/>
      <c r="G1541" s="624"/>
      <c r="H1541" s="624"/>
      <c r="I1541" s="624"/>
      <c r="J1541" s="624"/>
      <c r="K1541" s="624"/>
      <c r="L1541" s="624"/>
      <c r="M1541" s="624"/>
      <c r="N1541" s="624"/>
      <c r="O1541" s="625"/>
      <c r="P1541" s="111"/>
      <c r="Q1541" s="111"/>
      <c r="R1541" s="111"/>
      <c r="S1541" s="111"/>
      <c r="T1541" s="111"/>
      <c r="U1541" s="111"/>
      <c r="V1541" s="111"/>
      <c r="W1541" s="111"/>
      <c r="X1541" s="111"/>
      <c r="Y1541" s="111"/>
      <c r="Z1541" s="111"/>
      <c r="AA1541" s="111"/>
      <c r="AB1541" s="111"/>
      <c r="AC1541" s="111"/>
      <c r="AD1541" s="111"/>
      <c r="AE1541" s="8"/>
      <c r="AG1541" s="269">
        <f t="shared" si="636"/>
        <v>0</v>
      </c>
      <c r="AH1541" s="298">
        <f t="shared" si="637"/>
        <v>0</v>
      </c>
      <c r="AI1541" s="299">
        <f t="shared" si="638"/>
        <v>0</v>
      </c>
      <c r="AJ1541" s="300">
        <f t="shared" si="639"/>
        <v>0</v>
      </c>
      <c r="AK1541" s="301">
        <f t="shared" si="640"/>
        <v>0</v>
      </c>
      <c r="AL1541" s="298">
        <f t="shared" si="641"/>
        <v>0</v>
      </c>
      <c r="AM1541" s="299">
        <f t="shared" si="642"/>
        <v>0</v>
      </c>
      <c r="AN1541" s="300">
        <f t="shared" si="643"/>
        <v>0</v>
      </c>
      <c r="AO1541" s="301">
        <f t="shared" si="644"/>
        <v>0</v>
      </c>
      <c r="AP1541" s="298">
        <f t="shared" si="645"/>
        <v>0</v>
      </c>
      <c r="AQ1541" s="299">
        <f t="shared" si="646"/>
        <v>0</v>
      </c>
      <c r="AR1541" s="300">
        <f t="shared" si="647"/>
        <v>0</v>
      </c>
      <c r="AS1541" s="301">
        <f t="shared" si="648"/>
        <v>0</v>
      </c>
      <c r="AT1541" s="298">
        <f t="shared" si="649"/>
        <v>0</v>
      </c>
      <c r="AU1541" s="299">
        <f t="shared" si="650"/>
        <v>0</v>
      </c>
      <c r="AV1541" s="300">
        <f t="shared" si="651"/>
        <v>0</v>
      </c>
      <c r="AW1541" s="301">
        <f t="shared" si="652"/>
        <v>0</v>
      </c>
      <c r="AX1541" s="298">
        <f t="shared" si="653"/>
        <v>0</v>
      </c>
      <c r="AY1541" s="299">
        <f t="shared" si="654"/>
        <v>0</v>
      </c>
      <c r="AZ1541" s="300">
        <f t="shared" si="655"/>
        <v>0</v>
      </c>
      <c r="BA1541" s="301">
        <f t="shared" si="656"/>
        <v>0</v>
      </c>
      <c r="BB1541" s="298">
        <f t="shared" si="657"/>
        <v>0</v>
      </c>
      <c r="BC1541" s="299">
        <f t="shared" si="658"/>
        <v>0</v>
      </c>
      <c r="BD1541" s="300">
        <f t="shared" si="659"/>
        <v>0</v>
      </c>
      <c r="BE1541" s="301">
        <f t="shared" si="660"/>
        <v>0</v>
      </c>
      <c r="BF1541" s="298">
        <f t="shared" si="661"/>
        <v>0</v>
      </c>
      <c r="BG1541" s="299">
        <f t="shared" si="662"/>
        <v>0</v>
      </c>
      <c r="BH1541" s="300">
        <f t="shared" si="663"/>
        <v>0</v>
      </c>
      <c r="BI1541" s="301">
        <f t="shared" si="664"/>
        <v>0</v>
      </c>
      <c r="BJ1541" s="298">
        <f t="shared" si="665"/>
        <v>0</v>
      </c>
      <c r="BK1541" s="299">
        <f t="shared" si="666"/>
        <v>0</v>
      </c>
      <c r="BL1541" s="300">
        <f t="shared" si="667"/>
        <v>0</v>
      </c>
      <c r="BM1541" s="301">
        <f t="shared" si="668"/>
        <v>0</v>
      </c>
      <c r="BN1541" s="298">
        <f t="shared" si="669"/>
        <v>0</v>
      </c>
      <c r="BO1541" s="299">
        <f t="shared" si="670"/>
        <v>0</v>
      </c>
      <c r="BP1541" s="300">
        <f t="shared" si="671"/>
        <v>0</v>
      </c>
      <c r="BQ1541" s="301">
        <f t="shared" si="672"/>
        <v>0</v>
      </c>
      <c r="BR1541" s="298">
        <f t="shared" si="673"/>
        <v>0</v>
      </c>
      <c r="BS1541" s="299">
        <f t="shared" si="674"/>
        <v>0</v>
      </c>
      <c r="BT1541" s="300">
        <f t="shared" si="675"/>
        <v>0</v>
      </c>
      <c r="BU1541" s="301">
        <f t="shared" si="676"/>
        <v>0</v>
      </c>
      <c r="BV1541" s="371">
        <f t="shared" si="677"/>
        <v>0</v>
      </c>
      <c r="BW1541" s="303">
        <f t="shared" si="678"/>
        <v>0</v>
      </c>
      <c r="BX1541" s="304" t="str">
        <f>IF(BW1541=0,"",
IF(SUM($BW$1436:BW1541)=1,BY1541,
IF($BW$1556&gt;SUM($BW$1436:BW1541),_xlfn.CONCAT(", ",BY1541),
IF($BW$1556=SUM($BW$1436:BW1541),_xlfn.CONCAT(" y ",BY1541)))))</f>
        <v/>
      </c>
      <c r="BY1541" s="231" t="s">
        <v>6317</v>
      </c>
      <c r="BZ1541" s="290">
        <f t="shared" si="679"/>
        <v>0</v>
      </c>
      <c r="CA1541" s="291" t="str">
        <f>IF(BZ1541=0,"",
IF(SUM($BZ$1436:BZ1541)=1,CB1541,
IF($BZ$1556&gt;SUM($BZ$1436:BZ1541),_xlfn.CONCAT(", ",CB1541),
IF($BZ$1556=SUM($BZ$1436:BZ1541),_xlfn.CONCAT(" y ",CB1541)))))</f>
        <v/>
      </c>
      <c r="CB1541" s="222" t="s">
        <v>6317</v>
      </c>
      <c r="CC1541" s="378">
        <f t="shared" si="680"/>
        <v>0</v>
      </c>
      <c r="CD1541" s="379">
        <f t="shared" si="681"/>
        <v>0</v>
      </c>
      <c r="CE1541" s="380">
        <f t="shared" si="682"/>
        <v>0</v>
      </c>
    </row>
    <row r="1542" spans="1:83" ht="15" hidden="1" customHeight="1">
      <c r="A1542" s="6"/>
      <c r="B1542" s="5"/>
      <c r="C1542" s="87" t="s">
        <v>211</v>
      </c>
      <c r="D1542" s="623" t="str">
        <f>IF(CNGE_2024_M1_Secc1_Sub1!$D148="","",CNGE_2024_M1_Secc1_Sub1!$D148)</f>
        <v/>
      </c>
      <c r="E1542" s="624"/>
      <c r="F1542" s="624"/>
      <c r="G1542" s="624"/>
      <c r="H1542" s="624"/>
      <c r="I1542" s="624"/>
      <c r="J1542" s="624"/>
      <c r="K1542" s="624"/>
      <c r="L1542" s="624"/>
      <c r="M1542" s="624"/>
      <c r="N1542" s="624"/>
      <c r="O1542" s="625"/>
      <c r="P1542" s="111"/>
      <c r="Q1542" s="111"/>
      <c r="R1542" s="111"/>
      <c r="S1542" s="111"/>
      <c r="T1542" s="111"/>
      <c r="U1542" s="111"/>
      <c r="V1542" s="111"/>
      <c r="W1542" s="111"/>
      <c r="X1542" s="111"/>
      <c r="Y1542" s="111"/>
      <c r="Z1542" s="111"/>
      <c r="AA1542" s="111"/>
      <c r="AB1542" s="111"/>
      <c r="AC1542" s="111"/>
      <c r="AD1542" s="111"/>
      <c r="AE1542" s="8"/>
      <c r="AG1542" s="269">
        <f t="shared" si="636"/>
        <v>0</v>
      </c>
      <c r="AH1542" s="298">
        <f t="shared" si="637"/>
        <v>0</v>
      </c>
      <c r="AI1542" s="299">
        <f t="shared" si="638"/>
        <v>0</v>
      </c>
      <c r="AJ1542" s="300">
        <f t="shared" si="639"/>
        <v>0</v>
      </c>
      <c r="AK1542" s="301">
        <f t="shared" si="640"/>
        <v>0</v>
      </c>
      <c r="AL1542" s="298">
        <f t="shared" si="641"/>
        <v>0</v>
      </c>
      <c r="AM1542" s="299">
        <f t="shared" si="642"/>
        <v>0</v>
      </c>
      <c r="AN1542" s="300">
        <f t="shared" si="643"/>
        <v>0</v>
      </c>
      <c r="AO1542" s="301">
        <f t="shared" si="644"/>
        <v>0</v>
      </c>
      <c r="AP1542" s="298">
        <f t="shared" si="645"/>
        <v>0</v>
      </c>
      <c r="AQ1542" s="299">
        <f t="shared" si="646"/>
        <v>0</v>
      </c>
      <c r="AR1542" s="300">
        <f t="shared" si="647"/>
        <v>0</v>
      </c>
      <c r="AS1542" s="301">
        <f t="shared" si="648"/>
        <v>0</v>
      </c>
      <c r="AT1542" s="298">
        <f t="shared" si="649"/>
        <v>0</v>
      </c>
      <c r="AU1542" s="299">
        <f t="shared" si="650"/>
        <v>0</v>
      </c>
      <c r="AV1542" s="300">
        <f t="shared" si="651"/>
        <v>0</v>
      </c>
      <c r="AW1542" s="301">
        <f t="shared" si="652"/>
        <v>0</v>
      </c>
      <c r="AX1542" s="298">
        <f t="shared" si="653"/>
        <v>0</v>
      </c>
      <c r="AY1542" s="299">
        <f t="shared" si="654"/>
        <v>0</v>
      </c>
      <c r="AZ1542" s="300">
        <f t="shared" si="655"/>
        <v>0</v>
      </c>
      <c r="BA1542" s="301">
        <f t="shared" si="656"/>
        <v>0</v>
      </c>
      <c r="BB1542" s="298">
        <f t="shared" si="657"/>
        <v>0</v>
      </c>
      <c r="BC1542" s="299">
        <f t="shared" si="658"/>
        <v>0</v>
      </c>
      <c r="BD1542" s="300">
        <f t="shared" si="659"/>
        <v>0</v>
      </c>
      <c r="BE1542" s="301">
        <f t="shared" si="660"/>
        <v>0</v>
      </c>
      <c r="BF1542" s="298">
        <f t="shared" si="661"/>
        <v>0</v>
      </c>
      <c r="BG1542" s="299">
        <f t="shared" si="662"/>
        <v>0</v>
      </c>
      <c r="BH1542" s="300">
        <f t="shared" si="663"/>
        <v>0</v>
      </c>
      <c r="BI1542" s="301">
        <f t="shared" si="664"/>
        <v>0</v>
      </c>
      <c r="BJ1542" s="298">
        <f t="shared" si="665"/>
        <v>0</v>
      </c>
      <c r="BK1542" s="299">
        <f t="shared" si="666"/>
        <v>0</v>
      </c>
      <c r="BL1542" s="300">
        <f t="shared" si="667"/>
        <v>0</v>
      </c>
      <c r="BM1542" s="301">
        <f t="shared" si="668"/>
        <v>0</v>
      </c>
      <c r="BN1542" s="298">
        <f t="shared" si="669"/>
        <v>0</v>
      </c>
      <c r="BO1542" s="299">
        <f t="shared" si="670"/>
        <v>0</v>
      </c>
      <c r="BP1542" s="300">
        <f t="shared" si="671"/>
        <v>0</v>
      </c>
      <c r="BQ1542" s="301">
        <f t="shared" si="672"/>
        <v>0</v>
      </c>
      <c r="BR1542" s="298">
        <f t="shared" si="673"/>
        <v>0</v>
      </c>
      <c r="BS1542" s="299">
        <f t="shared" si="674"/>
        <v>0</v>
      </c>
      <c r="BT1542" s="300">
        <f t="shared" si="675"/>
        <v>0</v>
      </c>
      <c r="BU1542" s="301">
        <f t="shared" si="676"/>
        <v>0</v>
      </c>
      <c r="BV1542" s="371">
        <f t="shared" si="677"/>
        <v>0</v>
      </c>
      <c r="BW1542" s="303">
        <f t="shared" si="678"/>
        <v>0</v>
      </c>
      <c r="BX1542" s="304" t="str">
        <f>IF(BW1542=0,"",
IF(SUM($BW$1436:BW1542)=1,BY1542,
IF($BW$1556&gt;SUM($BW$1436:BW1542),_xlfn.CONCAT(", ",BY1542),
IF($BW$1556=SUM($BW$1436:BW1542),_xlfn.CONCAT(" y ",BY1542)))))</f>
        <v/>
      </c>
      <c r="BY1542" s="231" t="s">
        <v>6318</v>
      </c>
      <c r="BZ1542" s="290">
        <f t="shared" si="679"/>
        <v>0</v>
      </c>
      <c r="CA1542" s="291" t="str">
        <f>IF(BZ1542=0,"",
IF(SUM($BZ$1436:BZ1542)=1,CB1542,
IF($BZ$1556&gt;SUM($BZ$1436:BZ1542),_xlfn.CONCAT(", ",CB1542),
IF($BZ$1556=SUM($BZ$1436:BZ1542),_xlfn.CONCAT(" y ",CB1542)))))</f>
        <v/>
      </c>
      <c r="CB1542" s="222" t="s">
        <v>6318</v>
      </c>
      <c r="CC1542" s="378">
        <f t="shared" si="680"/>
        <v>0</v>
      </c>
      <c r="CD1542" s="379">
        <f t="shared" si="681"/>
        <v>0</v>
      </c>
      <c r="CE1542" s="380">
        <f t="shared" si="682"/>
        <v>0</v>
      </c>
    </row>
    <row r="1543" spans="1:83" ht="15" hidden="1" customHeight="1">
      <c r="A1543" s="6"/>
      <c r="B1543" s="5"/>
      <c r="C1543" s="87" t="s">
        <v>212</v>
      </c>
      <c r="D1543" s="623" t="str">
        <f>IF(CNGE_2024_M1_Secc1_Sub1!$D149="","",CNGE_2024_M1_Secc1_Sub1!$D149)</f>
        <v/>
      </c>
      <c r="E1543" s="624"/>
      <c r="F1543" s="624"/>
      <c r="G1543" s="624"/>
      <c r="H1543" s="624"/>
      <c r="I1543" s="624"/>
      <c r="J1543" s="624"/>
      <c r="K1543" s="624"/>
      <c r="L1543" s="624"/>
      <c r="M1543" s="624"/>
      <c r="N1543" s="624"/>
      <c r="O1543" s="625"/>
      <c r="P1543" s="111"/>
      <c r="Q1543" s="111"/>
      <c r="R1543" s="111"/>
      <c r="S1543" s="111"/>
      <c r="T1543" s="111"/>
      <c r="U1543" s="111"/>
      <c r="V1543" s="111"/>
      <c r="W1543" s="111"/>
      <c r="X1543" s="111"/>
      <c r="Y1543" s="111"/>
      <c r="Z1543" s="111"/>
      <c r="AA1543" s="111"/>
      <c r="AB1543" s="111"/>
      <c r="AC1543" s="111"/>
      <c r="AD1543" s="111"/>
      <c r="AE1543" s="8"/>
      <c r="AG1543" s="269">
        <f t="shared" si="636"/>
        <v>0</v>
      </c>
      <c r="AH1543" s="298">
        <f t="shared" si="637"/>
        <v>0</v>
      </c>
      <c r="AI1543" s="299">
        <f t="shared" si="638"/>
        <v>0</v>
      </c>
      <c r="AJ1543" s="300">
        <f t="shared" si="639"/>
        <v>0</v>
      </c>
      <c r="AK1543" s="301">
        <f t="shared" si="640"/>
        <v>0</v>
      </c>
      <c r="AL1543" s="298">
        <f t="shared" si="641"/>
        <v>0</v>
      </c>
      <c r="AM1543" s="299">
        <f t="shared" si="642"/>
        <v>0</v>
      </c>
      <c r="AN1543" s="300">
        <f t="shared" si="643"/>
        <v>0</v>
      </c>
      <c r="AO1543" s="301">
        <f t="shared" si="644"/>
        <v>0</v>
      </c>
      <c r="AP1543" s="298">
        <f t="shared" si="645"/>
        <v>0</v>
      </c>
      <c r="AQ1543" s="299">
        <f t="shared" si="646"/>
        <v>0</v>
      </c>
      <c r="AR1543" s="300">
        <f t="shared" si="647"/>
        <v>0</v>
      </c>
      <c r="AS1543" s="301">
        <f t="shared" si="648"/>
        <v>0</v>
      </c>
      <c r="AT1543" s="298">
        <f t="shared" si="649"/>
        <v>0</v>
      </c>
      <c r="AU1543" s="299">
        <f t="shared" si="650"/>
        <v>0</v>
      </c>
      <c r="AV1543" s="300">
        <f t="shared" si="651"/>
        <v>0</v>
      </c>
      <c r="AW1543" s="301">
        <f t="shared" si="652"/>
        <v>0</v>
      </c>
      <c r="AX1543" s="298">
        <f t="shared" si="653"/>
        <v>0</v>
      </c>
      <c r="AY1543" s="299">
        <f t="shared" si="654"/>
        <v>0</v>
      </c>
      <c r="AZ1543" s="300">
        <f t="shared" si="655"/>
        <v>0</v>
      </c>
      <c r="BA1543" s="301">
        <f t="shared" si="656"/>
        <v>0</v>
      </c>
      <c r="BB1543" s="298">
        <f t="shared" si="657"/>
        <v>0</v>
      </c>
      <c r="BC1543" s="299">
        <f t="shared" si="658"/>
        <v>0</v>
      </c>
      <c r="BD1543" s="300">
        <f t="shared" si="659"/>
        <v>0</v>
      </c>
      <c r="BE1543" s="301">
        <f t="shared" si="660"/>
        <v>0</v>
      </c>
      <c r="BF1543" s="298">
        <f t="shared" si="661"/>
        <v>0</v>
      </c>
      <c r="BG1543" s="299">
        <f t="shared" si="662"/>
        <v>0</v>
      </c>
      <c r="BH1543" s="300">
        <f t="shared" si="663"/>
        <v>0</v>
      </c>
      <c r="BI1543" s="301">
        <f t="shared" si="664"/>
        <v>0</v>
      </c>
      <c r="BJ1543" s="298">
        <f t="shared" si="665"/>
        <v>0</v>
      </c>
      <c r="BK1543" s="299">
        <f t="shared" si="666"/>
        <v>0</v>
      </c>
      <c r="BL1543" s="300">
        <f t="shared" si="667"/>
        <v>0</v>
      </c>
      <c r="BM1543" s="301">
        <f t="shared" si="668"/>
        <v>0</v>
      </c>
      <c r="BN1543" s="298">
        <f t="shared" si="669"/>
        <v>0</v>
      </c>
      <c r="BO1543" s="299">
        <f t="shared" si="670"/>
        <v>0</v>
      </c>
      <c r="BP1543" s="300">
        <f t="shared" si="671"/>
        <v>0</v>
      </c>
      <c r="BQ1543" s="301">
        <f t="shared" si="672"/>
        <v>0</v>
      </c>
      <c r="BR1543" s="298">
        <f t="shared" si="673"/>
        <v>0</v>
      </c>
      <c r="BS1543" s="299">
        <f t="shared" si="674"/>
        <v>0</v>
      </c>
      <c r="BT1543" s="300">
        <f t="shared" si="675"/>
        <v>0</v>
      </c>
      <c r="BU1543" s="301">
        <f t="shared" si="676"/>
        <v>0</v>
      </c>
      <c r="BV1543" s="371">
        <f t="shared" si="677"/>
        <v>0</v>
      </c>
      <c r="BW1543" s="303">
        <f t="shared" si="678"/>
        <v>0</v>
      </c>
      <c r="BX1543" s="304" t="str">
        <f>IF(BW1543=0,"",
IF(SUM($BW$1436:BW1543)=1,BY1543,
IF($BW$1556&gt;SUM($BW$1436:BW1543),_xlfn.CONCAT(", ",BY1543),
IF($BW$1556=SUM($BW$1436:BW1543),_xlfn.CONCAT(" y ",BY1543)))))</f>
        <v/>
      </c>
      <c r="BY1543" s="231" t="s">
        <v>6319</v>
      </c>
      <c r="BZ1543" s="290">
        <f t="shared" si="679"/>
        <v>0</v>
      </c>
      <c r="CA1543" s="291" t="str">
        <f>IF(BZ1543=0,"",
IF(SUM($BZ$1436:BZ1543)=1,CB1543,
IF($BZ$1556&gt;SUM($BZ$1436:BZ1543),_xlfn.CONCAT(", ",CB1543),
IF($BZ$1556=SUM($BZ$1436:BZ1543),_xlfn.CONCAT(" y ",CB1543)))))</f>
        <v/>
      </c>
      <c r="CB1543" s="222" t="s">
        <v>6319</v>
      </c>
      <c r="CC1543" s="378">
        <f t="shared" si="680"/>
        <v>0</v>
      </c>
      <c r="CD1543" s="379">
        <f t="shared" si="681"/>
        <v>0</v>
      </c>
      <c r="CE1543" s="380">
        <f t="shared" si="682"/>
        <v>0</v>
      </c>
    </row>
    <row r="1544" spans="1:83" ht="15" hidden="1" customHeight="1">
      <c r="A1544" s="6"/>
      <c r="B1544" s="5"/>
      <c r="C1544" s="87" t="s">
        <v>213</v>
      </c>
      <c r="D1544" s="623" t="str">
        <f>IF(CNGE_2024_M1_Secc1_Sub1!$D150="","",CNGE_2024_M1_Secc1_Sub1!$D150)</f>
        <v/>
      </c>
      <c r="E1544" s="624"/>
      <c r="F1544" s="624"/>
      <c r="G1544" s="624"/>
      <c r="H1544" s="624"/>
      <c r="I1544" s="624"/>
      <c r="J1544" s="624"/>
      <c r="K1544" s="624"/>
      <c r="L1544" s="624"/>
      <c r="M1544" s="624"/>
      <c r="N1544" s="624"/>
      <c r="O1544" s="625"/>
      <c r="P1544" s="111"/>
      <c r="Q1544" s="111"/>
      <c r="R1544" s="111"/>
      <c r="S1544" s="111"/>
      <c r="T1544" s="111"/>
      <c r="U1544" s="111"/>
      <c r="V1544" s="111"/>
      <c r="W1544" s="111"/>
      <c r="X1544" s="111"/>
      <c r="Y1544" s="111"/>
      <c r="Z1544" s="111"/>
      <c r="AA1544" s="111"/>
      <c r="AB1544" s="111"/>
      <c r="AC1544" s="111"/>
      <c r="AD1544" s="111"/>
      <c r="AE1544" s="8"/>
      <c r="AG1544" s="269">
        <f t="shared" si="636"/>
        <v>0</v>
      </c>
      <c r="AH1544" s="298">
        <f t="shared" si="637"/>
        <v>0</v>
      </c>
      <c r="AI1544" s="299">
        <f t="shared" si="638"/>
        <v>0</v>
      </c>
      <c r="AJ1544" s="300">
        <f t="shared" si="639"/>
        <v>0</v>
      </c>
      <c r="AK1544" s="301">
        <f t="shared" si="640"/>
        <v>0</v>
      </c>
      <c r="AL1544" s="298">
        <f t="shared" si="641"/>
        <v>0</v>
      </c>
      <c r="AM1544" s="299">
        <f t="shared" si="642"/>
        <v>0</v>
      </c>
      <c r="AN1544" s="300">
        <f t="shared" si="643"/>
        <v>0</v>
      </c>
      <c r="AO1544" s="301">
        <f t="shared" si="644"/>
        <v>0</v>
      </c>
      <c r="AP1544" s="298">
        <f t="shared" si="645"/>
        <v>0</v>
      </c>
      <c r="AQ1544" s="299">
        <f t="shared" si="646"/>
        <v>0</v>
      </c>
      <c r="AR1544" s="300">
        <f t="shared" si="647"/>
        <v>0</v>
      </c>
      <c r="AS1544" s="301">
        <f t="shared" si="648"/>
        <v>0</v>
      </c>
      <c r="AT1544" s="298">
        <f t="shared" si="649"/>
        <v>0</v>
      </c>
      <c r="AU1544" s="299">
        <f t="shared" si="650"/>
        <v>0</v>
      </c>
      <c r="AV1544" s="300">
        <f t="shared" si="651"/>
        <v>0</v>
      </c>
      <c r="AW1544" s="301">
        <f t="shared" si="652"/>
        <v>0</v>
      </c>
      <c r="AX1544" s="298">
        <f t="shared" si="653"/>
        <v>0</v>
      </c>
      <c r="AY1544" s="299">
        <f t="shared" si="654"/>
        <v>0</v>
      </c>
      <c r="AZ1544" s="300">
        <f t="shared" si="655"/>
        <v>0</v>
      </c>
      <c r="BA1544" s="301">
        <f t="shared" si="656"/>
        <v>0</v>
      </c>
      <c r="BB1544" s="298">
        <f t="shared" si="657"/>
        <v>0</v>
      </c>
      <c r="BC1544" s="299">
        <f t="shared" si="658"/>
        <v>0</v>
      </c>
      <c r="BD1544" s="300">
        <f t="shared" si="659"/>
        <v>0</v>
      </c>
      <c r="BE1544" s="301">
        <f t="shared" si="660"/>
        <v>0</v>
      </c>
      <c r="BF1544" s="298">
        <f t="shared" si="661"/>
        <v>0</v>
      </c>
      <c r="BG1544" s="299">
        <f t="shared" si="662"/>
        <v>0</v>
      </c>
      <c r="BH1544" s="300">
        <f t="shared" si="663"/>
        <v>0</v>
      </c>
      <c r="BI1544" s="301">
        <f t="shared" si="664"/>
        <v>0</v>
      </c>
      <c r="BJ1544" s="298">
        <f t="shared" si="665"/>
        <v>0</v>
      </c>
      <c r="BK1544" s="299">
        <f t="shared" si="666"/>
        <v>0</v>
      </c>
      <c r="BL1544" s="300">
        <f t="shared" si="667"/>
        <v>0</v>
      </c>
      <c r="BM1544" s="301">
        <f t="shared" si="668"/>
        <v>0</v>
      </c>
      <c r="BN1544" s="298">
        <f t="shared" si="669"/>
        <v>0</v>
      </c>
      <c r="BO1544" s="299">
        <f t="shared" si="670"/>
        <v>0</v>
      </c>
      <c r="BP1544" s="300">
        <f t="shared" si="671"/>
        <v>0</v>
      </c>
      <c r="BQ1544" s="301">
        <f t="shared" si="672"/>
        <v>0</v>
      </c>
      <c r="BR1544" s="298">
        <f t="shared" si="673"/>
        <v>0</v>
      </c>
      <c r="BS1544" s="299">
        <f t="shared" si="674"/>
        <v>0</v>
      </c>
      <c r="BT1544" s="300">
        <f t="shared" si="675"/>
        <v>0</v>
      </c>
      <c r="BU1544" s="301">
        <f t="shared" si="676"/>
        <v>0</v>
      </c>
      <c r="BV1544" s="371">
        <f t="shared" si="677"/>
        <v>0</v>
      </c>
      <c r="BW1544" s="303">
        <f t="shared" si="678"/>
        <v>0</v>
      </c>
      <c r="BX1544" s="304" t="str">
        <f>IF(BW1544=0,"",
IF(SUM($BW$1436:BW1544)=1,BY1544,
IF($BW$1556&gt;SUM($BW$1436:BW1544),_xlfn.CONCAT(", ",BY1544),
IF($BW$1556=SUM($BW$1436:BW1544),_xlfn.CONCAT(" y ",BY1544)))))</f>
        <v/>
      </c>
      <c r="BY1544" s="231" t="s">
        <v>6320</v>
      </c>
      <c r="BZ1544" s="290">
        <f t="shared" si="679"/>
        <v>0</v>
      </c>
      <c r="CA1544" s="291" t="str">
        <f>IF(BZ1544=0,"",
IF(SUM($BZ$1436:BZ1544)=1,CB1544,
IF($BZ$1556&gt;SUM($BZ$1436:BZ1544),_xlfn.CONCAT(", ",CB1544),
IF($BZ$1556=SUM($BZ$1436:BZ1544),_xlfn.CONCAT(" y ",CB1544)))))</f>
        <v/>
      </c>
      <c r="CB1544" s="222" t="s">
        <v>6320</v>
      </c>
      <c r="CC1544" s="378">
        <f t="shared" si="680"/>
        <v>0</v>
      </c>
      <c r="CD1544" s="379">
        <f t="shared" si="681"/>
        <v>0</v>
      </c>
      <c r="CE1544" s="380">
        <f t="shared" si="682"/>
        <v>0</v>
      </c>
    </row>
    <row r="1545" spans="1:83" ht="15" hidden="1" customHeight="1">
      <c r="A1545" s="6"/>
      <c r="B1545" s="5"/>
      <c r="C1545" s="87" t="s">
        <v>214</v>
      </c>
      <c r="D1545" s="623" t="str">
        <f>IF(CNGE_2024_M1_Secc1_Sub1!$D151="","",CNGE_2024_M1_Secc1_Sub1!$D151)</f>
        <v/>
      </c>
      <c r="E1545" s="624"/>
      <c r="F1545" s="624"/>
      <c r="G1545" s="624"/>
      <c r="H1545" s="624"/>
      <c r="I1545" s="624"/>
      <c r="J1545" s="624"/>
      <c r="K1545" s="624"/>
      <c r="L1545" s="624"/>
      <c r="M1545" s="624"/>
      <c r="N1545" s="624"/>
      <c r="O1545" s="625"/>
      <c r="P1545" s="111"/>
      <c r="Q1545" s="111"/>
      <c r="R1545" s="111"/>
      <c r="S1545" s="111"/>
      <c r="T1545" s="111"/>
      <c r="U1545" s="111"/>
      <c r="V1545" s="111"/>
      <c r="W1545" s="111"/>
      <c r="X1545" s="111"/>
      <c r="Y1545" s="111"/>
      <c r="Z1545" s="111"/>
      <c r="AA1545" s="111"/>
      <c r="AB1545" s="111"/>
      <c r="AC1545" s="111"/>
      <c r="AD1545" s="111"/>
      <c r="AE1545" s="8"/>
      <c r="AG1545" s="269">
        <f t="shared" si="636"/>
        <v>0</v>
      </c>
      <c r="AH1545" s="298">
        <f t="shared" si="637"/>
        <v>0</v>
      </c>
      <c r="AI1545" s="299">
        <f t="shared" si="638"/>
        <v>0</v>
      </c>
      <c r="AJ1545" s="300">
        <f t="shared" si="639"/>
        <v>0</v>
      </c>
      <c r="AK1545" s="301">
        <f t="shared" si="640"/>
        <v>0</v>
      </c>
      <c r="AL1545" s="298">
        <f t="shared" si="641"/>
        <v>0</v>
      </c>
      <c r="AM1545" s="299">
        <f t="shared" si="642"/>
        <v>0</v>
      </c>
      <c r="AN1545" s="300">
        <f t="shared" si="643"/>
        <v>0</v>
      </c>
      <c r="AO1545" s="301">
        <f t="shared" si="644"/>
        <v>0</v>
      </c>
      <c r="AP1545" s="298">
        <f t="shared" si="645"/>
        <v>0</v>
      </c>
      <c r="AQ1545" s="299">
        <f t="shared" si="646"/>
        <v>0</v>
      </c>
      <c r="AR1545" s="300">
        <f t="shared" si="647"/>
        <v>0</v>
      </c>
      <c r="AS1545" s="301">
        <f t="shared" si="648"/>
        <v>0</v>
      </c>
      <c r="AT1545" s="298">
        <f t="shared" si="649"/>
        <v>0</v>
      </c>
      <c r="AU1545" s="299">
        <f t="shared" si="650"/>
        <v>0</v>
      </c>
      <c r="AV1545" s="300">
        <f t="shared" si="651"/>
        <v>0</v>
      </c>
      <c r="AW1545" s="301">
        <f t="shared" si="652"/>
        <v>0</v>
      </c>
      <c r="AX1545" s="298">
        <f t="shared" si="653"/>
        <v>0</v>
      </c>
      <c r="AY1545" s="299">
        <f t="shared" si="654"/>
        <v>0</v>
      </c>
      <c r="AZ1545" s="300">
        <f t="shared" si="655"/>
        <v>0</v>
      </c>
      <c r="BA1545" s="301">
        <f t="shared" si="656"/>
        <v>0</v>
      </c>
      <c r="BB1545" s="298">
        <f t="shared" si="657"/>
        <v>0</v>
      </c>
      <c r="BC1545" s="299">
        <f t="shared" si="658"/>
        <v>0</v>
      </c>
      <c r="BD1545" s="300">
        <f t="shared" si="659"/>
        <v>0</v>
      </c>
      <c r="BE1545" s="301">
        <f t="shared" si="660"/>
        <v>0</v>
      </c>
      <c r="BF1545" s="298">
        <f t="shared" si="661"/>
        <v>0</v>
      </c>
      <c r="BG1545" s="299">
        <f t="shared" si="662"/>
        <v>0</v>
      </c>
      <c r="BH1545" s="300">
        <f t="shared" si="663"/>
        <v>0</v>
      </c>
      <c r="BI1545" s="301">
        <f t="shared" si="664"/>
        <v>0</v>
      </c>
      <c r="BJ1545" s="298">
        <f t="shared" si="665"/>
        <v>0</v>
      </c>
      <c r="BK1545" s="299">
        <f t="shared" si="666"/>
        <v>0</v>
      </c>
      <c r="BL1545" s="300">
        <f t="shared" si="667"/>
        <v>0</v>
      </c>
      <c r="BM1545" s="301">
        <f t="shared" si="668"/>
        <v>0</v>
      </c>
      <c r="BN1545" s="298">
        <f t="shared" si="669"/>
        <v>0</v>
      </c>
      <c r="BO1545" s="299">
        <f t="shared" si="670"/>
        <v>0</v>
      </c>
      <c r="BP1545" s="300">
        <f t="shared" si="671"/>
        <v>0</v>
      </c>
      <c r="BQ1545" s="301">
        <f t="shared" si="672"/>
        <v>0</v>
      </c>
      <c r="BR1545" s="298">
        <f t="shared" si="673"/>
        <v>0</v>
      </c>
      <c r="BS1545" s="299">
        <f t="shared" si="674"/>
        <v>0</v>
      </c>
      <c r="BT1545" s="300">
        <f t="shared" si="675"/>
        <v>0</v>
      </c>
      <c r="BU1545" s="301">
        <f t="shared" si="676"/>
        <v>0</v>
      </c>
      <c r="BV1545" s="371">
        <f t="shared" si="677"/>
        <v>0</v>
      </c>
      <c r="BW1545" s="303">
        <f t="shared" si="678"/>
        <v>0</v>
      </c>
      <c r="BX1545" s="304" t="str">
        <f>IF(BW1545=0,"",
IF(SUM($BW$1436:BW1545)=1,BY1545,
IF($BW$1556&gt;SUM($BW$1436:BW1545),_xlfn.CONCAT(", ",BY1545),
IF($BW$1556=SUM($BW$1436:BW1545),_xlfn.CONCAT(" y ",BY1545)))))</f>
        <v/>
      </c>
      <c r="BY1545" s="231" t="s">
        <v>6321</v>
      </c>
      <c r="BZ1545" s="290">
        <f t="shared" si="679"/>
        <v>0</v>
      </c>
      <c r="CA1545" s="291" t="str">
        <f>IF(BZ1545=0,"",
IF(SUM($BZ$1436:BZ1545)=1,CB1545,
IF($BZ$1556&gt;SUM($BZ$1436:BZ1545),_xlfn.CONCAT(", ",CB1545),
IF($BZ$1556=SUM($BZ$1436:BZ1545),_xlfn.CONCAT(" y ",CB1545)))))</f>
        <v/>
      </c>
      <c r="CB1545" s="222" t="s">
        <v>6321</v>
      </c>
      <c r="CC1545" s="378">
        <f t="shared" si="680"/>
        <v>0</v>
      </c>
      <c r="CD1545" s="379">
        <f t="shared" si="681"/>
        <v>0</v>
      </c>
      <c r="CE1545" s="380">
        <f t="shared" si="682"/>
        <v>0</v>
      </c>
    </row>
    <row r="1546" spans="1:83" ht="15" hidden="1" customHeight="1">
      <c r="A1546" s="6"/>
      <c r="B1546" s="5"/>
      <c r="C1546" s="87" t="s">
        <v>215</v>
      </c>
      <c r="D1546" s="623" t="str">
        <f>IF(CNGE_2024_M1_Secc1_Sub1!$D152="","",CNGE_2024_M1_Secc1_Sub1!$D152)</f>
        <v/>
      </c>
      <c r="E1546" s="624"/>
      <c r="F1546" s="624"/>
      <c r="G1546" s="624"/>
      <c r="H1546" s="624"/>
      <c r="I1546" s="624"/>
      <c r="J1546" s="624"/>
      <c r="K1546" s="624"/>
      <c r="L1546" s="624"/>
      <c r="M1546" s="624"/>
      <c r="N1546" s="624"/>
      <c r="O1546" s="625"/>
      <c r="P1546" s="111"/>
      <c r="Q1546" s="111"/>
      <c r="R1546" s="111"/>
      <c r="S1546" s="111"/>
      <c r="T1546" s="111"/>
      <c r="U1546" s="111"/>
      <c r="V1546" s="111"/>
      <c r="W1546" s="111"/>
      <c r="X1546" s="111"/>
      <c r="Y1546" s="111"/>
      <c r="Z1546" s="111"/>
      <c r="AA1546" s="111"/>
      <c r="AB1546" s="111"/>
      <c r="AC1546" s="111"/>
      <c r="AD1546" s="111"/>
      <c r="AE1546" s="8"/>
      <c r="AG1546" s="269">
        <f t="shared" si="636"/>
        <v>0</v>
      </c>
      <c r="AH1546" s="298">
        <f t="shared" si="637"/>
        <v>0</v>
      </c>
      <c r="AI1546" s="299">
        <f t="shared" si="638"/>
        <v>0</v>
      </c>
      <c r="AJ1546" s="300">
        <f t="shared" si="639"/>
        <v>0</v>
      </c>
      <c r="AK1546" s="301">
        <f t="shared" si="640"/>
        <v>0</v>
      </c>
      <c r="AL1546" s="298">
        <f t="shared" si="641"/>
        <v>0</v>
      </c>
      <c r="AM1546" s="299">
        <f t="shared" si="642"/>
        <v>0</v>
      </c>
      <c r="AN1546" s="300">
        <f t="shared" si="643"/>
        <v>0</v>
      </c>
      <c r="AO1546" s="301">
        <f t="shared" si="644"/>
        <v>0</v>
      </c>
      <c r="AP1546" s="298">
        <f t="shared" si="645"/>
        <v>0</v>
      </c>
      <c r="AQ1546" s="299">
        <f t="shared" si="646"/>
        <v>0</v>
      </c>
      <c r="AR1546" s="300">
        <f t="shared" si="647"/>
        <v>0</v>
      </c>
      <c r="AS1546" s="301">
        <f t="shared" si="648"/>
        <v>0</v>
      </c>
      <c r="AT1546" s="298">
        <f t="shared" si="649"/>
        <v>0</v>
      </c>
      <c r="AU1546" s="299">
        <f t="shared" si="650"/>
        <v>0</v>
      </c>
      <c r="AV1546" s="300">
        <f t="shared" si="651"/>
        <v>0</v>
      </c>
      <c r="AW1546" s="301">
        <f t="shared" si="652"/>
        <v>0</v>
      </c>
      <c r="AX1546" s="298">
        <f t="shared" si="653"/>
        <v>0</v>
      </c>
      <c r="AY1546" s="299">
        <f t="shared" si="654"/>
        <v>0</v>
      </c>
      <c r="AZ1546" s="300">
        <f t="shared" si="655"/>
        <v>0</v>
      </c>
      <c r="BA1546" s="301">
        <f t="shared" si="656"/>
        <v>0</v>
      </c>
      <c r="BB1546" s="298">
        <f t="shared" si="657"/>
        <v>0</v>
      </c>
      <c r="BC1546" s="299">
        <f t="shared" si="658"/>
        <v>0</v>
      </c>
      <c r="BD1546" s="300">
        <f t="shared" si="659"/>
        <v>0</v>
      </c>
      <c r="BE1546" s="301">
        <f t="shared" si="660"/>
        <v>0</v>
      </c>
      <c r="BF1546" s="298">
        <f t="shared" si="661"/>
        <v>0</v>
      </c>
      <c r="BG1546" s="299">
        <f t="shared" si="662"/>
        <v>0</v>
      </c>
      <c r="BH1546" s="300">
        <f t="shared" si="663"/>
        <v>0</v>
      </c>
      <c r="BI1546" s="301">
        <f t="shared" si="664"/>
        <v>0</v>
      </c>
      <c r="BJ1546" s="298">
        <f t="shared" si="665"/>
        <v>0</v>
      </c>
      <c r="BK1546" s="299">
        <f t="shared" si="666"/>
        <v>0</v>
      </c>
      <c r="BL1546" s="300">
        <f t="shared" si="667"/>
        <v>0</v>
      </c>
      <c r="BM1546" s="301">
        <f t="shared" si="668"/>
        <v>0</v>
      </c>
      <c r="BN1546" s="298">
        <f t="shared" si="669"/>
        <v>0</v>
      </c>
      <c r="BO1546" s="299">
        <f t="shared" si="670"/>
        <v>0</v>
      </c>
      <c r="BP1546" s="300">
        <f t="shared" si="671"/>
        <v>0</v>
      </c>
      <c r="BQ1546" s="301">
        <f t="shared" si="672"/>
        <v>0</v>
      </c>
      <c r="BR1546" s="298">
        <f t="shared" si="673"/>
        <v>0</v>
      </c>
      <c r="BS1546" s="299">
        <f t="shared" si="674"/>
        <v>0</v>
      </c>
      <c r="BT1546" s="300">
        <f t="shared" si="675"/>
        <v>0</v>
      </c>
      <c r="BU1546" s="301">
        <f t="shared" si="676"/>
        <v>0</v>
      </c>
      <c r="BV1546" s="371">
        <f t="shared" si="677"/>
        <v>0</v>
      </c>
      <c r="BW1546" s="303">
        <f t="shared" si="678"/>
        <v>0</v>
      </c>
      <c r="BX1546" s="304" t="str">
        <f>IF(BW1546=0,"",
IF(SUM($BW$1436:BW1546)=1,BY1546,
IF($BW$1556&gt;SUM($BW$1436:BW1546),_xlfn.CONCAT(", ",BY1546),
IF($BW$1556=SUM($BW$1436:BW1546),_xlfn.CONCAT(" y ",BY1546)))))</f>
        <v/>
      </c>
      <c r="BY1546" s="231" t="s">
        <v>6322</v>
      </c>
      <c r="BZ1546" s="290">
        <f t="shared" si="679"/>
        <v>0</v>
      </c>
      <c r="CA1546" s="291" t="str">
        <f>IF(BZ1546=0,"",
IF(SUM($BZ$1436:BZ1546)=1,CB1546,
IF($BZ$1556&gt;SUM($BZ$1436:BZ1546),_xlfn.CONCAT(", ",CB1546),
IF($BZ$1556=SUM($BZ$1436:BZ1546),_xlfn.CONCAT(" y ",CB1546)))))</f>
        <v/>
      </c>
      <c r="CB1546" s="222" t="s">
        <v>6322</v>
      </c>
      <c r="CC1546" s="378">
        <f t="shared" si="680"/>
        <v>0</v>
      </c>
      <c r="CD1546" s="379">
        <f t="shared" si="681"/>
        <v>0</v>
      </c>
      <c r="CE1546" s="380">
        <f t="shared" si="682"/>
        <v>0</v>
      </c>
    </row>
    <row r="1547" spans="1:83" ht="15" hidden="1" customHeight="1">
      <c r="A1547" s="6"/>
      <c r="B1547" s="5"/>
      <c r="C1547" s="87" t="s">
        <v>216</v>
      </c>
      <c r="D1547" s="623" t="str">
        <f>IF(CNGE_2024_M1_Secc1_Sub1!$D153="","",CNGE_2024_M1_Secc1_Sub1!$D153)</f>
        <v/>
      </c>
      <c r="E1547" s="624"/>
      <c r="F1547" s="624"/>
      <c r="G1547" s="624"/>
      <c r="H1547" s="624"/>
      <c r="I1547" s="624"/>
      <c r="J1547" s="624"/>
      <c r="K1547" s="624"/>
      <c r="L1547" s="624"/>
      <c r="M1547" s="624"/>
      <c r="N1547" s="624"/>
      <c r="O1547" s="625"/>
      <c r="P1547" s="111"/>
      <c r="Q1547" s="111"/>
      <c r="R1547" s="111"/>
      <c r="S1547" s="111"/>
      <c r="T1547" s="111"/>
      <c r="U1547" s="111"/>
      <c r="V1547" s="111"/>
      <c r="W1547" s="111"/>
      <c r="X1547" s="111"/>
      <c r="Y1547" s="111"/>
      <c r="Z1547" s="111"/>
      <c r="AA1547" s="111"/>
      <c r="AB1547" s="111"/>
      <c r="AC1547" s="111"/>
      <c r="AD1547" s="111"/>
      <c r="AE1547" s="8"/>
      <c r="AG1547" s="269">
        <f t="shared" si="636"/>
        <v>0</v>
      </c>
      <c r="AH1547" s="298">
        <f t="shared" si="637"/>
        <v>0</v>
      </c>
      <c r="AI1547" s="299">
        <f t="shared" si="638"/>
        <v>0</v>
      </c>
      <c r="AJ1547" s="300">
        <f t="shared" si="639"/>
        <v>0</v>
      </c>
      <c r="AK1547" s="301">
        <f t="shared" si="640"/>
        <v>0</v>
      </c>
      <c r="AL1547" s="298">
        <f t="shared" si="641"/>
        <v>0</v>
      </c>
      <c r="AM1547" s="299">
        <f t="shared" si="642"/>
        <v>0</v>
      </c>
      <c r="AN1547" s="300">
        <f t="shared" si="643"/>
        <v>0</v>
      </c>
      <c r="AO1547" s="301">
        <f t="shared" si="644"/>
        <v>0</v>
      </c>
      <c r="AP1547" s="298">
        <f t="shared" si="645"/>
        <v>0</v>
      </c>
      <c r="AQ1547" s="299">
        <f t="shared" si="646"/>
        <v>0</v>
      </c>
      <c r="AR1547" s="300">
        <f t="shared" si="647"/>
        <v>0</v>
      </c>
      <c r="AS1547" s="301">
        <f t="shared" si="648"/>
        <v>0</v>
      </c>
      <c r="AT1547" s="298">
        <f t="shared" si="649"/>
        <v>0</v>
      </c>
      <c r="AU1547" s="299">
        <f t="shared" si="650"/>
        <v>0</v>
      </c>
      <c r="AV1547" s="300">
        <f t="shared" si="651"/>
        <v>0</v>
      </c>
      <c r="AW1547" s="301">
        <f t="shared" si="652"/>
        <v>0</v>
      </c>
      <c r="AX1547" s="298">
        <f t="shared" si="653"/>
        <v>0</v>
      </c>
      <c r="AY1547" s="299">
        <f t="shared" si="654"/>
        <v>0</v>
      </c>
      <c r="AZ1547" s="300">
        <f t="shared" si="655"/>
        <v>0</v>
      </c>
      <c r="BA1547" s="301">
        <f t="shared" si="656"/>
        <v>0</v>
      </c>
      <c r="BB1547" s="298">
        <f t="shared" si="657"/>
        <v>0</v>
      </c>
      <c r="BC1547" s="299">
        <f t="shared" si="658"/>
        <v>0</v>
      </c>
      <c r="BD1547" s="300">
        <f t="shared" si="659"/>
        <v>0</v>
      </c>
      <c r="BE1547" s="301">
        <f t="shared" si="660"/>
        <v>0</v>
      </c>
      <c r="BF1547" s="298">
        <f t="shared" si="661"/>
        <v>0</v>
      </c>
      <c r="BG1547" s="299">
        <f t="shared" si="662"/>
        <v>0</v>
      </c>
      <c r="BH1547" s="300">
        <f t="shared" si="663"/>
        <v>0</v>
      </c>
      <c r="BI1547" s="301">
        <f t="shared" si="664"/>
        <v>0</v>
      </c>
      <c r="BJ1547" s="298">
        <f t="shared" si="665"/>
        <v>0</v>
      </c>
      <c r="BK1547" s="299">
        <f t="shared" si="666"/>
        <v>0</v>
      </c>
      <c r="BL1547" s="300">
        <f t="shared" si="667"/>
        <v>0</v>
      </c>
      <c r="BM1547" s="301">
        <f t="shared" si="668"/>
        <v>0</v>
      </c>
      <c r="BN1547" s="298">
        <f t="shared" si="669"/>
        <v>0</v>
      </c>
      <c r="BO1547" s="299">
        <f t="shared" si="670"/>
        <v>0</v>
      </c>
      <c r="BP1547" s="300">
        <f t="shared" si="671"/>
        <v>0</v>
      </c>
      <c r="BQ1547" s="301">
        <f t="shared" si="672"/>
        <v>0</v>
      </c>
      <c r="BR1547" s="298">
        <f t="shared" si="673"/>
        <v>0</v>
      </c>
      <c r="BS1547" s="299">
        <f t="shared" si="674"/>
        <v>0</v>
      </c>
      <c r="BT1547" s="300">
        <f t="shared" si="675"/>
        <v>0</v>
      </c>
      <c r="BU1547" s="301">
        <f t="shared" si="676"/>
        <v>0</v>
      </c>
      <c r="BV1547" s="371">
        <f t="shared" si="677"/>
        <v>0</v>
      </c>
      <c r="BW1547" s="303">
        <f t="shared" si="678"/>
        <v>0</v>
      </c>
      <c r="BX1547" s="304" t="str">
        <f>IF(BW1547=0,"",
IF(SUM($BW$1436:BW1547)=1,BY1547,
IF($BW$1556&gt;SUM($BW$1436:BW1547),_xlfn.CONCAT(", ",BY1547),
IF($BW$1556=SUM($BW$1436:BW1547),_xlfn.CONCAT(" y ",BY1547)))))</f>
        <v/>
      </c>
      <c r="BY1547" s="231" t="s">
        <v>6323</v>
      </c>
      <c r="BZ1547" s="290">
        <f t="shared" si="679"/>
        <v>0</v>
      </c>
      <c r="CA1547" s="291" t="str">
        <f>IF(BZ1547=0,"",
IF(SUM($BZ$1436:BZ1547)=1,CB1547,
IF($BZ$1556&gt;SUM($BZ$1436:BZ1547),_xlfn.CONCAT(", ",CB1547),
IF($BZ$1556=SUM($BZ$1436:BZ1547),_xlfn.CONCAT(" y ",CB1547)))))</f>
        <v/>
      </c>
      <c r="CB1547" s="222" t="s">
        <v>6323</v>
      </c>
      <c r="CC1547" s="378">
        <f t="shared" si="680"/>
        <v>0</v>
      </c>
      <c r="CD1547" s="379">
        <f t="shared" si="681"/>
        <v>0</v>
      </c>
      <c r="CE1547" s="380">
        <f t="shared" si="682"/>
        <v>0</v>
      </c>
    </row>
    <row r="1548" spans="1:83" ht="15" hidden="1" customHeight="1">
      <c r="A1548" s="6"/>
      <c r="B1548" s="5"/>
      <c r="C1548" s="87" t="s">
        <v>217</v>
      </c>
      <c r="D1548" s="623" t="str">
        <f>IF(CNGE_2024_M1_Secc1_Sub1!$D154="","",CNGE_2024_M1_Secc1_Sub1!$D154)</f>
        <v/>
      </c>
      <c r="E1548" s="624"/>
      <c r="F1548" s="624"/>
      <c r="G1548" s="624"/>
      <c r="H1548" s="624"/>
      <c r="I1548" s="624"/>
      <c r="J1548" s="624"/>
      <c r="K1548" s="624"/>
      <c r="L1548" s="624"/>
      <c r="M1548" s="624"/>
      <c r="N1548" s="624"/>
      <c r="O1548" s="625"/>
      <c r="P1548" s="111"/>
      <c r="Q1548" s="111"/>
      <c r="R1548" s="111"/>
      <c r="S1548" s="111"/>
      <c r="T1548" s="111"/>
      <c r="U1548" s="111"/>
      <c r="V1548" s="111"/>
      <c r="W1548" s="111"/>
      <c r="X1548" s="111"/>
      <c r="Y1548" s="111"/>
      <c r="Z1548" s="111"/>
      <c r="AA1548" s="111"/>
      <c r="AB1548" s="111"/>
      <c r="AC1548" s="111"/>
      <c r="AD1548" s="111"/>
      <c r="AE1548" s="8"/>
      <c r="AG1548" s="269">
        <f t="shared" si="636"/>
        <v>0</v>
      </c>
      <c r="AH1548" s="298">
        <f t="shared" si="637"/>
        <v>0</v>
      </c>
      <c r="AI1548" s="299">
        <f t="shared" si="638"/>
        <v>0</v>
      </c>
      <c r="AJ1548" s="300">
        <f t="shared" si="639"/>
        <v>0</v>
      </c>
      <c r="AK1548" s="301">
        <f t="shared" si="640"/>
        <v>0</v>
      </c>
      <c r="AL1548" s="298">
        <f t="shared" si="641"/>
        <v>0</v>
      </c>
      <c r="AM1548" s="299">
        <f t="shared" si="642"/>
        <v>0</v>
      </c>
      <c r="AN1548" s="300">
        <f t="shared" si="643"/>
        <v>0</v>
      </c>
      <c r="AO1548" s="301">
        <f t="shared" si="644"/>
        <v>0</v>
      </c>
      <c r="AP1548" s="298">
        <f t="shared" si="645"/>
        <v>0</v>
      </c>
      <c r="AQ1548" s="299">
        <f t="shared" si="646"/>
        <v>0</v>
      </c>
      <c r="AR1548" s="300">
        <f t="shared" si="647"/>
        <v>0</v>
      </c>
      <c r="AS1548" s="301">
        <f t="shared" si="648"/>
        <v>0</v>
      </c>
      <c r="AT1548" s="298">
        <f t="shared" si="649"/>
        <v>0</v>
      </c>
      <c r="AU1548" s="299">
        <f t="shared" si="650"/>
        <v>0</v>
      </c>
      <c r="AV1548" s="300">
        <f t="shared" si="651"/>
        <v>0</v>
      </c>
      <c r="AW1548" s="301">
        <f t="shared" si="652"/>
        <v>0</v>
      </c>
      <c r="AX1548" s="298">
        <f t="shared" si="653"/>
        <v>0</v>
      </c>
      <c r="AY1548" s="299">
        <f t="shared" si="654"/>
        <v>0</v>
      </c>
      <c r="AZ1548" s="300">
        <f t="shared" si="655"/>
        <v>0</v>
      </c>
      <c r="BA1548" s="301">
        <f t="shared" si="656"/>
        <v>0</v>
      </c>
      <c r="BB1548" s="298">
        <f t="shared" si="657"/>
        <v>0</v>
      </c>
      <c r="BC1548" s="299">
        <f t="shared" si="658"/>
        <v>0</v>
      </c>
      <c r="BD1548" s="300">
        <f t="shared" si="659"/>
        <v>0</v>
      </c>
      <c r="BE1548" s="301">
        <f t="shared" si="660"/>
        <v>0</v>
      </c>
      <c r="BF1548" s="298">
        <f t="shared" si="661"/>
        <v>0</v>
      </c>
      <c r="BG1548" s="299">
        <f t="shared" si="662"/>
        <v>0</v>
      </c>
      <c r="BH1548" s="300">
        <f t="shared" si="663"/>
        <v>0</v>
      </c>
      <c r="BI1548" s="301">
        <f t="shared" si="664"/>
        <v>0</v>
      </c>
      <c r="BJ1548" s="298">
        <f t="shared" si="665"/>
        <v>0</v>
      </c>
      <c r="BK1548" s="299">
        <f t="shared" si="666"/>
        <v>0</v>
      </c>
      <c r="BL1548" s="300">
        <f t="shared" si="667"/>
        <v>0</v>
      </c>
      <c r="BM1548" s="301">
        <f t="shared" si="668"/>
        <v>0</v>
      </c>
      <c r="BN1548" s="298">
        <f t="shared" si="669"/>
        <v>0</v>
      </c>
      <c r="BO1548" s="299">
        <f t="shared" si="670"/>
        <v>0</v>
      </c>
      <c r="BP1548" s="300">
        <f t="shared" si="671"/>
        <v>0</v>
      </c>
      <c r="BQ1548" s="301">
        <f t="shared" si="672"/>
        <v>0</v>
      </c>
      <c r="BR1548" s="298">
        <f t="shared" si="673"/>
        <v>0</v>
      </c>
      <c r="BS1548" s="299">
        <f t="shared" si="674"/>
        <v>0</v>
      </c>
      <c r="BT1548" s="300">
        <f t="shared" si="675"/>
        <v>0</v>
      </c>
      <c r="BU1548" s="301">
        <f t="shared" si="676"/>
        <v>0</v>
      </c>
      <c r="BV1548" s="371">
        <f t="shared" si="677"/>
        <v>0</v>
      </c>
      <c r="BW1548" s="303">
        <f t="shared" si="678"/>
        <v>0</v>
      </c>
      <c r="BX1548" s="304" t="str">
        <f>IF(BW1548=0,"",
IF(SUM($BW$1436:BW1548)=1,BY1548,
IF($BW$1556&gt;SUM($BW$1436:BW1548),_xlfn.CONCAT(", ",BY1548),
IF($BW$1556=SUM($BW$1436:BW1548),_xlfn.CONCAT(" y ",BY1548)))))</f>
        <v/>
      </c>
      <c r="BY1548" s="231" t="s">
        <v>6324</v>
      </c>
      <c r="BZ1548" s="290">
        <f t="shared" si="679"/>
        <v>0</v>
      </c>
      <c r="CA1548" s="291" t="str">
        <f>IF(BZ1548=0,"",
IF(SUM($BZ$1436:BZ1548)=1,CB1548,
IF($BZ$1556&gt;SUM($BZ$1436:BZ1548),_xlfn.CONCAT(", ",CB1548),
IF($BZ$1556=SUM($BZ$1436:BZ1548),_xlfn.CONCAT(" y ",CB1548)))))</f>
        <v/>
      </c>
      <c r="CB1548" s="222" t="s">
        <v>6324</v>
      </c>
      <c r="CC1548" s="378">
        <f t="shared" si="680"/>
        <v>0</v>
      </c>
      <c r="CD1548" s="379">
        <f t="shared" si="681"/>
        <v>0</v>
      </c>
      <c r="CE1548" s="380">
        <f t="shared" si="682"/>
        <v>0</v>
      </c>
    </row>
    <row r="1549" spans="1:83" ht="15" hidden="1" customHeight="1">
      <c r="A1549" s="6"/>
      <c r="B1549" s="5"/>
      <c r="C1549" s="87" t="s">
        <v>218</v>
      </c>
      <c r="D1549" s="623" t="str">
        <f>IF(CNGE_2024_M1_Secc1_Sub1!$D155="","",CNGE_2024_M1_Secc1_Sub1!$D155)</f>
        <v/>
      </c>
      <c r="E1549" s="624"/>
      <c r="F1549" s="624"/>
      <c r="G1549" s="624"/>
      <c r="H1549" s="624"/>
      <c r="I1549" s="624"/>
      <c r="J1549" s="624"/>
      <c r="K1549" s="624"/>
      <c r="L1549" s="624"/>
      <c r="M1549" s="624"/>
      <c r="N1549" s="624"/>
      <c r="O1549" s="625"/>
      <c r="P1549" s="111"/>
      <c r="Q1549" s="111"/>
      <c r="R1549" s="111"/>
      <c r="S1549" s="111"/>
      <c r="T1549" s="111"/>
      <c r="U1549" s="111"/>
      <c r="V1549" s="111"/>
      <c r="W1549" s="111"/>
      <c r="X1549" s="111"/>
      <c r="Y1549" s="111"/>
      <c r="Z1549" s="111"/>
      <c r="AA1549" s="111"/>
      <c r="AB1549" s="111"/>
      <c r="AC1549" s="111"/>
      <c r="AD1549" s="111"/>
      <c r="AE1549" s="8"/>
      <c r="AG1549" s="269">
        <f t="shared" si="636"/>
        <v>0</v>
      </c>
      <c r="AH1549" s="298">
        <f t="shared" si="637"/>
        <v>0</v>
      </c>
      <c r="AI1549" s="299">
        <f t="shared" si="638"/>
        <v>0</v>
      </c>
      <c r="AJ1549" s="300">
        <f t="shared" si="639"/>
        <v>0</v>
      </c>
      <c r="AK1549" s="301">
        <f t="shared" si="640"/>
        <v>0</v>
      </c>
      <c r="AL1549" s="298">
        <f t="shared" si="641"/>
        <v>0</v>
      </c>
      <c r="AM1549" s="299">
        <f t="shared" si="642"/>
        <v>0</v>
      </c>
      <c r="AN1549" s="300">
        <f t="shared" si="643"/>
        <v>0</v>
      </c>
      <c r="AO1549" s="301">
        <f t="shared" si="644"/>
        <v>0</v>
      </c>
      <c r="AP1549" s="298">
        <f t="shared" si="645"/>
        <v>0</v>
      </c>
      <c r="AQ1549" s="299">
        <f t="shared" si="646"/>
        <v>0</v>
      </c>
      <c r="AR1549" s="300">
        <f t="shared" si="647"/>
        <v>0</v>
      </c>
      <c r="AS1549" s="301">
        <f t="shared" si="648"/>
        <v>0</v>
      </c>
      <c r="AT1549" s="298">
        <f t="shared" si="649"/>
        <v>0</v>
      </c>
      <c r="AU1549" s="299">
        <f t="shared" si="650"/>
        <v>0</v>
      </c>
      <c r="AV1549" s="300">
        <f t="shared" si="651"/>
        <v>0</v>
      </c>
      <c r="AW1549" s="301">
        <f t="shared" si="652"/>
        <v>0</v>
      </c>
      <c r="AX1549" s="298">
        <f t="shared" si="653"/>
        <v>0</v>
      </c>
      <c r="AY1549" s="299">
        <f t="shared" si="654"/>
        <v>0</v>
      </c>
      <c r="AZ1549" s="300">
        <f t="shared" si="655"/>
        <v>0</v>
      </c>
      <c r="BA1549" s="301">
        <f t="shared" si="656"/>
        <v>0</v>
      </c>
      <c r="BB1549" s="298">
        <f t="shared" si="657"/>
        <v>0</v>
      </c>
      <c r="BC1549" s="299">
        <f t="shared" si="658"/>
        <v>0</v>
      </c>
      <c r="BD1549" s="300">
        <f t="shared" si="659"/>
        <v>0</v>
      </c>
      <c r="BE1549" s="301">
        <f t="shared" si="660"/>
        <v>0</v>
      </c>
      <c r="BF1549" s="298">
        <f t="shared" si="661"/>
        <v>0</v>
      </c>
      <c r="BG1549" s="299">
        <f t="shared" si="662"/>
        <v>0</v>
      </c>
      <c r="BH1549" s="300">
        <f t="shared" si="663"/>
        <v>0</v>
      </c>
      <c r="BI1549" s="301">
        <f t="shared" si="664"/>
        <v>0</v>
      </c>
      <c r="BJ1549" s="298">
        <f t="shared" si="665"/>
        <v>0</v>
      </c>
      <c r="BK1549" s="299">
        <f t="shared" si="666"/>
        <v>0</v>
      </c>
      <c r="BL1549" s="300">
        <f t="shared" si="667"/>
        <v>0</v>
      </c>
      <c r="BM1549" s="301">
        <f t="shared" si="668"/>
        <v>0</v>
      </c>
      <c r="BN1549" s="298">
        <f t="shared" si="669"/>
        <v>0</v>
      </c>
      <c r="BO1549" s="299">
        <f t="shared" si="670"/>
        <v>0</v>
      </c>
      <c r="BP1549" s="300">
        <f t="shared" si="671"/>
        <v>0</v>
      </c>
      <c r="BQ1549" s="301">
        <f t="shared" si="672"/>
        <v>0</v>
      </c>
      <c r="BR1549" s="298">
        <f t="shared" si="673"/>
        <v>0</v>
      </c>
      <c r="BS1549" s="299">
        <f t="shared" si="674"/>
        <v>0</v>
      </c>
      <c r="BT1549" s="300">
        <f t="shared" si="675"/>
        <v>0</v>
      </c>
      <c r="BU1549" s="301">
        <f t="shared" si="676"/>
        <v>0</v>
      </c>
      <c r="BV1549" s="371">
        <f t="shared" si="677"/>
        <v>0</v>
      </c>
      <c r="BW1549" s="303">
        <f t="shared" si="678"/>
        <v>0</v>
      </c>
      <c r="BX1549" s="304" t="str">
        <f>IF(BW1549=0,"",
IF(SUM($BW$1436:BW1549)=1,BY1549,
IF($BW$1556&gt;SUM($BW$1436:BW1549),_xlfn.CONCAT(", ",BY1549),
IF($BW$1556=SUM($BW$1436:BW1549),_xlfn.CONCAT(" y ",BY1549)))))</f>
        <v/>
      </c>
      <c r="BY1549" s="231" t="s">
        <v>6325</v>
      </c>
      <c r="BZ1549" s="290">
        <f t="shared" si="679"/>
        <v>0</v>
      </c>
      <c r="CA1549" s="291" t="str">
        <f>IF(BZ1549=0,"",
IF(SUM($BZ$1436:BZ1549)=1,CB1549,
IF($BZ$1556&gt;SUM($BZ$1436:BZ1549),_xlfn.CONCAT(", ",CB1549),
IF($BZ$1556=SUM($BZ$1436:BZ1549),_xlfn.CONCAT(" y ",CB1549)))))</f>
        <v/>
      </c>
      <c r="CB1549" s="222" t="s">
        <v>6325</v>
      </c>
      <c r="CC1549" s="378">
        <f t="shared" si="680"/>
        <v>0</v>
      </c>
      <c r="CD1549" s="379">
        <f t="shared" si="681"/>
        <v>0</v>
      </c>
      <c r="CE1549" s="380">
        <f t="shared" si="682"/>
        <v>0</v>
      </c>
    </row>
    <row r="1550" spans="1:83" ht="15" hidden="1" customHeight="1">
      <c r="A1550" s="6"/>
      <c r="B1550" s="5"/>
      <c r="C1550" s="87" t="s">
        <v>219</v>
      </c>
      <c r="D1550" s="623" t="str">
        <f>IF(CNGE_2024_M1_Secc1_Sub1!$D156="","",CNGE_2024_M1_Secc1_Sub1!$D156)</f>
        <v/>
      </c>
      <c r="E1550" s="624"/>
      <c r="F1550" s="624"/>
      <c r="G1550" s="624"/>
      <c r="H1550" s="624"/>
      <c r="I1550" s="624"/>
      <c r="J1550" s="624"/>
      <c r="K1550" s="624"/>
      <c r="L1550" s="624"/>
      <c r="M1550" s="624"/>
      <c r="N1550" s="624"/>
      <c r="O1550" s="625"/>
      <c r="P1550" s="111"/>
      <c r="Q1550" s="111"/>
      <c r="R1550" s="111"/>
      <c r="S1550" s="111"/>
      <c r="T1550" s="111"/>
      <c r="U1550" s="111"/>
      <c r="V1550" s="111"/>
      <c r="W1550" s="111"/>
      <c r="X1550" s="111"/>
      <c r="Y1550" s="111"/>
      <c r="Z1550" s="111"/>
      <c r="AA1550" s="111"/>
      <c r="AB1550" s="111"/>
      <c r="AC1550" s="111"/>
      <c r="AD1550" s="111"/>
      <c r="AE1550" s="8"/>
      <c r="AG1550" s="269">
        <f t="shared" si="636"/>
        <v>0</v>
      </c>
      <c r="AH1550" s="298">
        <f t="shared" si="637"/>
        <v>0</v>
      </c>
      <c r="AI1550" s="299">
        <f t="shared" si="638"/>
        <v>0</v>
      </c>
      <c r="AJ1550" s="300">
        <f t="shared" si="639"/>
        <v>0</v>
      </c>
      <c r="AK1550" s="301">
        <f t="shared" si="640"/>
        <v>0</v>
      </c>
      <c r="AL1550" s="298">
        <f t="shared" si="641"/>
        <v>0</v>
      </c>
      <c r="AM1550" s="299">
        <f t="shared" si="642"/>
        <v>0</v>
      </c>
      <c r="AN1550" s="300">
        <f t="shared" si="643"/>
        <v>0</v>
      </c>
      <c r="AO1550" s="301">
        <f t="shared" si="644"/>
        <v>0</v>
      </c>
      <c r="AP1550" s="298">
        <f t="shared" si="645"/>
        <v>0</v>
      </c>
      <c r="AQ1550" s="299">
        <f t="shared" si="646"/>
        <v>0</v>
      </c>
      <c r="AR1550" s="300">
        <f t="shared" si="647"/>
        <v>0</v>
      </c>
      <c r="AS1550" s="301">
        <f t="shared" si="648"/>
        <v>0</v>
      </c>
      <c r="AT1550" s="298">
        <f t="shared" si="649"/>
        <v>0</v>
      </c>
      <c r="AU1550" s="299">
        <f t="shared" si="650"/>
        <v>0</v>
      </c>
      <c r="AV1550" s="300">
        <f t="shared" si="651"/>
        <v>0</v>
      </c>
      <c r="AW1550" s="301">
        <f t="shared" si="652"/>
        <v>0</v>
      </c>
      <c r="AX1550" s="298">
        <f t="shared" si="653"/>
        <v>0</v>
      </c>
      <c r="AY1550" s="299">
        <f t="shared" si="654"/>
        <v>0</v>
      </c>
      <c r="AZ1550" s="300">
        <f t="shared" si="655"/>
        <v>0</v>
      </c>
      <c r="BA1550" s="301">
        <f t="shared" si="656"/>
        <v>0</v>
      </c>
      <c r="BB1550" s="298">
        <f t="shared" si="657"/>
        <v>0</v>
      </c>
      <c r="BC1550" s="299">
        <f t="shared" si="658"/>
        <v>0</v>
      </c>
      <c r="BD1550" s="300">
        <f t="shared" si="659"/>
        <v>0</v>
      </c>
      <c r="BE1550" s="301">
        <f t="shared" si="660"/>
        <v>0</v>
      </c>
      <c r="BF1550" s="298">
        <f t="shared" si="661"/>
        <v>0</v>
      </c>
      <c r="BG1550" s="299">
        <f t="shared" si="662"/>
        <v>0</v>
      </c>
      <c r="BH1550" s="300">
        <f t="shared" si="663"/>
        <v>0</v>
      </c>
      <c r="BI1550" s="301">
        <f t="shared" si="664"/>
        <v>0</v>
      </c>
      <c r="BJ1550" s="298">
        <f t="shared" si="665"/>
        <v>0</v>
      </c>
      <c r="BK1550" s="299">
        <f t="shared" si="666"/>
        <v>0</v>
      </c>
      <c r="BL1550" s="300">
        <f t="shared" si="667"/>
        <v>0</v>
      </c>
      <c r="BM1550" s="301">
        <f t="shared" si="668"/>
        <v>0</v>
      </c>
      <c r="BN1550" s="298">
        <f t="shared" si="669"/>
        <v>0</v>
      </c>
      <c r="BO1550" s="299">
        <f t="shared" si="670"/>
        <v>0</v>
      </c>
      <c r="BP1550" s="300">
        <f t="shared" si="671"/>
        <v>0</v>
      </c>
      <c r="BQ1550" s="301">
        <f t="shared" si="672"/>
        <v>0</v>
      </c>
      <c r="BR1550" s="298">
        <f t="shared" si="673"/>
        <v>0</v>
      </c>
      <c r="BS1550" s="299">
        <f t="shared" si="674"/>
        <v>0</v>
      </c>
      <c r="BT1550" s="300">
        <f t="shared" si="675"/>
        <v>0</v>
      </c>
      <c r="BU1550" s="301">
        <f t="shared" si="676"/>
        <v>0</v>
      </c>
      <c r="BV1550" s="371">
        <f t="shared" si="677"/>
        <v>0</v>
      </c>
      <c r="BW1550" s="303">
        <f t="shared" si="678"/>
        <v>0</v>
      </c>
      <c r="BX1550" s="304" t="str">
        <f>IF(BW1550=0,"",
IF(SUM($BW$1436:BW1550)=1,BY1550,
IF($BW$1556&gt;SUM($BW$1436:BW1550),_xlfn.CONCAT(", ",BY1550),
IF($BW$1556=SUM($BW$1436:BW1550),_xlfn.CONCAT(" y ",BY1550)))))</f>
        <v/>
      </c>
      <c r="BY1550" s="231" t="s">
        <v>6326</v>
      </c>
      <c r="BZ1550" s="290">
        <f t="shared" si="679"/>
        <v>0</v>
      </c>
      <c r="CA1550" s="291" t="str">
        <f>IF(BZ1550=0,"",
IF(SUM($BZ$1436:BZ1550)=1,CB1550,
IF($BZ$1556&gt;SUM($BZ$1436:BZ1550),_xlfn.CONCAT(", ",CB1550),
IF($BZ$1556=SUM($BZ$1436:BZ1550),_xlfn.CONCAT(" y ",CB1550)))))</f>
        <v/>
      </c>
      <c r="CB1550" s="222" t="s">
        <v>6326</v>
      </c>
      <c r="CC1550" s="378">
        <f t="shared" si="680"/>
        <v>0</v>
      </c>
      <c r="CD1550" s="379">
        <f t="shared" si="681"/>
        <v>0</v>
      </c>
      <c r="CE1550" s="380">
        <f t="shared" si="682"/>
        <v>0</v>
      </c>
    </row>
    <row r="1551" spans="1:83" ht="15" hidden="1" customHeight="1">
      <c r="A1551" s="6"/>
      <c r="B1551" s="5"/>
      <c r="C1551" s="87" t="s">
        <v>220</v>
      </c>
      <c r="D1551" s="623" t="str">
        <f>IF(CNGE_2024_M1_Secc1_Sub1!$D157="","",CNGE_2024_M1_Secc1_Sub1!$D157)</f>
        <v/>
      </c>
      <c r="E1551" s="624"/>
      <c r="F1551" s="624"/>
      <c r="G1551" s="624"/>
      <c r="H1551" s="624"/>
      <c r="I1551" s="624"/>
      <c r="J1551" s="624"/>
      <c r="K1551" s="624"/>
      <c r="L1551" s="624"/>
      <c r="M1551" s="624"/>
      <c r="N1551" s="624"/>
      <c r="O1551" s="625"/>
      <c r="P1551" s="111"/>
      <c r="Q1551" s="111"/>
      <c r="R1551" s="111"/>
      <c r="S1551" s="111"/>
      <c r="T1551" s="111"/>
      <c r="U1551" s="111"/>
      <c r="V1551" s="111"/>
      <c r="W1551" s="111"/>
      <c r="X1551" s="111"/>
      <c r="Y1551" s="111"/>
      <c r="Z1551" s="111"/>
      <c r="AA1551" s="111"/>
      <c r="AB1551" s="111"/>
      <c r="AC1551" s="111"/>
      <c r="AD1551" s="111"/>
      <c r="AE1551" s="8"/>
      <c r="AG1551" s="269">
        <f t="shared" si="636"/>
        <v>0</v>
      </c>
      <c r="AH1551" s="298">
        <f t="shared" si="637"/>
        <v>0</v>
      </c>
      <c r="AI1551" s="299">
        <f t="shared" si="638"/>
        <v>0</v>
      </c>
      <c r="AJ1551" s="300">
        <f t="shared" si="639"/>
        <v>0</v>
      </c>
      <c r="AK1551" s="301">
        <f t="shared" si="640"/>
        <v>0</v>
      </c>
      <c r="AL1551" s="298">
        <f t="shared" si="641"/>
        <v>0</v>
      </c>
      <c r="AM1551" s="299">
        <f t="shared" si="642"/>
        <v>0</v>
      </c>
      <c r="AN1551" s="300">
        <f t="shared" si="643"/>
        <v>0</v>
      </c>
      <c r="AO1551" s="301">
        <f t="shared" si="644"/>
        <v>0</v>
      </c>
      <c r="AP1551" s="298">
        <f t="shared" si="645"/>
        <v>0</v>
      </c>
      <c r="AQ1551" s="299">
        <f t="shared" si="646"/>
        <v>0</v>
      </c>
      <c r="AR1551" s="300">
        <f t="shared" si="647"/>
        <v>0</v>
      </c>
      <c r="AS1551" s="301">
        <f t="shared" si="648"/>
        <v>0</v>
      </c>
      <c r="AT1551" s="298">
        <f t="shared" si="649"/>
        <v>0</v>
      </c>
      <c r="AU1551" s="299">
        <f t="shared" si="650"/>
        <v>0</v>
      </c>
      <c r="AV1551" s="300">
        <f t="shared" si="651"/>
        <v>0</v>
      </c>
      <c r="AW1551" s="301">
        <f t="shared" si="652"/>
        <v>0</v>
      </c>
      <c r="AX1551" s="298">
        <f t="shared" si="653"/>
        <v>0</v>
      </c>
      <c r="AY1551" s="299">
        <f t="shared" si="654"/>
        <v>0</v>
      </c>
      <c r="AZ1551" s="300">
        <f t="shared" si="655"/>
        <v>0</v>
      </c>
      <c r="BA1551" s="301">
        <f t="shared" si="656"/>
        <v>0</v>
      </c>
      <c r="BB1551" s="298">
        <f t="shared" si="657"/>
        <v>0</v>
      </c>
      <c r="BC1551" s="299">
        <f t="shared" si="658"/>
        <v>0</v>
      </c>
      <c r="BD1551" s="300">
        <f t="shared" si="659"/>
        <v>0</v>
      </c>
      <c r="BE1551" s="301">
        <f t="shared" si="660"/>
        <v>0</v>
      </c>
      <c r="BF1551" s="298">
        <f t="shared" si="661"/>
        <v>0</v>
      </c>
      <c r="BG1551" s="299">
        <f t="shared" si="662"/>
        <v>0</v>
      </c>
      <c r="BH1551" s="300">
        <f t="shared" si="663"/>
        <v>0</v>
      </c>
      <c r="BI1551" s="301">
        <f t="shared" si="664"/>
        <v>0</v>
      </c>
      <c r="BJ1551" s="298">
        <f t="shared" si="665"/>
        <v>0</v>
      </c>
      <c r="BK1551" s="299">
        <f t="shared" si="666"/>
        <v>0</v>
      </c>
      <c r="BL1551" s="300">
        <f t="shared" si="667"/>
        <v>0</v>
      </c>
      <c r="BM1551" s="301">
        <f t="shared" si="668"/>
        <v>0</v>
      </c>
      <c r="BN1551" s="298">
        <f t="shared" si="669"/>
        <v>0</v>
      </c>
      <c r="BO1551" s="299">
        <f t="shared" si="670"/>
        <v>0</v>
      </c>
      <c r="BP1551" s="300">
        <f t="shared" si="671"/>
        <v>0</v>
      </c>
      <c r="BQ1551" s="301">
        <f t="shared" si="672"/>
        <v>0</v>
      </c>
      <c r="BR1551" s="298">
        <f t="shared" si="673"/>
        <v>0</v>
      </c>
      <c r="BS1551" s="299">
        <f t="shared" si="674"/>
        <v>0</v>
      </c>
      <c r="BT1551" s="300">
        <f t="shared" si="675"/>
        <v>0</v>
      </c>
      <c r="BU1551" s="301">
        <f t="shared" si="676"/>
        <v>0</v>
      </c>
      <c r="BV1551" s="371">
        <f t="shared" si="677"/>
        <v>0</v>
      </c>
      <c r="BW1551" s="303">
        <f t="shared" si="678"/>
        <v>0</v>
      </c>
      <c r="BX1551" s="304" t="str">
        <f>IF(BW1551=0,"",
IF(SUM($BW$1436:BW1551)=1,BY1551,
IF($BW$1556&gt;SUM($BW$1436:BW1551),_xlfn.CONCAT(", ",BY1551),
IF($BW$1556=SUM($BW$1436:BW1551),_xlfn.CONCAT(" y ",BY1551)))))</f>
        <v/>
      </c>
      <c r="BY1551" s="231" t="s">
        <v>6327</v>
      </c>
      <c r="BZ1551" s="290">
        <f t="shared" si="679"/>
        <v>0</v>
      </c>
      <c r="CA1551" s="291" t="str">
        <f>IF(BZ1551=0,"",
IF(SUM($BZ$1436:BZ1551)=1,CB1551,
IF($BZ$1556&gt;SUM($BZ$1436:BZ1551),_xlfn.CONCAT(", ",CB1551),
IF($BZ$1556=SUM($BZ$1436:BZ1551),_xlfn.CONCAT(" y ",CB1551)))))</f>
        <v/>
      </c>
      <c r="CB1551" s="222" t="s">
        <v>6327</v>
      </c>
      <c r="CC1551" s="378">
        <f t="shared" si="680"/>
        <v>0</v>
      </c>
      <c r="CD1551" s="379">
        <f t="shared" si="681"/>
        <v>0</v>
      </c>
      <c r="CE1551" s="380">
        <f t="shared" si="682"/>
        <v>0</v>
      </c>
    </row>
    <row r="1552" spans="1:83" ht="15" hidden="1" customHeight="1">
      <c r="A1552" s="6"/>
      <c r="B1552" s="5"/>
      <c r="C1552" s="87" t="s">
        <v>221</v>
      </c>
      <c r="D1552" s="623" t="str">
        <f>IF(CNGE_2024_M1_Secc1_Sub1!$D158="","",CNGE_2024_M1_Secc1_Sub1!$D158)</f>
        <v/>
      </c>
      <c r="E1552" s="624"/>
      <c r="F1552" s="624"/>
      <c r="G1552" s="624"/>
      <c r="H1552" s="624"/>
      <c r="I1552" s="624"/>
      <c r="J1552" s="624"/>
      <c r="K1552" s="624"/>
      <c r="L1552" s="624"/>
      <c r="M1552" s="624"/>
      <c r="N1552" s="624"/>
      <c r="O1552" s="625"/>
      <c r="P1552" s="111"/>
      <c r="Q1552" s="111"/>
      <c r="R1552" s="111"/>
      <c r="S1552" s="111"/>
      <c r="T1552" s="111"/>
      <c r="U1552" s="111"/>
      <c r="V1552" s="111"/>
      <c r="W1552" s="111"/>
      <c r="X1552" s="111"/>
      <c r="Y1552" s="111"/>
      <c r="Z1552" s="111"/>
      <c r="AA1552" s="111"/>
      <c r="AB1552" s="111"/>
      <c r="AC1552" s="111"/>
      <c r="AD1552" s="111"/>
      <c r="AE1552" s="8"/>
      <c r="AG1552" s="269">
        <f t="shared" si="636"/>
        <v>0</v>
      </c>
      <c r="AH1552" s="298">
        <f t="shared" si="637"/>
        <v>0</v>
      </c>
      <c r="AI1552" s="299">
        <f t="shared" si="638"/>
        <v>0</v>
      </c>
      <c r="AJ1552" s="300">
        <f t="shared" si="639"/>
        <v>0</v>
      </c>
      <c r="AK1552" s="301">
        <f t="shared" si="640"/>
        <v>0</v>
      </c>
      <c r="AL1552" s="298">
        <f t="shared" si="641"/>
        <v>0</v>
      </c>
      <c r="AM1552" s="299">
        <f t="shared" si="642"/>
        <v>0</v>
      </c>
      <c r="AN1552" s="300">
        <f t="shared" si="643"/>
        <v>0</v>
      </c>
      <c r="AO1552" s="301">
        <f t="shared" si="644"/>
        <v>0</v>
      </c>
      <c r="AP1552" s="298">
        <f t="shared" si="645"/>
        <v>0</v>
      </c>
      <c r="AQ1552" s="299">
        <f t="shared" si="646"/>
        <v>0</v>
      </c>
      <c r="AR1552" s="300">
        <f t="shared" si="647"/>
        <v>0</v>
      </c>
      <c r="AS1552" s="301">
        <f t="shared" si="648"/>
        <v>0</v>
      </c>
      <c r="AT1552" s="298">
        <f t="shared" si="649"/>
        <v>0</v>
      </c>
      <c r="AU1552" s="299">
        <f t="shared" si="650"/>
        <v>0</v>
      </c>
      <c r="AV1552" s="300">
        <f t="shared" si="651"/>
        <v>0</v>
      </c>
      <c r="AW1552" s="301">
        <f t="shared" si="652"/>
        <v>0</v>
      </c>
      <c r="AX1552" s="298">
        <f t="shared" si="653"/>
        <v>0</v>
      </c>
      <c r="AY1552" s="299">
        <f t="shared" si="654"/>
        <v>0</v>
      </c>
      <c r="AZ1552" s="300">
        <f t="shared" si="655"/>
        <v>0</v>
      </c>
      <c r="BA1552" s="301">
        <f t="shared" si="656"/>
        <v>0</v>
      </c>
      <c r="BB1552" s="298">
        <f t="shared" si="657"/>
        <v>0</v>
      </c>
      <c r="BC1552" s="299">
        <f t="shared" si="658"/>
        <v>0</v>
      </c>
      <c r="BD1552" s="300">
        <f t="shared" si="659"/>
        <v>0</v>
      </c>
      <c r="BE1552" s="301">
        <f t="shared" si="660"/>
        <v>0</v>
      </c>
      <c r="BF1552" s="298">
        <f t="shared" si="661"/>
        <v>0</v>
      </c>
      <c r="BG1552" s="299">
        <f t="shared" si="662"/>
        <v>0</v>
      </c>
      <c r="BH1552" s="300">
        <f t="shared" si="663"/>
        <v>0</v>
      </c>
      <c r="BI1552" s="301">
        <f t="shared" si="664"/>
        <v>0</v>
      </c>
      <c r="BJ1552" s="298">
        <f t="shared" si="665"/>
        <v>0</v>
      </c>
      <c r="BK1552" s="299">
        <f t="shared" si="666"/>
        <v>0</v>
      </c>
      <c r="BL1552" s="300">
        <f t="shared" si="667"/>
        <v>0</v>
      </c>
      <c r="BM1552" s="301">
        <f t="shared" si="668"/>
        <v>0</v>
      </c>
      <c r="BN1552" s="298">
        <f t="shared" si="669"/>
        <v>0</v>
      </c>
      <c r="BO1552" s="299">
        <f t="shared" si="670"/>
        <v>0</v>
      </c>
      <c r="BP1552" s="300">
        <f t="shared" si="671"/>
        <v>0</v>
      </c>
      <c r="BQ1552" s="301">
        <f t="shared" si="672"/>
        <v>0</v>
      </c>
      <c r="BR1552" s="298">
        <f t="shared" si="673"/>
        <v>0</v>
      </c>
      <c r="BS1552" s="299">
        <f t="shared" si="674"/>
        <v>0</v>
      </c>
      <c r="BT1552" s="300">
        <f t="shared" si="675"/>
        <v>0</v>
      </c>
      <c r="BU1552" s="301">
        <f t="shared" si="676"/>
        <v>0</v>
      </c>
      <c r="BV1552" s="371">
        <f t="shared" si="677"/>
        <v>0</v>
      </c>
      <c r="BW1552" s="303">
        <f t="shared" si="678"/>
        <v>0</v>
      </c>
      <c r="BX1552" s="304" t="str">
        <f>IF(BW1552=0,"",
IF(SUM($BW$1436:BW1552)=1,BY1552,
IF($BW$1556&gt;SUM($BW$1436:BW1552),_xlfn.CONCAT(", ",BY1552),
IF($BW$1556=SUM($BW$1436:BW1552),_xlfn.CONCAT(" y ",BY1552)))))</f>
        <v/>
      </c>
      <c r="BY1552" s="231" t="s">
        <v>6328</v>
      </c>
      <c r="BZ1552" s="290">
        <f t="shared" si="679"/>
        <v>0</v>
      </c>
      <c r="CA1552" s="291" t="str">
        <f>IF(BZ1552=0,"",
IF(SUM($BZ$1436:BZ1552)=1,CB1552,
IF($BZ$1556&gt;SUM($BZ$1436:BZ1552),_xlfn.CONCAT(", ",CB1552),
IF($BZ$1556=SUM($BZ$1436:BZ1552),_xlfn.CONCAT(" y ",CB1552)))))</f>
        <v/>
      </c>
      <c r="CB1552" s="222" t="s">
        <v>6328</v>
      </c>
      <c r="CC1552" s="378">
        <f t="shared" si="680"/>
        <v>0</v>
      </c>
      <c r="CD1552" s="379">
        <f t="shared" si="681"/>
        <v>0</v>
      </c>
      <c r="CE1552" s="380">
        <f t="shared" si="682"/>
        <v>0</v>
      </c>
    </row>
    <row r="1553" spans="1:83" ht="15" hidden="1" customHeight="1">
      <c r="A1553" s="6"/>
      <c r="B1553" s="5"/>
      <c r="C1553" s="87" t="s">
        <v>222</v>
      </c>
      <c r="D1553" s="623" t="str">
        <f>IF(CNGE_2024_M1_Secc1_Sub1!$D159="","",CNGE_2024_M1_Secc1_Sub1!$D159)</f>
        <v/>
      </c>
      <c r="E1553" s="624"/>
      <c r="F1553" s="624"/>
      <c r="G1553" s="624"/>
      <c r="H1553" s="624"/>
      <c r="I1553" s="624"/>
      <c r="J1553" s="624"/>
      <c r="K1553" s="624"/>
      <c r="L1553" s="624"/>
      <c r="M1553" s="624"/>
      <c r="N1553" s="624"/>
      <c r="O1553" s="625"/>
      <c r="P1553" s="111"/>
      <c r="Q1553" s="111"/>
      <c r="R1553" s="111"/>
      <c r="S1553" s="111"/>
      <c r="T1553" s="111"/>
      <c r="U1553" s="111"/>
      <c r="V1553" s="111"/>
      <c r="W1553" s="111"/>
      <c r="X1553" s="111"/>
      <c r="Y1553" s="111"/>
      <c r="Z1553" s="111"/>
      <c r="AA1553" s="111"/>
      <c r="AB1553" s="111"/>
      <c r="AC1553" s="111"/>
      <c r="AD1553" s="111"/>
      <c r="AE1553" s="8"/>
      <c r="AG1553" s="269">
        <f t="shared" si="636"/>
        <v>0</v>
      </c>
      <c r="AH1553" s="298">
        <f t="shared" si="637"/>
        <v>0</v>
      </c>
      <c r="AI1553" s="299">
        <f t="shared" si="638"/>
        <v>0</v>
      </c>
      <c r="AJ1553" s="300">
        <f t="shared" si="639"/>
        <v>0</v>
      </c>
      <c r="AK1553" s="301">
        <f t="shared" si="640"/>
        <v>0</v>
      </c>
      <c r="AL1553" s="298">
        <f t="shared" si="641"/>
        <v>0</v>
      </c>
      <c r="AM1553" s="299">
        <f t="shared" si="642"/>
        <v>0</v>
      </c>
      <c r="AN1553" s="300">
        <f t="shared" si="643"/>
        <v>0</v>
      </c>
      <c r="AO1553" s="301">
        <f t="shared" si="644"/>
        <v>0</v>
      </c>
      <c r="AP1553" s="298">
        <f t="shared" si="645"/>
        <v>0</v>
      </c>
      <c r="AQ1553" s="299">
        <f t="shared" si="646"/>
        <v>0</v>
      </c>
      <c r="AR1553" s="300">
        <f t="shared" si="647"/>
        <v>0</v>
      </c>
      <c r="AS1553" s="301">
        <f t="shared" si="648"/>
        <v>0</v>
      </c>
      <c r="AT1553" s="298">
        <f t="shared" si="649"/>
        <v>0</v>
      </c>
      <c r="AU1553" s="299">
        <f t="shared" si="650"/>
        <v>0</v>
      </c>
      <c r="AV1553" s="300">
        <f t="shared" si="651"/>
        <v>0</v>
      </c>
      <c r="AW1553" s="301">
        <f t="shared" si="652"/>
        <v>0</v>
      </c>
      <c r="AX1553" s="298">
        <f t="shared" si="653"/>
        <v>0</v>
      </c>
      <c r="AY1553" s="299">
        <f t="shared" si="654"/>
        <v>0</v>
      </c>
      <c r="AZ1553" s="300">
        <f t="shared" si="655"/>
        <v>0</v>
      </c>
      <c r="BA1553" s="301">
        <f t="shared" si="656"/>
        <v>0</v>
      </c>
      <c r="BB1553" s="298">
        <f t="shared" si="657"/>
        <v>0</v>
      </c>
      <c r="BC1553" s="299">
        <f t="shared" si="658"/>
        <v>0</v>
      </c>
      <c r="BD1553" s="300">
        <f t="shared" si="659"/>
        <v>0</v>
      </c>
      <c r="BE1553" s="301">
        <f t="shared" si="660"/>
        <v>0</v>
      </c>
      <c r="BF1553" s="298">
        <f t="shared" si="661"/>
        <v>0</v>
      </c>
      <c r="BG1553" s="299">
        <f t="shared" si="662"/>
        <v>0</v>
      </c>
      <c r="BH1553" s="300">
        <f t="shared" si="663"/>
        <v>0</v>
      </c>
      <c r="BI1553" s="301">
        <f t="shared" si="664"/>
        <v>0</v>
      </c>
      <c r="BJ1553" s="298">
        <f t="shared" si="665"/>
        <v>0</v>
      </c>
      <c r="BK1553" s="299">
        <f t="shared" si="666"/>
        <v>0</v>
      </c>
      <c r="BL1553" s="300">
        <f t="shared" si="667"/>
        <v>0</v>
      </c>
      <c r="BM1553" s="301">
        <f t="shared" si="668"/>
        <v>0</v>
      </c>
      <c r="BN1553" s="298">
        <f t="shared" si="669"/>
        <v>0</v>
      </c>
      <c r="BO1553" s="299">
        <f t="shared" si="670"/>
        <v>0</v>
      </c>
      <c r="BP1553" s="300">
        <f t="shared" si="671"/>
        <v>0</v>
      </c>
      <c r="BQ1553" s="301">
        <f t="shared" si="672"/>
        <v>0</v>
      </c>
      <c r="BR1553" s="298">
        <f t="shared" si="673"/>
        <v>0</v>
      </c>
      <c r="BS1553" s="299">
        <f t="shared" si="674"/>
        <v>0</v>
      </c>
      <c r="BT1553" s="300">
        <f t="shared" si="675"/>
        <v>0</v>
      </c>
      <c r="BU1553" s="301">
        <f t="shared" si="676"/>
        <v>0</v>
      </c>
      <c r="BV1553" s="371">
        <f t="shared" si="677"/>
        <v>0</v>
      </c>
      <c r="BW1553" s="303">
        <f t="shared" si="678"/>
        <v>0</v>
      </c>
      <c r="BX1553" s="304" t="str">
        <f>IF(BW1553=0,"",
IF(SUM($BW$1436:BW1553)=1,BY1553,
IF($BW$1556&gt;SUM($BW$1436:BW1553),_xlfn.CONCAT(", ",BY1553),
IF($BW$1556=SUM($BW$1436:BW1553),_xlfn.CONCAT(" y ",BY1553)))))</f>
        <v/>
      </c>
      <c r="BY1553" s="231" t="s">
        <v>6329</v>
      </c>
      <c r="BZ1553" s="290">
        <f t="shared" si="679"/>
        <v>0</v>
      </c>
      <c r="CA1553" s="291" t="str">
        <f>IF(BZ1553=0,"",
IF(SUM($BZ$1436:BZ1553)=1,CB1553,
IF($BZ$1556&gt;SUM($BZ$1436:BZ1553),_xlfn.CONCAT(", ",CB1553),
IF($BZ$1556=SUM($BZ$1436:BZ1553),_xlfn.CONCAT(" y ",CB1553)))))</f>
        <v/>
      </c>
      <c r="CB1553" s="222" t="s">
        <v>6329</v>
      </c>
      <c r="CC1553" s="378">
        <f t="shared" si="680"/>
        <v>0</v>
      </c>
      <c r="CD1553" s="379">
        <f t="shared" si="681"/>
        <v>0</v>
      </c>
      <c r="CE1553" s="380">
        <f t="shared" si="682"/>
        <v>0</v>
      </c>
    </row>
    <row r="1554" spans="1:83" ht="15" hidden="1" customHeight="1">
      <c r="A1554" s="6"/>
      <c r="B1554" s="5"/>
      <c r="C1554" s="87" t="s">
        <v>223</v>
      </c>
      <c r="D1554" s="623" t="str">
        <f>IF(CNGE_2024_M1_Secc1_Sub1!$D160="","",CNGE_2024_M1_Secc1_Sub1!$D160)</f>
        <v/>
      </c>
      <c r="E1554" s="624"/>
      <c r="F1554" s="624"/>
      <c r="G1554" s="624"/>
      <c r="H1554" s="624"/>
      <c r="I1554" s="624"/>
      <c r="J1554" s="624"/>
      <c r="K1554" s="624"/>
      <c r="L1554" s="624"/>
      <c r="M1554" s="624"/>
      <c r="N1554" s="624"/>
      <c r="O1554" s="625"/>
      <c r="P1554" s="111"/>
      <c r="Q1554" s="111"/>
      <c r="R1554" s="111"/>
      <c r="S1554" s="111"/>
      <c r="T1554" s="111"/>
      <c r="U1554" s="111"/>
      <c r="V1554" s="111"/>
      <c r="W1554" s="111"/>
      <c r="X1554" s="111"/>
      <c r="Y1554" s="111"/>
      <c r="Z1554" s="111"/>
      <c r="AA1554" s="111"/>
      <c r="AB1554" s="111"/>
      <c r="AC1554" s="111"/>
      <c r="AD1554" s="111"/>
      <c r="AE1554" s="8"/>
      <c r="AG1554" s="269">
        <f t="shared" si="636"/>
        <v>0</v>
      </c>
      <c r="AH1554" s="298">
        <f t="shared" si="637"/>
        <v>0</v>
      </c>
      <c r="AI1554" s="299">
        <f t="shared" si="638"/>
        <v>0</v>
      </c>
      <c r="AJ1554" s="300">
        <f t="shared" si="639"/>
        <v>0</v>
      </c>
      <c r="AK1554" s="301">
        <f t="shared" si="640"/>
        <v>0</v>
      </c>
      <c r="AL1554" s="298">
        <f t="shared" si="641"/>
        <v>0</v>
      </c>
      <c r="AM1554" s="299">
        <f t="shared" si="642"/>
        <v>0</v>
      </c>
      <c r="AN1554" s="300">
        <f t="shared" si="643"/>
        <v>0</v>
      </c>
      <c r="AO1554" s="301">
        <f t="shared" si="644"/>
        <v>0</v>
      </c>
      <c r="AP1554" s="298">
        <f t="shared" si="645"/>
        <v>0</v>
      </c>
      <c r="AQ1554" s="299">
        <f t="shared" si="646"/>
        <v>0</v>
      </c>
      <c r="AR1554" s="300">
        <f t="shared" si="647"/>
        <v>0</v>
      </c>
      <c r="AS1554" s="301">
        <f t="shared" si="648"/>
        <v>0</v>
      </c>
      <c r="AT1554" s="298">
        <f t="shared" si="649"/>
        <v>0</v>
      </c>
      <c r="AU1554" s="299">
        <f t="shared" si="650"/>
        <v>0</v>
      </c>
      <c r="AV1554" s="300">
        <f t="shared" si="651"/>
        <v>0</v>
      </c>
      <c r="AW1554" s="301">
        <f t="shared" si="652"/>
        <v>0</v>
      </c>
      <c r="AX1554" s="298">
        <f t="shared" si="653"/>
        <v>0</v>
      </c>
      <c r="AY1554" s="299">
        <f t="shared" si="654"/>
        <v>0</v>
      </c>
      <c r="AZ1554" s="300">
        <f t="shared" si="655"/>
        <v>0</v>
      </c>
      <c r="BA1554" s="301">
        <f t="shared" si="656"/>
        <v>0</v>
      </c>
      <c r="BB1554" s="298">
        <f t="shared" si="657"/>
        <v>0</v>
      </c>
      <c r="BC1554" s="299">
        <f t="shared" si="658"/>
        <v>0</v>
      </c>
      <c r="BD1554" s="300">
        <f t="shared" si="659"/>
        <v>0</v>
      </c>
      <c r="BE1554" s="301">
        <f t="shared" si="660"/>
        <v>0</v>
      </c>
      <c r="BF1554" s="298">
        <f t="shared" si="661"/>
        <v>0</v>
      </c>
      <c r="BG1554" s="299">
        <f t="shared" si="662"/>
        <v>0</v>
      </c>
      <c r="BH1554" s="300">
        <f t="shared" si="663"/>
        <v>0</v>
      </c>
      <c r="BI1554" s="301">
        <f t="shared" si="664"/>
        <v>0</v>
      </c>
      <c r="BJ1554" s="298">
        <f t="shared" si="665"/>
        <v>0</v>
      </c>
      <c r="BK1554" s="299">
        <f t="shared" si="666"/>
        <v>0</v>
      </c>
      <c r="BL1554" s="300">
        <f t="shared" si="667"/>
        <v>0</v>
      </c>
      <c r="BM1554" s="301">
        <f t="shared" si="668"/>
        <v>0</v>
      </c>
      <c r="BN1554" s="298">
        <f t="shared" si="669"/>
        <v>0</v>
      </c>
      <c r="BO1554" s="299">
        <f t="shared" si="670"/>
        <v>0</v>
      </c>
      <c r="BP1554" s="300">
        <f t="shared" si="671"/>
        <v>0</v>
      </c>
      <c r="BQ1554" s="301">
        <f t="shared" si="672"/>
        <v>0</v>
      </c>
      <c r="BR1554" s="298">
        <f t="shared" si="673"/>
        <v>0</v>
      </c>
      <c r="BS1554" s="299">
        <f t="shared" si="674"/>
        <v>0</v>
      </c>
      <c r="BT1554" s="300">
        <f t="shared" si="675"/>
        <v>0</v>
      </c>
      <c r="BU1554" s="301">
        <f t="shared" si="676"/>
        <v>0</v>
      </c>
      <c r="BV1554" s="371">
        <f t="shared" si="677"/>
        <v>0</v>
      </c>
      <c r="BW1554" s="303">
        <f t="shared" si="678"/>
        <v>0</v>
      </c>
      <c r="BX1554" s="304" t="str">
        <f>IF(BW1554=0,"",
IF(SUM($BW$1436:BW1554)=1,BY1554,
IF($BW$1556&gt;SUM($BW$1436:BW1554),_xlfn.CONCAT(", ",BY1554),
IF($BW$1556=SUM($BW$1436:BW1554),_xlfn.CONCAT(" y ",BY1554)))))</f>
        <v/>
      </c>
      <c r="BY1554" s="231" t="s">
        <v>6330</v>
      </c>
      <c r="BZ1554" s="290">
        <f t="shared" si="679"/>
        <v>0</v>
      </c>
      <c r="CA1554" s="291" t="str">
        <f>IF(BZ1554=0,"",
IF(SUM($BZ$1436:BZ1554)=1,CB1554,
IF($BZ$1556&gt;SUM($BZ$1436:BZ1554),_xlfn.CONCAT(", ",CB1554),
IF($BZ$1556=SUM($BZ$1436:BZ1554),_xlfn.CONCAT(" y ",CB1554)))))</f>
        <v/>
      </c>
      <c r="CB1554" s="222" t="s">
        <v>6330</v>
      </c>
      <c r="CC1554" s="378">
        <f t="shared" si="680"/>
        <v>0</v>
      </c>
      <c r="CD1554" s="379">
        <f t="shared" si="681"/>
        <v>0</v>
      </c>
      <c r="CE1554" s="380">
        <f t="shared" si="682"/>
        <v>0</v>
      </c>
    </row>
    <row r="1555" spans="1:83" ht="15" hidden="1" customHeight="1">
      <c r="A1555" s="6"/>
      <c r="B1555" s="5"/>
      <c r="C1555" s="87" t="s">
        <v>224</v>
      </c>
      <c r="D1555" s="623" t="str">
        <f>IF(CNGE_2024_M1_Secc1_Sub1!$D161="","",CNGE_2024_M1_Secc1_Sub1!$D161)</f>
        <v/>
      </c>
      <c r="E1555" s="624"/>
      <c r="F1555" s="624"/>
      <c r="G1555" s="624"/>
      <c r="H1555" s="624"/>
      <c r="I1555" s="624"/>
      <c r="J1555" s="624"/>
      <c r="K1555" s="624"/>
      <c r="L1555" s="624"/>
      <c r="M1555" s="624"/>
      <c r="N1555" s="624"/>
      <c r="O1555" s="625"/>
      <c r="P1555" s="111"/>
      <c r="Q1555" s="111"/>
      <c r="R1555" s="111"/>
      <c r="S1555" s="111"/>
      <c r="T1555" s="111"/>
      <c r="U1555" s="111"/>
      <c r="V1555" s="111"/>
      <c r="W1555" s="111"/>
      <c r="X1555" s="111"/>
      <c r="Y1555" s="111"/>
      <c r="Z1555" s="111"/>
      <c r="AA1555" s="111"/>
      <c r="AB1555" s="111"/>
      <c r="AC1555" s="111"/>
      <c r="AD1555" s="111"/>
      <c r="AE1555" s="8"/>
      <c r="AG1555" s="269">
        <f t="shared" si="636"/>
        <v>0</v>
      </c>
      <c r="AH1555" s="298">
        <f t="shared" si="637"/>
        <v>0</v>
      </c>
      <c r="AI1555" s="299">
        <f t="shared" si="638"/>
        <v>0</v>
      </c>
      <c r="AJ1555" s="300">
        <f t="shared" si="639"/>
        <v>0</v>
      </c>
      <c r="AK1555" s="301">
        <f t="shared" si="640"/>
        <v>0</v>
      </c>
      <c r="AL1555" s="298">
        <f t="shared" si="641"/>
        <v>0</v>
      </c>
      <c r="AM1555" s="299">
        <f t="shared" si="642"/>
        <v>0</v>
      </c>
      <c r="AN1555" s="300">
        <f t="shared" si="643"/>
        <v>0</v>
      </c>
      <c r="AO1555" s="301">
        <f t="shared" si="644"/>
        <v>0</v>
      </c>
      <c r="AP1555" s="298">
        <f t="shared" si="645"/>
        <v>0</v>
      </c>
      <c r="AQ1555" s="299">
        <f t="shared" si="646"/>
        <v>0</v>
      </c>
      <c r="AR1555" s="300">
        <f t="shared" si="647"/>
        <v>0</v>
      </c>
      <c r="AS1555" s="301">
        <f t="shared" si="648"/>
        <v>0</v>
      </c>
      <c r="AT1555" s="298">
        <f t="shared" si="649"/>
        <v>0</v>
      </c>
      <c r="AU1555" s="299">
        <f t="shared" si="650"/>
        <v>0</v>
      </c>
      <c r="AV1555" s="300">
        <f t="shared" si="651"/>
        <v>0</v>
      </c>
      <c r="AW1555" s="301">
        <f t="shared" si="652"/>
        <v>0</v>
      </c>
      <c r="AX1555" s="298">
        <f t="shared" si="653"/>
        <v>0</v>
      </c>
      <c r="AY1555" s="299">
        <f t="shared" si="654"/>
        <v>0</v>
      </c>
      <c r="AZ1555" s="300">
        <f t="shared" si="655"/>
        <v>0</v>
      </c>
      <c r="BA1555" s="301">
        <f t="shared" si="656"/>
        <v>0</v>
      </c>
      <c r="BB1555" s="298">
        <f t="shared" si="657"/>
        <v>0</v>
      </c>
      <c r="BC1555" s="299">
        <f t="shared" si="658"/>
        <v>0</v>
      </c>
      <c r="BD1555" s="300">
        <f t="shared" si="659"/>
        <v>0</v>
      </c>
      <c r="BE1555" s="301">
        <f t="shared" si="660"/>
        <v>0</v>
      </c>
      <c r="BF1555" s="298">
        <f t="shared" si="661"/>
        <v>0</v>
      </c>
      <c r="BG1555" s="299">
        <f t="shared" si="662"/>
        <v>0</v>
      </c>
      <c r="BH1555" s="300">
        <f t="shared" si="663"/>
        <v>0</v>
      </c>
      <c r="BI1555" s="301">
        <f t="shared" si="664"/>
        <v>0</v>
      </c>
      <c r="BJ1555" s="298">
        <f t="shared" si="665"/>
        <v>0</v>
      </c>
      <c r="BK1555" s="299">
        <f t="shared" si="666"/>
        <v>0</v>
      </c>
      <c r="BL1555" s="300">
        <f t="shared" si="667"/>
        <v>0</v>
      </c>
      <c r="BM1555" s="301">
        <f t="shared" si="668"/>
        <v>0</v>
      </c>
      <c r="BN1555" s="298">
        <f t="shared" si="669"/>
        <v>0</v>
      </c>
      <c r="BO1555" s="299">
        <f t="shared" si="670"/>
        <v>0</v>
      </c>
      <c r="BP1555" s="300">
        <f t="shared" si="671"/>
        <v>0</v>
      </c>
      <c r="BQ1555" s="301">
        <f t="shared" si="672"/>
        <v>0</v>
      </c>
      <c r="BR1555" s="298">
        <f t="shared" si="673"/>
        <v>0</v>
      </c>
      <c r="BS1555" s="299">
        <f t="shared" si="674"/>
        <v>0</v>
      </c>
      <c r="BT1555" s="300">
        <f t="shared" si="675"/>
        <v>0</v>
      </c>
      <c r="BU1555" s="301">
        <f t="shared" si="676"/>
        <v>0</v>
      </c>
      <c r="BV1555" s="371">
        <f t="shared" si="677"/>
        <v>0</v>
      </c>
      <c r="BW1555" s="303">
        <f>IF(SUM(AJ1681,AN1681,AR1681)=0,0,1)</f>
        <v>0</v>
      </c>
      <c r="BX1555" s="304" t="str">
        <f>IF(BW1555=0,"",
IF(SUM($BW$1436:BW1555)=1,BY1555,
IF($BW$1556&gt;SUM($BW$1436:BW1555),_xlfn.CONCAT(", ",BY1555),
IF($BW$1556=SUM($BW$1436:BW1555),_xlfn.CONCAT(" y ",BY1555)))))</f>
        <v/>
      </c>
      <c r="BY1555" s="231" t="s">
        <v>6331</v>
      </c>
      <c r="BZ1555" s="290">
        <f t="shared" si="679"/>
        <v>0</v>
      </c>
      <c r="CA1555" s="291" t="str">
        <f>IF(BZ1555=0,"",
IF(SUM($BZ$1436:BZ1555)=1,CB1555,
IF($BZ$1556&gt;SUM($BZ$1436:BZ1555),_xlfn.CONCAT(", ",CB1555),
IF($BZ$1556=SUM($BZ$1436:BZ1555),_xlfn.CONCAT(" y ",CB1555)))))</f>
        <v/>
      </c>
      <c r="CB1555" s="222" t="s">
        <v>6331</v>
      </c>
      <c r="CC1555" s="378">
        <f t="shared" si="680"/>
        <v>0</v>
      </c>
      <c r="CD1555" s="379">
        <f t="shared" si="681"/>
        <v>0</v>
      </c>
      <c r="CE1555" s="380">
        <f t="shared" si="682"/>
        <v>0</v>
      </c>
    </row>
    <row r="1556" spans="1:83" ht="15" customHeight="1">
      <c r="A1556" s="39"/>
      <c r="B1556" s="114"/>
      <c r="C1556" s="114"/>
      <c r="D1556" s="114"/>
      <c r="E1556" s="114"/>
      <c r="F1556" s="62"/>
      <c r="G1556" s="114"/>
      <c r="H1556" s="114"/>
      <c r="I1556" s="114"/>
      <c r="J1556" s="114"/>
      <c r="K1556" s="114"/>
      <c r="L1556" s="114"/>
      <c r="M1556" s="114"/>
      <c r="N1556" s="114"/>
      <c r="O1556" s="108" t="s">
        <v>387</v>
      </c>
      <c r="P1556" s="118">
        <f>IF(AND(SUM(P1436:P1555)=0,COUNTIF(P1436:P1555,"NS")&gt;0),"NS",
IF(AND(SUM(P1436:P1555)=0,COUNTIF(P1436:P1555,0)&gt;0),0,
IF(AND(SUM(P1436:P1555)=0,COUNTIF(P1436:P1555,"NA")&gt;0),"NA",
SUM(P1436:P1555))))</f>
        <v>0</v>
      </c>
      <c r="Q1556" s="118">
        <f t="shared" ref="Q1556:AD1556" si="683">IF(AND(SUM(Q1436:Q1555)=0,COUNTIF(Q1436:Q1555,"NS")&gt;0),"NS",
IF(AND(SUM(Q1436:Q1555)=0,COUNTIF(Q1436:Q1555,0)&gt;0),0,
IF(AND(SUM(Q1436:Q1555)=0,COUNTIF(Q1436:Q1555,"NA")&gt;0),"NA",
SUM(Q1436:Q1555))))</f>
        <v>0</v>
      </c>
      <c r="R1556" s="118">
        <f t="shared" si="683"/>
        <v>0</v>
      </c>
      <c r="S1556" s="118">
        <f t="shared" si="683"/>
        <v>0</v>
      </c>
      <c r="T1556" s="118">
        <f t="shared" si="683"/>
        <v>0</v>
      </c>
      <c r="U1556" s="118">
        <f t="shared" si="683"/>
        <v>0</v>
      </c>
      <c r="V1556" s="118">
        <f t="shared" si="683"/>
        <v>0</v>
      </c>
      <c r="W1556" s="118">
        <f t="shared" si="683"/>
        <v>0</v>
      </c>
      <c r="X1556" s="118">
        <f t="shared" si="683"/>
        <v>0</v>
      </c>
      <c r="Y1556" s="118">
        <f t="shared" si="683"/>
        <v>0</v>
      </c>
      <c r="Z1556" s="118">
        <f t="shared" si="683"/>
        <v>0</v>
      </c>
      <c r="AA1556" s="118">
        <f t="shared" si="683"/>
        <v>0</v>
      </c>
      <c r="AB1556" s="118">
        <f t="shared" si="683"/>
        <v>0</v>
      </c>
      <c r="AC1556" s="118">
        <f t="shared" si="683"/>
        <v>0</v>
      </c>
      <c r="AD1556" s="118">
        <f t="shared" si="683"/>
        <v>0</v>
      </c>
      <c r="AE1556" s="8"/>
      <c r="BV1556" s="370">
        <f>SUM(BV1436:BV1555)</f>
        <v>0</v>
      </c>
      <c r="BW1556" s="292">
        <f>SUM(BW1436:BW1555)</f>
        <v>0</v>
      </c>
      <c r="BX1556" s="292" t="str">
        <f>IF(BW1556=0,"",_xlfn.CONCAT(BX1436:BX1555))</f>
        <v/>
      </c>
      <c r="BY1556" s="293" t="str">
        <f>IF(BW1556=0,"",
IF(BW1556&gt;1,"Favor de revisar la suma y consistencia de totales y/o subtotales por filas (numéricos y NS)",
IF(BW1556=1,_xlfn.CONCAT("Favor de revisar la sumatoria del total y/o subtotal en el numeral ",BX1556),_xlfn.CONCAT("Favor de revisar la sumatoria de los totales y/o subtotales en los numerales ",BX1556))))</f>
        <v/>
      </c>
      <c r="BZ1556" s="292">
        <f>SUM(BZ1436:BZ1555)</f>
        <v>72</v>
      </c>
      <c r="CA1556" s="292" t="str">
        <f>IF(BZ1556=0,"",_xlfn.CONCAT(CA1436:CA1555))</f>
        <v>1, 2, 3, 4, 5, 6, 7, 8, 9, 10, 11, 12, 13, 14, 15, 16, 17, 18, 19, 20, 21, 22, 23, 24, 25, 26, 27, 28, 29, 30, 31, 32, 33, 34, 35, 36, 37, 38, 39, 40, 41, 42, 43, 44, 45, 46, 47, 48, 49, 50, 51, 52, 53, 54, 55, 56, 57, 58, 59, 60, 61, 62, 63, 64, 65, 66, 67, 68, 69, 70, 71 y 72</v>
      </c>
      <c r="CB1556" s="293" t="str">
        <f>IF(BZ1556=0,"",
IF(BZ1556&gt;10,"Favor de ingresar toda la información requerida en la pregunta",
IF(BZ1556=1,_xlfn.CONCAT("Favor de revisar la información capturada en el numeral ",CA1556),_xlfn.CONCAT("Favor de revisar la información capturada en los numerales ",CA1556))))</f>
        <v>Favor de ingresar toda la información requerida en la pregunta</v>
      </c>
      <c r="CE1556" s="382">
        <f>SUM(CC1436:CE1555)</f>
        <v>0</v>
      </c>
    </row>
    <row r="1557" spans="1:83" ht="15" customHeight="1">
      <c r="A1557" s="40"/>
      <c r="B1557" s="28"/>
      <c r="C1557" s="28"/>
      <c r="D1557" s="28"/>
      <c r="E1557" s="28"/>
      <c r="F1557" s="28"/>
      <c r="G1557" s="28"/>
      <c r="H1557" s="28"/>
      <c r="I1557" s="28"/>
      <c r="J1557" s="28"/>
      <c r="K1557" s="28"/>
      <c r="L1557" s="28"/>
      <c r="M1557" s="28"/>
      <c r="N1557" s="28"/>
      <c r="O1557" s="28"/>
      <c r="P1557" s="28"/>
      <c r="Q1557" s="28"/>
      <c r="R1557" s="28"/>
      <c r="S1557" s="28"/>
      <c r="T1557" s="28"/>
      <c r="U1557" s="28"/>
      <c r="V1557" s="28"/>
      <c r="W1557" s="28"/>
      <c r="X1557" s="28"/>
      <c r="Y1557" s="28"/>
      <c r="Z1557" s="28"/>
      <c r="AA1557" s="28"/>
      <c r="AB1557" s="28"/>
      <c r="AC1557" s="28"/>
      <c r="AD1557" s="28"/>
      <c r="AE1557" s="8"/>
    </row>
    <row r="1558" spans="1:83" ht="15" customHeight="1">
      <c r="A1558" s="117"/>
      <c r="B1558" s="62"/>
      <c r="C1558" s="62"/>
      <c r="D1558" s="62"/>
      <c r="E1558" s="62"/>
      <c r="F1558" s="62"/>
      <c r="G1558" s="62"/>
      <c r="H1558" s="62"/>
      <c r="I1558" s="62"/>
      <c r="J1558" s="62"/>
      <c r="K1558" s="62"/>
      <c r="L1558" s="62"/>
      <c r="M1558" s="62"/>
      <c r="N1558" s="62"/>
      <c r="O1558" s="62"/>
      <c r="P1558" s="62"/>
      <c r="Q1558" s="62"/>
      <c r="R1558" s="62"/>
      <c r="S1558" s="62"/>
      <c r="T1558" s="62"/>
      <c r="U1558" s="62"/>
      <c r="V1558" s="62"/>
      <c r="W1558" s="62"/>
      <c r="X1558" s="62"/>
      <c r="Y1558" s="62"/>
      <c r="Z1558" s="62"/>
      <c r="AA1558" s="744" t="s">
        <v>413</v>
      </c>
      <c r="AB1558" s="744"/>
      <c r="AC1558" s="744"/>
      <c r="AD1558" s="744"/>
      <c r="AE1558" s="8"/>
    </row>
    <row r="1559" spans="1:83" ht="24" customHeight="1">
      <c r="A1559" s="513"/>
      <c r="B1559" s="514"/>
      <c r="C1559" s="693" t="s">
        <v>133</v>
      </c>
      <c r="D1559" s="694"/>
      <c r="E1559" s="694"/>
      <c r="F1559" s="694"/>
      <c r="G1559" s="694"/>
      <c r="H1559" s="694"/>
      <c r="I1559" s="694"/>
      <c r="J1559" s="694"/>
      <c r="K1559" s="694"/>
      <c r="L1559" s="694"/>
      <c r="M1559" s="694"/>
      <c r="N1559" s="694"/>
      <c r="O1559" s="695"/>
      <c r="P1559" s="554" t="s">
        <v>441</v>
      </c>
      <c r="Q1559" s="555"/>
      <c r="R1559" s="555"/>
      <c r="S1559" s="555"/>
      <c r="T1559" s="555"/>
      <c r="U1559" s="555"/>
      <c r="V1559" s="555"/>
      <c r="W1559" s="555"/>
      <c r="X1559" s="555"/>
      <c r="Y1559" s="555"/>
      <c r="Z1559" s="555"/>
      <c r="AA1559" s="555"/>
      <c r="AB1559" s="555"/>
      <c r="AC1559" s="555"/>
      <c r="AD1559" s="556"/>
      <c r="AE1559" s="8"/>
    </row>
    <row r="1560" spans="1:83" ht="48" customHeight="1">
      <c r="A1560" s="513"/>
      <c r="B1560" s="62"/>
      <c r="C1560" s="787"/>
      <c r="D1560" s="788"/>
      <c r="E1560" s="788"/>
      <c r="F1560" s="788"/>
      <c r="G1560" s="788"/>
      <c r="H1560" s="788"/>
      <c r="I1560" s="788"/>
      <c r="J1560" s="788"/>
      <c r="K1560" s="788"/>
      <c r="L1560" s="788"/>
      <c r="M1560" s="788"/>
      <c r="N1560" s="788"/>
      <c r="O1560" s="789"/>
      <c r="P1560" s="563" t="s">
        <v>329</v>
      </c>
      <c r="Q1560" s="563"/>
      <c r="R1560" s="563"/>
      <c r="S1560" s="563" t="s">
        <v>332</v>
      </c>
      <c r="T1560" s="563"/>
      <c r="U1560" s="563"/>
      <c r="V1560" s="563" t="s">
        <v>335</v>
      </c>
      <c r="W1560" s="563"/>
      <c r="X1560" s="563"/>
      <c r="Y1560" s="563" t="s">
        <v>337</v>
      </c>
      <c r="Z1560" s="563"/>
      <c r="AA1560" s="563"/>
      <c r="AB1560" s="577" t="s">
        <v>311</v>
      </c>
      <c r="AC1560" s="578"/>
      <c r="AD1560" s="579"/>
      <c r="AE1560" s="8"/>
      <c r="AG1560" s="820" t="s">
        <v>6332</v>
      </c>
      <c r="AH1560" s="820"/>
      <c r="AI1560" s="820"/>
      <c r="AJ1560" s="820"/>
      <c r="AK1560" s="821" t="s">
        <v>6479</v>
      </c>
      <c r="AL1560" s="821"/>
      <c r="AM1560" s="821"/>
      <c r="AN1560" s="821"/>
      <c r="AO1560" s="820" t="s">
        <v>6375</v>
      </c>
      <c r="AP1560" s="820"/>
      <c r="AQ1560" s="820"/>
      <c r="AR1560" s="820"/>
    </row>
    <row r="1561" spans="1:83" ht="48" customHeight="1">
      <c r="A1561" s="513"/>
      <c r="B1561" s="62"/>
      <c r="C1561" s="696"/>
      <c r="D1561" s="697"/>
      <c r="E1561" s="697"/>
      <c r="F1561" s="697"/>
      <c r="G1561" s="697"/>
      <c r="H1561" s="697"/>
      <c r="I1561" s="697"/>
      <c r="J1561" s="697"/>
      <c r="K1561" s="697"/>
      <c r="L1561" s="697"/>
      <c r="M1561" s="697"/>
      <c r="N1561" s="697"/>
      <c r="O1561" s="698"/>
      <c r="P1561" s="489" t="s">
        <v>396</v>
      </c>
      <c r="Q1561" s="172" t="s">
        <v>385</v>
      </c>
      <c r="R1561" s="172" t="s">
        <v>386</v>
      </c>
      <c r="S1561" s="489" t="s">
        <v>396</v>
      </c>
      <c r="T1561" s="172" t="s">
        <v>385</v>
      </c>
      <c r="U1561" s="172" t="s">
        <v>386</v>
      </c>
      <c r="V1561" s="489" t="s">
        <v>396</v>
      </c>
      <c r="W1561" s="172" t="s">
        <v>385</v>
      </c>
      <c r="X1561" s="172" t="s">
        <v>386</v>
      </c>
      <c r="Y1561" s="489" t="s">
        <v>396</v>
      </c>
      <c r="Z1561" s="172" t="s">
        <v>385</v>
      </c>
      <c r="AA1561" s="172" t="s">
        <v>386</v>
      </c>
      <c r="AB1561" s="489" t="s">
        <v>396</v>
      </c>
      <c r="AC1561" s="172" t="s">
        <v>385</v>
      </c>
      <c r="AD1561" s="172" t="s">
        <v>386</v>
      </c>
      <c r="AE1561" s="8"/>
      <c r="AG1561" s="479" t="s">
        <v>6332</v>
      </c>
      <c r="AH1561" s="480" t="s">
        <v>6196</v>
      </c>
      <c r="AI1561" s="481" t="s">
        <v>6333</v>
      </c>
      <c r="AJ1561" s="482" t="s">
        <v>6334</v>
      </c>
      <c r="AK1561" s="479" t="s">
        <v>6332</v>
      </c>
      <c r="AL1561" s="480" t="s">
        <v>6196</v>
      </c>
      <c r="AM1561" s="481" t="s">
        <v>6333</v>
      </c>
      <c r="AN1561" s="482" t="s">
        <v>6334</v>
      </c>
      <c r="AO1561" s="479" t="s">
        <v>6332</v>
      </c>
      <c r="AP1561" s="480" t="s">
        <v>6196</v>
      </c>
      <c r="AQ1561" s="481" t="s">
        <v>6333</v>
      </c>
      <c r="AR1561" s="482" t="s">
        <v>6334</v>
      </c>
    </row>
    <row r="1562" spans="1:83" ht="15" customHeight="1">
      <c r="A1562" s="513"/>
      <c r="B1562" s="514"/>
      <c r="C1562" s="34" t="s">
        <v>87</v>
      </c>
      <c r="D1562" s="732" t="str">
        <f>IF(CNGE_2024_M1_Secc1_Sub1!$D42="","",CNGE_2024_M1_Secc1_Sub1!$D42)</f>
        <v>OFICINA DEL C GOBERNADOR</v>
      </c>
      <c r="E1562" s="733"/>
      <c r="F1562" s="733"/>
      <c r="G1562" s="733"/>
      <c r="H1562" s="733"/>
      <c r="I1562" s="733"/>
      <c r="J1562" s="733"/>
      <c r="K1562" s="733"/>
      <c r="L1562" s="733"/>
      <c r="M1562" s="733"/>
      <c r="N1562" s="733"/>
      <c r="O1562" s="734"/>
      <c r="P1562" s="111"/>
      <c r="Q1562" s="111"/>
      <c r="R1562" s="111"/>
      <c r="S1562" s="111"/>
      <c r="T1562" s="111"/>
      <c r="U1562" s="111"/>
      <c r="V1562" s="111"/>
      <c r="W1562" s="111"/>
      <c r="X1562" s="111"/>
      <c r="Y1562" s="111"/>
      <c r="Z1562" s="111"/>
      <c r="AA1562" s="111"/>
      <c r="AB1562" s="111"/>
      <c r="AC1562" s="111"/>
      <c r="AD1562" s="111"/>
      <c r="AE1562" s="8"/>
      <c r="AG1562" s="483">
        <f>P1436</f>
        <v>0</v>
      </c>
      <c r="AH1562" s="484">
        <f>COUNTIF(S1436,"NS")+COUNTIF(V1436,"NS") + COUNTIF(Y1436,"NS")+ COUNTIF(AB1436,"NS")+ COUNTIF(P1562,"NS")+ COUNTIF(S1562,"NS")+ COUNTIF(V1562,"NS")+ COUNTIF(Y1562,"NS")+ COUNTIF(AB1562,"NS")</f>
        <v>0</v>
      </c>
      <c r="AI1562" s="485">
        <f>SUM(S1436,V1436,Y1436,AB1436,P1562,S1562,V1562,Y1562,AB1562)</f>
        <v>0</v>
      </c>
      <c r="AJ1562" s="486">
        <f>IF(OR(AND(AG1562=0, AH1562&gt;0),AND(AG1562="NS", AI1562&gt;0), AND(AG1562="NS", AH1562=0, AI1562=0)), 1, IF(OR(AND(AG1562&gt;0, AH1562&gt;1,AG1562&gt;AI1562), AND(AG1562="NS", AH1562=2), AND(AG1562="NS", AI1562=0, AH1562&gt;0), AG1562=AI1562), 0, 1))</f>
        <v>0</v>
      </c>
      <c r="AK1562" s="483">
        <f>Q1436</f>
        <v>0</v>
      </c>
      <c r="AL1562" s="484">
        <f>COUNTIF(T1436,"NS")+COUNTIF(W1436,"NS") + COUNTIF(Z1436,"NS")+ COUNTIF(AC1436,"NS")+ COUNTIF(Q1562,"NS")+ COUNTIF(T1562,"NS")+ COUNTIF(W1562,"NS")+ COUNTIF(Z1562,"NS")+ COUNTIF(AC1562,"NS")</f>
        <v>0</v>
      </c>
      <c r="AM1562" s="485">
        <f>SUM(S1436,W1436,Z1436,AC1436,Q1562,T1562,W1562,Z1562,AC1562)</f>
        <v>0</v>
      </c>
      <c r="AN1562" s="486">
        <f>IF(OR(AND(AK1562=0, AL1562&gt;0),AND(AK1562="NS", AM1562&gt;0), AND(AK1562="NS", AL1562=0, AM1562=0)), 1, IF(OR(AND(AK1562&gt;0, AL1562&gt;1,AK1562&gt;AM1562), AND(AK1562="NS", AL1562=2), AND(AK1562="NS", AM1562=0, AL1562&gt;0), AK1562=AM1562), 0, 1))</f>
        <v>0</v>
      </c>
      <c r="AO1562" s="483">
        <f>R1436</f>
        <v>0</v>
      </c>
      <c r="AP1562" s="484">
        <f>COUNTIF(R1436,"NS")+COUNTIF(U1436,"NS") + COUNTIF(X1436,"NS")+ COUNTIF(AA1436,"NS")+ COUNTIF(AD1436,"NS")+ COUNTIF(R1562,"NS")+ COUNTIF(U1562,"NS")+ COUNTIF(X1562,"NS")+ COUNTIF(AA1562,"NS")+ COUNTIF(AD1562,"NS")</f>
        <v>0</v>
      </c>
      <c r="AQ1562" s="485">
        <f>SUM(U1436,X1436,AA1436,AD1436,R1562,U1562,X1562,AA1562,AD1562)</f>
        <v>0</v>
      </c>
      <c r="AR1562" s="486">
        <f>IF(OR(AND(AO1562=0, AP1562&gt;0),AND(AO1562="NS", AQ1562&gt;0), AND(AO1562="NS", AP1562=0, AQ1562=0)), 1, IF(OR(AND(AO1562&gt;0, AP1562&gt;1,AO1562&gt;AQ1562), AND(AO1562="NS", AP1562=2), AND(AO1562="NS", AQ1562=0, AP1562&gt;0), AO1562=AQ1562), 0, 1))</f>
        <v>0</v>
      </c>
    </row>
    <row r="1563" spans="1:83" ht="30" customHeight="1">
      <c r="A1563" s="6"/>
      <c r="B1563" s="5"/>
      <c r="C1563" s="85" t="s">
        <v>88</v>
      </c>
      <c r="D1563" s="732" t="str">
        <f>IF(CNGE_2024_M1_Secc1_Sub1!$D43="","",CNGE_2024_M1_Secc1_Sub1!$D43)</f>
        <v>SECRETARIA DE DESARROLLO AGROPECUARIO RURAL Y PESCA</v>
      </c>
      <c r="E1563" s="733"/>
      <c r="F1563" s="733"/>
      <c r="G1563" s="733"/>
      <c r="H1563" s="733"/>
      <c r="I1563" s="733"/>
      <c r="J1563" s="733"/>
      <c r="K1563" s="733"/>
      <c r="L1563" s="733"/>
      <c r="M1563" s="733"/>
      <c r="N1563" s="733"/>
      <c r="O1563" s="734"/>
      <c r="P1563" s="111"/>
      <c r="Q1563" s="111"/>
      <c r="R1563" s="111"/>
      <c r="S1563" s="111"/>
      <c r="T1563" s="111"/>
      <c r="U1563" s="111"/>
      <c r="V1563" s="111"/>
      <c r="W1563" s="111"/>
      <c r="X1563" s="111"/>
      <c r="Y1563" s="111"/>
      <c r="Z1563" s="111"/>
      <c r="AA1563" s="111"/>
      <c r="AB1563" s="111"/>
      <c r="AC1563" s="111"/>
      <c r="AD1563" s="111"/>
      <c r="AE1563" s="8"/>
      <c r="AG1563" s="483">
        <f t="shared" ref="AG1563:AG1626" si="684">P1437</f>
        <v>0</v>
      </c>
      <c r="AH1563" s="484">
        <f t="shared" ref="AH1563:AH1626" si="685">COUNTIF(S1437,"NS")+COUNTIF(V1437,"NS") + COUNTIF(Y1437,"NS")+ COUNTIF(AB1437,"NS")+ COUNTIF(P1563,"NS")+ COUNTIF(S1563,"NS")+ COUNTIF(V1563,"NS")+ COUNTIF(Y1563,"NS")+ COUNTIF(AB1563,"NS")</f>
        <v>0</v>
      </c>
      <c r="AI1563" s="485">
        <f t="shared" ref="AI1563:AI1626" si="686">SUM(S1437,V1437,Y1437,AB1437,P1563,S1563,V1563,Y1563,AB1563)</f>
        <v>0</v>
      </c>
      <c r="AJ1563" s="486">
        <f t="shared" ref="AJ1563:AJ1626" si="687">IF(OR(AND(AG1563=0, AH1563&gt;0),AND(AG1563="NS", AI1563&gt;0), AND(AG1563="NS", AH1563=0, AI1563=0)), 1, IF(OR(AND(AG1563&gt;0, AH1563&gt;1,AG1563&gt;AI1563), AND(AG1563="NS", AH1563=2), AND(AG1563="NS", AI1563=0, AH1563&gt;0), AG1563=AI1563), 0, 1))</f>
        <v>0</v>
      </c>
      <c r="AK1563" s="483">
        <f t="shared" ref="AK1563:AK1626" si="688">Q1437</f>
        <v>0</v>
      </c>
      <c r="AL1563" s="484">
        <f t="shared" ref="AL1563:AL1626" si="689">COUNTIF(T1437,"NS")+COUNTIF(W1437,"NS") + COUNTIF(Z1437,"NS")+ COUNTIF(AC1437,"NS")+ COUNTIF(Q1563,"NS")+ COUNTIF(T1563,"NS")+ COUNTIF(W1563,"NS")+ COUNTIF(Z1563,"NS")+ COUNTIF(AC1563,"NS")</f>
        <v>0</v>
      </c>
      <c r="AM1563" s="485">
        <f t="shared" ref="AM1563:AM1626" si="690">SUM(S1437,W1437,Z1437,AC1437,Q1563,T1563,W1563,Z1563,AC1563)</f>
        <v>0</v>
      </c>
      <c r="AN1563" s="486">
        <f t="shared" ref="AN1563:AN1626" si="691">IF(OR(AND(AK1563=0, AL1563&gt;0),AND(AK1563="NS", AM1563&gt;0), AND(AK1563="NS", AL1563=0, AM1563=0)), 1, IF(OR(AND(AK1563&gt;0, AL1563&gt;1,AK1563&gt;AM1563), AND(AK1563="NS", AL1563=2), AND(AK1563="NS", AM1563=0, AL1563&gt;0), AK1563=AM1563), 0, 1))</f>
        <v>0</v>
      </c>
      <c r="AO1563" s="483">
        <f t="shared" ref="AO1563:AO1626" si="692">R1437</f>
        <v>0</v>
      </c>
      <c r="AP1563" s="484">
        <f t="shared" ref="AP1563:AP1626" si="693">COUNTIF(R1437,"NS")+COUNTIF(U1437,"NS") + COUNTIF(X1437,"NS")+ COUNTIF(AA1437,"NS")+ COUNTIF(AD1437,"NS")+ COUNTIF(R1563,"NS")+ COUNTIF(U1563,"NS")+ COUNTIF(X1563,"NS")+ COUNTIF(AA1563,"NS")+ COUNTIF(AD1563,"NS")</f>
        <v>0</v>
      </c>
      <c r="AQ1563" s="485">
        <f t="shared" ref="AQ1563:AQ1626" si="694">SUM(U1437,X1437,AA1437,AD1437,R1563,U1563,X1563,AA1563,AD1563)</f>
        <v>0</v>
      </c>
      <c r="AR1563" s="486">
        <f t="shared" ref="AR1563:AR1626" si="695">IF(OR(AND(AO1563=0, AP1563&gt;0),AND(AO1563="NS", AQ1563&gt;0), AND(AO1563="NS", AP1563=0, AQ1563=0)), 1, IF(OR(AND(AO1563&gt;0, AP1563&gt;1,AO1563&gt;AQ1563), AND(AO1563="NS", AP1563=2), AND(AO1563="NS", AQ1563=0, AP1563&gt;0), AO1563=AQ1563), 0, 1))</f>
        <v>0</v>
      </c>
    </row>
    <row r="1564" spans="1:83" ht="15" customHeight="1">
      <c r="A1564" s="6"/>
      <c r="B1564" s="5"/>
      <c r="C1564" s="85" t="s">
        <v>89</v>
      </c>
      <c r="D1564" s="732" t="str">
        <f>IF(CNGE_2024_M1_Secc1_Sub1!$D44="","",CNGE_2024_M1_Secc1_Sub1!$D44)</f>
        <v>SECRETARIA DE SALUD</v>
      </c>
      <c r="E1564" s="733"/>
      <c r="F1564" s="733"/>
      <c r="G1564" s="733"/>
      <c r="H1564" s="733"/>
      <c r="I1564" s="733"/>
      <c r="J1564" s="733"/>
      <c r="K1564" s="733"/>
      <c r="L1564" s="733"/>
      <c r="M1564" s="733"/>
      <c r="N1564" s="733"/>
      <c r="O1564" s="734"/>
      <c r="P1564" s="111"/>
      <c r="Q1564" s="111"/>
      <c r="R1564" s="111"/>
      <c r="S1564" s="111"/>
      <c r="T1564" s="111"/>
      <c r="U1564" s="111"/>
      <c r="V1564" s="111"/>
      <c r="W1564" s="111"/>
      <c r="X1564" s="111"/>
      <c r="Y1564" s="111"/>
      <c r="Z1564" s="111"/>
      <c r="AA1564" s="111"/>
      <c r="AB1564" s="111"/>
      <c r="AC1564" s="111"/>
      <c r="AD1564" s="111"/>
      <c r="AE1564" s="8"/>
      <c r="AG1564" s="483">
        <f t="shared" si="684"/>
        <v>0</v>
      </c>
      <c r="AH1564" s="484">
        <f t="shared" si="685"/>
        <v>0</v>
      </c>
      <c r="AI1564" s="485">
        <f t="shared" si="686"/>
        <v>0</v>
      </c>
      <c r="AJ1564" s="486">
        <f t="shared" si="687"/>
        <v>0</v>
      </c>
      <c r="AK1564" s="483">
        <f t="shared" si="688"/>
        <v>0</v>
      </c>
      <c r="AL1564" s="484">
        <f t="shared" si="689"/>
        <v>0</v>
      </c>
      <c r="AM1564" s="485">
        <f t="shared" si="690"/>
        <v>0</v>
      </c>
      <c r="AN1564" s="486">
        <f t="shared" si="691"/>
        <v>0</v>
      </c>
      <c r="AO1564" s="483">
        <f t="shared" si="692"/>
        <v>0</v>
      </c>
      <c r="AP1564" s="484">
        <f t="shared" si="693"/>
        <v>0</v>
      </c>
      <c r="AQ1564" s="485">
        <f t="shared" si="694"/>
        <v>0</v>
      </c>
      <c r="AR1564" s="486">
        <f t="shared" si="695"/>
        <v>0</v>
      </c>
    </row>
    <row r="1565" spans="1:83" ht="15" customHeight="1">
      <c r="A1565" s="6"/>
      <c r="B1565" s="5"/>
      <c r="C1565" s="85" t="s">
        <v>90</v>
      </c>
      <c r="D1565" s="732" t="str">
        <f>IF(CNGE_2024_M1_Secc1_Sub1!$D45="","",CNGE_2024_M1_Secc1_Sub1!$D45)</f>
        <v>SECRETARIA DE EDUCACION</v>
      </c>
      <c r="E1565" s="733"/>
      <c r="F1565" s="733"/>
      <c r="G1565" s="733"/>
      <c r="H1565" s="733"/>
      <c r="I1565" s="733"/>
      <c r="J1565" s="733"/>
      <c r="K1565" s="733"/>
      <c r="L1565" s="733"/>
      <c r="M1565" s="733"/>
      <c r="N1565" s="733"/>
      <c r="O1565" s="734"/>
      <c r="P1565" s="111"/>
      <c r="Q1565" s="111"/>
      <c r="R1565" s="111"/>
      <c r="S1565" s="111"/>
      <c r="T1565" s="111"/>
      <c r="U1565" s="111"/>
      <c r="V1565" s="111"/>
      <c r="W1565" s="111"/>
      <c r="X1565" s="111"/>
      <c r="Y1565" s="111"/>
      <c r="Z1565" s="111"/>
      <c r="AA1565" s="111"/>
      <c r="AB1565" s="111"/>
      <c r="AC1565" s="111"/>
      <c r="AD1565" s="111"/>
      <c r="AE1565" s="8"/>
      <c r="AG1565" s="483">
        <f t="shared" si="684"/>
        <v>0</v>
      </c>
      <c r="AH1565" s="484">
        <f t="shared" si="685"/>
        <v>0</v>
      </c>
      <c r="AI1565" s="485">
        <f t="shared" si="686"/>
        <v>0</v>
      </c>
      <c r="AJ1565" s="486">
        <f t="shared" si="687"/>
        <v>0</v>
      </c>
      <c r="AK1565" s="483">
        <f t="shared" si="688"/>
        <v>0</v>
      </c>
      <c r="AL1565" s="484">
        <f t="shared" si="689"/>
        <v>0</v>
      </c>
      <c r="AM1565" s="485">
        <f t="shared" si="690"/>
        <v>0</v>
      </c>
      <c r="AN1565" s="486">
        <f t="shared" si="691"/>
        <v>0</v>
      </c>
      <c r="AO1565" s="483">
        <f t="shared" si="692"/>
        <v>0</v>
      </c>
      <c r="AP1565" s="484">
        <f t="shared" si="693"/>
        <v>0</v>
      </c>
      <c r="AQ1565" s="485">
        <f t="shared" si="694"/>
        <v>0</v>
      </c>
      <c r="AR1565" s="486">
        <f t="shared" si="695"/>
        <v>0</v>
      </c>
    </row>
    <row r="1566" spans="1:83" ht="15" customHeight="1">
      <c r="A1566" s="6"/>
      <c r="B1566" s="5"/>
      <c r="C1566" s="85" t="s">
        <v>91</v>
      </c>
      <c r="D1566" s="732" t="str">
        <f>IF(CNGE_2024_M1_Secc1_Sub1!$D46="","",CNGE_2024_M1_Secc1_Sub1!$D46)</f>
        <v>SECRETARIA DE DESARROLLO SOCIAL</v>
      </c>
      <c r="E1566" s="733"/>
      <c r="F1566" s="733"/>
      <c r="G1566" s="733"/>
      <c r="H1566" s="733"/>
      <c r="I1566" s="733"/>
      <c r="J1566" s="733"/>
      <c r="K1566" s="733"/>
      <c r="L1566" s="733"/>
      <c r="M1566" s="733"/>
      <c r="N1566" s="733"/>
      <c r="O1566" s="734"/>
      <c r="P1566" s="111"/>
      <c r="Q1566" s="111"/>
      <c r="R1566" s="111"/>
      <c r="S1566" s="111"/>
      <c r="T1566" s="111"/>
      <c r="U1566" s="111"/>
      <c r="V1566" s="111"/>
      <c r="W1566" s="111"/>
      <c r="X1566" s="111"/>
      <c r="Y1566" s="111"/>
      <c r="Z1566" s="111"/>
      <c r="AA1566" s="111"/>
      <c r="AB1566" s="111"/>
      <c r="AC1566" s="111"/>
      <c r="AD1566" s="111"/>
      <c r="AE1566" s="8"/>
      <c r="AG1566" s="483">
        <f t="shared" si="684"/>
        <v>0</v>
      </c>
      <c r="AH1566" s="484">
        <f t="shared" si="685"/>
        <v>0</v>
      </c>
      <c r="AI1566" s="485">
        <f t="shared" si="686"/>
        <v>0</v>
      </c>
      <c r="AJ1566" s="486">
        <f t="shared" si="687"/>
        <v>0</v>
      </c>
      <c r="AK1566" s="483">
        <f t="shared" si="688"/>
        <v>0</v>
      </c>
      <c r="AL1566" s="484">
        <f t="shared" si="689"/>
        <v>0</v>
      </c>
      <c r="AM1566" s="485">
        <f t="shared" si="690"/>
        <v>0</v>
      </c>
      <c r="AN1566" s="486">
        <f t="shared" si="691"/>
        <v>0</v>
      </c>
      <c r="AO1566" s="483">
        <f t="shared" si="692"/>
        <v>0</v>
      </c>
      <c r="AP1566" s="484">
        <f t="shared" si="693"/>
        <v>0</v>
      </c>
      <c r="AQ1566" s="485">
        <f t="shared" si="694"/>
        <v>0</v>
      </c>
      <c r="AR1566" s="486">
        <f t="shared" si="695"/>
        <v>0</v>
      </c>
    </row>
    <row r="1567" spans="1:83" ht="15" customHeight="1">
      <c r="A1567" s="6"/>
      <c r="B1567" s="5"/>
      <c r="C1567" s="85" t="s">
        <v>92</v>
      </c>
      <c r="D1567" s="732" t="str">
        <f>IF(CNGE_2024_M1_Secc1_Sub1!$D47="","",CNGE_2024_M1_Secc1_Sub1!$D47)</f>
        <v>SECRETARIA DE DESARROLLO ECONOMICO Y PORTUARIO</v>
      </c>
      <c r="E1567" s="733"/>
      <c r="F1567" s="733"/>
      <c r="G1567" s="733"/>
      <c r="H1567" s="733"/>
      <c r="I1567" s="733"/>
      <c r="J1567" s="733"/>
      <c r="K1567" s="733"/>
      <c r="L1567" s="733"/>
      <c r="M1567" s="733"/>
      <c r="N1567" s="733"/>
      <c r="O1567" s="734"/>
      <c r="P1567" s="111"/>
      <c r="Q1567" s="111"/>
      <c r="R1567" s="111"/>
      <c r="S1567" s="111"/>
      <c r="T1567" s="111"/>
      <c r="U1567" s="111"/>
      <c r="V1567" s="111"/>
      <c r="W1567" s="111"/>
      <c r="X1567" s="111"/>
      <c r="Y1567" s="111"/>
      <c r="Z1567" s="111"/>
      <c r="AA1567" s="111"/>
      <c r="AB1567" s="111"/>
      <c r="AC1567" s="111"/>
      <c r="AD1567" s="111"/>
      <c r="AE1567" s="8"/>
      <c r="AG1567" s="483">
        <f t="shared" si="684"/>
        <v>0</v>
      </c>
      <c r="AH1567" s="484">
        <f t="shared" si="685"/>
        <v>0</v>
      </c>
      <c r="AI1567" s="485">
        <f t="shared" si="686"/>
        <v>0</v>
      </c>
      <c r="AJ1567" s="486">
        <f t="shared" si="687"/>
        <v>0</v>
      </c>
      <c r="AK1567" s="483">
        <f t="shared" si="688"/>
        <v>0</v>
      </c>
      <c r="AL1567" s="484">
        <f t="shared" si="689"/>
        <v>0</v>
      </c>
      <c r="AM1567" s="485">
        <f t="shared" si="690"/>
        <v>0</v>
      </c>
      <c r="AN1567" s="486">
        <f t="shared" si="691"/>
        <v>0</v>
      </c>
      <c r="AO1567" s="483">
        <f t="shared" si="692"/>
        <v>0</v>
      </c>
      <c r="AP1567" s="484">
        <f t="shared" si="693"/>
        <v>0</v>
      </c>
      <c r="AQ1567" s="485">
        <f t="shared" si="694"/>
        <v>0</v>
      </c>
      <c r="AR1567" s="486">
        <f t="shared" si="695"/>
        <v>0</v>
      </c>
    </row>
    <row r="1568" spans="1:83" ht="15" customHeight="1">
      <c r="A1568" s="6"/>
      <c r="B1568" s="5"/>
      <c r="C1568" s="85" t="s">
        <v>93</v>
      </c>
      <c r="D1568" s="732" t="str">
        <f>IF(CNGE_2024_M1_Secc1_Sub1!$D48="","",CNGE_2024_M1_Secc1_Sub1!$D48)</f>
        <v>SECRETARIA DE GOBIERNO</v>
      </c>
      <c r="E1568" s="733"/>
      <c r="F1568" s="733"/>
      <c r="G1568" s="733"/>
      <c r="H1568" s="733"/>
      <c r="I1568" s="733"/>
      <c r="J1568" s="733"/>
      <c r="K1568" s="733"/>
      <c r="L1568" s="733"/>
      <c r="M1568" s="733"/>
      <c r="N1568" s="733"/>
      <c r="O1568" s="734"/>
      <c r="P1568" s="111"/>
      <c r="Q1568" s="111"/>
      <c r="R1568" s="111"/>
      <c r="S1568" s="111"/>
      <c r="T1568" s="111"/>
      <c r="U1568" s="111"/>
      <c r="V1568" s="111"/>
      <c r="W1568" s="111"/>
      <c r="X1568" s="111"/>
      <c r="Y1568" s="111"/>
      <c r="Z1568" s="111"/>
      <c r="AA1568" s="111"/>
      <c r="AB1568" s="111"/>
      <c r="AC1568" s="111"/>
      <c r="AD1568" s="111"/>
      <c r="AE1568" s="8"/>
      <c r="AG1568" s="483">
        <f t="shared" si="684"/>
        <v>0</v>
      </c>
      <c r="AH1568" s="484">
        <f t="shared" si="685"/>
        <v>0</v>
      </c>
      <c r="AI1568" s="485">
        <f t="shared" si="686"/>
        <v>0</v>
      </c>
      <c r="AJ1568" s="486">
        <f t="shared" si="687"/>
        <v>0</v>
      </c>
      <c r="AK1568" s="483">
        <f t="shared" si="688"/>
        <v>0</v>
      </c>
      <c r="AL1568" s="484">
        <f t="shared" si="689"/>
        <v>0</v>
      </c>
      <c r="AM1568" s="485">
        <f t="shared" si="690"/>
        <v>0</v>
      </c>
      <c r="AN1568" s="486">
        <f t="shared" si="691"/>
        <v>0</v>
      </c>
      <c r="AO1568" s="483">
        <f t="shared" si="692"/>
        <v>0</v>
      </c>
      <c r="AP1568" s="484">
        <f t="shared" si="693"/>
        <v>0</v>
      </c>
      <c r="AQ1568" s="485">
        <f t="shared" si="694"/>
        <v>0</v>
      </c>
      <c r="AR1568" s="486">
        <f t="shared" si="695"/>
        <v>0</v>
      </c>
    </row>
    <row r="1569" spans="1:44" ht="15" customHeight="1">
      <c r="A1569" s="6"/>
      <c r="B1569" s="5"/>
      <c r="C1569" s="85" t="s">
        <v>94</v>
      </c>
      <c r="D1569" s="732" t="str">
        <f>IF(CNGE_2024_M1_Secc1_Sub1!$D49="","",CNGE_2024_M1_Secc1_Sub1!$D49)</f>
        <v>SECRETARIA DE FINANZAS Y PLANEACION</v>
      </c>
      <c r="E1569" s="733"/>
      <c r="F1569" s="733"/>
      <c r="G1569" s="733"/>
      <c r="H1569" s="733"/>
      <c r="I1569" s="733"/>
      <c r="J1569" s="733"/>
      <c r="K1569" s="733"/>
      <c r="L1569" s="733"/>
      <c r="M1569" s="733"/>
      <c r="N1569" s="733"/>
      <c r="O1569" s="734"/>
      <c r="P1569" s="111"/>
      <c r="Q1569" s="111"/>
      <c r="R1569" s="111"/>
      <c r="S1569" s="111"/>
      <c r="T1569" s="111"/>
      <c r="U1569" s="111"/>
      <c r="V1569" s="111"/>
      <c r="W1569" s="111"/>
      <c r="X1569" s="111"/>
      <c r="Y1569" s="111"/>
      <c r="Z1569" s="111"/>
      <c r="AA1569" s="111"/>
      <c r="AB1569" s="111"/>
      <c r="AC1569" s="111"/>
      <c r="AD1569" s="111"/>
      <c r="AE1569" s="8"/>
      <c r="AG1569" s="483">
        <f t="shared" si="684"/>
        <v>0</v>
      </c>
      <c r="AH1569" s="484">
        <f t="shared" si="685"/>
        <v>0</v>
      </c>
      <c r="AI1569" s="485">
        <f t="shared" si="686"/>
        <v>0</v>
      </c>
      <c r="AJ1569" s="486">
        <f t="shared" si="687"/>
        <v>0</v>
      </c>
      <c r="AK1569" s="483">
        <f t="shared" si="688"/>
        <v>0</v>
      </c>
      <c r="AL1569" s="484">
        <f t="shared" si="689"/>
        <v>0</v>
      </c>
      <c r="AM1569" s="485">
        <f t="shared" si="690"/>
        <v>0</v>
      </c>
      <c r="AN1569" s="486">
        <f t="shared" si="691"/>
        <v>0</v>
      </c>
      <c r="AO1569" s="483">
        <f t="shared" si="692"/>
        <v>0</v>
      </c>
      <c r="AP1569" s="484">
        <f t="shared" si="693"/>
        <v>0</v>
      </c>
      <c r="AQ1569" s="485">
        <f t="shared" si="694"/>
        <v>0</v>
      </c>
      <c r="AR1569" s="486">
        <f t="shared" si="695"/>
        <v>0</v>
      </c>
    </row>
    <row r="1570" spans="1:44" ht="15" customHeight="1">
      <c r="A1570" s="6"/>
      <c r="B1570" s="5"/>
      <c r="C1570" s="85" t="s">
        <v>95</v>
      </c>
      <c r="D1570" s="732" t="str">
        <f>IF(CNGE_2024_M1_Secc1_Sub1!$D50="","",CNGE_2024_M1_Secc1_Sub1!$D50)</f>
        <v>COORDINACION GENERAL DE COMUNICACION SOCIAL</v>
      </c>
      <c r="E1570" s="733"/>
      <c r="F1570" s="733"/>
      <c r="G1570" s="733"/>
      <c r="H1570" s="733"/>
      <c r="I1570" s="733"/>
      <c r="J1570" s="733"/>
      <c r="K1570" s="733"/>
      <c r="L1570" s="733"/>
      <c r="M1570" s="733"/>
      <c r="N1570" s="733"/>
      <c r="O1570" s="734"/>
      <c r="P1570" s="111"/>
      <c r="Q1570" s="111"/>
      <c r="R1570" s="111"/>
      <c r="S1570" s="111"/>
      <c r="T1570" s="111"/>
      <c r="U1570" s="111"/>
      <c r="V1570" s="111"/>
      <c r="W1570" s="111"/>
      <c r="X1570" s="111"/>
      <c r="Y1570" s="111"/>
      <c r="Z1570" s="111"/>
      <c r="AA1570" s="111"/>
      <c r="AB1570" s="111"/>
      <c r="AC1570" s="111"/>
      <c r="AD1570" s="111"/>
      <c r="AE1570" s="8"/>
      <c r="AG1570" s="483">
        <f t="shared" si="684"/>
        <v>0</v>
      </c>
      <c r="AH1570" s="484">
        <f t="shared" si="685"/>
        <v>0</v>
      </c>
      <c r="AI1570" s="485">
        <f t="shared" si="686"/>
        <v>0</v>
      </c>
      <c r="AJ1570" s="486">
        <f t="shared" si="687"/>
        <v>0</v>
      </c>
      <c r="AK1570" s="483">
        <f t="shared" si="688"/>
        <v>0</v>
      </c>
      <c r="AL1570" s="484">
        <f t="shared" si="689"/>
        <v>0</v>
      </c>
      <c r="AM1570" s="485">
        <f t="shared" si="690"/>
        <v>0</v>
      </c>
      <c r="AN1570" s="486">
        <f t="shared" si="691"/>
        <v>0</v>
      </c>
      <c r="AO1570" s="483">
        <f t="shared" si="692"/>
        <v>0</v>
      </c>
      <c r="AP1570" s="484">
        <f t="shared" si="693"/>
        <v>0</v>
      </c>
      <c r="AQ1570" s="485">
        <f t="shared" si="694"/>
        <v>0</v>
      </c>
      <c r="AR1570" s="486">
        <f t="shared" si="695"/>
        <v>0</v>
      </c>
    </row>
    <row r="1571" spans="1:44" ht="15" customHeight="1">
      <c r="A1571" s="6"/>
      <c r="B1571" s="5"/>
      <c r="C1571" s="85" t="s">
        <v>97</v>
      </c>
      <c r="D1571" s="732" t="str">
        <f>IF(CNGE_2024_M1_Secc1_Sub1!$D51="","",CNGE_2024_M1_Secc1_Sub1!$D51)</f>
        <v>CONTRALORIA GENERAL</v>
      </c>
      <c r="E1571" s="733"/>
      <c r="F1571" s="733"/>
      <c r="G1571" s="733"/>
      <c r="H1571" s="733"/>
      <c r="I1571" s="733"/>
      <c r="J1571" s="733"/>
      <c r="K1571" s="733"/>
      <c r="L1571" s="733"/>
      <c r="M1571" s="733"/>
      <c r="N1571" s="733"/>
      <c r="O1571" s="734"/>
      <c r="P1571" s="111"/>
      <c r="Q1571" s="111"/>
      <c r="R1571" s="111"/>
      <c r="S1571" s="111"/>
      <c r="T1571" s="111"/>
      <c r="U1571" s="111"/>
      <c r="V1571" s="111"/>
      <c r="W1571" s="111"/>
      <c r="X1571" s="111"/>
      <c r="Y1571" s="111"/>
      <c r="Z1571" s="111"/>
      <c r="AA1571" s="111"/>
      <c r="AB1571" s="111"/>
      <c r="AC1571" s="111"/>
      <c r="AD1571" s="111"/>
      <c r="AE1571" s="8"/>
      <c r="AG1571" s="483">
        <f t="shared" si="684"/>
        <v>0</v>
      </c>
      <c r="AH1571" s="484">
        <f t="shared" si="685"/>
        <v>0</v>
      </c>
      <c r="AI1571" s="485">
        <f t="shared" si="686"/>
        <v>0</v>
      </c>
      <c r="AJ1571" s="486">
        <f t="shared" si="687"/>
        <v>0</v>
      </c>
      <c r="AK1571" s="483">
        <f t="shared" si="688"/>
        <v>0</v>
      </c>
      <c r="AL1571" s="484">
        <f t="shared" si="689"/>
        <v>0</v>
      </c>
      <c r="AM1571" s="485">
        <f t="shared" si="690"/>
        <v>0</v>
      </c>
      <c r="AN1571" s="486">
        <f t="shared" si="691"/>
        <v>0</v>
      </c>
      <c r="AO1571" s="483">
        <f t="shared" si="692"/>
        <v>0</v>
      </c>
      <c r="AP1571" s="484">
        <f t="shared" si="693"/>
        <v>0</v>
      </c>
      <c r="AQ1571" s="485">
        <f t="shared" si="694"/>
        <v>0</v>
      </c>
      <c r="AR1571" s="486">
        <f t="shared" si="695"/>
        <v>0</v>
      </c>
    </row>
    <row r="1572" spans="1:44" ht="15" customHeight="1">
      <c r="A1572" s="6"/>
      <c r="B1572" s="5"/>
      <c r="C1572" s="85" t="s">
        <v>98</v>
      </c>
      <c r="D1572" s="732" t="str">
        <f>IF(CNGE_2024_M1_Secc1_Sub1!$D52="","",CNGE_2024_M1_Secc1_Sub1!$D52)</f>
        <v>SECRETARIA DE INFRAESTRUCTURA Y OBRAS PUBLICAS</v>
      </c>
      <c r="E1572" s="733"/>
      <c r="F1572" s="733"/>
      <c r="G1572" s="733"/>
      <c r="H1572" s="733"/>
      <c r="I1572" s="733"/>
      <c r="J1572" s="733"/>
      <c r="K1572" s="733"/>
      <c r="L1572" s="733"/>
      <c r="M1572" s="733"/>
      <c r="N1572" s="733"/>
      <c r="O1572" s="734"/>
      <c r="P1572" s="111"/>
      <c r="Q1572" s="111"/>
      <c r="R1572" s="111"/>
      <c r="S1572" s="111"/>
      <c r="T1572" s="111"/>
      <c r="U1572" s="111"/>
      <c r="V1572" s="111"/>
      <c r="W1572" s="111"/>
      <c r="X1572" s="111"/>
      <c r="Y1572" s="111"/>
      <c r="Z1572" s="111"/>
      <c r="AA1572" s="111"/>
      <c r="AB1572" s="111"/>
      <c r="AC1572" s="111"/>
      <c r="AD1572" s="111"/>
      <c r="AE1572" s="8"/>
      <c r="AG1572" s="483">
        <f t="shared" si="684"/>
        <v>0</v>
      </c>
      <c r="AH1572" s="484">
        <f t="shared" si="685"/>
        <v>0</v>
      </c>
      <c r="AI1572" s="485">
        <f t="shared" si="686"/>
        <v>0</v>
      </c>
      <c r="AJ1572" s="486">
        <f t="shared" si="687"/>
        <v>0</v>
      </c>
      <c r="AK1572" s="483">
        <f t="shared" si="688"/>
        <v>0</v>
      </c>
      <c r="AL1572" s="484">
        <f t="shared" si="689"/>
        <v>0</v>
      </c>
      <c r="AM1572" s="485">
        <f t="shared" si="690"/>
        <v>0</v>
      </c>
      <c r="AN1572" s="486">
        <f t="shared" si="691"/>
        <v>0</v>
      </c>
      <c r="AO1572" s="483">
        <f t="shared" si="692"/>
        <v>0</v>
      </c>
      <c r="AP1572" s="484">
        <f t="shared" si="693"/>
        <v>0</v>
      </c>
      <c r="AQ1572" s="485">
        <f t="shared" si="694"/>
        <v>0</v>
      </c>
      <c r="AR1572" s="486">
        <f t="shared" si="695"/>
        <v>0</v>
      </c>
    </row>
    <row r="1573" spans="1:44" ht="15" customHeight="1">
      <c r="A1573" s="6"/>
      <c r="B1573" s="5"/>
      <c r="C1573" s="85" t="s">
        <v>99</v>
      </c>
      <c r="D1573" s="732" t="str">
        <f>IF(CNGE_2024_M1_Secc1_Sub1!$D53="","",CNGE_2024_M1_Secc1_Sub1!$D53)</f>
        <v>OFICINA DEL PROGRAMA DE GOBIERNO</v>
      </c>
      <c r="E1573" s="733"/>
      <c r="F1573" s="733"/>
      <c r="G1573" s="733"/>
      <c r="H1573" s="733"/>
      <c r="I1573" s="733"/>
      <c r="J1573" s="733"/>
      <c r="K1573" s="733"/>
      <c r="L1573" s="733"/>
      <c r="M1573" s="733"/>
      <c r="N1573" s="733"/>
      <c r="O1573" s="734"/>
      <c r="P1573" s="111"/>
      <c r="Q1573" s="111"/>
      <c r="R1573" s="111"/>
      <c r="S1573" s="111"/>
      <c r="T1573" s="111"/>
      <c r="U1573" s="111"/>
      <c r="V1573" s="111"/>
      <c r="W1573" s="111"/>
      <c r="X1573" s="111"/>
      <c r="Y1573" s="111"/>
      <c r="Z1573" s="111"/>
      <c r="AA1573" s="111"/>
      <c r="AB1573" s="111"/>
      <c r="AC1573" s="111"/>
      <c r="AD1573" s="111"/>
      <c r="AE1573" s="8"/>
      <c r="AG1573" s="483">
        <f t="shared" si="684"/>
        <v>0</v>
      </c>
      <c r="AH1573" s="484">
        <f t="shared" si="685"/>
        <v>0</v>
      </c>
      <c r="AI1573" s="485">
        <f t="shared" si="686"/>
        <v>0</v>
      </c>
      <c r="AJ1573" s="486">
        <f t="shared" si="687"/>
        <v>0</v>
      </c>
      <c r="AK1573" s="483">
        <f t="shared" si="688"/>
        <v>0</v>
      </c>
      <c r="AL1573" s="484">
        <f t="shared" si="689"/>
        <v>0</v>
      </c>
      <c r="AM1573" s="485">
        <f t="shared" si="690"/>
        <v>0</v>
      </c>
      <c r="AN1573" s="486">
        <f t="shared" si="691"/>
        <v>0</v>
      </c>
      <c r="AO1573" s="483">
        <f t="shared" si="692"/>
        <v>0</v>
      </c>
      <c r="AP1573" s="484">
        <f t="shared" si="693"/>
        <v>0</v>
      </c>
      <c r="AQ1573" s="485">
        <f t="shared" si="694"/>
        <v>0</v>
      </c>
      <c r="AR1573" s="486">
        <f t="shared" si="695"/>
        <v>0</v>
      </c>
    </row>
    <row r="1574" spans="1:44" ht="15" customHeight="1">
      <c r="A1574" s="6"/>
      <c r="B1574" s="5"/>
      <c r="C1574" s="85" t="s">
        <v>100</v>
      </c>
      <c r="D1574" s="732" t="str">
        <f>IF(CNGE_2024_M1_Secc1_Sub1!$D54="","",CNGE_2024_M1_Secc1_Sub1!$D54)</f>
        <v>SECRETARIA DE SEGURIDAD PUBLICA</v>
      </c>
      <c r="E1574" s="733"/>
      <c r="F1574" s="733"/>
      <c r="G1574" s="733"/>
      <c r="H1574" s="733"/>
      <c r="I1574" s="733"/>
      <c r="J1574" s="733"/>
      <c r="K1574" s="733"/>
      <c r="L1574" s="733"/>
      <c r="M1574" s="733"/>
      <c r="N1574" s="733"/>
      <c r="O1574" s="734"/>
      <c r="P1574" s="111"/>
      <c r="Q1574" s="111"/>
      <c r="R1574" s="111"/>
      <c r="S1574" s="111"/>
      <c r="T1574" s="111"/>
      <c r="U1574" s="111"/>
      <c r="V1574" s="111"/>
      <c r="W1574" s="111"/>
      <c r="X1574" s="111"/>
      <c r="Y1574" s="111"/>
      <c r="Z1574" s="111"/>
      <c r="AA1574" s="111"/>
      <c r="AB1574" s="111"/>
      <c r="AC1574" s="111"/>
      <c r="AD1574" s="111"/>
      <c r="AE1574" s="8"/>
      <c r="AG1574" s="483">
        <f t="shared" si="684"/>
        <v>0</v>
      </c>
      <c r="AH1574" s="484">
        <f t="shared" si="685"/>
        <v>0</v>
      </c>
      <c r="AI1574" s="485">
        <f t="shared" si="686"/>
        <v>0</v>
      </c>
      <c r="AJ1574" s="486">
        <f t="shared" si="687"/>
        <v>0</v>
      </c>
      <c r="AK1574" s="483">
        <f t="shared" si="688"/>
        <v>0</v>
      </c>
      <c r="AL1574" s="484">
        <f t="shared" si="689"/>
        <v>0</v>
      </c>
      <c r="AM1574" s="485">
        <f t="shared" si="690"/>
        <v>0</v>
      </c>
      <c r="AN1574" s="486">
        <f t="shared" si="691"/>
        <v>0</v>
      </c>
      <c r="AO1574" s="483">
        <f t="shared" si="692"/>
        <v>0</v>
      </c>
      <c r="AP1574" s="484">
        <f t="shared" si="693"/>
        <v>0</v>
      </c>
      <c r="AQ1574" s="485">
        <f t="shared" si="694"/>
        <v>0</v>
      </c>
      <c r="AR1574" s="486">
        <f t="shared" si="695"/>
        <v>0</v>
      </c>
    </row>
    <row r="1575" spans="1:44" ht="30" customHeight="1">
      <c r="A1575" s="6"/>
      <c r="B1575" s="5"/>
      <c r="C1575" s="85" t="s">
        <v>101</v>
      </c>
      <c r="D1575" s="732" t="str">
        <f>IF(CNGE_2024_M1_Secc1_Sub1!$D55="","",CNGE_2024_M1_Secc1_Sub1!$D55)</f>
        <v>SECRETARIA DE TRABAJO PREVISION SOCIAL Y PRODUCTIVIDAD</v>
      </c>
      <c r="E1575" s="733"/>
      <c r="F1575" s="733"/>
      <c r="G1575" s="733"/>
      <c r="H1575" s="733"/>
      <c r="I1575" s="733"/>
      <c r="J1575" s="733"/>
      <c r="K1575" s="733"/>
      <c r="L1575" s="733"/>
      <c r="M1575" s="733"/>
      <c r="N1575" s="733"/>
      <c r="O1575" s="734"/>
      <c r="P1575" s="111"/>
      <c r="Q1575" s="111"/>
      <c r="R1575" s="111"/>
      <c r="S1575" s="111"/>
      <c r="T1575" s="111"/>
      <c r="U1575" s="111"/>
      <c r="V1575" s="111"/>
      <c r="W1575" s="111"/>
      <c r="X1575" s="111"/>
      <c r="Y1575" s="111"/>
      <c r="Z1575" s="111"/>
      <c r="AA1575" s="111"/>
      <c r="AB1575" s="111"/>
      <c r="AC1575" s="111"/>
      <c r="AD1575" s="111"/>
      <c r="AE1575" s="8"/>
      <c r="AG1575" s="483">
        <f t="shared" si="684"/>
        <v>0</v>
      </c>
      <c r="AH1575" s="484">
        <f t="shared" si="685"/>
        <v>0</v>
      </c>
      <c r="AI1575" s="485">
        <f t="shared" si="686"/>
        <v>0</v>
      </c>
      <c r="AJ1575" s="486">
        <f t="shared" si="687"/>
        <v>0</v>
      </c>
      <c r="AK1575" s="483">
        <f t="shared" si="688"/>
        <v>0</v>
      </c>
      <c r="AL1575" s="484">
        <f t="shared" si="689"/>
        <v>0</v>
      </c>
      <c r="AM1575" s="485">
        <f t="shared" si="690"/>
        <v>0</v>
      </c>
      <c r="AN1575" s="486">
        <f t="shared" si="691"/>
        <v>0</v>
      </c>
      <c r="AO1575" s="483">
        <f t="shared" si="692"/>
        <v>0</v>
      </c>
      <c r="AP1575" s="484">
        <f t="shared" si="693"/>
        <v>0</v>
      </c>
      <c r="AQ1575" s="485">
        <f t="shared" si="694"/>
        <v>0</v>
      </c>
      <c r="AR1575" s="486">
        <f t="shared" si="695"/>
        <v>0</v>
      </c>
    </row>
    <row r="1576" spans="1:44" ht="15" customHeight="1">
      <c r="A1576" s="6"/>
      <c r="B1576" s="5"/>
      <c r="C1576" s="85" t="s">
        <v>102</v>
      </c>
      <c r="D1576" s="732" t="str">
        <f>IF(CNGE_2024_M1_Secc1_Sub1!$D56="","",CNGE_2024_M1_Secc1_Sub1!$D56)</f>
        <v>SECRETARIA DE TURISMO Y CULTURA</v>
      </c>
      <c r="E1576" s="733"/>
      <c r="F1576" s="733"/>
      <c r="G1576" s="733"/>
      <c r="H1576" s="733"/>
      <c r="I1576" s="733"/>
      <c r="J1576" s="733"/>
      <c r="K1576" s="733"/>
      <c r="L1576" s="733"/>
      <c r="M1576" s="733"/>
      <c r="N1576" s="733"/>
      <c r="O1576" s="734"/>
      <c r="P1576" s="111"/>
      <c r="Q1576" s="111"/>
      <c r="R1576" s="111"/>
      <c r="S1576" s="111"/>
      <c r="T1576" s="111"/>
      <c r="U1576" s="111"/>
      <c r="V1576" s="111"/>
      <c r="W1576" s="111"/>
      <c r="X1576" s="111"/>
      <c r="Y1576" s="111"/>
      <c r="Z1576" s="111"/>
      <c r="AA1576" s="111"/>
      <c r="AB1576" s="111"/>
      <c r="AC1576" s="111"/>
      <c r="AD1576" s="111"/>
      <c r="AE1576" s="8"/>
      <c r="AG1576" s="483">
        <f t="shared" si="684"/>
        <v>0</v>
      </c>
      <c r="AH1576" s="484">
        <f t="shared" si="685"/>
        <v>0</v>
      </c>
      <c r="AI1576" s="485">
        <f t="shared" si="686"/>
        <v>0</v>
      </c>
      <c r="AJ1576" s="486">
        <f t="shared" si="687"/>
        <v>0</v>
      </c>
      <c r="AK1576" s="483">
        <f t="shared" si="688"/>
        <v>0</v>
      </c>
      <c r="AL1576" s="484">
        <f t="shared" si="689"/>
        <v>0</v>
      </c>
      <c r="AM1576" s="485">
        <f t="shared" si="690"/>
        <v>0</v>
      </c>
      <c r="AN1576" s="486">
        <f t="shared" si="691"/>
        <v>0</v>
      </c>
      <c r="AO1576" s="483">
        <f t="shared" si="692"/>
        <v>0</v>
      </c>
      <c r="AP1576" s="484">
        <f t="shared" si="693"/>
        <v>0</v>
      </c>
      <c r="AQ1576" s="485">
        <f t="shared" si="694"/>
        <v>0</v>
      </c>
      <c r="AR1576" s="486">
        <f t="shared" si="695"/>
        <v>0</v>
      </c>
    </row>
    <row r="1577" spans="1:44" ht="15" customHeight="1">
      <c r="A1577" s="6"/>
      <c r="B1577" s="5"/>
      <c r="C1577" s="85" t="s">
        <v>103</v>
      </c>
      <c r="D1577" s="732" t="str">
        <f>IF(CNGE_2024_M1_Secc1_Sub1!$D57="","",CNGE_2024_M1_Secc1_Sub1!$D57)</f>
        <v>SECRETARIA DE PROTECCION CIVIL</v>
      </c>
      <c r="E1577" s="733"/>
      <c r="F1577" s="733"/>
      <c r="G1577" s="733"/>
      <c r="H1577" s="733"/>
      <c r="I1577" s="733"/>
      <c r="J1577" s="733"/>
      <c r="K1577" s="733"/>
      <c r="L1577" s="733"/>
      <c r="M1577" s="733"/>
      <c r="N1577" s="733"/>
      <c r="O1577" s="734"/>
      <c r="P1577" s="111"/>
      <c r="Q1577" s="111"/>
      <c r="R1577" s="111"/>
      <c r="S1577" s="111"/>
      <c r="T1577" s="111"/>
      <c r="U1577" s="111"/>
      <c r="V1577" s="111"/>
      <c r="W1577" s="111"/>
      <c r="X1577" s="111"/>
      <c r="Y1577" s="111"/>
      <c r="Z1577" s="111"/>
      <c r="AA1577" s="111"/>
      <c r="AB1577" s="111"/>
      <c r="AC1577" s="111"/>
      <c r="AD1577" s="111"/>
      <c r="AE1577" s="8"/>
      <c r="AG1577" s="483">
        <f t="shared" si="684"/>
        <v>0</v>
      </c>
      <c r="AH1577" s="484">
        <f t="shared" si="685"/>
        <v>0</v>
      </c>
      <c r="AI1577" s="485">
        <f t="shared" si="686"/>
        <v>0</v>
      </c>
      <c r="AJ1577" s="486">
        <f t="shared" si="687"/>
        <v>0</v>
      </c>
      <c r="AK1577" s="483">
        <f t="shared" si="688"/>
        <v>0</v>
      </c>
      <c r="AL1577" s="484">
        <f t="shared" si="689"/>
        <v>0</v>
      </c>
      <c r="AM1577" s="485">
        <f t="shared" si="690"/>
        <v>0</v>
      </c>
      <c r="AN1577" s="486">
        <f t="shared" si="691"/>
        <v>0</v>
      </c>
      <c r="AO1577" s="483">
        <f t="shared" si="692"/>
        <v>0</v>
      </c>
      <c r="AP1577" s="484">
        <f t="shared" si="693"/>
        <v>0</v>
      </c>
      <c r="AQ1577" s="485">
        <f t="shared" si="694"/>
        <v>0</v>
      </c>
      <c r="AR1577" s="486">
        <f t="shared" si="695"/>
        <v>0</v>
      </c>
    </row>
    <row r="1578" spans="1:44" ht="15" customHeight="1">
      <c r="A1578" s="6"/>
      <c r="B1578" s="5"/>
      <c r="C1578" s="85" t="s">
        <v>104</v>
      </c>
      <c r="D1578" s="732" t="str">
        <f>IF(CNGE_2024_M1_Secc1_Sub1!$D58="","",CNGE_2024_M1_Secc1_Sub1!$D58)</f>
        <v>SECRETARIA DE MEDIO AMBIENTE</v>
      </c>
      <c r="E1578" s="733"/>
      <c r="F1578" s="733"/>
      <c r="G1578" s="733"/>
      <c r="H1578" s="733"/>
      <c r="I1578" s="733"/>
      <c r="J1578" s="733"/>
      <c r="K1578" s="733"/>
      <c r="L1578" s="733"/>
      <c r="M1578" s="733"/>
      <c r="N1578" s="733"/>
      <c r="O1578" s="734"/>
      <c r="P1578" s="111"/>
      <c r="Q1578" s="111"/>
      <c r="R1578" s="111"/>
      <c r="S1578" s="111"/>
      <c r="T1578" s="111"/>
      <c r="U1578" s="111"/>
      <c r="V1578" s="111"/>
      <c r="W1578" s="111"/>
      <c r="X1578" s="111"/>
      <c r="Y1578" s="111"/>
      <c r="Z1578" s="111"/>
      <c r="AA1578" s="111"/>
      <c r="AB1578" s="111"/>
      <c r="AC1578" s="111"/>
      <c r="AD1578" s="111"/>
      <c r="AE1578" s="8"/>
      <c r="AG1578" s="483">
        <f t="shared" si="684"/>
        <v>0</v>
      </c>
      <c r="AH1578" s="484">
        <f t="shared" si="685"/>
        <v>0</v>
      </c>
      <c r="AI1578" s="485">
        <f t="shared" si="686"/>
        <v>0</v>
      </c>
      <c r="AJ1578" s="486">
        <f t="shared" si="687"/>
        <v>0</v>
      </c>
      <c r="AK1578" s="483">
        <f t="shared" si="688"/>
        <v>0</v>
      </c>
      <c r="AL1578" s="484">
        <f t="shared" si="689"/>
        <v>0</v>
      </c>
      <c r="AM1578" s="485">
        <f t="shared" si="690"/>
        <v>0</v>
      </c>
      <c r="AN1578" s="486">
        <f t="shared" si="691"/>
        <v>0</v>
      </c>
      <c r="AO1578" s="483">
        <f t="shared" si="692"/>
        <v>0</v>
      </c>
      <c r="AP1578" s="484">
        <f t="shared" si="693"/>
        <v>0</v>
      </c>
      <c r="AQ1578" s="485">
        <f t="shared" si="694"/>
        <v>0</v>
      </c>
      <c r="AR1578" s="486">
        <f t="shared" si="695"/>
        <v>0</v>
      </c>
    </row>
    <row r="1579" spans="1:44" ht="15" customHeight="1">
      <c r="A1579" s="6"/>
      <c r="B1579" s="5"/>
      <c r="C1579" s="85" t="s">
        <v>105</v>
      </c>
      <c r="D1579" s="732" t="str">
        <f>IF(CNGE_2024_M1_Secc1_Sub1!$D59="","",CNGE_2024_M1_Secc1_Sub1!$D59)</f>
        <v>SERVICIOS DE SALUD DE VERACRUZ</v>
      </c>
      <c r="E1579" s="733"/>
      <c r="F1579" s="733"/>
      <c r="G1579" s="733"/>
      <c r="H1579" s="733"/>
      <c r="I1579" s="733"/>
      <c r="J1579" s="733"/>
      <c r="K1579" s="733"/>
      <c r="L1579" s="733"/>
      <c r="M1579" s="733"/>
      <c r="N1579" s="733"/>
      <c r="O1579" s="734"/>
      <c r="P1579" s="111"/>
      <c r="Q1579" s="111"/>
      <c r="R1579" s="111"/>
      <c r="S1579" s="111"/>
      <c r="T1579" s="111"/>
      <c r="U1579" s="111"/>
      <c r="V1579" s="111"/>
      <c r="W1579" s="111"/>
      <c r="X1579" s="111"/>
      <c r="Y1579" s="111"/>
      <c r="Z1579" s="111"/>
      <c r="AA1579" s="111"/>
      <c r="AB1579" s="111"/>
      <c r="AC1579" s="111"/>
      <c r="AD1579" s="111"/>
      <c r="AE1579" s="8"/>
      <c r="AG1579" s="483">
        <f t="shared" si="684"/>
        <v>0</v>
      </c>
      <c r="AH1579" s="484">
        <f t="shared" si="685"/>
        <v>0</v>
      </c>
      <c r="AI1579" s="485">
        <f t="shared" si="686"/>
        <v>0</v>
      </c>
      <c r="AJ1579" s="486">
        <f t="shared" si="687"/>
        <v>0</v>
      </c>
      <c r="AK1579" s="483">
        <f t="shared" si="688"/>
        <v>0</v>
      </c>
      <c r="AL1579" s="484">
        <f t="shared" si="689"/>
        <v>0</v>
      </c>
      <c r="AM1579" s="485">
        <f t="shared" si="690"/>
        <v>0</v>
      </c>
      <c r="AN1579" s="486">
        <f t="shared" si="691"/>
        <v>0</v>
      </c>
      <c r="AO1579" s="483">
        <f t="shared" si="692"/>
        <v>0</v>
      </c>
      <c r="AP1579" s="484">
        <f t="shared" si="693"/>
        <v>0</v>
      </c>
      <c r="AQ1579" s="485">
        <f t="shared" si="694"/>
        <v>0</v>
      </c>
      <c r="AR1579" s="486">
        <f t="shared" si="695"/>
        <v>0</v>
      </c>
    </row>
    <row r="1580" spans="1:44" ht="15" customHeight="1">
      <c r="A1580" s="6"/>
      <c r="B1580" s="5"/>
      <c r="C1580" s="85" t="s">
        <v>106</v>
      </c>
      <c r="D1580" s="732" t="str">
        <f>IF(CNGE_2024_M1_Secc1_Sub1!$D60="","",CNGE_2024_M1_Secc1_Sub1!$D60)</f>
        <v>SISTEMA PARA EL DESARROLLO INTEGRAL DE LA FAMILIA</v>
      </c>
      <c r="E1580" s="733"/>
      <c r="F1580" s="733"/>
      <c r="G1580" s="733"/>
      <c r="H1580" s="733"/>
      <c r="I1580" s="733"/>
      <c r="J1580" s="733"/>
      <c r="K1580" s="733"/>
      <c r="L1580" s="733"/>
      <c r="M1580" s="733"/>
      <c r="N1580" s="733"/>
      <c r="O1580" s="734"/>
      <c r="P1580" s="111"/>
      <c r="Q1580" s="111"/>
      <c r="R1580" s="111"/>
      <c r="S1580" s="111"/>
      <c r="T1580" s="111"/>
      <c r="U1580" s="111"/>
      <c r="V1580" s="111"/>
      <c r="W1580" s="111"/>
      <c r="X1580" s="111"/>
      <c r="Y1580" s="111"/>
      <c r="Z1580" s="111"/>
      <c r="AA1580" s="111"/>
      <c r="AB1580" s="111"/>
      <c r="AC1580" s="111"/>
      <c r="AD1580" s="111"/>
      <c r="AE1580" s="8"/>
      <c r="AG1580" s="483">
        <f t="shared" si="684"/>
        <v>0</v>
      </c>
      <c r="AH1580" s="484">
        <f t="shared" si="685"/>
        <v>0</v>
      </c>
      <c r="AI1580" s="485">
        <f t="shared" si="686"/>
        <v>0</v>
      </c>
      <c r="AJ1580" s="486">
        <f t="shared" si="687"/>
        <v>0</v>
      </c>
      <c r="AK1580" s="483">
        <f t="shared" si="688"/>
        <v>0</v>
      </c>
      <c r="AL1580" s="484">
        <f t="shared" si="689"/>
        <v>0</v>
      </c>
      <c r="AM1580" s="485">
        <f t="shared" si="690"/>
        <v>0</v>
      </c>
      <c r="AN1580" s="486">
        <f t="shared" si="691"/>
        <v>0</v>
      </c>
      <c r="AO1580" s="483">
        <f t="shared" si="692"/>
        <v>0</v>
      </c>
      <c r="AP1580" s="484">
        <f t="shared" si="693"/>
        <v>0</v>
      </c>
      <c r="AQ1580" s="485">
        <f t="shared" si="694"/>
        <v>0</v>
      </c>
      <c r="AR1580" s="486">
        <f t="shared" si="695"/>
        <v>0</v>
      </c>
    </row>
    <row r="1581" spans="1:44" ht="15" customHeight="1">
      <c r="A1581" s="6"/>
      <c r="B1581" s="5"/>
      <c r="C1581" s="85" t="s">
        <v>107</v>
      </c>
      <c r="D1581" s="732" t="str">
        <f>IF(CNGE_2024_M1_Secc1_Sub1!$D61="","",CNGE_2024_M1_Secc1_Sub1!$D61)</f>
        <v>COMISION DE ARBITRAJE MEDICO</v>
      </c>
      <c r="E1581" s="733"/>
      <c r="F1581" s="733"/>
      <c r="G1581" s="733"/>
      <c r="H1581" s="733"/>
      <c r="I1581" s="733"/>
      <c r="J1581" s="733"/>
      <c r="K1581" s="733"/>
      <c r="L1581" s="733"/>
      <c r="M1581" s="733"/>
      <c r="N1581" s="733"/>
      <c r="O1581" s="734"/>
      <c r="P1581" s="111"/>
      <c r="Q1581" s="111"/>
      <c r="R1581" s="111"/>
      <c r="S1581" s="111"/>
      <c r="T1581" s="111"/>
      <c r="U1581" s="111"/>
      <c r="V1581" s="111"/>
      <c r="W1581" s="111"/>
      <c r="X1581" s="111"/>
      <c r="Y1581" s="111"/>
      <c r="Z1581" s="111"/>
      <c r="AA1581" s="111"/>
      <c r="AB1581" s="111"/>
      <c r="AC1581" s="111"/>
      <c r="AD1581" s="111"/>
      <c r="AE1581" s="8"/>
      <c r="AG1581" s="483">
        <f t="shared" si="684"/>
        <v>0</v>
      </c>
      <c r="AH1581" s="484">
        <f t="shared" si="685"/>
        <v>0</v>
      </c>
      <c r="AI1581" s="485">
        <f t="shared" si="686"/>
        <v>0</v>
      </c>
      <c r="AJ1581" s="486">
        <f t="shared" si="687"/>
        <v>0</v>
      </c>
      <c r="AK1581" s="483">
        <f t="shared" si="688"/>
        <v>0</v>
      </c>
      <c r="AL1581" s="484">
        <f t="shared" si="689"/>
        <v>0</v>
      </c>
      <c r="AM1581" s="485">
        <f t="shared" si="690"/>
        <v>0</v>
      </c>
      <c r="AN1581" s="486">
        <f t="shared" si="691"/>
        <v>0</v>
      </c>
      <c r="AO1581" s="483">
        <f t="shared" si="692"/>
        <v>0</v>
      </c>
      <c r="AP1581" s="484">
        <f t="shared" si="693"/>
        <v>0</v>
      </c>
      <c r="AQ1581" s="485">
        <f t="shared" si="694"/>
        <v>0</v>
      </c>
      <c r="AR1581" s="486">
        <f t="shared" si="695"/>
        <v>0</v>
      </c>
    </row>
    <row r="1582" spans="1:44" ht="15" customHeight="1">
      <c r="A1582" s="6"/>
      <c r="B1582" s="5"/>
      <c r="C1582" s="85" t="s">
        <v>108</v>
      </c>
      <c r="D1582" s="732" t="str">
        <f>IF(CNGE_2024_M1_Secc1_Sub1!$D62="","",CNGE_2024_M1_Secc1_Sub1!$D62)</f>
        <v>ACADEMIA VERACRUZANA DE LAS LENGUAS INDIGENAS</v>
      </c>
      <c r="E1582" s="733"/>
      <c r="F1582" s="733"/>
      <c r="G1582" s="733"/>
      <c r="H1582" s="733"/>
      <c r="I1582" s="733"/>
      <c r="J1582" s="733"/>
      <c r="K1582" s="733"/>
      <c r="L1582" s="733"/>
      <c r="M1582" s="733"/>
      <c r="N1582" s="733"/>
      <c r="O1582" s="734"/>
      <c r="P1582" s="111"/>
      <c r="Q1582" s="111"/>
      <c r="R1582" s="111"/>
      <c r="S1582" s="111"/>
      <c r="T1582" s="111"/>
      <c r="U1582" s="111"/>
      <c r="V1582" s="111"/>
      <c r="W1582" s="111"/>
      <c r="X1582" s="111"/>
      <c r="Y1582" s="111"/>
      <c r="Z1582" s="111"/>
      <c r="AA1582" s="111"/>
      <c r="AB1582" s="111"/>
      <c r="AC1582" s="111"/>
      <c r="AD1582" s="111"/>
      <c r="AE1582" s="8"/>
      <c r="AG1582" s="483">
        <f t="shared" si="684"/>
        <v>0</v>
      </c>
      <c r="AH1582" s="484">
        <f t="shared" si="685"/>
        <v>0</v>
      </c>
      <c r="AI1582" s="485">
        <f t="shared" si="686"/>
        <v>0</v>
      </c>
      <c r="AJ1582" s="486">
        <f t="shared" si="687"/>
        <v>0</v>
      </c>
      <c r="AK1582" s="483">
        <f t="shared" si="688"/>
        <v>0</v>
      </c>
      <c r="AL1582" s="484">
        <f t="shared" si="689"/>
        <v>0</v>
      </c>
      <c r="AM1582" s="485">
        <f t="shared" si="690"/>
        <v>0</v>
      </c>
      <c r="AN1582" s="486">
        <f t="shared" si="691"/>
        <v>0</v>
      </c>
      <c r="AO1582" s="483">
        <f t="shared" si="692"/>
        <v>0</v>
      </c>
      <c r="AP1582" s="484">
        <f t="shared" si="693"/>
        <v>0</v>
      </c>
      <c r="AQ1582" s="485">
        <f t="shared" si="694"/>
        <v>0</v>
      </c>
      <c r="AR1582" s="486">
        <f t="shared" si="695"/>
        <v>0</v>
      </c>
    </row>
    <row r="1583" spans="1:44" ht="15" customHeight="1">
      <c r="A1583" s="6"/>
      <c r="B1583" s="5"/>
      <c r="C1583" s="85" t="s">
        <v>109</v>
      </c>
      <c r="D1583" s="732" t="str">
        <f>IF(CNGE_2024_M1_Secc1_Sub1!$D63="","",CNGE_2024_M1_Secc1_Sub1!$D63)</f>
        <v>INSTITUTO VERACRUZANO DEL DEPORTE</v>
      </c>
      <c r="E1583" s="733"/>
      <c r="F1583" s="733"/>
      <c r="G1583" s="733"/>
      <c r="H1583" s="733"/>
      <c r="I1583" s="733"/>
      <c r="J1583" s="733"/>
      <c r="K1583" s="733"/>
      <c r="L1583" s="733"/>
      <c r="M1583" s="733"/>
      <c r="N1583" s="733"/>
      <c r="O1583" s="734"/>
      <c r="P1583" s="111"/>
      <c r="Q1583" s="111"/>
      <c r="R1583" s="111"/>
      <c r="S1583" s="111"/>
      <c r="T1583" s="111"/>
      <c r="U1583" s="111"/>
      <c r="V1583" s="111"/>
      <c r="W1583" s="111"/>
      <c r="X1583" s="111"/>
      <c r="Y1583" s="111"/>
      <c r="Z1583" s="111"/>
      <c r="AA1583" s="111"/>
      <c r="AB1583" s="111"/>
      <c r="AC1583" s="111"/>
      <c r="AD1583" s="111"/>
      <c r="AE1583" s="8"/>
      <c r="AG1583" s="483">
        <f t="shared" si="684"/>
        <v>0</v>
      </c>
      <c r="AH1583" s="484">
        <f t="shared" si="685"/>
        <v>0</v>
      </c>
      <c r="AI1583" s="485">
        <f t="shared" si="686"/>
        <v>0</v>
      </c>
      <c r="AJ1583" s="486">
        <f t="shared" si="687"/>
        <v>0</v>
      </c>
      <c r="AK1583" s="483">
        <f t="shared" si="688"/>
        <v>0</v>
      </c>
      <c r="AL1583" s="484">
        <f t="shared" si="689"/>
        <v>0</v>
      </c>
      <c r="AM1583" s="485">
        <f t="shared" si="690"/>
        <v>0</v>
      </c>
      <c r="AN1583" s="486">
        <f t="shared" si="691"/>
        <v>0</v>
      </c>
      <c r="AO1583" s="483">
        <f t="shared" si="692"/>
        <v>0</v>
      </c>
      <c r="AP1583" s="484">
        <f t="shared" si="693"/>
        <v>0</v>
      </c>
      <c r="AQ1583" s="485">
        <f t="shared" si="694"/>
        <v>0</v>
      </c>
      <c r="AR1583" s="486">
        <f t="shared" si="695"/>
        <v>0</v>
      </c>
    </row>
    <row r="1584" spans="1:44" ht="30" customHeight="1">
      <c r="A1584" s="6"/>
      <c r="B1584" s="5"/>
      <c r="C1584" s="85" t="s">
        <v>110</v>
      </c>
      <c r="D1584" s="732" t="str">
        <f>IF(CNGE_2024_M1_Secc1_Sub1!$D64="","",CNGE_2024_M1_Secc1_Sub1!$D64)</f>
        <v>INSTITUTO DE ESPACIOS EDUCATIVOS DEL ESTADO DE VERACRUZ</v>
      </c>
      <c r="E1584" s="733"/>
      <c r="F1584" s="733"/>
      <c r="G1584" s="733"/>
      <c r="H1584" s="733"/>
      <c r="I1584" s="733"/>
      <c r="J1584" s="733"/>
      <c r="K1584" s="733"/>
      <c r="L1584" s="733"/>
      <c r="M1584" s="733"/>
      <c r="N1584" s="733"/>
      <c r="O1584" s="734"/>
      <c r="P1584" s="111"/>
      <c r="Q1584" s="111"/>
      <c r="R1584" s="111"/>
      <c r="S1584" s="111"/>
      <c r="T1584" s="111"/>
      <c r="U1584" s="111"/>
      <c r="V1584" s="111"/>
      <c r="W1584" s="111"/>
      <c r="X1584" s="111"/>
      <c r="Y1584" s="111"/>
      <c r="Z1584" s="111"/>
      <c r="AA1584" s="111"/>
      <c r="AB1584" s="111"/>
      <c r="AC1584" s="111"/>
      <c r="AD1584" s="111"/>
      <c r="AE1584" s="8"/>
      <c r="AG1584" s="483">
        <f t="shared" si="684"/>
        <v>0</v>
      </c>
      <c r="AH1584" s="484">
        <f t="shared" si="685"/>
        <v>0</v>
      </c>
      <c r="AI1584" s="485">
        <f t="shared" si="686"/>
        <v>0</v>
      </c>
      <c r="AJ1584" s="486">
        <f t="shared" si="687"/>
        <v>0</v>
      </c>
      <c r="AK1584" s="483">
        <f t="shared" si="688"/>
        <v>0</v>
      </c>
      <c r="AL1584" s="484">
        <f t="shared" si="689"/>
        <v>0</v>
      </c>
      <c r="AM1584" s="485">
        <f t="shared" si="690"/>
        <v>0</v>
      </c>
      <c r="AN1584" s="486">
        <f t="shared" si="691"/>
        <v>0</v>
      </c>
      <c r="AO1584" s="483">
        <f t="shared" si="692"/>
        <v>0</v>
      </c>
      <c r="AP1584" s="484">
        <f t="shared" si="693"/>
        <v>0</v>
      </c>
      <c r="AQ1584" s="485">
        <f t="shared" si="694"/>
        <v>0</v>
      </c>
      <c r="AR1584" s="486">
        <f t="shared" si="695"/>
        <v>0</v>
      </c>
    </row>
    <row r="1585" spans="1:44" ht="15" customHeight="1">
      <c r="A1585" s="6"/>
      <c r="B1585" s="5"/>
      <c r="C1585" s="85" t="s">
        <v>111</v>
      </c>
      <c r="D1585" s="732" t="str">
        <f>IF(CNGE_2024_M1_Secc1_Sub1!$D65="","",CNGE_2024_M1_Secc1_Sub1!$D65)</f>
        <v>COLEGIO DE BACHILLERES DEL ESTADO DE VERACRUZ</v>
      </c>
      <c r="E1585" s="733"/>
      <c r="F1585" s="733"/>
      <c r="G1585" s="733"/>
      <c r="H1585" s="733"/>
      <c r="I1585" s="733"/>
      <c r="J1585" s="733"/>
      <c r="K1585" s="733"/>
      <c r="L1585" s="733"/>
      <c r="M1585" s="733"/>
      <c r="N1585" s="733"/>
      <c r="O1585" s="734"/>
      <c r="P1585" s="111"/>
      <c r="Q1585" s="111"/>
      <c r="R1585" s="111"/>
      <c r="S1585" s="111"/>
      <c r="T1585" s="111"/>
      <c r="U1585" s="111"/>
      <c r="V1585" s="111"/>
      <c r="W1585" s="111"/>
      <c r="X1585" s="111"/>
      <c r="Y1585" s="111"/>
      <c r="Z1585" s="111"/>
      <c r="AA1585" s="111"/>
      <c r="AB1585" s="111"/>
      <c r="AC1585" s="111"/>
      <c r="AD1585" s="111"/>
      <c r="AE1585" s="8"/>
      <c r="AG1585" s="483">
        <f t="shared" si="684"/>
        <v>0</v>
      </c>
      <c r="AH1585" s="484">
        <f t="shared" si="685"/>
        <v>0</v>
      </c>
      <c r="AI1585" s="485">
        <f t="shared" si="686"/>
        <v>0</v>
      </c>
      <c r="AJ1585" s="486">
        <f t="shared" si="687"/>
        <v>0</v>
      </c>
      <c r="AK1585" s="483">
        <f t="shared" si="688"/>
        <v>0</v>
      </c>
      <c r="AL1585" s="484">
        <f t="shared" si="689"/>
        <v>0</v>
      </c>
      <c r="AM1585" s="485">
        <f t="shared" si="690"/>
        <v>0</v>
      </c>
      <c r="AN1585" s="486">
        <f t="shared" si="691"/>
        <v>0</v>
      </c>
      <c r="AO1585" s="483">
        <f t="shared" si="692"/>
        <v>0</v>
      </c>
      <c r="AP1585" s="484">
        <f t="shared" si="693"/>
        <v>0</v>
      </c>
      <c r="AQ1585" s="485">
        <f t="shared" si="694"/>
        <v>0</v>
      </c>
      <c r="AR1585" s="486">
        <f t="shared" si="695"/>
        <v>0</v>
      </c>
    </row>
    <row r="1586" spans="1:44" ht="15" customHeight="1">
      <c r="A1586" s="6"/>
      <c r="B1586" s="5"/>
      <c r="C1586" s="85" t="s">
        <v>112</v>
      </c>
      <c r="D1586" s="732" t="str">
        <f>IF(CNGE_2024_M1_Secc1_Sub1!$D66="","",CNGE_2024_M1_Secc1_Sub1!$D66)</f>
        <v>INSTITUTO TECNOLOGICO SUPERIOR DE MISANTLA</v>
      </c>
      <c r="E1586" s="733"/>
      <c r="F1586" s="733"/>
      <c r="G1586" s="733"/>
      <c r="H1586" s="733"/>
      <c r="I1586" s="733"/>
      <c r="J1586" s="733"/>
      <c r="K1586" s="733"/>
      <c r="L1586" s="733"/>
      <c r="M1586" s="733"/>
      <c r="N1586" s="733"/>
      <c r="O1586" s="734"/>
      <c r="P1586" s="111"/>
      <c r="Q1586" s="111"/>
      <c r="R1586" s="111"/>
      <c r="S1586" s="111"/>
      <c r="T1586" s="111"/>
      <c r="U1586" s="111"/>
      <c r="V1586" s="111"/>
      <c r="W1586" s="111"/>
      <c r="X1586" s="111"/>
      <c r="Y1586" s="111"/>
      <c r="Z1586" s="111"/>
      <c r="AA1586" s="111"/>
      <c r="AB1586" s="111"/>
      <c r="AC1586" s="111"/>
      <c r="AD1586" s="111"/>
      <c r="AE1586" s="8"/>
      <c r="AG1586" s="483">
        <f t="shared" si="684"/>
        <v>0</v>
      </c>
      <c r="AH1586" s="484">
        <f t="shared" si="685"/>
        <v>0</v>
      </c>
      <c r="AI1586" s="485">
        <f t="shared" si="686"/>
        <v>0</v>
      </c>
      <c r="AJ1586" s="486">
        <f t="shared" si="687"/>
        <v>0</v>
      </c>
      <c r="AK1586" s="483">
        <f t="shared" si="688"/>
        <v>0</v>
      </c>
      <c r="AL1586" s="484">
        <f t="shared" si="689"/>
        <v>0</v>
      </c>
      <c r="AM1586" s="485">
        <f t="shared" si="690"/>
        <v>0</v>
      </c>
      <c r="AN1586" s="486">
        <f t="shared" si="691"/>
        <v>0</v>
      </c>
      <c r="AO1586" s="483">
        <f t="shared" si="692"/>
        <v>0</v>
      </c>
      <c r="AP1586" s="484">
        <f t="shared" si="693"/>
        <v>0</v>
      </c>
      <c r="AQ1586" s="485">
        <f t="shared" si="694"/>
        <v>0</v>
      </c>
      <c r="AR1586" s="486">
        <f t="shared" si="695"/>
        <v>0</v>
      </c>
    </row>
    <row r="1587" spans="1:44" ht="30" customHeight="1">
      <c r="A1587" s="6"/>
      <c r="B1587" s="5"/>
      <c r="C1587" s="85" t="s">
        <v>113</v>
      </c>
      <c r="D1587" s="732" t="str">
        <f>IF(CNGE_2024_M1_Secc1_Sub1!$D67="","",CNGE_2024_M1_Secc1_Sub1!$D67)</f>
        <v>INSTITUTO TECNOLOGICO SUPERIOR DE SAN ANDRES TUXTLA</v>
      </c>
      <c r="E1587" s="733"/>
      <c r="F1587" s="733"/>
      <c r="G1587" s="733"/>
      <c r="H1587" s="733"/>
      <c r="I1587" s="733"/>
      <c r="J1587" s="733"/>
      <c r="K1587" s="733"/>
      <c r="L1587" s="733"/>
      <c r="M1587" s="733"/>
      <c r="N1587" s="733"/>
      <c r="O1587" s="734"/>
      <c r="P1587" s="111"/>
      <c r="Q1587" s="111"/>
      <c r="R1587" s="111"/>
      <c r="S1587" s="111"/>
      <c r="T1587" s="111"/>
      <c r="U1587" s="111"/>
      <c r="V1587" s="111"/>
      <c r="W1587" s="111"/>
      <c r="X1587" s="111"/>
      <c r="Y1587" s="111"/>
      <c r="Z1587" s="111"/>
      <c r="AA1587" s="111"/>
      <c r="AB1587" s="111"/>
      <c r="AC1587" s="111"/>
      <c r="AD1587" s="111"/>
      <c r="AE1587" s="8"/>
      <c r="AG1587" s="483">
        <f t="shared" si="684"/>
        <v>0</v>
      </c>
      <c r="AH1587" s="484">
        <f t="shared" si="685"/>
        <v>0</v>
      </c>
      <c r="AI1587" s="485">
        <f t="shared" si="686"/>
        <v>0</v>
      </c>
      <c r="AJ1587" s="486">
        <f t="shared" si="687"/>
        <v>0</v>
      </c>
      <c r="AK1587" s="483">
        <f t="shared" si="688"/>
        <v>0</v>
      </c>
      <c r="AL1587" s="484">
        <f t="shared" si="689"/>
        <v>0</v>
      </c>
      <c r="AM1587" s="485">
        <f t="shared" si="690"/>
        <v>0</v>
      </c>
      <c r="AN1587" s="486">
        <f t="shared" si="691"/>
        <v>0</v>
      </c>
      <c r="AO1587" s="483">
        <f t="shared" si="692"/>
        <v>0</v>
      </c>
      <c r="AP1587" s="484">
        <f t="shared" si="693"/>
        <v>0</v>
      </c>
      <c r="AQ1587" s="485">
        <f t="shared" si="694"/>
        <v>0</v>
      </c>
      <c r="AR1587" s="486">
        <f t="shared" si="695"/>
        <v>0</v>
      </c>
    </row>
    <row r="1588" spans="1:44" ht="15" customHeight="1">
      <c r="A1588" s="6"/>
      <c r="B1588" s="5"/>
      <c r="C1588" s="85" t="s">
        <v>114</v>
      </c>
      <c r="D1588" s="732" t="str">
        <f>IF(CNGE_2024_M1_Secc1_Sub1!$D68="","",CNGE_2024_M1_Secc1_Sub1!$D68)</f>
        <v>INSTITUTO TECNOLOGICO SUPERIOR DE TANTOYUCA</v>
      </c>
      <c r="E1588" s="733"/>
      <c r="F1588" s="733"/>
      <c r="G1588" s="733"/>
      <c r="H1588" s="733"/>
      <c r="I1588" s="733"/>
      <c r="J1588" s="733"/>
      <c r="K1588" s="733"/>
      <c r="L1588" s="733"/>
      <c r="M1588" s="733"/>
      <c r="N1588" s="733"/>
      <c r="O1588" s="734"/>
      <c r="P1588" s="111"/>
      <c r="Q1588" s="111"/>
      <c r="R1588" s="111"/>
      <c r="S1588" s="111"/>
      <c r="T1588" s="111"/>
      <c r="U1588" s="111"/>
      <c r="V1588" s="111"/>
      <c r="W1588" s="111"/>
      <c r="X1588" s="111"/>
      <c r="Y1588" s="111"/>
      <c r="Z1588" s="111"/>
      <c r="AA1588" s="111"/>
      <c r="AB1588" s="111"/>
      <c r="AC1588" s="111"/>
      <c r="AD1588" s="111"/>
      <c r="AE1588" s="8"/>
      <c r="AG1588" s="483">
        <f t="shared" si="684"/>
        <v>0</v>
      </c>
      <c r="AH1588" s="484">
        <f t="shared" si="685"/>
        <v>0</v>
      </c>
      <c r="AI1588" s="485">
        <f t="shared" si="686"/>
        <v>0</v>
      </c>
      <c r="AJ1588" s="486">
        <f t="shared" si="687"/>
        <v>0</v>
      </c>
      <c r="AK1588" s="483">
        <f t="shared" si="688"/>
        <v>0</v>
      </c>
      <c r="AL1588" s="484">
        <f t="shared" si="689"/>
        <v>0</v>
      </c>
      <c r="AM1588" s="485">
        <f t="shared" si="690"/>
        <v>0</v>
      </c>
      <c r="AN1588" s="486">
        <f t="shared" si="691"/>
        <v>0</v>
      </c>
      <c r="AO1588" s="483">
        <f t="shared" si="692"/>
        <v>0</v>
      </c>
      <c r="AP1588" s="484">
        <f t="shared" si="693"/>
        <v>0</v>
      </c>
      <c r="AQ1588" s="485">
        <f t="shared" si="694"/>
        <v>0</v>
      </c>
      <c r="AR1588" s="486">
        <f t="shared" si="695"/>
        <v>0</v>
      </c>
    </row>
    <row r="1589" spans="1:44" ht="15" customHeight="1">
      <c r="A1589" s="6"/>
      <c r="B1589" s="5"/>
      <c r="C1589" s="85" t="s">
        <v>115</v>
      </c>
      <c r="D1589" s="732" t="str">
        <f>IF(CNGE_2024_M1_Secc1_Sub1!$D69="","",CNGE_2024_M1_Secc1_Sub1!$D69)</f>
        <v>INSTITUTO TECNOLOGICO SUPERIOR DE COSAMALOAPAN</v>
      </c>
      <c r="E1589" s="733"/>
      <c r="F1589" s="733"/>
      <c r="G1589" s="733"/>
      <c r="H1589" s="733"/>
      <c r="I1589" s="733"/>
      <c r="J1589" s="733"/>
      <c r="K1589" s="733"/>
      <c r="L1589" s="733"/>
      <c r="M1589" s="733"/>
      <c r="N1589" s="733"/>
      <c r="O1589" s="734"/>
      <c r="P1589" s="111"/>
      <c r="Q1589" s="111"/>
      <c r="R1589" s="111"/>
      <c r="S1589" s="111"/>
      <c r="T1589" s="111"/>
      <c r="U1589" s="111"/>
      <c r="V1589" s="111"/>
      <c r="W1589" s="111"/>
      <c r="X1589" s="111"/>
      <c r="Y1589" s="111"/>
      <c r="Z1589" s="111"/>
      <c r="AA1589" s="111"/>
      <c r="AB1589" s="111"/>
      <c r="AC1589" s="111"/>
      <c r="AD1589" s="111"/>
      <c r="AE1589" s="8"/>
      <c r="AG1589" s="483">
        <f t="shared" si="684"/>
        <v>0</v>
      </c>
      <c r="AH1589" s="484">
        <f t="shared" si="685"/>
        <v>0</v>
      </c>
      <c r="AI1589" s="485">
        <f t="shared" si="686"/>
        <v>0</v>
      </c>
      <c r="AJ1589" s="486">
        <f t="shared" si="687"/>
        <v>0</v>
      </c>
      <c r="AK1589" s="483">
        <f t="shared" si="688"/>
        <v>0</v>
      </c>
      <c r="AL1589" s="484">
        <f t="shared" si="689"/>
        <v>0</v>
      </c>
      <c r="AM1589" s="485">
        <f t="shared" si="690"/>
        <v>0</v>
      </c>
      <c r="AN1589" s="486">
        <f t="shared" si="691"/>
        <v>0</v>
      </c>
      <c r="AO1589" s="483">
        <f t="shared" si="692"/>
        <v>0</v>
      </c>
      <c r="AP1589" s="484">
        <f t="shared" si="693"/>
        <v>0</v>
      </c>
      <c r="AQ1589" s="485">
        <f t="shared" si="694"/>
        <v>0</v>
      </c>
      <c r="AR1589" s="486">
        <f t="shared" si="695"/>
        <v>0</v>
      </c>
    </row>
    <row r="1590" spans="1:44" ht="15" customHeight="1">
      <c r="A1590" s="6"/>
      <c r="B1590" s="5"/>
      <c r="C1590" s="85" t="s">
        <v>116</v>
      </c>
      <c r="D1590" s="732" t="str">
        <f>IF(CNGE_2024_M1_Secc1_Sub1!$D70="","",CNGE_2024_M1_Secc1_Sub1!$D70)</f>
        <v>INSTITUTO TECNOLOGICO SUPERIOR DE PANUCO</v>
      </c>
      <c r="E1590" s="733"/>
      <c r="F1590" s="733"/>
      <c r="G1590" s="733"/>
      <c r="H1590" s="733"/>
      <c r="I1590" s="733"/>
      <c r="J1590" s="733"/>
      <c r="K1590" s="733"/>
      <c r="L1590" s="733"/>
      <c r="M1590" s="733"/>
      <c r="N1590" s="733"/>
      <c r="O1590" s="734"/>
      <c r="P1590" s="111"/>
      <c r="Q1590" s="111"/>
      <c r="R1590" s="111"/>
      <c r="S1590" s="111"/>
      <c r="T1590" s="111"/>
      <c r="U1590" s="111"/>
      <c r="V1590" s="111"/>
      <c r="W1590" s="111"/>
      <c r="X1590" s="111"/>
      <c r="Y1590" s="111"/>
      <c r="Z1590" s="111"/>
      <c r="AA1590" s="111"/>
      <c r="AB1590" s="111"/>
      <c r="AC1590" s="111"/>
      <c r="AD1590" s="111"/>
      <c r="AE1590" s="8"/>
      <c r="AG1590" s="483">
        <f t="shared" si="684"/>
        <v>0</v>
      </c>
      <c r="AH1590" s="484">
        <f t="shared" si="685"/>
        <v>0</v>
      </c>
      <c r="AI1590" s="485">
        <f t="shared" si="686"/>
        <v>0</v>
      </c>
      <c r="AJ1590" s="486">
        <f t="shared" si="687"/>
        <v>0</v>
      </c>
      <c r="AK1590" s="483">
        <f t="shared" si="688"/>
        <v>0</v>
      </c>
      <c r="AL1590" s="484">
        <f t="shared" si="689"/>
        <v>0</v>
      </c>
      <c r="AM1590" s="485">
        <f t="shared" si="690"/>
        <v>0</v>
      </c>
      <c r="AN1590" s="486">
        <f t="shared" si="691"/>
        <v>0</v>
      </c>
      <c r="AO1590" s="483">
        <f t="shared" si="692"/>
        <v>0</v>
      </c>
      <c r="AP1590" s="484">
        <f t="shared" si="693"/>
        <v>0</v>
      </c>
      <c r="AQ1590" s="485">
        <f t="shared" si="694"/>
        <v>0</v>
      </c>
      <c r="AR1590" s="486">
        <f t="shared" si="695"/>
        <v>0</v>
      </c>
    </row>
    <row r="1591" spans="1:44" ht="15" customHeight="1">
      <c r="A1591" s="6"/>
      <c r="B1591" s="5"/>
      <c r="C1591" s="85" t="s">
        <v>117</v>
      </c>
      <c r="D1591" s="732" t="str">
        <f>IF(CNGE_2024_M1_Secc1_Sub1!$D71="","",CNGE_2024_M1_Secc1_Sub1!$D71)</f>
        <v>INSTITUTO TECNOLOGICO SUPERIOR DE POZA RICA</v>
      </c>
      <c r="E1591" s="733"/>
      <c r="F1591" s="733"/>
      <c r="G1591" s="733"/>
      <c r="H1591" s="733"/>
      <c r="I1591" s="733"/>
      <c r="J1591" s="733"/>
      <c r="K1591" s="733"/>
      <c r="L1591" s="733"/>
      <c r="M1591" s="733"/>
      <c r="N1591" s="733"/>
      <c r="O1591" s="734"/>
      <c r="P1591" s="111"/>
      <c r="Q1591" s="111"/>
      <c r="R1591" s="111"/>
      <c r="S1591" s="111"/>
      <c r="T1591" s="111"/>
      <c r="U1591" s="111"/>
      <c r="V1591" s="111"/>
      <c r="W1591" s="111"/>
      <c r="X1591" s="111"/>
      <c r="Y1591" s="111"/>
      <c r="Z1591" s="111"/>
      <c r="AA1591" s="111"/>
      <c r="AB1591" s="111"/>
      <c r="AC1591" s="111"/>
      <c r="AD1591" s="111"/>
      <c r="AE1591" s="8"/>
      <c r="AG1591" s="483">
        <f t="shared" si="684"/>
        <v>0</v>
      </c>
      <c r="AH1591" s="484">
        <f t="shared" si="685"/>
        <v>0</v>
      </c>
      <c r="AI1591" s="485">
        <f t="shared" si="686"/>
        <v>0</v>
      </c>
      <c r="AJ1591" s="486">
        <f t="shared" si="687"/>
        <v>0</v>
      </c>
      <c r="AK1591" s="483">
        <f t="shared" si="688"/>
        <v>0</v>
      </c>
      <c r="AL1591" s="484">
        <f t="shared" si="689"/>
        <v>0</v>
      </c>
      <c r="AM1591" s="485">
        <f t="shared" si="690"/>
        <v>0</v>
      </c>
      <c r="AN1591" s="486">
        <f t="shared" si="691"/>
        <v>0</v>
      </c>
      <c r="AO1591" s="483">
        <f t="shared" si="692"/>
        <v>0</v>
      </c>
      <c r="AP1591" s="484">
        <f t="shared" si="693"/>
        <v>0</v>
      </c>
      <c r="AQ1591" s="485">
        <f t="shared" si="694"/>
        <v>0</v>
      </c>
      <c r="AR1591" s="486">
        <f t="shared" si="695"/>
        <v>0</v>
      </c>
    </row>
    <row r="1592" spans="1:44" ht="15" customHeight="1">
      <c r="A1592" s="6"/>
      <c r="B1592" s="5"/>
      <c r="C1592" s="85" t="s">
        <v>118</v>
      </c>
      <c r="D1592" s="732" t="str">
        <f>IF(CNGE_2024_M1_Secc1_Sub1!$D72="","",CNGE_2024_M1_Secc1_Sub1!$D72)</f>
        <v>INSTITUTO TECNOLOGICO SUPERIOR DE XALAPA</v>
      </c>
      <c r="E1592" s="733"/>
      <c r="F1592" s="733"/>
      <c r="G1592" s="733"/>
      <c r="H1592" s="733"/>
      <c r="I1592" s="733"/>
      <c r="J1592" s="733"/>
      <c r="K1592" s="733"/>
      <c r="L1592" s="733"/>
      <c r="M1592" s="733"/>
      <c r="N1592" s="733"/>
      <c r="O1592" s="734"/>
      <c r="P1592" s="111"/>
      <c r="Q1592" s="111"/>
      <c r="R1592" s="111"/>
      <c r="S1592" s="111"/>
      <c r="T1592" s="111"/>
      <c r="U1592" s="111"/>
      <c r="V1592" s="111"/>
      <c r="W1592" s="111"/>
      <c r="X1592" s="111"/>
      <c r="Y1592" s="111"/>
      <c r="Z1592" s="111"/>
      <c r="AA1592" s="111"/>
      <c r="AB1592" s="111"/>
      <c r="AC1592" s="111"/>
      <c r="AD1592" s="111"/>
      <c r="AE1592" s="8"/>
      <c r="AG1592" s="483">
        <f t="shared" si="684"/>
        <v>0</v>
      </c>
      <c r="AH1592" s="484">
        <f t="shared" si="685"/>
        <v>0</v>
      </c>
      <c r="AI1592" s="485">
        <f t="shared" si="686"/>
        <v>0</v>
      </c>
      <c r="AJ1592" s="486">
        <f t="shared" si="687"/>
        <v>0</v>
      </c>
      <c r="AK1592" s="483">
        <f t="shared" si="688"/>
        <v>0</v>
      </c>
      <c r="AL1592" s="484">
        <f t="shared" si="689"/>
        <v>0</v>
      </c>
      <c r="AM1592" s="485">
        <f t="shared" si="690"/>
        <v>0</v>
      </c>
      <c r="AN1592" s="486">
        <f t="shared" si="691"/>
        <v>0</v>
      </c>
      <c r="AO1592" s="483">
        <f t="shared" si="692"/>
        <v>0</v>
      </c>
      <c r="AP1592" s="484">
        <f t="shared" si="693"/>
        <v>0</v>
      </c>
      <c r="AQ1592" s="485">
        <f t="shared" si="694"/>
        <v>0</v>
      </c>
      <c r="AR1592" s="486">
        <f t="shared" si="695"/>
        <v>0</v>
      </c>
    </row>
    <row r="1593" spans="1:44" ht="15" customHeight="1">
      <c r="A1593" s="6"/>
      <c r="B1593" s="5"/>
      <c r="C1593" s="85" t="s">
        <v>119</v>
      </c>
      <c r="D1593" s="732" t="str">
        <f>IF(CNGE_2024_M1_Secc1_Sub1!$D73="","",CNGE_2024_M1_Secc1_Sub1!$D73)</f>
        <v>INSTITUTO TECNOLOGICO SUPERIOR DE COATZACOALCOS</v>
      </c>
      <c r="E1593" s="733"/>
      <c r="F1593" s="733"/>
      <c r="G1593" s="733"/>
      <c r="H1593" s="733"/>
      <c r="I1593" s="733"/>
      <c r="J1593" s="733"/>
      <c r="K1593" s="733"/>
      <c r="L1593" s="733"/>
      <c r="M1593" s="733"/>
      <c r="N1593" s="733"/>
      <c r="O1593" s="734"/>
      <c r="P1593" s="111"/>
      <c r="Q1593" s="111"/>
      <c r="R1593" s="111"/>
      <c r="S1593" s="111"/>
      <c r="T1593" s="111"/>
      <c r="U1593" s="111"/>
      <c r="V1593" s="111"/>
      <c r="W1593" s="111"/>
      <c r="X1593" s="111"/>
      <c r="Y1593" s="111"/>
      <c r="Z1593" s="111"/>
      <c r="AA1593" s="111"/>
      <c r="AB1593" s="111"/>
      <c r="AC1593" s="111"/>
      <c r="AD1593" s="111"/>
      <c r="AE1593" s="8"/>
      <c r="AG1593" s="483">
        <f t="shared" si="684"/>
        <v>0</v>
      </c>
      <c r="AH1593" s="484">
        <f t="shared" si="685"/>
        <v>0</v>
      </c>
      <c r="AI1593" s="485">
        <f t="shared" si="686"/>
        <v>0</v>
      </c>
      <c r="AJ1593" s="486">
        <f t="shared" si="687"/>
        <v>0</v>
      </c>
      <c r="AK1593" s="483">
        <f t="shared" si="688"/>
        <v>0</v>
      </c>
      <c r="AL1593" s="484">
        <f t="shared" si="689"/>
        <v>0</v>
      </c>
      <c r="AM1593" s="485">
        <f t="shared" si="690"/>
        <v>0</v>
      </c>
      <c r="AN1593" s="486">
        <f t="shared" si="691"/>
        <v>0</v>
      </c>
      <c r="AO1593" s="483">
        <f t="shared" si="692"/>
        <v>0</v>
      </c>
      <c r="AP1593" s="484">
        <f t="shared" si="693"/>
        <v>0</v>
      </c>
      <c r="AQ1593" s="485">
        <f t="shared" si="694"/>
        <v>0</v>
      </c>
      <c r="AR1593" s="486">
        <f t="shared" si="695"/>
        <v>0</v>
      </c>
    </row>
    <row r="1594" spans="1:44" ht="15" customHeight="1">
      <c r="A1594" s="6"/>
      <c r="B1594" s="5"/>
      <c r="C1594" s="85" t="s">
        <v>120</v>
      </c>
      <c r="D1594" s="732" t="str">
        <f>IF(CNGE_2024_M1_Secc1_Sub1!$D74="","",CNGE_2024_M1_Secc1_Sub1!$D74)</f>
        <v>INSTITUTO TECNOLOGICO SUPERIOR DE TIERRA BLANCA</v>
      </c>
      <c r="E1594" s="733"/>
      <c r="F1594" s="733"/>
      <c r="G1594" s="733"/>
      <c r="H1594" s="733"/>
      <c r="I1594" s="733"/>
      <c r="J1594" s="733"/>
      <c r="K1594" s="733"/>
      <c r="L1594" s="733"/>
      <c r="M1594" s="733"/>
      <c r="N1594" s="733"/>
      <c r="O1594" s="734"/>
      <c r="P1594" s="111"/>
      <c r="Q1594" s="111"/>
      <c r="R1594" s="111"/>
      <c r="S1594" s="111"/>
      <c r="T1594" s="111"/>
      <c r="U1594" s="111"/>
      <c r="V1594" s="111"/>
      <c r="W1594" s="111"/>
      <c r="X1594" s="111"/>
      <c r="Y1594" s="111"/>
      <c r="Z1594" s="111"/>
      <c r="AA1594" s="111"/>
      <c r="AB1594" s="111"/>
      <c r="AC1594" s="111"/>
      <c r="AD1594" s="111"/>
      <c r="AE1594" s="8"/>
      <c r="AG1594" s="483">
        <f t="shared" si="684"/>
        <v>0</v>
      </c>
      <c r="AH1594" s="484">
        <f t="shared" si="685"/>
        <v>0</v>
      </c>
      <c r="AI1594" s="485">
        <f t="shared" si="686"/>
        <v>0</v>
      </c>
      <c r="AJ1594" s="486">
        <f t="shared" si="687"/>
        <v>0</v>
      </c>
      <c r="AK1594" s="483">
        <f t="shared" si="688"/>
        <v>0</v>
      </c>
      <c r="AL1594" s="484">
        <f t="shared" si="689"/>
        <v>0</v>
      </c>
      <c r="AM1594" s="485">
        <f t="shared" si="690"/>
        <v>0</v>
      </c>
      <c r="AN1594" s="486">
        <f t="shared" si="691"/>
        <v>0</v>
      </c>
      <c r="AO1594" s="483">
        <f t="shared" si="692"/>
        <v>0</v>
      </c>
      <c r="AP1594" s="484">
        <f t="shared" si="693"/>
        <v>0</v>
      </c>
      <c r="AQ1594" s="485">
        <f t="shared" si="694"/>
        <v>0</v>
      </c>
      <c r="AR1594" s="486">
        <f t="shared" si="695"/>
        <v>0</v>
      </c>
    </row>
    <row r="1595" spans="1:44" ht="15" customHeight="1">
      <c r="A1595" s="6"/>
      <c r="B1595" s="5"/>
      <c r="C1595" s="85" t="s">
        <v>121</v>
      </c>
      <c r="D1595" s="732" t="str">
        <f>IF(CNGE_2024_M1_Secc1_Sub1!$D75="","",CNGE_2024_M1_Secc1_Sub1!$D75)</f>
        <v>INSTITUTO TECNOLOGICO SUPERIOR DE ALAMO</v>
      </c>
      <c r="E1595" s="733"/>
      <c r="F1595" s="733"/>
      <c r="G1595" s="733"/>
      <c r="H1595" s="733"/>
      <c r="I1595" s="733"/>
      <c r="J1595" s="733"/>
      <c r="K1595" s="733"/>
      <c r="L1595" s="733"/>
      <c r="M1595" s="733"/>
      <c r="N1595" s="733"/>
      <c r="O1595" s="734"/>
      <c r="P1595" s="111"/>
      <c r="Q1595" s="111"/>
      <c r="R1595" s="111"/>
      <c r="S1595" s="111"/>
      <c r="T1595" s="111"/>
      <c r="U1595" s="111"/>
      <c r="V1595" s="111"/>
      <c r="W1595" s="111"/>
      <c r="X1595" s="111"/>
      <c r="Y1595" s="111"/>
      <c r="Z1595" s="111"/>
      <c r="AA1595" s="111"/>
      <c r="AB1595" s="111"/>
      <c r="AC1595" s="111"/>
      <c r="AD1595" s="111"/>
      <c r="AE1595" s="8"/>
      <c r="AG1595" s="483">
        <f t="shared" si="684"/>
        <v>0</v>
      </c>
      <c r="AH1595" s="484">
        <f t="shared" si="685"/>
        <v>0</v>
      </c>
      <c r="AI1595" s="485">
        <f t="shared" si="686"/>
        <v>0</v>
      </c>
      <c r="AJ1595" s="486">
        <f t="shared" si="687"/>
        <v>0</v>
      </c>
      <c r="AK1595" s="483">
        <f t="shared" si="688"/>
        <v>0</v>
      </c>
      <c r="AL1595" s="484">
        <f t="shared" si="689"/>
        <v>0</v>
      </c>
      <c r="AM1595" s="485">
        <f t="shared" si="690"/>
        <v>0</v>
      </c>
      <c r="AN1595" s="486">
        <f t="shared" si="691"/>
        <v>0</v>
      </c>
      <c r="AO1595" s="483">
        <f t="shared" si="692"/>
        <v>0</v>
      </c>
      <c r="AP1595" s="484">
        <f t="shared" si="693"/>
        <v>0</v>
      </c>
      <c r="AQ1595" s="485">
        <f t="shared" si="694"/>
        <v>0</v>
      </c>
      <c r="AR1595" s="486">
        <f t="shared" si="695"/>
        <v>0</v>
      </c>
    </row>
    <row r="1596" spans="1:44" ht="15" customHeight="1">
      <c r="A1596" s="6"/>
      <c r="B1596" s="5"/>
      <c r="C1596" s="85" t="s">
        <v>122</v>
      </c>
      <c r="D1596" s="732" t="str">
        <f>IF(CNGE_2024_M1_Secc1_Sub1!$D76="","",CNGE_2024_M1_Secc1_Sub1!$D76)</f>
        <v>INSTITUTO TECNOLOGICO SUPERIOR DE ACAYUCAN</v>
      </c>
      <c r="E1596" s="733"/>
      <c r="F1596" s="733"/>
      <c r="G1596" s="733"/>
      <c r="H1596" s="733"/>
      <c r="I1596" s="733"/>
      <c r="J1596" s="733"/>
      <c r="K1596" s="733"/>
      <c r="L1596" s="733"/>
      <c r="M1596" s="733"/>
      <c r="N1596" s="733"/>
      <c r="O1596" s="734"/>
      <c r="P1596" s="111"/>
      <c r="Q1596" s="111"/>
      <c r="R1596" s="111"/>
      <c r="S1596" s="111"/>
      <c r="T1596" s="111"/>
      <c r="U1596" s="111"/>
      <c r="V1596" s="111"/>
      <c r="W1596" s="111"/>
      <c r="X1596" s="111"/>
      <c r="Y1596" s="111"/>
      <c r="Z1596" s="111"/>
      <c r="AA1596" s="111"/>
      <c r="AB1596" s="111"/>
      <c r="AC1596" s="111"/>
      <c r="AD1596" s="111"/>
      <c r="AE1596" s="8"/>
      <c r="AG1596" s="483">
        <f t="shared" si="684"/>
        <v>0</v>
      </c>
      <c r="AH1596" s="484">
        <f t="shared" si="685"/>
        <v>0</v>
      </c>
      <c r="AI1596" s="485">
        <f t="shared" si="686"/>
        <v>0</v>
      </c>
      <c r="AJ1596" s="486">
        <f t="shared" si="687"/>
        <v>0</v>
      </c>
      <c r="AK1596" s="483">
        <f t="shared" si="688"/>
        <v>0</v>
      </c>
      <c r="AL1596" s="484">
        <f t="shared" si="689"/>
        <v>0</v>
      </c>
      <c r="AM1596" s="485">
        <f t="shared" si="690"/>
        <v>0</v>
      </c>
      <c r="AN1596" s="486">
        <f t="shared" si="691"/>
        <v>0</v>
      </c>
      <c r="AO1596" s="483">
        <f t="shared" si="692"/>
        <v>0</v>
      </c>
      <c r="AP1596" s="484">
        <f t="shared" si="693"/>
        <v>0</v>
      </c>
      <c r="AQ1596" s="485">
        <f t="shared" si="694"/>
        <v>0</v>
      </c>
      <c r="AR1596" s="486">
        <f t="shared" si="695"/>
        <v>0</v>
      </c>
    </row>
    <row r="1597" spans="1:44" ht="15" customHeight="1">
      <c r="A1597" s="6"/>
      <c r="B1597" s="5"/>
      <c r="C1597" s="85" t="s">
        <v>140</v>
      </c>
      <c r="D1597" s="732" t="str">
        <f>IF(CNGE_2024_M1_Secc1_Sub1!$D77="","",CNGE_2024_M1_Secc1_Sub1!$D77)</f>
        <v>INSTITUTO TECNOLOGICO SUPERIOR DE LAS CHOAPAS</v>
      </c>
      <c r="E1597" s="733"/>
      <c r="F1597" s="733"/>
      <c r="G1597" s="733"/>
      <c r="H1597" s="733"/>
      <c r="I1597" s="733"/>
      <c r="J1597" s="733"/>
      <c r="K1597" s="733"/>
      <c r="L1597" s="733"/>
      <c r="M1597" s="733"/>
      <c r="N1597" s="733"/>
      <c r="O1597" s="734"/>
      <c r="P1597" s="111"/>
      <c r="Q1597" s="111"/>
      <c r="R1597" s="111"/>
      <c r="S1597" s="111"/>
      <c r="T1597" s="111"/>
      <c r="U1597" s="111"/>
      <c r="V1597" s="111"/>
      <c r="W1597" s="111"/>
      <c r="X1597" s="111"/>
      <c r="Y1597" s="111"/>
      <c r="Z1597" s="111"/>
      <c r="AA1597" s="111"/>
      <c r="AB1597" s="111"/>
      <c r="AC1597" s="111"/>
      <c r="AD1597" s="111"/>
      <c r="AE1597" s="8"/>
      <c r="AG1597" s="483">
        <f t="shared" si="684"/>
        <v>0</v>
      </c>
      <c r="AH1597" s="484">
        <f t="shared" si="685"/>
        <v>0</v>
      </c>
      <c r="AI1597" s="485">
        <f t="shared" si="686"/>
        <v>0</v>
      </c>
      <c r="AJ1597" s="486">
        <f t="shared" si="687"/>
        <v>0</v>
      </c>
      <c r="AK1597" s="483">
        <f t="shared" si="688"/>
        <v>0</v>
      </c>
      <c r="AL1597" s="484">
        <f t="shared" si="689"/>
        <v>0</v>
      </c>
      <c r="AM1597" s="485">
        <f t="shared" si="690"/>
        <v>0</v>
      </c>
      <c r="AN1597" s="486">
        <f t="shared" si="691"/>
        <v>0</v>
      </c>
      <c r="AO1597" s="483">
        <f t="shared" si="692"/>
        <v>0</v>
      </c>
      <c r="AP1597" s="484">
        <f t="shared" si="693"/>
        <v>0</v>
      </c>
      <c r="AQ1597" s="485">
        <f t="shared" si="694"/>
        <v>0</v>
      </c>
      <c r="AR1597" s="486">
        <f t="shared" si="695"/>
        <v>0</v>
      </c>
    </row>
    <row r="1598" spans="1:44" ht="15" customHeight="1">
      <c r="A1598" s="6"/>
      <c r="B1598" s="5"/>
      <c r="C1598" s="85" t="s">
        <v>141</v>
      </c>
      <c r="D1598" s="732" t="str">
        <f>IF(CNGE_2024_M1_Secc1_Sub1!$D78="","",CNGE_2024_M1_Secc1_Sub1!$D78)</f>
        <v>INSTITUTO TECNOLOGICO SUPERIOR DE HUATUSCO</v>
      </c>
      <c r="E1598" s="733"/>
      <c r="F1598" s="733"/>
      <c r="G1598" s="733"/>
      <c r="H1598" s="733"/>
      <c r="I1598" s="733"/>
      <c r="J1598" s="733"/>
      <c r="K1598" s="733"/>
      <c r="L1598" s="733"/>
      <c r="M1598" s="733"/>
      <c r="N1598" s="733"/>
      <c r="O1598" s="734"/>
      <c r="P1598" s="111"/>
      <c r="Q1598" s="111"/>
      <c r="R1598" s="111"/>
      <c r="S1598" s="111"/>
      <c r="T1598" s="111"/>
      <c r="U1598" s="111"/>
      <c r="V1598" s="111"/>
      <c r="W1598" s="111"/>
      <c r="X1598" s="111"/>
      <c r="Y1598" s="111"/>
      <c r="Z1598" s="111"/>
      <c r="AA1598" s="111"/>
      <c r="AB1598" s="111"/>
      <c r="AC1598" s="111"/>
      <c r="AD1598" s="111"/>
      <c r="AE1598" s="8"/>
      <c r="AG1598" s="483">
        <f t="shared" si="684"/>
        <v>0</v>
      </c>
      <c r="AH1598" s="484">
        <f t="shared" si="685"/>
        <v>0</v>
      </c>
      <c r="AI1598" s="485">
        <f t="shared" si="686"/>
        <v>0</v>
      </c>
      <c r="AJ1598" s="486">
        <f t="shared" si="687"/>
        <v>0</v>
      </c>
      <c r="AK1598" s="483">
        <f t="shared" si="688"/>
        <v>0</v>
      </c>
      <c r="AL1598" s="484">
        <f t="shared" si="689"/>
        <v>0</v>
      </c>
      <c r="AM1598" s="485">
        <f t="shared" si="690"/>
        <v>0</v>
      </c>
      <c r="AN1598" s="486">
        <f t="shared" si="691"/>
        <v>0</v>
      </c>
      <c r="AO1598" s="483">
        <f t="shared" si="692"/>
        <v>0</v>
      </c>
      <c r="AP1598" s="484">
        <f t="shared" si="693"/>
        <v>0</v>
      </c>
      <c r="AQ1598" s="485">
        <f t="shared" si="694"/>
        <v>0</v>
      </c>
      <c r="AR1598" s="486">
        <f t="shared" si="695"/>
        <v>0</v>
      </c>
    </row>
    <row r="1599" spans="1:44" ht="15" customHeight="1">
      <c r="A1599" s="6"/>
      <c r="B1599" s="5"/>
      <c r="C1599" s="85" t="s">
        <v>142</v>
      </c>
      <c r="D1599" s="732" t="str">
        <f>IF(CNGE_2024_M1_Secc1_Sub1!$D79="","",CNGE_2024_M1_Secc1_Sub1!$D79)</f>
        <v>INSTITUTO TECNOLOGICO SUPERIOR DE ALVARADO</v>
      </c>
      <c r="E1599" s="733"/>
      <c r="F1599" s="733"/>
      <c r="G1599" s="733"/>
      <c r="H1599" s="733"/>
      <c r="I1599" s="733"/>
      <c r="J1599" s="733"/>
      <c r="K1599" s="733"/>
      <c r="L1599" s="733"/>
      <c r="M1599" s="733"/>
      <c r="N1599" s="733"/>
      <c r="O1599" s="734"/>
      <c r="P1599" s="111"/>
      <c r="Q1599" s="111"/>
      <c r="R1599" s="111"/>
      <c r="S1599" s="111"/>
      <c r="T1599" s="111"/>
      <c r="U1599" s="111"/>
      <c r="V1599" s="111"/>
      <c r="W1599" s="111"/>
      <c r="X1599" s="111"/>
      <c r="Y1599" s="111"/>
      <c r="Z1599" s="111"/>
      <c r="AA1599" s="111"/>
      <c r="AB1599" s="111"/>
      <c r="AC1599" s="111"/>
      <c r="AD1599" s="111"/>
      <c r="AE1599" s="8"/>
      <c r="AG1599" s="483">
        <f t="shared" si="684"/>
        <v>0</v>
      </c>
      <c r="AH1599" s="484">
        <f t="shared" si="685"/>
        <v>0</v>
      </c>
      <c r="AI1599" s="485">
        <f t="shared" si="686"/>
        <v>0</v>
      </c>
      <c r="AJ1599" s="486">
        <f t="shared" si="687"/>
        <v>0</v>
      </c>
      <c r="AK1599" s="483">
        <f t="shared" si="688"/>
        <v>0</v>
      </c>
      <c r="AL1599" s="484">
        <f t="shared" si="689"/>
        <v>0</v>
      </c>
      <c r="AM1599" s="485">
        <f t="shared" si="690"/>
        <v>0</v>
      </c>
      <c r="AN1599" s="486">
        <f t="shared" si="691"/>
        <v>0</v>
      </c>
      <c r="AO1599" s="483">
        <f t="shared" si="692"/>
        <v>0</v>
      </c>
      <c r="AP1599" s="484">
        <f t="shared" si="693"/>
        <v>0</v>
      </c>
      <c r="AQ1599" s="485">
        <f t="shared" si="694"/>
        <v>0</v>
      </c>
      <c r="AR1599" s="486">
        <f t="shared" si="695"/>
        <v>0</v>
      </c>
    </row>
    <row r="1600" spans="1:44" ht="15" customHeight="1">
      <c r="A1600" s="6"/>
      <c r="B1600" s="5"/>
      <c r="C1600" s="85" t="s">
        <v>143</v>
      </c>
      <c r="D1600" s="732" t="str">
        <f>IF(CNGE_2024_M1_Secc1_Sub1!$D80="","",CNGE_2024_M1_Secc1_Sub1!$D80)</f>
        <v>INSTITUTO TECNOLOGICO SUPERIOR DE PEROTE</v>
      </c>
      <c r="E1600" s="733"/>
      <c r="F1600" s="733"/>
      <c r="G1600" s="733"/>
      <c r="H1600" s="733"/>
      <c r="I1600" s="733"/>
      <c r="J1600" s="733"/>
      <c r="K1600" s="733"/>
      <c r="L1600" s="733"/>
      <c r="M1600" s="733"/>
      <c r="N1600" s="733"/>
      <c r="O1600" s="734"/>
      <c r="P1600" s="111"/>
      <c r="Q1600" s="111"/>
      <c r="R1600" s="111"/>
      <c r="S1600" s="111"/>
      <c r="T1600" s="111"/>
      <c r="U1600" s="111"/>
      <c r="V1600" s="111"/>
      <c r="W1600" s="111"/>
      <c r="X1600" s="111"/>
      <c r="Y1600" s="111"/>
      <c r="Z1600" s="111"/>
      <c r="AA1600" s="111"/>
      <c r="AB1600" s="111"/>
      <c r="AC1600" s="111"/>
      <c r="AD1600" s="111"/>
      <c r="AE1600" s="8"/>
      <c r="AG1600" s="483">
        <f t="shared" si="684"/>
        <v>0</v>
      </c>
      <c r="AH1600" s="484">
        <f t="shared" si="685"/>
        <v>0</v>
      </c>
      <c r="AI1600" s="485">
        <f t="shared" si="686"/>
        <v>0</v>
      </c>
      <c r="AJ1600" s="486">
        <f t="shared" si="687"/>
        <v>0</v>
      </c>
      <c r="AK1600" s="483">
        <f t="shared" si="688"/>
        <v>0</v>
      </c>
      <c r="AL1600" s="484">
        <f t="shared" si="689"/>
        <v>0</v>
      </c>
      <c r="AM1600" s="485">
        <f t="shared" si="690"/>
        <v>0</v>
      </c>
      <c r="AN1600" s="486">
        <f t="shared" si="691"/>
        <v>0</v>
      </c>
      <c r="AO1600" s="483">
        <f t="shared" si="692"/>
        <v>0</v>
      </c>
      <c r="AP1600" s="484">
        <f t="shared" si="693"/>
        <v>0</v>
      </c>
      <c r="AQ1600" s="485">
        <f t="shared" si="694"/>
        <v>0</v>
      </c>
      <c r="AR1600" s="486">
        <f t="shared" si="695"/>
        <v>0</v>
      </c>
    </row>
    <row r="1601" spans="1:44" ht="15" customHeight="1">
      <c r="A1601" s="6"/>
      <c r="B1601" s="5"/>
      <c r="C1601" s="85" t="s">
        <v>144</v>
      </c>
      <c r="D1601" s="732" t="str">
        <f>IF(CNGE_2024_M1_Secc1_Sub1!$D81="","",CNGE_2024_M1_Secc1_Sub1!$D81)</f>
        <v>INSTITUTO TECNOLOGICO SUPERIOR DE ZONGOLICA</v>
      </c>
      <c r="E1601" s="733"/>
      <c r="F1601" s="733"/>
      <c r="G1601" s="733"/>
      <c r="H1601" s="733"/>
      <c r="I1601" s="733"/>
      <c r="J1601" s="733"/>
      <c r="K1601" s="733"/>
      <c r="L1601" s="733"/>
      <c r="M1601" s="733"/>
      <c r="N1601" s="733"/>
      <c r="O1601" s="734"/>
      <c r="P1601" s="111"/>
      <c r="Q1601" s="111"/>
      <c r="R1601" s="111"/>
      <c r="S1601" s="111"/>
      <c r="T1601" s="111"/>
      <c r="U1601" s="111"/>
      <c r="V1601" s="111"/>
      <c r="W1601" s="111"/>
      <c r="X1601" s="111"/>
      <c r="Y1601" s="111"/>
      <c r="Z1601" s="111"/>
      <c r="AA1601" s="111"/>
      <c r="AB1601" s="111"/>
      <c r="AC1601" s="111"/>
      <c r="AD1601" s="111"/>
      <c r="AE1601" s="8"/>
      <c r="AG1601" s="483">
        <f t="shared" si="684"/>
        <v>0</v>
      </c>
      <c r="AH1601" s="484">
        <f t="shared" si="685"/>
        <v>0</v>
      </c>
      <c r="AI1601" s="485">
        <f t="shared" si="686"/>
        <v>0</v>
      </c>
      <c r="AJ1601" s="486">
        <f t="shared" si="687"/>
        <v>0</v>
      </c>
      <c r="AK1601" s="483">
        <f t="shared" si="688"/>
        <v>0</v>
      </c>
      <c r="AL1601" s="484">
        <f t="shared" si="689"/>
        <v>0</v>
      </c>
      <c r="AM1601" s="485">
        <f t="shared" si="690"/>
        <v>0</v>
      </c>
      <c r="AN1601" s="486">
        <f t="shared" si="691"/>
        <v>0</v>
      </c>
      <c r="AO1601" s="483">
        <f t="shared" si="692"/>
        <v>0</v>
      </c>
      <c r="AP1601" s="484">
        <f t="shared" si="693"/>
        <v>0</v>
      </c>
      <c r="AQ1601" s="485">
        <f t="shared" si="694"/>
        <v>0</v>
      </c>
      <c r="AR1601" s="486">
        <f t="shared" si="695"/>
        <v>0</v>
      </c>
    </row>
    <row r="1602" spans="1:44" ht="15" customHeight="1">
      <c r="A1602" s="6"/>
      <c r="B1602" s="5"/>
      <c r="C1602" s="85" t="s">
        <v>145</v>
      </c>
      <c r="D1602" s="732" t="str">
        <f>IF(CNGE_2024_M1_Secc1_Sub1!$D82="","",CNGE_2024_M1_Secc1_Sub1!$D82)</f>
        <v>INSTITUTO TECNOLOGICO SUPERIOR DE NARANJOS</v>
      </c>
      <c r="E1602" s="733"/>
      <c r="F1602" s="733"/>
      <c r="G1602" s="733"/>
      <c r="H1602" s="733"/>
      <c r="I1602" s="733"/>
      <c r="J1602" s="733"/>
      <c r="K1602" s="733"/>
      <c r="L1602" s="733"/>
      <c r="M1602" s="733"/>
      <c r="N1602" s="733"/>
      <c r="O1602" s="734"/>
      <c r="P1602" s="111"/>
      <c r="Q1602" s="111"/>
      <c r="R1602" s="111"/>
      <c r="S1602" s="111"/>
      <c r="T1602" s="111"/>
      <c r="U1602" s="111"/>
      <c r="V1602" s="111"/>
      <c r="W1602" s="111"/>
      <c r="X1602" s="111"/>
      <c r="Y1602" s="111"/>
      <c r="Z1602" s="111"/>
      <c r="AA1602" s="111"/>
      <c r="AB1602" s="111"/>
      <c r="AC1602" s="111"/>
      <c r="AD1602" s="111"/>
      <c r="AE1602" s="8"/>
      <c r="AG1602" s="483">
        <f t="shared" si="684"/>
        <v>0</v>
      </c>
      <c r="AH1602" s="484">
        <f t="shared" si="685"/>
        <v>0</v>
      </c>
      <c r="AI1602" s="485">
        <f t="shared" si="686"/>
        <v>0</v>
      </c>
      <c r="AJ1602" s="486">
        <f t="shared" si="687"/>
        <v>0</v>
      </c>
      <c r="AK1602" s="483">
        <f t="shared" si="688"/>
        <v>0</v>
      </c>
      <c r="AL1602" s="484">
        <f t="shared" si="689"/>
        <v>0</v>
      </c>
      <c r="AM1602" s="485">
        <f t="shared" si="690"/>
        <v>0</v>
      </c>
      <c r="AN1602" s="486">
        <f t="shared" si="691"/>
        <v>0</v>
      </c>
      <c r="AO1602" s="483">
        <f t="shared" si="692"/>
        <v>0</v>
      </c>
      <c r="AP1602" s="484">
        <f t="shared" si="693"/>
        <v>0</v>
      </c>
      <c r="AQ1602" s="485">
        <f t="shared" si="694"/>
        <v>0</v>
      </c>
      <c r="AR1602" s="486">
        <f t="shared" si="695"/>
        <v>0</v>
      </c>
    </row>
    <row r="1603" spans="1:44" ht="15" customHeight="1">
      <c r="A1603" s="6"/>
      <c r="B1603" s="5"/>
      <c r="C1603" s="85" t="s">
        <v>146</v>
      </c>
      <c r="D1603" s="732" t="str">
        <f>IF(CNGE_2024_M1_Secc1_Sub1!$D83="","",CNGE_2024_M1_Secc1_Sub1!$D83)</f>
        <v>INSTITUTO TECNOLOGICO SUPERIOR DE CHICONTEPEC</v>
      </c>
      <c r="E1603" s="733"/>
      <c r="F1603" s="733"/>
      <c r="G1603" s="733"/>
      <c r="H1603" s="733"/>
      <c r="I1603" s="733"/>
      <c r="J1603" s="733"/>
      <c r="K1603" s="733"/>
      <c r="L1603" s="733"/>
      <c r="M1603" s="733"/>
      <c r="N1603" s="733"/>
      <c r="O1603" s="734"/>
      <c r="P1603" s="111"/>
      <c r="Q1603" s="111"/>
      <c r="R1603" s="111"/>
      <c r="S1603" s="111"/>
      <c r="T1603" s="111"/>
      <c r="U1603" s="111"/>
      <c r="V1603" s="111"/>
      <c r="W1603" s="111"/>
      <c r="X1603" s="111"/>
      <c r="Y1603" s="111"/>
      <c r="Z1603" s="111"/>
      <c r="AA1603" s="111"/>
      <c r="AB1603" s="111"/>
      <c r="AC1603" s="111"/>
      <c r="AD1603" s="111"/>
      <c r="AE1603" s="8"/>
      <c r="AG1603" s="483">
        <f t="shared" si="684"/>
        <v>0</v>
      </c>
      <c r="AH1603" s="484">
        <f t="shared" si="685"/>
        <v>0</v>
      </c>
      <c r="AI1603" s="485">
        <f t="shared" si="686"/>
        <v>0</v>
      </c>
      <c r="AJ1603" s="486">
        <f t="shared" si="687"/>
        <v>0</v>
      </c>
      <c r="AK1603" s="483">
        <f t="shared" si="688"/>
        <v>0</v>
      </c>
      <c r="AL1603" s="484">
        <f t="shared" si="689"/>
        <v>0</v>
      </c>
      <c r="AM1603" s="485">
        <f t="shared" si="690"/>
        <v>0</v>
      </c>
      <c r="AN1603" s="486">
        <f t="shared" si="691"/>
        <v>0</v>
      </c>
      <c r="AO1603" s="483">
        <f t="shared" si="692"/>
        <v>0</v>
      </c>
      <c r="AP1603" s="484">
        <f t="shared" si="693"/>
        <v>0</v>
      </c>
      <c r="AQ1603" s="485">
        <f t="shared" si="694"/>
        <v>0</v>
      </c>
      <c r="AR1603" s="486">
        <f t="shared" si="695"/>
        <v>0</v>
      </c>
    </row>
    <row r="1604" spans="1:44" ht="30" customHeight="1">
      <c r="A1604" s="6"/>
      <c r="B1604" s="5"/>
      <c r="C1604" s="85" t="s">
        <v>147</v>
      </c>
      <c r="D1604" s="732" t="str">
        <f>IF(CNGE_2024_M1_Secc1_Sub1!$D84="","",CNGE_2024_M1_Secc1_Sub1!$D84)</f>
        <v>INSTITUTO TECNOLOGICO SUPERIOR DE MARTINEZ DE LA TORRE</v>
      </c>
      <c r="E1604" s="733"/>
      <c r="F1604" s="733"/>
      <c r="G1604" s="733"/>
      <c r="H1604" s="733"/>
      <c r="I1604" s="733"/>
      <c r="J1604" s="733"/>
      <c r="K1604" s="733"/>
      <c r="L1604" s="733"/>
      <c r="M1604" s="733"/>
      <c r="N1604" s="733"/>
      <c r="O1604" s="734"/>
      <c r="P1604" s="111"/>
      <c r="Q1604" s="111"/>
      <c r="R1604" s="111"/>
      <c r="S1604" s="111"/>
      <c r="T1604" s="111"/>
      <c r="U1604" s="111"/>
      <c r="V1604" s="111"/>
      <c r="W1604" s="111"/>
      <c r="X1604" s="111"/>
      <c r="Y1604" s="111"/>
      <c r="Z1604" s="111"/>
      <c r="AA1604" s="111"/>
      <c r="AB1604" s="111"/>
      <c r="AC1604" s="111"/>
      <c r="AD1604" s="111"/>
      <c r="AE1604" s="8"/>
      <c r="AG1604" s="483">
        <f t="shared" si="684"/>
        <v>0</v>
      </c>
      <c r="AH1604" s="484">
        <f t="shared" si="685"/>
        <v>0</v>
      </c>
      <c r="AI1604" s="485">
        <f t="shared" si="686"/>
        <v>0</v>
      </c>
      <c r="AJ1604" s="486">
        <f t="shared" si="687"/>
        <v>0</v>
      </c>
      <c r="AK1604" s="483">
        <f t="shared" si="688"/>
        <v>0</v>
      </c>
      <c r="AL1604" s="484">
        <f t="shared" si="689"/>
        <v>0</v>
      </c>
      <c r="AM1604" s="485">
        <f t="shared" si="690"/>
        <v>0</v>
      </c>
      <c r="AN1604" s="486">
        <f t="shared" si="691"/>
        <v>0</v>
      </c>
      <c r="AO1604" s="483">
        <f t="shared" si="692"/>
        <v>0</v>
      </c>
      <c r="AP1604" s="484">
        <f t="shared" si="693"/>
        <v>0</v>
      </c>
      <c r="AQ1604" s="485">
        <f t="shared" si="694"/>
        <v>0</v>
      </c>
      <c r="AR1604" s="486">
        <f t="shared" si="695"/>
        <v>0</v>
      </c>
    </row>
    <row r="1605" spans="1:44" ht="15" customHeight="1">
      <c r="A1605" s="6"/>
      <c r="B1605" s="5"/>
      <c r="C1605" s="85" t="s">
        <v>148</v>
      </c>
      <c r="D1605" s="732" t="str">
        <f>IF(CNGE_2024_M1_Secc1_Sub1!$D85="","",CNGE_2024_M1_Secc1_Sub1!$D85)</f>
        <v>INSTITUTO TECNOLOGICO SUPERIOR DE JESUS CARRANZA</v>
      </c>
      <c r="E1605" s="733"/>
      <c r="F1605" s="733"/>
      <c r="G1605" s="733"/>
      <c r="H1605" s="733"/>
      <c r="I1605" s="733"/>
      <c r="J1605" s="733"/>
      <c r="K1605" s="733"/>
      <c r="L1605" s="733"/>
      <c r="M1605" s="733"/>
      <c r="N1605" s="733"/>
      <c r="O1605" s="734"/>
      <c r="P1605" s="111"/>
      <c r="Q1605" s="111"/>
      <c r="R1605" s="111"/>
      <c r="S1605" s="111"/>
      <c r="T1605" s="111"/>
      <c r="U1605" s="111"/>
      <c r="V1605" s="111"/>
      <c r="W1605" s="111"/>
      <c r="X1605" s="111"/>
      <c r="Y1605" s="111"/>
      <c r="Z1605" s="111"/>
      <c r="AA1605" s="111"/>
      <c r="AB1605" s="111"/>
      <c r="AC1605" s="111"/>
      <c r="AD1605" s="111"/>
      <c r="AE1605" s="8"/>
      <c r="AG1605" s="483">
        <f t="shared" si="684"/>
        <v>0</v>
      </c>
      <c r="AH1605" s="484">
        <f t="shared" si="685"/>
        <v>0</v>
      </c>
      <c r="AI1605" s="485">
        <f t="shared" si="686"/>
        <v>0</v>
      </c>
      <c r="AJ1605" s="486">
        <f t="shared" si="687"/>
        <v>0</v>
      </c>
      <c r="AK1605" s="483">
        <f t="shared" si="688"/>
        <v>0</v>
      </c>
      <c r="AL1605" s="484">
        <f t="shared" si="689"/>
        <v>0</v>
      </c>
      <c r="AM1605" s="485">
        <f t="shared" si="690"/>
        <v>0</v>
      </c>
      <c r="AN1605" s="486">
        <f t="shared" si="691"/>
        <v>0</v>
      </c>
      <c r="AO1605" s="483">
        <f t="shared" si="692"/>
        <v>0</v>
      </c>
      <c r="AP1605" s="484">
        <f t="shared" si="693"/>
        <v>0</v>
      </c>
      <c r="AQ1605" s="485">
        <f t="shared" si="694"/>
        <v>0</v>
      </c>
      <c r="AR1605" s="486">
        <f t="shared" si="695"/>
        <v>0</v>
      </c>
    </row>
    <row r="1606" spans="1:44" ht="15" customHeight="1">
      <c r="A1606" s="6"/>
      <c r="B1606" s="5"/>
      <c r="C1606" s="85" t="s">
        <v>149</v>
      </c>
      <c r="D1606" s="732" t="str">
        <f>IF(CNGE_2024_M1_Secc1_Sub1!$D86="","",CNGE_2024_M1_Secc1_Sub1!$D86)</f>
        <v>INSTITUTO TECNOLOGICO SUPERIOR DE RODRIGUEZ CLARA</v>
      </c>
      <c r="E1606" s="733"/>
      <c r="F1606" s="733"/>
      <c r="G1606" s="733"/>
      <c r="H1606" s="733"/>
      <c r="I1606" s="733"/>
      <c r="J1606" s="733"/>
      <c r="K1606" s="733"/>
      <c r="L1606" s="733"/>
      <c r="M1606" s="733"/>
      <c r="N1606" s="733"/>
      <c r="O1606" s="734"/>
      <c r="P1606" s="111"/>
      <c r="Q1606" s="111"/>
      <c r="R1606" s="111"/>
      <c r="S1606" s="111"/>
      <c r="T1606" s="111"/>
      <c r="U1606" s="111"/>
      <c r="V1606" s="111"/>
      <c r="W1606" s="111"/>
      <c r="X1606" s="111"/>
      <c r="Y1606" s="111"/>
      <c r="Z1606" s="111"/>
      <c r="AA1606" s="111"/>
      <c r="AB1606" s="111"/>
      <c r="AC1606" s="111"/>
      <c r="AD1606" s="111"/>
      <c r="AE1606" s="8"/>
      <c r="AG1606" s="483">
        <f t="shared" si="684"/>
        <v>0</v>
      </c>
      <c r="AH1606" s="484">
        <f t="shared" si="685"/>
        <v>0</v>
      </c>
      <c r="AI1606" s="485">
        <f t="shared" si="686"/>
        <v>0</v>
      </c>
      <c r="AJ1606" s="486">
        <f t="shared" si="687"/>
        <v>0</v>
      </c>
      <c r="AK1606" s="483">
        <f t="shared" si="688"/>
        <v>0</v>
      </c>
      <c r="AL1606" s="484">
        <f t="shared" si="689"/>
        <v>0</v>
      </c>
      <c r="AM1606" s="485">
        <f t="shared" si="690"/>
        <v>0</v>
      </c>
      <c r="AN1606" s="486">
        <f t="shared" si="691"/>
        <v>0</v>
      </c>
      <c r="AO1606" s="483">
        <f t="shared" si="692"/>
        <v>0</v>
      </c>
      <c r="AP1606" s="484">
        <f t="shared" si="693"/>
        <v>0</v>
      </c>
      <c r="AQ1606" s="485">
        <f t="shared" si="694"/>
        <v>0</v>
      </c>
      <c r="AR1606" s="486">
        <f t="shared" si="695"/>
        <v>0</v>
      </c>
    </row>
    <row r="1607" spans="1:44" ht="30" customHeight="1">
      <c r="A1607" s="6"/>
      <c r="B1607" s="5"/>
      <c r="C1607" s="85" t="s">
        <v>150</v>
      </c>
      <c r="D1607" s="732" t="str">
        <f>IF(CNGE_2024_M1_Secc1_Sub1!$D87="","",CNGE_2024_M1_Secc1_Sub1!$D87)</f>
        <v>INSTITUTO VERACRUZANO DE EDUCACION PARA LOS ADULTOS</v>
      </c>
      <c r="E1607" s="733"/>
      <c r="F1607" s="733"/>
      <c r="G1607" s="733"/>
      <c r="H1607" s="733"/>
      <c r="I1607" s="733"/>
      <c r="J1607" s="733"/>
      <c r="K1607" s="733"/>
      <c r="L1607" s="733"/>
      <c r="M1607" s="733"/>
      <c r="N1607" s="733"/>
      <c r="O1607" s="734"/>
      <c r="P1607" s="111"/>
      <c r="Q1607" s="111"/>
      <c r="R1607" s="111"/>
      <c r="S1607" s="111"/>
      <c r="T1607" s="111"/>
      <c r="U1607" s="111"/>
      <c r="V1607" s="111"/>
      <c r="W1607" s="111"/>
      <c r="X1607" s="111"/>
      <c r="Y1607" s="111"/>
      <c r="Z1607" s="111"/>
      <c r="AA1607" s="111"/>
      <c r="AB1607" s="111"/>
      <c r="AC1607" s="111"/>
      <c r="AD1607" s="111"/>
      <c r="AE1607" s="8"/>
      <c r="AG1607" s="483">
        <f t="shared" si="684"/>
        <v>0</v>
      </c>
      <c r="AH1607" s="484">
        <f t="shared" si="685"/>
        <v>0</v>
      </c>
      <c r="AI1607" s="485">
        <f t="shared" si="686"/>
        <v>0</v>
      </c>
      <c r="AJ1607" s="486">
        <f t="shared" si="687"/>
        <v>0</v>
      </c>
      <c r="AK1607" s="483">
        <f t="shared" si="688"/>
        <v>0</v>
      </c>
      <c r="AL1607" s="484">
        <f t="shared" si="689"/>
        <v>0</v>
      </c>
      <c r="AM1607" s="485">
        <f t="shared" si="690"/>
        <v>0</v>
      </c>
      <c r="AN1607" s="486">
        <f t="shared" si="691"/>
        <v>0</v>
      </c>
      <c r="AO1607" s="483">
        <f t="shared" si="692"/>
        <v>0</v>
      </c>
      <c r="AP1607" s="484">
        <f t="shared" si="693"/>
        <v>0</v>
      </c>
      <c r="AQ1607" s="485">
        <f t="shared" si="694"/>
        <v>0</v>
      </c>
      <c r="AR1607" s="486">
        <f t="shared" si="695"/>
        <v>0</v>
      </c>
    </row>
    <row r="1608" spans="1:44" ht="30" customHeight="1">
      <c r="A1608" s="6"/>
      <c r="B1608" s="5"/>
      <c r="C1608" s="85" t="s">
        <v>151</v>
      </c>
      <c r="D1608" s="732" t="str">
        <f>IF(CNGE_2024_M1_Secc1_Sub1!$D88="","",CNGE_2024_M1_Secc1_Sub1!$D88)</f>
        <v>COLEGIO NACIONAL DE EDUCACION PROFESIONAL TECNICA</v>
      </c>
      <c r="E1608" s="733"/>
      <c r="F1608" s="733"/>
      <c r="G1608" s="733"/>
      <c r="H1608" s="733"/>
      <c r="I1608" s="733"/>
      <c r="J1608" s="733"/>
      <c r="K1608" s="733"/>
      <c r="L1608" s="733"/>
      <c r="M1608" s="733"/>
      <c r="N1608" s="733"/>
      <c r="O1608" s="734"/>
      <c r="P1608" s="111"/>
      <c r="Q1608" s="111"/>
      <c r="R1608" s="111"/>
      <c r="S1608" s="111"/>
      <c r="T1608" s="111"/>
      <c r="U1608" s="111"/>
      <c r="V1608" s="111"/>
      <c r="W1608" s="111"/>
      <c r="X1608" s="111"/>
      <c r="Y1608" s="111"/>
      <c r="Z1608" s="111"/>
      <c r="AA1608" s="111"/>
      <c r="AB1608" s="111"/>
      <c r="AC1608" s="111"/>
      <c r="AD1608" s="111"/>
      <c r="AE1608" s="8"/>
      <c r="AG1608" s="483">
        <f t="shared" si="684"/>
        <v>0</v>
      </c>
      <c r="AH1608" s="484">
        <f t="shared" si="685"/>
        <v>0</v>
      </c>
      <c r="AI1608" s="485">
        <f t="shared" si="686"/>
        <v>0</v>
      </c>
      <c r="AJ1608" s="486">
        <f t="shared" si="687"/>
        <v>0</v>
      </c>
      <c r="AK1608" s="483">
        <f t="shared" si="688"/>
        <v>0</v>
      </c>
      <c r="AL1608" s="484">
        <f t="shared" si="689"/>
        <v>0</v>
      </c>
      <c r="AM1608" s="485">
        <f t="shared" si="690"/>
        <v>0</v>
      </c>
      <c r="AN1608" s="486">
        <f t="shared" si="691"/>
        <v>0</v>
      </c>
      <c r="AO1608" s="483">
        <f t="shared" si="692"/>
        <v>0</v>
      </c>
      <c r="AP1608" s="484">
        <f t="shared" si="693"/>
        <v>0</v>
      </c>
      <c r="AQ1608" s="485">
        <f t="shared" si="694"/>
        <v>0</v>
      </c>
      <c r="AR1608" s="486">
        <f t="shared" si="695"/>
        <v>0</v>
      </c>
    </row>
    <row r="1609" spans="1:44" ht="15" customHeight="1">
      <c r="A1609" s="6"/>
      <c r="B1609" s="5"/>
      <c r="C1609" s="85" t="s">
        <v>152</v>
      </c>
      <c r="D1609" s="732" t="str">
        <f>IF(CNGE_2024_M1_Secc1_Sub1!$D89="","",CNGE_2024_M1_Secc1_Sub1!$D89)</f>
        <v>UNIVERSIDAD TECNOLOGICA DEL SURESTE</v>
      </c>
      <c r="E1609" s="733"/>
      <c r="F1609" s="733"/>
      <c r="G1609" s="733"/>
      <c r="H1609" s="733"/>
      <c r="I1609" s="733"/>
      <c r="J1609" s="733"/>
      <c r="K1609" s="733"/>
      <c r="L1609" s="733"/>
      <c r="M1609" s="733"/>
      <c r="N1609" s="733"/>
      <c r="O1609" s="734"/>
      <c r="P1609" s="111"/>
      <c r="Q1609" s="111"/>
      <c r="R1609" s="111"/>
      <c r="S1609" s="111"/>
      <c r="T1609" s="111"/>
      <c r="U1609" s="111"/>
      <c r="V1609" s="111"/>
      <c r="W1609" s="111"/>
      <c r="X1609" s="111"/>
      <c r="Y1609" s="111"/>
      <c r="Z1609" s="111"/>
      <c r="AA1609" s="111"/>
      <c r="AB1609" s="111"/>
      <c r="AC1609" s="111"/>
      <c r="AD1609" s="111"/>
      <c r="AE1609" s="8"/>
      <c r="AG1609" s="483">
        <f t="shared" si="684"/>
        <v>0</v>
      </c>
      <c r="AH1609" s="484">
        <f t="shared" si="685"/>
        <v>0</v>
      </c>
      <c r="AI1609" s="485">
        <f t="shared" si="686"/>
        <v>0</v>
      </c>
      <c r="AJ1609" s="486">
        <f t="shared" si="687"/>
        <v>0</v>
      </c>
      <c r="AK1609" s="483">
        <f t="shared" si="688"/>
        <v>0</v>
      </c>
      <c r="AL1609" s="484">
        <f t="shared" si="689"/>
        <v>0</v>
      </c>
      <c r="AM1609" s="485">
        <f t="shared" si="690"/>
        <v>0</v>
      </c>
      <c r="AN1609" s="486">
        <f t="shared" si="691"/>
        <v>0</v>
      </c>
      <c r="AO1609" s="483">
        <f t="shared" si="692"/>
        <v>0</v>
      </c>
      <c r="AP1609" s="484">
        <f t="shared" si="693"/>
        <v>0</v>
      </c>
      <c r="AQ1609" s="485">
        <f t="shared" si="694"/>
        <v>0</v>
      </c>
      <c r="AR1609" s="486">
        <f t="shared" si="695"/>
        <v>0</v>
      </c>
    </row>
    <row r="1610" spans="1:44" ht="15" customHeight="1">
      <c r="A1610" s="6"/>
      <c r="B1610" s="5"/>
      <c r="C1610" s="85" t="s">
        <v>153</v>
      </c>
      <c r="D1610" s="732" t="str">
        <f>IF(CNGE_2024_M1_Secc1_Sub1!$D90="","",CNGE_2024_M1_Secc1_Sub1!$D90)</f>
        <v>UNIVERSIDAD TECNOLOGICA DEL CENTRO</v>
      </c>
      <c r="E1610" s="733"/>
      <c r="F1610" s="733"/>
      <c r="G1610" s="733"/>
      <c r="H1610" s="733"/>
      <c r="I1610" s="733"/>
      <c r="J1610" s="733"/>
      <c r="K1610" s="733"/>
      <c r="L1610" s="733"/>
      <c r="M1610" s="733"/>
      <c r="N1610" s="733"/>
      <c r="O1610" s="734"/>
      <c r="P1610" s="111"/>
      <c r="Q1610" s="111"/>
      <c r="R1610" s="111"/>
      <c r="S1610" s="111"/>
      <c r="T1610" s="111"/>
      <c r="U1610" s="111"/>
      <c r="V1610" s="111"/>
      <c r="W1610" s="111"/>
      <c r="X1610" s="111"/>
      <c r="Y1610" s="111"/>
      <c r="Z1610" s="111"/>
      <c r="AA1610" s="111"/>
      <c r="AB1610" s="111"/>
      <c r="AC1610" s="111"/>
      <c r="AD1610" s="111"/>
      <c r="AE1610" s="8"/>
      <c r="AG1610" s="483">
        <f t="shared" si="684"/>
        <v>0</v>
      </c>
      <c r="AH1610" s="484">
        <f t="shared" si="685"/>
        <v>0</v>
      </c>
      <c r="AI1610" s="485">
        <f t="shared" si="686"/>
        <v>0</v>
      </c>
      <c r="AJ1610" s="486">
        <f t="shared" si="687"/>
        <v>0</v>
      </c>
      <c r="AK1610" s="483">
        <f t="shared" si="688"/>
        <v>0</v>
      </c>
      <c r="AL1610" s="484">
        <f t="shared" si="689"/>
        <v>0</v>
      </c>
      <c r="AM1610" s="485">
        <f t="shared" si="690"/>
        <v>0</v>
      </c>
      <c r="AN1610" s="486">
        <f t="shared" si="691"/>
        <v>0</v>
      </c>
      <c r="AO1610" s="483">
        <f t="shared" si="692"/>
        <v>0</v>
      </c>
      <c r="AP1610" s="484">
        <f t="shared" si="693"/>
        <v>0</v>
      </c>
      <c r="AQ1610" s="485">
        <f t="shared" si="694"/>
        <v>0</v>
      </c>
      <c r="AR1610" s="486">
        <f t="shared" si="695"/>
        <v>0</v>
      </c>
    </row>
    <row r="1611" spans="1:44" ht="15" customHeight="1">
      <c r="A1611" s="6"/>
      <c r="B1611" s="5"/>
      <c r="C1611" s="85" t="s">
        <v>154</v>
      </c>
      <c r="D1611" s="732" t="str">
        <f>IF(CNGE_2024_M1_Secc1_Sub1!$D91="","",CNGE_2024_M1_Secc1_Sub1!$D91)</f>
        <v>UNIVERSIDAD TECNOLOGICA DE GUTIERREZ ZAMORA</v>
      </c>
      <c r="E1611" s="733"/>
      <c r="F1611" s="733"/>
      <c r="G1611" s="733"/>
      <c r="H1611" s="733"/>
      <c r="I1611" s="733"/>
      <c r="J1611" s="733"/>
      <c r="K1611" s="733"/>
      <c r="L1611" s="733"/>
      <c r="M1611" s="733"/>
      <c r="N1611" s="733"/>
      <c r="O1611" s="734"/>
      <c r="P1611" s="111"/>
      <c r="Q1611" s="111"/>
      <c r="R1611" s="111"/>
      <c r="S1611" s="111"/>
      <c r="T1611" s="111"/>
      <c r="U1611" s="111"/>
      <c r="V1611" s="111"/>
      <c r="W1611" s="111"/>
      <c r="X1611" s="111"/>
      <c r="Y1611" s="111"/>
      <c r="Z1611" s="111"/>
      <c r="AA1611" s="111"/>
      <c r="AB1611" s="111"/>
      <c r="AC1611" s="111"/>
      <c r="AD1611" s="111"/>
      <c r="AE1611" s="8"/>
      <c r="AG1611" s="483">
        <f t="shared" si="684"/>
        <v>0</v>
      </c>
      <c r="AH1611" s="484">
        <f t="shared" si="685"/>
        <v>0</v>
      </c>
      <c r="AI1611" s="485">
        <f t="shared" si="686"/>
        <v>0</v>
      </c>
      <c r="AJ1611" s="486">
        <f t="shared" si="687"/>
        <v>0</v>
      </c>
      <c r="AK1611" s="483">
        <f t="shared" si="688"/>
        <v>0</v>
      </c>
      <c r="AL1611" s="484">
        <f t="shared" si="689"/>
        <v>0</v>
      </c>
      <c r="AM1611" s="485">
        <f t="shared" si="690"/>
        <v>0</v>
      </c>
      <c r="AN1611" s="486">
        <f t="shared" si="691"/>
        <v>0</v>
      </c>
      <c r="AO1611" s="483">
        <f t="shared" si="692"/>
        <v>0</v>
      </c>
      <c r="AP1611" s="484">
        <f t="shared" si="693"/>
        <v>0</v>
      </c>
      <c r="AQ1611" s="485">
        <f t="shared" si="694"/>
        <v>0</v>
      </c>
      <c r="AR1611" s="486">
        <f t="shared" si="695"/>
        <v>0</v>
      </c>
    </row>
    <row r="1612" spans="1:44" ht="30" customHeight="1">
      <c r="A1612" s="6"/>
      <c r="B1612" s="5"/>
      <c r="C1612" s="85" t="s">
        <v>155</v>
      </c>
      <c r="D1612" s="732" t="str">
        <f>IF(CNGE_2024_M1_Secc1_Sub1!$D92="","",CNGE_2024_M1_Secc1_Sub1!$D92)</f>
        <v>CONSEJO VERACRUZANO DE INVESTIGACION CIENTIFICA Y DESARROLLO TECNOLOGICO</v>
      </c>
      <c r="E1612" s="733"/>
      <c r="F1612" s="733"/>
      <c r="G1612" s="733"/>
      <c r="H1612" s="733"/>
      <c r="I1612" s="733"/>
      <c r="J1612" s="733"/>
      <c r="K1612" s="733"/>
      <c r="L1612" s="733"/>
      <c r="M1612" s="733"/>
      <c r="N1612" s="733"/>
      <c r="O1612" s="734"/>
      <c r="P1612" s="111"/>
      <c r="Q1612" s="111"/>
      <c r="R1612" s="111"/>
      <c r="S1612" s="111"/>
      <c r="T1612" s="111"/>
      <c r="U1612" s="111"/>
      <c r="V1612" s="111"/>
      <c r="W1612" s="111"/>
      <c r="X1612" s="111"/>
      <c r="Y1612" s="111"/>
      <c r="Z1612" s="111"/>
      <c r="AA1612" s="111"/>
      <c r="AB1612" s="111"/>
      <c r="AC1612" s="111"/>
      <c r="AD1612" s="111"/>
      <c r="AE1612" s="8"/>
      <c r="AG1612" s="483">
        <f t="shared" si="684"/>
        <v>0</v>
      </c>
      <c r="AH1612" s="484">
        <f t="shared" si="685"/>
        <v>0</v>
      </c>
      <c r="AI1612" s="485">
        <f t="shared" si="686"/>
        <v>0</v>
      </c>
      <c r="AJ1612" s="486">
        <f t="shared" si="687"/>
        <v>0</v>
      </c>
      <c r="AK1612" s="483">
        <f t="shared" si="688"/>
        <v>0</v>
      </c>
      <c r="AL1612" s="484">
        <f t="shared" si="689"/>
        <v>0</v>
      </c>
      <c r="AM1612" s="485">
        <f t="shared" si="690"/>
        <v>0</v>
      </c>
      <c r="AN1612" s="486">
        <f t="shared" si="691"/>
        <v>0</v>
      </c>
      <c r="AO1612" s="483">
        <f t="shared" si="692"/>
        <v>0</v>
      </c>
      <c r="AP1612" s="484">
        <f t="shared" si="693"/>
        <v>0</v>
      </c>
      <c r="AQ1612" s="485">
        <f t="shared" si="694"/>
        <v>0</v>
      </c>
      <c r="AR1612" s="486">
        <f t="shared" si="695"/>
        <v>0</v>
      </c>
    </row>
    <row r="1613" spans="1:44" ht="15" customHeight="1">
      <c r="A1613" s="6"/>
      <c r="B1613" s="5"/>
      <c r="C1613" s="85" t="s">
        <v>156</v>
      </c>
      <c r="D1613" s="732" t="str">
        <f>IF(CNGE_2024_M1_Secc1_Sub1!$D93="","",CNGE_2024_M1_Secc1_Sub1!$D93)</f>
        <v>COLEGIO DE ESTUDIOS CIENTIFICOS Y TECNOLOGICOS</v>
      </c>
      <c r="E1613" s="733"/>
      <c r="F1613" s="733"/>
      <c r="G1613" s="733"/>
      <c r="H1613" s="733"/>
      <c r="I1613" s="733"/>
      <c r="J1613" s="733"/>
      <c r="K1613" s="733"/>
      <c r="L1613" s="733"/>
      <c r="M1613" s="733"/>
      <c r="N1613" s="733"/>
      <c r="O1613" s="734"/>
      <c r="P1613" s="111"/>
      <c r="Q1613" s="111"/>
      <c r="R1613" s="111"/>
      <c r="S1613" s="111"/>
      <c r="T1613" s="111"/>
      <c r="U1613" s="111"/>
      <c r="V1613" s="111"/>
      <c r="W1613" s="111"/>
      <c r="X1613" s="111"/>
      <c r="Y1613" s="111"/>
      <c r="Z1613" s="111"/>
      <c r="AA1613" s="111"/>
      <c r="AB1613" s="111"/>
      <c r="AC1613" s="111"/>
      <c r="AD1613" s="111"/>
      <c r="AE1613" s="8"/>
      <c r="AG1613" s="483">
        <f t="shared" si="684"/>
        <v>0</v>
      </c>
      <c r="AH1613" s="484">
        <f t="shared" si="685"/>
        <v>0</v>
      </c>
      <c r="AI1613" s="485">
        <f t="shared" si="686"/>
        <v>0</v>
      </c>
      <c r="AJ1613" s="486">
        <f t="shared" si="687"/>
        <v>0</v>
      </c>
      <c r="AK1613" s="483">
        <f t="shared" si="688"/>
        <v>0</v>
      </c>
      <c r="AL1613" s="484">
        <f t="shared" si="689"/>
        <v>0</v>
      </c>
      <c r="AM1613" s="485">
        <f t="shared" si="690"/>
        <v>0</v>
      </c>
      <c r="AN1613" s="486">
        <f t="shared" si="691"/>
        <v>0</v>
      </c>
      <c r="AO1613" s="483">
        <f t="shared" si="692"/>
        <v>0</v>
      </c>
      <c r="AP1613" s="484">
        <f t="shared" si="693"/>
        <v>0</v>
      </c>
      <c r="AQ1613" s="485">
        <f t="shared" si="694"/>
        <v>0</v>
      </c>
      <c r="AR1613" s="486">
        <f t="shared" si="695"/>
        <v>0</v>
      </c>
    </row>
    <row r="1614" spans="1:44" ht="15" customHeight="1">
      <c r="A1614" s="6"/>
      <c r="B1614" s="5"/>
      <c r="C1614" s="85" t="s">
        <v>157</v>
      </c>
      <c r="D1614" s="732" t="str">
        <f>IF(CNGE_2024_M1_Secc1_Sub1!$D94="","",CNGE_2024_M1_Secc1_Sub1!$D94)</f>
        <v>COLEGIO DE VERACRUZ</v>
      </c>
      <c r="E1614" s="733"/>
      <c r="F1614" s="733"/>
      <c r="G1614" s="733"/>
      <c r="H1614" s="733"/>
      <c r="I1614" s="733"/>
      <c r="J1614" s="733"/>
      <c r="K1614" s="733"/>
      <c r="L1614" s="733"/>
      <c r="M1614" s="733"/>
      <c r="N1614" s="733"/>
      <c r="O1614" s="734"/>
      <c r="P1614" s="111"/>
      <c r="Q1614" s="111"/>
      <c r="R1614" s="111"/>
      <c r="S1614" s="111"/>
      <c r="T1614" s="111"/>
      <c r="U1614" s="111"/>
      <c r="V1614" s="111"/>
      <c r="W1614" s="111"/>
      <c r="X1614" s="111"/>
      <c r="Y1614" s="111"/>
      <c r="Z1614" s="111"/>
      <c r="AA1614" s="111"/>
      <c r="AB1614" s="111"/>
      <c r="AC1614" s="111"/>
      <c r="AD1614" s="111"/>
      <c r="AE1614" s="8"/>
      <c r="AG1614" s="483">
        <f t="shared" si="684"/>
        <v>0</v>
      </c>
      <c r="AH1614" s="484">
        <f t="shared" si="685"/>
        <v>0</v>
      </c>
      <c r="AI1614" s="485">
        <f t="shared" si="686"/>
        <v>0</v>
      </c>
      <c r="AJ1614" s="486">
        <f t="shared" si="687"/>
        <v>0</v>
      </c>
      <c r="AK1614" s="483">
        <f t="shared" si="688"/>
        <v>0</v>
      </c>
      <c r="AL1614" s="484">
        <f t="shared" si="689"/>
        <v>0</v>
      </c>
      <c r="AM1614" s="485">
        <f t="shared" si="690"/>
        <v>0</v>
      </c>
      <c r="AN1614" s="486">
        <f t="shared" si="691"/>
        <v>0</v>
      </c>
      <c r="AO1614" s="483">
        <f t="shared" si="692"/>
        <v>0</v>
      </c>
      <c r="AP1614" s="484">
        <f t="shared" si="693"/>
        <v>0</v>
      </c>
      <c r="AQ1614" s="485">
        <f t="shared" si="694"/>
        <v>0</v>
      </c>
      <c r="AR1614" s="486">
        <f t="shared" si="695"/>
        <v>0</v>
      </c>
    </row>
    <row r="1615" spans="1:44" ht="15" customHeight="1">
      <c r="A1615" s="6"/>
      <c r="B1615" s="5"/>
      <c r="C1615" s="85" t="s">
        <v>158</v>
      </c>
      <c r="D1615" s="732" t="str">
        <f>IF(CNGE_2024_M1_Secc1_Sub1!$D95="","",CNGE_2024_M1_Secc1_Sub1!$D95)</f>
        <v>UNIVERSIDAD POLITECNICA DE HUATUSCO</v>
      </c>
      <c r="E1615" s="733"/>
      <c r="F1615" s="733"/>
      <c r="G1615" s="733"/>
      <c r="H1615" s="733"/>
      <c r="I1615" s="733"/>
      <c r="J1615" s="733"/>
      <c r="K1615" s="733"/>
      <c r="L1615" s="733"/>
      <c r="M1615" s="733"/>
      <c r="N1615" s="733"/>
      <c r="O1615" s="734"/>
      <c r="P1615" s="111"/>
      <c r="Q1615" s="111"/>
      <c r="R1615" s="111"/>
      <c r="S1615" s="111"/>
      <c r="T1615" s="111"/>
      <c r="U1615" s="111"/>
      <c r="V1615" s="111"/>
      <c r="W1615" s="111"/>
      <c r="X1615" s="111"/>
      <c r="Y1615" s="111"/>
      <c r="Z1615" s="111"/>
      <c r="AA1615" s="111"/>
      <c r="AB1615" s="111"/>
      <c r="AC1615" s="111"/>
      <c r="AD1615" s="111"/>
      <c r="AE1615" s="8"/>
      <c r="AG1615" s="483">
        <f t="shared" si="684"/>
        <v>0</v>
      </c>
      <c r="AH1615" s="484">
        <f t="shared" si="685"/>
        <v>0</v>
      </c>
      <c r="AI1615" s="485">
        <f t="shared" si="686"/>
        <v>0</v>
      </c>
      <c r="AJ1615" s="486">
        <f t="shared" si="687"/>
        <v>0</v>
      </c>
      <c r="AK1615" s="483">
        <f t="shared" si="688"/>
        <v>0</v>
      </c>
      <c r="AL1615" s="484">
        <f t="shared" si="689"/>
        <v>0</v>
      </c>
      <c r="AM1615" s="485">
        <f t="shared" si="690"/>
        <v>0</v>
      </c>
      <c r="AN1615" s="486">
        <f t="shared" si="691"/>
        <v>0</v>
      </c>
      <c r="AO1615" s="483">
        <f t="shared" si="692"/>
        <v>0</v>
      </c>
      <c r="AP1615" s="484">
        <f t="shared" si="693"/>
        <v>0</v>
      </c>
      <c r="AQ1615" s="485">
        <f t="shared" si="694"/>
        <v>0</v>
      </c>
      <c r="AR1615" s="486">
        <f t="shared" si="695"/>
        <v>0</v>
      </c>
    </row>
    <row r="1616" spans="1:44" ht="15" customHeight="1">
      <c r="A1616" s="6"/>
      <c r="B1616" s="5"/>
      <c r="C1616" s="85" t="s">
        <v>159</v>
      </c>
      <c r="D1616" s="732" t="str">
        <f>IF(CNGE_2024_M1_Secc1_Sub1!$D96="","",CNGE_2024_M1_Secc1_Sub1!$D96)</f>
        <v>UNIVERSIDAD POPULAR AUTONOMA DE VERACRUZ</v>
      </c>
      <c r="E1616" s="733"/>
      <c r="F1616" s="733"/>
      <c r="G1616" s="733"/>
      <c r="H1616" s="733"/>
      <c r="I1616" s="733"/>
      <c r="J1616" s="733"/>
      <c r="K1616" s="733"/>
      <c r="L1616" s="733"/>
      <c r="M1616" s="733"/>
      <c r="N1616" s="733"/>
      <c r="O1616" s="734"/>
      <c r="P1616" s="111"/>
      <c r="Q1616" s="111"/>
      <c r="R1616" s="111"/>
      <c r="S1616" s="111"/>
      <c r="T1616" s="111"/>
      <c r="U1616" s="111"/>
      <c r="V1616" s="111"/>
      <c r="W1616" s="111"/>
      <c r="X1616" s="111"/>
      <c r="Y1616" s="111"/>
      <c r="Z1616" s="111"/>
      <c r="AA1616" s="111"/>
      <c r="AB1616" s="111"/>
      <c r="AC1616" s="111"/>
      <c r="AD1616" s="111"/>
      <c r="AE1616" s="8"/>
      <c r="AG1616" s="483">
        <f t="shared" si="684"/>
        <v>0</v>
      </c>
      <c r="AH1616" s="484">
        <f t="shared" si="685"/>
        <v>0</v>
      </c>
      <c r="AI1616" s="485">
        <f t="shared" si="686"/>
        <v>0</v>
      </c>
      <c r="AJ1616" s="486">
        <f t="shared" si="687"/>
        <v>0</v>
      </c>
      <c r="AK1616" s="483">
        <f t="shared" si="688"/>
        <v>0</v>
      </c>
      <c r="AL1616" s="484">
        <f t="shared" si="689"/>
        <v>0</v>
      </c>
      <c r="AM1616" s="485">
        <f t="shared" si="690"/>
        <v>0</v>
      </c>
      <c r="AN1616" s="486">
        <f t="shared" si="691"/>
        <v>0</v>
      </c>
      <c r="AO1616" s="483">
        <f t="shared" si="692"/>
        <v>0</v>
      </c>
      <c r="AP1616" s="484">
        <f t="shared" si="693"/>
        <v>0</v>
      </c>
      <c r="AQ1616" s="485">
        <f t="shared" si="694"/>
        <v>0</v>
      </c>
      <c r="AR1616" s="486">
        <f t="shared" si="695"/>
        <v>0</v>
      </c>
    </row>
    <row r="1617" spans="1:44" ht="15" customHeight="1">
      <c r="A1617" s="6"/>
      <c r="B1617" s="5"/>
      <c r="C1617" s="85" t="s">
        <v>160</v>
      </c>
      <c r="D1617" s="732" t="str">
        <f>IF(CNGE_2024_M1_Secc1_Sub1!$D97="","",CNGE_2024_M1_Secc1_Sub1!$D97)</f>
        <v>INSTITUTO VERACRUZANO DE LA VIVIENDA</v>
      </c>
      <c r="E1617" s="733"/>
      <c r="F1617" s="733"/>
      <c r="G1617" s="733"/>
      <c r="H1617" s="733"/>
      <c r="I1617" s="733"/>
      <c r="J1617" s="733"/>
      <c r="K1617" s="733"/>
      <c r="L1617" s="733"/>
      <c r="M1617" s="733"/>
      <c r="N1617" s="733"/>
      <c r="O1617" s="734"/>
      <c r="P1617" s="111"/>
      <c r="Q1617" s="111"/>
      <c r="R1617" s="111"/>
      <c r="S1617" s="111"/>
      <c r="T1617" s="111"/>
      <c r="U1617" s="111"/>
      <c r="V1617" s="111"/>
      <c r="W1617" s="111"/>
      <c r="X1617" s="111"/>
      <c r="Y1617" s="111"/>
      <c r="Z1617" s="111"/>
      <c r="AA1617" s="111"/>
      <c r="AB1617" s="111"/>
      <c r="AC1617" s="111"/>
      <c r="AD1617" s="111"/>
      <c r="AE1617" s="8"/>
      <c r="AG1617" s="483">
        <f t="shared" si="684"/>
        <v>0</v>
      </c>
      <c r="AH1617" s="484">
        <f t="shared" si="685"/>
        <v>0</v>
      </c>
      <c r="AI1617" s="485">
        <f t="shared" si="686"/>
        <v>0</v>
      </c>
      <c r="AJ1617" s="486">
        <f t="shared" si="687"/>
        <v>0</v>
      </c>
      <c r="AK1617" s="483">
        <f t="shared" si="688"/>
        <v>0</v>
      </c>
      <c r="AL1617" s="484">
        <f t="shared" si="689"/>
        <v>0</v>
      </c>
      <c r="AM1617" s="485">
        <f t="shared" si="690"/>
        <v>0</v>
      </c>
      <c r="AN1617" s="486">
        <f t="shared" si="691"/>
        <v>0</v>
      </c>
      <c r="AO1617" s="483">
        <f t="shared" si="692"/>
        <v>0</v>
      </c>
      <c r="AP1617" s="484">
        <f t="shared" si="693"/>
        <v>0</v>
      </c>
      <c r="AQ1617" s="485">
        <f t="shared" si="694"/>
        <v>0</v>
      </c>
      <c r="AR1617" s="486">
        <f t="shared" si="695"/>
        <v>0</v>
      </c>
    </row>
    <row r="1618" spans="1:44" ht="15" customHeight="1">
      <c r="A1618" s="6"/>
      <c r="B1618" s="5"/>
      <c r="C1618" s="85" t="s">
        <v>161</v>
      </c>
      <c r="D1618" s="732" t="str">
        <f>IF(CNGE_2024_M1_Secc1_Sub1!$D98="","",CNGE_2024_M1_Secc1_Sub1!$D98)</f>
        <v>AGENCIA ESTATAL DE ENERGIA DEL ESTADO DE VERACRUZ</v>
      </c>
      <c r="E1618" s="733"/>
      <c r="F1618" s="733"/>
      <c r="G1618" s="733"/>
      <c r="H1618" s="733"/>
      <c r="I1618" s="733"/>
      <c r="J1618" s="733"/>
      <c r="K1618" s="733"/>
      <c r="L1618" s="733"/>
      <c r="M1618" s="733"/>
      <c r="N1618" s="733"/>
      <c r="O1618" s="734"/>
      <c r="P1618" s="111"/>
      <c r="Q1618" s="111"/>
      <c r="R1618" s="111"/>
      <c r="S1618" s="111"/>
      <c r="T1618" s="111"/>
      <c r="U1618" s="111"/>
      <c r="V1618" s="111"/>
      <c r="W1618" s="111"/>
      <c r="X1618" s="111"/>
      <c r="Y1618" s="111"/>
      <c r="Z1618" s="111"/>
      <c r="AA1618" s="111"/>
      <c r="AB1618" s="111"/>
      <c r="AC1618" s="111"/>
      <c r="AD1618" s="111"/>
      <c r="AE1618" s="8"/>
      <c r="AG1618" s="483">
        <f t="shared" si="684"/>
        <v>0</v>
      </c>
      <c r="AH1618" s="484">
        <f t="shared" si="685"/>
        <v>0</v>
      </c>
      <c r="AI1618" s="485">
        <f t="shared" si="686"/>
        <v>0</v>
      </c>
      <c r="AJ1618" s="486">
        <f t="shared" si="687"/>
        <v>0</v>
      </c>
      <c r="AK1618" s="483">
        <f t="shared" si="688"/>
        <v>0</v>
      </c>
      <c r="AL1618" s="484">
        <f t="shared" si="689"/>
        <v>0</v>
      </c>
      <c r="AM1618" s="485">
        <f t="shared" si="690"/>
        <v>0</v>
      </c>
      <c r="AN1618" s="486">
        <f t="shared" si="691"/>
        <v>0</v>
      </c>
      <c r="AO1618" s="483">
        <f t="shared" si="692"/>
        <v>0</v>
      </c>
      <c r="AP1618" s="484">
        <f t="shared" si="693"/>
        <v>0</v>
      </c>
      <c r="AQ1618" s="485">
        <f t="shared" si="694"/>
        <v>0</v>
      </c>
      <c r="AR1618" s="486">
        <f t="shared" si="695"/>
        <v>0</v>
      </c>
    </row>
    <row r="1619" spans="1:44" ht="15" customHeight="1">
      <c r="A1619" s="6"/>
      <c r="B1619" s="5"/>
      <c r="C1619" s="85" t="s">
        <v>162</v>
      </c>
      <c r="D1619" s="732" t="str">
        <f>IF(CNGE_2024_M1_Secc1_Sub1!$D99="","",CNGE_2024_M1_Secc1_Sub1!$D99)</f>
        <v>INSTITUTO VERACRUZANO DE LAS MUJERES</v>
      </c>
      <c r="E1619" s="733"/>
      <c r="F1619" s="733"/>
      <c r="G1619" s="733"/>
      <c r="H1619" s="733"/>
      <c r="I1619" s="733"/>
      <c r="J1619" s="733"/>
      <c r="K1619" s="733"/>
      <c r="L1619" s="733"/>
      <c r="M1619" s="733"/>
      <c r="N1619" s="733"/>
      <c r="O1619" s="734"/>
      <c r="P1619" s="111"/>
      <c r="Q1619" s="111"/>
      <c r="R1619" s="111"/>
      <c r="S1619" s="111"/>
      <c r="T1619" s="111"/>
      <c r="U1619" s="111"/>
      <c r="V1619" s="111"/>
      <c r="W1619" s="111"/>
      <c r="X1619" s="111"/>
      <c r="Y1619" s="111"/>
      <c r="Z1619" s="111"/>
      <c r="AA1619" s="111"/>
      <c r="AB1619" s="111"/>
      <c r="AC1619" s="111"/>
      <c r="AD1619" s="111"/>
      <c r="AE1619" s="8"/>
      <c r="AG1619" s="483">
        <f t="shared" si="684"/>
        <v>0</v>
      </c>
      <c r="AH1619" s="484">
        <f t="shared" si="685"/>
        <v>0</v>
      </c>
      <c r="AI1619" s="485">
        <f t="shared" si="686"/>
        <v>0</v>
      </c>
      <c r="AJ1619" s="486">
        <f t="shared" si="687"/>
        <v>0</v>
      </c>
      <c r="AK1619" s="483">
        <f t="shared" si="688"/>
        <v>0</v>
      </c>
      <c r="AL1619" s="484">
        <f t="shared" si="689"/>
        <v>0</v>
      </c>
      <c r="AM1619" s="485">
        <f t="shared" si="690"/>
        <v>0</v>
      </c>
      <c r="AN1619" s="486">
        <f t="shared" si="691"/>
        <v>0</v>
      </c>
      <c r="AO1619" s="483">
        <f t="shared" si="692"/>
        <v>0</v>
      </c>
      <c r="AP1619" s="484">
        <f t="shared" si="693"/>
        <v>0</v>
      </c>
      <c r="AQ1619" s="485">
        <f t="shared" si="694"/>
        <v>0</v>
      </c>
      <c r="AR1619" s="486">
        <f t="shared" si="695"/>
        <v>0</v>
      </c>
    </row>
    <row r="1620" spans="1:44" ht="15" customHeight="1">
      <c r="A1620" s="6"/>
      <c r="B1620" s="5"/>
      <c r="C1620" s="85" t="s">
        <v>163</v>
      </c>
      <c r="D1620" s="732" t="str">
        <f>IF(CNGE_2024_M1_Secc1_Sub1!$D100="","",CNGE_2024_M1_Secc1_Sub1!$D100)</f>
        <v>INSTITUTO VERACRUZANO DE DESARROLLO MUNICIPAL</v>
      </c>
      <c r="E1620" s="733"/>
      <c r="F1620" s="733"/>
      <c r="G1620" s="733"/>
      <c r="H1620" s="733"/>
      <c r="I1620" s="733"/>
      <c r="J1620" s="733"/>
      <c r="K1620" s="733"/>
      <c r="L1620" s="733"/>
      <c r="M1620" s="733"/>
      <c r="N1620" s="733"/>
      <c r="O1620" s="734"/>
      <c r="P1620" s="111"/>
      <c r="Q1620" s="111"/>
      <c r="R1620" s="111"/>
      <c r="S1620" s="111"/>
      <c r="T1620" s="111"/>
      <c r="U1620" s="111"/>
      <c r="V1620" s="111"/>
      <c r="W1620" s="111"/>
      <c r="X1620" s="111"/>
      <c r="Y1620" s="111"/>
      <c r="Z1620" s="111"/>
      <c r="AA1620" s="111"/>
      <c r="AB1620" s="111"/>
      <c r="AC1620" s="111"/>
      <c r="AD1620" s="111"/>
      <c r="AE1620" s="8"/>
      <c r="AG1620" s="483">
        <f t="shared" si="684"/>
        <v>0</v>
      </c>
      <c r="AH1620" s="484">
        <f t="shared" si="685"/>
        <v>0</v>
      </c>
      <c r="AI1620" s="485">
        <f t="shared" si="686"/>
        <v>0</v>
      </c>
      <c r="AJ1620" s="486">
        <f t="shared" si="687"/>
        <v>0</v>
      </c>
      <c r="AK1620" s="483">
        <f t="shared" si="688"/>
        <v>0</v>
      </c>
      <c r="AL1620" s="484">
        <f t="shared" si="689"/>
        <v>0</v>
      </c>
      <c r="AM1620" s="485">
        <f t="shared" si="690"/>
        <v>0</v>
      </c>
      <c r="AN1620" s="486">
        <f t="shared" si="691"/>
        <v>0</v>
      </c>
      <c r="AO1620" s="483">
        <f t="shared" si="692"/>
        <v>0</v>
      </c>
      <c r="AP1620" s="484">
        <f t="shared" si="693"/>
        <v>0</v>
      </c>
      <c r="AQ1620" s="485">
        <f t="shared" si="694"/>
        <v>0</v>
      </c>
      <c r="AR1620" s="486">
        <f t="shared" si="695"/>
        <v>0</v>
      </c>
    </row>
    <row r="1621" spans="1:44" ht="30" customHeight="1">
      <c r="A1621" s="6"/>
      <c r="B1621" s="5"/>
      <c r="C1621" s="85" t="s">
        <v>164</v>
      </c>
      <c r="D1621" s="732" t="str">
        <f>IF(CNGE_2024_M1_Secc1_Sub1!$D101="","",CNGE_2024_M1_Secc1_Sub1!$D101)</f>
        <v>COMISION EJECUTIVA PARA LA ATENCION INTEGRAL A VICTIMAS DEL DELITO</v>
      </c>
      <c r="E1621" s="733"/>
      <c r="F1621" s="733"/>
      <c r="G1621" s="733"/>
      <c r="H1621" s="733"/>
      <c r="I1621" s="733"/>
      <c r="J1621" s="733"/>
      <c r="K1621" s="733"/>
      <c r="L1621" s="733"/>
      <c r="M1621" s="733"/>
      <c r="N1621" s="733"/>
      <c r="O1621" s="734"/>
      <c r="P1621" s="111"/>
      <c r="Q1621" s="111"/>
      <c r="R1621" s="111"/>
      <c r="S1621" s="111"/>
      <c r="T1621" s="111"/>
      <c r="U1621" s="111"/>
      <c r="V1621" s="111"/>
      <c r="W1621" s="111"/>
      <c r="X1621" s="111"/>
      <c r="Y1621" s="111"/>
      <c r="Z1621" s="111"/>
      <c r="AA1621" s="111"/>
      <c r="AB1621" s="111"/>
      <c r="AC1621" s="111"/>
      <c r="AD1621" s="111"/>
      <c r="AE1621" s="8"/>
      <c r="AG1621" s="483">
        <f t="shared" si="684"/>
        <v>0</v>
      </c>
      <c r="AH1621" s="484">
        <f t="shared" si="685"/>
        <v>0</v>
      </c>
      <c r="AI1621" s="485">
        <f t="shared" si="686"/>
        <v>0</v>
      </c>
      <c r="AJ1621" s="486">
        <f t="shared" si="687"/>
        <v>0</v>
      </c>
      <c r="AK1621" s="483">
        <f t="shared" si="688"/>
        <v>0</v>
      </c>
      <c r="AL1621" s="484">
        <f t="shared" si="689"/>
        <v>0</v>
      </c>
      <c r="AM1621" s="485">
        <f t="shared" si="690"/>
        <v>0</v>
      </c>
      <c r="AN1621" s="486">
        <f t="shared" si="691"/>
        <v>0</v>
      </c>
      <c r="AO1621" s="483">
        <f t="shared" si="692"/>
        <v>0</v>
      </c>
      <c r="AP1621" s="484">
        <f t="shared" si="693"/>
        <v>0</v>
      </c>
      <c r="AQ1621" s="485">
        <f t="shared" si="694"/>
        <v>0</v>
      </c>
      <c r="AR1621" s="486">
        <f t="shared" si="695"/>
        <v>0</v>
      </c>
    </row>
    <row r="1622" spans="1:44" ht="30" customHeight="1">
      <c r="A1622" s="6"/>
      <c r="B1622" s="5"/>
      <c r="C1622" s="85" t="s">
        <v>165</v>
      </c>
      <c r="D1622" s="732" t="str">
        <f>IF(CNGE_2024_M1_Secc1_Sub1!$D102="","",CNGE_2024_M1_Secc1_Sub1!$D102)</f>
        <v>CENTRO DE JUSTICIA PARA MUJERES DEL ESTADO DE VERACRUZ</v>
      </c>
      <c r="E1622" s="733"/>
      <c r="F1622" s="733"/>
      <c r="G1622" s="733"/>
      <c r="H1622" s="733"/>
      <c r="I1622" s="733"/>
      <c r="J1622" s="733"/>
      <c r="K1622" s="733"/>
      <c r="L1622" s="733"/>
      <c r="M1622" s="733"/>
      <c r="N1622" s="733"/>
      <c r="O1622" s="734"/>
      <c r="P1622" s="111"/>
      <c r="Q1622" s="111"/>
      <c r="R1622" s="111"/>
      <c r="S1622" s="111"/>
      <c r="T1622" s="111"/>
      <c r="U1622" s="111"/>
      <c r="V1622" s="111"/>
      <c r="W1622" s="111"/>
      <c r="X1622" s="111"/>
      <c r="Y1622" s="111"/>
      <c r="Z1622" s="111"/>
      <c r="AA1622" s="111"/>
      <c r="AB1622" s="111"/>
      <c r="AC1622" s="111"/>
      <c r="AD1622" s="111"/>
      <c r="AE1622" s="8"/>
      <c r="AG1622" s="483">
        <f t="shared" si="684"/>
        <v>0</v>
      </c>
      <c r="AH1622" s="484">
        <f t="shared" si="685"/>
        <v>0</v>
      </c>
      <c r="AI1622" s="485">
        <f t="shared" si="686"/>
        <v>0</v>
      </c>
      <c r="AJ1622" s="486">
        <f t="shared" si="687"/>
        <v>0</v>
      </c>
      <c r="AK1622" s="483">
        <f t="shared" si="688"/>
        <v>0</v>
      </c>
      <c r="AL1622" s="484">
        <f t="shared" si="689"/>
        <v>0</v>
      </c>
      <c r="AM1622" s="485">
        <f t="shared" si="690"/>
        <v>0</v>
      </c>
      <c r="AN1622" s="486">
        <f t="shared" si="691"/>
        <v>0</v>
      </c>
      <c r="AO1622" s="483">
        <f t="shared" si="692"/>
        <v>0</v>
      </c>
      <c r="AP1622" s="484">
        <f t="shared" si="693"/>
        <v>0</v>
      </c>
      <c r="AQ1622" s="485">
        <f t="shared" si="694"/>
        <v>0</v>
      </c>
      <c r="AR1622" s="486">
        <f t="shared" si="695"/>
        <v>0</v>
      </c>
    </row>
    <row r="1623" spans="1:44" ht="15" customHeight="1">
      <c r="A1623" s="6"/>
      <c r="B1623" s="5"/>
      <c r="C1623" s="85" t="s">
        <v>166</v>
      </c>
      <c r="D1623" s="732" t="str">
        <f>IF(CNGE_2024_M1_Secc1_Sub1!$D103="","",CNGE_2024_M1_Secc1_Sub1!$D103)</f>
        <v>INSTITUTO DE PENSIONES DEL ESTADO</v>
      </c>
      <c r="E1623" s="733"/>
      <c r="F1623" s="733"/>
      <c r="G1623" s="733"/>
      <c r="H1623" s="733"/>
      <c r="I1623" s="733"/>
      <c r="J1623" s="733"/>
      <c r="K1623" s="733"/>
      <c r="L1623" s="733"/>
      <c r="M1623" s="733"/>
      <c r="N1623" s="733"/>
      <c r="O1623" s="734"/>
      <c r="P1623" s="111"/>
      <c r="Q1623" s="111"/>
      <c r="R1623" s="111"/>
      <c r="S1623" s="111"/>
      <c r="T1623" s="111"/>
      <c r="U1623" s="111"/>
      <c r="V1623" s="111"/>
      <c r="W1623" s="111"/>
      <c r="X1623" s="111"/>
      <c r="Y1623" s="111"/>
      <c r="Z1623" s="111"/>
      <c r="AA1623" s="111"/>
      <c r="AB1623" s="111"/>
      <c r="AC1623" s="111"/>
      <c r="AD1623" s="111"/>
      <c r="AE1623" s="8"/>
      <c r="AG1623" s="483">
        <f t="shared" si="684"/>
        <v>0</v>
      </c>
      <c r="AH1623" s="484">
        <f t="shared" si="685"/>
        <v>0</v>
      </c>
      <c r="AI1623" s="485">
        <f t="shared" si="686"/>
        <v>0</v>
      </c>
      <c r="AJ1623" s="486">
        <f t="shared" si="687"/>
        <v>0</v>
      </c>
      <c r="AK1623" s="483">
        <f t="shared" si="688"/>
        <v>0</v>
      </c>
      <c r="AL1623" s="484">
        <f t="shared" si="689"/>
        <v>0</v>
      </c>
      <c r="AM1623" s="485">
        <f t="shared" si="690"/>
        <v>0</v>
      </c>
      <c r="AN1623" s="486">
        <f t="shared" si="691"/>
        <v>0</v>
      </c>
      <c r="AO1623" s="483">
        <f t="shared" si="692"/>
        <v>0</v>
      </c>
      <c r="AP1623" s="484">
        <f t="shared" si="693"/>
        <v>0</v>
      </c>
      <c r="AQ1623" s="485">
        <f t="shared" si="694"/>
        <v>0</v>
      </c>
      <c r="AR1623" s="486">
        <f t="shared" si="695"/>
        <v>0</v>
      </c>
    </row>
    <row r="1624" spans="1:44" ht="15" customHeight="1">
      <c r="A1624" s="6"/>
      <c r="B1624" s="5"/>
      <c r="C1624" s="85" t="s">
        <v>167</v>
      </c>
      <c r="D1624" s="732" t="str">
        <f>IF(CNGE_2024_M1_Secc1_Sub1!$D104="","",CNGE_2024_M1_Secc1_Sub1!$D104)</f>
        <v>COMISION DEL AGUA DEL ESTADO DE VERACRUZ</v>
      </c>
      <c r="E1624" s="733"/>
      <c r="F1624" s="733"/>
      <c r="G1624" s="733"/>
      <c r="H1624" s="733"/>
      <c r="I1624" s="733"/>
      <c r="J1624" s="733"/>
      <c r="K1624" s="733"/>
      <c r="L1624" s="733"/>
      <c r="M1624" s="733"/>
      <c r="N1624" s="733"/>
      <c r="O1624" s="734"/>
      <c r="P1624" s="111"/>
      <c r="Q1624" s="111"/>
      <c r="R1624" s="111"/>
      <c r="S1624" s="111"/>
      <c r="T1624" s="111"/>
      <c r="U1624" s="111"/>
      <c r="V1624" s="111"/>
      <c r="W1624" s="111"/>
      <c r="X1624" s="111"/>
      <c r="Y1624" s="111"/>
      <c r="Z1624" s="111"/>
      <c r="AA1624" s="111"/>
      <c r="AB1624" s="111"/>
      <c r="AC1624" s="111"/>
      <c r="AD1624" s="111"/>
      <c r="AE1624" s="8"/>
      <c r="AG1624" s="483">
        <f t="shared" si="684"/>
        <v>0</v>
      </c>
      <c r="AH1624" s="484">
        <f t="shared" si="685"/>
        <v>0</v>
      </c>
      <c r="AI1624" s="485">
        <f t="shared" si="686"/>
        <v>0</v>
      </c>
      <c r="AJ1624" s="486">
        <f t="shared" si="687"/>
        <v>0</v>
      </c>
      <c r="AK1624" s="483">
        <f t="shared" si="688"/>
        <v>0</v>
      </c>
      <c r="AL1624" s="484">
        <f t="shared" si="689"/>
        <v>0</v>
      </c>
      <c r="AM1624" s="485">
        <f t="shared" si="690"/>
        <v>0</v>
      </c>
      <c r="AN1624" s="486">
        <f t="shared" si="691"/>
        <v>0</v>
      </c>
      <c r="AO1624" s="483">
        <f t="shared" si="692"/>
        <v>0</v>
      </c>
      <c r="AP1624" s="484">
        <f t="shared" si="693"/>
        <v>0</v>
      </c>
      <c r="AQ1624" s="485">
        <f t="shared" si="694"/>
        <v>0</v>
      </c>
      <c r="AR1624" s="486">
        <f t="shared" si="695"/>
        <v>0</v>
      </c>
    </row>
    <row r="1625" spans="1:44" ht="15" customHeight="1">
      <c r="A1625" s="6"/>
      <c r="B1625" s="5"/>
      <c r="C1625" s="85" t="s">
        <v>168</v>
      </c>
      <c r="D1625" s="732" t="str">
        <f>IF(CNGE_2024_M1_Secc1_Sub1!$D105="","",CNGE_2024_M1_Secc1_Sub1!$D105)</f>
        <v>RADIOTELEVISION DE VERACRUZ</v>
      </c>
      <c r="E1625" s="733"/>
      <c r="F1625" s="733"/>
      <c r="G1625" s="733"/>
      <c r="H1625" s="733"/>
      <c r="I1625" s="733"/>
      <c r="J1625" s="733"/>
      <c r="K1625" s="733"/>
      <c r="L1625" s="733"/>
      <c r="M1625" s="733"/>
      <c r="N1625" s="733"/>
      <c r="O1625" s="734"/>
      <c r="P1625" s="111"/>
      <c r="Q1625" s="111"/>
      <c r="R1625" s="111"/>
      <c r="S1625" s="111"/>
      <c r="T1625" s="111"/>
      <c r="U1625" s="111"/>
      <c r="V1625" s="111"/>
      <c r="W1625" s="111"/>
      <c r="X1625" s="111"/>
      <c r="Y1625" s="111"/>
      <c r="Z1625" s="111"/>
      <c r="AA1625" s="111"/>
      <c r="AB1625" s="111"/>
      <c r="AC1625" s="111"/>
      <c r="AD1625" s="111"/>
      <c r="AE1625" s="8"/>
      <c r="AG1625" s="483">
        <f t="shared" si="684"/>
        <v>0</v>
      </c>
      <c r="AH1625" s="484">
        <f t="shared" si="685"/>
        <v>0</v>
      </c>
      <c r="AI1625" s="485">
        <f t="shared" si="686"/>
        <v>0</v>
      </c>
      <c r="AJ1625" s="486">
        <f t="shared" si="687"/>
        <v>0</v>
      </c>
      <c r="AK1625" s="483">
        <f t="shared" si="688"/>
        <v>0</v>
      </c>
      <c r="AL1625" s="484">
        <f t="shared" si="689"/>
        <v>0</v>
      </c>
      <c r="AM1625" s="485">
        <f t="shared" si="690"/>
        <v>0</v>
      </c>
      <c r="AN1625" s="486">
        <f t="shared" si="691"/>
        <v>0</v>
      </c>
      <c r="AO1625" s="483">
        <f t="shared" si="692"/>
        <v>0</v>
      </c>
      <c r="AP1625" s="484">
        <f t="shared" si="693"/>
        <v>0</v>
      </c>
      <c r="AQ1625" s="485">
        <f t="shared" si="694"/>
        <v>0</v>
      </c>
      <c r="AR1625" s="486">
        <f t="shared" si="695"/>
        <v>0</v>
      </c>
    </row>
    <row r="1626" spans="1:44" ht="30" customHeight="1">
      <c r="A1626" s="6"/>
      <c r="B1626" s="5"/>
      <c r="C1626" s="85" t="s">
        <v>169</v>
      </c>
      <c r="D1626" s="732" t="str">
        <f>IF(CNGE_2024_M1_Secc1_Sub1!$D106="","",CNGE_2024_M1_Secc1_Sub1!$D106)</f>
        <v>SECRETARIA EJECUTIVA DEL SISTEMA ESTATAL ANTICORRUPCION</v>
      </c>
      <c r="E1626" s="733"/>
      <c r="F1626" s="733"/>
      <c r="G1626" s="733"/>
      <c r="H1626" s="733"/>
      <c r="I1626" s="733"/>
      <c r="J1626" s="733"/>
      <c r="K1626" s="733"/>
      <c r="L1626" s="733"/>
      <c r="M1626" s="733"/>
      <c r="N1626" s="733"/>
      <c r="O1626" s="734"/>
      <c r="P1626" s="111"/>
      <c r="Q1626" s="111"/>
      <c r="R1626" s="111"/>
      <c r="S1626" s="111"/>
      <c r="T1626" s="111"/>
      <c r="U1626" s="111"/>
      <c r="V1626" s="111"/>
      <c r="W1626" s="111"/>
      <c r="X1626" s="111"/>
      <c r="Y1626" s="111"/>
      <c r="Z1626" s="111"/>
      <c r="AA1626" s="111"/>
      <c r="AB1626" s="111"/>
      <c r="AC1626" s="111"/>
      <c r="AD1626" s="111"/>
      <c r="AE1626" s="8"/>
      <c r="AG1626" s="483">
        <f t="shared" si="684"/>
        <v>0</v>
      </c>
      <c r="AH1626" s="484">
        <f t="shared" si="685"/>
        <v>0</v>
      </c>
      <c r="AI1626" s="485">
        <f t="shared" si="686"/>
        <v>0</v>
      </c>
      <c r="AJ1626" s="486">
        <f t="shared" si="687"/>
        <v>0</v>
      </c>
      <c r="AK1626" s="483">
        <f t="shared" si="688"/>
        <v>0</v>
      </c>
      <c r="AL1626" s="484">
        <f t="shared" si="689"/>
        <v>0</v>
      </c>
      <c r="AM1626" s="485">
        <f t="shared" si="690"/>
        <v>0</v>
      </c>
      <c r="AN1626" s="486">
        <f t="shared" si="691"/>
        <v>0</v>
      </c>
      <c r="AO1626" s="483">
        <f t="shared" si="692"/>
        <v>0</v>
      </c>
      <c r="AP1626" s="484">
        <f t="shared" si="693"/>
        <v>0</v>
      </c>
      <c r="AQ1626" s="485">
        <f t="shared" si="694"/>
        <v>0</v>
      </c>
      <c r="AR1626" s="486">
        <f t="shared" si="695"/>
        <v>0</v>
      </c>
    </row>
    <row r="1627" spans="1:44" ht="30" customHeight="1">
      <c r="A1627" s="6"/>
      <c r="B1627" s="5"/>
      <c r="C1627" s="85" t="s">
        <v>170</v>
      </c>
      <c r="D1627" s="732" t="str">
        <f>IF(CNGE_2024_M1_Secc1_Sub1!$D107="","",CNGE_2024_M1_Secc1_Sub1!$D107)</f>
        <v>INSTITUTO DE LA POLICIA AUXILIAR Y PROTECCION PATRIMONIAL</v>
      </c>
      <c r="E1627" s="733"/>
      <c r="F1627" s="733"/>
      <c r="G1627" s="733"/>
      <c r="H1627" s="733"/>
      <c r="I1627" s="733"/>
      <c r="J1627" s="733"/>
      <c r="K1627" s="733"/>
      <c r="L1627" s="733"/>
      <c r="M1627" s="733"/>
      <c r="N1627" s="733"/>
      <c r="O1627" s="734"/>
      <c r="P1627" s="111"/>
      <c r="Q1627" s="111"/>
      <c r="R1627" s="111"/>
      <c r="S1627" s="111"/>
      <c r="T1627" s="111"/>
      <c r="U1627" s="111"/>
      <c r="V1627" s="111"/>
      <c r="W1627" s="111"/>
      <c r="X1627" s="111"/>
      <c r="Y1627" s="111"/>
      <c r="Z1627" s="111"/>
      <c r="AA1627" s="111"/>
      <c r="AB1627" s="111"/>
      <c r="AC1627" s="111"/>
      <c r="AD1627" s="111"/>
      <c r="AE1627" s="8"/>
      <c r="AG1627" s="483">
        <f t="shared" ref="AG1627:AG1681" si="696">P1501</f>
        <v>0</v>
      </c>
      <c r="AH1627" s="484">
        <f t="shared" ref="AH1627:AH1681" si="697">COUNTIF(S1501,"NS")+COUNTIF(V1501,"NS") + COUNTIF(Y1501,"NS")+ COUNTIF(AB1501,"NS")+ COUNTIF(P1627,"NS")+ COUNTIF(S1627,"NS")+ COUNTIF(V1627,"NS")+ COUNTIF(Y1627,"NS")+ COUNTIF(AB1627,"NS")</f>
        <v>0</v>
      </c>
      <c r="AI1627" s="485">
        <f t="shared" ref="AI1627:AI1681" si="698">SUM(S1501,V1501,Y1501,AB1501,P1627,S1627,V1627,Y1627,AB1627)</f>
        <v>0</v>
      </c>
      <c r="AJ1627" s="486">
        <f t="shared" ref="AJ1627:AJ1681" si="699">IF(OR(AND(AG1627=0, AH1627&gt;0),AND(AG1627="NS", AI1627&gt;0), AND(AG1627="NS", AH1627=0, AI1627=0)), 1, IF(OR(AND(AG1627&gt;0, AH1627&gt;1,AG1627&gt;AI1627), AND(AG1627="NS", AH1627=2), AND(AG1627="NS", AI1627=0, AH1627&gt;0), AG1627=AI1627), 0, 1))</f>
        <v>0</v>
      </c>
      <c r="AK1627" s="483">
        <f t="shared" ref="AK1627:AK1681" si="700">Q1501</f>
        <v>0</v>
      </c>
      <c r="AL1627" s="484">
        <f t="shared" ref="AL1627:AL1681" si="701">COUNTIF(T1501,"NS")+COUNTIF(W1501,"NS") + COUNTIF(Z1501,"NS")+ COUNTIF(AC1501,"NS")+ COUNTIF(Q1627,"NS")+ COUNTIF(T1627,"NS")+ COUNTIF(W1627,"NS")+ COUNTIF(Z1627,"NS")+ COUNTIF(AC1627,"NS")</f>
        <v>0</v>
      </c>
      <c r="AM1627" s="485">
        <f t="shared" ref="AM1627:AM1681" si="702">SUM(S1501,W1501,Z1501,AC1501,Q1627,T1627,W1627,Z1627,AC1627)</f>
        <v>0</v>
      </c>
      <c r="AN1627" s="486">
        <f t="shared" ref="AN1627:AN1681" si="703">IF(OR(AND(AK1627=0, AL1627&gt;0),AND(AK1627="NS", AM1627&gt;0), AND(AK1627="NS", AL1627=0, AM1627=0)), 1, IF(OR(AND(AK1627&gt;0, AL1627&gt;1,AK1627&gt;AM1627), AND(AK1627="NS", AL1627=2), AND(AK1627="NS", AM1627=0, AL1627&gt;0), AK1627=AM1627), 0, 1))</f>
        <v>0</v>
      </c>
      <c r="AO1627" s="483">
        <f t="shared" ref="AO1627:AO1681" si="704">R1501</f>
        <v>0</v>
      </c>
      <c r="AP1627" s="484">
        <f t="shared" ref="AP1627:AP1681" si="705">COUNTIF(R1501,"NS")+COUNTIF(U1501,"NS") + COUNTIF(X1501,"NS")+ COUNTIF(AA1501,"NS")+ COUNTIF(AD1501,"NS")+ COUNTIF(R1627,"NS")+ COUNTIF(U1627,"NS")+ COUNTIF(X1627,"NS")+ COUNTIF(AA1627,"NS")+ COUNTIF(AD1627,"NS")</f>
        <v>0</v>
      </c>
      <c r="AQ1627" s="485">
        <f t="shared" ref="AQ1627:AQ1681" si="706">SUM(U1501,X1501,AA1501,AD1501,R1627,U1627,X1627,AA1627,AD1627)</f>
        <v>0</v>
      </c>
      <c r="AR1627" s="486">
        <f t="shared" ref="AR1627:AR1681" si="707">IF(OR(AND(AO1627=0, AP1627&gt;0),AND(AO1627="NS", AQ1627&gt;0), AND(AO1627="NS", AP1627=0, AQ1627=0)), 1, IF(OR(AND(AO1627&gt;0, AP1627&gt;1,AO1627&gt;AQ1627), AND(AO1627="NS", AP1627=2), AND(AO1627="NS", AQ1627=0, AP1627&gt;0), AO1627=AQ1627), 0, 1))</f>
        <v>0</v>
      </c>
    </row>
    <row r="1628" spans="1:44" ht="30" customHeight="1">
      <c r="A1628" s="6"/>
      <c r="B1628" s="5"/>
      <c r="C1628" s="85" t="s">
        <v>171</v>
      </c>
      <c r="D1628" s="732" t="str">
        <f>IF(CNGE_2024_M1_Secc1_Sub1!$D108="","",CNGE_2024_M1_Secc1_Sub1!$D108)</f>
        <v>ACADEMIA REGIONAL DE SEGURIDAD PUBLICA DEL SURESTE</v>
      </c>
      <c r="E1628" s="733"/>
      <c r="F1628" s="733"/>
      <c r="G1628" s="733"/>
      <c r="H1628" s="733"/>
      <c r="I1628" s="733"/>
      <c r="J1628" s="733"/>
      <c r="K1628" s="733"/>
      <c r="L1628" s="733"/>
      <c r="M1628" s="733"/>
      <c r="N1628" s="733"/>
      <c r="O1628" s="734"/>
      <c r="P1628" s="111"/>
      <c r="Q1628" s="111"/>
      <c r="R1628" s="111"/>
      <c r="S1628" s="111"/>
      <c r="T1628" s="111"/>
      <c r="U1628" s="111"/>
      <c r="V1628" s="111"/>
      <c r="W1628" s="111"/>
      <c r="X1628" s="111"/>
      <c r="Y1628" s="111"/>
      <c r="Z1628" s="111"/>
      <c r="AA1628" s="111"/>
      <c r="AB1628" s="111"/>
      <c r="AC1628" s="111"/>
      <c r="AD1628" s="111"/>
      <c r="AE1628" s="8"/>
      <c r="AG1628" s="483">
        <f t="shared" si="696"/>
        <v>0</v>
      </c>
      <c r="AH1628" s="484">
        <f t="shared" si="697"/>
        <v>0</v>
      </c>
      <c r="AI1628" s="485">
        <f t="shared" si="698"/>
        <v>0</v>
      </c>
      <c r="AJ1628" s="486">
        <f t="shared" si="699"/>
        <v>0</v>
      </c>
      <c r="AK1628" s="483">
        <f t="shared" si="700"/>
        <v>0</v>
      </c>
      <c r="AL1628" s="484">
        <f t="shared" si="701"/>
        <v>0</v>
      </c>
      <c r="AM1628" s="485">
        <f t="shared" si="702"/>
        <v>0</v>
      </c>
      <c r="AN1628" s="486">
        <f t="shared" si="703"/>
        <v>0</v>
      </c>
      <c r="AO1628" s="483">
        <f t="shared" si="704"/>
        <v>0</v>
      </c>
      <c r="AP1628" s="484">
        <f t="shared" si="705"/>
        <v>0</v>
      </c>
      <c r="AQ1628" s="485">
        <f t="shared" si="706"/>
        <v>0</v>
      </c>
      <c r="AR1628" s="486">
        <f t="shared" si="707"/>
        <v>0</v>
      </c>
    </row>
    <row r="1629" spans="1:44" ht="15" customHeight="1">
      <c r="A1629" s="6"/>
      <c r="B1629" s="5"/>
      <c r="C1629" s="85" t="s">
        <v>172</v>
      </c>
      <c r="D1629" s="732" t="str">
        <f>IF(CNGE_2024_M1_Secc1_Sub1!$D109="","",CNGE_2024_M1_Secc1_Sub1!$D109)</f>
        <v>INSTITUTO DE CAPACITACION PARA EL TRABAJO</v>
      </c>
      <c r="E1629" s="733"/>
      <c r="F1629" s="733"/>
      <c r="G1629" s="733"/>
      <c r="H1629" s="733"/>
      <c r="I1629" s="733"/>
      <c r="J1629" s="733"/>
      <c r="K1629" s="733"/>
      <c r="L1629" s="733"/>
      <c r="M1629" s="733"/>
      <c r="N1629" s="733"/>
      <c r="O1629" s="734"/>
      <c r="P1629" s="111"/>
      <c r="Q1629" s="111"/>
      <c r="R1629" s="111"/>
      <c r="S1629" s="111"/>
      <c r="T1629" s="111"/>
      <c r="U1629" s="111"/>
      <c r="V1629" s="111"/>
      <c r="W1629" s="111"/>
      <c r="X1629" s="111"/>
      <c r="Y1629" s="111"/>
      <c r="Z1629" s="111"/>
      <c r="AA1629" s="111"/>
      <c r="AB1629" s="111"/>
      <c r="AC1629" s="111"/>
      <c r="AD1629" s="111"/>
      <c r="AE1629" s="8"/>
      <c r="AG1629" s="483">
        <f t="shared" si="696"/>
        <v>0</v>
      </c>
      <c r="AH1629" s="484">
        <f t="shared" si="697"/>
        <v>0</v>
      </c>
      <c r="AI1629" s="485">
        <f t="shared" si="698"/>
        <v>0</v>
      </c>
      <c r="AJ1629" s="486">
        <f t="shared" si="699"/>
        <v>0</v>
      </c>
      <c r="AK1629" s="483">
        <f t="shared" si="700"/>
        <v>0</v>
      </c>
      <c r="AL1629" s="484">
        <f t="shared" si="701"/>
        <v>0</v>
      </c>
      <c r="AM1629" s="485">
        <f t="shared" si="702"/>
        <v>0</v>
      </c>
      <c r="AN1629" s="486">
        <f t="shared" si="703"/>
        <v>0</v>
      </c>
      <c r="AO1629" s="483">
        <f t="shared" si="704"/>
        <v>0</v>
      </c>
      <c r="AP1629" s="484">
        <f t="shared" si="705"/>
        <v>0</v>
      </c>
      <c r="AQ1629" s="485">
        <f t="shared" si="706"/>
        <v>0</v>
      </c>
      <c r="AR1629" s="486">
        <f t="shared" si="707"/>
        <v>0</v>
      </c>
    </row>
    <row r="1630" spans="1:44" ht="30" customHeight="1">
      <c r="A1630" s="6"/>
      <c r="B1630" s="5"/>
      <c r="C1630" s="85" t="s">
        <v>173</v>
      </c>
      <c r="D1630" s="732" t="str">
        <f>IF(CNGE_2024_M1_Secc1_Sub1!$D110="","",CNGE_2024_M1_Secc1_Sub1!$D110)</f>
        <v>CENTRO DE CONCILIACION LABORAL DEL ESTADO DE VERACRUZ DE IGNACIO DE LA LLAVE</v>
      </c>
      <c r="E1630" s="733"/>
      <c r="F1630" s="733"/>
      <c r="G1630" s="733"/>
      <c r="H1630" s="733"/>
      <c r="I1630" s="733"/>
      <c r="J1630" s="733"/>
      <c r="K1630" s="733"/>
      <c r="L1630" s="733"/>
      <c r="M1630" s="733"/>
      <c r="N1630" s="733"/>
      <c r="O1630" s="734"/>
      <c r="P1630" s="111"/>
      <c r="Q1630" s="111"/>
      <c r="R1630" s="111"/>
      <c r="S1630" s="111"/>
      <c r="T1630" s="111"/>
      <c r="U1630" s="111"/>
      <c r="V1630" s="111"/>
      <c r="W1630" s="111"/>
      <c r="X1630" s="111"/>
      <c r="Y1630" s="111"/>
      <c r="Z1630" s="111"/>
      <c r="AA1630" s="111"/>
      <c r="AB1630" s="111"/>
      <c r="AC1630" s="111"/>
      <c r="AD1630" s="111"/>
      <c r="AE1630" s="8"/>
      <c r="AG1630" s="483">
        <f t="shared" si="696"/>
        <v>0</v>
      </c>
      <c r="AH1630" s="484">
        <f t="shared" si="697"/>
        <v>0</v>
      </c>
      <c r="AI1630" s="485">
        <f t="shared" si="698"/>
        <v>0</v>
      </c>
      <c r="AJ1630" s="486">
        <f t="shared" si="699"/>
        <v>0</v>
      </c>
      <c r="AK1630" s="483">
        <f t="shared" si="700"/>
        <v>0</v>
      </c>
      <c r="AL1630" s="484">
        <f t="shared" si="701"/>
        <v>0</v>
      </c>
      <c r="AM1630" s="485">
        <f t="shared" si="702"/>
        <v>0</v>
      </c>
      <c r="AN1630" s="486">
        <f t="shared" si="703"/>
        <v>0</v>
      </c>
      <c r="AO1630" s="483">
        <f t="shared" si="704"/>
        <v>0</v>
      </c>
      <c r="AP1630" s="484">
        <f t="shared" si="705"/>
        <v>0</v>
      </c>
      <c r="AQ1630" s="485">
        <f t="shared" si="706"/>
        <v>0</v>
      </c>
      <c r="AR1630" s="486">
        <f t="shared" si="707"/>
        <v>0</v>
      </c>
    </row>
    <row r="1631" spans="1:44" ht="15" customHeight="1">
      <c r="A1631" s="6"/>
      <c r="B1631" s="5"/>
      <c r="C1631" s="85" t="s">
        <v>174</v>
      </c>
      <c r="D1631" s="732" t="str">
        <f>IF(CNGE_2024_M1_Secc1_Sub1!$D111="","",CNGE_2024_M1_Secc1_Sub1!$D111)</f>
        <v>INSTITUTO VERACRUZANO DE LA CULTURA</v>
      </c>
      <c r="E1631" s="733"/>
      <c r="F1631" s="733"/>
      <c r="G1631" s="733"/>
      <c r="H1631" s="733"/>
      <c r="I1631" s="733"/>
      <c r="J1631" s="733"/>
      <c r="K1631" s="733"/>
      <c r="L1631" s="733"/>
      <c r="M1631" s="733"/>
      <c r="N1631" s="733"/>
      <c r="O1631" s="734"/>
      <c r="P1631" s="111"/>
      <c r="Q1631" s="111"/>
      <c r="R1631" s="111"/>
      <c r="S1631" s="111"/>
      <c r="T1631" s="111"/>
      <c r="U1631" s="111"/>
      <c r="V1631" s="111"/>
      <c r="W1631" s="111"/>
      <c r="X1631" s="111"/>
      <c r="Y1631" s="111"/>
      <c r="Z1631" s="111"/>
      <c r="AA1631" s="111"/>
      <c r="AB1631" s="111"/>
      <c r="AC1631" s="111"/>
      <c r="AD1631" s="111"/>
      <c r="AE1631" s="8"/>
      <c r="AG1631" s="483">
        <f t="shared" si="696"/>
        <v>0</v>
      </c>
      <c r="AH1631" s="484">
        <f t="shared" si="697"/>
        <v>0</v>
      </c>
      <c r="AI1631" s="485">
        <f t="shared" si="698"/>
        <v>0</v>
      </c>
      <c r="AJ1631" s="486">
        <f t="shared" si="699"/>
        <v>0</v>
      </c>
      <c r="AK1631" s="483">
        <f t="shared" si="700"/>
        <v>0</v>
      </c>
      <c r="AL1631" s="484">
        <f t="shared" si="701"/>
        <v>0</v>
      </c>
      <c r="AM1631" s="485">
        <f t="shared" si="702"/>
        <v>0</v>
      </c>
      <c r="AN1631" s="486">
        <f t="shared" si="703"/>
        <v>0</v>
      </c>
      <c r="AO1631" s="483">
        <f t="shared" si="704"/>
        <v>0</v>
      </c>
      <c r="AP1631" s="484">
        <f t="shared" si="705"/>
        <v>0</v>
      </c>
      <c r="AQ1631" s="485">
        <f t="shared" si="706"/>
        <v>0</v>
      </c>
      <c r="AR1631" s="486">
        <f t="shared" si="707"/>
        <v>0</v>
      </c>
    </row>
    <row r="1632" spans="1:44" ht="30" customHeight="1">
      <c r="A1632" s="6"/>
      <c r="B1632" s="5"/>
      <c r="C1632" s="85" t="s">
        <v>175</v>
      </c>
      <c r="D1632" s="732" t="str">
        <f>IF(CNGE_2024_M1_Secc1_Sub1!$D112="","",CNGE_2024_M1_Secc1_Sub1!$D112)</f>
        <v>PROCURADURIA ESTATAL DE PROTECCION AL MEDIO AMBIENTE</v>
      </c>
      <c r="E1632" s="733"/>
      <c r="F1632" s="733"/>
      <c r="G1632" s="733"/>
      <c r="H1632" s="733"/>
      <c r="I1632" s="733"/>
      <c r="J1632" s="733"/>
      <c r="K1632" s="733"/>
      <c r="L1632" s="733"/>
      <c r="M1632" s="733"/>
      <c r="N1632" s="733"/>
      <c r="O1632" s="734"/>
      <c r="P1632" s="111"/>
      <c r="Q1632" s="111"/>
      <c r="R1632" s="111"/>
      <c r="S1632" s="111"/>
      <c r="T1632" s="111"/>
      <c r="U1632" s="111"/>
      <c r="V1632" s="111"/>
      <c r="W1632" s="111"/>
      <c r="X1632" s="111"/>
      <c r="Y1632" s="111"/>
      <c r="Z1632" s="111"/>
      <c r="AA1632" s="111"/>
      <c r="AB1632" s="111"/>
      <c r="AC1632" s="111"/>
      <c r="AD1632" s="111"/>
      <c r="AE1632" s="8"/>
      <c r="AG1632" s="483">
        <f t="shared" si="696"/>
        <v>0</v>
      </c>
      <c r="AH1632" s="484">
        <f t="shared" si="697"/>
        <v>0</v>
      </c>
      <c r="AI1632" s="485">
        <f t="shared" si="698"/>
        <v>0</v>
      </c>
      <c r="AJ1632" s="486">
        <f t="shared" si="699"/>
        <v>0</v>
      </c>
      <c r="AK1632" s="483">
        <f t="shared" si="700"/>
        <v>0</v>
      </c>
      <c r="AL1632" s="484">
        <f t="shared" si="701"/>
        <v>0</v>
      </c>
      <c r="AM1632" s="485">
        <f t="shared" si="702"/>
        <v>0</v>
      </c>
      <c r="AN1632" s="486">
        <f t="shared" si="703"/>
        <v>0</v>
      </c>
      <c r="AO1632" s="483">
        <f t="shared" si="704"/>
        <v>0</v>
      </c>
      <c r="AP1632" s="484">
        <f t="shared" si="705"/>
        <v>0</v>
      </c>
      <c r="AQ1632" s="485">
        <f t="shared" si="706"/>
        <v>0</v>
      </c>
      <c r="AR1632" s="486">
        <f t="shared" si="707"/>
        <v>0</v>
      </c>
    </row>
    <row r="1633" spans="1:44" ht="15" customHeight="1">
      <c r="A1633" s="6"/>
      <c r="B1633" s="5"/>
      <c r="C1633" s="85" t="s">
        <v>176</v>
      </c>
      <c r="D1633" s="732" t="str">
        <f>IF(CNGE_2024_M1_Secc1_Sub1!$D113="","",CNGE_2024_M1_Secc1_Sub1!$D113)</f>
        <v>FIDEICOMISO FONDO DEL FUTURO</v>
      </c>
      <c r="E1633" s="733"/>
      <c r="F1633" s="733"/>
      <c r="G1633" s="733"/>
      <c r="H1633" s="733"/>
      <c r="I1633" s="733"/>
      <c r="J1633" s="733"/>
      <c r="K1633" s="733"/>
      <c r="L1633" s="733"/>
      <c r="M1633" s="733"/>
      <c r="N1633" s="733"/>
      <c r="O1633" s="734"/>
      <c r="P1633" s="111"/>
      <c r="Q1633" s="111"/>
      <c r="R1633" s="111"/>
      <c r="S1633" s="111"/>
      <c r="T1633" s="111"/>
      <c r="U1633" s="111"/>
      <c r="V1633" s="111"/>
      <c r="W1633" s="111"/>
      <c r="X1633" s="111"/>
      <c r="Y1633" s="111"/>
      <c r="Z1633" s="111"/>
      <c r="AA1633" s="111"/>
      <c r="AB1633" s="111"/>
      <c r="AC1633" s="111"/>
      <c r="AD1633" s="111"/>
      <c r="AE1633" s="8"/>
      <c r="AG1633" s="483">
        <f t="shared" si="696"/>
        <v>0</v>
      </c>
      <c r="AH1633" s="484">
        <f t="shared" si="697"/>
        <v>0</v>
      </c>
      <c r="AI1633" s="485">
        <f t="shared" si="698"/>
        <v>0</v>
      </c>
      <c r="AJ1633" s="486">
        <f t="shared" si="699"/>
        <v>0</v>
      </c>
      <c r="AK1633" s="483">
        <f t="shared" si="700"/>
        <v>0</v>
      </c>
      <c r="AL1633" s="484">
        <f t="shared" si="701"/>
        <v>0</v>
      </c>
      <c r="AM1633" s="485">
        <f t="shared" si="702"/>
        <v>0</v>
      </c>
      <c r="AN1633" s="486">
        <f t="shared" si="703"/>
        <v>0</v>
      </c>
      <c r="AO1633" s="483">
        <f t="shared" si="704"/>
        <v>0</v>
      </c>
      <c r="AP1633" s="484">
        <f t="shared" si="705"/>
        <v>0</v>
      </c>
      <c r="AQ1633" s="485">
        <f t="shared" si="706"/>
        <v>0</v>
      </c>
      <c r="AR1633" s="486">
        <f t="shared" si="707"/>
        <v>0</v>
      </c>
    </row>
    <row r="1634" spans="1:44" ht="15" hidden="1" customHeight="1">
      <c r="A1634" s="6"/>
      <c r="B1634" s="5"/>
      <c r="C1634" s="85" t="s">
        <v>177</v>
      </c>
      <c r="D1634" s="623" t="str">
        <f>IF(CNGE_2024_M1_Secc1_Sub1!$D114="","",CNGE_2024_M1_Secc1_Sub1!$D114)</f>
        <v/>
      </c>
      <c r="E1634" s="624"/>
      <c r="F1634" s="624"/>
      <c r="G1634" s="624"/>
      <c r="H1634" s="624"/>
      <c r="I1634" s="624"/>
      <c r="J1634" s="624"/>
      <c r="K1634" s="624"/>
      <c r="L1634" s="624"/>
      <c r="M1634" s="624"/>
      <c r="N1634" s="624"/>
      <c r="O1634" s="625"/>
      <c r="P1634" s="111"/>
      <c r="Q1634" s="111"/>
      <c r="R1634" s="111"/>
      <c r="S1634" s="111"/>
      <c r="T1634" s="111"/>
      <c r="U1634" s="111"/>
      <c r="V1634" s="111"/>
      <c r="W1634" s="111"/>
      <c r="X1634" s="111"/>
      <c r="Y1634" s="111"/>
      <c r="Z1634" s="111"/>
      <c r="AA1634" s="111"/>
      <c r="AB1634" s="111"/>
      <c r="AC1634" s="111"/>
      <c r="AD1634" s="111"/>
      <c r="AE1634" s="8"/>
      <c r="AG1634" s="483">
        <f t="shared" si="696"/>
        <v>0</v>
      </c>
      <c r="AH1634" s="484">
        <f t="shared" si="697"/>
        <v>0</v>
      </c>
      <c r="AI1634" s="485">
        <f t="shared" si="698"/>
        <v>0</v>
      </c>
      <c r="AJ1634" s="486">
        <f t="shared" si="699"/>
        <v>0</v>
      </c>
      <c r="AK1634" s="483">
        <f t="shared" si="700"/>
        <v>0</v>
      </c>
      <c r="AL1634" s="484">
        <f t="shared" si="701"/>
        <v>0</v>
      </c>
      <c r="AM1634" s="485">
        <f t="shared" si="702"/>
        <v>0</v>
      </c>
      <c r="AN1634" s="486">
        <f t="shared" si="703"/>
        <v>0</v>
      </c>
      <c r="AO1634" s="483">
        <f t="shared" si="704"/>
        <v>0</v>
      </c>
      <c r="AP1634" s="484">
        <f t="shared" si="705"/>
        <v>0</v>
      </c>
      <c r="AQ1634" s="485">
        <f t="shared" si="706"/>
        <v>0</v>
      </c>
      <c r="AR1634" s="486">
        <f t="shared" si="707"/>
        <v>0</v>
      </c>
    </row>
    <row r="1635" spans="1:44" ht="15" hidden="1" customHeight="1">
      <c r="A1635" s="6"/>
      <c r="B1635" s="5"/>
      <c r="C1635" s="85" t="s">
        <v>178</v>
      </c>
      <c r="D1635" s="623" t="str">
        <f>IF(CNGE_2024_M1_Secc1_Sub1!$D115="","",CNGE_2024_M1_Secc1_Sub1!$D115)</f>
        <v/>
      </c>
      <c r="E1635" s="624"/>
      <c r="F1635" s="624"/>
      <c r="G1635" s="624"/>
      <c r="H1635" s="624"/>
      <c r="I1635" s="624"/>
      <c r="J1635" s="624"/>
      <c r="K1635" s="624"/>
      <c r="L1635" s="624"/>
      <c r="M1635" s="624"/>
      <c r="N1635" s="624"/>
      <c r="O1635" s="625"/>
      <c r="P1635" s="111"/>
      <c r="Q1635" s="111"/>
      <c r="R1635" s="111"/>
      <c r="S1635" s="111"/>
      <c r="T1635" s="111"/>
      <c r="U1635" s="111"/>
      <c r="V1635" s="111"/>
      <c r="W1635" s="111"/>
      <c r="X1635" s="111"/>
      <c r="Y1635" s="111"/>
      <c r="Z1635" s="111"/>
      <c r="AA1635" s="111"/>
      <c r="AB1635" s="111"/>
      <c r="AC1635" s="111"/>
      <c r="AD1635" s="111"/>
      <c r="AE1635" s="8"/>
      <c r="AG1635" s="483">
        <f t="shared" si="696"/>
        <v>0</v>
      </c>
      <c r="AH1635" s="484">
        <f t="shared" si="697"/>
        <v>0</v>
      </c>
      <c r="AI1635" s="485">
        <f t="shared" si="698"/>
        <v>0</v>
      </c>
      <c r="AJ1635" s="486">
        <f t="shared" si="699"/>
        <v>0</v>
      </c>
      <c r="AK1635" s="483">
        <f t="shared" si="700"/>
        <v>0</v>
      </c>
      <c r="AL1635" s="484">
        <f t="shared" si="701"/>
        <v>0</v>
      </c>
      <c r="AM1635" s="485">
        <f t="shared" si="702"/>
        <v>0</v>
      </c>
      <c r="AN1635" s="486">
        <f t="shared" si="703"/>
        <v>0</v>
      </c>
      <c r="AO1635" s="483">
        <f t="shared" si="704"/>
        <v>0</v>
      </c>
      <c r="AP1635" s="484">
        <f t="shared" si="705"/>
        <v>0</v>
      </c>
      <c r="AQ1635" s="485">
        <f t="shared" si="706"/>
        <v>0</v>
      </c>
      <c r="AR1635" s="486">
        <f t="shared" si="707"/>
        <v>0</v>
      </c>
    </row>
    <row r="1636" spans="1:44" ht="15" hidden="1" customHeight="1">
      <c r="A1636" s="6"/>
      <c r="B1636" s="5"/>
      <c r="C1636" s="85" t="s">
        <v>179</v>
      </c>
      <c r="D1636" s="623" t="str">
        <f>IF(CNGE_2024_M1_Secc1_Sub1!$D116="","",CNGE_2024_M1_Secc1_Sub1!$D116)</f>
        <v/>
      </c>
      <c r="E1636" s="624"/>
      <c r="F1636" s="624"/>
      <c r="G1636" s="624"/>
      <c r="H1636" s="624"/>
      <c r="I1636" s="624"/>
      <c r="J1636" s="624"/>
      <c r="K1636" s="624"/>
      <c r="L1636" s="624"/>
      <c r="M1636" s="624"/>
      <c r="N1636" s="624"/>
      <c r="O1636" s="625"/>
      <c r="P1636" s="111"/>
      <c r="Q1636" s="111"/>
      <c r="R1636" s="111"/>
      <c r="S1636" s="111"/>
      <c r="T1636" s="111"/>
      <c r="U1636" s="111"/>
      <c r="V1636" s="111"/>
      <c r="W1636" s="111"/>
      <c r="X1636" s="111"/>
      <c r="Y1636" s="111"/>
      <c r="Z1636" s="111"/>
      <c r="AA1636" s="111"/>
      <c r="AB1636" s="111"/>
      <c r="AC1636" s="111"/>
      <c r="AD1636" s="111"/>
      <c r="AE1636" s="8"/>
      <c r="AG1636" s="483">
        <f t="shared" si="696"/>
        <v>0</v>
      </c>
      <c r="AH1636" s="484">
        <f t="shared" si="697"/>
        <v>0</v>
      </c>
      <c r="AI1636" s="485">
        <f t="shared" si="698"/>
        <v>0</v>
      </c>
      <c r="AJ1636" s="486">
        <f t="shared" si="699"/>
        <v>0</v>
      </c>
      <c r="AK1636" s="483">
        <f t="shared" si="700"/>
        <v>0</v>
      </c>
      <c r="AL1636" s="484">
        <f t="shared" si="701"/>
        <v>0</v>
      </c>
      <c r="AM1636" s="485">
        <f t="shared" si="702"/>
        <v>0</v>
      </c>
      <c r="AN1636" s="486">
        <f t="shared" si="703"/>
        <v>0</v>
      </c>
      <c r="AO1636" s="483">
        <f t="shared" si="704"/>
        <v>0</v>
      </c>
      <c r="AP1636" s="484">
        <f t="shared" si="705"/>
        <v>0</v>
      </c>
      <c r="AQ1636" s="485">
        <f t="shared" si="706"/>
        <v>0</v>
      </c>
      <c r="AR1636" s="486">
        <f t="shared" si="707"/>
        <v>0</v>
      </c>
    </row>
    <row r="1637" spans="1:44" ht="15" hidden="1" customHeight="1">
      <c r="A1637" s="6"/>
      <c r="B1637" s="5"/>
      <c r="C1637" s="85" t="s">
        <v>180</v>
      </c>
      <c r="D1637" s="623" t="str">
        <f>IF(CNGE_2024_M1_Secc1_Sub1!$D117="","",CNGE_2024_M1_Secc1_Sub1!$D117)</f>
        <v/>
      </c>
      <c r="E1637" s="624"/>
      <c r="F1637" s="624"/>
      <c r="G1637" s="624"/>
      <c r="H1637" s="624"/>
      <c r="I1637" s="624"/>
      <c r="J1637" s="624"/>
      <c r="K1637" s="624"/>
      <c r="L1637" s="624"/>
      <c r="M1637" s="624"/>
      <c r="N1637" s="624"/>
      <c r="O1637" s="625"/>
      <c r="P1637" s="111"/>
      <c r="Q1637" s="111"/>
      <c r="R1637" s="111"/>
      <c r="S1637" s="111"/>
      <c r="T1637" s="111"/>
      <c r="U1637" s="111"/>
      <c r="V1637" s="111"/>
      <c r="W1637" s="111"/>
      <c r="X1637" s="111"/>
      <c r="Y1637" s="111"/>
      <c r="Z1637" s="111"/>
      <c r="AA1637" s="111"/>
      <c r="AB1637" s="111"/>
      <c r="AC1637" s="111"/>
      <c r="AD1637" s="111"/>
      <c r="AE1637" s="8"/>
      <c r="AG1637" s="483">
        <f t="shared" si="696"/>
        <v>0</v>
      </c>
      <c r="AH1637" s="484">
        <f t="shared" si="697"/>
        <v>0</v>
      </c>
      <c r="AI1637" s="485">
        <f t="shared" si="698"/>
        <v>0</v>
      </c>
      <c r="AJ1637" s="486">
        <f t="shared" si="699"/>
        <v>0</v>
      </c>
      <c r="AK1637" s="483">
        <f t="shared" si="700"/>
        <v>0</v>
      </c>
      <c r="AL1637" s="484">
        <f t="shared" si="701"/>
        <v>0</v>
      </c>
      <c r="AM1637" s="485">
        <f t="shared" si="702"/>
        <v>0</v>
      </c>
      <c r="AN1637" s="486">
        <f t="shared" si="703"/>
        <v>0</v>
      </c>
      <c r="AO1637" s="483">
        <f t="shared" si="704"/>
        <v>0</v>
      </c>
      <c r="AP1637" s="484">
        <f t="shared" si="705"/>
        <v>0</v>
      </c>
      <c r="AQ1637" s="485">
        <f t="shared" si="706"/>
        <v>0</v>
      </c>
      <c r="AR1637" s="486">
        <f t="shared" si="707"/>
        <v>0</v>
      </c>
    </row>
    <row r="1638" spans="1:44" ht="15" hidden="1" customHeight="1">
      <c r="A1638" s="6"/>
      <c r="B1638" s="5"/>
      <c r="C1638" s="85" t="s">
        <v>181</v>
      </c>
      <c r="D1638" s="623" t="str">
        <f>IF(CNGE_2024_M1_Secc1_Sub1!$D118="","",CNGE_2024_M1_Secc1_Sub1!$D118)</f>
        <v/>
      </c>
      <c r="E1638" s="624"/>
      <c r="F1638" s="624"/>
      <c r="G1638" s="624"/>
      <c r="H1638" s="624"/>
      <c r="I1638" s="624"/>
      <c r="J1638" s="624"/>
      <c r="K1638" s="624"/>
      <c r="L1638" s="624"/>
      <c r="M1638" s="624"/>
      <c r="N1638" s="624"/>
      <c r="O1638" s="625"/>
      <c r="P1638" s="111"/>
      <c r="Q1638" s="111"/>
      <c r="R1638" s="111"/>
      <c r="S1638" s="111"/>
      <c r="T1638" s="111"/>
      <c r="U1638" s="111"/>
      <c r="V1638" s="111"/>
      <c r="W1638" s="111"/>
      <c r="X1638" s="111"/>
      <c r="Y1638" s="111"/>
      <c r="Z1638" s="111"/>
      <c r="AA1638" s="111"/>
      <c r="AB1638" s="111"/>
      <c r="AC1638" s="111"/>
      <c r="AD1638" s="111"/>
      <c r="AE1638" s="8"/>
      <c r="AG1638" s="483">
        <f t="shared" si="696"/>
        <v>0</v>
      </c>
      <c r="AH1638" s="484">
        <f t="shared" si="697"/>
        <v>0</v>
      </c>
      <c r="AI1638" s="485">
        <f t="shared" si="698"/>
        <v>0</v>
      </c>
      <c r="AJ1638" s="486">
        <f t="shared" si="699"/>
        <v>0</v>
      </c>
      <c r="AK1638" s="483">
        <f t="shared" si="700"/>
        <v>0</v>
      </c>
      <c r="AL1638" s="484">
        <f t="shared" si="701"/>
        <v>0</v>
      </c>
      <c r="AM1638" s="485">
        <f t="shared" si="702"/>
        <v>0</v>
      </c>
      <c r="AN1638" s="486">
        <f t="shared" si="703"/>
        <v>0</v>
      </c>
      <c r="AO1638" s="483">
        <f t="shared" si="704"/>
        <v>0</v>
      </c>
      <c r="AP1638" s="484">
        <f t="shared" si="705"/>
        <v>0</v>
      </c>
      <c r="AQ1638" s="485">
        <f t="shared" si="706"/>
        <v>0</v>
      </c>
      <c r="AR1638" s="486">
        <f t="shared" si="707"/>
        <v>0</v>
      </c>
    </row>
    <row r="1639" spans="1:44" ht="15" hidden="1" customHeight="1">
      <c r="A1639" s="6"/>
      <c r="B1639" s="5"/>
      <c r="C1639" s="85" t="s">
        <v>182</v>
      </c>
      <c r="D1639" s="623" t="str">
        <f>IF(CNGE_2024_M1_Secc1_Sub1!$D119="","",CNGE_2024_M1_Secc1_Sub1!$D119)</f>
        <v/>
      </c>
      <c r="E1639" s="624"/>
      <c r="F1639" s="624"/>
      <c r="G1639" s="624"/>
      <c r="H1639" s="624"/>
      <c r="I1639" s="624"/>
      <c r="J1639" s="624"/>
      <c r="K1639" s="624"/>
      <c r="L1639" s="624"/>
      <c r="M1639" s="624"/>
      <c r="N1639" s="624"/>
      <c r="O1639" s="625"/>
      <c r="P1639" s="111"/>
      <c r="Q1639" s="111"/>
      <c r="R1639" s="111"/>
      <c r="S1639" s="111"/>
      <c r="T1639" s="111"/>
      <c r="U1639" s="111"/>
      <c r="V1639" s="111"/>
      <c r="W1639" s="111"/>
      <c r="X1639" s="111"/>
      <c r="Y1639" s="111"/>
      <c r="Z1639" s="111"/>
      <c r="AA1639" s="111"/>
      <c r="AB1639" s="111"/>
      <c r="AC1639" s="111"/>
      <c r="AD1639" s="111"/>
      <c r="AE1639" s="8"/>
      <c r="AG1639" s="483">
        <f t="shared" si="696"/>
        <v>0</v>
      </c>
      <c r="AH1639" s="484">
        <f t="shared" si="697"/>
        <v>0</v>
      </c>
      <c r="AI1639" s="485">
        <f t="shared" si="698"/>
        <v>0</v>
      </c>
      <c r="AJ1639" s="486">
        <f t="shared" si="699"/>
        <v>0</v>
      </c>
      <c r="AK1639" s="483">
        <f t="shared" si="700"/>
        <v>0</v>
      </c>
      <c r="AL1639" s="484">
        <f t="shared" si="701"/>
        <v>0</v>
      </c>
      <c r="AM1639" s="485">
        <f t="shared" si="702"/>
        <v>0</v>
      </c>
      <c r="AN1639" s="486">
        <f t="shared" si="703"/>
        <v>0</v>
      </c>
      <c r="AO1639" s="483">
        <f t="shared" si="704"/>
        <v>0</v>
      </c>
      <c r="AP1639" s="484">
        <f t="shared" si="705"/>
        <v>0</v>
      </c>
      <c r="AQ1639" s="485">
        <f t="shared" si="706"/>
        <v>0</v>
      </c>
      <c r="AR1639" s="486">
        <f t="shared" si="707"/>
        <v>0</v>
      </c>
    </row>
    <row r="1640" spans="1:44" ht="15" hidden="1" customHeight="1">
      <c r="A1640" s="6"/>
      <c r="B1640" s="5"/>
      <c r="C1640" s="85" t="s">
        <v>183</v>
      </c>
      <c r="D1640" s="623" t="str">
        <f>IF(CNGE_2024_M1_Secc1_Sub1!$D120="","",CNGE_2024_M1_Secc1_Sub1!$D120)</f>
        <v/>
      </c>
      <c r="E1640" s="624"/>
      <c r="F1640" s="624"/>
      <c r="G1640" s="624"/>
      <c r="H1640" s="624"/>
      <c r="I1640" s="624"/>
      <c r="J1640" s="624"/>
      <c r="K1640" s="624"/>
      <c r="L1640" s="624"/>
      <c r="M1640" s="624"/>
      <c r="N1640" s="624"/>
      <c r="O1640" s="625"/>
      <c r="P1640" s="111"/>
      <c r="Q1640" s="111"/>
      <c r="R1640" s="111"/>
      <c r="S1640" s="111"/>
      <c r="T1640" s="111"/>
      <c r="U1640" s="111"/>
      <c r="V1640" s="111"/>
      <c r="W1640" s="111"/>
      <c r="X1640" s="111"/>
      <c r="Y1640" s="111"/>
      <c r="Z1640" s="111"/>
      <c r="AA1640" s="111"/>
      <c r="AB1640" s="111"/>
      <c r="AC1640" s="111"/>
      <c r="AD1640" s="111"/>
      <c r="AE1640" s="8"/>
      <c r="AG1640" s="483">
        <f t="shared" si="696"/>
        <v>0</v>
      </c>
      <c r="AH1640" s="484">
        <f t="shared" si="697"/>
        <v>0</v>
      </c>
      <c r="AI1640" s="485">
        <f t="shared" si="698"/>
        <v>0</v>
      </c>
      <c r="AJ1640" s="486">
        <f t="shared" si="699"/>
        <v>0</v>
      </c>
      <c r="AK1640" s="483">
        <f t="shared" si="700"/>
        <v>0</v>
      </c>
      <c r="AL1640" s="484">
        <f t="shared" si="701"/>
        <v>0</v>
      </c>
      <c r="AM1640" s="485">
        <f t="shared" si="702"/>
        <v>0</v>
      </c>
      <c r="AN1640" s="486">
        <f t="shared" si="703"/>
        <v>0</v>
      </c>
      <c r="AO1640" s="483">
        <f t="shared" si="704"/>
        <v>0</v>
      </c>
      <c r="AP1640" s="484">
        <f t="shared" si="705"/>
        <v>0</v>
      </c>
      <c r="AQ1640" s="485">
        <f t="shared" si="706"/>
        <v>0</v>
      </c>
      <c r="AR1640" s="486">
        <f t="shared" si="707"/>
        <v>0</v>
      </c>
    </row>
    <row r="1641" spans="1:44" ht="15" hidden="1" customHeight="1">
      <c r="A1641" s="6"/>
      <c r="B1641" s="5"/>
      <c r="C1641" s="85" t="s">
        <v>184</v>
      </c>
      <c r="D1641" s="623" t="str">
        <f>IF(CNGE_2024_M1_Secc1_Sub1!$D121="","",CNGE_2024_M1_Secc1_Sub1!$D121)</f>
        <v/>
      </c>
      <c r="E1641" s="624"/>
      <c r="F1641" s="624"/>
      <c r="G1641" s="624"/>
      <c r="H1641" s="624"/>
      <c r="I1641" s="624"/>
      <c r="J1641" s="624"/>
      <c r="K1641" s="624"/>
      <c r="L1641" s="624"/>
      <c r="M1641" s="624"/>
      <c r="N1641" s="624"/>
      <c r="O1641" s="625"/>
      <c r="P1641" s="111"/>
      <c r="Q1641" s="111"/>
      <c r="R1641" s="111"/>
      <c r="S1641" s="111"/>
      <c r="T1641" s="111"/>
      <c r="U1641" s="111"/>
      <c r="V1641" s="111"/>
      <c r="W1641" s="111"/>
      <c r="X1641" s="111"/>
      <c r="Y1641" s="111"/>
      <c r="Z1641" s="111"/>
      <c r="AA1641" s="111"/>
      <c r="AB1641" s="111"/>
      <c r="AC1641" s="111"/>
      <c r="AD1641" s="111"/>
      <c r="AE1641" s="8"/>
      <c r="AG1641" s="483">
        <f t="shared" si="696"/>
        <v>0</v>
      </c>
      <c r="AH1641" s="484">
        <f t="shared" si="697"/>
        <v>0</v>
      </c>
      <c r="AI1641" s="485">
        <f t="shared" si="698"/>
        <v>0</v>
      </c>
      <c r="AJ1641" s="486">
        <f t="shared" si="699"/>
        <v>0</v>
      </c>
      <c r="AK1641" s="483">
        <f t="shared" si="700"/>
        <v>0</v>
      </c>
      <c r="AL1641" s="484">
        <f t="shared" si="701"/>
        <v>0</v>
      </c>
      <c r="AM1641" s="485">
        <f t="shared" si="702"/>
        <v>0</v>
      </c>
      <c r="AN1641" s="486">
        <f t="shared" si="703"/>
        <v>0</v>
      </c>
      <c r="AO1641" s="483">
        <f t="shared" si="704"/>
        <v>0</v>
      </c>
      <c r="AP1641" s="484">
        <f t="shared" si="705"/>
        <v>0</v>
      </c>
      <c r="AQ1641" s="485">
        <f t="shared" si="706"/>
        <v>0</v>
      </c>
      <c r="AR1641" s="486">
        <f t="shared" si="707"/>
        <v>0</v>
      </c>
    </row>
    <row r="1642" spans="1:44" ht="15" hidden="1" customHeight="1">
      <c r="A1642" s="6"/>
      <c r="B1642" s="5"/>
      <c r="C1642" s="85" t="s">
        <v>185</v>
      </c>
      <c r="D1642" s="623" t="str">
        <f>IF(CNGE_2024_M1_Secc1_Sub1!$D122="","",CNGE_2024_M1_Secc1_Sub1!$D122)</f>
        <v/>
      </c>
      <c r="E1642" s="624"/>
      <c r="F1642" s="624"/>
      <c r="G1642" s="624"/>
      <c r="H1642" s="624"/>
      <c r="I1642" s="624"/>
      <c r="J1642" s="624"/>
      <c r="K1642" s="624"/>
      <c r="L1642" s="624"/>
      <c r="M1642" s="624"/>
      <c r="N1642" s="624"/>
      <c r="O1642" s="625"/>
      <c r="P1642" s="111"/>
      <c r="Q1642" s="111"/>
      <c r="R1642" s="111"/>
      <c r="S1642" s="111"/>
      <c r="T1642" s="111"/>
      <c r="U1642" s="111"/>
      <c r="V1642" s="111"/>
      <c r="W1642" s="111"/>
      <c r="X1642" s="111"/>
      <c r="Y1642" s="111"/>
      <c r="Z1642" s="111"/>
      <c r="AA1642" s="111"/>
      <c r="AB1642" s="111"/>
      <c r="AC1642" s="111"/>
      <c r="AD1642" s="111"/>
      <c r="AE1642" s="8"/>
      <c r="AG1642" s="483">
        <f t="shared" si="696"/>
        <v>0</v>
      </c>
      <c r="AH1642" s="484">
        <f t="shared" si="697"/>
        <v>0</v>
      </c>
      <c r="AI1642" s="485">
        <f t="shared" si="698"/>
        <v>0</v>
      </c>
      <c r="AJ1642" s="486">
        <f t="shared" si="699"/>
        <v>0</v>
      </c>
      <c r="AK1642" s="483">
        <f t="shared" si="700"/>
        <v>0</v>
      </c>
      <c r="AL1642" s="484">
        <f t="shared" si="701"/>
        <v>0</v>
      </c>
      <c r="AM1642" s="485">
        <f t="shared" si="702"/>
        <v>0</v>
      </c>
      <c r="AN1642" s="486">
        <f t="shared" si="703"/>
        <v>0</v>
      </c>
      <c r="AO1642" s="483">
        <f t="shared" si="704"/>
        <v>0</v>
      </c>
      <c r="AP1642" s="484">
        <f t="shared" si="705"/>
        <v>0</v>
      </c>
      <c r="AQ1642" s="485">
        <f t="shared" si="706"/>
        <v>0</v>
      </c>
      <c r="AR1642" s="486">
        <f t="shared" si="707"/>
        <v>0</v>
      </c>
    </row>
    <row r="1643" spans="1:44" ht="15" hidden="1" customHeight="1">
      <c r="A1643" s="6"/>
      <c r="B1643" s="5"/>
      <c r="C1643" s="85" t="s">
        <v>186</v>
      </c>
      <c r="D1643" s="623" t="str">
        <f>IF(CNGE_2024_M1_Secc1_Sub1!$D123="","",CNGE_2024_M1_Secc1_Sub1!$D123)</f>
        <v/>
      </c>
      <c r="E1643" s="624"/>
      <c r="F1643" s="624"/>
      <c r="G1643" s="624"/>
      <c r="H1643" s="624"/>
      <c r="I1643" s="624"/>
      <c r="J1643" s="624"/>
      <c r="K1643" s="624"/>
      <c r="L1643" s="624"/>
      <c r="M1643" s="624"/>
      <c r="N1643" s="624"/>
      <c r="O1643" s="625"/>
      <c r="P1643" s="111"/>
      <c r="Q1643" s="111"/>
      <c r="R1643" s="111"/>
      <c r="S1643" s="111"/>
      <c r="T1643" s="111"/>
      <c r="U1643" s="111"/>
      <c r="V1643" s="111"/>
      <c r="W1643" s="111"/>
      <c r="X1643" s="111"/>
      <c r="Y1643" s="111"/>
      <c r="Z1643" s="111"/>
      <c r="AA1643" s="111"/>
      <c r="AB1643" s="111"/>
      <c r="AC1643" s="111"/>
      <c r="AD1643" s="111"/>
      <c r="AE1643" s="8"/>
      <c r="AG1643" s="483">
        <f t="shared" si="696"/>
        <v>0</v>
      </c>
      <c r="AH1643" s="484">
        <f t="shared" si="697"/>
        <v>0</v>
      </c>
      <c r="AI1643" s="485">
        <f t="shared" si="698"/>
        <v>0</v>
      </c>
      <c r="AJ1643" s="486">
        <f t="shared" si="699"/>
        <v>0</v>
      </c>
      <c r="AK1643" s="483">
        <f t="shared" si="700"/>
        <v>0</v>
      </c>
      <c r="AL1643" s="484">
        <f t="shared" si="701"/>
        <v>0</v>
      </c>
      <c r="AM1643" s="485">
        <f t="shared" si="702"/>
        <v>0</v>
      </c>
      <c r="AN1643" s="486">
        <f t="shared" si="703"/>
        <v>0</v>
      </c>
      <c r="AO1643" s="483">
        <f t="shared" si="704"/>
        <v>0</v>
      </c>
      <c r="AP1643" s="484">
        <f t="shared" si="705"/>
        <v>0</v>
      </c>
      <c r="AQ1643" s="485">
        <f t="shared" si="706"/>
        <v>0</v>
      </c>
      <c r="AR1643" s="486">
        <f t="shared" si="707"/>
        <v>0</v>
      </c>
    </row>
    <row r="1644" spans="1:44" ht="15" hidden="1" customHeight="1">
      <c r="A1644" s="6"/>
      <c r="B1644" s="5"/>
      <c r="C1644" s="85" t="s">
        <v>187</v>
      </c>
      <c r="D1644" s="623" t="str">
        <f>IF(CNGE_2024_M1_Secc1_Sub1!$D124="","",CNGE_2024_M1_Secc1_Sub1!$D124)</f>
        <v/>
      </c>
      <c r="E1644" s="624"/>
      <c r="F1644" s="624"/>
      <c r="G1644" s="624"/>
      <c r="H1644" s="624"/>
      <c r="I1644" s="624"/>
      <c r="J1644" s="624"/>
      <c r="K1644" s="624"/>
      <c r="L1644" s="624"/>
      <c r="M1644" s="624"/>
      <c r="N1644" s="624"/>
      <c r="O1644" s="625"/>
      <c r="P1644" s="111"/>
      <c r="Q1644" s="111"/>
      <c r="R1644" s="111"/>
      <c r="S1644" s="111"/>
      <c r="T1644" s="111"/>
      <c r="U1644" s="111"/>
      <c r="V1644" s="111"/>
      <c r="W1644" s="111"/>
      <c r="X1644" s="111"/>
      <c r="Y1644" s="111"/>
      <c r="Z1644" s="111"/>
      <c r="AA1644" s="111"/>
      <c r="AB1644" s="111"/>
      <c r="AC1644" s="111"/>
      <c r="AD1644" s="111"/>
      <c r="AE1644" s="8"/>
      <c r="AG1644" s="483">
        <f t="shared" si="696"/>
        <v>0</v>
      </c>
      <c r="AH1644" s="484">
        <f t="shared" si="697"/>
        <v>0</v>
      </c>
      <c r="AI1644" s="485">
        <f t="shared" si="698"/>
        <v>0</v>
      </c>
      <c r="AJ1644" s="486">
        <f t="shared" si="699"/>
        <v>0</v>
      </c>
      <c r="AK1644" s="483">
        <f t="shared" si="700"/>
        <v>0</v>
      </c>
      <c r="AL1644" s="484">
        <f t="shared" si="701"/>
        <v>0</v>
      </c>
      <c r="AM1644" s="485">
        <f t="shared" si="702"/>
        <v>0</v>
      </c>
      <c r="AN1644" s="486">
        <f t="shared" si="703"/>
        <v>0</v>
      </c>
      <c r="AO1644" s="483">
        <f t="shared" si="704"/>
        <v>0</v>
      </c>
      <c r="AP1644" s="484">
        <f t="shared" si="705"/>
        <v>0</v>
      </c>
      <c r="AQ1644" s="485">
        <f t="shared" si="706"/>
        <v>0</v>
      </c>
      <c r="AR1644" s="486">
        <f t="shared" si="707"/>
        <v>0</v>
      </c>
    </row>
    <row r="1645" spans="1:44" ht="15" hidden="1" customHeight="1">
      <c r="A1645" s="6"/>
      <c r="B1645" s="5"/>
      <c r="C1645" s="85" t="s">
        <v>188</v>
      </c>
      <c r="D1645" s="623" t="str">
        <f>IF(CNGE_2024_M1_Secc1_Sub1!$D125="","",CNGE_2024_M1_Secc1_Sub1!$D125)</f>
        <v/>
      </c>
      <c r="E1645" s="624"/>
      <c r="F1645" s="624"/>
      <c r="G1645" s="624"/>
      <c r="H1645" s="624"/>
      <c r="I1645" s="624"/>
      <c r="J1645" s="624"/>
      <c r="K1645" s="624"/>
      <c r="L1645" s="624"/>
      <c r="M1645" s="624"/>
      <c r="N1645" s="624"/>
      <c r="O1645" s="625"/>
      <c r="P1645" s="111"/>
      <c r="Q1645" s="111"/>
      <c r="R1645" s="111"/>
      <c r="S1645" s="111"/>
      <c r="T1645" s="111"/>
      <c r="U1645" s="111"/>
      <c r="V1645" s="111"/>
      <c r="W1645" s="111"/>
      <c r="X1645" s="111"/>
      <c r="Y1645" s="111"/>
      <c r="Z1645" s="111"/>
      <c r="AA1645" s="111"/>
      <c r="AB1645" s="111"/>
      <c r="AC1645" s="111"/>
      <c r="AD1645" s="111"/>
      <c r="AE1645" s="8"/>
      <c r="AG1645" s="483">
        <f t="shared" si="696"/>
        <v>0</v>
      </c>
      <c r="AH1645" s="484">
        <f t="shared" si="697"/>
        <v>0</v>
      </c>
      <c r="AI1645" s="485">
        <f t="shared" si="698"/>
        <v>0</v>
      </c>
      <c r="AJ1645" s="486">
        <f t="shared" si="699"/>
        <v>0</v>
      </c>
      <c r="AK1645" s="483">
        <f t="shared" si="700"/>
        <v>0</v>
      </c>
      <c r="AL1645" s="484">
        <f t="shared" si="701"/>
        <v>0</v>
      </c>
      <c r="AM1645" s="485">
        <f t="shared" si="702"/>
        <v>0</v>
      </c>
      <c r="AN1645" s="486">
        <f t="shared" si="703"/>
        <v>0</v>
      </c>
      <c r="AO1645" s="483">
        <f t="shared" si="704"/>
        <v>0</v>
      </c>
      <c r="AP1645" s="484">
        <f t="shared" si="705"/>
        <v>0</v>
      </c>
      <c r="AQ1645" s="485">
        <f t="shared" si="706"/>
        <v>0</v>
      </c>
      <c r="AR1645" s="486">
        <f t="shared" si="707"/>
        <v>0</v>
      </c>
    </row>
    <row r="1646" spans="1:44" ht="15" hidden="1" customHeight="1">
      <c r="A1646" s="6"/>
      <c r="B1646" s="5"/>
      <c r="C1646" s="85" t="s">
        <v>189</v>
      </c>
      <c r="D1646" s="623" t="str">
        <f>IF(CNGE_2024_M1_Secc1_Sub1!$D126="","",CNGE_2024_M1_Secc1_Sub1!$D126)</f>
        <v/>
      </c>
      <c r="E1646" s="624"/>
      <c r="F1646" s="624"/>
      <c r="G1646" s="624"/>
      <c r="H1646" s="624"/>
      <c r="I1646" s="624"/>
      <c r="J1646" s="624"/>
      <c r="K1646" s="624"/>
      <c r="L1646" s="624"/>
      <c r="M1646" s="624"/>
      <c r="N1646" s="624"/>
      <c r="O1646" s="625"/>
      <c r="P1646" s="111"/>
      <c r="Q1646" s="111"/>
      <c r="R1646" s="111"/>
      <c r="S1646" s="111"/>
      <c r="T1646" s="111"/>
      <c r="U1646" s="111"/>
      <c r="V1646" s="111"/>
      <c r="W1646" s="111"/>
      <c r="X1646" s="111"/>
      <c r="Y1646" s="111"/>
      <c r="Z1646" s="111"/>
      <c r="AA1646" s="111"/>
      <c r="AB1646" s="111"/>
      <c r="AC1646" s="111"/>
      <c r="AD1646" s="111"/>
      <c r="AE1646" s="8"/>
      <c r="AG1646" s="483">
        <f t="shared" si="696"/>
        <v>0</v>
      </c>
      <c r="AH1646" s="484">
        <f t="shared" si="697"/>
        <v>0</v>
      </c>
      <c r="AI1646" s="485">
        <f t="shared" si="698"/>
        <v>0</v>
      </c>
      <c r="AJ1646" s="486">
        <f t="shared" si="699"/>
        <v>0</v>
      </c>
      <c r="AK1646" s="483">
        <f t="shared" si="700"/>
        <v>0</v>
      </c>
      <c r="AL1646" s="484">
        <f t="shared" si="701"/>
        <v>0</v>
      </c>
      <c r="AM1646" s="485">
        <f t="shared" si="702"/>
        <v>0</v>
      </c>
      <c r="AN1646" s="486">
        <f t="shared" si="703"/>
        <v>0</v>
      </c>
      <c r="AO1646" s="483">
        <f t="shared" si="704"/>
        <v>0</v>
      </c>
      <c r="AP1646" s="484">
        <f t="shared" si="705"/>
        <v>0</v>
      </c>
      <c r="AQ1646" s="485">
        <f t="shared" si="706"/>
        <v>0</v>
      </c>
      <c r="AR1646" s="486">
        <f t="shared" si="707"/>
        <v>0</v>
      </c>
    </row>
    <row r="1647" spans="1:44" ht="15" hidden="1" customHeight="1">
      <c r="A1647" s="6"/>
      <c r="B1647" s="5"/>
      <c r="C1647" s="85" t="s">
        <v>190</v>
      </c>
      <c r="D1647" s="623" t="str">
        <f>IF(CNGE_2024_M1_Secc1_Sub1!$D127="","",CNGE_2024_M1_Secc1_Sub1!$D127)</f>
        <v/>
      </c>
      <c r="E1647" s="624"/>
      <c r="F1647" s="624"/>
      <c r="G1647" s="624"/>
      <c r="H1647" s="624"/>
      <c r="I1647" s="624"/>
      <c r="J1647" s="624"/>
      <c r="K1647" s="624"/>
      <c r="L1647" s="624"/>
      <c r="M1647" s="624"/>
      <c r="N1647" s="624"/>
      <c r="O1647" s="625"/>
      <c r="P1647" s="111"/>
      <c r="Q1647" s="111"/>
      <c r="R1647" s="111"/>
      <c r="S1647" s="111"/>
      <c r="T1647" s="111"/>
      <c r="U1647" s="111"/>
      <c r="V1647" s="111"/>
      <c r="W1647" s="111"/>
      <c r="X1647" s="111"/>
      <c r="Y1647" s="111"/>
      <c r="Z1647" s="111"/>
      <c r="AA1647" s="111"/>
      <c r="AB1647" s="111"/>
      <c r="AC1647" s="111"/>
      <c r="AD1647" s="111"/>
      <c r="AE1647" s="8"/>
      <c r="AG1647" s="483">
        <f t="shared" si="696"/>
        <v>0</v>
      </c>
      <c r="AH1647" s="484">
        <f t="shared" si="697"/>
        <v>0</v>
      </c>
      <c r="AI1647" s="485">
        <f t="shared" si="698"/>
        <v>0</v>
      </c>
      <c r="AJ1647" s="486">
        <f t="shared" si="699"/>
        <v>0</v>
      </c>
      <c r="AK1647" s="483">
        <f t="shared" si="700"/>
        <v>0</v>
      </c>
      <c r="AL1647" s="484">
        <f t="shared" si="701"/>
        <v>0</v>
      </c>
      <c r="AM1647" s="485">
        <f t="shared" si="702"/>
        <v>0</v>
      </c>
      <c r="AN1647" s="486">
        <f t="shared" si="703"/>
        <v>0</v>
      </c>
      <c r="AO1647" s="483">
        <f t="shared" si="704"/>
        <v>0</v>
      </c>
      <c r="AP1647" s="484">
        <f t="shared" si="705"/>
        <v>0</v>
      </c>
      <c r="AQ1647" s="485">
        <f t="shared" si="706"/>
        <v>0</v>
      </c>
      <c r="AR1647" s="486">
        <f t="shared" si="707"/>
        <v>0</v>
      </c>
    </row>
    <row r="1648" spans="1:44" ht="15" hidden="1" customHeight="1">
      <c r="A1648" s="6"/>
      <c r="B1648" s="5"/>
      <c r="C1648" s="85" t="s">
        <v>191</v>
      </c>
      <c r="D1648" s="623" t="str">
        <f>IF(CNGE_2024_M1_Secc1_Sub1!$D128="","",CNGE_2024_M1_Secc1_Sub1!$D128)</f>
        <v/>
      </c>
      <c r="E1648" s="624"/>
      <c r="F1648" s="624"/>
      <c r="G1648" s="624"/>
      <c r="H1648" s="624"/>
      <c r="I1648" s="624"/>
      <c r="J1648" s="624"/>
      <c r="K1648" s="624"/>
      <c r="L1648" s="624"/>
      <c r="M1648" s="624"/>
      <c r="N1648" s="624"/>
      <c r="O1648" s="625"/>
      <c r="P1648" s="111"/>
      <c r="Q1648" s="111"/>
      <c r="R1648" s="111"/>
      <c r="S1648" s="111"/>
      <c r="T1648" s="111"/>
      <c r="U1648" s="111"/>
      <c r="V1648" s="111"/>
      <c r="W1648" s="111"/>
      <c r="X1648" s="111"/>
      <c r="Y1648" s="111"/>
      <c r="Z1648" s="111"/>
      <c r="AA1648" s="111"/>
      <c r="AB1648" s="111"/>
      <c r="AC1648" s="111"/>
      <c r="AD1648" s="111"/>
      <c r="AE1648" s="8"/>
      <c r="AG1648" s="483">
        <f t="shared" si="696"/>
        <v>0</v>
      </c>
      <c r="AH1648" s="484">
        <f t="shared" si="697"/>
        <v>0</v>
      </c>
      <c r="AI1648" s="485">
        <f t="shared" si="698"/>
        <v>0</v>
      </c>
      <c r="AJ1648" s="486">
        <f t="shared" si="699"/>
        <v>0</v>
      </c>
      <c r="AK1648" s="483">
        <f t="shared" si="700"/>
        <v>0</v>
      </c>
      <c r="AL1648" s="484">
        <f t="shared" si="701"/>
        <v>0</v>
      </c>
      <c r="AM1648" s="485">
        <f t="shared" si="702"/>
        <v>0</v>
      </c>
      <c r="AN1648" s="486">
        <f t="shared" si="703"/>
        <v>0</v>
      </c>
      <c r="AO1648" s="483">
        <f t="shared" si="704"/>
        <v>0</v>
      </c>
      <c r="AP1648" s="484">
        <f t="shared" si="705"/>
        <v>0</v>
      </c>
      <c r="AQ1648" s="485">
        <f t="shared" si="706"/>
        <v>0</v>
      </c>
      <c r="AR1648" s="486">
        <f t="shared" si="707"/>
        <v>0</v>
      </c>
    </row>
    <row r="1649" spans="1:44" ht="15" hidden="1" customHeight="1">
      <c r="A1649" s="6"/>
      <c r="B1649" s="5"/>
      <c r="C1649" s="85" t="s">
        <v>192</v>
      </c>
      <c r="D1649" s="623" t="str">
        <f>IF(CNGE_2024_M1_Secc1_Sub1!$D129="","",CNGE_2024_M1_Secc1_Sub1!$D129)</f>
        <v/>
      </c>
      <c r="E1649" s="624"/>
      <c r="F1649" s="624"/>
      <c r="G1649" s="624"/>
      <c r="H1649" s="624"/>
      <c r="I1649" s="624"/>
      <c r="J1649" s="624"/>
      <c r="K1649" s="624"/>
      <c r="L1649" s="624"/>
      <c r="M1649" s="624"/>
      <c r="N1649" s="624"/>
      <c r="O1649" s="625"/>
      <c r="P1649" s="111"/>
      <c r="Q1649" s="111"/>
      <c r="R1649" s="111"/>
      <c r="S1649" s="111"/>
      <c r="T1649" s="111"/>
      <c r="U1649" s="111"/>
      <c r="V1649" s="111"/>
      <c r="W1649" s="111"/>
      <c r="X1649" s="111"/>
      <c r="Y1649" s="111"/>
      <c r="Z1649" s="111"/>
      <c r="AA1649" s="111"/>
      <c r="AB1649" s="111"/>
      <c r="AC1649" s="111"/>
      <c r="AD1649" s="111"/>
      <c r="AE1649" s="8"/>
      <c r="AG1649" s="483">
        <f t="shared" si="696"/>
        <v>0</v>
      </c>
      <c r="AH1649" s="484">
        <f t="shared" si="697"/>
        <v>0</v>
      </c>
      <c r="AI1649" s="485">
        <f t="shared" si="698"/>
        <v>0</v>
      </c>
      <c r="AJ1649" s="486">
        <f t="shared" si="699"/>
        <v>0</v>
      </c>
      <c r="AK1649" s="483">
        <f t="shared" si="700"/>
        <v>0</v>
      </c>
      <c r="AL1649" s="484">
        <f t="shared" si="701"/>
        <v>0</v>
      </c>
      <c r="AM1649" s="485">
        <f t="shared" si="702"/>
        <v>0</v>
      </c>
      <c r="AN1649" s="486">
        <f t="shared" si="703"/>
        <v>0</v>
      </c>
      <c r="AO1649" s="483">
        <f t="shared" si="704"/>
        <v>0</v>
      </c>
      <c r="AP1649" s="484">
        <f t="shared" si="705"/>
        <v>0</v>
      </c>
      <c r="AQ1649" s="485">
        <f t="shared" si="706"/>
        <v>0</v>
      </c>
      <c r="AR1649" s="486">
        <f t="shared" si="707"/>
        <v>0</v>
      </c>
    </row>
    <row r="1650" spans="1:44" ht="15" hidden="1" customHeight="1">
      <c r="A1650" s="6"/>
      <c r="B1650" s="5"/>
      <c r="C1650" s="85" t="s">
        <v>193</v>
      </c>
      <c r="D1650" s="623" t="str">
        <f>IF(CNGE_2024_M1_Secc1_Sub1!$D130="","",CNGE_2024_M1_Secc1_Sub1!$D130)</f>
        <v/>
      </c>
      <c r="E1650" s="624"/>
      <c r="F1650" s="624"/>
      <c r="G1650" s="624"/>
      <c r="H1650" s="624"/>
      <c r="I1650" s="624"/>
      <c r="J1650" s="624"/>
      <c r="K1650" s="624"/>
      <c r="L1650" s="624"/>
      <c r="M1650" s="624"/>
      <c r="N1650" s="624"/>
      <c r="O1650" s="625"/>
      <c r="P1650" s="111"/>
      <c r="Q1650" s="111"/>
      <c r="R1650" s="111"/>
      <c r="S1650" s="111"/>
      <c r="T1650" s="111"/>
      <c r="U1650" s="111"/>
      <c r="V1650" s="111"/>
      <c r="W1650" s="111"/>
      <c r="X1650" s="111"/>
      <c r="Y1650" s="111"/>
      <c r="Z1650" s="111"/>
      <c r="AA1650" s="111"/>
      <c r="AB1650" s="111"/>
      <c r="AC1650" s="111"/>
      <c r="AD1650" s="111"/>
      <c r="AE1650" s="8"/>
      <c r="AG1650" s="483">
        <f t="shared" si="696"/>
        <v>0</v>
      </c>
      <c r="AH1650" s="484">
        <f t="shared" si="697"/>
        <v>0</v>
      </c>
      <c r="AI1650" s="485">
        <f t="shared" si="698"/>
        <v>0</v>
      </c>
      <c r="AJ1650" s="486">
        <f t="shared" si="699"/>
        <v>0</v>
      </c>
      <c r="AK1650" s="483">
        <f t="shared" si="700"/>
        <v>0</v>
      </c>
      <c r="AL1650" s="484">
        <f t="shared" si="701"/>
        <v>0</v>
      </c>
      <c r="AM1650" s="485">
        <f t="shared" si="702"/>
        <v>0</v>
      </c>
      <c r="AN1650" s="486">
        <f t="shared" si="703"/>
        <v>0</v>
      </c>
      <c r="AO1650" s="483">
        <f t="shared" si="704"/>
        <v>0</v>
      </c>
      <c r="AP1650" s="484">
        <f t="shared" si="705"/>
        <v>0</v>
      </c>
      <c r="AQ1650" s="485">
        <f t="shared" si="706"/>
        <v>0</v>
      </c>
      <c r="AR1650" s="486">
        <f t="shared" si="707"/>
        <v>0</v>
      </c>
    </row>
    <row r="1651" spans="1:44" ht="15" hidden="1" customHeight="1">
      <c r="A1651" s="6"/>
      <c r="B1651" s="5"/>
      <c r="C1651" s="85" t="s">
        <v>194</v>
      </c>
      <c r="D1651" s="623" t="str">
        <f>IF(CNGE_2024_M1_Secc1_Sub1!$D131="","",CNGE_2024_M1_Secc1_Sub1!$D131)</f>
        <v/>
      </c>
      <c r="E1651" s="624"/>
      <c r="F1651" s="624"/>
      <c r="G1651" s="624"/>
      <c r="H1651" s="624"/>
      <c r="I1651" s="624"/>
      <c r="J1651" s="624"/>
      <c r="K1651" s="624"/>
      <c r="L1651" s="624"/>
      <c r="M1651" s="624"/>
      <c r="N1651" s="624"/>
      <c r="O1651" s="625"/>
      <c r="P1651" s="111"/>
      <c r="Q1651" s="111"/>
      <c r="R1651" s="111"/>
      <c r="S1651" s="111"/>
      <c r="T1651" s="111"/>
      <c r="U1651" s="111"/>
      <c r="V1651" s="111"/>
      <c r="W1651" s="111"/>
      <c r="X1651" s="111"/>
      <c r="Y1651" s="111"/>
      <c r="Z1651" s="111"/>
      <c r="AA1651" s="111"/>
      <c r="AB1651" s="111"/>
      <c r="AC1651" s="111"/>
      <c r="AD1651" s="111"/>
      <c r="AE1651" s="8"/>
      <c r="AG1651" s="483">
        <f t="shared" si="696"/>
        <v>0</v>
      </c>
      <c r="AH1651" s="484">
        <f t="shared" si="697"/>
        <v>0</v>
      </c>
      <c r="AI1651" s="485">
        <f t="shared" si="698"/>
        <v>0</v>
      </c>
      <c r="AJ1651" s="486">
        <f t="shared" si="699"/>
        <v>0</v>
      </c>
      <c r="AK1651" s="483">
        <f t="shared" si="700"/>
        <v>0</v>
      </c>
      <c r="AL1651" s="484">
        <f t="shared" si="701"/>
        <v>0</v>
      </c>
      <c r="AM1651" s="485">
        <f t="shared" si="702"/>
        <v>0</v>
      </c>
      <c r="AN1651" s="486">
        <f t="shared" si="703"/>
        <v>0</v>
      </c>
      <c r="AO1651" s="483">
        <f t="shared" si="704"/>
        <v>0</v>
      </c>
      <c r="AP1651" s="484">
        <f t="shared" si="705"/>
        <v>0</v>
      </c>
      <c r="AQ1651" s="485">
        <f t="shared" si="706"/>
        <v>0</v>
      </c>
      <c r="AR1651" s="486">
        <f t="shared" si="707"/>
        <v>0</v>
      </c>
    </row>
    <row r="1652" spans="1:44" ht="15" hidden="1" customHeight="1">
      <c r="A1652" s="6"/>
      <c r="B1652" s="5"/>
      <c r="C1652" s="85" t="s">
        <v>195</v>
      </c>
      <c r="D1652" s="623" t="str">
        <f>IF(CNGE_2024_M1_Secc1_Sub1!$D132="","",CNGE_2024_M1_Secc1_Sub1!$D132)</f>
        <v/>
      </c>
      <c r="E1652" s="624"/>
      <c r="F1652" s="624"/>
      <c r="G1652" s="624"/>
      <c r="H1652" s="624"/>
      <c r="I1652" s="624"/>
      <c r="J1652" s="624"/>
      <c r="K1652" s="624"/>
      <c r="L1652" s="624"/>
      <c r="M1652" s="624"/>
      <c r="N1652" s="624"/>
      <c r="O1652" s="625"/>
      <c r="P1652" s="111"/>
      <c r="Q1652" s="111"/>
      <c r="R1652" s="111"/>
      <c r="S1652" s="111"/>
      <c r="T1652" s="111"/>
      <c r="U1652" s="111"/>
      <c r="V1652" s="111"/>
      <c r="W1652" s="111"/>
      <c r="X1652" s="111"/>
      <c r="Y1652" s="111"/>
      <c r="Z1652" s="111"/>
      <c r="AA1652" s="111"/>
      <c r="AB1652" s="111"/>
      <c r="AC1652" s="111"/>
      <c r="AD1652" s="111"/>
      <c r="AE1652" s="8"/>
      <c r="AG1652" s="483">
        <f t="shared" si="696"/>
        <v>0</v>
      </c>
      <c r="AH1652" s="484">
        <f t="shared" si="697"/>
        <v>0</v>
      </c>
      <c r="AI1652" s="485">
        <f t="shared" si="698"/>
        <v>0</v>
      </c>
      <c r="AJ1652" s="486">
        <f t="shared" si="699"/>
        <v>0</v>
      </c>
      <c r="AK1652" s="483">
        <f t="shared" si="700"/>
        <v>0</v>
      </c>
      <c r="AL1652" s="484">
        <f t="shared" si="701"/>
        <v>0</v>
      </c>
      <c r="AM1652" s="485">
        <f t="shared" si="702"/>
        <v>0</v>
      </c>
      <c r="AN1652" s="486">
        <f t="shared" si="703"/>
        <v>0</v>
      </c>
      <c r="AO1652" s="483">
        <f t="shared" si="704"/>
        <v>0</v>
      </c>
      <c r="AP1652" s="484">
        <f t="shared" si="705"/>
        <v>0</v>
      </c>
      <c r="AQ1652" s="485">
        <f t="shared" si="706"/>
        <v>0</v>
      </c>
      <c r="AR1652" s="486">
        <f t="shared" si="707"/>
        <v>0</v>
      </c>
    </row>
    <row r="1653" spans="1:44" ht="15" hidden="1" customHeight="1">
      <c r="A1653" s="6"/>
      <c r="B1653" s="5"/>
      <c r="C1653" s="85" t="s">
        <v>196</v>
      </c>
      <c r="D1653" s="623" t="str">
        <f>IF(CNGE_2024_M1_Secc1_Sub1!$D133="","",CNGE_2024_M1_Secc1_Sub1!$D133)</f>
        <v/>
      </c>
      <c r="E1653" s="624"/>
      <c r="F1653" s="624"/>
      <c r="G1653" s="624"/>
      <c r="H1653" s="624"/>
      <c r="I1653" s="624"/>
      <c r="J1653" s="624"/>
      <c r="K1653" s="624"/>
      <c r="L1653" s="624"/>
      <c r="M1653" s="624"/>
      <c r="N1653" s="624"/>
      <c r="O1653" s="625"/>
      <c r="P1653" s="111"/>
      <c r="Q1653" s="111"/>
      <c r="R1653" s="111"/>
      <c r="S1653" s="111"/>
      <c r="T1653" s="111"/>
      <c r="U1653" s="111"/>
      <c r="V1653" s="111"/>
      <c r="W1653" s="111"/>
      <c r="X1653" s="111"/>
      <c r="Y1653" s="111"/>
      <c r="Z1653" s="111"/>
      <c r="AA1653" s="111"/>
      <c r="AB1653" s="111"/>
      <c r="AC1653" s="111"/>
      <c r="AD1653" s="111"/>
      <c r="AE1653" s="8"/>
      <c r="AG1653" s="483">
        <f t="shared" si="696"/>
        <v>0</v>
      </c>
      <c r="AH1653" s="484">
        <f t="shared" si="697"/>
        <v>0</v>
      </c>
      <c r="AI1653" s="485">
        <f t="shared" si="698"/>
        <v>0</v>
      </c>
      <c r="AJ1653" s="486">
        <f t="shared" si="699"/>
        <v>0</v>
      </c>
      <c r="AK1653" s="483">
        <f t="shared" si="700"/>
        <v>0</v>
      </c>
      <c r="AL1653" s="484">
        <f t="shared" si="701"/>
        <v>0</v>
      </c>
      <c r="AM1653" s="485">
        <f t="shared" si="702"/>
        <v>0</v>
      </c>
      <c r="AN1653" s="486">
        <f t="shared" si="703"/>
        <v>0</v>
      </c>
      <c r="AO1653" s="483">
        <f t="shared" si="704"/>
        <v>0</v>
      </c>
      <c r="AP1653" s="484">
        <f t="shared" si="705"/>
        <v>0</v>
      </c>
      <c r="AQ1653" s="485">
        <f t="shared" si="706"/>
        <v>0</v>
      </c>
      <c r="AR1653" s="486">
        <f t="shared" si="707"/>
        <v>0</v>
      </c>
    </row>
    <row r="1654" spans="1:44" ht="15" hidden="1" customHeight="1">
      <c r="A1654" s="6"/>
      <c r="B1654" s="5"/>
      <c r="C1654" s="85" t="s">
        <v>197</v>
      </c>
      <c r="D1654" s="623" t="str">
        <f>IF(CNGE_2024_M1_Secc1_Sub1!$D134="","",CNGE_2024_M1_Secc1_Sub1!$D134)</f>
        <v/>
      </c>
      <c r="E1654" s="624"/>
      <c r="F1654" s="624"/>
      <c r="G1654" s="624"/>
      <c r="H1654" s="624"/>
      <c r="I1654" s="624"/>
      <c r="J1654" s="624"/>
      <c r="K1654" s="624"/>
      <c r="L1654" s="624"/>
      <c r="M1654" s="624"/>
      <c r="N1654" s="624"/>
      <c r="O1654" s="625"/>
      <c r="P1654" s="111"/>
      <c r="Q1654" s="111"/>
      <c r="R1654" s="111"/>
      <c r="S1654" s="111"/>
      <c r="T1654" s="111"/>
      <c r="U1654" s="111"/>
      <c r="V1654" s="111"/>
      <c r="W1654" s="111"/>
      <c r="X1654" s="111"/>
      <c r="Y1654" s="111"/>
      <c r="Z1654" s="111"/>
      <c r="AA1654" s="111"/>
      <c r="AB1654" s="111"/>
      <c r="AC1654" s="111"/>
      <c r="AD1654" s="111"/>
      <c r="AE1654" s="8"/>
      <c r="AG1654" s="483">
        <f t="shared" si="696"/>
        <v>0</v>
      </c>
      <c r="AH1654" s="484">
        <f t="shared" si="697"/>
        <v>0</v>
      </c>
      <c r="AI1654" s="485">
        <f t="shared" si="698"/>
        <v>0</v>
      </c>
      <c r="AJ1654" s="486">
        <f t="shared" si="699"/>
        <v>0</v>
      </c>
      <c r="AK1654" s="483">
        <f t="shared" si="700"/>
        <v>0</v>
      </c>
      <c r="AL1654" s="484">
        <f t="shared" si="701"/>
        <v>0</v>
      </c>
      <c r="AM1654" s="485">
        <f t="shared" si="702"/>
        <v>0</v>
      </c>
      <c r="AN1654" s="486">
        <f t="shared" si="703"/>
        <v>0</v>
      </c>
      <c r="AO1654" s="483">
        <f t="shared" si="704"/>
        <v>0</v>
      </c>
      <c r="AP1654" s="484">
        <f t="shared" si="705"/>
        <v>0</v>
      </c>
      <c r="AQ1654" s="485">
        <f t="shared" si="706"/>
        <v>0</v>
      </c>
      <c r="AR1654" s="486">
        <f t="shared" si="707"/>
        <v>0</v>
      </c>
    </row>
    <row r="1655" spans="1:44" ht="15" hidden="1" customHeight="1">
      <c r="A1655" s="6"/>
      <c r="B1655" s="5"/>
      <c r="C1655" s="87" t="s">
        <v>198</v>
      </c>
      <c r="D1655" s="623" t="str">
        <f>IF(CNGE_2024_M1_Secc1_Sub1!$D135="","",CNGE_2024_M1_Secc1_Sub1!$D135)</f>
        <v/>
      </c>
      <c r="E1655" s="624"/>
      <c r="F1655" s="624"/>
      <c r="G1655" s="624"/>
      <c r="H1655" s="624"/>
      <c r="I1655" s="624"/>
      <c r="J1655" s="624"/>
      <c r="K1655" s="624"/>
      <c r="L1655" s="624"/>
      <c r="M1655" s="624"/>
      <c r="N1655" s="624"/>
      <c r="O1655" s="625"/>
      <c r="P1655" s="111"/>
      <c r="Q1655" s="111"/>
      <c r="R1655" s="111"/>
      <c r="S1655" s="111"/>
      <c r="T1655" s="111"/>
      <c r="U1655" s="111"/>
      <c r="V1655" s="111"/>
      <c r="W1655" s="111"/>
      <c r="X1655" s="111"/>
      <c r="Y1655" s="111"/>
      <c r="Z1655" s="111"/>
      <c r="AA1655" s="111"/>
      <c r="AB1655" s="111"/>
      <c r="AC1655" s="111"/>
      <c r="AD1655" s="111"/>
      <c r="AE1655" s="8"/>
      <c r="AG1655" s="483">
        <f t="shared" si="696"/>
        <v>0</v>
      </c>
      <c r="AH1655" s="484">
        <f t="shared" si="697"/>
        <v>0</v>
      </c>
      <c r="AI1655" s="485">
        <f t="shared" si="698"/>
        <v>0</v>
      </c>
      <c r="AJ1655" s="486">
        <f t="shared" si="699"/>
        <v>0</v>
      </c>
      <c r="AK1655" s="483">
        <f t="shared" si="700"/>
        <v>0</v>
      </c>
      <c r="AL1655" s="484">
        <f t="shared" si="701"/>
        <v>0</v>
      </c>
      <c r="AM1655" s="485">
        <f t="shared" si="702"/>
        <v>0</v>
      </c>
      <c r="AN1655" s="486">
        <f t="shared" si="703"/>
        <v>0</v>
      </c>
      <c r="AO1655" s="483">
        <f t="shared" si="704"/>
        <v>0</v>
      </c>
      <c r="AP1655" s="484">
        <f t="shared" si="705"/>
        <v>0</v>
      </c>
      <c r="AQ1655" s="485">
        <f t="shared" si="706"/>
        <v>0</v>
      </c>
      <c r="AR1655" s="486">
        <f t="shared" si="707"/>
        <v>0</v>
      </c>
    </row>
    <row r="1656" spans="1:44" ht="15" hidden="1" customHeight="1">
      <c r="A1656" s="6"/>
      <c r="B1656" s="5"/>
      <c r="C1656" s="87" t="s">
        <v>199</v>
      </c>
      <c r="D1656" s="623" t="str">
        <f>IF(CNGE_2024_M1_Secc1_Sub1!$D136="","",CNGE_2024_M1_Secc1_Sub1!$D136)</f>
        <v/>
      </c>
      <c r="E1656" s="624"/>
      <c r="F1656" s="624"/>
      <c r="G1656" s="624"/>
      <c r="H1656" s="624"/>
      <c r="I1656" s="624"/>
      <c r="J1656" s="624"/>
      <c r="K1656" s="624"/>
      <c r="L1656" s="624"/>
      <c r="M1656" s="624"/>
      <c r="N1656" s="624"/>
      <c r="O1656" s="625"/>
      <c r="P1656" s="111"/>
      <c r="Q1656" s="111"/>
      <c r="R1656" s="111"/>
      <c r="S1656" s="111"/>
      <c r="T1656" s="111"/>
      <c r="U1656" s="111"/>
      <c r="V1656" s="111"/>
      <c r="W1656" s="111"/>
      <c r="X1656" s="111"/>
      <c r="Y1656" s="111"/>
      <c r="Z1656" s="111"/>
      <c r="AA1656" s="111"/>
      <c r="AB1656" s="111"/>
      <c r="AC1656" s="111"/>
      <c r="AD1656" s="111"/>
      <c r="AE1656" s="8"/>
      <c r="AG1656" s="483">
        <f t="shared" si="696"/>
        <v>0</v>
      </c>
      <c r="AH1656" s="484">
        <f t="shared" si="697"/>
        <v>0</v>
      </c>
      <c r="AI1656" s="485">
        <f t="shared" si="698"/>
        <v>0</v>
      </c>
      <c r="AJ1656" s="486">
        <f t="shared" si="699"/>
        <v>0</v>
      </c>
      <c r="AK1656" s="483">
        <f t="shared" si="700"/>
        <v>0</v>
      </c>
      <c r="AL1656" s="484">
        <f t="shared" si="701"/>
        <v>0</v>
      </c>
      <c r="AM1656" s="485">
        <f t="shared" si="702"/>
        <v>0</v>
      </c>
      <c r="AN1656" s="486">
        <f t="shared" si="703"/>
        <v>0</v>
      </c>
      <c r="AO1656" s="483">
        <f t="shared" si="704"/>
        <v>0</v>
      </c>
      <c r="AP1656" s="484">
        <f t="shared" si="705"/>
        <v>0</v>
      </c>
      <c r="AQ1656" s="485">
        <f t="shared" si="706"/>
        <v>0</v>
      </c>
      <c r="AR1656" s="486">
        <f t="shared" si="707"/>
        <v>0</v>
      </c>
    </row>
    <row r="1657" spans="1:44" ht="15" hidden="1" customHeight="1">
      <c r="A1657" s="6"/>
      <c r="B1657" s="5"/>
      <c r="C1657" s="87" t="s">
        <v>200</v>
      </c>
      <c r="D1657" s="623" t="str">
        <f>IF(CNGE_2024_M1_Secc1_Sub1!$D137="","",CNGE_2024_M1_Secc1_Sub1!$D137)</f>
        <v/>
      </c>
      <c r="E1657" s="624"/>
      <c r="F1657" s="624"/>
      <c r="G1657" s="624"/>
      <c r="H1657" s="624"/>
      <c r="I1657" s="624"/>
      <c r="J1657" s="624"/>
      <c r="K1657" s="624"/>
      <c r="L1657" s="624"/>
      <c r="M1657" s="624"/>
      <c r="N1657" s="624"/>
      <c r="O1657" s="625"/>
      <c r="P1657" s="111"/>
      <c r="Q1657" s="111"/>
      <c r="R1657" s="111"/>
      <c r="S1657" s="111"/>
      <c r="T1657" s="111"/>
      <c r="U1657" s="111"/>
      <c r="V1657" s="111"/>
      <c r="W1657" s="111"/>
      <c r="X1657" s="111"/>
      <c r="Y1657" s="111"/>
      <c r="Z1657" s="111"/>
      <c r="AA1657" s="111"/>
      <c r="AB1657" s="111"/>
      <c r="AC1657" s="111"/>
      <c r="AD1657" s="111"/>
      <c r="AE1657" s="8"/>
      <c r="AG1657" s="483">
        <f t="shared" si="696"/>
        <v>0</v>
      </c>
      <c r="AH1657" s="484">
        <f t="shared" si="697"/>
        <v>0</v>
      </c>
      <c r="AI1657" s="485">
        <f t="shared" si="698"/>
        <v>0</v>
      </c>
      <c r="AJ1657" s="486">
        <f t="shared" si="699"/>
        <v>0</v>
      </c>
      <c r="AK1657" s="483">
        <f t="shared" si="700"/>
        <v>0</v>
      </c>
      <c r="AL1657" s="484">
        <f t="shared" si="701"/>
        <v>0</v>
      </c>
      <c r="AM1657" s="485">
        <f t="shared" si="702"/>
        <v>0</v>
      </c>
      <c r="AN1657" s="486">
        <f t="shared" si="703"/>
        <v>0</v>
      </c>
      <c r="AO1657" s="483">
        <f t="shared" si="704"/>
        <v>0</v>
      </c>
      <c r="AP1657" s="484">
        <f t="shared" si="705"/>
        <v>0</v>
      </c>
      <c r="AQ1657" s="485">
        <f t="shared" si="706"/>
        <v>0</v>
      </c>
      <c r="AR1657" s="486">
        <f t="shared" si="707"/>
        <v>0</v>
      </c>
    </row>
    <row r="1658" spans="1:44" ht="15" hidden="1" customHeight="1">
      <c r="A1658" s="6"/>
      <c r="B1658" s="5"/>
      <c r="C1658" s="87" t="s">
        <v>201</v>
      </c>
      <c r="D1658" s="623" t="str">
        <f>IF(CNGE_2024_M1_Secc1_Sub1!$D138="","",CNGE_2024_M1_Secc1_Sub1!$D138)</f>
        <v/>
      </c>
      <c r="E1658" s="624"/>
      <c r="F1658" s="624"/>
      <c r="G1658" s="624"/>
      <c r="H1658" s="624"/>
      <c r="I1658" s="624"/>
      <c r="J1658" s="624"/>
      <c r="K1658" s="624"/>
      <c r="L1658" s="624"/>
      <c r="M1658" s="624"/>
      <c r="N1658" s="624"/>
      <c r="O1658" s="625"/>
      <c r="P1658" s="111"/>
      <c r="Q1658" s="111"/>
      <c r="R1658" s="111"/>
      <c r="S1658" s="111"/>
      <c r="T1658" s="111"/>
      <c r="U1658" s="111"/>
      <c r="V1658" s="111"/>
      <c r="W1658" s="111"/>
      <c r="X1658" s="111"/>
      <c r="Y1658" s="111"/>
      <c r="Z1658" s="111"/>
      <c r="AA1658" s="111"/>
      <c r="AB1658" s="111"/>
      <c r="AC1658" s="111"/>
      <c r="AD1658" s="111"/>
      <c r="AE1658" s="8"/>
      <c r="AG1658" s="483">
        <f t="shared" si="696"/>
        <v>0</v>
      </c>
      <c r="AH1658" s="484">
        <f t="shared" si="697"/>
        <v>0</v>
      </c>
      <c r="AI1658" s="485">
        <f t="shared" si="698"/>
        <v>0</v>
      </c>
      <c r="AJ1658" s="486">
        <f t="shared" si="699"/>
        <v>0</v>
      </c>
      <c r="AK1658" s="483">
        <f t="shared" si="700"/>
        <v>0</v>
      </c>
      <c r="AL1658" s="484">
        <f t="shared" si="701"/>
        <v>0</v>
      </c>
      <c r="AM1658" s="485">
        <f t="shared" si="702"/>
        <v>0</v>
      </c>
      <c r="AN1658" s="486">
        <f t="shared" si="703"/>
        <v>0</v>
      </c>
      <c r="AO1658" s="483">
        <f t="shared" si="704"/>
        <v>0</v>
      </c>
      <c r="AP1658" s="484">
        <f t="shared" si="705"/>
        <v>0</v>
      </c>
      <c r="AQ1658" s="485">
        <f t="shared" si="706"/>
        <v>0</v>
      </c>
      <c r="AR1658" s="486">
        <f t="shared" si="707"/>
        <v>0</v>
      </c>
    </row>
    <row r="1659" spans="1:44" ht="15" hidden="1" customHeight="1">
      <c r="A1659" s="6"/>
      <c r="B1659" s="5"/>
      <c r="C1659" s="87" t="s">
        <v>202</v>
      </c>
      <c r="D1659" s="623" t="str">
        <f>IF(CNGE_2024_M1_Secc1_Sub1!$D139="","",CNGE_2024_M1_Secc1_Sub1!$D139)</f>
        <v/>
      </c>
      <c r="E1659" s="624"/>
      <c r="F1659" s="624"/>
      <c r="G1659" s="624"/>
      <c r="H1659" s="624"/>
      <c r="I1659" s="624"/>
      <c r="J1659" s="624"/>
      <c r="K1659" s="624"/>
      <c r="L1659" s="624"/>
      <c r="M1659" s="624"/>
      <c r="N1659" s="624"/>
      <c r="O1659" s="625"/>
      <c r="P1659" s="111"/>
      <c r="Q1659" s="111"/>
      <c r="R1659" s="111"/>
      <c r="S1659" s="111"/>
      <c r="T1659" s="111"/>
      <c r="U1659" s="111"/>
      <c r="V1659" s="111"/>
      <c r="W1659" s="111"/>
      <c r="X1659" s="111"/>
      <c r="Y1659" s="111"/>
      <c r="Z1659" s="111"/>
      <c r="AA1659" s="111"/>
      <c r="AB1659" s="111"/>
      <c r="AC1659" s="111"/>
      <c r="AD1659" s="111"/>
      <c r="AE1659" s="8"/>
      <c r="AG1659" s="483">
        <f t="shared" si="696"/>
        <v>0</v>
      </c>
      <c r="AH1659" s="484">
        <f t="shared" si="697"/>
        <v>0</v>
      </c>
      <c r="AI1659" s="485">
        <f t="shared" si="698"/>
        <v>0</v>
      </c>
      <c r="AJ1659" s="486">
        <f t="shared" si="699"/>
        <v>0</v>
      </c>
      <c r="AK1659" s="483">
        <f t="shared" si="700"/>
        <v>0</v>
      </c>
      <c r="AL1659" s="484">
        <f t="shared" si="701"/>
        <v>0</v>
      </c>
      <c r="AM1659" s="485">
        <f t="shared" si="702"/>
        <v>0</v>
      </c>
      <c r="AN1659" s="486">
        <f t="shared" si="703"/>
        <v>0</v>
      </c>
      <c r="AO1659" s="483">
        <f t="shared" si="704"/>
        <v>0</v>
      </c>
      <c r="AP1659" s="484">
        <f t="shared" si="705"/>
        <v>0</v>
      </c>
      <c r="AQ1659" s="485">
        <f t="shared" si="706"/>
        <v>0</v>
      </c>
      <c r="AR1659" s="486">
        <f t="shared" si="707"/>
        <v>0</v>
      </c>
    </row>
    <row r="1660" spans="1:44" ht="15" hidden="1" customHeight="1">
      <c r="A1660" s="6"/>
      <c r="B1660" s="5"/>
      <c r="C1660" s="87" t="s">
        <v>203</v>
      </c>
      <c r="D1660" s="623" t="str">
        <f>IF(CNGE_2024_M1_Secc1_Sub1!$D140="","",CNGE_2024_M1_Secc1_Sub1!$D140)</f>
        <v/>
      </c>
      <c r="E1660" s="624"/>
      <c r="F1660" s="624"/>
      <c r="G1660" s="624"/>
      <c r="H1660" s="624"/>
      <c r="I1660" s="624"/>
      <c r="J1660" s="624"/>
      <c r="K1660" s="624"/>
      <c r="L1660" s="624"/>
      <c r="M1660" s="624"/>
      <c r="N1660" s="624"/>
      <c r="O1660" s="625"/>
      <c r="P1660" s="111"/>
      <c r="Q1660" s="111"/>
      <c r="R1660" s="111"/>
      <c r="S1660" s="111"/>
      <c r="T1660" s="111"/>
      <c r="U1660" s="111"/>
      <c r="V1660" s="111"/>
      <c r="W1660" s="111"/>
      <c r="X1660" s="111"/>
      <c r="Y1660" s="111"/>
      <c r="Z1660" s="111"/>
      <c r="AA1660" s="111"/>
      <c r="AB1660" s="111"/>
      <c r="AC1660" s="111"/>
      <c r="AD1660" s="111"/>
      <c r="AE1660" s="8"/>
      <c r="AG1660" s="483">
        <f t="shared" si="696"/>
        <v>0</v>
      </c>
      <c r="AH1660" s="484">
        <f t="shared" si="697"/>
        <v>0</v>
      </c>
      <c r="AI1660" s="485">
        <f t="shared" si="698"/>
        <v>0</v>
      </c>
      <c r="AJ1660" s="486">
        <f t="shared" si="699"/>
        <v>0</v>
      </c>
      <c r="AK1660" s="483">
        <f t="shared" si="700"/>
        <v>0</v>
      </c>
      <c r="AL1660" s="484">
        <f t="shared" si="701"/>
        <v>0</v>
      </c>
      <c r="AM1660" s="485">
        <f t="shared" si="702"/>
        <v>0</v>
      </c>
      <c r="AN1660" s="486">
        <f t="shared" si="703"/>
        <v>0</v>
      </c>
      <c r="AO1660" s="483">
        <f t="shared" si="704"/>
        <v>0</v>
      </c>
      <c r="AP1660" s="484">
        <f t="shared" si="705"/>
        <v>0</v>
      </c>
      <c r="AQ1660" s="485">
        <f t="shared" si="706"/>
        <v>0</v>
      </c>
      <c r="AR1660" s="486">
        <f t="shared" si="707"/>
        <v>0</v>
      </c>
    </row>
    <row r="1661" spans="1:44" ht="15" hidden="1" customHeight="1">
      <c r="A1661" s="6"/>
      <c r="B1661" s="5"/>
      <c r="C1661" s="87" t="s">
        <v>204</v>
      </c>
      <c r="D1661" s="623" t="str">
        <f>IF(CNGE_2024_M1_Secc1_Sub1!$D141="","",CNGE_2024_M1_Secc1_Sub1!$D141)</f>
        <v/>
      </c>
      <c r="E1661" s="624"/>
      <c r="F1661" s="624"/>
      <c r="G1661" s="624"/>
      <c r="H1661" s="624"/>
      <c r="I1661" s="624"/>
      <c r="J1661" s="624"/>
      <c r="K1661" s="624"/>
      <c r="L1661" s="624"/>
      <c r="M1661" s="624"/>
      <c r="N1661" s="624"/>
      <c r="O1661" s="625"/>
      <c r="P1661" s="111"/>
      <c r="Q1661" s="111"/>
      <c r="R1661" s="111"/>
      <c r="S1661" s="111"/>
      <c r="T1661" s="111"/>
      <c r="U1661" s="111"/>
      <c r="V1661" s="111"/>
      <c r="W1661" s="111"/>
      <c r="X1661" s="111"/>
      <c r="Y1661" s="111"/>
      <c r="Z1661" s="111"/>
      <c r="AA1661" s="111"/>
      <c r="AB1661" s="111"/>
      <c r="AC1661" s="111"/>
      <c r="AD1661" s="111"/>
      <c r="AE1661" s="8"/>
      <c r="AG1661" s="483">
        <f t="shared" si="696"/>
        <v>0</v>
      </c>
      <c r="AH1661" s="484">
        <f t="shared" si="697"/>
        <v>0</v>
      </c>
      <c r="AI1661" s="485">
        <f t="shared" si="698"/>
        <v>0</v>
      </c>
      <c r="AJ1661" s="486">
        <f t="shared" si="699"/>
        <v>0</v>
      </c>
      <c r="AK1661" s="483">
        <f t="shared" si="700"/>
        <v>0</v>
      </c>
      <c r="AL1661" s="484">
        <f t="shared" si="701"/>
        <v>0</v>
      </c>
      <c r="AM1661" s="485">
        <f t="shared" si="702"/>
        <v>0</v>
      </c>
      <c r="AN1661" s="486">
        <f t="shared" si="703"/>
        <v>0</v>
      </c>
      <c r="AO1661" s="483">
        <f t="shared" si="704"/>
        <v>0</v>
      </c>
      <c r="AP1661" s="484">
        <f t="shared" si="705"/>
        <v>0</v>
      </c>
      <c r="AQ1661" s="485">
        <f t="shared" si="706"/>
        <v>0</v>
      </c>
      <c r="AR1661" s="486">
        <f t="shared" si="707"/>
        <v>0</v>
      </c>
    </row>
    <row r="1662" spans="1:44" ht="15" hidden="1" customHeight="1">
      <c r="A1662" s="6"/>
      <c r="B1662" s="5"/>
      <c r="C1662" s="87" t="s">
        <v>205</v>
      </c>
      <c r="D1662" s="623" t="str">
        <f>IF(CNGE_2024_M1_Secc1_Sub1!$D142="","",CNGE_2024_M1_Secc1_Sub1!$D142)</f>
        <v/>
      </c>
      <c r="E1662" s="624"/>
      <c r="F1662" s="624"/>
      <c r="G1662" s="624"/>
      <c r="H1662" s="624"/>
      <c r="I1662" s="624"/>
      <c r="J1662" s="624"/>
      <c r="K1662" s="624"/>
      <c r="L1662" s="624"/>
      <c r="M1662" s="624"/>
      <c r="N1662" s="624"/>
      <c r="O1662" s="625"/>
      <c r="P1662" s="111"/>
      <c r="Q1662" s="111"/>
      <c r="R1662" s="111"/>
      <c r="S1662" s="111"/>
      <c r="T1662" s="111"/>
      <c r="U1662" s="111"/>
      <c r="V1662" s="111"/>
      <c r="W1662" s="111"/>
      <c r="X1662" s="111"/>
      <c r="Y1662" s="111"/>
      <c r="Z1662" s="111"/>
      <c r="AA1662" s="111"/>
      <c r="AB1662" s="111"/>
      <c r="AC1662" s="111"/>
      <c r="AD1662" s="111"/>
      <c r="AE1662" s="8"/>
      <c r="AG1662" s="483">
        <f t="shared" si="696"/>
        <v>0</v>
      </c>
      <c r="AH1662" s="484">
        <f t="shared" si="697"/>
        <v>0</v>
      </c>
      <c r="AI1662" s="485">
        <f t="shared" si="698"/>
        <v>0</v>
      </c>
      <c r="AJ1662" s="486">
        <f t="shared" si="699"/>
        <v>0</v>
      </c>
      <c r="AK1662" s="483">
        <f t="shared" si="700"/>
        <v>0</v>
      </c>
      <c r="AL1662" s="484">
        <f t="shared" si="701"/>
        <v>0</v>
      </c>
      <c r="AM1662" s="485">
        <f t="shared" si="702"/>
        <v>0</v>
      </c>
      <c r="AN1662" s="486">
        <f t="shared" si="703"/>
        <v>0</v>
      </c>
      <c r="AO1662" s="483">
        <f t="shared" si="704"/>
        <v>0</v>
      </c>
      <c r="AP1662" s="484">
        <f t="shared" si="705"/>
        <v>0</v>
      </c>
      <c r="AQ1662" s="485">
        <f t="shared" si="706"/>
        <v>0</v>
      </c>
      <c r="AR1662" s="486">
        <f t="shared" si="707"/>
        <v>0</v>
      </c>
    </row>
    <row r="1663" spans="1:44" ht="15" hidden="1" customHeight="1">
      <c r="A1663" s="6"/>
      <c r="B1663" s="5"/>
      <c r="C1663" s="87" t="s">
        <v>206</v>
      </c>
      <c r="D1663" s="623" t="str">
        <f>IF(CNGE_2024_M1_Secc1_Sub1!$D143="","",CNGE_2024_M1_Secc1_Sub1!$D143)</f>
        <v/>
      </c>
      <c r="E1663" s="624"/>
      <c r="F1663" s="624"/>
      <c r="G1663" s="624"/>
      <c r="H1663" s="624"/>
      <c r="I1663" s="624"/>
      <c r="J1663" s="624"/>
      <c r="K1663" s="624"/>
      <c r="L1663" s="624"/>
      <c r="M1663" s="624"/>
      <c r="N1663" s="624"/>
      <c r="O1663" s="625"/>
      <c r="P1663" s="111"/>
      <c r="Q1663" s="111"/>
      <c r="R1663" s="111"/>
      <c r="S1663" s="111"/>
      <c r="T1663" s="111"/>
      <c r="U1663" s="111"/>
      <c r="V1663" s="111"/>
      <c r="W1663" s="111"/>
      <c r="X1663" s="111"/>
      <c r="Y1663" s="111"/>
      <c r="Z1663" s="111"/>
      <c r="AA1663" s="111"/>
      <c r="AB1663" s="111"/>
      <c r="AC1663" s="111"/>
      <c r="AD1663" s="111"/>
      <c r="AE1663" s="8"/>
      <c r="AG1663" s="483">
        <f t="shared" si="696"/>
        <v>0</v>
      </c>
      <c r="AH1663" s="484">
        <f t="shared" si="697"/>
        <v>0</v>
      </c>
      <c r="AI1663" s="485">
        <f t="shared" si="698"/>
        <v>0</v>
      </c>
      <c r="AJ1663" s="486">
        <f t="shared" si="699"/>
        <v>0</v>
      </c>
      <c r="AK1663" s="483">
        <f t="shared" si="700"/>
        <v>0</v>
      </c>
      <c r="AL1663" s="484">
        <f t="shared" si="701"/>
        <v>0</v>
      </c>
      <c r="AM1663" s="485">
        <f t="shared" si="702"/>
        <v>0</v>
      </c>
      <c r="AN1663" s="486">
        <f t="shared" si="703"/>
        <v>0</v>
      </c>
      <c r="AO1663" s="483">
        <f t="shared" si="704"/>
        <v>0</v>
      </c>
      <c r="AP1663" s="484">
        <f t="shared" si="705"/>
        <v>0</v>
      </c>
      <c r="AQ1663" s="485">
        <f t="shared" si="706"/>
        <v>0</v>
      </c>
      <c r="AR1663" s="486">
        <f t="shared" si="707"/>
        <v>0</v>
      </c>
    </row>
    <row r="1664" spans="1:44" ht="15" hidden="1" customHeight="1">
      <c r="A1664" s="6"/>
      <c r="B1664" s="5"/>
      <c r="C1664" s="87" t="s">
        <v>207</v>
      </c>
      <c r="D1664" s="623" t="str">
        <f>IF(CNGE_2024_M1_Secc1_Sub1!$D144="","",CNGE_2024_M1_Secc1_Sub1!$D144)</f>
        <v/>
      </c>
      <c r="E1664" s="624"/>
      <c r="F1664" s="624"/>
      <c r="G1664" s="624"/>
      <c r="H1664" s="624"/>
      <c r="I1664" s="624"/>
      <c r="J1664" s="624"/>
      <c r="K1664" s="624"/>
      <c r="L1664" s="624"/>
      <c r="M1664" s="624"/>
      <c r="N1664" s="624"/>
      <c r="O1664" s="625"/>
      <c r="P1664" s="111"/>
      <c r="Q1664" s="111"/>
      <c r="R1664" s="111"/>
      <c r="S1664" s="111"/>
      <c r="T1664" s="111"/>
      <c r="U1664" s="111"/>
      <c r="V1664" s="111"/>
      <c r="W1664" s="111"/>
      <c r="X1664" s="111"/>
      <c r="Y1664" s="111"/>
      <c r="Z1664" s="111"/>
      <c r="AA1664" s="111"/>
      <c r="AB1664" s="111"/>
      <c r="AC1664" s="111"/>
      <c r="AD1664" s="111"/>
      <c r="AE1664" s="8"/>
      <c r="AG1664" s="483">
        <f t="shared" si="696"/>
        <v>0</v>
      </c>
      <c r="AH1664" s="484">
        <f t="shared" si="697"/>
        <v>0</v>
      </c>
      <c r="AI1664" s="485">
        <f t="shared" si="698"/>
        <v>0</v>
      </c>
      <c r="AJ1664" s="486">
        <f t="shared" si="699"/>
        <v>0</v>
      </c>
      <c r="AK1664" s="483">
        <f t="shared" si="700"/>
        <v>0</v>
      </c>
      <c r="AL1664" s="484">
        <f t="shared" si="701"/>
        <v>0</v>
      </c>
      <c r="AM1664" s="485">
        <f t="shared" si="702"/>
        <v>0</v>
      </c>
      <c r="AN1664" s="486">
        <f t="shared" si="703"/>
        <v>0</v>
      </c>
      <c r="AO1664" s="483">
        <f t="shared" si="704"/>
        <v>0</v>
      </c>
      <c r="AP1664" s="484">
        <f t="shared" si="705"/>
        <v>0</v>
      </c>
      <c r="AQ1664" s="485">
        <f t="shared" si="706"/>
        <v>0</v>
      </c>
      <c r="AR1664" s="486">
        <f t="shared" si="707"/>
        <v>0</v>
      </c>
    </row>
    <row r="1665" spans="1:44" ht="15" hidden="1" customHeight="1">
      <c r="A1665" s="6"/>
      <c r="B1665" s="5"/>
      <c r="C1665" s="87" t="s">
        <v>208</v>
      </c>
      <c r="D1665" s="623" t="str">
        <f>IF(CNGE_2024_M1_Secc1_Sub1!$D145="","",CNGE_2024_M1_Secc1_Sub1!$D145)</f>
        <v/>
      </c>
      <c r="E1665" s="624"/>
      <c r="F1665" s="624"/>
      <c r="G1665" s="624"/>
      <c r="H1665" s="624"/>
      <c r="I1665" s="624"/>
      <c r="J1665" s="624"/>
      <c r="K1665" s="624"/>
      <c r="L1665" s="624"/>
      <c r="M1665" s="624"/>
      <c r="N1665" s="624"/>
      <c r="O1665" s="625"/>
      <c r="P1665" s="111"/>
      <c r="Q1665" s="111"/>
      <c r="R1665" s="111"/>
      <c r="S1665" s="111"/>
      <c r="T1665" s="111"/>
      <c r="U1665" s="111"/>
      <c r="V1665" s="111"/>
      <c r="W1665" s="111"/>
      <c r="X1665" s="111"/>
      <c r="Y1665" s="111"/>
      <c r="Z1665" s="111"/>
      <c r="AA1665" s="111"/>
      <c r="AB1665" s="111"/>
      <c r="AC1665" s="111"/>
      <c r="AD1665" s="111"/>
      <c r="AE1665" s="8"/>
      <c r="AG1665" s="483">
        <f t="shared" si="696"/>
        <v>0</v>
      </c>
      <c r="AH1665" s="484">
        <f t="shared" si="697"/>
        <v>0</v>
      </c>
      <c r="AI1665" s="485">
        <f t="shared" si="698"/>
        <v>0</v>
      </c>
      <c r="AJ1665" s="486">
        <f t="shared" si="699"/>
        <v>0</v>
      </c>
      <c r="AK1665" s="483">
        <f t="shared" si="700"/>
        <v>0</v>
      </c>
      <c r="AL1665" s="484">
        <f t="shared" si="701"/>
        <v>0</v>
      </c>
      <c r="AM1665" s="485">
        <f t="shared" si="702"/>
        <v>0</v>
      </c>
      <c r="AN1665" s="486">
        <f t="shared" si="703"/>
        <v>0</v>
      </c>
      <c r="AO1665" s="483">
        <f t="shared" si="704"/>
        <v>0</v>
      </c>
      <c r="AP1665" s="484">
        <f t="shared" si="705"/>
        <v>0</v>
      </c>
      <c r="AQ1665" s="485">
        <f t="shared" si="706"/>
        <v>0</v>
      </c>
      <c r="AR1665" s="486">
        <f t="shared" si="707"/>
        <v>0</v>
      </c>
    </row>
    <row r="1666" spans="1:44" ht="15" hidden="1" customHeight="1">
      <c r="A1666" s="6"/>
      <c r="B1666" s="5"/>
      <c r="C1666" s="87" t="s">
        <v>209</v>
      </c>
      <c r="D1666" s="623" t="str">
        <f>IF(CNGE_2024_M1_Secc1_Sub1!$D146="","",CNGE_2024_M1_Secc1_Sub1!$D146)</f>
        <v/>
      </c>
      <c r="E1666" s="624"/>
      <c r="F1666" s="624"/>
      <c r="G1666" s="624"/>
      <c r="H1666" s="624"/>
      <c r="I1666" s="624"/>
      <c r="J1666" s="624"/>
      <c r="K1666" s="624"/>
      <c r="L1666" s="624"/>
      <c r="M1666" s="624"/>
      <c r="N1666" s="624"/>
      <c r="O1666" s="625"/>
      <c r="P1666" s="111"/>
      <c r="Q1666" s="111"/>
      <c r="R1666" s="111"/>
      <c r="S1666" s="111"/>
      <c r="T1666" s="111"/>
      <c r="U1666" s="111"/>
      <c r="V1666" s="111"/>
      <c r="W1666" s="111"/>
      <c r="X1666" s="111"/>
      <c r="Y1666" s="111"/>
      <c r="Z1666" s="111"/>
      <c r="AA1666" s="111"/>
      <c r="AB1666" s="111"/>
      <c r="AC1666" s="111"/>
      <c r="AD1666" s="111"/>
      <c r="AE1666" s="8"/>
      <c r="AG1666" s="483">
        <f t="shared" si="696"/>
        <v>0</v>
      </c>
      <c r="AH1666" s="484">
        <f t="shared" si="697"/>
        <v>0</v>
      </c>
      <c r="AI1666" s="485">
        <f t="shared" si="698"/>
        <v>0</v>
      </c>
      <c r="AJ1666" s="486">
        <f t="shared" si="699"/>
        <v>0</v>
      </c>
      <c r="AK1666" s="483">
        <f t="shared" si="700"/>
        <v>0</v>
      </c>
      <c r="AL1666" s="484">
        <f t="shared" si="701"/>
        <v>0</v>
      </c>
      <c r="AM1666" s="485">
        <f t="shared" si="702"/>
        <v>0</v>
      </c>
      <c r="AN1666" s="486">
        <f t="shared" si="703"/>
        <v>0</v>
      </c>
      <c r="AO1666" s="483">
        <f t="shared" si="704"/>
        <v>0</v>
      </c>
      <c r="AP1666" s="484">
        <f t="shared" si="705"/>
        <v>0</v>
      </c>
      <c r="AQ1666" s="485">
        <f t="shared" si="706"/>
        <v>0</v>
      </c>
      <c r="AR1666" s="486">
        <f t="shared" si="707"/>
        <v>0</v>
      </c>
    </row>
    <row r="1667" spans="1:44" ht="15" hidden="1" customHeight="1">
      <c r="A1667" s="6"/>
      <c r="B1667" s="5"/>
      <c r="C1667" s="87" t="s">
        <v>210</v>
      </c>
      <c r="D1667" s="623" t="str">
        <f>IF(CNGE_2024_M1_Secc1_Sub1!$D147="","",CNGE_2024_M1_Secc1_Sub1!$D147)</f>
        <v/>
      </c>
      <c r="E1667" s="624"/>
      <c r="F1667" s="624"/>
      <c r="G1667" s="624"/>
      <c r="H1667" s="624"/>
      <c r="I1667" s="624"/>
      <c r="J1667" s="624"/>
      <c r="K1667" s="624"/>
      <c r="L1667" s="624"/>
      <c r="M1667" s="624"/>
      <c r="N1667" s="624"/>
      <c r="O1667" s="625"/>
      <c r="P1667" s="111"/>
      <c r="Q1667" s="111"/>
      <c r="R1667" s="111"/>
      <c r="S1667" s="111"/>
      <c r="T1667" s="111"/>
      <c r="U1667" s="111"/>
      <c r="V1667" s="111"/>
      <c r="W1667" s="111"/>
      <c r="X1667" s="111"/>
      <c r="Y1667" s="111"/>
      <c r="Z1667" s="111"/>
      <c r="AA1667" s="111"/>
      <c r="AB1667" s="111"/>
      <c r="AC1667" s="111"/>
      <c r="AD1667" s="111"/>
      <c r="AE1667" s="8"/>
      <c r="AG1667" s="483">
        <f t="shared" si="696"/>
        <v>0</v>
      </c>
      <c r="AH1667" s="484">
        <f t="shared" si="697"/>
        <v>0</v>
      </c>
      <c r="AI1667" s="485">
        <f t="shared" si="698"/>
        <v>0</v>
      </c>
      <c r="AJ1667" s="486">
        <f t="shared" si="699"/>
        <v>0</v>
      </c>
      <c r="AK1667" s="483">
        <f t="shared" si="700"/>
        <v>0</v>
      </c>
      <c r="AL1667" s="484">
        <f t="shared" si="701"/>
        <v>0</v>
      </c>
      <c r="AM1667" s="485">
        <f t="shared" si="702"/>
        <v>0</v>
      </c>
      <c r="AN1667" s="486">
        <f t="shared" si="703"/>
        <v>0</v>
      </c>
      <c r="AO1667" s="483">
        <f t="shared" si="704"/>
        <v>0</v>
      </c>
      <c r="AP1667" s="484">
        <f t="shared" si="705"/>
        <v>0</v>
      </c>
      <c r="AQ1667" s="485">
        <f t="shared" si="706"/>
        <v>0</v>
      </c>
      <c r="AR1667" s="486">
        <f t="shared" si="707"/>
        <v>0</v>
      </c>
    </row>
    <row r="1668" spans="1:44" ht="15" hidden="1" customHeight="1">
      <c r="A1668" s="6"/>
      <c r="B1668" s="5"/>
      <c r="C1668" s="87" t="s">
        <v>211</v>
      </c>
      <c r="D1668" s="623" t="str">
        <f>IF(CNGE_2024_M1_Secc1_Sub1!$D148="","",CNGE_2024_M1_Secc1_Sub1!$D148)</f>
        <v/>
      </c>
      <c r="E1668" s="624"/>
      <c r="F1668" s="624"/>
      <c r="G1668" s="624"/>
      <c r="H1668" s="624"/>
      <c r="I1668" s="624"/>
      <c r="J1668" s="624"/>
      <c r="K1668" s="624"/>
      <c r="L1668" s="624"/>
      <c r="M1668" s="624"/>
      <c r="N1668" s="624"/>
      <c r="O1668" s="625"/>
      <c r="P1668" s="111"/>
      <c r="Q1668" s="111"/>
      <c r="R1668" s="111"/>
      <c r="S1668" s="111"/>
      <c r="T1668" s="111"/>
      <c r="U1668" s="111"/>
      <c r="V1668" s="111"/>
      <c r="W1668" s="111"/>
      <c r="X1668" s="111"/>
      <c r="Y1668" s="111"/>
      <c r="Z1668" s="111"/>
      <c r="AA1668" s="111"/>
      <c r="AB1668" s="111"/>
      <c r="AC1668" s="111"/>
      <c r="AD1668" s="111"/>
      <c r="AE1668" s="8"/>
      <c r="AG1668" s="483">
        <f t="shared" si="696"/>
        <v>0</v>
      </c>
      <c r="AH1668" s="484">
        <f t="shared" si="697"/>
        <v>0</v>
      </c>
      <c r="AI1668" s="485">
        <f t="shared" si="698"/>
        <v>0</v>
      </c>
      <c r="AJ1668" s="486">
        <f t="shared" si="699"/>
        <v>0</v>
      </c>
      <c r="AK1668" s="483">
        <f t="shared" si="700"/>
        <v>0</v>
      </c>
      <c r="AL1668" s="484">
        <f t="shared" si="701"/>
        <v>0</v>
      </c>
      <c r="AM1668" s="485">
        <f t="shared" si="702"/>
        <v>0</v>
      </c>
      <c r="AN1668" s="486">
        <f t="shared" si="703"/>
        <v>0</v>
      </c>
      <c r="AO1668" s="483">
        <f t="shared" si="704"/>
        <v>0</v>
      </c>
      <c r="AP1668" s="484">
        <f t="shared" si="705"/>
        <v>0</v>
      </c>
      <c r="AQ1668" s="485">
        <f t="shared" si="706"/>
        <v>0</v>
      </c>
      <c r="AR1668" s="486">
        <f t="shared" si="707"/>
        <v>0</v>
      </c>
    </row>
    <row r="1669" spans="1:44" ht="15" hidden="1" customHeight="1">
      <c r="A1669" s="6"/>
      <c r="B1669" s="5"/>
      <c r="C1669" s="87" t="s">
        <v>212</v>
      </c>
      <c r="D1669" s="623" t="str">
        <f>IF(CNGE_2024_M1_Secc1_Sub1!$D149="","",CNGE_2024_M1_Secc1_Sub1!$D149)</f>
        <v/>
      </c>
      <c r="E1669" s="624"/>
      <c r="F1669" s="624"/>
      <c r="G1669" s="624"/>
      <c r="H1669" s="624"/>
      <c r="I1669" s="624"/>
      <c r="J1669" s="624"/>
      <c r="K1669" s="624"/>
      <c r="L1669" s="624"/>
      <c r="M1669" s="624"/>
      <c r="N1669" s="624"/>
      <c r="O1669" s="625"/>
      <c r="P1669" s="111"/>
      <c r="Q1669" s="111"/>
      <c r="R1669" s="111"/>
      <c r="S1669" s="111"/>
      <c r="T1669" s="111"/>
      <c r="U1669" s="111"/>
      <c r="V1669" s="111"/>
      <c r="W1669" s="111"/>
      <c r="X1669" s="111"/>
      <c r="Y1669" s="111"/>
      <c r="Z1669" s="111"/>
      <c r="AA1669" s="111"/>
      <c r="AB1669" s="111"/>
      <c r="AC1669" s="111"/>
      <c r="AD1669" s="111"/>
      <c r="AE1669" s="8"/>
      <c r="AG1669" s="483">
        <f t="shared" si="696"/>
        <v>0</v>
      </c>
      <c r="AH1669" s="484">
        <f t="shared" si="697"/>
        <v>0</v>
      </c>
      <c r="AI1669" s="485">
        <f t="shared" si="698"/>
        <v>0</v>
      </c>
      <c r="AJ1669" s="486">
        <f t="shared" si="699"/>
        <v>0</v>
      </c>
      <c r="AK1669" s="483">
        <f t="shared" si="700"/>
        <v>0</v>
      </c>
      <c r="AL1669" s="484">
        <f t="shared" si="701"/>
        <v>0</v>
      </c>
      <c r="AM1669" s="485">
        <f t="shared" si="702"/>
        <v>0</v>
      </c>
      <c r="AN1669" s="486">
        <f t="shared" si="703"/>
        <v>0</v>
      </c>
      <c r="AO1669" s="483">
        <f t="shared" si="704"/>
        <v>0</v>
      </c>
      <c r="AP1669" s="484">
        <f t="shared" si="705"/>
        <v>0</v>
      </c>
      <c r="AQ1669" s="485">
        <f t="shared" si="706"/>
        <v>0</v>
      </c>
      <c r="AR1669" s="486">
        <f t="shared" si="707"/>
        <v>0</v>
      </c>
    </row>
    <row r="1670" spans="1:44" ht="15" hidden="1" customHeight="1">
      <c r="A1670" s="6"/>
      <c r="B1670" s="5"/>
      <c r="C1670" s="87" t="s">
        <v>213</v>
      </c>
      <c r="D1670" s="623" t="str">
        <f>IF(CNGE_2024_M1_Secc1_Sub1!$D150="","",CNGE_2024_M1_Secc1_Sub1!$D150)</f>
        <v/>
      </c>
      <c r="E1670" s="624"/>
      <c r="F1670" s="624"/>
      <c r="G1670" s="624"/>
      <c r="H1670" s="624"/>
      <c r="I1670" s="624"/>
      <c r="J1670" s="624"/>
      <c r="K1670" s="624"/>
      <c r="L1670" s="624"/>
      <c r="M1670" s="624"/>
      <c r="N1670" s="624"/>
      <c r="O1670" s="625"/>
      <c r="P1670" s="111"/>
      <c r="Q1670" s="111"/>
      <c r="R1670" s="111"/>
      <c r="S1670" s="111"/>
      <c r="T1670" s="111"/>
      <c r="U1670" s="111"/>
      <c r="V1670" s="111"/>
      <c r="W1670" s="111"/>
      <c r="X1670" s="111"/>
      <c r="Y1670" s="111"/>
      <c r="Z1670" s="111"/>
      <c r="AA1670" s="111"/>
      <c r="AB1670" s="111"/>
      <c r="AC1670" s="111"/>
      <c r="AD1670" s="111"/>
      <c r="AE1670" s="8"/>
      <c r="AG1670" s="483">
        <f t="shared" si="696"/>
        <v>0</v>
      </c>
      <c r="AH1670" s="484">
        <f t="shared" si="697"/>
        <v>0</v>
      </c>
      <c r="AI1670" s="485">
        <f t="shared" si="698"/>
        <v>0</v>
      </c>
      <c r="AJ1670" s="486">
        <f t="shared" si="699"/>
        <v>0</v>
      </c>
      <c r="AK1670" s="483">
        <f t="shared" si="700"/>
        <v>0</v>
      </c>
      <c r="AL1670" s="484">
        <f t="shared" si="701"/>
        <v>0</v>
      </c>
      <c r="AM1670" s="485">
        <f t="shared" si="702"/>
        <v>0</v>
      </c>
      <c r="AN1670" s="486">
        <f t="shared" si="703"/>
        <v>0</v>
      </c>
      <c r="AO1670" s="483">
        <f t="shared" si="704"/>
        <v>0</v>
      </c>
      <c r="AP1670" s="484">
        <f t="shared" si="705"/>
        <v>0</v>
      </c>
      <c r="AQ1670" s="485">
        <f t="shared" si="706"/>
        <v>0</v>
      </c>
      <c r="AR1670" s="486">
        <f t="shared" si="707"/>
        <v>0</v>
      </c>
    </row>
    <row r="1671" spans="1:44" ht="15" hidden="1" customHeight="1">
      <c r="A1671" s="6"/>
      <c r="B1671" s="5"/>
      <c r="C1671" s="87" t="s">
        <v>214</v>
      </c>
      <c r="D1671" s="623" t="str">
        <f>IF(CNGE_2024_M1_Secc1_Sub1!$D151="","",CNGE_2024_M1_Secc1_Sub1!$D151)</f>
        <v/>
      </c>
      <c r="E1671" s="624"/>
      <c r="F1671" s="624"/>
      <c r="G1671" s="624"/>
      <c r="H1671" s="624"/>
      <c r="I1671" s="624"/>
      <c r="J1671" s="624"/>
      <c r="K1671" s="624"/>
      <c r="L1671" s="624"/>
      <c r="M1671" s="624"/>
      <c r="N1671" s="624"/>
      <c r="O1671" s="625"/>
      <c r="P1671" s="111"/>
      <c r="Q1671" s="111"/>
      <c r="R1671" s="111"/>
      <c r="S1671" s="111"/>
      <c r="T1671" s="111"/>
      <c r="U1671" s="111"/>
      <c r="V1671" s="111"/>
      <c r="W1671" s="111"/>
      <c r="X1671" s="111"/>
      <c r="Y1671" s="111"/>
      <c r="Z1671" s="111"/>
      <c r="AA1671" s="111"/>
      <c r="AB1671" s="111"/>
      <c r="AC1671" s="111"/>
      <c r="AD1671" s="111"/>
      <c r="AE1671" s="8"/>
      <c r="AG1671" s="483">
        <f t="shared" si="696"/>
        <v>0</v>
      </c>
      <c r="AH1671" s="484">
        <f t="shared" si="697"/>
        <v>0</v>
      </c>
      <c r="AI1671" s="485">
        <f t="shared" si="698"/>
        <v>0</v>
      </c>
      <c r="AJ1671" s="486">
        <f t="shared" si="699"/>
        <v>0</v>
      </c>
      <c r="AK1671" s="483">
        <f t="shared" si="700"/>
        <v>0</v>
      </c>
      <c r="AL1671" s="484">
        <f t="shared" si="701"/>
        <v>0</v>
      </c>
      <c r="AM1671" s="485">
        <f t="shared" si="702"/>
        <v>0</v>
      </c>
      <c r="AN1671" s="486">
        <f t="shared" si="703"/>
        <v>0</v>
      </c>
      <c r="AO1671" s="483">
        <f t="shared" si="704"/>
        <v>0</v>
      </c>
      <c r="AP1671" s="484">
        <f t="shared" si="705"/>
        <v>0</v>
      </c>
      <c r="AQ1671" s="485">
        <f t="shared" si="706"/>
        <v>0</v>
      </c>
      <c r="AR1671" s="486">
        <f t="shared" si="707"/>
        <v>0</v>
      </c>
    </row>
    <row r="1672" spans="1:44" ht="15" hidden="1" customHeight="1">
      <c r="A1672" s="6"/>
      <c r="B1672" s="5"/>
      <c r="C1672" s="87" t="s">
        <v>215</v>
      </c>
      <c r="D1672" s="623" t="str">
        <f>IF(CNGE_2024_M1_Secc1_Sub1!$D152="","",CNGE_2024_M1_Secc1_Sub1!$D152)</f>
        <v/>
      </c>
      <c r="E1672" s="624"/>
      <c r="F1672" s="624"/>
      <c r="G1672" s="624"/>
      <c r="H1672" s="624"/>
      <c r="I1672" s="624"/>
      <c r="J1672" s="624"/>
      <c r="K1672" s="624"/>
      <c r="L1672" s="624"/>
      <c r="M1672" s="624"/>
      <c r="N1672" s="624"/>
      <c r="O1672" s="625"/>
      <c r="P1672" s="111"/>
      <c r="Q1672" s="111"/>
      <c r="R1672" s="111"/>
      <c r="S1672" s="111"/>
      <c r="T1672" s="111"/>
      <c r="U1672" s="111"/>
      <c r="V1672" s="111"/>
      <c r="W1672" s="111"/>
      <c r="X1672" s="111"/>
      <c r="Y1672" s="111"/>
      <c r="Z1672" s="111"/>
      <c r="AA1672" s="111"/>
      <c r="AB1672" s="111"/>
      <c r="AC1672" s="111"/>
      <c r="AD1672" s="111"/>
      <c r="AE1672" s="8"/>
      <c r="AG1672" s="483">
        <f t="shared" si="696"/>
        <v>0</v>
      </c>
      <c r="AH1672" s="484">
        <f t="shared" si="697"/>
        <v>0</v>
      </c>
      <c r="AI1672" s="485">
        <f t="shared" si="698"/>
        <v>0</v>
      </c>
      <c r="AJ1672" s="486">
        <f t="shared" si="699"/>
        <v>0</v>
      </c>
      <c r="AK1672" s="483">
        <f t="shared" si="700"/>
        <v>0</v>
      </c>
      <c r="AL1672" s="484">
        <f t="shared" si="701"/>
        <v>0</v>
      </c>
      <c r="AM1672" s="485">
        <f t="shared" si="702"/>
        <v>0</v>
      </c>
      <c r="AN1672" s="486">
        <f t="shared" si="703"/>
        <v>0</v>
      </c>
      <c r="AO1672" s="483">
        <f t="shared" si="704"/>
        <v>0</v>
      </c>
      <c r="AP1672" s="484">
        <f t="shared" si="705"/>
        <v>0</v>
      </c>
      <c r="AQ1672" s="485">
        <f t="shared" si="706"/>
        <v>0</v>
      </c>
      <c r="AR1672" s="486">
        <f t="shared" si="707"/>
        <v>0</v>
      </c>
    </row>
    <row r="1673" spans="1:44" ht="15" hidden="1" customHeight="1">
      <c r="A1673" s="6"/>
      <c r="B1673" s="5"/>
      <c r="C1673" s="87" t="s">
        <v>216</v>
      </c>
      <c r="D1673" s="623" t="str">
        <f>IF(CNGE_2024_M1_Secc1_Sub1!$D153="","",CNGE_2024_M1_Secc1_Sub1!$D153)</f>
        <v/>
      </c>
      <c r="E1673" s="624"/>
      <c r="F1673" s="624"/>
      <c r="G1673" s="624"/>
      <c r="H1673" s="624"/>
      <c r="I1673" s="624"/>
      <c r="J1673" s="624"/>
      <c r="K1673" s="624"/>
      <c r="L1673" s="624"/>
      <c r="M1673" s="624"/>
      <c r="N1673" s="624"/>
      <c r="O1673" s="625"/>
      <c r="P1673" s="111"/>
      <c r="Q1673" s="111"/>
      <c r="R1673" s="111"/>
      <c r="S1673" s="111"/>
      <c r="T1673" s="111"/>
      <c r="U1673" s="111"/>
      <c r="V1673" s="111"/>
      <c r="W1673" s="111"/>
      <c r="X1673" s="111"/>
      <c r="Y1673" s="111"/>
      <c r="Z1673" s="111"/>
      <c r="AA1673" s="111"/>
      <c r="AB1673" s="111"/>
      <c r="AC1673" s="111"/>
      <c r="AD1673" s="111"/>
      <c r="AE1673" s="8"/>
      <c r="AG1673" s="483">
        <f t="shared" si="696"/>
        <v>0</v>
      </c>
      <c r="AH1673" s="484">
        <f t="shared" si="697"/>
        <v>0</v>
      </c>
      <c r="AI1673" s="485">
        <f t="shared" si="698"/>
        <v>0</v>
      </c>
      <c r="AJ1673" s="486">
        <f t="shared" si="699"/>
        <v>0</v>
      </c>
      <c r="AK1673" s="483">
        <f t="shared" si="700"/>
        <v>0</v>
      </c>
      <c r="AL1673" s="484">
        <f t="shared" si="701"/>
        <v>0</v>
      </c>
      <c r="AM1673" s="485">
        <f t="shared" si="702"/>
        <v>0</v>
      </c>
      <c r="AN1673" s="486">
        <f t="shared" si="703"/>
        <v>0</v>
      </c>
      <c r="AO1673" s="483">
        <f t="shared" si="704"/>
        <v>0</v>
      </c>
      <c r="AP1673" s="484">
        <f t="shared" si="705"/>
        <v>0</v>
      </c>
      <c r="AQ1673" s="485">
        <f t="shared" si="706"/>
        <v>0</v>
      </c>
      <c r="AR1673" s="486">
        <f t="shared" si="707"/>
        <v>0</v>
      </c>
    </row>
    <row r="1674" spans="1:44" ht="15" hidden="1" customHeight="1">
      <c r="A1674" s="6"/>
      <c r="B1674" s="5"/>
      <c r="C1674" s="87" t="s">
        <v>217</v>
      </c>
      <c r="D1674" s="623" t="str">
        <f>IF(CNGE_2024_M1_Secc1_Sub1!$D154="","",CNGE_2024_M1_Secc1_Sub1!$D154)</f>
        <v/>
      </c>
      <c r="E1674" s="624"/>
      <c r="F1674" s="624"/>
      <c r="G1674" s="624"/>
      <c r="H1674" s="624"/>
      <c r="I1674" s="624"/>
      <c r="J1674" s="624"/>
      <c r="K1674" s="624"/>
      <c r="L1674" s="624"/>
      <c r="M1674" s="624"/>
      <c r="N1674" s="624"/>
      <c r="O1674" s="625"/>
      <c r="P1674" s="111"/>
      <c r="Q1674" s="111"/>
      <c r="R1674" s="111"/>
      <c r="S1674" s="111"/>
      <c r="T1674" s="111"/>
      <c r="U1674" s="111"/>
      <c r="V1674" s="111"/>
      <c r="W1674" s="111"/>
      <c r="X1674" s="111"/>
      <c r="Y1674" s="111"/>
      <c r="Z1674" s="111"/>
      <c r="AA1674" s="111"/>
      <c r="AB1674" s="111"/>
      <c r="AC1674" s="111"/>
      <c r="AD1674" s="111"/>
      <c r="AE1674" s="8"/>
      <c r="AG1674" s="483">
        <f t="shared" si="696"/>
        <v>0</v>
      </c>
      <c r="AH1674" s="484">
        <f t="shared" si="697"/>
        <v>0</v>
      </c>
      <c r="AI1674" s="485">
        <f t="shared" si="698"/>
        <v>0</v>
      </c>
      <c r="AJ1674" s="486">
        <f t="shared" si="699"/>
        <v>0</v>
      </c>
      <c r="AK1674" s="483">
        <f t="shared" si="700"/>
        <v>0</v>
      </c>
      <c r="AL1674" s="484">
        <f t="shared" si="701"/>
        <v>0</v>
      </c>
      <c r="AM1674" s="485">
        <f t="shared" si="702"/>
        <v>0</v>
      </c>
      <c r="AN1674" s="486">
        <f t="shared" si="703"/>
        <v>0</v>
      </c>
      <c r="AO1674" s="483">
        <f t="shared" si="704"/>
        <v>0</v>
      </c>
      <c r="AP1674" s="484">
        <f t="shared" si="705"/>
        <v>0</v>
      </c>
      <c r="AQ1674" s="485">
        <f t="shared" si="706"/>
        <v>0</v>
      </c>
      <c r="AR1674" s="486">
        <f t="shared" si="707"/>
        <v>0</v>
      </c>
    </row>
    <row r="1675" spans="1:44" ht="15" hidden="1" customHeight="1">
      <c r="A1675" s="6"/>
      <c r="B1675" s="5"/>
      <c r="C1675" s="87" t="s">
        <v>218</v>
      </c>
      <c r="D1675" s="623" t="str">
        <f>IF(CNGE_2024_M1_Secc1_Sub1!$D155="","",CNGE_2024_M1_Secc1_Sub1!$D155)</f>
        <v/>
      </c>
      <c r="E1675" s="624"/>
      <c r="F1675" s="624"/>
      <c r="G1675" s="624"/>
      <c r="H1675" s="624"/>
      <c r="I1675" s="624"/>
      <c r="J1675" s="624"/>
      <c r="K1675" s="624"/>
      <c r="L1675" s="624"/>
      <c r="M1675" s="624"/>
      <c r="N1675" s="624"/>
      <c r="O1675" s="625"/>
      <c r="P1675" s="111"/>
      <c r="Q1675" s="111"/>
      <c r="R1675" s="111"/>
      <c r="S1675" s="111"/>
      <c r="T1675" s="111"/>
      <c r="U1675" s="111"/>
      <c r="V1675" s="111"/>
      <c r="W1675" s="111"/>
      <c r="X1675" s="111"/>
      <c r="Y1675" s="111"/>
      <c r="Z1675" s="111"/>
      <c r="AA1675" s="111"/>
      <c r="AB1675" s="111"/>
      <c r="AC1675" s="111"/>
      <c r="AD1675" s="111"/>
      <c r="AE1675" s="8"/>
      <c r="AG1675" s="483">
        <f t="shared" si="696"/>
        <v>0</v>
      </c>
      <c r="AH1675" s="484">
        <f t="shared" si="697"/>
        <v>0</v>
      </c>
      <c r="AI1675" s="485">
        <f t="shared" si="698"/>
        <v>0</v>
      </c>
      <c r="AJ1675" s="486">
        <f t="shared" si="699"/>
        <v>0</v>
      </c>
      <c r="AK1675" s="483">
        <f t="shared" si="700"/>
        <v>0</v>
      </c>
      <c r="AL1675" s="484">
        <f t="shared" si="701"/>
        <v>0</v>
      </c>
      <c r="AM1675" s="485">
        <f t="shared" si="702"/>
        <v>0</v>
      </c>
      <c r="AN1675" s="486">
        <f t="shared" si="703"/>
        <v>0</v>
      </c>
      <c r="AO1675" s="483">
        <f t="shared" si="704"/>
        <v>0</v>
      </c>
      <c r="AP1675" s="484">
        <f t="shared" si="705"/>
        <v>0</v>
      </c>
      <c r="AQ1675" s="485">
        <f t="shared" si="706"/>
        <v>0</v>
      </c>
      <c r="AR1675" s="486">
        <f t="shared" si="707"/>
        <v>0</v>
      </c>
    </row>
    <row r="1676" spans="1:44" ht="15" hidden="1" customHeight="1">
      <c r="A1676" s="6"/>
      <c r="B1676" s="5"/>
      <c r="C1676" s="87" t="s">
        <v>219</v>
      </c>
      <c r="D1676" s="623" t="str">
        <f>IF(CNGE_2024_M1_Secc1_Sub1!$D156="","",CNGE_2024_M1_Secc1_Sub1!$D156)</f>
        <v/>
      </c>
      <c r="E1676" s="624"/>
      <c r="F1676" s="624"/>
      <c r="G1676" s="624"/>
      <c r="H1676" s="624"/>
      <c r="I1676" s="624"/>
      <c r="J1676" s="624"/>
      <c r="K1676" s="624"/>
      <c r="L1676" s="624"/>
      <c r="M1676" s="624"/>
      <c r="N1676" s="624"/>
      <c r="O1676" s="625"/>
      <c r="P1676" s="111"/>
      <c r="Q1676" s="111"/>
      <c r="R1676" s="111"/>
      <c r="S1676" s="111"/>
      <c r="T1676" s="111"/>
      <c r="U1676" s="111"/>
      <c r="V1676" s="111"/>
      <c r="W1676" s="111"/>
      <c r="X1676" s="111"/>
      <c r="Y1676" s="111"/>
      <c r="Z1676" s="111"/>
      <c r="AA1676" s="111"/>
      <c r="AB1676" s="111"/>
      <c r="AC1676" s="111"/>
      <c r="AD1676" s="111"/>
      <c r="AE1676" s="8"/>
      <c r="AG1676" s="483">
        <f t="shared" si="696"/>
        <v>0</v>
      </c>
      <c r="AH1676" s="484">
        <f t="shared" si="697"/>
        <v>0</v>
      </c>
      <c r="AI1676" s="485">
        <f t="shared" si="698"/>
        <v>0</v>
      </c>
      <c r="AJ1676" s="486">
        <f t="shared" si="699"/>
        <v>0</v>
      </c>
      <c r="AK1676" s="483">
        <f t="shared" si="700"/>
        <v>0</v>
      </c>
      <c r="AL1676" s="484">
        <f t="shared" si="701"/>
        <v>0</v>
      </c>
      <c r="AM1676" s="485">
        <f t="shared" si="702"/>
        <v>0</v>
      </c>
      <c r="AN1676" s="486">
        <f t="shared" si="703"/>
        <v>0</v>
      </c>
      <c r="AO1676" s="483">
        <f t="shared" si="704"/>
        <v>0</v>
      </c>
      <c r="AP1676" s="484">
        <f t="shared" si="705"/>
        <v>0</v>
      </c>
      <c r="AQ1676" s="485">
        <f t="shared" si="706"/>
        <v>0</v>
      </c>
      <c r="AR1676" s="486">
        <f t="shared" si="707"/>
        <v>0</v>
      </c>
    </row>
    <row r="1677" spans="1:44" ht="15" hidden="1" customHeight="1">
      <c r="A1677" s="6"/>
      <c r="B1677" s="5"/>
      <c r="C1677" s="87" t="s">
        <v>220</v>
      </c>
      <c r="D1677" s="623" t="str">
        <f>IF(CNGE_2024_M1_Secc1_Sub1!$D157="","",CNGE_2024_M1_Secc1_Sub1!$D157)</f>
        <v/>
      </c>
      <c r="E1677" s="624"/>
      <c r="F1677" s="624"/>
      <c r="G1677" s="624"/>
      <c r="H1677" s="624"/>
      <c r="I1677" s="624"/>
      <c r="J1677" s="624"/>
      <c r="K1677" s="624"/>
      <c r="L1677" s="624"/>
      <c r="M1677" s="624"/>
      <c r="N1677" s="624"/>
      <c r="O1677" s="625"/>
      <c r="P1677" s="111"/>
      <c r="Q1677" s="111"/>
      <c r="R1677" s="111"/>
      <c r="S1677" s="111"/>
      <c r="T1677" s="111"/>
      <c r="U1677" s="111"/>
      <c r="V1677" s="111"/>
      <c r="W1677" s="111"/>
      <c r="X1677" s="111"/>
      <c r="Y1677" s="111"/>
      <c r="Z1677" s="111"/>
      <c r="AA1677" s="111"/>
      <c r="AB1677" s="111"/>
      <c r="AC1677" s="111"/>
      <c r="AD1677" s="111"/>
      <c r="AE1677" s="8"/>
      <c r="AG1677" s="483">
        <f t="shared" si="696"/>
        <v>0</v>
      </c>
      <c r="AH1677" s="484">
        <f t="shared" si="697"/>
        <v>0</v>
      </c>
      <c r="AI1677" s="485">
        <f t="shared" si="698"/>
        <v>0</v>
      </c>
      <c r="AJ1677" s="486">
        <f t="shared" si="699"/>
        <v>0</v>
      </c>
      <c r="AK1677" s="483">
        <f t="shared" si="700"/>
        <v>0</v>
      </c>
      <c r="AL1677" s="484">
        <f t="shared" si="701"/>
        <v>0</v>
      </c>
      <c r="AM1677" s="485">
        <f t="shared" si="702"/>
        <v>0</v>
      </c>
      <c r="AN1677" s="486">
        <f t="shared" si="703"/>
        <v>0</v>
      </c>
      <c r="AO1677" s="483">
        <f t="shared" si="704"/>
        <v>0</v>
      </c>
      <c r="AP1677" s="484">
        <f t="shared" si="705"/>
        <v>0</v>
      </c>
      <c r="AQ1677" s="485">
        <f t="shared" si="706"/>
        <v>0</v>
      </c>
      <c r="AR1677" s="486">
        <f t="shared" si="707"/>
        <v>0</v>
      </c>
    </row>
    <row r="1678" spans="1:44" ht="15" hidden="1" customHeight="1">
      <c r="A1678" s="6"/>
      <c r="B1678" s="5"/>
      <c r="C1678" s="87" t="s">
        <v>221</v>
      </c>
      <c r="D1678" s="623" t="str">
        <f>IF(CNGE_2024_M1_Secc1_Sub1!$D158="","",CNGE_2024_M1_Secc1_Sub1!$D158)</f>
        <v/>
      </c>
      <c r="E1678" s="624"/>
      <c r="F1678" s="624"/>
      <c r="G1678" s="624"/>
      <c r="H1678" s="624"/>
      <c r="I1678" s="624"/>
      <c r="J1678" s="624"/>
      <c r="K1678" s="624"/>
      <c r="L1678" s="624"/>
      <c r="M1678" s="624"/>
      <c r="N1678" s="624"/>
      <c r="O1678" s="625"/>
      <c r="P1678" s="111"/>
      <c r="Q1678" s="111"/>
      <c r="R1678" s="111"/>
      <c r="S1678" s="111"/>
      <c r="T1678" s="111"/>
      <c r="U1678" s="111"/>
      <c r="V1678" s="111"/>
      <c r="W1678" s="111"/>
      <c r="X1678" s="111"/>
      <c r="Y1678" s="111"/>
      <c r="Z1678" s="111"/>
      <c r="AA1678" s="111"/>
      <c r="AB1678" s="111"/>
      <c r="AC1678" s="111"/>
      <c r="AD1678" s="111"/>
      <c r="AE1678" s="8"/>
      <c r="AG1678" s="483">
        <f t="shared" si="696"/>
        <v>0</v>
      </c>
      <c r="AH1678" s="484">
        <f t="shared" si="697"/>
        <v>0</v>
      </c>
      <c r="AI1678" s="485">
        <f t="shared" si="698"/>
        <v>0</v>
      </c>
      <c r="AJ1678" s="486">
        <f t="shared" si="699"/>
        <v>0</v>
      </c>
      <c r="AK1678" s="483">
        <f t="shared" si="700"/>
        <v>0</v>
      </c>
      <c r="AL1678" s="484">
        <f t="shared" si="701"/>
        <v>0</v>
      </c>
      <c r="AM1678" s="485">
        <f t="shared" si="702"/>
        <v>0</v>
      </c>
      <c r="AN1678" s="486">
        <f t="shared" si="703"/>
        <v>0</v>
      </c>
      <c r="AO1678" s="483">
        <f t="shared" si="704"/>
        <v>0</v>
      </c>
      <c r="AP1678" s="484">
        <f t="shared" si="705"/>
        <v>0</v>
      </c>
      <c r="AQ1678" s="485">
        <f t="shared" si="706"/>
        <v>0</v>
      </c>
      <c r="AR1678" s="486">
        <f t="shared" si="707"/>
        <v>0</v>
      </c>
    </row>
    <row r="1679" spans="1:44" ht="15" hidden="1" customHeight="1">
      <c r="A1679" s="6"/>
      <c r="B1679" s="5"/>
      <c r="C1679" s="87" t="s">
        <v>222</v>
      </c>
      <c r="D1679" s="623" t="str">
        <f>IF(CNGE_2024_M1_Secc1_Sub1!$D159="","",CNGE_2024_M1_Secc1_Sub1!$D159)</f>
        <v/>
      </c>
      <c r="E1679" s="624"/>
      <c r="F1679" s="624"/>
      <c r="G1679" s="624"/>
      <c r="H1679" s="624"/>
      <c r="I1679" s="624"/>
      <c r="J1679" s="624"/>
      <c r="K1679" s="624"/>
      <c r="L1679" s="624"/>
      <c r="M1679" s="624"/>
      <c r="N1679" s="624"/>
      <c r="O1679" s="625"/>
      <c r="P1679" s="111"/>
      <c r="Q1679" s="111"/>
      <c r="R1679" s="111"/>
      <c r="S1679" s="111"/>
      <c r="T1679" s="111"/>
      <c r="U1679" s="111"/>
      <c r="V1679" s="111"/>
      <c r="W1679" s="111"/>
      <c r="X1679" s="111"/>
      <c r="Y1679" s="111"/>
      <c r="Z1679" s="111"/>
      <c r="AA1679" s="111"/>
      <c r="AB1679" s="111"/>
      <c r="AC1679" s="111"/>
      <c r="AD1679" s="111"/>
      <c r="AE1679" s="8"/>
      <c r="AG1679" s="483">
        <f t="shared" si="696"/>
        <v>0</v>
      </c>
      <c r="AH1679" s="484">
        <f t="shared" si="697"/>
        <v>0</v>
      </c>
      <c r="AI1679" s="485">
        <f t="shared" si="698"/>
        <v>0</v>
      </c>
      <c r="AJ1679" s="486">
        <f t="shared" si="699"/>
        <v>0</v>
      </c>
      <c r="AK1679" s="483">
        <f t="shared" si="700"/>
        <v>0</v>
      </c>
      <c r="AL1679" s="484">
        <f t="shared" si="701"/>
        <v>0</v>
      </c>
      <c r="AM1679" s="485">
        <f t="shared" si="702"/>
        <v>0</v>
      </c>
      <c r="AN1679" s="486">
        <f t="shared" si="703"/>
        <v>0</v>
      </c>
      <c r="AO1679" s="483">
        <f t="shared" si="704"/>
        <v>0</v>
      </c>
      <c r="AP1679" s="484">
        <f t="shared" si="705"/>
        <v>0</v>
      </c>
      <c r="AQ1679" s="485">
        <f t="shared" si="706"/>
        <v>0</v>
      </c>
      <c r="AR1679" s="486">
        <f t="shared" si="707"/>
        <v>0</v>
      </c>
    </row>
    <row r="1680" spans="1:44" ht="15" hidden="1" customHeight="1">
      <c r="A1680" s="6"/>
      <c r="B1680" s="5"/>
      <c r="C1680" s="87" t="s">
        <v>223</v>
      </c>
      <c r="D1680" s="623" t="str">
        <f>IF(CNGE_2024_M1_Secc1_Sub1!$D160="","",CNGE_2024_M1_Secc1_Sub1!$D160)</f>
        <v/>
      </c>
      <c r="E1680" s="624"/>
      <c r="F1680" s="624"/>
      <c r="G1680" s="624"/>
      <c r="H1680" s="624"/>
      <c r="I1680" s="624"/>
      <c r="J1680" s="624"/>
      <c r="K1680" s="624"/>
      <c r="L1680" s="624"/>
      <c r="M1680" s="624"/>
      <c r="N1680" s="624"/>
      <c r="O1680" s="625"/>
      <c r="P1680" s="111"/>
      <c r="Q1680" s="111"/>
      <c r="R1680" s="111"/>
      <c r="S1680" s="111"/>
      <c r="T1680" s="111"/>
      <c r="U1680" s="111"/>
      <c r="V1680" s="111"/>
      <c r="W1680" s="111"/>
      <c r="X1680" s="111"/>
      <c r="Y1680" s="111"/>
      <c r="Z1680" s="111"/>
      <c r="AA1680" s="111"/>
      <c r="AB1680" s="111"/>
      <c r="AC1680" s="111"/>
      <c r="AD1680" s="111"/>
      <c r="AE1680" s="8"/>
      <c r="AG1680" s="483">
        <f t="shared" si="696"/>
        <v>0</v>
      </c>
      <c r="AH1680" s="484">
        <f t="shared" si="697"/>
        <v>0</v>
      </c>
      <c r="AI1680" s="485">
        <f t="shared" si="698"/>
        <v>0</v>
      </c>
      <c r="AJ1680" s="486">
        <f t="shared" si="699"/>
        <v>0</v>
      </c>
      <c r="AK1680" s="483">
        <f t="shared" si="700"/>
        <v>0</v>
      </c>
      <c r="AL1680" s="484">
        <f t="shared" si="701"/>
        <v>0</v>
      </c>
      <c r="AM1680" s="485">
        <f t="shared" si="702"/>
        <v>0</v>
      </c>
      <c r="AN1680" s="486">
        <f t="shared" si="703"/>
        <v>0</v>
      </c>
      <c r="AO1680" s="483">
        <f t="shared" si="704"/>
        <v>0</v>
      </c>
      <c r="AP1680" s="484">
        <f t="shared" si="705"/>
        <v>0</v>
      </c>
      <c r="AQ1680" s="485">
        <f t="shared" si="706"/>
        <v>0</v>
      </c>
      <c r="AR1680" s="486">
        <f t="shared" si="707"/>
        <v>0</v>
      </c>
    </row>
    <row r="1681" spans="1:71" ht="15" hidden="1" customHeight="1">
      <c r="A1681" s="6"/>
      <c r="B1681" s="5"/>
      <c r="C1681" s="87" t="s">
        <v>224</v>
      </c>
      <c r="D1681" s="623" t="str">
        <f>IF(CNGE_2024_M1_Secc1_Sub1!$D161="","",CNGE_2024_M1_Secc1_Sub1!$D161)</f>
        <v/>
      </c>
      <c r="E1681" s="624"/>
      <c r="F1681" s="624"/>
      <c r="G1681" s="624"/>
      <c r="H1681" s="624"/>
      <c r="I1681" s="624"/>
      <c r="J1681" s="624"/>
      <c r="K1681" s="624"/>
      <c r="L1681" s="624"/>
      <c r="M1681" s="624"/>
      <c r="N1681" s="624"/>
      <c r="O1681" s="625"/>
      <c r="P1681" s="111"/>
      <c r="Q1681" s="111"/>
      <c r="R1681" s="111"/>
      <c r="S1681" s="111"/>
      <c r="T1681" s="111"/>
      <c r="U1681" s="111"/>
      <c r="V1681" s="111"/>
      <c r="W1681" s="111"/>
      <c r="X1681" s="111"/>
      <c r="Y1681" s="111"/>
      <c r="Z1681" s="111"/>
      <c r="AA1681" s="111"/>
      <c r="AB1681" s="111"/>
      <c r="AC1681" s="111"/>
      <c r="AD1681" s="111"/>
      <c r="AE1681" s="8"/>
      <c r="AG1681" s="483">
        <f t="shared" si="696"/>
        <v>0</v>
      </c>
      <c r="AH1681" s="484">
        <f t="shared" si="697"/>
        <v>0</v>
      </c>
      <c r="AI1681" s="485">
        <f t="shared" si="698"/>
        <v>0</v>
      </c>
      <c r="AJ1681" s="486">
        <f t="shared" si="699"/>
        <v>0</v>
      </c>
      <c r="AK1681" s="483">
        <f t="shared" si="700"/>
        <v>0</v>
      </c>
      <c r="AL1681" s="484">
        <f t="shared" si="701"/>
        <v>0</v>
      </c>
      <c r="AM1681" s="485">
        <f t="shared" si="702"/>
        <v>0</v>
      </c>
      <c r="AN1681" s="486">
        <f t="shared" si="703"/>
        <v>0</v>
      </c>
      <c r="AO1681" s="483">
        <f t="shared" si="704"/>
        <v>0</v>
      </c>
      <c r="AP1681" s="484">
        <f t="shared" si="705"/>
        <v>0</v>
      </c>
      <c r="AQ1681" s="485">
        <f t="shared" si="706"/>
        <v>0</v>
      </c>
      <c r="AR1681" s="486">
        <f t="shared" si="707"/>
        <v>0</v>
      </c>
    </row>
    <row r="1682" spans="1:71" ht="15" customHeight="1">
      <c r="A1682" s="39"/>
      <c r="B1682" s="114"/>
      <c r="C1682" s="114"/>
      <c r="D1682" s="114"/>
      <c r="E1682" s="114"/>
      <c r="F1682" s="62"/>
      <c r="G1682" s="114"/>
      <c r="H1682" s="114"/>
      <c r="I1682" s="114"/>
      <c r="J1682" s="114"/>
      <c r="K1682" s="114"/>
      <c r="L1682" s="114"/>
      <c r="M1682" s="114"/>
      <c r="N1682" s="114"/>
      <c r="O1682" s="119"/>
      <c r="P1682" s="118">
        <f>IF(AND(SUM(P1562:P1681)=0,COUNTIF(P1562:P1681,"NS")&gt;0),"NS",
IF(AND(SUM(P1562:P1681)=0,COUNTIF(P1562:P1681,0)&gt;0),0,
IF(AND(SUM(P1562:P1681)=0,COUNTIF(P1562:P1681,"NA")&gt;0),"NA",
SUM(P1562:P1681))))</f>
        <v>0</v>
      </c>
      <c r="Q1682" s="118">
        <f t="shared" ref="Q1682:AD1682" si="708">IF(AND(SUM(Q1562:Q1681)=0,COUNTIF(Q1562:Q1681,"NS")&gt;0),"NS",
IF(AND(SUM(Q1562:Q1681)=0,COUNTIF(Q1562:Q1681,0)&gt;0),0,
IF(AND(SUM(Q1562:Q1681)=0,COUNTIF(Q1562:Q1681,"NA")&gt;0),"NA",
SUM(Q1562:Q1681))))</f>
        <v>0</v>
      </c>
      <c r="R1682" s="118">
        <f t="shared" si="708"/>
        <v>0</v>
      </c>
      <c r="S1682" s="118">
        <f t="shared" si="708"/>
        <v>0</v>
      </c>
      <c r="T1682" s="118">
        <f t="shared" si="708"/>
        <v>0</v>
      </c>
      <c r="U1682" s="118">
        <f t="shared" si="708"/>
        <v>0</v>
      </c>
      <c r="V1682" s="118">
        <f t="shared" si="708"/>
        <v>0</v>
      </c>
      <c r="W1682" s="118">
        <f t="shared" si="708"/>
        <v>0</v>
      </c>
      <c r="X1682" s="118">
        <f t="shared" si="708"/>
        <v>0</v>
      </c>
      <c r="Y1682" s="118">
        <f t="shared" si="708"/>
        <v>0</v>
      </c>
      <c r="Z1682" s="118">
        <f t="shared" si="708"/>
        <v>0</v>
      </c>
      <c r="AA1682" s="118">
        <f t="shared" si="708"/>
        <v>0</v>
      </c>
      <c r="AB1682" s="118">
        <f t="shared" si="708"/>
        <v>0</v>
      </c>
      <c r="AC1682" s="118">
        <f t="shared" si="708"/>
        <v>0</v>
      </c>
      <c r="AD1682" s="118">
        <f t="shared" si="708"/>
        <v>0</v>
      </c>
      <c r="AE1682" s="8"/>
    </row>
    <row r="1683" spans="1:71" ht="15" customHeight="1">
      <c r="A1683" s="6"/>
      <c r="B1683" s="5"/>
      <c r="C1683" s="115"/>
      <c r="D1683" s="8"/>
      <c r="E1683" s="8"/>
      <c r="F1683"/>
      <c r="G1683"/>
      <c r="H1683" s="108"/>
      <c r="I1683" s="9"/>
      <c r="J1683" s="9"/>
      <c r="K1683" s="9"/>
      <c r="L1683" s="9"/>
      <c r="M1683" s="9"/>
      <c r="N1683" s="9"/>
      <c r="O1683" s="7"/>
      <c r="P1683" s="7"/>
      <c r="Q1683" s="7"/>
      <c r="R1683" s="7"/>
      <c r="S1683" s="7"/>
      <c r="T1683" s="7"/>
      <c r="U1683" s="7"/>
      <c r="V1683" s="7"/>
      <c r="W1683" s="7"/>
      <c r="X1683" s="7"/>
      <c r="Y1683" s="7"/>
      <c r="Z1683" s="7"/>
      <c r="AA1683" s="7"/>
      <c r="AB1683" s="7"/>
      <c r="AC1683" s="7"/>
      <c r="AD1683" s="7"/>
      <c r="AE1683" s="8"/>
    </row>
    <row r="1684" spans="1:71" ht="24" customHeight="1">
      <c r="A1684" s="81"/>
      <c r="B1684" s="82"/>
      <c r="C1684" s="627" t="s">
        <v>270</v>
      </c>
      <c r="D1684" s="627"/>
      <c r="E1684" s="627"/>
      <c r="F1684" s="627"/>
      <c r="G1684" s="627"/>
      <c r="H1684" s="627"/>
      <c r="I1684" s="627"/>
      <c r="J1684" s="627"/>
      <c r="K1684" s="627"/>
      <c r="L1684" s="627"/>
      <c r="M1684" s="627"/>
      <c r="N1684" s="627"/>
      <c r="O1684" s="627"/>
      <c r="P1684" s="627"/>
      <c r="Q1684" s="627"/>
      <c r="R1684" s="627"/>
      <c r="S1684" s="627"/>
      <c r="T1684" s="627"/>
      <c r="U1684" s="627"/>
      <c r="V1684" s="627"/>
      <c r="W1684" s="627"/>
      <c r="X1684" s="627"/>
      <c r="Y1684" s="627"/>
      <c r="Z1684" s="627"/>
      <c r="AA1684" s="627"/>
      <c r="AB1684" s="627"/>
      <c r="AC1684" s="627"/>
      <c r="AD1684" s="627"/>
      <c r="AE1684" s="8"/>
    </row>
    <row r="1685" spans="1:71" ht="60" customHeight="1">
      <c r="A1685" s="81"/>
      <c r="B1685" s="82"/>
      <c r="C1685" s="628"/>
      <c r="D1685" s="628"/>
      <c r="E1685" s="628"/>
      <c r="F1685" s="628"/>
      <c r="G1685" s="628"/>
      <c r="H1685" s="628"/>
      <c r="I1685" s="628"/>
      <c r="J1685" s="628"/>
      <c r="K1685" s="628"/>
      <c r="L1685" s="628"/>
      <c r="M1685" s="628"/>
      <c r="N1685" s="628"/>
      <c r="O1685" s="628"/>
      <c r="P1685" s="628"/>
      <c r="Q1685" s="628"/>
      <c r="R1685" s="628"/>
      <c r="S1685" s="628"/>
      <c r="T1685" s="628"/>
      <c r="U1685" s="628"/>
      <c r="V1685" s="628"/>
      <c r="W1685" s="628"/>
      <c r="X1685" s="628"/>
      <c r="Y1685" s="628"/>
      <c r="Z1685" s="628"/>
      <c r="AA1685" s="628"/>
      <c r="AB1685" s="628"/>
      <c r="AC1685" s="628"/>
      <c r="AD1685" s="628"/>
      <c r="AE1685" s="8"/>
    </row>
    <row r="1686" spans="1:71" ht="15" customHeight="1">
      <c r="A1686" s="81"/>
      <c r="B1686" s="708" t="str">
        <f>CB1556</f>
        <v>Favor de ingresar toda la información requerida en la pregunta</v>
      </c>
      <c r="C1686" s="708"/>
      <c r="D1686" s="708"/>
      <c r="E1686" s="708"/>
      <c r="F1686" s="708"/>
      <c r="G1686" s="708"/>
      <c r="H1686" s="708"/>
      <c r="I1686" s="708"/>
      <c r="J1686" s="708"/>
      <c r="K1686" s="708"/>
      <c r="L1686" s="708"/>
      <c r="M1686" s="708"/>
      <c r="N1686" s="708"/>
      <c r="O1686" s="708"/>
      <c r="P1686" s="708"/>
      <c r="Q1686" s="708"/>
      <c r="R1686" s="708"/>
      <c r="S1686" s="708"/>
      <c r="T1686" s="708"/>
      <c r="U1686" s="708"/>
      <c r="V1686" s="708"/>
      <c r="W1686" s="708"/>
      <c r="X1686" s="708"/>
      <c r="Y1686" s="708"/>
      <c r="Z1686" s="708"/>
      <c r="AA1686" s="708"/>
      <c r="AB1686" s="708"/>
      <c r="AC1686" s="708"/>
      <c r="AD1686" s="708"/>
      <c r="AE1686" s="8"/>
    </row>
    <row r="1687" spans="1:71" ht="15" customHeight="1">
      <c r="A1687" s="81"/>
      <c r="B1687" s="703" t="str">
        <f>IF(BV1556&gt;0,"Alerta:Debido a que cuenta con registros NS, debe proporcionar una justificación en el area de comentarios al final de la pregunta.","")</f>
        <v/>
      </c>
      <c r="C1687" s="703"/>
      <c r="D1687" s="703"/>
      <c r="E1687" s="703"/>
      <c r="F1687" s="703"/>
      <c r="G1687" s="703"/>
      <c r="H1687" s="703"/>
      <c r="I1687" s="703"/>
      <c r="J1687" s="703"/>
      <c r="K1687" s="703"/>
      <c r="L1687" s="703"/>
      <c r="M1687" s="703"/>
      <c r="N1687" s="703"/>
      <c r="O1687" s="703"/>
      <c r="P1687" s="703"/>
      <c r="Q1687" s="703"/>
      <c r="R1687" s="703"/>
      <c r="S1687" s="703"/>
      <c r="T1687" s="703"/>
      <c r="U1687" s="703"/>
      <c r="V1687" s="703"/>
      <c r="W1687" s="703"/>
      <c r="X1687" s="703"/>
      <c r="Y1687" s="703"/>
      <c r="Z1687" s="703"/>
      <c r="AA1687" s="703"/>
      <c r="AB1687" s="703"/>
      <c r="AC1687" s="703"/>
      <c r="AD1687" s="703"/>
      <c r="AE1687" s="8"/>
    </row>
    <row r="1688" spans="1:71" ht="15" customHeight="1">
      <c r="A1688" s="81"/>
      <c r="B1688" s="704" t="str">
        <f>BY1556</f>
        <v/>
      </c>
      <c r="C1688" s="704"/>
      <c r="D1688" s="704"/>
      <c r="E1688" s="704"/>
      <c r="F1688" s="704"/>
      <c r="G1688" s="704"/>
      <c r="H1688" s="704"/>
      <c r="I1688" s="704"/>
      <c r="J1688" s="704"/>
      <c r="K1688" s="704"/>
      <c r="L1688" s="704"/>
      <c r="M1688" s="704"/>
      <c r="N1688" s="704"/>
      <c r="O1688" s="704"/>
      <c r="P1688" s="704"/>
      <c r="Q1688" s="704"/>
      <c r="R1688" s="704"/>
      <c r="S1688" s="704"/>
      <c r="T1688" s="704"/>
      <c r="U1688" s="704"/>
      <c r="V1688" s="704"/>
      <c r="W1688" s="704"/>
      <c r="X1688" s="704"/>
      <c r="Y1688" s="704"/>
      <c r="Z1688" s="704"/>
      <c r="AA1688" s="704"/>
      <c r="AB1688" s="704"/>
      <c r="AC1688" s="704"/>
      <c r="AD1688" s="704"/>
      <c r="AE1688" s="8"/>
    </row>
    <row r="1689" spans="1:71" ht="15" customHeight="1">
      <c r="A1689" s="81"/>
      <c r="B1689" s="720" t="str">
        <f>IF(CE1556&gt;0,"La cantidad registrada en la col. Total y desagregación por sexo, debe ser igual a lo registrado en la preg 1.5 ","")</f>
        <v/>
      </c>
      <c r="C1689" s="720"/>
      <c r="D1689" s="720"/>
      <c r="E1689" s="720"/>
      <c r="F1689" s="720"/>
      <c r="G1689" s="720"/>
      <c r="H1689" s="720"/>
      <c r="I1689" s="720"/>
      <c r="J1689" s="720"/>
      <c r="K1689" s="720"/>
      <c r="L1689" s="720"/>
      <c r="M1689" s="720"/>
      <c r="N1689" s="720"/>
      <c r="O1689" s="720"/>
      <c r="P1689" s="720"/>
      <c r="Q1689" s="720"/>
      <c r="R1689" s="720"/>
      <c r="S1689" s="720"/>
      <c r="T1689" s="720"/>
      <c r="U1689" s="720"/>
      <c r="V1689" s="720"/>
      <c r="W1689" s="720"/>
      <c r="X1689" s="720"/>
      <c r="Y1689" s="720"/>
      <c r="Z1689" s="720"/>
      <c r="AA1689" s="720"/>
      <c r="AB1689" s="720"/>
      <c r="AC1689" s="720"/>
      <c r="AD1689" s="720"/>
      <c r="AE1689" s="8"/>
    </row>
    <row r="1690" spans="1:71" ht="15" customHeight="1">
      <c r="A1690" s="81"/>
      <c r="B1690" s="82"/>
      <c r="C1690" s="8"/>
      <c r="D1690" s="8"/>
      <c r="E1690" s="8"/>
      <c r="F1690" s="8"/>
      <c r="G1690" s="8"/>
      <c r="H1690" s="8"/>
      <c r="I1690" s="8"/>
      <c r="J1690" s="8"/>
      <c r="K1690" s="8"/>
      <c r="L1690" s="8"/>
      <c r="M1690" s="8"/>
      <c r="N1690" s="8"/>
      <c r="O1690" s="8"/>
      <c r="P1690" s="8"/>
      <c r="Q1690" s="8"/>
      <c r="R1690" s="8"/>
      <c r="S1690" s="8"/>
      <c r="T1690" s="8"/>
      <c r="U1690" s="8"/>
      <c r="V1690" s="8"/>
      <c r="W1690" s="8"/>
      <c r="X1690" s="8"/>
      <c r="Y1690" s="8"/>
      <c r="Z1690" s="8"/>
      <c r="AA1690" s="8"/>
      <c r="AB1690" s="8"/>
      <c r="AC1690" s="8"/>
      <c r="AD1690" s="8"/>
      <c r="AE1690" s="8"/>
    </row>
    <row r="1691" spans="1:71" ht="15" customHeight="1">
      <c r="A1691" s="6"/>
      <c r="B1691" s="5"/>
      <c r="C1691"/>
      <c r="D1691"/>
      <c r="E1691"/>
      <c r="F1691"/>
      <c r="G1691"/>
      <c r="H1691"/>
      <c r="I1691"/>
      <c r="J1691"/>
      <c r="K1691"/>
      <c r="L1691"/>
      <c r="M1691"/>
      <c r="N1691"/>
      <c r="O1691"/>
      <c r="P1691"/>
      <c r="Q1691"/>
      <c r="R1691"/>
      <c r="S1691"/>
      <c r="T1691"/>
      <c r="U1691"/>
      <c r="V1691"/>
      <c r="W1691"/>
      <c r="X1691"/>
      <c r="Y1691"/>
      <c r="Z1691"/>
      <c r="AA1691"/>
      <c r="AB1691"/>
      <c r="AC1691"/>
      <c r="AD1691"/>
      <c r="AE1691" s="8"/>
    </row>
    <row r="1692" spans="1:71" ht="36" customHeight="1">
      <c r="A1692" s="81" t="s">
        <v>844</v>
      </c>
      <c r="B1692" s="632" t="s">
        <v>877</v>
      </c>
      <c r="C1692" s="632"/>
      <c r="D1692" s="632"/>
      <c r="E1692" s="632"/>
      <c r="F1692" s="632"/>
      <c r="G1692" s="632"/>
      <c r="H1692" s="632"/>
      <c r="I1692" s="632"/>
      <c r="J1692" s="632"/>
      <c r="K1692" s="632"/>
      <c r="L1692" s="632"/>
      <c r="M1692" s="632"/>
      <c r="N1692" s="632"/>
      <c r="O1692" s="632"/>
      <c r="P1692" s="632"/>
      <c r="Q1692" s="632"/>
      <c r="R1692" s="632"/>
      <c r="S1692" s="632"/>
      <c r="T1692" s="632"/>
      <c r="U1692" s="632"/>
      <c r="V1692" s="632"/>
      <c r="W1692" s="632"/>
      <c r="X1692" s="632"/>
      <c r="Y1692" s="632"/>
      <c r="Z1692" s="632"/>
      <c r="AA1692" s="632"/>
      <c r="AB1692" s="632"/>
      <c r="AC1692" s="632"/>
      <c r="AD1692" s="632"/>
      <c r="AE1692" s="8"/>
    </row>
    <row r="1693" spans="1:71" ht="15" customHeight="1">
      <c r="A1693" s="6"/>
      <c r="B1693" s="5"/>
      <c r="C1693"/>
      <c r="D1693"/>
      <c r="E1693"/>
      <c r="F1693"/>
      <c r="G1693"/>
      <c r="H1693"/>
      <c r="I1693"/>
      <c r="J1693"/>
      <c r="K1693"/>
      <c r="L1693"/>
      <c r="M1693"/>
      <c r="N1693"/>
      <c r="O1693"/>
      <c r="P1693"/>
      <c r="Q1693"/>
      <c r="R1693"/>
      <c r="S1693"/>
      <c r="T1693"/>
      <c r="U1693"/>
      <c r="V1693"/>
      <c r="W1693"/>
      <c r="X1693"/>
      <c r="Y1693"/>
      <c r="Z1693"/>
      <c r="AA1693"/>
      <c r="AB1693"/>
      <c r="AC1693"/>
      <c r="AD1693"/>
      <c r="AE1693" s="8"/>
    </row>
    <row r="1694" spans="1:71" ht="36" customHeight="1">
      <c r="A1694" s="40"/>
      <c r="B1694" s="152"/>
      <c r="C1694" s="693" t="s">
        <v>133</v>
      </c>
      <c r="D1694" s="694"/>
      <c r="E1694" s="694"/>
      <c r="F1694" s="694"/>
      <c r="G1694" s="694"/>
      <c r="H1694" s="694"/>
      <c r="I1694" s="694"/>
      <c r="J1694" s="694"/>
      <c r="K1694" s="694"/>
      <c r="L1694" s="694"/>
      <c r="M1694" s="694"/>
      <c r="N1694" s="694"/>
      <c r="O1694" s="694"/>
      <c r="P1694" s="694"/>
      <c r="Q1694" s="694"/>
      <c r="R1694" s="695"/>
      <c r="S1694" s="554" t="s">
        <v>443</v>
      </c>
      <c r="T1694" s="555"/>
      <c r="U1694" s="555"/>
      <c r="V1694" s="555"/>
      <c r="W1694" s="555"/>
      <c r="X1694" s="555"/>
      <c r="Y1694" s="555"/>
      <c r="Z1694" s="555"/>
      <c r="AA1694" s="555"/>
      <c r="AB1694" s="555"/>
      <c r="AC1694" s="555"/>
      <c r="AD1694" s="556"/>
      <c r="AE1694" s="8"/>
      <c r="BE1694" s="713" t="s">
        <v>6376</v>
      </c>
      <c r="BF1694" s="713"/>
      <c r="BG1694" s="713"/>
    </row>
    <row r="1695" spans="1:71" ht="48" customHeight="1">
      <c r="A1695" s="40"/>
      <c r="B1695" s="152"/>
      <c r="C1695" s="787"/>
      <c r="D1695" s="788"/>
      <c r="E1695" s="788"/>
      <c r="F1695" s="788"/>
      <c r="G1695" s="788"/>
      <c r="H1695" s="788"/>
      <c r="I1695" s="788"/>
      <c r="J1695" s="788"/>
      <c r="K1695" s="788"/>
      <c r="L1695" s="788"/>
      <c r="M1695" s="788"/>
      <c r="N1695" s="788"/>
      <c r="O1695" s="788"/>
      <c r="P1695" s="788"/>
      <c r="Q1695" s="788"/>
      <c r="R1695" s="789"/>
      <c r="S1695" s="790" t="s">
        <v>384</v>
      </c>
      <c r="T1695" s="791" t="s">
        <v>385</v>
      </c>
      <c r="U1695" s="791" t="s">
        <v>386</v>
      </c>
      <c r="V1695" s="577" t="s">
        <v>444</v>
      </c>
      <c r="W1695" s="578"/>
      <c r="X1695" s="579"/>
      <c r="Y1695" s="577" t="s">
        <v>445</v>
      </c>
      <c r="Z1695" s="578"/>
      <c r="AA1695" s="579"/>
      <c r="AB1695" s="577" t="s">
        <v>311</v>
      </c>
      <c r="AC1695" s="578"/>
      <c r="AD1695" s="579"/>
      <c r="AE1695" s="8"/>
      <c r="AH1695" s="712" t="s">
        <v>384</v>
      </c>
      <c r="AI1695" s="712"/>
      <c r="AJ1695" s="712"/>
      <c r="AK1695" s="712"/>
      <c r="AL1695" s="711" t="s">
        <v>444</v>
      </c>
      <c r="AM1695" s="711"/>
      <c r="AN1695" s="711"/>
      <c r="AO1695" s="711"/>
      <c r="AP1695" s="710" t="s">
        <v>445</v>
      </c>
      <c r="AQ1695" s="710"/>
      <c r="AR1695" s="710"/>
      <c r="AS1695" s="710"/>
      <c r="AT1695" s="711" t="s">
        <v>311</v>
      </c>
      <c r="AU1695" s="711"/>
      <c r="AV1695" s="711"/>
      <c r="AW1695" s="711"/>
      <c r="AY1695" s="709" t="s">
        <v>6337</v>
      </c>
      <c r="AZ1695" s="709"/>
      <c r="BA1695" s="709"/>
      <c r="BB1695" s="707" t="s">
        <v>6208</v>
      </c>
      <c r="BC1695" s="707"/>
      <c r="BD1695" s="707"/>
      <c r="BE1695" s="713" t="s">
        <v>6373</v>
      </c>
      <c r="BF1695" s="713"/>
      <c r="BG1695" s="713"/>
      <c r="BH1695" s="820" t="s">
        <v>6332</v>
      </c>
      <c r="BI1695" s="820"/>
      <c r="BJ1695" s="820"/>
      <c r="BK1695" s="820"/>
      <c r="BL1695" s="821" t="s">
        <v>6479</v>
      </c>
      <c r="BM1695" s="821"/>
      <c r="BN1695" s="821"/>
      <c r="BO1695" s="821"/>
      <c r="BP1695" s="820" t="s">
        <v>6375</v>
      </c>
      <c r="BQ1695" s="820"/>
      <c r="BR1695" s="820"/>
      <c r="BS1695" s="820"/>
    </row>
    <row r="1696" spans="1:71" ht="48" customHeight="1">
      <c r="A1696" s="40"/>
      <c r="B1696" s="152"/>
      <c r="C1696" s="696"/>
      <c r="D1696" s="697"/>
      <c r="E1696" s="697"/>
      <c r="F1696" s="697"/>
      <c r="G1696" s="697"/>
      <c r="H1696" s="697"/>
      <c r="I1696" s="697"/>
      <c r="J1696" s="697"/>
      <c r="K1696" s="697"/>
      <c r="L1696" s="697"/>
      <c r="M1696" s="697"/>
      <c r="N1696" s="697"/>
      <c r="O1696" s="697"/>
      <c r="P1696" s="697"/>
      <c r="Q1696" s="697"/>
      <c r="R1696" s="698"/>
      <c r="S1696" s="790"/>
      <c r="T1696" s="791"/>
      <c r="U1696" s="791"/>
      <c r="V1696" s="489" t="s">
        <v>396</v>
      </c>
      <c r="W1696" s="172" t="s">
        <v>385</v>
      </c>
      <c r="X1696" s="172" t="s">
        <v>386</v>
      </c>
      <c r="Y1696" s="489" t="s">
        <v>396</v>
      </c>
      <c r="Z1696" s="172" t="s">
        <v>385</v>
      </c>
      <c r="AA1696" s="172" t="s">
        <v>386</v>
      </c>
      <c r="AB1696" s="489" t="s">
        <v>396</v>
      </c>
      <c r="AC1696" s="172" t="s">
        <v>385</v>
      </c>
      <c r="AD1696" s="172" t="s">
        <v>386</v>
      </c>
      <c r="AE1696" s="8"/>
      <c r="AG1696" s="369" t="s">
        <v>6195</v>
      </c>
      <c r="AH1696" s="294" t="s">
        <v>6377</v>
      </c>
      <c r="AI1696" s="295" t="s">
        <v>6378</v>
      </c>
      <c r="AJ1696" s="296" t="s">
        <v>6379</v>
      </c>
      <c r="AK1696" s="297" t="s">
        <v>6380</v>
      </c>
      <c r="AL1696" s="294" t="s">
        <v>6381</v>
      </c>
      <c r="AM1696" s="295" t="s">
        <v>6382</v>
      </c>
      <c r="AN1696" s="296" t="s">
        <v>6383</v>
      </c>
      <c r="AO1696" s="297" t="s">
        <v>6384</v>
      </c>
      <c r="AP1696" s="294" t="s">
        <v>6385</v>
      </c>
      <c r="AQ1696" s="295" t="s">
        <v>6386</v>
      </c>
      <c r="AR1696" s="296" t="s">
        <v>6387</v>
      </c>
      <c r="AS1696" s="297" t="s">
        <v>6388</v>
      </c>
      <c r="AT1696" s="294" t="s">
        <v>6389</v>
      </c>
      <c r="AU1696" s="295" t="s">
        <v>6390</v>
      </c>
      <c r="AV1696" s="296" t="s">
        <v>6391</v>
      </c>
      <c r="AW1696" s="297" t="s">
        <v>6392</v>
      </c>
      <c r="AX1696" s="370" t="s">
        <v>6196</v>
      </c>
      <c r="AY1696" s="302" t="s">
        <v>6338</v>
      </c>
      <c r="AZ1696" s="288" t="s">
        <v>6210</v>
      </c>
      <c r="BA1696" s="289" t="s">
        <v>6211</v>
      </c>
      <c r="BB1696" s="287" t="s">
        <v>6209</v>
      </c>
      <c r="BC1696" s="288" t="s">
        <v>6210</v>
      </c>
      <c r="BD1696" s="289" t="s">
        <v>6211</v>
      </c>
      <c r="BE1696" s="375" t="s">
        <v>6332</v>
      </c>
      <c r="BF1696" s="376" t="s">
        <v>6374</v>
      </c>
      <c r="BG1696" s="377" t="s">
        <v>6375</v>
      </c>
      <c r="BH1696" s="479" t="s">
        <v>6332</v>
      </c>
      <c r="BI1696" s="480" t="s">
        <v>6196</v>
      </c>
      <c r="BJ1696" s="481" t="s">
        <v>6333</v>
      </c>
      <c r="BK1696" s="482" t="s">
        <v>6334</v>
      </c>
      <c r="BL1696" s="479" t="s">
        <v>6332</v>
      </c>
      <c r="BM1696" s="480" t="s">
        <v>6196</v>
      </c>
      <c r="BN1696" s="481" t="s">
        <v>6333</v>
      </c>
      <c r="BO1696" s="482" t="s">
        <v>6334</v>
      </c>
      <c r="BP1696" s="479" t="s">
        <v>6332</v>
      </c>
      <c r="BQ1696" s="480" t="s">
        <v>6196</v>
      </c>
      <c r="BR1696" s="481" t="s">
        <v>6333</v>
      </c>
      <c r="BS1696" s="482" t="s">
        <v>6334</v>
      </c>
    </row>
    <row r="1697" spans="1:71" ht="15" customHeight="1">
      <c r="A1697" s="40"/>
      <c r="B1697" s="152"/>
      <c r="C1697" s="193" t="s">
        <v>87</v>
      </c>
      <c r="D1697" s="732" t="str">
        <f>IF(CNGE_2024_M1_Secc1_Sub1!$D42="","",CNGE_2024_M1_Secc1_Sub1!$D42)</f>
        <v>OFICINA DEL C GOBERNADOR</v>
      </c>
      <c r="E1697" s="733"/>
      <c r="F1697" s="733"/>
      <c r="G1697" s="733"/>
      <c r="H1697" s="733"/>
      <c r="I1697" s="733"/>
      <c r="J1697" s="733"/>
      <c r="K1697" s="733"/>
      <c r="L1697" s="733"/>
      <c r="M1697" s="733"/>
      <c r="N1697" s="733"/>
      <c r="O1697" s="733"/>
      <c r="P1697" s="733"/>
      <c r="Q1697" s="733"/>
      <c r="R1697" s="734"/>
      <c r="S1697" s="111"/>
      <c r="T1697" s="111"/>
      <c r="U1697" s="111"/>
      <c r="V1697" s="111"/>
      <c r="W1697" s="111"/>
      <c r="X1697" s="111"/>
      <c r="Y1697" s="111"/>
      <c r="Z1697" s="111"/>
      <c r="AA1697" s="111"/>
      <c r="AB1697" s="111"/>
      <c r="AC1697" s="111"/>
      <c r="AD1697" s="111"/>
      <c r="AE1697" s="8"/>
      <c r="AG1697" s="269">
        <f>IF(AND(COUNTBLANK(D1697)=1,COUNTA(S1697:AD1697)=0),0,IF(AND(COUNTBLANK(D1697)=0,COUNTA(S1697:AD1697)=12),0,1))</f>
        <v>1</v>
      </c>
      <c r="AH1697" s="298">
        <f>S1697</f>
        <v>0</v>
      </c>
      <c r="AI1697" s="299">
        <f>COUNTIF(T1697:U1697,"NS")</f>
        <v>0</v>
      </c>
      <c r="AJ1697" s="300">
        <f>SUM(T1697:U1697)</f>
        <v>0</v>
      </c>
      <c r="AK1697" s="301">
        <f>IF(OR(AND(AH1697=0, AI1697&gt;0),AND(AH1697="NS", AJ1697&gt;0), AND(AH1697="NS", AI1697=0, AJ1697=0)), 1, IF(OR(AND(AH1697&gt;0, AI1697&gt;1,AH1697&gt;AJ1697), AND(AH1697="NS", AI1697=2), AND(AH1697="NS", AJ1697=0, AI1697&gt;0), AH1697=AJ1697), 0, 1))</f>
        <v>0</v>
      </c>
      <c r="AL1697" s="298">
        <f>V1697</f>
        <v>0</v>
      </c>
      <c r="AM1697" s="299">
        <f>COUNTIF(W1697:X1697,"NS")</f>
        <v>0</v>
      </c>
      <c r="AN1697" s="300">
        <f>SUM(W1697:X1697)</f>
        <v>0</v>
      </c>
      <c r="AO1697" s="301">
        <f>IF(OR(AND(AL1697=0, AM1697&gt;0),AND(AL1697="NS", AN1697&gt;0), AND(AL1697="NS", AM1697=0, AN1697=0)), 1, IF(OR(AND(AL1697&gt;0, AM1697&gt;1,AL1697&gt;AN1697), AND(AL1697="NS", AM1697=2), AND(AL1697="NS", AN1697=0, AM1697&gt;0), AL1697=AN1697), 0, 1))</f>
        <v>0</v>
      </c>
      <c r="AP1697" s="298">
        <f>Y1697</f>
        <v>0</v>
      </c>
      <c r="AQ1697" s="299">
        <f>COUNTIF(Z1697:AA1697,"NS")</f>
        <v>0</v>
      </c>
      <c r="AR1697" s="300">
        <f>SUM(Z1697:AA1697)</f>
        <v>0</v>
      </c>
      <c r="AS1697" s="301">
        <f>IF(OR(AND(AP1697=0, AQ1697&gt;0),AND(AP1697="NS", AR1697&gt;0), AND(AP1697="NS", AQ1697=0, AR1697=0)), 1, IF(OR(AND(AP1697&gt;0, AQ1697&gt;1,AP1697&gt;AR1697), AND(AP1697="NS", AQ1697=2), AND(AP1697="NS", AR1697=0, AQ1697&gt;0), AP1697=AR1697), 0, 1))</f>
        <v>0</v>
      </c>
      <c r="AT1697" s="298">
        <f>AB1697</f>
        <v>0</v>
      </c>
      <c r="AU1697" s="299">
        <f>COUNTIF(AC1697:AD1697,"NS")</f>
        <v>0</v>
      </c>
      <c r="AV1697" s="300">
        <f>SUM(AC1697:AD1697)</f>
        <v>0</v>
      </c>
      <c r="AW1697" s="301">
        <f>IF(OR(AND(AT1697=0, AU1697&gt;0),AND(AT1697="NS", AV1697&gt;0), AND(AT1697="NS", AU1697=0, AV1697=0)), 1, IF(OR(AND(AT1697&gt;0, AU1697&gt;1,AT1697&gt;AV1697), AND(AT1697="NS", AU1697=2), AND(AT1697="NS", AV1697=0, AU1697&gt;0), AT1697=AV1697), 0, 1))</f>
        <v>0</v>
      </c>
      <c r="AX1697" s="371">
        <f>COUNTIF(S1697:AD1697,"NS")</f>
        <v>0</v>
      </c>
      <c r="AY1697" s="303">
        <f>IF(SUM(BK1697,BO1697,BS1697)=0,0,1)</f>
        <v>0</v>
      </c>
      <c r="AZ1697" s="304" t="str">
        <f>IF(AY1697=0,"",
IF(SUM(AY1697:AY1697)=1,BA1697,
IF(AY1817&gt;SUM(AY1697:AY1697),_xlfn.CONCAT(", ",BA1697),
IF(AY1817=SUM(AY1697:AY1697),_xlfn.CONCAT(" y ",BA1697)))))</f>
        <v/>
      </c>
      <c r="BA1697" s="231" t="s">
        <v>6212</v>
      </c>
      <c r="BB1697" s="290">
        <f>IF(AG1697=0,0,1)</f>
        <v>1</v>
      </c>
      <c r="BC1697" s="291" t="str">
        <f>IF(BB1697=0,"",
IF(SUM(BB1697:BB1697)=1,BD1697,
IF(BB1817&gt;SUM(BB1697:BB1697),_xlfn.CONCAT(", ",BD1697),
IF(BB1817=SUM(BB1697:BB1697),_xlfn.CONCAT(" y ",BD1697)))))</f>
        <v>1</v>
      </c>
      <c r="BD1697" s="222" t="s">
        <v>6212</v>
      </c>
      <c r="BE1697" s="378">
        <f>IF(AND(S1697="NS",$M374="NS"),0,IF(AND(S1697="NA",$M374="NA"),0,IF(S1697=SUM($M374),0,1)))</f>
        <v>0</v>
      </c>
      <c r="BF1697" s="379">
        <f>IF(AND(T1697="NS",$S374="NS"),0,IF(AND(T1697="NA",$S374="NA"),0,IF(T1697=SUM($S374),0,1)))</f>
        <v>0</v>
      </c>
      <c r="BG1697" s="380">
        <f>IF(AND(U1697="NS",$Y374="NS"),0,IF(AND(U1697="NA",$Y374="NA"),0,IF(U1697=SUM($Y374),0,1)))</f>
        <v>0</v>
      </c>
      <c r="BH1697" s="483">
        <f>S1697</f>
        <v>0</v>
      </c>
      <c r="BI1697" s="484">
        <f>COUNTIF(V1697,"NS")+COUNTIF(Y1697,"NS") + COUNTIF(AB1697,"NS")</f>
        <v>0</v>
      </c>
      <c r="BJ1697" s="485">
        <f>SUM(V1697,Y1697,AB1697)</f>
        <v>0</v>
      </c>
      <c r="BK1697" s="486">
        <f>IF(OR(AND(BH1697=0, BI1697&gt;0),AND(BH1697="NS", BJ1697&gt;0), AND(BH1697="NS", BI1697=0, BJ1697=0)), 1, IF(OR(AND(BH1697&gt;0, BI1697&gt;1,BH1697&gt;BJ1697), AND(BH1697="NS", BI1697=2), AND(BH1697="NS", BJ1697=0, BI1697&gt;0), BH1697=BJ1697), 0, 1))</f>
        <v>0</v>
      </c>
      <c r="BL1697" s="483">
        <f>T1697</f>
        <v>0</v>
      </c>
      <c r="BM1697" s="484">
        <f>COUNTIF(W1697,"NS")+COUNTIF(Z1697,"NS") + COUNTIF(AC1697,"NS")</f>
        <v>0</v>
      </c>
      <c r="BN1697" s="485">
        <f>SUM(W1697,Z1697,AC1697)</f>
        <v>0</v>
      </c>
      <c r="BO1697" s="486">
        <f>IF(OR(AND(BL1697=0, BM1697&gt;0),AND(BL1697="NS", BN1697&gt;0), AND(BL1697="NS", BM1697=0, BN1697=0)), 1, IF(OR(AND(BL1697&gt;0, BM1697&gt;1,BL1697&gt;BN1697), AND(BL1697="NS", BM1697=2), AND(BL1697="NS", BN1697=0, BM1697&gt;0), BL1697=BN1697), 0, 1))</f>
        <v>0</v>
      </c>
      <c r="BP1697" s="483">
        <f>U1697</f>
        <v>0</v>
      </c>
      <c r="BQ1697" s="484">
        <f>COUNTIF(X1697,"NS")+COUNTIF(AA1697,"NS") + COUNTIF(AD1697,"NS")</f>
        <v>0</v>
      </c>
      <c r="BR1697" s="485">
        <f>SUM(X1697,AA1697,AD1697)</f>
        <v>0</v>
      </c>
      <c r="BS1697" s="486">
        <f>IF(OR(AND(BP1697=0, BQ1697&gt;0),AND(BP1697="NS", BR1697&gt;0), AND(BP1697="NS", BQ1697=0, BR1697=0)), 1, IF(OR(AND(BP1697&gt;0, BQ1697&gt;1,BP1697&gt;BR1697), AND(BP1697="NS", BQ1697=2), AND(BP1697="NS", BR1697=0, BQ1697&gt;0), BP1697=BR1697), 0, 1))</f>
        <v>0</v>
      </c>
    </row>
    <row r="1698" spans="1:71" ht="15" customHeight="1">
      <c r="A1698" s="6"/>
      <c r="B1698" s="5"/>
      <c r="C1698" s="84" t="s">
        <v>88</v>
      </c>
      <c r="D1698" s="732" t="str">
        <f>IF(CNGE_2024_M1_Secc1_Sub1!$D43="","",CNGE_2024_M1_Secc1_Sub1!$D43)</f>
        <v>SECRETARIA DE DESARROLLO AGROPECUARIO RURAL Y PESCA</v>
      </c>
      <c r="E1698" s="733"/>
      <c r="F1698" s="733"/>
      <c r="G1698" s="733"/>
      <c r="H1698" s="733"/>
      <c r="I1698" s="733"/>
      <c r="J1698" s="733"/>
      <c r="K1698" s="733"/>
      <c r="L1698" s="733"/>
      <c r="M1698" s="733"/>
      <c r="N1698" s="733"/>
      <c r="O1698" s="733"/>
      <c r="P1698" s="733"/>
      <c r="Q1698" s="733"/>
      <c r="R1698" s="734"/>
      <c r="S1698" s="111"/>
      <c r="T1698" s="111"/>
      <c r="U1698" s="111"/>
      <c r="V1698" s="111"/>
      <c r="W1698" s="111"/>
      <c r="X1698" s="111"/>
      <c r="Y1698" s="111"/>
      <c r="Z1698" s="111"/>
      <c r="AA1698" s="111"/>
      <c r="AB1698" s="111"/>
      <c r="AC1698" s="111"/>
      <c r="AD1698" s="111"/>
      <c r="AE1698" s="8"/>
      <c r="AG1698" s="269">
        <f t="shared" ref="AG1698:AG1761" si="709">IF(AND(COUNTBLANK(D1698)=1,COUNTA(S1698:AD1698)=0),0,IF(AND(COUNTBLANK(D1698)=0,COUNTA(S1698:AD1698)=12),0,1))</f>
        <v>1</v>
      </c>
      <c r="AH1698" s="298">
        <f t="shared" ref="AH1698:AH1761" si="710">S1698</f>
        <v>0</v>
      </c>
      <c r="AI1698" s="299">
        <f t="shared" ref="AI1698:AI1761" si="711">COUNTIF(T1698:U1698,"NS")</f>
        <v>0</v>
      </c>
      <c r="AJ1698" s="300">
        <f t="shared" ref="AJ1698:AJ1761" si="712">SUM(T1698:U1698)</f>
        <v>0</v>
      </c>
      <c r="AK1698" s="301">
        <f t="shared" ref="AK1698:AK1761" si="713">IF(OR(AND(AH1698=0, AI1698&gt;0),AND(AH1698="NS", AJ1698&gt;0), AND(AH1698="NS", AI1698=0, AJ1698=0)), 1, IF(OR(AND(AH1698&gt;0, AI1698&gt;1,AH1698&gt;AJ1698), AND(AH1698="NS", AI1698=2), AND(AH1698="NS", AJ1698=0, AI1698&gt;0), AH1698=AJ1698), 0, 1))</f>
        <v>0</v>
      </c>
      <c r="AL1698" s="298">
        <f t="shared" ref="AL1698:AL1761" si="714">V1698</f>
        <v>0</v>
      </c>
      <c r="AM1698" s="299">
        <f t="shared" ref="AM1698:AM1761" si="715">COUNTIF(W1698:X1698,"NS")</f>
        <v>0</v>
      </c>
      <c r="AN1698" s="300">
        <f t="shared" ref="AN1698:AN1761" si="716">SUM(W1698:X1698)</f>
        <v>0</v>
      </c>
      <c r="AO1698" s="301">
        <f t="shared" ref="AO1698:AO1761" si="717">IF(OR(AND(AL1698=0, AM1698&gt;0),AND(AL1698="NS", AN1698&gt;0), AND(AL1698="NS", AM1698=0, AN1698=0)), 1, IF(OR(AND(AL1698&gt;0, AM1698&gt;1,AL1698&gt;AN1698), AND(AL1698="NS", AM1698=2), AND(AL1698="NS", AN1698=0, AM1698&gt;0), AL1698=AN1698), 0, 1))</f>
        <v>0</v>
      </c>
      <c r="AP1698" s="298">
        <f t="shared" ref="AP1698:AP1761" si="718">Y1698</f>
        <v>0</v>
      </c>
      <c r="AQ1698" s="299">
        <f t="shared" ref="AQ1698:AQ1761" si="719">COUNTIF(Z1698:AA1698,"NS")</f>
        <v>0</v>
      </c>
      <c r="AR1698" s="300">
        <f t="shared" ref="AR1698:AR1761" si="720">SUM(Z1698:AA1698)</f>
        <v>0</v>
      </c>
      <c r="AS1698" s="301">
        <f t="shared" ref="AS1698:AS1761" si="721">IF(OR(AND(AP1698=0, AQ1698&gt;0),AND(AP1698="NS", AR1698&gt;0), AND(AP1698="NS", AQ1698=0, AR1698=0)), 1, IF(OR(AND(AP1698&gt;0, AQ1698&gt;1,AP1698&gt;AR1698), AND(AP1698="NS", AQ1698=2), AND(AP1698="NS", AR1698=0, AQ1698&gt;0), AP1698=AR1698), 0, 1))</f>
        <v>0</v>
      </c>
      <c r="AT1698" s="298">
        <f t="shared" ref="AT1698:AT1761" si="722">AB1698</f>
        <v>0</v>
      </c>
      <c r="AU1698" s="299">
        <f t="shared" ref="AU1698:AU1761" si="723">COUNTIF(AC1698:AD1698,"NS")</f>
        <v>0</v>
      </c>
      <c r="AV1698" s="300">
        <f t="shared" ref="AV1698:AV1761" si="724">SUM(AC1698:AD1698)</f>
        <v>0</v>
      </c>
      <c r="AW1698" s="301">
        <f t="shared" ref="AW1698:AW1761" si="725">IF(OR(AND(AT1698=0, AU1698&gt;0),AND(AT1698="NS", AV1698&gt;0), AND(AT1698="NS", AU1698=0, AV1698=0)), 1, IF(OR(AND(AT1698&gt;0, AU1698&gt;1,AT1698&gt;AV1698), AND(AT1698="NS", AU1698=2), AND(AT1698="NS", AV1698=0, AU1698&gt;0), AT1698=AV1698), 0, 1))</f>
        <v>0</v>
      </c>
      <c r="AX1698" s="371">
        <f t="shared" ref="AX1698:AX1761" si="726">COUNTIF(S1698:AD1698,"NS")</f>
        <v>0</v>
      </c>
      <c r="AY1698" s="303">
        <f t="shared" ref="AY1698:AY1761" si="727">IF(SUM(BK1698,BO1698,BS1698)=0,0,1)</f>
        <v>0</v>
      </c>
      <c r="AZ1698" s="304" t="str">
        <f>IF(AY1698=0,"",
IF(SUM($AY$1697:AY1698)=1,BA1698,
IF($AY$1817&gt;SUM($AY$1697:AY1698),_xlfn.CONCAT(", ",BA1698),
IF($AY$1817=SUM($AY$1697:AY1698),_xlfn.CONCAT(" y ",BA1698)))))</f>
        <v/>
      </c>
      <c r="BA1698" s="231" t="s">
        <v>6213</v>
      </c>
      <c r="BB1698" s="290">
        <f t="shared" ref="BB1698:BB1761" si="728">IF(AG1698=0,0,1)</f>
        <v>1</v>
      </c>
      <c r="BC1698" s="291" t="str">
        <f>IF(BB1698=0,"",
IF(SUM($BB$1697:BB1698)=1,BD1698,
IF($BB$1817&gt;SUM($BB$1697:BB1698),_xlfn.CONCAT(", ",BD1698),
IF($BB$1817=SUM($BB$1697:BB1698),_xlfn.CONCAT(" y ",BD1698)))))</f>
        <v>, 2</v>
      </c>
      <c r="BD1698" s="222" t="s">
        <v>6213</v>
      </c>
      <c r="BE1698" s="378">
        <f t="shared" ref="BE1698:BE1761" si="729">IF(AND(S1698="NS",$M375="NS"),0,IF(AND(S1698="NA",$M375="NA"),0,IF(S1698=SUM($M375),0,1)))</f>
        <v>0</v>
      </c>
      <c r="BF1698" s="379">
        <f t="shared" ref="BF1698:BF1761" si="730">IF(AND(T1698="NS",$S375="NS"),0,IF(AND(T1698="NA",$S375="NA"),0,IF(T1698=SUM($S375),0,1)))</f>
        <v>0</v>
      </c>
      <c r="BG1698" s="380">
        <f t="shared" ref="BG1698:BG1761" si="731">IF(AND(U1698="NS",$Y375="NS"),0,IF(AND(U1698="NA",$Y375="NA"),0,IF(U1698=SUM($Y375),0,1)))</f>
        <v>0</v>
      </c>
      <c r="BH1698" s="483">
        <f t="shared" ref="BH1698:BH1761" si="732">S1698</f>
        <v>0</v>
      </c>
      <c r="BI1698" s="484">
        <f t="shared" ref="BI1698:BI1761" si="733">COUNTIF(V1698,"NS")+COUNTIF(Y1698,"NS") + COUNTIF(AB1698,"NS")</f>
        <v>0</v>
      </c>
      <c r="BJ1698" s="485">
        <f t="shared" ref="BJ1698:BJ1761" si="734">SUM(V1698,Y1698,AB1698)</f>
        <v>0</v>
      </c>
      <c r="BK1698" s="486">
        <f t="shared" ref="BK1698:BK1761" si="735">IF(OR(AND(BH1698=0, BI1698&gt;0),AND(BH1698="NS", BJ1698&gt;0), AND(BH1698="NS", BI1698=0, BJ1698=0)), 1, IF(OR(AND(BH1698&gt;0, BI1698&gt;1,BH1698&gt;BJ1698), AND(BH1698="NS", BI1698=2), AND(BH1698="NS", BJ1698=0, BI1698&gt;0), BH1698=BJ1698), 0, 1))</f>
        <v>0</v>
      </c>
      <c r="BL1698" s="483">
        <f t="shared" ref="BL1698:BL1761" si="736">T1698</f>
        <v>0</v>
      </c>
      <c r="BM1698" s="484">
        <f t="shared" ref="BM1698:BM1761" si="737">COUNTIF(W1698,"NS")+COUNTIF(Z1698,"NS") + COUNTIF(AC1698,"NS")</f>
        <v>0</v>
      </c>
      <c r="BN1698" s="485">
        <f t="shared" ref="BN1698:BN1761" si="738">SUM(W1698,Z1698,AC1698)</f>
        <v>0</v>
      </c>
      <c r="BO1698" s="486">
        <f t="shared" ref="BO1698:BO1761" si="739">IF(OR(AND(BL1698=0, BM1698&gt;0),AND(BL1698="NS", BN1698&gt;0), AND(BL1698="NS", BM1698=0, BN1698=0)), 1, IF(OR(AND(BL1698&gt;0, BM1698&gt;1,BL1698&gt;BN1698), AND(BL1698="NS", BM1698=2), AND(BL1698="NS", BN1698=0, BM1698&gt;0), BL1698=BN1698), 0, 1))</f>
        <v>0</v>
      </c>
      <c r="BP1698" s="483">
        <f t="shared" ref="BP1698:BP1761" si="740">U1698</f>
        <v>0</v>
      </c>
      <c r="BQ1698" s="484">
        <f t="shared" ref="BQ1698:BQ1761" si="741">COUNTIF(X1698,"NS")+COUNTIF(AA1698,"NS") + COUNTIF(AD1698,"NS")</f>
        <v>0</v>
      </c>
      <c r="BR1698" s="485">
        <f t="shared" ref="BR1698:BR1761" si="742">SUM(X1698,AA1698,AD1698)</f>
        <v>0</v>
      </c>
      <c r="BS1698" s="486">
        <f t="shared" ref="BS1698:BS1761" si="743">IF(OR(AND(BP1698=0, BQ1698&gt;0),AND(BP1698="NS", BR1698&gt;0), AND(BP1698="NS", BQ1698=0, BR1698=0)), 1, IF(OR(AND(BP1698&gt;0, BQ1698&gt;1,BP1698&gt;BR1698), AND(BP1698="NS", BQ1698=2), AND(BP1698="NS", BR1698=0, BQ1698&gt;0), BP1698=BR1698), 0, 1))</f>
        <v>0</v>
      </c>
    </row>
    <row r="1699" spans="1:71" ht="15" customHeight="1">
      <c r="A1699" s="6"/>
      <c r="B1699" s="5"/>
      <c r="C1699" s="85" t="s">
        <v>89</v>
      </c>
      <c r="D1699" s="732" t="str">
        <f>IF(CNGE_2024_M1_Secc1_Sub1!$D44="","",CNGE_2024_M1_Secc1_Sub1!$D44)</f>
        <v>SECRETARIA DE SALUD</v>
      </c>
      <c r="E1699" s="733"/>
      <c r="F1699" s="733"/>
      <c r="G1699" s="733"/>
      <c r="H1699" s="733"/>
      <c r="I1699" s="733"/>
      <c r="J1699" s="733"/>
      <c r="K1699" s="733"/>
      <c r="L1699" s="733"/>
      <c r="M1699" s="733"/>
      <c r="N1699" s="733"/>
      <c r="O1699" s="733"/>
      <c r="P1699" s="733"/>
      <c r="Q1699" s="733"/>
      <c r="R1699" s="734"/>
      <c r="S1699" s="111"/>
      <c r="T1699" s="111"/>
      <c r="U1699" s="111"/>
      <c r="V1699" s="111"/>
      <c r="W1699" s="111"/>
      <c r="X1699" s="111"/>
      <c r="Y1699" s="111"/>
      <c r="Z1699" s="111"/>
      <c r="AA1699" s="111"/>
      <c r="AB1699" s="111"/>
      <c r="AC1699" s="111"/>
      <c r="AD1699" s="111"/>
      <c r="AE1699" s="8"/>
      <c r="AG1699" s="269">
        <f t="shared" si="709"/>
        <v>1</v>
      </c>
      <c r="AH1699" s="298">
        <f t="shared" si="710"/>
        <v>0</v>
      </c>
      <c r="AI1699" s="299">
        <f t="shared" si="711"/>
        <v>0</v>
      </c>
      <c r="AJ1699" s="300">
        <f t="shared" si="712"/>
        <v>0</v>
      </c>
      <c r="AK1699" s="301">
        <f t="shared" si="713"/>
        <v>0</v>
      </c>
      <c r="AL1699" s="298">
        <f t="shared" si="714"/>
        <v>0</v>
      </c>
      <c r="AM1699" s="299">
        <f t="shared" si="715"/>
        <v>0</v>
      </c>
      <c r="AN1699" s="300">
        <f t="shared" si="716"/>
        <v>0</v>
      </c>
      <c r="AO1699" s="301">
        <f t="shared" si="717"/>
        <v>0</v>
      </c>
      <c r="AP1699" s="298">
        <f t="shared" si="718"/>
        <v>0</v>
      </c>
      <c r="AQ1699" s="299">
        <f t="shared" si="719"/>
        <v>0</v>
      </c>
      <c r="AR1699" s="300">
        <f t="shared" si="720"/>
        <v>0</v>
      </c>
      <c r="AS1699" s="301">
        <f t="shared" si="721"/>
        <v>0</v>
      </c>
      <c r="AT1699" s="298">
        <f t="shared" si="722"/>
        <v>0</v>
      </c>
      <c r="AU1699" s="299">
        <f t="shared" si="723"/>
        <v>0</v>
      </c>
      <c r="AV1699" s="300">
        <f t="shared" si="724"/>
        <v>0</v>
      </c>
      <c r="AW1699" s="301">
        <f t="shared" si="725"/>
        <v>0</v>
      </c>
      <c r="AX1699" s="371">
        <f t="shared" si="726"/>
        <v>0</v>
      </c>
      <c r="AY1699" s="303">
        <f t="shared" si="727"/>
        <v>0</v>
      </c>
      <c r="AZ1699" s="304" t="str">
        <f>IF(AY1699=0,"",
IF(SUM($AY$1697:AY1699)=1,BA1699,
IF($AY$1817&gt;SUM($AY$1697:AY1699),_xlfn.CONCAT(", ",BA1699),
IF($AY$1817=SUM($AY$1697:AY1699),_xlfn.CONCAT(" y ",BA1699)))))</f>
        <v/>
      </c>
      <c r="BA1699" s="231" t="s">
        <v>6214</v>
      </c>
      <c r="BB1699" s="290">
        <f t="shared" si="728"/>
        <v>1</v>
      </c>
      <c r="BC1699" s="291" t="str">
        <f>IF(BB1699=0,"",
IF(SUM($BB$1697:BB1699)=1,BD1699,
IF($BB$1817&gt;SUM($BB$1697:BB1699),_xlfn.CONCAT(", ",BD1699),
IF($BB$1817=SUM($BB$1697:BB1699),_xlfn.CONCAT(" y ",BD1699)))))</f>
        <v>, 3</v>
      </c>
      <c r="BD1699" s="222" t="s">
        <v>6214</v>
      </c>
      <c r="BE1699" s="378">
        <f t="shared" si="729"/>
        <v>0</v>
      </c>
      <c r="BF1699" s="379">
        <f t="shared" si="730"/>
        <v>0</v>
      </c>
      <c r="BG1699" s="380">
        <f t="shared" si="731"/>
        <v>0</v>
      </c>
      <c r="BH1699" s="483">
        <f t="shared" si="732"/>
        <v>0</v>
      </c>
      <c r="BI1699" s="484">
        <f t="shared" si="733"/>
        <v>0</v>
      </c>
      <c r="BJ1699" s="485">
        <f t="shared" si="734"/>
        <v>0</v>
      </c>
      <c r="BK1699" s="486">
        <f t="shared" si="735"/>
        <v>0</v>
      </c>
      <c r="BL1699" s="483">
        <f t="shared" si="736"/>
        <v>0</v>
      </c>
      <c r="BM1699" s="484">
        <f t="shared" si="737"/>
        <v>0</v>
      </c>
      <c r="BN1699" s="485">
        <f t="shared" si="738"/>
        <v>0</v>
      </c>
      <c r="BO1699" s="486">
        <f t="shared" si="739"/>
        <v>0</v>
      </c>
      <c r="BP1699" s="483">
        <f t="shared" si="740"/>
        <v>0</v>
      </c>
      <c r="BQ1699" s="484">
        <f t="shared" si="741"/>
        <v>0</v>
      </c>
      <c r="BR1699" s="485">
        <f t="shared" si="742"/>
        <v>0</v>
      </c>
      <c r="BS1699" s="486">
        <f t="shared" si="743"/>
        <v>0</v>
      </c>
    </row>
    <row r="1700" spans="1:71" ht="15" customHeight="1">
      <c r="A1700" s="6"/>
      <c r="B1700" s="5"/>
      <c r="C1700" s="85" t="s">
        <v>90</v>
      </c>
      <c r="D1700" s="732" t="str">
        <f>IF(CNGE_2024_M1_Secc1_Sub1!$D45="","",CNGE_2024_M1_Secc1_Sub1!$D45)</f>
        <v>SECRETARIA DE EDUCACION</v>
      </c>
      <c r="E1700" s="733"/>
      <c r="F1700" s="733"/>
      <c r="G1700" s="733"/>
      <c r="H1700" s="733"/>
      <c r="I1700" s="733"/>
      <c r="J1700" s="733"/>
      <c r="K1700" s="733"/>
      <c r="L1700" s="733"/>
      <c r="M1700" s="733"/>
      <c r="N1700" s="733"/>
      <c r="O1700" s="733"/>
      <c r="P1700" s="733"/>
      <c r="Q1700" s="733"/>
      <c r="R1700" s="734"/>
      <c r="S1700" s="111"/>
      <c r="T1700" s="111"/>
      <c r="U1700" s="111"/>
      <c r="V1700" s="111"/>
      <c r="W1700" s="111"/>
      <c r="X1700" s="111"/>
      <c r="Y1700" s="111"/>
      <c r="Z1700" s="111"/>
      <c r="AA1700" s="111"/>
      <c r="AB1700" s="111"/>
      <c r="AC1700" s="111"/>
      <c r="AD1700" s="111"/>
      <c r="AE1700" s="8"/>
      <c r="AG1700" s="269">
        <f t="shared" si="709"/>
        <v>1</v>
      </c>
      <c r="AH1700" s="298">
        <f t="shared" si="710"/>
        <v>0</v>
      </c>
      <c r="AI1700" s="299">
        <f t="shared" si="711"/>
        <v>0</v>
      </c>
      <c r="AJ1700" s="300">
        <f t="shared" si="712"/>
        <v>0</v>
      </c>
      <c r="AK1700" s="301">
        <f t="shared" si="713"/>
        <v>0</v>
      </c>
      <c r="AL1700" s="298">
        <f t="shared" si="714"/>
        <v>0</v>
      </c>
      <c r="AM1700" s="299">
        <f t="shared" si="715"/>
        <v>0</v>
      </c>
      <c r="AN1700" s="300">
        <f t="shared" si="716"/>
        <v>0</v>
      </c>
      <c r="AO1700" s="301">
        <f t="shared" si="717"/>
        <v>0</v>
      </c>
      <c r="AP1700" s="298">
        <f t="shared" si="718"/>
        <v>0</v>
      </c>
      <c r="AQ1700" s="299">
        <f t="shared" si="719"/>
        <v>0</v>
      </c>
      <c r="AR1700" s="300">
        <f t="shared" si="720"/>
        <v>0</v>
      </c>
      <c r="AS1700" s="301">
        <f t="shared" si="721"/>
        <v>0</v>
      </c>
      <c r="AT1700" s="298">
        <f t="shared" si="722"/>
        <v>0</v>
      </c>
      <c r="AU1700" s="299">
        <f t="shared" si="723"/>
        <v>0</v>
      </c>
      <c r="AV1700" s="300">
        <f t="shared" si="724"/>
        <v>0</v>
      </c>
      <c r="AW1700" s="301">
        <f t="shared" si="725"/>
        <v>0</v>
      </c>
      <c r="AX1700" s="371">
        <f t="shared" si="726"/>
        <v>0</v>
      </c>
      <c r="AY1700" s="303">
        <f t="shared" si="727"/>
        <v>0</v>
      </c>
      <c r="AZ1700" s="304" t="str">
        <f>IF(AY1700=0,"",
IF(SUM($AY$1697:AY1700)=1,BA1700,
IF($AY$1817&gt;SUM($AY$1697:AY1700),_xlfn.CONCAT(", ",BA1700),
IF($AY$1817=SUM($AY$1697:AY1700),_xlfn.CONCAT(" y ",BA1700)))))</f>
        <v/>
      </c>
      <c r="BA1700" s="231" t="s">
        <v>6215</v>
      </c>
      <c r="BB1700" s="290">
        <f t="shared" si="728"/>
        <v>1</v>
      </c>
      <c r="BC1700" s="291" t="str">
        <f>IF(BB1700=0,"",
IF(SUM($BB$1697:BB1700)=1,BD1700,
IF($BB$1817&gt;SUM($BB$1697:BB1700),_xlfn.CONCAT(", ",BD1700),
IF($BB$1817=SUM($BB$1697:BB1700),_xlfn.CONCAT(" y ",BD1700)))))</f>
        <v>, 4</v>
      </c>
      <c r="BD1700" s="222" t="s">
        <v>6215</v>
      </c>
      <c r="BE1700" s="378">
        <f t="shared" si="729"/>
        <v>0</v>
      </c>
      <c r="BF1700" s="379">
        <f t="shared" si="730"/>
        <v>0</v>
      </c>
      <c r="BG1700" s="380">
        <f t="shared" si="731"/>
        <v>0</v>
      </c>
      <c r="BH1700" s="483">
        <f t="shared" si="732"/>
        <v>0</v>
      </c>
      <c r="BI1700" s="484">
        <f t="shared" si="733"/>
        <v>0</v>
      </c>
      <c r="BJ1700" s="485">
        <f t="shared" si="734"/>
        <v>0</v>
      </c>
      <c r="BK1700" s="486">
        <f t="shared" si="735"/>
        <v>0</v>
      </c>
      <c r="BL1700" s="483">
        <f t="shared" si="736"/>
        <v>0</v>
      </c>
      <c r="BM1700" s="484">
        <f t="shared" si="737"/>
        <v>0</v>
      </c>
      <c r="BN1700" s="485">
        <f t="shared" si="738"/>
        <v>0</v>
      </c>
      <c r="BO1700" s="486">
        <f t="shared" si="739"/>
        <v>0</v>
      </c>
      <c r="BP1700" s="483">
        <f t="shared" si="740"/>
        <v>0</v>
      </c>
      <c r="BQ1700" s="484">
        <f t="shared" si="741"/>
        <v>0</v>
      </c>
      <c r="BR1700" s="485">
        <f t="shared" si="742"/>
        <v>0</v>
      </c>
      <c r="BS1700" s="486">
        <f t="shared" si="743"/>
        <v>0</v>
      </c>
    </row>
    <row r="1701" spans="1:71" ht="15" customHeight="1">
      <c r="A1701" s="6"/>
      <c r="B1701" s="5"/>
      <c r="C1701" s="85" t="s">
        <v>91</v>
      </c>
      <c r="D1701" s="732" t="str">
        <f>IF(CNGE_2024_M1_Secc1_Sub1!$D46="","",CNGE_2024_M1_Secc1_Sub1!$D46)</f>
        <v>SECRETARIA DE DESARROLLO SOCIAL</v>
      </c>
      <c r="E1701" s="733"/>
      <c r="F1701" s="733"/>
      <c r="G1701" s="733"/>
      <c r="H1701" s="733"/>
      <c r="I1701" s="733"/>
      <c r="J1701" s="733"/>
      <c r="K1701" s="733"/>
      <c r="L1701" s="733"/>
      <c r="M1701" s="733"/>
      <c r="N1701" s="733"/>
      <c r="O1701" s="733"/>
      <c r="P1701" s="733"/>
      <c r="Q1701" s="733"/>
      <c r="R1701" s="734"/>
      <c r="S1701" s="111"/>
      <c r="T1701" s="111"/>
      <c r="U1701" s="111"/>
      <c r="V1701" s="111"/>
      <c r="W1701" s="111"/>
      <c r="X1701" s="111"/>
      <c r="Y1701" s="111"/>
      <c r="Z1701" s="111"/>
      <c r="AA1701" s="111"/>
      <c r="AB1701" s="111"/>
      <c r="AC1701" s="111"/>
      <c r="AD1701" s="111"/>
      <c r="AE1701" s="8"/>
      <c r="AG1701" s="269">
        <f t="shared" si="709"/>
        <v>1</v>
      </c>
      <c r="AH1701" s="298">
        <f t="shared" si="710"/>
        <v>0</v>
      </c>
      <c r="AI1701" s="299">
        <f t="shared" si="711"/>
        <v>0</v>
      </c>
      <c r="AJ1701" s="300">
        <f t="shared" si="712"/>
        <v>0</v>
      </c>
      <c r="AK1701" s="301">
        <f t="shared" si="713"/>
        <v>0</v>
      </c>
      <c r="AL1701" s="298">
        <f t="shared" si="714"/>
        <v>0</v>
      </c>
      <c r="AM1701" s="299">
        <f t="shared" si="715"/>
        <v>0</v>
      </c>
      <c r="AN1701" s="300">
        <f t="shared" si="716"/>
        <v>0</v>
      </c>
      <c r="AO1701" s="301">
        <f t="shared" si="717"/>
        <v>0</v>
      </c>
      <c r="AP1701" s="298">
        <f t="shared" si="718"/>
        <v>0</v>
      </c>
      <c r="AQ1701" s="299">
        <f t="shared" si="719"/>
        <v>0</v>
      </c>
      <c r="AR1701" s="300">
        <f t="shared" si="720"/>
        <v>0</v>
      </c>
      <c r="AS1701" s="301">
        <f t="shared" si="721"/>
        <v>0</v>
      </c>
      <c r="AT1701" s="298">
        <f t="shared" si="722"/>
        <v>0</v>
      </c>
      <c r="AU1701" s="299">
        <f t="shared" si="723"/>
        <v>0</v>
      </c>
      <c r="AV1701" s="300">
        <f t="shared" si="724"/>
        <v>0</v>
      </c>
      <c r="AW1701" s="301">
        <f t="shared" si="725"/>
        <v>0</v>
      </c>
      <c r="AX1701" s="371">
        <f t="shared" si="726"/>
        <v>0</v>
      </c>
      <c r="AY1701" s="303">
        <f t="shared" si="727"/>
        <v>0</v>
      </c>
      <c r="AZ1701" s="304" t="str">
        <f>IF(AY1701=0,"",
IF(SUM($AY$1697:AY1701)=1,BA1701,
IF($AY$1817&gt;SUM($AY$1697:AY1701),_xlfn.CONCAT(", ",BA1701),
IF($AY$1817=SUM($AY$1697:AY1701),_xlfn.CONCAT(" y ",BA1701)))))</f>
        <v/>
      </c>
      <c r="BA1701" s="231" t="s">
        <v>6216</v>
      </c>
      <c r="BB1701" s="290">
        <f t="shared" si="728"/>
        <v>1</v>
      </c>
      <c r="BC1701" s="291" t="str">
        <f>IF(BB1701=0,"",
IF(SUM($BB$1697:BB1701)=1,BD1701,
IF($BB$1817&gt;SUM($BB$1697:BB1701),_xlfn.CONCAT(", ",BD1701),
IF($BB$1817=SUM($BB$1697:BB1701),_xlfn.CONCAT(" y ",BD1701)))))</f>
        <v>, 5</v>
      </c>
      <c r="BD1701" s="222" t="s">
        <v>6216</v>
      </c>
      <c r="BE1701" s="378">
        <f t="shared" si="729"/>
        <v>0</v>
      </c>
      <c r="BF1701" s="379">
        <f t="shared" si="730"/>
        <v>0</v>
      </c>
      <c r="BG1701" s="380">
        <f t="shared" si="731"/>
        <v>0</v>
      </c>
      <c r="BH1701" s="483">
        <f t="shared" si="732"/>
        <v>0</v>
      </c>
      <c r="BI1701" s="484">
        <f t="shared" si="733"/>
        <v>0</v>
      </c>
      <c r="BJ1701" s="485">
        <f t="shared" si="734"/>
        <v>0</v>
      </c>
      <c r="BK1701" s="486">
        <f t="shared" si="735"/>
        <v>0</v>
      </c>
      <c r="BL1701" s="483">
        <f t="shared" si="736"/>
        <v>0</v>
      </c>
      <c r="BM1701" s="484">
        <f t="shared" si="737"/>
        <v>0</v>
      </c>
      <c r="BN1701" s="485">
        <f t="shared" si="738"/>
        <v>0</v>
      </c>
      <c r="BO1701" s="486">
        <f t="shared" si="739"/>
        <v>0</v>
      </c>
      <c r="BP1701" s="483">
        <f t="shared" si="740"/>
        <v>0</v>
      </c>
      <c r="BQ1701" s="484">
        <f t="shared" si="741"/>
        <v>0</v>
      </c>
      <c r="BR1701" s="485">
        <f t="shared" si="742"/>
        <v>0</v>
      </c>
      <c r="BS1701" s="486">
        <f t="shared" si="743"/>
        <v>0</v>
      </c>
    </row>
    <row r="1702" spans="1:71" ht="15" customHeight="1">
      <c r="A1702" s="6"/>
      <c r="B1702" s="5"/>
      <c r="C1702" s="85" t="s">
        <v>92</v>
      </c>
      <c r="D1702" s="732" t="str">
        <f>IF(CNGE_2024_M1_Secc1_Sub1!$D47="","",CNGE_2024_M1_Secc1_Sub1!$D47)</f>
        <v>SECRETARIA DE DESARROLLO ECONOMICO Y PORTUARIO</v>
      </c>
      <c r="E1702" s="733"/>
      <c r="F1702" s="733"/>
      <c r="G1702" s="733"/>
      <c r="H1702" s="733"/>
      <c r="I1702" s="733"/>
      <c r="J1702" s="733"/>
      <c r="K1702" s="733"/>
      <c r="L1702" s="733"/>
      <c r="M1702" s="733"/>
      <c r="N1702" s="733"/>
      <c r="O1702" s="733"/>
      <c r="P1702" s="733"/>
      <c r="Q1702" s="733"/>
      <c r="R1702" s="734"/>
      <c r="S1702" s="111"/>
      <c r="T1702" s="111"/>
      <c r="U1702" s="111"/>
      <c r="V1702" s="111"/>
      <c r="W1702" s="111"/>
      <c r="X1702" s="111"/>
      <c r="Y1702" s="111"/>
      <c r="Z1702" s="111"/>
      <c r="AA1702" s="111"/>
      <c r="AB1702" s="111"/>
      <c r="AC1702" s="111"/>
      <c r="AD1702" s="111"/>
      <c r="AE1702" s="8"/>
      <c r="AG1702" s="269">
        <f t="shared" si="709"/>
        <v>1</v>
      </c>
      <c r="AH1702" s="298">
        <f t="shared" si="710"/>
        <v>0</v>
      </c>
      <c r="AI1702" s="299">
        <f t="shared" si="711"/>
        <v>0</v>
      </c>
      <c r="AJ1702" s="300">
        <f t="shared" si="712"/>
        <v>0</v>
      </c>
      <c r="AK1702" s="301">
        <f t="shared" si="713"/>
        <v>0</v>
      </c>
      <c r="AL1702" s="298">
        <f t="shared" si="714"/>
        <v>0</v>
      </c>
      <c r="AM1702" s="299">
        <f t="shared" si="715"/>
        <v>0</v>
      </c>
      <c r="AN1702" s="300">
        <f t="shared" si="716"/>
        <v>0</v>
      </c>
      <c r="AO1702" s="301">
        <f t="shared" si="717"/>
        <v>0</v>
      </c>
      <c r="AP1702" s="298">
        <f t="shared" si="718"/>
        <v>0</v>
      </c>
      <c r="AQ1702" s="299">
        <f t="shared" si="719"/>
        <v>0</v>
      </c>
      <c r="AR1702" s="300">
        <f t="shared" si="720"/>
        <v>0</v>
      </c>
      <c r="AS1702" s="301">
        <f t="shared" si="721"/>
        <v>0</v>
      </c>
      <c r="AT1702" s="298">
        <f t="shared" si="722"/>
        <v>0</v>
      </c>
      <c r="AU1702" s="299">
        <f t="shared" si="723"/>
        <v>0</v>
      </c>
      <c r="AV1702" s="300">
        <f t="shared" si="724"/>
        <v>0</v>
      </c>
      <c r="AW1702" s="301">
        <f t="shared" si="725"/>
        <v>0</v>
      </c>
      <c r="AX1702" s="371">
        <f t="shared" si="726"/>
        <v>0</v>
      </c>
      <c r="AY1702" s="303">
        <f t="shared" si="727"/>
        <v>0</v>
      </c>
      <c r="AZ1702" s="304" t="str">
        <f>IF(AY1702=0,"",
IF(SUM($AY$1697:AY1702)=1,BA1702,
IF($AY$1817&gt;SUM($AY$1697:AY1702),_xlfn.CONCAT(", ",BA1702),
IF($AY$1817=SUM($AY$1697:AY1702),_xlfn.CONCAT(" y ",BA1702)))))</f>
        <v/>
      </c>
      <c r="BA1702" s="231" t="s">
        <v>6217</v>
      </c>
      <c r="BB1702" s="290">
        <f t="shared" si="728"/>
        <v>1</v>
      </c>
      <c r="BC1702" s="291" t="str">
        <f>IF(BB1702=0,"",
IF(SUM($BB$1697:BB1702)=1,BD1702,
IF($BB$1817&gt;SUM($BB$1697:BB1702),_xlfn.CONCAT(", ",BD1702),
IF($BB$1817=SUM($BB$1697:BB1702),_xlfn.CONCAT(" y ",BD1702)))))</f>
        <v>, 6</v>
      </c>
      <c r="BD1702" s="222" t="s">
        <v>6217</v>
      </c>
      <c r="BE1702" s="378">
        <f t="shared" si="729"/>
        <v>0</v>
      </c>
      <c r="BF1702" s="379">
        <f t="shared" si="730"/>
        <v>0</v>
      </c>
      <c r="BG1702" s="380">
        <f t="shared" si="731"/>
        <v>0</v>
      </c>
      <c r="BH1702" s="483">
        <f t="shared" si="732"/>
        <v>0</v>
      </c>
      <c r="BI1702" s="484">
        <f t="shared" si="733"/>
        <v>0</v>
      </c>
      <c r="BJ1702" s="485">
        <f t="shared" si="734"/>
        <v>0</v>
      </c>
      <c r="BK1702" s="486">
        <f t="shared" si="735"/>
        <v>0</v>
      </c>
      <c r="BL1702" s="483">
        <f t="shared" si="736"/>
        <v>0</v>
      </c>
      <c r="BM1702" s="484">
        <f t="shared" si="737"/>
        <v>0</v>
      </c>
      <c r="BN1702" s="485">
        <f t="shared" si="738"/>
        <v>0</v>
      </c>
      <c r="BO1702" s="486">
        <f t="shared" si="739"/>
        <v>0</v>
      </c>
      <c r="BP1702" s="483">
        <f t="shared" si="740"/>
        <v>0</v>
      </c>
      <c r="BQ1702" s="484">
        <f t="shared" si="741"/>
        <v>0</v>
      </c>
      <c r="BR1702" s="485">
        <f t="shared" si="742"/>
        <v>0</v>
      </c>
      <c r="BS1702" s="486">
        <f t="shared" si="743"/>
        <v>0</v>
      </c>
    </row>
    <row r="1703" spans="1:71" ht="15" customHeight="1">
      <c r="A1703" s="6"/>
      <c r="B1703" s="5"/>
      <c r="C1703" s="85" t="s">
        <v>93</v>
      </c>
      <c r="D1703" s="732" t="str">
        <f>IF(CNGE_2024_M1_Secc1_Sub1!$D48="","",CNGE_2024_M1_Secc1_Sub1!$D48)</f>
        <v>SECRETARIA DE GOBIERNO</v>
      </c>
      <c r="E1703" s="733"/>
      <c r="F1703" s="733"/>
      <c r="G1703" s="733"/>
      <c r="H1703" s="733"/>
      <c r="I1703" s="733"/>
      <c r="J1703" s="733"/>
      <c r="K1703" s="733"/>
      <c r="L1703" s="733"/>
      <c r="M1703" s="733"/>
      <c r="N1703" s="733"/>
      <c r="O1703" s="733"/>
      <c r="P1703" s="733"/>
      <c r="Q1703" s="733"/>
      <c r="R1703" s="734"/>
      <c r="S1703" s="111"/>
      <c r="T1703" s="111"/>
      <c r="U1703" s="111"/>
      <c r="V1703" s="111"/>
      <c r="W1703" s="111"/>
      <c r="X1703" s="111"/>
      <c r="Y1703" s="111"/>
      <c r="Z1703" s="111"/>
      <c r="AA1703" s="111"/>
      <c r="AB1703" s="111"/>
      <c r="AC1703" s="111"/>
      <c r="AD1703" s="111"/>
      <c r="AE1703" s="8"/>
      <c r="AG1703" s="269">
        <f t="shared" si="709"/>
        <v>1</v>
      </c>
      <c r="AH1703" s="298">
        <f t="shared" si="710"/>
        <v>0</v>
      </c>
      <c r="AI1703" s="299">
        <f t="shared" si="711"/>
        <v>0</v>
      </c>
      <c r="AJ1703" s="300">
        <f t="shared" si="712"/>
        <v>0</v>
      </c>
      <c r="AK1703" s="301">
        <f t="shared" si="713"/>
        <v>0</v>
      </c>
      <c r="AL1703" s="298">
        <f t="shared" si="714"/>
        <v>0</v>
      </c>
      <c r="AM1703" s="299">
        <f t="shared" si="715"/>
        <v>0</v>
      </c>
      <c r="AN1703" s="300">
        <f t="shared" si="716"/>
        <v>0</v>
      </c>
      <c r="AO1703" s="301">
        <f t="shared" si="717"/>
        <v>0</v>
      </c>
      <c r="AP1703" s="298">
        <f t="shared" si="718"/>
        <v>0</v>
      </c>
      <c r="AQ1703" s="299">
        <f t="shared" si="719"/>
        <v>0</v>
      </c>
      <c r="AR1703" s="300">
        <f t="shared" si="720"/>
        <v>0</v>
      </c>
      <c r="AS1703" s="301">
        <f t="shared" si="721"/>
        <v>0</v>
      </c>
      <c r="AT1703" s="298">
        <f t="shared" si="722"/>
        <v>0</v>
      </c>
      <c r="AU1703" s="299">
        <f t="shared" si="723"/>
        <v>0</v>
      </c>
      <c r="AV1703" s="300">
        <f t="shared" si="724"/>
        <v>0</v>
      </c>
      <c r="AW1703" s="301">
        <f t="shared" si="725"/>
        <v>0</v>
      </c>
      <c r="AX1703" s="371">
        <f t="shared" si="726"/>
        <v>0</v>
      </c>
      <c r="AY1703" s="303">
        <f t="shared" si="727"/>
        <v>0</v>
      </c>
      <c r="AZ1703" s="304" t="str">
        <f>IF(AY1703=0,"",
IF(SUM($AY$1697:AY1703)=1,BA1703,
IF($AY$1817&gt;SUM($AY$1697:AY1703),_xlfn.CONCAT(", ",BA1703),
IF($AY$1817=SUM($AY$1697:AY1703),_xlfn.CONCAT(" y ",BA1703)))))</f>
        <v/>
      </c>
      <c r="BA1703" s="231" t="s">
        <v>6218</v>
      </c>
      <c r="BB1703" s="290">
        <f t="shared" si="728"/>
        <v>1</v>
      </c>
      <c r="BC1703" s="291" t="str">
        <f>IF(BB1703=0,"",
IF(SUM($BB$1697:BB1703)=1,BD1703,
IF($BB$1817&gt;SUM($BB$1697:BB1703),_xlfn.CONCAT(", ",BD1703),
IF($BB$1817=SUM($BB$1697:BB1703),_xlfn.CONCAT(" y ",BD1703)))))</f>
        <v>, 7</v>
      </c>
      <c r="BD1703" s="222" t="s">
        <v>6218</v>
      </c>
      <c r="BE1703" s="378">
        <f t="shared" si="729"/>
        <v>0</v>
      </c>
      <c r="BF1703" s="379">
        <f t="shared" si="730"/>
        <v>0</v>
      </c>
      <c r="BG1703" s="380">
        <f t="shared" si="731"/>
        <v>0</v>
      </c>
      <c r="BH1703" s="483">
        <f t="shared" si="732"/>
        <v>0</v>
      </c>
      <c r="BI1703" s="484">
        <f t="shared" si="733"/>
        <v>0</v>
      </c>
      <c r="BJ1703" s="485">
        <f t="shared" si="734"/>
        <v>0</v>
      </c>
      <c r="BK1703" s="486">
        <f t="shared" si="735"/>
        <v>0</v>
      </c>
      <c r="BL1703" s="483">
        <f t="shared" si="736"/>
        <v>0</v>
      </c>
      <c r="BM1703" s="484">
        <f t="shared" si="737"/>
        <v>0</v>
      </c>
      <c r="BN1703" s="485">
        <f t="shared" si="738"/>
        <v>0</v>
      </c>
      <c r="BO1703" s="486">
        <f t="shared" si="739"/>
        <v>0</v>
      </c>
      <c r="BP1703" s="483">
        <f t="shared" si="740"/>
        <v>0</v>
      </c>
      <c r="BQ1703" s="484">
        <f t="shared" si="741"/>
        <v>0</v>
      </c>
      <c r="BR1703" s="485">
        <f t="shared" si="742"/>
        <v>0</v>
      </c>
      <c r="BS1703" s="486">
        <f t="shared" si="743"/>
        <v>0</v>
      </c>
    </row>
    <row r="1704" spans="1:71" ht="15" customHeight="1">
      <c r="A1704" s="6"/>
      <c r="B1704" s="5"/>
      <c r="C1704" s="85" t="s">
        <v>94</v>
      </c>
      <c r="D1704" s="732" t="str">
        <f>IF(CNGE_2024_M1_Secc1_Sub1!$D49="","",CNGE_2024_M1_Secc1_Sub1!$D49)</f>
        <v>SECRETARIA DE FINANZAS Y PLANEACION</v>
      </c>
      <c r="E1704" s="733"/>
      <c r="F1704" s="733"/>
      <c r="G1704" s="733"/>
      <c r="H1704" s="733"/>
      <c r="I1704" s="733"/>
      <c r="J1704" s="733"/>
      <c r="K1704" s="733"/>
      <c r="L1704" s="733"/>
      <c r="M1704" s="733"/>
      <c r="N1704" s="733"/>
      <c r="O1704" s="733"/>
      <c r="P1704" s="733"/>
      <c r="Q1704" s="733"/>
      <c r="R1704" s="734"/>
      <c r="S1704" s="111"/>
      <c r="T1704" s="111"/>
      <c r="U1704" s="111"/>
      <c r="V1704" s="111"/>
      <c r="W1704" s="111"/>
      <c r="X1704" s="111"/>
      <c r="Y1704" s="111"/>
      <c r="Z1704" s="111"/>
      <c r="AA1704" s="111"/>
      <c r="AB1704" s="111"/>
      <c r="AC1704" s="111"/>
      <c r="AD1704" s="111"/>
      <c r="AE1704" s="8"/>
      <c r="AG1704" s="269">
        <f t="shared" si="709"/>
        <v>1</v>
      </c>
      <c r="AH1704" s="298">
        <f t="shared" si="710"/>
        <v>0</v>
      </c>
      <c r="AI1704" s="299">
        <f t="shared" si="711"/>
        <v>0</v>
      </c>
      <c r="AJ1704" s="300">
        <f t="shared" si="712"/>
        <v>0</v>
      </c>
      <c r="AK1704" s="301">
        <f t="shared" si="713"/>
        <v>0</v>
      </c>
      <c r="AL1704" s="298">
        <f t="shared" si="714"/>
        <v>0</v>
      </c>
      <c r="AM1704" s="299">
        <f t="shared" si="715"/>
        <v>0</v>
      </c>
      <c r="AN1704" s="300">
        <f t="shared" si="716"/>
        <v>0</v>
      </c>
      <c r="AO1704" s="301">
        <f t="shared" si="717"/>
        <v>0</v>
      </c>
      <c r="AP1704" s="298">
        <f t="shared" si="718"/>
        <v>0</v>
      </c>
      <c r="AQ1704" s="299">
        <f t="shared" si="719"/>
        <v>0</v>
      </c>
      <c r="AR1704" s="300">
        <f t="shared" si="720"/>
        <v>0</v>
      </c>
      <c r="AS1704" s="301">
        <f t="shared" si="721"/>
        <v>0</v>
      </c>
      <c r="AT1704" s="298">
        <f t="shared" si="722"/>
        <v>0</v>
      </c>
      <c r="AU1704" s="299">
        <f t="shared" si="723"/>
        <v>0</v>
      </c>
      <c r="AV1704" s="300">
        <f t="shared" si="724"/>
        <v>0</v>
      </c>
      <c r="AW1704" s="301">
        <f t="shared" si="725"/>
        <v>0</v>
      </c>
      <c r="AX1704" s="371">
        <f t="shared" si="726"/>
        <v>0</v>
      </c>
      <c r="AY1704" s="303">
        <f t="shared" si="727"/>
        <v>0</v>
      </c>
      <c r="AZ1704" s="304" t="str">
        <f>IF(AY1704=0,"",
IF(SUM($AY$1697:AY1704)=1,BA1704,
IF($AY$1817&gt;SUM($AY$1697:AY1704),_xlfn.CONCAT(", ",BA1704),
IF($AY$1817=SUM($AY$1697:AY1704),_xlfn.CONCAT(" y ",BA1704)))))</f>
        <v/>
      </c>
      <c r="BA1704" s="231" t="s">
        <v>6219</v>
      </c>
      <c r="BB1704" s="290">
        <f t="shared" si="728"/>
        <v>1</v>
      </c>
      <c r="BC1704" s="291" t="str">
        <f>IF(BB1704=0,"",
IF(SUM($BB$1697:BB1704)=1,BD1704,
IF($BB$1817&gt;SUM($BB$1697:BB1704),_xlfn.CONCAT(", ",BD1704),
IF($BB$1817=SUM($BB$1697:BB1704),_xlfn.CONCAT(" y ",BD1704)))))</f>
        <v>, 8</v>
      </c>
      <c r="BD1704" s="222" t="s">
        <v>6219</v>
      </c>
      <c r="BE1704" s="378">
        <f t="shared" si="729"/>
        <v>0</v>
      </c>
      <c r="BF1704" s="379">
        <f t="shared" si="730"/>
        <v>0</v>
      </c>
      <c r="BG1704" s="380">
        <f t="shared" si="731"/>
        <v>0</v>
      </c>
      <c r="BH1704" s="483">
        <f t="shared" si="732"/>
        <v>0</v>
      </c>
      <c r="BI1704" s="484">
        <f t="shared" si="733"/>
        <v>0</v>
      </c>
      <c r="BJ1704" s="485">
        <f t="shared" si="734"/>
        <v>0</v>
      </c>
      <c r="BK1704" s="486">
        <f t="shared" si="735"/>
        <v>0</v>
      </c>
      <c r="BL1704" s="483">
        <f t="shared" si="736"/>
        <v>0</v>
      </c>
      <c r="BM1704" s="484">
        <f t="shared" si="737"/>
        <v>0</v>
      </c>
      <c r="BN1704" s="485">
        <f t="shared" si="738"/>
        <v>0</v>
      </c>
      <c r="BO1704" s="486">
        <f t="shared" si="739"/>
        <v>0</v>
      </c>
      <c r="BP1704" s="483">
        <f t="shared" si="740"/>
        <v>0</v>
      </c>
      <c r="BQ1704" s="484">
        <f t="shared" si="741"/>
        <v>0</v>
      </c>
      <c r="BR1704" s="485">
        <f t="shared" si="742"/>
        <v>0</v>
      </c>
      <c r="BS1704" s="486">
        <f t="shared" si="743"/>
        <v>0</v>
      </c>
    </row>
    <row r="1705" spans="1:71" ht="15" customHeight="1">
      <c r="A1705" s="6"/>
      <c r="B1705" s="5"/>
      <c r="C1705" s="85" t="s">
        <v>95</v>
      </c>
      <c r="D1705" s="732" t="str">
        <f>IF(CNGE_2024_M1_Secc1_Sub1!$D50="","",CNGE_2024_M1_Secc1_Sub1!$D50)</f>
        <v>COORDINACION GENERAL DE COMUNICACION SOCIAL</v>
      </c>
      <c r="E1705" s="733"/>
      <c r="F1705" s="733"/>
      <c r="G1705" s="733"/>
      <c r="H1705" s="733"/>
      <c r="I1705" s="733"/>
      <c r="J1705" s="733"/>
      <c r="K1705" s="733"/>
      <c r="L1705" s="733"/>
      <c r="M1705" s="733"/>
      <c r="N1705" s="733"/>
      <c r="O1705" s="733"/>
      <c r="P1705" s="733"/>
      <c r="Q1705" s="733"/>
      <c r="R1705" s="734"/>
      <c r="S1705" s="111"/>
      <c r="T1705" s="111"/>
      <c r="U1705" s="111"/>
      <c r="V1705" s="111"/>
      <c r="W1705" s="111"/>
      <c r="X1705" s="111"/>
      <c r="Y1705" s="111"/>
      <c r="Z1705" s="111"/>
      <c r="AA1705" s="111"/>
      <c r="AB1705" s="111"/>
      <c r="AC1705" s="111"/>
      <c r="AD1705" s="111"/>
      <c r="AE1705" s="8"/>
      <c r="AG1705" s="269">
        <f t="shared" si="709"/>
        <v>1</v>
      </c>
      <c r="AH1705" s="298">
        <f t="shared" si="710"/>
        <v>0</v>
      </c>
      <c r="AI1705" s="299">
        <f t="shared" si="711"/>
        <v>0</v>
      </c>
      <c r="AJ1705" s="300">
        <f t="shared" si="712"/>
        <v>0</v>
      </c>
      <c r="AK1705" s="301">
        <f t="shared" si="713"/>
        <v>0</v>
      </c>
      <c r="AL1705" s="298">
        <f t="shared" si="714"/>
        <v>0</v>
      </c>
      <c r="AM1705" s="299">
        <f t="shared" si="715"/>
        <v>0</v>
      </c>
      <c r="AN1705" s="300">
        <f t="shared" si="716"/>
        <v>0</v>
      </c>
      <c r="AO1705" s="301">
        <f t="shared" si="717"/>
        <v>0</v>
      </c>
      <c r="AP1705" s="298">
        <f t="shared" si="718"/>
        <v>0</v>
      </c>
      <c r="AQ1705" s="299">
        <f t="shared" si="719"/>
        <v>0</v>
      </c>
      <c r="AR1705" s="300">
        <f t="shared" si="720"/>
        <v>0</v>
      </c>
      <c r="AS1705" s="301">
        <f t="shared" si="721"/>
        <v>0</v>
      </c>
      <c r="AT1705" s="298">
        <f t="shared" si="722"/>
        <v>0</v>
      </c>
      <c r="AU1705" s="299">
        <f t="shared" si="723"/>
        <v>0</v>
      </c>
      <c r="AV1705" s="300">
        <f t="shared" si="724"/>
        <v>0</v>
      </c>
      <c r="AW1705" s="301">
        <f t="shared" si="725"/>
        <v>0</v>
      </c>
      <c r="AX1705" s="371">
        <f t="shared" si="726"/>
        <v>0</v>
      </c>
      <c r="AY1705" s="303">
        <f t="shared" si="727"/>
        <v>0</v>
      </c>
      <c r="AZ1705" s="304" t="str">
        <f>IF(AY1705=0,"",
IF(SUM($AY$1697:AY1705)=1,BA1705,
IF($AY$1817&gt;SUM($AY$1697:AY1705),_xlfn.CONCAT(", ",BA1705),
IF($AY$1817=SUM($AY$1697:AY1705),_xlfn.CONCAT(" y ",BA1705)))))</f>
        <v/>
      </c>
      <c r="BA1705" s="231" t="s">
        <v>6220</v>
      </c>
      <c r="BB1705" s="290">
        <f t="shared" si="728"/>
        <v>1</v>
      </c>
      <c r="BC1705" s="291" t="str">
        <f>IF(BB1705=0,"",
IF(SUM($BB$1697:BB1705)=1,BD1705,
IF($BB$1817&gt;SUM($BB$1697:BB1705),_xlfn.CONCAT(", ",BD1705),
IF($BB$1817=SUM($BB$1697:BB1705),_xlfn.CONCAT(" y ",BD1705)))))</f>
        <v>, 9</v>
      </c>
      <c r="BD1705" s="222" t="s">
        <v>6220</v>
      </c>
      <c r="BE1705" s="378">
        <f t="shared" si="729"/>
        <v>0</v>
      </c>
      <c r="BF1705" s="379">
        <f t="shared" si="730"/>
        <v>0</v>
      </c>
      <c r="BG1705" s="380">
        <f t="shared" si="731"/>
        <v>0</v>
      </c>
      <c r="BH1705" s="483">
        <f t="shared" si="732"/>
        <v>0</v>
      </c>
      <c r="BI1705" s="484">
        <f t="shared" si="733"/>
        <v>0</v>
      </c>
      <c r="BJ1705" s="485">
        <f t="shared" si="734"/>
        <v>0</v>
      </c>
      <c r="BK1705" s="486">
        <f t="shared" si="735"/>
        <v>0</v>
      </c>
      <c r="BL1705" s="483">
        <f t="shared" si="736"/>
        <v>0</v>
      </c>
      <c r="BM1705" s="484">
        <f t="shared" si="737"/>
        <v>0</v>
      </c>
      <c r="BN1705" s="485">
        <f t="shared" si="738"/>
        <v>0</v>
      </c>
      <c r="BO1705" s="486">
        <f t="shared" si="739"/>
        <v>0</v>
      </c>
      <c r="BP1705" s="483">
        <f t="shared" si="740"/>
        <v>0</v>
      </c>
      <c r="BQ1705" s="484">
        <f t="shared" si="741"/>
        <v>0</v>
      </c>
      <c r="BR1705" s="485">
        <f t="shared" si="742"/>
        <v>0</v>
      </c>
      <c r="BS1705" s="486">
        <f t="shared" si="743"/>
        <v>0</v>
      </c>
    </row>
    <row r="1706" spans="1:71" ht="15" customHeight="1">
      <c r="A1706" s="6"/>
      <c r="B1706" s="5"/>
      <c r="C1706" s="85" t="s">
        <v>97</v>
      </c>
      <c r="D1706" s="732" t="str">
        <f>IF(CNGE_2024_M1_Secc1_Sub1!$D51="","",CNGE_2024_M1_Secc1_Sub1!$D51)</f>
        <v>CONTRALORIA GENERAL</v>
      </c>
      <c r="E1706" s="733"/>
      <c r="F1706" s="733"/>
      <c r="G1706" s="733"/>
      <c r="H1706" s="733"/>
      <c r="I1706" s="733"/>
      <c r="J1706" s="733"/>
      <c r="K1706" s="733"/>
      <c r="L1706" s="733"/>
      <c r="M1706" s="733"/>
      <c r="N1706" s="733"/>
      <c r="O1706" s="733"/>
      <c r="P1706" s="733"/>
      <c r="Q1706" s="733"/>
      <c r="R1706" s="734"/>
      <c r="S1706" s="111"/>
      <c r="T1706" s="111"/>
      <c r="U1706" s="111"/>
      <c r="V1706" s="111"/>
      <c r="W1706" s="111"/>
      <c r="X1706" s="111"/>
      <c r="Y1706" s="111"/>
      <c r="Z1706" s="111"/>
      <c r="AA1706" s="111"/>
      <c r="AB1706" s="111"/>
      <c r="AC1706" s="111"/>
      <c r="AD1706" s="111"/>
      <c r="AE1706" s="8"/>
      <c r="AG1706" s="269">
        <f t="shared" si="709"/>
        <v>1</v>
      </c>
      <c r="AH1706" s="298">
        <f t="shared" si="710"/>
        <v>0</v>
      </c>
      <c r="AI1706" s="299">
        <f t="shared" si="711"/>
        <v>0</v>
      </c>
      <c r="AJ1706" s="300">
        <f t="shared" si="712"/>
        <v>0</v>
      </c>
      <c r="AK1706" s="301">
        <f t="shared" si="713"/>
        <v>0</v>
      </c>
      <c r="AL1706" s="298">
        <f t="shared" si="714"/>
        <v>0</v>
      </c>
      <c r="AM1706" s="299">
        <f t="shared" si="715"/>
        <v>0</v>
      </c>
      <c r="AN1706" s="300">
        <f t="shared" si="716"/>
        <v>0</v>
      </c>
      <c r="AO1706" s="301">
        <f t="shared" si="717"/>
        <v>0</v>
      </c>
      <c r="AP1706" s="298">
        <f t="shared" si="718"/>
        <v>0</v>
      </c>
      <c r="AQ1706" s="299">
        <f t="shared" si="719"/>
        <v>0</v>
      </c>
      <c r="AR1706" s="300">
        <f t="shared" si="720"/>
        <v>0</v>
      </c>
      <c r="AS1706" s="301">
        <f t="shared" si="721"/>
        <v>0</v>
      </c>
      <c r="AT1706" s="298">
        <f t="shared" si="722"/>
        <v>0</v>
      </c>
      <c r="AU1706" s="299">
        <f t="shared" si="723"/>
        <v>0</v>
      </c>
      <c r="AV1706" s="300">
        <f t="shared" si="724"/>
        <v>0</v>
      </c>
      <c r="AW1706" s="301">
        <f t="shared" si="725"/>
        <v>0</v>
      </c>
      <c r="AX1706" s="371">
        <f t="shared" si="726"/>
        <v>0</v>
      </c>
      <c r="AY1706" s="303">
        <f t="shared" si="727"/>
        <v>0</v>
      </c>
      <c r="AZ1706" s="304" t="str">
        <f>IF(AY1706=0,"",
IF(SUM($AY$1697:AY1706)=1,BA1706,
IF($AY$1817&gt;SUM($AY$1697:AY1706),_xlfn.CONCAT(", ",BA1706),
IF($AY$1817=SUM($AY$1697:AY1706),_xlfn.CONCAT(" y ",BA1706)))))</f>
        <v/>
      </c>
      <c r="BA1706" s="231" t="s">
        <v>6221</v>
      </c>
      <c r="BB1706" s="290">
        <f t="shared" si="728"/>
        <v>1</v>
      </c>
      <c r="BC1706" s="291" t="str">
        <f>IF(BB1706=0,"",
IF(SUM($BB$1697:BB1706)=1,BD1706,
IF($BB$1817&gt;SUM($BB$1697:BB1706),_xlfn.CONCAT(", ",BD1706),
IF($BB$1817=SUM($BB$1697:BB1706),_xlfn.CONCAT(" y ",BD1706)))))</f>
        <v>, 10</v>
      </c>
      <c r="BD1706" s="222" t="s">
        <v>6221</v>
      </c>
      <c r="BE1706" s="378">
        <f t="shared" si="729"/>
        <v>0</v>
      </c>
      <c r="BF1706" s="379">
        <f t="shared" si="730"/>
        <v>0</v>
      </c>
      <c r="BG1706" s="380">
        <f t="shared" si="731"/>
        <v>0</v>
      </c>
      <c r="BH1706" s="483">
        <f t="shared" si="732"/>
        <v>0</v>
      </c>
      <c r="BI1706" s="484">
        <f t="shared" si="733"/>
        <v>0</v>
      </c>
      <c r="BJ1706" s="485">
        <f t="shared" si="734"/>
        <v>0</v>
      </c>
      <c r="BK1706" s="486">
        <f t="shared" si="735"/>
        <v>0</v>
      </c>
      <c r="BL1706" s="483">
        <f t="shared" si="736"/>
        <v>0</v>
      </c>
      <c r="BM1706" s="484">
        <f t="shared" si="737"/>
        <v>0</v>
      </c>
      <c r="BN1706" s="485">
        <f t="shared" si="738"/>
        <v>0</v>
      </c>
      <c r="BO1706" s="486">
        <f t="shared" si="739"/>
        <v>0</v>
      </c>
      <c r="BP1706" s="483">
        <f t="shared" si="740"/>
        <v>0</v>
      </c>
      <c r="BQ1706" s="484">
        <f t="shared" si="741"/>
        <v>0</v>
      </c>
      <c r="BR1706" s="485">
        <f t="shared" si="742"/>
        <v>0</v>
      </c>
      <c r="BS1706" s="486">
        <f t="shared" si="743"/>
        <v>0</v>
      </c>
    </row>
    <row r="1707" spans="1:71" ht="15" customHeight="1">
      <c r="A1707" s="6"/>
      <c r="B1707" s="5"/>
      <c r="C1707" s="85" t="s">
        <v>98</v>
      </c>
      <c r="D1707" s="732" t="str">
        <f>IF(CNGE_2024_M1_Secc1_Sub1!$D52="","",CNGE_2024_M1_Secc1_Sub1!$D52)</f>
        <v>SECRETARIA DE INFRAESTRUCTURA Y OBRAS PUBLICAS</v>
      </c>
      <c r="E1707" s="733"/>
      <c r="F1707" s="733"/>
      <c r="G1707" s="733"/>
      <c r="H1707" s="733"/>
      <c r="I1707" s="733"/>
      <c r="J1707" s="733"/>
      <c r="K1707" s="733"/>
      <c r="L1707" s="733"/>
      <c r="M1707" s="733"/>
      <c r="N1707" s="733"/>
      <c r="O1707" s="733"/>
      <c r="P1707" s="733"/>
      <c r="Q1707" s="733"/>
      <c r="R1707" s="734"/>
      <c r="S1707" s="111"/>
      <c r="T1707" s="111"/>
      <c r="U1707" s="111"/>
      <c r="V1707" s="111"/>
      <c r="W1707" s="111"/>
      <c r="X1707" s="111"/>
      <c r="Y1707" s="111"/>
      <c r="Z1707" s="111"/>
      <c r="AA1707" s="111"/>
      <c r="AB1707" s="111"/>
      <c r="AC1707" s="111"/>
      <c r="AD1707" s="111"/>
      <c r="AE1707" s="8"/>
      <c r="AG1707" s="269">
        <f t="shared" si="709"/>
        <v>1</v>
      </c>
      <c r="AH1707" s="298">
        <f t="shared" si="710"/>
        <v>0</v>
      </c>
      <c r="AI1707" s="299">
        <f t="shared" si="711"/>
        <v>0</v>
      </c>
      <c r="AJ1707" s="300">
        <f t="shared" si="712"/>
        <v>0</v>
      </c>
      <c r="AK1707" s="301">
        <f t="shared" si="713"/>
        <v>0</v>
      </c>
      <c r="AL1707" s="298">
        <f t="shared" si="714"/>
        <v>0</v>
      </c>
      <c r="AM1707" s="299">
        <f t="shared" si="715"/>
        <v>0</v>
      </c>
      <c r="AN1707" s="300">
        <f t="shared" si="716"/>
        <v>0</v>
      </c>
      <c r="AO1707" s="301">
        <f t="shared" si="717"/>
        <v>0</v>
      </c>
      <c r="AP1707" s="298">
        <f t="shared" si="718"/>
        <v>0</v>
      </c>
      <c r="AQ1707" s="299">
        <f t="shared" si="719"/>
        <v>0</v>
      </c>
      <c r="AR1707" s="300">
        <f t="shared" si="720"/>
        <v>0</v>
      </c>
      <c r="AS1707" s="301">
        <f t="shared" si="721"/>
        <v>0</v>
      </c>
      <c r="AT1707" s="298">
        <f t="shared" si="722"/>
        <v>0</v>
      </c>
      <c r="AU1707" s="299">
        <f t="shared" si="723"/>
        <v>0</v>
      </c>
      <c r="AV1707" s="300">
        <f t="shared" si="724"/>
        <v>0</v>
      </c>
      <c r="AW1707" s="301">
        <f t="shared" si="725"/>
        <v>0</v>
      </c>
      <c r="AX1707" s="371">
        <f t="shared" si="726"/>
        <v>0</v>
      </c>
      <c r="AY1707" s="303">
        <f t="shared" si="727"/>
        <v>0</v>
      </c>
      <c r="AZ1707" s="304" t="str">
        <f>IF(AY1707=0,"",
IF(SUM($AY$1697:AY1707)=1,BA1707,
IF($AY$1817&gt;SUM($AY$1697:AY1707),_xlfn.CONCAT(", ",BA1707),
IF($AY$1817=SUM($AY$1697:AY1707),_xlfn.CONCAT(" y ",BA1707)))))</f>
        <v/>
      </c>
      <c r="BA1707" s="231" t="s">
        <v>6222</v>
      </c>
      <c r="BB1707" s="290">
        <f t="shared" si="728"/>
        <v>1</v>
      </c>
      <c r="BC1707" s="291" t="str">
        <f>IF(BB1707=0,"",
IF(SUM($BB$1697:BB1707)=1,BD1707,
IF($BB$1817&gt;SUM($BB$1697:BB1707),_xlfn.CONCAT(", ",BD1707),
IF($BB$1817=SUM($BB$1697:BB1707),_xlfn.CONCAT(" y ",BD1707)))))</f>
        <v>, 11</v>
      </c>
      <c r="BD1707" s="222" t="s">
        <v>6222</v>
      </c>
      <c r="BE1707" s="378">
        <f t="shared" si="729"/>
        <v>0</v>
      </c>
      <c r="BF1707" s="379">
        <f t="shared" si="730"/>
        <v>0</v>
      </c>
      <c r="BG1707" s="380">
        <f t="shared" si="731"/>
        <v>0</v>
      </c>
      <c r="BH1707" s="483">
        <f t="shared" si="732"/>
        <v>0</v>
      </c>
      <c r="BI1707" s="484">
        <f t="shared" si="733"/>
        <v>0</v>
      </c>
      <c r="BJ1707" s="485">
        <f t="shared" si="734"/>
        <v>0</v>
      </c>
      <c r="BK1707" s="486">
        <f t="shared" si="735"/>
        <v>0</v>
      </c>
      <c r="BL1707" s="483">
        <f t="shared" si="736"/>
        <v>0</v>
      </c>
      <c r="BM1707" s="484">
        <f t="shared" si="737"/>
        <v>0</v>
      </c>
      <c r="BN1707" s="485">
        <f t="shared" si="738"/>
        <v>0</v>
      </c>
      <c r="BO1707" s="486">
        <f t="shared" si="739"/>
        <v>0</v>
      </c>
      <c r="BP1707" s="483">
        <f t="shared" si="740"/>
        <v>0</v>
      </c>
      <c r="BQ1707" s="484">
        <f t="shared" si="741"/>
        <v>0</v>
      </c>
      <c r="BR1707" s="485">
        <f t="shared" si="742"/>
        <v>0</v>
      </c>
      <c r="BS1707" s="486">
        <f t="shared" si="743"/>
        <v>0</v>
      </c>
    </row>
    <row r="1708" spans="1:71" ht="15" customHeight="1">
      <c r="A1708" s="6"/>
      <c r="B1708" s="5"/>
      <c r="C1708" s="85" t="s">
        <v>99</v>
      </c>
      <c r="D1708" s="732" t="str">
        <f>IF(CNGE_2024_M1_Secc1_Sub1!$D53="","",CNGE_2024_M1_Secc1_Sub1!$D53)</f>
        <v>OFICINA DEL PROGRAMA DE GOBIERNO</v>
      </c>
      <c r="E1708" s="733"/>
      <c r="F1708" s="733"/>
      <c r="G1708" s="733"/>
      <c r="H1708" s="733"/>
      <c r="I1708" s="733"/>
      <c r="J1708" s="733"/>
      <c r="K1708" s="733"/>
      <c r="L1708" s="733"/>
      <c r="M1708" s="733"/>
      <c r="N1708" s="733"/>
      <c r="O1708" s="733"/>
      <c r="P1708" s="733"/>
      <c r="Q1708" s="733"/>
      <c r="R1708" s="734"/>
      <c r="S1708" s="111"/>
      <c r="T1708" s="111"/>
      <c r="U1708" s="111"/>
      <c r="V1708" s="111"/>
      <c r="W1708" s="111"/>
      <c r="X1708" s="111"/>
      <c r="Y1708" s="111"/>
      <c r="Z1708" s="111"/>
      <c r="AA1708" s="111"/>
      <c r="AB1708" s="111"/>
      <c r="AC1708" s="111"/>
      <c r="AD1708" s="111"/>
      <c r="AE1708" s="8"/>
      <c r="AG1708" s="269">
        <f t="shared" si="709"/>
        <v>1</v>
      </c>
      <c r="AH1708" s="298">
        <f t="shared" si="710"/>
        <v>0</v>
      </c>
      <c r="AI1708" s="299">
        <f t="shared" si="711"/>
        <v>0</v>
      </c>
      <c r="AJ1708" s="300">
        <f t="shared" si="712"/>
        <v>0</v>
      </c>
      <c r="AK1708" s="301">
        <f t="shared" si="713"/>
        <v>0</v>
      </c>
      <c r="AL1708" s="298">
        <f t="shared" si="714"/>
        <v>0</v>
      </c>
      <c r="AM1708" s="299">
        <f t="shared" si="715"/>
        <v>0</v>
      </c>
      <c r="AN1708" s="300">
        <f t="shared" si="716"/>
        <v>0</v>
      </c>
      <c r="AO1708" s="301">
        <f t="shared" si="717"/>
        <v>0</v>
      </c>
      <c r="AP1708" s="298">
        <f t="shared" si="718"/>
        <v>0</v>
      </c>
      <c r="AQ1708" s="299">
        <f t="shared" si="719"/>
        <v>0</v>
      </c>
      <c r="AR1708" s="300">
        <f t="shared" si="720"/>
        <v>0</v>
      </c>
      <c r="AS1708" s="301">
        <f t="shared" si="721"/>
        <v>0</v>
      </c>
      <c r="AT1708" s="298">
        <f t="shared" si="722"/>
        <v>0</v>
      </c>
      <c r="AU1708" s="299">
        <f t="shared" si="723"/>
        <v>0</v>
      </c>
      <c r="AV1708" s="300">
        <f t="shared" si="724"/>
        <v>0</v>
      </c>
      <c r="AW1708" s="301">
        <f t="shared" si="725"/>
        <v>0</v>
      </c>
      <c r="AX1708" s="371">
        <f t="shared" si="726"/>
        <v>0</v>
      </c>
      <c r="AY1708" s="303">
        <f t="shared" si="727"/>
        <v>0</v>
      </c>
      <c r="AZ1708" s="304" t="str">
        <f>IF(AY1708=0,"",
IF(SUM($AY$1697:AY1708)=1,BA1708,
IF($AY$1817&gt;SUM($AY$1697:AY1708),_xlfn.CONCAT(", ",BA1708),
IF($AY$1817=SUM($AY$1697:AY1708),_xlfn.CONCAT(" y ",BA1708)))))</f>
        <v/>
      </c>
      <c r="BA1708" s="231" t="s">
        <v>6223</v>
      </c>
      <c r="BB1708" s="290">
        <f t="shared" si="728"/>
        <v>1</v>
      </c>
      <c r="BC1708" s="291" t="str">
        <f>IF(BB1708=0,"",
IF(SUM($BB$1697:BB1708)=1,BD1708,
IF($BB$1817&gt;SUM($BB$1697:BB1708),_xlfn.CONCAT(", ",BD1708),
IF($BB$1817=SUM($BB$1697:BB1708),_xlfn.CONCAT(" y ",BD1708)))))</f>
        <v>, 12</v>
      </c>
      <c r="BD1708" s="222" t="s">
        <v>6223</v>
      </c>
      <c r="BE1708" s="378">
        <f t="shared" si="729"/>
        <v>0</v>
      </c>
      <c r="BF1708" s="379">
        <f t="shared" si="730"/>
        <v>0</v>
      </c>
      <c r="BG1708" s="380">
        <f t="shared" si="731"/>
        <v>0</v>
      </c>
      <c r="BH1708" s="483">
        <f t="shared" si="732"/>
        <v>0</v>
      </c>
      <c r="BI1708" s="484">
        <f t="shared" si="733"/>
        <v>0</v>
      </c>
      <c r="BJ1708" s="485">
        <f t="shared" si="734"/>
        <v>0</v>
      </c>
      <c r="BK1708" s="486">
        <f t="shared" si="735"/>
        <v>0</v>
      </c>
      <c r="BL1708" s="483">
        <f t="shared" si="736"/>
        <v>0</v>
      </c>
      <c r="BM1708" s="484">
        <f t="shared" si="737"/>
        <v>0</v>
      </c>
      <c r="BN1708" s="485">
        <f t="shared" si="738"/>
        <v>0</v>
      </c>
      <c r="BO1708" s="486">
        <f t="shared" si="739"/>
        <v>0</v>
      </c>
      <c r="BP1708" s="483">
        <f t="shared" si="740"/>
        <v>0</v>
      </c>
      <c r="BQ1708" s="484">
        <f t="shared" si="741"/>
        <v>0</v>
      </c>
      <c r="BR1708" s="485">
        <f t="shared" si="742"/>
        <v>0</v>
      </c>
      <c r="BS1708" s="486">
        <f t="shared" si="743"/>
        <v>0</v>
      </c>
    </row>
    <row r="1709" spans="1:71" ht="15" customHeight="1">
      <c r="A1709" s="6"/>
      <c r="B1709" s="5"/>
      <c r="C1709" s="85" t="s">
        <v>100</v>
      </c>
      <c r="D1709" s="732" t="str">
        <f>IF(CNGE_2024_M1_Secc1_Sub1!$D54="","",CNGE_2024_M1_Secc1_Sub1!$D54)</f>
        <v>SECRETARIA DE SEGURIDAD PUBLICA</v>
      </c>
      <c r="E1709" s="733"/>
      <c r="F1709" s="733"/>
      <c r="G1709" s="733"/>
      <c r="H1709" s="733"/>
      <c r="I1709" s="733"/>
      <c r="J1709" s="733"/>
      <c r="K1709" s="733"/>
      <c r="L1709" s="733"/>
      <c r="M1709" s="733"/>
      <c r="N1709" s="733"/>
      <c r="O1709" s="733"/>
      <c r="P1709" s="733"/>
      <c r="Q1709" s="733"/>
      <c r="R1709" s="734"/>
      <c r="S1709" s="111"/>
      <c r="T1709" s="111"/>
      <c r="U1709" s="111"/>
      <c r="V1709" s="111"/>
      <c r="W1709" s="111"/>
      <c r="X1709" s="111"/>
      <c r="Y1709" s="111"/>
      <c r="Z1709" s="111"/>
      <c r="AA1709" s="111"/>
      <c r="AB1709" s="111"/>
      <c r="AC1709" s="111"/>
      <c r="AD1709" s="111"/>
      <c r="AE1709" s="8"/>
      <c r="AG1709" s="269">
        <f t="shared" si="709"/>
        <v>1</v>
      </c>
      <c r="AH1709" s="298">
        <f t="shared" si="710"/>
        <v>0</v>
      </c>
      <c r="AI1709" s="299">
        <f t="shared" si="711"/>
        <v>0</v>
      </c>
      <c r="AJ1709" s="300">
        <f t="shared" si="712"/>
        <v>0</v>
      </c>
      <c r="AK1709" s="301">
        <f t="shared" si="713"/>
        <v>0</v>
      </c>
      <c r="AL1709" s="298">
        <f t="shared" si="714"/>
        <v>0</v>
      </c>
      <c r="AM1709" s="299">
        <f t="shared" si="715"/>
        <v>0</v>
      </c>
      <c r="AN1709" s="300">
        <f t="shared" si="716"/>
        <v>0</v>
      </c>
      <c r="AO1709" s="301">
        <f t="shared" si="717"/>
        <v>0</v>
      </c>
      <c r="AP1709" s="298">
        <f t="shared" si="718"/>
        <v>0</v>
      </c>
      <c r="AQ1709" s="299">
        <f t="shared" si="719"/>
        <v>0</v>
      </c>
      <c r="AR1709" s="300">
        <f t="shared" si="720"/>
        <v>0</v>
      </c>
      <c r="AS1709" s="301">
        <f t="shared" si="721"/>
        <v>0</v>
      </c>
      <c r="AT1709" s="298">
        <f t="shared" si="722"/>
        <v>0</v>
      </c>
      <c r="AU1709" s="299">
        <f t="shared" si="723"/>
        <v>0</v>
      </c>
      <c r="AV1709" s="300">
        <f t="shared" si="724"/>
        <v>0</v>
      </c>
      <c r="AW1709" s="301">
        <f t="shared" si="725"/>
        <v>0</v>
      </c>
      <c r="AX1709" s="371">
        <f t="shared" si="726"/>
        <v>0</v>
      </c>
      <c r="AY1709" s="303">
        <f t="shared" si="727"/>
        <v>0</v>
      </c>
      <c r="AZ1709" s="304" t="str">
        <f>IF(AY1709=0,"",
IF(SUM($AY$1697:AY1709)=1,BA1709,
IF($AY$1817&gt;SUM($AY$1697:AY1709),_xlfn.CONCAT(", ",BA1709),
IF($AY$1817=SUM($AY$1697:AY1709),_xlfn.CONCAT(" y ",BA1709)))))</f>
        <v/>
      </c>
      <c r="BA1709" s="231" t="s">
        <v>6224</v>
      </c>
      <c r="BB1709" s="290">
        <f t="shared" si="728"/>
        <v>1</v>
      </c>
      <c r="BC1709" s="291" t="str">
        <f>IF(BB1709=0,"",
IF(SUM($BB$1697:BB1709)=1,BD1709,
IF($BB$1817&gt;SUM($BB$1697:BB1709),_xlfn.CONCAT(", ",BD1709),
IF($BB$1817=SUM($BB$1697:BB1709),_xlfn.CONCAT(" y ",BD1709)))))</f>
        <v>, 13</v>
      </c>
      <c r="BD1709" s="222" t="s">
        <v>6224</v>
      </c>
      <c r="BE1709" s="378">
        <f t="shared" si="729"/>
        <v>0</v>
      </c>
      <c r="BF1709" s="379">
        <f t="shared" si="730"/>
        <v>0</v>
      </c>
      <c r="BG1709" s="380">
        <f t="shared" si="731"/>
        <v>0</v>
      </c>
      <c r="BH1709" s="483">
        <f t="shared" si="732"/>
        <v>0</v>
      </c>
      <c r="BI1709" s="484">
        <f t="shared" si="733"/>
        <v>0</v>
      </c>
      <c r="BJ1709" s="485">
        <f t="shared" si="734"/>
        <v>0</v>
      </c>
      <c r="BK1709" s="486">
        <f t="shared" si="735"/>
        <v>0</v>
      </c>
      <c r="BL1709" s="483">
        <f t="shared" si="736"/>
        <v>0</v>
      </c>
      <c r="BM1709" s="484">
        <f t="shared" si="737"/>
        <v>0</v>
      </c>
      <c r="BN1709" s="485">
        <f t="shared" si="738"/>
        <v>0</v>
      </c>
      <c r="BO1709" s="486">
        <f t="shared" si="739"/>
        <v>0</v>
      </c>
      <c r="BP1709" s="483">
        <f t="shared" si="740"/>
        <v>0</v>
      </c>
      <c r="BQ1709" s="484">
        <f t="shared" si="741"/>
        <v>0</v>
      </c>
      <c r="BR1709" s="485">
        <f t="shared" si="742"/>
        <v>0</v>
      </c>
      <c r="BS1709" s="486">
        <f t="shared" si="743"/>
        <v>0</v>
      </c>
    </row>
    <row r="1710" spans="1:71" ht="15" customHeight="1">
      <c r="A1710" s="6"/>
      <c r="B1710" s="5"/>
      <c r="C1710" s="85" t="s">
        <v>101</v>
      </c>
      <c r="D1710" s="732" t="str">
        <f>IF(CNGE_2024_M1_Secc1_Sub1!$D55="","",CNGE_2024_M1_Secc1_Sub1!$D55)</f>
        <v>SECRETARIA DE TRABAJO PREVISION SOCIAL Y PRODUCTIVIDAD</v>
      </c>
      <c r="E1710" s="733"/>
      <c r="F1710" s="733"/>
      <c r="G1710" s="733"/>
      <c r="H1710" s="733"/>
      <c r="I1710" s="733"/>
      <c r="J1710" s="733"/>
      <c r="K1710" s="733"/>
      <c r="L1710" s="733"/>
      <c r="M1710" s="733"/>
      <c r="N1710" s="733"/>
      <c r="O1710" s="733"/>
      <c r="P1710" s="733"/>
      <c r="Q1710" s="733"/>
      <c r="R1710" s="734"/>
      <c r="S1710" s="111"/>
      <c r="T1710" s="111"/>
      <c r="U1710" s="111"/>
      <c r="V1710" s="111"/>
      <c r="W1710" s="111"/>
      <c r="X1710" s="111"/>
      <c r="Y1710" s="111"/>
      <c r="Z1710" s="111"/>
      <c r="AA1710" s="111"/>
      <c r="AB1710" s="111"/>
      <c r="AC1710" s="111"/>
      <c r="AD1710" s="111"/>
      <c r="AE1710" s="8"/>
      <c r="AG1710" s="269">
        <f t="shared" si="709"/>
        <v>1</v>
      </c>
      <c r="AH1710" s="298">
        <f t="shared" si="710"/>
        <v>0</v>
      </c>
      <c r="AI1710" s="299">
        <f t="shared" si="711"/>
        <v>0</v>
      </c>
      <c r="AJ1710" s="300">
        <f t="shared" si="712"/>
        <v>0</v>
      </c>
      <c r="AK1710" s="301">
        <f t="shared" si="713"/>
        <v>0</v>
      </c>
      <c r="AL1710" s="298">
        <f t="shared" si="714"/>
        <v>0</v>
      </c>
      <c r="AM1710" s="299">
        <f t="shared" si="715"/>
        <v>0</v>
      </c>
      <c r="AN1710" s="300">
        <f t="shared" si="716"/>
        <v>0</v>
      </c>
      <c r="AO1710" s="301">
        <f t="shared" si="717"/>
        <v>0</v>
      </c>
      <c r="AP1710" s="298">
        <f t="shared" si="718"/>
        <v>0</v>
      </c>
      <c r="AQ1710" s="299">
        <f t="shared" si="719"/>
        <v>0</v>
      </c>
      <c r="AR1710" s="300">
        <f t="shared" si="720"/>
        <v>0</v>
      </c>
      <c r="AS1710" s="301">
        <f t="shared" si="721"/>
        <v>0</v>
      </c>
      <c r="AT1710" s="298">
        <f t="shared" si="722"/>
        <v>0</v>
      </c>
      <c r="AU1710" s="299">
        <f t="shared" si="723"/>
        <v>0</v>
      </c>
      <c r="AV1710" s="300">
        <f t="shared" si="724"/>
        <v>0</v>
      </c>
      <c r="AW1710" s="301">
        <f t="shared" si="725"/>
        <v>0</v>
      </c>
      <c r="AX1710" s="371">
        <f t="shared" si="726"/>
        <v>0</v>
      </c>
      <c r="AY1710" s="303">
        <f t="shared" si="727"/>
        <v>0</v>
      </c>
      <c r="AZ1710" s="304" t="str">
        <f>IF(AY1710=0,"",
IF(SUM($AY$1697:AY1710)=1,BA1710,
IF($AY$1817&gt;SUM($AY$1697:AY1710),_xlfn.CONCAT(", ",BA1710),
IF($AY$1817=SUM($AY$1697:AY1710),_xlfn.CONCAT(" y ",BA1710)))))</f>
        <v/>
      </c>
      <c r="BA1710" s="231" t="s">
        <v>6225</v>
      </c>
      <c r="BB1710" s="290">
        <f t="shared" si="728"/>
        <v>1</v>
      </c>
      <c r="BC1710" s="291" t="str">
        <f>IF(BB1710=0,"",
IF(SUM($BB$1697:BB1710)=1,BD1710,
IF($BB$1817&gt;SUM($BB$1697:BB1710),_xlfn.CONCAT(", ",BD1710),
IF($BB$1817=SUM($BB$1697:BB1710),_xlfn.CONCAT(" y ",BD1710)))))</f>
        <v>, 14</v>
      </c>
      <c r="BD1710" s="222" t="s">
        <v>6225</v>
      </c>
      <c r="BE1710" s="378">
        <f t="shared" si="729"/>
        <v>0</v>
      </c>
      <c r="BF1710" s="379">
        <f t="shared" si="730"/>
        <v>0</v>
      </c>
      <c r="BG1710" s="380">
        <f t="shared" si="731"/>
        <v>0</v>
      </c>
      <c r="BH1710" s="483">
        <f t="shared" si="732"/>
        <v>0</v>
      </c>
      <c r="BI1710" s="484">
        <f t="shared" si="733"/>
        <v>0</v>
      </c>
      <c r="BJ1710" s="485">
        <f t="shared" si="734"/>
        <v>0</v>
      </c>
      <c r="BK1710" s="486">
        <f t="shared" si="735"/>
        <v>0</v>
      </c>
      <c r="BL1710" s="483">
        <f t="shared" si="736"/>
        <v>0</v>
      </c>
      <c r="BM1710" s="484">
        <f t="shared" si="737"/>
        <v>0</v>
      </c>
      <c r="BN1710" s="485">
        <f t="shared" si="738"/>
        <v>0</v>
      </c>
      <c r="BO1710" s="486">
        <f t="shared" si="739"/>
        <v>0</v>
      </c>
      <c r="BP1710" s="483">
        <f t="shared" si="740"/>
        <v>0</v>
      </c>
      <c r="BQ1710" s="484">
        <f t="shared" si="741"/>
        <v>0</v>
      </c>
      <c r="BR1710" s="485">
        <f t="shared" si="742"/>
        <v>0</v>
      </c>
      <c r="BS1710" s="486">
        <f t="shared" si="743"/>
        <v>0</v>
      </c>
    </row>
    <row r="1711" spans="1:71" ht="15" customHeight="1">
      <c r="A1711" s="6"/>
      <c r="B1711" s="5"/>
      <c r="C1711" s="85" t="s">
        <v>102</v>
      </c>
      <c r="D1711" s="732" t="str">
        <f>IF(CNGE_2024_M1_Secc1_Sub1!$D56="","",CNGE_2024_M1_Secc1_Sub1!$D56)</f>
        <v>SECRETARIA DE TURISMO Y CULTURA</v>
      </c>
      <c r="E1711" s="733"/>
      <c r="F1711" s="733"/>
      <c r="G1711" s="733"/>
      <c r="H1711" s="733"/>
      <c r="I1711" s="733"/>
      <c r="J1711" s="733"/>
      <c r="K1711" s="733"/>
      <c r="L1711" s="733"/>
      <c r="M1711" s="733"/>
      <c r="N1711" s="733"/>
      <c r="O1711" s="733"/>
      <c r="P1711" s="733"/>
      <c r="Q1711" s="733"/>
      <c r="R1711" s="734"/>
      <c r="S1711" s="111"/>
      <c r="T1711" s="111"/>
      <c r="U1711" s="111"/>
      <c r="V1711" s="111"/>
      <c r="W1711" s="111"/>
      <c r="X1711" s="111"/>
      <c r="Y1711" s="111"/>
      <c r="Z1711" s="111"/>
      <c r="AA1711" s="111"/>
      <c r="AB1711" s="111"/>
      <c r="AC1711" s="111"/>
      <c r="AD1711" s="111"/>
      <c r="AE1711" s="8"/>
      <c r="AG1711" s="269">
        <f t="shared" si="709"/>
        <v>1</v>
      </c>
      <c r="AH1711" s="298">
        <f t="shared" si="710"/>
        <v>0</v>
      </c>
      <c r="AI1711" s="299">
        <f t="shared" si="711"/>
        <v>0</v>
      </c>
      <c r="AJ1711" s="300">
        <f t="shared" si="712"/>
        <v>0</v>
      </c>
      <c r="AK1711" s="301">
        <f t="shared" si="713"/>
        <v>0</v>
      </c>
      <c r="AL1711" s="298">
        <f t="shared" si="714"/>
        <v>0</v>
      </c>
      <c r="AM1711" s="299">
        <f t="shared" si="715"/>
        <v>0</v>
      </c>
      <c r="AN1711" s="300">
        <f t="shared" si="716"/>
        <v>0</v>
      </c>
      <c r="AO1711" s="301">
        <f t="shared" si="717"/>
        <v>0</v>
      </c>
      <c r="AP1711" s="298">
        <f t="shared" si="718"/>
        <v>0</v>
      </c>
      <c r="AQ1711" s="299">
        <f t="shared" si="719"/>
        <v>0</v>
      </c>
      <c r="AR1711" s="300">
        <f t="shared" si="720"/>
        <v>0</v>
      </c>
      <c r="AS1711" s="301">
        <f t="shared" si="721"/>
        <v>0</v>
      </c>
      <c r="AT1711" s="298">
        <f t="shared" si="722"/>
        <v>0</v>
      </c>
      <c r="AU1711" s="299">
        <f t="shared" si="723"/>
        <v>0</v>
      </c>
      <c r="AV1711" s="300">
        <f t="shared" si="724"/>
        <v>0</v>
      </c>
      <c r="AW1711" s="301">
        <f t="shared" si="725"/>
        <v>0</v>
      </c>
      <c r="AX1711" s="371">
        <f t="shared" si="726"/>
        <v>0</v>
      </c>
      <c r="AY1711" s="303">
        <f t="shared" si="727"/>
        <v>0</v>
      </c>
      <c r="AZ1711" s="304" t="str">
        <f>IF(AY1711=0,"",
IF(SUM($AY$1697:AY1711)=1,BA1711,
IF($AY$1817&gt;SUM($AY$1697:AY1711),_xlfn.CONCAT(", ",BA1711),
IF($AY$1817=SUM($AY$1697:AY1711),_xlfn.CONCAT(" y ",BA1711)))))</f>
        <v/>
      </c>
      <c r="BA1711" s="231" t="s">
        <v>6226</v>
      </c>
      <c r="BB1711" s="290">
        <f t="shared" si="728"/>
        <v>1</v>
      </c>
      <c r="BC1711" s="291" t="str">
        <f>IF(BB1711=0,"",
IF(SUM($BB$1697:BB1711)=1,BD1711,
IF($BB$1817&gt;SUM($BB$1697:BB1711),_xlfn.CONCAT(", ",BD1711),
IF($BB$1817=SUM($BB$1697:BB1711),_xlfn.CONCAT(" y ",BD1711)))))</f>
        <v>, 15</v>
      </c>
      <c r="BD1711" s="222" t="s">
        <v>6226</v>
      </c>
      <c r="BE1711" s="378">
        <f t="shared" si="729"/>
        <v>0</v>
      </c>
      <c r="BF1711" s="379">
        <f t="shared" si="730"/>
        <v>0</v>
      </c>
      <c r="BG1711" s="380">
        <f t="shared" si="731"/>
        <v>0</v>
      </c>
      <c r="BH1711" s="483">
        <f t="shared" si="732"/>
        <v>0</v>
      </c>
      <c r="BI1711" s="484">
        <f t="shared" si="733"/>
        <v>0</v>
      </c>
      <c r="BJ1711" s="485">
        <f t="shared" si="734"/>
        <v>0</v>
      </c>
      <c r="BK1711" s="486">
        <f t="shared" si="735"/>
        <v>0</v>
      </c>
      <c r="BL1711" s="483">
        <f t="shared" si="736"/>
        <v>0</v>
      </c>
      <c r="BM1711" s="484">
        <f t="shared" si="737"/>
        <v>0</v>
      </c>
      <c r="BN1711" s="485">
        <f t="shared" si="738"/>
        <v>0</v>
      </c>
      <c r="BO1711" s="486">
        <f t="shared" si="739"/>
        <v>0</v>
      </c>
      <c r="BP1711" s="483">
        <f t="shared" si="740"/>
        <v>0</v>
      </c>
      <c r="BQ1711" s="484">
        <f t="shared" si="741"/>
        <v>0</v>
      </c>
      <c r="BR1711" s="485">
        <f t="shared" si="742"/>
        <v>0</v>
      </c>
      <c r="BS1711" s="486">
        <f t="shared" si="743"/>
        <v>0</v>
      </c>
    </row>
    <row r="1712" spans="1:71" ht="15" customHeight="1">
      <c r="A1712" s="6"/>
      <c r="B1712" s="5"/>
      <c r="C1712" s="85" t="s">
        <v>103</v>
      </c>
      <c r="D1712" s="732" t="str">
        <f>IF(CNGE_2024_M1_Secc1_Sub1!$D57="","",CNGE_2024_M1_Secc1_Sub1!$D57)</f>
        <v>SECRETARIA DE PROTECCION CIVIL</v>
      </c>
      <c r="E1712" s="733"/>
      <c r="F1712" s="733"/>
      <c r="G1712" s="733"/>
      <c r="H1712" s="733"/>
      <c r="I1712" s="733"/>
      <c r="J1712" s="733"/>
      <c r="K1712" s="733"/>
      <c r="L1712" s="733"/>
      <c r="M1712" s="733"/>
      <c r="N1712" s="733"/>
      <c r="O1712" s="733"/>
      <c r="P1712" s="733"/>
      <c r="Q1712" s="733"/>
      <c r="R1712" s="734"/>
      <c r="S1712" s="111"/>
      <c r="T1712" s="111"/>
      <c r="U1712" s="111"/>
      <c r="V1712" s="111"/>
      <c r="W1712" s="111"/>
      <c r="X1712" s="111"/>
      <c r="Y1712" s="111"/>
      <c r="Z1712" s="111"/>
      <c r="AA1712" s="111"/>
      <c r="AB1712" s="111"/>
      <c r="AC1712" s="111"/>
      <c r="AD1712" s="111"/>
      <c r="AE1712" s="8"/>
      <c r="AG1712" s="269">
        <f t="shared" si="709"/>
        <v>1</v>
      </c>
      <c r="AH1712" s="298">
        <f t="shared" si="710"/>
        <v>0</v>
      </c>
      <c r="AI1712" s="299">
        <f t="shared" si="711"/>
        <v>0</v>
      </c>
      <c r="AJ1712" s="300">
        <f t="shared" si="712"/>
        <v>0</v>
      </c>
      <c r="AK1712" s="301">
        <f t="shared" si="713"/>
        <v>0</v>
      </c>
      <c r="AL1712" s="298">
        <f t="shared" si="714"/>
        <v>0</v>
      </c>
      <c r="AM1712" s="299">
        <f t="shared" si="715"/>
        <v>0</v>
      </c>
      <c r="AN1712" s="300">
        <f t="shared" si="716"/>
        <v>0</v>
      </c>
      <c r="AO1712" s="301">
        <f t="shared" si="717"/>
        <v>0</v>
      </c>
      <c r="AP1712" s="298">
        <f t="shared" si="718"/>
        <v>0</v>
      </c>
      <c r="AQ1712" s="299">
        <f t="shared" si="719"/>
        <v>0</v>
      </c>
      <c r="AR1712" s="300">
        <f t="shared" si="720"/>
        <v>0</v>
      </c>
      <c r="AS1712" s="301">
        <f t="shared" si="721"/>
        <v>0</v>
      </c>
      <c r="AT1712" s="298">
        <f t="shared" si="722"/>
        <v>0</v>
      </c>
      <c r="AU1712" s="299">
        <f t="shared" si="723"/>
        <v>0</v>
      </c>
      <c r="AV1712" s="300">
        <f t="shared" si="724"/>
        <v>0</v>
      </c>
      <c r="AW1712" s="301">
        <f t="shared" si="725"/>
        <v>0</v>
      </c>
      <c r="AX1712" s="371">
        <f t="shared" si="726"/>
        <v>0</v>
      </c>
      <c r="AY1712" s="303">
        <f t="shared" si="727"/>
        <v>0</v>
      </c>
      <c r="AZ1712" s="304" t="str">
        <f>IF(AY1712=0,"",
IF(SUM($AY$1697:AY1712)=1,BA1712,
IF($AY$1817&gt;SUM($AY$1697:AY1712),_xlfn.CONCAT(", ",BA1712),
IF($AY$1817=SUM($AY$1697:AY1712),_xlfn.CONCAT(" y ",BA1712)))))</f>
        <v/>
      </c>
      <c r="BA1712" s="231" t="s">
        <v>6227</v>
      </c>
      <c r="BB1712" s="290">
        <f t="shared" si="728"/>
        <v>1</v>
      </c>
      <c r="BC1712" s="291" t="str">
        <f>IF(BB1712=0,"",
IF(SUM($BB$1697:BB1712)=1,BD1712,
IF($BB$1817&gt;SUM($BB$1697:BB1712),_xlfn.CONCAT(", ",BD1712),
IF($BB$1817=SUM($BB$1697:BB1712),_xlfn.CONCAT(" y ",BD1712)))))</f>
        <v>, 16</v>
      </c>
      <c r="BD1712" s="222" t="s">
        <v>6227</v>
      </c>
      <c r="BE1712" s="378">
        <f t="shared" si="729"/>
        <v>0</v>
      </c>
      <c r="BF1712" s="379">
        <f t="shared" si="730"/>
        <v>0</v>
      </c>
      <c r="BG1712" s="380">
        <f t="shared" si="731"/>
        <v>0</v>
      </c>
      <c r="BH1712" s="483">
        <f t="shared" si="732"/>
        <v>0</v>
      </c>
      <c r="BI1712" s="484">
        <f t="shared" si="733"/>
        <v>0</v>
      </c>
      <c r="BJ1712" s="485">
        <f t="shared" si="734"/>
        <v>0</v>
      </c>
      <c r="BK1712" s="486">
        <f t="shared" si="735"/>
        <v>0</v>
      </c>
      <c r="BL1712" s="483">
        <f t="shared" si="736"/>
        <v>0</v>
      </c>
      <c r="BM1712" s="484">
        <f t="shared" si="737"/>
        <v>0</v>
      </c>
      <c r="BN1712" s="485">
        <f t="shared" si="738"/>
        <v>0</v>
      </c>
      <c r="BO1712" s="486">
        <f t="shared" si="739"/>
        <v>0</v>
      </c>
      <c r="BP1712" s="483">
        <f t="shared" si="740"/>
        <v>0</v>
      </c>
      <c r="BQ1712" s="484">
        <f t="shared" si="741"/>
        <v>0</v>
      </c>
      <c r="BR1712" s="485">
        <f t="shared" si="742"/>
        <v>0</v>
      </c>
      <c r="BS1712" s="486">
        <f t="shared" si="743"/>
        <v>0</v>
      </c>
    </row>
    <row r="1713" spans="1:71" ht="15" customHeight="1">
      <c r="A1713" s="6"/>
      <c r="B1713" s="5"/>
      <c r="C1713" s="85" t="s">
        <v>104</v>
      </c>
      <c r="D1713" s="732" t="str">
        <f>IF(CNGE_2024_M1_Secc1_Sub1!$D58="","",CNGE_2024_M1_Secc1_Sub1!$D58)</f>
        <v>SECRETARIA DE MEDIO AMBIENTE</v>
      </c>
      <c r="E1713" s="733"/>
      <c r="F1713" s="733"/>
      <c r="G1713" s="733"/>
      <c r="H1713" s="733"/>
      <c r="I1713" s="733"/>
      <c r="J1713" s="733"/>
      <c r="K1713" s="733"/>
      <c r="L1713" s="733"/>
      <c r="M1713" s="733"/>
      <c r="N1713" s="733"/>
      <c r="O1713" s="733"/>
      <c r="P1713" s="733"/>
      <c r="Q1713" s="733"/>
      <c r="R1713" s="734"/>
      <c r="S1713" s="111"/>
      <c r="T1713" s="111"/>
      <c r="U1713" s="111"/>
      <c r="V1713" s="111"/>
      <c r="W1713" s="111"/>
      <c r="X1713" s="111"/>
      <c r="Y1713" s="111"/>
      <c r="Z1713" s="111"/>
      <c r="AA1713" s="111"/>
      <c r="AB1713" s="111"/>
      <c r="AC1713" s="111"/>
      <c r="AD1713" s="111"/>
      <c r="AE1713" s="8"/>
      <c r="AG1713" s="269">
        <f t="shared" si="709"/>
        <v>1</v>
      </c>
      <c r="AH1713" s="298">
        <f t="shared" si="710"/>
        <v>0</v>
      </c>
      <c r="AI1713" s="299">
        <f t="shared" si="711"/>
        <v>0</v>
      </c>
      <c r="AJ1713" s="300">
        <f t="shared" si="712"/>
        <v>0</v>
      </c>
      <c r="AK1713" s="301">
        <f t="shared" si="713"/>
        <v>0</v>
      </c>
      <c r="AL1713" s="298">
        <f t="shared" si="714"/>
        <v>0</v>
      </c>
      <c r="AM1713" s="299">
        <f t="shared" si="715"/>
        <v>0</v>
      </c>
      <c r="AN1713" s="300">
        <f t="shared" si="716"/>
        <v>0</v>
      </c>
      <c r="AO1713" s="301">
        <f t="shared" si="717"/>
        <v>0</v>
      </c>
      <c r="AP1713" s="298">
        <f t="shared" si="718"/>
        <v>0</v>
      </c>
      <c r="AQ1713" s="299">
        <f t="shared" si="719"/>
        <v>0</v>
      </c>
      <c r="AR1713" s="300">
        <f t="shared" si="720"/>
        <v>0</v>
      </c>
      <c r="AS1713" s="301">
        <f t="shared" si="721"/>
        <v>0</v>
      </c>
      <c r="AT1713" s="298">
        <f t="shared" si="722"/>
        <v>0</v>
      </c>
      <c r="AU1713" s="299">
        <f t="shared" si="723"/>
        <v>0</v>
      </c>
      <c r="AV1713" s="300">
        <f t="shared" si="724"/>
        <v>0</v>
      </c>
      <c r="AW1713" s="301">
        <f t="shared" si="725"/>
        <v>0</v>
      </c>
      <c r="AX1713" s="371">
        <f t="shared" si="726"/>
        <v>0</v>
      </c>
      <c r="AY1713" s="303">
        <f t="shared" si="727"/>
        <v>0</v>
      </c>
      <c r="AZ1713" s="304" t="str">
        <f>IF(AY1713=0,"",
IF(SUM($AY$1697:AY1713)=1,BA1713,
IF($AY$1817&gt;SUM($AY$1697:AY1713),_xlfn.CONCAT(", ",BA1713),
IF($AY$1817=SUM($AY$1697:AY1713),_xlfn.CONCAT(" y ",BA1713)))))</f>
        <v/>
      </c>
      <c r="BA1713" s="231" t="s">
        <v>6228</v>
      </c>
      <c r="BB1713" s="290">
        <f t="shared" si="728"/>
        <v>1</v>
      </c>
      <c r="BC1713" s="291" t="str">
        <f>IF(BB1713=0,"",
IF(SUM($BB$1697:BB1713)=1,BD1713,
IF($BB$1817&gt;SUM($BB$1697:BB1713),_xlfn.CONCAT(", ",BD1713),
IF($BB$1817=SUM($BB$1697:BB1713),_xlfn.CONCAT(" y ",BD1713)))))</f>
        <v>, 17</v>
      </c>
      <c r="BD1713" s="222" t="s">
        <v>6228</v>
      </c>
      <c r="BE1713" s="378">
        <f t="shared" si="729"/>
        <v>0</v>
      </c>
      <c r="BF1713" s="379">
        <f t="shared" si="730"/>
        <v>0</v>
      </c>
      <c r="BG1713" s="380">
        <f t="shared" si="731"/>
        <v>0</v>
      </c>
      <c r="BH1713" s="483">
        <f t="shared" si="732"/>
        <v>0</v>
      </c>
      <c r="BI1713" s="484">
        <f t="shared" si="733"/>
        <v>0</v>
      </c>
      <c r="BJ1713" s="485">
        <f t="shared" si="734"/>
        <v>0</v>
      </c>
      <c r="BK1713" s="486">
        <f t="shared" si="735"/>
        <v>0</v>
      </c>
      <c r="BL1713" s="483">
        <f t="shared" si="736"/>
        <v>0</v>
      </c>
      <c r="BM1713" s="484">
        <f t="shared" si="737"/>
        <v>0</v>
      </c>
      <c r="BN1713" s="485">
        <f t="shared" si="738"/>
        <v>0</v>
      </c>
      <c r="BO1713" s="486">
        <f t="shared" si="739"/>
        <v>0</v>
      </c>
      <c r="BP1713" s="483">
        <f t="shared" si="740"/>
        <v>0</v>
      </c>
      <c r="BQ1713" s="484">
        <f t="shared" si="741"/>
        <v>0</v>
      </c>
      <c r="BR1713" s="485">
        <f t="shared" si="742"/>
        <v>0</v>
      </c>
      <c r="BS1713" s="486">
        <f t="shared" si="743"/>
        <v>0</v>
      </c>
    </row>
    <row r="1714" spans="1:71" ht="15" customHeight="1">
      <c r="A1714" s="6"/>
      <c r="B1714" s="5"/>
      <c r="C1714" s="85" t="s">
        <v>105</v>
      </c>
      <c r="D1714" s="732" t="str">
        <f>IF(CNGE_2024_M1_Secc1_Sub1!$D59="","",CNGE_2024_M1_Secc1_Sub1!$D59)</f>
        <v>SERVICIOS DE SALUD DE VERACRUZ</v>
      </c>
      <c r="E1714" s="733"/>
      <c r="F1714" s="733"/>
      <c r="G1714" s="733"/>
      <c r="H1714" s="733"/>
      <c r="I1714" s="733"/>
      <c r="J1714" s="733"/>
      <c r="K1714" s="733"/>
      <c r="L1714" s="733"/>
      <c r="M1714" s="733"/>
      <c r="N1714" s="733"/>
      <c r="O1714" s="733"/>
      <c r="P1714" s="733"/>
      <c r="Q1714" s="733"/>
      <c r="R1714" s="734"/>
      <c r="S1714" s="111"/>
      <c r="T1714" s="111"/>
      <c r="U1714" s="111"/>
      <c r="V1714" s="111"/>
      <c r="W1714" s="111"/>
      <c r="X1714" s="111"/>
      <c r="Y1714" s="111"/>
      <c r="Z1714" s="111"/>
      <c r="AA1714" s="111"/>
      <c r="AB1714" s="111"/>
      <c r="AC1714" s="111"/>
      <c r="AD1714" s="111"/>
      <c r="AE1714" s="8"/>
      <c r="AG1714" s="269">
        <f t="shared" si="709"/>
        <v>1</v>
      </c>
      <c r="AH1714" s="298">
        <f t="shared" si="710"/>
        <v>0</v>
      </c>
      <c r="AI1714" s="299">
        <f t="shared" si="711"/>
        <v>0</v>
      </c>
      <c r="AJ1714" s="300">
        <f t="shared" si="712"/>
        <v>0</v>
      </c>
      <c r="AK1714" s="301">
        <f t="shared" si="713"/>
        <v>0</v>
      </c>
      <c r="AL1714" s="298">
        <f t="shared" si="714"/>
        <v>0</v>
      </c>
      <c r="AM1714" s="299">
        <f t="shared" si="715"/>
        <v>0</v>
      </c>
      <c r="AN1714" s="300">
        <f t="shared" si="716"/>
        <v>0</v>
      </c>
      <c r="AO1714" s="301">
        <f t="shared" si="717"/>
        <v>0</v>
      </c>
      <c r="AP1714" s="298">
        <f t="shared" si="718"/>
        <v>0</v>
      </c>
      <c r="AQ1714" s="299">
        <f t="shared" si="719"/>
        <v>0</v>
      </c>
      <c r="AR1714" s="300">
        <f t="shared" si="720"/>
        <v>0</v>
      </c>
      <c r="AS1714" s="301">
        <f t="shared" si="721"/>
        <v>0</v>
      </c>
      <c r="AT1714" s="298">
        <f t="shared" si="722"/>
        <v>0</v>
      </c>
      <c r="AU1714" s="299">
        <f t="shared" si="723"/>
        <v>0</v>
      </c>
      <c r="AV1714" s="300">
        <f t="shared" si="724"/>
        <v>0</v>
      </c>
      <c r="AW1714" s="301">
        <f t="shared" si="725"/>
        <v>0</v>
      </c>
      <c r="AX1714" s="371">
        <f t="shared" si="726"/>
        <v>0</v>
      </c>
      <c r="AY1714" s="303">
        <f t="shared" si="727"/>
        <v>0</v>
      </c>
      <c r="AZ1714" s="304" t="str">
        <f>IF(AY1714=0,"",
IF(SUM($AY$1697:AY1714)=1,BA1714,
IF($AY$1817&gt;SUM($AY$1697:AY1714),_xlfn.CONCAT(", ",BA1714),
IF($AY$1817=SUM($AY$1697:AY1714),_xlfn.CONCAT(" y ",BA1714)))))</f>
        <v/>
      </c>
      <c r="BA1714" s="231" t="s">
        <v>6229</v>
      </c>
      <c r="BB1714" s="290">
        <f t="shared" si="728"/>
        <v>1</v>
      </c>
      <c r="BC1714" s="291" t="str">
        <f>IF(BB1714=0,"",
IF(SUM($BB$1697:BB1714)=1,BD1714,
IF($BB$1817&gt;SUM($BB$1697:BB1714),_xlfn.CONCAT(", ",BD1714),
IF($BB$1817=SUM($BB$1697:BB1714),_xlfn.CONCAT(" y ",BD1714)))))</f>
        <v>, 18</v>
      </c>
      <c r="BD1714" s="222" t="s">
        <v>6229</v>
      </c>
      <c r="BE1714" s="378">
        <f t="shared" si="729"/>
        <v>0</v>
      </c>
      <c r="BF1714" s="379">
        <f t="shared" si="730"/>
        <v>0</v>
      </c>
      <c r="BG1714" s="380">
        <f t="shared" si="731"/>
        <v>0</v>
      </c>
      <c r="BH1714" s="483">
        <f t="shared" si="732"/>
        <v>0</v>
      </c>
      <c r="BI1714" s="484">
        <f t="shared" si="733"/>
        <v>0</v>
      </c>
      <c r="BJ1714" s="485">
        <f t="shared" si="734"/>
        <v>0</v>
      </c>
      <c r="BK1714" s="486">
        <f t="shared" si="735"/>
        <v>0</v>
      </c>
      <c r="BL1714" s="483">
        <f t="shared" si="736"/>
        <v>0</v>
      </c>
      <c r="BM1714" s="484">
        <f t="shared" si="737"/>
        <v>0</v>
      </c>
      <c r="BN1714" s="485">
        <f t="shared" si="738"/>
        <v>0</v>
      </c>
      <c r="BO1714" s="486">
        <f t="shared" si="739"/>
        <v>0</v>
      </c>
      <c r="BP1714" s="483">
        <f t="shared" si="740"/>
        <v>0</v>
      </c>
      <c r="BQ1714" s="484">
        <f t="shared" si="741"/>
        <v>0</v>
      </c>
      <c r="BR1714" s="485">
        <f t="shared" si="742"/>
        <v>0</v>
      </c>
      <c r="BS1714" s="486">
        <f t="shared" si="743"/>
        <v>0</v>
      </c>
    </row>
    <row r="1715" spans="1:71" ht="15" customHeight="1">
      <c r="A1715" s="6"/>
      <c r="B1715" s="5"/>
      <c r="C1715" s="85" t="s">
        <v>106</v>
      </c>
      <c r="D1715" s="732" t="str">
        <f>IF(CNGE_2024_M1_Secc1_Sub1!$D60="","",CNGE_2024_M1_Secc1_Sub1!$D60)</f>
        <v>SISTEMA PARA EL DESARROLLO INTEGRAL DE LA FAMILIA</v>
      </c>
      <c r="E1715" s="733"/>
      <c r="F1715" s="733"/>
      <c r="G1715" s="733"/>
      <c r="H1715" s="733"/>
      <c r="I1715" s="733"/>
      <c r="J1715" s="733"/>
      <c r="K1715" s="733"/>
      <c r="L1715" s="733"/>
      <c r="M1715" s="733"/>
      <c r="N1715" s="733"/>
      <c r="O1715" s="733"/>
      <c r="P1715" s="733"/>
      <c r="Q1715" s="733"/>
      <c r="R1715" s="734"/>
      <c r="S1715" s="111"/>
      <c r="T1715" s="111"/>
      <c r="U1715" s="111"/>
      <c r="V1715" s="111"/>
      <c r="W1715" s="111"/>
      <c r="X1715" s="111"/>
      <c r="Y1715" s="111"/>
      <c r="Z1715" s="111"/>
      <c r="AA1715" s="111"/>
      <c r="AB1715" s="111"/>
      <c r="AC1715" s="111"/>
      <c r="AD1715" s="111"/>
      <c r="AE1715" s="8"/>
      <c r="AG1715" s="269">
        <f t="shared" si="709"/>
        <v>1</v>
      </c>
      <c r="AH1715" s="298">
        <f t="shared" si="710"/>
        <v>0</v>
      </c>
      <c r="AI1715" s="299">
        <f t="shared" si="711"/>
        <v>0</v>
      </c>
      <c r="AJ1715" s="300">
        <f t="shared" si="712"/>
        <v>0</v>
      </c>
      <c r="AK1715" s="301">
        <f t="shared" si="713"/>
        <v>0</v>
      </c>
      <c r="AL1715" s="298">
        <f t="shared" si="714"/>
        <v>0</v>
      </c>
      <c r="AM1715" s="299">
        <f t="shared" si="715"/>
        <v>0</v>
      </c>
      <c r="AN1715" s="300">
        <f t="shared" si="716"/>
        <v>0</v>
      </c>
      <c r="AO1715" s="301">
        <f t="shared" si="717"/>
        <v>0</v>
      </c>
      <c r="AP1715" s="298">
        <f t="shared" si="718"/>
        <v>0</v>
      </c>
      <c r="AQ1715" s="299">
        <f t="shared" si="719"/>
        <v>0</v>
      </c>
      <c r="AR1715" s="300">
        <f t="shared" si="720"/>
        <v>0</v>
      </c>
      <c r="AS1715" s="301">
        <f t="shared" si="721"/>
        <v>0</v>
      </c>
      <c r="AT1715" s="298">
        <f t="shared" si="722"/>
        <v>0</v>
      </c>
      <c r="AU1715" s="299">
        <f t="shared" si="723"/>
        <v>0</v>
      </c>
      <c r="AV1715" s="300">
        <f t="shared" si="724"/>
        <v>0</v>
      </c>
      <c r="AW1715" s="301">
        <f t="shared" si="725"/>
        <v>0</v>
      </c>
      <c r="AX1715" s="371">
        <f t="shared" si="726"/>
        <v>0</v>
      </c>
      <c r="AY1715" s="303">
        <f t="shared" si="727"/>
        <v>0</v>
      </c>
      <c r="AZ1715" s="304" t="str">
        <f>IF(AY1715=0,"",
IF(SUM($AY$1697:AY1715)=1,BA1715,
IF($AY$1817&gt;SUM($AY$1697:AY1715),_xlfn.CONCAT(", ",BA1715),
IF($AY$1817=SUM($AY$1697:AY1715),_xlfn.CONCAT(" y ",BA1715)))))</f>
        <v/>
      </c>
      <c r="BA1715" s="231" t="s">
        <v>6230</v>
      </c>
      <c r="BB1715" s="290">
        <f t="shared" si="728"/>
        <v>1</v>
      </c>
      <c r="BC1715" s="291" t="str">
        <f>IF(BB1715=0,"",
IF(SUM($BB$1697:BB1715)=1,BD1715,
IF($BB$1817&gt;SUM($BB$1697:BB1715),_xlfn.CONCAT(", ",BD1715),
IF($BB$1817=SUM($BB$1697:BB1715),_xlfn.CONCAT(" y ",BD1715)))))</f>
        <v>, 19</v>
      </c>
      <c r="BD1715" s="222" t="s">
        <v>6230</v>
      </c>
      <c r="BE1715" s="378">
        <f t="shared" si="729"/>
        <v>0</v>
      </c>
      <c r="BF1715" s="379">
        <f t="shared" si="730"/>
        <v>0</v>
      </c>
      <c r="BG1715" s="380">
        <f t="shared" si="731"/>
        <v>0</v>
      </c>
      <c r="BH1715" s="483">
        <f t="shared" si="732"/>
        <v>0</v>
      </c>
      <c r="BI1715" s="484">
        <f t="shared" si="733"/>
        <v>0</v>
      </c>
      <c r="BJ1715" s="485">
        <f t="shared" si="734"/>
        <v>0</v>
      </c>
      <c r="BK1715" s="486">
        <f t="shared" si="735"/>
        <v>0</v>
      </c>
      <c r="BL1715" s="483">
        <f t="shared" si="736"/>
        <v>0</v>
      </c>
      <c r="BM1715" s="484">
        <f t="shared" si="737"/>
        <v>0</v>
      </c>
      <c r="BN1715" s="485">
        <f t="shared" si="738"/>
        <v>0</v>
      </c>
      <c r="BO1715" s="486">
        <f t="shared" si="739"/>
        <v>0</v>
      </c>
      <c r="BP1715" s="483">
        <f t="shared" si="740"/>
        <v>0</v>
      </c>
      <c r="BQ1715" s="484">
        <f t="shared" si="741"/>
        <v>0</v>
      </c>
      <c r="BR1715" s="485">
        <f t="shared" si="742"/>
        <v>0</v>
      </c>
      <c r="BS1715" s="486">
        <f t="shared" si="743"/>
        <v>0</v>
      </c>
    </row>
    <row r="1716" spans="1:71" ht="15" customHeight="1">
      <c r="A1716" s="6"/>
      <c r="B1716" s="5"/>
      <c r="C1716" s="85" t="s">
        <v>107</v>
      </c>
      <c r="D1716" s="732" t="str">
        <f>IF(CNGE_2024_M1_Secc1_Sub1!$D61="","",CNGE_2024_M1_Secc1_Sub1!$D61)</f>
        <v>COMISION DE ARBITRAJE MEDICO</v>
      </c>
      <c r="E1716" s="733"/>
      <c r="F1716" s="733"/>
      <c r="G1716" s="733"/>
      <c r="H1716" s="733"/>
      <c r="I1716" s="733"/>
      <c r="J1716" s="733"/>
      <c r="K1716" s="733"/>
      <c r="L1716" s="733"/>
      <c r="M1716" s="733"/>
      <c r="N1716" s="733"/>
      <c r="O1716" s="733"/>
      <c r="P1716" s="733"/>
      <c r="Q1716" s="733"/>
      <c r="R1716" s="734"/>
      <c r="S1716" s="111"/>
      <c r="T1716" s="111"/>
      <c r="U1716" s="111"/>
      <c r="V1716" s="111"/>
      <c r="W1716" s="111"/>
      <c r="X1716" s="111"/>
      <c r="Y1716" s="111"/>
      <c r="Z1716" s="111"/>
      <c r="AA1716" s="111"/>
      <c r="AB1716" s="111"/>
      <c r="AC1716" s="111"/>
      <c r="AD1716" s="111"/>
      <c r="AE1716" s="8"/>
      <c r="AG1716" s="269">
        <f t="shared" si="709"/>
        <v>1</v>
      </c>
      <c r="AH1716" s="298">
        <f t="shared" si="710"/>
        <v>0</v>
      </c>
      <c r="AI1716" s="299">
        <f t="shared" si="711"/>
        <v>0</v>
      </c>
      <c r="AJ1716" s="300">
        <f t="shared" si="712"/>
        <v>0</v>
      </c>
      <c r="AK1716" s="301">
        <f t="shared" si="713"/>
        <v>0</v>
      </c>
      <c r="AL1716" s="298">
        <f t="shared" si="714"/>
        <v>0</v>
      </c>
      <c r="AM1716" s="299">
        <f t="shared" si="715"/>
        <v>0</v>
      </c>
      <c r="AN1716" s="300">
        <f t="shared" si="716"/>
        <v>0</v>
      </c>
      <c r="AO1716" s="301">
        <f t="shared" si="717"/>
        <v>0</v>
      </c>
      <c r="AP1716" s="298">
        <f t="shared" si="718"/>
        <v>0</v>
      </c>
      <c r="AQ1716" s="299">
        <f t="shared" si="719"/>
        <v>0</v>
      </c>
      <c r="AR1716" s="300">
        <f t="shared" si="720"/>
        <v>0</v>
      </c>
      <c r="AS1716" s="301">
        <f t="shared" si="721"/>
        <v>0</v>
      </c>
      <c r="AT1716" s="298">
        <f t="shared" si="722"/>
        <v>0</v>
      </c>
      <c r="AU1716" s="299">
        <f t="shared" si="723"/>
        <v>0</v>
      </c>
      <c r="AV1716" s="300">
        <f t="shared" si="724"/>
        <v>0</v>
      </c>
      <c r="AW1716" s="301">
        <f t="shared" si="725"/>
        <v>0</v>
      </c>
      <c r="AX1716" s="371">
        <f t="shared" si="726"/>
        <v>0</v>
      </c>
      <c r="AY1716" s="303">
        <f t="shared" si="727"/>
        <v>0</v>
      </c>
      <c r="AZ1716" s="304" t="str">
        <f>IF(AY1716=0,"",
IF(SUM($AY$1697:AY1716)=1,BA1716,
IF($AY$1817&gt;SUM($AY$1697:AY1716),_xlfn.CONCAT(", ",BA1716),
IF($AY$1817=SUM($AY$1697:AY1716),_xlfn.CONCAT(" y ",BA1716)))))</f>
        <v/>
      </c>
      <c r="BA1716" s="231" t="s">
        <v>6231</v>
      </c>
      <c r="BB1716" s="290">
        <f t="shared" si="728"/>
        <v>1</v>
      </c>
      <c r="BC1716" s="291" t="str">
        <f>IF(BB1716=0,"",
IF(SUM($BB$1697:BB1716)=1,BD1716,
IF($BB$1817&gt;SUM($BB$1697:BB1716),_xlfn.CONCAT(", ",BD1716),
IF($BB$1817=SUM($BB$1697:BB1716),_xlfn.CONCAT(" y ",BD1716)))))</f>
        <v>, 20</v>
      </c>
      <c r="BD1716" s="222" t="s">
        <v>6231</v>
      </c>
      <c r="BE1716" s="378">
        <f t="shared" si="729"/>
        <v>0</v>
      </c>
      <c r="BF1716" s="379">
        <f t="shared" si="730"/>
        <v>0</v>
      </c>
      <c r="BG1716" s="380">
        <f t="shared" si="731"/>
        <v>0</v>
      </c>
      <c r="BH1716" s="483">
        <f t="shared" si="732"/>
        <v>0</v>
      </c>
      <c r="BI1716" s="484">
        <f t="shared" si="733"/>
        <v>0</v>
      </c>
      <c r="BJ1716" s="485">
        <f t="shared" si="734"/>
        <v>0</v>
      </c>
      <c r="BK1716" s="486">
        <f t="shared" si="735"/>
        <v>0</v>
      </c>
      <c r="BL1716" s="483">
        <f t="shared" si="736"/>
        <v>0</v>
      </c>
      <c r="BM1716" s="484">
        <f t="shared" si="737"/>
        <v>0</v>
      </c>
      <c r="BN1716" s="485">
        <f t="shared" si="738"/>
        <v>0</v>
      </c>
      <c r="BO1716" s="486">
        <f t="shared" si="739"/>
        <v>0</v>
      </c>
      <c r="BP1716" s="483">
        <f t="shared" si="740"/>
        <v>0</v>
      </c>
      <c r="BQ1716" s="484">
        <f t="shared" si="741"/>
        <v>0</v>
      </c>
      <c r="BR1716" s="485">
        <f t="shared" si="742"/>
        <v>0</v>
      </c>
      <c r="BS1716" s="486">
        <f t="shared" si="743"/>
        <v>0</v>
      </c>
    </row>
    <row r="1717" spans="1:71" ht="15" customHeight="1">
      <c r="A1717" s="6"/>
      <c r="B1717" s="5"/>
      <c r="C1717" s="85" t="s">
        <v>108</v>
      </c>
      <c r="D1717" s="732" t="str">
        <f>IF(CNGE_2024_M1_Secc1_Sub1!$D62="","",CNGE_2024_M1_Secc1_Sub1!$D62)</f>
        <v>ACADEMIA VERACRUZANA DE LAS LENGUAS INDIGENAS</v>
      </c>
      <c r="E1717" s="733"/>
      <c r="F1717" s="733"/>
      <c r="G1717" s="733"/>
      <c r="H1717" s="733"/>
      <c r="I1717" s="733"/>
      <c r="J1717" s="733"/>
      <c r="K1717" s="733"/>
      <c r="L1717" s="733"/>
      <c r="M1717" s="733"/>
      <c r="N1717" s="733"/>
      <c r="O1717" s="733"/>
      <c r="P1717" s="733"/>
      <c r="Q1717" s="733"/>
      <c r="R1717" s="734"/>
      <c r="S1717" s="111"/>
      <c r="T1717" s="111"/>
      <c r="U1717" s="111"/>
      <c r="V1717" s="111"/>
      <c r="W1717" s="111"/>
      <c r="X1717" s="111"/>
      <c r="Y1717" s="111"/>
      <c r="Z1717" s="111"/>
      <c r="AA1717" s="111"/>
      <c r="AB1717" s="111"/>
      <c r="AC1717" s="111"/>
      <c r="AD1717" s="111"/>
      <c r="AE1717" s="8"/>
      <c r="AG1717" s="269">
        <f t="shared" si="709"/>
        <v>1</v>
      </c>
      <c r="AH1717" s="298">
        <f t="shared" si="710"/>
        <v>0</v>
      </c>
      <c r="AI1717" s="299">
        <f t="shared" si="711"/>
        <v>0</v>
      </c>
      <c r="AJ1717" s="300">
        <f t="shared" si="712"/>
        <v>0</v>
      </c>
      <c r="AK1717" s="301">
        <f t="shared" si="713"/>
        <v>0</v>
      </c>
      <c r="AL1717" s="298">
        <f t="shared" si="714"/>
        <v>0</v>
      </c>
      <c r="AM1717" s="299">
        <f t="shared" si="715"/>
        <v>0</v>
      </c>
      <c r="AN1717" s="300">
        <f t="shared" si="716"/>
        <v>0</v>
      </c>
      <c r="AO1717" s="301">
        <f t="shared" si="717"/>
        <v>0</v>
      </c>
      <c r="AP1717" s="298">
        <f t="shared" si="718"/>
        <v>0</v>
      </c>
      <c r="AQ1717" s="299">
        <f t="shared" si="719"/>
        <v>0</v>
      </c>
      <c r="AR1717" s="300">
        <f t="shared" si="720"/>
        <v>0</v>
      </c>
      <c r="AS1717" s="301">
        <f t="shared" si="721"/>
        <v>0</v>
      </c>
      <c r="AT1717" s="298">
        <f t="shared" si="722"/>
        <v>0</v>
      </c>
      <c r="AU1717" s="299">
        <f t="shared" si="723"/>
        <v>0</v>
      </c>
      <c r="AV1717" s="300">
        <f t="shared" si="724"/>
        <v>0</v>
      </c>
      <c r="AW1717" s="301">
        <f t="shared" si="725"/>
        <v>0</v>
      </c>
      <c r="AX1717" s="371">
        <f t="shared" si="726"/>
        <v>0</v>
      </c>
      <c r="AY1717" s="303">
        <f t="shared" si="727"/>
        <v>0</v>
      </c>
      <c r="AZ1717" s="304" t="str">
        <f>IF(AY1717=0,"",
IF(SUM($AY$1697:AY1717)=1,BA1717,
IF($AY$1817&gt;SUM($AY$1697:AY1717),_xlfn.CONCAT(", ",BA1717),
IF($AY$1817=SUM($AY$1697:AY1717),_xlfn.CONCAT(" y ",BA1717)))))</f>
        <v/>
      </c>
      <c r="BA1717" s="231" t="s">
        <v>6232</v>
      </c>
      <c r="BB1717" s="290">
        <f t="shared" si="728"/>
        <v>1</v>
      </c>
      <c r="BC1717" s="291" t="str">
        <f>IF(BB1717=0,"",
IF(SUM($BB$1697:BB1717)=1,BD1717,
IF($BB$1817&gt;SUM($BB$1697:BB1717),_xlfn.CONCAT(", ",BD1717),
IF($BB$1817=SUM($BB$1697:BB1717),_xlfn.CONCAT(" y ",BD1717)))))</f>
        <v>, 21</v>
      </c>
      <c r="BD1717" s="222" t="s">
        <v>6232</v>
      </c>
      <c r="BE1717" s="378">
        <f t="shared" si="729"/>
        <v>0</v>
      </c>
      <c r="BF1717" s="379">
        <f t="shared" si="730"/>
        <v>0</v>
      </c>
      <c r="BG1717" s="380">
        <f t="shared" si="731"/>
        <v>0</v>
      </c>
      <c r="BH1717" s="483">
        <f t="shared" si="732"/>
        <v>0</v>
      </c>
      <c r="BI1717" s="484">
        <f t="shared" si="733"/>
        <v>0</v>
      </c>
      <c r="BJ1717" s="485">
        <f t="shared" si="734"/>
        <v>0</v>
      </c>
      <c r="BK1717" s="486">
        <f t="shared" si="735"/>
        <v>0</v>
      </c>
      <c r="BL1717" s="483">
        <f t="shared" si="736"/>
        <v>0</v>
      </c>
      <c r="BM1717" s="484">
        <f t="shared" si="737"/>
        <v>0</v>
      </c>
      <c r="BN1717" s="485">
        <f t="shared" si="738"/>
        <v>0</v>
      </c>
      <c r="BO1717" s="486">
        <f t="shared" si="739"/>
        <v>0</v>
      </c>
      <c r="BP1717" s="483">
        <f t="shared" si="740"/>
        <v>0</v>
      </c>
      <c r="BQ1717" s="484">
        <f t="shared" si="741"/>
        <v>0</v>
      </c>
      <c r="BR1717" s="485">
        <f t="shared" si="742"/>
        <v>0</v>
      </c>
      <c r="BS1717" s="486">
        <f t="shared" si="743"/>
        <v>0</v>
      </c>
    </row>
    <row r="1718" spans="1:71" ht="15" customHeight="1">
      <c r="A1718" s="6"/>
      <c r="B1718" s="5"/>
      <c r="C1718" s="85" t="s">
        <v>109</v>
      </c>
      <c r="D1718" s="732" t="str">
        <f>IF(CNGE_2024_M1_Secc1_Sub1!$D63="","",CNGE_2024_M1_Secc1_Sub1!$D63)</f>
        <v>INSTITUTO VERACRUZANO DEL DEPORTE</v>
      </c>
      <c r="E1718" s="733"/>
      <c r="F1718" s="733"/>
      <c r="G1718" s="733"/>
      <c r="H1718" s="733"/>
      <c r="I1718" s="733"/>
      <c r="J1718" s="733"/>
      <c r="K1718" s="733"/>
      <c r="L1718" s="733"/>
      <c r="M1718" s="733"/>
      <c r="N1718" s="733"/>
      <c r="O1718" s="733"/>
      <c r="P1718" s="733"/>
      <c r="Q1718" s="733"/>
      <c r="R1718" s="734"/>
      <c r="S1718" s="111"/>
      <c r="T1718" s="111"/>
      <c r="U1718" s="111"/>
      <c r="V1718" s="111"/>
      <c r="W1718" s="111"/>
      <c r="X1718" s="111"/>
      <c r="Y1718" s="111"/>
      <c r="Z1718" s="111"/>
      <c r="AA1718" s="111"/>
      <c r="AB1718" s="111"/>
      <c r="AC1718" s="111"/>
      <c r="AD1718" s="111"/>
      <c r="AE1718" s="8"/>
      <c r="AG1718" s="269">
        <f t="shared" si="709"/>
        <v>1</v>
      </c>
      <c r="AH1718" s="298">
        <f t="shared" si="710"/>
        <v>0</v>
      </c>
      <c r="AI1718" s="299">
        <f t="shared" si="711"/>
        <v>0</v>
      </c>
      <c r="AJ1718" s="300">
        <f t="shared" si="712"/>
        <v>0</v>
      </c>
      <c r="AK1718" s="301">
        <f t="shared" si="713"/>
        <v>0</v>
      </c>
      <c r="AL1718" s="298">
        <f t="shared" si="714"/>
        <v>0</v>
      </c>
      <c r="AM1718" s="299">
        <f t="shared" si="715"/>
        <v>0</v>
      </c>
      <c r="AN1718" s="300">
        <f t="shared" si="716"/>
        <v>0</v>
      </c>
      <c r="AO1718" s="301">
        <f t="shared" si="717"/>
        <v>0</v>
      </c>
      <c r="AP1718" s="298">
        <f t="shared" si="718"/>
        <v>0</v>
      </c>
      <c r="AQ1718" s="299">
        <f t="shared" si="719"/>
        <v>0</v>
      </c>
      <c r="AR1718" s="300">
        <f t="shared" si="720"/>
        <v>0</v>
      </c>
      <c r="AS1718" s="301">
        <f t="shared" si="721"/>
        <v>0</v>
      </c>
      <c r="AT1718" s="298">
        <f t="shared" si="722"/>
        <v>0</v>
      </c>
      <c r="AU1718" s="299">
        <f t="shared" si="723"/>
        <v>0</v>
      </c>
      <c r="AV1718" s="300">
        <f t="shared" si="724"/>
        <v>0</v>
      </c>
      <c r="AW1718" s="301">
        <f t="shared" si="725"/>
        <v>0</v>
      </c>
      <c r="AX1718" s="371">
        <f t="shared" si="726"/>
        <v>0</v>
      </c>
      <c r="AY1718" s="303">
        <f t="shared" si="727"/>
        <v>0</v>
      </c>
      <c r="AZ1718" s="304" t="str">
        <f>IF(AY1718=0,"",
IF(SUM($AY$1697:AY1718)=1,BA1718,
IF($AY$1817&gt;SUM($AY$1697:AY1718),_xlfn.CONCAT(", ",BA1718),
IF($AY$1817=SUM($AY$1697:AY1718),_xlfn.CONCAT(" y ",BA1718)))))</f>
        <v/>
      </c>
      <c r="BA1718" s="231" t="s">
        <v>6233</v>
      </c>
      <c r="BB1718" s="290">
        <f t="shared" si="728"/>
        <v>1</v>
      </c>
      <c r="BC1718" s="291" t="str">
        <f>IF(BB1718=0,"",
IF(SUM($BB$1697:BB1718)=1,BD1718,
IF($BB$1817&gt;SUM($BB$1697:BB1718),_xlfn.CONCAT(", ",BD1718),
IF($BB$1817=SUM($BB$1697:BB1718),_xlfn.CONCAT(" y ",BD1718)))))</f>
        <v>, 22</v>
      </c>
      <c r="BD1718" s="222" t="s">
        <v>6233</v>
      </c>
      <c r="BE1718" s="378">
        <f t="shared" si="729"/>
        <v>0</v>
      </c>
      <c r="BF1718" s="379">
        <f t="shared" si="730"/>
        <v>0</v>
      </c>
      <c r="BG1718" s="380">
        <f t="shared" si="731"/>
        <v>0</v>
      </c>
      <c r="BH1718" s="483">
        <f t="shared" si="732"/>
        <v>0</v>
      </c>
      <c r="BI1718" s="484">
        <f t="shared" si="733"/>
        <v>0</v>
      </c>
      <c r="BJ1718" s="485">
        <f t="shared" si="734"/>
        <v>0</v>
      </c>
      <c r="BK1718" s="486">
        <f t="shared" si="735"/>
        <v>0</v>
      </c>
      <c r="BL1718" s="483">
        <f t="shared" si="736"/>
        <v>0</v>
      </c>
      <c r="BM1718" s="484">
        <f t="shared" si="737"/>
        <v>0</v>
      </c>
      <c r="BN1718" s="485">
        <f t="shared" si="738"/>
        <v>0</v>
      </c>
      <c r="BO1718" s="486">
        <f t="shared" si="739"/>
        <v>0</v>
      </c>
      <c r="BP1718" s="483">
        <f t="shared" si="740"/>
        <v>0</v>
      </c>
      <c r="BQ1718" s="484">
        <f t="shared" si="741"/>
        <v>0</v>
      </c>
      <c r="BR1718" s="485">
        <f t="shared" si="742"/>
        <v>0</v>
      </c>
      <c r="BS1718" s="486">
        <f t="shared" si="743"/>
        <v>0</v>
      </c>
    </row>
    <row r="1719" spans="1:71" ht="15" customHeight="1">
      <c r="A1719" s="6"/>
      <c r="B1719" s="5"/>
      <c r="C1719" s="85" t="s">
        <v>110</v>
      </c>
      <c r="D1719" s="732" t="str">
        <f>IF(CNGE_2024_M1_Secc1_Sub1!$D64="","",CNGE_2024_M1_Secc1_Sub1!$D64)</f>
        <v>INSTITUTO DE ESPACIOS EDUCATIVOS DEL ESTADO DE VERACRUZ</v>
      </c>
      <c r="E1719" s="733"/>
      <c r="F1719" s="733"/>
      <c r="G1719" s="733"/>
      <c r="H1719" s="733"/>
      <c r="I1719" s="733"/>
      <c r="J1719" s="733"/>
      <c r="K1719" s="733"/>
      <c r="L1719" s="733"/>
      <c r="M1719" s="733"/>
      <c r="N1719" s="733"/>
      <c r="O1719" s="733"/>
      <c r="P1719" s="733"/>
      <c r="Q1719" s="733"/>
      <c r="R1719" s="734"/>
      <c r="S1719" s="111"/>
      <c r="T1719" s="111"/>
      <c r="U1719" s="111"/>
      <c r="V1719" s="111"/>
      <c r="W1719" s="111"/>
      <c r="X1719" s="111"/>
      <c r="Y1719" s="111"/>
      <c r="Z1719" s="111"/>
      <c r="AA1719" s="111"/>
      <c r="AB1719" s="111"/>
      <c r="AC1719" s="111"/>
      <c r="AD1719" s="111"/>
      <c r="AE1719" s="8"/>
      <c r="AG1719" s="269">
        <f t="shared" si="709"/>
        <v>1</v>
      </c>
      <c r="AH1719" s="298">
        <f t="shared" si="710"/>
        <v>0</v>
      </c>
      <c r="AI1719" s="299">
        <f t="shared" si="711"/>
        <v>0</v>
      </c>
      <c r="AJ1719" s="300">
        <f t="shared" si="712"/>
        <v>0</v>
      </c>
      <c r="AK1719" s="301">
        <f t="shared" si="713"/>
        <v>0</v>
      </c>
      <c r="AL1719" s="298">
        <f t="shared" si="714"/>
        <v>0</v>
      </c>
      <c r="AM1719" s="299">
        <f t="shared" si="715"/>
        <v>0</v>
      </c>
      <c r="AN1719" s="300">
        <f t="shared" si="716"/>
        <v>0</v>
      </c>
      <c r="AO1719" s="301">
        <f t="shared" si="717"/>
        <v>0</v>
      </c>
      <c r="AP1719" s="298">
        <f t="shared" si="718"/>
        <v>0</v>
      </c>
      <c r="AQ1719" s="299">
        <f t="shared" si="719"/>
        <v>0</v>
      </c>
      <c r="AR1719" s="300">
        <f t="shared" si="720"/>
        <v>0</v>
      </c>
      <c r="AS1719" s="301">
        <f t="shared" si="721"/>
        <v>0</v>
      </c>
      <c r="AT1719" s="298">
        <f t="shared" si="722"/>
        <v>0</v>
      </c>
      <c r="AU1719" s="299">
        <f t="shared" si="723"/>
        <v>0</v>
      </c>
      <c r="AV1719" s="300">
        <f t="shared" si="724"/>
        <v>0</v>
      </c>
      <c r="AW1719" s="301">
        <f t="shared" si="725"/>
        <v>0</v>
      </c>
      <c r="AX1719" s="371">
        <f t="shared" si="726"/>
        <v>0</v>
      </c>
      <c r="AY1719" s="303">
        <f t="shared" si="727"/>
        <v>0</v>
      </c>
      <c r="AZ1719" s="304" t="str">
        <f>IF(AY1719=0,"",
IF(SUM($AY$1697:AY1719)=1,BA1719,
IF($AY$1817&gt;SUM($AY$1697:AY1719),_xlfn.CONCAT(", ",BA1719),
IF($AY$1817=SUM($AY$1697:AY1719),_xlfn.CONCAT(" y ",BA1719)))))</f>
        <v/>
      </c>
      <c r="BA1719" s="231" t="s">
        <v>6234</v>
      </c>
      <c r="BB1719" s="290">
        <f t="shared" si="728"/>
        <v>1</v>
      </c>
      <c r="BC1719" s="291" t="str">
        <f>IF(BB1719=0,"",
IF(SUM($BB$1697:BB1719)=1,BD1719,
IF($BB$1817&gt;SUM($BB$1697:BB1719),_xlfn.CONCAT(", ",BD1719),
IF($BB$1817=SUM($BB$1697:BB1719),_xlfn.CONCAT(" y ",BD1719)))))</f>
        <v>, 23</v>
      </c>
      <c r="BD1719" s="222" t="s">
        <v>6234</v>
      </c>
      <c r="BE1719" s="378">
        <f t="shared" si="729"/>
        <v>0</v>
      </c>
      <c r="BF1719" s="379">
        <f t="shared" si="730"/>
        <v>0</v>
      </c>
      <c r="BG1719" s="380">
        <f t="shared" si="731"/>
        <v>0</v>
      </c>
      <c r="BH1719" s="483">
        <f t="shared" si="732"/>
        <v>0</v>
      </c>
      <c r="BI1719" s="484">
        <f t="shared" si="733"/>
        <v>0</v>
      </c>
      <c r="BJ1719" s="485">
        <f t="shared" si="734"/>
        <v>0</v>
      </c>
      <c r="BK1719" s="486">
        <f t="shared" si="735"/>
        <v>0</v>
      </c>
      <c r="BL1719" s="483">
        <f t="shared" si="736"/>
        <v>0</v>
      </c>
      <c r="BM1719" s="484">
        <f t="shared" si="737"/>
        <v>0</v>
      </c>
      <c r="BN1719" s="485">
        <f t="shared" si="738"/>
        <v>0</v>
      </c>
      <c r="BO1719" s="486">
        <f t="shared" si="739"/>
        <v>0</v>
      </c>
      <c r="BP1719" s="483">
        <f t="shared" si="740"/>
        <v>0</v>
      </c>
      <c r="BQ1719" s="484">
        <f t="shared" si="741"/>
        <v>0</v>
      </c>
      <c r="BR1719" s="485">
        <f t="shared" si="742"/>
        <v>0</v>
      </c>
      <c r="BS1719" s="486">
        <f t="shared" si="743"/>
        <v>0</v>
      </c>
    </row>
    <row r="1720" spans="1:71" ht="15" customHeight="1">
      <c r="A1720" s="6"/>
      <c r="B1720" s="5"/>
      <c r="C1720" s="85" t="s">
        <v>111</v>
      </c>
      <c r="D1720" s="732" t="str">
        <f>IF(CNGE_2024_M1_Secc1_Sub1!$D65="","",CNGE_2024_M1_Secc1_Sub1!$D65)</f>
        <v>COLEGIO DE BACHILLERES DEL ESTADO DE VERACRUZ</v>
      </c>
      <c r="E1720" s="733"/>
      <c r="F1720" s="733"/>
      <c r="G1720" s="733"/>
      <c r="H1720" s="733"/>
      <c r="I1720" s="733"/>
      <c r="J1720" s="733"/>
      <c r="K1720" s="733"/>
      <c r="L1720" s="733"/>
      <c r="M1720" s="733"/>
      <c r="N1720" s="733"/>
      <c r="O1720" s="733"/>
      <c r="P1720" s="733"/>
      <c r="Q1720" s="733"/>
      <c r="R1720" s="734"/>
      <c r="S1720" s="111"/>
      <c r="T1720" s="111"/>
      <c r="U1720" s="111"/>
      <c r="V1720" s="111"/>
      <c r="W1720" s="111"/>
      <c r="X1720" s="111"/>
      <c r="Y1720" s="111"/>
      <c r="Z1720" s="111"/>
      <c r="AA1720" s="111"/>
      <c r="AB1720" s="111"/>
      <c r="AC1720" s="111"/>
      <c r="AD1720" s="111"/>
      <c r="AE1720" s="8"/>
      <c r="AG1720" s="269">
        <f t="shared" si="709"/>
        <v>1</v>
      </c>
      <c r="AH1720" s="298">
        <f t="shared" si="710"/>
        <v>0</v>
      </c>
      <c r="AI1720" s="299">
        <f t="shared" si="711"/>
        <v>0</v>
      </c>
      <c r="AJ1720" s="300">
        <f t="shared" si="712"/>
        <v>0</v>
      </c>
      <c r="AK1720" s="301">
        <f t="shared" si="713"/>
        <v>0</v>
      </c>
      <c r="AL1720" s="298">
        <f t="shared" si="714"/>
        <v>0</v>
      </c>
      <c r="AM1720" s="299">
        <f t="shared" si="715"/>
        <v>0</v>
      </c>
      <c r="AN1720" s="300">
        <f t="shared" si="716"/>
        <v>0</v>
      </c>
      <c r="AO1720" s="301">
        <f t="shared" si="717"/>
        <v>0</v>
      </c>
      <c r="AP1720" s="298">
        <f t="shared" si="718"/>
        <v>0</v>
      </c>
      <c r="AQ1720" s="299">
        <f t="shared" si="719"/>
        <v>0</v>
      </c>
      <c r="AR1720" s="300">
        <f t="shared" si="720"/>
        <v>0</v>
      </c>
      <c r="AS1720" s="301">
        <f t="shared" si="721"/>
        <v>0</v>
      </c>
      <c r="AT1720" s="298">
        <f t="shared" si="722"/>
        <v>0</v>
      </c>
      <c r="AU1720" s="299">
        <f t="shared" si="723"/>
        <v>0</v>
      </c>
      <c r="AV1720" s="300">
        <f t="shared" si="724"/>
        <v>0</v>
      </c>
      <c r="AW1720" s="301">
        <f t="shared" si="725"/>
        <v>0</v>
      </c>
      <c r="AX1720" s="371">
        <f t="shared" si="726"/>
        <v>0</v>
      </c>
      <c r="AY1720" s="303">
        <f t="shared" si="727"/>
        <v>0</v>
      </c>
      <c r="AZ1720" s="304" t="str">
        <f>IF(AY1720=0,"",
IF(SUM($AY$1697:AY1720)=1,BA1720,
IF($AY$1817&gt;SUM($AY$1697:AY1720),_xlfn.CONCAT(", ",BA1720),
IF($AY$1817=SUM($AY$1697:AY1720),_xlfn.CONCAT(" y ",BA1720)))))</f>
        <v/>
      </c>
      <c r="BA1720" s="231" t="s">
        <v>6235</v>
      </c>
      <c r="BB1720" s="290">
        <f t="shared" si="728"/>
        <v>1</v>
      </c>
      <c r="BC1720" s="291" t="str">
        <f>IF(BB1720=0,"",
IF(SUM($BB$1697:BB1720)=1,BD1720,
IF($BB$1817&gt;SUM($BB$1697:BB1720),_xlfn.CONCAT(", ",BD1720),
IF($BB$1817=SUM($BB$1697:BB1720),_xlfn.CONCAT(" y ",BD1720)))))</f>
        <v>, 24</v>
      </c>
      <c r="BD1720" s="222" t="s">
        <v>6235</v>
      </c>
      <c r="BE1720" s="378">
        <f t="shared" si="729"/>
        <v>0</v>
      </c>
      <c r="BF1720" s="379">
        <f t="shared" si="730"/>
        <v>0</v>
      </c>
      <c r="BG1720" s="380">
        <f t="shared" si="731"/>
        <v>0</v>
      </c>
      <c r="BH1720" s="483">
        <f t="shared" si="732"/>
        <v>0</v>
      </c>
      <c r="BI1720" s="484">
        <f t="shared" si="733"/>
        <v>0</v>
      </c>
      <c r="BJ1720" s="485">
        <f t="shared" si="734"/>
        <v>0</v>
      </c>
      <c r="BK1720" s="486">
        <f t="shared" si="735"/>
        <v>0</v>
      </c>
      <c r="BL1720" s="483">
        <f t="shared" si="736"/>
        <v>0</v>
      </c>
      <c r="BM1720" s="484">
        <f t="shared" si="737"/>
        <v>0</v>
      </c>
      <c r="BN1720" s="485">
        <f t="shared" si="738"/>
        <v>0</v>
      </c>
      <c r="BO1720" s="486">
        <f t="shared" si="739"/>
        <v>0</v>
      </c>
      <c r="BP1720" s="483">
        <f t="shared" si="740"/>
        <v>0</v>
      </c>
      <c r="BQ1720" s="484">
        <f t="shared" si="741"/>
        <v>0</v>
      </c>
      <c r="BR1720" s="485">
        <f t="shared" si="742"/>
        <v>0</v>
      </c>
      <c r="BS1720" s="486">
        <f t="shared" si="743"/>
        <v>0</v>
      </c>
    </row>
    <row r="1721" spans="1:71" ht="15" customHeight="1">
      <c r="A1721" s="6"/>
      <c r="B1721" s="5"/>
      <c r="C1721" s="85" t="s">
        <v>112</v>
      </c>
      <c r="D1721" s="732" t="str">
        <f>IF(CNGE_2024_M1_Secc1_Sub1!$D66="","",CNGE_2024_M1_Secc1_Sub1!$D66)</f>
        <v>INSTITUTO TECNOLOGICO SUPERIOR DE MISANTLA</v>
      </c>
      <c r="E1721" s="733"/>
      <c r="F1721" s="733"/>
      <c r="G1721" s="733"/>
      <c r="H1721" s="733"/>
      <c r="I1721" s="733"/>
      <c r="J1721" s="733"/>
      <c r="K1721" s="733"/>
      <c r="L1721" s="733"/>
      <c r="M1721" s="733"/>
      <c r="N1721" s="733"/>
      <c r="O1721" s="733"/>
      <c r="P1721" s="733"/>
      <c r="Q1721" s="733"/>
      <c r="R1721" s="734"/>
      <c r="S1721" s="111"/>
      <c r="T1721" s="111"/>
      <c r="U1721" s="111"/>
      <c r="V1721" s="111"/>
      <c r="W1721" s="111"/>
      <c r="X1721" s="111"/>
      <c r="Y1721" s="111"/>
      <c r="Z1721" s="111"/>
      <c r="AA1721" s="111"/>
      <c r="AB1721" s="111"/>
      <c r="AC1721" s="111"/>
      <c r="AD1721" s="111"/>
      <c r="AE1721" s="8"/>
      <c r="AG1721" s="269">
        <f t="shared" si="709"/>
        <v>1</v>
      </c>
      <c r="AH1721" s="298">
        <f t="shared" si="710"/>
        <v>0</v>
      </c>
      <c r="AI1721" s="299">
        <f t="shared" si="711"/>
        <v>0</v>
      </c>
      <c r="AJ1721" s="300">
        <f t="shared" si="712"/>
        <v>0</v>
      </c>
      <c r="AK1721" s="301">
        <f t="shared" si="713"/>
        <v>0</v>
      </c>
      <c r="AL1721" s="298">
        <f t="shared" si="714"/>
        <v>0</v>
      </c>
      <c r="AM1721" s="299">
        <f t="shared" si="715"/>
        <v>0</v>
      </c>
      <c r="AN1721" s="300">
        <f t="shared" si="716"/>
        <v>0</v>
      </c>
      <c r="AO1721" s="301">
        <f t="shared" si="717"/>
        <v>0</v>
      </c>
      <c r="AP1721" s="298">
        <f t="shared" si="718"/>
        <v>0</v>
      </c>
      <c r="AQ1721" s="299">
        <f t="shared" si="719"/>
        <v>0</v>
      </c>
      <c r="AR1721" s="300">
        <f t="shared" si="720"/>
        <v>0</v>
      </c>
      <c r="AS1721" s="301">
        <f t="shared" si="721"/>
        <v>0</v>
      </c>
      <c r="AT1721" s="298">
        <f t="shared" si="722"/>
        <v>0</v>
      </c>
      <c r="AU1721" s="299">
        <f t="shared" si="723"/>
        <v>0</v>
      </c>
      <c r="AV1721" s="300">
        <f t="shared" si="724"/>
        <v>0</v>
      </c>
      <c r="AW1721" s="301">
        <f t="shared" si="725"/>
        <v>0</v>
      </c>
      <c r="AX1721" s="371">
        <f t="shared" si="726"/>
        <v>0</v>
      </c>
      <c r="AY1721" s="303">
        <f t="shared" si="727"/>
        <v>0</v>
      </c>
      <c r="AZ1721" s="304" t="str">
        <f>IF(AY1721=0,"",
IF(SUM($AY$1697:AY1721)=1,BA1721,
IF($AY$1817&gt;SUM($AY$1697:AY1721),_xlfn.CONCAT(", ",BA1721),
IF($AY$1817=SUM($AY$1697:AY1721),_xlfn.CONCAT(" y ",BA1721)))))</f>
        <v/>
      </c>
      <c r="BA1721" s="231" t="s">
        <v>6236</v>
      </c>
      <c r="BB1721" s="290">
        <f t="shared" si="728"/>
        <v>1</v>
      </c>
      <c r="BC1721" s="291" t="str">
        <f>IF(BB1721=0,"",
IF(SUM($BB$1697:BB1721)=1,BD1721,
IF($BB$1817&gt;SUM($BB$1697:BB1721),_xlfn.CONCAT(", ",BD1721),
IF($BB$1817=SUM($BB$1697:BB1721),_xlfn.CONCAT(" y ",BD1721)))))</f>
        <v>, 25</v>
      </c>
      <c r="BD1721" s="222" t="s">
        <v>6236</v>
      </c>
      <c r="BE1721" s="378">
        <f t="shared" si="729"/>
        <v>0</v>
      </c>
      <c r="BF1721" s="379">
        <f t="shared" si="730"/>
        <v>0</v>
      </c>
      <c r="BG1721" s="380">
        <f t="shared" si="731"/>
        <v>0</v>
      </c>
      <c r="BH1721" s="483">
        <f t="shared" si="732"/>
        <v>0</v>
      </c>
      <c r="BI1721" s="484">
        <f t="shared" si="733"/>
        <v>0</v>
      </c>
      <c r="BJ1721" s="485">
        <f t="shared" si="734"/>
        <v>0</v>
      </c>
      <c r="BK1721" s="486">
        <f t="shared" si="735"/>
        <v>0</v>
      </c>
      <c r="BL1721" s="483">
        <f t="shared" si="736"/>
        <v>0</v>
      </c>
      <c r="BM1721" s="484">
        <f t="shared" si="737"/>
        <v>0</v>
      </c>
      <c r="BN1721" s="485">
        <f t="shared" si="738"/>
        <v>0</v>
      </c>
      <c r="BO1721" s="486">
        <f t="shared" si="739"/>
        <v>0</v>
      </c>
      <c r="BP1721" s="483">
        <f t="shared" si="740"/>
        <v>0</v>
      </c>
      <c r="BQ1721" s="484">
        <f t="shared" si="741"/>
        <v>0</v>
      </c>
      <c r="BR1721" s="485">
        <f t="shared" si="742"/>
        <v>0</v>
      </c>
      <c r="BS1721" s="486">
        <f t="shared" si="743"/>
        <v>0</v>
      </c>
    </row>
    <row r="1722" spans="1:71" ht="15" customHeight="1">
      <c r="A1722" s="6"/>
      <c r="B1722" s="5"/>
      <c r="C1722" s="85" t="s">
        <v>113</v>
      </c>
      <c r="D1722" s="732" t="str">
        <f>IF(CNGE_2024_M1_Secc1_Sub1!$D67="","",CNGE_2024_M1_Secc1_Sub1!$D67)</f>
        <v>INSTITUTO TECNOLOGICO SUPERIOR DE SAN ANDRES TUXTLA</v>
      </c>
      <c r="E1722" s="733"/>
      <c r="F1722" s="733"/>
      <c r="G1722" s="733"/>
      <c r="H1722" s="733"/>
      <c r="I1722" s="733"/>
      <c r="J1722" s="733"/>
      <c r="K1722" s="733"/>
      <c r="L1722" s="733"/>
      <c r="M1722" s="733"/>
      <c r="N1722" s="733"/>
      <c r="O1722" s="733"/>
      <c r="P1722" s="733"/>
      <c r="Q1722" s="733"/>
      <c r="R1722" s="734"/>
      <c r="S1722" s="111"/>
      <c r="T1722" s="111"/>
      <c r="U1722" s="111"/>
      <c r="V1722" s="111"/>
      <c r="W1722" s="111"/>
      <c r="X1722" s="111"/>
      <c r="Y1722" s="111"/>
      <c r="Z1722" s="111"/>
      <c r="AA1722" s="111"/>
      <c r="AB1722" s="111"/>
      <c r="AC1722" s="111"/>
      <c r="AD1722" s="111"/>
      <c r="AE1722" s="8"/>
      <c r="AG1722" s="269">
        <f t="shared" si="709"/>
        <v>1</v>
      </c>
      <c r="AH1722" s="298">
        <f t="shared" si="710"/>
        <v>0</v>
      </c>
      <c r="AI1722" s="299">
        <f t="shared" si="711"/>
        <v>0</v>
      </c>
      <c r="AJ1722" s="300">
        <f t="shared" si="712"/>
        <v>0</v>
      </c>
      <c r="AK1722" s="301">
        <f t="shared" si="713"/>
        <v>0</v>
      </c>
      <c r="AL1722" s="298">
        <f t="shared" si="714"/>
        <v>0</v>
      </c>
      <c r="AM1722" s="299">
        <f t="shared" si="715"/>
        <v>0</v>
      </c>
      <c r="AN1722" s="300">
        <f t="shared" si="716"/>
        <v>0</v>
      </c>
      <c r="AO1722" s="301">
        <f t="shared" si="717"/>
        <v>0</v>
      </c>
      <c r="AP1722" s="298">
        <f t="shared" si="718"/>
        <v>0</v>
      </c>
      <c r="AQ1722" s="299">
        <f t="shared" si="719"/>
        <v>0</v>
      </c>
      <c r="AR1722" s="300">
        <f t="shared" si="720"/>
        <v>0</v>
      </c>
      <c r="AS1722" s="301">
        <f t="shared" si="721"/>
        <v>0</v>
      </c>
      <c r="AT1722" s="298">
        <f t="shared" si="722"/>
        <v>0</v>
      </c>
      <c r="AU1722" s="299">
        <f t="shared" si="723"/>
        <v>0</v>
      </c>
      <c r="AV1722" s="300">
        <f t="shared" si="724"/>
        <v>0</v>
      </c>
      <c r="AW1722" s="301">
        <f t="shared" si="725"/>
        <v>0</v>
      </c>
      <c r="AX1722" s="371">
        <f t="shared" si="726"/>
        <v>0</v>
      </c>
      <c r="AY1722" s="303">
        <f t="shared" si="727"/>
        <v>0</v>
      </c>
      <c r="AZ1722" s="304" t="str">
        <f>IF(AY1722=0,"",
IF(SUM($AY$1697:AY1722)=1,BA1722,
IF($AY$1817&gt;SUM($AY$1697:AY1722),_xlfn.CONCAT(", ",BA1722),
IF($AY$1817=SUM($AY$1697:AY1722),_xlfn.CONCAT(" y ",BA1722)))))</f>
        <v/>
      </c>
      <c r="BA1722" s="231" t="s">
        <v>6237</v>
      </c>
      <c r="BB1722" s="290">
        <f t="shared" si="728"/>
        <v>1</v>
      </c>
      <c r="BC1722" s="291" t="str">
        <f>IF(BB1722=0,"",
IF(SUM($BB$1697:BB1722)=1,BD1722,
IF($BB$1817&gt;SUM($BB$1697:BB1722),_xlfn.CONCAT(", ",BD1722),
IF($BB$1817=SUM($BB$1697:BB1722),_xlfn.CONCAT(" y ",BD1722)))))</f>
        <v>, 26</v>
      </c>
      <c r="BD1722" s="222" t="s">
        <v>6237</v>
      </c>
      <c r="BE1722" s="378">
        <f t="shared" si="729"/>
        <v>0</v>
      </c>
      <c r="BF1722" s="379">
        <f t="shared" si="730"/>
        <v>0</v>
      </c>
      <c r="BG1722" s="380">
        <f t="shared" si="731"/>
        <v>0</v>
      </c>
      <c r="BH1722" s="483">
        <f t="shared" si="732"/>
        <v>0</v>
      </c>
      <c r="BI1722" s="484">
        <f t="shared" si="733"/>
        <v>0</v>
      </c>
      <c r="BJ1722" s="485">
        <f t="shared" si="734"/>
        <v>0</v>
      </c>
      <c r="BK1722" s="486">
        <f t="shared" si="735"/>
        <v>0</v>
      </c>
      <c r="BL1722" s="483">
        <f t="shared" si="736"/>
        <v>0</v>
      </c>
      <c r="BM1722" s="484">
        <f t="shared" si="737"/>
        <v>0</v>
      </c>
      <c r="BN1722" s="485">
        <f t="shared" si="738"/>
        <v>0</v>
      </c>
      <c r="BO1722" s="486">
        <f t="shared" si="739"/>
        <v>0</v>
      </c>
      <c r="BP1722" s="483">
        <f t="shared" si="740"/>
        <v>0</v>
      </c>
      <c r="BQ1722" s="484">
        <f t="shared" si="741"/>
        <v>0</v>
      </c>
      <c r="BR1722" s="485">
        <f t="shared" si="742"/>
        <v>0</v>
      </c>
      <c r="BS1722" s="486">
        <f t="shared" si="743"/>
        <v>0</v>
      </c>
    </row>
    <row r="1723" spans="1:71" ht="15" customHeight="1">
      <c r="A1723" s="6"/>
      <c r="B1723" s="5"/>
      <c r="C1723" s="85" t="s">
        <v>114</v>
      </c>
      <c r="D1723" s="732" t="str">
        <f>IF(CNGE_2024_M1_Secc1_Sub1!$D68="","",CNGE_2024_M1_Secc1_Sub1!$D68)</f>
        <v>INSTITUTO TECNOLOGICO SUPERIOR DE TANTOYUCA</v>
      </c>
      <c r="E1723" s="733"/>
      <c r="F1723" s="733"/>
      <c r="G1723" s="733"/>
      <c r="H1723" s="733"/>
      <c r="I1723" s="733"/>
      <c r="J1723" s="733"/>
      <c r="K1723" s="733"/>
      <c r="L1723" s="733"/>
      <c r="M1723" s="733"/>
      <c r="N1723" s="733"/>
      <c r="O1723" s="733"/>
      <c r="P1723" s="733"/>
      <c r="Q1723" s="733"/>
      <c r="R1723" s="734"/>
      <c r="S1723" s="111"/>
      <c r="T1723" s="111"/>
      <c r="U1723" s="111"/>
      <c r="V1723" s="111"/>
      <c r="W1723" s="111"/>
      <c r="X1723" s="111"/>
      <c r="Y1723" s="111"/>
      <c r="Z1723" s="111"/>
      <c r="AA1723" s="111"/>
      <c r="AB1723" s="111"/>
      <c r="AC1723" s="111"/>
      <c r="AD1723" s="111"/>
      <c r="AE1723" s="8"/>
      <c r="AG1723" s="269">
        <f t="shared" si="709"/>
        <v>1</v>
      </c>
      <c r="AH1723" s="298">
        <f t="shared" si="710"/>
        <v>0</v>
      </c>
      <c r="AI1723" s="299">
        <f t="shared" si="711"/>
        <v>0</v>
      </c>
      <c r="AJ1723" s="300">
        <f t="shared" si="712"/>
        <v>0</v>
      </c>
      <c r="AK1723" s="301">
        <f t="shared" si="713"/>
        <v>0</v>
      </c>
      <c r="AL1723" s="298">
        <f t="shared" si="714"/>
        <v>0</v>
      </c>
      <c r="AM1723" s="299">
        <f t="shared" si="715"/>
        <v>0</v>
      </c>
      <c r="AN1723" s="300">
        <f t="shared" si="716"/>
        <v>0</v>
      </c>
      <c r="AO1723" s="301">
        <f t="shared" si="717"/>
        <v>0</v>
      </c>
      <c r="AP1723" s="298">
        <f t="shared" si="718"/>
        <v>0</v>
      </c>
      <c r="AQ1723" s="299">
        <f t="shared" si="719"/>
        <v>0</v>
      </c>
      <c r="AR1723" s="300">
        <f t="shared" si="720"/>
        <v>0</v>
      </c>
      <c r="AS1723" s="301">
        <f t="shared" si="721"/>
        <v>0</v>
      </c>
      <c r="AT1723" s="298">
        <f t="shared" si="722"/>
        <v>0</v>
      </c>
      <c r="AU1723" s="299">
        <f t="shared" si="723"/>
        <v>0</v>
      </c>
      <c r="AV1723" s="300">
        <f t="shared" si="724"/>
        <v>0</v>
      </c>
      <c r="AW1723" s="301">
        <f t="shared" si="725"/>
        <v>0</v>
      </c>
      <c r="AX1723" s="371">
        <f t="shared" si="726"/>
        <v>0</v>
      </c>
      <c r="AY1723" s="303">
        <f t="shared" si="727"/>
        <v>0</v>
      </c>
      <c r="AZ1723" s="304" t="str">
        <f>IF(AY1723=0,"",
IF(SUM($AY$1697:AY1723)=1,BA1723,
IF($AY$1817&gt;SUM($AY$1697:AY1723),_xlfn.CONCAT(", ",BA1723),
IF($AY$1817=SUM($AY$1697:AY1723),_xlfn.CONCAT(" y ",BA1723)))))</f>
        <v/>
      </c>
      <c r="BA1723" s="231" t="s">
        <v>6238</v>
      </c>
      <c r="BB1723" s="290">
        <f t="shared" si="728"/>
        <v>1</v>
      </c>
      <c r="BC1723" s="291" t="str">
        <f>IF(BB1723=0,"",
IF(SUM($BB$1697:BB1723)=1,BD1723,
IF($BB$1817&gt;SUM($BB$1697:BB1723),_xlfn.CONCAT(", ",BD1723),
IF($BB$1817=SUM($BB$1697:BB1723),_xlfn.CONCAT(" y ",BD1723)))))</f>
        <v>, 27</v>
      </c>
      <c r="BD1723" s="222" t="s">
        <v>6238</v>
      </c>
      <c r="BE1723" s="378">
        <f t="shared" si="729"/>
        <v>0</v>
      </c>
      <c r="BF1723" s="379">
        <f t="shared" si="730"/>
        <v>0</v>
      </c>
      <c r="BG1723" s="380">
        <f t="shared" si="731"/>
        <v>0</v>
      </c>
      <c r="BH1723" s="483">
        <f t="shared" si="732"/>
        <v>0</v>
      </c>
      <c r="BI1723" s="484">
        <f t="shared" si="733"/>
        <v>0</v>
      </c>
      <c r="BJ1723" s="485">
        <f t="shared" si="734"/>
        <v>0</v>
      </c>
      <c r="BK1723" s="486">
        <f t="shared" si="735"/>
        <v>0</v>
      </c>
      <c r="BL1723" s="483">
        <f t="shared" si="736"/>
        <v>0</v>
      </c>
      <c r="BM1723" s="484">
        <f t="shared" si="737"/>
        <v>0</v>
      </c>
      <c r="BN1723" s="485">
        <f t="shared" si="738"/>
        <v>0</v>
      </c>
      <c r="BO1723" s="486">
        <f t="shared" si="739"/>
        <v>0</v>
      </c>
      <c r="BP1723" s="483">
        <f t="shared" si="740"/>
        <v>0</v>
      </c>
      <c r="BQ1723" s="484">
        <f t="shared" si="741"/>
        <v>0</v>
      </c>
      <c r="BR1723" s="485">
        <f t="shared" si="742"/>
        <v>0</v>
      </c>
      <c r="BS1723" s="486">
        <f t="shared" si="743"/>
        <v>0</v>
      </c>
    </row>
    <row r="1724" spans="1:71" ht="15" customHeight="1">
      <c r="A1724" s="6"/>
      <c r="B1724" s="5"/>
      <c r="C1724" s="85" t="s">
        <v>115</v>
      </c>
      <c r="D1724" s="732" t="str">
        <f>IF(CNGE_2024_M1_Secc1_Sub1!$D69="","",CNGE_2024_M1_Secc1_Sub1!$D69)</f>
        <v>INSTITUTO TECNOLOGICO SUPERIOR DE COSAMALOAPAN</v>
      </c>
      <c r="E1724" s="733"/>
      <c r="F1724" s="733"/>
      <c r="G1724" s="733"/>
      <c r="H1724" s="733"/>
      <c r="I1724" s="733"/>
      <c r="J1724" s="733"/>
      <c r="K1724" s="733"/>
      <c r="L1724" s="733"/>
      <c r="M1724" s="733"/>
      <c r="N1724" s="733"/>
      <c r="O1724" s="733"/>
      <c r="P1724" s="733"/>
      <c r="Q1724" s="733"/>
      <c r="R1724" s="734"/>
      <c r="S1724" s="111"/>
      <c r="T1724" s="111"/>
      <c r="U1724" s="111"/>
      <c r="V1724" s="111"/>
      <c r="W1724" s="111"/>
      <c r="X1724" s="111"/>
      <c r="Y1724" s="111"/>
      <c r="Z1724" s="111"/>
      <c r="AA1724" s="111"/>
      <c r="AB1724" s="111"/>
      <c r="AC1724" s="111"/>
      <c r="AD1724" s="111"/>
      <c r="AE1724" s="8"/>
      <c r="AG1724" s="269">
        <f t="shared" si="709"/>
        <v>1</v>
      </c>
      <c r="AH1724" s="298">
        <f t="shared" si="710"/>
        <v>0</v>
      </c>
      <c r="AI1724" s="299">
        <f t="shared" si="711"/>
        <v>0</v>
      </c>
      <c r="AJ1724" s="300">
        <f t="shared" si="712"/>
        <v>0</v>
      </c>
      <c r="AK1724" s="301">
        <f t="shared" si="713"/>
        <v>0</v>
      </c>
      <c r="AL1724" s="298">
        <f t="shared" si="714"/>
        <v>0</v>
      </c>
      <c r="AM1724" s="299">
        <f t="shared" si="715"/>
        <v>0</v>
      </c>
      <c r="AN1724" s="300">
        <f t="shared" si="716"/>
        <v>0</v>
      </c>
      <c r="AO1724" s="301">
        <f t="shared" si="717"/>
        <v>0</v>
      </c>
      <c r="AP1724" s="298">
        <f t="shared" si="718"/>
        <v>0</v>
      </c>
      <c r="AQ1724" s="299">
        <f t="shared" si="719"/>
        <v>0</v>
      </c>
      <c r="AR1724" s="300">
        <f t="shared" si="720"/>
        <v>0</v>
      </c>
      <c r="AS1724" s="301">
        <f t="shared" si="721"/>
        <v>0</v>
      </c>
      <c r="AT1724" s="298">
        <f t="shared" si="722"/>
        <v>0</v>
      </c>
      <c r="AU1724" s="299">
        <f t="shared" si="723"/>
        <v>0</v>
      </c>
      <c r="AV1724" s="300">
        <f t="shared" si="724"/>
        <v>0</v>
      </c>
      <c r="AW1724" s="301">
        <f t="shared" si="725"/>
        <v>0</v>
      </c>
      <c r="AX1724" s="371">
        <f t="shared" si="726"/>
        <v>0</v>
      </c>
      <c r="AY1724" s="303">
        <f t="shared" si="727"/>
        <v>0</v>
      </c>
      <c r="AZ1724" s="304" t="str">
        <f>IF(AY1724=0,"",
IF(SUM($AY$1697:AY1724)=1,BA1724,
IF($AY$1817&gt;SUM($AY$1697:AY1724),_xlfn.CONCAT(", ",BA1724),
IF($AY$1817=SUM($AY$1697:AY1724),_xlfn.CONCAT(" y ",BA1724)))))</f>
        <v/>
      </c>
      <c r="BA1724" s="231" t="s">
        <v>6239</v>
      </c>
      <c r="BB1724" s="290">
        <f t="shared" si="728"/>
        <v>1</v>
      </c>
      <c r="BC1724" s="291" t="str">
        <f>IF(BB1724=0,"",
IF(SUM($BB$1697:BB1724)=1,BD1724,
IF($BB$1817&gt;SUM($BB$1697:BB1724),_xlfn.CONCAT(", ",BD1724),
IF($BB$1817=SUM($BB$1697:BB1724),_xlfn.CONCAT(" y ",BD1724)))))</f>
        <v>, 28</v>
      </c>
      <c r="BD1724" s="222" t="s">
        <v>6239</v>
      </c>
      <c r="BE1724" s="378">
        <f t="shared" si="729"/>
        <v>0</v>
      </c>
      <c r="BF1724" s="379">
        <f t="shared" si="730"/>
        <v>0</v>
      </c>
      <c r="BG1724" s="380">
        <f t="shared" si="731"/>
        <v>0</v>
      </c>
      <c r="BH1724" s="483">
        <f t="shared" si="732"/>
        <v>0</v>
      </c>
      <c r="BI1724" s="484">
        <f t="shared" si="733"/>
        <v>0</v>
      </c>
      <c r="BJ1724" s="485">
        <f t="shared" si="734"/>
        <v>0</v>
      </c>
      <c r="BK1724" s="486">
        <f t="shared" si="735"/>
        <v>0</v>
      </c>
      <c r="BL1724" s="483">
        <f t="shared" si="736"/>
        <v>0</v>
      </c>
      <c r="BM1724" s="484">
        <f t="shared" si="737"/>
        <v>0</v>
      </c>
      <c r="BN1724" s="485">
        <f t="shared" si="738"/>
        <v>0</v>
      </c>
      <c r="BO1724" s="486">
        <f t="shared" si="739"/>
        <v>0</v>
      </c>
      <c r="BP1724" s="483">
        <f t="shared" si="740"/>
        <v>0</v>
      </c>
      <c r="BQ1724" s="484">
        <f t="shared" si="741"/>
        <v>0</v>
      </c>
      <c r="BR1724" s="485">
        <f t="shared" si="742"/>
        <v>0</v>
      </c>
      <c r="BS1724" s="486">
        <f t="shared" si="743"/>
        <v>0</v>
      </c>
    </row>
    <row r="1725" spans="1:71" ht="15" customHeight="1">
      <c r="A1725" s="6"/>
      <c r="B1725" s="5"/>
      <c r="C1725" s="85" t="s">
        <v>116</v>
      </c>
      <c r="D1725" s="732" t="str">
        <f>IF(CNGE_2024_M1_Secc1_Sub1!$D70="","",CNGE_2024_M1_Secc1_Sub1!$D70)</f>
        <v>INSTITUTO TECNOLOGICO SUPERIOR DE PANUCO</v>
      </c>
      <c r="E1725" s="733"/>
      <c r="F1725" s="733"/>
      <c r="G1725" s="733"/>
      <c r="H1725" s="733"/>
      <c r="I1725" s="733"/>
      <c r="J1725" s="733"/>
      <c r="K1725" s="733"/>
      <c r="L1725" s="733"/>
      <c r="M1725" s="733"/>
      <c r="N1725" s="733"/>
      <c r="O1725" s="733"/>
      <c r="P1725" s="733"/>
      <c r="Q1725" s="733"/>
      <c r="R1725" s="734"/>
      <c r="S1725" s="111"/>
      <c r="T1725" s="111"/>
      <c r="U1725" s="111"/>
      <c r="V1725" s="111"/>
      <c r="W1725" s="111"/>
      <c r="X1725" s="111"/>
      <c r="Y1725" s="111"/>
      <c r="Z1725" s="111"/>
      <c r="AA1725" s="111"/>
      <c r="AB1725" s="111"/>
      <c r="AC1725" s="111"/>
      <c r="AD1725" s="111"/>
      <c r="AE1725" s="8"/>
      <c r="AG1725" s="269">
        <f t="shared" si="709"/>
        <v>1</v>
      </c>
      <c r="AH1725" s="298">
        <f t="shared" si="710"/>
        <v>0</v>
      </c>
      <c r="AI1725" s="299">
        <f t="shared" si="711"/>
        <v>0</v>
      </c>
      <c r="AJ1725" s="300">
        <f t="shared" si="712"/>
        <v>0</v>
      </c>
      <c r="AK1725" s="301">
        <f t="shared" si="713"/>
        <v>0</v>
      </c>
      <c r="AL1725" s="298">
        <f t="shared" si="714"/>
        <v>0</v>
      </c>
      <c r="AM1725" s="299">
        <f t="shared" si="715"/>
        <v>0</v>
      </c>
      <c r="AN1725" s="300">
        <f t="shared" si="716"/>
        <v>0</v>
      </c>
      <c r="AO1725" s="301">
        <f t="shared" si="717"/>
        <v>0</v>
      </c>
      <c r="AP1725" s="298">
        <f t="shared" si="718"/>
        <v>0</v>
      </c>
      <c r="AQ1725" s="299">
        <f t="shared" si="719"/>
        <v>0</v>
      </c>
      <c r="AR1725" s="300">
        <f t="shared" si="720"/>
        <v>0</v>
      </c>
      <c r="AS1725" s="301">
        <f t="shared" si="721"/>
        <v>0</v>
      </c>
      <c r="AT1725" s="298">
        <f t="shared" si="722"/>
        <v>0</v>
      </c>
      <c r="AU1725" s="299">
        <f t="shared" si="723"/>
        <v>0</v>
      </c>
      <c r="AV1725" s="300">
        <f t="shared" si="724"/>
        <v>0</v>
      </c>
      <c r="AW1725" s="301">
        <f t="shared" si="725"/>
        <v>0</v>
      </c>
      <c r="AX1725" s="371">
        <f t="shared" si="726"/>
        <v>0</v>
      </c>
      <c r="AY1725" s="303">
        <f t="shared" si="727"/>
        <v>0</v>
      </c>
      <c r="AZ1725" s="304" t="str">
        <f>IF(AY1725=0,"",
IF(SUM($AY$1697:AY1725)=1,BA1725,
IF($AY$1817&gt;SUM($AY$1697:AY1725),_xlfn.CONCAT(", ",BA1725),
IF($AY$1817=SUM($AY$1697:AY1725),_xlfn.CONCAT(" y ",BA1725)))))</f>
        <v/>
      </c>
      <c r="BA1725" s="231" t="s">
        <v>6240</v>
      </c>
      <c r="BB1725" s="290">
        <f t="shared" si="728"/>
        <v>1</v>
      </c>
      <c r="BC1725" s="291" t="str">
        <f>IF(BB1725=0,"",
IF(SUM($BB$1697:BB1725)=1,BD1725,
IF($BB$1817&gt;SUM($BB$1697:BB1725),_xlfn.CONCAT(", ",BD1725),
IF($BB$1817=SUM($BB$1697:BB1725),_xlfn.CONCAT(" y ",BD1725)))))</f>
        <v>, 29</v>
      </c>
      <c r="BD1725" s="222" t="s">
        <v>6240</v>
      </c>
      <c r="BE1725" s="378">
        <f t="shared" si="729"/>
        <v>0</v>
      </c>
      <c r="BF1725" s="379">
        <f t="shared" si="730"/>
        <v>0</v>
      </c>
      <c r="BG1725" s="380">
        <f t="shared" si="731"/>
        <v>0</v>
      </c>
      <c r="BH1725" s="483">
        <f t="shared" si="732"/>
        <v>0</v>
      </c>
      <c r="BI1725" s="484">
        <f t="shared" si="733"/>
        <v>0</v>
      </c>
      <c r="BJ1725" s="485">
        <f t="shared" si="734"/>
        <v>0</v>
      </c>
      <c r="BK1725" s="486">
        <f t="shared" si="735"/>
        <v>0</v>
      </c>
      <c r="BL1725" s="483">
        <f t="shared" si="736"/>
        <v>0</v>
      </c>
      <c r="BM1725" s="484">
        <f t="shared" si="737"/>
        <v>0</v>
      </c>
      <c r="BN1725" s="485">
        <f t="shared" si="738"/>
        <v>0</v>
      </c>
      <c r="BO1725" s="486">
        <f t="shared" si="739"/>
        <v>0</v>
      </c>
      <c r="BP1725" s="483">
        <f t="shared" si="740"/>
        <v>0</v>
      </c>
      <c r="BQ1725" s="484">
        <f t="shared" si="741"/>
        <v>0</v>
      </c>
      <c r="BR1725" s="485">
        <f t="shared" si="742"/>
        <v>0</v>
      </c>
      <c r="BS1725" s="486">
        <f t="shared" si="743"/>
        <v>0</v>
      </c>
    </row>
    <row r="1726" spans="1:71" ht="15" customHeight="1">
      <c r="A1726" s="6"/>
      <c r="B1726" s="5"/>
      <c r="C1726" s="85" t="s">
        <v>117</v>
      </c>
      <c r="D1726" s="732" t="str">
        <f>IF(CNGE_2024_M1_Secc1_Sub1!$D71="","",CNGE_2024_M1_Secc1_Sub1!$D71)</f>
        <v>INSTITUTO TECNOLOGICO SUPERIOR DE POZA RICA</v>
      </c>
      <c r="E1726" s="733"/>
      <c r="F1726" s="733"/>
      <c r="G1726" s="733"/>
      <c r="H1726" s="733"/>
      <c r="I1726" s="733"/>
      <c r="J1726" s="733"/>
      <c r="K1726" s="733"/>
      <c r="L1726" s="733"/>
      <c r="M1726" s="733"/>
      <c r="N1726" s="733"/>
      <c r="O1726" s="733"/>
      <c r="P1726" s="733"/>
      <c r="Q1726" s="733"/>
      <c r="R1726" s="734"/>
      <c r="S1726" s="111"/>
      <c r="T1726" s="111"/>
      <c r="U1726" s="111"/>
      <c r="V1726" s="111"/>
      <c r="W1726" s="111"/>
      <c r="X1726" s="111"/>
      <c r="Y1726" s="111"/>
      <c r="Z1726" s="111"/>
      <c r="AA1726" s="111"/>
      <c r="AB1726" s="111"/>
      <c r="AC1726" s="111"/>
      <c r="AD1726" s="111"/>
      <c r="AE1726" s="8"/>
      <c r="AG1726" s="269">
        <f t="shared" si="709"/>
        <v>1</v>
      </c>
      <c r="AH1726" s="298">
        <f t="shared" si="710"/>
        <v>0</v>
      </c>
      <c r="AI1726" s="299">
        <f t="shared" si="711"/>
        <v>0</v>
      </c>
      <c r="AJ1726" s="300">
        <f t="shared" si="712"/>
        <v>0</v>
      </c>
      <c r="AK1726" s="301">
        <f t="shared" si="713"/>
        <v>0</v>
      </c>
      <c r="AL1726" s="298">
        <f t="shared" si="714"/>
        <v>0</v>
      </c>
      <c r="AM1726" s="299">
        <f t="shared" si="715"/>
        <v>0</v>
      </c>
      <c r="AN1726" s="300">
        <f t="shared" si="716"/>
        <v>0</v>
      </c>
      <c r="AO1726" s="301">
        <f t="shared" si="717"/>
        <v>0</v>
      </c>
      <c r="AP1726" s="298">
        <f t="shared" si="718"/>
        <v>0</v>
      </c>
      <c r="AQ1726" s="299">
        <f t="shared" si="719"/>
        <v>0</v>
      </c>
      <c r="AR1726" s="300">
        <f t="shared" si="720"/>
        <v>0</v>
      </c>
      <c r="AS1726" s="301">
        <f t="shared" si="721"/>
        <v>0</v>
      </c>
      <c r="AT1726" s="298">
        <f t="shared" si="722"/>
        <v>0</v>
      </c>
      <c r="AU1726" s="299">
        <f t="shared" si="723"/>
        <v>0</v>
      </c>
      <c r="AV1726" s="300">
        <f t="shared" si="724"/>
        <v>0</v>
      </c>
      <c r="AW1726" s="301">
        <f t="shared" si="725"/>
        <v>0</v>
      </c>
      <c r="AX1726" s="371">
        <f t="shared" si="726"/>
        <v>0</v>
      </c>
      <c r="AY1726" s="303">
        <f t="shared" si="727"/>
        <v>0</v>
      </c>
      <c r="AZ1726" s="304" t="str">
        <f>IF(AY1726=0,"",
IF(SUM($AY$1697:AY1726)=1,BA1726,
IF($AY$1817&gt;SUM($AY$1697:AY1726),_xlfn.CONCAT(", ",BA1726),
IF($AY$1817=SUM($AY$1697:AY1726),_xlfn.CONCAT(" y ",BA1726)))))</f>
        <v/>
      </c>
      <c r="BA1726" s="231" t="s">
        <v>6241</v>
      </c>
      <c r="BB1726" s="290">
        <f t="shared" si="728"/>
        <v>1</v>
      </c>
      <c r="BC1726" s="291" t="str">
        <f>IF(BB1726=0,"",
IF(SUM($BB$1697:BB1726)=1,BD1726,
IF($BB$1817&gt;SUM($BB$1697:BB1726),_xlfn.CONCAT(", ",BD1726),
IF($BB$1817=SUM($BB$1697:BB1726),_xlfn.CONCAT(" y ",BD1726)))))</f>
        <v>, 30</v>
      </c>
      <c r="BD1726" s="222" t="s">
        <v>6241</v>
      </c>
      <c r="BE1726" s="378">
        <f t="shared" si="729"/>
        <v>0</v>
      </c>
      <c r="BF1726" s="379">
        <f t="shared" si="730"/>
        <v>0</v>
      </c>
      <c r="BG1726" s="380">
        <f t="shared" si="731"/>
        <v>0</v>
      </c>
      <c r="BH1726" s="483">
        <f t="shared" si="732"/>
        <v>0</v>
      </c>
      <c r="BI1726" s="484">
        <f t="shared" si="733"/>
        <v>0</v>
      </c>
      <c r="BJ1726" s="485">
        <f t="shared" si="734"/>
        <v>0</v>
      </c>
      <c r="BK1726" s="486">
        <f t="shared" si="735"/>
        <v>0</v>
      </c>
      <c r="BL1726" s="483">
        <f t="shared" si="736"/>
        <v>0</v>
      </c>
      <c r="BM1726" s="484">
        <f t="shared" si="737"/>
        <v>0</v>
      </c>
      <c r="BN1726" s="485">
        <f t="shared" si="738"/>
        <v>0</v>
      </c>
      <c r="BO1726" s="486">
        <f t="shared" si="739"/>
        <v>0</v>
      </c>
      <c r="BP1726" s="483">
        <f t="shared" si="740"/>
        <v>0</v>
      </c>
      <c r="BQ1726" s="484">
        <f t="shared" si="741"/>
        <v>0</v>
      </c>
      <c r="BR1726" s="485">
        <f t="shared" si="742"/>
        <v>0</v>
      </c>
      <c r="BS1726" s="486">
        <f t="shared" si="743"/>
        <v>0</v>
      </c>
    </row>
    <row r="1727" spans="1:71" ht="15" customHeight="1">
      <c r="A1727" s="6"/>
      <c r="B1727" s="5"/>
      <c r="C1727" s="85" t="s">
        <v>118</v>
      </c>
      <c r="D1727" s="732" t="str">
        <f>IF(CNGE_2024_M1_Secc1_Sub1!$D72="","",CNGE_2024_M1_Secc1_Sub1!$D72)</f>
        <v>INSTITUTO TECNOLOGICO SUPERIOR DE XALAPA</v>
      </c>
      <c r="E1727" s="733"/>
      <c r="F1727" s="733"/>
      <c r="G1727" s="733"/>
      <c r="H1727" s="733"/>
      <c r="I1727" s="733"/>
      <c r="J1727" s="733"/>
      <c r="K1727" s="733"/>
      <c r="L1727" s="733"/>
      <c r="M1727" s="733"/>
      <c r="N1727" s="733"/>
      <c r="O1727" s="733"/>
      <c r="P1727" s="733"/>
      <c r="Q1727" s="733"/>
      <c r="R1727" s="734"/>
      <c r="S1727" s="111"/>
      <c r="T1727" s="111"/>
      <c r="U1727" s="111"/>
      <c r="V1727" s="111"/>
      <c r="W1727" s="111"/>
      <c r="X1727" s="111"/>
      <c r="Y1727" s="111"/>
      <c r="Z1727" s="111"/>
      <c r="AA1727" s="111"/>
      <c r="AB1727" s="111"/>
      <c r="AC1727" s="111"/>
      <c r="AD1727" s="111"/>
      <c r="AE1727" s="8"/>
      <c r="AG1727" s="269">
        <f t="shared" si="709"/>
        <v>1</v>
      </c>
      <c r="AH1727" s="298">
        <f t="shared" si="710"/>
        <v>0</v>
      </c>
      <c r="AI1727" s="299">
        <f t="shared" si="711"/>
        <v>0</v>
      </c>
      <c r="AJ1727" s="300">
        <f t="shared" si="712"/>
        <v>0</v>
      </c>
      <c r="AK1727" s="301">
        <f t="shared" si="713"/>
        <v>0</v>
      </c>
      <c r="AL1727" s="298">
        <f t="shared" si="714"/>
        <v>0</v>
      </c>
      <c r="AM1727" s="299">
        <f t="shared" si="715"/>
        <v>0</v>
      </c>
      <c r="AN1727" s="300">
        <f t="shared" si="716"/>
        <v>0</v>
      </c>
      <c r="AO1727" s="301">
        <f t="shared" si="717"/>
        <v>0</v>
      </c>
      <c r="AP1727" s="298">
        <f t="shared" si="718"/>
        <v>0</v>
      </c>
      <c r="AQ1727" s="299">
        <f t="shared" si="719"/>
        <v>0</v>
      </c>
      <c r="AR1727" s="300">
        <f t="shared" si="720"/>
        <v>0</v>
      </c>
      <c r="AS1727" s="301">
        <f t="shared" si="721"/>
        <v>0</v>
      </c>
      <c r="AT1727" s="298">
        <f t="shared" si="722"/>
        <v>0</v>
      </c>
      <c r="AU1727" s="299">
        <f t="shared" si="723"/>
        <v>0</v>
      </c>
      <c r="AV1727" s="300">
        <f t="shared" si="724"/>
        <v>0</v>
      </c>
      <c r="AW1727" s="301">
        <f t="shared" si="725"/>
        <v>0</v>
      </c>
      <c r="AX1727" s="371">
        <f t="shared" si="726"/>
        <v>0</v>
      </c>
      <c r="AY1727" s="303">
        <f t="shared" si="727"/>
        <v>0</v>
      </c>
      <c r="AZ1727" s="304" t="str">
        <f>IF(AY1727=0,"",
IF(SUM($AY$1697:AY1727)=1,BA1727,
IF($AY$1817&gt;SUM($AY$1697:AY1727),_xlfn.CONCAT(", ",BA1727),
IF($AY$1817=SUM($AY$1697:AY1727),_xlfn.CONCAT(" y ",BA1727)))))</f>
        <v/>
      </c>
      <c r="BA1727" s="231" t="s">
        <v>6242</v>
      </c>
      <c r="BB1727" s="290">
        <f t="shared" si="728"/>
        <v>1</v>
      </c>
      <c r="BC1727" s="291" t="str">
        <f>IF(BB1727=0,"",
IF(SUM($BB$1697:BB1727)=1,BD1727,
IF($BB$1817&gt;SUM($BB$1697:BB1727),_xlfn.CONCAT(", ",BD1727),
IF($BB$1817=SUM($BB$1697:BB1727),_xlfn.CONCAT(" y ",BD1727)))))</f>
        <v>, 31</v>
      </c>
      <c r="BD1727" s="222" t="s">
        <v>6242</v>
      </c>
      <c r="BE1727" s="378">
        <f t="shared" si="729"/>
        <v>0</v>
      </c>
      <c r="BF1727" s="379">
        <f t="shared" si="730"/>
        <v>0</v>
      </c>
      <c r="BG1727" s="380">
        <f t="shared" si="731"/>
        <v>0</v>
      </c>
      <c r="BH1727" s="483">
        <f t="shared" si="732"/>
        <v>0</v>
      </c>
      <c r="BI1727" s="484">
        <f t="shared" si="733"/>
        <v>0</v>
      </c>
      <c r="BJ1727" s="485">
        <f t="shared" si="734"/>
        <v>0</v>
      </c>
      <c r="BK1727" s="486">
        <f t="shared" si="735"/>
        <v>0</v>
      </c>
      <c r="BL1727" s="483">
        <f t="shared" si="736"/>
        <v>0</v>
      </c>
      <c r="BM1727" s="484">
        <f t="shared" si="737"/>
        <v>0</v>
      </c>
      <c r="BN1727" s="485">
        <f t="shared" si="738"/>
        <v>0</v>
      </c>
      <c r="BO1727" s="486">
        <f t="shared" si="739"/>
        <v>0</v>
      </c>
      <c r="BP1727" s="483">
        <f t="shared" si="740"/>
        <v>0</v>
      </c>
      <c r="BQ1727" s="484">
        <f t="shared" si="741"/>
        <v>0</v>
      </c>
      <c r="BR1727" s="485">
        <f t="shared" si="742"/>
        <v>0</v>
      </c>
      <c r="BS1727" s="486">
        <f t="shared" si="743"/>
        <v>0</v>
      </c>
    </row>
    <row r="1728" spans="1:71" ht="15" customHeight="1">
      <c r="A1728" s="6"/>
      <c r="B1728" s="5"/>
      <c r="C1728" s="85" t="s">
        <v>119</v>
      </c>
      <c r="D1728" s="732" t="str">
        <f>IF(CNGE_2024_M1_Secc1_Sub1!$D73="","",CNGE_2024_M1_Secc1_Sub1!$D73)</f>
        <v>INSTITUTO TECNOLOGICO SUPERIOR DE COATZACOALCOS</v>
      </c>
      <c r="E1728" s="733"/>
      <c r="F1728" s="733"/>
      <c r="G1728" s="733"/>
      <c r="H1728" s="733"/>
      <c r="I1728" s="733"/>
      <c r="J1728" s="733"/>
      <c r="K1728" s="733"/>
      <c r="L1728" s="733"/>
      <c r="M1728" s="733"/>
      <c r="N1728" s="733"/>
      <c r="O1728" s="733"/>
      <c r="P1728" s="733"/>
      <c r="Q1728" s="733"/>
      <c r="R1728" s="734"/>
      <c r="S1728" s="111"/>
      <c r="T1728" s="111"/>
      <c r="U1728" s="111"/>
      <c r="V1728" s="111"/>
      <c r="W1728" s="111"/>
      <c r="X1728" s="111"/>
      <c r="Y1728" s="111"/>
      <c r="Z1728" s="111"/>
      <c r="AA1728" s="111"/>
      <c r="AB1728" s="111"/>
      <c r="AC1728" s="111"/>
      <c r="AD1728" s="111"/>
      <c r="AE1728" s="8"/>
      <c r="AG1728" s="269">
        <f t="shared" si="709"/>
        <v>1</v>
      </c>
      <c r="AH1728" s="298">
        <f t="shared" si="710"/>
        <v>0</v>
      </c>
      <c r="AI1728" s="299">
        <f t="shared" si="711"/>
        <v>0</v>
      </c>
      <c r="AJ1728" s="300">
        <f t="shared" si="712"/>
        <v>0</v>
      </c>
      <c r="AK1728" s="301">
        <f t="shared" si="713"/>
        <v>0</v>
      </c>
      <c r="AL1728" s="298">
        <f t="shared" si="714"/>
        <v>0</v>
      </c>
      <c r="AM1728" s="299">
        <f t="shared" si="715"/>
        <v>0</v>
      </c>
      <c r="AN1728" s="300">
        <f t="shared" si="716"/>
        <v>0</v>
      </c>
      <c r="AO1728" s="301">
        <f t="shared" si="717"/>
        <v>0</v>
      </c>
      <c r="AP1728" s="298">
        <f t="shared" si="718"/>
        <v>0</v>
      </c>
      <c r="AQ1728" s="299">
        <f t="shared" si="719"/>
        <v>0</v>
      </c>
      <c r="AR1728" s="300">
        <f t="shared" si="720"/>
        <v>0</v>
      </c>
      <c r="AS1728" s="301">
        <f t="shared" si="721"/>
        <v>0</v>
      </c>
      <c r="AT1728" s="298">
        <f t="shared" si="722"/>
        <v>0</v>
      </c>
      <c r="AU1728" s="299">
        <f t="shared" si="723"/>
        <v>0</v>
      </c>
      <c r="AV1728" s="300">
        <f t="shared" si="724"/>
        <v>0</v>
      </c>
      <c r="AW1728" s="301">
        <f t="shared" si="725"/>
        <v>0</v>
      </c>
      <c r="AX1728" s="371">
        <f t="shared" si="726"/>
        <v>0</v>
      </c>
      <c r="AY1728" s="303">
        <f t="shared" si="727"/>
        <v>0</v>
      </c>
      <c r="AZ1728" s="304" t="str">
        <f>IF(AY1728=0,"",
IF(SUM($AY$1697:AY1728)=1,BA1728,
IF($AY$1817&gt;SUM($AY$1697:AY1728),_xlfn.CONCAT(", ",BA1728),
IF($AY$1817=SUM($AY$1697:AY1728),_xlfn.CONCAT(" y ",BA1728)))))</f>
        <v/>
      </c>
      <c r="BA1728" s="231" t="s">
        <v>6243</v>
      </c>
      <c r="BB1728" s="290">
        <f t="shared" si="728"/>
        <v>1</v>
      </c>
      <c r="BC1728" s="291" t="str">
        <f>IF(BB1728=0,"",
IF(SUM($BB$1697:BB1728)=1,BD1728,
IF($BB$1817&gt;SUM($BB$1697:BB1728),_xlfn.CONCAT(", ",BD1728),
IF($BB$1817=SUM($BB$1697:BB1728),_xlfn.CONCAT(" y ",BD1728)))))</f>
        <v>, 32</v>
      </c>
      <c r="BD1728" s="222" t="s">
        <v>6243</v>
      </c>
      <c r="BE1728" s="378">
        <f t="shared" si="729"/>
        <v>0</v>
      </c>
      <c r="BF1728" s="379">
        <f t="shared" si="730"/>
        <v>0</v>
      </c>
      <c r="BG1728" s="380">
        <f t="shared" si="731"/>
        <v>0</v>
      </c>
      <c r="BH1728" s="483">
        <f t="shared" si="732"/>
        <v>0</v>
      </c>
      <c r="BI1728" s="484">
        <f t="shared" si="733"/>
        <v>0</v>
      </c>
      <c r="BJ1728" s="485">
        <f t="shared" si="734"/>
        <v>0</v>
      </c>
      <c r="BK1728" s="486">
        <f t="shared" si="735"/>
        <v>0</v>
      </c>
      <c r="BL1728" s="483">
        <f t="shared" si="736"/>
        <v>0</v>
      </c>
      <c r="BM1728" s="484">
        <f t="shared" si="737"/>
        <v>0</v>
      </c>
      <c r="BN1728" s="485">
        <f t="shared" si="738"/>
        <v>0</v>
      </c>
      <c r="BO1728" s="486">
        <f t="shared" si="739"/>
        <v>0</v>
      </c>
      <c r="BP1728" s="483">
        <f t="shared" si="740"/>
        <v>0</v>
      </c>
      <c r="BQ1728" s="484">
        <f t="shared" si="741"/>
        <v>0</v>
      </c>
      <c r="BR1728" s="485">
        <f t="shared" si="742"/>
        <v>0</v>
      </c>
      <c r="BS1728" s="486">
        <f t="shared" si="743"/>
        <v>0</v>
      </c>
    </row>
    <row r="1729" spans="1:71" ht="15" customHeight="1">
      <c r="A1729" s="6"/>
      <c r="B1729" s="5"/>
      <c r="C1729" s="85" t="s">
        <v>120</v>
      </c>
      <c r="D1729" s="732" t="str">
        <f>IF(CNGE_2024_M1_Secc1_Sub1!$D74="","",CNGE_2024_M1_Secc1_Sub1!$D74)</f>
        <v>INSTITUTO TECNOLOGICO SUPERIOR DE TIERRA BLANCA</v>
      </c>
      <c r="E1729" s="733"/>
      <c r="F1729" s="733"/>
      <c r="G1729" s="733"/>
      <c r="H1729" s="733"/>
      <c r="I1729" s="733"/>
      <c r="J1729" s="733"/>
      <c r="K1729" s="733"/>
      <c r="L1729" s="733"/>
      <c r="M1729" s="733"/>
      <c r="N1729" s="733"/>
      <c r="O1729" s="733"/>
      <c r="P1729" s="733"/>
      <c r="Q1729" s="733"/>
      <c r="R1729" s="734"/>
      <c r="S1729" s="111"/>
      <c r="T1729" s="111"/>
      <c r="U1729" s="111"/>
      <c r="V1729" s="111"/>
      <c r="W1729" s="111"/>
      <c r="X1729" s="111"/>
      <c r="Y1729" s="111"/>
      <c r="Z1729" s="111"/>
      <c r="AA1729" s="111"/>
      <c r="AB1729" s="111"/>
      <c r="AC1729" s="111"/>
      <c r="AD1729" s="111"/>
      <c r="AE1729" s="8"/>
      <c r="AG1729" s="269">
        <f t="shared" si="709"/>
        <v>1</v>
      </c>
      <c r="AH1729" s="298">
        <f t="shared" si="710"/>
        <v>0</v>
      </c>
      <c r="AI1729" s="299">
        <f t="shared" si="711"/>
        <v>0</v>
      </c>
      <c r="AJ1729" s="300">
        <f t="shared" si="712"/>
        <v>0</v>
      </c>
      <c r="AK1729" s="301">
        <f t="shared" si="713"/>
        <v>0</v>
      </c>
      <c r="AL1729" s="298">
        <f t="shared" si="714"/>
        <v>0</v>
      </c>
      <c r="AM1729" s="299">
        <f t="shared" si="715"/>
        <v>0</v>
      </c>
      <c r="AN1729" s="300">
        <f t="shared" si="716"/>
        <v>0</v>
      </c>
      <c r="AO1729" s="301">
        <f t="shared" si="717"/>
        <v>0</v>
      </c>
      <c r="AP1729" s="298">
        <f t="shared" si="718"/>
        <v>0</v>
      </c>
      <c r="AQ1729" s="299">
        <f t="shared" si="719"/>
        <v>0</v>
      </c>
      <c r="AR1729" s="300">
        <f t="shared" si="720"/>
        <v>0</v>
      </c>
      <c r="AS1729" s="301">
        <f t="shared" si="721"/>
        <v>0</v>
      </c>
      <c r="AT1729" s="298">
        <f t="shared" si="722"/>
        <v>0</v>
      </c>
      <c r="AU1729" s="299">
        <f t="shared" si="723"/>
        <v>0</v>
      </c>
      <c r="AV1729" s="300">
        <f t="shared" si="724"/>
        <v>0</v>
      </c>
      <c r="AW1729" s="301">
        <f t="shared" si="725"/>
        <v>0</v>
      </c>
      <c r="AX1729" s="371">
        <f t="shared" si="726"/>
        <v>0</v>
      </c>
      <c r="AY1729" s="303">
        <f t="shared" si="727"/>
        <v>0</v>
      </c>
      <c r="AZ1729" s="304" t="str">
        <f>IF(AY1729=0,"",
IF(SUM($AY$1697:AY1729)=1,BA1729,
IF($AY$1817&gt;SUM($AY$1697:AY1729),_xlfn.CONCAT(", ",BA1729),
IF($AY$1817=SUM($AY$1697:AY1729),_xlfn.CONCAT(" y ",BA1729)))))</f>
        <v/>
      </c>
      <c r="BA1729" s="231" t="s">
        <v>6244</v>
      </c>
      <c r="BB1729" s="290">
        <f t="shared" si="728"/>
        <v>1</v>
      </c>
      <c r="BC1729" s="291" t="str">
        <f>IF(BB1729=0,"",
IF(SUM($BB$1697:BB1729)=1,BD1729,
IF($BB$1817&gt;SUM($BB$1697:BB1729),_xlfn.CONCAT(", ",BD1729),
IF($BB$1817=SUM($BB$1697:BB1729),_xlfn.CONCAT(" y ",BD1729)))))</f>
        <v>, 33</v>
      </c>
      <c r="BD1729" s="222" t="s">
        <v>6244</v>
      </c>
      <c r="BE1729" s="378">
        <f t="shared" si="729"/>
        <v>0</v>
      </c>
      <c r="BF1729" s="379">
        <f t="shared" si="730"/>
        <v>0</v>
      </c>
      <c r="BG1729" s="380">
        <f t="shared" si="731"/>
        <v>0</v>
      </c>
      <c r="BH1729" s="483">
        <f t="shared" si="732"/>
        <v>0</v>
      </c>
      <c r="BI1729" s="484">
        <f t="shared" si="733"/>
        <v>0</v>
      </c>
      <c r="BJ1729" s="485">
        <f t="shared" si="734"/>
        <v>0</v>
      </c>
      <c r="BK1729" s="486">
        <f t="shared" si="735"/>
        <v>0</v>
      </c>
      <c r="BL1729" s="483">
        <f t="shared" si="736"/>
        <v>0</v>
      </c>
      <c r="BM1729" s="484">
        <f t="shared" si="737"/>
        <v>0</v>
      </c>
      <c r="BN1729" s="485">
        <f t="shared" si="738"/>
        <v>0</v>
      </c>
      <c r="BO1729" s="486">
        <f t="shared" si="739"/>
        <v>0</v>
      </c>
      <c r="BP1729" s="483">
        <f t="shared" si="740"/>
        <v>0</v>
      </c>
      <c r="BQ1729" s="484">
        <f t="shared" si="741"/>
        <v>0</v>
      </c>
      <c r="BR1729" s="485">
        <f t="shared" si="742"/>
        <v>0</v>
      </c>
      <c r="BS1729" s="486">
        <f t="shared" si="743"/>
        <v>0</v>
      </c>
    </row>
    <row r="1730" spans="1:71" ht="15" customHeight="1">
      <c r="A1730" s="6"/>
      <c r="B1730" s="5"/>
      <c r="C1730" s="85" t="s">
        <v>121</v>
      </c>
      <c r="D1730" s="732" t="str">
        <f>IF(CNGE_2024_M1_Secc1_Sub1!$D75="","",CNGE_2024_M1_Secc1_Sub1!$D75)</f>
        <v>INSTITUTO TECNOLOGICO SUPERIOR DE ALAMO</v>
      </c>
      <c r="E1730" s="733"/>
      <c r="F1730" s="733"/>
      <c r="G1730" s="733"/>
      <c r="H1730" s="733"/>
      <c r="I1730" s="733"/>
      <c r="J1730" s="733"/>
      <c r="K1730" s="733"/>
      <c r="L1730" s="733"/>
      <c r="M1730" s="733"/>
      <c r="N1730" s="733"/>
      <c r="O1730" s="733"/>
      <c r="P1730" s="733"/>
      <c r="Q1730" s="733"/>
      <c r="R1730" s="734"/>
      <c r="S1730" s="111"/>
      <c r="T1730" s="111"/>
      <c r="U1730" s="111"/>
      <c r="V1730" s="111"/>
      <c r="W1730" s="111"/>
      <c r="X1730" s="111"/>
      <c r="Y1730" s="111"/>
      <c r="Z1730" s="111"/>
      <c r="AA1730" s="111"/>
      <c r="AB1730" s="111"/>
      <c r="AC1730" s="111"/>
      <c r="AD1730" s="111"/>
      <c r="AE1730" s="8"/>
      <c r="AG1730" s="269">
        <f t="shared" si="709"/>
        <v>1</v>
      </c>
      <c r="AH1730" s="298">
        <f t="shared" si="710"/>
        <v>0</v>
      </c>
      <c r="AI1730" s="299">
        <f t="shared" si="711"/>
        <v>0</v>
      </c>
      <c r="AJ1730" s="300">
        <f t="shared" si="712"/>
        <v>0</v>
      </c>
      <c r="AK1730" s="301">
        <f t="shared" si="713"/>
        <v>0</v>
      </c>
      <c r="AL1730" s="298">
        <f t="shared" si="714"/>
        <v>0</v>
      </c>
      <c r="AM1730" s="299">
        <f t="shared" si="715"/>
        <v>0</v>
      </c>
      <c r="AN1730" s="300">
        <f t="shared" si="716"/>
        <v>0</v>
      </c>
      <c r="AO1730" s="301">
        <f t="shared" si="717"/>
        <v>0</v>
      </c>
      <c r="AP1730" s="298">
        <f t="shared" si="718"/>
        <v>0</v>
      </c>
      <c r="AQ1730" s="299">
        <f t="shared" si="719"/>
        <v>0</v>
      </c>
      <c r="AR1730" s="300">
        <f t="shared" si="720"/>
        <v>0</v>
      </c>
      <c r="AS1730" s="301">
        <f t="shared" si="721"/>
        <v>0</v>
      </c>
      <c r="AT1730" s="298">
        <f t="shared" si="722"/>
        <v>0</v>
      </c>
      <c r="AU1730" s="299">
        <f t="shared" si="723"/>
        <v>0</v>
      </c>
      <c r="AV1730" s="300">
        <f t="shared" si="724"/>
        <v>0</v>
      </c>
      <c r="AW1730" s="301">
        <f t="shared" si="725"/>
        <v>0</v>
      </c>
      <c r="AX1730" s="371">
        <f t="shared" si="726"/>
        <v>0</v>
      </c>
      <c r="AY1730" s="303">
        <f t="shared" si="727"/>
        <v>0</v>
      </c>
      <c r="AZ1730" s="304" t="str">
        <f>IF(AY1730=0,"",
IF(SUM($AY$1697:AY1730)=1,BA1730,
IF($AY$1817&gt;SUM($AY$1697:AY1730),_xlfn.CONCAT(", ",BA1730),
IF($AY$1817=SUM($AY$1697:AY1730),_xlfn.CONCAT(" y ",BA1730)))))</f>
        <v/>
      </c>
      <c r="BA1730" s="231" t="s">
        <v>6245</v>
      </c>
      <c r="BB1730" s="290">
        <f t="shared" si="728"/>
        <v>1</v>
      </c>
      <c r="BC1730" s="291" t="str">
        <f>IF(BB1730=0,"",
IF(SUM($BB$1697:BB1730)=1,BD1730,
IF($BB$1817&gt;SUM($BB$1697:BB1730),_xlfn.CONCAT(", ",BD1730),
IF($BB$1817=SUM($BB$1697:BB1730),_xlfn.CONCAT(" y ",BD1730)))))</f>
        <v>, 34</v>
      </c>
      <c r="BD1730" s="222" t="s">
        <v>6245</v>
      </c>
      <c r="BE1730" s="378">
        <f t="shared" si="729"/>
        <v>0</v>
      </c>
      <c r="BF1730" s="379">
        <f t="shared" si="730"/>
        <v>0</v>
      </c>
      <c r="BG1730" s="380">
        <f t="shared" si="731"/>
        <v>0</v>
      </c>
      <c r="BH1730" s="483">
        <f t="shared" si="732"/>
        <v>0</v>
      </c>
      <c r="BI1730" s="484">
        <f t="shared" si="733"/>
        <v>0</v>
      </c>
      <c r="BJ1730" s="485">
        <f t="shared" si="734"/>
        <v>0</v>
      </c>
      <c r="BK1730" s="486">
        <f t="shared" si="735"/>
        <v>0</v>
      </c>
      <c r="BL1730" s="483">
        <f t="shared" si="736"/>
        <v>0</v>
      </c>
      <c r="BM1730" s="484">
        <f t="shared" si="737"/>
        <v>0</v>
      </c>
      <c r="BN1730" s="485">
        <f t="shared" si="738"/>
        <v>0</v>
      </c>
      <c r="BO1730" s="486">
        <f t="shared" si="739"/>
        <v>0</v>
      </c>
      <c r="BP1730" s="483">
        <f t="shared" si="740"/>
        <v>0</v>
      </c>
      <c r="BQ1730" s="484">
        <f t="shared" si="741"/>
        <v>0</v>
      </c>
      <c r="BR1730" s="485">
        <f t="shared" si="742"/>
        <v>0</v>
      </c>
      <c r="BS1730" s="486">
        <f t="shared" si="743"/>
        <v>0</v>
      </c>
    </row>
    <row r="1731" spans="1:71" ht="15" customHeight="1">
      <c r="A1731" s="6"/>
      <c r="B1731" s="5"/>
      <c r="C1731" s="85" t="s">
        <v>122</v>
      </c>
      <c r="D1731" s="732" t="str">
        <f>IF(CNGE_2024_M1_Secc1_Sub1!$D76="","",CNGE_2024_M1_Secc1_Sub1!$D76)</f>
        <v>INSTITUTO TECNOLOGICO SUPERIOR DE ACAYUCAN</v>
      </c>
      <c r="E1731" s="733"/>
      <c r="F1731" s="733"/>
      <c r="G1731" s="733"/>
      <c r="H1731" s="733"/>
      <c r="I1731" s="733"/>
      <c r="J1731" s="733"/>
      <c r="K1731" s="733"/>
      <c r="L1731" s="733"/>
      <c r="M1731" s="733"/>
      <c r="N1731" s="733"/>
      <c r="O1731" s="733"/>
      <c r="P1731" s="733"/>
      <c r="Q1731" s="733"/>
      <c r="R1731" s="734"/>
      <c r="S1731" s="111"/>
      <c r="T1731" s="111"/>
      <c r="U1731" s="111"/>
      <c r="V1731" s="111"/>
      <c r="W1731" s="111"/>
      <c r="X1731" s="111"/>
      <c r="Y1731" s="111"/>
      <c r="Z1731" s="111"/>
      <c r="AA1731" s="111"/>
      <c r="AB1731" s="111"/>
      <c r="AC1731" s="111"/>
      <c r="AD1731" s="111"/>
      <c r="AE1731" s="8"/>
      <c r="AG1731" s="269">
        <f t="shared" si="709"/>
        <v>1</v>
      </c>
      <c r="AH1731" s="298">
        <f t="shared" si="710"/>
        <v>0</v>
      </c>
      <c r="AI1731" s="299">
        <f t="shared" si="711"/>
        <v>0</v>
      </c>
      <c r="AJ1731" s="300">
        <f t="shared" si="712"/>
        <v>0</v>
      </c>
      <c r="AK1731" s="301">
        <f t="shared" si="713"/>
        <v>0</v>
      </c>
      <c r="AL1731" s="298">
        <f t="shared" si="714"/>
        <v>0</v>
      </c>
      <c r="AM1731" s="299">
        <f t="shared" si="715"/>
        <v>0</v>
      </c>
      <c r="AN1731" s="300">
        <f t="shared" si="716"/>
        <v>0</v>
      </c>
      <c r="AO1731" s="301">
        <f t="shared" si="717"/>
        <v>0</v>
      </c>
      <c r="AP1731" s="298">
        <f t="shared" si="718"/>
        <v>0</v>
      </c>
      <c r="AQ1731" s="299">
        <f t="shared" si="719"/>
        <v>0</v>
      </c>
      <c r="AR1731" s="300">
        <f t="shared" si="720"/>
        <v>0</v>
      </c>
      <c r="AS1731" s="301">
        <f t="shared" si="721"/>
        <v>0</v>
      </c>
      <c r="AT1731" s="298">
        <f t="shared" si="722"/>
        <v>0</v>
      </c>
      <c r="AU1731" s="299">
        <f t="shared" si="723"/>
        <v>0</v>
      </c>
      <c r="AV1731" s="300">
        <f t="shared" si="724"/>
        <v>0</v>
      </c>
      <c r="AW1731" s="301">
        <f t="shared" si="725"/>
        <v>0</v>
      </c>
      <c r="AX1731" s="371">
        <f t="shared" si="726"/>
        <v>0</v>
      </c>
      <c r="AY1731" s="303">
        <f t="shared" si="727"/>
        <v>0</v>
      </c>
      <c r="AZ1731" s="304" t="str">
        <f>IF(AY1731=0,"",
IF(SUM($AY$1697:AY1731)=1,BA1731,
IF($AY$1817&gt;SUM($AY$1697:AY1731),_xlfn.CONCAT(", ",BA1731),
IF($AY$1817=SUM($AY$1697:AY1731),_xlfn.CONCAT(" y ",BA1731)))))</f>
        <v/>
      </c>
      <c r="BA1731" s="231" t="s">
        <v>6246</v>
      </c>
      <c r="BB1731" s="290">
        <f t="shared" si="728"/>
        <v>1</v>
      </c>
      <c r="BC1731" s="291" t="str">
        <f>IF(BB1731=0,"",
IF(SUM($BB$1697:BB1731)=1,BD1731,
IF($BB$1817&gt;SUM($BB$1697:BB1731),_xlfn.CONCAT(", ",BD1731),
IF($BB$1817=SUM($BB$1697:BB1731),_xlfn.CONCAT(" y ",BD1731)))))</f>
        <v>, 35</v>
      </c>
      <c r="BD1731" s="222" t="s">
        <v>6246</v>
      </c>
      <c r="BE1731" s="378">
        <f t="shared" si="729"/>
        <v>0</v>
      </c>
      <c r="BF1731" s="379">
        <f t="shared" si="730"/>
        <v>0</v>
      </c>
      <c r="BG1731" s="380">
        <f t="shared" si="731"/>
        <v>0</v>
      </c>
      <c r="BH1731" s="483">
        <f t="shared" si="732"/>
        <v>0</v>
      </c>
      <c r="BI1731" s="484">
        <f t="shared" si="733"/>
        <v>0</v>
      </c>
      <c r="BJ1731" s="485">
        <f t="shared" si="734"/>
        <v>0</v>
      </c>
      <c r="BK1731" s="486">
        <f t="shared" si="735"/>
        <v>0</v>
      </c>
      <c r="BL1731" s="483">
        <f t="shared" si="736"/>
        <v>0</v>
      </c>
      <c r="BM1731" s="484">
        <f t="shared" si="737"/>
        <v>0</v>
      </c>
      <c r="BN1731" s="485">
        <f t="shared" si="738"/>
        <v>0</v>
      </c>
      <c r="BO1731" s="486">
        <f t="shared" si="739"/>
        <v>0</v>
      </c>
      <c r="BP1731" s="483">
        <f t="shared" si="740"/>
        <v>0</v>
      </c>
      <c r="BQ1731" s="484">
        <f t="shared" si="741"/>
        <v>0</v>
      </c>
      <c r="BR1731" s="485">
        <f t="shared" si="742"/>
        <v>0</v>
      </c>
      <c r="BS1731" s="486">
        <f t="shared" si="743"/>
        <v>0</v>
      </c>
    </row>
    <row r="1732" spans="1:71" ht="15" customHeight="1">
      <c r="A1732" s="6"/>
      <c r="B1732" s="5"/>
      <c r="C1732" s="85" t="s">
        <v>140</v>
      </c>
      <c r="D1732" s="732" t="str">
        <f>IF(CNGE_2024_M1_Secc1_Sub1!$D77="","",CNGE_2024_M1_Secc1_Sub1!$D77)</f>
        <v>INSTITUTO TECNOLOGICO SUPERIOR DE LAS CHOAPAS</v>
      </c>
      <c r="E1732" s="733"/>
      <c r="F1732" s="733"/>
      <c r="G1732" s="733"/>
      <c r="H1732" s="733"/>
      <c r="I1732" s="733"/>
      <c r="J1732" s="733"/>
      <c r="K1732" s="733"/>
      <c r="L1732" s="733"/>
      <c r="M1732" s="733"/>
      <c r="N1732" s="733"/>
      <c r="O1732" s="733"/>
      <c r="P1732" s="733"/>
      <c r="Q1732" s="733"/>
      <c r="R1732" s="734"/>
      <c r="S1732" s="111"/>
      <c r="T1732" s="111"/>
      <c r="U1732" s="111"/>
      <c r="V1732" s="111"/>
      <c r="W1732" s="111"/>
      <c r="X1732" s="111"/>
      <c r="Y1732" s="111"/>
      <c r="Z1732" s="111"/>
      <c r="AA1732" s="111"/>
      <c r="AB1732" s="111"/>
      <c r="AC1732" s="111"/>
      <c r="AD1732" s="111"/>
      <c r="AE1732" s="8"/>
      <c r="AG1732" s="269">
        <f t="shared" si="709"/>
        <v>1</v>
      </c>
      <c r="AH1732" s="298">
        <f t="shared" si="710"/>
        <v>0</v>
      </c>
      <c r="AI1732" s="299">
        <f t="shared" si="711"/>
        <v>0</v>
      </c>
      <c r="AJ1732" s="300">
        <f t="shared" si="712"/>
        <v>0</v>
      </c>
      <c r="AK1732" s="301">
        <f t="shared" si="713"/>
        <v>0</v>
      </c>
      <c r="AL1732" s="298">
        <f t="shared" si="714"/>
        <v>0</v>
      </c>
      <c r="AM1732" s="299">
        <f t="shared" si="715"/>
        <v>0</v>
      </c>
      <c r="AN1732" s="300">
        <f t="shared" si="716"/>
        <v>0</v>
      </c>
      <c r="AO1732" s="301">
        <f t="shared" si="717"/>
        <v>0</v>
      </c>
      <c r="AP1732" s="298">
        <f t="shared" si="718"/>
        <v>0</v>
      </c>
      <c r="AQ1732" s="299">
        <f t="shared" si="719"/>
        <v>0</v>
      </c>
      <c r="AR1732" s="300">
        <f t="shared" si="720"/>
        <v>0</v>
      </c>
      <c r="AS1732" s="301">
        <f t="shared" si="721"/>
        <v>0</v>
      </c>
      <c r="AT1732" s="298">
        <f t="shared" si="722"/>
        <v>0</v>
      </c>
      <c r="AU1732" s="299">
        <f t="shared" si="723"/>
        <v>0</v>
      </c>
      <c r="AV1732" s="300">
        <f t="shared" si="724"/>
        <v>0</v>
      </c>
      <c r="AW1732" s="301">
        <f t="shared" si="725"/>
        <v>0</v>
      </c>
      <c r="AX1732" s="371">
        <f t="shared" si="726"/>
        <v>0</v>
      </c>
      <c r="AY1732" s="303">
        <f t="shared" si="727"/>
        <v>0</v>
      </c>
      <c r="AZ1732" s="304" t="str">
        <f>IF(AY1732=0,"",
IF(SUM($AY$1697:AY1732)=1,BA1732,
IF($AY$1817&gt;SUM($AY$1697:AY1732),_xlfn.CONCAT(", ",BA1732),
IF($AY$1817=SUM($AY$1697:AY1732),_xlfn.CONCAT(" y ",BA1732)))))</f>
        <v/>
      </c>
      <c r="BA1732" s="231" t="s">
        <v>6247</v>
      </c>
      <c r="BB1732" s="290">
        <f t="shared" si="728"/>
        <v>1</v>
      </c>
      <c r="BC1732" s="291" t="str">
        <f>IF(BB1732=0,"",
IF(SUM($BB$1697:BB1732)=1,BD1732,
IF($BB$1817&gt;SUM($BB$1697:BB1732),_xlfn.CONCAT(", ",BD1732),
IF($BB$1817=SUM($BB$1697:BB1732),_xlfn.CONCAT(" y ",BD1732)))))</f>
        <v>, 36</v>
      </c>
      <c r="BD1732" s="222" t="s">
        <v>6247</v>
      </c>
      <c r="BE1732" s="378">
        <f t="shared" si="729"/>
        <v>0</v>
      </c>
      <c r="BF1732" s="379">
        <f t="shared" si="730"/>
        <v>0</v>
      </c>
      <c r="BG1732" s="380">
        <f t="shared" si="731"/>
        <v>0</v>
      </c>
      <c r="BH1732" s="483">
        <f t="shared" si="732"/>
        <v>0</v>
      </c>
      <c r="BI1732" s="484">
        <f t="shared" si="733"/>
        <v>0</v>
      </c>
      <c r="BJ1732" s="485">
        <f t="shared" si="734"/>
        <v>0</v>
      </c>
      <c r="BK1732" s="486">
        <f t="shared" si="735"/>
        <v>0</v>
      </c>
      <c r="BL1732" s="483">
        <f t="shared" si="736"/>
        <v>0</v>
      </c>
      <c r="BM1732" s="484">
        <f t="shared" si="737"/>
        <v>0</v>
      </c>
      <c r="BN1732" s="485">
        <f t="shared" si="738"/>
        <v>0</v>
      </c>
      <c r="BO1732" s="486">
        <f t="shared" si="739"/>
        <v>0</v>
      </c>
      <c r="BP1732" s="483">
        <f t="shared" si="740"/>
        <v>0</v>
      </c>
      <c r="BQ1732" s="484">
        <f t="shared" si="741"/>
        <v>0</v>
      </c>
      <c r="BR1732" s="485">
        <f t="shared" si="742"/>
        <v>0</v>
      </c>
      <c r="BS1732" s="486">
        <f t="shared" si="743"/>
        <v>0</v>
      </c>
    </row>
    <row r="1733" spans="1:71" ht="15" customHeight="1">
      <c r="A1733" s="6"/>
      <c r="B1733" s="5"/>
      <c r="C1733" s="85" t="s">
        <v>141</v>
      </c>
      <c r="D1733" s="732" t="str">
        <f>IF(CNGE_2024_M1_Secc1_Sub1!$D78="","",CNGE_2024_M1_Secc1_Sub1!$D78)</f>
        <v>INSTITUTO TECNOLOGICO SUPERIOR DE HUATUSCO</v>
      </c>
      <c r="E1733" s="733"/>
      <c r="F1733" s="733"/>
      <c r="G1733" s="733"/>
      <c r="H1733" s="733"/>
      <c r="I1733" s="733"/>
      <c r="J1733" s="733"/>
      <c r="K1733" s="733"/>
      <c r="L1733" s="733"/>
      <c r="M1733" s="733"/>
      <c r="N1733" s="733"/>
      <c r="O1733" s="733"/>
      <c r="P1733" s="733"/>
      <c r="Q1733" s="733"/>
      <c r="R1733" s="734"/>
      <c r="S1733" s="111"/>
      <c r="T1733" s="111"/>
      <c r="U1733" s="111"/>
      <c r="V1733" s="111"/>
      <c r="W1733" s="111"/>
      <c r="X1733" s="111"/>
      <c r="Y1733" s="111"/>
      <c r="Z1733" s="111"/>
      <c r="AA1733" s="111"/>
      <c r="AB1733" s="111"/>
      <c r="AC1733" s="111"/>
      <c r="AD1733" s="111"/>
      <c r="AE1733" s="8"/>
      <c r="AG1733" s="269">
        <f t="shared" si="709"/>
        <v>1</v>
      </c>
      <c r="AH1733" s="298">
        <f t="shared" si="710"/>
        <v>0</v>
      </c>
      <c r="AI1733" s="299">
        <f t="shared" si="711"/>
        <v>0</v>
      </c>
      <c r="AJ1733" s="300">
        <f t="shared" si="712"/>
        <v>0</v>
      </c>
      <c r="AK1733" s="301">
        <f t="shared" si="713"/>
        <v>0</v>
      </c>
      <c r="AL1733" s="298">
        <f t="shared" si="714"/>
        <v>0</v>
      </c>
      <c r="AM1733" s="299">
        <f t="shared" si="715"/>
        <v>0</v>
      </c>
      <c r="AN1733" s="300">
        <f t="shared" si="716"/>
        <v>0</v>
      </c>
      <c r="AO1733" s="301">
        <f t="shared" si="717"/>
        <v>0</v>
      </c>
      <c r="AP1733" s="298">
        <f t="shared" si="718"/>
        <v>0</v>
      </c>
      <c r="AQ1733" s="299">
        <f t="shared" si="719"/>
        <v>0</v>
      </c>
      <c r="AR1733" s="300">
        <f t="shared" si="720"/>
        <v>0</v>
      </c>
      <c r="AS1733" s="301">
        <f t="shared" si="721"/>
        <v>0</v>
      </c>
      <c r="AT1733" s="298">
        <f t="shared" si="722"/>
        <v>0</v>
      </c>
      <c r="AU1733" s="299">
        <f t="shared" si="723"/>
        <v>0</v>
      </c>
      <c r="AV1733" s="300">
        <f t="shared" si="724"/>
        <v>0</v>
      </c>
      <c r="AW1733" s="301">
        <f t="shared" si="725"/>
        <v>0</v>
      </c>
      <c r="AX1733" s="371">
        <f t="shared" si="726"/>
        <v>0</v>
      </c>
      <c r="AY1733" s="303">
        <f t="shared" si="727"/>
        <v>0</v>
      </c>
      <c r="AZ1733" s="304" t="str">
        <f>IF(AY1733=0,"",
IF(SUM($AY$1697:AY1733)=1,BA1733,
IF($AY$1817&gt;SUM($AY$1697:AY1733),_xlfn.CONCAT(", ",BA1733),
IF($AY$1817=SUM($AY$1697:AY1733),_xlfn.CONCAT(" y ",BA1733)))))</f>
        <v/>
      </c>
      <c r="BA1733" s="231" t="s">
        <v>6248</v>
      </c>
      <c r="BB1733" s="290">
        <f t="shared" si="728"/>
        <v>1</v>
      </c>
      <c r="BC1733" s="291" t="str">
        <f>IF(BB1733=0,"",
IF(SUM($BB$1697:BB1733)=1,BD1733,
IF($BB$1817&gt;SUM($BB$1697:BB1733),_xlfn.CONCAT(", ",BD1733),
IF($BB$1817=SUM($BB$1697:BB1733),_xlfn.CONCAT(" y ",BD1733)))))</f>
        <v>, 37</v>
      </c>
      <c r="BD1733" s="222" t="s">
        <v>6248</v>
      </c>
      <c r="BE1733" s="378">
        <f t="shared" si="729"/>
        <v>0</v>
      </c>
      <c r="BF1733" s="379">
        <f t="shared" si="730"/>
        <v>0</v>
      </c>
      <c r="BG1733" s="380">
        <f t="shared" si="731"/>
        <v>0</v>
      </c>
      <c r="BH1733" s="483">
        <f t="shared" si="732"/>
        <v>0</v>
      </c>
      <c r="BI1733" s="484">
        <f t="shared" si="733"/>
        <v>0</v>
      </c>
      <c r="BJ1733" s="485">
        <f t="shared" si="734"/>
        <v>0</v>
      </c>
      <c r="BK1733" s="486">
        <f t="shared" si="735"/>
        <v>0</v>
      </c>
      <c r="BL1733" s="483">
        <f t="shared" si="736"/>
        <v>0</v>
      </c>
      <c r="BM1733" s="484">
        <f t="shared" si="737"/>
        <v>0</v>
      </c>
      <c r="BN1733" s="485">
        <f t="shared" si="738"/>
        <v>0</v>
      </c>
      <c r="BO1733" s="486">
        <f t="shared" si="739"/>
        <v>0</v>
      </c>
      <c r="BP1733" s="483">
        <f t="shared" si="740"/>
        <v>0</v>
      </c>
      <c r="BQ1733" s="484">
        <f t="shared" si="741"/>
        <v>0</v>
      </c>
      <c r="BR1733" s="485">
        <f t="shared" si="742"/>
        <v>0</v>
      </c>
      <c r="BS1733" s="486">
        <f t="shared" si="743"/>
        <v>0</v>
      </c>
    </row>
    <row r="1734" spans="1:71" ht="15" customHeight="1">
      <c r="A1734" s="6"/>
      <c r="B1734" s="5"/>
      <c r="C1734" s="85" t="s">
        <v>142</v>
      </c>
      <c r="D1734" s="732" t="str">
        <f>IF(CNGE_2024_M1_Secc1_Sub1!$D79="","",CNGE_2024_M1_Secc1_Sub1!$D79)</f>
        <v>INSTITUTO TECNOLOGICO SUPERIOR DE ALVARADO</v>
      </c>
      <c r="E1734" s="733"/>
      <c r="F1734" s="733"/>
      <c r="G1734" s="733"/>
      <c r="H1734" s="733"/>
      <c r="I1734" s="733"/>
      <c r="J1734" s="733"/>
      <c r="K1734" s="733"/>
      <c r="L1734" s="733"/>
      <c r="M1734" s="733"/>
      <c r="N1734" s="733"/>
      <c r="O1734" s="733"/>
      <c r="P1734" s="733"/>
      <c r="Q1734" s="733"/>
      <c r="R1734" s="734"/>
      <c r="S1734" s="111"/>
      <c r="T1734" s="111"/>
      <c r="U1734" s="111"/>
      <c r="V1734" s="111"/>
      <c r="W1734" s="111"/>
      <c r="X1734" s="111"/>
      <c r="Y1734" s="111"/>
      <c r="Z1734" s="111"/>
      <c r="AA1734" s="111"/>
      <c r="AB1734" s="111"/>
      <c r="AC1734" s="111"/>
      <c r="AD1734" s="111"/>
      <c r="AE1734" s="8"/>
      <c r="AG1734" s="269">
        <f t="shared" si="709"/>
        <v>1</v>
      </c>
      <c r="AH1734" s="298">
        <f t="shared" si="710"/>
        <v>0</v>
      </c>
      <c r="AI1734" s="299">
        <f t="shared" si="711"/>
        <v>0</v>
      </c>
      <c r="AJ1734" s="300">
        <f t="shared" si="712"/>
        <v>0</v>
      </c>
      <c r="AK1734" s="301">
        <f t="shared" si="713"/>
        <v>0</v>
      </c>
      <c r="AL1734" s="298">
        <f t="shared" si="714"/>
        <v>0</v>
      </c>
      <c r="AM1734" s="299">
        <f t="shared" si="715"/>
        <v>0</v>
      </c>
      <c r="AN1734" s="300">
        <f t="shared" si="716"/>
        <v>0</v>
      </c>
      <c r="AO1734" s="301">
        <f t="shared" si="717"/>
        <v>0</v>
      </c>
      <c r="AP1734" s="298">
        <f t="shared" si="718"/>
        <v>0</v>
      </c>
      <c r="AQ1734" s="299">
        <f t="shared" si="719"/>
        <v>0</v>
      </c>
      <c r="AR1734" s="300">
        <f t="shared" si="720"/>
        <v>0</v>
      </c>
      <c r="AS1734" s="301">
        <f t="shared" si="721"/>
        <v>0</v>
      </c>
      <c r="AT1734" s="298">
        <f t="shared" si="722"/>
        <v>0</v>
      </c>
      <c r="AU1734" s="299">
        <f t="shared" si="723"/>
        <v>0</v>
      </c>
      <c r="AV1734" s="300">
        <f t="shared" si="724"/>
        <v>0</v>
      </c>
      <c r="AW1734" s="301">
        <f t="shared" si="725"/>
        <v>0</v>
      </c>
      <c r="AX1734" s="371">
        <f t="shared" si="726"/>
        <v>0</v>
      </c>
      <c r="AY1734" s="303">
        <f t="shared" si="727"/>
        <v>0</v>
      </c>
      <c r="AZ1734" s="304" t="str">
        <f>IF(AY1734=0,"",
IF(SUM($AY$1697:AY1734)=1,BA1734,
IF($AY$1817&gt;SUM($AY$1697:AY1734),_xlfn.CONCAT(", ",BA1734),
IF($AY$1817=SUM($AY$1697:AY1734),_xlfn.CONCAT(" y ",BA1734)))))</f>
        <v/>
      </c>
      <c r="BA1734" s="231" t="s">
        <v>6249</v>
      </c>
      <c r="BB1734" s="290">
        <f t="shared" si="728"/>
        <v>1</v>
      </c>
      <c r="BC1734" s="291" t="str">
        <f>IF(BB1734=0,"",
IF(SUM($BB$1697:BB1734)=1,BD1734,
IF($BB$1817&gt;SUM($BB$1697:BB1734),_xlfn.CONCAT(", ",BD1734),
IF($BB$1817=SUM($BB$1697:BB1734),_xlfn.CONCAT(" y ",BD1734)))))</f>
        <v>, 38</v>
      </c>
      <c r="BD1734" s="222" t="s">
        <v>6249</v>
      </c>
      <c r="BE1734" s="378">
        <f t="shared" si="729"/>
        <v>0</v>
      </c>
      <c r="BF1734" s="379">
        <f t="shared" si="730"/>
        <v>0</v>
      </c>
      <c r="BG1734" s="380">
        <f t="shared" si="731"/>
        <v>0</v>
      </c>
      <c r="BH1734" s="483">
        <f t="shared" si="732"/>
        <v>0</v>
      </c>
      <c r="BI1734" s="484">
        <f t="shared" si="733"/>
        <v>0</v>
      </c>
      <c r="BJ1734" s="485">
        <f t="shared" si="734"/>
        <v>0</v>
      </c>
      <c r="BK1734" s="486">
        <f t="shared" si="735"/>
        <v>0</v>
      </c>
      <c r="BL1734" s="483">
        <f t="shared" si="736"/>
        <v>0</v>
      </c>
      <c r="BM1734" s="484">
        <f t="shared" si="737"/>
        <v>0</v>
      </c>
      <c r="BN1734" s="485">
        <f t="shared" si="738"/>
        <v>0</v>
      </c>
      <c r="BO1734" s="486">
        <f t="shared" si="739"/>
        <v>0</v>
      </c>
      <c r="BP1734" s="483">
        <f t="shared" si="740"/>
        <v>0</v>
      </c>
      <c r="BQ1734" s="484">
        <f t="shared" si="741"/>
        <v>0</v>
      </c>
      <c r="BR1734" s="485">
        <f t="shared" si="742"/>
        <v>0</v>
      </c>
      <c r="BS1734" s="486">
        <f t="shared" si="743"/>
        <v>0</v>
      </c>
    </row>
    <row r="1735" spans="1:71" ht="15" customHeight="1">
      <c r="A1735" s="6"/>
      <c r="B1735" s="5"/>
      <c r="C1735" s="85" t="s">
        <v>143</v>
      </c>
      <c r="D1735" s="732" t="str">
        <f>IF(CNGE_2024_M1_Secc1_Sub1!$D80="","",CNGE_2024_M1_Secc1_Sub1!$D80)</f>
        <v>INSTITUTO TECNOLOGICO SUPERIOR DE PEROTE</v>
      </c>
      <c r="E1735" s="733"/>
      <c r="F1735" s="733"/>
      <c r="G1735" s="733"/>
      <c r="H1735" s="733"/>
      <c r="I1735" s="733"/>
      <c r="J1735" s="733"/>
      <c r="K1735" s="733"/>
      <c r="L1735" s="733"/>
      <c r="M1735" s="733"/>
      <c r="N1735" s="733"/>
      <c r="O1735" s="733"/>
      <c r="P1735" s="733"/>
      <c r="Q1735" s="733"/>
      <c r="R1735" s="734"/>
      <c r="S1735" s="111"/>
      <c r="T1735" s="111"/>
      <c r="U1735" s="111"/>
      <c r="V1735" s="111"/>
      <c r="W1735" s="111"/>
      <c r="X1735" s="111"/>
      <c r="Y1735" s="111"/>
      <c r="Z1735" s="111"/>
      <c r="AA1735" s="111"/>
      <c r="AB1735" s="111"/>
      <c r="AC1735" s="111"/>
      <c r="AD1735" s="111"/>
      <c r="AE1735" s="8"/>
      <c r="AG1735" s="269">
        <f t="shared" si="709"/>
        <v>1</v>
      </c>
      <c r="AH1735" s="298">
        <f t="shared" si="710"/>
        <v>0</v>
      </c>
      <c r="AI1735" s="299">
        <f t="shared" si="711"/>
        <v>0</v>
      </c>
      <c r="AJ1735" s="300">
        <f t="shared" si="712"/>
        <v>0</v>
      </c>
      <c r="AK1735" s="301">
        <f t="shared" si="713"/>
        <v>0</v>
      </c>
      <c r="AL1735" s="298">
        <f t="shared" si="714"/>
        <v>0</v>
      </c>
      <c r="AM1735" s="299">
        <f t="shared" si="715"/>
        <v>0</v>
      </c>
      <c r="AN1735" s="300">
        <f t="shared" si="716"/>
        <v>0</v>
      </c>
      <c r="AO1735" s="301">
        <f t="shared" si="717"/>
        <v>0</v>
      </c>
      <c r="AP1735" s="298">
        <f t="shared" si="718"/>
        <v>0</v>
      </c>
      <c r="AQ1735" s="299">
        <f t="shared" si="719"/>
        <v>0</v>
      </c>
      <c r="AR1735" s="300">
        <f t="shared" si="720"/>
        <v>0</v>
      </c>
      <c r="AS1735" s="301">
        <f t="shared" si="721"/>
        <v>0</v>
      </c>
      <c r="AT1735" s="298">
        <f t="shared" si="722"/>
        <v>0</v>
      </c>
      <c r="AU1735" s="299">
        <f t="shared" si="723"/>
        <v>0</v>
      </c>
      <c r="AV1735" s="300">
        <f t="shared" si="724"/>
        <v>0</v>
      </c>
      <c r="AW1735" s="301">
        <f t="shared" si="725"/>
        <v>0</v>
      </c>
      <c r="AX1735" s="371">
        <f t="shared" si="726"/>
        <v>0</v>
      </c>
      <c r="AY1735" s="303">
        <f t="shared" si="727"/>
        <v>0</v>
      </c>
      <c r="AZ1735" s="304" t="str">
        <f>IF(AY1735=0,"",
IF(SUM($AY$1697:AY1735)=1,BA1735,
IF($AY$1817&gt;SUM($AY$1697:AY1735),_xlfn.CONCAT(", ",BA1735),
IF($AY$1817=SUM($AY$1697:AY1735),_xlfn.CONCAT(" y ",BA1735)))))</f>
        <v/>
      </c>
      <c r="BA1735" s="231" t="s">
        <v>6250</v>
      </c>
      <c r="BB1735" s="290">
        <f t="shared" si="728"/>
        <v>1</v>
      </c>
      <c r="BC1735" s="291" t="str">
        <f>IF(BB1735=0,"",
IF(SUM($BB$1697:BB1735)=1,BD1735,
IF($BB$1817&gt;SUM($BB$1697:BB1735),_xlfn.CONCAT(", ",BD1735),
IF($BB$1817=SUM($BB$1697:BB1735),_xlfn.CONCAT(" y ",BD1735)))))</f>
        <v>, 39</v>
      </c>
      <c r="BD1735" s="222" t="s">
        <v>6250</v>
      </c>
      <c r="BE1735" s="378">
        <f t="shared" si="729"/>
        <v>0</v>
      </c>
      <c r="BF1735" s="379">
        <f t="shared" si="730"/>
        <v>0</v>
      </c>
      <c r="BG1735" s="380">
        <f t="shared" si="731"/>
        <v>0</v>
      </c>
      <c r="BH1735" s="483">
        <f t="shared" si="732"/>
        <v>0</v>
      </c>
      <c r="BI1735" s="484">
        <f t="shared" si="733"/>
        <v>0</v>
      </c>
      <c r="BJ1735" s="485">
        <f t="shared" si="734"/>
        <v>0</v>
      </c>
      <c r="BK1735" s="486">
        <f t="shared" si="735"/>
        <v>0</v>
      </c>
      <c r="BL1735" s="483">
        <f t="shared" si="736"/>
        <v>0</v>
      </c>
      <c r="BM1735" s="484">
        <f t="shared" si="737"/>
        <v>0</v>
      </c>
      <c r="BN1735" s="485">
        <f t="shared" si="738"/>
        <v>0</v>
      </c>
      <c r="BO1735" s="486">
        <f t="shared" si="739"/>
        <v>0</v>
      </c>
      <c r="BP1735" s="483">
        <f t="shared" si="740"/>
        <v>0</v>
      </c>
      <c r="BQ1735" s="484">
        <f t="shared" si="741"/>
        <v>0</v>
      </c>
      <c r="BR1735" s="485">
        <f t="shared" si="742"/>
        <v>0</v>
      </c>
      <c r="BS1735" s="486">
        <f t="shared" si="743"/>
        <v>0</v>
      </c>
    </row>
    <row r="1736" spans="1:71" ht="15" customHeight="1">
      <c r="A1736" s="6"/>
      <c r="B1736" s="5"/>
      <c r="C1736" s="85" t="s">
        <v>144</v>
      </c>
      <c r="D1736" s="732" t="str">
        <f>IF(CNGE_2024_M1_Secc1_Sub1!$D81="","",CNGE_2024_M1_Secc1_Sub1!$D81)</f>
        <v>INSTITUTO TECNOLOGICO SUPERIOR DE ZONGOLICA</v>
      </c>
      <c r="E1736" s="733"/>
      <c r="F1736" s="733"/>
      <c r="G1736" s="733"/>
      <c r="H1736" s="733"/>
      <c r="I1736" s="733"/>
      <c r="J1736" s="733"/>
      <c r="K1736" s="733"/>
      <c r="L1736" s="733"/>
      <c r="M1736" s="733"/>
      <c r="N1736" s="733"/>
      <c r="O1736" s="733"/>
      <c r="P1736" s="733"/>
      <c r="Q1736" s="733"/>
      <c r="R1736" s="734"/>
      <c r="S1736" s="111"/>
      <c r="T1736" s="111"/>
      <c r="U1736" s="111"/>
      <c r="V1736" s="111"/>
      <c r="W1736" s="111"/>
      <c r="X1736" s="111"/>
      <c r="Y1736" s="111"/>
      <c r="Z1736" s="111"/>
      <c r="AA1736" s="111"/>
      <c r="AB1736" s="111"/>
      <c r="AC1736" s="111"/>
      <c r="AD1736" s="111"/>
      <c r="AE1736" s="8"/>
      <c r="AG1736" s="269">
        <f t="shared" si="709"/>
        <v>1</v>
      </c>
      <c r="AH1736" s="298">
        <f t="shared" si="710"/>
        <v>0</v>
      </c>
      <c r="AI1736" s="299">
        <f t="shared" si="711"/>
        <v>0</v>
      </c>
      <c r="AJ1736" s="300">
        <f t="shared" si="712"/>
        <v>0</v>
      </c>
      <c r="AK1736" s="301">
        <f t="shared" si="713"/>
        <v>0</v>
      </c>
      <c r="AL1736" s="298">
        <f t="shared" si="714"/>
        <v>0</v>
      </c>
      <c r="AM1736" s="299">
        <f t="shared" si="715"/>
        <v>0</v>
      </c>
      <c r="AN1736" s="300">
        <f t="shared" si="716"/>
        <v>0</v>
      </c>
      <c r="AO1736" s="301">
        <f t="shared" si="717"/>
        <v>0</v>
      </c>
      <c r="AP1736" s="298">
        <f t="shared" si="718"/>
        <v>0</v>
      </c>
      <c r="AQ1736" s="299">
        <f t="shared" si="719"/>
        <v>0</v>
      </c>
      <c r="AR1736" s="300">
        <f t="shared" si="720"/>
        <v>0</v>
      </c>
      <c r="AS1736" s="301">
        <f t="shared" si="721"/>
        <v>0</v>
      </c>
      <c r="AT1736" s="298">
        <f t="shared" si="722"/>
        <v>0</v>
      </c>
      <c r="AU1736" s="299">
        <f t="shared" si="723"/>
        <v>0</v>
      </c>
      <c r="AV1736" s="300">
        <f t="shared" si="724"/>
        <v>0</v>
      </c>
      <c r="AW1736" s="301">
        <f t="shared" si="725"/>
        <v>0</v>
      </c>
      <c r="AX1736" s="371">
        <f t="shared" si="726"/>
        <v>0</v>
      </c>
      <c r="AY1736" s="303">
        <f t="shared" si="727"/>
        <v>0</v>
      </c>
      <c r="AZ1736" s="304" t="str">
        <f>IF(AY1736=0,"",
IF(SUM($AY$1697:AY1736)=1,BA1736,
IF($AY$1817&gt;SUM($AY$1697:AY1736),_xlfn.CONCAT(", ",BA1736),
IF($AY$1817=SUM($AY$1697:AY1736),_xlfn.CONCAT(" y ",BA1736)))))</f>
        <v/>
      </c>
      <c r="BA1736" s="231" t="s">
        <v>6251</v>
      </c>
      <c r="BB1736" s="290">
        <f t="shared" si="728"/>
        <v>1</v>
      </c>
      <c r="BC1736" s="291" t="str">
        <f>IF(BB1736=0,"",
IF(SUM($BB$1697:BB1736)=1,BD1736,
IF($BB$1817&gt;SUM($BB$1697:BB1736),_xlfn.CONCAT(", ",BD1736),
IF($BB$1817=SUM($BB$1697:BB1736),_xlfn.CONCAT(" y ",BD1736)))))</f>
        <v>, 40</v>
      </c>
      <c r="BD1736" s="222" t="s">
        <v>6251</v>
      </c>
      <c r="BE1736" s="378">
        <f t="shared" si="729"/>
        <v>0</v>
      </c>
      <c r="BF1736" s="379">
        <f t="shared" si="730"/>
        <v>0</v>
      </c>
      <c r="BG1736" s="380">
        <f t="shared" si="731"/>
        <v>0</v>
      </c>
      <c r="BH1736" s="483">
        <f t="shared" si="732"/>
        <v>0</v>
      </c>
      <c r="BI1736" s="484">
        <f t="shared" si="733"/>
        <v>0</v>
      </c>
      <c r="BJ1736" s="485">
        <f t="shared" si="734"/>
        <v>0</v>
      </c>
      <c r="BK1736" s="486">
        <f t="shared" si="735"/>
        <v>0</v>
      </c>
      <c r="BL1736" s="483">
        <f t="shared" si="736"/>
        <v>0</v>
      </c>
      <c r="BM1736" s="484">
        <f t="shared" si="737"/>
        <v>0</v>
      </c>
      <c r="BN1736" s="485">
        <f t="shared" si="738"/>
        <v>0</v>
      </c>
      <c r="BO1736" s="486">
        <f t="shared" si="739"/>
        <v>0</v>
      </c>
      <c r="BP1736" s="483">
        <f t="shared" si="740"/>
        <v>0</v>
      </c>
      <c r="BQ1736" s="484">
        <f t="shared" si="741"/>
        <v>0</v>
      </c>
      <c r="BR1736" s="485">
        <f t="shared" si="742"/>
        <v>0</v>
      </c>
      <c r="BS1736" s="486">
        <f t="shared" si="743"/>
        <v>0</v>
      </c>
    </row>
    <row r="1737" spans="1:71" ht="15" customHeight="1">
      <c r="A1737" s="6"/>
      <c r="B1737" s="5"/>
      <c r="C1737" s="85" t="s">
        <v>145</v>
      </c>
      <c r="D1737" s="732" t="str">
        <f>IF(CNGE_2024_M1_Secc1_Sub1!$D82="","",CNGE_2024_M1_Secc1_Sub1!$D82)</f>
        <v>INSTITUTO TECNOLOGICO SUPERIOR DE NARANJOS</v>
      </c>
      <c r="E1737" s="733"/>
      <c r="F1737" s="733"/>
      <c r="G1737" s="733"/>
      <c r="H1737" s="733"/>
      <c r="I1737" s="733"/>
      <c r="J1737" s="733"/>
      <c r="K1737" s="733"/>
      <c r="L1737" s="733"/>
      <c r="M1737" s="733"/>
      <c r="N1737" s="733"/>
      <c r="O1737" s="733"/>
      <c r="P1737" s="733"/>
      <c r="Q1737" s="733"/>
      <c r="R1737" s="734"/>
      <c r="S1737" s="111"/>
      <c r="T1737" s="111"/>
      <c r="U1737" s="111"/>
      <c r="V1737" s="111"/>
      <c r="W1737" s="111"/>
      <c r="X1737" s="111"/>
      <c r="Y1737" s="111"/>
      <c r="Z1737" s="111"/>
      <c r="AA1737" s="111"/>
      <c r="AB1737" s="111"/>
      <c r="AC1737" s="111"/>
      <c r="AD1737" s="111"/>
      <c r="AE1737" s="8"/>
      <c r="AG1737" s="269">
        <f t="shared" si="709"/>
        <v>1</v>
      </c>
      <c r="AH1737" s="298">
        <f t="shared" si="710"/>
        <v>0</v>
      </c>
      <c r="AI1737" s="299">
        <f t="shared" si="711"/>
        <v>0</v>
      </c>
      <c r="AJ1737" s="300">
        <f t="shared" si="712"/>
        <v>0</v>
      </c>
      <c r="AK1737" s="301">
        <f t="shared" si="713"/>
        <v>0</v>
      </c>
      <c r="AL1737" s="298">
        <f t="shared" si="714"/>
        <v>0</v>
      </c>
      <c r="AM1737" s="299">
        <f t="shared" si="715"/>
        <v>0</v>
      </c>
      <c r="AN1737" s="300">
        <f t="shared" si="716"/>
        <v>0</v>
      </c>
      <c r="AO1737" s="301">
        <f t="shared" si="717"/>
        <v>0</v>
      </c>
      <c r="AP1737" s="298">
        <f t="shared" si="718"/>
        <v>0</v>
      </c>
      <c r="AQ1737" s="299">
        <f t="shared" si="719"/>
        <v>0</v>
      </c>
      <c r="AR1737" s="300">
        <f t="shared" si="720"/>
        <v>0</v>
      </c>
      <c r="AS1737" s="301">
        <f t="shared" si="721"/>
        <v>0</v>
      </c>
      <c r="AT1737" s="298">
        <f t="shared" si="722"/>
        <v>0</v>
      </c>
      <c r="AU1737" s="299">
        <f t="shared" si="723"/>
        <v>0</v>
      </c>
      <c r="AV1737" s="300">
        <f t="shared" si="724"/>
        <v>0</v>
      </c>
      <c r="AW1737" s="301">
        <f t="shared" si="725"/>
        <v>0</v>
      </c>
      <c r="AX1737" s="371">
        <f t="shared" si="726"/>
        <v>0</v>
      </c>
      <c r="AY1737" s="303">
        <f t="shared" si="727"/>
        <v>0</v>
      </c>
      <c r="AZ1737" s="304" t="str">
        <f>IF(AY1737=0,"",
IF(SUM($AY$1697:AY1737)=1,BA1737,
IF($AY$1817&gt;SUM($AY$1697:AY1737),_xlfn.CONCAT(", ",BA1737),
IF($AY$1817=SUM($AY$1697:AY1737),_xlfn.CONCAT(" y ",BA1737)))))</f>
        <v/>
      </c>
      <c r="BA1737" s="231" t="s">
        <v>6252</v>
      </c>
      <c r="BB1737" s="290">
        <f t="shared" si="728"/>
        <v>1</v>
      </c>
      <c r="BC1737" s="291" t="str">
        <f>IF(BB1737=0,"",
IF(SUM($BB$1697:BB1737)=1,BD1737,
IF($BB$1817&gt;SUM($BB$1697:BB1737),_xlfn.CONCAT(", ",BD1737),
IF($BB$1817=SUM($BB$1697:BB1737),_xlfn.CONCAT(" y ",BD1737)))))</f>
        <v>, 41</v>
      </c>
      <c r="BD1737" s="222" t="s">
        <v>6252</v>
      </c>
      <c r="BE1737" s="378">
        <f t="shared" si="729"/>
        <v>0</v>
      </c>
      <c r="BF1737" s="379">
        <f t="shared" si="730"/>
        <v>0</v>
      </c>
      <c r="BG1737" s="380">
        <f t="shared" si="731"/>
        <v>0</v>
      </c>
      <c r="BH1737" s="483">
        <f t="shared" si="732"/>
        <v>0</v>
      </c>
      <c r="BI1737" s="484">
        <f t="shared" si="733"/>
        <v>0</v>
      </c>
      <c r="BJ1737" s="485">
        <f t="shared" si="734"/>
        <v>0</v>
      </c>
      <c r="BK1737" s="486">
        <f t="shared" si="735"/>
        <v>0</v>
      </c>
      <c r="BL1737" s="483">
        <f t="shared" si="736"/>
        <v>0</v>
      </c>
      <c r="BM1737" s="484">
        <f t="shared" si="737"/>
        <v>0</v>
      </c>
      <c r="BN1737" s="485">
        <f t="shared" si="738"/>
        <v>0</v>
      </c>
      <c r="BO1737" s="486">
        <f t="shared" si="739"/>
        <v>0</v>
      </c>
      <c r="BP1737" s="483">
        <f t="shared" si="740"/>
        <v>0</v>
      </c>
      <c r="BQ1737" s="484">
        <f t="shared" si="741"/>
        <v>0</v>
      </c>
      <c r="BR1737" s="485">
        <f t="shared" si="742"/>
        <v>0</v>
      </c>
      <c r="BS1737" s="486">
        <f t="shared" si="743"/>
        <v>0</v>
      </c>
    </row>
    <row r="1738" spans="1:71" ht="15" customHeight="1">
      <c r="A1738" s="6"/>
      <c r="B1738" s="5"/>
      <c r="C1738" s="85" t="s">
        <v>146</v>
      </c>
      <c r="D1738" s="732" t="str">
        <f>IF(CNGE_2024_M1_Secc1_Sub1!$D83="","",CNGE_2024_M1_Secc1_Sub1!$D83)</f>
        <v>INSTITUTO TECNOLOGICO SUPERIOR DE CHICONTEPEC</v>
      </c>
      <c r="E1738" s="733"/>
      <c r="F1738" s="733"/>
      <c r="G1738" s="733"/>
      <c r="H1738" s="733"/>
      <c r="I1738" s="733"/>
      <c r="J1738" s="733"/>
      <c r="K1738" s="733"/>
      <c r="L1738" s="733"/>
      <c r="M1738" s="733"/>
      <c r="N1738" s="733"/>
      <c r="O1738" s="733"/>
      <c r="P1738" s="733"/>
      <c r="Q1738" s="733"/>
      <c r="R1738" s="734"/>
      <c r="S1738" s="111"/>
      <c r="T1738" s="111"/>
      <c r="U1738" s="111"/>
      <c r="V1738" s="111"/>
      <c r="W1738" s="111"/>
      <c r="X1738" s="111"/>
      <c r="Y1738" s="111"/>
      <c r="Z1738" s="111"/>
      <c r="AA1738" s="111"/>
      <c r="AB1738" s="111"/>
      <c r="AC1738" s="111"/>
      <c r="AD1738" s="111"/>
      <c r="AE1738" s="8"/>
      <c r="AG1738" s="269">
        <f t="shared" si="709"/>
        <v>1</v>
      </c>
      <c r="AH1738" s="298">
        <f t="shared" si="710"/>
        <v>0</v>
      </c>
      <c r="AI1738" s="299">
        <f t="shared" si="711"/>
        <v>0</v>
      </c>
      <c r="AJ1738" s="300">
        <f t="shared" si="712"/>
        <v>0</v>
      </c>
      <c r="AK1738" s="301">
        <f t="shared" si="713"/>
        <v>0</v>
      </c>
      <c r="AL1738" s="298">
        <f t="shared" si="714"/>
        <v>0</v>
      </c>
      <c r="AM1738" s="299">
        <f t="shared" si="715"/>
        <v>0</v>
      </c>
      <c r="AN1738" s="300">
        <f t="shared" si="716"/>
        <v>0</v>
      </c>
      <c r="AO1738" s="301">
        <f t="shared" si="717"/>
        <v>0</v>
      </c>
      <c r="AP1738" s="298">
        <f t="shared" si="718"/>
        <v>0</v>
      </c>
      <c r="AQ1738" s="299">
        <f t="shared" si="719"/>
        <v>0</v>
      </c>
      <c r="AR1738" s="300">
        <f t="shared" si="720"/>
        <v>0</v>
      </c>
      <c r="AS1738" s="301">
        <f t="shared" si="721"/>
        <v>0</v>
      </c>
      <c r="AT1738" s="298">
        <f t="shared" si="722"/>
        <v>0</v>
      </c>
      <c r="AU1738" s="299">
        <f t="shared" si="723"/>
        <v>0</v>
      </c>
      <c r="AV1738" s="300">
        <f t="shared" si="724"/>
        <v>0</v>
      </c>
      <c r="AW1738" s="301">
        <f t="shared" si="725"/>
        <v>0</v>
      </c>
      <c r="AX1738" s="371">
        <f t="shared" si="726"/>
        <v>0</v>
      </c>
      <c r="AY1738" s="303">
        <f t="shared" si="727"/>
        <v>0</v>
      </c>
      <c r="AZ1738" s="304" t="str">
        <f>IF(AY1738=0,"",
IF(SUM($AY$1697:AY1738)=1,BA1738,
IF($AY$1817&gt;SUM($AY$1697:AY1738),_xlfn.CONCAT(", ",BA1738),
IF($AY$1817=SUM($AY$1697:AY1738),_xlfn.CONCAT(" y ",BA1738)))))</f>
        <v/>
      </c>
      <c r="BA1738" s="231" t="s">
        <v>6253</v>
      </c>
      <c r="BB1738" s="290">
        <f t="shared" si="728"/>
        <v>1</v>
      </c>
      <c r="BC1738" s="291" t="str">
        <f>IF(BB1738=0,"",
IF(SUM($BB$1697:BB1738)=1,BD1738,
IF($BB$1817&gt;SUM($BB$1697:BB1738),_xlfn.CONCAT(", ",BD1738),
IF($BB$1817=SUM($BB$1697:BB1738),_xlfn.CONCAT(" y ",BD1738)))))</f>
        <v>, 42</v>
      </c>
      <c r="BD1738" s="222" t="s">
        <v>6253</v>
      </c>
      <c r="BE1738" s="378">
        <f t="shared" si="729"/>
        <v>0</v>
      </c>
      <c r="BF1738" s="379">
        <f t="shared" si="730"/>
        <v>0</v>
      </c>
      <c r="BG1738" s="380">
        <f t="shared" si="731"/>
        <v>0</v>
      </c>
      <c r="BH1738" s="483">
        <f t="shared" si="732"/>
        <v>0</v>
      </c>
      <c r="BI1738" s="484">
        <f t="shared" si="733"/>
        <v>0</v>
      </c>
      <c r="BJ1738" s="485">
        <f t="shared" si="734"/>
        <v>0</v>
      </c>
      <c r="BK1738" s="486">
        <f t="shared" si="735"/>
        <v>0</v>
      </c>
      <c r="BL1738" s="483">
        <f t="shared" si="736"/>
        <v>0</v>
      </c>
      <c r="BM1738" s="484">
        <f t="shared" si="737"/>
        <v>0</v>
      </c>
      <c r="BN1738" s="485">
        <f t="shared" si="738"/>
        <v>0</v>
      </c>
      <c r="BO1738" s="486">
        <f t="shared" si="739"/>
        <v>0</v>
      </c>
      <c r="BP1738" s="483">
        <f t="shared" si="740"/>
        <v>0</v>
      </c>
      <c r="BQ1738" s="484">
        <f t="shared" si="741"/>
        <v>0</v>
      </c>
      <c r="BR1738" s="485">
        <f t="shared" si="742"/>
        <v>0</v>
      </c>
      <c r="BS1738" s="486">
        <f t="shared" si="743"/>
        <v>0</v>
      </c>
    </row>
    <row r="1739" spans="1:71" ht="15" customHeight="1">
      <c r="A1739" s="6"/>
      <c r="B1739" s="5"/>
      <c r="C1739" s="85" t="s">
        <v>147</v>
      </c>
      <c r="D1739" s="732" t="str">
        <f>IF(CNGE_2024_M1_Secc1_Sub1!$D84="","",CNGE_2024_M1_Secc1_Sub1!$D84)</f>
        <v>INSTITUTO TECNOLOGICO SUPERIOR DE MARTINEZ DE LA TORRE</v>
      </c>
      <c r="E1739" s="733"/>
      <c r="F1739" s="733"/>
      <c r="G1739" s="733"/>
      <c r="H1739" s="733"/>
      <c r="I1739" s="733"/>
      <c r="J1739" s="733"/>
      <c r="K1739" s="733"/>
      <c r="L1739" s="733"/>
      <c r="M1739" s="733"/>
      <c r="N1739" s="733"/>
      <c r="O1739" s="733"/>
      <c r="P1739" s="733"/>
      <c r="Q1739" s="733"/>
      <c r="R1739" s="734"/>
      <c r="S1739" s="111"/>
      <c r="T1739" s="111"/>
      <c r="U1739" s="111"/>
      <c r="V1739" s="111"/>
      <c r="W1739" s="111"/>
      <c r="X1739" s="111"/>
      <c r="Y1739" s="111"/>
      <c r="Z1739" s="111"/>
      <c r="AA1739" s="111"/>
      <c r="AB1739" s="111"/>
      <c r="AC1739" s="111"/>
      <c r="AD1739" s="111"/>
      <c r="AE1739" s="8"/>
      <c r="AG1739" s="269">
        <f t="shared" si="709"/>
        <v>1</v>
      </c>
      <c r="AH1739" s="298">
        <f t="shared" si="710"/>
        <v>0</v>
      </c>
      <c r="AI1739" s="299">
        <f t="shared" si="711"/>
        <v>0</v>
      </c>
      <c r="AJ1739" s="300">
        <f t="shared" si="712"/>
        <v>0</v>
      </c>
      <c r="AK1739" s="301">
        <f t="shared" si="713"/>
        <v>0</v>
      </c>
      <c r="AL1739" s="298">
        <f t="shared" si="714"/>
        <v>0</v>
      </c>
      <c r="AM1739" s="299">
        <f t="shared" si="715"/>
        <v>0</v>
      </c>
      <c r="AN1739" s="300">
        <f t="shared" si="716"/>
        <v>0</v>
      </c>
      <c r="AO1739" s="301">
        <f t="shared" si="717"/>
        <v>0</v>
      </c>
      <c r="AP1739" s="298">
        <f t="shared" si="718"/>
        <v>0</v>
      </c>
      <c r="AQ1739" s="299">
        <f t="shared" si="719"/>
        <v>0</v>
      </c>
      <c r="AR1739" s="300">
        <f t="shared" si="720"/>
        <v>0</v>
      </c>
      <c r="AS1739" s="301">
        <f t="shared" si="721"/>
        <v>0</v>
      </c>
      <c r="AT1739" s="298">
        <f t="shared" si="722"/>
        <v>0</v>
      </c>
      <c r="AU1739" s="299">
        <f t="shared" si="723"/>
        <v>0</v>
      </c>
      <c r="AV1739" s="300">
        <f t="shared" si="724"/>
        <v>0</v>
      </c>
      <c r="AW1739" s="301">
        <f t="shared" si="725"/>
        <v>0</v>
      </c>
      <c r="AX1739" s="371">
        <f t="shared" si="726"/>
        <v>0</v>
      </c>
      <c r="AY1739" s="303">
        <f t="shared" si="727"/>
        <v>0</v>
      </c>
      <c r="AZ1739" s="304" t="str">
        <f>IF(AY1739=0,"",
IF(SUM($AY$1697:AY1739)=1,BA1739,
IF($AY$1817&gt;SUM($AY$1697:AY1739),_xlfn.CONCAT(", ",BA1739),
IF($AY$1817=SUM($AY$1697:AY1739),_xlfn.CONCAT(" y ",BA1739)))))</f>
        <v/>
      </c>
      <c r="BA1739" s="231" t="s">
        <v>6254</v>
      </c>
      <c r="BB1739" s="290">
        <f t="shared" si="728"/>
        <v>1</v>
      </c>
      <c r="BC1739" s="291" t="str">
        <f>IF(BB1739=0,"",
IF(SUM($BB$1697:BB1739)=1,BD1739,
IF($BB$1817&gt;SUM($BB$1697:BB1739),_xlfn.CONCAT(", ",BD1739),
IF($BB$1817=SUM($BB$1697:BB1739),_xlfn.CONCAT(" y ",BD1739)))))</f>
        <v>, 43</v>
      </c>
      <c r="BD1739" s="222" t="s">
        <v>6254</v>
      </c>
      <c r="BE1739" s="378">
        <f t="shared" si="729"/>
        <v>0</v>
      </c>
      <c r="BF1739" s="379">
        <f t="shared" si="730"/>
        <v>0</v>
      </c>
      <c r="BG1739" s="380">
        <f t="shared" si="731"/>
        <v>0</v>
      </c>
      <c r="BH1739" s="483">
        <f t="shared" si="732"/>
        <v>0</v>
      </c>
      <c r="BI1739" s="484">
        <f t="shared" si="733"/>
        <v>0</v>
      </c>
      <c r="BJ1739" s="485">
        <f t="shared" si="734"/>
        <v>0</v>
      </c>
      <c r="BK1739" s="486">
        <f t="shared" si="735"/>
        <v>0</v>
      </c>
      <c r="BL1739" s="483">
        <f t="shared" si="736"/>
        <v>0</v>
      </c>
      <c r="BM1739" s="484">
        <f t="shared" si="737"/>
        <v>0</v>
      </c>
      <c r="BN1739" s="485">
        <f t="shared" si="738"/>
        <v>0</v>
      </c>
      <c r="BO1739" s="486">
        <f t="shared" si="739"/>
        <v>0</v>
      </c>
      <c r="BP1739" s="483">
        <f t="shared" si="740"/>
        <v>0</v>
      </c>
      <c r="BQ1739" s="484">
        <f t="shared" si="741"/>
        <v>0</v>
      </c>
      <c r="BR1739" s="485">
        <f t="shared" si="742"/>
        <v>0</v>
      </c>
      <c r="BS1739" s="486">
        <f t="shared" si="743"/>
        <v>0</v>
      </c>
    </row>
    <row r="1740" spans="1:71" ht="15" customHeight="1">
      <c r="A1740" s="6"/>
      <c r="B1740" s="5"/>
      <c r="C1740" s="85" t="s">
        <v>148</v>
      </c>
      <c r="D1740" s="732" t="str">
        <f>IF(CNGE_2024_M1_Secc1_Sub1!$D85="","",CNGE_2024_M1_Secc1_Sub1!$D85)</f>
        <v>INSTITUTO TECNOLOGICO SUPERIOR DE JESUS CARRANZA</v>
      </c>
      <c r="E1740" s="733"/>
      <c r="F1740" s="733"/>
      <c r="G1740" s="733"/>
      <c r="H1740" s="733"/>
      <c r="I1740" s="733"/>
      <c r="J1740" s="733"/>
      <c r="K1740" s="733"/>
      <c r="L1740" s="733"/>
      <c r="M1740" s="733"/>
      <c r="N1740" s="733"/>
      <c r="O1740" s="733"/>
      <c r="P1740" s="733"/>
      <c r="Q1740" s="733"/>
      <c r="R1740" s="734"/>
      <c r="S1740" s="111"/>
      <c r="T1740" s="111"/>
      <c r="U1740" s="111"/>
      <c r="V1740" s="111"/>
      <c r="W1740" s="111"/>
      <c r="X1740" s="111"/>
      <c r="Y1740" s="111"/>
      <c r="Z1740" s="111"/>
      <c r="AA1740" s="111"/>
      <c r="AB1740" s="111"/>
      <c r="AC1740" s="111"/>
      <c r="AD1740" s="111"/>
      <c r="AE1740" s="8"/>
      <c r="AG1740" s="269">
        <f t="shared" si="709"/>
        <v>1</v>
      </c>
      <c r="AH1740" s="298">
        <f t="shared" si="710"/>
        <v>0</v>
      </c>
      <c r="AI1740" s="299">
        <f t="shared" si="711"/>
        <v>0</v>
      </c>
      <c r="AJ1740" s="300">
        <f t="shared" si="712"/>
        <v>0</v>
      </c>
      <c r="AK1740" s="301">
        <f t="shared" si="713"/>
        <v>0</v>
      </c>
      <c r="AL1740" s="298">
        <f t="shared" si="714"/>
        <v>0</v>
      </c>
      <c r="AM1740" s="299">
        <f t="shared" si="715"/>
        <v>0</v>
      </c>
      <c r="AN1740" s="300">
        <f t="shared" si="716"/>
        <v>0</v>
      </c>
      <c r="AO1740" s="301">
        <f t="shared" si="717"/>
        <v>0</v>
      </c>
      <c r="AP1740" s="298">
        <f t="shared" si="718"/>
        <v>0</v>
      </c>
      <c r="AQ1740" s="299">
        <f t="shared" si="719"/>
        <v>0</v>
      </c>
      <c r="AR1740" s="300">
        <f t="shared" si="720"/>
        <v>0</v>
      </c>
      <c r="AS1740" s="301">
        <f t="shared" si="721"/>
        <v>0</v>
      </c>
      <c r="AT1740" s="298">
        <f t="shared" si="722"/>
        <v>0</v>
      </c>
      <c r="AU1740" s="299">
        <f t="shared" si="723"/>
        <v>0</v>
      </c>
      <c r="AV1740" s="300">
        <f t="shared" si="724"/>
        <v>0</v>
      </c>
      <c r="AW1740" s="301">
        <f t="shared" si="725"/>
        <v>0</v>
      </c>
      <c r="AX1740" s="371">
        <f t="shared" si="726"/>
        <v>0</v>
      </c>
      <c r="AY1740" s="303">
        <f t="shared" si="727"/>
        <v>0</v>
      </c>
      <c r="AZ1740" s="304" t="str">
        <f>IF(AY1740=0,"",
IF(SUM($AY$1697:AY1740)=1,BA1740,
IF($AY$1817&gt;SUM($AY$1697:AY1740),_xlfn.CONCAT(", ",BA1740),
IF($AY$1817=SUM($AY$1697:AY1740),_xlfn.CONCAT(" y ",BA1740)))))</f>
        <v/>
      </c>
      <c r="BA1740" s="231" t="s">
        <v>6255</v>
      </c>
      <c r="BB1740" s="290">
        <f t="shared" si="728"/>
        <v>1</v>
      </c>
      <c r="BC1740" s="291" t="str">
        <f>IF(BB1740=0,"",
IF(SUM($BB$1697:BB1740)=1,BD1740,
IF($BB$1817&gt;SUM($BB$1697:BB1740),_xlfn.CONCAT(", ",BD1740),
IF($BB$1817=SUM($BB$1697:BB1740),_xlfn.CONCAT(" y ",BD1740)))))</f>
        <v>, 44</v>
      </c>
      <c r="BD1740" s="222" t="s">
        <v>6255</v>
      </c>
      <c r="BE1740" s="378">
        <f t="shared" si="729"/>
        <v>0</v>
      </c>
      <c r="BF1740" s="379">
        <f t="shared" si="730"/>
        <v>0</v>
      </c>
      <c r="BG1740" s="380">
        <f t="shared" si="731"/>
        <v>0</v>
      </c>
      <c r="BH1740" s="483">
        <f t="shared" si="732"/>
        <v>0</v>
      </c>
      <c r="BI1740" s="484">
        <f t="shared" si="733"/>
        <v>0</v>
      </c>
      <c r="BJ1740" s="485">
        <f t="shared" si="734"/>
        <v>0</v>
      </c>
      <c r="BK1740" s="486">
        <f t="shared" si="735"/>
        <v>0</v>
      </c>
      <c r="BL1740" s="483">
        <f t="shared" si="736"/>
        <v>0</v>
      </c>
      <c r="BM1740" s="484">
        <f t="shared" si="737"/>
        <v>0</v>
      </c>
      <c r="BN1740" s="485">
        <f t="shared" si="738"/>
        <v>0</v>
      </c>
      <c r="BO1740" s="486">
        <f t="shared" si="739"/>
        <v>0</v>
      </c>
      <c r="BP1740" s="483">
        <f t="shared" si="740"/>
        <v>0</v>
      </c>
      <c r="BQ1740" s="484">
        <f t="shared" si="741"/>
        <v>0</v>
      </c>
      <c r="BR1740" s="485">
        <f t="shared" si="742"/>
        <v>0</v>
      </c>
      <c r="BS1740" s="486">
        <f t="shared" si="743"/>
        <v>0</v>
      </c>
    </row>
    <row r="1741" spans="1:71" ht="15" customHeight="1">
      <c r="A1741" s="6"/>
      <c r="B1741" s="5"/>
      <c r="C1741" s="85" t="s">
        <v>149</v>
      </c>
      <c r="D1741" s="732" t="str">
        <f>IF(CNGE_2024_M1_Secc1_Sub1!$D86="","",CNGE_2024_M1_Secc1_Sub1!$D86)</f>
        <v>INSTITUTO TECNOLOGICO SUPERIOR DE RODRIGUEZ CLARA</v>
      </c>
      <c r="E1741" s="733"/>
      <c r="F1741" s="733"/>
      <c r="G1741" s="733"/>
      <c r="H1741" s="733"/>
      <c r="I1741" s="733"/>
      <c r="J1741" s="733"/>
      <c r="K1741" s="733"/>
      <c r="L1741" s="733"/>
      <c r="M1741" s="733"/>
      <c r="N1741" s="733"/>
      <c r="O1741" s="733"/>
      <c r="P1741" s="733"/>
      <c r="Q1741" s="733"/>
      <c r="R1741" s="734"/>
      <c r="S1741" s="111"/>
      <c r="T1741" s="111"/>
      <c r="U1741" s="111"/>
      <c r="V1741" s="111"/>
      <c r="W1741" s="111"/>
      <c r="X1741" s="111"/>
      <c r="Y1741" s="111"/>
      <c r="Z1741" s="111"/>
      <c r="AA1741" s="111"/>
      <c r="AB1741" s="111"/>
      <c r="AC1741" s="111"/>
      <c r="AD1741" s="111"/>
      <c r="AE1741" s="8"/>
      <c r="AG1741" s="269">
        <f t="shared" si="709"/>
        <v>1</v>
      </c>
      <c r="AH1741" s="298">
        <f t="shared" si="710"/>
        <v>0</v>
      </c>
      <c r="AI1741" s="299">
        <f t="shared" si="711"/>
        <v>0</v>
      </c>
      <c r="AJ1741" s="300">
        <f t="shared" si="712"/>
        <v>0</v>
      </c>
      <c r="AK1741" s="301">
        <f t="shared" si="713"/>
        <v>0</v>
      </c>
      <c r="AL1741" s="298">
        <f t="shared" si="714"/>
        <v>0</v>
      </c>
      <c r="AM1741" s="299">
        <f t="shared" si="715"/>
        <v>0</v>
      </c>
      <c r="AN1741" s="300">
        <f t="shared" si="716"/>
        <v>0</v>
      </c>
      <c r="AO1741" s="301">
        <f t="shared" si="717"/>
        <v>0</v>
      </c>
      <c r="AP1741" s="298">
        <f t="shared" si="718"/>
        <v>0</v>
      </c>
      <c r="AQ1741" s="299">
        <f t="shared" si="719"/>
        <v>0</v>
      </c>
      <c r="AR1741" s="300">
        <f t="shared" si="720"/>
        <v>0</v>
      </c>
      <c r="AS1741" s="301">
        <f t="shared" si="721"/>
        <v>0</v>
      </c>
      <c r="AT1741" s="298">
        <f t="shared" si="722"/>
        <v>0</v>
      </c>
      <c r="AU1741" s="299">
        <f t="shared" si="723"/>
        <v>0</v>
      </c>
      <c r="AV1741" s="300">
        <f t="shared" si="724"/>
        <v>0</v>
      </c>
      <c r="AW1741" s="301">
        <f t="shared" si="725"/>
        <v>0</v>
      </c>
      <c r="AX1741" s="371">
        <f t="shared" si="726"/>
        <v>0</v>
      </c>
      <c r="AY1741" s="303">
        <f t="shared" si="727"/>
        <v>0</v>
      </c>
      <c r="AZ1741" s="304" t="str">
        <f>IF(AY1741=0,"",
IF(SUM($AY$1697:AY1741)=1,BA1741,
IF($AY$1817&gt;SUM($AY$1697:AY1741),_xlfn.CONCAT(", ",BA1741),
IF($AY$1817=SUM($AY$1697:AY1741),_xlfn.CONCAT(" y ",BA1741)))))</f>
        <v/>
      </c>
      <c r="BA1741" s="231" t="s">
        <v>6256</v>
      </c>
      <c r="BB1741" s="290">
        <f t="shared" si="728"/>
        <v>1</v>
      </c>
      <c r="BC1741" s="291" t="str">
        <f>IF(BB1741=0,"",
IF(SUM($BB$1697:BB1741)=1,BD1741,
IF($BB$1817&gt;SUM($BB$1697:BB1741),_xlfn.CONCAT(", ",BD1741),
IF($BB$1817=SUM($BB$1697:BB1741),_xlfn.CONCAT(" y ",BD1741)))))</f>
        <v>, 45</v>
      </c>
      <c r="BD1741" s="222" t="s">
        <v>6256</v>
      </c>
      <c r="BE1741" s="378">
        <f t="shared" si="729"/>
        <v>0</v>
      </c>
      <c r="BF1741" s="379">
        <f t="shared" si="730"/>
        <v>0</v>
      </c>
      <c r="BG1741" s="380">
        <f t="shared" si="731"/>
        <v>0</v>
      </c>
      <c r="BH1741" s="483">
        <f t="shared" si="732"/>
        <v>0</v>
      </c>
      <c r="BI1741" s="484">
        <f t="shared" si="733"/>
        <v>0</v>
      </c>
      <c r="BJ1741" s="485">
        <f t="shared" si="734"/>
        <v>0</v>
      </c>
      <c r="BK1741" s="486">
        <f t="shared" si="735"/>
        <v>0</v>
      </c>
      <c r="BL1741" s="483">
        <f t="shared" si="736"/>
        <v>0</v>
      </c>
      <c r="BM1741" s="484">
        <f t="shared" si="737"/>
        <v>0</v>
      </c>
      <c r="BN1741" s="485">
        <f t="shared" si="738"/>
        <v>0</v>
      </c>
      <c r="BO1741" s="486">
        <f t="shared" si="739"/>
        <v>0</v>
      </c>
      <c r="BP1741" s="483">
        <f t="shared" si="740"/>
        <v>0</v>
      </c>
      <c r="BQ1741" s="484">
        <f t="shared" si="741"/>
        <v>0</v>
      </c>
      <c r="BR1741" s="485">
        <f t="shared" si="742"/>
        <v>0</v>
      </c>
      <c r="BS1741" s="486">
        <f t="shared" si="743"/>
        <v>0</v>
      </c>
    </row>
    <row r="1742" spans="1:71" ht="15" customHeight="1">
      <c r="A1742" s="6"/>
      <c r="B1742" s="5"/>
      <c r="C1742" s="85" t="s">
        <v>150</v>
      </c>
      <c r="D1742" s="732" t="str">
        <f>IF(CNGE_2024_M1_Secc1_Sub1!$D87="","",CNGE_2024_M1_Secc1_Sub1!$D87)</f>
        <v>INSTITUTO VERACRUZANO DE EDUCACION PARA LOS ADULTOS</v>
      </c>
      <c r="E1742" s="733"/>
      <c r="F1742" s="733"/>
      <c r="G1742" s="733"/>
      <c r="H1742" s="733"/>
      <c r="I1742" s="733"/>
      <c r="J1742" s="733"/>
      <c r="K1742" s="733"/>
      <c r="L1742" s="733"/>
      <c r="M1742" s="733"/>
      <c r="N1742" s="733"/>
      <c r="O1742" s="733"/>
      <c r="P1742" s="733"/>
      <c r="Q1742" s="733"/>
      <c r="R1742" s="734"/>
      <c r="S1742" s="111"/>
      <c r="T1742" s="111"/>
      <c r="U1742" s="111"/>
      <c r="V1742" s="111"/>
      <c r="W1742" s="111"/>
      <c r="X1742" s="111"/>
      <c r="Y1742" s="111"/>
      <c r="Z1742" s="111"/>
      <c r="AA1742" s="111"/>
      <c r="AB1742" s="111"/>
      <c r="AC1742" s="111"/>
      <c r="AD1742" s="111"/>
      <c r="AE1742" s="8"/>
      <c r="AG1742" s="269">
        <f t="shared" si="709"/>
        <v>1</v>
      </c>
      <c r="AH1742" s="298">
        <f t="shared" si="710"/>
        <v>0</v>
      </c>
      <c r="AI1742" s="299">
        <f t="shared" si="711"/>
        <v>0</v>
      </c>
      <c r="AJ1742" s="300">
        <f t="shared" si="712"/>
        <v>0</v>
      </c>
      <c r="AK1742" s="301">
        <f t="shared" si="713"/>
        <v>0</v>
      </c>
      <c r="AL1742" s="298">
        <f t="shared" si="714"/>
        <v>0</v>
      </c>
      <c r="AM1742" s="299">
        <f t="shared" si="715"/>
        <v>0</v>
      </c>
      <c r="AN1742" s="300">
        <f t="shared" si="716"/>
        <v>0</v>
      </c>
      <c r="AO1742" s="301">
        <f t="shared" si="717"/>
        <v>0</v>
      </c>
      <c r="AP1742" s="298">
        <f t="shared" si="718"/>
        <v>0</v>
      </c>
      <c r="AQ1742" s="299">
        <f t="shared" si="719"/>
        <v>0</v>
      </c>
      <c r="AR1742" s="300">
        <f t="shared" si="720"/>
        <v>0</v>
      </c>
      <c r="AS1742" s="301">
        <f t="shared" si="721"/>
        <v>0</v>
      </c>
      <c r="AT1742" s="298">
        <f t="shared" si="722"/>
        <v>0</v>
      </c>
      <c r="AU1742" s="299">
        <f t="shared" si="723"/>
        <v>0</v>
      </c>
      <c r="AV1742" s="300">
        <f t="shared" si="724"/>
        <v>0</v>
      </c>
      <c r="AW1742" s="301">
        <f t="shared" si="725"/>
        <v>0</v>
      </c>
      <c r="AX1742" s="371">
        <f t="shared" si="726"/>
        <v>0</v>
      </c>
      <c r="AY1742" s="303">
        <f t="shared" si="727"/>
        <v>0</v>
      </c>
      <c r="AZ1742" s="304" t="str">
        <f>IF(AY1742=0,"",
IF(SUM($AY$1697:AY1742)=1,BA1742,
IF($AY$1817&gt;SUM($AY$1697:AY1742),_xlfn.CONCAT(", ",BA1742),
IF($AY$1817=SUM($AY$1697:AY1742),_xlfn.CONCAT(" y ",BA1742)))))</f>
        <v/>
      </c>
      <c r="BA1742" s="231" t="s">
        <v>6257</v>
      </c>
      <c r="BB1742" s="290">
        <f t="shared" si="728"/>
        <v>1</v>
      </c>
      <c r="BC1742" s="291" t="str">
        <f>IF(BB1742=0,"",
IF(SUM($BB$1697:BB1742)=1,BD1742,
IF($BB$1817&gt;SUM($BB$1697:BB1742),_xlfn.CONCAT(", ",BD1742),
IF($BB$1817=SUM($BB$1697:BB1742),_xlfn.CONCAT(" y ",BD1742)))))</f>
        <v>, 46</v>
      </c>
      <c r="BD1742" s="222" t="s">
        <v>6257</v>
      </c>
      <c r="BE1742" s="378">
        <f t="shared" si="729"/>
        <v>0</v>
      </c>
      <c r="BF1742" s="379">
        <f t="shared" si="730"/>
        <v>0</v>
      </c>
      <c r="BG1742" s="380">
        <f t="shared" si="731"/>
        <v>0</v>
      </c>
      <c r="BH1742" s="483">
        <f t="shared" si="732"/>
        <v>0</v>
      </c>
      <c r="BI1742" s="484">
        <f t="shared" si="733"/>
        <v>0</v>
      </c>
      <c r="BJ1742" s="485">
        <f t="shared" si="734"/>
        <v>0</v>
      </c>
      <c r="BK1742" s="486">
        <f t="shared" si="735"/>
        <v>0</v>
      </c>
      <c r="BL1742" s="483">
        <f t="shared" si="736"/>
        <v>0</v>
      </c>
      <c r="BM1742" s="484">
        <f t="shared" si="737"/>
        <v>0</v>
      </c>
      <c r="BN1742" s="485">
        <f t="shared" si="738"/>
        <v>0</v>
      </c>
      <c r="BO1742" s="486">
        <f t="shared" si="739"/>
        <v>0</v>
      </c>
      <c r="BP1742" s="483">
        <f t="shared" si="740"/>
        <v>0</v>
      </c>
      <c r="BQ1742" s="484">
        <f t="shared" si="741"/>
        <v>0</v>
      </c>
      <c r="BR1742" s="485">
        <f t="shared" si="742"/>
        <v>0</v>
      </c>
      <c r="BS1742" s="486">
        <f t="shared" si="743"/>
        <v>0</v>
      </c>
    </row>
    <row r="1743" spans="1:71" ht="15" customHeight="1">
      <c r="A1743" s="6"/>
      <c r="B1743" s="5"/>
      <c r="C1743" s="85" t="s">
        <v>151</v>
      </c>
      <c r="D1743" s="732" t="str">
        <f>IF(CNGE_2024_M1_Secc1_Sub1!$D88="","",CNGE_2024_M1_Secc1_Sub1!$D88)</f>
        <v>COLEGIO NACIONAL DE EDUCACION PROFESIONAL TECNICA</v>
      </c>
      <c r="E1743" s="733"/>
      <c r="F1743" s="733"/>
      <c r="G1743" s="733"/>
      <c r="H1743" s="733"/>
      <c r="I1743" s="733"/>
      <c r="J1743" s="733"/>
      <c r="K1743" s="733"/>
      <c r="L1743" s="733"/>
      <c r="M1743" s="733"/>
      <c r="N1743" s="733"/>
      <c r="O1743" s="733"/>
      <c r="P1743" s="733"/>
      <c r="Q1743" s="733"/>
      <c r="R1743" s="734"/>
      <c r="S1743" s="111"/>
      <c r="T1743" s="111"/>
      <c r="U1743" s="111"/>
      <c r="V1743" s="111"/>
      <c r="W1743" s="111"/>
      <c r="X1743" s="111"/>
      <c r="Y1743" s="111"/>
      <c r="Z1743" s="111"/>
      <c r="AA1743" s="111"/>
      <c r="AB1743" s="111"/>
      <c r="AC1743" s="111"/>
      <c r="AD1743" s="111"/>
      <c r="AE1743" s="8"/>
      <c r="AG1743" s="269">
        <f t="shared" si="709"/>
        <v>1</v>
      </c>
      <c r="AH1743" s="298">
        <f t="shared" si="710"/>
        <v>0</v>
      </c>
      <c r="AI1743" s="299">
        <f t="shared" si="711"/>
        <v>0</v>
      </c>
      <c r="AJ1743" s="300">
        <f t="shared" si="712"/>
        <v>0</v>
      </c>
      <c r="AK1743" s="301">
        <f t="shared" si="713"/>
        <v>0</v>
      </c>
      <c r="AL1743" s="298">
        <f t="shared" si="714"/>
        <v>0</v>
      </c>
      <c r="AM1743" s="299">
        <f t="shared" si="715"/>
        <v>0</v>
      </c>
      <c r="AN1743" s="300">
        <f t="shared" si="716"/>
        <v>0</v>
      </c>
      <c r="AO1743" s="301">
        <f t="shared" si="717"/>
        <v>0</v>
      </c>
      <c r="AP1743" s="298">
        <f t="shared" si="718"/>
        <v>0</v>
      </c>
      <c r="AQ1743" s="299">
        <f t="shared" si="719"/>
        <v>0</v>
      </c>
      <c r="AR1743" s="300">
        <f t="shared" si="720"/>
        <v>0</v>
      </c>
      <c r="AS1743" s="301">
        <f t="shared" si="721"/>
        <v>0</v>
      </c>
      <c r="AT1743" s="298">
        <f t="shared" si="722"/>
        <v>0</v>
      </c>
      <c r="AU1743" s="299">
        <f t="shared" si="723"/>
        <v>0</v>
      </c>
      <c r="AV1743" s="300">
        <f t="shared" si="724"/>
        <v>0</v>
      </c>
      <c r="AW1743" s="301">
        <f t="shared" si="725"/>
        <v>0</v>
      </c>
      <c r="AX1743" s="371">
        <f t="shared" si="726"/>
        <v>0</v>
      </c>
      <c r="AY1743" s="303">
        <f t="shared" si="727"/>
        <v>0</v>
      </c>
      <c r="AZ1743" s="304" t="str">
        <f>IF(AY1743=0,"",
IF(SUM($AY$1697:AY1743)=1,BA1743,
IF($AY$1817&gt;SUM($AY$1697:AY1743),_xlfn.CONCAT(", ",BA1743),
IF($AY$1817=SUM($AY$1697:AY1743),_xlfn.CONCAT(" y ",BA1743)))))</f>
        <v/>
      </c>
      <c r="BA1743" s="231" t="s">
        <v>6258</v>
      </c>
      <c r="BB1743" s="290">
        <f t="shared" si="728"/>
        <v>1</v>
      </c>
      <c r="BC1743" s="291" t="str">
        <f>IF(BB1743=0,"",
IF(SUM($BB$1697:BB1743)=1,BD1743,
IF($BB$1817&gt;SUM($BB$1697:BB1743),_xlfn.CONCAT(", ",BD1743),
IF($BB$1817=SUM($BB$1697:BB1743),_xlfn.CONCAT(" y ",BD1743)))))</f>
        <v>, 47</v>
      </c>
      <c r="BD1743" s="222" t="s">
        <v>6258</v>
      </c>
      <c r="BE1743" s="378">
        <f t="shared" si="729"/>
        <v>0</v>
      </c>
      <c r="BF1743" s="379">
        <f t="shared" si="730"/>
        <v>0</v>
      </c>
      <c r="BG1743" s="380">
        <f t="shared" si="731"/>
        <v>0</v>
      </c>
      <c r="BH1743" s="483">
        <f t="shared" si="732"/>
        <v>0</v>
      </c>
      <c r="BI1743" s="484">
        <f t="shared" si="733"/>
        <v>0</v>
      </c>
      <c r="BJ1743" s="485">
        <f t="shared" si="734"/>
        <v>0</v>
      </c>
      <c r="BK1743" s="486">
        <f t="shared" si="735"/>
        <v>0</v>
      </c>
      <c r="BL1743" s="483">
        <f t="shared" si="736"/>
        <v>0</v>
      </c>
      <c r="BM1743" s="484">
        <f t="shared" si="737"/>
        <v>0</v>
      </c>
      <c r="BN1743" s="485">
        <f t="shared" si="738"/>
        <v>0</v>
      </c>
      <c r="BO1743" s="486">
        <f t="shared" si="739"/>
        <v>0</v>
      </c>
      <c r="BP1743" s="483">
        <f t="shared" si="740"/>
        <v>0</v>
      </c>
      <c r="BQ1743" s="484">
        <f t="shared" si="741"/>
        <v>0</v>
      </c>
      <c r="BR1743" s="485">
        <f t="shared" si="742"/>
        <v>0</v>
      </c>
      <c r="BS1743" s="486">
        <f t="shared" si="743"/>
        <v>0</v>
      </c>
    </row>
    <row r="1744" spans="1:71" ht="15" customHeight="1">
      <c r="A1744" s="6"/>
      <c r="B1744" s="5"/>
      <c r="C1744" s="85" t="s">
        <v>152</v>
      </c>
      <c r="D1744" s="732" t="str">
        <f>IF(CNGE_2024_M1_Secc1_Sub1!$D89="","",CNGE_2024_M1_Secc1_Sub1!$D89)</f>
        <v>UNIVERSIDAD TECNOLOGICA DEL SURESTE</v>
      </c>
      <c r="E1744" s="733"/>
      <c r="F1744" s="733"/>
      <c r="G1744" s="733"/>
      <c r="H1744" s="733"/>
      <c r="I1744" s="733"/>
      <c r="J1744" s="733"/>
      <c r="K1744" s="733"/>
      <c r="L1744" s="733"/>
      <c r="M1744" s="733"/>
      <c r="N1744" s="733"/>
      <c r="O1744" s="733"/>
      <c r="P1744" s="733"/>
      <c r="Q1744" s="733"/>
      <c r="R1744" s="734"/>
      <c r="S1744" s="111"/>
      <c r="T1744" s="111"/>
      <c r="U1744" s="111"/>
      <c r="V1744" s="111"/>
      <c r="W1744" s="111"/>
      <c r="X1744" s="111"/>
      <c r="Y1744" s="111"/>
      <c r="Z1744" s="111"/>
      <c r="AA1744" s="111"/>
      <c r="AB1744" s="111"/>
      <c r="AC1744" s="111"/>
      <c r="AD1744" s="111"/>
      <c r="AE1744" s="8"/>
      <c r="AG1744" s="269">
        <f t="shared" si="709"/>
        <v>1</v>
      </c>
      <c r="AH1744" s="298">
        <f t="shared" si="710"/>
        <v>0</v>
      </c>
      <c r="AI1744" s="299">
        <f t="shared" si="711"/>
        <v>0</v>
      </c>
      <c r="AJ1744" s="300">
        <f t="shared" si="712"/>
        <v>0</v>
      </c>
      <c r="AK1744" s="301">
        <f t="shared" si="713"/>
        <v>0</v>
      </c>
      <c r="AL1744" s="298">
        <f t="shared" si="714"/>
        <v>0</v>
      </c>
      <c r="AM1744" s="299">
        <f t="shared" si="715"/>
        <v>0</v>
      </c>
      <c r="AN1744" s="300">
        <f t="shared" si="716"/>
        <v>0</v>
      </c>
      <c r="AO1744" s="301">
        <f t="shared" si="717"/>
        <v>0</v>
      </c>
      <c r="AP1744" s="298">
        <f t="shared" si="718"/>
        <v>0</v>
      </c>
      <c r="AQ1744" s="299">
        <f t="shared" si="719"/>
        <v>0</v>
      </c>
      <c r="AR1744" s="300">
        <f t="shared" si="720"/>
        <v>0</v>
      </c>
      <c r="AS1744" s="301">
        <f t="shared" si="721"/>
        <v>0</v>
      </c>
      <c r="AT1744" s="298">
        <f t="shared" si="722"/>
        <v>0</v>
      </c>
      <c r="AU1744" s="299">
        <f t="shared" si="723"/>
        <v>0</v>
      </c>
      <c r="AV1744" s="300">
        <f t="shared" si="724"/>
        <v>0</v>
      </c>
      <c r="AW1744" s="301">
        <f t="shared" si="725"/>
        <v>0</v>
      </c>
      <c r="AX1744" s="371">
        <f t="shared" si="726"/>
        <v>0</v>
      </c>
      <c r="AY1744" s="303">
        <f t="shared" si="727"/>
        <v>0</v>
      </c>
      <c r="AZ1744" s="304" t="str">
        <f>IF(AY1744=0,"",
IF(SUM($AY$1697:AY1744)=1,BA1744,
IF($AY$1817&gt;SUM($AY$1697:AY1744),_xlfn.CONCAT(", ",BA1744),
IF($AY$1817=SUM($AY$1697:AY1744),_xlfn.CONCAT(" y ",BA1744)))))</f>
        <v/>
      </c>
      <c r="BA1744" s="231" t="s">
        <v>6259</v>
      </c>
      <c r="BB1744" s="290">
        <f t="shared" si="728"/>
        <v>1</v>
      </c>
      <c r="BC1744" s="291" t="str">
        <f>IF(BB1744=0,"",
IF(SUM($BB$1697:BB1744)=1,BD1744,
IF($BB$1817&gt;SUM($BB$1697:BB1744),_xlfn.CONCAT(", ",BD1744),
IF($BB$1817=SUM($BB$1697:BB1744),_xlfn.CONCAT(" y ",BD1744)))))</f>
        <v>, 48</v>
      </c>
      <c r="BD1744" s="222" t="s">
        <v>6259</v>
      </c>
      <c r="BE1744" s="378">
        <f t="shared" si="729"/>
        <v>0</v>
      </c>
      <c r="BF1744" s="379">
        <f t="shared" si="730"/>
        <v>0</v>
      </c>
      <c r="BG1744" s="380">
        <f t="shared" si="731"/>
        <v>0</v>
      </c>
      <c r="BH1744" s="483">
        <f t="shared" si="732"/>
        <v>0</v>
      </c>
      <c r="BI1744" s="484">
        <f t="shared" si="733"/>
        <v>0</v>
      </c>
      <c r="BJ1744" s="485">
        <f t="shared" si="734"/>
        <v>0</v>
      </c>
      <c r="BK1744" s="486">
        <f t="shared" si="735"/>
        <v>0</v>
      </c>
      <c r="BL1744" s="483">
        <f t="shared" si="736"/>
        <v>0</v>
      </c>
      <c r="BM1744" s="484">
        <f t="shared" si="737"/>
        <v>0</v>
      </c>
      <c r="BN1744" s="485">
        <f t="shared" si="738"/>
        <v>0</v>
      </c>
      <c r="BO1744" s="486">
        <f t="shared" si="739"/>
        <v>0</v>
      </c>
      <c r="BP1744" s="483">
        <f t="shared" si="740"/>
        <v>0</v>
      </c>
      <c r="BQ1744" s="484">
        <f t="shared" si="741"/>
        <v>0</v>
      </c>
      <c r="BR1744" s="485">
        <f t="shared" si="742"/>
        <v>0</v>
      </c>
      <c r="BS1744" s="486">
        <f t="shared" si="743"/>
        <v>0</v>
      </c>
    </row>
    <row r="1745" spans="1:71" ht="15" customHeight="1">
      <c r="A1745" s="6"/>
      <c r="B1745" s="5"/>
      <c r="C1745" s="85" t="s">
        <v>153</v>
      </c>
      <c r="D1745" s="732" t="str">
        <f>IF(CNGE_2024_M1_Secc1_Sub1!$D90="","",CNGE_2024_M1_Secc1_Sub1!$D90)</f>
        <v>UNIVERSIDAD TECNOLOGICA DEL CENTRO</v>
      </c>
      <c r="E1745" s="733"/>
      <c r="F1745" s="733"/>
      <c r="G1745" s="733"/>
      <c r="H1745" s="733"/>
      <c r="I1745" s="733"/>
      <c r="J1745" s="733"/>
      <c r="K1745" s="733"/>
      <c r="L1745" s="733"/>
      <c r="M1745" s="733"/>
      <c r="N1745" s="733"/>
      <c r="O1745" s="733"/>
      <c r="P1745" s="733"/>
      <c r="Q1745" s="733"/>
      <c r="R1745" s="734"/>
      <c r="S1745" s="111"/>
      <c r="T1745" s="111"/>
      <c r="U1745" s="111"/>
      <c r="V1745" s="111"/>
      <c r="W1745" s="111"/>
      <c r="X1745" s="111"/>
      <c r="Y1745" s="111"/>
      <c r="Z1745" s="111"/>
      <c r="AA1745" s="111"/>
      <c r="AB1745" s="111"/>
      <c r="AC1745" s="111"/>
      <c r="AD1745" s="111"/>
      <c r="AE1745" s="8"/>
      <c r="AG1745" s="269">
        <f t="shared" si="709"/>
        <v>1</v>
      </c>
      <c r="AH1745" s="298">
        <f t="shared" si="710"/>
        <v>0</v>
      </c>
      <c r="AI1745" s="299">
        <f t="shared" si="711"/>
        <v>0</v>
      </c>
      <c r="AJ1745" s="300">
        <f t="shared" si="712"/>
        <v>0</v>
      </c>
      <c r="AK1745" s="301">
        <f t="shared" si="713"/>
        <v>0</v>
      </c>
      <c r="AL1745" s="298">
        <f t="shared" si="714"/>
        <v>0</v>
      </c>
      <c r="AM1745" s="299">
        <f t="shared" si="715"/>
        <v>0</v>
      </c>
      <c r="AN1745" s="300">
        <f t="shared" si="716"/>
        <v>0</v>
      </c>
      <c r="AO1745" s="301">
        <f t="shared" si="717"/>
        <v>0</v>
      </c>
      <c r="AP1745" s="298">
        <f t="shared" si="718"/>
        <v>0</v>
      </c>
      <c r="AQ1745" s="299">
        <f t="shared" si="719"/>
        <v>0</v>
      </c>
      <c r="AR1745" s="300">
        <f t="shared" si="720"/>
        <v>0</v>
      </c>
      <c r="AS1745" s="301">
        <f t="shared" si="721"/>
        <v>0</v>
      </c>
      <c r="AT1745" s="298">
        <f t="shared" si="722"/>
        <v>0</v>
      </c>
      <c r="AU1745" s="299">
        <f t="shared" si="723"/>
        <v>0</v>
      </c>
      <c r="AV1745" s="300">
        <f t="shared" si="724"/>
        <v>0</v>
      </c>
      <c r="AW1745" s="301">
        <f t="shared" si="725"/>
        <v>0</v>
      </c>
      <c r="AX1745" s="371">
        <f t="shared" si="726"/>
        <v>0</v>
      </c>
      <c r="AY1745" s="303">
        <f t="shared" si="727"/>
        <v>0</v>
      </c>
      <c r="AZ1745" s="304" t="str">
        <f>IF(AY1745=0,"",
IF(SUM($AY$1697:AY1745)=1,BA1745,
IF($AY$1817&gt;SUM($AY$1697:AY1745),_xlfn.CONCAT(", ",BA1745),
IF($AY$1817=SUM($AY$1697:AY1745),_xlfn.CONCAT(" y ",BA1745)))))</f>
        <v/>
      </c>
      <c r="BA1745" s="231" t="s">
        <v>6260</v>
      </c>
      <c r="BB1745" s="290">
        <f t="shared" si="728"/>
        <v>1</v>
      </c>
      <c r="BC1745" s="291" t="str">
        <f>IF(BB1745=0,"",
IF(SUM($BB$1697:BB1745)=1,BD1745,
IF($BB$1817&gt;SUM($BB$1697:BB1745),_xlfn.CONCAT(", ",BD1745),
IF($BB$1817=SUM($BB$1697:BB1745),_xlfn.CONCAT(" y ",BD1745)))))</f>
        <v>, 49</v>
      </c>
      <c r="BD1745" s="222" t="s">
        <v>6260</v>
      </c>
      <c r="BE1745" s="378">
        <f t="shared" si="729"/>
        <v>0</v>
      </c>
      <c r="BF1745" s="379">
        <f t="shared" si="730"/>
        <v>0</v>
      </c>
      <c r="BG1745" s="380">
        <f t="shared" si="731"/>
        <v>0</v>
      </c>
      <c r="BH1745" s="483">
        <f t="shared" si="732"/>
        <v>0</v>
      </c>
      <c r="BI1745" s="484">
        <f t="shared" si="733"/>
        <v>0</v>
      </c>
      <c r="BJ1745" s="485">
        <f t="shared" si="734"/>
        <v>0</v>
      </c>
      <c r="BK1745" s="486">
        <f t="shared" si="735"/>
        <v>0</v>
      </c>
      <c r="BL1745" s="483">
        <f t="shared" si="736"/>
        <v>0</v>
      </c>
      <c r="BM1745" s="484">
        <f t="shared" si="737"/>
        <v>0</v>
      </c>
      <c r="BN1745" s="485">
        <f t="shared" si="738"/>
        <v>0</v>
      </c>
      <c r="BO1745" s="486">
        <f t="shared" si="739"/>
        <v>0</v>
      </c>
      <c r="BP1745" s="483">
        <f t="shared" si="740"/>
        <v>0</v>
      </c>
      <c r="BQ1745" s="484">
        <f t="shared" si="741"/>
        <v>0</v>
      </c>
      <c r="BR1745" s="485">
        <f t="shared" si="742"/>
        <v>0</v>
      </c>
      <c r="BS1745" s="486">
        <f t="shared" si="743"/>
        <v>0</v>
      </c>
    </row>
    <row r="1746" spans="1:71" ht="15" customHeight="1">
      <c r="A1746" s="6"/>
      <c r="B1746" s="5"/>
      <c r="C1746" s="85" t="s">
        <v>154</v>
      </c>
      <c r="D1746" s="732" t="str">
        <f>IF(CNGE_2024_M1_Secc1_Sub1!$D91="","",CNGE_2024_M1_Secc1_Sub1!$D91)</f>
        <v>UNIVERSIDAD TECNOLOGICA DE GUTIERREZ ZAMORA</v>
      </c>
      <c r="E1746" s="733"/>
      <c r="F1746" s="733"/>
      <c r="G1746" s="733"/>
      <c r="H1746" s="733"/>
      <c r="I1746" s="733"/>
      <c r="J1746" s="733"/>
      <c r="K1746" s="733"/>
      <c r="L1746" s="733"/>
      <c r="M1746" s="733"/>
      <c r="N1746" s="733"/>
      <c r="O1746" s="733"/>
      <c r="P1746" s="733"/>
      <c r="Q1746" s="733"/>
      <c r="R1746" s="734"/>
      <c r="S1746" s="111"/>
      <c r="T1746" s="111"/>
      <c r="U1746" s="111"/>
      <c r="V1746" s="111"/>
      <c r="W1746" s="111"/>
      <c r="X1746" s="111"/>
      <c r="Y1746" s="111"/>
      <c r="Z1746" s="111"/>
      <c r="AA1746" s="111"/>
      <c r="AB1746" s="111"/>
      <c r="AC1746" s="111"/>
      <c r="AD1746" s="111"/>
      <c r="AE1746" s="8"/>
      <c r="AG1746" s="269">
        <f t="shared" si="709"/>
        <v>1</v>
      </c>
      <c r="AH1746" s="298">
        <f t="shared" si="710"/>
        <v>0</v>
      </c>
      <c r="AI1746" s="299">
        <f t="shared" si="711"/>
        <v>0</v>
      </c>
      <c r="AJ1746" s="300">
        <f t="shared" si="712"/>
        <v>0</v>
      </c>
      <c r="AK1746" s="301">
        <f t="shared" si="713"/>
        <v>0</v>
      </c>
      <c r="AL1746" s="298">
        <f t="shared" si="714"/>
        <v>0</v>
      </c>
      <c r="AM1746" s="299">
        <f t="shared" si="715"/>
        <v>0</v>
      </c>
      <c r="AN1746" s="300">
        <f t="shared" si="716"/>
        <v>0</v>
      </c>
      <c r="AO1746" s="301">
        <f t="shared" si="717"/>
        <v>0</v>
      </c>
      <c r="AP1746" s="298">
        <f t="shared" si="718"/>
        <v>0</v>
      </c>
      <c r="AQ1746" s="299">
        <f t="shared" si="719"/>
        <v>0</v>
      </c>
      <c r="AR1746" s="300">
        <f t="shared" si="720"/>
        <v>0</v>
      </c>
      <c r="AS1746" s="301">
        <f t="shared" si="721"/>
        <v>0</v>
      </c>
      <c r="AT1746" s="298">
        <f t="shared" si="722"/>
        <v>0</v>
      </c>
      <c r="AU1746" s="299">
        <f t="shared" si="723"/>
        <v>0</v>
      </c>
      <c r="AV1746" s="300">
        <f t="shared" si="724"/>
        <v>0</v>
      </c>
      <c r="AW1746" s="301">
        <f t="shared" si="725"/>
        <v>0</v>
      </c>
      <c r="AX1746" s="371">
        <f t="shared" si="726"/>
        <v>0</v>
      </c>
      <c r="AY1746" s="303">
        <f t="shared" si="727"/>
        <v>0</v>
      </c>
      <c r="AZ1746" s="304" t="str">
        <f>IF(AY1746=0,"",
IF(SUM($AY$1697:AY1746)=1,BA1746,
IF($AY$1817&gt;SUM($AY$1697:AY1746),_xlfn.CONCAT(", ",BA1746),
IF($AY$1817=SUM($AY$1697:AY1746),_xlfn.CONCAT(" y ",BA1746)))))</f>
        <v/>
      </c>
      <c r="BA1746" s="231" t="s">
        <v>6261</v>
      </c>
      <c r="BB1746" s="290">
        <f t="shared" si="728"/>
        <v>1</v>
      </c>
      <c r="BC1746" s="291" t="str">
        <f>IF(BB1746=0,"",
IF(SUM($BB$1697:BB1746)=1,BD1746,
IF($BB$1817&gt;SUM($BB$1697:BB1746),_xlfn.CONCAT(", ",BD1746),
IF($BB$1817=SUM($BB$1697:BB1746),_xlfn.CONCAT(" y ",BD1746)))))</f>
        <v>, 50</v>
      </c>
      <c r="BD1746" s="222" t="s">
        <v>6261</v>
      </c>
      <c r="BE1746" s="378">
        <f t="shared" si="729"/>
        <v>0</v>
      </c>
      <c r="BF1746" s="379">
        <f t="shared" si="730"/>
        <v>0</v>
      </c>
      <c r="BG1746" s="380">
        <f t="shared" si="731"/>
        <v>0</v>
      </c>
      <c r="BH1746" s="483">
        <f t="shared" si="732"/>
        <v>0</v>
      </c>
      <c r="BI1746" s="484">
        <f t="shared" si="733"/>
        <v>0</v>
      </c>
      <c r="BJ1746" s="485">
        <f t="shared" si="734"/>
        <v>0</v>
      </c>
      <c r="BK1746" s="486">
        <f t="shared" si="735"/>
        <v>0</v>
      </c>
      <c r="BL1746" s="483">
        <f t="shared" si="736"/>
        <v>0</v>
      </c>
      <c r="BM1746" s="484">
        <f t="shared" si="737"/>
        <v>0</v>
      </c>
      <c r="BN1746" s="485">
        <f t="shared" si="738"/>
        <v>0</v>
      </c>
      <c r="BO1746" s="486">
        <f t="shared" si="739"/>
        <v>0</v>
      </c>
      <c r="BP1746" s="483">
        <f t="shared" si="740"/>
        <v>0</v>
      </c>
      <c r="BQ1746" s="484">
        <f t="shared" si="741"/>
        <v>0</v>
      </c>
      <c r="BR1746" s="485">
        <f t="shared" si="742"/>
        <v>0</v>
      </c>
      <c r="BS1746" s="486">
        <f t="shared" si="743"/>
        <v>0</v>
      </c>
    </row>
    <row r="1747" spans="1:71" ht="30" customHeight="1">
      <c r="A1747" s="6"/>
      <c r="B1747" s="5"/>
      <c r="C1747" s="85" t="s">
        <v>155</v>
      </c>
      <c r="D1747" s="732" t="str">
        <f>IF(CNGE_2024_M1_Secc1_Sub1!$D92="","",CNGE_2024_M1_Secc1_Sub1!$D92)</f>
        <v>CONSEJO VERACRUZANO DE INVESTIGACION CIENTIFICA Y DESARROLLO TECNOLOGICO</v>
      </c>
      <c r="E1747" s="733"/>
      <c r="F1747" s="733"/>
      <c r="G1747" s="733"/>
      <c r="H1747" s="733"/>
      <c r="I1747" s="733"/>
      <c r="J1747" s="733"/>
      <c r="K1747" s="733"/>
      <c r="L1747" s="733"/>
      <c r="M1747" s="733"/>
      <c r="N1747" s="733"/>
      <c r="O1747" s="733"/>
      <c r="P1747" s="733"/>
      <c r="Q1747" s="733"/>
      <c r="R1747" s="734"/>
      <c r="S1747" s="111"/>
      <c r="T1747" s="111"/>
      <c r="U1747" s="111"/>
      <c r="V1747" s="111"/>
      <c r="W1747" s="111"/>
      <c r="X1747" s="111"/>
      <c r="Y1747" s="111"/>
      <c r="Z1747" s="111"/>
      <c r="AA1747" s="111"/>
      <c r="AB1747" s="111"/>
      <c r="AC1747" s="111"/>
      <c r="AD1747" s="111"/>
      <c r="AE1747" s="8"/>
      <c r="AG1747" s="269">
        <f t="shared" si="709"/>
        <v>1</v>
      </c>
      <c r="AH1747" s="298">
        <f t="shared" si="710"/>
        <v>0</v>
      </c>
      <c r="AI1747" s="299">
        <f t="shared" si="711"/>
        <v>0</v>
      </c>
      <c r="AJ1747" s="300">
        <f t="shared" si="712"/>
        <v>0</v>
      </c>
      <c r="AK1747" s="301">
        <f t="shared" si="713"/>
        <v>0</v>
      </c>
      <c r="AL1747" s="298">
        <f t="shared" si="714"/>
        <v>0</v>
      </c>
      <c r="AM1747" s="299">
        <f t="shared" si="715"/>
        <v>0</v>
      </c>
      <c r="AN1747" s="300">
        <f t="shared" si="716"/>
        <v>0</v>
      </c>
      <c r="AO1747" s="301">
        <f t="shared" si="717"/>
        <v>0</v>
      </c>
      <c r="AP1747" s="298">
        <f t="shared" si="718"/>
        <v>0</v>
      </c>
      <c r="AQ1747" s="299">
        <f t="shared" si="719"/>
        <v>0</v>
      </c>
      <c r="AR1747" s="300">
        <f t="shared" si="720"/>
        <v>0</v>
      </c>
      <c r="AS1747" s="301">
        <f t="shared" si="721"/>
        <v>0</v>
      </c>
      <c r="AT1747" s="298">
        <f t="shared" si="722"/>
        <v>0</v>
      </c>
      <c r="AU1747" s="299">
        <f t="shared" si="723"/>
        <v>0</v>
      </c>
      <c r="AV1747" s="300">
        <f t="shared" si="724"/>
        <v>0</v>
      </c>
      <c r="AW1747" s="301">
        <f t="shared" si="725"/>
        <v>0</v>
      </c>
      <c r="AX1747" s="371">
        <f t="shared" si="726"/>
        <v>0</v>
      </c>
      <c r="AY1747" s="303">
        <f t="shared" si="727"/>
        <v>0</v>
      </c>
      <c r="AZ1747" s="304" t="str">
        <f>IF(AY1747=0,"",
IF(SUM($AY$1697:AY1747)=1,BA1747,
IF($AY$1817&gt;SUM($AY$1697:AY1747),_xlfn.CONCAT(", ",BA1747),
IF($AY$1817=SUM($AY$1697:AY1747),_xlfn.CONCAT(" y ",BA1747)))))</f>
        <v/>
      </c>
      <c r="BA1747" s="231" t="s">
        <v>6262</v>
      </c>
      <c r="BB1747" s="290">
        <f t="shared" si="728"/>
        <v>1</v>
      </c>
      <c r="BC1747" s="291" t="str">
        <f>IF(BB1747=0,"",
IF(SUM($BB$1697:BB1747)=1,BD1747,
IF($BB$1817&gt;SUM($BB$1697:BB1747),_xlfn.CONCAT(", ",BD1747),
IF($BB$1817=SUM($BB$1697:BB1747),_xlfn.CONCAT(" y ",BD1747)))))</f>
        <v>, 51</v>
      </c>
      <c r="BD1747" s="222" t="s">
        <v>6262</v>
      </c>
      <c r="BE1747" s="378">
        <f t="shared" si="729"/>
        <v>0</v>
      </c>
      <c r="BF1747" s="379">
        <f t="shared" si="730"/>
        <v>0</v>
      </c>
      <c r="BG1747" s="380">
        <f t="shared" si="731"/>
        <v>0</v>
      </c>
      <c r="BH1747" s="483">
        <f t="shared" si="732"/>
        <v>0</v>
      </c>
      <c r="BI1747" s="484">
        <f t="shared" si="733"/>
        <v>0</v>
      </c>
      <c r="BJ1747" s="485">
        <f t="shared" si="734"/>
        <v>0</v>
      </c>
      <c r="BK1747" s="486">
        <f t="shared" si="735"/>
        <v>0</v>
      </c>
      <c r="BL1747" s="483">
        <f t="shared" si="736"/>
        <v>0</v>
      </c>
      <c r="BM1747" s="484">
        <f t="shared" si="737"/>
        <v>0</v>
      </c>
      <c r="BN1747" s="485">
        <f t="shared" si="738"/>
        <v>0</v>
      </c>
      <c r="BO1747" s="486">
        <f t="shared" si="739"/>
        <v>0</v>
      </c>
      <c r="BP1747" s="483">
        <f t="shared" si="740"/>
        <v>0</v>
      </c>
      <c r="BQ1747" s="484">
        <f t="shared" si="741"/>
        <v>0</v>
      </c>
      <c r="BR1747" s="485">
        <f t="shared" si="742"/>
        <v>0</v>
      </c>
      <c r="BS1747" s="486">
        <f t="shared" si="743"/>
        <v>0</v>
      </c>
    </row>
    <row r="1748" spans="1:71" ht="15" customHeight="1">
      <c r="A1748" s="6"/>
      <c r="B1748" s="5"/>
      <c r="C1748" s="85" t="s">
        <v>156</v>
      </c>
      <c r="D1748" s="732" t="str">
        <f>IF(CNGE_2024_M1_Secc1_Sub1!$D93="","",CNGE_2024_M1_Secc1_Sub1!$D93)</f>
        <v>COLEGIO DE ESTUDIOS CIENTIFICOS Y TECNOLOGICOS</v>
      </c>
      <c r="E1748" s="733"/>
      <c r="F1748" s="733"/>
      <c r="G1748" s="733"/>
      <c r="H1748" s="733"/>
      <c r="I1748" s="733"/>
      <c r="J1748" s="733"/>
      <c r="K1748" s="733"/>
      <c r="L1748" s="733"/>
      <c r="M1748" s="733"/>
      <c r="N1748" s="733"/>
      <c r="O1748" s="733"/>
      <c r="P1748" s="733"/>
      <c r="Q1748" s="733"/>
      <c r="R1748" s="734"/>
      <c r="S1748" s="111"/>
      <c r="T1748" s="111"/>
      <c r="U1748" s="111"/>
      <c r="V1748" s="111"/>
      <c r="W1748" s="111"/>
      <c r="X1748" s="111"/>
      <c r="Y1748" s="111"/>
      <c r="Z1748" s="111"/>
      <c r="AA1748" s="111"/>
      <c r="AB1748" s="111"/>
      <c r="AC1748" s="111"/>
      <c r="AD1748" s="111"/>
      <c r="AE1748" s="8"/>
      <c r="AG1748" s="269">
        <f t="shared" si="709"/>
        <v>1</v>
      </c>
      <c r="AH1748" s="298">
        <f t="shared" si="710"/>
        <v>0</v>
      </c>
      <c r="AI1748" s="299">
        <f t="shared" si="711"/>
        <v>0</v>
      </c>
      <c r="AJ1748" s="300">
        <f t="shared" si="712"/>
        <v>0</v>
      </c>
      <c r="AK1748" s="301">
        <f t="shared" si="713"/>
        <v>0</v>
      </c>
      <c r="AL1748" s="298">
        <f t="shared" si="714"/>
        <v>0</v>
      </c>
      <c r="AM1748" s="299">
        <f t="shared" si="715"/>
        <v>0</v>
      </c>
      <c r="AN1748" s="300">
        <f t="shared" si="716"/>
        <v>0</v>
      </c>
      <c r="AO1748" s="301">
        <f t="shared" si="717"/>
        <v>0</v>
      </c>
      <c r="AP1748" s="298">
        <f t="shared" si="718"/>
        <v>0</v>
      </c>
      <c r="AQ1748" s="299">
        <f t="shared" si="719"/>
        <v>0</v>
      </c>
      <c r="AR1748" s="300">
        <f t="shared" si="720"/>
        <v>0</v>
      </c>
      <c r="AS1748" s="301">
        <f t="shared" si="721"/>
        <v>0</v>
      </c>
      <c r="AT1748" s="298">
        <f t="shared" si="722"/>
        <v>0</v>
      </c>
      <c r="AU1748" s="299">
        <f t="shared" si="723"/>
        <v>0</v>
      </c>
      <c r="AV1748" s="300">
        <f t="shared" si="724"/>
        <v>0</v>
      </c>
      <c r="AW1748" s="301">
        <f t="shared" si="725"/>
        <v>0</v>
      </c>
      <c r="AX1748" s="371">
        <f t="shared" si="726"/>
        <v>0</v>
      </c>
      <c r="AY1748" s="303">
        <f t="shared" si="727"/>
        <v>0</v>
      </c>
      <c r="AZ1748" s="304" t="str">
        <f>IF(AY1748=0,"",
IF(SUM($AY$1697:AY1748)=1,BA1748,
IF($AY$1817&gt;SUM($AY$1697:AY1748),_xlfn.CONCAT(", ",BA1748),
IF($AY$1817=SUM($AY$1697:AY1748),_xlfn.CONCAT(" y ",BA1748)))))</f>
        <v/>
      </c>
      <c r="BA1748" s="231" t="s">
        <v>6263</v>
      </c>
      <c r="BB1748" s="290">
        <f t="shared" si="728"/>
        <v>1</v>
      </c>
      <c r="BC1748" s="291" t="str">
        <f>IF(BB1748=0,"",
IF(SUM($BB$1697:BB1748)=1,BD1748,
IF($BB$1817&gt;SUM($BB$1697:BB1748),_xlfn.CONCAT(", ",BD1748),
IF($BB$1817=SUM($BB$1697:BB1748),_xlfn.CONCAT(" y ",BD1748)))))</f>
        <v>, 52</v>
      </c>
      <c r="BD1748" s="222" t="s">
        <v>6263</v>
      </c>
      <c r="BE1748" s="378">
        <f t="shared" si="729"/>
        <v>0</v>
      </c>
      <c r="BF1748" s="379">
        <f t="shared" si="730"/>
        <v>0</v>
      </c>
      <c r="BG1748" s="380">
        <f t="shared" si="731"/>
        <v>0</v>
      </c>
      <c r="BH1748" s="483">
        <f t="shared" si="732"/>
        <v>0</v>
      </c>
      <c r="BI1748" s="484">
        <f t="shared" si="733"/>
        <v>0</v>
      </c>
      <c r="BJ1748" s="485">
        <f t="shared" si="734"/>
        <v>0</v>
      </c>
      <c r="BK1748" s="486">
        <f t="shared" si="735"/>
        <v>0</v>
      </c>
      <c r="BL1748" s="483">
        <f t="shared" si="736"/>
        <v>0</v>
      </c>
      <c r="BM1748" s="484">
        <f t="shared" si="737"/>
        <v>0</v>
      </c>
      <c r="BN1748" s="485">
        <f t="shared" si="738"/>
        <v>0</v>
      </c>
      <c r="BO1748" s="486">
        <f t="shared" si="739"/>
        <v>0</v>
      </c>
      <c r="BP1748" s="483">
        <f t="shared" si="740"/>
        <v>0</v>
      </c>
      <c r="BQ1748" s="484">
        <f t="shared" si="741"/>
        <v>0</v>
      </c>
      <c r="BR1748" s="485">
        <f t="shared" si="742"/>
        <v>0</v>
      </c>
      <c r="BS1748" s="486">
        <f t="shared" si="743"/>
        <v>0</v>
      </c>
    </row>
    <row r="1749" spans="1:71" ht="15" customHeight="1">
      <c r="A1749" s="6"/>
      <c r="B1749" s="5"/>
      <c r="C1749" s="85" t="s">
        <v>157</v>
      </c>
      <c r="D1749" s="732" t="str">
        <f>IF(CNGE_2024_M1_Secc1_Sub1!$D94="","",CNGE_2024_M1_Secc1_Sub1!$D94)</f>
        <v>COLEGIO DE VERACRUZ</v>
      </c>
      <c r="E1749" s="733"/>
      <c r="F1749" s="733"/>
      <c r="G1749" s="733"/>
      <c r="H1749" s="733"/>
      <c r="I1749" s="733"/>
      <c r="J1749" s="733"/>
      <c r="K1749" s="733"/>
      <c r="L1749" s="733"/>
      <c r="M1749" s="733"/>
      <c r="N1749" s="733"/>
      <c r="O1749" s="733"/>
      <c r="P1749" s="733"/>
      <c r="Q1749" s="733"/>
      <c r="R1749" s="734"/>
      <c r="S1749" s="111"/>
      <c r="T1749" s="111"/>
      <c r="U1749" s="111"/>
      <c r="V1749" s="111"/>
      <c r="W1749" s="111"/>
      <c r="X1749" s="111"/>
      <c r="Y1749" s="111"/>
      <c r="Z1749" s="111"/>
      <c r="AA1749" s="111"/>
      <c r="AB1749" s="111"/>
      <c r="AC1749" s="111"/>
      <c r="AD1749" s="111"/>
      <c r="AE1749" s="8"/>
      <c r="AG1749" s="269">
        <f t="shared" si="709"/>
        <v>1</v>
      </c>
      <c r="AH1749" s="298">
        <f t="shared" si="710"/>
        <v>0</v>
      </c>
      <c r="AI1749" s="299">
        <f t="shared" si="711"/>
        <v>0</v>
      </c>
      <c r="AJ1749" s="300">
        <f t="shared" si="712"/>
        <v>0</v>
      </c>
      <c r="AK1749" s="301">
        <f t="shared" si="713"/>
        <v>0</v>
      </c>
      <c r="AL1749" s="298">
        <f t="shared" si="714"/>
        <v>0</v>
      </c>
      <c r="AM1749" s="299">
        <f t="shared" si="715"/>
        <v>0</v>
      </c>
      <c r="AN1749" s="300">
        <f t="shared" si="716"/>
        <v>0</v>
      </c>
      <c r="AO1749" s="301">
        <f t="shared" si="717"/>
        <v>0</v>
      </c>
      <c r="AP1749" s="298">
        <f t="shared" si="718"/>
        <v>0</v>
      </c>
      <c r="AQ1749" s="299">
        <f t="shared" si="719"/>
        <v>0</v>
      </c>
      <c r="AR1749" s="300">
        <f t="shared" si="720"/>
        <v>0</v>
      </c>
      <c r="AS1749" s="301">
        <f t="shared" si="721"/>
        <v>0</v>
      </c>
      <c r="AT1749" s="298">
        <f t="shared" si="722"/>
        <v>0</v>
      </c>
      <c r="AU1749" s="299">
        <f t="shared" si="723"/>
        <v>0</v>
      </c>
      <c r="AV1749" s="300">
        <f t="shared" si="724"/>
        <v>0</v>
      </c>
      <c r="AW1749" s="301">
        <f t="shared" si="725"/>
        <v>0</v>
      </c>
      <c r="AX1749" s="371">
        <f t="shared" si="726"/>
        <v>0</v>
      </c>
      <c r="AY1749" s="303">
        <f t="shared" si="727"/>
        <v>0</v>
      </c>
      <c r="AZ1749" s="304" t="str">
        <f>IF(AY1749=0,"",
IF(SUM($AY$1697:AY1749)=1,BA1749,
IF($AY$1817&gt;SUM($AY$1697:AY1749),_xlfn.CONCAT(", ",BA1749),
IF($AY$1817=SUM($AY$1697:AY1749),_xlfn.CONCAT(" y ",BA1749)))))</f>
        <v/>
      </c>
      <c r="BA1749" s="231" t="s">
        <v>6264</v>
      </c>
      <c r="BB1749" s="290">
        <f t="shared" si="728"/>
        <v>1</v>
      </c>
      <c r="BC1749" s="291" t="str">
        <f>IF(BB1749=0,"",
IF(SUM($BB$1697:BB1749)=1,BD1749,
IF($BB$1817&gt;SUM($BB$1697:BB1749),_xlfn.CONCAT(", ",BD1749),
IF($BB$1817=SUM($BB$1697:BB1749),_xlfn.CONCAT(" y ",BD1749)))))</f>
        <v>, 53</v>
      </c>
      <c r="BD1749" s="222" t="s">
        <v>6264</v>
      </c>
      <c r="BE1749" s="378">
        <f t="shared" si="729"/>
        <v>0</v>
      </c>
      <c r="BF1749" s="379">
        <f t="shared" si="730"/>
        <v>0</v>
      </c>
      <c r="BG1749" s="380">
        <f t="shared" si="731"/>
        <v>0</v>
      </c>
      <c r="BH1749" s="483">
        <f t="shared" si="732"/>
        <v>0</v>
      </c>
      <c r="BI1749" s="484">
        <f t="shared" si="733"/>
        <v>0</v>
      </c>
      <c r="BJ1749" s="485">
        <f t="shared" si="734"/>
        <v>0</v>
      </c>
      <c r="BK1749" s="486">
        <f t="shared" si="735"/>
        <v>0</v>
      </c>
      <c r="BL1749" s="483">
        <f t="shared" si="736"/>
        <v>0</v>
      </c>
      <c r="BM1749" s="484">
        <f t="shared" si="737"/>
        <v>0</v>
      </c>
      <c r="BN1749" s="485">
        <f t="shared" si="738"/>
        <v>0</v>
      </c>
      <c r="BO1749" s="486">
        <f t="shared" si="739"/>
        <v>0</v>
      </c>
      <c r="BP1749" s="483">
        <f t="shared" si="740"/>
        <v>0</v>
      </c>
      <c r="BQ1749" s="484">
        <f t="shared" si="741"/>
        <v>0</v>
      </c>
      <c r="BR1749" s="485">
        <f t="shared" si="742"/>
        <v>0</v>
      </c>
      <c r="BS1749" s="486">
        <f t="shared" si="743"/>
        <v>0</v>
      </c>
    </row>
    <row r="1750" spans="1:71" ht="15" customHeight="1">
      <c r="A1750" s="6"/>
      <c r="B1750" s="5"/>
      <c r="C1750" s="85" t="s">
        <v>158</v>
      </c>
      <c r="D1750" s="732" t="str">
        <f>IF(CNGE_2024_M1_Secc1_Sub1!$D95="","",CNGE_2024_M1_Secc1_Sub1!$D95)</f>
        <v>UNIVERSIDAD POLITECNICA DE HUATUSCO</v>
      </c>
      <c r="E1750" s="733"/>
      <c r="F1750" s="733"/>
      <c r="G1750" s="733"/>
      <c r="H1750" s="733"/>
      <c r="I1750" s="733"/>
      <c r="J1750" s="733"/>
      <c r="K1750" s="733"/>
      <c r="L1750" s="733"/>
      <c r="M1750" s="733"/>
      <c r="N1750" s="733"/>
      <c r="O1750" s="733"/>
      <c r="P1750" s="733"/>
      <c r="Q1750" s="733"/>
      <c r="R1750" s="734"/>
      <c r="S1750" s="111"/>
      <c r="T1750" s="111"/>
      <c r="U1750" s="111"/>
      <c r="V1750" s="111"/>
      <c r="W1750" s="111"/>
      <c r="X1750" s="111"/>
      <c r="Y1750" s="111"/>
      <c r="Z1750" s="111"/>
      <c r="AA1750" s="111"/>
      <c r="AB1750" s="111"/>
      <c r="AC1750" s="111"/>
      <c r="AD1750" s="111"/>
      <c r="AE1750" s="8"/>
      <c r="AG1750" s="269">
        <f t="shared" si="709"/>
        <v>1</v>
      </c>
      <c r="AH1750" s="298">
        <f t="shared" si="710"/>
        <v>0</v>
      </c>
      <c r="AI1750" s="299">
        <f t="shared" si="711"/>
        <v>0</v>
      </c>
      <c r="AJ1750" s="300">
        <f t="shared" si="712"/>
        <v>0</v>
      </c>
      <c r="AK1750" s="301">
        <f t="shared" si="713"/>
        <v>0</v>
      </c>
      <c r="AL1750" s="298">
        <f t="shared" si="714"/>
        <v>0</v>
      </c>
      <c r="AM1750" s="299">
        <f t="shared" si="715"/>
        <v>0</v>
      </c>
      <c r="AN1750" s="300">
        <f t="shared" si="716"/>
        <v>0</v>
      </c>
      <c r="AO1750" s="301">
        <f t="shared" si="717"/>
        <v>0</v>
      </c>
      <c r="AP1750" s="298">
        <f t="shared" si="718"/>
        <v>0</v>
      </c>
      <c r="AQ1750" s="299">
        <f t="shared" si="719"/>
        <v>0</v>
      </c>
      <c r="AR1750" s="300">
        <f t="shared" si="720"/>
        <v>0</v>
      </c>
      <c r="AS1750" s="301">
        <f t="shared" si="721"/>
        <v>0</v>
      </c>
      <c r="AT1750" s="298">
        <f t="shared" si="722"/>
        <v>0</v>
      </c>
      <c r="AU1750" s="299">
        <f t="shared" si="723"/>
        <v>0</v>
      </c>
      <c r="AV1750" s="300">
        <f t="shared" si="724"/>
        <v>0</v>
      </c>
      <c r="AW1750" s="301">
        <f t="shared" si="725"/>
        <v>0</v>
      </c>
      <c r="AX1750" s="371">
        <f t="shared" si="726"/>
        <v>0</v>
      </c>
      <c r="AY1750" s="303">
        <f t="shared" si="727"/>
        <v>0</v>
      </c>
      <c r="AZ1750" s="304" t="str">
        <f>IF(AY1750=0,"",
IF(SUM($AY$1697:AY1750)=1,BA1750,
IF($AY$1817&gt;SUM($AY$1697:AY1750),_xlfn.CONCAT(", ",BA1750),
IF($AY$1817=SUM($AY$1697:AY1750),_xlfn.CONCAT(" y ",BA1750)))))</f>
        <v/>
      </c>
      <c r="BA1750" s="231" t="s">
        <v>6265</v>
      </c>
      <c r="BB1750" s="290">
        <f t="shared" si="728"/>
        <v>1</v>
      </c>
      <c r="BC1750" s="291" t="str">
        <f>IF(BB1750=0,"",
IF(SUM($BB$1697:BB1750)=1,BD1750,
IF($BB$1817&gt;SUM($BB$1697:BB1750),_xlfn.CONCAT(", ",BD1750),
IF($BB$1817=SUM($BB$1697:BB1750),_xlfn.CONCAT(" y ",BD1750)))))</f>
        <v>, 54</v>
      </c>
      <c r="BD1750" s="222" t="s">
        <v>6265</v>
      </c>
      <c r="BE1750" s="378">
        <f t="shared" si="729"/>
        <v>0</v>
      </c>
      <c r="BF1750" s="379">
        <f t="shared" si="730"/>
        <v>0</v>
      </c>
      <c r="BG1750" s="380">
        <f t="shared" si="731"/>
        <v>0</v>
      </c>
      <c r="BH1750" s="483">
        <f t="shared" si="732"/>
        <v>0</v>
      </c>
      <c r="BI1750" s="484">
        <f t="shared" si="733"/>
        <v>0</v>
      </c>
      <c r="BJ1750" s="485">
        <f t="shared" si="734"/>
        <v>0</v>
      </c>
      <c r="BK1750" s="486">
        <f t="shared" si="735"/>
        <v>0</v>
      </c>
      <c r="BL1750" s="483">
        <f t="shared" si="736"/>
        <v>0</v>
      </c>
      <c r="BM1750" s="484">
        <f t="shared" si="737"/>
        <v>0</v>
      </c>
      <c r="BN1750" s="485">
        <f t="shared" si="738"/>
        <v>0</v>
      </c>
      <c r="BO1750" s="486">
        <f t="shared" si="739"/>
        <v>0</v>
      </c>
      <c r="BP1750" s="483">
        <f t="shared" si="740"/>
        <v>0</v>
      </c>
      <c r="BQ1750" s="484">
        <f t="shared" si="741"/>
        <v>0</v>
      </c>
      <c r="BR1750" s="485">
        <f t="shared" si="742"/>
        <v>0</v>
      </c>
      <c r="BS1750" s="486">
        <f t="shared" si="743"/>
        <v>0</v>
      </c>
    </row>
    <row r="1751" spans="1:71" ht="15" customHeight="1">
      <c r="A1751" s="6"/>
      <c r="B1751" s="5"/>
      <c r="C1751" s="85" t="s">
        <v>159</v>
      </c>
      <c r="D1751" s="732" t="str">
        <f>IF(CNGE_2024_M1_Secc1_Sub1!$D96="","",CNGE_2024_M1_Secc1_Sub1!$D96)</f>
        <v>UNIVERSIDAD POPULAR AUTONOMA DE VERACRUZ</v>
      </c>
      <c r="E1751" s="733"/>
      <c r="F1751" s="733"/>
      <c r="G1751" s="733"/>
      <c r="H1751" s="733"/>
      <c r="I1751" s="733"/>
      <c r="J1751" s="733"/>
      <c r="K1751" s="733"/>
      <c r="L1751" s="733"/>
      <c r="M1751" s="733"/>
      <c r="N1751" s="733"/>
      <c r="O1751" s="733"/>
      <c r="P1751" s="733"/>
      <c r="Q1751" s="733"/>
      <c r="R1751" s="734"/>
      <c r="S1751" s="111"/>
      <c r="T1751" s="111"/>
      <c r="U1751" s="111"/>
      <c r="V1751" s="111"/>
      <c r="W1751" s="111"/>
      <c r="X1751" s="111"/>
      <c r="Y1751" s="111"/>
      <c r="Z1751" s="111"/>
      <c r="AA1751" s="111"/>
      <c r="AB1751" s="111"/>
      <c r="AC1751" s="111"/>
      <c r="AD1751" s="111"/>
      <c r="AE1751" s="8"/>
      <c r="AG1751" s="269">
        <f t="shared" si="709"/>
        <v>1</v>
      </c>
      <c r="AH1751" s="298">
        <f t="shared" si="710"/>
        <v>0</v>
      </c>
      <c r="AI1751" s="299">
        <f t="shared" si="711"/>
        <v>0</v>
      </c>
      <c r="AJ1751" s="300">
        <f t="shared" si="712"/>
        <v>0</v>
      </c>
      <c r="AK1751" s="301">
        <f t="shared" si="713"/>
        <v>0</v>
      </c>
      <c r="AL1751" s="298">
        <f t="shared" si="714"/>
        <v>0</v>
      </c>
      <c r="AM1751" s="299">
        <f t="shared" si="715"/>
        <v>0</v>
      </c>
      <c r="AN1751" s="300">
        <f t="shared" si="716"/>
        <v>0</v>
      </c>
      <c r="AO1751" s="301">
        <f t="shared" si="717"/>
        <v>0</v>
      </c>
      <c r="AP1751" s="298">
        <f t="shared" si="718"/>
        <v>0</v>
      </c>
      <c r="AQ1751" s="299">
        <f t="shared" si="719"/>
        <v>0</v>
      </c>
      <c r="AR1751" s="300">
        <f t="shared" si="720"/>
        <v>0</v>
      </c>
      <c r="AS1751" s="301">
        <f t="shared" si="721"/>
        <v>0</v>
      </c>
      <c r="AT1751" s="298">
        <f t="shared" si="722"/>
        <v>0</v>
      </c>
      <c r="AU1751" s="299">
        <f t="shared" si="723"/>
        <v>0</v>
      </c>
      <c r="AV1751" s="300">
        <f t="shared" si="724"/>
        <v>0</v>
      </c>
      <c r="AW1751" s="301">
        <f t="shared" si="725"/>
        <v>0</v>
      </c>
      <c r="AX1751" s="371">
        <f t="shared" si="726"/>
        <v>0</v>
      </c>
      <c r="AY1751" s="303">
        <f t="shared" si="727"/>
        <v>0</v>
      </c>
      <c r="AZ1751" s="304" t="str">
        <f>IF(AY1751=0,"",
IF(SUM($AY$1697:AY1751)=1,BA1751,
IF($AY$1817&gt;SUM($AY$1697:AY1751),_xlfn.CONCAT(", ",BA1751),
IF($AY$1817=SUM($AY$1697:AY1751),_xlfn.CONCAT(" y ",BA1751)))))</f>
        <v/>
      </c>
      <c r="BA1751" s="231" t="s">
        <v>6266</v>
      </c>
      <c r="BB1751" s="290">
        <f t="shared" si="728"/>
        <v>1</v>
      </c>
      <c r="BC1751" s="291" t="str">
        <f>IF(BB1751=0,"",
IF(SUM($BB$1697:BB1751)=1,BD1751,
IF($BB$1817&gt;SUM($BB$1697:BB1751),_xlfn.CONCAT(", ",BD1751),
IF($BB$1817=SUM($BB$1697:BB1751),_xlfn.CONCAT(" y ",BD1751)))))</f>
        <v>, 55</v>
      </c>
      <c r="BD1751" s="222" t="s">
        <v>6266</v>
      </c>
      <c r="BE1751" s="378">
        <f t="shared" si="729"/>
        <v>0</v>
      </c>
      <c r="BF1751" s="379">
        <f t="shared" si="730"/>
        <v>0</v>
      </c>
      <c r="BG1751" s="380">
        <f t="shared" si="731"/>
        <v>0</v>
      </c>
      <c r="BH1751" s="483">
        <f t="shared" si="732"/>
        <v>0</v>
      </c>
      <c r="BI1751" s="484">
        <f t="shared" si="733"/>
        <v>0</v>
      </c>
      <c r="BJ1751" s="485">
        <f t="shared" si="734"/>
        <v>0</v>
      </c>
      <c r="BK1751" s="486">
        <f t="shared" si="735"/>
        <v>0</v>
      </c>
      <c r="BL1751" s="483">
        <f t="shared" si="736"/>
        <v>0</v>
      </c>
      <c r="BM1751" s="484">
        <f t="shared" si="737"/>
        <v>0</v>
      </c>
      <c r="BN1751" s="485">
        <f t="shared" si="738"/>
        <v>0</v>
      </c>
      <c r="BO1751" s="486">
        <f t="shared" si="739"/>
        <v>0</v>
      </c>
      <c r="BP1751" s="483">
        <f t="shared" si="740"/>
        <v>0</v>
      </c>
      <c r="BQ1751" s="484">
        <f t="shared" si="741"/>
        <v>0</v>
      </c>
      <c r="BR1751" s="485">
        <f t="shared" si="742"/>
        <v>0</v>
      </c>
      <c r="BS1751" s="486">
        <f t="shared" si="743"/>
        <v>0</v>
      </c>
    </row>
    <row r="1752" spans="1:71" ht="15" customHeight="1">
      <c r="A1752" s="6"/>
      <c r="B1752" s="5"/>
      <c r="C1752" s="85" t="s">
        <v>160</v>
      </c>
      <c r="D1752" s="732" t="str">
        <f>IF(CNGE_2024_M1_Secc1_Sub1!$D97="","",CNGE_2024_M1_Secc1_Sub1!$D97)</f>
        <v>INSTITUTO VERACRUZANO DE LA VIVIENDA</v>
      </c>
      <c r="E1752" s="733"/>
      <c r="F1752" s="733"/>
      <c r="G1752" s="733"/>
      <c r="H1752" s="733"/>
      <c r="I1752" s="733"/>
      <c r="J1752" s="733"/>
      <c r="K1752" s="733"/>
      <c r="L1752" s="733"/>
      <c r="M1752" s="733"/>
      <c r="N1752" s="733"/>
      <c r="O1752" s="733"/>
      <c r="P1752" s="733"/>
      <c r="Q1752" s="733"/>
      <c r="R1752" s="734"/>
      <c r="S1752" s="111"/>
      <c r="T1752" s="111"/>
      <c r="U1752" s="111"/>
      <c r="V1752" s="111"/>
      <c r="W1752" s="111"/>
      <c r="X1752" s="111"/>
      <c r="Y1752" s="111"/>
      <c r="Z1752" s="111"/>
      <c r="AA1752" s="111"/>
      <c r="AB1752" s="111"/>
      <c r="AC1752" s="111"/>
      <c r="AD1752" s="111"/>
      <c r="AE1752" s="8"/>
      <c r="AG1752" s="269">
        <f t="shared" si="709"/>
        <v>1</v>
      </c>
      <c r="AH1752" s="298">
        <f t="shared" si="710"/>
        <v>0</v>
      </c>
      <c r="AI1752" s="299">
        <f t="shared" si="711"/>
        <v>0</v>
      </c>
      <c r="AJ1752" s="300">
        <f t="shared" si="712"/>
        <v>0</v>
      </c>
      <c r="AK1752" s="301">
        <f t="shared" si="713"/>
        <v>0</v>
      </c>
      <c r="AL1752" s="298">
        <f t="shared" si="714"/>
        <v>0</v>
      </c>
      <c r="AM1752" s="299">
        <f t="shared" si="715"/>
        <v>0</v>
      </c>
      <c r="AN1752" s="300">
        <f t="shared" si="716"/>
        <v>0</v>
      </c>
      <c r="AO1752" s="301">
        <f t="shared" si="717"/>
        <v>0</v>
      </c>
      <c r="AP1752" s="298">
        <f t="shared" si="718"/>
        <v>0</v>
      </c>
      <c r="AQ1752" s="299">
        <f t="shared" si="719"/>
        <v>0</v>
      </c>
      <c r="AR1752" s="300">
        <f t="shared" si="720"/>
        <v>0</v>
      </c>
      <c r="AS1752" s="301">
        <f t="shared" si="721"/>
        <v>0</v>
      </c>
      <c r="AT1752" s="298">
        <f t="shared" si="722"/>
        <v>0</v>
      </c>
      <c r="AU1752" s="299">
        <f t="shared" si="723"/>
        <v>0</v>
      </c>
      <c r="AV1752" s="300">
        <f t="shared" si="724"/>
        <v>0</v>
      </c>
      <c r="AW1752" s="301">
        <f t="shared" si="725"/>
        <v>0</v>
      </c>
      <c r="AX1752" s="371">
        <f t="shared" si="726"/>
        <v>0</v>
      </c>
      <c r="AY1752" s="303">
        <f t="shared" si="727"/>
        <v>0</v>
      </c>
      <c r="AZ1752" s="304" t="str">
        <f>IF(AY1752=0,"",
IF(SUM($AY$1697:AY1752)=1,BA1752,
IF($AY$1817&gt;SUM($AY$1697:AY1752),_xlfn.CONCAT(", ",BA1752),
IF($AY$1817=SUM($AY$1697:AY1752),_xlfn.CONCAT(" y ",BA1752)))))</f>
        <v/>
      </c>
      <c r="BA1752" s="231" t="s">
        <v>6267</v>
      </c>
      <c r="BB1752" s="290">
        <f t="shared" si="728"/>
        <v>1</v>
      </c>
      <c r="BC1752" s="291" t="str">
        <f>IF(BB1752=0,"",
IF(SUM($BB$1697:BB1752)=1,BD1752,
IF($BB$1817&gt;SUM($BB$1697:BB1752),_xlfn.CONCAT(", ",BD1752),
IF($BB$1817=SUM($BB$1697:BB1752),_xlfn.CONCAT(" y ",BD1752)))))</f>
        <v>, 56</v>
      </c>
      <c r="BD1752" s="222" t="s">
        <v>6267</v>
      </c>
      <c r="BE1752" s="378">
        <f t="shared" si="729"/>
        <v>0</v>
      </c>
      <c r="BF1752" s="379">
        <f t="shared" si="730"/>
        <v>0</v>
      </c>
      <c r="BG1752" s="380">
        <f t="shared" si="731"/>
        <v>0</v>
      </c>
      <c r="BH1752" s="483">
        <f t="shared" si="732"/>
        <v>0</v>
      </c>
      <c r="BI1752" s="484">
        <f t="shared" si="733"/>
        <v>0</v>
      </c>
      <c r="BJ1752" s="485">
        <f t="shared" si="734"/>
        <v>0</v>
      </c>
      <c r="BK1752" s="486">
        <f t="shared" si="735"/>
        <v>0</v>
      </c>
      <c r="BL1752" s="483">
        <f t="shared" si="736"/>
        <v>0</v>
      </c>
      <c r="BM1752" s="484">
        <f t="shared" si="737"/>
        <v>0</v>
      </c>
      <c r="BN1752" s="485">
        <f t="shared" si="738"/>
        <v>0</v>
      </c>
      <c r="BO1752" s="486">
        <f t="shared" si="739"/>
        <v>0</v>
      </c>
      <c r="BP1752" s="483">
        <f t="shared" si="740"/>
        <v>0</v>
      </c>
      <c r="BQ1752" s="484">
        <f t="shared" si="741"/>
        <v>0</v>
      </c>
      <c r="BR1752" s="485">
        <f t="shared" si="742"/>
        <v>0</v>
      </c>
      <c r="BS1752" s="486">
        <f t="shared" si="743"/>
        <v>0</v>
      </c>
    </row>
    <row r="1753" spans="1:71" ht="15" customHeight="1">
      <c r="A1753" s="6"/>
      <c r="B1753" s="5"/>
      <c r="C1753" s="85" t="s">
        <v>161</v>
      </c>
      <c r="D1753" s="732" t="str">
        <f>IF(CNGE_2024_M1_Secc1_Sub1!$D98="","",CNGE_2024_M1_Secc1_Sub1!$D98)</f>
        <v>AGENCIA ESTATAL DE ENERGIA DEL ESTADO DE VERACRUZ</v>
      </c>
      <c r="E1753" s="733"/>
      <c r="F1753" s="733"/>
      <c r="G1753" s="733"/>
      <c r="H1753" s="733"/>
      <c r="I1753" s="733"/>
      <c r="J1753" s="733"/>
      <c r="K1753" s="733"/>
      <c r="L1753" s="733"/>
      <c r="M1753" s="733"/>
      <c r="N1753" s="733"/>
      <c r="O1753" s="733"/>
      <c r="P1753" s="733"/>
      <c r="Q1753" s="733"/>
      <c r="R1753" s="734"/>
      <c r="S1753" s="111"/>
      <c r="T1753" s="111"/>
      <c r="U1753" s="111"/>
      <c r="V1753" s="111"/>
      <c r="W1753" s="111"/>
      <c r="X1753" s="111"/>
      <c r="Y1753" s="111"/>
      <c r="Z1753" s="111"/>
      <c r="AA1753" s="111"/>
      <c r="AB1753" s="111"/>
      <c r="AC1753" s="111"/>
      <c r="AD1753" s="111"/>
      <c r="AE1753" s="8"/>
      <c r="AG1753" s="269">
        <f t="shared" si="709"/>
        <v>1</v>
      </c>
      <c r="AH1753" s="298">
        <f t="shared" si="710"/>
        <v>0</v>
      </c>
      <c r="AI1753" s="299">
        <f t="shared" si="711"/>
        <v>0</v>
      </c>
      <c r="AJ1753" s="300">
        <f t="shared" si="712"/>
        <v>0</v>
      </c>
      <c r="AK1753" s="301">
        <f t="shared" si="713"/>
        <v>0</v>
      </c>
      <c r="AL1753" s="298">
        <f t="shared" si="714"/>
        <v>0</v>
      </c>
      <c r="AM1753" s="299">
        <f t="shared" si="715"/>
        <v>0</v>
      </c>
      <c r="AN1753" s="300">
        <f t="shared" si="716"/>
        <v>0</v>
      </c>
      <c r="AO1753" s="301">
        <f t="shared" si="717"/>
        <v>0</v>
      </c>
      <c r="AP1753" s="298">
        <f t="shared" si="718"/>
        <v>0</v>
      </c>
      <c r="AQ1753" s="299">
        <f t="shared" si="719"/>
        <v>0</v>
      </c>
      <c r="AR1753" s="300">
        <f t="shared" si="720"/>
        <v>0</v>
      </c>
      <c r="AS1753" s="301">
        <f t="shared" si="721"/>
        <v>0</v>
      </c>
      <c r="AT1753" s="298">
        <f t="shared" si="722"/>
        <v>0</v>
      </c>
      <c r="AU1753" s="299">
        <f t="shared" si="723"/>
        <v>0</v>
      </c>
      <c r="AV1753" s="300">
        <f t="shared" si="724"/>
        <v>0</v>
      </c>
      <c r="AW1753" s="301">
        <f t="shared" si="725"/>
        <v>0</v>
      </c>
      <c r="AX1753" s="371">
        <f t="shared" si="726"/>
        <v>0</v>
      </c>
      <c r="AY1753" s="303">
        <f t="shared" si="727"/>
        <v>0</v>
      </c>
      <c r="AZ1753" s="304" t="str">
        <f>IF(AY1753=0,"",
IF(SUM($AY$1697:AY1753)=1,BA1753,
IF($AY$1817&gt;SUM($AY$1697:AY1753),_xlfn.CONCAT(", ",BA1753),
IF($AY$1817=SUM($AY$1697:AY1753),_xlfn.CONCAT(" y ",BA1753)))))</f>
        <v/>
      </c>
      <c r="BA1753" s="231" t="s">
        <v>6268</v>
      </c>
      <c r="BB1753" s="290">
        <f t="shared" si="728"/>
        <v>1</v>
      </c>
      <c r="BC1753" s="291" t="str">
        <f>IF(BB1753=0,"",
IF(SUM($BB$1697:BB1753)=1,BD1753,
IF($BB$1817&gt;SUM($BB$1697:BB1753),_xlfn.CONCAT(", ",BD1753),
IF($BB$1817=SUM($BB$1697:BB1753),_xlfn.CONCAT(" y ",BD1753)))))</f>
        <v>, 57</v>
      </c>
      <c r="BD1753" s="222" t="s">
        <v>6268</v>
      </c>
      <c r="BE1753" s="378">
        <f t="shared" si="729"/>
        <v>0</v>
      </c>
      <c r="BF1753" s="379">
        <f t="shared" si="730"/>
        <v>0</v>
      </c>
      <c r="BG1753" s="380">
        <f t="shared" si="731"/>
        <v>0</v>
      </c>
      <c r="BH1753" s="483">
        <f t="shared" si="732"/>
        <v>0</v>
      </c>
      <c r="BI1753" s="484">
        <f t="shared" si="733"/>
        <v>0</v>
      </c>
      <c r="BJ1753" s="485">
        <f t="shared" si="734"/>
        <v>0</v>
      </c>
      <c r="BK1753" s="486">
        <f t="shared" si="735"/>
        <v>0</v>
      </c>
      <c r="BL1753" s="483">
        <f t="shared" si="736"/>
        <v>0</v>
      </c>
      <c r="BM1753" s="484">
        <f t="shared" si="737"/>
        <v>0</v>
      </c>
      <c r="BN1753" s="485">
        <f t="shared" si="738"/>
        <v>0</v>
      </c>
      <c r="BO1753" s="486">
        <f t="shared" si="739"/>
        <v>0</v>
      </c>
      <c r="BP1753" s="483">
        <f t="shared" si="740"/>
        <v>0</v>
      </c>
      <c r="BQ1753" s="484">
        <f t="shared" si="741"/>
        <v>0</v>
      </c>
      <c r="BR1753" s="485">
        <f t="shared" si="742"/>
        <v>0</v>
      </c>
      <c r="BS1753" s="486">
        <f t="shared" si="743"/>
        <v>0</v>
      </c>
    </row>
    <row r="1754" spans="1:71" ht="15" customHeight="1">
      <c r="A1754" s="6"/>
      <c r="B1754" s="5"/>
      <c r="C1754" s="85" t="s">
        <v>162</v>
      </c>
      <c r="D1754" s="732" t="str">
        <f>IF(CNGE_2024_M1_Secc1_Sub1!$D99="","",CNGE_2024_M1_Secc1_Sub1!$D99)</f>
        <v>INSTITUTO VERACRUZANO DE LAS MUJERES</v>
      </c>
      <c r="E1754" s="733"/>
      <c r="F1754" s="733"/>
      <c r="G1754" s="733"/>
      <c r="H1754" s="733"/>
      <c r="I1754" s="733"/>
      <c r="J1754" s="733"/>
      <c r="K1754" s="733"/>
      <c r="L1754" s="733"/>
      <c r="M1754" s="733"/>
      <c r="N1754" s="733"/>
      <c r="O1754" s="733"/>
      <c r="P1754" s="733"/>
      <c r="Q1754" s="733"/>
      <c r="R1754" s="734"/>
      <c r="S1754" s="111"/>
      <c r="T1754" s="111"/>
      <c r="U1754" s="111"/>
      <c r="V1754" s="111"/>
      <c r="W1754" s="111"/>
      <c r="X1754" s="111"/>
      <c r="Y1754" s="111"/>
      <c r="Z1754" s="111"/>
      <c r="AA1754" s="111"/>
      <c r="AB1754" s="111"/>
      <c r="AC1754" s="111"/>
      <c r="AD1754" s="111"/>
      <c r="AE1754" s="8"/>
      <c r="AG1754" s="269">
        <f t="shared" si="709"/>
        <v>1</v>
      </c>
      <c r="AH1754" s="298">
        <f t="shared" si="710"/>
        <v>0</v>
      </c>
      <c r="AI1754" s="299">
        <f t="shared" si="711"/>
        <v>0</v>
      </c>
      <c r="AJ1754" s="300">
        <f t="shared" si="712"/>
        <v>0</v>
      </c>
      <c r="AK1754" s="301">
        <f t="shared" si="713"/>
        <v>0</v>
      </c>
      <c r="AL1754" s="298">
        <f t="shared" si="714"/>
        <v>0</v>
      </c>
      <c r="AM1754" s="299">
        <f t="shared" si="715"/>
        <v>0</v>
      </c>
      <c r="AN1754" s="300">
        <f t="shared" si="716"/>
        <v>0</v>
      </c>
      <c r="AO1754" s="301">
        <f t="shared" si="717"/>
        <v>0</v>
      </c>
      <c r="AP1754" s="298">
        <f t="shared" si="718"/>
        <v>0</v>
      </c>
      <c r="AQ1754" s="299">
        <f t="shared" si="719"/>
        <v>0</v>
      </c>
      <c r="AR1754" s="300">
        <f t="shared" si="720"/>
        <v>0</v>
      </c>
      <c r="AS1754" s="301">
        <f t="shared" si="721"/>
        <v>0</v>
      </c>
      <c r="AT1754" s="298">
        <f t="shared" si="722"/>
        <v>0</v>
      </c>
      <c r="AU1754" s="299">
        <f t="shared" si="723"/>
        <v>0</v>
      </c>
      <c r="AV1754" s="300">
        <f t="shared" si="724"/>
        <v>0</v>
      </c>
      <c r="AW1754" s="301">
        <f t="shared" si="725"/>
        <v>0</v>
      </c>
      <c r="AX1754" s="371">
        <f t="shared" si="726"/>
        <v>0</v>
      </c>
      <c r="AY1754" s="303">
        <f t="shared" si="727"/>
        <v>0</v>
      </c>
      <c r="AZ1754" s="304" t="str">
        <f>IF(AY1754=0,"",
IF(SUM($AY$1697:AY1754)=1,BA1754,
IF($AY$1817&gt;SUM($AY$1697:AY1754),_xlfn.CONCAT(", ",BA1754),
IF($AY$1817=SUM($AY$1697:AY1754),_xlfn.CONCAT(" y ",BA1754)))))</f>
        <v/>
      </c>
      <c r="BA1754" s="231" t="s">
        <v>6269</v>
      </c>
      <c r="BB1754" s="290">
        <f t="shared" si="728"/>
        <v>1</v>
      </c>
      <c r="BC1754" s="291" t="str">
        <f>IF(BB1754=0,"",
IF(SUM($BB$1697:BB1754)=1,BD1754,
IF($BB$1817&gt;SUM($BB$1697:BB1754),_xlfn.CONCAT(", ",BD1754),
IF($BB$1817=SUM($BB$1697:BB1754),_xlfn.CONCAT(" y ",BD1754)))))</f>
        <v>, 58</v>
      </c>
      <c r="BD1754" s="222" t="s">
        <v>6269</v>
      </c>
      <c r="BE1754" s="378">
        <f t="shared" si="729"/>
        <v>0</v>
      </c>
      <c r="BF1754" s="379">
        <f t="shared" si="730"/>
        <v>0</v>
      </c>
      <c r="BG1754" s="380">
        <f t="shared" si="731"/>
        <v>0</v>
      </c>
      <c r="BH1754" s="483">
        <f t="shared" si="732"/>
        <v>0</v>
      </c>
      <c r="BI1754" s="484">
        <f t="shared" si="733"/>
        <v>0</v>
      </c>
      <c r="BJ1754" s="485">
        <f t="shared" si="734"/>
        <v>0</v>
      </c>
      <c r="BK1754" s="486">
        <f t="shared" si="735"/>
        <v>0</v>
      </c>
      <c r="BL1754" s="483">
        <f t="shared" si="736"/>
        <v>0</v>
      </c>
      <c r="BM1754" s="484">
        <f t="shared" si="737"/>
        <v>0</v>
      </c>
      <c r="BN1754" s="485">
        <f t="shared" si="738"/>
        <v>0</v>
      </c>
      <c r="BO1754" s="486">
        <f t="shared" si="739"/>
        <v>0</v>
      </c>
      <c r="BP1754" s="483">
        <f t="shared" si="740"/>
        <v>0</v>
      </c>
      <c r="BQ1754" s="484">
        <f t="shared" si="741"/>
        <v>0</v>
      </c>
      <c r="BR1754" s="485">
        <f t="shared" si="742"/>
        <v>0</v>
      </c>
      <c r="BS1754" s="486">
        <f t="shared" si="743"/>
        <v>0</v>
      </c>
    </row>
    <row r="1755" spans="1:71" ht="15" customHeight="1">
      <c r="A1755" s="6"/>
      <c r="B1755" s="5"/>
      <c r="C1755" s="85" t="s">
        <v>163</v>
      </c>
      <c r="D1755" s="732" t="str">
        <f>IF(CNGE_2024_M1_Secc1_Sub1!$D100="","",CNGE_2024_M1_Secc1_Sub1!$D100)</f>
        <v>INSTITUTO VERACRUZANO DE DESARROLLO MUNICIPAL</v>
      </c>
      <c r="E1755" s="733"/>
      <c r="F1755" s="733"/>
      <c r="G1755" s="733"/>
      <c r="H1755" s="733"/>
      <c r="I1755" s="733"/>
      <c r="J1755" s="733"/>
      <c r="K1755" s="733"/>
      <c r="L1755" s="733"/>
      <c r="M1755" s="733"/>
      <c r="N1755" s="733"/>
      <c r="O1755" s="733"/>
      <c r="P1755" s="733"/>
      <c r="Q1755" s="733"/>
      <c r="R1755" s="734"/>
      <c r="S1755" s="111"/>
      <c r="T1755" s="111"/>
      <c r="U1755" s="111"/>
      <c r="V1755" s="111"/>
      <c r="W1755" s="111"/>
      <c r="X1755" s="111"/>
      <c r="Y1755" s="111"/>
      <c r="Z1755" s="111"/>
      <c r="AA1755" s="111"/>
      <c r="AB1755" s="111"/>
      <c r="AC1755" s="111"/>
      <c r="AD1755" s="111"/>
      <c r="AE1755" s="8"/>
      <c r="AG1755" s="269">
        <f t="shared" si="709"/>
        <v>1</v>
      </c>
      <c r="AH1755" s="298">
        <f t="shared" si="710"/>
        <v>0</v>
      </c>
      <c r="AI1755" s="299">
        <f t="shared" si="711"/>
        <v>0</v>
      </c>
      <c r="AJ1755" s="300">
        <f t="shared" si="712"/>
        <v>0</v>
      </c>
      <c r="AK1755" s="301">
        <f t="shared" si="713"/>
        <v>0</v>
      </c>
      <c r="AL1755" s="298">
        <f t="shared" si="714"/>
        <v>0</v>
      </c>
      <c r="AM1755" s="299">
        <f t="shared" si="715"/>
        <v>0</v>
      </c>
      <c r="AN1755" s="300">
        <f t="shared" si="716"/>
        <v>0</v>
      </c>
      <c r="AO1755" s="301">
        <f t="shared" si="717"/>
        <v>0</v>
      </c>
      <c r="AP1755" s="298">
        <f t="shared" si="718"/>
        <v>0</v>
      </c>
      <c r="AQ1755" s="299">
        <f t="shared" si="719"/>
        <v>0</v>
      </c>
      <c r="AR1755" s="300">
        <f t="shared" si="720"/>
        <v>0</v>
      </c>
      <c r="AS1755" s="301">
        <f t="shared" si="721"/>
        <v>0</v>
      </c>
      <c r="AT1755" s="298">
        <f t="shared" si="722"/>
        <v>0</v>
      </c>
      <c r="AU1755" s="299">
        <f t="shared" si="723"/>
        <v>0</v>
      </c>
      <c r="AV1755" s="300">
        <f t="shared" si="724"/>
        <v>0</v>
      </c>
      <c r="AW1755" s="301">
        <f t="shared" si="725"/>
        <v>0</v>
      </c>
      <c r="AX1755" s="371">
        <f t="shared" si="726"/>
        <v>0</v>
      </c>
      <c r="AY1755" s="303">
        <f t="shared" si="727"/>
        <v>0</v>
      </c>
      <c r="AZ1755" s="304" t="str">
        <f>IF(AY1755=0,"",
IF(SUM($AY$1697:AY1755)=1,BA1755,
IF($AY$1817&gt;SUM($AY$1697:AY1755),_xlfn.CONCAT(", ",BA1755),
IF($AY$1817=SUM($AY$1697:AY1755),_xlfn.CONCAT(" y ",BA1755)))))</f>
        <v/>
      </c>
      <c r="BA1755" s="231" t="s">
        <v>6270</v>
      </c>
      <c r="BB1755" s="290">
        <f t="shared" si="728"/>
        <v>1</v>
      </c>
      <c r="BC1755" s="291" t="str">
        <f>IF(BB1755=0,"",
IF(SUM($BB$1697:BB1755)=1,BD1755,
IF($BB$1817&gt;SUM($BB$1697:BB1755),_xlfn.CONCAT(", ",BD1755),
IF($BB$1817=SUM($BB$1697:BB1755),_xlfn.CONCAT(" y ",BD1755)))))</f>
        <v>, 59</v>
      </c>
      <c r="BD1755" s="222" t="s">
        <v>6270</v>
      </c>
      <c r="BE1755" s="378">
        <f t="shared" si="729"/>
        <v>0</v>
      </c>
      <c r="BF1755" s="379">
        <f t="shared" si="730"/>
        <v>0</v>
      </c>
      <c r="BG1755" s="380">
        <f t="shared" si="731"/>
        <v>0</v>
      </c>
      <c r="BH1755" s="483">
        <f t="shared" si="732"/>
        <v>0</v>
      </c>
      <c r="BI1755" s="484">
        <f t="shared" si="733"/>
        <v>0</v>
      </c>
      <c r="BJ1755" s="485">
        <f t="shared" si="734"/>
        <v>0</v>
      </c>
      <c r="BK1755" s="486">
        <f t="shared" si="735"/>
        <v>0</v>
      </c>
      <c r="BL1755" s="483">
        <f t="shared" si="736"/>
        <v>0</v>
      </c>
      <c r="BM1755" s="484">
        <f t="shared" si="737"/>
        <v>0</v>
      </c>
      <c r="BN1755" s="485">
        <f t="shared" si="738"/>
        <v>0</v>
      </c>
      <c r="BO1755" s="486">
        <f t="shared" si="739"/>
        <v>0</v>
      </c>
      <c r="BP1755" s="483">
        <f t="shared" si="740"/>
        <v>0</v>
      </c>
      <c r="BQ1755" s="484">
        <f t="shared" si="741"/>
        <v>0</v>
      </c>
      <c r="BR1755" s="485">
        <f t="shared" si="742"/>
        <v>0</v>
      </c>
      <c r="BS1755" s="486">
        <f t="shared" si="743"/>
        <v>0</v>
      </c>
    </row>
    <row r="1756" spans="1:71" ht="30" customHeight="1">
      <c r="A1756" s="6"/>
      <c r="B1756" s="5"/>
      <c r="C1756" s="85" t="s">
        <v>164</v>
      </c>
      <c r="D1756" s="732" t="str">
        <f>IF(CNGE_2024_M1_Secc1_Sub1!$D101="","",CNGE_2024_M1_Secc1_Sub1!$D101)</f>
        <v>COMISION EJECUTIVA PARA LA ATENCION INTEGRAL A VICTIMAS DEL DELITO</v>
      </c>
      <c r="E1756" s="733"/>
      <c r="F1756" s="733"/>
      <c r="G1756" s="733"/>
      <c r="H1756" s="733"/>
      <c r="I1756" s="733"/>
      <c r="J1756" s="733"/>
      <c r="K1756" s="733"/>
      <c r="L1756" s="733"/>
      <c r="M1756" s="733"/>
      <c r="N1756" s="733"/>
      <c r="O1756" s="733"/>
      <c r="P1756" s="733"/>
      <c r="Q1756" s="733"/>
      <c r="R1756" s="734"/>
      <c r="S1756" s="111"/>
      <c r="T1756" s="111"/>
      <c r="U1756" s="111"/>
      <c r="V1756" s="111"/>
      <c r="W1756" s="111"/>
      <c r="X1756" s="111"/>
      <c r="Y1756" s="111"/>
      <c r="Z1756" s="111"/>
      <c r="AA1756" s="111"/>
      <c r="AB1756" s="111"/>
      <c r="AC1756" s="111"/>
      <c r="AD1756" s="111"/>
      <c r="AE1756" s="8"/>
      <c r="AG1756" s="269">
        <f t="shared" si="709"/>
        <v>1</v>
      </c>
      <c r="AH1756" s="298">
        <f t="shared" si="710"/>
        <v>0</v>
      </c>
      <c r="AI1756" s="299">
        <f t="shared" si="711"/>
        <v>0</v>
      </c>
      <c r="AJ1756" s="300">
        <f t="shared" si="712"/>
        <v>0</v>
      </c>
      <c r="AK1756" s="301">
        <f t="shared" si="713"/>
        <v>0</v>
      </c>
      <c r="AL1756" s="298">
        <f t="shared" si="714"/>
        <v>0</v>
      </c>
      <c r="AM1756" s="299">
        <f t="shared" si="715"/>
        <v>0</v>
      </c>
      <c r="AN1756" s="300">
        <f t="shared" si="716"/>
        <v>0</v>
      </c>
      <c r="AO1756" s="301">
        <f t="shared" si="717"/>
        <v>0</v>
      </c>
      <c r="AP1756" s="298">
        <f t="shared" si="718"/>
        <v>0</v>
      </c>
      <c r="AQ1756" s="299">
        <f t="shared" si="719"/>
        <v>0</v>
      </c>
      <c r="AR1756" s="300">
        <f t="shared" si="720"/>
        <v>0</v>
      </c>
      <c r="AS1756" s="301">
        <f t="shared" si="721"/>
        <v>0</v>
      </c>
      <c r="AT1756" s="298">
        <f t="shared" si="722"/>
        <v>0</v>
      </c>
      <c r="AU1756" s="299">
        <f t="shared" si="723"/>
        <v>0</v>
      </c>
      <c r="AV1756" s="300">
        <f t="shared" si="724"/>
        <v>0</v>
      </c>
      <c r="AW1756" s="301">
        <f t="shared" si="725"/>
        <v>0</v>
      </c>
      <c r="AX1756" s="371">
        <f t="shared" si="726"/>
        <v>0</v>
      </c>
      <c r="AY1756" s="303">
        <f t="shared" si="727"/>
        <v>0</v>
      </c>
      <c r="AZ1756" s="304" t="str">
        <f>IF(AY1756=0,"",
IF(SUM($AY$1697:AY1756)=1,BA1756,
IF($AY$1817&gt;SUM($AY$1697:AY1756),_xlfn.CONCAT(", ",BA1756),
IF($AY$1817=SUM($AY$1697:AY1756),_xlfn.CONCAT(" y ",BA1756)))))</f>
        <v/>
      </c>
      <c r="BA1756" s="231" t="s">
        <v>6271</v>
      </c>
      <c r="BB1756" s="290">
        <f t="shared" si="728"/>
        <v>1</v>
      </c>
      <c r="BC1756" s="291" t="str">
        <f>IF(BB1756=0,"",
IF(SUM($BB$1697:BB1756)=1,BD1756,
IF($BB$1817&gt;SUM($BB$1697:BB1756),_xlfn.CONCAT(", ",BD1756),
IF($BB$1817=SUM($BB$1697:BB1756),_xlfn.CONCAT(" y ",BD1756)))))</f>
        <v>, 60</v>
      </c>
      <c r="BD1756" s="222" t="s">
        <v>6271</v>
      </c>
      <c r="BE1756" s="378">
        <f t="shared" si="729"/>
        <v>0</v>
      </c>
      <c r="BF1756" s="379">
        <f t="shared" si="730"/>
        <v>0</v>
      </c>
      <c r="BG1756" s="380">
        <f t="shared" si="731"/>
        <v>0</v>
      </c>
      <c r="BH1756" s="483">
        <f t="shared" si="732"/>
        <v>0</v>
      </c>
      <c r="BI1756" s="484">
        <f t="shared" si="733"/>
        <v>0</v>
      </c>
      <c r="BJ1756" s="485">
        <f t="shared" si="734"/>
        <v>0</v>
      </c>
      <c r="BK1756" s="486">
        <f t="shared" si="735"/>
        <v>0</v>
      </c>
      <c r="BL1756" s="483">
        <f t="shared" si="736"/>
        <v>0</v>
      </c>
      <c r="BM1756" s="484">
        <f t="shared" si="737"/>
        <v>0</v>
      </c>
      <c r="BN1756" s="485">
        <f t="shared" si="738"/>
        <v>0</v>
      </c>
      <c r="BO1756" s="486">
        <f t="shared" si="739"/>
        <v>0</v>
      </c>
      <c r="BP1756" s="483">
        <f t="shared" si="740"/>
        <v>0</v>
      </c>
      <c r="BQ1756" s="484">
        <f t="shared" si="741"/>
        <v>0</v>
      </c>
      <c r="BR1756" s="485">
        <f t="shared" si="742"/>
        <v>0</v>
      </c>
      <c r="BS1756" s="486">
        <f t="shared" si="743"/>
        <v>0</v>
      </c>
    </row>
    <row r="1757" spans="1:71" ht="15" customHeight="1">
      <c r="A1757" s="6"/>
      <c r="B1757" s="5"/>
      <c r="C1757" s="85" t="s">
        <v>165</v>
      </c>
      <c r="D1757" s="732" t="str">
        <f>IF(CNGE_2024_M1_Secc1_Sub1!$D102="","",CNGE_2024_M1_Secc1_Sub1!$D102)</f>
        <v>CENTRO DE JUSTICIA PARA MUJERES DEL ESTADO DE VERACRUZ</v>
      </c>
      <c r="E1757" s="733"/>
      <c r="F1757" s="733"/>
      <c r="G1757" s="733"/>
      <c r="H1757" s="733"/>
      <c r="I1757" s="733"/>
      <c r="J1757" s="733"/>
      <c r="K1757" s="733"/>
      <c r="L1757" s="733"/>
      <c r="M1757" s="733"/>
      <c r="N1757" s="733"/>
      <c r="O1757" s="733"/>
      <c r="P1757" s="733"/>
      <c r="Q1757" s="733"/>
      <c r="R1757" s="734"/>
      <c r="S1757" s="111"/>
      <c r="T1757" s="111"/>
      <c r="U1757" s="111"/>
      <c r="V1757" s="111"/>
      <c r="W1757" s="111"/>
      <c r="X1757" s="111"/>
      <c r="Y1757" s="111"/>
      <c r="Z1757" s="111"/>
      <c r="AA1757" s="111"/>
      <c r="AB1757" s="111"/>
      <c r="AC1757" s="111"/>
      <c r="AD1757" s="111"/>
      <c r="AE1757" s="8"/>
      <c r="AG1757" s="269">
        <f t="shared" si="709"/>
        <v>1</v>
      </c>
      <c r="AH1757" s="298">
        <f t="shared" si="710"/>
        <v>0</v>
      </c>
      <c r="AI1757" s="299">
        <f t="shared" si="711"/>
        <v>0</v>
      </c>
      <c r="AJ1757" s="300">
        <f t="shared" si="712"/>
        <v>0</v>
      </c>
      <c r="AK1757" s="301">
        <f t="shared" si="713"/>
        <v>0</v>
      </c>
      <c r="AL1757" s="298">
        <f t="shared" si="714"/>
        <v>0</v>
      </c>
      <c r="AM1757" s="299">
        <f t="shared" si="715"/>
        <v>0</v>
      </c>
      <c r="AN1757" s="300">
        <f t="shared" si="716"/>
        <v>0</v>
      </c>
      <c r="AO1757" s="301">
        <f t="shared" si="717"/>
        <v>0</v>
      </c>
      <c r="AP1757" s="298">
        <f t="shared" si="718"/>
        <v>0</v>
      </c>
      <c r="AQ1757" s="299">
        <f t="shared" si="719"/>
        <v>0</v>
      </c>
      <c r="AR1757" s="300">
        <f t="shared" si="720"/>
        <v>0</v>
      </c>
      <c r="AS1757" s="301">
        <f t="shared" si="721"/>
        <v>0</v>
      </c>
      <c r="AT1757" s="298">
        <f t="shared" si="722"/>
        <v>0</v>
      </c>
      <c r="AU1757" s="299">
        <f t="shared" si="723"/>
        <v>0</v>
      </c>
      <c r="AV1757" s="300">
        <f t="shared" si="724"/>
        <v>0</v>
      </c>
      <c r="AW1757" s="301">
        <f t="shared" si="725"/>
        <v>0</v>
      </c>
      <c r="AX1757" s="371">
        <f t="shared" si="726"/>
        <v>0</v>
      </c>
      <c r="AY1757" s="303">
        <f t="shared" si="727"/>
        <v>0</v>
      </c>
      <c r="AZ1757" s="304" t="str">
        <f>IF(AY1757=0,"",
IF(SUM($AY$1697:AY1757)=1,BA1757,
IF($AY$1817&gt;SUM($AY$1697:AY1757),_xlfn.CONCAT(", ",BA1757),
IF($AY$1817=SUM($AY$1697:AY1757),_xlfn.CONCAT(" y ",BA1757)))))</f>
        <v/>
      </c>
      <c r="BA1757" s="231" t="s">
        <v>6272</v>
      </c>
      <c r="BB1757" s="290">
        <f t="shared" si="728"/>
        <v>1</v>
      </c>
      <c r="BC1757" s="291" t="str">
        <f>IF(BB1757=0,"",
IF(SUM($BB$1697:BB1757)=1,BD1757,
IF($BB$1817&gt;SUM($BB$1697:BB1757),_xlfn.CONCAT(", ",BD1757),
IF($BB$1817=SUM($BB$1697:BB1757),_xlfn.CONCAT(" y ",BD1757)))))</f>
        <v>, 61</v>
      </c>
      <c r="BD1757" s="222" t="s">
        <v>6272</v>
      </c>
      <c r="BE1757" s="378">
        <f t="shared" si="729"/>
        <v>0</v>
      </c>
      <c r="BF1757" s="379">
        <f t="shared" si="730"/>
        <v>0</v>
      </c>
      <c r="BG1757" s="380">
        <f t="shared" si="731"/>
        <v>0</v>
      </c>
      <c r="BH1757" s="483">
        <f t="shared" si="732"/>
        <v>0</v>
      </c>
      <c r="BI1757" s="484">
        <f t="shared" si="733"/>
        <v>0</v>
      </c>
      <c r="BJ1757" s="485">
        <f t="shared" si="734"/>
        <v>0</v>
      </c>
      <c r="BK1757" s="486">
        <f t="shared" si="735"/>
        <v>0</v>
      </c>
      <c r="BL1757" s="483">
        <f t="shared" si="736"/>
        <v>0</v>
      </c>
      <c r="BM1757" s="484">
        <f t="shared" si="737"/>
        <v>0</v>
      </c>
      <c r="BN1757" s="485">
        <f t="shared" si="738"/>
        <v>0</v>
      </c>
      <c r="BO1757" s="486">
        <f t="shared" si="739"/>
        <v>0</v>
      </c>
      <c r="BP1757" s="483">
        <f t="shared" si="740"/>
        <v>0</v>
      </c>
      <c r="BQ1757" s="484">
        <f t="shared" si="741"/>
        <v>0</v>
      </c>
      <c r="BR1757" s="485">
        <f t="shared" si="742"/>
        <v>0</v>
      </c>
      <c r="BS1757" s="486">
        <f t="shared" si="743"/>
        <v>0</v>
      </c>
    </row>
    <row r="1758" spans="1:71" ht="15" customHeight="1">
      <c r="A1758" s="6"/>
      <c r="B1758" s="5"/>
      <c r="C1758" s="85" t="s">
        <v>166</v>
      </c>
      <c r="D1758" s="732" t="str">
        <f>IF(CNGE_2024_M1_Secc1_Sub1!$D103="","",CNGE_2024_M1_Secc1_Sub1!$D103)</f>
        <v>INSTITUTO DE PENSIONES DEL ESTADO</v>
      </c>
      <c r="E1758" s="733"/>
      <c r="F1758" s="733"/>
      <c r="G1758" s="733"/>
      <c r="H1758" s="733"/>
      <c r="I1758" s="733"/>
      <c r="J1758" s="733"/>
      <c r="K1758" s="733"/>
      <c r="L1758" s="733"/>
      <c r="M1758" s="733"/>
      <c r="N1758" s="733"/>
      <c r="O1758" s="733"/>
      <c r="P1758" s="733"/>
      <c r="Q1758" s="733"/>
      <c r="R1758" s="734"/>
      <c r="S1758" s="111"/>
      <c r="T1758" s="111"/>
      <c r="U1758" s="111"/>
      <c r="V1758" s="111"/>
      <c r="W1758" s="111"/>
      <c r="X1758" s="111"/>
      <c r="Y1758" s="111"/>
      <c r="Z1758" s="111"/>
      <c r="AA1758" s="111"/>
      <c r="AB1758" s="111"/>
      <c r="AC1758" s="111"/>
      <c r="AD1758" s="111"/>
      <c r="AE1758" s="8"/>
      <c r="AG1758" s="269">
        <f t="shared" si="709"/>
        <v>1</v>
      </c>
      <c r="AH1758" s="298">
        <f t="shared" si="710"/>
        <v>0</v>
      </c>
      <c r="AI1758" s="299">
        <f t="shared" si="711"/>
        <v>0</v>
      </c>
      <c r="AJ1758" s="300">
        <f t="shared" si="712"/>
        <v>0</v>
      </c>
      <c r="AK1758" s="301">
        <f t="shared" si="713"/>
        <v>0</v>
      </c>
      <c r="AL1758" s="298">
        <f t="shared" si="714"/>
        <v>0</v>
      </c>
      <c r="AM1758" s="299">
        <f t="shared" si="715"/>
        <v>0</v>
      </c>
      <c r="AN1758" s="300">
        <f t="shared" si="716"/>
        <v>0</v>
      </c>
      <c r="AO1758" s="301">
        <f t="shared" si="717"/>
        <v>0</v>
      </c>
      <c r="AP1758" s="298">
        <f t="shared" si="718"/>
        <v>0</v>
      </c>
      <c r="AQ1758" s="299">
        <f t="shared" si="719"/>
        <v>0</v>
      </c>
      <c r="AR1758" s="300">
        <f t="shared" si="720"/>
        <v>0</v>
      </c>
      <c r="AS1758" s="301">
        <f t="shared" si="721"/>
        <v>0</v>
      </c>
      <c r="AT1758" s="298">
        <f t="shared" si="722"/>
        <v>0</v>
      </c>
      <c r="AU1758" s="299">
        <f t="shared" si="723"/>
        <v>0</v>
      </c>
      <c r="AV1758" s="300">
        <f t="shared" si="724"/>
        <v>0</v>
      </c>
      <c r="AW1758" s="301">
        <f t="shared" si="725"/>
        <v>0</v>
      </c>
      <c r="AX1758" s="371">
        <f t="shared" si="726"/>
        <v>0</v>
      </c>
      <c r="AY1758" s="303">
        <f t="shared" si="727"/>
        <v>0</v>
      </c>
      <c r="AZ1758" s="304" t="str">
        <f>IF(AY1758=0,"",
IF(SUM($AY$1697:AY1758)=1,BA1758,
IF($AY$1817&gt;SUM($AY$1697:AY1758),_xlfn.CONCAT(", ",BA1758),
IF($AY$1817=SUM($AY$1697:AY1758),_xlfn.CONCAT(" y ",BA1758)))))</f>
        <v/>
      </c>
      <c r="BA1758" s="231" t="s">
        <v>6273</v>
      </c>
      <c r="BB1758" s="290">
        <f t="shared" si="728"/>
        <v>1</v>
      </c>
      <c r="BC1758" s="291" t="str">
        <f>IF(BB1758=0,"",
IF(SUM($BB$1697:BB1758)=1,BD1758,
IF($BB$1817&gt;SUM($BB$1697:BB1758),_xlfn.CONCAT(", ",BD1758),
IF($BB$1817=SUM($BB$1697:BB1758),_xlfn.CONCAT(" y ",BD1758)))))</f>
        <v>, 62</v>
      </c>
      <c r="BD1758" s="222" t="s">
        <v>6273</v>
      </c>
      <c r="BE1758" s="378">
        <f t="shared" si="729"/>
        <v>0</v>
      </c>
      <c r="BF1758" s="379">
        <f t="shared" si="730"/>
        <v>0</v>
      </c>
      <c r="BG1758" s="380">
        <f t="shared" si="731"/>
        <v>0</v>
      </c>
      <c r="BH1758" s="483">
        <f t="shared" si="732"/>
        <v>0</v>
      </c>
      <c r="BI1758" s="484">
        <f t="shared" si="733"/>
        <v>0</v>
      </c>
      <c r="BJ1758" s="485">
        <f t="shared" si="734"/>
        <v>0</v>
      </c>
      <c r="BK1758" s="486">
        <f t="shared" si="735"/>
        <v>0</v>
      </c>
      <c r="BL1758" s="483">
        <f t="shared" si="736"/>
        <v>0</v>
      </c>
      <c r="BM1758" s="484">
        <f t="shared" si="737"/>
        <v>0</v>
      </c>
      <c r="BN1758" s="485">
        <f t="shared" si="738"/>
        <v>0</v>
      </c>
      <c r="BO1758" s="486">
        <f t="shared" si="739"/>
        <v>0</v>
      </c>
      <c r="BP1758" s="483">
        <f t="shared" si="740"/>
        <v>0</v>
      </c>
      <c r="BQ1758" s="484">
        <f t="shared" si="741"/>
        <v>0</v>
      </c>
      <c r="BR1758" s="485">
        <f t="shared" si="742"/>
        <v>0</v>
      </c>
      <c r="BS1758" s="486">
        <f t="shared" si="743"/>
        <v>0</v>
      </c>
    </row>
    <row r="1759" spans="1:71" ht="15" customHeight="1">
      <c r="A1759" s="6"/>
      <c r="B1759" s="5"/>
      <c r="C1759" s="85" t="s">
        <v>167</v>
      </c>
      <c r="D1759" s="732" t="str">
        <f>IF(CNGE_2024_M1_Secc1_Sub1!$D104="","",CNGE_2024_M1_Secc1_Sub1!$D104)</f>
        <v>COMISION DEL AGUA DEL ESTADO DE VERACRUZ</v>
      </c>
      <c r="E1759" s="733"/>
      <c r="F1759" s="733"/>
      <c r="G1759" s="733"/>
      <c r="H1759" s="733"/>
      <c r="I1759" s="733"/>
      <c r="J1759" s="733"/>
      <c r="K1759" s="733"/>
      <c r="L1759" s="733"/>
      <c r="M1759" s="733"/>
      <c r="N1759" s="733"/>
      <c r="O1759" s="733"/>
      <c r="P1759" s="733"/>
      <c r="Q1759" s="733"/>
      <c r="R1759" s="734"/>
      <c r="S1759" s="111"/>
      <c r="T1759" s="111"/>
      <c r="U1759" s="111"/>
      <c r="V1759" s="111"/>
      <c r="W1759" s="111"/>
      <c r="X1759" s="111"/>
      <c r="Y1759" s="111"/>
      <c r="Z1759" s="111"/>
      <c r="AA1759" s="111"/>
      <c r="AB1759" s="111"/>
      <c r="AC1759" s="111"/>
      <c r="AD1759" s="111"/>
      <c r="AE1759" s="8"/>
      <c r="AG1759" s="269">
        <f t="shared" si="709"/>
        <v>1</v>
      </c>
      <c r="AH1759" s="298">
        <f t="shared" si="710"/>
        <v>0</v>
      </c>
      <c r="AI1759" s="299">
        <f t="shared" si="711"/>
        <v>0</v>
      </c>
      <c r="AJ1759" s="300">
        <f t="shared" si="712"/>
        <v>0</v>
      </c>
      <c r="AK1759" s="301">
        <f t="shared" si="713"/>
        <v>0</v>
      </c>
      <c r="AL1759" s="298">
        <f t="shared" si="714"/>
        <v>0</v>
      </c>
      <c r="AM1759" s="299">
        <f t="shared" si="715"/>
        <v>0</v>
      </c>
      <c r="AN1759" s="300">
        <f t="shared" si="716"/>
        <v>0</v>
      </c>
      <c r="AO1759" s="301">
        <f t="shared" si="717"/>
        <v>0</v>
      </c>
      <c r="AP1759" s="298">
        <f t="shared" si="718"/>
        <v>0</v>
      </c>
      <c r="AQ1759" s="299">
        <f t="shared" si="719"/>
        <v>0</v>
      </c>
      <c r="AR1759" s="300">
        <f t="shared" si="720"/>
        <v>0</v>
      </c>
      <c r="AS1759" s="301">
        <f t="shared" si="721"/>
        <v>0</v>
      </c>
      <c r="AT1759" s="298">
        <f t="shared" si="722"/>
        <v>0</v>
      </c>
      <c r="AU1759" s="299">
        <f t="shared" si="723"/>
        <v>0</v>
      </c>
      <c r="AV1759" s="300">
        <f t="shared" si="724"/>
        <v>0</v>
      </c>
      <c r="AW1759" s="301">
        <f t="shared" si="725"/>
        <v>0</v>
      </c>
      <c r="AX1759" s="371">
        <f t="shared" si="726"/>
        <v>0</v>
      </c>
      <c r="AY1759" s="303">
        <f t="shared" si="727"/>
        <v>0</v>
      </c>
      <c r="AZ1759" s="304" t="str">
        <f>IF(AY1759=0,"",
IF(SUM($AY$1697:AY1759)=1,BA1759,
IF($AY$1817&gt;SUM($AY$1697:AY1759),_xlfn.CONCAT(", ",BA1759),
IF($AY$1817=SUM($AY$1697:AY1759),_xlfn.CONCAT(" y ",BA1759)))))</f>
        <v/>
      </c>
      <c r="BA1759" s="231" t="s">
        <v>6274</v>
      </c>
      <c r="BB1759" s="290">
        <f t="shared" si="728"/>
        <v>1</v>
      </c>
      <c r="BC1759" s="291" t="str">
        <f>IF(BB1759=0,"",
IF(SUM($BB$1697:BB1759)=1,BD1759,
IF($BB$1817&gt;SUM($BB$1697:BB1759),_xlfn.CONCAT(", ",BD1759),
IF($BB$1817=SUM($BB$1697:BB1759),_xlfn.CONCAT(" y ",BD1759)))))</f>
        <v>, 63</v>
      </c>
      <c r="BD1759" s="222" t="s">
        <v>6274</v>
      </c>
      <c r="BE1759" s="378">
        <f t="shared" si="729"/>
        <v>0</v>
      </c>
      <c r="BF1759" s="379">
        <f t="shared" si="730"/>
        <v>0</v>
      </c>
      <c r="BG1759" s="380">
        <f t="shared" si="731"/>
        <v>0</v>
      </c>
      <c r="BH1759" s="483">
        <f t="shared" si="732"/>
        <v>0</v>
      </c>
      <c r="BI1759" s="484">
        <f t="shared" si="733"/>
        <v>0</v>
      </c>
      <c r="BJ1759" s="485">
        <f t="shared" si="734"/>
        <v>0</v>
      </c>
      <c r="BK1759" s="486">
        <f t="shared" si="735"/>
        <v>0</v>
      </c>
      <c r="BL1759" s="483">
        <f t="shared" si="736"/>
        <v>0</v>
      </c>
      <c r="BM1759" s="484">
        <f t="shared" si="737"/>
        <v>0</v>
      </c>
      <c r="BN1759" s="485">
        <f t="shared" si="738"/>
        <v>0</v>
      </c>
      <c r="BO1759" s="486">
        <f t="shared" si="739"/>
        <v>0</v>
      </c>
      <c r="BP1759" s="483">
        <f t="shared" si="740"/>
        <v>0</v>
      </c>
      <c r="BQ1759" s="484">
        <f t="shared" si="741"/>
        <v>0</v>
      </c>
      <c r="BR1759" s="485">
        <f t="shared" si="742"/>
        <v>0</v>
      </c>
      <c r="BS1759" s="486">
        <f t="shared" si="743"/>
        <v>0</v>
      </c>
    </row>
    <row r="1760" spans="1:71" ht="15" customHeight="1">
      <c r="A1760" s="6"/>
      <c r="B1760" s="5"/>
      <c r="C1760" s="85" t="s">
        <v>168</v>
      </c>
      <c r="D1760" s="732" t="str">
        <f>IF(CNGE_2024_M1_Secc1_Sub1!$D105="","",CNGE_2024_M1_Secc1_Sub1!$D105)</f>
        <v>RADIOTELEVISION DE VERACRUZ</v>
      </c>
      <c r="E1760" s="733"/>
      <c r="F1760" s="733"/>
      <c r="G1760" s="733"/>
      <c r="H1760" s="733"/>
      <c r="I1760" s="733"/>
      <c r="J1760" s="733"/>
      <c r="K1760" s="733"/>
      <c r="L1760" s="733"/>
      <c r="M1760" s="733"/>
      <c r="N1760" s="733"/>
      <c r="O1760" s="733"/>
      <c r="P1760" s="733"/>
      <c r="Q1760" s="733"/>
      <c r="R1760" s="734"/>
      <c r="S1760" s="111"/>
      <c r="T1760" s="111"/>
      <c r="U1760" s="111"/>
      <c r="V1760" s="111"/>
      <c r="W1760" s="111"/>
      <c r="X1760" s="111"/>
      <c r="Y1760" s="111"/>
      <c r="Z1760" s="111"/>
      <c r="AA1760" s="111"/>
      <c r="AB1760" s="111"/>
      <c r="AC1760" s="111"/>
      <c r="AD1760" s="111"/>
      <c r="AE1760" s="8"/>
      <c r="AG1760" s="269">
        <f t="shared" si="709"/>
        <v>1</v>
      </c>
      <c r="AH1760" s="298">
        <f t="shared" si="710"/>
        <v>0</v>
      </c>
      <c r="AI1760" s="299">
        <f t="shared" si="711"/>
        <v>0</v>
      </c>
      <c r="AJ1760" s="300">
        <f t="shared" si="712"/>
        <v>0</v>
      </c>
      <c r="AK1760" s="301">
        <f t="shared" si="713"/>
        <v>0</v>
      </c>
      <c r="AL1760" s="298">
        <f t="shared" si="714"/>
        <v>0</v>
      </c>
      <c r="AM1760" s="299">
        <f t="shared" si="715"/>
        <v>0</v>
      </c>
      <c r="AN1760" s="300">
        <f t="shared" si="716"/>
        <v>0</v>
      </c>
      <c r="AO1760" s="301">
        <f t="shared" si="717"/>
        <v>0</v>
      </c>
      <c r="AP1760" s="298">
        <f t="shared" si="718"/>
        <v>0</v>
      </c>
      <c r="AQ1760" s="299">
        <f t="shared" si="719"/>
        <v>0</v>
      </c>
      <c r="AR1760" s="300">
        <f t="shared" si="720"/>
        <v>0</v>
      </c>
      <c r="AS1760" s="301">
        <f t="shared" si="721"/>
        <v>0</v>
      </c>
      <c r="AT1760" s="298">
        <f t="shared" si="722"/>
        <v>0</v>
      </c>
      <c r="AU1760" s="299">
        <f t="shared" si="723"/>
        <v>0</v>
      </c>
      <c r="AV1760" s="300">
        <f t="shared" si="724"/>
        <v>0</v>
      </c>
      <c r="AW1760" s="301">
        <f t="shared" si="725"/>
        <v>0</v>
      </c>
      <c r="AX1760" s="371">
        <f t="shared" si="726"/>
        <v>0</v>
      </c>
      <c r="AY1760" s="303">
        <f t="shared" si="727"/>
        <v>0</v>
      </c>
      <c r="AZ1760" s="304" t="str">
        <f>IF(AY1760=0,"",
IF(SUM($AY$1697:AY1760)=1,BA1760,
IF($AY$1817&gt;SUM($AY$1697:AY1760),_xlfn.CONCAT(", ",BA1760),
IF($AY$1817=SUM($AY$1697:AY1760),_xlfn.CONCAT(" y ",BA1760)))))</f>
        <v/>
      </c>
      <c r="BA1760" s="231" t="s">
        <v>6275</v>
      </c>
      <c r="BB1760" s="290">
        <f t="shared" si="728"/>
        <v>1</v>
      </c>
      <c r="BC1760" s="291" t="str">
        <f>IF(BB1760=0,"",
IF(SUM($BB$1697:BB1760)=1,BD1760,
IF($BB$1817&gt;SUM($BB$1697:BB1760),_xlfn.CONCAT(", ",BD1760),
IF($BB$1817=SUM($BB$1697:BB1760),_xlfn.CONCAT(" y ",BD1760)))))</f>
        <v>, 64</v>
      </c>
      <c r="BD1760" s="222" t="s">
        <v>6275</v>
      </c>
      <c r="BE1760" s="378">
        <f t="shared" si="729"/>
        <v>0</v>
      </c>
      <c r="BF1760" s="379">
        <f t="shared" si="730"/>
        <v>0</v>
      </c>
      <c r="BG1760" s="380">
        <f t="shared" si="731"/>
        <v>0</v>
      </c>
      <c r="BH1760" s="483">
        <f t="shared" si="732"/>
        <v>0</v>
      </c>
      <c r="BI1760" s="484">
        <f t="shared" si="733"/>
        <v>0</v>
      </c>
      <c r="BJ1760" s="485">
        <f t="shared" si="734"/>
        <v>0</v>
      </c>
      <c r="BK1760" s="486">
        <f t="shared" si="735"/>
        <v>0</v>
      </c>
      <c r="BL1760" s="483">
        <f t="shared" si="736"/>
        <v>0</v>
      </c>
      <c r="BM1760" s="484">
        <f t="shared" si="737"/>
        <v>0</v>
      </c>
      <c r="BN1760" s="485">
        <f t="shared" si="738"/>
        <v>0</v>
      </c>
      <c r="BO1760" s="486">
        <f t="shared" si="739"/>
        <v>0</v>
      </c>
      <c r="BP1760" s="483">
        <f t="shared" si="740"/>
        <v>0</v>
      </c>
      <c r="BQ1760" s="484">
        <f t="shared" si="741"/>
        <v>0</v>
      </c>
      <c r="BR1760" s="485">
        <f t="shared" si="742"/>
        <v>0</v>
      </c>
      <c r="BS1760" s="486">
        <f t="shared" si="743"/>
        <v>0</v>
      </c>
    </row>
    <row r="1761" spans="1:71" ht="15" customHeight="1">
      <c r="A1761" s="6"/>
      <c r="B1761" s="5"/>
      <c r="C1761" s="85" t="s">
        <v>169</v>
      </c>
      <c r="D1761" s="732" t="str">
        <f>IF(CNGE_2024_M1_Secc1_Sub1!$D106="","",CNGE_2024_M1_Secc1_Sub1!$D106)</f>
        <v>SECRETARIA EJECUTIVA DEL SISTEMA ESTATAL ANTICORRUPCION</v>
      </c>
      <c r="E1761" s="733"/>
      <c r="F1761" s="733"/>
      <c r="G1761" s="733"/>
      <c r="H1761" s="733"/>
      <c r="I1761" s="733"/>
      <c r="J1761" s="733"/>
      <c r="K1761" s="733"/>
      <c r="L1761" s="733"/>
      <c r="M1761" s="733"/>
      <c r="N1761" s="733"/>
      <c r="O1761" s="733"/>
      <c r="P1761" s="733"/>
      <c r="Q1761" s="733"/>
      <c r="R1761" s="734"/>
      <c r="S1761" s="111"/>
      <c r="T1761" s="111"/>
      <c r="U1761" s="111"/>
      <c r="V1761" s="111"/>
      <c r="W1761" s="111"/>
      <c r="X1761" s="111"/>
      <c r="Y1761" s="111"/>
      <c r="Z1761" s="111"/>
      <c r="AA1761" s="111"/>
      <c r="AB1761" s="111"/>
      <c r="AC1761" s="111"/>
      <c r="AD1761" s="111"/>
      <c r="AE1761" s="8"/>
      <c r="AG1761" s="269">
        <f t="shared" si="709"/>
        <v>1</v>
      </c>
      <c r="AH1761" s="298">
        <f t="shared" si="710"/>
        <v>0</v>
      </c>
      <c r="AI1761" s="299">
        <f t="shared" si="711"/>
        <v>0</v>
      </c>
      <c r="AJ1761" s="300">
        <f t="shared" si="712"/>
        <v>0</v>
      </c>
      <c r="AK1761" s="301">
        <f t="shared" si="713"/>
        <v>0</v>
      </c>
      <c r="AL1761" s="298">
        <f t="shared" si="714"/>
        <v>0</v>
      </c>
      <c r="AM1761" s="299">
        <f t="shared" si="715"/>
        <v>0</v>
      </c>
      <c r="AN1761" s="300">
        <f t="shared" si="716"/>
        <v>0</v>
      </c>
      <c r="AO1761" s="301">
        <f t="shared" si="717"/>
        <v>0</v>
      </c>
      <c r="AP1761" s="298">
        <f t="shared" si="718"/>
        <v>0</v>
      </c>
      <c r="AQ1761" s="299">
        <f t="shared" si="719"/>
        <v>0</v>
      </c>
      <c r="AR1761" s="300">
        <f t="shared" si="720"/>
        <v>0</v>
      </c>
      <c r="AS1761" s="301">
        <f t="shared" si="721"/>
        <v>0</v>
      </c>
      <c r="AT1761" s="298">
        <f t="shared" si="722"/>
        <v>0</v>
      </c>
      <c r="AU1761" s="299">
        <f t="shared" si="723"/>
        <v>0</v>
      </c>
      <c r="AV1761" s="300">
        <f t="shared" si="724"/>
        <v>0</v>
      </c>
      <c r="AW1761" s="301">
        <f t="shared" si="725"/>
        <v>0</v>
      </c>
      <c r="AX1761" s="371">
        <f t="shared" si="726"/>
        <v>0</v>
      </c>
      <c r="AY1761" s="303">
        <f t="shared" si="727"/>
        <v>0</v>
      </c>
      <c r="AZ1761" s="304" t="str">
        <f>IF(AY1761=0,"",
IF(SUM($AY$1697:AY1761)=1,BA1761,
IF($AY$1817&gt;SUM($AY$1697:AY1761),_xlfn.CONCAT(", ",BA1761),
IF($AY$1817=SUM($AY$1697:AY1761),_xlfn.CONCAT(" y ",BA1761)))))</f>
        <v/>
      </c>
      <c r="BA1761" s="231" t="s">
        <v>6276</v>
      </c>
      <c r="BB1761" s="290">
        <f t="shared" si="728"/>
        <v>1</v>
      </c>
      <c r="BC1761" s="291" t="str">
        <f>IF(BB1761=0,"",
IF(SUM($BB$1697:BB1761)=1,BD1761,
IF($BB$1817&gt;SUM($BB$1697:BB1761),_xlfn.CONCAT(", ",BD1761),
IF($BB$1817=SUM($BB$1697:BB1761),_xlfn.CONCAT(" y ",BD1761)))))</f>
        <v>, 65</v>
      </c>
      <c r="BD1761" s="222" t="s">
        <v>6276</v>
      </c>
      <c r="BE1761" s="378">
        <f t="shared" si="729"/>
        <v>0</v>
      </c>
      <c r="BF1761" s="379">
        <f t="shared" si="730"/>
        <v>0</v>
      </c>
      <c r="BG1761" s="380">
        <f t="shared" si="731"/>
        <v>0</v>
      </c>
      <c r="BH1761" s="483">
        <f t="shared" si="732"/>
        <v>0</v>
      </c>
      <c r="BI1761" s="484">
        <f t="shared" si="733"/>
        <v>0</v>
      </c>
      <c r="BJ1761" s="485">
        <f t="shared" si="734"/>
        <v>0</v>
      </c>
      <c r="BK1761" s="486">
        <f t="shared" si="735"/>
        <v>0</v>
      </c>
      <c r="BL1761" s="483">
        <f t="shared" si="736"/>
        <v>0</v>
      </c>
      <c r="BM1761" s="484">
        <f t="shared" si="737"/>
        <v>0</v>
      </c>
      <c r="BN1761" s="485">
        <f t="shared" si="738"/>
        <v>0</v>
      </c>
      <c r="BO1761" s="486">
        <f t="shared" si="739"/>
        <v>0</v>
      </c>
      <c r="BP1761" s="483">
        <f t="shared" si="740"/>
        <v>0</v>
      </c>
      <c r="BQ1761" s="484">
        <f t="shared" si="741"/>
        <v>0</v>
      </c>
      <c r="BR1761" s="485">
        <f t="shared" si="742"/>
        <v>0</v>
      </c>
      <c r="BS1761" s="486">
        <f t="shared" si="743"/>
        <v>0</v>
      </c>
    </row>
    <row r="1762" spans="1:71" ht="15" customHeight="1">
      <c r="A1762" s="6"/>
      <c r="B1762" s="5"/>
      <c r="C1762" s="85" t="s">
        <v>170</v>
      </c>
      <c r="D1762" s="732" t="str">
        <f>IF(CNGE_2024_M1_Secc1_Sub1!$D107="","",CNGE_2024_M1_Secc1_Sub1!$D107)</f>
        <v>INSTITUTO DE LA POLICIA AUXILIAR Y PROTECCION PATRIMONIAL</v>
      </c>
      <c r="E1762" s="733"/>
      <c r="F1762" s="733"/>
      <c r="G1762" s="733"/>
      <c r="H1762" s="733"/>
      <c r="I1762" s="733"/>
      <c r="J1762" s="733"/>
      <c r="K1762" s="733"/>
      <c r="L1762" s="733"/>
      <c r="M1762" s="733"/>
      <c r="N1762" s="733"/>
      <c r="O1762" s="733"/>
      <c r="P1762" s="733"/>
      <c r="Q1762" s="733"/>
      <c r="R1762" s="734"/>
      <c r="S1762" s="111"/>
      <c r="T1762" s="111"/>
      <c r="U1762" s="111"/>
      <c r="V1762" s="111"/>
      <c r="W1762" s="111"/>
      <c r="X1762" s="111"/>
      <c r="Y1762" s="111"/>
      <c r="Z1762" s="111"/>
      <c r="AA1762" s="111"/>
      <c r="AB1762" s="111"/>
      <c r="AC1762" s="111"/>
      <c r="AD1762" s="111"/>
      <c r="AE1762" s="8"/>
      <c r="AG1762" s="269">
        <f t="shared" ref="AG1762:AG1816" si="744">IF(AND(COUNTBLANK(D1762)=1,COUNTA(S1762:AD1762)=0),0,IF(AND(COUNTBLANK(D1762)=0,COUNTA(S1762:AD1762)=12),0,1))</f>
        <v>1</v>
      </c>
      <c r="AH1762" s="298">
        <f t="shared" ref="AH1762:AH1816" si="745">S1762</f>
        <v>0</v>
      </c>
      <c r="AI1762" s="299">
        <f t="shared" ref="AI1762:AI1816" si="746">COUNTIF(T1762:U1762,"NS")</f>
        <v>0</v>
      </c>
      <c r="AJ1762" s="300">
        <f t="shared" ref="AJ1762:AJ1816" si="747">SUM(T1762:U1762)</f>
        <v>0</v>
      </c>
      <c r="AK1762" s="301">
        <f t="shared" ref="AK1762:AK1816" si="748">IF(OR(AND(AH1762=0, AI1762&gt;0),AND(AH1762="NS", AJ1762&gt;0), AND(AH1762="NS", AI1762=0, AJ1762=0)), 1, IF(OR(AND(AH1762&gt;0, AI1762&gt;1,AH1762&gt;AJ1762), AND(AH1762="NS", AI1762=2), AND(AH1762="NS", AJ1762=0, AI1762&gt;0), AH1762=AJ1762), 0, 1))</f>
        <v>0</v>
      </c>
      <c r="AL1762" s="298">
        <f t="shared" ref="AL1762:AL1816" si="749">V1762</f>
        <v>0</v>
      </c>
      <c r="AM1762" s="299">
        <f t="shared" ref="AM1762:AM1816" si="750">COUNTIF(W1762:X1762,"NS")</f>
        <v>0</v>
      </c>
      <c r="AN1762" s="300">
        <f t="shared" ref="AN1762:AN1816" si="751">SUM(W1762:X1762)</f>
        <v>0</v>
      </c>
      <c r="AO1762" s="301">
        <f t="shared" ref="AO1762:AO1816" si="752">IF(OR(AND(AL1762=0, AM1762&gt;0),AND(AL1762="NS", AN1762&gt;0), AND(AL1762="NS", AM1762=0, AN1762=0)), 1, IF(OR(AND(AL1762&gt;0, AM1762&gt;1,AL1762&gt;AN1762), AND(AL1762="NS", AM1762=2), AND(AL1762="NS", AN1762=0, AM1762&gt;0), AL1762=AN1762), 0, 1))</f>
        <v>0</v>
      </c>
      <c r="AP1762" s="298">
        <f t="shared" ref="AP1762:AP1816" si="753">Y1762</f>
        <v>0</v>
      </c>
      <c r="AQ1762" s="299">
        <f t="shared" ref="AQ1762:AQ1816" si="754">COUNTIF(Z1762:AA1762,"NS")</f>
        <v>0</v>
      </c>
      <c r="AR1762" s="300">
        <f t="shared" ref="AR1762:AR1816" si="755">SUM(Z1762:AA1762)</f>
        <v>0</v>
      </c>
      <c r="AS1762" s="301">
        <f t="shared" ref="AS1762:AS1816" si="756">IF(OR(AND(AP1762=0, AQ1762&gt;0),AND(AP1762="NS", AR1762&gt;0), AND(AP1762="NS", AQ1762=0, AR1762=0)), 1, IF(OR(AND(AP1762&gt;0, AQ1762&gt;1,AP1762&gt;AR1762), AND(AP1762="NS", AQ1762=2), AND(AP1762="NS", AR1762=0, AQ1762&gt;0), AP1762=AR1762), 0, 1))</f>
        <v>0</v>
      </c>
      <c r="AT1762" s="298">
        <f t="shared" ref="AT1762:AT1816" si="757">AB1762</f>
        <v>0</v>
      </c>
      <c r="AU1762" s="299">
        <f t="shared" ref="AU1762:AU1816" si="758">COUNTIF(AC1762:AD1762,"NS")</f>
        <v>0</v>
      </c>
      <c r="AV1762" s="300">
        <f t="shared" ref="AV1762:AV1816" si="759">SUM(AC1762:AD1762)</f>
        <v>0</v>
      </c>
      <c r="AW1762" s="301">
        <f t="shared" ref="AW1762:AW1816" si="760">IF(OR(AND(AT1762=0, AU1762&gt;0),AND(AT1762="NS", AV1762&gt;0), AND(AT1762="NS", AU1762=0, AV1762=0)), 1, IF(OR(AND(AT1762&gt;0, AU1762&gt;1,AT1762&gt;AV1762), AND(AT1762="NS", AU1762=2), AND(AT1762="NS", AV1762=0, AU1762&gt;0), AT1762=AV1762), 0, 1))</f>
        <v>0</v>
      </c>
      <c r="AX1762" s="371">
        <f t="shared" ref="AX1762:AX1816" si="761">COUNTIF(S1762:AD1762,"NS")</f>
        <v>0</v>
      </c>
      <c r="AY1762" s="303">
        <f t="shared" ref="AY1762:AY1815" si="762">IF(SUM(BK1762,BO1762,BS1762)=0,0,1)</f>
        <v>0</v>
      </c>
      <c r="AZ1762" s="304" t="str">
        <f>IF(AY1762=0,"",
IF(SUM($AY$1697:AY1762)=1,BA1762,
IF($AY$1817&gt;SUM($AY$1697:AY1762),_xlfn.CONCAT(", ",BA1762),
IF($AY$1817=SUM($AY$1697:AY1762),_xlfn.CONCAT(" y ",BA1762)))))</f>
        <v/>
      </c>
      <c r="BA1762" s="231" t="s">
        <v>6277</v>
      </c>
      <c r="BB1762" s="290">
        <f t="shared" ref="BB1762:BB1816" si="763">IF(AG1762=0,0,1)</f>
        <v>1</v>
      </c>
      <c r="BC1762" s="291" t="str">
        <f>IF(BB1762=0,"",
IF(SUM($BB$1697:BB1762)=1,BD1762,
IF($BB$1817&gt;SUM($BB$1697:BB1762),_xlfn.CONCAT(", ",BD1762),
IF($BB$1817=SUM($BB$1697:BB1762),_xlfn.CONCAT(" y ",BD1762)))))</f>
        <v>, 66</v>
      </c>
      <c r="BD1762" s="222" t="s">
        <v>6277</v>
      </c>
      <c r="BE1762" s="378">
        <f t="shared" ref="BE1762:BE1816" si="764">IF(AND(S1762="NS",$M439="NS"),0,IF(AND(S1762="NA",$M439="NA"),0,IF(S1762=SUM($M439),0,1)))</f>
        <v>0</v>
      </c>
      <c r="BF1762" s="379">
        <f t="shared" ref="BF1762:BF1816" si="765">IF(AND(T1762="NS",$S439="NS"),0,IF(AND(T1762="NA",$S439="NA"),0,IF(T1762=SUM($S439),0,1)))</f>
        <v>0</v>
      </c>
      <c r="BG1762" s="380">
        <f t="shared" ref="BG1762:BG1816" si="766">IF(AND(U1762="NS",$Y439="NS"),0,IF(AND(U1762="NA",$Y439="NA"),0,IF(U1762=SUM($Y439),0,1)))</f>
        <v>0</v>
      </c>
      <c r="BH1762" s="483">
        <f t="shared" ref="BH1762:BH1816" si="767">S1762</f>
        <v>0</v>
      </c>
      <c r="BI1762" s="484">
        <f t="shared" ref="BI1762:BI1816" si="768">COUNTIF(V1762,"NS")+COUNTIF(Y1762,"NS") + COUNTIF(AB1762,"NS")</f>
        <v>0</v>
      </c>
      <c r="BJ1762" s="485">
        <f t="shared" ref="BJ1762:BJ1816" si="769">SUM(V1762,Y1762,AB1762)</f>
        <v>0</v>
      </c>
      <c r="BK1762" s="486">
        <f t="shared" ref="BK1762:BK1816" si="770">IF(OR(AND(BH1762=0, BI1762&gt;0),AND(BH1762="NS", BJ1762&gt;0), AND(BH1762="NS", BI1762=0, BJ1762=0)), 1, IF(OR(AND(BH1762&gt;0, BI1762&gt;1,BH1762&gt;BJ1762), AND(BH1762="NS", BI1762=2), AND(BH1762="NS", BJ1762=0, BI1762&gt;0), BH1762=BJ1762), 0, 1))</f>
        <v>0</v>
      </c>
      <c r="BL1762" s="483">
        <f t="shared" ref="BL1762:BL1816" si="771">T1762</f>
        <v>0</v>
      </c>
      <c r="BM1762" s="484">
        <f t="shared" ref="BM1762:BM1816" si="772">COUNTIF(W1762,"NS")+COUNTIF(Z1762,"NS") + COUNTIF(AC1762,"NS")</f>
        <v>0</v>
      </c>
      <c r="BN1762" s="485">
        <f t="shared" ref="BN1762:BN1816" si="773">SUM(W1762,Z1762,AC1762)</f>
        <v>0</v>
      </c>
      <c r="BO1762" s="486">
        <f t="shared" ref="BO1762:BO1816" si="774">IF(OR(AND(BL1762=0, BM1762&gt;0),AND(BL1762="NS", BN1762&gt;0), AND(BL1762="NS", BM1762=0, BN1762=0)), 1, IF(OR(AND(BL1762&gt;0, BM1762&gt;1,BL1762&gt;BN1762), AND(BL1762="NS", BM1762=2), AND(BL1762="NS", BN1762=0, BM1762&gt;0), BL1762=BN1762), 0, 1))</f>
        <v>0</v>
      </c>
      <c r="BP1762" s="483">
        <f t="shared" ref="BP1762:BP1816" si="775">U1762</f>
        <v>0</v>
      </c>
      <c r="BQ1762" s="484">
        <f t="shared" ref="BQ1762:BQ1816" si="776">COUNTIF(X1762,"NS")+COUNTIF(AA1762,"NS") + COUNTIF(AD1762,"NS")</f>
        <v>0</v>
      </c>
      <c r="BR1762" s="485">
        <f t="shared" ref="BR1762:BR1816" si="777">SUM(X1762,AA1762,AD1762)</f>
        <v>0</v>
      </c>
      <c r="BS1762" s="486">
        <f t="shared" ref="BS1762:BS1816" si="778">IF(OR(AND(BP1762=0, BQ1762&gt;0),AND(BP1762="NS", BR1762&gt;0), AND(BP1762="NS", BQ1762=0, BR1762=0)), 1, IF(OR(AND(BP1762&gt;0, BQ1762&gt;1,BP1762&gt;BR1762), AND(BP1762="NS", BQ1762=2), AND(BP1762="NS", BR1762=0, BQ1762&gt;0), BP1762=BR1762), 0, 1))</f>
        <v>0</v>
      </c>
    </row>
    <row r="1763" spans="1:71" ht="15" customHeight="1">
      <c r="A1763" s="6"/>
      <c r="B1763" s="5"/>
      <c r="C1763" s="85" t="s">
        <v>171</v>
      </c>
      <c r="D1763" s="732" t="str">
        <f>IF(CNGE_2024_M1_Secc1_Sub1!$D108="","",CNGE_2024_M1_Secc1_Sub1!$D108)</f>
        <v>ACADEMIA REGIONAL DE SEGURIDAD PUBLICA DEL SURESTE</v>
      </c>
      <c r="E1763" s="733"/>
      <c r="F1763" s="733"/>
      <c r="G1763" s="733"/>
      <c r="H1763" s="733"/>
      <c r="I1763" s="733"/>
      <c r="J1763" s="733"/>
      <c r="K1763" s="733"/>
      <c r="L1763" s="733"/>
      <c r="M1763" s="733"/>
      <c r="N1763" s="733"/>
      <c r="O1763" s="733"/>
      <c r="P1763" s="733"/>
      <c r="Q1763" s="733"/>
      <c r="R1763" s="734"/>
      <c r="S1763" s="111"/>
      <c r="T1763" s="111"/>
      <c r="U1763" s="111"/>
      <c r="V1763" s="111"/>
      <c r="W1763" s="111"/>
      <c r="X1763" s="111"/>
      <c r="Y1763" s="111"/>
      <c r="Z1763" s="111"/>
      <c r="AA1763" s="111"/>
      <c r="AB1763" s="111"/>
      <c r="AC1763" s="111"/>
      <c r="AD1763" s="111"/>
      <c r="AE1763" s="8"/>
      <c r="AG1763" s="269">
        <f t="shared" si="744"/>
        <v>1</v>
      </c>
      <c r="AH1763" s="298">
        <f t="shared" si="745"/>
        <v>0</v>
      </c>
      <c r="AI1763" s="299">
        <f t="shared" si="746"/>
        <v>0</v>
      </c>
      <c r="AJ1763" s="300">
        <f t="shared" si="747"/>
        <v>0</v>
      </c>
      <c r="AK1763" s="301">
        <f t="shared" si="748"/>
        <v>0</v>
      </c>
      <c r="AL1763" s="298">
        <f t="shared" si="749"/>
        <v>0</v>
      </c>
      <c r="AM1763" s="299">
        <f t="shared" si="750"/>
        <v>0</v>
      </c>
      <c r="AN1763" s="300">
        <f t="shared" si="751"/>
        <v>0</v>
      </c>
      <c r="AO1763" s="301">
        <f t="shared" si="752"/>
        <v>0</v>
      </c>
      <c r="AP1763" s="298">
        <f t="shared" si="753"/>
        <v>0</v>
      </c>
      <c r="AQ1763" s="299">
        <f t="shared" si="754"/>
        <v>0</v>
      </c>
      <c r="AR1763" s="300">
        <f t="shared" si="755"/>
        <v>0</v>
      </c>
      <c r="AS1763" s="301">
        <f t="shared" si="756"/>
        <v>0</v>
      </c>
      <c r="AT1763" s="298">
        <f t="shared" si="757"/>
        <v>0</v>
      </c>
      <c r="AU1763" s="299">
        <f t="shared" si="758"/>
        <v>0</v>
      </c>
      <c r="AV1763" s="300">
        <f t="shared" si="759"/>
        <v>0</v>
      </c>
      <c r="AW1763" s="301">
        <f t="shared" si="760"/>
        <v>0</v>
      </c>
      <c r="AX1763" s="371">
        <f t="shared" si="761"/>
        <v>0</v>
      </c>
      <c r="AY1763" s="303">
        <f t="shared" si="762"/>
        <v>0</v>
      </c>
      <c r="AZ1763" s="304" t="str">
        <f>IF(AY1763=0,"",
IF(SUM($AY$1697:AY1763)=1,BA1763,
IF($AY$1817&gt;SUM($AY$1697:AY1763),_xlfn.CONCAT(", ",BA1763),
IF($AY$1817=SUM($AY$1697:AY1763),_xlfn.CONCAT(" y ",BA1763)))))</f>
        <v/>
      </c>
      <c r="BA1763" s="231" t="s">
        <v>6278</v>
      </c>
      <c r="BB1763" s="290">
        <f t="shared" si="763"/>
        <v>1</v>
      </c>
      <c r="BC1763" s="291" t="str">
        <f>IF(BB1763=0,"",
IF(SUM($BB$1697:BB1763)=1,BD1763,
IF($BB$1817&gt;SUM($BB$1697:BB1763),_xlfn.CONCAT(", ",BD1763),
IF($BB$1817=SUM($BB$1697:BB1763),_xlfn.CONCAT(" y ",BD1763)))))</f>
        <v>, 67</v>
      </c>
      <c r="BD1763" s="222" t="s">
        <v>6278</v>
      </c>
      <c r="BE1763" s="378">
        <f t="shared" si="764"/>
        <v>0</v>
      </c>
      <c r="BF1763" s="379">
        <f t="shared" si="765"/>
        <v>0</v>
      </c>
      <c r="BG1763" s="380">
        <f t="shared" si="766"/>
        <v>0</v>
      </c>
      <c r="BH1763" s="483">
        <f t="shared" si="767"/>
        <v>0</v>
      </c>
      <c r="BI1763" s="484">
        <f t="shared" si="768"/>
        <v>0</v>
      </c>
      <c r="BJ1763" s="485">
        <f t="shared" si="769"/>
        <v>0</v>
      </c>
      <c r="BK1763" s="486">
        <f t="shared" si="770"/>
        <v>0</v>
      </c>
      <c r="BL1763" s="483">
        <f t="shared" si="771"/>
        <v>0</v>
      </c>
      <c r="BM1763" s="484">
        <f t="shared" si="772"/>
        <v>0</v>
      </c>
      <c r="BN1763" s="485">
        <f t="shared" si="773"/>
        <v>0</v>
      </c>
      <c r="BO1763" s="486">
        <f t="shared" si="774"/>
        <v>0</v>
      </c>
      <c r="BP1763" s="483">
        <f t="shared" si="775"/>
        <v>0</v>
      </c>
      <c r="BQ1763" s="484">
        <f t="shared" si="776"/>
        <v>0</v>
      </c>
      <c r="BR1763" s="485">
        <f t="shared" si="777"/>
        <v>0</v>
      </c>
      <c r="BS1763" s="486">
        <f t="shared" si="778"/>
        <v>0</v>
      </c>
    </row>
    <row r="1764" spans="1:71" ht="15" customHeight="1">
      <c r="A1764" s="6"/>
      <c r="B1764" s="5"/>
      <c r="C1764" s="85" t="s">
        <v>172</v>
      </c>
      <c r="D1764" s="732" t="str">
        <f>IF(CNGE_2024_M1_Secc1_Sub1!$D109="","",CNGE_2024_M1_Secc1_Sub1!$D109)</f>
        <v>INSTITUTO DE CAPACITACION PARA EL TRABAJO</v>
      </c>
      <c r="E1764" s="733"/>
      <c r="F1764" s="733"/>
      <c r="G1764" s="733"/>
      <c r="H1764" s="733"/>
      <c r="I1764" s="733"/>
      <c r="J1764" s="733"/>
      <c r="K1764" s="733"/>
      <c r="L1764" s="733"/>
      <c r="M1764" s="733"/>
      <c r="N1764" s="733"/>
      <c r="O1764" s="733"/>
      <c r="P1764" s="733"/>
      <c r="Q1764" s="733"/>
      <c r="R1764" s="734"/>
      <c r="S1764" s="111"/>
      <c r="T1764" s="111"/>
      <c r="U1764" s="111"/>
      <c r="V1764" s="111"/>
      <c r="W1764" s="111"/>
      <c r="X1764" s="111"/>
      <c r="Y1764" s="111"/>
      <c r="Z1764" s="111"/>
      <c r="AA1764" s="111"/>
      <c r="AB1764" s="111"/>
      <c r="AC1764" s="111"/>
      <c r="AD1764" s="111"/>
      <c r="AE1764" s="8"/>
      <c r="AG1764" s="269">
        <f t="shared" si="744"/>
        <v>1</v>
      </c>
      <c r="AH1764" s="298">
        <f t="shared" si="745"/>
        <v>0</v>
      </c>
      <c r="AI1764" s="299">
        <f t="shared" si="746"/>
        <v>0</v>
      </c>
      <c r="AJ1764" s="300">
        <f t="shared" si="747"/>
        <v>0</v>
      </c>
      <c r="AK1764" s="301">
        <f t="shared" si="748"/>
        <v>0</v>
      </c>
      <c r="AL1764" s="298">
        <f t="shared" si="749"/>
        <v>0</v>
      </c>
      <c r="AM1764" s="299">
        <f t="shared" si="750"/>
        <v>0</v>
      </c>
      <c r="AN1764" s="300">
        <f t="shared" si="751"/>
        <v>0</v>
      </c>
      <c r="AO1764" s="301">
        <f t="shared" si="752"/>
        <v>0</v>
      </c>
      <c r="AP1764" s="298">
        <f t="shared" si="753"/>
        <v>0</v>
      </c>
      <c r="AQ1764" s="299">
        <f t="shared" si="754"/>
        <v>0</v>
      </c>
      <c r="AR1764" s="300">
        <f t="shared" si="755"/>
        <v>0</v>
      </c>
      <c r="AS1764" s="301">
        <f t="shared" si="756"/>
        <v>0</v>
      </c>
      <c r="AT1764" s="298">
        <f t="shared" si="757"/>
        <v>0</v>
      </c>
      <c r="AU1764" s="299">
        <f t="shared" si="758"/>
        <v>0</v>
      </c>
      <c r="AV1764" s="300">
        <f t="shared" si="759"/>
        <v>0</v>
      </c>
      <c r="AW1764" s="301">
        <f t="shared" si="760"/>
        <v>0</v>
      </c>
      <c r="AX1764" s="371">
        <f t="shared" si="761"/>
        <v>0</v>
      </c>
      <c r="AY1764" s="303">
        <f t="shared" si="762"/>
        <v>0</v>
      </c>
      <c r="AZ1764" s="304" t="str">
        <f>IF(AY1764=0,"",
IF(SUM($AY$1697:AY1764)=1,BA1764,
IF($AY$1817&gt;SUM($AY$1697:AY1764),_xlfn.CONCAT(", ",BA1764),
IF($AY$1817=SUM($AY$1697:AY1764),_xlfn.CONCAT(" y ",BA1764)))))</f>
        <v/>
      </c>
      <c r="BA1764" s="231" t="s">
        <v>6279</v>
      </c>
      <c r="BB1764" s="290">
        <f t="shared" si="763"/>
        <v>1</v>
      </c>
      <c r="BC1764" s="291" t="str">
        <f>IF(BB1764=0,"",
IF(SUM($BB$1697:BB1764)=1,BD1764,
IF($BB$1817&gt;SUM($BB$1697:BB1764),_xlfn.CONCAT(", ",BD1764),
IF($BB$1817=SUM($BB$1697:BB1764),_xlfn.CONCAT(" y ",BD1764)))))</f>
        <v>, 68</v>
      </c>
      <c r="BD1764" s="222" t="s">
        <v>6279</v>
      </c>
      <c r="BE1764" s="378">
        <f t="shared" si="764"/>
        <v>0</v>
      </c>
      <c r="BF1764" s="379">
        <f t="shared" si="765"/>
        <v>0</v>
      </c>
      <c r="BG1764" s="380">
        <f t="shared" si="766"/>
        <v>0</v>
      </c>
      <c r="BH1764" s="483">
        <f t="shared" si="767"/>
        <v>0</v>
      </c>
      <c r="BI1764" s="484">
        <f t="shared" si="768"/>
        <v>0</v>
      </c>
      <c r="BJ1764" s="485">
        <f t="shared" si="769"/>
        <v>0</v>
      </c>
      <c r="BK1764" s="486">
        <f t="shared" si="770"/>
        <v>0</v>
      </c>
      <c r="BL1764" s="483">
        <f t="shared" si="771"/>
        <v>0</v>
      </c>
      <c r="BM1764" s="484">
        <f t="shared" si="772"/>
        <v>0</v>
      </c>
      <c r="BN1764" s="485">
        <f t="shared" si="773"/>
        <v>0</v>
      </c>
      <c r="BO1764" s="486">
        <f t="shared" si="774"/>
        <v>0</v>
      </c>
      <c r="BP1764" s="483">
        <f t="shared" si="775"/>
        <v>0</v>
      </c>
      <c r="BQ1764" s="484">
        <f t="shared" si="776"/>
        <v>0</v>
      </c>
      <c r="BR1764" s="485">
        <f t="shared" si="777"/>
        <v>0</v>
      </c>
      <c r="BS1764" s="486">
        <f t="shared" si="778"/>
        <v>0</v>
      </c>
    </row>
    <row r="1765" spans="1:71" ht="30" customHeight="1">
      <c r="A1765" s="6"/>
      <c r="B1765" s="5"/>
      <c r="C1765" s="85" t="s">
        <v>173</v>
      </c>
      <c r="D1765" s="732" t="str">
        <f>IF(CNGE_2024_M1_Secc1_Sub1!$D110="","",CNGE_2024_M1_Secc1_Sub1!$D110)</f>
        <v>CENTRO DE CONCILIACION LABORAL DEL ESTADO DE VERACRUZ DE IGNACIO DE LA LLAVE</v>
      </c>
      <c r="E1765" s="733"/>
      <c r="F1765" s="733"/>
      <c r="G1765" s="733"/>
      <c r="H1765" s="733"/>
      <c r="I1765" s="733"/>
      <c r="J1765" s="733"/>
      <c r="K1765" s="733"/>
      <c r="L1765" s="733"/>
      <c r="M1765" s="733"/>
      <c r="N1765" s="733"/>
      <c r="O1765" s="733"/>
      <c r="P1765" s="733"/>
      <c r="Q1765" s="733"/>
      <c r="R1765" s="734"/>
      <c r="S1765" s="111"/>
      <c r="T1765" s="111"/>
      <c r="U1765" s="111"/>
      <c r="V1765" s="111"/>
      <c r="W1765" s="111"/>
      <c r="X1765" s="111"/>
      <c r="Y1765" s="111"/>
      <c r="Z1765" s="111"/>
      <c r="AA1765" s="111"/>
      <c r="AB1765" s="111"/>
      <c r="AC1765" s="111"/>
      <c r="AD1765" s="111"/>
      <c r="AE1765" s="8"/>
      <c r="AG1765" s="269">
        <f t="shared" si="744"/>
        <v>1</v>
      </c>
      <c r="AH1765" s="298">
        <f t="shared" si="745"/>
        <v>0</v>
      </c>
      <c r="AI1765" s="299">
        <f t="shared" si="746"/>
        <v>0</v>
      </c>
      <c r="AJ1765" s="300">
        <f t="shared" si="747"/>
        <v>0</v>
      </c>
      <c r="AK1765" s="301">
        <f t="shared" si="748"/>
        <v>0</v>
      </c>
      <c r="AL1765" s="298">
        <f t="shared" si="749"/>
        <v>0</v>
      </c>
      <c r="AM1765" s="299">
        <f t="shared" si="750"/>
        <v>0</v>
      </c>
      <c r="AN1765" s="300">
        <f t="shared" si="751"/>
        <v>0</v>
      </c>
      <c r="AO1765" s="301">
        <f t="shared" si="752"/>
        <v>0</v>
      </c>
      <c r="AP1765" s="298">
        <f t="shared" si="753"/>
        <v>0</v>
      </c>
      <c r="AQ1765" s="299">
        <f t="shared" si="754"/>
        <v>0</v>
      </c>
      <c r="AR1765" s="300">
        <f t="shared" si="755"/>
        <v>0</v>
      </c>
      <c r="AS1765" s="301">
        <f t="shared" si="756"/>
        <v>0</v>
      </c>
      <c r="AT1765" s="298">
        <f t="shared" si="757"/>
        <v>0</v>
      </c>
      <c r="AU1765" s="299">
        <f t="shared" si="758"/>
        <v>0</v>
      </c>
      <c r="AV1765" s="300">
        <f t="shared" si="759"/>
        <v>0</v>
      </c>
      <c r="AW1765" s="301">
        <f t="shared" si="760"/>
        <v>0</v>
      </c>
      <c r="AX1765" s="371">
        <f t="shared" si="761"/>
        <v>0</v>
      </c>
      <c r="AY1765" s="303">
        <f t="shared" si="762"/>
        <v>0</v>
      </c>
      <c r="AZ1765" s="304" t="str">
        <f>IF(AY1765=0,"",
IF(SUM($AY$1697:AY1765)=1,BA1765,
IF($AY$1817&gt;SUM($AY$1697:AY1765),_xlfn.CONCAT(", ",BA1765),
IF($AY$1817=SUM($AY$1697:AY1765),_xlfn.CONCAT(" y ",BA1765)))))</f>
        <v/>
      </c>
      <c r="BA1765" s="231" t="s">
        <v>6280</v>
      </c>
      <c r="BB1765" s="290">
        <f t="shared" si="763"/>
        <v>1</v>
      </c>
      <c r="BC1765" s="291" t="str">
        <f>IF(BB1765=0,"",
IF(SUM($BB$1697:BB1765)=1,BD1765,
IF($BB$1817&gt;SUM($BB$1697:BB1765),_xlfn.CONCAT(", ",BD1765),
IF($BB$1817=SUM($BB$1697:BB1765),_xlfn.CONCAT(" y ",BD1765)))))</f>
        <v>, 69</v>
      </c>
      <c r="BD1765" s="222" t="s">
        <v>6280</v>
      </c>
      <c r="BE1765" s="378">
        <f t="shared" si="764"/>
        <v>0</v>
      </c>
      <c r="BF1765" s="379">
        <f t="shared" si="765"/>
        <v>0</v>
      </c>
      <c r="BG1765" s="380">
        <f t="shared" si="766"/>
        <v>0</v>
      </c>
      <c r="BH1765" s="483">
        <f t="shared" si="767"/>
        <v>0</v>
      </c>
      <c r="BI1765" s="484">
        <f t="shared" si="768"/>
        <v>0</v>
      </c>
      <c r="BJ1765" s="485">
        <f t="shared" si="769"/>
        <v>0</v>
      </c>
      <c r="BK1765" s="486">
        <f t="shared" si="770"/>
        <v>0</v>
      </c>
      <c r="BL1765" s="483">
        <f t="shared" si="771"/>
        <v>0</v>
      </c>
      <c r="BM1765" s="484">
        <f t="shared" si="772"/>
        <v>0</v>
      </c>
      <c r="BN1765" s="485">
        <f t="shared" si="773"/>
        <v>0</v>
      </c>
      <c r="BO1765" s="486">
        <f t="shared" si="774"/>
        <v>0</v>
      </c>
      <c r="BP1765" s="483">
        <f t="shared" si="775"/>
        <v>0</v>
      </c>
      <c r="BQ1765" s="484">
        <f t="shared" si="776"/>
        <v>0</v>
      </c>
      <c r="BR1765" s="485">
        <f t="shared" si="777"/>
        <v>0</v>
      </c>
      <c r="BS1765" s="486">
        <f t="shared" si="778"/>
        <v>0</v>
      </c>
    </row>
    <row r="1766" spans="1:71" ht="15" customHeight="1">
      <c r="A1766" s="6"/>
      <c r="B1766" s="5"/>
      <c r="C1766" s="85" t="s">
        <v>174</v>
      </c>
      <c r="D1766" s="732" t="str">
        <f>IF(CNGE_2024_M1_Secc1_Sub1!$D111="","",CNGE_2024_M1_Secc1_Sub1!$D111)</f>
        <v>INSTITUTO VERACRUZANO DE LA CULTURA</v>
      </c>
      <c r="E1766" s="733"/>
      <c r="F1766" s="733"/>
      <c r="G1766" s="733"/>
      <c r="H1766" s="733"/>
      <c r="I1766" s="733"/>
      <c r="J1766" s="733"/>
      <c r="K1766" s="733"/>
      <c r="L1766" s="733"/>
      <c r="M1766" s="733"/>
      <c r="N1766" s="733"/>
      <c r="O1766" s="733"/>
      <c r="P1766" s="733"/>
      <c r="Q1766" s="733"/>
      <c r="R1766" s="734"/>
      <c r="S1766" s="111"/>
      <c r="T1766" s="111"/>
      <c r="U1766" s="111"/>
      <c r="V1766" s="111"/>
      <c r="W1766" s="111"/>
      <c r="X1766" s="111"/>
      <c r="Y1766" s="111"/>
      <c r="Z1766" s="111"/>
      <c r="AA1766" s="111"/>
      <c r="AB1766" s="111"/>
      <c r="AC1766" s="111"/>
      <c r="AD1766" s="111"/>
      <c r="AE1766" s="8"/>
      <c r="AG1766" s="269">
        <f t="shared" si="744"/>
        <v>1</v>
      </c>
      <c r="AH1766" s="298">
        <f t="shared" si="745"/>
        <v>0</v>
      </c>
      <c r="AI1766" s="299">
        <f t="shared" si="746"/>
        <v>0</v>
      </c>
      <c r="AJ1766" s="300">
        <f t="shared" si="747"/>
        <v>0</v>
      </c>
      <c r="AK1766" s="301">
        <f t="shared" si="748"/>
        <v>0</v>
      </c>
      <c r="AL1766" s="298">
        <f t="shared" si="749"/>
        <v>0</v>
      </c>
      <c r="AM1766" s="299">
        <f t="shared" si="750"/>
        <v>0</v>
      </c>
      <c r="AN1766" s="300">
        <f t="shared" si="751"/>
        <v>0</v>
      </c>
      <c r="AO1766" s="301">
        <f t="shared" si="752"/>
        <v>0</v>
      </c>
      <c r="AP1766" s="298">
        <f t="shared" si="753"/>
        <v>0</v>
      </c>
      <c r="AQ1766" s="299">
        <f t="shared" si="754"/>
        <v>0</v>
      </c>
      <c r="AR1766" s="300">
        <f t="shared" si="755"/>
        <v>0</v>
      </c>
      <c r="AS1766" s="301">
        <f t="shared" si="756"/>
        <v>0</v>
      </c>
      <c r="AT1766" s="298">
        <f t="shared" si="757"/>
        <v>0</v>
      </c>
      <c r="AU1766" s="299">
        <f t="shared" si="758"/>
        <v>0</v>
      </c>
      <c r="AV1766" s="300">
        <f t="shared" si="759"/>
        <v>0</v>
      </c>
      <c r="AW1766" s="301">
        <f t="shared" si="760"/>
        <v>0</v>
      </c>
      <c r="AX1766" s="371">
        <f t="shared" si="761"/>
        <v>0</v>
      </c>
      <c r="AY1766" s="303">
        <f t="shared" si="762"/>
        <v>0</v>
      </c>
      <c r="AZ1766" s="304" t="str">
        <f>IF(AY1766=0,"",
IF(SUM($AY$1697:AY1766)=1,BA1766,
IF($AY$1817&gt;SUM($AY$1697:AY1766),_xlfn.CONCAT(", ",BA1766),
IF($AY$1817=SUM($AY$1697:AY1766),_xlfn.CONCAT(" y ",BA1766)))))</f>
        <v/>
      </c>
      <c r="BA1766" s="231" t="s">
        <v>6281</v>
      </c>
      <c r="BB1766" s="290">
        <f t="shared" si="763"/>
        <v>1</v>
      </c>
      <c r="BC1766" s="291" t="str">
        <f>IF(BB1766=0,"",
IF(SUM($BB$1697:BB1766)=1,BD1766,
IF($BB$1817&gt;SUM($BB$1697:BB1766),_xlfn.CONCAT(", ",BD1766),
IF($BB$1817=SUM($BB$1697:BB1766),_xlfn.CONCAT(" y ",BD1766)))))</f>
        <v>, 70</v>
      </c>
      <c r="BD1766" s="222" t="s">
        <v>6281</v>
      </c>
      <c r="BE1766" s="378">
        <f t="shared" si="764"/>
        <v>0</v>
      </c>
      <c r="BF1766" s="379">
        <f t="shared" si="765"/>
        <v>0</v>
      </c>
      <c r="BG1766" s="380">
        <f t="shared" si="766"/>
        <v>0</v>
      </c>
      <c r="BH1766" s="483">
        <f t="shared" si="767"/>
        <v>0</v>
      </c>
      <c r="BI1766" s="484">
        <f t="shared" si="768"/>
        <v>0</v>
      </c>
      <c r="BJ1766" s="485">
        <f t="shared" si="769"/>
        <v>0</v>
      </c>
      <c r="BK1766" s="486">
        <f t="shared" si="770"/>
        <v>0</v>
      </c>
      <c r="BL1766" s="483">
        <f t="shared" si="771"/>
        <v>0</v>
      </c>
      <c r="BM1766" s="484">
        <f t="shared" si="772"/>
        <v>0</v>
      </c>
      <c r="BN1766" s="485">
        <f t="shared" si="773"/>
        <v>0</v>
      </c>
      <c r="BO1766" s="486">
        <f t="shared" si="774"/>
        <v>0</v>
      </c>
      <c r="BP1766" s="483">
        <f t="shared" si="775"/>
        <v>0</v>
      </c>
      <c r="BQ1766" s="484">
        <f t="shared" si="776"/>
        <v>0</v>
      </c>
      <c r="BR1766" s="485">
        <f t="shared" si="777"/>
        <v>0</v>
      </c>
      <c r="BS1766" s="486">
        <f t="shared" si="778"/>
        <v>0</v>
      </c>
    </row>
    <row r="1767" spans="1:71" ht="15" customHeight="1">
      <c r="A1767" s="6"/>
      <c r="B1767" s="5"/>
      <c r="C1767" s="85" t="s">
        <v>175</v>
      </c>
      <c r="D1767" s="732" t="str">
        <f>IF(CNGE_2024_M1_Secc1_Sub1!$D112="","",CNGE_2024_M1_Secc1_Sub1!$D112)</f>
        <v>PROCURADURIA ESTATAL DE PROTECCION AL MEDIO AMBIENTE</v>
      </c>
      <c r="E1767" s="733"/>
      <c r="F1767" s="733"/>
      <c r="G1767" s="733"/>
      <c r="H1767" s="733"/>
      <c r="I1767" s="733"/>
      <c r="J1767" s="733"/>
      <c r="K1767" s="733"/>
      <c r="L1767" s="733"/>
      <c r="M1767" s="733"/>
      <c r="N1767" s="733"/>
      <c r="O1767" s="733"/>
      <c r="P1767" s="733"/>
      <c r="Q1767" s="733"/>
      <c r="R1767" s="734"/>
      <c r="S1767" s="111"/>
      <c r="T1767" s="111"/>
      <c r="U1767" s="111"/>
      <c r="V1767" s="111"/>
      <c r="W1767" s="111"/>
      <c r="X1767" s="111"/>
      <c r="Y1767" s="111"/>
      <c r="Z1767" s="111"/>
      <c r="AA1767" s="111"/>
      <c r="AB1767" s="111"/>
      <c r="AC1767" s="111"/>
      <c r="AD1767" s="111"/>
      <c r="AE1767" s="8"/>
      <c r="AG1767" s="269">
        <f t="shared" si="744"/>
        <v>1</v>
      </c>
      <c r="AH1767" s="298">
        <f t="shared" si="745"/>
        <v>0</v>
      </c>
      <c r="AI1767" s="299">
        <f t="shared" si="746"/>
        <v>0</v>
      </c>
      <c r="AJ1767" s="300">
        <f t="shared" si="747"/>
        <v>0</v>
      </c>
      <c r="AK1767" s="301">
        <f t="shared" si="748"/>
        <v>0</v>
      </c>
      <c r="AL1767" s="298">
        <f t="shared" si="749"/>
        <v>0</v>
      </c>
      <c r="AM1767" s="299">
        <f t="shared" si="750"/>
        <v>0</v>
      </c>
      <c r="AN1767" s="300">
        <f t="shared" si="751"/>
        <v>0</v>
      </c>
      <c r="AO1767" s="301">
        <f t="shared" si="752"/>
        <v>0</v>
      </c>
      <c r="AP1767" s="298">
        <f t="shared" si="753"/>
        <v>0</v>
      </c>
      <c r="AQ1767" s="299">
        <f t="shared" si="754"/>
        <v>0</v>
      </c>
      <c r="AR1767" s="300">
        <f t="shared" si="755"/>
        <v>0</v>
      </c>
      <c r="AS1767" s="301">
        <f t="shared" si="756"/>
        <v>0</v>
      </c>
      <c r="AT1767" s="298">
        <f t="shared" si="757"/>
        <v>0</v>
      </c>
      <c r="AU1767" s="299">
        <f t="shared" si="758"/>
        <v>0</v>
      </c>
      <c r="AV1767" s="300">
        <f t="shared" si="759"/>
        <v>0</v>
      </c>
      <c r="AW1767" s="301">
        <f t="shared" si="760"/>
        <v>0</v>
      </c>
      <c r="AX1767" s="371">
        <f t="shared" si="761"/>
        <v>0</v>
      </c>
      <c r="AY1767" s="303">
        <f t="shared" si="762"/>
        <v>0</v>
      </c>
      <c r="AZ1767" s="304" t="str">
        <f>IF(AY1767=0,"",
IF(SUM($AY$1697:AY1767)=1,BA1767,
IF($AY$1817&gt;SUM($AY$1697:AY1767),_xlfn.CONCAT(", ",BA1767),
IF($AY$1817=SUM($AY$1697:AY1767),_xlfn.CONCAT(" y ",BA1767)))))</f>
        <v/>
      </c>
      <c r="BA1767" s="231" t="s">
        <v>6282</v>
      </c>
      <c r="BB1767" s="290">
        <f t="shared" si="763"/>
        <v>1</v>
      </c>
      <c r="BC1767" s="291" t="str">
        <f>IF(BB1767=0,"",
IF(SUM($BB$1697:BB1767)=1,BD1767,
IF($BB$1817&gt;SUM($BB$1697:BB1767),_xlfn.CONCAT(", ",BD1767),
IF($BB$1817=SUM($BB$1697:BB1767),_xlfn.CONCAT(" y ",BD1767)))))</f>
        <v>, 71</v>
      </c>
      <c r="BD1767" s="222" t="s">
        <v>6282</v>
      </c>
      <c r="BE1767" s="378">
        <f t="shared" si="764"/>
        <v>0</v>
      </c>
      <c r="BF1767" s="379">
        <f t="shared" si="765"/>
        <v>0</v>
      </c>
      <c r="BG1767" s="380">
        <f t="shared" si="766"/>
        <v>0</v>
      </c>
      <c r="BH1767" s="483">
        <f t="shared" si="767"/>
        <v>0</v>
      </c>
      <c r="BI1767" s="484">
        <f t="shared" si="768"/>
        <v>0</v>
      </c>
      <c r="BJ1767" s="485">
        <f t="shared" si="769"/>
        <v>0</v>
      </c>
      <c r="BK1767" s="486">
        <f t="shared" si="770"/>
        <v>0</v>
      </c>
      <c r="BL1767" s="483">
        <f t="shared" si="771"/>
        <v>0</v>
      </c>
      <c r="BM1767" s="484">
        <f t="shared" si="772"/>
        <v>0</v>
      </c>
      <c r="BN1767" s="485">
        <f t="shared" si="773"/>
        <v>0</v>
      </c>
      <c r="BO1767" s="486">
        <f t="shared" si="774"/>
        <v>0</v>
      </c>
      <c r="BP1767" s="483">
        <f t="shared" si="775"/>
        <v>0</v>
      </c>
      <c r="BQ1767" s="484">
        <f t="shared" si="776"/>
        <v>0</v>
      </c>
      <c r="BR1767" s="485">
        <f t="shared" si="777"/>
        <v>0</v>
      </c>
      <c r="BS1767" s="486">
        <f t="shared" si="778"/>
        <v>0</v>
      </c>
    </row>
    <row r="1768" spans="1:71" ht="15" customHeight="1">
      <c r="A1768" s="6"/>
      <c r="B1768" s="5"/>
      <c r="C1768" s="85" t="s">
        <v>176</v>
      </c>
      <c r="D1768" s="732" t="str">
        <f>IF(CNGE_2024_M1_Secc1_Sub1!$D113="","",CNGE_2024_M1_Secc1_Sub1!$D113)</f>
        <v>FIDEICOMISO FONDO DEL FUTURO</v>
      </c>
      <c r="E1768" s="733"/>
      <c r="F1768" s="733"/>
      <c r="G1768" s="733"/>
      <c r="H1768" s="733"/>
      <c r="I1768" s="733"/>
      <c r="J1768" s="733"/>
      <c r="K1768" s="733"/>
      <c r="L1768" s="733"/>
      <c r="M1768" s="733"/>
      <c r="N1768" s="733"/>
      <c r="O1768" s="733"/>
      <c r="P1768" s="733"/>
      <c r="Q1768" s="733"/>
      <c r="R1768" s="734"/>
      <c r="S1768" s="111"/>
      <c r="T1768" s="111"/>
      <c r="U1768" s="111"/>
      <c r="V1768" s="111"/>
      <c r="W1768" s="111"/>
      <c r="X1768" s="111"/>
      <c r="Y1768" s="111"/>
      <c r="Z1768" s="111"/>
      <c r="AA1768" s="111"/>
      <c r="AB1768" s="111"/>
      <c r="AC1768" s="111"/>
      <c r="AD1768" s="111"/>
      <c r="AE1768" s="8"/>
      <c r="AG1768" s="269">
        <f t="shared" si="744"/>
        <v>1</v>
      </c>
      <c r="AH1768" s="298">
        <f t="shared" si="745"/>
        <v>0</v>
      </c>
      <c r="AI1768" s="299">
        <f t="shared" si="746"/>
        <v>0</v>
      </c>
      <c r="AJ1768" s="300">
        <f t="shared" si="747"/>
        <v>0</v>
      </c>
      <c r="AK1768" s="301">
        <f t="shared" si="748"/>
        <v>0</v>
      </c>
      <c r="AL1768" s="298">
        <f t="shared" si="749"/>
        <v>0</v>
      </c>
      <c r="AM1768" s="299">
        <f t="shared" si="750"/>
        <v>0</v>
      </c>
      <c r="AN1768" s="300">
        <f t="shared" si="751"/>
        <v>0</v>
      </c>
      <c r="AO1768" s="301">
        <f t="shared" si="752"/>
        <v>0</v>
      </c>
      <c r="AP1768" s="298">
        <f t="shared" si="753"/>
        <v>0</v>
      </c>
      <c r="AQ1768" s="299">
        <f t="shared" si="754"/>
        <v>0</v>
      </c>
      <c r="AR1768" s="300">
        <f t="shared" si="755"/>
        <v>0</v>
      </c>
      <c r="AS1768" s="301">
        <f t="shared" si="756"/>
        <v>0</v>
      </c>
      <c r="AT1768" s="298">
        <f t="shared" si="757"/>
        <v>0</v>
      </c>
      <c r="AU1768" s="299">
        <f t="shared" si="758"/>
        <v>0</v>
      </c>
      <c r="AV1768" s="300">
        <f t="shared" si="759"/>
        <v>0</v>
      </c>
      <c r="AW1768" s="301">
        <f t="shared" si="760"/>
        <v>0</v>
      </c>
      <c r="AX1768" s="371">
        <f t="shared" si="761"/>
        <v>0</v>
      </c>
      <c r="AY1768" s="303">
        <f t="shared" si="762"/>
        <v>0</v>
      </c>
      <c r="AZ1768" s="304" t="str">
        <f>IF(AY1768=0,"",
IF(SUM($AY$1697:AY1768)=1,BA1768,
IF($AY$1817&gt;SUM($AY$1697:AY1768),_xlfn.CONCAT(", ",BA1768),
IF($AY$1817=SUM($AY$1697:AY1768),_xlfn.CONCAT(" y ",BA1768)))))</f>
        <v/>
      </c>
      <c r="BA1768" s="231" t="s">
        <v>6283</v>
      </c>
      <c r="BB1768" s="290">
        <f t="shared" si="763"/>
        <v>1</v>
      </c>
      <c r="BC1768" s="291" t="str">
        <f>IF(BB1768=0,"",
IF(SUM($BB$1697:BB1768)=1,BD1768,
IF($BB$1817&gt;SUM($BB$1697:BB1768),_xlfn.CONCAT(", ",BD1768),
IF($BB$1817=SUM($BB$1697:BB1768),_xlfn.CONCAT(" y ",BD1768)))))</f>
        <v xml:space="preserve"> y 72</v>
      </c>
      <c r="BD1768" s="222" t="s">
        <v>6283</v>
      </c>
      <c r="BE1768" s="378">
        <f t="shared" si="764"/>
        <v>0</v>
      </c>
      <c r="BF1768" s="379">
        <f t="shared" si="765"/>
        <v>0</v>
      </c>
      <c r="BG1768" s="380">
        <f t="shared" si="766"/>
        <v>0</v>
      </c>
      <c r="BH1768" s="483">
        <f t="shared" si="767"/>
        <v>0</v>
      </c>
      <c r="BI1768" s="484">
        <f t="shared" si="768"/>
        <v>0</v>
      </c>
      <c r="BJ1768" s="485">
        <f t="shared" si="769"/>
        <v>0</v>
      </c>
      <c r="BK1768" s="486">
        <f t="shared" si="770"/>
        <v>0</v>
      </c>
      <c r="BL1768" s="483">
        <f t="shared" si="771"/>
        <v>0</v>
      </c>
      <c r="BM1768" s="484">
        <f t="shared" si="772"/>
        <v>0</v>
      </c>
      <c r="BN1768" s="485">
        <f t="shared" si="773"/>
        <v>0</v>
      </c>
      <c r="BO1768" s="486">
        <f t="shared" si="774"/>
        <v>0</v>
      </c>
      <c r="BP1768" s="483">
        <f t="shared" si="775"/>
        <v>0</v>
      </c>
      <c r="BQ1768" s="484">
        <f t="shared" si="776"/>
        <v>0</v>
      </c>
      <c r="BR1768" s="485">
        <f t="shared" si="777"/>
        <v>0</v>
      </c>
      <c r="BS1768" s="486">
        <f t="shared" si="778"/>
        <v>0</v>
      </c>
    </row>
    <row r="1769" spans="1:71" ht="15" hidden="1" customHeight="1">
      <c r="A1769" s="6"/>
      <c r="B1769" s="5"/>
      <c r="C1769" s="85" t="s">
        <v>177</v>
      </c>
      <c r="D1769" s="623" t="str">
        <f>IF(CNGE_2024_M1_Secc1_Sub1!$D114="","",CNGE_2024_M1_Secc1_Sub1!$D114)</f>
        <v/>
      </c>
      <c r="E1769" s="624"/>
      <c r="F1769" s="624"/>
      <c r="G1769" s="624"/>
      <c r="H1769" s="624"/>
      <c r="I1769" s="624"/>
      <c r="J1769" s="624"/>
      <c r="K1769" s="624"/>
      <c r="L1769" s="624"/>
      <c r="M1769" s="624"/>
      <c r="N1769" s="624"/>
      <c r="O1769" s="624"/>
      <c r="P1769" s="624"/>
      <c r="Q1769" s="624"/>
      <c r="R1769" s="625"/>
      <c r="S1769" s="111"/>
      <c r="T1769" s="111"/>
      <c r="U1769" s="111"/>
      <c r="V1769" s="111"/>
      <c r="W1769" s="111"/>
      <c r="X1769" s="111"/>
      <c r="Y1769" s="111"/>
      <c r="Z1769" s="111"/>
      <c r="AA1769" s="111"/>
      <c r="AB1769" s="111"/>
      <c r="AC1769" s="111"/>
      <c r="AD1769" s="111"/>
      <c r="AE1769" s="8"/>
      <c r="AG1769" s="269">
        <f t="shared" si="744"/>
        <v>0</v>
      </c>
      <c r="AH1769" s="298">
        <f t="shared" si="745"/>
        <v>0</v>
      </c>
      <c r="AI1769" s="299">
        <f t="shared" si="746"/>
        <v>0</v>
      </c>
      <c r="AJ1769" s="300">
        <f t="shared" si="747"/>
        <v>0</v>
      </c>
      <c r="AK1769" s="301">
        <f t="shared" si="748"/>
        <v>0</v>
      </c>
      <c r="AL1769" s="298">
        <f t="shared" si="749"/>
        <v>0</v>
      </c>
      <c r="AM1769" s="299">
        <f t="shared" si="750"/>
        <v>0</v>
      </c>
      <c r="AN1769" s="300">
        <f t="shared" si="751"/>
        <v>0</v>
      </c>
      <c r="AO1769" s="301">
        <f t="shared" si="752"/>
        <v>0</v>
      </c>
      <c r="AP1769" s="298">
        <f t="shared" si="753"/>
        <v>0</v>
      </c>
      <c r="AQ1769" s="299">
        <f t="shared" si="754"/>
        <v>0</v>
      </c>
      <c r="AR1769" s="300">
        <f t="shared" si="755"/>
        <v>0</v>
      </c>
      <c r="AS1769" s="301">
        <f t="shared" si="756"/>
        <v>0</v>
      </c>
      <c r="AT1769" s="298">
        <f t="shared" si="757"/>
        <v>0</v>
      </c>
      <c r="AU1769" s="299">
        <f t="shared" si="758"/>
        <v>0</v>
      </c>
      <c r="AV1769" s="300">
        <f t="shared" si="759"/>
        <v>0</v>
      </c>
      <c r="AW1769" s="301">
        <f t="shared" si="760"/>
        <v>0</v>
      </c>
      <c r="AX1769" s="371">
        <f t="shared" si="761"/>
        <v>0</v>
      </c>
      <c r="AY1769" s="303">
        <f t="shared" si="762"/>
        <v>0</v>
      </c>
      <c r="AZ1769" s="304" t="str">
        <f>IF(AY1769=0,"",
IF(SUM($AY$1697:AY1769)=1,BA1769,
IF($AY$1817&gt;SUM($AY$1697:AY1769),_xlfn.CONCAT(", ",BA1769),
IF($AY$1817=SUM($AY$1697:AY1769),_xlfn.CONCAT(" y ",BA1769)))))</f>
        <v/>
      </c>
      <c r="BA1769" s="231" t="s">
        <v>6284</v>
      </c>
      <c r="BB1769" s="290">
        <f t="shared" si="763"/>
        <v>0</v>
      </c>
      <c r="BC1769" s="291" t="str">
        <f>IF(BB1769=0,"",
IF(SUM($BB$1697:BB1769)=1,BD1769,
IF($BB$1817&gt;SUM($BB$1697:BB1769),_xlfn.CONCAT(", ",BD1769),
IF($BB$1817=SUM($BB$1697:BB1769),_xlfn.CONCAT(" y ",BD1769)))))</f>
        <v/>
      </c>
      <c r="BD1769" s="222" t="s">
        <v>6284</v>
      </c>
      <c r="BE1769" s="378">
        <f t="shared" si="764"/>
        <v>0</v>
      </c>
      <c r="BF1769" s="379">
        <f t="shared" si="765"/>
        <v>0</v>
      </c>
      <c r="BG1769" s="380">
        <f t="shared" si="766"/>
        <v>0</v>
      </c>
      <c r="BH1769" s="483">
        <f t="shared" si="767"/>
        <v>0</v>
      </c>
      <c r="BI1769" s="484">
        <f t="shared" si="768"/>
        <v>0</v>
      </c>
      <c r="BJ1769" s="485">
        <f t="shared" si="769"/>
        <v>0</v>
      </c>
      <c r="BK1769" s="486">
        <f t="shared" si="770"/>
        <v>0</v>
      </c>
      <c r="BL1769" s="483">
        <f t="shared" si="771"/>
        <v>0</v>
      </c>
      <c r="BM1769" s="484">
        <f t="shared" si="772"/>
        <v>0</v>
      </c>
      <c r="BN1769" s="485">
        <f t="shared" si="773"/>
        <v>0</v>
      </c>
      <c r="BO1769" s="486">
        <f t="shared" si="774"/>
        <v>0</v>
      </c>
      <c r="BP1769" s="483">
        <f t="shared" si="775"/>
        <v>0</v>
      </c>
      <c r="BQ1769" s="484">
        <f t="shared" si="776"/>
        <v>0</v>
      </c>
      <c r="BR1769" s="485">
        <f t="shared" si="777"/>
        <v>0</v>
      </c>
      <c r="BS1769" s="486">
        <f t="shared" si="778"/>
        <v>0</v>
      </c>
    </row>
    <row r="1770" spans="1:71" ht="15" hidden="1" customHeight="1">
      <c r="A1770" s="6"/>
      <c r="B1770" s="5"/>
      <c r="C1770" s="85" t="s">
        <v>178</v>
      </c>
      <c r="D1770" s="623" t="str">
        <f>IF(CNGE_2024_M1_Secc1_Sub1!$D115="","",CNGE_2024_M1_Secc1_Sub1!$D115)</f>
        <v/>
      </c>
      <c r="E1770" s="624"/>
      <c r="F1770" s="624"/>
      <c r="G1770" s="624"/>
      <c r="H1770" s="624"/>
      <c r="I1770" s="624"/>
      <c r="J1770" s="624"/>
      <c r="K1770" s="624"/>
      <c r="L1770" s="624"/>
      <c r="M1770" s="624"/>
      <c r="N1770" s="624"/>
      <c r="O1770" s="624"/>
      <c r="P1770" s="624"/>
      <c r="Q1770" s="624"/>
      <c r="R1770" s="625"/>
      <c r="S1770" s="111"/>
      <c r="T1770" s="111"/>
      <c r="U1770" s="111"/>
      <c r="V1770" s="111"/>
      <c r="W1770" s="111"/>
      <c r="X1770" s="111"/>
      <c r="Y1770" s="111"/>
      <c r="Z1770" s="111"/>
      <c r="AA1770" s="111"/>
      <c r="AB1770" s="111"/>
      <c r="AC1770" s="111"/>
      <c r="AD1770" s="111"/>
      <c r="AE1770" s="8"/>
      <c r="AG1770" s="269">
        <f t="shared" si="744"/>
        <v>0</v>
      </c>
      <c r="AH1770" s="298">
        <f t="shared" si="745"/>
        <v>0</v>
      </c>
      <c r="AI1770" s="299">
        <f t="shared" si="746"/>
        <v>0</v>
      </c>
      <c r="AJ1770" s="300">
        <f t="shared" si="747"/>
        <v>0</v>
      </c>
      <c r="AK1770" s="301">
        <f t="shared" si="748"/>
        <v>0</v>
      </c>
      <c r="AL1770" s="298">
        <f t="shared" si="749"/>
        <v>0</v>
      </c>
      <c r="AM1770" s="299">
        <f t="shared" si="750"/>
        <v>0</v>
      </c>
      <c r="AN1770" s="300">
        <f t="shared" si="751"/>
        <v>0</v>
      </c>
      <c r="AO1770" s="301">
        <f t="shared" si="752"/>
        <v>0</v>
      </c>
      <c r="AP1770" s="298">
        <f t="shared" si="753"/>
        <v>0</v>
      </c>
      <c r="AQ1770" s="299">
        <f t="shared" si="754"/>
        <v>0</v>
      </c>
      <c r="AR1770" s="300">
        <f t="shared" si="755"/>
        <v>0</v>
      </c>
      <c r="AS1770" s="301">
        <f t="shared" si="756"/>
        <v>0</v>
      </c>
      <c r="AT1770" s="298">
        <f t="shared" si="757"/>
        <v>0</v>
      </c>
      <c r="AU1770" s="299">
        <f t="shared" si="758"/>
        <v>0</v>
      </c>
      <c r="AV1770" s="300">
        <f t="shared" si="759"/>
        <v>0</v>
      </c>
      <c r="AW1770" s="301">
        <f t="shared" si="760"/>
        <v>0</v>
      </c>
      <c r="AX1770" s="371">
        <f t="shared" si="761"/>
        <v>0</v>
      </c>
      <c r="AY1770" s="303">
        <f t="shared" si="762"/>
        <v>0</v>
      </c>
      <c r="AZ1770" s="304" t="str">
        <f>IF(AY1770=0,"",
IF(SUM($AY$1697:AY1770)=1,BA1770,
IF($AY$1817&gt;SUM($AY$1697:AY1770),_xlfn.CONCAT(", ",BA1770),
IF($AY$1817=SUM($AY$1697:AY1770),_xlfn.CONCAT(" y ",BA1770)))))</f>
        <v/>
      </c>
      <c r="BA1770" s="231" t="s">
        <v>6285</v>
      </c>
      <c r="BB1770" s="290">
        <f t="shared" si="763"/>
        <v>0</v>
      </c>
      <c r="BC1770" s="291" t="str">
        <f>IF(BB1770=0,"",
IF(SUM($BB$1697:BB1770)=1,BD1770,
IF($BB$1817&gt;SUM($BB$1697:BB1770),_xlfn.CONCAT(", ",BD1770),
IF($BB$1817=SUM($BB$1697:BB1770),_xlfn.CONCAT(" y ",BD1770)))))</f>
        <v/>
      </c>
      <c r="BD1770" s="222" t="s">
        <v>6285</v>
      </c>
      <c r="BE1770" s="378">
        <f t="shared" si="764"/>
        <v>0</v>
      </c>
      <c r="BF1770" s="379">
        <f t="shared" si="765"/>
        <v>0</v>
      </c>
      <c r="BG1770" s="380">
        <f t="shared" si="766"/>
        <v>0</v>
      </c>
      <c r="BH1770" s="483">
        <f t="shared" si="767"/>
        <v>0</v>
      </c>
      <c r="BI1770" s="484">
        <f t="shared" si="768"/>
        <v>0</v>
      </c>
      <c r="BJ1770" s="485">
        <f t="shared" si="769"/>
        <v>0</v>
      </c>
      <c r="BK1770" s="486">
        <f t="shared" si="770"/>
        <v>0</v>
      </c>
      <c r="BL1770" s="483">
        <f t="shared" si="771"/>
        <v>0</v>
      </c>
      <c r="BM1770" s="484">
        <f t="shared" si="772"/>
        <v>0</v>
      </c>
      <c r="BN1770" s="485">
        <f t="shared" si="773"/>
        <v>0</v>
      </c>
      <c r="BO1770" s="486">
        <f t="shared" si="774"/>
        <v>0</v>
      </c>
      <c r="BP1770" s="483">
        <f t="shared" si="775"/>
        <v>0</v>
      </c>
      <c r="BQ1770" s="484">
        <f t="shared" si="776"/>
        <v>0</v>
      </c>
      <c r="BR1770" s="485">
        <f t="shared" si="777"/>
        <v>0</v>
      </c>
      <c r="BS1770" s="486">
        <f t="shared" si="778"/>
        <v>0</v>
      </c>
    </row>
    <row r="1771" spans="1:71" ht="15" hidden="1" customHeight="1">
      <c r="A1771" s="6"/>
      <c r="B1771" s="5"/>
      <c r="C1771" s="85" t="s">
        <v>179</v>
      </c>
      <c r="D1771" s="623" t="str">
        <f>IF(CNGE_2024_M1_Secc1_Sub1!$D116="","",CNGE_2024_M1_Secc1_Sub1!$D116)</f>
        <v/>
      </c>
      <c r="E1771" s="624"/>
      <c r="F1771" s="624"/>
      <c r="G1771" s="624"/>
      <c r="H1771" s="624"/>
      <c r="I1771" s="624"/>
      <c r="J1771" s="624"/>
      <c r="K1771" s="624"/>
      <c r="L1771" s="624"/>
      <c r="M1771" s="624"/>
      <c r="N1771" s="624"/>
      <c r="O1771" s="624"/>
      <c r="P1771" s="624"/>
      <c r="Q1771" s="624"/>
      <c r="R1771" s="625"/>
      <c r="S1771" s="111"/>
      <c r="T1771" s="111"/>
      <c r="U1771" s="111"/>
      <c r="V1771" s="111"/>
      <c r="W1771" s="111"/>
      <c r="X1771" s="111"/>
      <c r="Y1771" s="111"/>
      <c r="Z1771" s="111"/>
      <c r="AA1771" s="111"/>
      <c r="AB1771" s="111"/>
      <c r="AC1771" s="111"/>
      <c r="AD1771" s="111"/>
      <c r="AE1771" s="8"/>
      <c r="AG1771" s="269">
        <f t="shared" si="744"/>
        <v>0</v>
      </c>
      <c r="AH1771" s="298">
        <f t="shared" si="745"/>
        <v>0</v>
      </c>
      <c r="AI1771" s="299">
        <f t="shared" si="746"/>
        <v>0</v>
      </c>
      <c r="AJ1771" s="300">
        <f t="shared" si="747"/>
        <v>0</v>
      </c>
      <c r="AK1771" s="301">
        <f t="shared" si="748"/>
        <v>0</v>
      </c>
      <c r="AL1771" s="298">
        <f t="shared" si="749"/>
        <v>0</v>
      </c>
      <c r="AM1771" s="299">
        <f t="shared" si="750"/>
        <v>0</v>
      </c>
      <c r="AN1771" s="300">
        <f t="shared" si="751"/>
        <v>0</v>
      </c>
      <c r="AO1771" s="301">
        <f t="shared" si="752"/>
        <v>0</v>
      </c>
      <c r="AP1771" s="298">
        <f t="shared" si="753"/>
        <v>0</v>
      </c>
      <c r="AQ1771" s="299">
        <f t="shared" si="754"/>
        <v>0</v>
      </c>
      <c r="AR1771" s="300">
        <f t="shared" si="755"/>
        <v>0</v>
      </c>
      <c r="AS1771" s="301">
        <f t="shared" si="756"/>
        <v>0</v>
      </c>
      <c r="AT1771" s="298">
        <f t="shared" si="757"/>
        <v>0</v>
      </c>
      <c r="AU1771" s="299">
        <f t="shared" si="758"/>
        <v>0</v>
      </c>
      <c r="AV1771" s="300">
        <f t="shared" si="759"/>
        <v>0</v>
      </c>
      <c r="AW1771" s="301">
        <f t="shared" si="760"/>
        <v>0</v>
      </c>
      <c r="AX1771" s="371">
        <f t="shared" si="761"/>
        <v>0</v>
      </c>
      <c r="AY1771" s="303">
        <f t="shared" si="762"/>
        <v>0</v>
      </c>
      <c r="AZ1771" s="304" t="str">
        <f>IF(AY1771=0,"",
IF(SUM($AY$1697:AY1771)=1,BA1771,
IF($AY$1817&gt;SUM($AY$1697:AY1771),_xlfn.CONCAT(", ",BA1771),
IF($AY$1817=SUM($AY$1697:AY1771),_xlfn.CONCAT(" y ",BA1771)))))</f>
        <v/>
      </c>
      <c r="BA1771" s="231" t="s">
        <v>6286</v>
      </c>
      <c r="BB1771" s="290">
        <f t="shared" si="763"/>
        <v>0</v>
      </c>
      <c r="BC1771" s="291" t="str">
        <f>IF(BB1771=0,"",
IF(SUM($BB$1697:BB1771)=1,BD1771,
IF($BB$1817&gt;SUM($BB$1697:BB1771),_xlfn.CONCAT(", ",BD1771),
IF($BB$1817=SUM($BB$1697:BB1771),_xlfn.CONCAT(" y ",BD1771)))))</f>
        <v/>
      </c>
      <c r="BD1771" s="222" t="s">
        <v>6286</v>
      </c>
      <c r="BE1771" s="378">
        <f t="shared" si="764"/>
        <v>0</v>
      </c>
      <c r="BF1771" s="379">
        <f t="shared" si="765"/>
        <v>0</v>
      </c>
      <c r="BG1771" s="380">
        <f t="shared" si="766"/>
        <v>0</v>
      </c>
      <c r="BH1771" s="483">
        <f t="shared" si="767"/>
        <v>0</v>
      </c>
      <c r="BI1771" s="484">
        <f t="shared" si="768"/>
        <v>0</v>
      </c>
      <c r="BJ1771" s="485">
        <f t="shared" si="769"/>
        <v>0</v>
      </c>
      <c r="BK1771" s="486">
        <f t="shared" si="770"/>
        <v>0</v>
      </c>
      <c r="BL1771" s="483">
        <f t="shared" si="771"/>
        <v>0</v>
      </c>
      <c r="BM1771" s="484">
        <f t="shared" si="772"/>
        <v>0</v>
      </c>
      <c r="BN1771" s="485">
        <f t="shared" si="773"/>
        <v>0</v>
      </c>
      <c r="BO1771" s="486">
        <f t="shared" si="774"/>
        <v>0</v>
      </c>
      <c r="BP1771" s="483">
        <f t="shared" si="775"/>
        <v>0</v>
      </c>
      <c r="BQ1771" s="484">
        <f t="shared" si="776"/>
        <v>0</v>
      </c>
      <c r="BR1771" s="485">
        <f t="shared" si="777"/>
        <v>0</v>
      </c>
      <c r="BS1771" s="486">
        <f t="shared" si="778"/>
        <v>0</v>
      </c>
    </row>
    <row r="1772" spans="1:71" ht="15" hidden="1" customHeight="1">
      <c r="A1772" s="6"/>
      <c r="B1772" s="5"/>
      <c r="C1772" s="85" t="s">
        <v>180</v>
      </c>
      <c r="D1772" s="623" t="str">
        <f>IF(CNGE_2024_M1_Secc1_Sub1!$D117="","",CNGE_2024_M1_Secc1_Sub1!$D117)</f>
        <v/>
      </c>
      <c r="E1772" s="624"/>
      <c r="F1772" s="624"/>
      <c r="G1772" s="624"/>
      <c r="H1772" s="624"/>
      <c r="I1772" s="624"/>
      <c r="J1772" s="624"/>
      <c r="K1772" s="624"/>
      <c r="L1772" s="624"/>
      <c r="M1772" s="624"/>
      <c r="N1772" s="624"/>
      <c r="O1772" s="624"/>
      <c r="P1772" s="624"/>
      <c r="Q1772" s="624"/>
      <c r="R1772" s="625"/>
      <c r="S1772" s="111"/>
      <c r="T1772" s="111"/>
      <c r="U1772" s="111"/>
      <c r="V1772" s="111"/>
      <c r="W1772" s="111"/>
      <c r="X1772" s="111"/>
      <c r="Y1772" s="111"/>
      <c r="Z1772" s="111"/>
      <c r="AA1772" s="111"/>
      <c r="AB1772" s="111"/>
      <c r="AC1772" s="111"/>
      <c r="AD1772" s="111"/>
      <c r="AE1772" s="8"/>
      <c r="AG1772" s="269">
        <f t="shared" si="744"/>
        <v>0</v>
      </c>
      <c r="AH1772" s="298">
        <f t="shared" si="745"/>
        <v>0</v>
      </c>
      <c r="AI1772" s="299">
        <f t="shared" si="746"/>
        <v>0</v>
      </c>
      <c r="AJ1772" s="300">
        <f t="shared" si="747"/>
        <v>0</v>
      </c>
      <c r="AK1772" s="301">
        <f t="shared" si="748"/>
        <v>0</v>
      </c>
      <c r="AL1772" s="298">
        <f t="shared" si="749"/>
        <v>0</v>
      </c>
      <c r="AM1772" s="299">
        <f t="shared" si="750"/>
        <v>0</v>
      </c>
      <c r="AN1772" s="300">
        <f t="shared" si="751"/>
        <v>0</v>
      </c>
      <c r="AO1772" s="301">
        <f t="shared" si="752"/>
        <v>0</v>
      </c>
      <c r="AP1772" s="298">
        <f t="shared" si="753"/>
        <v>0</v>
      </c>
      <c r="AQ1772" s="299">
        <f t="shared" si="754"/>
        <v>0</v>
      </c>
      <c r="AR1772" s="300">
        <f t="shared" si="755"/>
        <v>0</v>
      </c>
      <c r="AS1772" s="301">
        <f t="shared" si="756"/>
        <v>0</v>
      </c>
      <c r="AT1772" s="298">
        <f t="shared" si="757"/>
        <v>0</v>
      </c>
      <c r="AU1772" s="299">
        <f t="shared" si="758"/>
        <v>0</v>
      </c>
      <c r="AV1772" s="300">
        <f t="shared" si="759"/>
        <v>0</v>
      </c>
      <c r="AW1772" s="301">
        <f t="shared" si="760"/>
        <v>0</v>
      </c>
      <c r="AX1772" s="371">
        <f t="shared" si="761"/>
        <v>0</v>
      </c>
      <c r="AY1772" s="303">
        <f t="shared" si="762"/>
        <v>0</v>
      </c>
      <c r="AZ1772" s="304" t="str">
        <f>IF(AY1772=0,"",
IF(SUM($AY$1697:AY1772)=1,BA1772,
IF($AY$1817&gt;SUM($AY$1697:AY1772),_xlfn.CONCAT(", ",BA1772),
IF($AY$1817=SUM($AY$1697:AY1772),_xlfn.CONCAT(" y ",BA1772)))))</f>
        <v/>
      </c>
      <c r="BA1772" s="231" t="s">
        <v>6287</v>
      </c>
      <c r="BB1772" s="290">
        <f t="shared" si="763"/>
        <v>0</v>
      </c>
      <c r="BC1772" s="291" t="str">
        <f>IF(BB1772=0,"",
IF(SUM($BB$1697:BB1772)=1,BD1772,
IF($BB$1817&gt;SUM($BB$1697:BB1772),_xlfn.CONCAT(", ",BD1772),
IF($BB$1817=SUM($BB$1697:BB1772),_xlfn.CONCAT(" y ",BD1772)))))</f>
        <v/>
      </c>
      <c r="BD1772" s="222" t="s">
        <v>6287</v>
      </c>
      <c r="BE1772" s="378">
        <f t="shared" si="764"/>
        <v>0</v>
      </c>
      <c r="BF1772" s="379">
        <f t="shared" si="765"/>
        <v>0</v>
      </c>
      <c r="BG1772" s="380">
        <f t="shared" si="766"/>
        <v>0</v>
      </c>
      <c r="BH1772" s="483">
        <f t="shared" si="767"/>
        <v>0</v>
      </c>
      <c r="BI1772" s="484">
        <f t="shared" si="768"/>
        <v>0</v>
      </c>
      <c r="BJ1772" s="485">
        <f t="shared" si="769"/>
        <v>0</v>
      </c>
      <c r="BK1772" s="486">
        <f t="shared" si="770"/>
        <v>0</v>
      </c>
      <c r="BL1772" s="483">
        <f t="shared" si="771"/>
        <v>0</v>
      </c>
      <c r="BM1772" s="484">
        <f t="shared" si="772"/>
        <v>0</v>
      </c>
      <c r="BN1772" s="485">
        <f t="shared" si="773"/>
        <v>0</v>
      </c>
      <c r="BO1772" s="486">
        <f t="shared" si="774"/>
        <v>0</v>
      </c>
      <c r="BP1772" s="483">
        <f t="shared" si="775"/>
        <v>0</v>
      </c>
      <c r="BQ1772" s="484">
        <f t="shared" si="776"/>
        <v>0</v>
      </c>
      <c r="BR1772" s="485">
        <f t="shared" si="777"/>
        <v>0</v>
      </c>
      <c r="BS1772" s="486">
        <f t="shared" si="778"/>
        <v>0</v>
      </c>
    </row>
    <row r="1773" spans="1:71" ht="15" hidden="1" customHeight="1">
      <c r="A1773" s="6"/>
      <c r="B1773" s="5"/>
      <c r="C1773" s="85" t="s">
        <v>181</v>
      </c>
      <c r="D1773" s="623" t="str">
        <f>IF(CNGE_2024_M1_Secc1_Sub1!$D118="","",CNGE_2024_M1_Secc1_Sub1!$D118)</f>
        <v/>
      </c>
      <c r="E1773" s="624"/>
      <c r="F1773" s="624"/>
      <c r="G1773" s="624"/>
      <c r="H1773" s="624"/>
      <c r="I1773" s="624"/>
      <c r="J1773" s="624"/>
      <c r="K1773" s="624"/>
      <c r="L1773" s="624"/>
      <c r="M1773" s="624"/>
      <c r="N1773" s="624"/>
      <c r="O1773" s="624"/>
      <c r="P1773" s="624"/>
      <c r="Q1773" s="624"/>
      <c r="R1773" s="625"/>
      <c r="S1773" s="111"/>
      <c r="T1773" s="111"/>
      <c r="U1773" s="111"/>
      <c r="V1773" s="111"/>
      <c r="W1773" s="111"/>
      <c r="X1773" s="111"/>
      <c r="Y1773" s="111"/>
      <c r="Z1773" s="111"/>
      <c r="AA1773" s="111"/>
      <c r="AB1773" s="111"/>
      <c r="AC1773" s="111"/>
      <c r="AD1773" s="111"/>
      <c r="AE1773" s="8"/>
      <c r="AG1773" s="269">
        <f t="shared" si="744"/>
        <v>0</v>
      </c>
      <c r="AH1773" s="298">
        <f t="shared" si="745"/>
        <v>0</v>
      </c>
      <c r="AI1773" s="299">
        <f t="shared" si="746"/>
        <v>0</v>
      </c>
      <c r="AJ1773" s="300">
        <f t="shared" si="747"/>
        <v>0</v>
      </c>
      <c r="AK1773" s="301">
        <f t="shared" si="748"/>
        <v>0</v>
      </c>
      <c r="AL1773" s="298">
        <f t="shared" si="749"/>
        <v>0</v>
      </c>
      <c r="AM1773" s="299">
        <f t="shared" si="750"/>
        <v>0</v>
      </c>
      <c r="AN1773" s="300">
        <f t="shared" si="751"/>
        <v>0</v>
      </c>
      <c r="AO1773" s="301">
        <f t="shared" si="752"/>
        <v>0</v>
      </c>
      <c r="AP1773" s="298">
        <f t="shared" si="753"/>
        <v>0</v>
      </c>
      <c r="AQ1773" s="299">
        <f t="shared" si="754"/>
        <v>0</v>
      </c>
      <c r="AR1773" s="300">
        <f t="shared" si="755"/>
        <v>0</v>
      </c>
      <c r="AS1773" s="301">
        <f t="shared" si="756"/>
        <v>0</v>
      </c>
      <c r="AT1773" s="298">
        <f t="shared" si="757"/>
        <v>0</v>
      </c>
      <c r="AU1773" s="299">
        <f t="shared" si="758"/>
        <v>0</v>
      </c>
      <c r="AV1773" s="300">
        <f t="shared" si="759"/>
        <v>0</v>
      </c>
      <c r="AW1773" s="301">
        <f t="shared" si="760"/>
        <v>0</v>
      </c>
      <c r="AX1773" s="371">
        <f t="shared" si="761"/>
        <v>0</v>
      </c>
      <c r="AY1773" s="303">
        <f t="shared" si="762"/>
        <v>0</v>
      </c>
      <c r="AZ1773" s="304" t="str">
        <f>IF(AY1773=0,"",
IF(SUM($AY$1697:AY1773)=1,BA1773,
IF($AY$1817&gt;SUM($AY$1697:AY1773),_xlfn.CONCAT(", ",BA1773),
IF($AY$1817=SUM($AY$1697:AY1773),_xlfn.CONCAT(" y ",BA1773)))))</f>
        <v/>
      </c>
      <c r="BA1773" s="231" t="s">
        <v>6288</v>
      </c>
      <c r="BB1773" s="290">
        <f t="shared" si="763"/>
        <v>0</v>
      </c>
      <c r="BC1773" s="291" t="str">
        <f>IF(BB1773=0,"",
IF(SUM($BB$1697:BB1773)=1,BD1773,
IF($BB$1817&gt;SUM($BB$1697:BB1773),_xlfn.CONCAT(", ",BD1773),
IF($BB$1817=SUM($BB$1697:BB1773),_xlfn.CONCAT(" y ",BD1773)))))</f>
        <v/>
      </c>
      <c r="BD1773" s="222" t="s">
        <v>6288</v>
      </c>
      <c r="BE1773" s="378">
        <f t="shared" si="764"/>
        <v>0</v>
      </c>
      <c r="BF1773" s="379">
        <f t="shared" si="765"/>
        <v>0</v>
      </c>
      <c r="BG1773" s="380">
        <f t="shared" si="766"/>
        <v>0</v>
      </c>
      <c r="BH1773" s="483">
        <f t="shared" si="767"/>
        <v>0</v>
      </c>
      <c r="BI1773" s="484">
        <f t="shared" si="768"/>
        <v>0</v>
      </c>
      <c r="BJ1773" s="485">
        <f t="shared" si="769"/>
        <v>0</v>
      </c>
      <c r="BK1773" s="486">
        <f t="shared" si="770"/>
        <v>0</v>
      </c>
      <c r="BL1773" s="483">
        <f t="shared" si="771"/>
        <v>0</v>
      </c>
      <c r="BM1773" s="484">
        <f t="shared" si="772"/>
        <v>0</v>
      </c>
      <c r="BN1773" s="485">
        <f t="shared" si="773"/>
        <v>0</v>
      </c>
      <c r="BO1773" s="486">
        <f t="shared" si="774"/>
        <v>0</v>
      </c>
      <c r="BP1773" s="483">
        <f t="shared" si="775"/>
        <v>0</v>
      </c>
      <c r="BQ1773" s="484">
        <f t="shared" si="776"/>
        <v>0</v>
      </c>
      <c r="BR1773" s="485">
        <f t="shared" si="777"/>
        <v>0</v>
      </c>
      <c r="BS1773" s="486">
        <f t="shared" si="778"/>
        <v>0</v>
      </c>
    </row>
    <row r="1774" spans="1:71" ht="15" hidden="1" customHeight="1">
      <c r="A1774" s="6"/>
      <c r="B1774" s="5"/>
      <c r="C1774" s="85" t="s">
        <v>182</v>
      </c>
      <c r="D1774" s="623" t="str">
        <f>IF(CNGE_2024_M1_Secc1_Sub1!$D119="","",CNGE_2024_M1_Secc1_Sub1!$D119)</f>
        <v/>
      </c>
      <c r="E1774" s="624"/>
      <c r="F1774" s="624"/>
      <c r="G1774" s="624"/>
      <c r="H1774" s="624"/>
      <c r="I1774" s="624"/>
      <c r="J1774" s="624"/>
      <c r="K1774" s="624"/>
      <c r="L1774" s="624"/>
      <c r="M1774" s="624"/>
      <c r="N1774" s="624"/>
      <c r="O1774" s="624"/>
      <c r="P1774" s="624"/>
      <c r="Q1774" s="624"/>
      <c r="R1774" s="625"/>
      <c r="S1774" s="111"/>
      <c r="T1774" s="111"/>
      <c r="U1774" s="111"/>
      <c r="V1774" s="111"/>
      <c r="W1774" s="111"/>
      <c r="X1774" s="111"/>
      <c r="Y1774" s="111"/>
      <c r="Z1774" s="111"/>
      <c r="AA1774" s="111"/>
      <c r="AB1774" s="111"/>
      <c r="AC1774" s="111"/>
      <c r="AD1774" s="111"/>
      <c r="AE1774" s="8"/>
      <c r="AG1774" s="269">
        <f t="shared" si="744"/>
        <v>0</v>
      </c>
      <c r="AH1774" s="298">
        <f t="shared" si="745"/>
        <v>0</v>
      </c>
      <c r="AI1774" s="299">
        <f t="shared" si="746"/>
        <v>0</v>
      </c>
      <c r="AJ1774" s="300">
        <f t="shared" si="747"/>
        <v>0</v>
      </c>
      <c r="AK1774" s="301">
        <f t="shared" si="748"/>
        <v>0</v>
      </c>
      <c r="AL1774" s="298">
        <f t="shared" si="749"/>
        <v>0</v>
      </c>
      <c r="AM1774" s="299">
        <f t="shared" si="750"/>
        <v>0</v>
      </c>
      <c r="AN1774" s="300">
        <f t="shared" si="751"/>
        <v>0</v>
      </c>
      <c r="AO1774" s="301">
        <f t="shared" si="752"/>
        <v>0</v>
      </c>
      <c r="AP1774" s="298">
        <f t="shared" si="753"/>
        <v>0</v>
      </c>
      <c r="AQ1774" s="299">
        <f t="shared" si="754"/>
        <v>0</v>
      </c>
      <c r="AR1774" s="300">
        <f t="shared" si="755"/>
        <v>0</v>
      </c>
      <c r="AS1774" s="301">
        <f t="shared" si="756"/>
        <v>0</v>
      </c>
      <c r="AT1774" s="298">
        <f t="shared" si="757"/>
        <v>0</v>
      </c>
      <c r="AU1774" s="299">
        <f t="shared" si="758"/>
        <v>0</v>
      </c>
      <c r="AV1774" s="300">
        <f t="shared" si="759"/>
        <v>0</v>
      </c>
      <c r="AW1774" s="301">
        <f t="shared" si="760"/>
        <v>0</v>
      </c>
      <c r="AX1774" s="371">
        <f t="shared" si="761"/>
        <v>0</v>
      </c>
      <c r="AY1774" s="303">
        <f t="shared" si="762"/>
        <v>0</v>
      </c>
      <c r="AZ1774" s="304" t="str">
        <f>IF(AY1774=0,"",
IF(SUM($AY$1697:AY1774)=1,BA1774,
IF($AY$1817&gt;SUM($AY$1697:AY1774),_xlfn.CONCAT(", ",BA1774),
IF($AY$1817=SUM($AY$1697:AY1774),_xlfn.CONCAT(" y ",BA1774)))))</f>
        <v/>
      </c>
      <c r="BA1774" s="231" t="s">
        <v>6289</v>
      </c>
      <c r="BB1774" s="290">
        <f t="shared" si="763"/>
        <v>0</v>
      </c>
      <c r="BC1774" s="291" t="str">
        <f>IF(BB1774=0,"",
IF(SUM($BB$1697:BB1774)=1,BD1774,
IF($BB$1817&gt;SUM($BB$1697:BB1774),_xlfn.CONCAT(", ",BD1774),
IF($BB$1817=SUM($BB$1697:BB1774),_xlfn.CONCAT(" y ",BD1774)))))</f>
        <v/>
      </c>
      <c r="BD1774" s="222" t="s">
        <v>6289</v>
      </c>
      <c r="BE1774" s="378">
        <f t="shared" si="764"/>
        <v>0</v>
      </c>
      <c r="BF1774" s="379">
        <f t="shared" si="765"/>
        <v>0</v>
      </c>
      <c r="BG1774" s="380">
        <f t="shared" si="766"/>
        <v>0</v>
      </c>
      <c r="BH1774" s="483">
        <f t="shared" si="767"/>
        <v>0</v>
      </c>
      <c r="BI1774" s="484">
        <f t="shared" si="768"/>
        <v>0</v>
      </c>
      <c r="BJ1774" s="485">
        <f t="shared" si="769"/>
        <v>0</v>
      </c>
      <c r="BK1774" s="486">
        <f t="shared" si="770"/>
        <v>0</v>
      </c>
      <c r="BL1774" s="483">
        <f t="shared" si="771"/>
        <v>0</v>
      </c>
      <c r="BM1774" s="484">
        <f t="shared" si="772"/>
        <v>0</v>
      </c>
      <c r="BN1774" s="485">
        <f t="shared" si="773"/>
        <v>0</v>
      </c>
      <c r="BO1774" s="486">
        <f t="shared" si="774"/>
        <v>0</v>
      </c>
      <c r="BP1774" s="483">
        <f t="shared" si="775"/>
        <v>0</v>
      </c>
      <c r="BQ1774" s="484">
        <f t="shared" si="776"/>
        <v>0</v>
      </c>
      <c r="BR1774" s="485">
        <f t="shared" si="777"/>
        <v>0</v>
      </c>
      <c r="BS1774" s="486">
        <f t="shared" si="778"/>
        <v>0</v>
      </c>
    </row>
    <row r="1775" spans="1:71" ht="15" hidden="1" customHeight="1">
      <c r="A1775" s="6"/>
      <c r="B1775" s="5"/>
      <c r="C1775" s="85" t="s">
        <v>183</v>
      </c>
      <c r="D1775" s="623" t="str">
        <f>IF(CNGE_2024_M1_Secc1_Sub1!$D120="","",CNGE_2024_M1_Secc1_Sub1!$D120)</f>
        <v/>
      </c>
      <c r="E1775" s="624"/>
      <c r="F1775" s="624"/>
      <c r="G1775" s="624"/>
      <c r="H1775" s="624"/>
      <c r="I1775" s="624"/>
      <c r="J1775" s="624"/>
      <c r="K1775" s="624"/>
      <c r="L1775" s="624"/>
      <c r="M1775" s="624"/>
      <c r="N1775" s="624"/>
      <c r="O1775" s="624"/>
      <c r="P1775" s="624"/>
      <c r="Q1775" s="624"/>
      <c r="R1775" s="625"/>
      <c r="S1775" s="111"/>
      <c r="T1775" s="111"/>
      <c r="U1775" s="111"/>
      <c r="V1775" s="111"/>
      <c r="W1775" s="111"/>
      <c r="X1775" s="111"/>
      <c r="Y1775" s="111"/>
      <c r="Z1775" s="111"/>
      <c r="AA1775" s="111"/>
      <c r="AB1775" s="111"/>
      <c r="AC1775" s="111"/>
      <c r="AD1775" s="111"/>
      <c r="AE1775" s="8"/>
      <c r="AG1775" s="269">
        <f t="shared" si="744"/>
        <v>0</v>
      </c>
      <c r="AH1775" s="298">
        <f t="shared" si="745"/>
        <v>0</v>
      </c>
      <c r="AI1775" s="299">
        <f t="shared" si="746"/>
        <v>0</v>
      </c>
      <c r="AJ1775" s="300">
        <f t="shared" si="747"/>
        <v>0</v>
      </c>
      <c r="AK1775" s="301">
        <f t="shared" si="748"/>
        <v>0</v>
      </c>
      <c r="AL1775" s="298">
        <f t="shared" si="749"/>
        <v>0</v>
      </c>
      <c r="AM1775" s="299">
        <f t="shared" si="750"/>
        <v>0</v>
      </c>
      <c r="AN1775" s="300">
        <f t="shared" si="751"/>
        <v>0</v>
      </c>
      <c r="AO1775" s="301">
        <f t="shared" si="752"/>
        <v>0</v>
      </c>
      <c r="AP1775" s="298">
        <f t="shared" si="753"/>
        <v>0</v>
      </c>
      <c r="AQ1775" s="299">
        <f t="shared" si="754"/>
        <v>0</v>
      </c>
      <c r="AR1775" s="300">
        <f t="shared" si="755"/>
        <v>0</v>
      </c>
      <c r="AS1775" s="301">
        <f t="shared" si="756"/>
        <v>0</v>
      </c>
      <c r="AT1775" s="298">
        <f t="shared" si="757"/>
        <v>0</v>
      </c>
      <c r="AU1775" s="299">
        <f t="shared" si="758"/>
        <v>0</v>
      </c>
      <c r="AV1775" s="300">
        <f t="shared" si="759"/>
        <v>0</v>
      </c>
      <c r="AW1775" s="301">
        <f t="shared" si="760"/>
        <v>0</v>
      </c>
      <c r="AX1775" s="371">
        <f t="shared" si="761"/>
        <v>0</v>
      </c>
      <c r="AY1775" s="303">
        <f t="shared" si="762"/>
        <v>0</v>
      </c>
      <c r="AZ1775" s="304" t="str">
        <f>IF(AY1775=0,"",
IF(SUM($AY$1697:AY1775)=1,BA1775,
IF($AY$1817&gt;SUM($AY$1697:AY1775),_xlfn.CONCAT(", ",BA1775),
IF($AY$1817=SUM($AY$1697:AY1775),_xlfn.CONCAT(" y ",BA1775)))))</f>
        <v/>
      </c>
      <c r="BA1775" s="231" t="s">
        <v>6290</v>
      </c>
      <c r="BB1775" s="290">
        <f t="shared" si="763"/>
        <v>0</v>
      </c>
      <c r="BC1775" s="291" t="str">
        <f>IF(BB1775=0,"",
IF(SUM($BB$1697:BB1775)=1,BD1775,
IF($BB$1817&gt;SUM($BB$1697:BB1775),_xlfn.CONCAT(", ",BD1775),
IF($BB$1817=SUM($BB$1697:BB1775),_xlfn.CONCAT(" y ",BD1775)))))</f>
        <v/>
      </c>
      <c r="BD1775" s="222" t="s">
        <v>6290</v>
      </c>
      <c r="BE1775" s="378">
        <f t="shared" si="764"/>
        <v>0</v>
      </c>
      <c r="BF1775" s="379">
        <f t="shared" si="765"/>
        <v>0</v>
      </c>
      <c r="BG1775" s="380">
        <f t="shared" si="766"/>
        <v>0</v>
      </c>
      <c r="BH1775" s="483">
        <f t="shared" si="767"/>
        <v>0</v>
      </c>
      <c r="BI1775" s="484">
        <f t="shared" si="768"/>
        <v>0</v>
      </c>
      <c r="BJ1775" s="485">
        <f t="shared" si="769"/>
        <v>0</v>
      </c>
      <c r="BK1775" s="486">
        <f t="shared" si="770"/>
        <v>0</v>
      </c>
      <c r="BL1775" s="483">
        <f t="shared" si="771"/>
        <v>0</v>
      </c>
      <c r="BM1775" s="484">
        <f t="shared" si="772"/>
        <v>0</v>
      </c>
      <c r="BN1775" s="485">
        <f t="shared" si="773"/>
        <v>0</v>
      </c>
      <c r="BO1775" s="486">
        <f t="shared" si="774"/>
        <v>0</v>
      </c>
      <c r="BP1775" s="483">
        <f t="shared" si="775"/>
        <v>0</v>
      </c>
      <c r="BQ1775" s="484">
        <f t="shared" si="776"/>
        <v>0</v>
      </c>
      <c r="BR1775" s="485">
        <f t="shared" si="777"/>
        <v>0</v>
      </c>
      <c r="BS1775" s="486">
        <f t="shared" si="778"/>
        <v>0</v>
      </c>
    </row>
    <row r="1776" spans="1:71" ht="15" hidden="1" customHeight="1">
      <c r="A1776" s="6"/>
      <c r="B1776" s="5"/>
      <c r="C1776" s="85" t="s">
        <v>184</v>
      </c>
      <c r="D1776" s="623" t="str">
        <f>IF(CNGE_2024_M1_Secc1_Sub1!$D121="","",CNGE_2024_M1_Secc1_Sub1!$D121)</f>
        <v/>
      </c>
      <c r="E1776" s="624"/>
      <c r="F1776" s="624"/>
      <c r="G1776" s="624"/>
      <c r="H1776" s="624"/>
      <c r="I1776" s="624"/>
      <c r="J1776" s="624"/>
      <c r="K1776" s="624"/>
      <c r="L1776" s="624"/>
      <c r="M1776" s="624"/>
      <c r="N1776" s="624"/>
      <c r="O1776" s="624"/>
      <c r="P1776" s="624"/>
      <c r="Q1776" s="624"/>
      <c r="R1776" s="625"/>
      <c r="S1776" s="111"/>
      <c r="T1776" s="111"/>
      <c r="U1776" s="111"/>
      <c r="V1776" s="111"/>
      <c r="W1776" s="111"/>
      <c r="X1776" s="111"/>
      <c r="Y1776" s="111"/>
      <c r="Z1776" s="111"/>
      <c r="AA1776" s="111"/>
      <c r="AB1776" s="111"/>
      <c r="AC1776" s="111"/>
      <c r="AD1776" s="111"/>
      <c r="AE1776" s="8"/>
      <c r="AG1776" s="269">
        <f t="shared" si="744"/>
        <v>0</v>
      </c>
      <c r="AH1776" s="298">
        <f t="shared" si="745"/>
        <v>0</v>
      </c>
      <c r="AI1776" s="299">
        <f t="shared" si="746"/>
        <v>0</v>
      </c>
      <c r="AJ1776" s="300">
        <f t="shared" si="747"/>
        <v>0</v>
      </c>
      <c r="AK1776" s="301">
        <f t="shared" si="748"/>
        <v>0</v>
      </c>
      <c r="AL1776" s="298">
        <f t="shared" si="749"/>
        <v>0</v>
      </c>
      <c r="AM1776" s="299">
        <f t="shared" si="750"/>
        <v>0</v>
      </c>
      <c r="AN1776" s="300">
        <f t="shared" si="751"/>
        <v>0</v>
      </c>
      <c r="AO1776" s="301">
        <f t="shared" si="752"/>
        <v>0</v>
      </c>
      <c r="AP1776" s="298">
        <f t="shared" si="753"/>
        <v>0</v>
      </c>
      <c r="AQ1776" s="299">
        <f t="shared" si="754"/>
        <v>0</v>
      </c>
      <c r="AR1776" s="300">
        <f t="shared" si="755"/>
        <v>0</v>
      </c>
      <c r="AS1776" s="301">
        <f t="shared" si="756"/>
        <v>0</v>
      </c>
      <c r="AT1776" s="298">
        <f t="shared" si="757"/>
        <v>0</v>
      </c>
      <c r="AU1776" s="299">
        <f t="shared" si="758"/>
        <v>0</v>
      </c>
      <c r="AV1776" s="300">
        <f t="shared" si="759"/>
        <v>0</v>
      </c>
      <c r="AW1776" s="301">
        <f t="shared" si="760"/>
        <v>0</v>
      </c>
      <c r="AX1776" s="371">
        <f t="shared" si="761"/>
        <v>0</v>
      </c>
      <c r="AY1776" s="303">
        <f t="shared" si="762"/>
        <v>0</v>
      </c>
      <c r="AZ1776" s="304" t="str">
        <f>IF(AY1776=0,"",
IF(SUM($AY$1697:AY1776)=1,BA1776,
IF($AY$1817&gt;SUM($AY$1697:AY1776),_xlfn.CONCAT(", ",BA1776),
IF($AY$1817=SUM($AY$1697:AY1776),_xlfn.CONCAT(" y ",BA1776)))))</f>
        <v/>
      </c>
      <c r="BA1776" s="231" t="s">
        <v>6291</v>
      </c>
      <c r="BB1776" s="290">
        <f t="shared" si="763"/>
        <v>0</v>
      </c>
      <c r="BC1776" s="291" t="str">
        <f>IF(BB1776=0,"",
IF(SUM($BB$1697:BB1776)=1,BD1776,
IF($BB$1817&gt;SUM($BB$1697:BB1776),_xlfn.CONCAT(", ",BD1776),
IF($BB$1817=SUM($BB$1697:BB1776),_xlfn.CONCAT(" y ",BD1776)))))</f>
        <v/>
      </c>
      <c r="BD1776" s="222" t="s">
        <v>6291</v>
      </c>
      <c r="BE1776" s="378">
        <f t="shared" si="764"/>
        <v>0</v>
      </c>
      <c r="BF1776" s="379">
        <f t="shared" si="765"/>
        <v>0</v>
      </c>
      <c r="BG1776" s="380">
        <f t="shared" si="766"/>
        <v>0</v>
      </c>
      <c r="BH1776" s="483">
        <f t="shared" si="767"/>
        <v>0</v>
      </c>
      <c r="BI1776" s="484">
        <f t="shared" si="768"/>
        <v>0</v>
      </c>
      <c r="BJ1776" s="485">
        <f t="shared" si="769"/>
        <v>0</v>
      </c>
      <c r="BK1776" s="486">
        <f t="shared" si="770"/>
        <v>0</v>
      </c>
      <c r="BL1776" s="483">
        <f t="shared" si="771"/>
        <v>0</v>
      </c>
      <c r="BM1776" s="484">
        <f t="shared" si="772"/>
        <v>0</v>
      </c>
      <c r="BN1776" s="485">
        <f t="shared" si="773"/>
        <v>0</v>
      </c>
      <c r="BO1776" s="486">
        <f t="shared" si="774"/>
        <v>0</v>
      </c>
      <c r="BP1776" s="483">
        <f t="shared" si="775"/>
        <v>0</v>
      </c>
      <c r="BQ1776" s="484">
        <f t="shared" si="776"/>
        <v>0</v>
      </c>
      <c r="BR1776" s="485">
        <f t="shared" si="777"/>
        <v>0</v>
      </c>
      <c r="BS1776" s="486">
        <f t="shared" si="778"/>
        <v>0</v>
      </c>
    </row>
    <row r="1777" spans="1:71" ht="15" hidden="1" customHeight="1">
      <c r="A1777" s="6"/>
      <c r="B1777" s="5"/>
      <c r="C1777" s="85" t="s">
        <v>185</v>
      </c>
      <c r="D1777" s="623" t="str">
        <f>IF(CNGE_2024_M1_Secc1_Sub1!$D122="","",CNGE_2024_M1_Secc1_Sub1!$D122)</f>
        <v/>
      </c>
      <c r="E1777" s="624"/>
      <c r="F1777" s="624"/>
      <c r="G1777" s="624"/>
      <c r="H1777" s="624"/>
      <c r="I1777" s="624"/>
      <c r="J1777" s="624"/>
      <c r="K1777" s="624"/>
      <c r="L1777" s="624"/>
      <c r="M1777" s="624"/>
      <c r="N1777" s="624"/>
      <c r="O1777" s="624"/>
      <c r="P1777" s="624"/>
      <c r="Q1777" s="624"/>
      <c r="R1777" s="625"/>
      <c r="S1777" s="111"/>
      <c r="T1777" s="111"/>
      <c r="U1777" s="111"/>
      <c r="V1777" s="111"/>
      <c r="W1777" s="111"/>
      <c r="X1777" s="111"/>
      <c r="Y1777" s="111"/>
      <c r="Z1777" s="111"/>
      <c r="AA1777" s="111"/>
      <c r="AB1777" s="111"/>
      <c r="AC1777" s="111"/>
      <c r="AD1777" s="111"/>
      <c r="AE1777" s="8"/>
      <c r="AG1777" s="269">
        <f t="shared" si="744"/>
        <v>0</v>
      </c>
      <c r="AH1777" s="298">
        <f t="shared" si="745"/>
        <v>0</v>
      </c>
      <c r="AI1777" s="299">
        <f t="shared" si="746"/>
        <v>0</v>
      </c>
      <c r="AJ1777" s="300">
        <f t="shared" si="747"/>
        <v>0</v>
      </c>
      <c r="AK1777" s="301">
        <f t="shared" si="748"/>
        <v>0</v>
      </c>
      <c r="AL1777" s="298">
        <f t="shared" si="749"/>
        <v>0</v>
      </c>
      <c r="AM1777" s="299">
        <f t="shared" si="750"/>
        <v>0</v>
      </c>
      <c r="AN1777" s="300">
        <f t="shared" si="751"/>
        <v>0</v>
      </c>
      <c r="AO1777" s="301">
        <f t="shared" si="752"/>
        <v>0</v>
      </c>
      <c r="AP1777" s="298">
        <f t="shared" si="753"/>
        <v>0</v>
      </c>
      <c r="AQ1777" s="299">
        <f t="shared" si="754"/>
        <v>0</v>
      </c>
      <c r="AR1777" s="300">
        <f t="shared" si="755"/>
        <v>0</v>
      </c>
      <c r="AS1777" s="301">
        <f t="shared" si="756"/>
        <v>0</v>
      </c>
      <c r="AT1777" s="298">
        <f t="shared" si="757"/>
        <v>0</v>
      </c>
      <c r="AU1777" s="299">
        <f t="shared" si="758"/>
        <v>0</v>
      </c>
      <c r="AV1777" s="300">
        <f t="shared" si="759"/>
        <v>0</v>
      </c>
      <c r="AW1777" s="301">
        <f t="shared" si="760"/>
        <v>0</v>
      </c>
      <c r="AX1777" s="371">
        <f t="shared" si="761"/>
        <v>0</v>
      </c>
      <c r="AY1777" s="303">
        <f t="shared" si="762"/>
        <v>0</v>
      </c>
      <c r="AZ1777" s="304" t="str">
        <f>IF(AY1777=0,"",
IF(SUM($AY$1697:AY1777)=1,BA1777,
IF($AY$1817&gt;SUM($AY$1697:AY1777),_xlfn.CONCAT(", ",BA1777),
IF($AY$1817=SUM($AY$1697:AY1777),_xlfn.CONCAT(" y ",BA1777)))))</f>
        <v/>
      </c>
      <c r="BA1777" s="231" t="s">
        <v>6292</v>
      </c>
      <c r="BB1777" s="290">
        <f t="shared" si="763"/>
        <v>0</v>
      </c>
      <c r="BC1777" s="291" t="str">
        <f>IF(BB1777=0,"",
IF(SUM($BB$1697:BB1777)=1,BD1777,
IF($BB$1817&gt;SUM($BB$1697:BB1777),_xlfn.CONCAT(", ",BD1777),
IF($BB$1817=SUM($BB$1697:BB1777),_xlfn.CONCAT(" y ",BD1777)))))</f>
        <v/>
      </c>
      <c r="BD1777" s="222" t="s">
        <v>6292</v>
      </c>
      <c r="BE1777" s="378">
        <f t="shared" si="764"/>
        <v>0</v>
      </c>
      <c r="BF1777" s="379">
        <f t="shared" si="765"/>
        <v>0</v>
      </c>
      <c r="BG1777" s="380">
        <f t="shared" si="766"/>
        <v>0</v>
      </c>
      <c r="BH1777" s="483">
        <f t="shared" si="767"/>
        <v>0</v>
      </c>
      <c r="BI1777" s="484">
        <f t="shared" si="768"/>
        <v>0</v>
      </c>
      <c r="BJ1777" s="485">
        <f t="shared" si="769"/>
        <v>0</v>
      </c>
      <c r="BK1777" s="486">
        <f t="shared" si="770"/>
        <v>0</v>
      </c>
      <c r="BL1777" s="483">
        <f t="shared" si="771"/>
        <v>0</v>
      </c>
      <c r="BM1777" s="484">
        <f t="shared" si="772"/>
        <v>0</v>
      </c>
      <c r="BN1777" s="485">
        <f t="shared" si="773"/>
        <v>0</v>
      </c>
      <c r="BO1777" s="486">
        <f t="shared" si="774"/>
        <v>0</v>
      </c>
      <c r="BP1777" s="483">
        <f t="shared" si="775"/>
        <v>0</v>
      </c>
      <c r="BQ1777" s="484">
        <f t="shared" si="776"/>
        <v>0</v>
      </c>
      <c r="BR1777" s="485">
        <f t="shared" si="777"/>
        <v>0</v>
      </c>
      <c r="BS1777" s="486">
        <f t="shared" si="778"/>
        <v>0</v>
      </c>
    </row>
    <row r="1778" spans="1:71" ht="15" hidden="1" customHeight="1">
      <c r="A1778" s="6"/>
      <c r="B1778" s="5"/>
      <c r="C1778" s="85" t="s">
        <v>186</v>
      </c>
      <c r="D1778" s="623" t="str">
        <f>IF(CNGE_2024_M1_Secc1_Sub1!$D123="","",CNGE_2024_M1_Secc1_Sub1!$D123)</f>
        <v/>
      </c>
      <c r="E1778" s="624"/>
      <c r="F1778" s="624"/>
      <c r="G1778" s="624"/>
      <c r="H1778" s="624"/>
      <c r="I1778" s="624"/>
      <c r="J1778" s="624"/>
      <c r="K1778" s="624"/>
      <c r="L1778" s="624"/>
      <c r="M1778" s="624"/>
      <c r="N1778" s="624"/>
      <c r="O1778" s="624"/>
      <c r="P1778" s="624"/>
      <c r="Q1778" s="624"/>
      <c r="R1778" s="625"/>
      <c r="S1778" s="111"/>
      <c r="T1778" s="111"/>
      <c r="U1778" s="111"/>
      <c r="V1778" s="111"/>
      <c r="W1778" s="111"/>
      <c r="X1778" s="111"/>
      <c r="Y1778" s="111"/>
      <c r="Z1778" s="111"/>
      <c r="AA1778" s="111"/>
      <c r="AB1778" s="111"/>
      <c r="AC1778" s="111"/>
      <c r="AD1778" s="111"/>
      <c r="AE1778" s="8"/>
      <c r="AG1778" s="269">
        <f t="shared" si="744"/>
        <v>0</v>
      </c>
      <c r="AH1778" s="298">
        <f t="shared" si="745"/>
        <v>0</v>
      </c>
      <c r="AI1778" s="299">
        <f t="shared" si="746"/>
        <v>0</v>
      </c>
      <c r="AJ1778" s="300">
        <f t="shared" si="747"/>
        <v>0</v>
      </c>
      <c r="AK1778" s="301">
        <f t="shared" si="748"/>
        <v>0</v>
      </c>
      <c r="AL1778" s="298">
        <f t="shared" si="749"/>
        <v>0</v>
      </c>
      <c r="AM1778" s="299">
        <f t="shared" si="750"/>
        <v>0</v>
      </c>
      <c r="AN1778" s="300">
        <f t="shared" si="751"/>
        <v>0</v>
      </c>
      <c r="AO1778" s="301">
        <f t="shared" si="752"/>
        <v>0</v>
      </c>
      <c r="AP1778" s="298">
        <f t="shared" si="753"/>
        <v>0</v>
      </c>
      <c r="AQ1778" s="299">
        <f t="shared" si="754"/>
        <v>0</v>
      </c>
      <c r="AR1778" s="300">
        <f t="shared" si="755"/>
        <v>0</v>
      </c>
      <c r="AS1778" s="301">
        <f t="shared" si="756"/>
        <v>0</v>
      </c>
      <c r="AT1778" s="298">
        <f t="shared" si="757"/>
        <v>0</v>
      </c>
      <c r="AU1778" s="299">
        <f t="shared" si="758"/>
        <v>0</v>
      </c>
      <c r="AV1778" s="300">
        <f t="shared" si="759"/>
        <v>0</v>
      </c>
      <c r="AW1778" s="301">
        <f t="shared" si="760"/>
        <v>0</v>
      </c>
      <c r="AX1778" s="371">
        <f t="shared" si="761"/>
        <v>0</v>
      </c>
      <c r="AY1778" s="303">
        <f t="shared" si="762"/>
        <v>0</v>
      </c>
      <c r="AZ1778" s="304" t="str">
        <f>IF(AY1778=0,"",
IF(SUM($AY$1697:AY1778)=1,BA1778,
IF($AY$1817&gt;SUM($AY$1697:AY1778),_xlfn.CONCAT(", ",BA1778),
IF($AY$1817=SUM($AY$1697:AY1778),_xlfn.CONCAT(" y ",BA1778)))))</f>
        <v/>
      </c>
      <c r="BA1778" s="231" t="s">
        <v>6293</v>
      </c>
      <c r="BB1778" s="290">
        <f t="shared" si="763"/>
        <v>0</v>
      </c>
      <c r="BC1778" s="291" t="str">
        <f>IF(BB1778=0,"",
IF(SUM($BB$1697:BB1778)=1,BD1778,
IF($BB$1817&gt;SUM($BB$1697:BB1778),_xlfn.CONCAT(", ",BD1778),
IF($BB$1817=SUM($BB$1697:BB1778),_xlfn.CONCAT(" y ",BD1778)))))</f>
        <v/>
      </c>
      <c r="BD1778" s="222" t="s">
        <v>6293</v>
      </c>
      <c r="BE1778" s="378">
        <f t="shared" si="764"/>
        <v>0</v>
      </c>
      <c r="BF1778" s="379">
        <f t="shared" si="765"/>
        <v>0</v>
      </c>
      <c r="BG1778" s="380">
        <f t="shared" si="766"/>
        <v>0</v>
      </c>
      <c r="BH1778" s="483">
        <f t="shared" si="767"/>
        <v>0</v>
      </c>
      <c r="BI1778" s="484">
        <f t="shared" si="768"/>
        <v>0</v>
      </c>
      <c r="BJ1778" s="485">
        <f t="shared" si="769"/>
        <v>0</v>
      </c>
      <c r="BK1778" s="486">
        <f t="shared" si="770"/>
        <v>0</v>
      </c>
      <c r="BL1778" s="483">
        <f t="shared" si="771"/>
        <v>0</v>
      </c>
      <c r="BM1778" s="484">
        <f t="shared" si="772"/>
        <v>0</v>
      </c>
      <c r="BN1778" s="485">
        <f t="shared" si="773"/>
        <v>0</v>
      </c>
      <c r="BO1778" s="486">
        <f t="shared" si="774"/>
        <v>0</v>
      </c>
      <c r="BP1778" s="483">
        <f t="shared" si="775"/>
        <v>0</v>
      </c>
      <c r="BQ1778" s="484">
        <f t="shared" si="776"/>
        <v>0</v>
      </c>
      <c r="BR1778" s="485">
        <f t="shared" si="777"/>
        <v>0</v>
      </c>
      <c r="BS1778" s="486">
        <f t="shared" si="778"/>
        <v>0</v>
      </c>
    </row>
    <row r="1779" spans="1:71" ht="15" hidden="1" customHeight="1">
      <c r="A1779" s="6"/>
      <c r="B1779" s="5"/>
      <c r="C1779" s="85" t="s">
        <v>187</v>
      </c>
      <c r="D1779" s="623" t="str">
        <f>IF(CNGE_2024_M1_Secc1_Sub1!$D124="","",CNGE_2024_M1_Secc1_Sub1!$D124)</f>
        <v/>
      </c>
      <c r="E1779" s="624"/>
      <c r="F1779" s="624"/>
      <c r="G1779" s="624"/>
      <c r="H1779" s="624"/>
      <c r="I1779" s="624"/>
      <c r="J1779" s="624"/>
      <c r="K1779" s="624"/>
      <c r="L1779" s="624"/>
      <c r="M1779" s="624"/>
      <c r="N1779" s="624"/>
      <c r="O1779" s="624"/>
      <c r="P1779" s="624"/>
      <c r="Q1779" s="624"/>
      <c r="R1779" s="625"/>
      <c r="S1779" s="111"/>
      <c r="T1779" s="111"/>
      <c r="U1779" s="111"/>
      <c r="V1779" s="111"/>
      <c r="W1779" s="111"/>
      <c r="X1779" s="111"/>
      <c r="Y1779" s="111"/>
      <c r="Z1779" s="111"/>
      <c r="AA1779" s="111"/>
      <c r="AB1779" s="111"/>
      <c r="AC1779" s="111"/>
      <c r="AD1779" s="111"/>
      <c r="AE1779" s="8"/>
      <c r="AG1779" s="269">
        <f t="shared" si="744"/>
        <v>0</v>
      </c>
      <c r="AH1779" s="298">
        <f t="shared" si="745"/>
        <v>0</v>
      </c>
      <c r="AI1779" s="299">
        <f t="shared" si="746"/>
        <v>0</v>
      </c>
      <c r="AJ1779" s="300">
        <f t="shared" si="747"/>
        <v>0</v>
      </c>
      <c r="AK1779" s="301">
        <f t="shared" si="748"/>
        <v>0</v>
      </c>
      <c r="AL1779" s="298">
        <f t="shared" si="749"/>
        <v>0</v>
      </c>
      <c r="AM1779" s="299">
        <f t="shared" si="750"/>
        <v>0</v>
      </c>
      <c r="AN1779" s="300">
        <f t="shared" si="751"/>
        <v>0</v>
      </c>
      <c r="AO1779" s="301">
        <f t="shared" si="752"/>
        <v>0</v>
      </c>
      <c r="AP1779" s="298">
        <f t="shared" si="753"/>
        <v>0</v>
      </c>
      <c r="AQ1779" s="299">
        <f t="shared" si="754"/>
        <v>0</v>
      </c>
      <c r="AR1779" s="300">
        <f t="shared" si="755"/>
        <v>0</v>
      </c>
      <c r="AS1779" s="301">
        <f t="shared" si="756"/>
        <v>0</v>
      </c>
      <c r="AT1779" s="298">
        <f t="shared" si="757"/>
        <v>0</v>
      </c>
      <c r="AU1779" s="299">
        <f t="shared" si="758"/>
        <v>0</v>
      </c>
      <c r="AV1779" s="300">
        <f t="shared" si="759"/>
        <v>0</v>
      </c>
      <c r="AW1779" s="301">
        <f t="shared" si="760"/>
        <v>0</v>
      </c>
      <c r="AX1779" s="371">
        <f t="shared" si="761"/>
        <v>0</v>
      </c>
      <c r="AY1779" s="303">
        <f t="shared" si="762"/>
        <v>0</v>
      </c>
      <c r="AZ1779" s="304" t="str">
        <f>IF(AY1779=0,"",
IF(SUM($AY$1697:AY1779)=1,BA1779,
IF($AY$1817&gt;SUM($AY$1697:AY1779),_xlfn.CONCAT(", ",BA1779),
IF($AY$1817=SUM($AY$1697:AY1779),_xlfn.CONCAT(" y ",BA1779)))))</f>
        <v/>
      </c>
      <c r="BA1779" s="231" t="s">
        <v>6294</v>
      </c>
      <c r="BB1779" s="290">
        <f t="shared" si="763"/>
        <v>0</v>
      </c>
      <c r="BC1779" s="291" t="str">
        <f>IF(BB1779=0,"",
IF(SUM($BB$1697:BB1779)=1,BD1779,
IF($BB$1817&gt;SUM($BB$1697:BB1779),_xlfn.CONCAT(", ",BD1779),
IF($BB$1817=SUM($BB$1697:BB1779),_xlfn.CONCAT(" y ",BD1779)))))</f>
        <v/>
      </c>
      <c r="BD1779" s="222" t="s">
        <v>6294</v>
      </c>
      <c r="BE1779" s="378">
        <f t="shared" si="764"/>
        <v>0</v>
      </c>
      <c r="BF1779" s="379">
        <f t="shared" si="765"/>
        <v>0</v>
      </c>
      <c r="BG1779" s="380">
        <f t="shared" si="766"/>
        <v>0</v>
      </c>
      <c r="BH1779" s="483">
        <f t="shared" si="767"/>
        <v>0</v>
      </c>
      <c r="BI1779" s="484">
        <f t="shared" si="768"/>
        <v>0</v>
      </c>
      <c r="BJ1779" s="485">
        <f t="shared" si="769"/>
        <v>0</v>
      </c>
      <c r="BK1779" s="486">
        <f t="shared" si="770"/>
        <v>0</v>
      </c>
      <c r="BL1779" s="483">
        <f t="shared" si="771"/>
        <v>0</v>
      </c>
      <c r="BM1779" s="484">
        <f t="shared" si="772"/>
        <v>0</v>
      </c>
      <c r="BN1779" s="485">
        <f t="shared" si="773"/>
        <v>0</v>
      </c>
      <c r="BO1779" s="486">
        <f t="shared" si="774"/>
        <v>0</v>
      </c>
      <c r="BP1779" s="483">
        <f t="shared" si="775"/>
        <v>0</v>
      </c>
      <c r="BQ1779" s="484">
        <f t="shared" si="776"/>
        <v>0</v>
      </c>
      <c r="BR1779" s="485">
        <f t="shared" si="777"/>
        <v>0</v>
      </c>
      <c r="BS1779" s="486">
        <f t="shared" si="778"/>
        <v>0</v>
      </c>
    </row>
    <row r="1780" spans="1:71" ht="15" hidden="1" customHeight="1">
      <c r="A1780" s="6"/>
      <c r="B1780" s="5"/>
      <c r="C1780" s="85" t="s">
        <v>188</v>
      </c>
      <c r="D1780" s="623" t="str">
        <f>IF(CNGE_2024_M1_Secc1_Sub1!$D125="","",CNGE_2024_M1_Secc1_Sub1!$D125)</f>
        <v/>
      </c>
      <c r="E1780" s="624"/>
      <c r="F1780" s="624"/>
      <c r="G1780" s="624"/>
      <c r="H1780" s="624"/>
      <c r="I1780" s="624"/>
      <c r="J1780" s="624"/>
      <c r="K1780" s="624"/>
      <c r="L1780" s="624"/>
      <c r="M1780" s="624"/>
      <c r="N1780" s="624"/>
      <c r="O1780" s="624"/>
      <c r="P1780" s="624"/>
      <c r="Q1780" s="624"/>
      <c r="R1780" s="625"/>
      <c r="S1780" s="111"/>
      <c r="T1780" s="111"/>
      <c r="U1780" s="111"/>
      <c r="V1780" s="111"/>
      <c r="W1780" s="111"/>
      <c r="X1780" s="111"/>
      <c r="Y1780" s="111"/>
      <c r="Z1780" s="111"/>
      <c r="AA1780" s="111"/>
      <c r="AB1780" s="111"/>
      <c r="AC1780" s="111"/>
      <c r="AD1780" s="111"/>
      <c r="AE1780" s="8"/>
      <c r="AG1780" s="269">
        <f t="shared" si="744"/>
        <v>0</v>
      </c>
      <c r="AH1780" s="298">
        <f t="shared" si="745"/>
        <v>0</v>
      </c>
      <c r="AI1780" s="299">
        <f t="shared" si="746"/>
        <v>0</v>
      </c>
      <c r="AJ1780" s="300">
        <f t="shared" si="747"/>
        <v>0</v>
      </c>
      <c r="AK1780" s="301">
        <f t="shared" si="748"/>
        <v>0</v>
      </c>
      <c r="AL1780" s="298">
        <f t="shared" si="749"/>
        <v>0</v>
      </c>
      <c r="AM1780" s="299">
        <f t="shared" si="750"/>
        <v>0</v>
      </c>
      <c r="AN1780" s="300">
        <f t="shared" si="751"/>
        <v>0</v>
      </c>
      <c r="AO1780" s="301">
        <f t="shared" si="752"/>
        <v>0</v>
      </c>
      <c r="AP1780" s="298">
        <f t="shared" si="753"/>
        <v>0</v>
      </c>
      <c r="AQ1780" s="299">
        <f t="shared" si="754"/>
        <v>0</v>
      </c>
      <c r="AR1780" s="300">
        <f t="shared" si="755"/>
        <v>0</v>
      </c>
      <c r="AS1780" s="301">
        <f t="shared" si="756"/>
        <v>0</v>
      </c>
      <c r="AT1780" s="298">
        <f t="shared" si="757"/>
        <v>0</v>
      </c>
      <c r="AU1780" s="299">
        <f t="shared" si="758"/>
        <v>0</v>
      </c>
      <c r="AV1780" s="300">
        <f t="shared" si="759"/>
        <v>0</v>
      </c>
      <c r="AW1780" s="301">
        <f t="shared" si="760"/>
        <v>0</v>
      </c>
      <c r="AX1780" s="371">
        <f t="shared" si="761"/>
        <v>0</v>
      </c>
      <c r="AY1780" s="303">
        <f t="shared" si="762"/>
        <v>0</v>
      </c>
      <c r="AZ1780" s="304" t="str">
        <f>IF(AY1780=0,"",
IF(SUM($AY$1697:AY1780)=1,BA1780,
IF($AY$1817&gt;SUM($AY$1697:AY1780),_xlfn.CONCAT(", ",BA1780),
IF($AY$1817=SUM($AY$1697:AY1780),_xlfn.CONCAT(" y ",BA1780)))))</f>
        <v/>
      </c>
      <c r="BA1780" s="231" t="s">
        <v>6295</v>
      </c>
      <c r="BB1780" s="290">
        <f t="shared" si="763"/>
        <v>0</v>
      </c>
      <c r="BC1780" s="291" t="str">
        <f>IF(BB1780=0,"",
IF(SUM($BB$1697:BB1780)=1,BD1780,
IF($BB$1817&gt;SUM($BB$1697:BB1780),_xlfn.CONCAT(", ",BD1780),
IF($BB$1817=SUM($BB$1697:BB1780),_xlfn.CONCAT(" y ",BD1780)))))</f>
        <v/>
      </c>
      <c r="BD1780" s="222" t="s">
        <v>6295</v>
      </c>
      <c r="BE1780" s="378">
        <f t="shared" si="764"/>
        <v>0</v>
      </c>
      <c r="BF1780" s="379">
        <f t="shared" si="765"/>
        <v>0</v>
      </c>
      <c r="BG1780" s="380">
        <f t="shared" si="766"/>
        <v>0</v>
      </c>
      <c r="BH1780" s="483">
        <f t="shared" si="767"/>
        <v>0</v>
      </c>
      <c r="BI1780" s="484">
        <f t="shared" si="768"/>
        <v>0</v>
      </c>
      <c r="BJ1780" s="485">
        <f t="shared" si="769"/>
        <v>0</v>
      </c>
      <c r="BK1780" s="486">
        <f t="shared" si="770"/>
        <v>0</v>
      </c>
      <c r="BL1780" s="483">
        <f t="shared" si="771"/>
        <v>0</v>
      </c>
      <c r="BM1780" s="484">
        <f t="shared" si="772"/>
        <v>0</v>
      </c>
      <c r="BN1780" s="485">
        <f t="shared" si="773"/>
        <v>0</v>
      </c>
      <c r="BO1780" s="486">
        <f t="shared" si="774"/>
        <v>0</v>
      </c>
      <c r="BP1780" s="483">
        <f t="shared" si="775"/>
        <v>0</v>
      </c>
      <c r="BQ1780" s="484">
        <f t="shared" si="776"/>
        <v>0</v>
      </c>
      <c r="BR1780" s="485">
        <f t="shared" si="777"/>
        <v>0</v>
      </c>
      <c r="BS1780" s="486">
        <f t="shared" si="778"/>
        <v>0</v>
      </c>
    </row>
    <row r="1781" spans="1:71" ht="15" hidden="1" customHeight="1">
      <c r="A1781" s="6"/>
      <c r="B1781" s="5"/>
      <c r="C1781" s="85" t="s">
        <v>189</v>
      </c>
      <c r="D1781" s="623" t="str">
        <f>IF(CNGE_2024_M1_Secc1_Sub1!$D126="","",CNGE_2024_M1_Secc1_Sub1!$D126)</f>
        <v/>
      </c>
      <c r="E1781" s="624"/>
      <c r="F1781" s="624"/>
      <c r="G1781" s="624"/>
      <c r="H1781" s="624"/>
      <c r="I1781" s="624"/>
      <c r="J1781" s="624"/>
      <c r="K1781" s="624"/>
      <c r="L1781" s="624"/>
      <c r="M1781" s="624"/>
      <c r="N1781" s="624"/>
      <c r="O1781" s="624"/>
      <c r="P1781" s="624"/>
      <c r="Q1781" s="624"/>
      <c r="R1781" s="625"/>
      <c r="S1781" s="111"/>
      <c r="T1781" s="111"/>
      <c r="U1781" s="111"/>
      <c r="V1781" s="111"/>
      <c r="W1781" s="111"/>
      <c r="X1781" s="111"/>
      <c r="Y1781" s="111"/>
      <c r="Z1781" s="111"/>
      <c r="AA1781" s="111"/>
      <c r="AB1781" s="111"/>
      <c r="AC1781" s="111"/>
      <c r="AD1781" s="111"/>
      <c r="AE1781" s="8"/>
      <c r="AG1781" s="269">
        <f t="shared" si="744"/>
        <v>0</v>
      </c>
      <c r="AH1781" s="298">
        <f t="shared" si="745"/>
        <v>0</v>
      </c>
      <c r="AI1781" s="299">
        <f t="shared" si="746"/>
        <v>0</v>
      </c>
      <c r="AJ1781" s="300">
        <f t="shared" si="747"/>
        <v>0</v>
      </c>
      <c r="AK1781" s="301">
        <f t="shared" si="748"/>
        <v>0</v>
      </c>
      <c r="AL1781" s="298">
        <f t="shared" si="749"/>
        <v>0</v>
      </c>
      <c r="AM1781" s="299">
        <f t="shared" si="750"/>
        <v>0</v>
      </c>
      <c r="AN1781" s="300">
        <f t="shared" si="751"/>
        <v>0</v>
      </c>
      <c r="AO1781" s="301">
        <f t="shared" si="752"/>
        <v>0</v>
      </c>
      <c r="AP1781" s="298">
        <f t="shared" si="753"/>
        <v>0</v>
      </c>
      <c r="AQ1781" s="299">
        <f t="shared" si="754"/>
        <v>0</v>
      </c>
      <c r="AR1781" s="300">
        <f t="shared" si="755"/>
        <v>0</v>
      </c>
      <c r="AS1781" s="301">
        <f t="shared" si="756"/>
        <v>0</v>
      </c>
      <c r="AT1781" s="298">
        <f t="shared" si="757"/>
        <v>0</v>
      </c>
      <c r="AU1781" s="299">
        <f t="shared" si="758"/>
        <v>0</v>
      </c>
      <c r="AV1781" s="300">
        <f t="shared" si="759"/>
        <v>0</v>
      </c>
      <c r="AW1781" s="301">
        <f t="shared" si="760"/>
        <v>0</v>
      </c>
      <c r="AX1781" s="371">
        <f t="shared" si="761"/>
        <v>0</v>
      </c>
      <c r="AY1781" s="303">
        <f t="shared" si="762"/>
        <v>0</v>
      </c>
      <c r="AZ1781" s="304" t="str">
        <f>IF(AY1781=0,"",
IF(SUM($AY$1697:AY1781)=1,BA1781,
IF($AY$1817&gt;SUM($AY$1697:AY1781),_xlfn.CONCAT(", ",BA1781),
IF($AY$1817=SUM($AY$1697:AY1781),_xlfn.CONCAT(" y ",BA1781)))))</f>
        <v/>
      </c>
      <c r="BA1781" s="231" t="s">
        <v>6296</v>
      </c>
      <c r="BB1781" s="290">
        <f t="shared" si="763"/>
        <v>0</v>
      </c>
      <c r="BC1781" s="291" t="str">
        <f>IF(BB1781=0,"",
IF(SUM($BB$1697:BB1781)=1,BD1781,
IF($BB$1817&gt;SUM($BB$1697:BB1781),_xlfn.CONCAT(", ",BD1781),
IF($BB$1817=SUM($BB$1697:BB1781),_xlfn.CONCAT(" y ",BD1781)))))</f>
        <v/>
      </c>
      <c r="BD1781" s="222" t="s">
        <v>6296</v>
      </c>
      <c r="BE1781" s="378">
        <f t="shared" si="764"/>
        <v>0</v>
      </c>
      <c r="BF1781" s="379">
        <f t="shared" si="765"/>
        <v>0</v>
      </c>
      <c r="BG1781" s="380">
        <f t="shared" si="766"/>
        <v>0</v>
      </c>
      <c r="BH1781" s="483">
        <f t="shared" si="767"/>
        <v>0</v>
      </c>
      <c r="BI1781" s="484">
        <f t="shared" si="768"/>
        <v>0</v>
      </c>
      <c r="BJ1781" s="485">
        <f t="shared" si="769"/>
        <v>0</v>
      </c>
      <c r="BK1781" s="486">
        <f t="shared" si="770"/>
        <v>0</v>
      </c>
      <c r="BL1781" s="483">
        <f t="shared" si="771"/>
        <v>0</v>
      </c>
      <c r="BM1781" s="484">
        <f t="shared" si="772"/>
        <v>0</v>
      </c>
      <c r="BN1781" s="485">
        <f t="shared" si="773"/>
        <v>0</v>
      </c>
      <c r="BO1781" s="486">
        <f t="shared" si="774"/>
        <v>0</v>
      </c>
      <c r="BP1781" s="483">
        <f t="shared" si="775"/>
        <v>0</v>
      </c>
      <c r="BQ1781" s="484">
        <f t="shared" si="776"/>
        <v>0</v>
      </c>
      <c r="BR1781" s="485">
        <f t="shared" si="777"/>
        <v>0</v>
      </c>
      <c r="BS1781" s="486">
        <f t="shared" si="778"/>
        <v>0</v>
      </c>
    </row>
    <row r="1782" spans="1:71" ht="15" hidden="1" customHeight="1">
      <c r="A1782" s="6"/>
      <c r="B1782" s="5"/>
      <c r="C1782" s="85" t="s">
        <v>190</v>
      </c>
      <c r="D1782" s="623" t="str">
        <f>IF(CNGE_2024_M1_Secc1_Sub1!$D127="","",CNGE_2024_M1_Secc1_Sub1!$D127)</f>
        <v/>
      </c>
      <c r="E1782" s="624"/>
      <c r="F1782" s="624"/>
      <c r="G1782" s="624"/>
      <c r="H1782" s="624"/>
      <c r="I1782" s="624"/>
      <c r="J1782" s="624"/>
      <c r="K1782" s="624"/>
      <c r="L1782" s="624"/>
      <c r="M1782" s="624"/>
      <c r="N1782" s="624"/>
      <c r="O1782" s="624"/>
      <c r="P1782" s="624"/>
      <c r="Q1782" s="624"/>
      <c r="R1782" s="625"/>
      <c r="S1782" s="111"/>
      <c r="T1782" s="111"/>
      <c r="U1782" s="111"/>
      <c r="V1782" s="111"/>
      <c r="W1782" s="111"/>
      <c r="X1782" s="111"/>
      <c r="Y1782" s="111"/>
      <c r="Z1782" s="111"/>
      <c r="AA1782" s="111"/>
      <c r="AB1782" s="111"/>
      <c r="AC1782" s="111"/>
      <c r="AD1782" s="111"/>
      <c r="AE1782" s="8"/>
      <c r="AG1782" s="269">
        <f t="shared" si="744"/>
        <v>0</v>
      </c>
      <c r="AH1782" s="298">
        <f t="shared" si="745"/>
        <v>0</v>
      </c>
      <c r="AI1782" s="299">
        <f t="shared" si="746"/>
        <v>0</v>
      </c>
      <c r="AJ1782" s="300">
        <f t="shared" si="747"/>
        <v>0</v>
      </c>
      <c r="AK1782" s="301">
        <f t="shared" si="748"/>
        <v>0</v>
      </c>
      <c r="AL1782" s="298">
        <f t="shared" si="749"/>
        <v>0</v>
      </c>
      <c r="AM1782" s="299">
        <f t="shared" si="750"/>
        <v>0</v>
      </c>
      <c r="AN1782" s="300">
        <f t="shared" si="751"/>
        <v>0</v>
      </c>
      <c r="AO1782" s="301">
        <f t="shared" si="752"/>
        <v>0</v>
      </c>
      <c r="AP1782" s="298">
        <f t="shared" si="753"/>
        <v>0</v>
      </c>
      <c r="AQ1782" s="299">
        <f t="shared" si="754"/>
        <v>0</v>
      </c>
      <c r="AR1782" s="300">
        <f t="shared" si="755"/>
        <v>0</v>
      </c>
      <c r="AS1782" s="301">
        <f t="shared" si="756"/>
        <v>0</v>
      </c>
      <c r="AT1782" s="298">
        <f t="shared" si="757"/>
        <v>0</v>
      </c>
      <c r="AU1782" s="299">
        <f t="shared" si="758"/>
        <v>0</v>
      </c>
      <c r="AV1782" s="300">
        <f t="shared" si="759"/>
        <v>0</v>
      </c>
      <c r="AW1782" s="301">
        <f t="shared" si="760"/>
        <v>0</v>
      </c>
      <c r="AX1782" s="371">
        <f t="shared" si="761"/>
        <v>0</v>
      </c>
      <c r="AY1782" s="303">
        <f t="shared" si="762"/>
        <v>0</v>
      </c>
      <c r="AZ1782" s="304" t="str">
        <f>IF(AY1782=0,"",
IF(SUM($AY$1697:AY1782)=1,BA1782,
IF($AY$1817&gt;SUM($AY$1697:AY1782),_xlfn.CONCAT(", ",BA1782),
IF($AY$1817=SUM($AY$1697:AY1782),_xlfn.CONCAT(" y ",BA1782)))))</f>
        <v/>
      </c>
      <c r="BA1782" s="231" t="s">
        <v>6297</v>
      </c>
      <c r="BB1782" s="290">
        <f t="shared" si="763"/>
        <v>0</v>
      </c>
      <c r="BC1782" s="291" t="str">
        <f>IF(BB1782=0,"",
IF(SUM($BB$1697:BB1782)=1,BD1782,
IF($BB$1817&gt;SUM($BB$1697:BB1782),_xlfn.CONCAT(", ",BD1782),
IF($BB$1817=SUM($BB$1697:BB1782),_xlfn.CONCAT(" y ",BD1782)))))</f>
        <v/>
      </c>
      <c r="BD1782" s="222" t="s">
        <v>6297</v>
      </c>
      <c r="BE1782" s="378">
        <f t="shared" si="764"/>
        <v>0</v>
      </c>
      <c r="BF1782" s="379">
        <f t="shared" si="765"/>
        <v>0</v>
      </c>
      <c r="BG1782" s="380">
        <f t="shared" si="766"/>
        <v>0</v>
      </c>
      <c r="BH1782" s="483">
        <f t="shared" si="767"/>
        <v>0</v>
      </c>
      <c r="BI1782" s="484">
        <f t="shared" si="768"/>
        <v>0</v>
      </c>
      <c r="BJ1782" s="485">
        <f t="shared" si="769"/>
        <v>0</v>
      </c>
      <c r="BK1782" s="486">
        <f t="shared" si="770"/>
        <v>0</v>
      </c>
      <c r="BL1782" s="483">
        <f t="shared" si="771"/>
        <v>0</v>
      </c>
      <c r="BM1782" s="484">
        <f t="shared" si="772"/>
        <v>0</v>
      </c>
      <c r="BN1782" s="485">
        <f t="shared" si="773"/>
        <v>0</v>
      </c>
      <c r="BO1782" s="486">
        <f t="shared" si="774"/>
        <v>0</v>
      </c>
      <c r="BP1782" s="483">
        <f t="shared" si="775"/>
        <v>0</v>
      </c>
      <c r="BQ1782" s="484">
        <f t="shared" si="776"/>
        <v>0</v>
      </c>
      <c r="BR1782" s="485">
        <f t="shared" si="777"/>
        <v>0</v>
      </c>
      <c r="BS1782" s="486">
        <f t="shared" si="778"/>
        <v>0</v>
      </c>
    </row>
    <row r="1783" spans="1:71" ht="15" hidden="1" customHeight="1">
      <c r="A1783" s="6"/>
      <c r="B1783" s="5"/>
      <c r="C1783" s="85" t="s">
        <v>191</v>
      </c>
      <c r="D1783" s="623" t="str">
        <f>IF(CNGE_2024_M1_Secc1_Sub1!$D128="","",CNGE_2024_M1_Secc1_Sub1!$D128)</f>
        <v/>
      </c>
      <c r="E1783" s="624"/>
      <c r="F1783" s="624"/>
      <c r="G1783" s="624"/>
      <c r="H1783" s="624"/>
      <c r="I1783" s="624"/>
      <c r="J1783" s="624"/>
      <c r="K1783" s="624"/>
      <c r="L1783" s="624"/>
      <c r="M1783" s="624"/>
      <c r="N1783" s="624"/>
      <c r="O1783" s="624"/>
      <c r="P1783" s="624"/>
      <c r="Q1783" s="624"/>
      <c r="R1783" s="625"/>
      <c r="S1783" s="111"/>
      <c r="T1783" s="111"/>
      <c r="U1783" s="111"/>
      <c r="V1783" s="111"/>
      <c r="W1783" s="111"/>
      <c r="X1783" s="111"/>
      <c r="Y1783" s="111"/>
      <c r="Z1783" s="111"/>
      <c r="AA1783" s="111"/>
      <c r="AB1783" s="111"/>
      <c r="AC1783" s="111"/>
      <c r="AD1783" s="111"/>
      <c r="AE1783" s="8"/>
      <c r="AG1783" s="269">
        <f t="shared" si="744"/>
        <v>0</v>
      </c>
      <c r="AH1783" s="298">
        <f t="shared" si="745"/>
        <v>0</v>
      </c>
      <c r="AI1783" s="299">
        <f t="shared" si="746"/>
        <v>0</v>
      </c>
      <c r="AJ1783" s="300">
        <f t="shared" si="747"/>
        <v>0</v>
      </c>
      <c r="AK1783" s="301">
        <f t="shared" si="748"/>
        <v>0</v>
      </c>
      <c r="AL1783" s="298">
        <f t="shared" si="749"/>
        <v>0</v>
      </c>
      <c r="AM1783" s="299">
        <f t="shared" si="750"/>
        <v>0</v>
      </c>
      <c r="AN1783" s="300">
        <f t="shared" si="751"/>
        <v>0</v>
      </c>
      <c r="AO1783" s="301">
        <f t="shared" si="752"/>
        <v>0</v>
      </c>
      <c r="AP1783" s="298">
        <f t="shared" si="753"/>
        <v>0</v>
      </c>
      <c r="AQ1783" s="299">
        <f t="shared" si="754"/>
        <v>0</v>
      </c>
      <c r="AR1783" s="300">
        <f t="shared" si="755"/>
        <v>0</v>
      </c>
      <c r="AS1783" s="301">
        <f t="shared" si="756"/>
        <v>0</v>
      </c>
      <c r="AT1783" s="298">
        <f t="shared" si="757"/>
        <v>0</v>
      </c>
      <c r="AU1783" s="299">
        <f t="shared" si="758"/>
        <v>0</v>
      </c>
      <c r="AV1783" s="300">
        <f t="shared" si="759"/>
        <v>0</v>
      </c>
      <c r="AW1783" s="301">
        <f t="shared" si="760"/>
        <v>0</v>
      </c>
      <c r="AX1783" s="371">
        <f t="shared" si="761"/>
        <v>0</v>
      </c>
      <c r="AY1783" s="303">
        <f t="shared" si="762"/>
        <v>0</v>
      </c>
      <c r="AZ1783" s="304" t="str">
        <f>IF(AY1783=0,"",
IF(SUM($AY$1697:AY1783)=1,BA1783,
IF($AY$1817&gt;SUM($AY$1697:AY1783),_xlfn.CONCAT(", ",BA1783),
IF($AY$1817=SUM($AY$1697:AY1783),_xlfn.CONCAT(" y ",BA1783)))))</f>
        <v/>
      </c>
      <c r="BA1783" s="231" t="s">
        <v>6298</v>
      </c>
      <c r="BB1783" s="290">
        <f t="shared" si="763"/>
        <v>0</v>
      </c>
      <c r="BC1783" s="291" t="str">
        <f>IF(BB1783=0,"",
IF(SUM($BB$1697:BB1783)=1,BD1783,
IF($BB$1817&gt;SUM($BB$1697:BB1783),_xlfn.CONCAT(", ",BD1783),
IF($BB$1817=SUM($BB$1697:BB1783),_xlfn.CONCAT(" y ",BD1783)))))</f>
        <v/>
      </c>
      <c r="BD1783" s="222" t="s">
        <v>6298</v>
      </c>
      <c r="BE1783" s="378">
        <f t="shared" si="764"/>
        <v>0</v>
      </c>
      <c r="BF1783" s="379">
        <f t="shared" si="765"/>
        <v>0</v>
      </c>
      <c r="BG1783" s="380">
        <f t="shared" si="766"/>
        <v>0</v>
      </c>
      <c r="BH1783" s="483">
        <f t="shared" si="767"/>
        <v>0</v>
      </c>
      <c r="BI1783" s="484">
        <f t="shared" si="768"/>
        <v>0</v>
      </c>
      <c r="BJ1783" s="485">
        <f t="shared" si="769"/>
        <v>0</v>
      </c>
      <c r="BK1783" s="486">
        <f t="shared" si="770"/>
        <v>0</v>
      </c>
      <c r="BL1783" s="483">
        <f t="shared" si="771"/>
        <v>0</v>
      </c>
      <c r="BM1783" s="484">
        <f t="shared" si="772"/>
        <v>0</v>
      </c>
      <c r="BN1783" s="485">
        <f t="shared" si="773"/>
        <v>0</v>
      </c>
      <c r="BO1783" s="486">
        <f t="shared" si="774"/>
        <v>0</v>
      </c>
      <c r="BP1783" s="483">
        <f t="shared" si="775"/>
        <v>0</v>
      </c>
      <c r="BQ1783" s="484">
        <f t="shared" si="776"/>
        <v>0</v>
      </c>
      <c r="BR1783" s="485">
        <f t="shared" si="777"/>
        <v>0</v>
      </c>
      <c r="BS1783" s="486">
        <f t="shared" si="778"/>
        <v>0</v>
      </c>
    </row>
    <row r="1784" spans="1:71" ht="15" hidden="1" customHeight="1">
      <c r="A1784" s="6"/>
      <c r="B1784" s="5"/>
      <c r="C1784" s="85" t="s">
        <v>192</v>
      </c>
      <c r="D1784" s="623" t="str">
        <f>IF(CNGE_2024_M1_Secc1_Sub1!$D129="","",CNGE_2024_M1_Secc1_Sub1!$D129)</f>
        <v/>
      </c>
      <c r="E1784" s="624"/>
      <c r="F1784" s="624"/>
      <c r="G1784" s="624"/>
      <c r="H1784" s="624"/>
      <c r="I1784" s="624"/>
      <c r="J1784" s="624"/>
      <c r="K1784" s="624"/>
      <c r="L1784" s="624"/>
      <c r="M1784" s="624"/>
      <c r="N1784" s="624"/>
      <c r="O1784" s="624"/>
      <c r="P1784" s="624"/>
      <c r="Q1784" s="624"/>
      <c r="R1784" s="625"/>
      <c r="S1784" s="111"/>
      <c r="T1784" s="111"/>
      <c r="U1784" s="111"/>
      <c r="V1784" s="111"/>
      <c r="W1784" s="111"/>
      <c r="X1784" s="111"/>
      <c r="Y1784" s="111"/>
      <c r="Z1784" s="111"/>
      <c r="AA1784" s="111"/>
      <c r="AB1784" s="111"/>
      <c r="AC1784" s="111"/>
      <c r="AD1784" s="111"/>
      <c r="AE1784" s="8"/>
      <c r="AG1784" s="269">
        <f t="shared" si="744"/>
        <v>0</v>
      </c>
      <c r="AH1784" s="298">
        <f t="shared" si="745"/>
        <v>0</v>
      </c>
      <c r="AI1784" s="299">
        <f t="shared" si="746"/>
        <v>0</v>
      </c>
      <c r="AJ1784" s="300">
        <f t="shared" si="747"/>
        <v>0</v>
      </c>
      <c r="AK1784" s="301">
        <f t="shared" si="748"/>
        <v>0</v>
      </c>
      <c r="AL1784" s="298">
        <f t="shared" si="749"/>
        <v>0</v>
      </c>
      <c r="AM1784" s="299">
        <f t="shared" si="750"/>
        <v>0</v>
      </c>
      <c r="AN1784" s="300">
        <f t="shared" si="751"/>
        <v>0</v>
      </c>
      <c r="AO1784" s="301">
        <f t="shared" si="752"/>
        <v>0</v>
      </c>
      <c r="AP1784" s="298">
        <f t="shared" si="753"/>
        <v>0</v>
      </c>
      <c r="AQ1784" s="299">
        <f t="shared" si="754"/>
        <v>0</v>
      </c>
      <c r="AR1784" s="300">
        <f t="shared" si="755"/>
        <v>0</v>
      </c>
      <c r="AS1784" s="301">
        <f t="shared" si="756"/>
        <v>0</v>
      </c>
      <c r="AT1784" s="298">
        <f t="shared" si="757"/>
        <v>0</v>
      </c>
      <c r="AU1784" s="299">
        <f t="shared" si="758"/>
        <v>0</v>
      </c>
      <c r="AV1784" s="300">
        <f t="shared" si="759"/>
        <v>0</v>
      </c>
      <c r="AW1784" s="301">
        <f t="shared" si="760"/>
        <v>0</v>
      </c>
      <c r="AX1784" s="371">
        <f t="shared" si="761"/>
        <v>0</v>
      </c>
      <c r="AY1784" s="303">
        <f t="shared" si="762"/>
        <v>0</v>
      </c>
      <c r="AZ1784" s="304" t="str">
        <f>IF(AY1784=0,"",
IF(SUM($AY$1697:AY1784)=1,BA1784,
IF($AY$1817&gt;SUM($AY$1697:AY1784),_xlfn.CONCAT(", ",BA1784),
IF($AY$1817=SUM($AY$1697:AY1784),_xlfn.CONCAT(" y ",BA1784)))))</f>
        <v/>
      </c>
      <c r="BA1784" s="231" t="s">
        <v>6299</v>
      </c>
      <c r="BB1784" s="290">
        <f t="shared" si="763"/>
        <v>0</v>
      </c>
      <c r="BC1784" s="291" t="str">
        <f>IF(BB1784=0,"",
IF(SUM($BB$1697:BB1784)=1,BD1784,
IF($BB$1817&gt;SUM($BB$1697:BB1784),_xlfn.CONCAT(", ",BD1784),
IF($BB$1817=SUM($BB$1697:BB1784),_xlfn.CONCAT(" y ",BD1784)))))</f>
        <v/>
      </c>
      <c r="BD1784" s="222" t="s">
        <v>6299</v>
      </c>
      <c r="BE1784" s="378">
        <f t="shared" si="764"/>
        <v>0</v>
      </c>
      <c r="BF1784" s="379">
        <f t="shared" si="765"/>
        <v>0</v>
      </c>
      <c r="BG1784" s="380">
        <f t="shared" si="766"/>
        <v>0</v>
      </c>
      <c r="BH1784" s="483">
        <f t="shared" si="767"/>
        <v>0</v>
      </c>
      <c r="BI1784" s="484">
        <f t="shared" si="768"/>
        <v>0</v>
      </c>
      <c r="BJ1784" s="485">
        <f t="shared" si="769"/>
        <v>0</v>
      </c>
      <c r="BK1784" s="486">
        <f t="shared" si="770"/>
        <v>0</v>
      </c>
      <c r="BL1784" s="483">
        <f t="shared" si="771"/>
        <v>0</v>
      </c>
      <c r="BM1784" s="484">
        <f t="shared" si="772"/>
        <v>0</v>
      </c>
      <c r="BN1784" s="485">
        <f t="shared" si="773"/>
        <v>0</v>
      </c>
      <c r="BO1784" s="486">
        <f t="shared" si="774"/>
        <v>0</v>
      </c>
      <c r="BP1784" s="483">
        <f t="shared" si="775"/>
        <v>0</v>
      </c>
      <c r="BQ1784" s="484">
        <f t="shared" si="776"/>
        <v>0</v>
      </c>
      <c r="BR1784" s="485">
        <f t="shared" si="777"/>
        <v>0</v>
      </c>
      <c r="BS1784" s="486">
        <f t="shared" si="778"/>
        <v>0</v>
      </c>
    </row>
    <row r="1785" spans="1:71" ht="15" hidden="1" customHeight="1">
      <c r="A1785" s="6"/>
      <c r="B1785" s="5"/>
      <c r="C1785" s="85" t="s">
        <v>193</v>
      </c>
      <c r="D1785" s="623" t="str">
        <f>IF(CNGE_2024_M1_Secc1_Sub1!$D130="","",CNGE_2024_M1_Secc1_Sub1!$D130)</f>
        <v/>
      </c>
      <c r="E1785" s="624"/>
      <c r="F1785" s="624"/>
      <c r="G1785" s="624"/>
      <c r="H1785" s="624"/>
      <c r="I1785" s="624"/>
      <c r="J1785" s="624"/>
      <c r="K1785" s="624"/>
      <c r="L1785" s="624"/>
      <c r="M1785" s="624"/>
      <c r="N1785" s="624"/>
      <c r="O1785" s="624"/>
      <c r="P1785" s="624"/>
      <c r="Q1785" s="624"/>
      <c r="R1785" s="625"/>
      <c r="S1785" s="111"/>
      <c r="T1785" s="111"/>
      <c r="U1785" s="111"/>
      <c r="V1785" s="111"/>
      <c r="W1785" s="111"/>
      <c r="X1785" s="111"/>
      <c r="Y1785" s="111"/>
      <c r="Z1785" s="111"/>
      <c r="AA1785" s="111"/>
      <c r="AB1785" s="111"/>
      <c r="AC1785" s="111"/>
      <c r="AD1785" s="111"/>
      <c r="AE1785" s="8"/>
      <c r="AG1785" s="269">
        <f t="shared" si="744"/>
        <v>0</v>
      </c>
      <c r="AH1785" s="298">
        <f t="shared" si="745"/>
        <v>0</v>
      </c>
      <c r="AI1785" s="299">
        <f t="shared" si="746"/>
        <v>0</v>
      </c>
      <c r="AJ1785" s="300">
        <f t="shared" si="747"/>
        <v>0</v>
      </c>
      <c r="AK1785" s="301">
        <f t="shared" si="748"/>
        <v>0</v>
      </c>
      <c r="AL1785" s="298">
        <f t="shared" si="749"/>
        <v>0</v>
      </c>
      <c r="AM1785" s="299">
        <f t="shared" si="750"/>
        <v>0</v>
      </c>
      <c r="AN1785" s="300">
        <f t="shared" si="751"/>
        <v>0</v>
      </c>
      <c r="AO1785" s="301">
        <f t="shared" si="752"/>
        <v>0</v>
      </c>
      <c r="AP1785" s="298">
        <f t="shared" si="753"/>
        <v>0</v>
      </c>
      <c r="AQ1785" s="299">
        <f t="shared" si="754"/>
        <v>0</v>
      </c>
      <c r="AR1785" s="300">
        <f t="shared" si="755"/>
        <v>0</v>
      </c>
      <c r="AS1785" s="301">
        <f t="shared" si="756"/>
        <v>0</v>
      </c>
      <c r="AT1785" s="298">
        <f t="shared" si="757"/>
        <v>0</v>
      </c>
      <c r="AU1785" s="299">
        <f t="shared" si="758"/>
        <v>0</v>
      </c>
      <c r="AV1785" s="300">
        <f t="shared" si="759"/>
        <v>0</v>
      </c>
      <c r="AW1785" s="301">
        <f t="shared" si="760"/>
        <v>0</v>
      </c>
      <c r="AX1785" s="371">
        <f t="shared" si="761"/>
        <v>0</v>
      </c>
      <c r="AY1785" s="303">
        <f t="shared" si="762"/>
        <v>0</v>
      </c>
      <c r="AZ1785" s="304" t="str">
        <f>IF(AY1785=0,"",
IF(SUM($AY$1697:AY1785)=1,BA1785,
IF($AY$1817&gt;SUM($AY$1697:AY1785),_xlfn.CONCAT(", ",BA1785),
IF($AY$1817=SUM($AY$1697:AY1785),_xlfn.CONCAT(" y ",BA1785)))))</f>
        <v/>
      </c>
      <c r="BA1785" s="231" t="s">
        <v>6300</v>
      </c>
      <c r="BB1785" s="290">
        <f t="shared" si="763"/>
        <v>0</v>
      </c>
      <c r="BC1785" s="291" t="str">
        <f>IF(BB1785=0,"",
IF(SUM($BB$1697:BB1785)=1,BD1785,
IF($BB$1817&gt;SUM($BB$1697:BB1785),_xlfn.CONCAT(", ",BD1785),
IF($BB$1817=SUM($BB$1697:BB1785),_xlfn.CONCAT(" y ",BD1785)))))</f>
        <v/>
      </c>
      <c r="BD1785" s="222" t="s">
        <v>6300</v>
      </c>
      <c r="BE1785" s="378">
        <f t="shared" si="764"/>
        <v>0</v>
      </c>
      <c r="BF1785" s="379">
        <f t="shared" si="765"/>
        <v>0</v>
      </c>
      <c r="BG1785" s="380">
        <f t="shared" si="766"/>
        <v>0</v>
      </c>
      <c r="BH1785" s="483">
        <f t="shared" si="767"/>
        <v>0</v>
      </c>
      <c r="BI1785" s="484">
        <f t="shared" si="768"/>
        <v>0</v>
      </c>
      <c r="BJ1785" s="485">
        <f t="shared" si="769"/>
        <v>0</v>
      </c>
      <c r="BK1785" s="486">
        <f t="shared" si="770"/>
        <v>0</v>
      </c>
      <c r="BL1785" s="483">
        <f t="shared" si="771"/>
        <v>0</v>
      </c>
      <c r="BM1785" s="484">
        <f t="shared" si="772"/>
        <v>0</v>
      </c>
      <c r="BN1785" s="485">
        <f t="shared" si="773"/>
        <v>0</v>
      </c>
      <c r="BO1785" s="486">
        <f t="shared" si="774"/>
        <v>0</v>
      </c>
      <c r="BP1785" s="483">
        <f t="shared" si="775"/>
        <v>0</v>
      </c>
      <c r="BQ1785" s="484">
        <f t="shared" si="776"/>
        <v>0</v>
      </c>
      <c r="BR1785" s="485">
        <f t="shared" si="777"/>
        <v>0</v>
      </c>
      <c r="BS1785" s="486">
        <f t="shared" si="778"/>
        <v>0</v>
      </c>
    </row>
    <row r="1786" spans="1:71" ht="15" hidden="1" customHeight="1">
      <c r="A1786" s="6"/>
      <c r="B1786" s="5"/>
      <c r="C1786" s="85" t="s">
        <v>194</v>
      </c>
      <c r="D1786" s="623" t="str">
        <f>IF(CNGE_2024_M1_Secc1_Sub1!$D131="","",CNGE_2024_M1_Secc1_Sub1!$D131)</f>
        <v/>
      </c>
      <c r="E1786" s="624"/>
      <c r="F1786" s="624"/>
      <c r="G1786" s="624"/>
      <c r="H1786" s="624"/>
      <c r="I1786" s="624"/>
      <c r="J1786" s="624"/>
      <c r="K1786" s="624"/>
      <c r="L1786" s="624"/>
      <c r="M1786" s="624"/>
      <c r="N1786" s="624"/>
      <c r="O1786" s="624"/>
      <c r="P1786" s="624"/>
      <c r="Q1786" s="624"/>
      <c r="R1786" s="625"/>
      <c r="S1786" s="111"/>
      <c r="T1786" s="111"/>
      <c r="U1786" s="111"/>
      <c r="V1786" s="111"/>
      <c r="W1786" s="111"/>
      <c r="X1786" s="111"/>
      <c r="Y1786" s="111"/>
      <c r="Z1786" s="111"/>
      <c r="AA1786" s="111"/>
      <c r="AB1786" s="111"/>
      <c r="AC1786" s="111"/>
      <c r="AD1786" s="111"/>
      <c r="AE1786" s="8"/>
      <c r="AG1786" s="269">
        <f t="shared" si="744"/>
        <v>0</v>
      </c>
      <c r="AH1786" s="298">
        <f t="shared" si="745"/>
        <v>0</v>
      </c>
      <c r="AI1786" s="299">
        <f t="shared" si="746"/>
        <v>0</v>
      </c>
      <c r="AJ1786" s="300">
        <f t="shared" si="747"/>
        <v>0</v>
      </c>
      <c r="AK1786" s="301">
        <f t="shared" si="748"/>
        <v>0</v>
      </c>
      <c r="AL1786" s="298">
        <f t="shared" si="749"/>
        <v>0</v>
      </c>
      <c r="AM1786" s="299">
        <f t="shared" si="750"/>
        <v>0</v>
      </c>
      <c r="AN1786" s="300">
        <f t="shared" si="751"/>
        <v>0</v>
      </c>
      <c r="AO1786" s="301">
        <f t="shared" si="752"/>
        <v>0</v>
      </c>
      <c r="AP1786" s="298">
        <f t="shared" si="753"/>
        <v>0</v>
      </c>
      <c r="AQ1786" s="299">
        <f t="shared" si="754"/>
        <v>0</v>
      </c>
      <c r="AR1786" s="300">
        <f t="shared" si="755"/>
        <v>0</v>
      </c>
      <c r="AS1786" s="301">
        <f t="shared" si="756"/>
        <v>0</v>
      </c>
      <c r="AT1786" s="298">
        <f t="shared" si="757"/>
        <v>0</v>
      </c>
      <c r="AU1786" s="299">
        <f t="shared" si="758"/>
        <v>0</v>
      </c>
      <c r="AV1786" s="300">
        <f t="shared" si="759"/>
        <v>0</v>
      </c>
      <c r="AW1786" s="301">
        <f t="shared" si="760"/>
        <v>0</v>
      </c>
      <c r="AX1786" s="371">
        <f t="shared" si="761"/>
        <v>0</v>
      </c>
      <c r="AY1786" s="303">
        <f t="shared" si="762"/>
        <v>0</v>
      </c>
      <c r="AZ1786" s="304" t="str">
        <f>IF(AY1786=0,"",
IF(SUM($AY$1697:AY1786)=1,BA1786,
IF($AY$1817&gt;SUM($AY$1697:AY1786),_xlfn.CONCAT(", ",BA1786),
IF($AY$1817=SUM($AY$1697:AY1786),_xlfn.CONCAT(" y ",BA1786)))))</f>
        <v/>
      </c>
      <c r="BA1786" s="231" t="s">
        <v>6301</v>
      </c>
      <c r="BB1786" s="290">
        <f t="shared" si="763"/>
        <v>0</v>
      </c>
      <c r="BC1786" s="291" t="str">
        <f>IF(BB1786=0,"",
IF(SUM($BB$1697:BB1786)=1,BD1786,
IF($BB$1817&gt;SUM($BB$1697:BB1786),_xlfn.CONCAT(", ",BD1786),
IF($BB$1817=SUM($BB$1697:BB1786),_xlfn.CONCAT(" y ",BD1786)))))</f>
        <v/>
      </c>
      <c r="BD1786" s="222" t="s">
        <v>6301</v>
      </c>
      <c r="BE1786" s="378">
        <f t="shared" si="764"/>
        <v>0</v>
      </c>
      <c r="BF1786" s="379">
        <f t="shared" si="765"/>
        <v>0</v>
      </c>
      <c r="BG1786" s="380">
        <f t="shared" si="766"/>
        <v>0</v>
      </c>
      <c r="BH1786" s="483">
        <f t="shared" si="767"/>
        <v>0</v>
      </c>
      <c r="BI1786" s="484">
        <f t="shared" si="768"/>
        <v>0</v>
      </c>
      <c r="BJ1786" s="485">
        <f t="shared" si="769"/>
        <v>0</v>
      </c>
      <c r="BK1786" s="486">
        <f t="shared" si="770"/>
        <v>0</v>
      </c>
      <c r="BL1786" s="483">
        <f t="shared" si="771"/>
        <v>0</v>
      </c>
      <c r="BM1786" s="484">
        <f t="shared" si="772"/>
        <v>0</v>
      </c>
      <c r="BN1786" s="485">
        <f t="shared" si="773"/>
        <v>0</v>
      </c>
      <c r="BO1786" s="486">
        <f t="shared" si="774"/>
        <v>0</v>
      </c>
      <c r="BP1786" s="483">
        <f t="shared" si="775"/>
        <v>0</v>
      </c>
      <c r="BQ1786" s="484">
        <f t="shared" si="776"/>
        <v>0</v>
      </c>
      <c r="BR1786" s="485">
        <f t="shared" si="777"/>
        <v>0</v>
      </c>
      <c r="BS1786" s="486">
        <f t="shared" si="778"/>
        <v>0</v>
      </c>
    </row>
    <row r="1787" spans="1:71" ht="15" hidden="1" customHeight="1">
      <c r="A1787" s="6"/>
      <c r="B1787" s="5"/>
      <c r="C1787" s="85" t="s">
        <v>195</v>
      </c>
      <c r="D1787" s="623" t="str">
        <f>IF(CNGE_2024_M1_Secc1_Sub1!$D132="","",CNGE_2024_M1_Secc1_Sub1!$D132)</f>
        <v/>
      </c>
      <c r="E1787" s="624"/>
      <c r="F1787" s="624"/>
      <c r="G1787" s="624"/>
      <c r="H1787" s="624"/>
      <c r="I1787" s="624"/>
      <c r="J1787" s="624"/>
      <c r="K1787" s="624"/>
      <c r="L1787" s="624"/>
      <c r="M1787" s="624"/>
      <c r="N1787" s="624"/>
      <c r="O1787" s="624"/>
      <c r="P1787" s="624"/>
      <c r="Q1787" s="624"/>
      <c r="R1787" s="625"/>
      <c r="S1787" s="111"/>
      <c r="T1787" s="111"/>
      <c r="U1787" s="111"/>
      <c r="V1787" s="111"/>
      <c r="W1787" s="111"/>
      <c r="X1787" s="111"/>
      <c r="Y1787" s="111"/>
      <c r="Z1787" s="111"/>
      <c r="AA1787" s="111"/>
      <c r="AB1787" s="111"/>
      <c r="AC1787" s="111"/>
      <c r="AD1787" s="111"/>
      <c r="AE1787" s="8"/>
      <c r="AG1787" s="269">
        <f t="shared" si="744"/>
        <v>0</v>
      </c>
      <c r="AH1787" s="298">
        <f t="shared" si="745"/>
        <v>0</v>
      </c>
      <c r="AI1787" s="299">
        <f t="shared" si="746"/>
        <v>0</v>
      </c>
      <c r="AJ1787" s="300">
        <f t="shared" si="747"/>
        <v>0</v>
      </c>
      <c r="AK1787" s="301">
        <f t="shared" si="748"/>
        <v>0</v>
      </c>
      <c r="AL1787" s="298">
        <f t="shared" si="749"/>
        <v>0</v>
      </c>
      <c r="AM1787" s="299">
        <f t="shared" si="750"/>
        <v>0</v>
      </c>
      <c r="AN1787" s="300">
        <f t="shared" si="751"/>
        <v>0</v>
      </c>
      <c r="AO1787" s="301">
        <f t="shared" si="752"/>
        <v>0</v>
      </c>
      <c r="AP1787" s="298">
        <f t="shared" si="753"/>
        <v>0</v>
      </c>
      <c r="AQ1787" s="299">
        <f t="shared" si="754"/>
        <v>0</v>
      </c>
      <c r="AR1787" s="300">
        <f t="shared" si="755"/>
        <v>0</v>
      </c>
      <c r="AS1787" s="301">
        <f t="shared" si="756"/>
        <v>0</v>
      </c>
      <c r="AT1787" s="298">
        <f t="shared" si="757"/>
        <v>0</v>
      </c>
      <c r="AU1787" s="299">
        <f t="shared" si="758"/>
        <v>0</v>
      </c>
      <c r="AV1787" s="300">
        <f t="shared" si="759"/>
        <v>0</v>
      </c>
      <c r="AW1787" s="301">
        <f t="shared" si="760"/>
        <v>0</v>
      </c>
      <c r="AX1787" s="371">
        <f t="shared" si="761"/>
        <v>0</v>
      </c>
      <c r="AY1787" s="303">
        <f t="shared" si="762"/>
        <v>0</v>
      </c>
      <c r="AZ1787" s="304" t="str">
        <f>IF(AY1787=0,"",
IF(SUM($AY$1697:AY1787)=1,BA1787,
IF($AY$1817&gt;SUM($AY$1697:AY1787),_xlfn.CONCAT(", ",BA1787),
IF($AY$1817=SUM($AY$1697:AY1787),_xlfn.CONCAT(" y ",BA1787)))))</f>
        <v/>
      </c>
      <c r="BA1787" s="231" t="s">
        <v>6302</v>
      </c>
      <c r="BB1787" s="290">
        <f t="shared" si="763"/>
        <v>0</v>
      </c>
      <c r="BC1787" s="291" t="str">
        <f>IF(BB1787=0,"",
IF(SUM($BB$1697:BB1787)=1,BD1787,
IF($BB$1817&gt;SUM($BB$1697:BB1787),_xlfn.CONCAT(", ",BD1787),
IF($BB$1817=SUM($BB$1697:BB1787),_xlfn.CONCAT(" y ",BD1787)))))</f>
        <v/>
      </c>
      <c r="BD1787" s="222" t="s">
        <v>6302</v>
      </c>
      <c r="BE1787" s="378">
        <f t="shared" si="764"/>
        <v>0</v>
      </c>
      <c r="BF1787" s="379">
        <f t="shared" si="765"/>
        <v>0</v>
      </c>
      <c r="BG1787" s="380">
        <f t="shared" si="766"/>
        <v>0</v>
      </c>
      <c r="BH1787" s="483">
        <f t="shared" si="767"/>
        <v>0</v>
      </c>
      <c r="BI1787" s="484">
        <f t="shared" si="768"/>
        <v>0</v>
      </c>
      <c r="BJ1787" s="485">
        <f t="shared" si="769"/>
        <v>0</v>
      </c>
      <c r="BK1787" s="486">
        <f t="shared" si="770"/>
        <v>0</v>
      </c>
      <c r="BL1787" s="483">
        <f t="shared" si="771"/>
        <v>0</v>
      </c>
      <c r="BM1787" s="484">
        <f t="shared" si="772"/>
        <v>0</v>
      </c>
      <c r="BN1787" s="485">
        <f t="shared" si="773"/>
        <v>0</v>
      </c>
      <c r="BO1787" s="486">
        <f t="shared" si="774"/>
        <v>0</v>
      </c>
      <c r="BP1787" s="483">
        <f t="shared" si="775"/>
        <v>0</v>
      </c>
      <c r="BQ1787" s="484">
        <f t="shared" si="776"/>
        <v>0</v>
      </c>
      <c r="BR1787" s="485">
        <f t="shared" si="777"/>
        <v>0</v>
      </c>
      <c r="BS1787" s="486">
        <f t="shared" si="778"/>
        <v>0</v>
      </c>
    </row>
    <row r="1788" spans="1:71" ht="15" hidden="1" customHeight="1">
      <c r="A1788" s="6"/>
      <c r="B1788" s="5"/>
      <c r="C1788" s="85" t="s">
        <v>196</v>
      </c>
      <c r="D1788" s="623" t="str">
        <f>IF(CNGE_2024_M1_Secc1_Sub1!$D133="","",CNGE_2024_M1_Secc1_Sub1!$D133)</f>
        <v/>
      </c>
      <c r="E1788" s="624"/>
      <c r="F1788" s="624"/>
      <c r="G1788" s="624"/>
      <c r="H1788" s="624"/>
      <c r="I1788" s="624"/>
      <c r="J1788" s="624"/>
      <c r="K1788" s="624"/>
      <c r="L1788" s="624"/>
      <c r="M1788" s="624"/>
      <c r="N1788" s="624"/>
      <c r="O1788" s="624"/>
      <c r="P1788" s="624"/>
      <c r="Q1788" s="624"/>
      <c r="R1788" s="625"/>
      <c r="S1788" s="111"/>
      <c r="T1788" s="111"/>
      <c r="U1788" s="111"/>
      <c r="V1788" s="111"/>
      <c r="W1788" s="111"/>
      <c r="X1788" s="111"/>
      <c r="Y1788" s="111"/>
      <c r="Z1788" s="111"/>
      <c r="AA1788" s="111"/>
      <c r="AB1788" s="111"/>
      <c r="AC1788" s="111"/>
      <c r="AD1788" s="111"/>
      <c r="AE1788" s="8"/>
      <c r="AG1788" s="269">
        <f t="shared" si="744"/>
        <v>0</v>
      </c>
      <c r="AH1788" s="298">
        <f t="shared" si="745"/>
        <v>0</v>
      </c>
      <c r="AI1788" s="299">
        <f t="shared" si="746"/>
        <v>0</v>
      </c>
      <c r="AJ1788" s="300">
        <f t="shared" si="747"/>
        <v>0</v>
      </c>
      <c r="AK1788" s="301">
        <f t="shared" si="748"/>
        <v>0</v>
      </c>
      <c r="AL1788" s="298">
        <f t="shared" si="749"/>
        <v>0</v>
      </c>
      <c r="AM1788" s="299">
        <f t="shared" si="750"/>
        <v>0</v>
      </c>
      <c r="AN1788" s="300">
        <f t="shared" si="751"/>
        <v>0</v>
      </c>
      <c r="AO1788" s="301">
        <f t="shared" si="752"/>
        <v>0</v>
      </c>
      <c r="AP1788" s="298">
        <f t="shared" si="753"/>
        <v>0</v>
      </c>
      <c r="AQ1788" s="299">
        <f t="shared" si="754"/>
        <v>0</v>
      </c>
      <c r="AR1788" s="300">
        <f t="shared" si="755"/>
        <v>0</v>
      </c>
      <c r="AS1788" s="301">
        <f t="shared" si="756"/>
        <v>0</v>
      </c>
      <c r="AT1788" s="298">
        <f t="shared" si="757"/>
        <v>0</v>
      </c>
      <c r="AU1788" s="299">
        <f t="shared" si="758"/>
        <v>0</v>
      </c>
      <c r="AV1788" s="300">
        <f t="shared" si="759"/>
        <v>0</v>
      </c>
      <c r="AW1788" s="301">
        <f t="shared" si="760"/>
        <v>0</v>
      </c>
      <c r="AX1788" s="371">
        <f t="shared" si="761"/>
        <v>0</v>
      </c>
      <c r="AY1788" s="303">
        <f t="shared" si="762"/>
        <v>0</v>
      </c>
      <c r="AZ1788" s="304" t="str">
        <f>IF(AY1788=0,"",
IF(SUM($AY$1697:AY1788)=1,BA1788,
IF($AY$1817&gt;SUM($AY$1697:AY1788),_xlfn.CONCAT(", ",BA1788),
IF($AY$1817=SUM($AY$1697:AY1788),_xlfn.CONCAT(" y ",BA1788)))))</f>
        <v/>
      </c>
      <c r="BA1788" s="231" t="s">
        <v>6303</v>
      </c>
      <c r="BB1788" s="290">
        <f t="shared" si="763"/>
        <v>0</v>
      </c>
      <c r="BC1788" s="291" t="str">
        <f>IF(BB1788=0,"",
IF(SUM($BB$1697:BB1788)=1,BD1788,
IF($BB$1817&gt;SUM($BB$1697:BB1788),_xlfn.CONCAT(", ",BD1788),
IF($BB$1817=SUM($BB$1697:BB1788),_xlfn.CONCAT(" y ",BD1788)))))</f>
        <v/>
      </c>
      <c r="BD1788" s="222" t="s">
        <v>6303</v>
      </c>
      <c r="BE1788" s="378">
        <f t="shared" si="764"/>
        <v>0</v>
      </c>
      <c r="BF1788" s="379">
        <f t="shared" si="765"/>
        <v>0</v>
      </c>
      <c r="BG1788" s="380">
        <f t="shared" si="766"/>
        <v>0</v>
      </c>
      <c r="BH1788" s="483">
        <f t="shared" si="767"/>
        <v>0</v>
      </c>
      <c r="BI1788" s="484">
        <f t="shared" si="768"/>
        <v>0</v>
      </c>
      <c r="BJ1788" s="485">
        <f t="shared" si="769"/>
        <v>0</v>
      </c>
      <c r="BK1788" s="486">
        <f t="shared" si="770"/>
        <v>0</v>
      </c>
      <c r="BL1788" s="483">
        <f t="shared" si="771"/>
        <v>0</v>
      </c>
      <c r="BM1788" s="484">
        <f t="shared" si="772"/>
        <v>0</v>
      </c>
      <c r="BN1788" s="485">
        <f t="shared" si="773"/>
        <v>0</v>
      </c>
      <c r="BO1788" s="486">
        <f t="shared" si="774"/>
        <v>0</v>
      </c>
      <c r="BP1788" s="483">
        <f t="shared" si="775"/>
        <v>0</v>
      </c>
      <c r="BQ1788" s="484">
        <f t="shared" si="776"/>
        <v>0</v>
      </c>
      <c r="BR1788" s="485">
        <f t="shared" si="777"/>
        <v>0</v>
      </c>
      <c r="BS1788" s="486">
        <f t="shared" si="778"/>
        <v>0</v>
      </c>
    </row>
    <row r="1789" spans="1:71" ht="15" hidden="1" customHeight="1">
      <c r="A1789" s="6"/>
      <c r="B1789" s="5"/>
      <c r="C1789" s="85" t="s">
        <v>197</v>
      </c>
      <c r="D1789" s="623" t="str">
        <f>IF(CNGE_2024_M1_Secc1_Sub1!$D134="","",CNGE_2024_M1_Secc1_Sub1!$D134)</f>
        <v/>
      </c>
      <c r="E1789" s="624"/>
      <c r="F1789" s="624"/>
      <c r="G1789" s="624"/>
      <c r="H1789" s="624"/>
      <c r="I1789" s="624"/>
      <c r="J1789" s="624"/>
      <c r="K1789" s="624"/>
      <c r="L1789" s="624"/>
      <c r="M1789" s="624"/>
      <c r="N1789" s="624"/>
      <c r="O1789" s="624"/>
      <c r="P1789" s="624"/>
      <c r="Q1789" s="624"/>
      <c r="R1789" s="625"/>
      <c r="S1789" s="111"/>
      <c r="T1789" s="111"/>
      <c r="U1789" s="111"/>
      <c r="V1789" s="111"/>
      <c r="W1789" s="111"/>
      <c r="X1789" s="111"/>
      <c r="Y1789" s="111"/>
      <c r="Z1789" s="111"/>
      <c r="AA1789" s="111"/>
      <c r="AB1789" s="111"/>
      <c r="AC1789" s="111"/>
      <c r="AD1789" s="111"/>
      <c r="AE1789" s="8"/>
      <c r="AG1789" s="269">
        <f t="shared" si="744"/>
        <v>0</v>
      </c>
      <c r="AH1789" s="298">
        <f t="shared" si="745"/>
        <v>0</v>
      </c>
      <c r="AI1789" s="299">
        <f t="shared" si="746"/>
        <v>0</v>
      </c>
      <c r="AJ1789" s="300">
        <f t="shared" si="747"/>
        <v>0</v>
      </c>
      <c r="AK1789" s="301">
        <f t="shared" si="748"/>
        <v>0</v>
      </c>
      <c r="AL1789" s="298">
        <f t="shared" si="749"/>
        <v>0</v>
      </c>
      <c r="AM1789" s="299">
        <f t="shared" si="750"/>
        <v>0</v>
      </c>
      <c r="AN1789" s="300">
        <f t="shared" si="751"/>
        <v>0</v>
      </c>
      <c r="AO1789" s="301">
        <f t="shared" si="752"/>
        <v>0</v>
      </c>
      <c r="AP1789" s="298">
        <f t="shared" si="753"/>
        <v>0</v>
      </c>
      <c r="AQ1789" s="299">
        <f t="shared" si="754"/>
        <v>0</v>
      </c>
      <c r="AR1789" s="300">
        <f t="shared" si="755"/>
        <v>0</v>
      </c>
      <c r="AS1789" s="301">
        <f t="shared" si="756"/>
        <v>0</v>
      </c>
      <c r="AT1789" s="298">
        <f t="shared" si="757"/>
        <v>0</v>
      </c>
      <c r="AU1789" s="299">
        <f t="shared" si="758"/>
        <v>0</v>
      </c>
      <c r="AV1789" s="300">
        <f t="shared" si="759"/>
        <v>0</v>
      </c>
      <c r="AW1789" s="301">
        <f t="shared" si="760"/>
        <v>0</v>
      </c>
      <c r="AX1789" s="371">
        <f t="shared" si="761"/>
        <v>0</v>
      </c>
      <c r="AY1789" s="303">
        <f t="shared" si="762"/>
        <v>0</v>
      </c>
      <c r="AZ1789" s="304" t="str">
        <f>IF(AY1789=0,"",
IF(SUM($AY$1697:AY1789)=1,BA1789,
IF($AY$1817&gt;SUM($AY$1697:AY1789),_xlfn.CONCAT(", ",BA1789),
IF($AY$1817=SUM($AY$1697:AY1789),_xlfn.CONCAT(" y ",BA1789)))))</f>
        <v/>
      </c>
      <c r="BA1789" s="231" t="s">
        <v>6304</v>
      </c>
      <c r="BB1789" s="290">
        <f t="shared" si="763"/>
        <v>0</v>
      </c>
      <c r="BC1789" s="291" t="str">
        <f>IF(BB1789=0,"",
IF(SUM($BB$1697:BB1789)=1,BD1789,
IF($BB$1817&gt;SUM($BB$1697:BB1789),_xlfn.CONCAT(", ",BD1789),
IF($BB$1817=SUM($BB$1697:BB1789),_xlfn.CONCAT(" y ",BD1789)))))</f>
        <v/>
      </c>
      <c r="BD1789" s="222" t="s">
        <v>6304</v>
      </c>
      <c r="BE1789" s="378">
        <f t="shared" si="764"/>
        <v>0</v>
      </c>
      <c r="BF1789" s="379">
        <f t="shared" si="765"/>
        <v>0</v>
      </c>
      <c r="BG1789" s="380">
        <f t="shared" si="766"/>
        <v>0</v>
      </c>
      <c r="BH1789" s="483">
        <f t="shared" si="767"/>
        <v>0</v>
      </c>
      <c r="BI1789" s="484">
        <f t="shared" si="768"/>
        <v>0</v>
      </c>
      <c r="BJ1789" s="485">
        <f t="shared" si="769"/>
        <v>0</v>
      </c>
      <c r="BK1789" s="486">
        <f t="shared" si="770"/>
        <v>0</v>
      </c>
      <c r="BL1789" s="483">
        <f t="shared" si="771"/>
        <v>0</v>
      </c>
      <c r="BM1789" s="484">
        <f t="shared" si="772"/>
        <v>0</v>
      </c>
      <c r="BN1789" s="485">
        <f t="shared" si="773"/>
        <v>0</v>
      </c>
      <c r="BO1789" s="486">
        <f t="shared" si="774"/>
        <v>0</v>
      </c>
      <c r="BP1789" s="483">
        <f t="shared" si="775"/>
        <v>0</v>
      </c>
      <c r="BQ1789" s="484">
        <f t="shared" si="776"/>
        <v>0</v>
      </c>
      <c r="BR1789" s="485">
        <f t="shared" si="777"/>
        <v>0</v>
      </c>
      <c r="BS1789" s="486">
        <f t="shared" si="778"/>
        <v>0</v>
      </c>
    </row>
    <row r="1790" spans="1:71" ht="15" hidden="1" customHeight="1">
      <c r="A1790" s="6"/>
      <c r="B1790" s="5"/>
      <c r="C1790" s="87" t="s">
        <v>198</v>
      </c>
      <c r="D1790" s="623" t="str">
        <f>IF(CNGE_2024_M1_Secc1_Sub1!$D135="","",CNGE_2024_M1_Secc1_Sub1!$D135)</f>
        <v/>
      </c>
      <c r="E1790" s="624"/>
      <c r="F1790" s="624"/>
      <c r="G1790" s="624"/>
      <c r="H1790" s="624"/>
      <c r="I1790" s="624"/>
      <c r="J1790" s="624"/>
      <c r="K1790" s="624"/>
      <c r="L1790" s="624"/>
      <c r="M1790" s="624"/>
      <c r="N1790" s="624"/>
      <c r="O1790" s="624"/>
      <c r="P1790" s="624"/>
      <c r="Q1790" s="624"/>
      <c r="R1790" s="625"/>
      <c r="S1790" s="111"/>
      <c r="T1790" s="111"/>
      <c r="U1790" s="111"/>
      <c r="V1790" s="111"/>
      <c r="W1790" s="111"/>
      <c r="X1790" s="111"/>
      <c r="Y1790" s="111"/>
      <c r="Z1790" s="111"/>
      <c r="AA1790" s="111"/>
      <c r="AB1790" s="111"/>
      <c r="AC1790" s="111"/>
      <c r="AD1790" s="111"/>
      <c r="AE1790" s="8"/>
      <c r="AG1790" s="269">
        <f t="shared" si="744"/>
        <v>0</v>
      </c>
      <c r="AH1790" s="298">
        <f t="shared" si="745"/>
        <v>0</v>
      </c>
      <c r="AI1790" s="299">
        <f t="shared" si="746"/>
        <v>0</v>
      </c>
      <c r="AJ1790" s="300">
        <f t="shared" si="747"/>
        <v>0</v>
      </c>
      <c r="AK1790" s="301">
        <f t="shared" si="748"/>
        <v>0</v>
      </c>
      <c r="AL1790" s="298">
        <f t="shared" si="749"/>
        <v>0</v>
      </c>
      <c r="AM1790" s="299">
        <f t="shared" si="750"/>
        <v>0</v>
      </c>
      <c r="AN1790" s="300">
        <f t="shared" si="751"/>
        <v>0</v>
      </c>
      <c r="AO1790" s="301">
        <f t="shared" si="752"/>
        <v>0</v>
      </c>
      <c r="AP1790" s="298">
        <f t="shared" si="753"/>
        <v>0</v>
      </c>
      <c r="AQ1790" s="299">
        <f t="shared" si="754"/>
        <v>0</v>
      </c>
      <c r="AR1790" s="300">
        <f t="shared" si="755"/>
        <v>0</v>
      </c>
      <c r="AS1790" s="301">
        <f t="shared" si="756"/>
        <v>0</v>
      </c>
      <c r="AT1790" s="298">
        <f t="shared" si="757"/>
        <v>0</v>
      </c>
      <c r="AU1790" s="299">
        <f t="shared" si="758"/>
        <v>0</v>
      </c>
      <c r="AV1790" s="300">
        <f t="shared" si="759"/>
        <v>0</v>
      </c>
      <c r="AW1790" s="301">
        <f t="shared" si="760"/>
        <v>0</v>
      </c>
      <c r="AX1790" s="371">
        <f t="shared" si="761"/>
        <v>0</v>
      </c>
      <c r="AY1790" s="303">
        <f t="shared" si="762"/>
        <v>0</v>
      </c>
      <c r="AZ1790" s="304" t="str">
        <f>IF(AY1790=0,"",
IF(SUM($AY$1697:AY1790)=1,BA1790,
IF($AY$1817&gt;SUM($AY$1697:AY1790),_xlfn.CONCAT(", ",BA1790),
IF($AY$1817=SUM($AY$1697:AY1790),_xlfn.CONCAT(" y ",BA1790)))))</f>
        <v/>
      </c>
      <c r="BA1790" s="231" t="s">
        <v>6305</v>
      </c>
      <c r="BB1790" s="290">
        <f t="shared" si="763"/>
        <v>0</v>
      </c>
      <c r="BC1790" s="291" t="str">
        <f>IF(BB1790=0,"",
IF(SUM($BB$1697:BB1790)=1,BD1790,
IF($BB$1817&gt;SUM($BB$1697:BB1790),_xlfn.CONCAT(", ",BD1790),
IF($BB$1817=SUM($BB$1697:BB1790),_xlfn.CONCAT(" y ",BD1790)))))</f>
        <v/>
      </c>
      <c r="BD1790" s="222" t="s">
        <v>6305</v>
      </c>
      <c r="BE1790" s="378">
        <f t="shared" si="764"/>
        <v>0</v>
      </c>
      <c r="BF1790" s="379">
        <f t="shared" si="765"/>
        <v>0</v>
      </c>
      <c r="BG1790" s="380">
        <f t="shared" si="766"/>
        <v>0</v>
      </c>
      <c r="BH1790" s="483">
        <f t="shared" si="767"/>
        <v>0</v>
      </c>
      <c r="BI1790" s="484">
        <f t="shared" si="768"/>
        <v>0</v>
      </c>
      <c r="BJ1790" s="485">
        <f t="shared" si="769"/>
        <v>0</v>
      </c>
      <c r="BK1790" s="486">
        <f t="shared" si="770"/>
        <v>0</v>
      </c>
      <c r="BL1790" s="483">
        <f t="shared" si="771"/>
        <v>0</v>
      </c>
      <c r="BM1790" s="484">
        <f t="shared" si="772"/>
        <v>0</v>
      </c>
      <c r="BN1790" s="485">
        <f t="shared" si="773"/>
        <v>0</v>
      </c>
      <c r="BO1790" s="486">
        <f t="shared" si="774"/>
        <v>0</v>
      </c>
      <c r="BP1790" s="483">
        <f t="shared" si="775"/>
        <v>0</v>
      </c>
      <c r="BQ1790" s="484">
        <f t="shared" si="776"/>
        <v>0</v>
      </c>
      <c r="BR1790" s="485">
        <f t="shared" si="777"/>
        <v>0</v>
      </c>
      <c r="BS1790" s="486">
        <f t="shared" si="778"/>
        <v>0</v>
      </c>
    </row>
    <row r="1791" spans="1:71" ht="15" hidden="1" customHeight="1">
      <c r="A1791" s="6"/>
      <c r="B1791" s="5"/>
      <c r="C1791" s="87" t="s">
        <v>199</v>
      </c>
      <c r="D1791" s="623" t="str">
        <f>IF(CNGE_2024_M1_Secc1_Sub1!$D136="","",CNGE_2024_M1_Secc1_Sub1!$D136)</f>
        <v/>
      </c>
      <c r="E1791" s="624"/>
      <c r="F1791" s="624"/>
      <c r="G1791" s="624"/>
      <c r="H1791" s="624"/>
      <c r="I1791" s="624"/>
      <c r="J1791" s="624"/>
      <c r="K1791" s="624"/>
      <c r="L1791" s="624"/>
      <c r="M1791" s="624"/>
      <c r="N1791" s="624"/>
      <c r="O1791" s="624"/>
      <c r="P1791" s="624"/>
      <c r="Q1791" s="624"/>
      <c r="R1791" s="625"/>
      <c r="S1791" s="111"/>
      <c r="T1791" s="111"/>
      <c r="U1791" s="111"/>
      <c r="V1791" s="111"/>
      <c r="W1791" s="111"/>
      <c r="X1791" s="111"/>
      <c r="Y1791" s="111"/>
      <c r="Z1791" s="111"/>
      <c r="AA1791" s="111"/>
      <c r="AB1791" s="111"/>
      <c r="AC1791" s="111"/>
      <c r="AD1791" s="111"/>
      <c r="AE1791" s="8"/>
      <c r="AG1791" s="269">
        <f t="shared" si="744"/>
        <v>0</v>
      </c>
      <c r="AH1791" s="298">
        <f t="shared" si="745"/>
        <v>0</v>
      </c>
      <c r="AI1791" s="299">
        <f t="shared" si="746"/>
        <v>0</v>
      </c>
      <c r="AJ1791" s="300">
        <f t="shared" si="747"/>
        <v>0</v>
      </c>
      <c r="AK1791" s="301">
        <f t="shared" si="748"/>
        <v>0</v>
      </c>
      <c r="AL1791" s="298">
        <f t="shared" si="749"/>
        <v>0</v>
      </c>
      <c r="AM1791" s="299">
        <f t="shared" si="750"/>
        <v>0</v>
      </c>
      <c r="AN1791" s="300">
        <f t="shared" si="751"/>
        <v>0</v>
      </c>
      <c r="AO1791" s="301">
        <f t="shared" si="752"/>
        <v>0</v>
      </c>
      <c r="AP1791" s="298">
        <f t="shared" si="753"/>
        <v>0</v>
      </c>
      <c r="AQ1791" s="299">
        <f t="shared" si="754"/>
        <v>0</v>
      </c>
      <c r="AR1791" s="300">
        <f t="shared" si="755"/>
        <v>0</v>
      </c>
      <c r="AS1791" s="301">
        <f t="shared" si="756"/>
        <v>0</v>
      </c>
      <c r="AT1791" s="298">
        <f t="shared" si="757"/>
        <v>0</v>
      </c>
      <c r="AU1791" s="299">
        <f t="shared" si="758"/>
        <v>0</v>
      </c>
      <c r="AV1791" s="300">
        <f t="shared" si="759"/>
        <v>0</v>
      </c>
      <c r="AW1791" s="301">
        <f t="shared" si="760"/>
        <v>0</v>
      </c>
      <c r="AX1791" s="371">
        <f t="shared" si="761"/>
        <v>0</v>
      </c>
      <c r="AY1791" s="303">
        <f t="shared" si="762"/>
        <v>0</v>
      </c>
      <c r="AZ1791" s="304" t="str">
        <f>IF(AY1791=0,"",
IF(SUM($AY$1697:AY1791)=1,BA1791,
IF($AY$1817&gt;SUM($AY$1697:AY1791),_xlfn.CONCAT(", ",BA1791),
IF($AY$1817=SUM($AY$1697:AY1791),_xlfn.CONCAT(" y ",BA1791)))))</f>
        <v/>
      </c>
      <c r="BA1791" s="231" t="s">
        <v>6306</v>
      </c>
      <c r="BB1791" s="290">
        <f t="shared" si="763"/>
        <v>0</v>
      </c>
      <c r="BC1791" s="291" t="str">
        <f>IF(BB1791=0,"",
IF(SUM($BB$1697:BB1791)=1,BD1791,
IF($BB$1817&gt;SUM($BB$1697:BB1791),_xlfn.CONCAT(", ",BD1791),
IF($BB$1817=SUM($BB$1697:BB1791),_xlfn.CONCAT(" y ",BD1791)))))</f>
        <v/>
      </c>
      <c r="BD1791" s="222" t="s">
        <v>6306</v>
      </c>
      <c r="BE1791" s="378">
        <f t="shared" si="764"/>
        <v>0</v>
      </c>
      <c r="BF1791" s="379">
        <f t="shared" si="765"/>
        <v>0</v>
      </c>
      <c r="BG1791" s="380">
        <f t="shared" si="766"/>
        <v>0</v>
      </c>
      <c r="BH1791" s="483">
        <f t="shared" si="767"/>
        <v>0</v>
      </c>
      <c r="BI1791" s="484">
        <f t="shared" si="768"/>
        <v>0</v>
      </c>
      <c r="BJ1791" s="485">
        <f t="shared" si="769"/>
        <v>0</v>
      </c>
      <c r="BK1791" s="486">
        <f t="shared" si="770"/>
        <v>0</v>
      </c>
      <c r="BL1791" s="483">
        <f t="shared" si="771"/>
        <v>0</v>
      </c>
      <c r="BM1791" s="484">
        <f t="shared" si="772"/>
        <v>0</v>
      </c>
      <c r="BN1791" s="485">
        <f t="shared" si="773"/>
        <v>0</v>
      </c>
      <c r="BO1791" s="486">
        <f t="shared" si="774"/>
        <v>0</v>
      </c>
      <c r="BP1791" s="483">
        <f t="shared" si="775"/>
        <v>0</v>
      </c>
      <c r="BQ1791" s="484">
        <f t="shared" si="776"/>
        <v>0</v>
      </c>
      <c r="BR1791" s="485">
        <f t="shared" si="777"/>
        <v>0</v>
      </c>
      <c r="BS1791" s="486">
        <f t="shared" si="778"/>
        <v>0</v>
      </c>
    </row>
    <row r="1792" spans="1:71" ht="15" hidden="1" customHeight="1">
      <c r="A1792" s="6"/>
      <c r="B1792" s="5"/>
      <c r="C1792" s="87" t="s">
        <v>200</v>
      </c>
      <c r="D1792" s="623" t="str">
        <f>IF(CNGE_2024_M1_Secc1_Sub1!$D137="","",CNGE_2024_M1_Secc1_Sub1!$D137)</f>
        <v/>
      </c>
      <c r="E1792" s="624"/>
      <c r="F1792" s="624"/>
      <c r="G1792" s="624"/>
      <c r="H1792" s="624"/>
      <c r="I1792" s="624"/>
      <c r="J1792" s="624"/>
      <c r="K1792" s="624"/>
      <c r="L1792" s="624"/>
      <c r="M1792" s="624"/>
      <c r="N1792" s="624"/>
      <c r="O1792" s="624"/>
      <c r="P1792" s="624"/>
      <c r="Q1792" s="624"/>
      <c r="R1792" s="625"/>
      <c r="S1792" s="111"/>
      <c r="T1792" s="111"/>
      <c r="U1792" s="111"/>
      <c r="V1792" s="111"/>
      <c r="W1792" s="111"/>
      <c r="X1792" s="111"/>
      <c r="Y1792" s="111"/>
      <c r="Z1792" s="111"/>
      <c r="AA1792" s="111"/>
      <c r="AB1792" s="111"/>
      <c r="AC1792" s="111"/>
      <c r="AD1792" s="111"/>
      <c r="AE1792" s="8"/>
      <c r="AG1792" s="269">
        <f t="shared" si="744"/>
        <v>0</v>
      </c>
      <c r="AH1792" s="298">
        <f t="shared" si="745"/>
        <v>0</v>
      </c>
      <c r="AI1792" s="299">
        <f t="shared" si="746"/>
        <v>0</v>
      </c>
      <c r="AJ1792" s="300">
        <f t="shared" si="747"/>
        <v>0</v>
      </c>
      <c r="AK1792" s="301">
        <f t="shared" si="748"/>
        <v>0</v>
      </c>
      <c r="AL1792" s="298">
        <f t="shared" si="749"/>
        <v>0</v>
      </c>
      <c r="AM1792" s="299">
        <f t="shared" si="750"/>
        <v>0</v>
      </c>
      <c r="AN1792" s="300">
        <f t="shared" si="751"/>
        <v>0</v>
      </c>
      <c r="AO1792" s="301">
        <f t="shared" si="752"/>
        <v>0</v>
      </c>
      <c r="AP1792" s="298">
        <f t="shared" si="753"/>
        <v>0</v>
      </c>
      <c r="AQ1792" s="299">
        <f t="shared" si="754"/>
        <v>0</v>
      </c>
      <c r="AR1792" s="300">
        <f t="shared" si="755"/>
        <v>0</v>
      </c>
      <c r="AS1792" s="301">
        <f t="shared" si="756"/>
        <v>0</v>
      </c>
      <c r="AT1792" s="298">
        <f t="shared" si="757"/>
        <v>0</v>
      </c>
      <c r="AU1792" s="299">
        <f t="shared" si="758"/>
        <v>0</v>
      </c>
      <c r="AV1792" s="300">
        <f t="shared" si="759"/>
        <v>0</v>
      </c>
      <c r="AW1792" s="301">
        <f t="shared" si="760"/>
        <v>0</v>
      </c>
      <c r="AX1792" s="371">
        <f t="shared" si="761"/>
        <v>0</v>
      </c>
      <c r="AY1792" s="303">
        <f t="shared" si="762"/>
        <v>0</v>
      </c>
      <c r="AZ1792" s="304" t="str">
        <f>IF(AY1792=0,"",
IF(SUM($AY$1697:AY1792)=1,BA1792,
IF($AY$1817&gt;SUM($AY$1697:AY1792),_xlfn.CONCAT(", ",BA1792),
IF($AY$1817=SUM($AY$1697:AY1792),_xlfn.CONCAT(" y ",BA1792)))))</f>
        <v/>
      </c>
      <c r="BA1792" s="231" t="s">
        <v>6307</v>
      </c>
      <c r="BB1792" s="290">
        <f t="shared" si="763"/>
        <v>0</v>
      </c>
      <c r="BC1792" s="291" t="str">
        <f>IF(BB1792=0,"",
IF(SUM($BB$1697:BB1792)=1,BD1792,
IF($BB$1817&gt;SUM($BB$1697:BB1792),_xlfn.CONCAT(", ",BD1792),
IF($BB$1817=SUM($BB$1697:BB1792),_xlfn.CONCAT(" y ",BD1792)))))</f>
        <v/>
      </c>
      <c r="BD1792" s="222" t="s">
        <v>6307</v>
      </c>
      <c r="BE1792" s="378">
        <f t="shared" si="764"/>
        <v>0</v>
      </c>
      <c r="BF1792" s="379">
        <f t="shared" si="765"/>
        <v>0</v>
      </c>
      <c r="BG1792" s="380">
        <f t="shared" si="766"/>
        <v>0</v>
      </c>
      <c r="BH1792" s="483">
        <f t="shared" si="767"/>
        <v>0</v>
      </c>
      <c r="BI1792" s="484">
        <f t="shared" si="768"/>
        <v>0</v>
      </c>
      <c r="BJ1792" s="485">
        <f t="shared" si="769"/>
        <v>0</v>
      </c>
      <c r="BK1792" s="486">
        <f t="shared" si="770"/>
        <v>0</v>
      </c>
      <c r="BL1792" s="483">
        <f t="shared" si="771"/>
        <v>0</v>
      </c>
      <c r="BM1792" s="484">
        <f t="shared" si="772"/>
        <v>0</v>
      </c>
      <c r="BN1792" s="485">
        <f t="shared" si="773"/>
        <v>0</v>
      </c>
      <c r="BO1792" s="486">
        <f t="shared" si="774"/>
        <v>0</v>
      </c>
      <c r="BP1792" s="483">
        <f t="shared" si="775"/>
        <v>0</v>
      </c>
      <c r="BQ1792" s="484">
        <f t="shared" si="776"/>
        <v>0</v>
      </c>
      <c r="BR1792" s="485">
        <f t="shared" si="777"/>
        <v>0</v>
      </c>
      <c r="BS1792" s="486">
        <f t="shared" si="778"/>
        <v>0</v>
      </c>
    </row>
    <row r="1793" spans="1:71" ht="15" hidden="1" customHeight="1">
      <c r="A1793" s="6"/>
      <c r="B1793" s="5"/>
      <c r="C1793" s="87" t="s">
        <v>201</v>
      </c>
      <c r="D1793" s="623" t="str">
        <f>IF(CNGE_2024_M1_Secc1_Sub1!$D138="","",CNGE_2024_M1_Secc1_Sub1!$D138)</f>
        <v/>
      </c>
      <c r="E1793" s="624"/>
      <c r="F1793" s="624"/>
      <c r="G1793" s="624"/>
      <c r="H1793" s="624"/>
      <c r="I1793" s="624"/>
      <c r="J1793" s="624"/>
      <c r="K1793" s="624"/>
      <c r="L1793" s="624"/>
      <c r="M1793" s="624"/>
      <c r="N1793" s="624"/>
      <c r="O1793" s="624"/>
      <c r="P1793" s="624"/>
      <c r="Q1793" s="624"/>
      <c r="R1793" s="625"/>
      <c r="S1793" s="111"/>
      <c r="T1793" s="111"/>
      <c r="U1793" s="111"/>
      <c r="V1793" s="111"/>
      <c r="W1793" s="111"/>
      <c r="X1793" s="111"/>
      <c r="Y1793" s="111"/>
      <c r="Z1793" s="111"/>
      <c r="AA1793" s="111"/>
      <c r="AB1793" s="111"/>
      <c r="AC1793" s="111"/>
      <c r="AD1793" s="111"/>
      <c r="AE1793" s="8"/>
      <c r="AG1793" s="269">
        <f t="shared" si="744"/>
        <v>0</v>
      </c>
      <c r="AH1793" s="298">
        <f t="shared" si="745"/>
        <v>0</v>
      </c>
      <c r="AI1793" s="299">
        <f t="shared" si="746"/>
        <v>0</v>
      </c>
      <c r="AJ1793" s="300">
        <f t="shared" si="747"/>
        <v>0</v>
      </c>
      <c r="AK1793" s="301">
        <f t="shared" si="748"/>
        <v>0</v>
      </c>
      <c r="AL1793" s="298">
        <f t="shared" si="749"/>
        <v>0</v>
      </c>
      <c r="AM1793" s="299">
        <f t="shared" si="750"/>
        <v>0</v>
      </c>
      <c r="AN1793" s="300">
        <f t="shared" si="751"/>
        <v>0</v>
      </c>
      <c r="AO1793" s="301">
        <f t="shared" si="752"/>
        <v>0</v>
      </c>
      <c r="AP1793" s="298">
        <f t="shared" si="753"/>
        <v>0</v>
      </c>
      <c r="AQ1793" s="299">
        <f t="shared" si="754"/>
        <v>0</v>
      </c>
      <c r="AR1793" s="300">
        <f t="shared" si="755"/>
        <v>0</v>
      </c>
      <c r="AS1793" s="301">
        <f t="shared" si="756"/>
        <v>0</v>
      </c>
      <c r="AT1793" s="298">
        <f t="shared" si="757"/>
        <v>0</v>
      </c>
      <c r="AU1793" s="299">
        <f t="shared" si="758"/>
        <v>0</v>
      </c>
      <c r="AV1793" s="300">
        <f t="shared" si="759"/>
        <v>0</v>
      </c>
      <c r="AW1793" s="301">
        <f t="shared" si="760"/>
        <v>0</v>
      </c>
      <c r="AX1793" s="371">
        <f t="shared" si="761"/>
        <v>0</v>
      </c>
      <c r="AY1793" s="303">
        <f t="shared" si="762"/>
        <v>0</v>
      </c>
      <c r="AZ1793" s="304" t="str">
        <f>IF(AY1793=0,"",
IF(SUM($AY$1697:AY1793)=1,BA1793,
IF($AY$1817&gt;SUM($AY$1697:AY1793),_xlfn.CONCAT(", ",BA1793),
IF($AY$1817=SUM($AY$1697:AY1793),_xlfn.CONCAT(" y ",BA1793)))))</f>
        <v/>
      </c>
      <c r="BA1793" s="231" t="s">
        <v>6308</v>
      </c>
      <c r="BB1793" s="290">
        <f t="shared" si="763"/>
        <v>0</v>
      </c>
      <c r="BC1793" s="291" t="str">
        <f>IF(BB1793=0,"",
IF(SUM($BB$1697:BB1793)=1,BD1793,
IF($BB$1817&gt;SUM($BB$1697:BB1793),_xlfn.CONCAT(", ",BD1793),
IF($BB$1817=SUM($BB$1697:BB1793),_xlfn.CONCAT(" y ",BD1793)))))</f>
        <v/>
      </c>
      <c r="BD1793" s="222" t="s">
        <v>6308</v>
      </c>
      <c r="BE1793" s="378">
        <f t="shared" si="764"/>
        <v>0</v>
      </c>
      <c r="BF1793" s="379">
        <f t="shared" si="765"/>
        <v>0</v>
      </c>
      <c r="BG1793" s="380">
        <f t="shared" si="766"/>
        <v>0</v>
      </c>
      <c r="BH1793" s="483">
        <f t="shared" si="767"/>
        <v>0</v>
      </c>
      <c r="BI1793" s="484">
        <f t="shared" si="768"/>
        <v>0</v>
      </c>
      <c r="BJ1793" s="485">
        <f t="shared" si="769"/>
        <v>0</v>
      </c>
      <c r="BK1793" s="486">
        <f t="shared" si="770"/>
        <v>0</v>
      </c>
      <c r="BL1793" s="483">
        <f t="shared" si="771"/>
        <v>0</v>
      </c>
      <c r="BM1793" s="484">
        <f t="shared" si="772"/>
        <v>0</v>
      </c>
      <c r="BN1793" s="485">
        <f t="shared" si="773"/>
        <v>0</v>
      </c>
      <c r="BO1793" s="486">
        <f t="shared" si="774"/>
        <v>0</v>
      </c>
      <c r="BP1793" s="483">
        <f t="shared" si="775"/>
        <v>0</v>
      </c>
      <c r="BQ1793" s="484">
        <f t="shared" si="776"/>
        <v>0</v>
      </c>
      <c r="BR1793" s="485">
        <f t="shared" si="777"/>
        <v>0</v>
      </c>
      <c r="BS1793" s="486">
        <f t="shared" si="778"/>
        <v>0</v>
      </c>
    </row>
    <row r="1794" spans="1:71" ht="15" hidden="1" customHeight="1">
      <c r="A1794" s="6"/>
      <c r="B1794" s="5"/>
      <c r="C1794" s="87" t="s">
        <v>202</v>
      </c>
      <c r="D1794" s="623" t="str">
        <f>IF(CNGE_2024_M1_Secc1_Sub1!$D139="","",CNGE_2024_M1_Secc1_Sub1!$D139)</f>
        <v/>
      </c>
      <c r="E1794" s="624"/>
      <c r="F1794" s="624"/>
      <c r="G1794" s="624"/>
      <c r="H1794" s="624"/>
      <c r="I1794" s="624"/>
      <c r="J1794" s="624"/>
      <c r="K1794" s="624"/>
      <c r="L1794" s="624"/>
      <c r="M1794" s="624"/>
      <c r="N1794" s="624"/>
      <c r="O1794" s="624"/>
      <c r="P1794" s="624"/>
      <c r="Q1794" s="624"/>
      <c r="R1794" s="625"/>
      <c r="S1794" s="111"/>
      <c r="T1794" s="111"/>
      <c r="U1794" s="111"/>
      <c r="V1794" s="111"/>
      <c r="W1794" s="111"/>
      <c r="X1794" s="111"/>
      <c r="Y1794" s="111"/>
      <c r="Z1794" s="111"/>
      <c r="AA1794" s="111"/>
      <c r="AB1794" s="111"/>
      <c r="AC1794" s="111"/>
      <c r="AD1794" s="111"/>
      <c r="AE1794" s="8"/>
      <c r="AG1794" s="269">
        <f t="shared" si="744"/>
        <v>0</v>
      </c>
      <c r="AH1794" s="298">
        <f t="shared" si="745"/>
        <v>0</v>
      </c>
      <c r="AI1794" s="299">
        <f t="shared" si="746"/>
        <v>0</v>
      </c>
      <c r="AJ1794" s="300">
        <f t="shared" si="747"/>
        <v>0</v>
      </c>
      <c r="AK1794" s="301">
        <f t="shared" si="748"/>
        <v>0</v>
      </c>
      <c r="AL1794" s="298">
        <f t="shared" si="749"/>
        <v>0</v>
      </c>
      <c r="AM1794" s="299">
        <f t="shared" si="750"/>
        <v>0</v>
      </c>
      <c r="AN1794" s="300">
        <f t="shared" si="751"/>
        <v>0</v>
      </c>
      <c r="AO1794" s="301">
        <f t="shared" si="752"/>
        <v>0</v>
      </c>
      <c r="AP1794" s="298">
        <f t="shared" si="753"/>
        <v>0</v>
      </c>
      <c r="AQ1794" s="299">
        <f t="shared" si="754"/>
        <v>0</v>
      </c>
      <c r="AR1794" s="300">
        <f t="shared" si="755"/>
        <v>0</v>
      </c>
      <c r="AS1794" s="301">
        <f t="shared" si="756"/>
        <v>0</v>
      </c>
      <c r="AT1794" s="298">
        <f t="shared" si="757"/>
        <v>0</v>
      </c>
      <c r="AU1794" s="299">
        <f t="shared" si="758"/>
        <v>0</v>
      </c>
      <c r="AV1794" s="300">
        <f t="shared" si="759"/>
        <v>0</v>
      </c>
      <c r="AW1794" s="301">
        <f t="shared" si="760"/>
        <v>0</v>
      </c>
      <c r="AX1794" s="371">
        <f t="shared" si="761"/>
        <v>0</v>
      </c>
      <c r="AY1794" s="303">
        <f t="shared" si="762"/>
        <v>0</v>
      </c>
      <c r="AZ1794" s="304" t="str">
        <f>IF(AY1794=0,"",
IF(SUM($AY$1697:AY1794)=1,BA1794,
IF($AY$1817&gt;SUM($AY$1697:AY1794),_xlfn.CONCAT(", ",BA1794),
IF($AY$1817=SUM($AY$1697:AY1794),_xlfn.CONCAT(" y ",BA1794)))))</f>
        <v/>
      </c>
      <c r="BA1794" s="231" t="s">
        <v>6309</v>
      </c>
      <c r="BB1794" s="290">
        <f t="shared" si="763"/>
        <v>0</v>
      </c>
      <c r="BC1794" s="291" t="str">
        <f>IF(BB1794=0,"",
IF(SUM($BB$1697:BB1794)=1,BD1794,
IF($BB$1817&gt;SUM($BB$1697:BB1794),_xlfn.CONCAT(", ",BD1794),
IF($BB$1817=SUM($BB$1697:BB1794),_xlfn.CONCAT(" y ",BD1794)))))</f>
        <v/>
      </c>
      <c r="BD1794" s="222" t="s">
        <v>6309</v>
      </c>
      <c r="BE1794" s="378">
        <f t="shared" si="764"/>
        <v>0</v>
      </c>
      <c r="BF1794" s="379">
        <f t="shared" si="765"/>
        <v>0</v>
      </c>
      <c r="BG1794" s="380">
        <f t="shared" si="766"/>
        <v>0</v>
      </c>
      <c r="BH1794" s="483">
        <f t="shared" si="767"/>
        <v>0</v>
      </c>
      <c r="BI1794" s="484">
        <f t="shared" si="768"/>
        <v>0</v>
      </c>
      <c r="BJ1794" s="485">
        <f t="shared" si="769"/>
        <v>0</v>
      </c>
      <c r="BK1794" s="486">
        <f t="shared" si="770"/>
        <v>0</v>
      </c>
      <c r="BL1794" s="483">
        <f t="shared" si="771"/>
        <v>0</v>
      </c>
      <c r="BM1794" s="484">
        <f t="shared" si="772"/>
        <v>0</v>
      </c>
      <c r="BN1794" s="485">
        <f t="shared" si="773"/>
        <v>0</v>
      </c>
      <c r="BO1794" s="486">
        <f t="shared" si="774"/>
        <v>0</v>
      </c>
      <c r="BP1794" s="483">
        <f t="shared" si="775"/>
        <v>0</v>
      </c>
      <c r="BQ1794" s="484">
        <f t="shared" si="776"/>
        <v>0</v>
      </c>
      <c r="BR1794" s="485">
        <f t="shared" si="777"/>
        <v>0</v>
      </c>
      <c r="BS1794" s="486">
        <f t="shared" si="778"/>
        <v>0</v>
      </c>
    </row>
    <row r="1795" spans="1:71" ht="15" hidden="1" customHeight="1">
      <c r="A1795" s="6"/>
      <c r="B1795" s="5"/>
      <c r="C1795" s="87" t="s">
        <v>203</v>
      </c>
      <c r="D1795" s="623" t="str">
        <f>IF(CNGE_2024_M1_Secc1_Sub1!$D140="","",CNGE_2024_M1_Secc1_Sub1!$D140)</f>
        <v/>
      </c>
      <c r="E1795" s="624"/>
      <c r="F1795" s="624"/>
      <c r="G1795" s="624"/>
      <c r="H1795" s="624"/>
      <c r="I1795" s="624"/>
      <c r="J1795" s="624"/>
      <c r="K1795" s="624"/>
      <c r="L1795" s="624"/>
      <c r="M1795" s="624"/>
      <c r="N1795" s="624"/>
      <c r="O1795" s="624"/>
      <c r="P1795" s="624"/>
      <c r="Q1795" s="624"/>
      <c r="R1795" s="625"/>
      <c r="S1795" s="111"/>
      <c r="T1795" s="111"/>
      <c r="U1795" s="111"/>
      <c r="V1795" s="111"/>
      <c r="W1795" s="111"/>
      <c r="X1795" s="111"/>
      <c r="Y1795" s="111"/>
      <c r="Z1795" s="111"/>
      <c r="AA1795" s="111"/>
      <c r="AB1795" s="111"/>
      <c r="AC1795" s="111"/>
      <c r="AD1795" s="111"/>
      <c r="AE1795" s="8"/>
      <c r="AG1795" s="269">
        <f t="shared" si="744"/>
        <v>0</v>
      </c>
      <c r="AH1795" s="298">
        <f t="shared" si="745"/>
        <v>0</v>
      </c>
      <c r="AI1795" s="299">
        <f t="shared" si="746"/>
        <v>0</v>
      </c>
      <c r="AJ1795" s="300">
        <f t="shared" si="747"/>
        <v>0</v>
      </c>
      <c r="AK1795" s="301">
        <f t="shared" si="748"/>
        <v>0</v>
      </c>
      <c r="AL1795" s="298">
        <f t="shared" si="749"/>
        <v>0</v>
      </c>
      <c r="AM1795" s="299">
        <f t="shared" si="750"/>
        <v>0</v>
      </c>
      <c r="AN1795" s="300">
        <f t="shared" si="751"/>
        <v>0</v>
      </c>
      <c r="AO1795" s="301">
        <f t="shared" si="752"/>
        <v>0</v>
      </c>
      <c r="AP1795" s="298">
        <f t="shared" si="753"/>
        <v>0</v>
      </c>
      <c r="AQ1795" s="299">
        <f t="shared" si="754"/>
        <v>0</v>
      </c>
      <c r="AR1795" s="300">
        <f t="shared" si="755"/>
        <v>0</v>
      </c>
      <c r="AS1795" s="301">
        <f t="shared" si="756"/>
        <v>0</v>
      </c>
      <c r="AT1795" s="298">
        <f t="shared" si="757"/>
        <v>0</v>
      </c>
      <c r="AU1795" s="299">
        <f t="shared" si="758"/>
        <v>0</v>
      </c>
      <c r="AV1795" s="300">
        <f t="shared" si="759"/>
        <v>0</v>
      </c>
      <c r="AW1795" s="301">
        <f t="shared" si="760"/>
        <v>0</v>
      </c>
      <c r="AX1795" s="371">
        <f t="shared" si="761"/>
        <v>0</v>
      </c>
      <c r="AY1795" s="303">
        <f t="shared" si="762"/>
        <v>0</v>
      </c>
      <c r="AZ1795" s="304" t="str">
        <f>IF(AY1795=0,"",
IF(SUM($AY$1697:AY1795)=1,BA1795,
IF($AY$1817&gt;SUM($AY$1697:AY1795),_xlfn.CONCAT(", ",BA1795),
IF($AY$1817=SUM($AY$1697:AY1795),_xlfn.CONCAT(" y ",BA1795)))))</f>
        <v/>
      </c>
      <c r="BA1795" s="231" t="s">
        <v>6310</v>
      </c>
      <c r="BB1795" s="290">
        <f t="shared" si="763"/>
        <v>0</v>
      </c>
      <c r="BC1795" s="291" t="str">
        <f>IF(BB1795=0,"",
IF(SUM($BB$1697:BB1795)=1,BD1795,
IF($BB$1817&gt;SUM($BB$1697:BB1795),_xlfn.CONCAT(", ",BD1795),
IF($BB$1817=SUM($BB$1697:BB1795),_xlfn.CONCAT(" y ",BD1795)))))</f>
        <v/>
      </c>
      <c r="BD1795" s="222" t="s">
        <v>6310</v>
      </c>
      <c r="BE1795" s="378">
        <f t="shared" si="764"/>
        <v>0</v>
      </c>
      <c r="BF1795" s="379">
        <f t="shared" si="765"/>
        <v>0</v>
      </c>
      <c r="BG1795" s="380">
        <f t="shared" si="766"/>
        <v>0</v>
      </c>
      <c r="BH1795" s="483">
        <f t="shared" si="767"/>
        <v>0</v>
      </c>
      <c r="BI1795" s="484">
        <f t="shared" si="768"/>
        <v>0</v>
      </c>
      <c r="BJ1795" s="485">
        <f t="shared" si="769"/>
        <v>0</v>
      </c>
      <c r="BK1795" s="486">
        <f t="shared" si="770"/>
        <v>0</v>
      </c>
      <c r="BL1795" s="483">
        <f t="shared" si="771"/>
        <v>0</v>
      </c>
      <c r="BM1795" s="484">
        <f t="shared" si="772"/>
        <v>0</v>
      </c>
      <c r="BN1795" s="485">
        <f t="shared" si="773"/>
        <v>0</v>
      </c>
      <c r="BO1795" s="486">
        <f t="shared" si="774"/>
        <v>0</v>
      </c>
      <c r="BP1795" s="483">
        <f t="shared" si="775"/>
        <v>0</v>
      </c>
      <c r="BQ1795" s="484">
        <f t="shared" si="776"/>
        <v>0</v>
      </c>
      <c r="BR1795" s="485">
        <f t="shared" si="777"/>
        <v>0</v>
      </c>
      <c r="BS1795" s="486">
        <f t="shared" si="778"/>
        <v>0</v>
      </c>
    </row>
    <row r="1796" spans="1:71" ht="15" hidden="1" customHeight="1">
      <c r="A1796" s="6"/>
      <c r="B1796" s="5"/>
      <c r="C1796" s="87" t="s">
        <v>204</v>
      </c>
      <c r="D1796" s="623" t="str">
        <f>IF(CNGE_2024_M1_Secc1_Sub1!$D141="","",CNGE_2024_M1_Secc1_Sub1!$D141)</f>
        <v/>
      </c>
      <c r="E1796" s="624"/>
      <c r="F1796" s="624"/>
      <c r="G1796" s="624"/>
      <c r="H1796" s="624"/>
      <c r="I1796" s="624"/>
      <c r="J1796" s="624"/>
      <c r="K1796" s="624"/>
      <c r="L1796" s="624"/>
      <c r="M1796" s="624"/>
      <c r="N1796" s="624"/>
      <c r="O1796" s="624"/>
      <c r="P1796" s="624"/>
      <c r="Q1796" s="624"/>
      <c r="R1796" s="625"/>
      <c r="S1796" s="111"/>
      <c r="T1796" s="111"/>
      <c r="U1796" s="111"/>
      <c r="V1796" s="111"/>
      <c r="W1796" s="111"/>
      <c r="X1796" s="111"/>
      <c r="Y1796" s="111"/>
      <c r="Z1796" s="111"/>
      <c r="AA1796" s="111"/>
      <c r="AB1796" s="111"/>
      <c r="AC1796" s="111"/>
      <c r="AD1796" s="111"/>
      <c r="AE1796" s="8"/>
      <c r="AG1796" s="269">
        <f t="shared" si="744"/>
        <v>0</v>
      </c>
      <c r="AH1796" s="298">
        <f t="shared" si="745"/>
        <v>0</v>
      </c>
      <c r="AI1796" s="299">
        <f t="shared" si="746"/>
        <v>0</v>
      </c>
      <c r="AJ1796" s="300">
        <f t="shared" si="747"/>
        <v>0</v>
      </c>
      <c r="AK1796" s="301">
        <f t="shared" si="748"/>
        <v>0</v>
      </c>
      <c r="AL1796" s="298">
        <f t="shared" si="749"/>
        <v>0</v>
      </c>
      <c r="AM1796" s="299">
        <f t="shared" si="750"/>
        <v>0</v>
      </c>
      <c r="AN1796" s="300">
        <f t="shared" si="751"/>
        <v>0</v>
      </c>
      <c r="AO1796" s="301">
        <f t="shared" si="752"/>
        <v>0</v>
      </c>
      <c r="AP1796" s="298">
        <f t="shared" si="753"/>
        <v>0</v>
      </c>
      <c r="AQ1796" s="299">
        <f t="shared" si="754"/>
        <v>0</v>
      </c>
      <c r="AR1796" s="300">
        <f t="shared" si="755"/>
        <v>0</v>
      </c>
      <c r="AS1796" s="301">
        <f t="shared" si="756"/>
        <v>0</v>
      </c>
      <c r="AT1796" s="298">
        <f t="shared" si="757"/>
        <v>0</v>
      </c>
      <c r="AU1796" s="299">
        <f t="shared" si="758"/>
        <v>0</v>
      </c>
      <c r="AV1796" s="300">
        <f t="shared" si="759"/>
        <v>0</v>
      </c>
      <c r="AW1796" s="301">
        <f t="shared" si="760"/>
        <v>0</v>
      </c>
      <c r="AX1796" s="371">
        <f t="shared" si="761"/>
        <v>0</v>
      </c>
      <c r="AY1796" s="303">
        <f t="shared" si="762"/>
        <v>0</v>
      </c>
      <c r="AZ1796" s="304" t="str">
        <f>IF(AY1796=0,"",
IF(SUM($AY$1697:AY1796)=1,BA1796,
IF($AY$1817&gt;SUM($AY$1697:AY1796),_xlfn.CONCAT(", ",BA1796),
IF($AY$1817=SUM($AY$1697:AY1796),_xlfn.CONCAT(" y ",BA1796)))))</f>
        <v/>
      </c>
      <c r="BA1796" s="231" t="s">
        <v>6311</v>
      </c>
      <c r="BB1796" s="290">
        <f t="shared" si="763"/>
        <v>0</v>
      </c>
      <c r="BC1796" s="291" t="str">
        <f>IF(BB1796=0,"",
IF(SUM($BB$1697:BB1796)=1,BD1796,
IF($BB$1817&gt;SUM($BB$1697:BB1796),_xlfn.CONCAT(", ",BD1796),
IF($BB$1817=SUM($BB$1697:BB1796),_xlfn.CONCAT(" y ",BD1796)))))</f>
        <v/>
      </c>
      <c r="BD1796" s="222" t="s">
        <v>6311</v>
      </c>
      <c r="BE1796" s="378">
        <f t="shared" si="764"/>
        <v>0</v>
      </c>
      <c r="BF1796" s="379">
        <f t="shared" si="765"/>
        <v>0</v>
      </c>
      <c r="BG1796" s="380">
        <f t="shared" si="766"/>
        <v>0</v>
      </c>
      <c r="BH1796" s="483">
        <f t="shared" si="767"/>
        <v>0</v>
      </c>
      <c r="BI1796" s="484">
        <f t="shared" si="768"/>
        <v>0</v>
      </c>
      <c r="BJ1796" s="485">
        <f t="shared" si="769"/>
        <v>0</v>
      </c>
      <c r="BK1796" s="486">
        <f t="shared" si="770"/>
        <v>0</v>
      </c>
      <c r="BL1796" s="483">
        <f t="shared" si="771"/>
        <v>0</v>
      </c>
      <c r="BM1796" s="484">
        <f t="shared" si="772"/>
        <v>0</v>
      </c>
      <c r="BN1796" s="485">
        <f t="shared" si="773"/>
        <v>0</v>
      </c>
      <c r="BO1796" s="486">
        <f t="shared" si="774"/>
        <v>0</v>
      </c>
      <c r="BP1796" s="483">
        <f t="shared" si="775"/>
        <v>0</v>
      </c>
      <c r="BQ1796" s="484">
        <f t="shared" si="776"/>
        <v>0</v>
      </c>
      <c r="BR1796" s="485">
        <f t="shared" si="777"/>
        <v>0</v>
      </c>
      <c r="BS1796" s="486">
        <f t="shared" si="778"/>
        <v>0</v>
      </c>
    </row>
    <row r="1797" spans="1:71" ht="15" hidden="1" customHeight="1">
      <c r="A1797" s="6"/>
      <c r="B1797" s="5"/>
      <c r="C1797" s="87" t="s">
        <v>205</v>
      </c>
      <c r="D1797" s="623" t="str">
        <f>IF(CNGE_2024_M1_Secc1_Sub1!$D142="","",CNGE_2024_M1_Secc1_Sub1!$D142)</f>
        <v/>
      </c>
      <c r="E1797" s="624"/>
      <c r="F1797" s="624"/>
      <c r="G1797" s="624"/>
      <c r="H1797" s="624"/>
      <c r="I1797" s="624"/>
      <c r="J1797" s="624"/>
      <c r="K1797" s="624"/>
      <c r="L1797" s="624"/>
      <c r="M1797" s="624"/>
      <c r="N1797" s="624"/>
      <c r="O1797" s="624"/>
      <c r="P1797" s="624"/>
      <c r="Q1797" s="624"/>
      <c r="R1797" s="625"/>
      <c r="S1797" s="111"/>
      <c r="T1797" s="111"/>
      <c r="U1797" s="111"/>
      <c r="V1797" s="111"/>
      <c r="W1797" s="111"/>
      <c r="X1797" s="111"/>
      <c r="Y1797" s="111"/>
      <c r="Z1797" s="111"/>
      <c r="AA1797" s="111"/>
      <c r="AB1797" s="111"/>
      <c r="AC1797" s="111"/>
      <c r="AD1797" s="111"/>
      <c r="AE1797" s="8"/>
      <c r="AG1797" s="269">
        <f t="shared" si="744"/>
        <v>0</v>
      </c>
      <c r="AH1797" s="298">
        <f t="shared" si="745"/>
        <v>0</v>
      </c>
      <c r="AI1797" s="299">
        <f t="shared" si="746"/>
        <v>0</v>
      </c>
      <c r="AJ1797" s="300">
        <f t="shared" si="747"/>
        <v>0</v>
      </c>
      <c r="AK1797" s="301">
        <f t="shared" si="748"/>
        <v>0</v>
      </c>
      <c r="AL1797" s="298">
        <f t="shared" si="749"/>
        <v>0</v>
      </c>
      <c r="AM1797" s="299">
        <f t="shared" si="750"/>
        <v>0</v>
      </c>
      <c r="AN1797" s="300">
        <f t="shared" si="751"/>
        <v>0</v>
      </c>
      <c r="AO1797" s="301">
        <f t="shared" si="752"/>
        <v>0</v>
      </c>
      <c r="AP1797" s="298">
        <f t="shared" si="753"/>
        <v>0</v>
      </c>
      <c r="AQ1797" s="299">
        <f t="shared" si="754"/>
        <v>0</v>
      </c>
      <c r="AR1797" s="300">
        <f t="shared" si="755"/>
        <v>0</v>
      </c>
      <c r="AS1797" s="301">
        <f t="shared" si="756"/>
        <v>0</v>
      </c>
      <c r="AT1797" s="298">
        <f t="shared" si="757"/>
        <v>0</v>
      </c>
      <c r="AU1797" s="299">
        <f t="shared" si="758"/>
        <v>0</v>
      </c>
      <c r="AV1797" s="300">
        <f t="shared" si="759"/>
        <v>0</v>
      </c>
      <c r="AW1797" s="301">
        <f t="shared" si="760"/>
        <v>0</v>
      </c>
      <c r="AX1797" s="371">
        <f t="shared" si="761"/>
        <v>0</v>
      </c>
      <c r="AY1797" s="303">
        <f t="shared" si="762"/>
        <v>0</v>
      </c>
      <c r="AZ1797" s="304" t="str">
        <f>IF(AY1797=0,"",
IF(SUM($AY$1697:AY1797)=1,BA1797,
IF($AY$1817&gt;SUM($AY$1697:AY1797),_xlfn.CONCAT(", ",BA1797),
IF($AY$1817=SUM($AY$1697:AY1797),_xlfn.CONCAT(" y ",BA1797)))))</f>
        <v/>
      </c>
      <c r="BA1797" s="231" t="s">
        <v>6312</v>
      </c>
      <c r="BB1797" s="290">
        <f t="shared" si="763"/>
        <v>0</v>
      </c>
      <c r="BC1797" s="291" t="str">
        <f>IF(BB1797=0,"",
IF(SUM($BB$1697:BB1797)=1,BD1797,
IF($BB$1817&gt;SUM($BB$1697:BB1797),_xlfn.CONCAT(", ",BD1797),
IF($BB$1817=SUM($BB$1697:BB1797),_xlfn.CONCAT(" y ",BD1797)))))</f>
        <v/>
      </c>
      <c r="BD1797" s="222" t="s">
        <v>6312</v>
      </c>
      <c r="BE1797" s="378">
        <f t="shared" si="764"/>
        <v>0</v>
      </c>
      <c r="BF1797" s="379">
        <f t="shared" si="765"/>
        <v>0</v>
      </c>
      <c r="BG1797" s="380">
        <f t="shared" si="766"/>
        <v>0</v>
      </c>
      <c r="BH1797" s="483">
        <f t="shared" si="767"/>
        <v>0</v>
      </c>
      <c r="BI1797" s="484">
        <f t="shared" si="768"/>
        <v>0</v>
      </c>
      <c r="BJ1797" s="485">
        <f t="shared" si="769"/>
        <v>0</v>
      </c>
      <c r="BK1797" s="486">
        <f t="shared" si="770"/>
        <v>0</v>
      </c>
      <c r="BL1797" s="483">
        <f t="shared" si="771"/>
        <v>0</v>
      </c>
      <c r="BM1797" s="484">
        <f t="shared" si="772"/>
        <v>0</v>
      </c>
      <c r="BN1797" s="485">
        <f t="shared" si="773"/>
        <v>0</v>
      </c>
      <c r="BO1797" s="486">
        <f t="shared" si="774"/>
        <v>0</v>
      </c>
      <c r="BP1797" s="483">
        <f t="shared" si="775"/>
        <v>0</v>
      </c>
      <c r="BQ1797" s="484">
        <f t="shared" si="776"/>
        <v>0</v>
      </c>
      <c r="BR1797" s="485">
        <f t="shared" si="777"/>
        <v>0</v>
      </c>
      <c r="BS1797" s="486">
        <f t="shared" si="778"/>
        <v>0</v>
      </c>
    </row>
    <row r="1798" spans="1:71" ht="15" hidden="1" customHeight="1">
      <c r="A1798" s="6"/>
      <c r="B1798" s="5"/>
      <c r="C1798" s="87" t="s">
        <v>206</v>
      </c>
      <c r="D1798" s="623" t="str">
        <f>IF(CNGE_2024_M1_Secc1_Sub1!$D143="","",CNGE_2024_M1_Secc1_Sub1!$D143)</f>
        <v/>
      </c>
      <c r="E1798" s="624"/>
      <c r="F1798" s="624"/>
      <c r="G1798" s="624"/>
      <c r="H1798" s="624"/>
      <c r="I1798" s="624"/>
      <c r="J1798" s="624"/>
      <c r="K1798" s="624"/>
      <c r="L1798" s="624"/>
      <c r="M1798" s="624"/>
      <c r="N1798" s="624"/>
      <c r="O1798" s="624"/>
      <c r="P1798" s="624"/>
      <c r="Q1798" s="624"/>
      <c r="R1798" s="625"/>
      <c r="S1798" s="111"/>
      <c r="T1798" s="111"/>
      <c r="U1798" s="111"/>
      <c r="V1798" s="111"/>
      <c r="W1798" s="111"/>
      <c r="X1798" s="111"/>
      <c r="Y1798" s="111"/>
      <c r="Z1798" s="111"/>
      <c r="AA1798" s="111"/>
      <c r="AB1798" s="111"/>
      <c r="AC1798" s="111"/>
      <c r="AD1798" s="111"/>
      <c r="AE1798" s="8"/>
      <c r="AG1798" s="269">
        <f t="shared" si="744"/>
        <v>0</v>
      </c>
      <c r="AH1798" s="298">
        <f t="shared" si="745"/>
        <v>0</v>
      </c>
      <c r="AI1798" s="299">
        <f t="shared" si="746"/>
        <v>0</v>
      </c>
      <c r="AJ1798" s="300">
        <f t="shared" si="747"/>
        <v>0</v>
      </c>
      <c r="AK1798" s="301">
        <f t="shared" si="748"/>
        <v>0</v>
      </c>
      <c r="AL1798" s="298">
        <f t="shared" si="749"/>
        <v>0</v>
      </c>
      <c r="AM1798" s="299">
        <f t="shared" si="750"/>
        <v>0</v>
      </c>
      <c r="AN1798" s="300">
        <f t="shared" si="751"/>
        <v>0</v>
      </c>
      <c r="AO1798" s="301">
        <f t="shared" si="752"/>
        <v>0</v>
      </c>
      <c r="AP1798" s="298">
        <f t="shared" si="753"/>
        <v>0</v>
      </c>
      <c r="AQ1798" s="299">
        <f t="shared" si="754"/>
        <v>0</v>
      </c>
      <c r="AR1798" s="300">
        <f t="shared" si="755"/>
        <v>0</v>
      </c>
      <c r="AS1798" s="301">
        <f t="shared" si="756"/>
        <v>0</v>
      </c>
      <c r="AT1798" s="298">
        <f t="shared" si="757"/>
        <v>0</v>
      </c>
      <c r="AU1798" s="299">
        <f t="shared" si="758"/>
        <v>0</v>
      </c>
      <c r="AV1798" s="300">
        <f t="shared" si="759"/>
        <v>0</v>
      </c>
      <c r="AW1798" s="301">
        <f t="shared" si="760"/>
        <v>0</v>
      </c>
      <c r="AX1798" s="371">
        <f t="shared" si="761"/>
        <v>0</v>
      </c>
      <c r="AY1798" s="303">
        <f t="shared" si="762"/>
        <v>0</v>
      </c>
      <c r="AZ1798" s="304" t="str">
        <f>IF(AY1798=0,"",
IF(SUM($AY$1697:AY1798)=1,BA1798,
IF($AY$1817&gt;SUM($AY$1697:AY1798),_xlfn.CONCAT(", ",BA1798),
IF($AY$1817=SUM($AY$1697:AY1798),_xlfn.CONCAT(" y ",BA1798)))))</f>
        <v/>
      </c>
      <c r="BA1798" s="231" t="s">
        <v>6313</v>
      </c>
      <c r="BB1798" s="290">
        <f t="shared" si="763"/>
        <v>0</v>
      </c>
      <c r="BC1798" s="291" t="str">
        <f>IF(BB1798=0,"",
IF(SUM($BB$1697:BB1798)=1,BD1798,
IF($BB$1817&gt;SUM($BB$1697:BB1798),_xlfn.CONCAT(", ",BD1798),
IF($BB$1817=SUM($BB$1697:BB1798),_xlfn.CONCAT(" y ",BD1798)))))</f>
        <v/>
      </c>
      <c r="BD1798" s="222" t="s">
        <v>6313</v>
      </c>
      <c r="BE1798" s="378">
        <f t="shared" si="764"/>
        <v>0</v>
      </c>
      <c r="BF1798" s="379">
        <f t="shared" si="765"/>
        <v>0</v>
      </c>
      <c r="BG1798" s="380">
        <f t="shared" si="766"/>
        <v>0</v>
      </c>
      <c r="BH1798" s="483">
        <f t="shared" si="767"/>
        <v>0</v>
      </c>
      <c r="BI1798" s="484">
        <f t="shared" si="768"/>
        <v>0</v>
      </c>
      <c r="BJ1798" s="485">
        <f t="shared" si="769"/>
        <v>0</v>
      </c>
      <c r="BK1798" s="486">
        <f t="shared" si="770"/>
        <v>0</v>
      </c>
      <c r="BL1798" s="483">
        <f t="shared" si="771"/>
        <v>0</v>
      </c>
      <c r="BM1798" s="484">
        <f t="shared" si="772"/>
        <v>0</v>
      </c>
      <c r="BN1798" s="485">
        <f t="shared" si="773"/>
        <v>0</v>
      </c>
      <c r="BO1798" s="486">
        <f t="shared" si="774"/>
        <v>0</v>
      </c>
      <c r="BP1798" s="483">
        <f t="shared" si="775"/>
        <v>0</v>
      </c>
      <c r="BQ1798" s="484">
        <f t="shared" si="776"/>
        <v>0</v>
      </c>
      <c r="BR1798" s="485">
        <f t="shared" si="777"/>
        <v>0</v>
      </c>
      <c r="BS1798" s="486">
        <f t="shared" si="778"/>
        <v>0</v>
      </c>
    </row>
    <row r="1799" spans="1:71" ht="15" hidden="1" customHeight="1">
      <c r="A1799" s="6"/>
      <c r="B1799" s="5"/>
      <c r="C1799" s="87" t="s">
        <v>207</v>
      </c>
      <c r="D1799" s="623" t="str">
        <f>IF(CNGE_2024_M1_Secc1_Sub1!$D144="","",CNGE_2024_M1_Secc1_Sub1!$D144)</f>
        <v/>
      </c>
      <c r="E1799" s="624"/>
      <c r="F1799" s="624"/>
      <c r="G1799" s="624"/>
      <c r="H1799" s="624"/>
      <c r="I1799" s="624"/>
      <c r="J1799" s="624"/>
      <c r="K1799" s="624"/>
      <c r="L1799" s="624"/>
      <c r="M1799" s="624"/>
      <c r="N1799" s="624"/>
      <c r="O1799" s="624"/>
      <c r="P1799" s="624"/>
      <c r="Q1799" s="624"/>
      <c r="R1799" s="625"/>
      <c r="S1799" s="111"/>
      <c r="T1799" s="111"/>
      <c r="U1799" s="111"/>
      <c r="V1799" s="111"/>
      <c r="W1799" s="111"/>
      <c r="X1799" s="111"/>
      <c r="Y1799" s="111"/>
      <c r="Z1799" s="111"/>
      <c r="AA1799" s="111"/>
      <c r="AB1799" s="111"/>
      <c r="AC1799" s="111"/>
      <c r="AD1799" s="111"/>
      <c r="AE1799" s="8"/>
      <c r="AG1799" s="269">
        <f t="shared" si="744"/>
        <v>0</v>
      </c>
      <c r="AH1799" s="298">
        <f t="shared" si="745"/>
        <v>0</v>
      </c>
      <c r="AI1799" s="299">
        <f t="shared" si="746"/>
        <v>0</v>
      </c>
      <c r="AJ1799" s="300">
        <f t="shared" si="747"/>
        <v>0</v>
      </c>
      <c r="AK1799" s="301">
        <f t="shared" si="748"/>
        <v>0</v>
      </c>
      <c r="AL1799" s="298">
        <f t="shared" si="749"/>
        <v>0</v>
      </c>
      <c r="AM1799" s="299">
        <f t="shared" si="750"/>
        <v>0</v>
      </c>
      <c r="AN1799" s="300">
        <f t="shared" si="751"/>
        <v>0</v>
      </c>
      <c r="AO1799" s="301">
        <f t="shared" si="752"/>
        <v>0</v>
      </c>
      <c r="AP1799" s="298">
        <f t="shared" si="753"/>
        <v>0</v>
      </c>
      <c r="AQ1799" s="299">
        <f t="shared" si="754"/>
        <v>0</v>
      </c>
      <c r="AR1799" s="300">
        <f t="shared" si="755"/>
        <v>0</v>
      </c>
      <c r="AS1799" s="301">
        <f t="shared" si="756"/>
        <v>0</v>
      </c>
      <c r="AT1799" s="298">
        <f t="shared" si="757"/>
        <v>0</v>
      </c>
      <c r="AU1799" s="299">
        <f t="shared" si="758"/>
        <v>0</v>
      </c>
      <c r="AV1799" s="300">
        <f t="shared" si="759"/>
        <v>0</v>
      </c>
      <c r="AW1799" s="301">
        <f t="shared" si="760"/>
        <v>0</v>
      </c>
      <c r="AX1799" s="371">
        <f t="shared" si="761"/>
        <v>0</v>
      </c>
      <c r="AY1799" s="303">
        <f t="shared" si="762"/>
        <v>0</v>
      </c>
      <c r="AZ1799" s="304" t="str">
        <f>IF(AY1799=0,"",
IF(SUM($AY$1697:AY1799)=1,BA1799,
IF($AY$1817&gt;SUM($AY$1697:AY1799),_xlfn.CONCAT(", ",BA1799),
IF($AY$1817=SUM($AY$1697:AY1799),_xlfn.CONCAT(" y ",BA1799)))))</f>
        <v/>
      </c>
      <c r="BA1799" s="231" t="s">
        <v>6314</v>
      </c>
      <c r="BB1799" s="290">
        <f t="shared" si="763"/>
        <v>0</v>
      </c>
      <c r="BC1799" s="291" t="str">
        <f>IF(BB1799=0,"",
IF(SUM($BB$1697:BB1799)=1,BD1799,
IF($BB$1817&gt;SUM($BB$1697:BB1799),_xlfn.CONCAT(", ",BD1799),
IF($BB$1817=SUM($BB$1697:BB1799),_xlfn.CONCAT(" y ",BD1799)))))</f>
        <v/>
      </c>
      <c r="BD1799" s="222" t="s">
        <v>6314</v>
      </c>
      <c r="BE1799" s="378">
        <f t="shared" si="764"/>
        <v>0</v>
      </c>
      <c r="BF1799" s="379">
        <f t="shared" si="765"/>
        <v>0</v>
      </c>
      <c r="BG1799" s="380">
        <f t="shared" si="766"/>
        <v>0</v>
      </c>
      <c r="BH1799" s="483">
        <f t="shared" si="767"/>
        <v>0</v>
      </c>
      <c r="BI1799" s="484">
        <f t="shared" si="768"/>
        <v>0</v>
      </c>
      <c r="BJ1799" s="485">
        <f t="shared" si="769"/>
        <v>0</v>
      </c>
      <c r="BK1799" s="486">
        <f t="shared" si="770"/>
        <v>0</v>
      </c>
      <c r="BL1799" s="483">
        <f t="shared" si="771"/>
        <v>0</v>
      </c>
      <c r="BM1799" s="484">
        <f t="shared" si="772"/>
        <v>0</v>
      </c>
      <c r="BN1799" s="485">
        <f t="shared" si="773"/>
        <v>0</v>
      </c>
      <c r="BO1799" s="486">
        <f t="shared" si="774"/>
        <v>0</v>
      </c>
      <c r="BP1799" s="483">
        <f t="shared" si="775"/>
        <v>0</v>
      </c>
      <c r="BQ1799" s="484">
        <f t="shared" si="776"/>
        <v>0</v>
      </c>
      <c r="BR1799" s="485">
        <f t="shared" si="777"/>
        <v>0</v>
      </c>
      <c r="BS1799" s="486">
        <f t="shared" si="778"/>
        <v>0</v>
      </c>
    </row>
    <row r="1800" spans="1:71" ht="15" hidden="1" customHeight="1">
      <c r="A1800" s="6"/>
      <c r="B1800" s="5"/>
      <c r="C1800" s="87" t="s">
        <v>208</v>
      </c>
      <c r="D1800" s="623" t="str">
        <f>IF(CNGE_2024_M1_Secc1_Sub1!$D145="","",CNGE_2024_M1_Secc1_Sub1!$D145)</f>
        <v/>
      </c>
      <c r="E1800" s="624"/>
      <c r="F1800" s="624"/>
      <c r="G1800" s="624"/>
      <c r="H1800" s="624"/>
      <c r="I1800" s="624"/>
      <c r="J1800" s="624"/>
      <c r="K1800" s="624"/>
      <c r="L1800" s="624"/>
      <c r="M1800" s="624"/>
      <c r="N1800" s="624"/>
      <c r="O1800" s="624"/>
      <c r="P1800" s="624"/>
      <c r="Q1800" s="624"/>
      <c r="R1800" s="625"/>
      <c r="S1800" s="111"/>
      <c r="T1800" s="111"/>
      <c r="U1800" s="111"/>
      <c r="V1800" s="111"/>
      <c r="W1800" s="111"/>
      <c r="X1800" s="111"/>
      <c r="Y1800" s="111"/>
      <c r="Z1800" s="111"/>
      <c r="AA1800" s="111"/>
      <c r="AB1800" s="111"/>
      <c r="AC1800" s="111"/>
      <c r="AD1800" s="111"/>
      <c r="AE1800" s="8"/>
      <c r="AG1800" s="269">
        <f t="shared" si="744"/>
        <v>0</v>
      </c>
      <c r="AH1800" s="298">
        <f t="shared" si="745"/>
        <v>0</v>
      </c>
      <c r="AI1800" s="299">
        <f t="shared" si="746"/>
        <v>0</v>
      </c>
      <c r="AJ1800" s="300">
        <f t="shared" si="747"/>
        <v>0</v>
      </c>
      <c r="AK1800" s="301">
        <f t="shared" si="748"/>
        <v>0</v>
      </c>
      <c r="AL1800" s="298">
        <f t="shared" si="749"/>
        <v>0</v>
      </c>
      <c r="AM1800" s="299">
        <f t="shared" si="750"/>
        <v>0</v>
      </c>
      <c r="AN1800" s="300">
        <f t="shared" si="751"/>
        <v>0</v>
      </c>
      <c r="AO1800" s="301">
        <f t="shared" si="752"/>
        <v>0</v>
      </c>
      <c r="AP1800" s="298">
        <f t="shared" si="753"/>
        <v>0</v>
      </c>
      <c r="AQ1800" s="299">
        <f t="shared" si="754"/>
        <v>0</v>
      </c>
      <c r="AR1800" s="300">
        <f t="shared" si="755"/>
        <v>0</v>
      </c>
      <c r="AS1800" s="301">
        <f t="shared" si="756"/>
        <v>0</v>
      </c>
      <c r="AT1800" s="298">
        <f t="shared" si="757"/>
        <v>0</v>
      </c>
      <c r="AU1800" s="299">
        <f t="shared" si="758"/>
        <v>0</v>
      </c>
      <c r="AV1800" s="300">
        <f t="shared" si="759"/>
        <v>0</v>
      </c>
      <c r="AW1800" s="301">
        <f t="shared" si="760"/>
        <v>0</v>
      </c>
      <c r="AX1800" s="371">
        <f t="shared" si="761"/>
        <v>0</v>
      </c>
      <c r="AY1800" s="303">
        <f t="shared" si="762"/>
        <v>0</v>
      </c>
      <c r="AZ1800" s="304" t="str">
        <f>IF(AY1800=0,"",
IF(SUM($AY$1697:AY1800)=1,BA1800,
IF($AY$1817&gt;SUM($AY$1697:AY1800),_xlfn.CONCAT(", ",BA1800),
IF($AY$1817=SUM($AY$1697:AY1800),_xlfn.CONCAT(" y ",BA1800)))))</f>
        <v/>
      </c>
      <c r="BA1800" s="231" t="s">
        <v>6315</v>
      </c>
      <c r="BB1800" s="290">
        <f t="shared" si="763"/>
        <v>0</v>
      </c>
      <c r="BC1800" s="291" t="str">
        <f>IF(BB1800=0,"",
IF(SUM($BB$1697:BB1800)=1,BD1800,
IF($BB$1817&gt;SUM($BB$1697:BB1800),_xlfn.CONCAT(", ",BD1800),
IF($BB$1817=SUM($BB$1697:BB1800),_xlfn.CONCAT(" y ",BD1800)))))</f>
        <v/>
      </c>
      <c r="BD1800" s="222" t="s">
        <v>6315</v>
      </c>
      <c r="BE1800" s="378">
        <f t="shared" si="764"/>
        <v>0</v>
      </c>
      <c r="BF1800" s="379">
        <f t="shared" si="765"/>
        <v>0</v>
      </c>
      <c r="BG1800" s="380">
        <f t="shared" si="766"/>
        <v>0</v>
      </c>
      <c r="BH1800" s="483">
        <f t="shared" si="767"/>
        <v>0</v>
      </c>
      <c r="BI1800" s="484">
        <f t="shared" si="768"/>
        <v>0</v>
      </c>
      <c r="BJ1800" s="485">
        <f t="shared" si="769"/>
        <v>0</v>
      </c>
      <c r="BK1800" s="486">
        <f t="shared" si="770"/>
        <v>0</v>
      </c>
      <c r="BL1800" s="483">
        <f t="shared" si="771"/>
        <v>0</v>
      </c>
      <c r="BM1800" s="484">
        <f t="shared" si="772"/>
        <v>0</v>
      </c>
      <c r="BN1800" s="485">
        <f t="shared" si="773"/>
        <v>0</v>
      </c>
      <c r="BO1800" s="486">
        <f t="shared" si="774"/>
        <v>0</v>
      </c>
      <c r="BP1800" s="483">
        <f t="shared" si="775"/>
        <v>0</v>
      </c>
      <c r="BQ1800" s="484">
        <f t="shared" si="776"/>
        <v>0</v>
      </c>
      <c r="BR1800" s="485">
        <f t="shared" si="777"/>
        <v>0</v>
      </c>
      <c r="BS1800" s="486">
        <f t="shared" si="778"/>
        <v>0</v>
      </c>
    </row>
    <row r="1801" spans="1:71" ht="15" hidden="1" customHeight="1">
      <c r="A1801" s="6"/>
      <c r="B1801" s="5"/>
      <c r="C1801" s="87" t="s">
        <v>209</v>
      </c>
      <c r="D1801" s="623" t="str">
        <f>IF(CNGE_2024_M1_Secc1_Sub1!$D146="","",CNGE_2024_M1_Secc1_Sub1!$D146)</f>
        <v/>
      </c>
      <c r="E1801" s="624"/>
      <c r="F1801" s="624"/>
      <c r="G1801" s="624"/>
      <c r="H1801" s="624"/>
      <c r="I1801" s="624"/>
      <c r="J1801" s="624"/>
      <c r="K1801" s="624"/>
      <c r="L1801" s="624"/>
      <c r="M1801" s="624"/>
      <c r="N1801" s="624"/>
      <c r="O1801" s="624"/>
      <c r="P1801" s="624"/>
      <c r="Q1801" s="624"/>
      <c r="R1801" s="625"/>
      <c r="S1801" s="111"/>
      <c r="T1801" s="111"/>
      <c r="U1801" s="111"/>
      <c r="V1801" s="111"/>
      <c r="W1801" s="111"/>
      <c r="X1801" s="111"/>
      <c r="Y1801" s="111"/>
      <c r="Z1801" s="111"/>
      <c r="AA1801" s="111"/>
      <c r="AB1801" s="111"/>
      <c r="AC1801" s="111"/>
      <c r="AD1801" s="111"/>
      <c r="AE1801" s="8"/>
      <c r="AG1801" s="269">
        <f t="shared" si="744"/>
        <v>0</v>
      </c>
      <c r="AH1801" s="298">
        <f t="shared" si="745"/>
        <v>0</v>
      </c>
      <c r="AI1801" s="299">
        <f t="shared" si="746"/>
        <v>0</v>
      </c>
      <c r="AJ1801" s="300">
        <f t="shared" si="747"/>
        <v>0</v>
      </c>
      <c r="AK1801" s="301">
        <f t="shared" si="748"/>
        <v>0</v>
      </c>
      <c r="AL1801" s="298">
        <f t="shared" si="749"/>
        <v>0</v>
      </c>
      <c r="AM1801" s="299">
        <f t="shared" si="750"/>
        <v>0</v>
      </c>
      <c r="AN1801" s="300">
        <f t="shared" si="751"/>
        <v>0</v>
      </c>
      <c r="AO1801" s="301">
        <f t="shared" si="752"/>
        <v>0</v>
      </c>
      <c r="AP1801" s="298">
        <f t="shared" si="753"/>
        <v>0</v>
      </c>
      <c r="AQ1801" s="299">
        <f t="shared" si="754"/>
        <v>0</v>
      </c>
      <c r="AR1801" s="300">
        <f t="shared" si="755"/>
        <v>0</v>
      </c>
      <c r="AS1801" s="301">
        <f t="shared" si="756"/>
        <v>0</v>
      </c>
      <c r="AT1801" s="298">
        <f t="shared" si="757"/>
        <v>0</v>
      </c>
      <c r="AU1801" s="299">
        <f t="shared" si="758"/>
        <v>0</v>
      </c>
      <c r="AV1801" s="300">
        <f t="shared" si="759"/>
        <v>0</v>
      </c>
      <c r="AW1801" s="301">
        <f t="shared" si="760"/>
        <v>0</v>
      </c>
      <c r="AX1801" s="371">
        <f t="shared" si="761"/>
        <v>0</v>
      </c>
      <c r="AY1801" s="303">
        <f t="shared" si="762"/>
        <v>0</v>
      </c>
      <c r="AZ1801" s="304" t="str">
        <f>IF(AY1801=0,"",
IF(SUM($AY$1697:AY1801)=1,BA1801,
IF($AY$1817&gt;SUM($AY$1697:AY1801),_xlfn.CONCAT(", ",BA1801),
IF($AY$1817=SUM($AY$1697:AY1801),_xlfn.CONCAT(" y ",BA1801)))))</f>
        <v/>
      </c>
      <c r="BA1801" s="231" t="s">
        <v>6316</v>
      </c>
      <c r="BB1801" s="290">
        <f t="shared" si="763"/>
        <v>0</v>
      </c>
      <c r="BC1801" s="291" t="str">
        <f>IF(BB1801=0,"",
IF(SUM($BB$1697:BB1801)=1,BD1801,
IF($BB$1817&gt;SUM($BB$1697:BB1801),_xlfn.CONCAT(", ",BD1801),
IF($BB$1817=SUM($BB$1697:BB1801),_xlfn.CONCAT(" y ",BD1801)))))</f>
        <v/>
      </c>
      <c r="BD1801" s="222" t="s">
        <v>6316</v>
      </c>
      <c r="BE1801" s="378">
        <f t="shared" si="764"/>
        <v>0</v>
      </c>
      <c r="BF1801" s="379">
        <f t="shared" si="765"/>
        <v>0</v>
      </c>
      <c r="BG1801" s="380">
        <f t="shared" si="766"/>
        <v>0</v>
      </c>
      <c r="BH1801" s="483">
        <f t="shared" si="767"/>
        <v>0</v>
      </c>
      <c r="BI1801" s="484">
        <f t="shared" si="768"/>
        <v>0</v>
      </c>
      <c r="BJ1801" s="485">
        <f t="shared" si="769"/>
        <v>0</v>
      </c>
      <c r="BK1801" s="486">
        <f t="shared" si="770"/>
        <v>0</v>
      </c>
      <c r="BL1801" s="483">
        <f t="shared" si="771"/>
        <v>0</v>
      </c>
      <c r="BM1801" s="484">
        <f t="shared" si="772"/>
        <v>0</v>
      </c>
      <c r="BN1801" s="485">
        <f t="shared" si="773"/>
        <v>0</v>
      </c>
      <c r="BO1801" s="486">
        <f t="shared" si="774"/>
        <v>0</v>
      </c>
      <c r="BP1801" s="483">
        <f t="shared" si="775"/>
        <v>0</v>
      </c>
      <c r="BQ1801" s="484">
        <f t="shared" si="776"/>
        <v>0</v>
      </c>
      <c r="BR1801" s="485">
        <f t="shared" si="777"/>
        <v>0</v>
      </c>
      <c r="BS1801" s="486">
        <f t="shared" si="778"/>
        <v>0</v>
      </c>
    </row>
    <row r="1802" spans="1:71" ht="15" hidden="1" customHeight="1">
      <c r="A1802" s="6"/>
      <c r="B1802" s="5"/>
      <c r="C1802" s="87" t="s">
        <v>210</v>
      </c>
      <c r="D1802" s="623" t="str">
        <f>IF(CNGE_2024_M1_Secc1_Sub1!$D147="","",CNGE_2024_M1_Secc1_Sub1!$D147)</f>
        <v/>
      </c>
      <c r="E1802" s="624"/>
      <c r="F1802" s="624"/>
      <c r="G1802" s="624"/>
      <c r="H1802" s="624"/>
      <c r="I1802" s="624"/>
      <c r="J1802" s="624"/>
      <c r="K1802" s="624"/>
      <c r="L1802" s="624"/>
      <c r="M1802" s="624"/>
      <c r="N1802" s="624"/>
      <c r="O1802" s="624"/>
      <c r="P1802" s="624"/>
      <c r="Q1802" s="624"/>
      <c r="R1802" s="625"/>
      <c r="S1802" s="111"/>
      <c r="T1802" s="111"/>
      <c r="U1802" s="111"/>
      <c r="V1802" s="111"/>
      <c r="W1802" s="111"/>
      <c r="X1802" s="111"/>
      <c r="Y1802" s="111"/>
      <c r="Z1802" s="111"/>
      <c r="AA1802" s="111"/>
      <c r="AB1802" s="111"/>
      <c r="AC1802" s="111"/>
      <c r="AD1802" s="111"/>
      <c r="AE1802" s="8"/>
      <c r="AG1802" s="269">
        <f t="shared" si="744"/>
        <v>0</v>
      </c>
      <c r="AH1802" s="298">
        <f t="shared" si="745"/>
        <v>0</v>
      </c>
      <c r="AI1802" s="299">
        <f t="shared" si="746"/>
        <v>0</v>
      </c>
      <c r="AJ1802" s="300">
        <f t="shared" si="747"/>
        <v>0</v>
      </c>
      <c r="AK1802" s="301">
        <f t="shared" si="748"/>
        <v>0</v>
      </c>
      <c r="AL1802" s="298">
        <f t="shared" si="749"/>
        <v>0</v>
      </c>
      <c r="AM1802" s="299">
        <f t="shared" si="750"/>
        <v>0</v>
      </c>
      <c r="AN1802" s="300">
        <f t="shared" si="751"/>
        <v>0</v>
      </c>
      <c r="AO1802" s="301">
        <f t="shared" si="752"/>
        <v>0</v>
      </c>
      <c r="AP1802" s="298">
        <f t="shared" si="753"/>
        <v>0</v>
      </c>
      <c r="AQ1802" s="299">
        <f t="shared" si="754"/>
        <v>0</v>
      </c>
      <c r="AR1802" s="300">
        <f t="shared" si="755"/>
        <v>0</v>
      </c>
      <c r="AS1802" s="301">
        <f t="shared" si="756"/>
        <v>0</v>
      </c>
      <c r="AT1802" s="298">
        <f t="shared" si="757"/>
        <v>0</v>
      </c>
      <c r="AU1802" s="299">
        <f t="shared" si="758"/>
        <v>0</v>
      </c>
      <c r="AV1802" s="300">
        <f t="shared" si="759"/>
        <v>0</v>
      </c>
      <c r="AW1802" s="301">
        <f t="shared" si="760"/>
        <v>0</v>
      </c>
      <c r="AX1802" s="371">
        <f t="shared" si="761"/>
        <v>0</v>
      </c>
      <c r="AY1802" s="303">
        <f t="shared" si="762"/>
        <v>0</v>
      </c>
      <c r="AZ1802" s="304" t="str">
        <f>IF(AY1802=0,"",
IF(SUM($AY$1697:AY1802)=1,BA1802,
IF($AY$1817&gt;SUM($AY$1697:AY1802),_xlfn.CONCAT(", ",BA1802),
IF($AY$1817=SUM($AY$1697:AY1802),_xlfn.CONCAT(" y ",BA1802)))))</f>
        <v/>
      </c>
      <c r="BA1802" s="231" t="s">
        <v>6317</v>
      </c>
      <c r="BB1802" s="290">
        <f t="shared" si="763"/>
        <v>0</v>
      </c>
      <c r="BC1802" s="291" t="str">
        <f>IF(BB1802=0,"",
IF(SUM($BB$1697:BB1802)=1,BD1802,
IF($BB$1817&gt;SUM($BB$1697:BB1802),_xlfn.CONCAT(", ",BD1802),
IF($BB$1817=SUM($BB$1697:BB1802),_xlfn.CONCAT(" y ",BD1802)))))</f>
        <v/>
      </c>
      <c r="BD1802" s="222" t="s">
        <v>6317</v>
      </c>
      <c r="BE1802" s="378">
        <f t="shared" si="764"/>
        <v>0</v>
      </c>
      <c r="BF1802" s="379">
        <f t="shared" si="765"/>
        <v>0</v>
      </c>
      <c r="BG1802" s="380">
        <f t="shared" si="766"/>
        <v>0</v>
      </c>
      <c r="BH1802" s="483">
        <f t="shared" si="767"/>
        <v>0</v>
      </c>
      <c r="BI1802" s="484">
        <f t="shared" si="768"/>
        <v>0</v>
      </c>
      <c r="BJ1802" s="485">
        <f t="shared" si="769"/>
        <v>0</v>
      </c>
      <c r="BK1802" s="486">
        <f t="shared" si="770"/>
        <v>0</v>
      </c>
      <c r="BL1802" s="483">
        <f t="shared" si="771"/>
        <v>0</v>
      </c>
      <c r="BM1802" s="484">
        <f t="shared" si="772"/>
        <v>0</v>
      </c>
      <c r="BN1802" s="485">
        <f t="shared" si="773"/>
        <v>0</v>
      </c>
      <c r="BO1802" s="486">
        <f t="shared" si="774"/>
        <v>0</v>
      </c>
      <c r="BP1802" s="483">
        <f t="shared" si="775"/>
        <v>0</v>
      </c>
      <c r="BQ1802" s="484">
        <f t="shared" si="776"/>
        <v>0</v>
      </c>
      <c r="BR1802" s="485">
        <f t="shared" si="777"/>
        <v>0</v>
      </c>
      <c r="BS1802" s="486">
        <f t="shared" si="778"/>
        <v>0</v>
      </c>
    </row>
    <row r="1803" spans="1:71" ht="15" hidden="1" customHeight="1">
      <c r="A1803" s="6"/>
      <c r="B1803" s="5"/>
      <c r="C1803" s="87" t="s">
        <v>211</v>
      </c>
      <c r="D1803" s="623" t="str">
        <f>IF(CNGE_2024_M1_Secc1_Sub1!$D148="","",CNGE_2024_M1_Secc1_Sub1!$D148)</f>
        <v/>
      </c>
      <c r="E1803" s="624"/>
      <c r="F1803" s="624"/>
      <c r="G1803" s="624"/>
      <c r="H1803" s="624"/>
      <c r="I1803" s="624"/>
      <c r="J1803" s="624"/>
      <c r="K1803" s="624"/>
      <c r="L1803" s="624"/>
      <c r="M1803" s="624"/>
      <c r="N1803" s="624"/>
      <c r="O1803" s="624"/>
      <c r="P1803" s="624"/>
      <c r="Q1803" s="624"/>
      <c r="R1803" s="625"/>
      <c r="S1803" s="111"/>
      <c r="T1803" s="111"/>
      <c r="U1803" s="111"/>
      <c r="V1803" s="111"/>
      <c r="W1803" s="111"/>
      <c r="X1803" s="111"/>
      <c r="Y1803" s="111"/>
      <c r="Z1803" s="111"/>
      <c r="AA1803" s="111"/>
      <c r="AB1803" s="111"/>
      <c r="AC1803" s="111"/>
      <c r="AD1803" s="111"/>
      <c r="AE1803" s="8"/>
      <c r="AG1803" s="269">
        <f t="shared" si="744"/>
        <v>0</v>
      </c>
      <c r="AH1803" s="298">
        <f t="shared" si="745"/>
        <v>0</v>
      </c>
      <c r="AI1803" s="299">
        <f t="shared" si="746"/>
        <v>0</v>
      </c>
      <c r="AJ1803" s="300">
        <f t="shared" si="747"/>
        <v>0</v>
      </c>
      <c r="AK1803" s="301">
        <f t="shared" si="748"/>
        <v>0</v>
      </c>
      <c r="AL1803" s="298">
        <f t="shared" si="749"/>
        <v>0</v>
      </c>
      <c r="AM1803" s="299">
        <f t="shared" si="750"/>
        <v>0</v>
      </c>
      <c r="AN1803" s="300">
        <f t="shared" si="751"/>
        <v>0</v>
      </c>
      <c r="AO1803" s="301">
        <f t="shared" si="752"/>
        <v>0</v>
      </c>
      <c r="AP1803" s="298">
        <f t="shared" si="753"/>
        <v>0</v>
      </c>
      <c r="AQ1803" s="299">
        <f t="shared" si="754"/>
        <v>0</v>
      </c>
      <c r="AR1803" s="300">
        <f t="shared" si="755"/>
        <v>0</v>
      </c>
      <c r="AS1803" s="301">
        <f t="shared" si="756"/>
        <v>0</v>
      </c>
      <c r="AT1803" s="298">
        <f t="shared" si="757"/>
        <v>0</v>
      </c>
      <c r="AU1803" s="299">
        <f t="shared" si="758"/>
        <v>0</v>
      </c>
      <c r="AV1803" s="300">
        <f t="shared" si="759"/>
        <v>0</v>
      </c>
      <c r="AW1803" s="301">
        <f t="shared" si="760"/>
        <v>0</v>
      </c>
      <c r="AX1803" s="371">
        <f t="shared" si="761"/>
        <v>0</v>
      </c>
      <c r="AY1803" s="303">
        <f t="shared" si="762"/>
        <v>0</v>
      </c>
      <c r="AZ1803" s="304" t="str">
        <f>IF(AY1803=0,"",
IF(SUM($AY$1697:AY1803)=1,BA1803,
IF($AY$1817&gt;SUM($AY$1697:AY1803),_xlfn.CONCAT(", ",BA1803),
IF($AY$1817=SUM($AY$1697:AY1803),_xlfn.CONCAT(" y ",BA1803)))))</f>
        <v/>
      </c>
      <c r="BA1803" s="231" t="s">
        <v>6318</v>
      </c>
      <c r="BB1803" s="290">
        <f t="shared" si="763"/>
        <v>0</v>
      </c>
      <c r="BC1803" s="291" t="str">
        <f>IF(BB1803=0,"",
IF(SUM($BB$1697:BB1803)=1,BD1803,
IF($BB$1817&gt;SUM($BB$1697:BB1803),_xlfn.CONCAT(", ",BD1803),
IF($BB$1817=SUM($BB$1697:BB1803),_xlfn.CONCAT(" y ",BD1803)))))</f>
        <v/>
      </c>
      <c r="BD1803" s="222" t="s">
        <v>6318</v>
      </c>
      <c r="BE1803" s="378">
        <f t="shared" si="764"/>
        <v>0</v>
      </c>
      <c r="BF1803" s="379">
        <f t="shared" si="765"/>
        <v>0</v>
      </c>
      <c r="BG1803" s="380">
        <f t="shared" si="766"/>
        <v>0</v>
      </c>
      <c r="BH1803" s="483">
        <f t="shared" si="767"/>
        <v>0</v>
      </c>
      <c r="BI1803" s="484">
        <f t="shared" si="768"/>
        <v>0</v>
      </c>
      <c r="BJ1803" s="485">
        <f t="shared" si="769"/>
        <v>0</v>
      </c>
      <c r="BK1803" s="486">
        <f t="shared" si="770"/>
        <v>0</v>
      </c>
      <c r="BL1803" s="483">
        <f t="shared" si="771"/>
        <v>0</v>
      </c>
      <c r="BM1803" s="484">
        <f t="shared" si="772"/>
        <v>0</v>
      </c>
      <c r="BN1803" s="485">
        <f t="shared" si="773"/>
        <v>0</v>
      </c>
      <c r="BO1803" s="486">
        <f t="shared" si="774"/>
        <v>0</v>
      </c>
      <c r="BP1803" s="483">
        <f t="shared" si="775"/>
        <v>0</v>
      </c>
      <c r="BQ1803" s="484">
        <f t="shared" si="776"/>
        <v>0</v>
      </c>
      <c r="BR1803" s="485">
        <f t="shared" si="777"/>
        <v>0</v>
      </c>
      <c r="BS1803" s="486">
        <f t="shared" si="778"/>
        <v>0</v>
      </c>
    </row>
    <row r="1804" spans="1:71" ht="15" hidden="1" customHeight="1">
      <c r="A1804" s="6"/>
      <c r="B1804" s="5"/>
      <c r="C1804" s="87" t="s">
        <v>212</v>
      </c>
      <c r="D1804" s="623" t="str">
        <f>IF(CNGE_2024_M1_Secc1_Sub1!$D149="","",CNGE_2024_M1_Secc1_Sub1!$D149)</f>
        <v/>
      </c>
      <c r="E1804" s="624"/>
      <c r="F1804" s="624"/>
      <c r="G1804" s="624"/>
      <c r="H1804" s="624"/>
      <c r="I1804" s="624"/>
      <c r="J1804" s="624"/>
      <c r="K1804" s="624"/>
      <c r="L1804" s="624"/>
      <c r="M1804" s="624"/>
      <c r="N1804" s="624"/>
      <c r="O1804" s="624"/>
      <c r="P1804" s="624"/>
      <c r="Q1804" s="624"/>
      <c r="R1804" s="625"/>
      <c r="S1804" s="111"/>
      <c r="T1804" s="111"/>
      <c r="U1804" s="111"/>
      <c r="V1804" s="111"/>
      <c r="W1804" s="111"/>
      <c r="X1804" s="111"/>
      <c r="Y1804" s="111"/>
      <c r="Z1804" s="111"/>
      <c r="AA1804" s="111"/>
      <c r="AB1804" s="111"/>
      <c r="AC1804" s="111"/>
      <c r="AD1804" s="111"/>
      <c r="AE1804" s="8"/>
      <c r="AG1804" s="269">
        <f t="shared" si="744"/>
        <v>0</v>
      </c>
      <c r="AH1804" s="298">
        <f t="shared" si="745"/>
        <v>0</v>
      </c>
      <c r="AI1804" s="299">
        <f t="shared" si="746"/>
        <v>0</v>
      </c>
      <c r="AJ1804" s="300">
        <f t="shared" si="747"/>
        <v>0</v>
      </c>
      <c r="AK1804" s="301">
        <f t="shared" si="748"/>
        <v>0</v>
      </c>
      <c r="AL1804" s="298">
        <f t="shared" si="749"/>
        <v>0</v>
      </c>
      <c r="AM1804" s="299">
        <f t="shared" si="750"/>
        <v>0</v>
      </c>
      <c r="AN1804" s="300">
        <f t="shared" si="751"/>
        <v>0</v>
      </c>
      <c r="AO1804" s="301">
        <f t="shared" si="752"/>
        <v>0</v>
      </c>
      <c r="AP1804" s="298">
        <f t="shared" si="753"/>
        <v>0</v>
      </c>
      <c r="AQ1804" s="299">
        <f t="shared" si="754"/>
        <v>0</v>
      </c>
      <c r="AR1804" s="300">
        <f t="shared" si="755"/>
        <v>0</v>
      </c>
      <c r="AS1804" s="301">
        <f t="shared" si="756"/>
        <v>0</v>
      </c>
      <c r="AT1804" s="298">
        <f t="shared" si="757"/>
        <v>0</v>
      </c>
      <c r="AU1804" s="299">
        <f t="shared" si="758"/>
        <v>0</v>
      </c>
      <c r="AV1804" s="300">
        <f t="shared" si="759"/>
        <v>0</v>
      </c>
      <c r="AW1804" s="301">
        <f t="shared" si="760"/>
        <v>0</v>
      </c>
      <c r="AX1804" s="371">
        <f t="shared" si="761"/>
        <v>0</v>
      </c>
      <c r="AY1804" s="303">
        <f t="shared" si="762"/>
        <v>0</v>
      </c>
      <c r="AZ1804" s="304" t="str">
        <f>IF(AY1804=0,"",
IF(SUM($AY$1697:AY1804)=1,BA1804,
IF($AY$1817&gt;SUM($AY$1697:AY1804),_xlfn.CONCAT(", ",BA1804),
IF($AY$1817=SUM($AY$1697:AY1804),_xlfn.CONCAT(" y ",BA1804)))))</f>
        <v/>
      </c>
      <c r="BA1804" s="231" t="s">
        <v>6319</v>
      </c>
      <c r="BB1804" s="290">
        <f t="shared" si="763"/>
        <v>0</v>
      </c>
      <c r="BC1804" s="291" t="str">
        <f>IF(BB1804=0,"",
IF(SUM($BB$1697:BB1804)=1,BD1804,
IF($BB$1817&gt;SUM($BB$1697:BB1804),_xlfn.CONCAT(", ",BD1804),
IF($BB$1817=SUM($BB$1697:BB1804),_xlfn.CONCAT(" y ",BD1804)))))</f>
        <v/>
      </c>
      <c r="BD1804" s="222" t="s">
        <v>6319</v>
      </c>
      <c r="BE1804" s="378">
        <f t="shared" si="764"/>
        <v>0</v>
      </c>
      <c r="BF1804" s="379">
        <f t="shared" si="765"/>
        <v>0</v>
      </c>
      <c r="BG1804" s="380">
        <f t="shared" si="766"/>
        <v>0</v>
      </c>
      <c r="BH1804" s="483">
        <f t="shared" si="767"/>
        <v>0</v>
      </c>
      <c r="BI1804" s="484">
        <f t="shared" si="768"/>
        <v>0</v>
      </c>
      <c r="BJ1804" s="485">
        <f t="shared" si="769"/>
        <v>0</v>
      </c>
      <c r="BK1804" s="486">
        <f t="shared" si="770"/>
        <v>0</v>
      </c>
      <c r="BL1804" s="483">
        <f t="shared" si="771"/>
        <v>0</v>
      </c>
      <c r="BM1804" s="484">
        <f t="shared" si="772"/>
        <v>0</v>
      </c>
      <c r="BN1804" s="485">
        <f t="shared" si="773"/>
        <v>0</v>
      </c>
      <c r="BO1804" s="486">
        <f t="shared" si="774"/>
        <v>0</v>
      </c>
      <c r="BP1804" s="483">
        <f t="shared" si="775"/>
        <v>0</v>
      </c>
      <c r="BQ1804" s="484">
        <f t="shared" si="776"/>
        <v>0</v>
      </c>
      <c r="BR1804" s="485">
        <f t="shared" si="777"/>
        <v>0</v>
      </c>
      <c r="BS1804" s="486">
        <f t="shared" si="778"/>
        <v>0</v>
      </c>
    </row>
    <row r="1805" spans="1:71" ht="15" hidden="1" customHeight="1">
      <c r="A1805" s="6"/>
      <c r="B1805" s="5"/>
      <c r="C1805" s="87" t="s">
        <v>213</v>
      </c>
      <c r="D1805" s="623" t="str">
        <f>IF(CNGE_2024_M1_Secc1_Sub1!$D150="","",CNGE_2024_M1_Secc1_Sub1!$D150)</f>
        <v/>
      </c>
      <c r="E1805" s="624"/>
      <c r="F1805" s="624"/>
      <c r="G1805" s="624"/>
      <c r="H1805" s="624"/>
      <c r="I1805" s="624"/>
      <c r="J1805" s="624"/>
      <c r="K1805" s="624"/>
      <c r="L1805" s="624"/>
      <c r="M1805" s="624"/>
      <c r="N1805" s="624"/>
      <c r="O1805" s="624"/>
      <c r="P1805" s="624"/>
      <c r="Q1805" s="624"/>
      <c r="R1805" s="625"/>
      <c r="S1805" s="111"/>
      <c r="T1805" s="111"/>
      <c r="U1805" s="111"/>
      <c r="V1805" s="111"/>
      <c r="W1805" s="111"/>
      <c r="X1805" s="111"/>
      <c r="Y1805" s="111"/>
      <c r="Z1805" s="111"/>
      <c r="AA1805" s="111"/>
      <c r="AB1805" s="111"/>
      <c r="AC1805" s="111"/>
      <c r="AD1805" s="111"/>
      <c r="AE1805" s="8"/>
      <c r="AG1805" s="269">
        <f t="shared" si="744"/>
        <v>0</v>
      </c>
      <c r="AH1805" s="298">
        <f t="shared" si="745"/>
        <v>0</v>
      </c>
      <c r="AI1805" s="299">
        <f t="shared" si="746"/>
        <v>0</v>
      </c>
      <c r="AJ1805" s="300">
        <f t="shared" si="747"/>
        <v>0</v>
      </c>
      <c r="AK1805" s="301">
        <f t="shared" si="748"/>
        <v>0</v>
      </c>
      <c r="AL1805" s="298">
        <f t="shared" si="749"/>
        <v>0</v>
      </c>
      <c r="AM1805" s="299">
        <f t="shared" si="750"/>
        <v>0</v>
      </c>
      <c r="AN1805" s="300">
        <f t="shared" si="751"/>
        <v>0</v>
      </c>
      <c r="AO1805" s="301">
        <f t="shared" si="752"/>
        <v>0</v>
      </c>
      <c r="AP1805" s="298">
        <f t="shared" si="753"/>
        <v>0</v>
      </c>
      <c r="AQ1805" s="299">
        <f t="shared" si="754"/>
        <v>0</v>
      </c>
      <c r="AR1805" s="300">
        <f t="shared" si="755"/>
        <v>0</v>
      </c>
      <c r="AS1805" s="301">
        <f t="shared" si="756"/>
        <v>0</v>
      </c>
      <c r="AT1805" s="298">
        <f t="shared" si="757"/>
        <v>0</v>
      </c>
      <c r="AU1805" s="299">
        <f t="shared" si="758"/>
        <v>0</v>
      </c>
      <c r="AV1805" s="300">
        <f t="shared" si="759"/>
        <v>0</v>
      </c>
      <c r="AW1805" s="301">
        <f t="shared" si="760"/>
        <v>0</v>
      </c>
      <c r="AX1805" s="371">
        <f t="shared" si="761"/>
        <v>0</v>
      </c>
      <c r="AY1805" s="303">
        <f t="shared" si="762"/>
        <v>0</v>
      </c>
      <c r="AZ1805" s="304" t="str">
        <f>IF(AY1805=0,"",
IF(SUM($AY$1697:AY1805)=1,BA1805,
IF($AY$1817&gt;SUM($AY$1697:AY1805),_xlfn.CONCAT(", ",BA1805),
IF($AY$1817=SUM($AY$1697:AY1805),_xlfn.CONCAT(" y ",BA1805)))))</f>
        <v/>
      </c>
      <c r="BA1805" s="231" t="s">
        <v>6320</v>
      </c>
      <c r="BB1805" s="290">
        <f t="shared" si="763"/>
        <v>0</v>
      </c>
      <c r="BC1805" s="291" t="str">
        <f>IF(BB1805=0,"",
IF(SUM($BB$1697:BB1805)=1,BD1805,
IF($BB$1817&gt;SUM($BB$1697:BB1805),_xlfn.CONCAT(", ",BD1805),
IF($BB$1817=SUM($BB$1697:BB1805),_xlfn.CONCAT(" y ",BD1805)))))</f>
        <v/>
      </c>
      <c r="BD1805" s="222" t="s">
        <v>6320</v>
      </c>
      <c r="BE1805" s="378">
        <f t="shared" si="764"/>
        <v>0</v>
      </c>
      <c r="BF1805" s="379">
        <f t="shared" si="765"/>
        <v>0</v>
      </c>
      <c r="BG1805" s="380">
        <f t="shared" si="766"/>
        <v>0</v>
      </c>
      <c r="BH1805" s="483">
        <f t="shared" si="767"/>
        <v>0</v>
      </c>
      <c r="BI1805" s="484">
        <f t="shared" si="768"/>
        <v>0</v>
      </c>
      <c r="BJ1805" s="485">
        <f t="shared" si="769"/>
        <v>0</v>
      </c>
      <c r="BK1805" s="486">
        <f t="shared" si="770"/>
        <v>0</v>
      </c>
      <c r="BL1805" s="483">
        <f t="shared" si="771"/>
        <v>0</v>
      </c>
      <c r="BM1805" s="484">
        <f t="shared" si="772"/>
        <v>0</v>
      </c>
      <c r="BN1805" s="485">
        <f t="shared" si="773"/>
        <v>0</v>
      </c>
      <c r="BO1805" s="486">
        <f t="shared" si="774"/>
        <v>0</v>
      </c>
      <c r="BP1805" s="483">
        <f t="shared" si="775"/>
        <v>0</v>
      </c>
      <c r="BQ1805" s="484">
        <f t="shared" si="776"/>
        <v>0</v>
      </c>
      <c r="BR1805" s="485">
        <f t="shared" si="777"/>
        <v>0</v>
      </c>
      <c r="BS1805" s="486">
        <f t="shared" si="778"/>
        <v>0</v>
      </c>
    </row>
    <row r="1806" spans="1:71" ht="15" hidden="1" customHeight="1">
      <c r="A1806" s="6"/>
      <c r="B1806" s="5"/>
      <c r="C1806" s="87" t="s">
        <v>214</v>
      </c>
      <c r="D1806" s="623" t="str">
        <f>IF(CNGE_2024_M1_Secc1_Sub1!$D151="","",CNGE_2024_M1_Secc1_Sub1!$D151)</f>
        <v/>
      </c>
      <c r="E1806" s="624"/>
      <c r="F1806" s="624"/>
      <c r="G1806" s="624"/>
      <c r="H1806" s="624"/>
      <c r="I1806" s="624"/>
      <c r="J1806" s="624"/>
      <c r="K1806" s="624"/>
      <c r="L1806" s="624"/>
      <c r="M1806" s="624"/>
      <c r="N1806" s="624"/>
      <c r="O1806" s="624"/>
      <c r="P1806" s="624"/>
      <c r="Q1806" s="624"/>
      <c r="R1806" s="625"/>
      <c r="S1806" s="111"/>
      <c r="T1806" s="111"/>
      <c r="U1806" s="111"/>
      <c r="V1806" s="111"/>
      <c r="W1806" s="111"/>
      <c r="X1806" s="111"/>
      <c r="Y1806" s="111"/>
      <c r="Z1806" s="111"/>
      <c r="AA1806" s="111"/>
      <c r="AB1806" s="111"/>
      <c r="AC1806" s="111"/>
      <c r="AD1806" s="111"/>
      <c r="AE1806" s="8"/>
      <c r="AG1806" s="269">
        <f t="shared" si="744"/>
        <v>0</v>
      </c>
      <c r="AH1806" s="298">
        <f t="shared" si="745"/>
        <v>0</v>
      </c>
      <c r="AI1806" s="299">
        <f t="shared" si="746"/>
        <v>0</v>
      </c>
      <c r="AJ1806" s="300">
        <f t="shared" si="747"/>
        <v>0</v>
      </c>
      <c r="AK1806" s="301">
        <f t="shared" si="748"/>
        <v>0</v>
      </c>
      <c r="AL1806" s="298">
        <f t="shared" si="749"/>
        <v>0</v>
      </c>
      <c r="AM1806" s="299">
        <f t="shared" si="750"/>
        <v>0</v>
      </c>
      <c r="AN1806" s="300">
        <f t="shared" si="751"/>
        <v>0</v>
      </c>
      <c r="AO1806" s="301">
        <f t="shared" si="752"/>
        <v>0</v>
      </c>
      <c r="AP1806" s="298">
        <f t="shared" si="753"/>
        <v>0</v>
      </c>
      <c r="AQ1806" s="299">
        <f t="shared" si="754"/>
        <v>0</v>
      </c>
      <c r="AR1806" s="300">
        <f t="shared" si="755"/>
        <v>0</v>
      </c>
      <c r="AS1806" s="301">
        <f t="shared" si="756"/>
        <v>0</v>
      </c>
      <c r="AT1806" s="298">
        <f t="shared" si="757"/>
        <v>0</v>
      </c>
      <c r="AU1806" s="299">
        <f t="shared" si="758"/>
        <v>0</v>
      </c>
      <c r="AV1806" s="300">
        <f t="shared" si="759"/>
        <v>0</v>
      </c>
      <c r="AW1806" s="301">
        <f t="shared" si="760"/>
        <v>0</v>
      </c>
      <c r="AX1806" s="371">
        <f t="shared" si="761"/>
        <v>0</v>
      </c>
      <c r="AY1806" s="303">
        <f t="shared" si="762"/>
        <v>0</v>
      </c>
      <c r="AZ1806" s="304" t="str">
        <f>IF(AY1806=0,"",
IF(SUM($AY$1697:AY1806)=1,BA1806,
IF($AY$1817&gt;SUM($AY$1697:AY1806),_xlfn.CONCAT(", ",BA1806),
IF($AY$1817=SUM($AY$1697:AY1806),_xlfn.CONCAT(" y ",BA1806)))))</f>
        <v/>
      </c>
      <c r="BA1806" s="231" t="s">
        <v>6321</v>
      </c>
      <c r="BB1806" s="290">
        <f t="shared" si="763"/>
        <v>0</v>
      </c>
      <c r="BC1806" s="291" t="str">
        <f>IF(BB1806=0,"",
IF(SUM($BB$1697:BB1806)=1,BD1806,
IF($BB$1817&gt;SUM($BB$1697:BB1806),_xlfn.CONCAT(", ",BD1806),
IF($BB$1817=SUM($BB$1697:BB1806),_xlfn.CONCAT(" y ",BD1806)))))</f>
        <v/>
      </c>
      <c r="BD1806" s="222" t="s">
        <v>6321</v>
      </c>
      <c r="BE1806" s="378">
        <f t="shared" si="764"/>
        <v>0</v>
      </c>
      <c r="BF1806" s="379">
        <f t="shared" si="765"/>
        <v>0</v>
      </c>
      <c r="BG1806" s="380">
        <f t="shared" si="766"/>
        <v>0</v>
      </c>
      <c r="BH1806" s="483">
        <f t="shared" si="767"/>
        <v>0</v>
      </c>
      <c r="BI1806" s="484">
        <f t="shared" si="768"/>
        <v>0</v>
      </c>
      <c r="BJ1806" s="485">
        <f t="shared" si="769"/>
        <v>0</v>
      </c>
      <c r="BK1806" s="486">
        <f t="shared" si="770"/>
        <v>0</v>
      </c>
      <c r="BL1806" s="483">
        <f t="shared" si="771"/>
        <v>0</v>
      </c>
      <c r="BM1806" s="484">
        <f t="shared" si="772"/>
        <v>0</v>
      </c>
      <c r="BN1806" s="485">
        <f t="shared" si="773"/>
        <v>0</v>
      </c>
      <c r="BO1806" s="486">
        <f t="shared" si="774"/>
        <v>0</v>
      </c>
      <c r="BP1806" s="483">
        <f t="shared" si="775"/>
        <v>0</v>
      </c>
      <c r="BQ1806" s="484">
        <f t="shared" si="776"/>
        <v>0</v>
      </c>
      <c r="BR1806" s="485">
        <f t="shared" si="777"/>
        <v>0</v>
      </c>
      <c r="BS1806" s="486">
        <f t="shared" si="778"/>
        <v>0</v>
      </c>
    </row>
    <row r="1807" spans="1:71" ht="15" hidden="1" customHeight="1">
      <c r="A1807" s="6"/>
      <c r="B1807" s="5"/>
      <c r="C1807" s="87" t="s">
        <v>215</v>
      </c>
      <c r="D1807" s="623" t="str">
        <f>IF(CNGE_2024_M1_Secc1_Sub1!$D152="","",CNGE_2024_M1_Secc1_Sub1!$D152)</f>
        <v/>
      </c>
      <c r="E1807" s="624"/>
      <c r="F1807" s="624"/>
      <c r="G1807" s="624"/>
      <c r="H1807" s="624"/>
      <c r="I1807" s="624"/>
      <c r="J1807" s="624"/>
      <c r="K1807" s="624"/>
      <c r="L1807" s="624"/>
      <c r="M1807" s="624"/>
      <c r="N1807" s="624"/>
      <c r="O1807" s="624"/>
      <c r="P1807" s="624"/>
      <c r="Q1807" s="624"/>
      <c r="R1807" s="625"/>
      <c r="S1807" s="111"/>
      <c r="T1807" s="111"/>
      <c r="U1807" s="111"/>
      <c r="V1807" s="111"/>
      <c r="W1807" s="111"/>
      <c r="X1807" s="111"/>
      <c r="Y1807" s="111"/>
      <c r="Z1807" s="111"/>
      <c r="AA1807" s="111"/>
      <c r="AB1807" s="111"/>
      <c r="AC1807" s="111"/>
      <c r="AD1807" s="111"/>
      <c r="AE1807" s="8"/>
      <c r="AG1807" s="269">
        <f t="shared" si="744"/>
        <v>0</v>
      </c>
      <c r="AH1807" s="298">
        <f t="shared" si="745"/>
        <v>0</v>
      </c>
      <c r="AI1807" s="299">
        <f t="shared" si="746"/>
        <v>0</v>
      </c>
      <c r="AJ1807" s="300">
        <f t="shared" si="747"/>
        <v>0</v>
      </c>
      <c r="AK1807" s="301">
        <f t="shared" si="748"/>
        <v>0</v>
      </c>
      <c r="AL1807" s="298">
        <f t="shared" si="749"/>
        <v>0</v>
      </c>
      <c r="AM1807" s="299">
        <f t="shared" si="750"/>
        <v>0</v>
      </c>
      <c r="AN1807" s="300">
        <f t="shared" si="751"/>
        <v>0</v>
      </c>
      <c r="AO1807" s="301">
        <f t="shared" si="752"/>
        <v>0</v>
      </c>
      <c r="AP1807" s="298">
        <f t="shared" si="753"/>
        <v>0</v>
      </c>
      <c r="AQ1807" s="299">
        <f t="shared" si="754"/>
        <v>0</v>
      </c>
      <c r="AR1807" s="300">
        <f t="shared" si="755"/>
        <v>0</v>
      </c>
      <c r="AS1807" s="301">
        <f t="shared" si="756"/>
        <v>0</v>
      </c>
      <c r="AT1807" s="298">
        <f t="shared" si="757"/>
        <v>0</v>
      </c>
      <c r="AU1807" s="299">
        <f t="shared" si="758"/>
        <v>0</v>
      </c>
      <c r="AV1807" s="300">
        <f t="shared" si="759"/>
        <v>0</v>
      </c>
      <c r="AW1807" s="301">
        <f t="shared" si="760"/>
        <v>0</v>
      </c>
      <c r="AX1807" s="371">
        <f t="shared" si="761"/>
        <v>0</v>
      </c>
      <c r="AY1807" s="303">
        <f t="shared" si="762"/>
        <v>0</v>
      </c>
      <c r="AZ1807" s="304" t="str">
        <f>IF(AY1807=0,"",
IF(SUM($AY$1697:AY1807)=1,BA1807,
IF($AY$1817&gt;SUM($AY$1697:AY1807),_xlfn.CONCAT(", ",BA1807),
IF($AY$1817=SUM($AY$1697:AY1807),_xlfn.CONCAT(" y ",BA1807)))))</f>
        <v/>
      </c>
      <c r="BA1807" s="231" t="s">
        <v>6322</v>
      </c>
      <c r="BB1807" s="290">
        <f t="shared" si="763"/>
        <v>0</v>
      </c>
      <c r="BC1807" s="291" t="str">
        <f>IF(BB1807=0,"",
IF(SUM($BB$1697:BB1807)=1,BD1807,
IF($BB$1817&gt;SUM($BB$1697:BB1807),_xlfn.CONCAT(", ",BD1807),
IF($BB$1817=SUM($BB$1697:BB1807),_xlfn.CONCAT(" y ",BD1807)))))</f>
        <v/>
      </c>
      <c r="BD1807" s="222" t="s">
        <v>6322</v>
      </c>
      <c r="BE1807" s="378">
        <f t="shared" si="764"/>
        <v>0</v>
      </c>
      <c r="BF1807" s="379">
        <f t="shared" si="765"/>
        <v>0</v>
      </c>
      <c r="BG1807" s="380">
        <f t="shared" si="766"/>
        <v>0</v>
      </c>
      <c r="BH1807" s="483">
        <f t="shared" si="767"/>
        <v>0</v>
      </c>
      <c r="BI1807" s="484">
        <f t="shared" si="768"/>
        <v>0</v>
      </c>
      <c r="BJ1807" s="485">
        <f t="shared" si="769"/>
        <v>0</v>
      </c>
      <c r="BK1807" s="486">
        <f t="shared" si="770"/>
        <v>0</v>
      </c>
      <c r="BL1807" s="483">
        <f t="shared" si="771"/>
        <v>0</v>
      </c>
      <c r="BM1807" s="484">
        <f t="shared" si="772"/>
        <v>0</v>
      </c>
      <c r="BN1807" s="485">
        <f t="shared" si="773"/>
        <v>0</v>
      </c>
      <c r="BO1807" s="486">
        <f t="shared" si="774"/>
        <v>0</v>
      </c>
      <c r="BP1807" s="483">
        <f t="shared" si="775"/>
        <v>0</v>
      </c>
      <c r="BQ1807" s="484">
        <f t="shared" si="776"/>
        <v>0</v>
      </c>
      <c r="BR1807" s="485">
        <f t="shared" si="777"/>
        <v>0</v>
      </c>
      <c r="BS1807" s="486">
        <f t="shared" si="778"/>
        <v>0</v>
      </c>
    </row>
    <row r="1808" spans="1:71" ht="15" hidden="1" customHeight="1">
      <c r="A1808" s="6"/>
      <c r="B1808" s="5"/>
      <c r="C1808" s="87" t="s">
        <v>216</v>
      </c>
      <c r="D1808" s="623" t="str">
        <f>IF(CNGE_2024_M1_Secc1_Sub1!$D153="","",CNGE_2024_M1_Secc1_Sub1!$D153)</f>
        <v/>
      </c>
      <c r="E1808" s="624"/>
      <c r="F1808" s="624"/>
      <c r="G1808" s="624"/>
      <c r="H1808" s="624"/>
      <c r="I1808" s="624"/>
      <c r="J1808" s="624"/>
      <c r="K1808" s="624"/>
      <c r="L1808" s="624"/>
      <c r="M1808" s="624"/>
      <c r="N1808" s="624"/>
      <c r="O1808" s="624"/>
      <c r="P1808" s="624"/>
      <c r="Q1808" s="624"/>
      <c r="R1808" s="625"/>
      <c r="S1808" s="111"/>
      <c r="T1808" s="111"/>
      <c r="U1808" s="111"/>
      <c r="V1808" s="111"/>
      <c r="W1808" s="111"/>
      <c r="X1808" s="111"/>
      <c r="Y1808" s="111"/>
      <c r="Z1808" s="111"/>
      <c r="AA1808" s="111"/>
      <c r="AB1808" s="111"/>
      <c r="AC1808" s="111"/>
      <c r="AD1808" s="111"/>
      <c r="AE1808" s="8"/>
      <c r="AG1808" s="269">
        <f t="shared" si="744"/>
        <v>0</v>
      </c>
      <c r="AH1808" s="298">
        <f t="shared" si="745"/>
        <v>0</v>
      </c>
      <c r="AI1808" s="299">
        <f t="shared" si="746"/>
        <v>0</v>
      </c>
      <c r="AJ1808" s="300">
        <f t="shared" si="747"/>
        <v>0</v>
      </c>
      <c r="AK1808" s="301">
        <f t="shared" si="748"/>
        <v>0</v>
      </c>
      <c r="AL1808" s="298">
        <f t="shared" si="749"/>
        <v>0</v>
      </c>
      <c r="AM1808" s="299">
        <f t="shared" si="750"/>
        <v>0</v>
      </c>
      <c r="AN1808" s="300">
        <f t="shared" si="751"/>
        <v>0</v>
      </c>
      <c r="AO1808" s="301">
        <f t="shared" si="752"/>
        <v>0</v>
      </c>
      <c r="AP1808" s="298">
        <f t="shared" si="753"/>
        <v>0</v>
      </c>
      <c r="AQ1808" s="299">
        <f t="shared" si="754"/>
        <v>0</v>
      </c>
      <c r="AR1808" s="300">
        <f t="shared" si="755"/>
        <v>0</v>
      </c>
      <c r="AS1808" s="301">
        <f t="shared" si="756"/>
        <v>0</v>
      </c>
      <c r="AT1808" s="298">
        <f t="shared" si="757"/>
        <v>0</v>
      </c>
      <c r="AU1808" s="299">
        <f t="shared" si="758"/>
        <v>0</v>
      </c>
      <c r="AV1808" s="300">
        <f t="shared" si="759"/>
        <v>0</v>
      </c>
      <c r="AW1808" s="301">
        <f t="shared" si="760"/>
        <v>0</v>
      </c>
      <c r="AX1808" s="371">
        <f t="shared" si="761"/>
        <v>0</v>
      </c>
      <c r="AY1808" s="303">
        <f t="shared" si="762"/>
        <v>0</v>
      </c>
      <c r="AZ1808" s="304" t="str">
        <f>IF(AY1808=0,"",
IF(SUM($AY$1697:AY1808)=1,BA1808,
IF($AY$1817&gt;SUM($AY$1697:AY1808),_xlfn.CONCAT(", ",BA1808),
IF($AY$1817=SUM($AY$1697:AY1808),_xlfn.CONCAT(" y ",BA1808)))))</f>
        <v/>
      </c>
      <c r="BA1808" s="231" t="s">
        <v>6323</v>
      </c>
      <c r="BB1808" s="290">
        <f t="shared" si="763"/>
        <v>0</v>
      </c>
      <c r="BC1808" s="291" t="str">
        <f>IF(BB1808=0,"",
IF(SUM($BB$1697:BB1808)=1,BD1808,
IF($BB$1817&gt;SUM($BB$1697:BB1808),_xlfn.CONCAT(", ",BD1808),
IF($BB$1817=SUM($BB$1697:BB1808),_xlfn.CONCAT(" y ",BD1808)))))</f>
        <v/>
      </c>
      <c r="BD1808" s="222" t="s">
        <v>6323</v>
      </c>
      <c r="BE1808" s="378">
        <f t="shared" si="764"/>
        <v>0</v>
      </c>
      <c r="BF1808" s="379">
        <f t="shared" si="765"/>
        <v>0</v>
      </c>
      <c r="BG1808" s="380">
        <f t="shared" si="766"/>
        <v>0</v>
      </c>
      <c r="BH1808" s="483">
        <f t="shared" si="767"/>
        <v>0</v>
      </c>
      <c r="BI1808" s="484">
        <f t="shared" si="768"/>
        <v>0</v>
      </c>
      <c r="BJ1808" s="485">
        <f t="shared" si="769"/>
        <v>0</v>
      </c>
      <c r="BK1808" s="486">
        <f t="shared" si="770"/>
        <v>0</v>
      </c>
      <c r="BL1808" s="483">
        <f t="shared" si="771"/>
        <v>0</v>
      </c>
      <c r="BM1808" s="484">
        <f t="shared" si="772"/>
        <v>0</v>
      </c>
      <c r="BN1808" s="485">
        <f t="shared" si="773"/>
        <v>0</v>
      </c>
      <c r="BO1808" s="486">
        <f t="shared" si="774"/>
        <v>0</v>
      </c>
      <c r="BP1808" s="483">
        <f t="shared" si="775"/>
        <v>0</v>
      </c>
      <c r="BQ1808" s="484">
        <f t="shared" si="776"/>
        <v>0</v>
      </c>
      <c r="BR1808" s="485">
        <f t="shared" si="777"/>
        <v>0</v>
      </c>
      <c r="BS1808" s="486">
        <f t="shared" si="778"/>
        <v>0</v>
      </c>
    </row>
    <row r="1809" spans="1:71" ht="15" hidden="1" customHeight="1">
      <c r="A1809" s="6"/>
      <c r="B1809" s="5"/>
      <c r="C1809" s="87" t="s">
        <v>217</v>
      </c>
      <c r="D1809" s="623" t="str">
        <f>IF(CNGE_2024_M1_Secc1_Sub1!$D154="","",CNGE_2024_M1_Secc1_Sub1!$D154)</f>
        <v/>
      </c>
      <c r="E1809" s="624"/>
      <c r="F1809" s="624"/>
      <c r="G1809" s="624"/>
      <c r="H1809" s="624"/>
      <c r="I1809" s="624"/>
      <c r="J1809" s="624"/>
      <c r="K1809" s="624"/>
      <c r="L1809" s="624"/>
      <c r="M1809" s="624"/>
      <c r="N1809" s="624"/>
      <c r="O1809" s="624"/>
      <c r="P1809" s="624"/>
      <c r="Q1809" s="624"/>
      <c r="R1809" s="625"/>
      <c r="S1809" s="111"/>
      <c r="T1809" s="111"/>
      <c r="U1809" s="111"/>
      <c r="V1809" s="111"/>
      <c r="W1809" s="111"/>
      <c r="X1809" s="111"/>
      <c r="Y1809" s="111"/>
      <c r="Z1809" s="111"/>
      <c r="AA1809" s="111"/>
      <c r="AB1809" s="111"/>
      <c r="AC1809" s="111"/>
      <c r="AD1809" s="111"/>
      <c r="AE1809" s="8"/>
      <c r="AG1809" s="269">
        <f t="shared" si="744"/>
        <v>0</v>
      </c>
      <c r="AH1809" s="298">
        <f t="shared" si="745"/>
        <v>0</v>
      </c>
      <c r="AI1809" s="299">
        <f t="shared" si="746"/>
        <v>0</v>
      </c>
      <c r="AJ1809" s="300">
        <f t="shared" si="747"/>
        <v>0</v>
      </c>
      <c r="AK1809" s="301">
        <f t="shared" si="748"/>
        <v>0</v>
      </c>
      <c r="AL1809" s="298">
        <f t="shared" si="749"/>
        <v>0</v>
      </c>
      <c r="AM1809" s="299">
        <f t="shared" si="750"/>
        <v>0</v>
      </c>
      <c r="AN1809" s="300">
        <f t="shared" si="751"/>
        <v>0</v>
      </c>
      <c r="AO1809" s="301">
        <f t="shared" si="752"/>
        <v>0</v>
      </c>
      <c r="AP1809" s="298">
        <f t="shared" si="753"/>
        <v>0</v>
      </c>
      <c r="AQ1809" s="299">
        <f t="shared" si="754"/>
        <v>0</v>
      </c>
      <c r="AR1809" s="300">
        <f t="shared" si="755"/>
        <v>0</v>
      </c>
      <c r="AS1809" s="301">
        <f t="shared" si="756"/>
        <v>0</v>
      </c>
      <c r="AT1809" s="298">
        <f t="shared" si="757"/>
        <v>0</v>
      </c>
      <c r="AU1809" s="299">
        <f t="shared" si="758"/>
        <v>0</v>
      </c>
      <c r="AV1809" s="300">
        <f t="shared" si="759"/>
        <v>0</v>
      </c>
      <c r="AW1809" s="301">
        <f t="shared" si="760"/>
        <v>0</v>
      </c>
      <c r="AX1809" s="371">
        <f t="shared" si="761"/>
        <v>0</v>
      </c>
      <c r="AY1809" s="303">
        <f t="shared" si="762"/>
        <v>0</v>
      </c>
      <c r="AZ1809" s="304" t="str">
        <f>IF(AY1809=0,"",
IF(SUM($AY$1697:AY1809)=1,BA1809,
IF($AY$1817&gt;SUM($AY$1697:AY1809),_xlfn.CONCAT(", ",BA1809),
IF($AY$1817=SUM($AY$1697:AY1809),_xlfn.CONCAT(" y ",BA1809)))))</f>
        <v/>
      </c>
      <c r="BA1809" s="231" t="s">
        <v>6324</v>
      </c>
      <c r="BB1809" s="290">
        <f t="shared" si="763"/>
        <v>0</v>
      </c>
      <c r="BC1809" s="291" t="str">
        <f>IF(BB1809=0,"",
IF(SUM($BB$1697:BB1809)=1,BD1809,
IF($BB$1817&gt;SUM($BB$1697:BB1809),_xlfn.CONCAT(", ",BD1809),
IF($BB$1817=SUM($BB$1697:BB1809),_xlfn.CONCAT(" y ",BD1809)))))</f>
        <v/>
      </c>
      <c r="BD1809" s="222" t="s">
        <v>6324</v>
      </c>
      <c r="BE1809" s="378">
        <f t="shared" si="764"/>
        <v>0</v>
      </c>
      <c r="BF1809" s="379">
        <f t="shared" si="765"/>
        <v>0</v>
      </c>
      <c r="BG1809" s="380">
        <f t="shared" si="766"/>
        <v>0</v>
      </c>
      <c r="BH1809" s="483">
        <f t="shared" si="767"/>
        <v>0</v>
      </c>
      <c r="BI1809" s="484">
        <f t="shared" si="768"/>
        <v>0</v>
      </c>
      <c r="BJ1809" s="485">
        <f t="shared" si="769"/>
        <v>0</v>
      </c>
      <c r="BK1809" s="486">
        <f t="shared" si="770"/>
        <v>0</v>
      </c>
      <c r="BL1809" s="483">
        <f t="shared" si="771"/>
        <v>0</v>
      </c>
      <c r="BM1809" s="484">
        <f t="shared" si="772"/>
        <v>0</v>
      </c>
      <c r="BN1809" s="485">
        <f t="shared" si="773"/>
        <v>0</v>
      </c>
      <c r="BO1809" s="486">
        <f t="shared" si="774"/>
        <v>0</v>
      </c>
      <c r="BP1809" s="483">
        <f t="shared" si="775"/>
        <v>0</v>
      </c>
      <c r="BQ1809" s="484">
        <f t="shared" si="776"/>
        <v>0</v>
      </c>
      <c r="BR1809" s="485">
        <f t="shared" si="777"/>
        <v>0</v>
      </c>
      <c r="BS1809" s="486">
        <f t="shared" si="778"/>
        <v>0</v>
      </c>
    </row>
    <row r="1810" spans="1:71" ht="15" hidden="1" customHeight="1">
      <c r="A1810" s="6"/>
      <c r="B1810" s="5"/>
      <c r="C1810" s="87" t="s">
        <v>218</v>
      </c>
      <c r="D1810" s="623" t="str">
        <f>IF(CNGE_2024_M1_Secc1_Sub1!$D155="","",CNGE_2024_M1_Secc1_Sub1!$D155)</f>
        <v/>
      </c>
      <c r="E1810" s="624"/>
      <c r="F1810" s="624"/>
      <c r="G1810" s="624"/>
      <c r="H1810" s="624"/>
      <c r="I1810" s="624"/>
      <c r="J1810" s="624"/>
      <c r="K1810" s="624"/>
      <c r="L1810" s="624"/>
      <c r="M1810" s="624"/>
      <c r="N1810" s="624"/>
      <c r="O1810" s="624"/>
      <c r="P1810" s="624"/>
      <c r="Q1810" s="624"/>
      <c r="R1810" s="625"/>
      <c r="S1810" s="111"/>
      <c r="T1810" s="111"/>
      <c r="U1810" s="111"/>
      <c r="V1810" s="111"/>
      <c r="W1810" s="111"/>
      <c r="X1810" s="111"/>
      <c r="Y1810" s="111"/>
      <c r="Z1810" s="111"/>
      <c r="AA1810" s="111"/>
      <c r="AB1810" s="111"/>
      <c r="AC1810" s="111"/>
      <c r="AD1810" s="111"/>
      <c r="AE1810" s="8"/>
      <c r="AG1810" s="269">
        <f t="shared" si="744"/>
        <v>0</v>
      </c>
      <c r="AH1810" s="298">
        <f t="shared" si="745"/>
        <v>0</v>
      </c>
      <c r="AI1810" s="299">
        <f t="shared" si="746"/>
        <v>0</v>
      </c>
      <c r="AJ1810" s="300">
        <f t="shared" si="747"/>
        <v>0</v>
      </c>
      <c r="AK1810" s="301">
        <f t="shared" si="748"/>
        <v>0</v>
      </c>
      <c r="AL1810" s="298">
        <f t="shared" si="749"/>
        <v>0</v>
      </c>
      <c r="AM1810" s="299">
        <f t="shared" si="750"/>
        <v>0</v>
      </c>
      <c r="AN1810" s="300">
        <f t="shared" si="751"/>
        <v>0</v>
      </c>
      <c r="AO1810" s="301">
        <f t="shared" si="752"/>
        <v>0</v>
      </c>
      <c r="AP1810" s="298">
        <f t="shared" si="753"/>
        <v>0</v>
      </c>
      <c r="AQ1810" s="299">
        <f t="shared" si="754"/>
        <v>0</v>
      </c>
      <c r="AR1810" s="300">
        <f t="shared" si="755"/>
        <v>0</v>
      </c>
      <c r="AS1810" s="301">
        <f t="shared" si="756"/>
        <v>0</v>
      </c>
      <c r="AT1810" s="298">
        <f t="shared" si="757"/>
        <v>0</v>
      </c>
      <c r="AU1810" s="299">
        <f t="shared" si="758"/>
        <v>0</v>
      </c>
      <c r="AV1810" s="300">
        <f t="shared" si="759"/>
        <v>0</v>
      </c>
      <c r="AW1810" s="301">
        <f t="shared" si="760"/>
        <v>0</v>
      </c>
      <c r="AX1810" s="371">
        <f t="shared" si="761"/>
        <v>0</v>
      </c>
      <c r="AY1810" s="303">
        <f t="shared" si="762"/>
        <v>0</v>
      </c>
      <c r="AZ1810" s="304" t="str">
        <f>IF(AY1810=0,"",
IF(SUM($AY$1697:AY1810)=1,BA1810,
IF($AY$1817&gt;SUM($AY$1697:AY1810),_xlfn.CONCAT(", ",BA1810),
IF($AY$1817=SUM($AY$1697:AY1810),_xlfn.CONCAT(" y ",BA1810)))))</f>
        <v/>
      </c>
      <c r="BA1810" s="231" t="s">
        <v>6325</v>
      </c>
      <c r="BB1810" s="290">
        <f t="shared" si="763"/>
        <v>0</v>
      </c>
      <c r="BC1810" s="291" t="str">
        <f>IF(BB1810=0,"",
IF(SUM($BB$1697:BB1810)=1,BD1810,
IF($BB$1817&gt;SUM($BB$1697:BB1810),_xlfn.CONCAT(", ",BD1810),
IF($BB$1817=SUM($BB$1697:BB1810),_xlfn.CONCAT(" y ",BD1810)))))</f>
        <v/>
      </c>
      <c r="BD1810" s="222" t="s">
        <v>6325</v>
      </c>
      <c r="BE1810" s="378">
        <f t="shared" si="764"/>
        <v>0</v>
      </c>
      <c r="BF1810" s="379">
        <f t="shared" si="765"/>
        <v>0</v>
      </c>
      <c r="BG1810" s="380">
        <f t="shared" si="766"/>
        <v>0</v>
      </c>
      <c r="BH1810" s="483">
        <f t="shared" si="767"/>
        <v>0</v>
      </c>
      <c r="BI1810" s="484">
        <f t="shared" si="768"/>
        <v>0</v>
      </c>
      <c r="BJ1810" s="485">
        <f t="shared" si="769"/>
        <v>0</v>
      </c>
      <c r="BK1810" s="486">
        <f t="shared" si="770"/>
        <v>0</v>
      </c>
      <c r="BL1810" s="483">
        <f t="shared" si="771"/>
        <v>0</v>
      </c>
      <c r="BM1810" s="484">
        <f t="shared" si="772"/>
        <v>0</v>
      </c>
      <c r="BN1810" s="485">
        <f t="shared" si="773"/>
        <v>0</v>
      </c>
      <c r="BO1810" s="486">
        <f t="shared" si="774"/>
        <v>0</v>
      </c>
      <c r="BP1810" s="483">
        <f t="shared" si="775"/>
        <v>0</v>
      </c>
      <c r="BQ1810" s="484">
        <f t="shared" si="776"/>
        <v>0</v>
      </c>
      <c r="BR1810" s="485">
        <f t="shared" si="777"/>
        <v>0</v>
      </c>
      <c r="BS1810" s="486">
        <f t="shared" si="778"/>
        <v>0</v>
      </c>
    </row>
    <row r="1811" spans="1:71" ht="15" hidden="1" customHeight="1">
      <c r="A1811" s="6"/>
      <c r="B1811" s="5"/>
      <c r="C1811" s="87" t="s">
        <v>219</v>
      </c>
      <c r="D1811" s="623" t="str">
        <f>IF(CNGE_2024_M1_Secc1_Sub1!$D156="","",CNGE_2024_M1_Secc1_Sub1!$D156)</f>
        <v/>
      </c>
      <c r="E1811" s="624"/>
      <c r="F1811" s="624"/>
      <c r="G1811" s="624"/>
      <c r="H1811" s="624"/>
      <c r="I1811" s="624"/>
      <c r="J1811" s="624"/>
      <c r="K1811" s="624"/>
      <c r="L1811" s="624"/>
      <c r="M1811" s="624"/>
      <c r="N1811" s="624"/>
      <c r="O1811" s="624"/>
      <c r="P1811" s="624"/>
      <c r="Q1811" s="624"/>
      <c r="R1811" s="625"/>
      <c r="S1811" s="111"/>
      <c r="T1811" s="111"/>
      <c r="U1811" s="111"/>
      <c r="V1811" s="111"/>
      <c r="W1811" s="111"/>
      <c r="X1811" s="111"/>
      <c r="Y1811" s="111"/>
      <c r="Z1811" s="111"/>
      <c r="AA1811" s="111"/>
      <c r="AB1811" s="111"/>
      <c r="AC1811" s="111"/>
      <c r="AD1811" s="111"/>
      <c r="AE1811" s="8"/>
      <c r="AG1811" s="269">
        <f t="shared" si="744"/>
        <v>0</v>
      </c>
      <c r="AH1811" s="298">
        <f t="shared" si="745"/>
        <v>0</v>
      </c>
      <c r="AI1811" s="299">
        <f t="shared" si="746"/>
        <v>0</v>
      </c>
      <c r="AJ1811" s="300">
        <f t="shared" si="747"/>
        <v>0</v>
      </c>
      <c r="AK1811" s="301">
        <f t="shared" si="748"/>
        <v>0</v>
      </c>
      <c r="AL1811" s="298">
        <f t="shared" si="749"/>
        <v>0</v>
      </c>
      <c r="AM1811" s="299">
        <f t="shared" si="750"/>
        <v>0</v>
      </c>
      <c r="AN1811" s="300">
        <f t="shared" si="751"/>
        <v>0</v>
      </c>
      <c r="AO1811" s="301">
        <f t="shared" si="752"/>
        <v>0</v>
      </c>
      <c r="AP1811" s="298">
        <f t="shared" si="753"/>
        <v>0</v>
      </c>
      <c r="AQ1811" s="299">
        <f t="shared" si="754"/>
        <v>0</v>
      </c>
      <c r="AR1811" s="300">
        <f t="shared" si="755"/>
        <v>0</v>
      </c>
      <c r="AS1811" s="301">
        <f t="shared" si="756"/>
        <v>0</v>
      </c>
      <c r="AT1811" s="298">
        <f t="shared" si="757"/>
        <v>0</v>
      </c>
      <c r="AU1811" s="299">
        <f t="shared" si="758"/>
        <v>0</v>
      </c>
      <c r="AV1811" s="300">
        <f t="shared" si="759"/>
        <v>0</v>
      </c>
      <c r="AW1811" s="301">
        <f t="shared" si="760"/>
        <v>0</v>
      </c>
      <c r="AX1811" s="371">
        <f t="shared" si="761"/>
        <v>0</v>
      </c>
      <c r="AY1811" s="303">
        <f t="shared" si="762"/>
        <v>0</v>
      </c>
      <c r="AZ1811" s="304" t="str">
        <f>IF(AY1811=0,"",
IF(SUM($AY$1697:AY1811)=1,BA1811,
IF($AY$1817&gt;SUM($AY$1697:AY1811),_xlfn.CONCAT(", ",BA1811),
IF($AY$1817=SUM($AY$1697:AY1811),_xlfn.CONCAT(" y ",BA1811)))))</f>
        <v/>
      </c>
      <c r="BA1811" s="231" t="s">
        <v>6326</v>
      </c>
      <c r="BB1811" s="290">
        <f t="shared" si="763"/>
        <v>0</v>
      </c>
      <c r="BC1811" s="291" t="str">
        <f>IF(BB1811=0,"",
IF(SUM($BB$1697:BB1811)=1,BD1811,
IF($BB$1817&gt;SUM($BB$1697:BB1811),_xlfn.CONCAT(", ",BD1811),
IF($BB$1817=SUM($BB$1697:BB1811),_xlfn.CONCAT(" y ",BD1811)))))</f>
        <v/>
      </c>
      <c r="BD1811" s="222" t="s">
        <v>6326</v>
      </c>
      <c r="BE1811" s="378">
        <f t="shared" si="764"/>
        <v>0</v>
      </c>
      <c r="BF1811" s="379">
        <f t="shared" si="765"/>
        <v>0</v>
      </c>
      <c r="BG1811" s="380">
        <f t="shared" si="766"/>
        <v>0</v>
      </c>
      <c r="BH1811" s="483">
        <f t="shared" si="767"/>
        <v>0</v>
      </c>
      <c r="BI1811" s="484">
        <f t="shared" si="768"/>
        <v>0</v>
      </c>
      <c r="BJ1811" s="485">
        <f t="shared" si="769"/>
        <v>0</v>
      </c>
      <c r="BK1811" s="486">
        <f t="shared" si="770"/>
        <v>0</v>
      </c>
      <c r="BL1811" s="483">
        <f t="shared" si="771"/>
        <v>0</v>
      </c>
      <c r="BM1811" s="484">
        <f t="shared" si="772"/>
        <v>0</v>
      </c>
      <c r="BN1811" s="485">
        <f t="shared" si="773"/>
        <v>0</v>
      </c>
      <c r="BO1811" s="486">
        <f t="shared" si="774"/>
        <v>0</v>
      </c>
      <c r="BP1811" s="483">
        <f t="shared" si="775"/>
        <v>0</v>
      </c>
      <c r="BQ1811" s="484">
        <f t="shared" si="776"/>
        <v>0</v>
      </c>
      <c r="BR1811" s="485">
        <f t="shared" si="777"/>
        <v>0</v>
      </c>
      <c r="BS1811" s="486">
        <f t="shared" si="778"/>
        <v>0</v>
      </c>
    </row>
    <row r="1812" spans="1:71" ht="15" hidden="1" customHeight="1">
      <c r="A1812" s="6"/>
      <c r="B1812" s="5"/>
      <c r="C1812" s="87" t="s">
        <v>220</v>
      </c>
      <c r="D1812" s="623" t="str">
        <f>IF(CNGE_2024_M1_Secc1_Sub1!$D157="","",CNGE_2024_M1_Secc1_Sub1!$D157)</f>
        <v/>
      </c>
      <c r="E1812" s="624"/>
      <c r="F1812" s="624"/>
      <c r="G1812" s="624"/>
      <c r="H1812" s="624"/>
      <c r="I1812" s="624"/>
      <c r="J1812" s="624"/>
      <c r="K1812" s="624"/>
      <c r="L1812" s="624"/>
      <c r="M1812" s="624"/>
      <c r="N1812" s="624"/>
      <c r="O1812" s="624"/>
      <c r="P1812" s="624"/>
      <c r="Q1812" s="624"/>
      <c r="R1812" s="625"/>
      <c r="S1812" s="111"/>
      <c r="T1812" s="111"/>
      <c r="U1812" s="111"/>
      <c r="V1812" s="111"/>
      <c r="W1812" s="111"/>
      <c r="X1812" s="111"/>
      <c r="Y1812" s="111"/>
      <c r="Z1812" s="111"/>
      <c r="AA1812" s="111"/>
      <c r="AB1812" s="111"/>
      <c r="AC1812" s="111"/>
      <c r="AD1812" s="111"/>
      <c r="AE1812" s="8"/>
      <c r="AG1812" s="269">
        <f t="shared" si="744"/>
        <v>0</v>
      </c>
      <c r="AH1812" s="298">
        <f t="shared" si="745"/>
        <v>0</v>
      </c>
      <c r="AI1812" s="299">
        <f t="shared" si="746"/>
        <v>0</v>
      </c>
      <c r="AJ1812" s="300">
        <f t="shared" si="747"/>
        <v>0</v>
      </c>
      <c r="AK1812" s="301">
        <f t="shared" si="748"/>
        <v>0</v>
      </c>
      <c r="AL1812" s="298">
        <f t="shared" si="749"/>
        <v>0</v>
      </c>
      <c r="AM1812" s="299">
        <f t="shared" si="750"/>
        <v>0</v>
      </c>
      <c r="AN1812" s="300">
        <f t="shared" si="751"/>
        <v>0</v>
      </c>
      <c r="AO1812" s="301">
        <f t="shared" si="752"/>
        <v>0</v>
      </c>
      <c r="AP1812" s="298">
        <f t="shared" si="753"/>
        <v>0</v>
      </c>
      <c r="AQ1812" s="299">
        <f t="shared" si="754"/>
        <v>0</v>
      </c>
      <c r="AR1812" s="300">
        <f t="shared" si="755"/>
        <v>0</v>
      </c>
      <c r="AS1812" s="301">
        <f t="shared" si="756"/>
        <v>0</v>
      </c>
      <c r="AT1812" s="298">
        <f t="shared" si="757"/>
        <v>0</v>
      </c>
      <c r="AU1812" s="299">
        <f t="shared" si="758"/>
        <v>0</v>
      </c>
      <c r="AV1812" s="300">
        <f t="shared" si="759"/>
        <v>0</v>
      </c>
      <c r="AW1812" s="301">
        <f t="shared" si="760"/>
        <v>0</v>
      </c>
      <c r="AX1812" s="371">
        <f t="shared" si="761"/>
        <v>0</v>
      </c>
      <c r="AY1812" s="303">
        <f t="shared" si="762"/>
        <v>0</v>
      </c>
      <c r="AZ1812" s="304" t="str">
        <f>IF(AY1812=0,"",
IF(SUM($AY$1697:AY1812)=1,BA1812,
IF($AY$1817&gt;SUM($AY$1697:AY1812),_xlfn.CONCAT(", ",BA1812),
IF($AY$1817=SUM($AY$1697:AY1812),_xlfn.CONCAT(" y ",BA1812)))))</f>
        <v/>
      </c>
      <c r="BA1812" s="231" t="s">
        <v>6327</v>
      </c>
      <c r="BB1812" s="290">
        <f t="shared" si="763"/>
        <v>0</v>
      </c>
      <c r="BC1812" s="291" t="str">
        <f>IF(BB1812=0,"",
IF(SUM($BB$1697:BB1812)=1,BD1812,
IF($BB$1817&gt;SUM($BB$1697:BB1812),_xlfn.CONCAT(", ",BD1812),
IF($BB$1817=SUM($BB$1697:BB1812),_xlfn.CONCAT(" y ",BD1812)))))</f>
        <v/>
      </c>
      <c r="BD1812" s="222" t="s">
        <v>6327</v>
      </c>
      <c r="BE1812" s="378">
        <f t="shared" si="764"/>
        <v>0</v>
      </c>
      <c r="BF1812" s="379">
        <f t="shared" si="765"/>
        <v>0</v>
      </c>
      <c r="BG1812" s="380">
        <f t="shared" si="766"/>
        <v>0</v>
      </c>
      <c r="BH1812" s="483">
        <f t="shared" si="767"/>
        <v>0</v>
      </c>
      <c r="BI1812" s="484">
        <f t="shared" si="768"/>
        <v>0</v>
      </c>
      <c r="BJ1812" s="485">
        <f t="shared" si="769"/>
        <v>0</v>
      </c>
      <c r="BK1812" s="486">
        <f t="shared" si="770"/>
        <v>0</v>
      </c>
      <c r="BL1812" s="483">
        <f t="shared" si="771"/>
        <v>0</v>
      </c>
      <c r="BM1812" s="484">
        <f t="shared" si="772"/>
        <v>0</v>
      </c>
      <c r="BN1812" s="485">
        <f t="shared" si="773"/>
        <v>0</v>
      </c>
      <c r="BO1812" s="486">
        <f t="shared" si="774"/>
        <v>0</v>
      </c>
      <c r="BP1812" s="483">
        <f t="shared" si="775"/>
        <v>0</v>
      </c>
      <c r="BQ1812" s="484">
        <f t="shared" si="776"/>
        <v>0</v>
      </c>
      <c r="BR1812" s="485">
        <f t="shared" si="777"/>
        <v>0</v>
      </c>
      <c r="BS1812" s="486">
        <f t="shared" si="778"/>
        <v>0</v>
      </c>
    </row>
    <row r="1813" spans="1:71" ht="15" hidden="1" customHeight="1">
      <c r="A1813" s="6"/>
      <c r="B1813" s="5"/>
      <c r="C1813" s="87" t="s">
        <v>221</v>
      </c>
      <c r="D1813" s="623" t="str">
        <f>IF(CNGE_2024_M1_Secc1_Sub1!$D158="","",CNGE_2024_M1_Secc1_Sub1!$D158)</f>
        <v/>
      </c>
      <c r="E1813" s="624"/>
      <c r="F1813" s="624"/>
      <c r="G1813" s="624"/>
      <c r="H1813" s="624"/>
      <c r="I1813" s="624"/>
      <c r="J1813" s="624"/>
      <c r="K1813" s="624"/>
      <c r="L1813" s="624"/>
      <c r="M1813" s="624"/>
      <c r="N1813" s="624"/>
      <c r="O1813" s="624"/>
      <c r="P1813" s="624"/>
      <c r="Q1813" s="624"/>
      <c r="R1813" s="625"/>
      <c r="S1813" s="111"/>
      <c r="T1813" s="111"/>
      <c r="U1813" s="111"/>
      <c r="V1813" s="111"/>
      <c r="W1813" s="111"/>
      <c r="X1813" s="111"/>
      <c r="Y1813" s="111"/>
      <c r="Z1813" s="111"/>
      <c r="AA1813" s="111"/>
      <c r="AB1813" s="111"/>
      <c r="AC1813" s="111"/>
      <c r="AD1813" s="111"/>
      <c r="AE1813" s="8"/>
      <c r="AG1813" s="269">
        <f t="shared" si="744"/>
        <v>0</v>
      </c>
      <c r="AH1813" s="298">
        <f t="shared" si="745"/>
        <v>0</v>
      </c>
      <c r="AI1813" s="299">
        <f t="shared" si="746"/>
        <v>0</v>
      </c>
      <c r="AJ1813" s="300">
        <f t="shared" si="747"/>
        <v>0</v>
      </c>
      <c r="AK1813" s="301">
        <f t="shared" si="748"/>
        <v>0</v>
      </c>
      <c r="AL1813" s="298">
        <f t="shared" si="749"/>
        <v>0</v>
      </c>
      <c r="AM1813" s="299">
        <f t="shared" si="750"/>
        <v>0</v>
      </c>
      <c r="AN1813" s="300">
        <f t="shared" si="751"/>
        <v>0</v>
      </c>
      <c r="AO1813" s="301">
        <f t="shared" si="752"/>
        <v>0</v>
      </c>
      <c r="AP1813" s="298">
        <f t="shared" si="753"/>
        <v>0</v>
      </c>
      <c r="AQ1813" s="299">
        <f t="shared" si="754"/>
        <v>0</v>
      </c>
      <c r="AR1813" s="300">
        <f t="shared" si="755"/>
        <v>0</v>
      </c>
      <c r="AS1813" s="301">
        <f t="shared" si="756"/>
        <v>0</v>
      </c>
      <c r="AT1813" s="298">
        <f t="shared" si="757"/>
        <v>0</v>
      </c>
      <c r="AU1813" s="299">
        <f t="shared" si="758"/>
        <v>0</v>
      </c>
      <c r="AV1813" s="300">
        <f t="shared" si="759"/>
        <v>0</v>
      </c>
      <c r="AW1813" s="301">
        <f t="shared" si="760"/>
        <v>0</v>
      </c>
      <c r="AX1813" s="371">
        <f t="shared" si="761"/>
        <v>0</v>
      </c>
      <c r="AY1813" s="303">
        <f t="shared" si="762"/>
        <v>0</v>
      </c>
      <c r="AZ1813" s="304" t="str">
        <f>IF(AY1813=0,"",
IF(SUM($AY$1697:AY1813)=1,BA1813,
IF($AY$1817&gt;SUM($AY$1697:AY1813),_xlfn.CONCAT(", ",BA1813),
IF($AY$1817=SUM($AY$1697:AY1813),_xlfn.CONCAT(" y ",BA1813)))))</f>
        <v/>
      </c>
      <c r="BA1813" s="231" t="s">
        <v>6328</v>
      </c>
      <c r="BB1813" s="290">
        <f t="shared" si="763"/>
        <v>0</v>
      </c>
      <c r="BC1813" s="291" t="str">
        <f>IF(BB1813=0,"",
IF(SUM($BB$1697:BB1813)=1,BD1813,
IF($BB$1817&gt;SUM($BB$1697:BB1813),_xlfn.CONCAT(", ",BD1813),
IF($BB$1817=SUM($BB$1697:BB1813),_xlfn.CONCAT(" y ",BD1813)))))</f>
        <v/>
      </c>
      <c r="BD1813" s="222" t="s">
        <v>6328</v>
      </c>
      <c r="BE1813" s="378">
        <f t="shared" si="764"/>
        <v>0</v>
      </c>
      <c r="BF1813" s="379">
        <f t="shared" si="765"/>
        <v>0</v>
      </c>
      <c r="BG1813" s="380">
        <f t="shared" si="766"/>
        <v>0</v>
      </c>
      <c r="BH1813" s="483">
        <f t="shared" si="767"/>
        <v>0</v>
      </c>
      <c r="BI1813" s="484">
        <f t="shared" si="768"/>
        <v>0</v>
      </c>
      <c r="BJ1813" s="485">
        <f t="shared" si="769"/>
        <v>0</v>
      </c>
      <c r="BK1813" s="486">
        <f t="shared" si="770"/>
        <v>0</v>
      </c>
      <c r="BL1813" s="483">
        <f t="shared" si="771"/>
        <v>0</v>
      </c>
      <c r="BM1813" s="484">
        <f t="shared" si="772"/>
        <v>0</v>
      </c>
      <c r="BN1813" s="485">
        <f t="shared" si="773"/>
        <v>0</v>
      </c>
      <c r="BO1813" s="486">
        <f t="shared" si="774"/>
        <v>0</v>
      </c>
      <c r="BP1813" s="483">
        <f t="shared" si="775"/>
        <v>0</v>
      </c>
      <c r="BQ1813" s="484">
        <f t="shared" si="776"/>
        <v>0</v>
      </c>
      <c r="BR1813" s="485">
        <f t="shared" si="777"/>
        <v>0</v>
      </c>
      <c r="BS1813" s="486">
        <f t="shared" si="778"/>
        <v>0</v>
      </c>
    </row>
    <row r="1814" spans="1:71" ht="15" hidden="1" customHeight="1">
      <c r="A1814" s="6"/>
      <c r="B1814" s="5"/>
      <c r="C1814" s="87" t="s">
        <v>222</v>
      </c>
      <c r="D1814" s="623" t="str">
        <f>IF(CNGE_2024_M1_Secc1_Sub1!$D159="","",CNGE_2024_M1_Secc1_Sub1!$D159)</f>
        <v/>
      </c>
      <c r="E1814" s="624"/>
      <c r="F1814" s="624"/>
      <c r="G1814" s="624"/>
      <c r="H1814" s="624"/>
      <c r="I1814" s="624"/>
      <c r="J1814" s="624"/>
      <c r="K1814" s="624"/>
      <c r="L1814" s="624"/>
      <c r="M1814" s="624"/>
      <c r="N1814" s="624"/>
      <c r="O1814" s="624"/>
      <c r="P1814" s="624"/>
      <c r="Q1814" s="624"/>
      <c r="R1814" s="625"/>
      <c r="S1814" s="111"/>
      <c r="T1814" s="111"/>
      <c r="U1814" s="111"/>
      <c r="V1814" s="111"/>
      <c r="W1814" s="111"/>
      <c r="X1814" s="111"/>
      <c r="Y1814" s="111"/>
      <c r="Z1814" s="111"/>
      <c r="AA1814" s="111"/>
      <c r="AB1814" s="111"/>
      <c r="AC1814" s="111"/>
      <c r="AD1814" s="111"/>
      <c r="AE1814" s="8"/>
      <c r="AG1814" s="269">
        <f t="shared" si="744"/>
        <v>0</v>
      </c>
      <c r="AH1814" s="298">
        <f t="shared" si="745"/>
        <v>0</v>
      </c>
      <c r="AI1814" s="299">
        <f t="shared" si="746"/>
        <v>0</v>
      </c>
      <c r="AJ1814" s="300">
        <f t="shared" si="747"/>
        <v>0</v>
      </c>
      <c r="AK1814" s="301">
        <f t="shared" si="748"/>
        <v>0</v>
      </c>
      <c r="AL1814" s="298">
        <f t="shared" si="749"/>
        <v>0</v>
      </c>
      <c r="AM1814" s="299">
        <f t="shared" si="750"/>
        <v>0</v>
      </c>
      <c r="AN1814" s="300">
        <f t="shared" si="751"/>
        <v>0</v>
      </c>
      <c r="AO1814" s="301">
        <f t="shared" si="752"/>
        <v>0</v>
      </c>
      <c r="AP1814" s="298">
        <f t="shared" si="753"/>
        <v>0</v>
      </c>
      <c r="AQ1814" s="299">
        <f t="shared" si="754"/>
        <v>0</v>
      </c>
      <c r="AR1814" s="300">
        <f t="shared" si="755"/>
        <v>0</v>
      </c>
      <c r="AS1814" s="301">
        <f t="shared" si="756"/>
        <v>0</v>
      </c>
      <c r="AT1814" s="298">
        <f t="shared" si="757"/>
        <v>0</v>
      </c>
      <c r="AU1814" s="299">
        <f t="shared" si="758"/>
        <v>0</v>
      </c>
      <c r="AV1814" s="300">
        <f t="shared" si="759"/>
        <v>0</v>
      </c>
      <c r="AW1814" s="301">
        <f t="shared" si="760"/>
        <v>0</v>
      </c>
      <c r="AX1814" s="371">
        <f t="shared" si="761"/>
        <v>0</v>
      </c>
      <c r="AY1814" s="303">
        <f t="shared" si="762"/>
        <v>0</v>
      </c>
      <c r="AZ1814" s="304" t="str">
        <f>IF(AY1814=0,"",
IF(SUM($AY$1697:AY1814)=1,BA1814,
IF($AY$1817&gt;SUM($AY$1697:AY1814),_xlfn.CONCAT(", ",BA1814),
IF($AY$1817=SUM($AY$1697:AY1814),_xlfn.CONCAT(" y ",BA1814)))))</f>
        <v/>
      </c>
      <c r="BA1814" s="231" t="s">
        <v>6329</v>
      </c>
      <c r="BB1814" s="290">
        <f t="shared" si="763"/>
        <v>0</v>
      </c>
      <c r="BC1814" s="291" t="str">
        <f>IF(BB1814=0,"",
IF(SUM($BB$1697:BB1814)=1,BD1814,
IF($BB$1817&gt;SUM($BB$1697:BB1814),_xlfn.CONCAT(", ",BD1814),
IF($BB$1817=SUM($BB$1697:BB1814),_xlfn.CONCAT(" y ",BD1814)))))</f>
        <v/>
      </c>
      <c r="BD1814" s="222" t="s">
        <v>6329</v>
      </c>
      <c r="BE1814" s="378">
        <f t="shared" si="764"/>
        <v>0</v>
      </c>
      <c r="BF1814" s="379">
        <f t="shared" si="765"/>
        <v>0</v>
      </c>
      <c r="BG1814" s="380">
        <f t="shared" si="766"/>
        <v>0</v>
      </c>
      <c r="BH1814" s="483">
        <f t="shared" si="767"/>
        <v>0</v>
      </c>
      <c r="BI1814" s="484">
        <f t="shared" si="768"/>
        <v>0</v>
      </c>
      <c r="BJ1814" s="485">
        <f t="shared" si="769"/>
        <v>0</v>
      </c>
      <c r="BK1814" s="486">
        <f t="shared" si="770"/>
        <v>0</v>
      </c>
      <c r="BL1814" s="483">
        <f t="shared" si="771"/>
        <v>0</v>
      </c>
      <c r="BM1814" s="484">
        <f t="shared" si="772"/>
        <v>0</v>
      </c>
      <c r="BN1814" s="485">
        <f t="shared" si="773"/>
        <v>0</v>
      </c>
      <c r="BO1814" s="486">
        <f t="shared" si="774"/>
        <v>0</v>
      </c>
      <c r="BP1814" s="483">
        <f t="shared" si="775"/>
        <v>0</v>
      </c>
      <c r="BQ1814" s="484">
        <f t="shared" si="776"/>
        <v>0</v>
      </c>
      <c r="BR1814" s="485">
        <f t="shared" si="777"/>
        <v>0</v>
      </c>
      <c r="BS1814" s="486">
        <f t="shared" si="778"/>
        <v>0</v>
      </c>
    </row>
    <row r="1815" spans="1:71" ht="15" hidden="1" customHeight="1">
      <c r="A1815" s="6"/>
      <c r="B1815" s="5"/>
      <c r="C1815" s="87" t="s">
        <v>223</v>
      </c>
      <c r="D1815" s="623" t="str">
        <f>IF(CNGE_2024_M1_Secc1_Sub1!$D160="","",CNGE_2024_M1_Secc1_Sub1!$D160)</f>
        <v/>
      </c>
      <c r="E1815" s="624"/>
      <c r="F1815" s="624"/>
      <c r="G1815" s="624"/>
      <c r="H1815" s="624"/>
      <c r="I1815" s="624"/>
      <c r="J1815" s="624"/>
      <c r="K1815" s="624"/>
      <c r="L1815" s="624"/>
      <c r="M1815" s="624"/>
      <c r="N1815" s="624"/>
      <c r="O1815" s="624"/>
      <c r="P1815" s="624"/>
      <c r="Q1815" s="624"/>
      <c r="R1815" s="625"/>
      <c r="S1815" s="111"/>
      <c r="T1815" s="111"/>
      <c r="U1815" s="111"/>
      <c r="V1815" s="111"/>
      <c r="W1815" s="111"/>
      <c r="X1815" s="111"/>
      <c r="Y1815" s="111"/>
      <c r="Z1815" s="111"/>
      <c r="AA1815" s="111"/>
      <c r="AB1815" s="111"/>
      <c r="AC1815" s="111"/>
      <c r="AD1815" s="111"/>
      <c r="AE1815" s="8"/>
      <c r="AG1815" s="269">
        <f t="shared" si="744"/>
        <v>0</v>
      </c>
      <c r="AH1815" s="298">
        <f t="shared" si="745"/>
        <v>0</v>
      </c>
      <c r="AI1815" s="299">
        <f t="shared" si="746"/>
        <v>0</v>
      </c>
      <c r="AJ1815" s="300">
        <f t="shared" si="747"/>
        <v>0</v>
      </c>
      <c r="AK1815" s="301">
        <f t="shared" si="748"/>
        <v>0</v>
      </c>
      <c r="AL1815" s="298">
        <f t="shared" si="749"/>
        <v>0</v>
      </c>
      <c r="AM1815" s="299">
        <f t="shared" si="750"/>
        <v>0</v>
      </c>
      <c r="AN1815" s="300">
        <f t="shared" si="751"/>
        <v>0</v>
      </c>
      <c r="AO1815" s="301">
        <f t="shared" si="752"/>
        <v>0</v>
      </c>
      <c r="AP1815" s="298">
        <f t="shared" si="753"/>
        <v>0</v>
      </c>
      <c r="AQ1815" s="299">
        <f t="shared" si="754"/>
        <v>0</v>
      </c>
      <c r="AR1815" s="300">
        <f t="shared" si="755"/>
        <v>0</v>
      </c>
      <c r="AS1815" s="301">
        <f t="shared" si="756"/>
        <v>0</v>
      </c>
      <c r="AT1815" s="298">
        <f t="shared" si="757"/>
        <v>0</v>
      </c>
      <c r="AU1815" s="299">
        <f t="shared" si="758"/>
        <v>0</v>
      </c>
      <c r="AV1815" s="300">
        <f t="shared" si="759"/>
        <v>0</v>
      </c>
      <c r="AW1815" s="301">
        <f t="shared" si="760"/>
        <v>0</v>
      </c>
      <c r="AX1815" s="371">
        <f t="shared" si="761"/>
        <v>0</v>
      </c>
      <c r="AY1815" s="303">
        <f t="shared" si="762"/>
        <v>0</v>
      </c>
      <c r="AZ1815" s="304" t="str">
        <f>IF(AY1815=0,"",
IF(SUM($AY$1697:AY1815)=1,BA1815,
IF($AY$1817&gt;SUM($AY$1697:AY1815),_xlfn.CONCAT(", ",BA1815),
IF($AY$1817=SUM($AY$1697:AY1815),_xlfn.CONCAT(" y ",BA1815)))))</f>
        <v/>
      </c>
      <c r="BA1815" s="231" t="s">
        <v>6330</v>
      </c>
      <c r="BB1815" s="290">
        <f t="shared" si="763"/>
        <v>0</v>
      </c>
      <c r="BC1815" s="291" t="str">
        <f>IF(BB1815=0,"",
IF(SUM($BB$1697:BB1815)=1,BD1815,
IF($BB$1817&gt;SUM($BB$1697:BB1815),_xlfn.CONCAT(", ",BD1815),
IF($BB$1817=SUM($BB$1697:BB1815),_xlfn.CONCAT(" y ",BD1815)))))</f>
        <v/>
      </c>
      <c r="BD1815" s="222" t="s">
        <v>6330</v>
      </c>
      <c r="BE1815" s="378">
        <f t="shared" si="764"/>
        <v>0</v>
      </c>
      <c r="BF1815" s="379">
        <f t="shared" si="765"/>
        <v>0</v>
      </c>
      <c r="BG1815" s="380">
        <f t="shared" si="766"/>
        <v>0</v>
      </c>
      <c r="BH1815" s="483">
        <f t="shared" si="767"/>
        <v>0</v>
      </c>
      <c r="BI1815" s="484">
        <f t="shared" si="768"/>
        <v>0</v>
      </c>
      <c r="BJ1815" s="485">
        <f t="shared" si="769"/>
        <v>0</v>
      </c>
      <c r="BK1815" s="486">
        <f t="shared" si="770"/>
        <v>0</v>
      </c>
      <c r="BL1815" s="483">
        <f t="shared" si="771"/>
        <v>0</v>
      </c>
      <c r="BM1815" s="484">
        <f t="shared" si="772"/>
        <v>0</v>
      </c>
      <c r="BN1815" s="485">
        <f t="shared" si="773"/>
        <v>0</v>
      </c>
      <c r="BO1815" s="486">
        <f t="shared" si="774"/>
        <v>0</v>
      </c>
      <c r="BP1815" s="483">
        <f t="shared" si="775"/>
        <v>0</v>
      </c>
      <c r="BQ1815" s="484">
        <f t="shared" si="776"/>
        <v>0</v>
      </c>
      <c r="BR1815" s="485">
        <f t="shared" si="777"/>
        <v>0</v>
      </c>
      <c r="BS1815" s="486">
        <f t="shared" si="778"/>
        <v>0</v>
      </c>
    </row>
    <row r="1816" spans="1:71" ht="15" hidden="1" customHeight="1">
      <c r="A1816" s="6"/>
      <c r="B1816" s="5"/>
      <c r="C1816" s="87" t="s">
        <v>224</v>
      </c>
      <c r="D1816" s="623" t="str">
        <f>IF(CNGE_2024_M1_Secc1_Sub1!$D161="","",CNGE_2024_M1_Secc1_Sub1!$D161)</f>
        <v/>
      </c>
      <c r="E1816" s="624"/>
      <c r="F1816" s="624"/>
      <c r="G1816" s="624"/>
      <c r="H1816" s="624"/>
      <c r="I1816" s="624"/>
      <c r="J1816" s="624"/>
      <c r="K1816" s="624"/>
      <c r="L1816" s="624"/>
      <c r="M1816" s="624"/>
      <c r="N1816" s="624"/>
      <c r="O1816" s="624"/>
      <c r="P1816" s="624"/>
      <c r="Q1816" s="624"/>
      <c r="R1816" s="625"/>
      <c r="S1816" s="111"/>
      <c r="T1816" s="111"/>
      <c r="U1816" s="111"/>
      <c r="V1816" s="111"/>
      <c r="W1816" s="111"/>
      <c r="X1816" s="111"/>
      <c r="Y1816" s="111"/>
      <c r="Z1816" s="111"/>
      <c r="AA1816" s="111"/>
      <c r="AB1816" s="111"/>
      <c r="AC1816" s="111"/>
      <c r="AD1816" s="111"/>
      <c r="AE1816" s="8"/>
      <c r="AG1816" s="269">
        <f t="shared" si="744"/>
        <v>0</v>
      </c>
      <c r="AH1816" s="298">
        <f t="shared" si="745"/>
        <v>0</v>
      </c>
      <c r="AI1816" s="299">
        <f t="shared" si="746"/>
        <v>0</v>
      </c>
      <c r="AJ1816" s="300">
        <f t="shared" si="747"/>
        <v>0</v>
      </c>
      <c r="AK1816" s="301">
        <f t="shared" si="748"/>
        <v>0</v>
      </c>
      <c r="AL1816" s="298">
        <f t="shared" si="749"/>
        <v>0</v>
      </c>
      <c r="AM1816" s="299">
        <f t="shared" si="750"/>
        <v>0</v>
      </c>
      <c r="AN1816" s="300">
        <f t="shared" si="751"/>
        <v>0</v>
      </c>
      <c r="AO1816" s="301">
        <f t="shared" si="752"/>
        <v>0</v>
      </c>
      <c r="AP1816" s="298">
        <f t="shared" si="753"/>
        <v>0</v>
      </c>
      <c r="AQ1816" s="299">
        <f t="shared" si="754"/>
        <v>0</v>
      </c>
      <c r="AR1816" s="300">
        <f t="shared" si="755"/>
        <v>0</v>
      </c>
      <c r="AS1816" s="301">
        <f t="shared" si="756"/>
        <v>0</v>
      </c>
      <c r="AT1816" s="298">
        <f t="shared" si="757"/>
        <v>0</v>
      </c>
      <c r="AU1816" s="299">
        <f t="shared" si="758"/>
        <v>0</v>
      </c>
      <c r="AV1816" s="300">
        <f t="shared" si="759"/>
        <v>0</v>
      </c>
      <c r="AW1816" s="301">
        <f t="shared" si="760"/>
        <v>0</v>
      </c>
      <c r="AX1816" s="371">
        <f t="shared" si="761"/>
        <v>0</v>
      </c>
      <c r="AY1816" s="303">
        <f>IF(SUM(BK1816,BO1816,BS1816)=0,0,1)</f>
        <v>0</v>
      </c>
      <c r="AZ1816" s="304" t="str">
        <f>IF(AY1816=0,"",
IF(SUM($AY$1697:AY1816)=1,BA1816,
IF($AY$1817&gt;SUM($AY$1697:AY1816),_xlfn.CONCAT(", ",BA1816),
IF($AY$1817=SUM($AY$1697:AY1816),_xlfn.CONCAT(" y ",BA1816)))))</f>
        <v/>
      </c>
      <c r="BA1816" s="231" t="s">
        <v>6331</v>
      </c>
      <c r="BB1816" s="290">
        <f t="shared" si="763"/>
        <v>0</v>
      </c>
      <c r="BC1816" s="291" t="str">
        <f>IF(BB1816=0,"",
IF(SUM($BB$1697:BB1816)=1,BD1816,
IF($BB$1817&gt;SUM($BB$1697:BB1816),_xlfn.CONCAT(", ",BD1816),
IF($BB$1817=SUM($BB$1697:BB1816),_xlfn.CONCAT(" y ",BD1816)))))</f>
        <v/>
      </c>
      <c r="BD1816" s="222" t="s">
        <v>6331</v>
      </c>
      <c r="BE1816" s="378">
        <f t="shared" si="764"/>
        <v>0</v>
      </c>
      <c r="BF1816" s="379">
        <f t="shared" si="765"/>
        <v>0</v>
      </c>
      <c r="BG1816" s="380">
        <f t="shared" si="766"/>
        <v>0</v>
      </c>
      <c r="BH1816" s="483">
        <f t="shared" si="767"/>
        <v>0</v>
      </c>
      <c r="BI1816" s="484">
        <f t="shared" si="768"/>
        <v>0</v>
      </c>
      <c r="BJ1816" s="485">
        <f t="shared" si="769"/>
        <v>0</v>
      </c>
      <c r="BK1816" s="486">
        <f t="shared" si="770"/>
        <v>0</v>
      </c>
      <c r="BL1816" s="483">
        <f t="shared" si="771"/>
        <v>0</v>
      </c>
      <c r="BM1816" s="484">
        <f t="shared" si="772"/>
        <v>0</v>
      </c>
      <c r="BN1816" s="485">
        <f t="shared" si="773"/>
        <v>0</v>
      </c>
      <c r="BO1816" s="486">
        <f t="shared" si="774"/>
        <v>0</v>
      </c>
      <c r="BP1816" s="483">
        <f t="shared" si="775"/>
        <v>0</v>
      </c>
      <c r="BQ1816" s="484">
        <f t="shared" si="776"/>
        <v>0</v>
      </c>
      <c r="BR1816" s="485">
        <f t="shared" si="777"/>
        <v>0</v>
      </c>
      <c r="BS1816" s="486">
        <f t="shared" si="778"/>
        <v>0</v>
      </c>
    </row>
    <row r="1817" spans="1:71" ht="15" customHeight="1">
      <c r="A1817" s="40"/>
      <c r="B1817" s="152"/>
      <c r="C1817" s="152"/>
      <c r="D1817" s="152"/>
      <c r="E1817" s="152"/>
      <c r="F1817" s="152"/>
      <c r="G1817" s="152"/>
      <c r="H1817" s="152"/>
      <c r="I1817" s="152"/>
      <c r="J1817" s="152"/>
      <c r="K1817" s="152"/>
      <c r="L1817" s="152"/>
      <c r="M1817" s="152"/>
      <c r="N1817" s="152"/>
      <c r="O1817" s="152"/>
      <c r="P1817" s="152"/>
      <c r="Q1817" s="152"/>
      <c r="R1817" s="108" t="s">
        <v>387</v>
      </c>
      <c r="S1817" s="118">
        <f>IF(AND(SUM(S1697:S1816)=0,COUNTIF(S1697:S1816,"NS")&gt;0),"NS",
IF(AND(SUM(S1697:S1816)=0,COUNTIF(S1697:S1816,0)&gt;0),0,
IF(AND(SUM(S1697:S1816)=0,COUNTIF(S1697:S1816,"NA")&gt;0),"NA",
SUM(S1697:S1816))))</f>
        <v>0</v>
      </c>
      <c r="T1817" s="118">
        <f t="shared" ref="T1817:AD1817" si="779">IF(AND(SUM(T1697:T1816)=0,COUNTIF(T1697:T1816,"NS")&gt;0),"NS",
IF(AND(SUM(T1697:T1816)=0,COUNTIF(T1697:T1816,0)&gt;0),0,
IF(AND(SUM(T1697:T1816)=0,COUNTIF(T1697:T1816,"NA")&gt;0),"NA",
SUM(T1697:T1816))))</f>
        <v>0</v>
      </c>
      <c r="U1817" s="118">
        <f t="shared" si="779"/>
        <v>0</v>
      </c>
      <c r="V1817" s="118">
        <f t="shared" si="779"/>
        <v>0</v>
      </c>
      <c r="W1817" s="118">
        <f t="shared" si="779"/>
        <v>0</v>
      </c>
      <c r="X1817" s="118">
        <f t="shared" si="779"/>
        <v>0</v>
      </c>
      <c r="Y1817" s="118">
        <f t="shared" si="779"/>
        <v>0</v>
      </c>
      <c r="Z1817" s="118">
        <f t="shared" si="779"/>
        <v>0</v>
      </c>
      <c r="AA1817" s="118">
        <f t="shared" si="779"/>
        <v>0</v>
      </c>
      <c r="AB1817" s="118">
        <f t="shared" si="779"/>
        <v>0</v>
      </c>
      <c r="AC1817" s="118">
        <f t="shared" si="779"/>
        <v>0</v>
      </c>
      <c r="AD1817" s="118">
        <f t="shared" si="779"/>
        <v>0</v>
      </c>
      <c r="AE1817" s="8"/>
      <c r="AX1817" s="370">
        <f>SUM(AX1697:AX1816)</f>
        <v>0</v>
      </c>
      <c r="AY1817" s="292">
        <f>SUM(AY1697:AY1816)</f>
        <v>0</v>
      </c>
      <c r="AZ1817" s="292" t="str">
        <f>IF(AY1817=0,"",_xlfn.CONCAT(AZ1697:AZ1816))</f>
        <v/>
      </c>
      <c r="BA1817" s="293" t="str">
        <f>IF(AY1817=0,"",
IF(AY1817&gt;1,"Favor de revisar la suma y consistencia de totales y/o subtotales por filas (numéricos y NS)",
IF(AY1817=1,_xlfn.CONCAT("Favor de revisar la sumatoria del total y/o subtotal en el numeral ",AZ1817),_xlfn.CONCAT("Favor de revisar la sumatoria de los totales y/o subtotales en los numerales ",AZ1817))))</f>
        <v/>
      </c>
      <c r="BB1817" s="292">
        <f>SUM(BB1697:BB1816)</f>
        <v>72</v>
      </c>
      <c r="BC1817" s="292" t="str">
        <f>IF(BB1817=0,"",_xlfn.CONCAT(BC1697:BC1816))</f>
        <v>1, 2, 3, 4, 5, 6, 7, 8, 9, 10, 11, 12, 13, 14, 15, 16, 17, 18, 19, 20, 21, 22, 23, 24, 25, 26, 27, 28, 29, 30, 31, 32, 33, 34, 35, 36, 37, 38, 39, 40, 41, 42, 43, 44, 45, 46, 47, 48, 49, 50, 51, 52, 53, 54, 55, 56, 57, 58, 59, 60, 61, 62, 63, 64, 65, 66, 67, 68, 69, 70, 71 y 72</v>
      </c>
      <c r="BD1817" s="293" t="str">
        <f>IF(BB1817=0,"",
IF(BB1817&gt;10,"Favor de ingresar toda la información requerida en la pregunta",
IF(BB1817=1,_xlfn.CONCAT("Favor de revisar la información capturada en el numeral ",BC1817),_xlfn.CONCAT("Favor de revisar la información capturada en los numerales ",BC1817))))</f>
        <v>Favor de ingresar toda la información requerida en la pregunta</v>
      </c>
      <c r="BG1817" s="382">
        <f>SUM(BE1697:BG1816)</f>
        <v>0</v>
      </c>
    </row>
    <row r="1818" spans="1:71" ht="15" customHeight="1">
      <c r="A1818" s="6"/>
      <c r="B1818" s="5"/>
      <c r="C1818"/>
      <c r="D1818"/>
      <c r="E1818"/>
      <c r="F1818"/>
      <c r="G1818"/>
      <c r="H1818"/>
      <c r="I1818"/>
      <c r="J1818"/>
      <c r="K1818"/>
      <c r="L1818"/>
      <c r="M1818"/>
      <c r="N1818"/>
      <c r="O1818"/>
      <c r="P1818"/>
      <c r="Q1818"/>
      <c r="R1818"/>
      <c r="S1818"/>
      <c r="T1818"/>
      <c r="U1818"/>
      <c r="V1818"/>
      <c r="W1818"/>
      <c r="X1818"/>
      <c r="Y1818"/>
      <c r="Z1818"/>
      <c r="AA1818"/>
      <c r="AB1818"/>
      <c r="AC1818"/>
      <c r="AD1818"/>
      <c r="AE1818" s="8"/>
    </row>
    <row r="1819" spans="1:71" ht="24" customHeight="1">
      <c r="A1819" s="6"/>
      <c r="B1819" s="5"/>
      <c r="C1819" s="627" t="s">
        <v>270</v>
      </c>
      <c r="D1819" s="627"/>
      <c r="E1819" s="627"/>
      <c r="F1819" s="627"/>
      <c r="G1819" s="627"/>
      <c r="H1819" s="627"/>
      <c r="I1819" s="627"/>
      <c r="J1819" s="627"/>
      <c r="K1819" s="627"/>
      <c r="L1819" s="627"/>
      <c r="M1819" s="627"/>
      <c r="N1819" s="627"/>
      <c r="O1819" s="627"/>
      <c r="P1819" s="627"/>
      <c r="Q1819" s="627"/>
      <c r="R1819" s="627"/>
      <c r="S1819" s="627"/>
      <c r="T1819" s="627"/>
      <c r="U1819" s="627"/>
      <c r="V1819" s="627"/>
      <c r="W1819" s="627"/>
      <c r="X1819" s="627"/>
      <c r="Y1819" s="627"/>
      <c r="Z1819" s="627"/>
      <c r="AA1819" s="627"/>
      <c r="AB1819" s="627"/>
      <c r="AC1819" s="627"/>
      <c r="AD1819" s="627"/>
      <c r="AE1819" s="8"/>
    </row>
    <row r="1820" spans="1:71" ht="60" customHeight="1">
      <c r="A1820" s="6"/>
      <c r="B1820" s="5"/>
      <c r="C1820" s="628"/>
      <c r="D1820" s="628"/>
      <c r="E1820" s="628"/>
      <c r="F1820" s="628"/>
      <c r="G1820" s="628"/>
      <c r="H1820" s="628"/>
      <c r="I1820" s="628"/>
      <c r="J1820" s="628"/>
      <c r="K1820" s="628"/>
      <c r="L1820" s="628"/>
      <c r="M1820" s="628"/>
      <c r="N1820" s="628"/>
      <c r="O1820" s="628"/>
      <c r="P1820" s="628"/>
      <c r="Q1820" s="628"/>
      <c r="R1820" s="628"/>
      <c r="S1820" s="628"/>
      <c r="T1820" s="628"/>
      <c r="U1820" s="628"/>
      <c r="V1820" s="628"/>
      <c r="W1820" s="628"/>
      <c r="X1820" s="628"/>
      <c r="Y1820" s="628"/>
      <c r="Z1820" s="628"/>
      <c r="AA1820" s="628"/>
      <c r="AB1820" s="628"/>
      <c r="AC1820" s="628"/>
      <c r="AD1820" s="628"/>
      <c r="AE1820" s="8"/>
    </row>
    <row r="1821" spans="1:71" ht="15" customHeight="1">
      <c r="A1821" s="6"/>
      <c r="B1821" s="708" t="str">
        <f>BD1817</f>
        <v>Favor de ingresar toda la información requerida en la pregunta</v>
      </c>
      <c r="C1821" s="708"/>
      <c r="D1821" s="708"/>
      <c r="E1821" s="708"/>
      <c r="F1821" s="708"/>
      <c r="G1821" s="708"/>
      <c r="H1821" s="708"/>
      <c r="I1821" s="708"/>
      <c r="J1821" s="708"/>
      <c r="K1821" s="708"/>
      <c r="L1821" s="708"/>
      <c r="M1821" s="708"/>
      <c r="N1821" s="708"/>
      <c r="O1821" s="708"/>
      <c r="P1821" s="708"/>
      <c r="Q1821" s="708"/>
      <c r="R1821" s="708"/>
      <c r="S1821" s="708"/>
      <c r="T1821" s="708"/>
      <c r="U1821" s="708"/>
      <c r="V1821" s="708"/>
      <c r="W1821" s="708"/>
      <c r="X1821" s="708"/>
      <c r="Y1821" s="708"/>
      <c r="Z1821" s="708"/>
      <c r="AA1821" s="708"/>
      <c r="AB1821" s="708"/>
      <c r="AC1821" s="708"/>
      <c r="AD1821" s="708"/>
      <c r="AE1821" s="8"/>
    </row>
    <row r="1822" spans="1:71" ht="15" customHeight="1">
      <c r="A1822" s="6"/>
      <c r="B1822" s="703" t="str">
        <f>IF(AX1817&gt;0,"Alerta:Debido a que cuenta con registros NS, debe proporcionar una justificación en el area de comentarios al final de la pregunta.","")</f>
        <v/>
      </c>
      <c r="C1822" s="703"/>
      <c r="D1822" s="703"/>
      <c r="E1822" s="703"/>
      <c r="F1822" s="703"/>
      <c r="G1822" s="703"/>
      <c r="H1822" s="703"/>
      <c r="I1822" s="703"/>
      <c r="J1822" s="703"/>
      <c r="K1822" s="703"/>
      <c r="L1822" s="703"/>
      <c r="M1822" s="703"/>
      <c r="N1822" s="703"/>
      <c r="O1822" s="703"/>
      <c r="P1822" s="703"/>
      <c r="Q1822" s="703"/>
      <c r="R1822" s="703"/>
      <c r="S1822" s="703"/>
      <c r="T1822" s="703"/>
      <c r="U1822" s="703"/>
      <c r="V1822" s="703"/>
      <c r="W1822" s="703"/>
      <c r="X1822" s="703"/>
      <c r="Y1822" s="703"/>
      <c r="Z1822" s="703"/>
      <c r="AA1822" s="703"/>
      <c r="AB1822" s="703"/>
      <c r="AC1822" s="703"/>
      <c r="AD1822" s="703"/>
      <c r="AE1822" s="8"/>
    </row>
    <row r="1823" spans="1:71" ht="15" customHeight="1">
      <c r="A1823" s="6"/>
      <c r="B1823" s="704" t="str">
        <f>BA1817</f>
        <v/>
      </c>
      <c r="C1823" s="704"/>
      <c r="D1823" s="704"/>
      <c r="E1823" s="704"/>
      <c r="F1823" s="704"/>
      <c r="G1823" s="704"/>
      <c r="H1823" s="704"/>
      <c r="I1823" s="704"/>
      <c r="J1823" s="704"/>
      <c r="K1823" s="704"/>
      <c r="L1823" s="704"/>
      <c r="M1823" s="704"/>
      <c r="N1823" s="704"/>
      <c r="O1823" s="704"/>
      <c r="P1823" s="704"/>
      <c r="Q1823" s="704"/>
      <c r="R1823" s="704"/>
      <c r="S1823" s="704"/>
      <c r="T1823" s="704"/>
      <c r="U1823" s="704"/>
      <c r="V1823" s="704"/>
      <c r="W1823" s="704"/>
      <c r="X1823" s="704"/>
      <c r="Y1823" s="704"/>
      <c r="Z1823" s="704"/>
      <c r="AA1823" s="704"/>
      <c r="AB1823" s="704"/>
      <c r="AC1823" s="704"/>
      <c r="AD1823" s="704"/>
      <c r="AE1823" s="8"/>
    </row>
    <row r="1824" spans="1:71" ht="15" customHeight="1">
      <c r="A1824" s="6"/>
      <c r="B1824" s="720" t="str">
        <f>IF(BG1817&gt;0,"La cantidad registrada en la col. Total y desagregación por sexo, debe ser igual a lo registrado en la preg 1.5 ","")</f>
        <v/>
      </c>
      <c r="C1824" s="720"/>
      <c r="D1824" s="720"/>
      <c r="E1824" s="720"/>
      <c r="F1824" s="720"/>
      <c r="G1824" s="720"/>
      <c r="H1824" s="720"/>
      <c r="I1824" s="720"/>
      <c r="J1824" s="720"/>
      <c r="K1824" s="720"/>
      <c r="L1824" s="720"/>
      <c r="M1824" s="720"/>
      <c r="N1824" s="720"/>
      <c r="O1824" s="720"/>
      <c r="P1824" s="720"/>
      <c r="Q1824" s="720"/>
      <c r="R1824" s="720"/>
      <c r="S1824" s="720"/>
      <c r="T1824" s="720"/>
      <c r="U1824" s="720"/>
      <c r="V1824" s="720"/>
      <c r="W1824" s="720"/>
      <c r="X1824" s="720"/>
      <c r="Y1824" s="720"/>
      <c r="Z1824" s="720"/>
      <c r="AA1824" s="720"/>
      <c r="AB1824" s="720"/>
      <c r="AC1824" s="720"/>
      <c r="AD1824" s="720"/>
      <c r="AE1824" s="8"/>
    </row>
    <row r="1825" spans="1:45" ht="15" customHeight="1">
      <c r="A1825" s="6"/>
      <c r="B1825" s="5"/>
      <c r="C1825" s="120"/>
      <c r="D1825" s="120"/>
      <c r="E1825" s="120"/>
      <c r="F1825" s="120"/>
      <c r="G1825" s="120"/>
      <c r="H1825" s="120"/>
      <c r="I1825" s="120"/>
      <c r="J1825" s="120"/>
      <c r="K1825" s="120"/>
      <c r="L1825" s="120"/>
      <c r="M1825" s="120"/>
      <c r="N1825" s="120"/>
      <c r="O1825" s="120"/>
      <c r="P1825" s="120"/>
      <c r="Q1825" s="120"/>
      <c r="R1825" s="120"/>
      <c r="S1825" s="120"/>
      <c r="T1825" s="120"/>
      <c r="U1825" s="120"/>
      <c r="V1825" s="120"/>
      <c r="W1825" s="120"/>
      <c r="X1825" s="120"/>
      <c r="Y1825" s="120"/>
      <c r="Z1825" s="120"/>
      <c r="AA1825" s="120"/>
      <c r="AB1825" s="120"/>
      <c r="AC1825" s="120"/>
      <c r="AD1825" s="120"/>
      <c r="AE1825" s="8"/>
    </row>
    <row r="1826" spans="1:45" ht="15" customHeight="1">
      <c r="A1826" s="6"/>
      <c r="B1826" s="5"/>
      <c r="C1826" s="120"/>
      <c r="D1826" s="120"/>
      <c r="E1826" s="120"/>
      <c r="F1826" s="120"/>
      <c r="G1826" s="120"/>
      <c r="H1826" s="120"/>
      <c r="I1826" s="120"/>
      <c r="J1826" s="120"/>
      <c r="K1826" s="120"/>
      <c r="L1826" s="120"/>
      <c r="M1826" s="120"/>
      <c r="N1826" s="120"/>
      <c r="O1826" s="120"/>
      <c r="P1826" s="120"/>
      <c r="Q1826" s="120"/>
      <c r="R1826" s="120"/>
      <c r="S1826" s="120"/>
      <c r="T1826" s="120"/>
      <c r="U1826" s="120"/>
      <c r="V1826" s="120"/>
      <c r="W1826" s="120"/>
      <c r="X1826" s="120"/>
      <c r="Y1826" s="120"/>
      <c r="Z1826" s="120"/>
      <c r="AA1826" s="120"/>
      <c r="AB1826" s="120"/>
      <c r="AC1826" s="120"/>
      <c r="AD1826" s="120"/>
      <c r="AE1826" s="8"/>
    </row>
    <row r="1827" spans="1:45" ht="24" customHeight="1">
      <c r="A1827" s="81" t="s">
        <v>455</v>
      </c>
      <c r="B1827" s="632" t="s">
        <v>447</v>
      </c>
      <c r="C1827" s="632"/>
      <c r="D1827" s="632"/>
      <c r="E1827" s="632"/>
      <c r="F1827" s="632"/>
      <c r="G1827" s="632"/>
      <c r="H1827" s="632"/>
      <c r="I1827" s="632"/>
      <c r="J1827" s="632"/>
      <c r="K1827" s="632"/>
      <c r="L1827" s="632"/>
      <c r="M1827" s="632"/>
      <c r="N1827" s="632"/>
      <c r="O1827" s="632"/>
      <c r="P1827" s="632"/>
      <c r="Q1827" s="632"/>
      <c r="R1827" s="632"/>
      <c r="S1827" s="632"/>
      <c r="T1827" s="632"/>
      <c r="U1827" s="632"/>
      <c r="V1827" s="632"/>
      <c r="W1827" s="632"/>
      <c r="X1827" s="632"/>
      <c r="Y1827" s="632"/>
      <c r="Z1827" s="632"/>
      <c r="AA1827" s="632"/>
      <c r="AB1827" s="632"/>
      <c r="AC1827" s="632"/>
      <c r="AD1827" s="632"/>
      <c r="AE1827" s="8"/>
    </row>
    <row r="1828" spans="1:45" ht="24" customHeight="1">
      <c r="A1828" s="39"/>
      <c r="B1828" s="109"/>
      <c r="C1828" s="596" t="s">
        <v>448</v>
      </c>
      <c r="D1828" s="596"/>
      <c r="E1828" s="596"/>
      <c r="F1828" s="596"/>
      <c r="G1828" s="596"/>
      <c r="H1828" s="596"/>
      <c r="I1828" s="596"/>
      <c r="J1828" s="596"/>
      <c r="K1828" s="596"/>
      <c r="L1828" s="596"/>
      <c r="M1828" s="596"/>
      <c r="N1828" s="596"/>
      <c r="O1828" s="596"/>
      <c r="P1828" s="596"/>
      <c r="Q1828" s="596"/>
      <c r="R1828" s="596"/>
      <c r="S1828" s="596"/>
      <c r="T1828" s="596"/>
      <c r="U1828" s="596"/>
      <c r="V1828" s="596"/>
      <c r="W1828" s="596"/>
      <c r="X1828" s="596"/>
      <c r="Y1828" s="596"/>
      <c r="Z1828" s="596"/>
      <c r="AA1828" s="596"/>
      <c r="AB1828" s="596"/>
      <c r="AC1828" s="596"/>
      <c r="AD1828" s="596"/>
      <c r="AE1828" s="8"/>
    </row>
    <row r="1829" spans="1:45" ht="24" customHeight="1">
      <c r="A1829" s="40"/>
      <c r="B1829" s="28"/>
      <c r="C1829" s="596" t="s">
        <v>449</v>
      </c>
      <c r="D1829" s="596"/>
      <c r="E1829" s="596"/>
      <c r="F1829" s="596"/>
      <c r="G1829" s="596"/>
      <c r="H1829" s="596"/>
      <c r="I1829" s="596"/>
      <c r="J1829" s="596"/>
      <c r="K1829" s="596"/>
      <c r="L1829" s="596"/>
      <c r="M1829" s="596"/>
      <c r="N1829" s="596"/>
      <c r="O1829" s="596"/>
      <c r="P1829" s="596"/>
      <c r="Q1829" s="596"/>
      <c r="R1829" s="596"/>
      <c r="S1829" s="596"/>
      <c r="T1829" s="596"/>
      <c r="U1829" s="596"/>
      <c r="V1829" s="596"/>
      <c r="W1829" s="596"/>
      <c r="X1829" s="596"/>
      <c r="Y1829" s="596"/>
      <c r="Z1829" s="596"/>
      <c r="AA1829" s="596"/>
      <c r="AB1829" s="596"/>
      <c r="AC1829" s="596"/>
      <c r="AD1829" s="596"/>
      <c r="AE1829" s="8"/>
    </row>
    <row r="1830" spans="1:45" ht="15" customHeight="1">
      <c r="A1830" s="6"/>
      <c r="B1830" s="28"/>
      <c r="C1830" s="65"/>
      <c r="D1830" s="65"/>
      <c r="E1830" s="65"/>
      <c r="F1830" s="65"/>
      <c r="G1830" s="65"/>
      <c r="H1830" s="65"/>
      <c r="I1830" s="65"/>
      <c r="J1830" s="65"/>
      <c r="K1830" s="65"/>
      <c r="L1830" s="65"/>
      <c r="M1830" s="65"/>
      <c r="N1830" s="65"/>
      <c r="O1830" s="65"/>
      <c r="P1830" s="65"/>
      <c r="Q1830" s="65"/>
      <c r="R1830" s="65"/>
      <c r="S1830" s="65"/>
      <c r="T1830" s="65"/>
      <c r="U1830" s="65"/>
      <c r="V1830" s="65"/>
      <c r="W1830" s="65"/>
      <c r="X1830" s="65"/>
      <c r="Y1830" s="65"/>
      <c r="Z1830" s="65"/>
      <c r="AA1830" s="65"/>
      <c r="AB1830" s="65"/>
      <c r="AC1830" s="65"/>
      <c r="AD1830" s="65"/>
      <c r="AE1830" s="8"/>
      <c r="AQ1830" s="723" t="s">
        <v>6200</v>
      </c>
      <c r="AR1830" s="723"/>
      <c r="AS1830" s="723"/>
    </row>
    <row r="1831" spans="1:45" ht="24" customHeight="1">
      <c r="A1831" s="516"/>
      <c r="B1831" s="517"/>
      <c r="C1831" s="557" t="s">
        <v>450</v>
      </c>
      <c r="D1831" s="808"/>
      <c r="E1831" s="808"/>
      <c r="F1831" s="808"/>
      <c r="G1831" s="808"/>
      <c r="H1831" s="808"/>
      <c r="I1831" s="808"/>
      <c r="J1831" s="808"/>
      <c r="K1831" s="808"/>
      <c r="L1831" s="808"/>
      <c r="M1831" s="554" t="s">
        <v>451</v>
      </c>
      <c r="N1831" s="555"/>
      <c r="O1831" s="555"/>
      <c r="P1831" s="555"/>
      <c r="Q1831" s="555"/>
      <c r="R1831" s="555"/>
      <c r="S1831" s="555"/>
      <c r="T1831" s="555"/>
      <c r="U1831" s="555"/>
      <c r="V1831" s="555"/>
      <c r="W1831" s="555"/>
      <c r="X1831" s="555"/>
      <c r="Y1831" s="555"/>
      <c r="Z1831" s="555"/>
      <c r="AA1831" s="555"/>
      <c r="AB1831" s="555"/>
      <c r="AC1831" s="555"/>
      <c r="AD1831" s="556"/>
      <c r="AE1831" s="8"/>
      <c r="AH1831" s="721" t="s">
        <v>451</v>
      </c>
      <c r="AI1831" s="721"/>
      <c r="AJ1831" s="721"/>
      <c r="AK1831" s="721"/>
      <c r="AM1831" s="709" t="s">
        <v>6337</v>
      </c>
      <c r="AN1831" s="709"/>
      <c r="AO1831" s="709"/>
      <c r="AP1831" s="314" t="s">
        <v>6401</v>
      </c>
      <c r="AQ1831" s="723" t="s">
        <v>6452</v>
      </c>
      <c r="AR1831" s="723"/>
      <c r="AS1831" s="723"/>
    </row>
    <row r="1832" spans="1:45" ht="15" customHeight="1">
      <c r="A1832" s="516"/>
      <c r="B1832" s="517"/>
      <c r="C1832" s="808"/>
      <c r="D1832" s="808"/>
      <c r="E1832" s="808"/>
      <c r="F1832" s="808"/>
      <c r="G1832" s="808"/>
      <c r="H1832" s="808"/>
      <c r="I1832" s="808"/>
      <c r="J1832" s="808"/>
      <c r="K1832" s="808"/>
      <c r="L1832" s="808"/>
      <c r="M1832" s="809" t="s">
        <v>384</v>
      </c>
      <c r="N1832" s="810"/>
      <c r="O1832" s="810"/>
      <c r="P1832" s="810"/>
      <c r="Q1832" s="810"/>
      <c r="R1832" s="810"/>
      <c r="S1832" s="811" t="s">
        <v>385</v>
      </c>
      <c r="T1832" s="812"/>
      <c r="U1832" s="812"/>
      <c r="V1832" s="812"/>
      <c r="W1832" s="812"/>
      <c r="X1832" s="812"/>
      <c r="Y1832" s="811" t="s">
        <v>386</v>
      </c>
      <c r="Z1832" s="812"/>
      <c r="AA1832" s="812"/>
      <c r="AB1832" s="812"/>
      <c r="AC1832" s="812"/>
      <c r="AD1832" s="812"/>
      <c r="AE1832" s="8"/>
      <c r="AG1832" s="369" t="s">
        <v>6195</v>
      </c>
      <c r="AH1832" s="294" t="s">
        <v>6332</v>
      </c>
      <c r="AI1832" s="295" t="s">
        <v>6196</v>
      </c>
      <c r="AJ1832" s="296" t="s">
        <v>6333</v>
      </c>
      <c r="AK1832" s="297" t="s">
        <v>6334</v>
      </c>
      <c r="AL1832" s="370" t="s">
        <v>6196</v>
      </c>
      <c r="AM1832" s="302" t="s">
        <v>6338</v>
      </c>
      <c r="AN1832" s="288" t="s">
        <v>6210</v>
      </c>
      <c r="AO1832" s="289" t="s">
        <v>6211</v>
      </c>
      <c r="AP1832" s="387" t="s">
        <v>6451</v>
      </c>
      <c r="AQ1832" s="390" t="s">
        <v>6332</v>
      </c>
      <c r="AR1832" s="388" t="s">
        <v>6374</v>
      </c>
      <c r="AS1832" s="392" t="s">
        <v>6375</v>
      </c>
    </row>
    <row r="1833" spans="1:45" ht="15" customHeight="1">
      <c r="A1833" s="516"/>
      <c r="B1833" s="517"/>
      <c r="C1833" s="193" t="s">
        <v>87</v>
      </c>
      <c r="D1833" s="622" t="s">
        <v>303</v>
      </c>
      <c r="E1833" s="622"/>
      <c r="F1833" s="622"/>
      <c r="G1833" s="622"/>
      <c r="H1833" s="622"/>
      <c r="I1833" s="622"/>
      <c r="J1833" s="622"/>
      <c r="K1833" s="622"/>
      <c r="L1833" s="622"/>
      <c r="M1833" s="568"/>
      <c r="N1833" s="568"/>
      <c r="O1833" s="568"/>
      <c r="P1833" s="568"/>
      <c r="Q1833" s="568"/>
      <c r="R1833" s="568"/>
      <c r="S1833" s="568"/>
      <c r="T1833" s="568"/>
      <c r="U1833" s="568"/>
      <c r="V1833" s="568"/>
      <c r="W1833" s="568"/>
      <c r="X1833" s="568"/>
      <c r="Y1833" s="568"/>
      <c r="Z1833" s="568"/>
      <c r="AA1833" s="568"/>
      <c r="AB1833" s="568"/>
      <c r="AC1833" s="568"/>
      <c r="AD1833" s="568"/>
      <c r="AE1833" s="8"/>
      <c r="AG1833" s="269">
        <f>IF(AND(SUM($V$1817:$X$1817)=0,COUNTA(M1833:AD1857)=0),0,IF(AND(SUM(V1817:X1817)&gt;0,COUNTA(M1833:AD1857)=75),0,1))</f>
        <v>0</v>
      </c>
      <c r="AH1833" s="298">
        <f>M1833</f>
        <v>0</v>
      </c>
      <c r="AI1833" s="299">
        <f>COUNTIF(S1833:AD1833,"NS")</f>
        <v>0</v>
      </c>
      <c r="AJ1833" s="300">
        <f>SUM(S1833:AD1833)</f>
        <v>0</v>
      </c>
      <c r="AK1833" s="301">
        <f>IF(OR(AND(AH1833=0, AI1833&gt;0),AND(AH1833="NS", AJ1833&gt;0), AND(AH1833="NS", AI1833=0, AJ1833=0)), 1, IF(OR(AND(AH1833&gt;0, AI1833&gt;1,AH1833&gt;AJ1833), AND(AH1833="NS", AI1833=2), AND(AH1833="NS", AJ1833=0, AI1833&gt;0), AH1833=AJ1833), 0, 1))</f>
        <v>0</v>
      </c>
      <c r="AL1833" s="371">
        <f>COUNTIF(M1833:AD1833,"NS")</f>
        <v>0</v>
      </c>
      <c r="AM1833" s="303">
        <f>IF(SUM(AK1833)=0,0,1)</f>
        <v>0</v>
      </c>
      <c r="AN1833" s="304" t="str">
        <f>IF(AM1833=0,"",
IF(SUM($AM$1833:AM1833)=1,AO1833,
IF($AM$1858&gt;SUM($AM$1833:AM1833),_xlfn.CONCAT(", ",AO1833),
IF($AM$1858=SUM($AM$1833:AM1833),_xlfn.CONCAT(" y ",AO1833)))))</f>
        <v/>
      </c>
      <c r="AO1833" s="127" t="s">
        <v>6212</v>
      </c>
      <c r="AP1833" s="343">
        <f>IF(AND(SUM(V1817:X1817)=0,COUNTA(M1833:AD1857)&gt;0),1,0)</f>
        <v>0</v>
      </c>
      <c r="AQ1833" s="391">
        <f>IF(OR(M1858="NS",V1817="NS"),0,IF(AND(M1858="NA",V1817="NA"),0,IF(M1858=SUM(V1817),0,1)))</f>
        <v>0</v>
      </c>
      <c r="AR1833" s="389">
        <f>IF(OR(S1858="NS",W1817="NS"),0,IF(AND(S1858="NA",W1817="NA"),0,IF(S1858=SUM(W1817),0,1)))</f>
        <v>0</v>
      </c>
      <c r="AS1833" s="393">
        <f>IF(OR(Y1858="NS",X1817="NS"),0,IF(AND(Y1858="NA",X1817="NA"),0,IF(Y1858=SUM(X1817),0,1)))</f>
        <v>0</v>
      </c>
    </row>
    <row r="1834" spans="1:45" ht="15" customHeight="1">
      <c r="A1834" s="516"/>
      <c r="B1834" s="517"/>
      <c r="C1834" s="207" t="s">
        <v>88</v>
      </c>
      <c r="D1834" s="622" t="s">
        <v>306</v>
      </c>
      <c r="E1834" s="622"/>
      <c r="F1834" s="622"/>
      <c r="G1834" s="622"/>
      <c r="H1834" s="622"/>
      <c r="I1834" s="622"/>
      <c r="J1834" s="622"/>
      <c r="K1834" s="622"/>
      <c r="L1834" s="622"/>
      <c r="M1834" s="568"/>
      <c r="N1834" s="568"/>
      <c r="O1834" s="568"/>
      <c r="P1834" s="568"/>
      <c r="Q1834" s="568"/>
      <c r="R1834" s="568"/>
      <c r="S1834" s="568"/>
      <c r="T1834" s="568"/>
      <c r="U1834" s="568"/>
      <c r="V1834" s="568"/>
      <c r="W1834" s="568"/>
      <c r="X1834" s="568"/>
      <c r="Y1834" s="568"/>
      <c r="Z1834" s="568"/>
      <c r="AA1834" s="568"/>
      <c r="AB1834" s="568"/>
      <c r="AC1834" s="568"/>
      <c r="AD1834" s="568"/>
      <c r="AE1834" s="8"/>
      <c r="AG1834" s="9"/>
      <c r="AH1834" s="298">
        <f t="shared" ref="AH1834:AH1857" si="780">M1834</f>
        <v>0</v>
      </c>
      <c r="AI1834" s="299">
        <f t="shared" ref="AI1834:AI1857" si="781">COUNTIF(S1834:AD1834,"NS")</f>
        <v>0</v>
      </c>
      <c r="AJ1834" s="300">
        <f t="shared" ref="AJ1834:AJ1857" si="782">SUM(S1834:AD1834)</f>
        <v>0</v>
      </c>
      <c r="AK1834" s="301">
        <f t="shared" ref="AK1834:AK1857" si="783">IF(OR(AND(AH1834=0, AI1834&gt;0),AND(AH1834="NS", AJ1834&gt;0), AND(AH1834="NS", AI1834=0, AJ1834=0)), 1, IF(OR(AND(AH1834&gt;0, AI1834&gt;1,AH1834&gt;AJ1834), AND(AH1834="NS", AI1834=2), AND(AH1834="NS", AJ1834=0, AI1834&gt;0), AH1834=AJ1834), 0, 1))</f>
        <v>0</v>
      </c>
      <c r="AL1834" s="371">
        <f t="shared" ref="AL1834:AL1857" si="784">COUNTIF(M1834:AD1834,"NS")</f>
        <v>0</v>
      </c>
      <c r="AM1834" s="303">
        <f t="shared" ref="AM1834:AM1857" si="785">IF(SUM(AK1834)=0,0,1)</f>
        <v>0</v>
      </c>
      <c r="AN1834" s="304" t="str">
        <f>IF(AM1834=0,"",
IF(SUM($AM$1833:AM1834)=1,AO1834,
IF($AM$1858&gt;SUM($AM$1833:AM1834),_xlfn.CONCAT(", ",AO1834),
IF($AM$1858=SUM($AM$1833:AM1834),_xlfn.CONCAT(" y ",AO1834)))))</f>
        <v/>
      </c>
      <c r="AO1834" s="127" t="s">
        <v>6213</v>
      </c>
      <c r="AP1834" s="386"/>
      <c r="AQ1834" s="305"/>
      <c r="AR1834" s="197"/>
      <c r="AS1834" s="394">
        <f>SUM(AQ1833:AS1833)</f>
        <v>0</v>
      </c>
    </row>
    <row r="1835" spans="1:45" ht="15" customHeight="1">
      <c r="A1835" s="516"/>
      <c r="B1835" s="517"/>
      <c r="C1835" s="207" t="s">
        <v>89</v>
      </c>
      <c r="D1835" s="622" t="s">
        <v>309</v>
      </c>
      <c r="E1835" s="622"/>
      <c r="F1835" s="622"/>
      <c r="G1835" s="622"/>
      <c r="H1835" s="622"/>
      <c r="I1835" s="622"/>
      <c r="J1835" s="622"/>
      <c r="K1835" s="622"/>
      <c r="L1835" s="622"/>
      <c r="M1835" s="568"/>
      <c r="N1835" s="568"/>
      <c r="O1835" s="568"/>
      <c r="P1835" s="568"/>
      <c r="Q1835" s="568"/>
      <c r="R1835" s="568"/>
      <c r="S1835" s="568"/>
      <c r="T1835" s="568"/>
      <c r="U1835" s="568"/>
      <c r="V1835" s="568"/>
      <c r="W1835" s="568"/>
      <c r="X1835" s="568"/>
      <c r="Y1835" s="568"/>
      <c r="Z1835" s="568"/>
      <c r="AA1835" s="568"/>
      <c r="AB1835" s="568"/>
      <c r="AC1835" s="568"/>
      <c r="AD1835" s="568"/>
      <c r="AE1835" s="8"/>
      <c r="AG1835" s="9"/>
      <c r="AH1835" s="298">
        <f t="shared" si="780"/>
        <v>0</v>
      </c>
      <c r="AI1835" s="299">
        <f t="shared" si="781"/>
        <v>0</v>
      </c>
      <c r="AJ1835" s="300">
        <f t="shared" si="782"/>
        <v>0</v>
      </c>
      <c r="AK1835" s="301">
        <f t="shared" si="783"/>
        <v>0</v>
      </c>
      <c r="AL1835" s="371">
        <f t="shared" si="784"/>
        <v>0</v>
      </c>
      <c r="AM1835" s="303">
        <f t="shared" si="785"/>
        <v>0</v>
      </c>
      <c r="AN1835" s="304" t="str">
        <f>IF(AM1835=0,"",
IF(SUM($AM$1833:AM1835)=1,AO1835,
IF($AM$1858&gt;SUM($AM$1833:AM1835),_xlfn.CONCAT(", ",AO1835),
IF($AM$1858=SUM($AM$1833:AM1835),_xlfn.CONCAT(" y ",AO1835)))))</f>
        <v/>
      </c>
      <c r="AO1835" s="127" t="s">
        <v>6214</v>
      </c>
      <c r="AP1835" s="386"/>
      <c r="AQ1835" s="305"/>
      <c r="AR1835" s="197"/>
    </row>
    <row r="1836" spans="1:45" ht="15" customHeight="1">
      <c r="A1836" s="516"/>
      <c r="B1836" s="517"/>
      <c r="C1836" s="207" t="s">
        <v>90</v>
      </c>
      <c r="D1836" s="622" t="s">
        <v>312</v>
      </c>
      <c r="E1836" s="622"/>
      <c r="F1836" s="622"/>
      <c r="G1836" s="622"/>
      <c r="H1836" s="622"/>
      <c r="I1836" s="622"/>
      <c r="J1836" s="622"/>
      <c r="K1836" s="622"/>
      <c r="L1836" s="622"/>
      <c r="M1836" s="568"/>
      <c r="N1836" s="568"/>
      <c r="O1836" s="568"/>
      <c r="P1836" s="568"/>
      <c r="Q1836" s="568"/>
      <c r="R1836" s="568"/>
      <c r="S1836" s="568"/>
      <c r="T1836" s="568"/>
      <c r="U1836" s="568"/>
      <c r="V1836" s="568"/>
      <c r="W1836" s="568"/>
      <c r="X1836" s="568"/>
      <c r="Y1836" s="568"/>
      <c r="Z1836" s="568"/>
      <c r="AA1836" s="568"/>
      <c r="AB1836" s="568"/>
      <c r="AC1836" s="568"/>
      <c r="AD1836" s="568"/>
      <c r="AE1836" s="8"/>
      <c r="AG1836" s="9"/>
      <c r="AH1836" s="298">
        <f t="shared" si="780"/>
        <v>0</v>
      </c>
      <c r="AI1836" s="299">
        <f t="shared" si="781"/>
        <v>0</v>
      </c>
      <c r="AJ1836" s="300">
        <f t="shared" si="782"/>
        <v>0</v>
      </c>
      <c r="AK1836" s="301">
        <f t="shared" si="783"/>
        <v>0</v>
      </c>
      <c r="AL1836" s="371">
        <f t="shared" si="784"/>
        <v>0</v>
      </c>
      <c r="AM1836" s="303">
        <f t="shared" si="785"/>
        <v>0</v>
      </c>
      <c r="AN1836" s="304" t="str">
        <f>IF(AM1836=0,"",
IF(SUM($AM$1833:AM1836)=1,AO1836,
IF($AM$1858&gt;SUM($AM$1833:AM1836),_xlfn.CONCAT(", ",AO1836),
IF($AM$1858=SUM($AM$1833:AM1836),_xlfn.CONCAT(" y ",AO1836)))))</f>
        <v/>
      </c>
      <c r="AO1836" s="127" t="s">
        <v>6215</v>
      </c>
      <c r="AP1836" s="386"/>
      <c r="AQ1836" s="305"/>
      <c r="AR1836" s="197"/>
    </row>
    <row r="1837" spans="1:45" ht="15" customHeight="1">
      <c r="A1837" s="516"/>
      <c r="B1837" s="517"/>
      <c r="C1837" s="207" t="s">
        <v>91</v>
      </c>
      <c r="D1837" s="622" t="s">
        <v>314</v>
      </c>
      <c r="E1837" s="622"/>
      <c r="F1837" s="622"/>
      <c r="G1837" s="622"/>
      <c r="H1837" s="622"/>
      <c r="I1837" s="622"/>
      <c r="J1837" s="622"/>
      <c r="K1837" s="622"/>
      <c r="L1837" s="622"/>
      <c r="M1837" s="568"/>
      <c r="N1837" s="568"/>
      <c r="O1837" s="568"/>
      <c r="P1837" s="568"/>
      <c r="Q1837" s="568"/>
      <c r="R1837" s="568"/>
      <c r="S1837" s="568"/>
      <c r="T1837" s="568"/>
      <c r="U1837" s="568"/>
      <c r="V1837" s="568"/>
      <c r="W1837" s="568"/>
      <c r="X1837" s="568"/>
      <c r="Y1837" s="568"/>
      <c r="Z1837" s="568"/>
      <c r="AA1837" s="568"/>
      <c r="AB1837" s="568"/>
      <c r="AC1837" s="568"/>
      <c r="AD1837" s="568"/>
      <c r="AE1837" s="8"/>
      <c r="AG1837" s="9"/>
      <c r="AH1837" s="298">
        <f t="shared" si="780"/>
        <v>0</v>
      </c>
      <c r="AI1837" s="299">
        <f t="shared" si="781"/>
        <v>0</v>
      </c>
      <c r="AJ1837" s="300">
        <f t="shared" si="782"/>
        <v>0</v>
      </c>
      <c r="AK1837" s="301">
        <f t="shared" si="783"/>
        <v>0</v>
      </c>
      <c r="AL1837" s="371">
        <f t="shared" si="784"/>
        <v>0</v>
      </c>
      <c r="AM1837" s="303">
        <f t="shared" si="785"/>
        <v>0</v>
      </c>
      <c r="AN1837" s="304" t="str">
        <f>IF(AM1837=0,"",
IF(SUM($AM$1833:AM1837)=1,AO1837,
IF($AM$1858&gt;SUM($AM$1833:AM1837),_xlfn.CONCAT(", ",AO1837),
IF($AM$1858=SUM($AM$1833:AM1837),_xlfn.CONCAT(" y ",AO1837)))))</f>
        <v/>
      </c>
      <c r="AO1837" s="127" t="s">
        <v>6216</v>
      </c>
      <c r="AP1837" s="386"/>
      <c r="AQ1837" s="305"/>
      <c r="AR1837" s="197"/>
    </row>
    <row r="1838" spans="1:45" ht="15" customHeight="1">
      <c r="A1838" s="516"/>
      <c r="B1838" s="517"/>
      <c r="C1838" s="207" t="s">
        <v>92</v>
      </c>
      <c r="D1838" s="622" t="s">
        <v>317</v>
      </c>
      <c r="E1838" s="622"/>
      <c r="F1838" s="622"/>
      <c r="G1838" s="622"/>
      <c r="H1838" s="622"/>
      <c r="I1838" s="622"/>
      <c r="J1838" s="622"/>
      <c r="K1838" s="622"/>
      <c r="L1838" s="622"/>
      <c r="M1838" s="568"/>
      <c r="N1838" s="568"/>
      <c r="O1838" s="568"/>
      <c r="P1838" s="568"/>
      <c r="Q1838" s="568"/>
      <c r="R1838" s="568"/>
      <c r="S1838" s="568"/>
      <c r="T1838" s="568"/>
      <c r="U1838" s="568"/>
      <c r="V1838" s="568"/>
      <c r="W1838" s="568"/>
      <c r="X1838" s="568"/>
      <c r="Y1838" s="568"/>
      <c r="Z1838" s="568"/>
      <c r="AA1838" s="568"/>
      <c r="AB1838" s="568"/>
      <c r="AC1838" s="568"/>
      <c r="AD1838" s="568"/>
      <c r="AE1838" s="8"/>
      <c r="AG1838" s="9"/>
      <c r="AH1838" s="298">
        <f t="shared" si="780"/>
        <v>0</v>
      </c>
      <c r="AI1838" s="299">
        <f t="shared" si="781"/>
        <v>0</v>
      </c>
      <c r="AJ1838" s="300">
        <f t="shared" si="782"/>
        <v>0</v>
      </c>
      <c r="AK1838" s="301">
        <f t="shared" si="783"/>
        <v>0</v>
      </c>
      <c r="AL1838" s="371">
        <f t="shared" si="784"/>
        <v>0</v>
      </c>
      <c r="AM1838" s="303">
        <f t="shared" si="785"/>
        <v>0</v>
      </c>
      <c r="AN1838" s="304" t="str">
        <f>IF(AM1838=0,"",
IF(SUM($AM$1833:AM1838)=1,AO1838,
IF($AM$1858&gt;SUM($AM$1833:AM1838),_xlfn.CONCAT(", ",AO1838),
IF($AM$1858=SUM($AM$1833:AM1838),_xlfn.CONCAT(" y ",AO1838)))))</f>
        <v/>
      </c>
      <c r="AO1838" s="127" t="s">
        <v>6217</v>
      </c>
      <c r="AP1838" s="386"/>
      <c r="AQ1838" s="305"/>
      <c r="AR1838" s="197"/>
    </row>
    <row r="1839" spans="1:45" ht="15" customHeight="1">
      <c r="A1839" s="516"/>
      <c r="B1839" s="517"/>
      <c r="C1839" s="207" t="s">
        <v>93</v>
      </c>
      <c r="D1839" s="622" t="s">
        <v>320</v>
      </c>
      <c r="E1839" s="622"/>
      <c r="F1839" s="622"/>
      <c r="G1839" s="622"/>
      <c r="H1839" s="622"/>
      <c r="I1839" s="622"/>
      <c r="J1839" s="622"/>
      <c r="K1839" s="622"/>
      <c r="L1839" s="622"/>
      <c r="M1839" s="568"/>
      <c r="N1839" s="568"/>
      <c r="O1839" s="568"/>
      <c r="P1839" s="568"/>
      <c r="Q1839" s="568"/>
      <c r="R1839" s="568"/>
      <c r="S1839" s="568"/>
      <c r="T1839" s="568"/>
      <c r="U1839" s="568"/>
      <c r="V1839" s="568"/>
      <c r="W1839" s="568"/>
      <c r="X1839" s="568"/>
      <c r="Y1839" s="568"/>
      <c r="Z1839" s="568"/>
      <c r="AA1839" s="568"/>
      <c r="AB1839" s="568"/>
      <c r="AC1839" s="568"/>
      <c r="AD1839" s="568"/>
      <c r="AE1839" s="8"/>
      <c r="AG1839" s="9"/>
      <c r="AH1839" s="298">
        <f t="shared" si="780"/>
        <v>0</v>
      </c>
      <c r="AI1839" s="299">
        <f t="shared" si="781"/>
        <v>0</v>
      </c>
      <c r="AJ1839" s="300">
        <f t="shared" si="782"/>
        <v>0</v>
      </c>
      <c r="AK1839" s="301">
        <f t="shared" si="783"/>
        <v>0</v>
      </c>
      <c r="AL1839" s="371">
        <f t="shared" si="784"/>
        <v>0</v>
      </c>
      <c r="AM1839" s="303">
        <f t="shared" si="785"/>
        <v>0</v>
      </c>
      <c r="AN1839" s="304" t="str">
        <f>IF(AM1839=0,"",
IF(SUM($AM$1833:AM1839)=1,AO1839,
IF($AM$1858&gt;SUM($AM$1833:AM1839),_xlfn.CONCAT(", ",AO1839),
IF($AM$1858=SUM($AM$1833:AM1839),_xlfn.CONCAT(" y ",AO1839)))))</f>
        <v/>
      </c>
      <c r="AO1839" s="127" t="s">
        <v>6218</v>
      </c>
      <c r="AP1839" s="386"/>
      <c r="AQ1839" s="305"/>
      <c r="AR1839" s="197"/>
    </row>
    <row r="1840" spans="1:45" ht="15" customHeight="1">
      <c r="A1840" s="516"/>
      <c r="B1840" s="517"/>
      <c r="C1840" s="207" t="s">
        <v>94</v>
      </c>
      <c r="D1840" s="622" t="s">
        <v>323</v>
      </c>
      <c r="E1840" s="622"/>
      <c r="F1840" s="622"/>
      <c r="G1840" s="622"/>
      <c r="H1840" s="622"/>
      <c r="I1840" s="622"/>
      <c r="J1840" s="622"/>
      <c r="K1840" s="622"/>
      <c r="L1840" s="622"/>
      <c r="M1840" s="568"/>
      <c r="N1840" s="568"/>
      <c r="O1840" s="568"/>
      <c r="P1840" s="568"/>
      <c r="Q1840" s="568"/>
      <c r="R1840" s="568"/>
      <c r="S1840" s="568"/>
      <c r="T1840" s="568"/>
      <c r="U1840" s="568"/>
      <c r="V1840" s="568"/>
      <c r="W1840" s="568"/>
      <c r="X1840" s="568"/>
      <c r="Y1840" s="568"/>
      <c r="Z1840" s="568"/>
      <c r="AA1840" s="568"/>
      <c r="AB1840" s="568"/>
      <c r="AC1840" s="568"/>
      <c r="AD1840" s="568"/>
      <c r="AE1840" s="8"/>
      <c r="AG1840" s="9"/>
      <c r="AH1840" s="298">
        <f t="shared" si="780"/>
        <v>0</v>
      </c>
      <c r="AI1840" s="299">
        <f t="shared" si="781"/>
        <v>0</v>
      </c>
      <c r="AJ1840" s="300">
        <f t="shared" si="782"/>
        <v>0</v>
      </c>
      <c r="AK1840" s="301">
        <f t="shared" si="783"/>
        <v>0</v>
      </c>
      <c r="AL1840" s="371">
        <f t="shared" si="784"/>
        <v>0</v>
      </c>
      <c r="AM1840" s="303">
        <f t="shared" si="785"/>
        <v>0</v>
      </c>
      <c r="AN1840" s="304" t="str">
        <f>IF(AM1840=0,"",
IF(SUM($AM$1833:AM1840)=1,AO1840,
IF($AM$1858&gt;SUM($AM$1833:AM1840),_xlfn.CONCAT(", ",AO1840),
IF($AM$1858=SUM($AM$1833:AM1840),_xlfn.CONCAT(" y ",AO1840)))))</f>
        <v/>
      </c>
      <c r="AO1840" s="127" t="s">
        <v>6219</v>
      </c>
      <c r="AP1840" s="386"/>
      <c r="AQ1840" s="305"/>
      <c r="AR1840" s="197"/>
    </row>
    <row r="1841" spans="1:44" ht="15" customHeight="1">
      <c r="A1841" s="516"/>
      <c r="B1841" s="517"/>
      <c r="C1841" s="207" t="s">
        <v>95</v>
      </c>
      <c r="D1841" s="622" t="s">
        <v>325</v>
      </c>
      <c r="E1841" s="622"/>
      <c r="F1841" s="622"/>
      <c r="G1841" s="622"/>
      <c r="H1841" s="622"/>
      <c r="I1841" s="622"/>
      <c r="J1841" s="622"/>
      <c r="K1841" s="622"/>
      <c r="L1841" s="622"/>
      <c r="M1841" s="568"/>
      <c r="N1841" s="568"/>
      <c r="O1841" s="568"/>
      <c r="P1841" s="568"/>
      <c r="Q1841" s="568"/>
      <c r="R1841" s="568"/>
      <c r="S1841" s="568"/>
      <c r="T1841" s="568"/>
      <c r="U1841" s="568"/>
      <c r="V1841" s="568"/>
      <c r="W1841" s="568"/>
      <c r="X1841" s="568"/>
      <c r="Y1841" s="568"/>
      <c r="Z1841" s="568"/>
      <c r="AA1841" s="568"/>
      <c r="AB1841" s="568"/>
      <c r="AC1841" s="568"/>
      <c r="AD1841" s="568"/>
      <c r="AE1841" s="8"/>
      <c r="AG1841" s="9"/>
      <c r="AH1841" s="298">
        <f t="shared" si="780"/>
        <v>0</v>
      </c>
      <c r="AI1841" s="299">
        <f t="shared" si="781"/>
        <v>0</v>
      </c>
      <c r="AJ1841" s="300">
        <f t="shared" si="782"/>
        <v>0</v>
      </c>
      <c r="AK1841" s="301">
        <f t="shared" si="783"/>
        <v>0</v>
      </c>
      <c r="AL1841" s="371">
        <f t="shared" si="784"/>
        <v>0</v>
      </c>
      <c r="AM1841" s="303">
        <f t="shared" si="785"/>
        <v>0</v>
      </c>
      <c r="AN1841" s="304" t="str">
        <f>IF(AM1841=0,"",
IF(SUM($AM$1833:AM1841)=1,AO1841,
IF($AM$1858&gt;SUM($AM$1833:AM1841),_xlfn.CONCAT(", ",AO1841),
IF($AM$1858=SUM($AM$1833:AM1841),_xlfn.CONCAT(" y ",AO1841)))))</f>
        <v/>
      </c>
      <c r="AO1841" s="127" t="s">
        <v>6220</v>
      </c>
      <c r="AP1841" s="386"/>
      <c r="AQ1841" s="305"/>
      <c r="AR1841" s="197"/>
    </row>
    <row r="1842" spans="1:44" ht="15" customHeight="1">
      <c r="A1842" s="516"/>
      <c r="B1842" s="517"/>
      <c r="C1842" s="207" t="s">
        <v>97</v>
      </c>
      <c r="D1842" s="622" t="s">
        <v>327</v>
      </c>
      <c r="E1842" s="622"/>
      <c r="F1842" s="622"/>
      <c r="G1842" s="622"/>
      <c r="H1842" s="622"/>
      <c r="I1842" s="622"/>
      <c r="J1842" s="622"/>
      <c r="K1842" s="622"/>
      <c r="L1842" s="622"/>
      <c r="M1842" s="568"/>
      <c r="N1842" s="568"/>
      <c r="O1842" s="568"/>
      <c r="P1842" s="568"/>
      <c r="Q1842" s="568"/>
      <c r="R1842" s="568"/>
      <c r="S1842" s="568"/>
      <c r="T1842" s="568"/>
      <c r="U1842" s="568"/>
      <c r="V1842" s="568"/>
      <c r="W1842" s="568"/>
      <c r="X1842" s="568"/>
      <c r="Y1842" s="568"/>
      <c r="Z1842" s="568"/>
      <c r="AA1842" s="568"/>
      <c r="AB1842" s="568"/>
      <c r="AC1842" s="568"/>
      <c r="AD1842" s="568"/>
      <c r="AE1842" s="8"/>
      <c r="AG1842" s="9"/>
      <c r="AH1842" s="298">
        <f t="shared" si="780"/>
        <v>0</v>
      </c>
      <c r="AI1842" s="299">
        <f t="shared" si="781"/>
        <v>0</v>
      </c>
      <c r="AJ1842" s="300">
        <f t="shared" si="782"/>
        <v>0</v>
      </c>
      <c r="AK1842" s="301">
        <f t="shared" si="783"/>
        <v>0</v>
      </c>
      <c r="AL1842" s="371">
        <f t="shared" si="784"/>
        <v>0</v>
      </c>
      <c r="AM1842" s="303">
        <f t="shared" si="785"/>
        <v>0</v>
      </c>
      <c r="AN1842" s="304" t="str">
        <f>IF(AM1842=0,"",
IF(SUM($AM$1833:AM1842)=1,AO1842,
IF($AM$1858&gt;SUM($AM$1833:AM1842),_xlfn.CONCAT(", ",AO1842),
IF($AM$1858=SUM($AM$1833:AM1842),_xlfn.CONCAT(" y ",AO1842)))))</f>
        <v/>
      </c>
      <c r="AO1842" s="127" t="s">
        <v>6221</v>
      </c>
      <c r="AP1842" s="386"/>
      <c r="AQ1842" s="305"/>
      <c r="AR1842" s="197"/>
    </row>
    <row r="1843" spans="1:44" ht="15" customHeight="1">
      <c r="A1843" s="516"/>
      <c r="B1843" s="517"/>
      <c r="C1843" s="207" t="s">
        <v>98</v>
      </c>
      <c r="D1843" s="622" t="s">
        <v>330</v>
      </c>
      <c r="E1843" s="622"/>
      <c r="F1843" s="622"/>
      <c r="G1843" s="622"/>
      <c r="H1843" s="622"/>
      <c r="I1843" s="622"/>
      <c r="J1843" s="622"/>
      <c r="K1843" s="622"/>
      <c r="L1843" s="622"/>
      <c r="M1843" s="568"/>
      <c r="N1843" s="568"/>
      <c r="O1843" s="568"/>
      <c r="P1843" s="568"/>
      <c r="Q1843" s="568"/>
      <c r="R1843" s="568"/>
      <c r="S1843" s="568"/>
      <c r="T1843" s="568"/>
      <c r="U1843" s="568"/>
      <c r="V1843" s="568"/>
      <c r="W1843" s="568"/>
      <c r="X1843" s="568"/>
      <c r="Y1843" s="568"/>
      <c r="Z1843" s="568"/>
      <c r="AA1843" s="568"/>
      <c r="AB1843" s="568"/>
      <c r="AC1843" s="568"/>
      <c r="AD1843" s="568"/>
      <c r="AE1843" s="8"/>
      <c r="AG1843" s="9"/>
      <c r="AH1843" s="298">
        <f t="shared" si="780"/>
        <v>0</v>
      </c>
      <c r="AI1843" s="299">
        <f t="shared" si="781"/>
        <v>0</v>
      </c>
      <c r="AJ1843" s="300">
        <f t="shared" si="782"/>
        <v>0</v>
      </c>
      <c r="AK1843" s="301">
        <f t="shared" si="783"/>
        <v>0</v>
      </c>
      <c r="AL1843" s="371">
        <f t="shared" si="784"/>
        <v>0</v>
      </c>
      <c r="AM1843" s="303">
        <f t="shared" si="785"/>
        <v>0</v>
      </c>
      <c r="AN1843" s="304" t="str">
        <f>IF(AM1843=0,"",
IF(SUM($AM$1833:AM1843)=1,AO1843,
IF($AM$1858&gt;SUM($AM$1833:AM1843),_xlfn.CONCAT(", ",AO1843),
IF($AM$1858=SUM($AM$1833:AM1843),_xlfn.CONCAT(" y ",AO1843)))))</f>
        <v/>
      </c>
      <c r="AO1843" s="127" t="s">
        <v>6222</v>
      </c>
      <c r="AP1843" s="386"/>
      <c r="AQ1843" s="305"/>
      <c r="AR1843" s="197"/>
    </row>
    <row r="1844" spans="1:44" ht="15" customHeight="1">
      <c r="A1844" s="516"/>
      <c r="B1844" s="517"/>
      <c r="C1844" s="207" t="s">
        <v>99</v>
      </c>
      <c r="D1844" s="622" t="s">
        <v>333</v>
      </c>
      <c r="E1844" s="622"/>
      <c r="F1844" s="622"/>
      <c r="G1844" s="622"/>
      <c r="H1844" s="622"/>
      <c r="I1844" s="622"/>
      <c r="J1844" s="622"/>
      <c r="K1844" s="622"/>
      <c r="L1844" s="622"/>
      <c r="M1844" s="568"/>
      <c r="N1844" s="568"/>
      <c r="O1844" s="568"/>
      <c r="P1844" s="568"/>
      <c r="Q1844" s="568"/>
      <c r="R1844" s="568"/>
      <c r="S1844" s="568"/>
      <c r="T1844" s="568"/>
      <c r="U1844" s="568"/>
      <c r="V1844" s="568"/>
      <c r="W1844" s="568"/>
      <c r="X1844" s="568"/>
      <c r="Y1844" s="568"/>
      <c r="Z1844" s="568"/>
      <c r="AA1844" s="568"/>
      <c r="AB1844" s="568"/>
      <c r="AC1844" s="568"/>
      <c r="AD1844" s="568"/>
      <c r="AE1844" s="8"/>
      <c r="AG1844" s="9"/>
      <c r="AH1844" s="298">
        <f t="shared" si="780"/>
        <v>0</v>
      </c>
      <c r="AI1844" s="299">
        <f t="shared" si="781"/>
        <v>0</v>
      </c>
      <c r="AJ1844" s="300">
        <f t="shared" si="782"/>
        <v>0</v>
      </c>
      <c r="AK1844" s="301">
        <f t="shared" si="783"/>
        <v>0</v>
      </c>
      <c r="AL1844" s="371">
        <f t="shared" si="784"/>
        <v>0</v>
      </c>
      <c r="AM1844" s="303">
        <f t="shared" si="785"/>
        <v>0</v>
      </c>
      <c r="AN1844" s="304" t="str">
        <f>IF(AM1844=0,"",
IF(SUM($AM$1833:AM1844)=1,AO1844,
IF($AM$1858&gt;SUM($AM$1833:AM1844),_xlfn.CONCAT(", ",AO1844),
IF($AM$1858=SUM($AM$1833:AM1844),_xlfn.CONCAT(" y ",AO1844)))))</f>
        <v/>
      </c>
      <c r="AO1844" s="127" t="s">
        <v>6223</v>
      </c>
      <c r="AP1844" s="386"/>
      <c r="AQ1844" s="305"/>
      <c r="AR1844" s="197"/>
    </row>
    <row r="1845" spans="1:44" ht="15" customHeight="1">
      <c r="A1845" s="516"/>
      <c r="B1845" s="517"/>
      <c r="C1845" s="207" t="s">
        <v>100</v>
      </c>
      <c r="D1845" s="622" t="s">
        <v>336</v>
      </c>
      <c r="E1845" s="622"/>
      <c r="F1845" s="622"/>
      <c r="G1845" s="622"/>
      <c r="H1845" s="622"/>
      <c r="I1845" s="622"/>
      <c r="J1845" s="622"/>
      <c r="K1845" s="622"/>
      <c r="L1845" s="622"/>
      <c r="M1845" s="568"/>
      <c r="N1845" s="568"/>
      <c r="O1845" s="568"/>
      <c r="P1845" s="568"/>
      <c r="Q1845" s="568"/>
      <c r="R1845" s="568"/>
      <c r="S1845" s="568"/>
      <c r="T1845" s="568"/>
      <c r="U1845" s="568"/>
      <c r="V1845" s="568"/>
      <c r="W1845" s="568"/>
      <c r="X1845" s="568"/>
      <c r="Y1845" s="568"/>
      <c r="Z1845" s="568"/>
      <c r="AA1845" s="568"/>
      <c r="AB1845" s="568"/>
      <c r="AC1845" s="568"/>
      <c r="AD1845" s="568"/>
      <c r="AE1845" s="8"/>
      <c r="AG1845" s="9"/>
      <c r="AH1845" s="298">
        <f t="shared" si="780"/>
        <v>0</v>
      </c>
      <c r="AI1845" s="299">
        <f t="shared" si="781"/>
        <v>0</v>
      </c>
      <c r="AJ1845" s="300">
        <f t="shared" si="782"/>
        <v>0</v>
      </c>
      <c r="AK1845" s="301">
        <f t="shared" si="783"/>
        <v>0</v>
      </c>
      <c r="AL1845" s="371">
        <f t="shared" si="784"/>
        <v>0</v>
      </c>
      <c r="AM1845" s="303">
        <f t="shared" si="785"/>
        <v>0</v>
      </c>
      <c r="AN1845" s="304" t="str">
        <f>IF(AM1845=0,"",
IF(SUM($AM$1833:AM1845)=1,AO1845,
IF($AM$1858&gt;SUM($AM$1833:AM1845),_xlfn.CONCAT(", ",AO1845),
IF($AM$1858=SUM($AM$1833:AM1845),_xlfn.CONCAT(" y ",AO1845)))))</f>
        <v/>
      </c>
      <c r="AO1845" s="127" t="s">
        <v>6224</v>
      </c>
      <c r="AP1845" s="386"/>
      <c r="AQ1845" s="305"/>
      <c r="AR1845" s="197"/>
    </row>
    <row r="1846" spans="1:44" ht="15" customHeight="1">
      <c r="A1846" s="516"/>
      <c r="B1846" s="517"/>
      <c r="C1846" s="207" t="s">
        <v>101</v>
      </c>
      <c r="D1846" s="622" t="s">
        <v>1033</v>
      </c>
      <c r="E1846" s="622"/>
      <c r="F1846" s="622"/>
      <c r="G1846" s="622"/>
      <c r="H1846" s="622"/>
      <c r="I1846" s="622"/>
      <c r="J1846" s="622"/>
      <c r="K1846" s="622"/>
      <c r="L1846" s="622"/>
      <c r="M1846" s="568"/>
      <c r="N1846" s="568"/>
      <c r="O1846" s="568"/>
      <c r="P1846" s="568"/>
      <c r="Q1846" s="568"/>
      <c r="R1846" s="568"/>
      <c r="S1846" s="568"/>
      <c r="T1846" s="568"/>
      <c r="U1846" s="568"/>
      <c r="V1846" s="568"/>
      <c r="W1846" s="568"/>
      <c r="X1846" s="568"/>
      <c r="Y1846" s="568"/>
      <c r="Z1846" s="568"/>
      <c r="AA1846" s="568"/>
      <c r="AB1846" s="568"/>
      <c r="AC1846" s="568"/>
      <c r="AD1846" s="568"/>
      <c r="AE1846" s="8"/>
      <c r="AG1846" s="9"/>
      <c r="AH1846" s="298">
        <f t="shared" si="780"/>
        <v>0</v>
      </c>
      <c r="AI1846" s="299">
        <f t="shared" si="781"/>
        <v>0</v>
      </c>
      <c r="AJ1846" s="300">
        <f t="shared" si="782"/>
        <v>0</v>
      </c>
      <c r="AK1846" s="301">
        <f t="shared" si="783"/>
        <v>0</v>
      </c>
      <c r="AL1846" s="371">
        <f t="shared" si="784"/>
        <v>0</v>
      </c>
      <c r="AM1846" s="303">
        <f t="shared" si="785"/>
        <v>0</v>
      </c>
      <c r="AN1846" s="304" t="str">
        <f>IF(AM1846=0,"",
IF(SUM($AM$1833:AM1846)=1,AO1846,
IF($AM$1858&gt;SUM($AM$1833:AM1846),_xlfn.CONCAT(", ",AO1846),
IF($AM$1858=SUM($AM$1833:AM1846),_xlfn.CONCAT(" y ",AO1846)))))</f>
        <v/>
      </c>
      <c r="AO1846" s="127" t="s">
        <v>6225</v>
      </c>
      <c r="AP1846" s="386"/>
      <c r="AQ1846" s="305"/>
      <c r="AR1846" s="197"/>
    </row>
    <row r="1847" spans="1:44" ht="15" customHeight="1">
      <c r="A1847" s="516"/>
      <c r="B1847" s="517"/>
      <c r="C1847" s="207" t="s">
        <v>102</v>
      </c>
      <c r="D1847" s="622" t="s">
        <v>338</v>
      </c>
      <c r="E1847" s="622"/>
      <c r="F1847" s="622"/>
      <c r="G1847" s="622"/>
      <c r="H1847" s="622"/>
      <c r="I1847" s="622"/>
      <c r="J1847" s="622"/>
      <c r="K1847" s="622"/>
      <c r="L1847" s="622"/>
      <c r="M1847" s="568"/>
      <c r="N1847" s="568"/>
      <c r="O1847" s="568"/>
      <c r="P1847" s="568"/>
      <c r="Q1847" s="568"/>
      <c r="R1847" s="568"/>
      <c r="S1847" s="568"/>
      <c r="T1847" s="568"/>
      <c r="U1847" s="568"/>
      <c r="V1847" s="568"/>
      <c r="W1847" s="568"/>
      <c r="X1847" s="568"/>
      <c r="Y1847" s="568"/>
      <c r="Z1847" s="568"/>
      <c r="AA1847" s="568"/>
      <c r="AB1847" s="568"/>
      <c r="AC1847" s="568"/>
      <c r="AD1847" s="568"/>
      <c r="AE1847" s="8"/>
      <c r="AG1847" s="9"/>
      <c r="AH1847" s="298">
        <f t="shared" si="780"/>
        <v>0</v>
      </c>
      <c r="AI1847" s="299">
        <f t="shared" si="781"/>
        <v>0</v>
      </c>
      <c r="AJ1847" s="300">
        <f t="shared" si="782"/>
        <v>0</v>
      </c>
      <c r="AK1847" s="301">
        <f t="shared" si="783"/>
        <v>0</v>
      </c>
      <c r="AL1847" s="371">
        <f t="shared" si="784"/>
        <v>0</v>
      </c>
      <c r="AM1847" s="303">
        <f t="shared" si="785"/>
        <v>0</v>
      </c>
      <c r="AN1847" s="304" t="str">
        <f>IF(AM1847=0,"",
IF(SUM($AM$1833:AM1847)=1,AO1847,
IF($AM$1858&gt;SUM($AM$1833:AM1847),_xlfn.CONCAT(", ",AO1847),
IF($AM$1858=SUM($AM$1833:AM1847),_xlfn.CONCAT(" y ",AO1847)))))</f>
        <v/>
      </c>
      <c r="AO1847" s="127" t="s">
        <v>6226</v>
      </c>
      <c r="AP1847" s="386"/>
      <c r="AQ1847" s="305"/>
      <c r="AR1847" s="197"/>
    </row>
    <row r="1848" spans="1:44" ht="15" customHeight="1">
      <c r="A1848" s="516"/>
      <c r="B1848" s="517"/>
      <c r="C1848" s="207" t="s">
        <v>103</v>
      </c>
      <c r="D1848" s="622" t="s">
        <v>340</v>
      </c>
      <c r="E1848" s="622"/>
      <c r="F1848" s="622"/>
      <c r="G1848" s="622"/>
      <c r="H1848" s="622"/>
      <c r="I1848" s="622"/>
      <c r="J1848" s="622"/>
      <c r="K1848" s="622"/>
      <c r="L1848" s="622"/>
      <c r="M1848" s="568"/>
      <c r="N1848" s="568"/>
      <c r="O1848" s="568"/>
      <c r="P1848" s="568"/>
      <c r="Q1848" s="568"/>
      <c r="R1848" s="568"/>
      <c r="S1848" s="568"/>
      <c r="T1848" s="568"/>
      <c r="U1848" s="568"/>
      <c r="V1848" s="568"/>
      <c r="W1848" s="568"/>
      <c r="X1848" s="568"/>
      <c r="Y1848" s="568"/>
      <c r="Z1848" s="568"/>
      <c r="AA1848" s="568"/>
      <c r="AB1848" s="568"/>
      <c r="AC1848" s="568"/>
      <c r="AD1848" s="568"/>
      <c r="AE1848" s="8"/>
      <c r="AG1848" s="9"/>
      <c r="AH1848" s="298">
        <f t="shared" si="780"/>
        <v>0</v>
      </c>
      <c r="AI1848" s="299">
        <f t="shared" si="781"/>
        <v>0</v>
      </c>
      <c r="AJ1848" s="300">
        <f t="shared" si="782"/>
        <v>0</v>
      </c>
      <c r="AK1848" s="301">
        <f t="shared" si="783"/>
        <v>0</v>
      </c>
      <c r="AL1848" s="371">
        <f t="shared" si="784"/>
        <v>0</v>
      </c>
      <c r="AM1848" s="303">
        <f t="shared" si="785"/>
        <v>0</v>
      </c>
      <c r="AN1848" s="304" t="str">
        <f>IF(AM1848=0,"",
IF(SUM($AM$1833:AM1848)=1,AO1848,
IF($AM$1858&gt;SUM($AM$1833:AM1848),_xlfn.CONCAT(", ",AO1848),
IF($AM$1858=SUM($AM$1833:AM1848),_xlfn.CONCAT(" y ",AO1848)))))</f>
        <v/>
      </c>
      <c r="AO1848" s="127" t="s">
        <v>6227</v>
      </c>
      <c r="AP1848" s="386"/>
      <c r="AQ1848" s="305"/>
      <c r="AR1848" s="197"/>
    </row>
    <row r="1849" spans="1:44" ht="15" customHeight="1">
      <c r="A1849" s="516"/>
      <c r="B1849" s="517"/>
      <c r="C1849" s="207" t="s">
        <v>104</v>
      </c>
      <c r="D1849" s="622" t="s">
        <v>343</v>
      </c>
      <c r="E1849" s="622"/>
      <c r="F1849" s="622"/>
      <c r="G1849" s="622"/>
      <c r="H1849" s="622"/>
      <c r="I1849" s="622"/>
      <c r="J1849" s="622"/>
      <c r="K1849" s="622"/>
      <c r="L1849" s="622"/>
      <c r="M1849" s="568"/>
      <c r="N1849" s="568"/>
      <c r="O1849" s="568"/>
      <c r="P1849" s="568"/>
      <c r="Q1849" s="568"/>
      <c r="R1849" s="568"/>
      <c r="S1849" s="568"/>
      <c r="T1849" s="568"/>
      <c r="U1849" s="568"/>
      <c r="V1849" s="568"/>
      <c r="W1849" s="568"/>
      <c r="X1849" s="568"/>
      <c r="Y1849" s="568"/>
      <c r="Z1849" s="568"/>
      <c r="AA1849" s="568"/>
      <c r="AB1849" s="568"/>
      <c r="AC1849" s="568"/>
      <c r="AD1849" s="568"/>
      <c r="AE1849" s="8"/>
      <c r="AG1849" s="9"/>
      <c r="AH1849" s="298">
        <f t="shared" si="780"/>
        <v>0</v>
      </c>
      <c r="AI1849" s="299">
        <f t="shared" si="781"/>
        <v>0</v>
      </c>
      <c r="AJ1849" s="300">
        <f t="shared" si="782"/>
        <v>0</v>
      </c>
      <c r="AK1849" s="301">
        <f t="shared" si="783"/>
        <v>0</v>
      </c>
      <c r="AL1849" s="371">
        <f t="shared" si="784"/>
        <v>0</v>
      </c>
      <c r="AM1849" s="303">
        <f t="shared" si="785"/>
        <v>0</v>
      </c>
      <c r="AN1849" s="304" t="str">
        <f>IF(AM1849=0,"",
IF(SUM($AM$1833:AM1849)=1,AO1849,
IF($AM$1858&gt;SUM($AM$1833:AM1849),_xlfn.CONCAT(", ",AO1849),
IF($AM$1858=SUM($AM$1833:AM1849),_xlfn.CONCAT(" y ",AO1849)))))</f>
        <v/>
      </c>
      <c r="AO1849" s="127" t="s">
        <v>6228</v>
      </c>
      <c r="AP1849" s="386"/>
      <c r="AQ1849" s="305"/>
      <c r="AR1849" s="197"/>
    </row>
    <row r="1850" spans="1:44" ht="15" customHeight="1">
      <c r="A1850" s="516"/>
      <c r="B1850" s="517"/>
      <c r="C1850" s="207" t="s">
        <v>105</v>
      </c>
      <c r="D1850" s="622" t="s">
        <v>345</v>
      </c>
      <c r="E1850" s="622"/>
      <c r="F1850" s="622"/>
      <c r="G1850" s="622"/>
      <c r="H1850" s="622"/>
      <c r="I1850" s="622"/>
      <c r="J1850" s="622"/>
      <c r="K1850" s="622"/>
      <c r="L1850" s="622"/>
      <c r="M1850" s="568"/>
      <c r="N1850" s="568"/>
      <c r="O1850" s="568"/>
      <c r="P1850" s="568"/>
      <c r="Q1850" s="568"/>
      <c r="R1850" s="568"/>
      <c r="S1850" s="568"/>
      <c r="T1850" s="568"/>
      <c r="U1850" s="568"/>
      <c r="V1850" s="568"/>
      <c r="W1850" s="568"/>
      <c r="X1850" s="568"/>
      <c r="Y1850" s="568"/>
      <c r="Z1850" s="568"/>
      <c r="AA1850" s="568"/>
      <c r="AB1850" s="568"/>
      <c r="AC1850" s="568"/>
      <c r="AD1850" s="568"/>
      <c r="AE1850" s="8"/>
      <c r="AG1850" s="9"/>
      <c r="AH1850" s="298">
        <f t="shared" si="780"/>
        <v>0</v>
      </c>
      <c r="AI1850" s="299">
        <f t="shared" si="781"/>
        <v>0</v>
      </c>
      <c r="AJ1850" s="300">
        <f t="shared" si="782"/>
        <v>0</v>
      </c>
      <c r="AK1850" s="301">
        <f t="shared" si="783"/>
        <v>0</v>
      </c>
      <c r="AL1850" s="371">
        <f t="shared" si="784"/>
        <v>0</v>
      </c>
      <c r="AM1850" s="303">
        <f t="shared" si="785"/>
        <v>0</v>
      </c>
      <c r="AN1850" s="304" t="str">
        <f>IF(AM1850=0,"",
IF(SUM($AM$1833:AM1850)=1,AO1850,
IF($AM$1858&gt;SUM($AM$1833:AM1850),_xlfn.CONCAT(", ",AO1850),
IF($AM$1858=SUM($AM$1833:AM1850),_xlfn.CONCAT(" y ",AO1850)))))</f>
        <v/>
      </c>
      <c r="AO1850" s="127" t="s">
        <v>6229</v>
      </c>
      <c r="AP1850" s="386"/>
      <c r="AQ1850" s="305"/>
      <c r="AR1850" s="197"/>
    </row>
    <row r="1851" spans="1:44" ht="15" customHeight="1">
      <c r="A1851" s="516"/>
      <c r="B1851" s="517"/>
      <c r="C1851" s="207" t="s">
        <v>106</v>
      </c>
      <c r="D1851" s="622" t="s">
        <v>348</v>
      </c>
      <c r="E1851" s="622"/>
      <c r="F1851" s="622"/>
      <c r="G1851" s="622"/>
      <c r="H1851" s="622"/>
      <c r="I1851" s="622"/>
      <c r="J1851" s="622"/>
      <c r="K1851" s="622"/>
      <c r="L1851" s="622"/>
      <c r="M1851" s="568"/>
      <c r="N1851" s="568"/>
      <c r="O1851" s="568"/>
      <c r="P1851" s="568"/>
      <c r="Q1851" s="568"/>
      <c r="R1851" s="568"/>
      <c r="S1851" s="568"/>
      <c r="T1851" s="568"/>
      <c r="U1851" s="568"/>
      <c r="V1851" s="568"/>
      <c r="W1851" s="568"/>
      <c r="X1851" s="568"/>
      <c r="Y1851" s="568"/>
      <c r="Z1851" s="568"/>
      <c r="AA1851" s="568"/>
      <c r="AB1851" s="568"/>
      <c r="AC1851" s="568"/>
      <c r="AD1851" s="568"/>
      <c r="AE1851" s="8"/>
      <c r="AG1851" s="9"/>
      <c r="AH1851" s="298">
        <f t="shared" si="780"/>
        <v>0</v>
      </c>
      <c r="AI1851" s="299">
        <f t="shared" si="781"/>
        <v>0</v>
      </c>
      <c r="AJ1851" s="300">
        <f t="shared" si="782"/>
        <v>0</v>
      </c>
      <c r="AK1851" s="301">
        <f t="shared" si="783"/>
        <v>0</v>
      </c>
      <c r="AL1851" s="371">
        <f t="shared" si="784"/>
        <v>0</v>
      </c>
      <c r="AM1851" s="303">
        <f t="shared" si="785"/>
        <v>0</v>
      </c>
      <c r="AN1851" s="304" t="str">
        <f>IF(AM1851=0,"",
IF(SUM($AM$1833:AM1851)=1,AO1851,
IF($AM$1858&gt;SUM($AM$1833:AM1851),_xlfn.CONCAT(", ",AO1851),
IF($AM$1858=SUM($AM$1833:AM1851),_xlfn.CONCAT(" y ",AO1851)))))</f>
        <v/>
      </c>
      <c r="AO1851" s="127" t="s">
        <v>6230</v>
      </c>
      <c r="AP1851" s="386"/>
      <c r="AQ1851" s="305"/>
      <c r="AR1851" s="197"/>
    </row>
    <row r="1852" spans="1:44" ht="15" customHeight="1">
      <c r="A1852" s="516"/>
      <c r="B1852" s="517"/>
      <c r="C1852" s="207" t="s">
        <v>107</v>
      </c>
      <c r="D1852" s="622" t="s">
        <v>351</v>
      </c>
      <c r="E1852" s="622"/>
      <c r="F1852" s="622"/>
      <c r="G1852" s="622"/>
      <c r="H1852" s="622"/>
      <c r="I1852" s="622"/>
      <c r="J1852" s="622"/>
      <c r="K1852" s="622"/>
      <c r="L1852" s="622"/>
      <c r="M1852" s="568"/>
      <c r="N1852" s="568"/>
      <c r="O1852" s="568"/>
      <c r="P1852" s="568"/>
      <c r="Q1852" s="568"/>
      <c r="R1852" s="568"/>
      <c r="S1852" s="568"/>
      <c r="T1852" s="568"/>
      <c r="U1852" s="568"/>
      <c r="V1852" s="568"/>
      <c r="W1852" s="568"/>
      <c r="X1852" s="568"/>
      <c r="Y1852" s="568"/>
      <c r="Z1852" s="568"/>
      <c r="AA1852" s="568"/>
      <c r="AB1852" s="568"/>
      <c r="AC1852" s="568"/>
      <c r="AD1852" s="568"/>
      <c r="AE1852" s="8"/>
      <c r="AG1852" s="9"/>
      <c r="AH1852" s="298">
        <f t="shared" si="780"/>
        <v>0</v>
      </c>
      <c r="AI1852" s="299">
        <f t="shared" si="781"/>
        <v>0</v>
      </c>
      <c r="AJ1852" s="300">
        <f t="shared" si="782"/>
        <v>0</v>
      </c>
      <c r="AK1852" s="301">
        <f t="shared" si="783"/>
        <v>0</v>
      </c>
      <c r="AL1852" s="371">
        <f t="shared" si="784"/>
        <v>0</v>
      </c>
      <c r="AM1852" s="303">
        <f t="shared" si="785"/>
        <v>0</v>
      </c>
      <c r="AN1852" s="304" t="str">
        <f>IF(AM1852=0,"",
IF(SUM($AM$1833:AM1852)=1,AO1852,
IF($AM$1858&gt;SUM($AM$1833:AM1852),_xlfn.CONCAT(", ",AO1852),
IF($AM$1858=SUM($AM$1833:AM1852),_xlfn.CONCAT(" y ",AO1852)))))</f>
        <v/>
      </c>
      <c r="AO1852" s="127" t="s">
        <v>6231</v>
      </c>
      <c r="AP1852" s="386"/>
      <c r="AQ1852" s="305"/>
      <c r="AR1852" s="197"/>
    </row>
    <row r="1853" spans="1:44" ht="15" customHeight="1">
      <c r="A1853" s="516"/>
      <c r="B1853" s="517"/>
      <c r="C1853" s="207" t="s">
        <v>108</v>
      </c>
      <c r="D1853" s="622" t="s">
        <v>354</v>
      </c>
      <c r="E1853" s="622"/>
      <c r="F1853" s="622"/>
      <c r="G1853" s="622"/>
      <c r="H1853" s="622"/>
      <c r="I1853" s="622"/>
      <c r="J1853" s="622"/>
      <c r="K1853" s="622"/>
      <c r="L1853" s="622"/>
      <c r="M1853" s="568"/>
      <c r="N1853" s="568"/>
      <c r="O1853" s="568"/>
      <c r="P1853" s="568"/>
      <c r="Q1853" s="568"/>
      <c r="R1853" s="568"/>
      <c r="S1853" s="568"/>
      <c r="T1853" s="568"/>
      <c r="U1853" s="568"/>
      <c r="V1853" s="568"/>
      <c r="W1853" s="568"/>
      <c r="X1853" s="568"/>
      <c r="Y1853" s="568"/>
      <c r="Z1853" s="568"/>
      <c r="AA1853" s="568"/>
      <c r="AB1853" s="568"/>
      <c r="AC1853" s="568"/>
      <c r="AD1853" s="568"/>
      <c r="AE1853" s="8"/>
      <c r="AG1853" s="9"/>
      <c r="AH1853" s="298">
        <f t="shared" si="780"/>
        <v>0</v>
      </c>
      <c r="AI1853" s="299">
        <f t="shared" si="781"/>
        <v>0</v>
      </c>
      <c r="AJ1853" s="300">
        <f t="shared" si="782"/>
        <v>0</v>
      </c>
      <c r="AK1853" s="301">
        <f t="shared" si="783"/>
        <v>0</v>
      </c>
      <c r="AL1853" s="371">
        <f t="shared" si="784"/>
        <v>0</v>
      </c>
      <c r="AM1853" s="303">
        <f t="shared" si="785"/>
        <v>0</v>
      </c>
      <c r="AN1853" s="304" t="str">
        <f>IF(AM1853=0,"",
IF(SUM($AM$1833:AM1853)=1,AO1853,
IF($AM$1858&gt;SUM($AM$1833:AM1853),_xlfn.CONCAT(", ",AO1853),
IF($AM$1858=SUM($AM$1833:AM1853),_xlfn.CONCAT(" y ",AO1853)))))</f>
        <v/>
      </c>
      <c r="AO1853" s="127" t="s">
        <v>6232</v>
      </c>
      <c r="AP1853" s="386"/>
      <c r="AQ1853" s="305"/>
      <c r="AR1853" s="197"/>
    </row>
    <row r="1854" spans="1:44" ht="15" customHeight="1">
      <c r="A1854" s="516"/>
      <c r="B1854" s="517"/>
      <c r="C1854" s="207" t="s">
        <v>109</v>
      </c>
      <c r="D1854" s="622" t="s">
        <v>357</v>
      </c>
      <c r="E1854" s="622"/>
      <c r="F1854" s="622"/>
      <c r="G1854" s="622"/>
      <c r="H1854" s="622"/>
      <c r="I1854" s="622"/>
      <c r="J1854" s="622"/>
      <c r="K1854" s="622"/>
      <c r="L1854" s="622"/>
      <c r="M1854" s="568"/>
      <c r="N1854" s="568"/>
      <c r="O1854" s="568"/>
      <c r="P1854" s="568"/>
      <c r="Q1854" s="568"/>
      <c r="R1854" s="568"/>
      <c r="S1854" s="568"/>
      <c r="T1854" s="568"/>
      <c r="U1854" s="568"/>
      <c r="V1854" s="568"/>
      <c r="W1854" s="568"/>
      <c r="X1854" s="568"/>
      <c r="Y1854" s="568"/>
      <c r="Z1854" s="568"/>
      <c r="AA1854" s="568"/>
      <c r="AB1854" s="568"/>
      <c r="AC1854" s="568"/>
      <c r="AD1854" s="568"/>
      <c r="AE1854" s="8"/>
      <c r="AG1854" s="9"/>
      <c r="AH1854" s="298">
        <f t="shared" si="780"/>
        <v>0</v>
      </c>
      <c r="AI1854" s="299">
        <f t="shared" si="781"/>
        <v>0</v>
      </c>
      <c r="AJ1854" s="300">
        <f t="shared" si="782"/>
        <v>0</v>
      </c>
      <c r="AK1854" s="301">
        <f t="shared" si="783"/>
        <v>0</v>
      </c>
      <c r="AL1854" s="371">
        <f t="shared" si="784"/>
        <v>0</v>
      </c>
      <c r="AM1854" s="303">
        <f t="shared" si="785"/>
        <v>0</v>
      </c>
      <c r="AN1854" s="304" t="str">
        <f>IF(AM1854=0,"",
IF(SUM($AM$1833:AM1854)=1,AO1854,
IF($AM$1858&gt;SUM($AM$1833:AM1854),_xlfn.CONCAT(", ",AO1854),
IF($AM$1858=SUM($AM$1833:AM1854),_xlfn.CONCAT(" y ",AO1854)))))</f>
        <v/>
      </c>
      <c r="AO1854" s="127" t="s">
        <v>6233</v>
      </c>
      <c r="AP1854" s="386"/>
      <c r="AQ1854" s="305"/>
      <c r="AR1854" s="197"/>
    </row>
    <row r="1855" spans="1:44" ht="15" customHeight="1">
      <c r="A1855" s="516"/>
      <c r="B1855" s="517"/>
      <c r="C1855" s="207" t="s">
        <v>110</v>
      </c>
      <c r="D1855" s="622" t="s">
        <v>358</v>
      </c>
      <c r="E1855" s="622"/>
      <c r="F1855" s="622"/>
      <c r="G1855" s="622"/>
      <c r="H1855" s="622"/>
      <c r="I1855" s="622"/>
      <c r="J1855" s="622"/>
      <c r="K1855" s="622"/>
      <c r="L1855" s="622"/>
      <c r="M1855" s="568"/>
      <c r="N1855" s="568"/>
      <c r="O1855" s="568"/>
      <c r="P1855" s="568"/>
      <c r="Q1855" s="568"/>
      <c r="R1855" s="568"/>
      <c r="S1855" s="568"/>
      <c r="T1855" s="568"/>
      <c r="U1855" s="568"/>
      <c r="V1855" s="568"/>
      <c r="W1855" s="568"/>
      <c r="X1855" s="568"/>
      <c r="Y1855" s="568"/>
      <c r="Z1855" s="568"/>
      <c r="AA1855" s="568"/>
      <c r="AB1855" s="568"/>
      <c r="AC1855" s="568"/>
      <c r="AD1855" s="568"/>
      <c r="AE1855" s="8"/>
      <c r="AG1855" s="9"/>
      <c r="AH1855" s="298">
        <f t="shared" si="780"/>
        <v>0</v>
      </c>
      <c r="AI1855" s="299">
        <f t="shared" si="781"/>
        <v>0</v>
      </c>
      <c r="AJ1855" s="300">
        <f t="shared" si="782"/>
        <v>0</v>
      </c>
      <c r="AK1855" s="301">
        <f t="shared" si="783"/>
        <v>0</v>
      </c>
      <c r="AL1855" s="371">
        <f t="shared" si="784"/>
        <v>0</v>
      </c>
      <c r="AM1855" s="303">
        <f t="shared" si="785"/>
        <v>0</v>
      </c>
      <c r="AN1855" s="304" t="str">
        <f>IF(AM1855=0,"",
IF(SUM($AM$1833:AM1855)=1,AO1855,
IF($AM$1858&gt;SUM($AM$1833:AM1855),_xlfn.CONCAT(", ",AO1855),
IF($AM$1858=SUM($AM$1833:AM1855),_xlfn.CONCAT(" y ",AO1855)))))</f>
        <v/>
      </c>
      <c r="AO1855" s="127" t="s">
        <v>6234</v>
      </c>
      <c r="AP1855" s="386"/>
      <c r="AQ1855" s="305"/>
      <c r="AR1855" s="197"/>
    </row>
    <row r="1856" spans="1:44" ht="15" customHeight="1">
      <c r="A1856" s="516"/>
      <c r="B1856" s="517"/>
      <c r="C1856" s="207" t="s">
        <v>111</v>
      </c>
      <c r="D1856" s="622" t="s">
        <v>359</v>
      </c>
      <c r="E1856" s="622"/>
      <c r="F1856" s="622"/>
      <c r="G1856" s="622"/>
      <c r="H1856" s="622"/>
      <c r="I1856" s="622"/>
      <c r="J1856" s="622"/>
      <c r="K1856" s="622"/>
      <c r="L1856" s="622"/>
      <c r="M1856" s="568"/>
      <c r="N1856" s="568"/>
      <c r="O1856" s="568"/>
      <c r="P1856" s="568"/>
      <c r="Q1856" s="568"/>
      <c r="R1856" s="568"/>
      <c r="S1856" s="568"/>
      <c r="T1856" s="568"/>
      <c r="U1856" s="568"/>
      <c r="V1856" s="568"/>
      <c r="W1856" s="568"/>
      <c r="X1856" s="568"/>
      <c r="Y1856" s="568"/>
      <c r="Z1856" s="568"/>
      <c r="AA1856" s="568"/>
      <c r="AB1856" s="568"/>
      <c r="AC1856" s="568"/>
      <c r="AD1856" s="568"/>
      <c r="AE1856" s="8"/>
      <c r="AG1856" s="9"/>
      <c r="AH1856" s="298">
        <f t="shared" si="780"/>
        <v>0</v>
      </c>
      <c r="AI1856" s="299">
        <f t="shared" si="781"/>
        <v>0</v>
      </c>
      <c r="AJ1856" s="300">
        <f t="shared" si="782"/>
        <v>0</v>
      </c>
      <c r="AK1856" s="301">
        <f t="shared" si="783"/>
        <v>0</v>
      </c>
      <c r="AL1856" s="371">
        <f t="shared" si="784"/>
        <v>0</v>
      </c>
      <c r="AM1856" s="303">
        <f t="shared" si="785"/>
        <v>0</v>
      </c>
      <c r="AN1856" s="304" t="str">
        <f>IF(AM1856=0,"",
IF(SUM($AM$1833:AM1856)=1,AO1856,
IF($AM$1858&gt;SUM($AM$1833:AM1856),_xlfn.CONCAT(", ",AO1856),
IF($AM$1858=SUM($AM$1833:AM1856),_xlfn.CONCAT(" y ",AO1856)))))</f>
        <v/>
      </c>
      <c r="AO1856" s="127" t="s">
        <v>6235</v>
      </c>
      <c r="AP1856" s="386"/>
      <c r="AQ1856" s="305"/>
      <c r="AR1856" s="197"/>
    </row>
    <row r="1857" spans="1:71" ht="15" customHeight="1">
      <c r="A1857" s="516"/>
      <c r="B1857" s="517"/>
      <c r="C1857" s="207" t="s">
        <v>112</v>
      </c>
      <c r="D1857" s="622" t="s">
        <v>311</v>
      </c>
      <c r="E1857" s="622"/>
      <c r="F1857" s="622"/>
      <c r="G1857" s="622"/>
      <c r="H1857" s="622"/>
      <c r="I1857" s="622"/>
      <c r="J1857" s="622"/>
      <c r="K1857" s="622"/>
      <c r="L1857" s="622"/>
      <c r="M1857" s="568"/>
      <c r="N1857" s="568"/>
      <c r="O1857" s="568"/>
      <c r="P1857" s="568"/>
      <c r="Q1857" s="568"/>
      <c r="R1857" s="568"/>
      <c r="S1857" s="568"/>
      <c r="T1857" s="568"/>
      <c r="U1857" s="568"/>
      <c r="V1857" s="568"/>
      <c r="W1857" s="568"/>
      <c r="X1857" s="568"/>
      <c r="Y1857" s="568"/>
      <c r="Z1857" s="568"/>
      <c r="AA1857" s="568"/>
      <c r="AB1857" s="568"/>
      <c r="AC1857" s="568"/>
      <c r="AD1857" s="568"/>
      <c r="AE1857" s="8"/>
      <c r="AG1857" s="9"/>
      <c r="AH1857" s="298">
        <f t="shared" si="780"/>
        <v>0</v>
      </c>
      <c r="AI1857" s="299">
        <f t="shared" si="781"/>
        <v>0</v>
      </c>
      <c r="AJ1857" s="300">
        <f t="shared" si="782"/>
        <v>0</v>
      </c>
      <c r="AK1857" s="301">
        <f t="shared" si="783"/>
        <v>0</v>
      </c>
      <c r="AL1857" s="371">
        <f t="shared" si="784"/>
        <v>0</v>
      </c>
      <c r="AM1857" s="303">
        <f t="shared" si="785"/>
        <v>0</v>
      </c>
      <c r="AN1857" s="304" t="str">
        <f>IF(AM1857=0,"",
IF(SUM($AM$1833:AM1857)=1,AO1857,
IF($AM$1858&gt;SUM($AM$1833:AM1857),_xlfn.CONCAT(", ",AO1857),
IF($AM$1858=SUM($AM$1833:AM1857),_xlfn.CONCAT(" y ",AO1857)))))</f>
        <v/>
      </c>
      <c r="AO1857" s="127" t="s">
        <v>6236</v>
      </c>
      <c r="AP1857" s="386"/>
      <c r="AQ1857" s="305"/>
      <c r="AR1857" s="197"/>
    </row>
    <row r="1858" spans="1:71" ht="15" customHeight="1">
      <c r="A1858" s="516"/>
      <c r="B1858" s="517"/>
      <c r="C1858" s="5"/>
      <c r="D1858" s="5"/>
      <c r="E1858" s="5"/>
      <c r="F1858" s="5"/>
      <c r="G1858" s="5"/>
      <c r="H1858" s="5"/>
      <c r="I1858" s="5"/>
      <c r="J1858" s="5"/>
      <c r="K1858" s="5"/>
      <c r="L1858" s="122" t="s">
        <v>387</v>
      </c>
      <c r="M1858" s="752">
        <f>IF(AND(SUM(M1833:R1857)=0,COUNTIF(M1833:R1857,"NS")&gt;0),"NS",
IF(AND(SUM(M1833:R1857)=0,COUNTIF(M1833:R1857,0)&gt;0),0,
IF(AND(SUM(M1833:R1857)=0,COUNTIF(M1833:R1857,"NA")&gt;0),"NA",
SUM(M1833:R1857))))</f>
        <v>0</v>
      </c>
      <c r="N1858" s="752"/>
      <c r="O1858" s="752"/>
      <c r="P1858" s="752"/>
      <c r="Q1858" s="752"/>
      <c r="R1858" s="752"/>
      <c r="S1858" s="752">
        <f t="shared" ref="S1858" si="786">IF(AND(SUM(S1833:X1857)=0,COUNTIF(S1833:X1857,"NS")&gt;0),"NS",
IF(AND(SUM(S1833:X1857)=0,COUNTIF(S1833:X1857,0)&gt;0),0,
IF(AND(SUM(S1833:X1857)=0,COUNTIF(S1833:X1857,"NA")&gt;0),"NA",
SUM(S1833:X1857))))</f>
        <v>0</v>
      </c>
      <c r="T1858" s="752"/>
      <c r="U1858" s="752"/>
      <c r="V1858" s="752"/>
      <c r="W1858" s="752"/>
      <c r="X1858" s="752"/>
      <c r="Y1858" s="752">
        <f t="shared" ref="Y1858" si="787">IF(AND(SUM(Y1833:AD1857)=0,COUNTIF(Y1833:AD1857,"NS")&gt;0),"NS",
IF(AND(SUM(Y1833:AD1857)=0,COUNTIF(Y1833:AD1857,0)&gt;0),0,
IF(AND(SUM(Y1833:AD1857)=0,COUNTIF(Y1833:AD1857,"NA")&gt;0),"NA",
SUM(Y1833:AD1857))))</f>
        <v>0</v>
      </c>
      <c r="Z1858" s="752"/>
      <c r="AA1858" s="752"/>
      <c r="AB1858" s="752"/>
      <c r="AC1858" s="752"/>
      <c r="AD1858" s="752"/>
      <c r="AE1858" s="8"/>
      <c r="AL1858" s="372">
        <f>SUM(AL1833:AL1857)</f>
        <v>0</v>
      </c>
      <c r="AM1858" s="292">
        <f>SUM(AM1833:AM1857)</f>
        <v>0</v>
      </c>
      <c r="AN1858" s="292" t="str">
        <f>IF(AM1858=0,"",_xlfn.CONCAT(AN1833:AN1857))</f>
        <v/>
      </c>
      <c r="AO1858" s="293" t="str">
        <f>IF(AM1858=0,"",
IF(AM1858&gt;1,"Favor de revisar la suma y consistencia de totales por filas (numéricos y NS)",
IF(AM1858=1,_xlfn.CONCAT("Favor de revisar la sumatoria del total en el numeral ",AN1858),_xlfn.CONCAT("Favor de revisar la sumatoria de los totales en los numerales ",AN1858))))</f>
        <v/>
      </c>
      <c r="AP1858" s="361"/>
      <c r="AQ1858" s="361"/>
      <c r="AR1858" s="305"/>
    </row>
    <row r="1859" spans="1:71" ht="15" customHeight="1">
      <c r="A1859" s="516"/>
      <c r="B1859" s="517"/>
      <c r="C1859" s="203"/>
      <c r="D1859" s="203"/>
      <c r="E1859" s="203"/>
      <c r="F1859" s="203"/>
      <c r="G1859" s="203"/>
      <c r="H1859" s="203"/>
      <c r="I1859" s="203"/>
      <c r="J1859" s="203"/>
      <c r="K1859" s="203"/>
      <c r="L1859" s="203"/>
      <c r="M1859" s="203"/>
      <c r="N1859" s="203"/>
      <c r="O1859" s="203"/>
      <c r="P1859" s="203"/>
      <c r="Q1859" s="203"/>
      <c r="R1859" s="203"/>
      <c r="S1859" s="203"/>
      <c r="T1859" s="203"/>
      <c r="U1859" s="203"/>
      <c r="V1859" s="203"/>
      <c r="W1859" s="203"/>
      <c r="X1859" s="203"/>
      <c r="Y1859" s="203"/>
      <c r="Z1859" s="203"/>
      <c r="AA1859" s="203"/>
      <c r="AB1859" s="203"/>
      <c r="AC1859" s="203"/>
      <c r="AD1859" s="203"/>
      <c r="AE1859" s="8"/>
    </row>
    <row r="1860" spans="1:71" ht="24" customHeight="1">
      <c r="A1860" s="516"/>
      <c r="B1860" s="517"/>
      <c r="C1860" s="596" t="s">
        <v>270</v>
      </c>
      <c r="D1860" s="596"/>
      <c r="E1860" s="596"/>
      <c r="F1860" s="596"/>
      <c r="G1860" s="596"/>
      <c r="H1860" s="596"/>
      <c r="I1860" s="596"/>
      <c r="J1860" s="596"/>
      <c r="K1860" s="596"/>
      <c r="L1860" s="596"/>
      <c r="M1860" s="596"/>
      <c r="N1860" s="596"/>
      <c r="O1860" s="596"/>
      <c r="P1860" s="596"/>
      <c r="Q1860" s="596"/>
      <c r="R1860" s="596"/>
      <c r="S1860" s="596"/>
      <c r="T1860" s="596"/>
      <c r="U1860" s="596"/>
      <c r="V1860" s="596"/>
      <c r="W1860" s="596"/>
      <c r="X1860" s="596"/>
      <c r="Y1860" s="596"/>
      <c r="Z1860" s="596"/>
      <c r="AA1860" s="596"/>
      <c r="AB1860" s="596"/>
      <c r="AC1860" s="596"/>
      <c r="AD1860" s="596"/>
      <c r="AE1860" s="8"/>
    </row>
    <row r="1861" spans="1:71" ht="60" customHeight="1">
      <c r="A1861" s="516"/>
      <c r="B1861" s="517"/>
      <c r="C1861" s="816"/>
      <c r="D1861" s="816"/>
      <c r="E1861" s="816"/>
      <c r="F1861" s="816"/>
      <c r="G1861" s="816"/>
      <c r="H1861" s="816"/>
      <c r="I1861" s="816"/>
      <c r="J1861" s="816"/>
      <c r="K1861" s="816"/>
      <c r="L1861" s="816"/>
      <c r="M1861" s="816"/>
      <c r="N1861" s="816"/>
      <c r="O1861" s="816"/>
      <c r="P1861" s="816"/>
      <c r="Q1861" s="816"/>
      <c r="R1861" s="816"/>
      <c r="S1861" s="816"/>
      <c r="T1861" s="816"/>
      <c r="U1861" s="816"/>
      <c r="V1861" s="816"/>
      <c r="W1861" s="816"/>
      <c r="X1861" s="816"/>
      <c r="Y1861" s="816"/>
      <c r="Z1861" s="816"/>
      <c r="AA1861" s="816"/>
      <c r="AB1861" s="816"/>
      <c r="AC1861" s="816"/>
      <c r="AD1861" s="816"/>
      <c r="AE1861" s="8"/>
    </row>
    <row r="1862" spans="1:71" ht="15" customHeight="1">
      <c r="A1862" s="6"/>
      <c r="B1862" s="657" t="str">
        <f>IF(AG1833&gt;0,"Favor de ingresar toda la información requerida en la pregunta y/o verifique que no tenga información en celdas sombreadas","")</f>
        <v/>
      </c>
      <c r="C1862" s="657"/>
      <c r="D1862" s="657"/>
      <c r="E1862" s="657"/>
      <c r="F1862" s="657"/>
      <c r="G1862" s="657"/>
      <c r="H1862" s="657"/>
      <c r="I1862" s="657"/>
      <c r="J1862" s="657"/>
      <c r="K1862" s="657"/>
      <c r="L1862" s="657"/>
      <c r="M1862" s="657"/>
      <c r="N1862" s="657"/>
      <c r="O1862" s="657"/>
      <c r="P1862" s="657"/>
      <c r="Q1862" s="657"/>
      <c r="R1862" s="657"/>
      <c r="S1862" s="657"/>
      <c r="T1862" s="657"/>
      <c r="U1862" s="657"/>
      <c r="V1862" s="657"/>
      <c r="W1862" s="657"/>
      <c r="X1862" s="657"/>
      <c r="Y1862" s="657"/>
      <c r="Z1862" s="657"/>
      <c r="AA1862" s="657"/>
      <c r="AB1862" s="657"/>
      <c r="AC1862" s="657"/>
      <c r="AD1862" s="657"/>
      <c r="AE1862" s="8"/>
    </row>
    <row r="1863" spans="1:71" ht="15" customHeight="1">
      <c r="A1863" s="6"/>
      <c r="B1863" s="614" t="str">
        <f>IF(AL1858&gt;0,"Alerta: debido a que cuenta con registros NS, debe proporcionar una justificación en el area de comentarios al final de la pregunta","")</f>
        <v/>
      </c>
      <c r="C1863" s="614"/>
      <c r="D1863" s="614"/>
      <c r="E1863" s="614"/>
      <c r="F1863" s="614"/>
      <c r="G1863" s="614"/>
      <c r="H1863" s="614"/>
      <c r="I1863" s="614"/>
      <c r="J1863" s="614"/>
      <c r="K1863" s="614"/>
      <c r="L1863" s="614"/>
      <c r="M1863" s="614"/>
      <c r="N1863" s="614"/>
      <c r="O1863" s="614"/>
      <c r="P1863" s="614"/>
      <c r="Q1863" s="614"/>
      <c r="R1863" s="614"/>
      <c r="S1863" s="614"/>
      <c r="T1863" s="614"/>
      <c r="U1863" s="614"/>
      <c r="V1863" s="614"/>
      <c r="W1863" s="614"/>
      <c r="X1863" s="614"/>
      <c r="Y1863" s="614"/>
      <c r="Z1863" s="614"/>
      <c r="AA1863" s="614"/>
      <c r="AB1863" s="614"/>
      <c r="AC1863" s="614"/>
      <c r="AD1863" s="614"/>
      <c r="AE1863" s="8"/>
    </row>
    <row r="1864" spans="1:71" ht="15" customHeight="1">
      <c r="A1864" s="6"/>
      <c r="B1864" s="657" t="str">
        <f>AO1858</f>
        <v/>
      </c>
      <c r="C1864" s="657"/>
      <c r="D1864" s="657"/>
      <c r="E1864" s="657"/>
      <c r="F1864" s="657"/>
      <c r="G1864" s="657"/>
      <c r="H1864" s="657"/>
      <c r="I1864" s="657"/>
      <c r="J1864" s="657"/>
      <c r="K1864" s="657"/>
      <c r="L1864" s="657"/>
      <c r="M1864" s="657"/>
      <c r="N1864" s="657"/>
      <c r="O1864" s="657"/>
      <c r="P1864" s="657"/>
      <c r="Q1864" s="657"/>
      <c r="R1864" s="657"/>
      <c r="S1864" s="657"/>
      <c r="T1864" s="657"/>
      <c r="U1864" s="657"/>
      <c r="V1864" s="657"/>
      <c r="W1864" s="657"/>
      <c r="X1864" s="657"/>
      <c r="Y1864" s="657"/>
      <c r="Z1864" s="657"/>
      <c r="AA1864" s="657"/>
      <c r="AB1864" s="657"/>
      <c r="AC1864" s="657"/>
      <c r="AD1864" s="657"/>
      <c r="AE1864" s="8"/>
    </row>
    <row r="1865" spans="1:71" ht="15" customHeight="1">
      <c r="A1865" s="6"/>
      <c r="B1865" s="720" t="str">
        <f>IF(AS1834&gt;0,"Favor de revisar la instrucción 2, ya que no se cumplen los criterios establecidos","")</f>
        <v/>
      </c>
      <c r="C1865" s="720"/>
      <c r="D1865" s="720"/>
      <c r="E1865" s="720"/>
      <c r="F1865" s="720"/>
      <c r="G1865" s="720"/>
      <c r="H1865" s="720"/>
      <c r="I1865" s="720"/>
      <c r="J1865" s="720"/>
      <c r="K1865" s="720"/>
      <c r="L1865" s="720"/>
      <c r="M1865" s="720"/>
      <c r="N1865" s="720"/>
      <c r="O1865" s="720"/>
      <c r="P1865" s="720"/>
      <c r="Q1865" s="720"/>
      <c r="R1865" s="720"/>
      <c r="S1865" s="720"/>
      <c r="T1865" s="720"/>
      <c r="U1865" s="720"/>
      <c r="V1865" s="720"/>
      <c r="W1865" s="720"/>
      <c r="X1865" s="720"/>
      <c r="Y1865" s="720"/>
      <c r="Z1865" s="720"/>
      <c r="AA1865" s="720"/>
      <c r="AB1865" s="720"/>
      <c r="AC1865" s="720"/>
      <c r="AD1865" s="720"/>
      <c r="AE1865" s="8"/>
    </row>
    <row r="1866" spans="1:71" ht="15" customHeight="1">
      <c r="A1866" s="6"/>
      <c r="B1866" s="28"/>
      <c r="C1866" s="65"/>
      <c r="D1866" s="65"/>
      <c r="E1866" s="65"/>
      <c r="F1866" s="65"/>
      <c r="G1866" s="65"/>
      <c r="H1866" s="65"/>
      <c r="I1866" s="65"/>
      <c r="J1866" s="65"/>
      <c r="K1866" s="65"/>
      <c r="L1866" s="65"/>
      <c r="M1866" s="65"/>
      <c r="N1866" s="65"/>
      <c r="O1866" s="65"/>
      <c r="P1866" s="65"/>
      <c r="Q1866" s="65"/>
      <c r="R1866" s="65"/>
      <c r="S1866" s="65"/>
      <c r="T1866" s="65"/>
      <c r="U1866" s="65"/>
      <c r="V1866" s="65"/>
      <c r="W1866" s="65"/>
      <c r="X1866" s="65"/>
      <c r="Y1866" s="65"/>
      <c r="Z1866" s="65"/>
      <c r="AA1866" s="65"/>
      <c r="AB1866" s="65"/>
      <c r="AC1866" s="65"/>
      <c r="AD1866" s="65"/>
      <c r="AE1866" s="8"/>
    </row>
    <row r="1867" spans="1:71" ht="15" customHeight="1">
      <c r="A1867" s="6"/>
      <c r="B1867" s="28"/>
      <c r="C1867" s="65"/>
      <c r="D1867" s="65"/>
      <c r="E1867" s="65"/>
      <c r="F1867" s="65"/>
      <c r="G1867" s="65"/>
      <c r="H1867" s="65"/>
      <c r="I1867" s="65"/>
      <c r="J1867" s="65"/>
      <c r="K1867" s="65"/>
      <c r="L1867" s="65"/>
      <c r="M1867" s="65"/>
      <c r="N1867" s="65"/>
      <c r="O1867" s="65"/>
      <c r="P1867" s="65"/>
      <c r="Q1867" s="65"/>
      <c r="R1867" s="65"/>
      <c r="S1867" s="65"/>
      <c r="T1867" s="65"/>
      <c r="U1867" s="65"/>
      <c r="V1867" s="65"/>
      <c r="W1867" s="65"/>
      <c r="X1867" s="65"/>
      <c r="Y1867" s="65"/>
      <c r="Z1867" s="65"/>
      <c r="AA1867" s="65"/>
      <c r="AB1867" s="65"/>
      <c r="AC1867" s="65"/>
      <c r="AD1867" s="65"/>
      <c r="AE1867" s="8"/>
    </row>
    <row r="1868" spans="1:71" ht="24" customHeight="1">
      <c r="A1868" s="81" t="s">
        <v>1021</v>
      </c>
      <c r="B1868" s="632" t="s">
        <v>878</v>
      </c>
      <c r="C1868" s="632"/>
      <c r="D1868" s="632"/>
      <c r="E1868" s="632"/>
      <c r="F1868" s="632"/>
      <c r="G1868" s="632"/>
      <c r="H1868" s="632"/>
      <c r="I1868" s="632"/>
      <c r="J1868" s="632"/>
      <c r="K1868" s="632"/>
      <c r="L1868" s="632"/>
      <c r="M1868" s="632"/>
      <c r="N1868" s="632"/>
      <c r="O1868" s="632"/>
      <c r="P1868" s="632"/>
      <c r="Q1868" s="632"/>
      <c r="R1868" s="632"/>
      <c r="S1868" s="632"/>
      <c r="T1868" s="632"/>
      <c r="U1868" s="632"/>
      <c r="V1868" s="632"/>
      <c r="W1868" s="632"/>
      <c r="X1868" s="632"/>
      <c r="Y1868" s="632"/>
      <c r="Z1868" s="632"/>
      <c r="AA1868" s="632"/>
      <c r="AB1868" s="632"/>
      <c r="AC1868" s="632"/>
      <c r="AD1868" s="632"/>
      <c r="AE1868" s="8"/>
    </row>
    <row r="1869" spans="1:71" ht="15" customHeight="1">
      <c r="A1869" s="6"/>
      <c r="B1869" s="28"/>
      <c r="C1869" s="83"/>
      <c r="D1869" s="83"/>
      <c r="E1869" s="83"/>
      <c r="F1869" s="83"/>
      <c r="G1869" s="83"/>
      <c r="H1869" s="83"/>
      <c r="I1869" s="83"/>
      <c r="J1869" s="83"/>
      <c r="K1869" s="83"/>
      <c r="L1869" s="83"/>
      <c r="M1869" s="83"/>
      <c r="N1869" s="83"/>
      <c r="O1869" s="83"/>
      <c r="P1869" s="83"/>
      <c r="Q1869" s="83"/>
      <c r="R1869" s="83"/>
      <c r="S1869" s="83"/>
      <c r="T1869" s="83"/>
      <c r="U1869" s="83"/>
      <c r="V1869" s="83"/>
      <c r="W1869" s="83"/>
      <c r="X1869" s="83"/>
      <c r="Y1869" s="83"/>
      <c r="Z1869" s="83"/>
      <c r="AA1869" s="83"/>
      <c r="AB1869" s="83"/>
      <c r="AC1869" s="83"/>
      <c r="AD1869" s="83"/>
      <c r="AE1869" s="8"/>
    </row>
    <row r="1870" spans="1:71" ht="36" customHeight="1">
      <c r="A1870" s="40"/>
      <c r="B1870" s="152"/>
      <c r="C1870" s="693" t="s">
        <v>133</v>
      </c>
      <c r="D1870" s="694"/>
      <c r="E1870" s="694"/>
      <c r="F1870" s="694"/>
      <c r="G1870" s="694"/>
      <c r="H1870" s="694"/>
      <c r="I1870" s="694"/>
      <c r="J1870" s="694"/>
      <c r="K1870" s="694"/>
      <c r="L1870" s="694"/>
      <c r="M1870" s="694"/>
      <c r="N1870" s="694"/>
      <c r="O1870" s="694"/>
      <c r="P1870" s="694"/>
      <c r="Q1870" s="694"/>
      <c r="R1870" s="695"/>
      <c r="S1870" s="554" t="s">
        <v>452</v>
      </c>
      <c r="T1870" s="555"/>
      <c r="U1870" s="555"/>
      <c r="V1870" s="555"/>
      <c r="W1870" s="555"/>
      <c r="X1870" s="555"/>
      <c r="Y1870" s="555"/>
      <c r="Z1870" s="555"/>
      <c r="AA1870" s="555"/>
      <c r="AB1870" s="555"/>
      <c r="AC1870" s="555"/>
      <c r="AD1870" s="556"/>
      <c r="AE1870" s="8"/>
      <c r="BE1870" s="713" t="s">
        <v>6376</v>
      </c>
      <c r="BF1870" s="713"/>
      <c r="BG1870" s="713"/>
    </row>
    <row r="1871" spans="1:71" ht="84" customHeight="1">
      <c r="A1871" s="40"/>
      <c r="B1871" s="152"/>
      <c r="C1871" s="787"/>
      <c r="D1871" s="788"/>
      <c r="E1871" s="788"/>
      <c r="F1871" s="788"/>
      <c r="G1871" s="788"/>
      <c r="H1871" s="788"/>
      <c r="I1871" s="788"/>
      <c r="J1871" s="788"/>
      <c r="K1871" s="788"/>
      <c r="L1871" s="788"/>
      <c r="M1871" s="788"/>
      <c r="N1871" s="788"/>
      <c r="O1871" s="788"/>
      <c r="P1871" s="788"/>
      <c r="Q1871" s="788"/>
      <c r="R1871" s="789"/>
      <c r="S1871" s="790" t="s">
        <v>384</v>
      </c>
      <c r="T1871" s="791" t="s">
        <v>385</v>
      </c>
      <c r="U1871" s="791" t="s">
        <v>386</v>
      </c>
      <c r="V1871" s="813" t="s">
        <v>453</v>
      </c>
      <c r="W1871" s="814"/>
      <c r="X1871" s="815"/>
      <c r="Y1871" s="813" t="s">
        <v>454</v>
      </c>
      <c r="Z1871" s="814"/>
      <c r="AA1871" s="815"/>
      <c r="AB1871" s="813" t="s">
        <v>311</v>
      </c>
      <c r="AC1871" s="814"/>
      <c r="AD1871" s="815"/>
      <c r="AE1871" s="8"/>
      <c r="AH1871" s="712" t="s">
        <v>384</v>
      </c>
      <c r="AI1871" s="712"/>
      <c r="AJ1871" s="712"/>
      <c r="AK1871" s="712"/>
      <c r="AL1871" s="711" t="s">
        <v>453</v>
      </c>
      <c r="AM1871" s="711"/>
      <c r="AN1871" s="711"/>
      <c r="AO1871" s="711"/>
      <c r="AP1871" s="710" t="s">
        <v>454</v>
      </c>
      <c r="AQ1871" s="710"/>
      <c r="AR1871" s="710"/>
      <c r="AS1871" s="710"/>
      <c r="AT1871" s="711" t="s">
        <v>311</v>
      </c>
      <c r="AU1871" s="711"/>
      <c r="AV1871" s="711"/>
      <c r="AW1871" s="711"/>
      <c r="AY1871" s="709" t="s">
        <v>6337</v>
      </c>
      <c r="AZ1871" s="709"/>
      <c r="BA1871" s="709"/>
      <c r="BB1871" s="707" t="s">
        <v>6208</v>
      </c>
      <c r="BC1871" s="707"/>
      <c r="BD1871" s="707"/>
      <c r="BE1871" s="713" t="s">
        <v>6373</v>
      </c>
      <c r="BF1871" s="713"/>
      <c r="BG1871" s="713"/>
      <c r="BH1871" s="820" t="s">
        <v>6332</v>
      </c>
      <c r="BI1871" s="820"/>
      <c r="BJ1871" s="820"/>
      <c r="BK1871" s="820"/>
      <c r="BL1871" s="821" t="s">
        <v>6479</v>
      </c>
      <c r="BM1871" s="821"/>
      <c r="BN1871" s="821"/>
      <c r="BO1871" s="821"/>
      <c r="BP1871" s="820" t="s">
        <v>6375</v>
      </c>
      <c r="BQ1871" s="820"/>
      <c r="BR1871" s="820"/>
      <c r="BS1871" s="820"/>
    </row>
    <row r="1872" spans="1:71" ht="48" customHeight="1">
      <c r="A1872" s="40"/>
      <c r="B1872" s="152"/>
      <c r="C1872" s="696"/>
      <c r="D1872" s="697"/>
      <c r="E1872" s="697"/>
      <c r="F1872" s="697"/>
      <c r="G1872" s="697"/>
      <c r="H1872" s="697"/>
      <c r="I1872" s="697"/>
      <c r="J1872" s="697"/>
      <c r="K1872" s="697"/>
      <c r="L1872" s="697"/>
      <c r="M1872" s="697"/>
      <c r="N1872" s="697"/>
      <c r="O1872" s="697"/>
      <c r="P1872" s="697"/>
      <c r="Q1872" s="697"/>
      <c r="R1872" s="698"/>
      <c r="S1872" s="790"/>
      <c r="T1872" s="791"/>
      <c r="U1872" s="791"/>
      <c r="V1872" s="489" t="s">
        <v>396</v>
      </c>
      <c r="W1872" s="172" t="s">
        <v>385</v>
      </c>
      <c r="X1872" s="172" t="s">
        <v>386</v>
      </c>
      <c r="Y1872" s="489" t="s">
        <v>396</v>
      </c>
      <c r="Z1872" s="172" t="s">
        <v>385</v>
      </c>
      <c r="AA1872" s="172" t="s">
        <v>386</v>
      </c>
      <c r="AB1872" s="489" t="s">
        <v>396</v>
      </c>
      <c r="AC1872" s="172" t="s">
        <v>385</v>
      </c>
      <c r="AD1872" s="172" t="s">
        <v>386</v>
      </c>
      <c r="AE1872" s="8"/>
      <c r="AG1872" s="369" t="s">
        <v>6195</v>
      </c>
      <c r="AH1872" s="294" t="s">
        <v>6377</v>
      </c>
      <c r="AI1872" s="295" t="s">
        <v>6378</v>
      </c>
      <c r="AJ1872" s="296" t="s">
        <v>6379</v>
      </c>
      <c r="AK1872" s="297" t="s">
        <v>6380</v>
      </c>
      <c r="AL1872" s="294" t="s">
        <v>6381</v>
      </c>
      <c r="AM1872" s="295" t="s">
        <v>6382</v>
      </c>
      <c r="AN1872" s="296" t="s">
        <v>6383</v>
      </c>
      <c r="AO1872" s="297" t="s">
        <v>6384</v>
      </c>
      <c r="AP1872" s="294" t="s">
        <v>6385</v>
      </c>
      <c r="AQ1872" s="295" t="s">
        <v>6386</v>
      </c>
      <c r="AR1872" s="296" t="s">
        <v>6387</v>
      </c>
      <c r="AS1872" s="297" t="s">
        <v>6388</v>
      </c>
      <c r="AT1872" s="294" t="s">
        <v>6389</v>
      </c>
      <c r="AU1872" s="295" t="s">
        <v>6390</v>
      </c>
      <c r="AV1872" s="296" t="s">
        <v>6391</v>
      </c>
      <c r="AW1872" s="297" t="s">
        <v>6392</v>
      </c>
      <c r="AX1872" s="370" t="s">
        <v>6196</v>
      </c>
      <c r="AY1872" s="302" t="s">
        <v>6338</v>
      </c>
      <c r="AZ1872" s="288" t="s">
        <v>6210</v>
      </c>
      <c r="BA1872" s="289" t="s">
        <v>6211</v>
      </c>
      <c r="BB1872" s="287" t="s">
        <v>6209</v>
      </c>
      <c r="BC1872" s="288" t="s">
        <v>6210</v>
      </c>
      <c r="BD1872" s="289" t="s">
        <v>6211</v>
      </c>
      <c r="BE1872" s="375" t="s">
        <v>6332</v>
      </c>
      <c r="BF1872" s="376" t="s">
        <v>6374</v>
      </c>
      <c r="BG1872" s="377" t="s">
        <v>6375</v>
      </c>
      <c r="BH1872" s="479" t="s">
        <v>6332</v>
      </c>
      <c r="BI1872" s="480" t="s">
        <v>6196</v>
      </c>
      <c r="BJ1872" s="481" t="s">
        <v>6333</v>
      </c>
      <c r="BK1872" s="482" t="s">
        <v>6334</v>
      </c>
      <c r="BL1872" s="479" t="s">
        <v>6332</v>
      </c>
      <c r="BM1872" s="480" t="s">
        <v>6196</v>
      </c>
      <c r="BN1872" s="481" t="s">
        <v>6333</v>
      </c>
      <c r="BO1872" s="482" t="s">
        <v>6334</v>
      </c>
      <c r="BP1872" s="479" t="s">
        <v>6332</v>
      </c>
      <c r="BQ1872" s="480" t="s">
        <v>6196</v>
      </c>
      <c r="BR1872" s="481" t="s">
        <v>6333</v>
      </c>
      <c r="BS1872" s="482" t="s">
        <v>6334</v>
      </c>
    </row>
    <row r="1873" spans="1:71" ht="15" customHeight="1">
      <c r="A1873" s="81"/>
      <c r="B1873" s="82"/>
      <c r="C1873" s="123" t="s">
        <v>87</v>
      </c>
      <c r="D1873" s="732" t="str">
        <f>IF(CNGE_2024_M1_Secc1_Sub1!$D42="","",CNGE_2024_M1_Secc1_Sub1!$D42)</f>
        <v>OFICINA DEL C GOBERNADOR</v>
      </c>
      <c r="E1873" s="733"/>
      <c r="F1873" s="733"/>
      <c r="G1873" s="733"/>
      <c r="H1873" s="733"/>
      <c r="I1873" s="733"/>
      <c r="J1873" s="733"/>
      <c r="K1873" s="733"/>
      <c r="L1873" s="733"/>
      <c r="M1873" s="733"/>
      <c r="N1873" s="733"/>
      <c r="O1873" s="733"/>
      <c r="P1873" s="733"/>
      <c r="Q1873" s="733"/>
      <c r="R1873" s="734"/>
      <c r="S1873" s="111"/>
      <c r="T1873" s="111"/>
      <c r="U1873" s="111"/>
      <c r="V1873" s="111"/>
      <c r="W1873" s="111"/>
      <c r="X1873" s="111"/>
      <c r="Y1873" s="111"/>
      <c r="Z1873" s="111"/>
      <c r="AA1873" s="111"/>
      <c r="AB1873" s="111"/>
      <c r="AC1873" s="111"/>
      <c r="AD1873" s="111"/>
      <c r="AE1873" s="8"/>
      <c r="AG1873" s="269">
        <f>IF(AND(COUNTBLANK(D1873)=1,COUNTA(S1873:AD1873)=0),0,IF(AND(COUNTBLANK(D1873)=0,COUNTA(S1873:AD1873)=12),0,1))</f>
        <v>1</v>
      </c>
      <c r="AH1873" s="298">
        <f>S1873</f>
        <v>0</v>
      </c>
      <c r="AI1873" s="299">
        <f>COUNTIF(T1873:U1873,"NS")</f>
        <v>0</v>
      </c>
      <c r="AJ1873" s="300">
        <f>SUM(T1873:U1873)</f>
        <v>0</v>
      </c>
      <c r="AK1873" s="301">
        <f>IF(OR(AND(AH1873=0, AI1873&gt;0),AND(AH1873="NS", AJ1873&gt;0), AND(AH1873="NS", AI1873=0, AJ1873=0)), 1, IF(OR(AND(AH1873&gt;0, AI1873&gt;1,AH1873&gt;AJ1873), AND(AH1873="NS", AI1873=2), AND(AH1873="NS", AJ1873=0, AI1873&gt;0), AH1873=AJ1873), 0, 1))</f>
        <v>0</v>
      </c>
      <c r="AL1873" s="298">
        <f>V1873</f>
        <v>0</v>
      </c>
      <c r="AM1873" s="299">
        <f>COUNTIF(W1873:X1873,"NS")</f>
        <v>0</v>
      </c>
      <c r="AN1873" s="300">
        <f>SUM(W1873:X1873)</f>
        <v>0</v>
      </c>
      <c r="AO1873" s="301">
        <f>IF(OR(AND(AL1873=0, AM1873&gt;0),AND(AL1873="NS", AN1873&gt;0), AND(AL1873="NS", AM1873=0, AN1873=0)), 1, IF(OR(AND(AL1873&gt;0, AM1873&gt;1,AL1873&gt;AN1873), AND(AL1873="NS", AM1873=2), AND(AL1873="NS", AN1873=0, AM1873&gt;0), AL1873=AN1873), 0, 1))</f>
        <v>0</v>
      </c>
      <c r="AP1873" s="298">
        <f>Y1873</f>
        <v>0</v>
      </c>
      <c r="AQ1873" s="299">
        <f>COUNTIF(Z1873:AA1873,"NS")</f>
        <v>0</v>
      </c>
      <c r="AR1873" s="300">
        <f>SUM(Z1873:AA1873)</f>
        <v>0</v>
      </c>
      <c r="AS1873" s="301">
        <f>IF(OR(AND(AP1873=0, AQ1873&gt;0),AND(AP1873="NS", AR1873&gt;0), AND(AP1873="NS", AQ1873=0, AR1873=0)), 1, IF(OR(AND(AP1873&gt;0, AQ1873&gt;1,AP1873&gt;AR1873), AND(AP1873="NS", AQ1873=2), AND(AP1873="NS", AR1873=0, AQ1873&gt;0), AP1873=AR1873), 0, 1))</f>
        <v>0</v>
      </c>
      <c r="AT1873" s="298">
        <f>AB1873</f>
        <v>0</v>
      </c>
      <c r="AU1873" s="299">
        <f>COUNTIF(AC1873:AD1873,"NS")</f>
        <v>0</v>
      </c>
      <c r="AV1873" s="300">
        <f>SUM(AC1873:AD1873)</f>
        <v>0</v>
      </c>
      <c r="AW1873" s="301">
        <f>IF(OR(AND(AT1873=0, AU1873&gt;0),AND(AT1873="NS", AV1873&gt;0), AND(AT1873="NS", AU1873=0, AV1873=0)), 1, IF(OR(AND(AT1873&gt;0, AU1873&gt;1,AT1873&gt;AV1873), AND(AT1873="NS", AU1873=2), AND(AT1873="NS", AV1873=0, AU1873&gt;0), AT1873=AV1873), 0, 1))</f>
        <v>0</v>
      </c>
      <c r="AX1873" s="371">
        <f>COUNTIF(S1873:AD1873,"NS")</f>
        <v>0</v>
      </c>
      <c r="AY1873" s="303">
        <f>IF(SUM(BK1873,BO1873,BS1873)=0,0,1)</f>
        <v>0</v>
      </c>
      <c r="AZ1873" s="304" t="str">
        <f>IF(AY1873=0,"",
IF(SUM($AY$1873:AY1873)=1,BA1873,
IF($AY$1993&gt;SUM($AY$1873:AY1873),_xlfn.CONCAT(", ",BA1873),
IF($AY$1993=SUM($AY$1873:AY1873),_xlfn.CONCAT(" y ",BA1873)))))</f>
        <v/>
      </c>
      <c r="BA1873" s="231" t="s">
        <v>6212</v>
      </c>
      <c r="BB1873" s="290">
        <f>IF(AG1873=0,0,1)</f>
        <v>1</v>
      </c>
      <c r="BC1873" s="291" t="str">
        <f>IF(BB1873=0,"",
IF(SUM($BB$1873:BB1873)=1,BD1873,
IF($BB$1993&gt;SUM($BB$1873:BB1873),_xlfn.CONCAT(", ",BD1873),
IF($BB$1993=SUM($BB$1873:BB1873),_xlfn.CONCAT(" y ",BD1873)))))</f>
        <v>1</v>
      </c>
      <c r="BD1873" s="222" t="s">
        <v>6212</v>
      </c>
      <c r="BE1873" s="378">
        <f>IF(AND(S1873="NS",$M374="NS"),0,IF(AND(S1873="NA",$M374="NA"),0,IF(S1873=SUM($M374),0,1)))</f>
        <v>0</v>
      </c>
      <c r="BF1873" s="379">
        <f>IF(AND(T1873="NS",$S374="NS"),0,IF(AND(T1873="NA",$S374="NA"),0,IF(T1873=SUM($S374),0,1)))</f>
        <v>0</v>
      </c>
      <c r="BG1873" s="380">
        <f>IF(AND(U1873="NS",$Y374="NS"),0,IF(AND(U1873="NA",$Y374="NA"),0,IF(U1873=SUM($Y374),0,1)))</f>
        <v>0</v>
      </c>
      <c r="BH1873" s="483">
        <f>S1873</f>
        <v>0</v>
      </c>
      <c r="BI1873" s="484">
        <f>COUNTIF(V1873,"NS")+COUNTIF(Y1873,"NS") + COUNTIF(AB1873,"NS")</f>
        <v>0</v>
      </c>
      <c r="BJ1873" s="485">
        <f>SUM(V1873,Y1873,AB1873)</f>
        <v>0</v>
      </c>
      <c r="BK1873" s="486">
        <f>IF(OR(AND(BH1873=0, BI1873&gt;0),AND(BH1873="NS", BJ1873&gt;0), AND(BH1873="NS", BI1873=0, BJ1873=0)), 1, IF(OR(AND(BH1873&gt;0, BI1873&gt;1,BH1873&gt;BJ1873), AND(BH1873="NS", BI1873=2), AND(BH1873="NS", BJ1873=0, BI1873&gt;0), BH1873=BJ1873), 0, 1))</f>
        <v>0</v>
      </c>
      <c r="BL1873" s="483">
        <f>T1873</f>
        <v>0</v>
      </c>
      <c r="BM1873" s="484">
        <f>COUNTIF(W1873,"NS")+COUNTIF(Z1873,"NS") + COUNTIF(AC1873,"NS")</f>
        <v>0</v>
      </c>
      <c r="BN1873" s="485">
        <f>SUM(W1873,Z1873,AC1873)</f>
        <v>0</v>
      </c>
      <c r="BO1873" s="486">
        <f>IF(OR(AND(BL1873=0, BM1873&gt;0),AND(BL1873="NS", BN1873&gt;0), AND(BL1873="NS", BM1873=0, BN1873=0)), 1, IF(OR(AND(BL1873&gt;0, BM1873&gt;1,BL1873&gt;BN1873), AND(BL1873="NS", BM1873=2), AND(BL1873="NS", BN1873=0, BM1873&gt;0), BL1873=BN1873), 0, 1))</f>
        <v>0</v>
      </c>
      <c r="BP1873" s="483">
        <f>U1873</f>
        <v>0</v>
      </c>
      <c r="BQ1873" s="484">
        <f>COUNTIF(X1873,"NS")+COUNTIF(AA1873,"NS") + COUNTIF(AD1873,"NS")</f>
        <v>0</v>
      </c>
      <c r="BR1873" s="485">
        <f>SUM(X1873,AA1873,AD1873)</f>
        <v>0</v>
      </c>
      <c r="BS1873" s="486">
        <f>IF(OR(AND(BP1873=0, BQ1873&gt;0),AND(BP1873="NS", BR1873&gt;0), AND(BP1873="NS", BQ1873=0, BR1873=0)), 1, IF(OR(AND(BP1873&gt;0, BQ1873&gt;1,BP1873&gt;BR1873), AND(BP1873="NS", BQ1873=2), AND(BP1873="NS", BR1873=0, BQ1873&gt;0), BP1873=BR1873), 0, 1))</f>
        <v>0</v>
      </c>
    </row>
    <row r="1874" spans="1:71" ht="15" customHeight="1">
      <c r="A1874" s="81"/>
      <c r="B1874" s="82"/>
      <c r="C1874" s="84" t="s">
        <v>88</v>
      </c>
      <c r="D1874" s="732" t="str">
        <f>IF(CNGE_2024_M1_Secc1_Sub1!$D43="","",CNGE_2024_M1_Secc1_Sub1!$D43)</f>
        <v>SECRETARIA DE DESARROLLO AGROPECUARIO RURAL Y PESCA</v>
      </c>
      <c r="E1874" s="733"/>
      <c r="F1874" s="733"/>
      <c r="G1874" s="733"/>
      <c r="H1874" s="733"/>
      <c r="I1874" s="733"/>
      <c r="J1874" s="733"/>
      <c r="K1874" s="733"/>
      <c r="L1874" s="733"/>
      <c r="M1874" s="733"/>
      <c r="N1874" s="733"/>
      <c r="O1874" s="733"/>
      <c r="P1874" s="733"/>
      <c r="Q1874" s="733"/>
      <c r="R1874" s="734"/>
      <c r="S1874" s="111"/>
      <c r="T1874" s="111"/>
      <c r="U1874" s="111"/>
      <c r="V1874" s="111"/>
      <c r="W1874" s="111"/>
      <c r="X1874" s="111"/>
      <c r="Y1874" s="111"/>
      <c r="Z1874" s="111"/>
      <c r="AA1874" s="111"/>
      <c r="AB1874" s="111"/>
      <c r="AC1874" s="111"/>
      <c r="AD1874" s="111"/>
      <c r="AE1874" s="8"/>
      <c r="AG1874" s="269">
        <f t="shared" ref="AG1874:AG1937" si="788">IF(AND(COUNTBLANK(D1874)=1,COUNTA(S1874:AD1874)=0),0,IF(AND(COUNTBLANK(D1874)=0,COUNTA(S1874:AD1874)=12),0,1))</f>
        <v>1</v>
      </c>
      <c r="AH1874" s="298">
        <f t="shared" ref="AH1874:AH1937" si="789">S1874</f>
        <v>0</v>
      </c>
      <c r="AI1874" s="299">
        <f t="shared" ref="AI1874:AI1937" si="790">COUNTIF(T1874:U1874,"NS")</f>
        <v>0</v>
      </c>
      <c r="AJ1874" s="300">
        <f t="shared" ref="AJ1874:AJ1937" si="791">SUM(T1874:U1874)</f>
        <v>0</v>
      </c>
      <c r="AK1874" s="301">
        <f t="shared" ref="AK1874:AK1937" si="792">IF(OR(AND(AH1874=0, AI1874&gt;0),AND(AH1874="NS", AJ1874&gt;0), AND(AH1874="NS", AI1874=0, AJ1874=0)), 1, IF(OR(AND(AH1874&gt;0, AI1874&gt;1,AH1874&gt;AJ1874), AND(AH1874="NS", AI1874=2), AND(AH1874="NS", AJ1874=0, AI1874&gt;0), AH1874=AJ1874), 0, 1))</f>
        <v>0</v>
      </c>
      <c r="AL1874" s="298">
        <f t="shared" ref="AL1874:AL1937" si="793">V1874</f>
        <v>0</v>
      </c>
      <c r="AM1874" s="299">
        <f t="shared" ref="AM1874:AM1937" si="794">COUNTIF(W1874:X1874,"NS")</f>
        <v>0</v>
      </c>
      <c r="AN1874" s="300">
        <f t="shared" ref="AN1874:AN1937" si="795">SUM(W1874:X1874)</f>
        <v>0</v>
      </c>
      <c r="AO1874" s="301">
        <f t="shared" ref="AO1874:AO1937" si="796">IF(OR(AND(AL1874=0, AM1874&gt;0),AND(AL1874="NS", AN1874&gt;0), AND(AL1874="NS", AM1874=0, AN1874=0)), 1, IF(OR(AND(AL1874&gt;0, AM1874&gt;1,AL1874&gt;AN1874), AND(AL1874="NS", AM1874=2), AND(AL1874="NS", AN1874=0, AM1874&gt;0), AL1874=AN1874), 0, 1))</f>
        <v>0</v>
      </c>
      <c r="AP1874" s="298">
        <f t="shared" ref="AP1874:AP1937" si="797">Y1874</f>
        <v>0</v>
      </c>
      <c r="AQ1874" s="299">
        <f t="shared" ref="AQ1874:AQ1937" si="798">COUNTIF(Z1874:AA1874,"NS")</f>
        <v>0</v>
      </c>
      <c r="AR1874" s="300">
        <f t="shared" ref="AR1874:AR1937" si="799">SUM(Z1874:AA1874)</f>
        <v>0</v>
      </c>
      <c r="AS1874" s="301">
        <f t="shared" ref="AS1874:AS1937" si="800">IF(OR(AND(AP1874=0, AQ1874&gt;0),AND(AP1874="NS", AR1874&gt;0), AND(AP1874="NS", AQ1874=0, AR1874=0)), 1, IF(OR(AND(AP1874&gt;0, AQ1874&gt;1,AP1874&gt;AR1874), AND(AP1874="NS", AQ1874=2), AND(AP1874="NS", AR1874=0, AQ1874&gt;0), AP1874=AR1874), 0, 1))</f>
        <v>0</v>
      </c>
      <c r="AT1874" s="298">
        <f t="shared" ref="AT1874:AT1937" si="801">AB1874</f>
        <v>0</v>
      </c>
      <c r="AU1874" s="299">
        <f t="shared" ref="AU1874:AU1937" si="802">COUNTIF(AC1874:AD1874,"NS")</f>
        <v>0</v>
      </c>
      <c r="AV1874" s="300">
        <f t="shared" ref="AV1874:AV1937" si="803">SUM(AC1874:AD1874)</f>
        <v>0</v>
      </c>
      <c r="AW1874" s="301">
        <f t="shared" ref="AW1874:AW1937" si="804">IF(OR(AND(AT1874=0, AU1874&gt;0),AND(AT1874="NS", AV1874&gt;0), AND(AT1874="NS", AU1874=0, AV1874=0)), 1, IF(OR(AND(AT1874&gt;0, AU1874&gt;1,AT1874&gt;AV1874), AND(AT1874="NS", AU1874=2), AND(AT1874="NS", AV1874=0, AU1874&gt;0), AT1874=AV1874), 0, 1))</f>
        <v>0</v>
      </c>
      <c r="AX1874" s="371">
        <f t="shared" ref="AX1874:AX1937" si="805">COUNTIF(S1874:AD1874,"NS")</f>
        <v>0</v>
      </c>
      <c r="AY1874" s="303">
        <f t="shared" ref="AY1874:AY1937" si="806">IF(SUM(BK1874,BO1874,BS1874)=0,0,1)</f>
        <v>0</v>
      </c>
      <c r="AZ1874" s="304" t="str">
        <f>IF(AY1874=0,"",
IF(SUM($AY$1873:AY1874)=1,BA1874,
IF($AY$1993&gt;SUM($AY$1873:AY1874),_xlfn.CONCAT(", ",BA1874),
IF($AY$1993=SUM($AY$1873:AY1874),_xlfn.CONCAT(" y ",BA1874)))))</f>
        <v/>
      </c>
      <c r="BA1874" s="231" t="s">
        <v>6213</v>
      </c>
      <c r="BB1874" s="290">
        <f t="shared" ref="BB1874:BB1937" si="807">IF(AG1874=0,0,1)</f>
        <v>1</v>
      </c>
      <c r="BC1874" s="291" t="str">
        <f>IF(BB1874=0,"",
IF(SUM($BB$1873:BB1874)=1,BD1874,
IF($BB$1993&gt;SUM($BB$1873:BB1874),_xlfn.CONCAT(", ",BD1874),
IF($BB$1993=SUM($BB$1873:BB1874),_xlfn.CONCAT(" y ",BD1874)))))</f>
        <v>, 2</v>
      </c>
      <c r="BD1874" s="222" t="s">
        <v>6213</v>
      </c>
      <c r="BE1874" s="378">
        <f t="shared" ref="BE1874:BE1937" si="808">IF(AND(S1874="NS",$M375="NS"),0,IF(AND(S1874="NA",$M375="NA"),0,IF(S1874=SUM($M375),0,1)))</f>
        <v>0</v>
      </c>
      <c r="BF1874" s="379">
        <f t="shared" ref="BF1874:BF1937" si="809">IF(AND(T1874="NS",$S375="NS"),0,IF(AND(T1874="NA",$S375="NA"),0,IF(T1874=SUM($S375),0,1)))</f>
        <v>0</v>
      </c>
      <c r="BG1874" s="380">
        <f t="shared" ref="BG1874:BG1937" si="810">IF(AND(U1874="NS",$Y375="NS"),0,IF(AND(U1874="NA",$Y375="NA"),0,IF(U1874=SUM($Y375),0,1)))</f>
        <v>0</v>
      </c>
      <c r="BH1874" s="483">
        <f t="shared" ref="BH1874:BH1937" si="811">S1874</f>
        <v>0</v>
      </c>
      <c r="BI1874" s="484">
        <f t="shared" ref="BI1874:BI1937" si="812">COUNTIF(V1874,"NS")+COUNTIF(Y1874,"NS") + COUNTIF(AB1874,"NS")</f>
        <v>0</v>
      </c>
      <c r="BJ1874" s="485">
        <f t="shared" ref="BJ1874:BJ1937" si="813">SUM(V1874,Y1874,AB1874)</f>
        <v>0</v>
      </c>
      <c r="BK1874" s="486">
        <f t="shared" ref="BK1874:BK1937" si="814">IF(OR(AND(BH1874=0, BI1874&gt;0),AND(BH1874="NS", BJ1874&gt;0), AND(BH1874="NS", BI1874=0, BJ1874=0)), 1, IF(OR(AND(BH1874&gt;0, BI1874&gt;1,BH1874&gt;BJ1874), AND(BH1874="NS", BI1874=2), AND(BH1874="NS", BJ1874=0, BI1874&gt;0), BH1874=BJ1874), 0, 1))</f>
        <v>0</v>
      </c>
      <c r="BL1874" s="483">
        <f t="shared" ref="BL1874:BL1937" si="815">T1874</f>
        <v>0</v>
      </c>
      <c r="BM1874" s="484">
        <f t="shared" ref="BM1874:BM1937" si="816">COUNTIF(W1874,"NS")+COUNTIF(Z1874,"NS") + COUNTIF(AC1874,"NS")</f>
        <v>0</v>
      </c>
      <c r="BN1874" s="485">
        <f t="shared" ref="BN1874:BN1937" si="817">SUM(W1874,Z1874,AC1874)</f>
        <v>0</v>
      </c>
      <c r="BO1874" s="486">
        <f t="shared" ref="BO1874:BO1937" si="818">IF(OR(AND(BL1874=0, BM1874&gt;0),AND(BL1874="NS", BN1874&gt;0), AND(BL1874="NS", BM1874=0, BN1874=0)), 1, IF(OR(AND(BL1874&gt;0, BM1874&gt;1,BL1874&gt;BN1874), AND(BL1874="NS", BM1874=2), AND(BL1874="NS", BN1874=0, BM1874&gt;0), BL1874=BN1874), 0, 1))</f>
        <v>0</v>
      </c>
      <c r="BP1874" s="483">
        <f t="shared" ref="BP1874:BP1937" si="819">U1874</f>
        <v>0</v>
      </c>
      <c r="BQ1874" s="484">
        <f t="shared" ref="BQ1874:BQ1937" si="820">COUNTIF(X1874,"NS")+COUNTIF(AA1874,"NS") + COUNTIF(AD1874,"NS")</f>
        <v>0</v>
      </c>
      <c r="BR1874" s="485">
        <f t="shared" ref="BR1874:BR1937" si="821">SUM(X1874,AA1874,AD1874)</f>
        <v>0</v>
      </c>
      <c r="BS1874" s="486">
        <f t="shared" ref="BS1874:BS1937" si="822">IF(OR(AND(BP1874=0, BQ1874&gt;0),AND(BP1874="NS", BR1874&gt;0), AND(BP1874="NS", BQ1874=0, BR1874=0)), 1, IF(OR(AND(BP1874&gt;0, BQ1874&gt;1,BP1874&gt;BR1874), AND(BP1874="NS", BQ1874=2), AND(BP1874="NS", BR1874=0, BQ1874&gt;0), BP1874=BR1874), 0, 1))</f>
        <v>0</v>
      </c>
    </row>
    <row r="1875" spans="1:71" ht="15" customHeight="1">
      <c r="A1875" s="81"/>
      <c r="B1875" s="82"/>
      <c r="C1875" s="85" t="s">
        <v>89</v>
      </c>
      <c r="D1875" s="732" t="str">
        <f>IF(CNGE_2024_M1_Secc1_Sub1!$D44="","",CNGE_2024_M1_Secc1_Sub1!$D44)</f>
        <v>SECRETARIA DE SALUD</v>
      </c>
      <c r="E1875" s="733"/>
      <c r="F1875" s="733"/>
      <c r="G1875" s="733"/>
      <c r="H1875" s="733"/>
      <c r="I1875" s="733"/>
      <c r="J1875" s="733"/>
      <c r="K1875" s="733"/>
      <c r="L1875" s="733"/>
      <c r="M1875" s="733"/>
      <c r="N1875" s="733"/>
      <c r="O1875" s="733"/>
      <c r="P1875" s="733"/>
      <c r="Q1875" s="733"/>
      <c r="R1875" s="734"/>
      <c r="S1875" s="111"/>
      <c r="T1875" s="111"/>
      <c r="U1875" s="111"/>
      <c r="V1875" s="111"/>
      <c r="W1875" s="111"/>
      <c r="X1875" s="111"/>
      <c r="Y1875" s="111"/>
      <c r="Z1875" s="111"/>
      <c r="AA1875" s="111"/>
      <c r="AB1875" s="111"/>
      <c r="AC1875" s="111"/>
      <c r="AD1875" s="111"/>
      <c r="AE1875" s="8"/>
      <c r="AG1875" s="269">
        <f t="shared" si="788"/>
        <v>1</v>
      </c>
      <c r="AH1875" s="298">
        <f t="shared" si="789"/>
        <v>0</v>
      </c>
      <c r="AI1875" s="299">
        <f t="shared" si="790"/>
        <v>0</v>
      </c>
      <c r="AJ1875" s="300">
        <f t="shared" si="791"/>
        <v>0</v>
      </c>
      <c r="AK1875" s="301">
        <f t="shared" si="792"/>
        <v>0</v>
      </c>
      <c r="AL1875" s="298">
        <f t="shared" si="793"/>
        <v>0</v>
      </c>
      <c r="AM1875" s="299">
        <f t="shared" si="794"/>
        <v>0</v>
      </c>
      <c r="AN1875" s="300">
        <f t="shared" si="795"/>
        <v>0</v>
      </c>
      <c r="AO1875" s="301">
        <f t="shared" si="796"/>
        <v>0</v>
      </c>
      <c r="AP1875" s="298">
        <f t="shared" si="797"/>
        <v>0</v>
      </c>
      <c r="AQ1875" s="299">
        <f t="shared" si="798"/>
        <v>0</v>
      </c>
      <c r="AR1875" s="300">
        <f t="shared" si="799"/>
        <v>0</v>
      </c>
      <c r="AS1875" s="301">
        <f t="shared" si="800"/>
        <v>0</v>
      </c>
      <c r="AT1875" s="298">
        <f t="shared" si="801"/>
        <v>0</v>
      </c>
      <c r="AU1875" s="299">
        <f t="shared" si="802"/>
        <v>0</v>
      </c>
      <c r="AV1875" s="300">
        <f t="shared" si="803"/>
        <v>0</v>
      </c>
      <c r="AW1875" s="301">
        <f t="shared" si="804"/>
        <v>0</v>
      </c>
      <c r="AX1875" s="371">
        <f t="shared" si="805"/>
        <v>0</v>
      </c>
      <c r="AY1875" s="303">
        <f t="shared" si="806"/>
        <v>0</v>
      </c>
      <c r="AZ1875" s="304" t="str">
        <f>IF(AY1875=0,"",
IF(SUM($AY$1873:AY1875)=1,BA1875,
IF($AY$1993&gt;SUM($AY$1873:AY1875),_xlfn.CONCAT(", ",BA1875),
IF($AY$1993=SUM($AY$1873:AY1875),_xlfn.CONCAT(" y ",BA1875)))))</f>
        <v/>
      </c>
      <c r="BA1875" s="231" t="s">
        <v>6214</v>
      </c>
      <c r="BB1875" s="290">
        <f t="shared" si="807"/>
        <v>1</v>
      </c>
      <c r="BC1875" s="291" t="str">
        <f>IF(BB1875=0,"",
IF(SUM($BB$1873:BB1875)=1,BD1875,
IF($BB$1993&gt;SUM($BB$1873:BB1875),_xlfn.CONCAT(", ",BD1875),
IF($BB$1993=SUM($BB$1873:BB1875),_xlfn.CONCAT(" y ",BD1875)))))</f>
        <v>, 3</v>
      </c>
      <c r="BD1875" s="222" t="s">
        <v>6214</v>
      </c>
      <c r="BE1875" s="378">
        <f t="shared" si="808"/>
        <v>0</v>
      </c>
      <c r="BF1875" s="379">
        <f t="shared" si="809"/>
        <v>0</v>
      </c>
      <c r="BG1875" s="380">
        <f t="shared" si="810"/>
        <v>0</v>
      </c>
      <c r="BH1875" s="483">
        <f t="shared" si="811"/>
        <v>0</v>
      </c>
      <c r="BI1875" s="484">
        <f t="shared" si="812"/>
        <v>0</v>
      </c>
      <c r="BJ1875" s="485">
        <f t="shared" si="813"/>
        <v>0</v>
      </c>
      <c r="BK1875" s="486">
        <f t="shared" si="814"/>
        <v>0</v>
      </c>
      <c r="BL1875" s="483">
        <f t="shared" si="815"/>
        <v>0</v>
      </c>
      <c r="BM1875" s="484">
        <f t="shared" si="816"/>
        <v>0</v>
      </c>
      <c r="BN1875" s="485">
        <f t="shared" si="817"/>
        <v>0</v>
      </c>
      <c r="BO1875" s="486">
        <f t="shared" si="818"/>
        <v>0</v>
      </c>
      <c r="BP1875" s="483">
        <f t="shared" si="819"/>
        <v>0</v>
      </c>
      <c r="BQ1875" s="484">
        <f t="shared" si="820"/>
        <v>0</v>
      </c>
      <c r="BR1875" s="485">
        <f t="shared" si="821"/>
        <v>0</v>
      </c>
      <c r="BS1875" s="486">
        <f t="shared" si="822"/>
        <v>0</v>
      </c>
    </row>
    <row r="1876" spans="1:71" ht="15" customHeight="1">
      <c r="A1876" s="81"/>
      <c r="B1876" s="82"/>
      <c r="C1876" s="85" t="s">
        <v>90</v>
      </c>
      <c r="D1876" s="732" t="str">
        <f>IF(CNGE_2024_M1_Secc1_Sub1!$D45="","",CNGE_2024_M1_Secc1_Sub1!$D45)</f>
        <v>SECRETARIA DE EDUCACION</v>
      </c>
      <c r="E1876" s="733"/>
      <c r="F1876" s="733"/>
      <c r="G1876" s="733"/>
      <c r="H1876" s="733"/>
      <c r="I1876" s="733"/>
      <c r="J1876" s="733"/>
      <c r="K1876" s="733"/>
      <c r="L1876" s="733"/>
      <c r="M1876" s="733"/>
      <c r="N1876" s="733"/>
      <c r="O1876" s="733"/>
      <c r="P1876" s="733"/>
      <c r="Q1876" s="733"/>
      <c r="R1876" s="734"/>
      <c r="S1876" s="111"/>
      <c r="T1876" s="111"/>
      <c r="U1876" s="111"/>
      <c r="V1876" s="111"/>
      <c r="W1876" s="111"/>
      <c r="X1876" s="111"/>
      <c r="Y1876" s="111"/>
      <c r="Z1876" s="111"/>
      <c r="AA1876" s="111"/>
      <c r="AB1876" s="111"/>
      <c r="AC1876" s="111"/>
      <c r="AD1876" s="111"/>
      <c r="AE1876" s="8"/>
      <c r="AG1876" s="269">
        <f t="shared" si="788"/>
        <v>1</v>
      </c>
      <c r="AH1876" s="298">
        <f t="shared" si="789"/>
        <v>0</v>
      </c>
      <c r="AI1876" s="299">
        <f t="shared" si="790"/>
        <v>0</v>
      </c>
      <c r="AJ1876" s="300">
        <f t="shared" si="791"/>
        <v>0</v>
      </c>
      <c r="AK1876" s="301">
        <f t="shared" si="792"/>
        <v>0</v>
      </c>
      <c r="AL1876" s="298">
        <f t="shared" si="793"/>
        <v>0</v>
      </c>
      <c r="AM1876" s="299">
        <f t="shared" si="794"/>
        <v>0</v>
      </c>
      <c r="AN1876" s="300">
        <f t="shared" si="795"/>
        <v>0</v>
      </c>
      <c r="AO1876" s="301">
        <f t="shared" si="796"/>
        <v>0</v>
      </c>
      <c r="AP1876" s="298">
        <f t="shared" si="797"/>
        <v>0</v>
      </c>
      <c r="AQ1876" s="299">
        <f t="shared" si="798"/>
        <v>0</v>
      </c>
      <c r="AR1876" s="300">
        <f t="shared" si="799"/>
        <v>0</v>
      </c>
      <c r="AS1876" s="301">
        <f t="shared" si="800"/>
        <v>0</v>
      </c>
      <c r="AT1876" s="298">
        <f t="shared" si="801"/>
        <v>0</v>
      </c>
      <c r="AU1876" s="299">
        <f t="shared" si="802"/>
        <v>0</v>
      </c>
      <c r="AV1876" s="300">
        <f t="shared" si="803"/>
        <v>0</v>
      </c>
      <c r="AW1876" s="301">
        <f t="shared" si="804"/>
        <v>0</v>
      </c>
      <c r="AX1876" s="371">
        <f t="shared" si="805"/>
        <v>0</v>
      </c>
      <c r="AY1876" s="303">
        <f t="shared" si="806"/>
        <v>0</v>
      </c>
      <c r="AZ1876" s="304" t="str">
        <f>IF(AY1876=0,"",
IF(SUM($AY$1873:AY1876)=1,BA1876,
IF($AY$1993&gt;SUM($AY$1873:AY1876),_xlfn.CONCAT(", ",BA1876),
IF($AY$1993=SUM($AY$1873:AY1876),_xlfn.CONCAT(" y ",BA1876)))))</f>
        <v/>
      </c>
      <c r="BA1876" s="231" t="s">
        <v>6215</v>
      </c>
      <c r="BB1876" s="290">
        <f t="shared" si="807"/>
        <v>1</v>
      </c>
      <c r="BC1876" s="291" t="str">
        <f>IF(BB1876=0,"",
IF(SUM($BB$1873:BB1876)=1,BD1876,
IF($BB$1993&gt;SUM($BB$1873:BB1876),_xlfn.CONCAT(", ",BD1876),
IF($BB$1993=SUM($BB$1873:BB1876),_xlfn.CONCAT(" y ",BD1876)))))</f>
        <v>, 4</v>
      </c>
      <c r="BD1876" s="222" t="s">
        <v>6215</v>
      </c>
      <c r="BE1876" s="378">
        <f t="shared" si="808"/>
        <v>0</v>
      </c>
      <c r="BF1876" s="379">
        <f t="shared" si="809"/>
        <v>0</v>
      </c>
      <c r="BG1876" s="380">
        <f t="shared" si="810"/>
        <v>0</v>
      </c>
      <c r="BH1876" s="483">
        <f t="shared" si="811"/>
        <v>0</v>
      </c>
      <c r="BI1876" s="484">
        <f t="shared" si="812"/>
        <v>0</v>
      </c>
      <c r="BJ1876" s="485">
        <f t="shared" si="813"/>
        <v>0</v>
      </c>
      <c r="BK1876" s="486">
        <f t="shared" si="814"/>
        <v>0</v>
      </c>
      <c r="BL1876" s="483">
        <f t="shared" si="815"/>
        <v>0</v>
      </c>
      <c r="BM1876" s="484">
        <f t="shared" si="816"/>
        <v>0</v>
      </c>
      <c r="BN1876" s="485">
        <f t="shared" si="817"/>
        <v>0</v>
      </c>
      <c r="BO1876" s="486">
        <f t="shared" si="818"/>
        <v>0</v>
      </c>
      <c r="BP1876" s="483">
        <f t="shared" si="819"/>
        <v>0</v>
      </c>
      <c r="BQ1876" s="484">
        <f t="shared" si="820"/>
        <v>0</v>
      </c>
      <c r="BR1876" s="485">
        <f t="shared" si="821"/>
        <v>0</v>
      </c>
      <c r="BS1876" s="486">
        <f t="shared" si="822"/>
        <v>0</v>
      </c>
    </row>
    <row r="1877" spans="1:71" ht="15" customHeight="1">
      <c r="A1877" s="81"/>
      <c r="B1877" s="82"/>
      <c r="C1877" s="85" t="s">
        <v>91</v>
      </c>
      <c r="D1877" s="732" t="str">
        <f>IF(CNGE_2024_M1_Secc1_Sub1!$D46="","",CNGE_2024_M1_Secc1_Sub1!$D46)</f>
        <v>SECRETARIA DE DESARROLLO SOCIAL</v>
      </c>
      <c r="E1877" s="733"/>
      <c r="F1877" s="733"/>
      <c r="G1877" s="733"/>
      <c r="H1877" s="733"/>
      <c r="I1877" s="733"/>
      <c r="J1877" s="733"/>
      <c r="K1877" s="733"/>
      <c r="L1877" s="733"/>
      <c r="M1877" s="733"/>
      <c r="N1877" s="733"/>
      <c r="O1877" s="733"/>
      <c r="P1877" s="733"/>
      <c r="Q1877" s="733"/>
      <c r="R1877" s="734"/>
      <c r="S1877" s="111"/>
      <c r="T1877" s="111"/>
      <c r="U1877" s="111"/>
      <c r="V1877" s="111"/>
      <c r="W1877" s="111"/>
      <c r="X1877" s="111"/>
      <c r="Y1877" s="111"/>
      <c r="Z1877" s="111"/>
      <c r="AA1877" s="111"/>
      <c r="AB1877" s="111"/>
      <c r="AC1877" s="111"/>
      <c r="AD1877" s="111"/>
      <c r="AE1877" s="8"/>
      <c r="AG1877" s="269">
        <f t="shared" si="788"/>
        <v>1</v>
      </c>
      <c r="AH1877" s="298">
        <f t="shared" si="789"/>
        <v>0</v>
      </c>
      <c r="AI1877" s="299">
        <f t="shared" si="790"/>
        <v>0</v>
      </c>
      <c r="AJ1877" s="300">
        <f t="shared" si="791"/>
        <v>0</v>
      </c>
      <c r="AK1877" s="301">
        <f t="shared" si="792"/>
        <v>0</v>
      </c>
      <c r="AL1877" s="298">
        <f t="shared" si="793"/>
        <v>0</v>
      </c>
      <c r="AM1877" s="299">
        <f t="shared" si="794"/>
        <v>0</v>
      </c>
      <c r="AN1877" s="300">
        <f t="shared" si="795"/>
        <v>0</v>
      </c>
      <c r="AO1877" s="301">
        <f t="shared" si="796"/>
        <v>0</v>
      </c>
      <c r="AP1877" s="298">
        <f t="shared" si="797"/>
        <v>0</v>
      </c>
      <c r="AQ1877" s="299">
        <f t="shared" si="798"/>
        <v>0</v>
      </c>
      <c r="AR1877" s="300">
        <f t="shared" si="799"/>
        <v>0</v>
      </c>
      <c r="AS1877" s="301">
        <f t="shared" si="800"/>
        <v>0</v>
      </c>
      <c r="AT1877" s="298">
        <f t="shared" si="801"/>
        <v>0</v>
      </c>
      <c r="AU1877" s="299">
        <f t="shared" si="802"/>
        <v>0</v>
      </c>
      <c r="AV1877" s="300">
        <f t="shared" si="803"/>
        <v>0</v>
      </c>
      <c r="AW1877" s="301">
        <f t="shared" si="804"/>
        <v>0</v>
      </c>
      <c r="AX1877" s="371">
        <f t="shared" si="805"/>
        <v>0</v>
      </c>
      <c r="AY1877" s="303">
        <f t="shared" si="806"/>
        <v>0</v>
      </c>
      <c r="AZ1877" s="304" t="str">
        <f>IF(AY1877=0,"",
IF(SUM($AY$1873:AY1877)=1,BA1877,
IF($AY$1993&gt;SUM($AY$1873:AY1877),_xlfn.CONCAT(", ",BA1877),
IF($AY$1993=SUM($AY$1873:AY1877),_xlfn.CONCAT(" y ",BA1877)))))</f>
        <v/>
      </c>
      <c r="BA1877" s="231" t="s">
        <v>6216</v>
      </c>
      <c r="BB1877" s="290">
        <f t="shared" si="807"/>
        <v>1</v>
      </c>
      <c r="BC1877" s="291" t="str">
        <f>IF(BB1877=0,"",
IF(SUM($BB$1873:BB1877)=1,BD1877,
IF($BB$1993&gt;SUM($BB$1873:BB1877),_xlfn.CONCAT(", ",BD1877),
IF($BB$1993=SUM($BB$1873:BB1877),_xlfn.CONCAT(" y ",BD1877)))))</f>
        <v>, 5</v>
      </c>
      <c r="BD1877" s="222" t="s">
        <v>6216</v>
      </c>
      <c r="BE1877" s="378">
        <f t="shared" si="808"/>
        <v>0</v>
      </c>
      <c r="BF1877" s="379">
        <f t="shared" si="809"/>
        <v>0</v>
      </c>
      <c r="BG1877" s="380">
        <f t="shared" si="810"/>
        <v>0</v>
      </c>
      <c r="BH1877" s="483">
        <f t="shared" si="811"/>
        <v>0</v>
      </c>
      <c r="BI1877" s="484">
        <f t="shared" si="812"/>
        <v>0</v>
      </c>
      <c r="BJ1877" s="485">
        <f t="shared" si="813"/>
        <v>0</v>
      </c>
      <c r="BK1877" s="486">
        <f t="shared" si="814"/>
        <v>0</v>
      </c>
      <c r="BL1877" s="483">
        <f t="shared" si="815"/>
        <v>0</v>
      </c>
      <c r="BM1877" s="484">
        <f t="shared" si="816"/>
        <v>0</v>
      </c>
      <c r="BN1877" s="485">
        <f t="shared" si="817"/>
        <v>0</v>
      </c>
      <c r="BO1877" s="486">
        <f t="shared" si="818"/>
        <v>0</v>
      </c>
      <c r="BP1877" s="483">
        <f t="shared" si="819"/>
        <v>0</v>
      </c>
      <c r="BQ1877" s="484">
        <f t="shared" si="820"/>
        <v>0</v>
      </c>
      <c r="BR1877" s="485">
        <f t="shared" si="821"/>
        <v>0</v>
      </c>
      <c r="BS1877" s="486">
        <f t="shared" si="822"/>
        <v>0</v>
      </c>
    </row>
    <row r="1878" spans="1:71" ht="15" customHeight="1">
      <c r="A1878" s="81"/>
      <c r="B1878" s="82"/>
      <c r="C1878" s="85" t="s">
        <v>92</v>
      </c>
      <c r="D1878" s="732" t="str">
        <f>IF(CNGE_2024_M1_Secc1_Sub1!$D47="","",CNGE_2024_M1_Secc1_Sub1!$D47)</f>
        <v>SECRETARIA DE DESARROLLO ECONOMICO Y PORTUARIO</v>
      </c>
      <c r="E1878" s="733"/>
      <c r="F1878" s="733"/>
      <c r="G1878" s="733"/>
      <c r="H1878" s="733"/>
      <c r="I1878" s="733"/>
      <c r="J1878" s="733"/>
      <c r="K1878" s="733"/>
      <c r="L1878" s="733"/>
      <c r="M1878" s="733"/>
      <c r="N1878" s="733"/>
      <c r="O1878" s="733"/>
      <c r="P1878" s="733"/>
      <c r="Q1878" s="733"/>
      <c r="R1878" s="734"/>
      <c r="S1878" s="111"/>
      <c r="T1878" s="111"/>
      <c r="U1878" s="111"/>
      <c r="V1878" s="111"/>
      <c r="W1878" s="111"/>
      <c r="X1878" s="111"/>
      <c r="Y1878" s="111"/>
      <c r="Z1878" s="111"/>
      <c r="AA1878" s="111"/>
      <c r="AB1878" s="111"/>
      <c r="AC1878" s="111"/>
      <c r="AD1878" s="111"/>
      <c r="AE1878" s="8"/>
      <c r="AG1878" s="269">
        <f t="shared" si="788"/>
        <v>1</v>
      </c>
      <c r="AH1878" s="298">
        <f t="shared" si="789"/>
        <v>0</v>
      </c>
      <c r="AI1878" s="299">
        <f t="shared" si="790"/>
        <v>0</v>
      </c>
      <c r="AJ1878" s="300">
        <f t="shared" si="791"/>
        <v>0</v>
      </c>
      <c r="AK1878" s="301">
        <f t="shared" si="792"/>
        <v>0</v>
      </c>
      <c r="AL1878" s="298">
        <f t="shared" si="793"/>
        <v>0</v>
      </c>
      <c r="AM1878" s="299">
        <f t="shared" si="794"/>
        <v>0</v>
      </c>
      <c r="AN1878" s="300">
        <f t="shared" si="795"/>
        <v>0</v>
      </c>
      <c r="AO1878" s="301">
        <f t="shared" si="796"/>
        <v>0</v>
      </c>
      <c r="AP1878" s="298">
        <f t="shared" si="797"/>
        <v>0</v>
      </c>
      <c r="AQ1878" s="299">
        <f t="shared" si="798"/>
        <v>0</v>
      </c>
      <c r="AR1878" s="300">
        <f t="shared" si="799"/>
        <v>0</v>
      </c>
      <c r="AS1878" s="301">
        <f t="shared" si="800"/>
        <v>0</v>
      </c>
      <c r="AT1878" s="298">
        <f t="shared" si="801"/>
        <v>0</v>
      </c>
      <c r="AU1878" s="299">
        <f t="shared" si="802"/>
        <v>0</v>
      </c>
      <c r="AV1878" s="300">
        <f t="shared" si="803"/>
        <v>0</v>
      </c>
      <c r="AW1878" s="301">
        <f t="shared" si="804"/>
        <v>0</v>
      </c>
      <c r="AX1878" s="371">
        <f t="shared" si="805"/>
        <v>0</v>
      </c>
      <c r="AY1878" s="303">
        <f t="shared" si="806"/>
        <v>0</v>
      </c>
      <c r="AZ1878" s="304" t="str">
        <f>IF(AY1878=0,"",
IF(SUM($AY$1873:AY1878)=1,BA1878,
IF($AY$1993&gt;SUM($AY$1873:AY1878),_xlfn.CONCAT(", ",BA1878),
IF($AY$1993=SUM($AY$1873:AY1878),_xlfn.CONCAT(" y ",BA1878)))))</f>
        <v/>
      </c>
      <c r="BA1878" s="231" t="s">
        <v>6217</v>
      </c>
      <c r="BB1878" s="290">
        <f t="shared" si="807"/>
        <v>1</v>
      </c>
      <c r="BC1878" s="291" t="str">
        <f>IF(BB1878=0,"",
IF(SUM($BB$1873:BB1878)=1,BD1878,
IF($BB$1993&gt;SUM($BB$1873:BB1878),_xlfn.CONCAT(", ",BD1878),
IF($BB$1993=SUM($BB$1873:BB1878),_xlfn.CONCAT(" y ",BD1878)))))</f>
        <v>, 6</v>
      </c>
      <c r="BD1878" s="222" t="s">
        <v>6217</v>
      </c>
      <c r="BE1878" s="378">
        <f t="shared" si="808"/>
        <v>0</v>
      </c>
      <c r="BF1878" s="379">
        <f t="shared" si="809"/>
        <v>0</v>
      </c>
      <c r="BG1878" s="380">
        <f t="shared" si="810"/>
        <v>0</v>
      </c>
      <c r="BH1878" s="483">
        <f t="shared" si="811"/>
        <v>0</v>
      </c>
      <c r="BI1878" s="484">
        <f t="shared" si="812"/>
        <v>0</v>
      </c>
      <c r="BJ1878" s="485">
        <f t="shared" si="813"/>
        <v>0</v>
      </c>
      <c r="BK1878" s="486">
        <f t="shared" si="814"/>
        <v>0</v>
      </c>
      <c r="BL1878" s="483">
        <f t="shared" si="815"/>
        <v>0</v>
      </c>
      <c r="BM1878" s="484">
        <f t="shared" si="816"/>
        <v>0</v>
      </c>
      <c r="BN1878" s="485">
        <f t="shared" si="817"/>
        <v>0</v>
      </c>
      <c r="BO1878" s="486">
        <f t="shared" si="818"/>
        <v>0</v>
      </c>
      <c r="BP1878" s="483">
        <f t="shared" si="819"/>
        <v>0</v>
      </c>
      <c r="BQ1878" s="484">
        <f t="shared" si="820"/>
        <v>0</v>
      </c>
      <c r="BR1878" s="485">
        <f t="shared" si="821"/>
        <v>0</v>
      </c>
      <c r="BS1878" s="486">
        <f t="shared" si="822"/>
        <v>0</v>
      </c>
    </row>
    <row r="1879" spans="1:71" ht="15" customHeight="1">
      <c r="A1879" s="81"/>
      <c r="B1879" s="82"/>
      <c r="C1879" s="85" t="s">
        <v>93</v>
      </c>
      <c r="D1879" s="732" t="str">
        <f>IF(CNGE_2024_M1_Secc1_Sub1!$D48="","",CNGE_2024_M1_Secc1_Sub1!$D48)</f>
        <v>SECRETARIA DE GOBIERNO</v>
      </c>
      <c r="E1879" s="733"/>
      <c r="F1879" s="733"/>
      <c r="G1879" s="733"/>
      <c r="H1879" s="733"/>
      <c r="I1879" s="733"/>
      <c r="J1879" s="733"/>
      <c r="K1879" s="733"/>
      <c r="L1879" s="733"/>
      <c r="M1879" s="733"/>
      <c r="N1879" s="733"/>
      <c r="O1879" s="733"/>
      <c r="P1879" s="733"/>
      <c r="Q1879" s="733"/>
      <c r="R1879" s="734"/>
      <c r="S1879" s="111"/>
      <c r="T1879" s="111"/>
      <c r="U1879" s="111"/>
      <c r="V1879" s="111"/>
      <c r="W1879" s="111"/>
      <c r="X1879" s="111"/>
      <c r="Y1879" s="111"/>
      <c r="Z1879" s="111"/>
      <c r="AA1879" s="111"/>
      <c r="AB1879" s="111"/>
      <c r="AC1879" s="111"/>
      <c r="AD1879" s="111"/>
      <c r="AE1879" s="8"/>
      <c r="AG1879" s="269">
        <f t="shared" si="788"/>
        <v>1</v>
      </c>
      <c r="AH1879" s="298">
        <f t="shared" si="789"/>
        <v>0</v>
      </c>
      <c r="AI1879" s="299">
        <f t="shared" si="790"/>
        <v>0</v>
      </c>
      <c r="AJ1879" s="300">
        <f t="shared" si="791"/>
        <v>0</v>
      </c>
      <c r="AK1879" s="301">
        <f t="shared" si="792"/>
        <v>0</v>
      </c>
      <c r="AL1879" s="298">
        <f t="shared" si="793"/>
        <v>0</v>
      </c>
      <c r="AM1879" s="299">
        <f t="shared" si="794"/>
        <v>0</v>
      </c>
      <c r="AN1879" s="300">
        <f t="shared" si="795"/>
        <v>0</v>
      </c>
      <c r="AO1879" s="301">
        <f t="shared" si="796"/>
        <v>0</v>
      </c>
      <c r="AP1879" s="298">
        <f t="shared" si="797"/>
        <v>0</v>
      </c>
      <c r="AQ1879" s="299">
        <f t="shared" si="798"/>
        <v>0</v>
      </c>
      <c r="AR1879" s="300">
        <f t="shared" si="799"/>
        <v>0</v>
      </c>
      <c r="AS1879" s="301">
        <f t="shared" si="800"/>
        <v>0</v>
      </c>
      <c r="AT1879" s="298">
        <f t="shared" si="801"/>
        <v>0</v>
      </c>
      <c r="AU1879" s="299">
        <f t="shared" si="802"/>
        <v>0</v>
      </c>
      <c r="AV1879" s="300">
        <f t="shared" si="803"/>
        <v>0</v>
      </c>
      <c r="AW1879" s="301">
        <f t="shared" si="804"/>
        <v>0</v>
      </c>
      <c r="AX1879" s="371">
        <f t="shared" si="805"/>
        <v>0</v>
      </c>
      <c r="AY1879" s="303">
        <f t="shared" si="806"/>
        <v>0</v>
      </c>
      <c r="AZ1879" s="304" t="str">
        <f>IF(AY1879=0,"",
IF(SUM($AY$1873:AY1879)=1,BA1879,
IF($AY$1993&gt;SUM($AY$1873:AY1879),_xlfn.CONCAT(", ",BA1879),
IF($AY$1993=SUM($AY$1873:AY1879),_xlfn.CONCAT(" y ",BA1879)))))</f>
        <v/>
      </c>
      <c r="BA1879" s="231" t="s">
        <v>6218</v>
      </c>
      <c r="BB1879" s="290">
        <f t="shared" si="807"/>
        <v>1</v>
      </c>
      <c r="BC1879" s="291" t="str">
        <f>IF(BB1879=0,"",
IF(SUM($BB$1873:BB1879)=1,BD1879,
IF($BB$1993&gt;SUM($BB$1873:BB1879),_xlfn.CONCAT(", ",BD1879),
IF($BB$1993=SUM($BB$1873:BB1879),_xlfn.CONCAT(" y ",BD1879)))))</f>
        <v>, 7</v>
      </c>
      <c r="BD1879" s="222" t="s">
        <v>6218</v>
      </c>
      <c r="BE1879" s="378">
        <f t="shared" si="808"/>
        <v>0</v>
      </c>
      <c r="BF1879" s="379">
        <f t="shared" si="809"/>
        <v>0</v>
      </c>
      <c r="BG1879" s="380">
        <f t="shared" si="810"/>
        <v>0</v>
      </c>
      <c r="BH1879" s="483">
        <f t="shared" si="811"/>
        <v>0</v>
      </c>
      <c r="BI1879" s="484">
        <f t="shared" si="812"/>
        <v>0</v>
      </c>
      <c r="BJ1879" s="485">
        <f t="shared" si="813"/>
        <v>0</v>
      </c>
      <c r="BK1879" s="486">
        <f t="shared" si="814"/>
        <v>0</v>
      </c>
      <c r="BL1879" s="483">
        <f t="shared" si="815"/>
        <v>0</v>
      </c>
      <c r="BM1879" s="484">
        <f t="shared" si="816"/>
        <v>0</v>
      </c>
      <c r="BN1879" s="485">
        <f t="shared" si="817"/>
        <v>0</v>
      </c>
      <c r="BO1879" s="486">
        <f t="shared" si="818"/>
        <v>0</v>
      </c>
      <c r="BP1879" s="483">
        <f t="shared" si="819"/>
        <v>0</v>
      </c>
      <c r="BQ1879" s="484">
        <f t="shared" si="820"/>
        <v>0</v>
      </c>
      <c r="BR1879" s="485">
        <f t="shared" si="821"/>
        <v>0</v>
      </c>
      <c r="BS1879" s="486">
        <f t="shared" si="822"/>
        <v>0</v>
      </c>
    </row>
    <row r="1880" spans="1:71" ht="15" customHeight="1">
      <c r="A1880" s="81"/>
      <c r="B1880" s="82"/>
      <c r="C1880" s="85" t="s">
        <v>94</v>
      </c>
      <c r="D1880" s="732" t="str">
        <f>IF(CNGE_2024_M1_Secc1_Sub1!$D49="","",CNGE_2024_M1_Secc1_Sub1!$D49)</f>
        <v>SECRETARIA DE FINANZAS Y PLANEACION</v>
      </c>
      <c r="E1880" s="733"/>
      <c r="F1880" s="733"/>
      <c r="G1880" s="733"/>
      <c r="H1880" s="733"/>
      <c r="I1880" s="733"/>
      <c r="J1880" s="733"/>
      <c r="K1880" s="733"/>
      <c r="L1880" s="733"/>
      <c r="M1880" s="733"/>
      <c r="N1880" s="733"/>
      <c r="O1880" s="733"/>
      <c r="P1880" s="733"/>
      <c r="Q1880" s="733"/>
      <c r="R1880" s="734"/>
      <c r="S1880" s="111"/>
      <c r="T1880" s="111"/>
      <c r="U1880" s="111"/>
      <c r="V1880" s="111"/>
      <c r="W1880" s="111"/>
      <c r="X1880" s="111"/>
      <c r="Y1880" s="111"/>
      <c r="Z1880" s="111"/>
      <c r="AA1880" s="111"/>
      <c r="AB1880" s="111"/>
      <c r="AC1880" s="111"/>
      <c r="AD1880" s="111"/>
      <c r="AE1880" s="8"/>
      <c r="AG1880" s="269">
        <f t="shared" si="788"/>
        <v>1</v>
      </c>
      <c r="AH1880" s="298">
        <f t="shared" si="789"/>
        <v>0</v>
      </c>
      <c r="AI1880" s="299">
        <f t="shared" si="790"/>
        <v>0</v>
      </c>
      <c r="AJ1880" s="300">
        <f t="shared" si="791"/>
        <v>0</v>
      </c>
      <c r="AK1880" s="301">
        <f t="shared" si="792"/>
        <v>0</v>
      </c>
      <c r="AL1880" s="298">
        <f t="shared" si="793"/>
        <v>0</v>
      </c>
      <c r="AM1880" s="299">
        <f t="shared" si="794"/>
        <v>0</v>
      </c>
      <c r="AN1880" s="300">
        <f t="shared" si="795"/>
        <v>0</v>
      </c>
      <c r="AO1880" s="301">
        <f t="shared" si="796"/>
        <v>0</v>
      </c>
      <c r="AP1880" s="298">
        <f t="shared" si="797"/>
        <v>0</v>
      </c>
      <c r="AQ1880" s="299">
        <f t="shared" si="798"/>
        <v>0</v>
      </c>
      <c r="AR1880" s="300">
        <f t="shared" si="799"/>
        <v>0</v>
      </c>
      <c r="AS1880" s="301">
        <f t="shared" si="800"/>
        <v>0</v>
      </c>
      <c r="AT1880" s="298">
        <f t="shared" si="801"/>
        <v>0</v>
      </c>
      <c r="AU1880" s="299">
        <f t="shared" si="802"/>
        <v>0</v>
      </c>
      <c r="AV1880" s="300">
        <f t="shared" si="803"/>
        <v>0</v>
      </c>
      <c r="AW1880" s="301">
        <f t="shared" si="804"/>
        <v>0</v>
      </c>
      <c r="AX1880" s="371">
        <f t="shared" si="805"/>
        <v>0</v>
      </c>
      <c r="AY1880" s="303">
        <f t="shared" si="806"/>
        <v>0</v>
      </c>
      <c r="AZ1880" s="304" t="str">
        <f>IF(AY1880=0,"",
IF(SUM($AY$1873:AY1880)=1,BA1880,
IF($AY$1993&gt;SUM($AY$1873:AY1880),_xlfn.CONCAT(", ",BA1880),
IF($AY$1993=SUM($AY$1873:AY1880),_xlfn.CONCAT(" y ",BA1880)))))</f>
        <v/>
      </c>
      <c r="BA1880" s="231" t="s">
        <v>6219</v>
      </c>
      <c r="BB1880" s="290">
        <f t="shared" si="807"/>
        <v>1</v>
      </c>
      <c r="BC1880" s="291" t="str">
        <f>IF(BB1880=0,"",
IF(SUM($BB$1873:BB1880)=1,BD1880,
IF($BB$1993&gt;SUM($BB$1873:BB1880),_xlfn.CONCAT(", ",BD1880),
IF($BB$1993=SUM($BB$1873:BB1880),_xlfn.CONCAT(" y ",BD1880)))))</f>
        <v>, 8</v>
      </c>
      <c r="BD1880" s="222" t="s">
        <v>6219</v>
      </c>
      <c r="BE1880" s="378">
        <f t="shared" si="808"/>
        <v>0</v>
      </c>
      <c r="BF1880" s="379">
        <f t="shared" si="809"/>
        <v>0</v>
      </c>
      <c r="BG1880" s="380">
        <f t="shared" si="810"/>
        <v>0</v>
      </c>
      <c r="BH1880" s="483">
        <f t="shared" si="811"/>
        <v>0</v>
      </c>
      <c r="BI1880" s="484">
        <f t="shared" si="812"/>
        <v>0</v>
      </c>
      <c r="BJ1880" s="485">
        <f t="shared" si="813"/>
        <v>0</v>
      </c>
      <c r="BK1880" s="486">
        <f t="shared" si="814"/>
        <v>0</v>
      </c>
      <c r="BL1880" s="483">
        <f t="shared" si="815"/>
        <v>0</v>
      </c>
      <c r="BM1880" s="484">
        <f t="shared" si="816"/>
        <v>0</v>
      </c>
      <c r="BN1880" s="485">
        <f t="shared" si="817"/>
        <v>0</v>
      </c>
      <c r="BO1880" s="486">
        <f t="shared" si="818"/>
        <v>0</v>
      </c>
      <c r="BP1880" s="483">
        <f t="shared" si="819"/>
        <v>0</v>
      </c>
      <c r="BQ1880" s="484">
        <f t="shared" si="820"/>
        <v>0</v>
      </c>
      <c r="BR1880" s="485">
        <f t="shared" si="821"/>
        <v>0</v>
      </c>
      <c r="BS1880" s="486">
        <f t="shared" si="822"/>
        <v>0</v>
      </c>
    </row>
    <row r="1881" spans="1:71" ht="15" customHeight="1">
      <c r="A1881" s="81"/>
      <c r="B1881" s="82"/>
      <c r="C1881" s="85" t="s">
        <v>95</v>
      </c>
      <c r="D1881" s="732" t="str">
        <f>IF(CNGE_2024_M1_Secc1_Sub1!$D50="","",CNGE_2024_M1_Secc1_Sub1!$D50)</f>
        <v>COORDINACION GENERAL DE COMUNICACION SOCIAL</v>
      </c>
      <c r="E1881" s="733"/>
      <c r="F1881" s="733"/>
      <c r="G1881" s="733"/>
      <c r="H1881" s="733"/>
      <c r="I1881" s="733"/>
      <c r="J1881" s="733"/>
      <c r="K1881" s="733"/>
      <c r="L1881" s="733"/>
      <c r="M1881" s="733"/>
      <c r="N1881" s="733"/>
      <c r="O1881" s="733"/>
      <c r="P1881" s="733"/>
      <c r="Q1881" s="733"/>
      <c r="R1881" s="734"/>
      <c r="S1881" s="111"/>
      <c r="T1881" s="111"/>
      <c r="U1881" s="111"/>
      <c r="V1881" s="111"/>
      <c r="W1881" s="111"/>
      <c r="X1881" s="111"/>
      <c r="Y1881" s="111"/>
      <c r="Z1881" s="111"/>
      <c r="AA1881" s="111"/>
      <c r="AB1881" s="111"/>
      <c r="AC1881" s="111"/>
      <c r="AD1881" s="111"/>
      <c r="AE1881" s="8"/>
      <c r="AG1881" s="269">
        <f t="shared" si="788"/>
        <v>1</v>
      </c>
      <c r="AH1881" s="298">
        <f t="shared" si="789"/>
        <v>0</v>
      </c>
      <c r="AI1881" s="299">
        <f t="shared" si="790"/>
        <v>0</v>
      </c>
      <c r="AJ1881" s="300">
        <f t="shared" si="791"/>
        <v>0</v>
      </c>
      <c r="AK1881" s="301">
        <f t="shared" si="792"/>
        <v>0</v>
      </c>
      <c r="AL1881" s="298">
        <f t="shared" si="793"/>
        <v>0</v>
      </c>
      <c r="AM1881" s="299">
        <f t="shared" si="794"/>
        <v>0</v>
      </c>
      <c r="AN1881" s="300">
        <f t="shared" si="795"/>
        <v>0</v>
      </c>
      <c r="AO1881" s="301">
        <f t="shared" si="796"/>
        <v>0</v>
      </c>
      <c r="AP1881" s="298">
        <f t="shared" si="797"/>
        <v>0</v>
      </c>
      <c r="AQ1881" s="299">
        <f t="shared" si="798"/>
        <v>0</v>
      </c>
      <c r="AR1881" s="300">
        <f t="shared" si="799"/>
        <v>0</v>
      </c>
      <c r="AS1881" s="301">
        <f t="shared" si="800"/>
        <v>0</v>
      </c>
      <c r="AT1881" s="298">
        <f t="shared" si="801"/>
        <v>0</v>
      </c>
      <c r="AU1881" s="299">
        <f t="shared" si="802"/>
        <v>0</v>
      </c>
      <c r="AV1881" s="300">
        <f t="shared" si="803"/>
        <v>0</v>
      </c>
      <c r="AW1881" s="301">
        <f t="shared" si="804"/>
        <v>0</v>
      </c>
      <c r="AX1881" s="371">
        <f t="shared" si="805"/>
        <v>0</v>
      </c>
      <c r="AY1881" s="303">
        <f t="shared" si="806"/>
        <v>0</v>
      </c>
      <c r="AZ1881" s="304" t="str">
        <f>IF(AY1881=0,"",
IF(SUM($AY$1873:AY1881)=1,BA1881,
IF($AY$1993&gt;SUM($AY$1873:AY1881),_xlfn.CONCAT(", ",BA1881),
IF($AY$1993=SUM($AY$1873:AY1881),_xlfn.CONCAT(" y ",BA1881)))))</f>
        <v/>
      </c>
      <c r="BA1881" s="231" t="s">
        <v>6220</v>
      </c>
      <c r="BB1881" s="290">
        <f t="shared" si="807"/>
        <v>1</v>
      </c>
      <c r="BC1881" s="291" t="str">
        <f>IF(BB1881=0,"",
IF(SUM($BB$1873:BB1881)=1,BD1881,
IF($BB$1993&gt;SUM($BB$1873:BB1881),_xlfn.CONCAT(", ",BD1881),
IF($BB$1993=SUM($BB$1873:BB1881),_xlfn.CONCAT(" y ",BD1881)))))</f>
        <v>, 9</v>
      </c>
      <c r="BD1881" s="222" t="s">
        <v>6220</v>
      </c>
      <c r="BE1881" s="378">
        <f t="shared" si="808"/>
        <v>0</v>
      </c>
      <c r="BF1881" s="379">
        <f t="shared" si="809"/>
        <v>0</v>
      </c>
      <c r="BG1881" s="380">
        <f t="shared" si="810"/>
        <v>0</v>
      </c>
      <c r="BH1881" s="483">
        <f t="shared" si="811"/>
        <v>0</v>
      </c>
      <c r="BI1881" s="484">
        <f t="shared" si="812"/>
        <v>0</v>
      </c>
      <c r="BJ1881" s="485">
        <f t="shared" si="813"/>
        <v>0</v>
      </c>
      <c r="BK1881" s="486">
        <f t="shared" si="814"/>
        <v>0</v>
      </c>
      <c r="BL1881" s="483">
        <f t="shared" si="815"/>
        <v>0</v>
      </c>
      <c r="BM1881" s="484">
        <f t="shared" si="816"/>
        <v>0</v>
      </c>
      <c r="BN1881" s="485">
        <f t="shared" si="817"/>
        <v>0</v>
      </c>
      <c r="BO1881" s="486">
        <f t="shared" si="818"/>
        <v>0</v>
      </c>
      <c r="BP1881" s="483">
        <f t="shared" si="819"/>
        <v>0</v>
      </c>
      <c r="BQ1881" s="484">
        <f t="shared" si="820"/>
        <v>0</v>
      </c>
      <c r="BR1881" s="485">
        <f t="shared" si="821"/>
        <v>0</v>
      </c>
      <c r="BS1881" s="486">
        <f t="shared" si="822"/>
        <v>0</v>
      </c>
    </row>
    <row r="1882" spans="1:71" ht="15" customHeight="1">
      <c r="A1882" s="81"/>
      <c r="B1882" s="82"/>
      <c r="C1882" s="85" t="s">
        <v>97</v>
      </c>
      <c r="D1882" s="732" t="str">
        <f>IF(CNGE_2024_M1_Secc1_Sub1!$D51="","",CNGE_2024_M1_Secc1_Sub1!$D51)</f>
        <v>CONTRALORIA GENERAL</v>
      </c>
      <c r="E1882" s="733"/>
      <c r="F1882" s="733"/>
      <c r="G1882" s="733"/>
      <c r="H1882" s="733"/>
      <c r="I1882" s="733"/>
      <c r="J1882" s="733"/>
      <c r="K1882" s="733"/>
      <c r="L1882" s="733"/>
      <c r="M1882" s="733"/>
      <c r="N1882" s="733"/>
      <c r="O1882" s="733"/>
      <c r="P1882" s="733"/>
      <c r="Q1882" s="733"/>
      <c r="R1882" s="734"/>
      <c r="S1882" s="111"/>
      <c r="T1882" s="111"/>
      <c r="U1882" s="111"/>
      <c r="V1882" s="111"/>
      <c r="W1882" s="111"/>
      <c r="X1882" s="111"/>
      <c r="Y1882" s="111"/>
      <c r="Z1882" s="111"/>
      <c r="AA1882" s="111"/>
      <c r="AB1882" s="111"/>
      <c r="AC1882" s="111"/>
      <c r="AD1882" s="111"/>
      <c r="AE1882" s="8"/>
      <c r="AG1882" s="269">
        <f t="shared" si="788"/>
        <v>1</v>
      </c>
      <c r="AH1882" s="298">
        <f t="shared" si="789"/>
        <v>0</v>
      </c>
      <c r="AI1882" s="299">
        <f t="shared" si="790"/>
        <v>0</v>
      </c>
      <c r="AJ1882" s="300">
        <f t="shared" si="791"/>
        <v>0</v>
      </c>
      <c r="AK1882" s="301">
        <f t="shared" si="792"/>
        <v>0</v>
      </c>
      <c r="AL1882" s="298">
        <f t="shared" si="793"/>
        <v>0</v>
      </c>
      <c r="AM1882" s="299">
        <f t="shared" si="794"/>
        <v>0</v>
      </c>
      <c r="AN1882" s="300">
        <f t="shared" si="795"/>
        <v>0</v>
      </c>
      <c r="AO1882" s="301">
        <f t="shared" si="796"/>
        <v>0</v>
      </c>
      <c r="AP1882" s="298">
        <f t="shared" si="797"/>
        <v>0</v>
      </c>
      <c r="AQ1882" s="299">
        <f t="shared" si="798"/>
        <v>0</v>
      </c>
      <c r="AR1882" s="300">
        <f t="shared" si="799"/>
        <v>0</v>
      </c>
      <c r="AS1882" s="301">
        <f t="shared" si="800"/>
        <v>0</v>
      </c>
      <c r="AT1882" s="298">
        <f t="shared" si="801"/>
        <v>0</v>
      </c>
      <c r="AU1882" s="299">
        <f t="shared" si="802"/>
        <v>0</v>
      </c>
      <c r="AV1882" s="300">
        <f t="shared" si="803"/>
        <v>0</v>
      </c>
      <c r="AW1882" s="301">
        <f t="shared" si="804"/>
        <v>0</v>
      </c>
      <c r="AX1882" s="371">
        <f t="shared" si="805"/>
        <v>0</v>
      </c>
      <c r="AY1882" s="303">
        <f t="shared" si="806"/>
        <v>0</v>
      </c>
      <c r="AZ1882" s="304" t="str">
        <f>IF(AY1882=0,"",
IF(SUM($AY$1873:AY1882)=1,BA1882,
IF($AY$1993&gt;SUM($AY$1873:AY1882),_xlfn.CONCAT(", ",BA1882),
IF($AY$1993=SUM($AY$1873:AY1882),_xlfn.CONCAT(" y ",BA1882)))))</f>
        <v/>
      </c>
      <c r="BA1882" s="231" t="s">
        <v>6221</v>
      </c>
      <c r="BB1882" s="290">
        <f t="shared" si="807"/>
        <v>1</v>
      </c>
      <c r="BC1882" s="291" t="str">
        <f>IF(BB1882=0,"",
IF(SUM($BB$1873:BB1882)=1,BD1882,
IF($BB$1993&gt;SUM($BB$1873:BB1882),_xlfn.CONCAT(", ",BD1882),
IF($BB$1993=SUM($BB$1873:BB1882),_xlfn.CONCAT(" y ",BD1882)))))</f>
        <v>, 10</v>
      </c>
      <c r="BD1882" s="222" t="s">
        <v>6221</v>
      </c>
      <c r="BE1882" s="378">
        <f t="shared" si="808"/>
        <v>0</v>
      </c>
      <c r="BF1882" s="379">
        <f t="shared" si="809"/>
        <v>0</v>
      </c>
      <c r="BG1882" s="380">
        <f t="shared" si="810"/>
        <v>0</v>
      </c>
      <c r="BH1882" s="483">
        <f t="shared" si="811"/>
        <v>0</v>
      </c>
      <c r="BI1882" s="484">
        <f t="shared" si="812"/>
        <v>0</v>
      </c>
      <c r="BJ1882" s="485">
        <f t="shared" si="813"/>
        <v>0</v>
      </c>
      <c r="BK1882" s="486">
        <f t="shared" si="814"/>
        <v>0</v>
      </c>
      <c r="BL1882" s="483">
        <f t="shared" si="815"/>
        <v>0</v>
      </c>
      <c r="BM1882" s="484">
        <f t="shared" si="816"/>
        <v>0</v>
      </c>
      <c r="BN1882" s="485">
        <f t="shared" si="817"/>
        <v>0</v>
      </c>
      <c r="BO1882" s="486">
        <f t="shared" si="818"/>
        <v>0</v>
      </c>
      <c r="BP1882" s="483">
        <f t="shared" si="819"/>
        <v>0</v>
      </c>
      <c r="BQ1882" s="484">
        <f t="shared" si="820"/>
        <v>0</v>
      </c>
      <c r="BR1882" s="485">
        <f t="shared" si="821"/>
        <v>0</v>
      </c>
      <c r="BS1882" s="486">
        <f t="shared" si="822"/>
        <v>0</v>
      </c>
    </row>
    <row r="1883" spans="1:71" ht="15" customHeight="1">
      <c r="A1883" s="81"/>
      <c r="B1883" s="82"/>
      <c r="C1883" s="85" t="s">
        <v>98</v>
      </c>
      <c r="D1883" s="732" t="str">
        <f>IF(CNGE_2024_M1_Secc1_Sub1!$D52="","",CNGE_2024_M1_Secc1_Sub1!$D52)</f>
        <v>SECRETARIA DE INFRAESTRUCTURA Y OBRAS PUBLICAS</v>
      </c>
      <c r="E1883" s="733"/>
      <c r="F1883" s="733"/>
      <c r="G1883" s="733"/>
      <c r="H1883" s="733"/>
      <c r="I1883" s="733"/>
      <c r="J1883" s="733"/>
      <c r="K1883" s="733"/>
      <c r="L1883" s="733"/>
      <c r="M1883" s="733"/>
      <c r="N1883" s="733"/>
      <c r="O1883" s="733"/>
      <c r="P1883" s="733"/>
      <c r="Q1883" s="733"/>
      <c r="R1883" s="734"/>
      <c r="S1883" s="111"/>
      <c r="T1883" s="111"/>
      <c r="U1883" s="111"/>
      <c r="V1883" s="111"/>
      <c r="W1883" s="111"/>
      <c r="X1883" s="111"/>
      <c r="Y1883" s="111"/>
      <c r="Z1883" s="111"/>
      <c r="AA1883" s="111"/>
      <c r="AB1883" s="111"/>
      <c r="AC1883" s="111"/>
      <c r="AD1883" s="111"/>
      <c r="AE1883" s="8"/>
      <c r="AG1883" s="269">
        <f t="shared" si="788"/>
        <v>1</v>
      </c>
      <c r="AH1883" s="298">
        <f t="shared" si="789"/>
        <v>0</v>
      </c>
      <c r="AI1883" s="299">
        <f t="shared" si="790"/>
        <v>0</v>
      </c>
      <c r="AJ1883" s="300">
        <f t="shared" si="791"/>
        <v>0</v>
      </c>
      <c r="AK1883" s="301">
        <f t="shared" si="792"/>
        <v>0</v>
      </c>
      <c r="AL1883" s="298">
        <f t="shared" si="793"/>
        <v>0</v>
      </c>
      <c r="AM1883" s="299">
        <f t="shared" si="794"/>
        <v>0</v>
      </c>
      <c r="AN1883" s="300">
        <f t="shared" si="795"/>
        <v>0</v>
      </c>
      <c r="AO1883" s="301">
        <f t="shared" si="796"/>
        <v>0</v>
      </c>
      <c r="AP1883" s="298">
        <f t="shared" si="797"/>
        <v>0</v>
      </c>
      <c r="AQ1883" s="299">
        <f t="shared" si="798"/>
        <v>0</v>
      </c>
      <c r="AR1883" s="300">
        <f t="shared" si="799"/>
        <v>0</v>
      </c>
      <c r="AS1883" s="301">
        <f t="shared" si="800"/>
        <v>0</v>
      </c>
      <c r="AT1883" s="298">
        <f t="shared" si="801"/>
        <v>0</v>
      </c>
      <c r="AU1883" s="299">
        <f t="shared" si="802"/>
        <v>0</v>
      </c>
      <c r="AV1883" s="300">
        <f t="shared" si="803"/>
        <v>0</v>
      </c>
      <c r="AW1883" s="301">
        <f t="shared" si="804"/>
        <v>0</v>
      </c>
      <c r="AX1883" s="371">
        <f t="shared" si="805"/>
        <v>0</v>
      </c>
      <c r="AY1883" s="303">
        <f t="shared" si="806"/>
        <v>0</v>
      </c>
      <c r="AZ1883" s="304" t="str">
        <f>IF(AY1883=0,"",
IF(SUM($AY$1873:AY1883)=1,BA1883,
IF($AY$1993&gt;SUM($AY$1873:AY1883),_xlfn.CONCAT(", ",BA1883),
IF($AY$1993=SUM($AY$1873:AY1883),_xlfn.CONCAT(" y ",BA1883)))))</f>
        <v/>
      </c>
      <c r="BA1883" s="231" t="s">
        <v>6222</v>
      </c>
      <c r="BB1883" s="290">
        <f t="shared" si="807"/>
        <v>1</v>
      </c>
      <c r="BC1883" s="291" t="str">
        <f>IF(BB1883=0,"",
IF(SUM($BB$1873:BB1883)=1,BD1883,
IF($BB$1993&gt;SUM($BB$1873:BB1883),_xlfn.CONCAT(", ",BD1883),
IF($BB$1993=SUM($BB$1873:BB1883),_xlfn.CONCAT(" y ",BD1883)))))</f>
        <v>, 11</v>
      </c>
      <c r="BD1883" s="222" t="s">
        <v>6222</v>
      </c>
      <c r="BE1883" s="378">
        <f t="shared" si="808"/>
        <v>0</v>
      </c>
      <c r="BF1883" s="379">
        <f t="shared" si="809"/>
        <v>0</v>
      </c>
      <c r="BG1883" s="380">
        <f t="shared" si="810"/>
        <v>0</v>
      </c>
      <c r="BH1883" s="483">
        <f t="shared" si="811"/>
        <v>0</v>
      </c>
      <c r="BI1883" s="484">
        <f t="shared" si="812"/>
        <v>0</v>
      </c>
      <c r="BJ1883" s="485">
        <f t="shared" si="813"/>
        <v>0</v>
      </c>
      <c r="BK1883" s="486">
        <f t="shared" si="814"/>
        <v>0</v>
      </c>
      <c r="BL1883" s="483">
        <f t="shared" si="815"/>
        <v>0</v>
      </c>
      <c r="BM1883" s="484">
        <f t="shared" si="816"/>
        <v>0</v>
      </c>
      <c r="BN1883" s="485">
        <f t="shared" si="817"/>
        <v>0</v>
      </c>
      <c r="BO1883" s="486">
        <f t="shared" si="818"/>
        <v>0</v>
      </c>
      <c r="BP1883" s="483">
        <f t="shared" si="819"/>
        <v>0</v>
      </c>
      <c r="BQ1883" s="484">
        <f t="shared" si="820"/>
        <v>0</v>
      </c>
      <c r="BR1883" s="485">
        <f t="shared" si="821"/>
        <v>0</v>
      </c>
      <c r="BS1883" s="486">
        <f t="shared" si="822"/>
        <v>0</v>
      </c>
    </row>
    <row r="1884" spans="1:71" ht="15" customHeight="1">
      <c r="A1884" s="81"/>
      <c r="B1884" s="82"/>
      <c r="C1884" s="85" t="s">
        <v>99</v>
      </c>
      <c r="D1884" s="732" t="str">
        <f>IF(CNGE_2024_M1_Secc1_Sub1!$D53="","",CNGE_2024_M1_Secc1_Sub1!$D53)</f>
        <v>OFICINA DEL PROGRAMA DE GOBIERNO</v>
      </c>
      <c r="E1884" s="733"/>
      <c r="F1884" s="733"/>
      <c r="G1884" s="733"/>
      <c r="H1884" s="733"/>
      <c r="I1884" s="733"/>
      <c r="J1884" s="733"/>
      <c r="K1884" s="733"/>
      <c r="L1884" s="733"/>
      <c r="M1884" s="733"/>
      <c r="N1884" s="733"/>
      <c r="O1884" s="733"/>
      <c r="P1884" s="733"/>
      <c r="Q1884" s="733"/>
      <c r="R1884" s="734"/>
      <c r="S1884" s="111"/>
      <c r="T1884" s="111"/>
      <c r="U1884" s="111"/>
      <c r="V1884" s="111"/>
      <c r="W1884" s="111"/>
      <c r="X1884" s="111"/>
      <c r="Y1884" s="111"/>
      <c r="Z1884" s="111"/>
      <c r="AA1884" s="111"/>
      <c r="AB1884" s="111"/>
      <c r="AC1884" s="111"/>
      <c r="AD1884" s="111"/>
      <c r="AE1884" s="8"/>
      <c r="AG1884" s="269">
        <f t="shared" si="788"/>
        <v>1</v>
      </c>
      <c r="AH1884" s="298">
        <f t="shared" si="789"/>
        <v>0</v>
      </c>
      <c r="AI1884" s="299">
        <f t="shared" si="790"/>
        <v>0</v>
      </c>
      <c r="AJ1884" s="300">
        <f t="shared" si="791"/>
        <v>0</v>
      </c>
      <c r="AK1884" s="301">
        <f t="shared" si="792"/>
        <v>0</v>
      </c>
      <c r="AL1884" s="298">
        <f t="shared" si="793"/>
        <v>0</v>
      </c>
      <c r="AM1884" s="299">
        <f t="shared" si="794"/>
        <v>0</v>
      </c>
      <c r="AN1884" s="300">
        <f t="shared" si="795"/>
        <v>0</v>
      </c>
      <c r="AO1884" s="301">
        <f t="shared" si="796"/>
        <v>0</v>
      </c>
      <c r="AP1884" s="298">
        <f t="shared" si="797"/>
        <v>0</v>
      </c>
      <c r="AQ1884" s="299">
        <f t="shared" si="798"/>
        <v>0</v>
      </c>
      <c r="AR1884" s="300">
        <f t="shared" si="799"/>
        <v>0</v>
      </c>
      <c r="AS1884" s="301">
        <f t="shared" si="800"/>
        <v>0</v>
      </c>
      <c r="AT1884" s="298">
        <f t="shared" si="801"/>
        <v>0</v>
      </c>
      <c r="AU1884" s="299">
        <f t="shared" si="802"/>
        <v>0</v>
      </c>
      <c r="AV1884" s="300">
        <f t="shared" si="803"/>
        <v>0</v>
      </c>
      <c r="AW1884" s="301">
        <f t="shared" si="804"/>
        <v>0</v>
      </c>
      <c r="AX1884" s="371">
        <f t="shared" si="805"/>
        <v>0</v>
      </c>
      <c r="AY1884" s="303">
        <f t="shared" si="806"/>
        <v>0</v>
      </c>
      <c r="AZ1884" s="304" t="str">
        <f>IF(AY1884=0,"",
IF(SUM($AY$1873:AY1884)=1,BA1884,
IF($AY$1993&gt;SUM($AY$1873:AY1884),_xlfn.CONCAT(", ",BA1884),
IF($AY$1993=SUM($AY$1873:AY1884),_xlfn.CONCAT(" y ",BA1884)))))</f>
        <v/>
      </c>
      <c r="BA1884" s="231" t="s">
        <v>6223</v>
      </c>
      <c r="BB1884" s="290">
        <f t="shared" si="807"/>
        <v>1</v>
      </c>
      <c r="BC1884" s="291" t="str">
        <f>IF(BB1884=0,"",
IF(SUM($BB$1873:BB1884)=1,BD1884,
IF($BB$1993&gt;SUM($BB$1873:BB1884),_xlfn.CONCAT(", ",BD1884),
IF($BB$1993=SUM($BB$1873:BB1884),_xlfn.CONCAT(" y ",BD1884)))))</f>
        <v>, 12</v>
      </c>
      <c r="BD1884" s="222" t="s">
        <v>6223</v>
      </c>
      <c r="BE1884" s="378">
        <f t="shared" si="808"/>
        <v>0</v>
      </c>
      <c r="BF1884" s="379">
        <f t="shared" si="809"/>
        <v>0</v>
      </c>
      <c r="BG1884" s="380">
        <f t="shared" si="810"/>
        <v>0</v>
      </c>
      <c r="BH1884" s="483">
        <f t="shared" si="811"/>
        <v>0</v>
      </c>
      <c r="BI1884" s="484">
        <f t="shared" si="812"/>
        <v>0</v>
      </c>
      <c r="BJ1884" s="485">
        <f t="shared" si="813"/>
        <v>0</v>
      </c>
      <c r="BK1884" s="486">
        <f t="shared" si="814"/>
        <v>0</v>
      </c>
      <c r="BL1884" s="483">
        <f t="shared" si="815"/>
        <v>0</v>
      </c>
      <c r="BM1884" s="484">
        <f t="shared" si="816"/>
        <v>0</v>
      </c>
      <c r="BN1884" s="485">
        <f t="shared" si="817"/>
        <v>0</v>
      </c>
      <c r="BO1884" s="486">
        <f t="shared" si="818"/>
        <v>0</v>
      </c>
      <c r="BP1884" s="483">
        <f t="shared" si="819"/>
        <v>0</v>
      </c>
      <c r="BQ1884" s="484">
        <f t="shared" si="820"/>
        <v>0</v>
      </c>
      <c r="BR1884" s="485">
        <f t="shared" si="821"/>
        <v>0</v>
      </c>
      <c r="BS1884" s="486">
        <f t="shared" si="822"/>
        <v>0</v>
      </c>
    </row>
    <row r="1885" spans="1:71" ht="15" customHeight="1">
      <c r="A1885" s="81"/>
      <c r="B1885" s="82"/>
      <c r="C1885" s="85" t="s">
        <v>100</v>
      </c>
      <c r="D1885" s="732" t="str">
        <f>IF(CNGE_2024_M1_Secc1_Sub1!$D54="","",CNGE_2024_M1_Secc1_Sub1!$D54)</f>
        <v>SECRETARIA DE SEGURIDAD PUBLICA</v>
      </c>
      <c r="E1885" s="733"/>
      <c r="F1885" s="733"/>
      <c r="G1885" s="733"/>
      <c r="H1885" s="733"/>
      <c r="I1885" s="733"/>
      <c r="J1885" s="733"/>
      <c r="K1885" s="733"/>
      <c r="L1885" s="733"/>
      <c r="M1885" s="733"/>
      <c r="N1885" s="733"/>
      <c r="O1885" s="733"/>
      <c r="P1885" s="733"/>
      <c r="Q1885" s="733"/>
      <c r="R1885" s="734"/>
      <c r="S1885" s="111"/>
      <c r="T1885" s="111"/>
      <c r="U1885" s="111"/>
      <c r="V1885" s="111"/>
      <c r="W1885" s="111"/>
      <c r="X1885" s="111"/>
      <c r="Y1885" s="111"/>
      <c r="Z1885" s="111"/>
      <c r="AA1885" s="111"/>
      <c r="AB1885" s="111"/>
      <c r="AC1885" s="111"/>
      <c r="AD1885" s="111"/>
      <c r="AE1885" s="8"/>
      <c r="AG1885" s="269">
        <f t="shared" si="788"/>
        <v>1</v>
      </c>
      <c r="AH1885" s="298">
        <f t="shared" si="789"/>
        <v>0</v>
      </c>
      <c r="AI1885" s="299">
        <f t="shared" si="790"/>
        <v>0</v>
      </c>
      <c r="AJ1885" s="300">
        <f t="shared" si="791"/>
        <v>0</v>
      </c>
      <c r="AK1885" s="301">
        <f t="shared" si="792"/>
        <v>0</v>
      </c>
      <c r="AL1885" s="298">
        <f t="shared" si="793"/>
        <v>0</v>
      </c>
      <c r="AM1885" s="299">
        <f t="shared" si="794"/>
        <v>0</v>
      </c>
      <c r="AN1885" s="300">
        <f t="shared" si="795"/>
        <v>0</v>
      </c>
      <c r="AO1885" s="301">
        <f t="shared" si="796"/>
        <v>0</v>
      </c>
      <c r="AP1885" s="298">
        <f t="shared" si="797"/>
        <v>0</v>
      </c>
      <c r="AQ1885" s="299">
        <f t="shared" si="798"/>
        <v>0</v>
      </c>
      <c r="AR1885" s="300">
        <f t="shared" si="799"/>
        <v>0</v>
      </c>
      <c r="AS1885" s="301">
        <f t="shared" si="800"/>
        <v>0</v>
      </c>
      <c r="AT1885" s="298">
        <f t="shared" si="801"/>
        <v>0</v>
      </c>
      <c r="AU1885" s="299">
        <f t="shared" si="802"/>
        <v>0</v>
      </c>
      <c r="AV1885" s="300">
        <f t="shared" si="803"/>
        <v>0</v>
      </c>
      <c r="AW1885" s="301">
        <f t="shared" si="804"/>
        <v>0</v>
      </c>
      <c r="AX1885" s="371">
        <f t="shared" si="805"/>
        <v>0</v>
      </c>
      <c r="AY1885" s="303">
        <f t="shared" si="806"/>
        <v>0</v>
      </c>
      <c r="AZ1885" s="304" t="str">
        <f>IF(AY1885=0,"",
IF(SUM($AY$1873:AY1885)=1,BA1885,
IF($AY$1993&gt;SUM($AY$1873:AY1885),_xlfn.CONCAT(", ",BA1885),
IF($AY$1993=SUM($AY$1873:AY1885),_xlfn.CONCAT(" y ",BA1885)))))</f>
        <v/>
      </c>
      <c r="BA1885" s="231" t="s">
        <v>6224</v>
      </c>
      <c r="BB1885" s="290">
        <f t="shared" si="807"/>
        <v>1</v>
      </c>
      <c r="BC1885" s="291" t="str">
        <f>IF(BB1885=0,"",
IF(SUM($BB$1873:BB1885)=1,BD1885,
IF($BB$1993&gt;SUM($BB$1873:BB1885),_xlfn.CONCAT(", ",BD1885),
IF($BB$1993=SUM($BB$1873:BB1885),_xlfn.CONCAT(" y ",BD1885)))))</f>
        <v>, 13</v>
      </c>
      <c r="BD1885" s="222" t="s">
        <v>6224</v>
      </c>
      <c r="BE1885" s="378">
        <f t="shared" si="808"/>
        <v>0</v>
      </c>
      <c r="BF1885" s="379">
        <f t="shared" si="809"/>
        <v>0</v>
      </c>
      <c r="BG1885" s="380">
        <f t="shared" si="810"/>
        <v>0</v>
      </c>
      <c r="BH1885" s="483">
        <f t="shared" si="811"/>
        <v>0</v>
      </c>
      <c r="BI1885" s="484">
        <f t="shared" si="812"/>
        <v>0</v>
      </c>
      <c r="BJ1885" s="485">
        <f t="shared" si="813"/>
        <v>0</v>
      </c>
      <c r="BK1885" s="486">
        <f t="shared" si="814"/>
        <v>0</v>
      </c>
      <c r="BL1885" s="483">
        <f t="shared" si="815"/>
        <v>0</v>
      </c>
      <c r="BM1885" s="484">
        <f t="shared" si="816"/>
        <v>0</v>
      </c>
      <c r="BN1885" s="485">
        <f t="shared" si="817"/>
        <v>0</v>
      </c>
      <c r="BO1885" s="486">
        <f t="shared" si="818"/>
        <v>0</v>
      </c>
      <c r="BP1885" s="483">
        <f t="shared" si="819"/>
        <v>0</v>
      </c>
      <c r="BQ1885" s="484">
        <f t="shared" si="820"/>
        <v>0</v>
      </c>
      <c r="BR1885" s="485">
        <f t="shared" si="821"/>
        <v>0</v>
      </c>
      <c r="BS1885" s="486">
        <f t="shared" si="822"/>
        <v>0</v>
      </c>
    </row>
    <row r="1886" spans="1:71" ht="15" customHeight="1">
      <c r="A1886" s="81"/>
      <c r="B1886" s="82"/>
      <c r="C1886" s="85" t="s">
        <v>101</v>
      </c>
      <c r="D1886" s="732" t="str">
        <f>IF(CNGE_2024_M1_Secc1_Sub1!$D55="","",CNGE_2024_M1_Secc1_Sub1!$D55)</f>
        <v>SECRETARIA DE TRABAJO PREVISION SOCIAL Y PRODUCTIVIDAD</v>
      </c>
      <c r="E1886" s="733"/>
      <c r="F1886" s="733"/>
      <c r="G1886" s="733"/>
      <c r="H1886" s="733"/>
      <c r="I1886" s="733"/>
      <c r="J1886" s="733"/>
      <c r="K1886" s="733"/>
      <c r="L1886" s="733"/>
      <c r="M1886" s="733"/>
      <c r="N1886" s="733"/>
      <c r="O1886" s="733"/>
      <c r="P1886" s="733"/>
      <c r="Q1886" s="733"/>
      <c r="R1886" s="734"/>
      <c r="S1886" s="111"/>
      <c r="T1886" s="111"/>
      <c r="U1886" s="111"/>
      <c r="V1886" s="111"/>
      <c r="W1886" s="111"/>
      <c r="X1886" s="111"/>
      <c r="Y1886" s="111"/>
      <c r="Z1886" s="111"/>
      <c r="AA1886" s="111"/>
      <c r="AB1886" s="111"/>
      <c r="AC1886" s="111"/>
      <c r="AD1886" s="111"/>
      <c r="AE1886" s="8"/>
      <c r="AG1886" s="269">
        <f t="shared" si="788"/>
        <v>1</v>
      </c>
      <c r="AH1886" s="298">
        <f t="shared" si="789"/>
        <v>0</v>
      </c>
      <c r="AI1886" s="299">
        <f t="shared" si="790"/>
        <v>0</v>
      </c>
      <c r="AJ1886" s="300">
        <f t="shared" si="791"/>
        <v>0</v>
      </c>
      <c r="AK1886" s="301">
        <f t="shared" si="792"/>
        <v>0</v>
      </c>
      <c r="AL1886" s="298">
        <f t="shared" si="793"/>
        <v>0</v>
      </c>
      <c r="AM1886" s="299">
        <f t="shared" si="794"/>
        <v>0</v>
      </c>
      <c r="AN1886" s="300">
        <f t="shared" si="795"/>
        <v>0</v>
      </c>
      <c r="AO1886" s="301">
        <f t="shared" si="796"/>
        <v>0</v>
      </c>
      <c r="AP1886" s="298">
        <f t="shared" si="797"/>
        <v>0</v>
      </c>
      <c r="AQ1886" s="299">
        <f t="shared" si="798"/>
        <v>0</v>
      </c>
      <c r="AR1886" s="300">
        <f t="shared" si="799"/>
        <v>0</v>
      </c>
      <c r="AS1886" s="301">
        <f t="shared" si="800"/>
        <v>0</v>
      </c>
      <c r="AT1886" s="298">
        <f t="shared" si="801"/>
        <v>0</v>
      </c>
      <c r="AU1886" s="299">
        <f t="shared" si="802"/>
        <v>0</v>
      </c>
      <c r="AV1886" s="300">
        <f t="shared" si="803"/>
        <v>0</v>
      </c>
      <c r="AW1886" s="301">
        <f t="shared" si="804"/>
        <v>0</v>
      </c>
      <c r="AX1886" s="371">
        <f t="shared" si="805"/>
        <v>0</v>
      </c>
      <c r="AY1886" s="303">
        <f t="shared" si="806"/>
        <v>0</v>
      </c>
      <c r="AZ1886" s="304" t="str">
        <f>IF(AY1886=0,"",
IF(SUM($AY$1873:AY1886)=1,BA1886,
IF($AY$1993&gt;SUM($AY$1873:AY1886),_xlfn.CONCAT(", ",BA1886),
IF($AY$1993=SUM($AY$1873:AY1886),_xlfn.CONCAT(" y ",BA1886)))))</f>
        <v/>
      </c>
      <c r="BA1886" s="231" t="s">
        <v>6225</v>
      </c>
      <c r="BB1886" s="290">
        <f t="shared" si="807"/>
        <v>1</v>
      </c>
      <c r="BC1886" s="291" t="str">
        <f>IF(BB1886=0,"",
IF(SUM($BB$1873:BB1886)=1,BD1886,
IF($BB$1993&gt;SUM($BB$1873:BB1886),_xlfn.CONCAT(", ",BD1886),
IF($BB$1993=SUM($BB$1873:BB1886),_xlfn.CONCAT(" y ",BD1886)))))</f>
        <v>, 14</v>
      </c>
      <c r="BD1886" s="222" t="s">
        <v>6225</v>
      </c>
      <c r="BE1886" s="378">
        <f t="shared" si="808"/>
        <v>0</v>
      </c>
      <c r="BF1886" s="379">
        <f t="shared" si="809"/>
        <v>0</v>
      </c>
      <c r="BG1886" s="380">
        <f t="shared" si="810"/>
        <v>0</v>
      </c>
      <c r="BH1886" s="483">
        <f t="shared" si="811"/>
        <v>0</v>
      </c>
      <c r="BI1886" s="484">
        <f t="shared" si="812"/>
        <v>0</v>
      </c>
      <c r="BJ1886" s="485">
        <f t="shared" si="813"/>
        <v>0</v>
      </c>
      <c r="BK1886" s="486">
        <f t="shared" si="814"/>
        <v>0</v>
      </c>
      <c r="BL1886" s="483">
        <f t="shared" si="815"/>
        <v>0</v>
      </c>
      <c r="BM1886" s="484">
        <f t="shared" si="816"/>
        <v>0</v>
      </c>
      <c r="BN1886" s="485">
        <f t="shared" si="817"/>
        <v>0</v>
      </c>
      <c r="BO1886" s="486">
        <f t="shared" si="818"/>
        <v>0</v>
      </c>
      <c r="BP1886" s="483">
        <f t="shared" si="819"/>
        <v>0</v>
      </c>
      <c r="BQ1886" s="484">
        <f t="shared" si="820"/>
        <v>0</v>
      </c>
      <c r="BR1886" s="485">
        <f t="shared" si="821"/>
        <v>0</v>
      </c>
      <c r="BS1886" s="486">
        <f t="shared" si="822"/>
        <v>0</v>
      </c>
    </row>
    <row r="1887" spans="1:71" ht="15" customHeight="1">
      <c r="A1887" s="81"/>
      <c r="B1887" s="82"/>
      <c r="C1887" s="85" t="s">
        <v>102</v>
      </c>
      <c r="D1887" s="732" t="str">
        <f>IF(CNGE_2024_M1_Secc1_Sub1!$D56="","",CNGE_2024_M1_Secc1_Sub1!$D56)</f>
        <v>SECRETARIA DE TURISMO Y CULTURA</v>
      </c>
      <c r="E1887" s="733"/>
      <c r="F1887" s="733"/>
      <c r="G1887" s="733"/>
      <c r="H1887" s="733"/>
      <c r="I1887" s="733"/>
      <c r="J1887" s="733"/>
      <c r="K1887" s="733"/>
      <c r="L1887" s="733"/>
      <c r="M1887" s="733"/>
      <c r="N1887" s="733"/>
      <c r="O1887" s="733"/>
      <c r="P1887" s="733"/>
      <c r="Q1887" s="733"/>
      <c r="R1887" s="734"/>
      <c r="S1887" s="111"/>
      <c r="T1887" s="111"/>
      <c r="U1887" s="111"/>
      <c r="V1887" s="111"/>
      <c r="W1887" s="111"/>
      <c r="X1887" s="111"/>
      <c r="Y1887" s="111"/>
      <c r="Z1887" s="111"/>
      <c r="AA1887" s="111"/>
      <c r="AB1887" s="111"/>
      <c r="AC1887" s="111"/>
      <c r="AD1887" s="111"/>
      <c r="AE1887" s="8"/>
      <c r="AG1887" s="269">
        <f t="shared" si="788"/>
        <v>1</v>
      </c>
      <c r="AH1887" s="298">
        <f t="shared" si="789"/>
        <v>0</v>
      </c>
      <c r="AI1887" s="299">
        <f t="shared" si="790"/>
        <v>0</v>
      </c>
      <c r="AJ1887" s="300">
        <f t="shared" si="791"/>
        <v>0</v>
      </c>
      <c r="AK1887" s="301">
        <f t="shared" si="792"/>
        <v>0</v>
      </c>
      <c r="AL1887" s="298">
        <f t="shared" si="793"/>
        <v>0</v>
      </c>
      <c r="AM1887" s="299">
        <f t="shared" si="794"/>
        <v>0</v>
      </c>
      <c r="AN1887" s="300">
        <f t="shared" si="795"/>
        <v>0</v>
      </c>
      <c r="AO1887" s="301">
        <f t="shared" si="796"/>
        <v>0</v>
      </c>
      <c r="AP1887" s="298">
        <f t="shared" si="797"/>
        <v>0</v>
      </c>
      <c r="AQ1887" s="299">
        <f t="shared" si="798"/>
        <v>0</v>
      </c>
      <c r="AR1887" s="300">
        <f t="shared" si="799"/>
        <v>0</v>
      </c>
      <c r="AS1887" s="301">
        <f t="shared" si="800"/>
        <v>0</v>
      </c>
      <c r="AT1887" s="298">
        <f t="shared" si="801"/>
        <v>0</v>
      </c>
      <c r="AU1887" s="299">
        <f t="shared" si="802"/>
        <v>0</v>
      </c>
      <c r="AV1887" s="300">
        <f t="shared" si="803"/>
        <v>0</v>
      </c>
      <c r="AW1887" s="301">
        <f t="shared" si="804"/>
        <v>0</v>
      </c>
      <c r="AX1887" s="371">
        <f t="shared" si="805"/>
        <v>0</v>
      </c>
      <c r="AY1887" s="303">
        <f t="shared" si="806"/>
        <v>0</v>
      </c>
      <c r="AZ1887" s="304" t="str">
        <f>IF(AY1887=0,"",
IF(SUM($AY$1873:AY1887)=1,BA1887,
IF($AY$1993&gt;SUM($AY$1873:AY1887),_xlfn.CONCAT(", ",BA1887),
IF($AY$1993=SUM($AY$1873:AY1887),_xlfn.CONCAT(" y ",BA1887)))))</f>
        <v/>
      </c>
      <c r="BA1887" s="231" t="s">
        <v>6226</v>
      </c>
      <c r="BB1887" s="290">
        <f t="shared" si="807"/>
        <v>1</v>
      </c>
      <c r="BC1887" s="291" t="str">
        <f>IF(BB1887=0,"",
IF(SUM($BB$1873:BB1887)=1,BD1887,
IF($BB$1993&gt;SUM($BB$1873:BB1887),_xlfn.CONCAT(", ",BD1887),
IF($BB$1993=SUM($BB$1873:BB1887),_xlfn.CONCAT(" y ",BD1887)))))</f>
        <v>, 15</v>
      </c>
      <c r="BD1887" s="222" t="s">
        <v>6226</v>
      </c>
      <c r="BE1887" s="378">
        <f t="shared" si="808"/>
        <v>0</v>
      </c>
      <c r="BF1887" s="379">
        <f t="shared" si="809"/>
        <v>0</v>
      </c>
      <c r="BG1887" s="380">
        <f t="shared" si="810"/>
        <v>0</v>
      </c>
      <c r="BH1887" s="483">
        <f t="shared" si="811"/>
        <v>0</v>
      </c>
      <c r="BI1887" s="484">
        <f t="shared" si="812"/>
        <v>0</v>
      </c>
      <c r="BJ1887" s="485">
        <f t="shared" si="813"/>
        <v>0</v>
      </c>
      <c r="BK1887" s="486">
        <f t="shared" si="814"/>
        <v>0</v>
      </c>
      <c r="BL1887" s="483">
        <f t="shared" si="815"/>
        <v>0</v>
      </c>
      <c r="BM1887" s="484">
        <f t="shared" si="816"/>
        <v>0</v>
      </c>
      <c r="BN1887" s="485">
        <f t="shared" si="817"/>
        <v>0</v>
      </c>
      <c r="BO1887" s="486">
        <f t="shared" si="818"/>
        <v>0</v>
      </c>
      <c r="BP1887" s="483">
        <f t="shared" si="819"/>
        <v>0</v>
      </c>
      <c r="BQ1887" s="484">
        <f t="shared" si="820"/>
        <v>0</v>
      </c>
      <c r="BR1887" s="485">
        <f t="shared" si="821"/>
        <v>0</v>
      </c>
      <c r="BS1887" s="486">
        <f t="shared" si="822"/>
        <v>0</v>
      </c>
    </row>
    <row r="1888" spans="1:71" ht="15" customHeight="1">
      <c r="A1888" s="81"/>
      <c r="B1888" s="82"/>
      <c r="C1888" s="85" t="s">
        <v>103</v>
      </c>
      <c r="D1888" s="732" t="str">
        <f>IF(CNGE_2024_M1_Secc1_Sub1!$D57="","",CNGE_2024_M1_Secc1_Sub1!$D57)</f>
        <v>SECRETARIA DE PROTECCION CIVIL</v>
      </c>
      <c r="E1888" s="733"/>
      <c r="F1888" s="733"/>
      <c r="G1888" s="733"/>
      <c r="H1888" s="733"/>
      <c r="I1888" s="733"/>
      <c r="J1888" s="733"/>
      <c r="K1888" s="733"/>
      <c r="L1888" s="733"/>
      <c r="M1888" s="733"/>
      <c r="N1888" s="733"/>
      <c r="O1888" s="733"/>
      <c r="P1888" s="733"/>
      <c r="Q1888" s="733"/>
      <c r="R1888" s="734"/>
      <c r="S1888" s="111"/>
      <c r="T1888" s="111"/>
      <c r="U1888" s="111"/>
      <c r="V1888" s="111"/>
      <c r="W1888" s="111"/>
      <c r="X1888" s="111"/>
      <c r="Y1888" s="111"/>
      <c r="Z1888" s="111"/>
      <c r="AA1888" s="111"/>
      <c r="AB1888" s="111"/>
      <c r="AC1888" s="111"/>
      <c r="AD1888" s="111"/>
      <c r="AE1888" s="8"/>
      <c r="AG1888" s="269">
        <f t="shared" si="788"/>
        <v>1</v>
      </c>
      <c r="AH1888" s="298">
        <f t="shared" si="789"/>
        <v>0</v>
      </c>
      <c r="AI1888" s="299">
        <f t="shared" si="790"/>
        <v>0</v>
      </c>
      <c r="AJ1888" s="300">
        <f t="shared" si="791"/>
        <v>0</v>
      </c>
      <c r="AK1888" s="301">
        <f t="shared" si="792"/>
        <v>0</v>
      </c>
      <c r="AL1888" s="298">
        <f t="shared" si="793"/>
        <v>0</v>
      </c>
      <c r="AM1888" s="299">
        <f t="shared" si="794"/>
        <v>0</v>
      </c>
      <c r="AN1888" s="300">
        <f t="shared" si="795"/>
        <v>0</v>
      </c>
      <c r="AO1888" s="301">
        <f t="shared" si="796"/>
        <v>0</v>
      </c>
      <c r="AP1888" s="298">
        <f t="shared" si="797"/>
        <v>0</v>
      </c>
      <c r="AQ1888" s="299">
        <f t="shared" si="798"/>
        <v>0</v>
      </c>
      <c r="AR1888" s="300">
        <f t="shared" si="799"/>
        <v>0</v>
      </c>
      <c r="AS1888" s="301">
        <f t="shared" si="800"/>
        <v>0</v>
      </c>
      <c r="AT1888" s="298">
        <f t="shared" si="801"/>
        <v>0</v>
      </c>
      <c r="AU1888" s="299">
        <f t="shared" si="802"/>
        <v>0</v>
      </c>
      <c r="AV1888" s="300">
        <f t="shared" si="803"/>
        <v>0</v>
      </c>
      <c r="AW1888" s="301">
        <f t="shared" si="804"/>
        <v>0</v>
      </c>
      <c r="AX1888" s="371">
        <f t="shared" si="805"/>
        <v>0</v>
      </c>
      <c r="AY1888" s="303">
        <f t="shared" si="806"/>
        <v>0</v>
      </c>
      <c r="AZ1888" s="304" t="str">
        <f>IF(AY1888=0,"",
IF(SUM($AY$1873:AY1888)=1,BA1888,
IF($AY$1993&gt;SUM($AY$1873:AY1888),_xlfn.CONCAT(", ",BA1888),
IF($AY$1993=SUM($AY$1873:AY1888),_xlfn.CONCAT(" y ",BA1888)))))</f>
        <v/>
      </c>
      <c r="BA1888" s="231" t="s">
        <v>6227</v>
      </c>
      <c r="BB1888" s="290">
        <f t="shared" si="807"/>
        <v>1</v>
      </c>
      <c r="BC1888" s="291" t="str">
        <f>IF(BB1888=0,"",
IF(SUM($BB$1873:BB1888)=1,BD1888,
IF($BB$1993&gt;SUM($BB$1873:BB1888),_xlfn.CONCAT(", ",BD1888),
IF($BB$1993=SUM($BB$1873:BB1888),_xlfn.CONCAT(" y ",BD1888)))))</f>
        <v>, 16</v>
      </c>
      <c r="BD1888" s="222" t="s">
        <v>6227</v>
      </c>
      <c r="BE1888" s="378">
        <f t="shared" si="808"/>
        <v>0</v>
      </c>
      <c r="BF1888" s="379">
        <f t="shared" si="809"/>
        <v>0</v>
      </c>
      <c r="BG1888" s="380">
        <f t="shared" si="810"/>
        <v>0</v>
      </c>
      <c r="BH1888" s="483">
        <f t="shared" si="811"/>
        <v>0</v>
      </c>
      <c r="BI1888" s="484">
        <f t="shared" si="812"/>
        <v>0</v>
      </c>
      <c r="BJ1888" s="485">
        <f t="shared" si="813"/>
        <v>0</v>
      </c>
      <c r="BK1888" s="486">
        <f t="shared" si="814"/>
        <v>0</v>
      </c>
      <c r="BL1888" s="483">
        <f t="shared" si="815"/>
        <v>0</v>
      </c>
      <c r="BM1888" s="484">
        <f t="shared" si="816"/>
        <v>0</v>
      </c>
      <c r="BN1888" s="485">
        <f t="shared" si="817"/>
        <v>0</v>
      </c>
      <c r="BO1888" s="486">
        <f t="shared" si="818"/>
        <v>0</v>
      </c>
      <c r="BP1888" s="483">
        <f t="shared" si="819"/>
        <v>0</v>
      </c>
      <c r="BQ1888" s="484">
        <f t="shared" si="820"/>
        <v>0</v>
      </c>
      <c r="BR1888" s="485">
        <f t="shared" si="821"/>
        <v>0</v>
      </c>
      <c r="BS1888" s="486">
        <f t="shared" si="822"/>
        <v>0</v>
      </c>
    </row>
    <row r="1889" spans="1:71" ht="15" customHeight="1">
      <c r="A1889" s="81"/>
      <c r="B1889" s="82"/>
      <c r="C1889" s="85" t="s">
        <v>104</v>
      </c>
      <c r="D1889" s="732" t="str">
        <f>IF(CNGE_2024_M1_Secc1_Sub1!$D58="","",CNGE_2024_M1_Secc1_Sub1!$D58)</f>
        <v>SECRETARIA DE MEDIO AMBIENTE</v>
      </c>
      <c r="E1889" s="733"/>
      <c r="F1889" s="733"/>
      <c r="G1889" s="733"/>
      <c r="H1889" s="733"/>
      <c r="I1889" s="733"/>
      <c r="J1889" s="733"/>
      <c r="K1889" s="733"/>
      <c r="L1889" s="733"/>
      <c r="M1889" s="733"/>
      <c r="N1889" s="733"/>
      <c r="O1889" s="733"/>
      <c r="P1889" s="733"/>
      <c r="Q1889" s="733"/>
      <c r="R1889" s="734"/>
      <c r="S1889" s="111"/>
      <c r="T1889" s="111"/>
      <c r="U1889" s="111"/>
      <c r="V1889" s="111"/>
      <c r="W1889" s="111"/>
      <c r="X1889" s="111"/>
      <c r="Y1889" s="111"/>
      <c r="Z1889" s="111"/>
      <c r="AA1889" s="111"/>
      <c r="AB1889" s="111"/>
      <c r="AC1889" s="111"/>
      <c r="AD1889" s="111"/>
      <c r="AE1889" s="8"/>
      <c r="AG1889" s="269">
        <f t="shared" si="788"/>
        <v>1</v>
      </c>
      <c r="AH1889" s="298">
        <f t="shared" si="789"/>
        <v>0</v>
      </c>
      <c r="AI1889" s="299">
        <f t="shared" si="790"/>
        <v>0</v>
      </c>
      <c r="AJ1889" s="300">
        <f t="shared" si="791"/>
        <v>0</v>
      </c>
      <c r="AK1889" s="301">
        <f t="shared" si="792"/>
        <v>0</v>
      </c>
      <c r="AL1889" s="298">
        <f t="shared" si="793"/>
        <v>0</v>
      </c>
      <c r="AM1889" s="299">
        <f t="shared" si="794"/>
        <v>0</v>
      </c>
      <c r="AN1889" s="300">
        <f t="shared" si="795"/>
        <v>0</v>
      </c>
      <c r="AO1889" s="301">
        <f t="shared" si="796"/>
        <v>0</v>
      </c>
      <c r="AP1889" s="298">
        <f t="shared" si="797"/>
        <v>0</v>
      </c>
      <c r="AQ1889" s="299">
        <f t="shared" si="798"/>
        <v>0</v>
      </c>
      <c r="AR1889" s="300">
        <f t="shared" si="799"/>
        <v>0</v>
      </c>
      <c r="AS1889" s="301">
        <f t="shared" si="800"/>
        <v>0</v>
      </c>
      <c r="AT1889" s="298">
        <f t="shared" si="801"/>
        <v>0</v>
      </c>
      <c r="AU1889" s="299">
        <f t="shared" si="802"/>
        <v>0</v>
      </c>
      <c r="AV1889" s="300">
        <f t="shared" si="803"/>
        <v>0</v>
      </c>
      <c r="AW1889" s="301">
        <f t="shared" si="804"/>
        <v>0</v>
      </c>
      <c r="AX1889" s="371">
        <f t="shared" si="805"/>
        <v>0</v>
      </c>
      <c r="AY1889" s="303">
        <f t="shared" si="806"/>
        <v>0</v>
      </c>
      <c r="AZ1889" s="304" t="str">
        <f>IF(AY1889=0,"",
IF(SUM($AY$1873:AY1889)=1,BA1889,
IF($AY$1993&gt;SUM($AY$1873:AY1889),_xlfn.CONCAT(", ",BA1889),
IF($AY$1993=SUM($AY$1873:AY1889),_xlfn.CONCAT(" y ",BA1889)))))</f>
        <v/>
      </c>
      <c r="BA1889" s="231" t="s">
        <v>6228</v>
      </c>
      <c r="BB1889" s="290">
        <f t="shared" si="807"/>
        <v>1</v>
      </c>
      <c r="BC1889" s="291" t="str">
        <f>IF(BB1889=0,"",
IF(SUM($BB$1873:BB1889)=1,BD1889,
IF($BB$1993&gt;SUM($BB$1873:BB1889),_xlfn.CONCAT(", ",BD1889),
IF($BB$1993=SUM($BB$1873:BB1889),_xlfn.CONCAT(" y ",BD1889)))))</f>
        <v>, 17</v>
      </c>
      <c r="BD1889" s="222" t="s">
        <v>6228</v>
      </c>
      <c r="BE1889" s="378">
        <f t="shared" si="808"/>
        <v>0</v>
      </c>
      <c r="BF1889" s="379">
        <f t="shared" si="809"/>
        <v>0</v>
      </c>
      <c r="BG1889" s="380">
        <f t="shared" si="810"/>
        <v>0</v>
      </c>
      <c r="BH1889" s="483">
        <f t="shared" si="811"/>
        <v>0</v>
      </c>
      <c r="BI1889" s="484">
        <f t="shared" si="812"/>
        <v>0</v>
      </c>
      <c r="BJ1889" s="485">
        <f t="shared" si="813"/>
        <v>0</v>
      </c>
      <c r="BK1889" s="486">
        <f t="shared" si="814"/>
        <v>0</v>
      </c>
      <c r="BL1889" s="483">
        <f t="shared" si="815"/>
        <v>0</v>
      </c>
      <c r="BM1889" s="484">
        <f t="shared" si="816"/>
        <v>0</v>
      </c>
      <c r="BN1889" s="485">
        <f t="shared" si="817"/>
        <v>0</v>
      </c>
      <c r="BO1889" s="486">
        <f t="shared" si="818"/>
        <v>0</v>
      </c>
      <c r="BP1889" s="483">
        <f t="shared" si="819"/>
        <v>0</v>
      </c>
      <c r="BQ1889" s="484">
        <f t="shared" si="820"/>
        <v>0</v>
      </c>
      <c r="BR1889" s="485">
        <f t="shared" si="821"/>
        <v>0</v>
      </c>
      <c r="BS1889" s="486">
        <f t="shared" si="822"/>
        <v>0</v>
      </c>
    </row>
    <row r="1890" spans="1:71" ht="15" customHeight="1">
      <c r="A1890" s="81"/>
      <c r="B1890" s="82"/>
      <c r="C1890" s="85" t="s">
        <v>105</v>
      </c>
      <c r="D1890" s="732" t="str">
        <f>IF(CNGE_2024_M1_Secc1_Sub1!$D59="","",CNGE_2024_M1_Secc1_Sub1!$D59)</f>
        <v>SERVICIOS DE SALUD DE VERACRUZ</v>
      </c>
      <c r="E1890" s="733"/>
      <c r="F1890" s="733"/>
      <c r="G1890" s="733"/>
      <c r="H1890" s="733"/>
      <c r="I1890" s="733"/>
      <c r="J1890" s="733"/>
      <c r="K1890" s="733"/>
      <c r="L1890" s="733"/>
      <c r="M1890" s="733"/>
      <c r="N1890" s="733"/>
      <c r="O1890" s="733"/>
      <c r="P1890" s="733"/>
      <c r="Q1890" s="733"/>
      <c r="R1890" s="734"/>
      <c r="S1890" s="111"/>
      <c r="T1890" s="111"/>
      <c r="U1890" s="111"/>
      <c r="V1890" s="111"/>
      <c r="W1890" s="111"/>
      <c r="X1890" s="111"/>
      <c r="Y1890" s="111"/>
      <c r="Z1890" s="111"/>
      <c r="AA1890" s="111"/>
      <c r="AB1890" s="111"/>
      <c r="AC1890" s="111"/>
      <c r="AD1890" s="111"/>
      <c r="AE1890" s="8"/>
      <c r="AG1890" s="269">
        <f t="shared" si="788"/>
        <v>1</v>
      </c>
      <c r="AH1890" s="298">
        <f t="shared" si="789"/>
        <v>0</v>
      </c>
      <c r="AI1890" s="299">
        <f t="shared" si="790"/>
        <v>0</v>
      </c>
      <c r="AJ1890" s="300">
        <f t="shared" si="791"/>
        <v>0</v>
      </c>
      <c r="AK1890" s="301">
        <f t="shared" si="792"/>
        <v>0</v>
      </c>
      <c r="AL1890" s="298">
        <f t="shared" si="793"/>
        <v>0</v>
      </c>
      <c r="AM1890" s="299">
        <f t="shared" si="794"/>
        <v>0</v>
      </c>
      <c r="AN1890" s="300">
        <f t="shared" si="795"/>
        <v>0</v>
      </c>
      <c r="AO1890" s="301">
        <f t="shared" si="796"/>
        <v>0</v>
      </c>
      <c r="AP1890" s="298">
        <f t="shared" si="797"/>
        <v>0</v>
      </c>
      <c r="AQ1890" s="299">
        <f t="shared" si="798"/>
        <v>0</v>
      </c>
      <c r="AR1890" s="300">
        <f t="shared" si="799"/>
        <v>0</v>
      </c>
      <c r="AS1890" s="301">
        <f t="shared" si="800"/>
        <v>0</v>
      </c>
      <c r="AT1890" s="298">
        <f t="shared" si="801"/>
        <v>0</v>
      </c>
      <c r="AU1890" s="299">
        <f t="shared" si="802"/>
        <v>0</v>
      </c>
      <c r="AV1890" s="300">
        <f t="shared" si="803"/>
        <v>0</v>
      </c>
      <c r="AW1890" s="301">
        <f t="shared" si="804"/>
        <v>0</v>
      </c>
      <c r="AX1890" s="371">
        <f t="shared" si="805"/>
        <v>0</v>
      </c>
      <c r="AY1890" s="303">
        <f t="shared" si="806"/>
        <v>0</v>
      </c>
      <c r="AZ1890" s="304" t="str">
        <f>IF(AY1890=0,"",
IF(SUM($AY$1873:AY1890)=1,BA1890,
IF($AY$1993&gt;SUM($AY$1873:AY1890),_xlfn.CONCAT(", ",BA1890),
IF($AY$1993=SUM($AY$1873:AY1890),_xlfn.CONCAT(" y ",BA1890)))))</f>
        <v/>
      </c>
      <c r="BA1890" s="231" t="s">
        <v>6229</v>
      </c>
      <c r="BB1890" s="290">
        <f t="shared" si="807"/>
        <v>1</v>
      </c>
      <c r="BC1890" s="291" t="str">
        <f>IF(BB1890=0,"",
IF(SUM($BB$1873:BB1890)=1,BD1890,
IF($BB$1993&gt;SUM($BB$1873:BB1890),_xlfn.CONCAT(", ",BD1890),
IF($BB$1993=SUM($BB$1873:BB1890),_xlfn.CONCAT(" y ",BD1890)))))</f>
        <v>, 18</v>
      </c>
      <c r="BD1890" s="222" t="s">
        <v>6229</v>
      </c>
      <c r="BE1890" s="378">
        <f t="shared" si="808"/>
        <v>0</v>
      </c>
      <c r="BF1890" s="379">
        <f t="shared" si="809"/>
        <v>0</v>
      </c>
      <c r="BG1890" s="380">
        <f t="shared" si="810"/>
        <v>0</v>
      </c>
      <c r="BH1890" s="483">
        <f t="shared" si="811"/>
        <v>0</v>
      </c>
      <c r="BI1890" s="484">
        <f t="shared" si="812"/>
        <v>0</v>
      </c>
      <c r="BJ1890" s="485">
        <f t="shared" si="813"/>
        <v>0</v>
      </c>
      <c r="BK1890" s="486">
        <f t="shared" si="814"/>
        <v>0</v>
      </c>
      <c r="BL1890" s="483">
        <f t="shared" si="815"/>
        <v>0</v>
      </c>
      <c r="BM1890" s="484">
        <f t="shared" si="816"/>
        <v>0</v>
      </c>
      <c r="BN1890" s="485">
        <f t="shared" si="817"/>
        <v>0</v>
      </c>
      <c r="BO1890" s="486">
        <f t="shared" si="818"/>
        <v>0</v>
      </c>
      <c r="BP1890" s="483">
        <f t="shared" si="819"/>
        <v>0</v>
      </c>
      <c r="BQ1890" s="484">
        <f t="shared" si="820"/>
        <v>0</v>
      </c>
      <c r="BR1890" s="485">
        <f t="shared" si="821"/>
        <v>0</v>
      </c>
      <c r="BS1890" s="486">
        <f t="shared" si="822"/>
        <v>0</v>
      </c>
    </row>
    <row r="1891" spans="1:71" ht="15" customHeight="1">
      <c r="A1891" s="81"/>
      <c r="B1891" s="82"/>
      <c r="C1891" s="85" t="s">
        <v>106</v>
      </c>
      <c r="D1891" s="732" t="str">
        <f>IF(CNGE_2024_M1_Secc1_Sub1!$D60="","",CNGE_2024_M1_Secc1_Sub1!$D60)</f>
        <v>SISTEMA PARA EL DESARROLLO INTEGRAL DE LA FAMILIA</v>
      </c>
      <c r="E1891" s="733"/>
      <c r="F1891" s="733"/>
      <c r="G1891" s="733"/>
      <c r="H1891" s="733"/>
      <c r="I1891" s="733"/>
      <c r="J1891" s="733"/>
      <c r="K1891" s="733"/>
      <c r="L1891" s="733"/>
      <c r="M1891" s="733"/>
      <c r="N1891" s="733"/>
      <c r="O1891" s="733"/>
      <c r="P1891" s="733"/>
      <c r="Q1891" s="733"/>
      <c r="R1891" s="734"/>
      <c r="S1891" s="111"/>
      <c r="T1891" s="111"/>
      <c r="U1891" s="111"/>
      <c r="V1891" s="111"/>
      <c r="W1891" s="111"/>
      <c r="X1891" s="111"/>
      <c r="Y1891" s="111"/>
      <c r="Z1891" s="111"/>
      <c r="AA1891" s="111"/>
      <c r="AB1891" s="111"/>
      <c r="AC1891" s="111"/>
      <c r="AD1891" s="111"/>
      <c r="AE1891" s="8"/>
      <c r="AG1891" s="269">
        <f t="shared" si="788"/>
        <v>1</v>
      </c>
      <c r="AH1891" s="298">
        <f t="shared" si="789"/>
        <v>0</v>
      </c>
      <c r="AI1891" s="299">
        <f t="shared" si="790"/>
        <v>0</v>
      </c>
      <c r="AJ1891" s="300">
        <f t="shared" si="791"/>
        <v>0</v>
      </c>
      <c r="AK1891" s="301">
        <f t="shared" si="792"/>
        <v>0</v>
      </c>
      <c r="AL1891" s="298">
        <f t="shared" si="793"/>
        <v>0</v>
      </c>
      <c r="AM1891" s="299">
        <f t="shared" si="794"/>
        <v>0</v>
      </c>
      <c r="AN1891" s="300">
        <f t="shared" si="795"/>
        <v>0</v>
      </c>
      <c r="AO1891" s="301">
        <f t="shared" si="796"/>
        <v>0</v>
      </c>
      <c r="AP1891" s="298">
        <f t="shared" si="797"/>
        <v>0</v>
      </c>
      <c r="AQ1891" s="299">
        <f t="shared" si="798"/>
        <v>0</v>
      </c>
      <c r="AR1891" s="300">
        <f t="shared" si="799"/>
        <v>0</v>
      </c>
      <c r="AS1891" s="301">
        <f t="shared" si="800"/>
        <v>0</v>
      </c>
      <c r="AT1891" s="298">
        <f t="shared" si="801"/>
        <v>0</v>
      </c>
      <c r="AU1891" s="299">
        <f t="shared" si="802"/>
        <v>0</v>
      </c>
      <c r="AV1891" s="300">
        <f t="shared" si="803"/>
        <v>0</v>
      </c>
      <c r="AW1891" s="301">
        <f t="shared" si="804"/>
        <v>0</v>
      </c>
      <c r="AX1891" s="371">
        <f t="shared" si="805"/>
        <v>0</v>
      </c>
      <c r="AY1891" s="303">
        <f t="shared" si="806"/>
        <v>0</v>
      </c>
      <c r="AZ1891" s="304" t="str">
        <f>IF(AY1891=0,"",
IF(SUM($AY$1873:AY1891)=1,BA1891,
IF($AY$1993&gt;SUM($AY$1873:AY1891),_xlfn.CONCAT(", ",BA1891),
IF($AY$1993=SUM($AY$1873:AY1891),_xlfn.CONCAT(" y ",BA1891)))))</f>
        <v/>
      </c>
      <c r="BA1891" s="231" t="s">
        <v>6230</v>
      </c>
      <c r="BB1891" s="290">
        <f t="shared" si="807"/>
        <v>1</v>
      </c>
      <c r="BC1891" s="291" t="str">
        <f>IF(BB1891=0,"",
IF(SUM($BB$1873:BB1891)=1,BD1891,
IF($BB$1993&gt;SUM($BB$1873:BB1891),_xlfn.CONCAT(", ",BD1891),
IF($BB$1993=SUM($BB$1873:BB1891),_xlfn.CONCAT(" y ",BD1891)))))</f>
        <v>, 19</v>
      </c>
      <c r="BD1891" s="222" t="s">
        <v>6230</v>
      </c>
      <c r="BE1891" s="378">
        <f t="shared" si="808"/>
        <v>0</v>
      </c>
      <c r="BF1891" s="379">
        <f t="shared" si="809"/>
        <v>0</v>
      </c>
      <c r="BG1891" s="380">
        <f t="shared" si="810"/>
        <v>0</v>
      </c>
      <c r="BH1891" s="483">
        <f t="shared" si="811"/>
        <v>0</v>
      </c>
      <c r="BI1891" s="484">
        <f t="shared" si="812"/>
        <v>0</v>
      </c>
      <c r="BJ1891" s="485">
        <f t="shared" si="813"/>
        <v>0</v>
      </c>
      <c r="BK1891" s="486">
        <f t="shared" si="814"/>
        <v>0</v>
      </c>
      <c r="BL1891" s="483">
        <f t="shared" si="815"/>
        <v>0</v>
      </c>
      <c r="BM1891" s="484">
        <f t="shared" si="816"/>
        <v>0</v>
      </c>
      <c r="BN1891" s="485">
        <f t="shared" si="817"/>
        <v>0</v>
      </c>
      <c r="BO1891" s="486">
        <f t="shared" si="818"/>
        <v>0</v>
      </c>
      <c r="BP1891" s="483">
        <f t="shared" si="819"/>
        <v>0</v>
      </c>
      <c r="BQ1891" s="484">
        <f t="shared" si="820"/>
        <v>0</v>
      </c>
      <c r="BR1891" s="485">
        <f t="shared" si="821"/>
        <v>0</v>
      </c>
      <c r="BS1891" s="486">
        <f t="shared" si="822"/>
        <v>0</v>
      </c>
    </row>
    <row r="1892" spans="1:71" ht="15" customHeight="1">
      <c r="A1892" s="81"/>
      <c r="B1892" s="82"/>
      <c r="C1892" s="85" t="s">
        <v>107</v>
      </c>
      <c r="D1892" s="732" t="str">
        <f>IF(CNGE_2024_M1_Secc1_Sub1!$D61="","",CNGE_2024_M1_Secc1_Sub1!$D61)</f>
        <v>COMISION DE ARBITRAJE MEDICO</v>
      </c>
      <c r="E1892" s="733"/>
      <c r="F1892" s="733"/>
      <c r="G1892" s="733"/>
      <c r="H1892" s="733"/>
      <c r="I1892" s="733"/>
      <c r="J1892" s="733"/>
      <c r="K1892" s="733"/>
      <c r="L1892" s="733"/>
      <c r="M1892" s="733"/>
      <c r="N1892" s="733"/>
      <c r="O1892" s="733"/>
      <c r="P1892" s="733"/>
      <c r="Q1892" s="733"/>
      <c r="R1892" s="734"/>
      <c r="S1892" s="111"/>
      <c r="T1892" s="111"/>
      <c r="U1892" s="111"/>
      <c r="V1892" s="111"/>
      <c r="W1892" s="111"/>
      <c r="X1892" s="111"/>
      <c r="Y1892" s="111"/>
      <c r="Z1892" s="111"/>
      <c r="AA1892" s="111"/>
      <c r="AB1892" s="111"/>
      <c r="AC1892" s="111"/>
      <c r="AD1892" s="111"/>
      <c r="AE1892" s="8"/>
      <c r="AG1892" s="269">
        <f t="shared" si="788"/>
        <v>1</v>
      </c>
      <c r="AH1892" s="298">
        <f t="shared" si="789"/>
        <v>0</v>
      </c>
      <c r="AI1892" s="299">
        <f t="shared" si="790"/>
        <v>0</v>
      </c>
      <c r="AJ1892" s="300">
        <f t="shared" si="791"/>
        <v>0</v>
      </c>
      <c r="AK1892" s="301">
        <f t="shared" si="792"/>
        <v>0</v>
      </c>
      <c r="AL1892" s="298">
        <f t="shared" si="793"/>
        <v>0</v>
      </c>
      <c r="AM1892" s="299">
        <f t="shared" si="794"/>
        <v>0</v>
      </c>
      <c r="AN1892" s="300">
        <f t="shared" si="795"/>
        <v>0</v>
      </c>
      <c r="AO1892" s="301">
        <f t="shared" si="796"/>
        <v>0</v>
      </c>
      <c r="AP1892" s="298">
        <f t="shared" si="797"/>
        <v>0</v>
      </c>
      <c r="AQ1892" s="299">
        <f t="shared" si="798"/>
        <v>0</v>
      </c>
      <c r="AR1892" s="300">
        <f t="shared" si="799"/>
        <v>0</v>
      </c>
      <c r="AS1892" s="301">
        <f t="shared" si="800"/>
        <v>0</v>
      </c>
      <c r="AT1892" s="298">
        <f t="shared" si="801"/>
        <v>0</v>
      </c>
      <c r="AU1892" s="299">
        <f t="shared" si="802"/>
        <v>0</v>
      </c>
      <c r="AV1892" s="300">
        <f t="shared" si="803"/>
        <v>0</v>
      </c>
      <c r="AW1892" s="301">
        <f t="shared" si="804"/>
        <v>0</v>
      </c>
      <c r="AX1892" s="371">
        <f t="shared" si="805"/>
        <v>0</v>
      </c>
      <c r="AY1892" s="303">
        <f t="shared" si="806"/>
        <v>0</v>
      </c>
      <c r="AZ1892" s="304" t="str">
        <f>IF(AY1892=0,"",
IF(SUM($AY$1873:AY1892)=1,BA1892,
IF($AY$1993&gt;SUM($AY$1873:AY1892),_xlfn.CONCAT(", ",BA1892),
IF($AY$1993=SUM($AY$1873:AY1892),_xlfn.CONCAT(" y ",BA1892)))))</f>
        <v/>
      </c>
      <c r="BA1892" s="231" t="s">
        <v>6231</v>
      </c>
      <c r="BB1892" s="290">
        <f t="shared" si="807"/>
        <v>1</v>
      </c>
      <c r="BC1892" s="291" t="str">
        <f>IF(BB1892=0,"",
IF(SUM($BB$1873:BB1892)=1,BD1892,
IF($BB$1993&gt;SUM($BB$1873:BB1892),_xlfn.CONCAT(", ",BD1892),
IF($BB$1993=SUM($BB$1873:BB1892),_xlfn.CONCAT(" y ",BD1892)))))</f>
        <v>, 20</v>
      </c>
      <c r="BD1892" s="222" t="s">
        <v>6231</v>
      </c>
      <c r="BE1892" s="378">
        <f t="shared" si="808"/>
        <v>0</v>
      </c>
      <c r="BF1892" s="379">
        <f t="shared" si="809"/>
        <v>0</v>
      </c>
      <c r="BG1892" s="380">
        <f t="shared" si="810"/>
        <v>0</v>
      </c>
      <c r="BH1892" s="483">
        <f t="shared" si="811"/>
        <v>0</v>
      </c>
      <c r="BI1892" s="484">
        <f t="shared" si="812"/>
        <v>0</v>
      </c>
      <c r="BJ1892" s="485">
        <f t="shared" si="813"/>
        <v>0</v>
      </c>
      <c r="BK1892" s="486">
        <f t="shared" si="814"/>
        <v>0</v>
      </c>
      <c r="BL1892" s="483">
        <f t="shared" si="815"/>
        <v>0</v>
      </c>
      <c r="BM1892" s="484">
        <f t="shared" si="816"/>
        <v>0</v>
      </c>
      <c r="BN1892" s="485">
        <f t="shared" si="817"/>
        <v>0</v>
      </c>
      <c r="BO1892" s="486">
        <f t="shared" si="818"/>
        <v>0</v>
      </c>
      <c r="BP1892" s="483">
        <f t="shared" si="819"/>
        <v>0</v>
      </c>
      <c r="BQ1892" s="484">
        <f t="shared" si="820"/>
        <v>0</v>
      </c>
      <c r="BR1892" s="485">
        <f t="shared" si="821"/>
        <v>0</v>
      </c>
      <c r="BS1892" s="486">
        <f t="shared" si="822"/>
        <v>0</v>
      </c>
    </row>
    <row r="1893" spans="1:71" ht="15" customHeight="1">
      <c r="A1893" s="81"/>
      <c r="B1893" s="82"/>
      <c r="C1893" s="85" t="s">
        <v>108</v>
      </c>
      <c r="D1893" s="732" t="str">
        <f>IF(CNGE_2024_M1_Secc1_Sub1!$D62="","",CNGE_2024_M1_Secc1_Sub1!$D62)</f>
        <v>ACADEMIA VERACRUZANA DE LAS LENGUAS INDIGENAS</v>
      </c>
      <c r="E1893" s="733"/>
      <c r="F1893" s="733"/>
      <c r="G1893" s="733"/>
      <c r="H1893" s="733"/>
      <c r="I1893" s="733"/>
      <c r="J1893" s="733"/>
      <c r="K1893" s="733"/>
      <c r="L1893" s="733"/>
      <c r="M1893" s="733"/>
      <c r="N1893" s="733"/>
      <c r="O1893" s="733"/>
      <c r="P1893" s="733"/>
      <c r="Q1893" s="733"/>
      <c r="R1893" s="734"/>
      <c r="S1893" s="111"/>
      <c r="T1893" s="111"/>
      <c r="U1893" s="111"/>
      <c r="V1893" s="111"/>
      <c r="W1893" s="111"/>
      <c r="X1893" s="111"/>
      <c r="Y1893" s="111"/>
      <c r="Z1893" s="111"/>
      <c r="AA1893" s="111"/>
      <c r="AB1893" s="111"/>
      <c r="AC1893" s="111"/>
      <c r="AD1893" s="111"/>
      <c r="AE1893" s="8"/>
      <c r="AG1893" s="269">
        <f t="shared" si="788"/>
        <v>1</v>
      </c>
      <c r="AH1893" s="298">
        <f t="shared" si="789"/>
        <v>0</v>
      </c>
      <c r="AI1893" s="299">
        <f t="shared" si="790"/>
        <v>0</v>
      </c>
      <c r="AJ1893" s="300">
        <f t="shared" si="791"/>
        <v>0</v>
      </c>
      <c r="AK1893" s="301">
        <f t="shared" si="792"/>
        <v>0</v>
      </c>
      <c r="AL1893" s="298">
        <f t="shared" si="793"/>
        <v>0</v>
      </c>
      <c r="AM1893" s="299">
        <f t="shared" si="794"/>
        <v>0</v>
      </c>
      <c r="AN1893" s="300">
        <f t="shared" si="795"/>
        <v>0</v>
      </c>
      <c r="AO1893" s="301">
        <f t="shared" si="796"/>
        <v>0</v>
      </c>
      <c r="AP1893" s="298">
        <f t="shared" si="797"/>
        <v>0</v>
      </c>
      <c r="AQ1893" s="299">
        <f t="shared" si="798"/>
        <v>0</v>
      </c>
      <c r="AR1893" s="300">
        <f t="shared" si="799"/>
        <v>0</v>
      </c>
      <c r="AS1893" s="301">
        <f t="shared" si="800"/>
        <v>0</v>
      </c>
      <c r="AT1893" s="298">
        <f t="shared" si="801"/>
        <v>0</v>
      </c>
      <c r="AU1893" s="299">
        <f t="shared" si="802"/>
        <v>0</v>
      </c>
      <c r="AV1893" s="300">
        <f t="shared" si="803"/>
        <v>0</v>
      </c>
      <c r="AW1893" s="301">
        <f t="shared" si="804"/>
        <v>0</v>
      </c>
      <c r="AX1893" s="371">
        <f t="shared" si="805"/>
        <v>0</v>
      </c>
      <c r="AY1893" s="303">
        <f t="shared" si="806"/>
        <v>0</v>
      </c>
      <c r="AZ1893" s="304" t="str">
        <f>IF(AY1893=0,"",
IF(SUM($AY$1873:AY1893)=1,BA1893,
IF($AY$1993&gt;SUM($AY$1873:AY1893),_xlfn.CONCAT(", ",BA1893),
IF($AY$1993=SUM($AY$1873:AY1893),_xlfn.CONCAT(" y ",BA1893)))))</f>
        <v/>
      </c>
      <c r="BA1893" s="231" t="s">
        <v>6232</v>
      </c>
      <c r="BB1893" s="290">
        <f t="shared" si="807"/>
        <v>1</v>
      </c>
      <c r="BC1893" s="291" t="str">
        <f>IF(BB1893=0,"",
IF(SUM($BB$1873:BB1893)=1,BD1893,
IF($BB$1993&gt;SUM($BB$1873:BB1893),_xlfn.CONCAT(", ",BD1893),
IF($BB$1993=SUM($BB$1873:BB1893),_xlfn.CONCAT(" y ",BD1893)))))</f>
        <v>, 21</v>
      </c>
      <c r="BD1893" s="222" t="s">
        <v>6232</v>
      </c>
      <c r="BE1893" s="378">
        <f t="shared" si="808"/>
        <v>0</v>
      </c>
      <c r="BF1893" s="379">
        <f t="shared" si="809"/>
        <v>0</v>
      </c>
      <c r="BG1893" s="380">
        <f t="shared" si="810"/>
        <v>0</v>
      </c>
      <c r="BH1893" s="483">
        <f t="shared" si="811"/>
        <v>0</v>
      </c>
      <c r="BI1893" s="484">
        <f t="shared" si="812"/>
        <v>0</v>
      </c>
      <c r="BJ1893" s="485">
        <f t="shared" si="813"/>
        <v>0</v>
      </c>
      <c r="BK1893" s="486">
        <f t="shared" si="814"/>
        <v>0</v>
      </c>
      <c r="BL1893" s="483">
        <f t="shared" si="815"/>
        <v>0</v>
      </c>
      <c r="BM1893" s="484">
        <f t="shared" si="816"/>
        <v>0</v>
      </c>
      <c r="BN1893" s="485">
        <f t="shared" si="817"/>
        <v>0</v>
      </c>
      <c r="BO1893" s="486">
        <f t="shared" si="818"/>
        <v>0</v>
      </c>
      <c r="BP1893" s="483">
        <f t="shared" si="819"/>
        <v>0</v>
      </c>
      <c r="BQ1893" s="484">
        <f t="shared" si="820"/>
        <v>0</v>
      </c>
      <c r="BR1893" s="485">
        <f t="shared" si="821"/>
        <v>0</v>
      </c>
      <c r="BS1893" s="486">
        <f t="shared" si="822"/>
        <v>0</v>
      </c>
    </row>
    <row r="1894" spans="1:71" ht="15" customHeight="1">
      <c r="A1894" s="81"/>
      <c r="B1894" s="82"/>
      <c r="C1894" s="85" t="s">
        <v>109</v>
      </c>
      <c r="D1894" s="732" t="str">
        <f>IF(CNGE_2024_M1_Secc1_Sub1!$D63="","",CNGE_2024_M1_Secc1_Sub1!$D63)</f>
        <v>INSTITUTO VERACRUZANO DEL DEPORTE</v>
      </c>
      <c r="E1894" s="733"/>
      <c r="F1894" s="733"/>
      <c r="G1894" s="733"/>
      <c r="H1894" s="733"/>
      <c r="I1894" s="733"/>
      <c r="J1894" s="733"/>
      <c r="K1894" s="733"/>
      <c r="L1894" s="733"/>
      <c r="M1894" s="733"/>
      <c r="N1894" s="733"/>
      <c r="O1894" s="733"/>
      <c r="P1894" s="733"/>
      <c r="Q1894" s="733"/>
      <c r="R1894" s="734"/>
      <c r="S1894" s="111"/>
      <c r="T1894" s="111"/>
      <c r="U1894" s="111"/>
      <c r="V1894" s="111"/>
      <c r="W1894" s="111"/>
      <c r="X1894" s="111"/>
      <c r="Y1894" s="111"/>
      <c r="Z1894" s="111"/>
      <c r="AA1894" s="111"/>
      <c r="AB1894" s="111"/>
      <c r="AC1894" s="111"/>
      <c r="AD1894" s="111"/>
      <c r="AE1894" s="8"/>
      <c r="AG1894" s="269">
        <f t="shared" si="788"/>
        <v>1</v>
      </c>
      <c r="AH1894" s="298">
        <f t="shared" si="789"/>
        <v>0</v>
      </c>
      <c r="AI1894" s="299">
        <f t="shared" si="790"/>
        <v>0</v>
      </c>
      <c r="AJ1894" s="300">
        <f t="shared" si="791"/>
        <v>0</v>
      </c>
      <c r="AK1894" s="301">
        <f t="shared" si="792"/>
        <v>0</v>
      </c>
      <c r="AL1894" s="298">
        <f t="shared" si="793"/>
        <v>0</v>
      </c>
      <c r="AM1894" s="299">
        <f t="shared" si="794"/>
        <v>0</v>
      </c>
      <c r="AN1894" s="300">
        <f t="shared" si="795"/>
        <v>0</v>
      </c>
      <c r="AO1894" s="301">
        <f t="shared" si="796"/>
        <v>0</v>
      </c>
      <c r="AP1894" s="298">
        <f t="shared" si="797"/>
        <v>0</v>
      </c>
      <c r="AQ1894" s="299">
        <f t="shared" si="798"/>
        <v>0</v>
      </c>
      <c r="AR1894" s="300">
        <f t="shared" si="799"/>
        <v>0</v>
      </c>
      <c r="AS1894" s="301">
        <f t="shared" si="800"/>
        <v>0</v>
      </c>
      <c r="AT1894" s="298">
        <f t="shared" si="801"/>
        <v>0</v>
      </c>
      <c r="AU1894" s="299">
        <f t="shared" si="802"/>
        <v>0</v>
      </c>
      <c r="AV1894" s="300">
        <f t="shared" si="803"/>
        <v>0</v>
      </c>
      <c r="AW1894" s="301">
        <f t="shared" si="804"/>
        <v>0</v>
      </c>
      <c r="AX1894" s="371">
        <f t="shared" si="805"/>
        <v>0</v>
      </c>
      <c r="AY1894" s="303">
        <f t="shared" si="806"/>
        <v>0</v>
      </c>
      <c r="AZ1894" s="304" t="str">
        <f>IF(AY1894=0,"",
IF(SUM($AY$1873:AY1894)=1,BA1894,
IF($AY$1993&gt;SUM($AY$1873:AY1894),_xlfn.CONCAT(", ",BA1894),
IF($AY$1993=SUM($AY$1873:AY1894),_xlfn.CONCAT(" y ",BA1894)))))</f>
        <v/>
      </c>
      <c r="BA1894" s="231" t="s">
        <v>6233</v>
      </c>
      <c r="BB1894" s="290">
        <f t="shared" si="807"/>
        <v>1</v>
      </c>
      <c r="BC1894" s="291" t="str">
        <f>IF(BB1894=0,"",
IF(SUM($BB$1873:BB1894)=1,BD1894,
IF($BB$1993&gt;SUM($BB$1873:BB1894),_xlfn.CONCAT(", ",BD1894),
IF($BB$1993=SUM($BB$1873:BB1894),_xlfn.CONCAT(" y ",BD1894)))))</f>
        <v>, 22</v>
      </c>
      <c r="BD1894" s="222" t="s">
        <v>6233</v>
      </c>
      <c r="BE1894" s="378">
        <f t="shared" si="808"/>
        <v>0</v>
      </c>
      <c r="BF1894" s="379">
        <f t="shared" si="809"/>
        <v>0</v>
      </c>
      <c r="BG1894" s="380">
        <f t="shared" si="810"/>
        <v>0</v>
      </c>
      <c r="BH1894" s="483">
        <f t="shared" si="811"/>
        <v>0</v>
      </c>
      <c r="BI1894" s="484">
        <f t="shared" si="812"/>
        <v>0</v>
      </c>
      <c r="BJ1894" s="485">
        <f t="shared" si="813"/>
        <v>0</v>
      </c>
      <c r="BK1894" s="486">
        <f t="shared" si="814"/>
        <v>0</v>
      </c>
      <c r="BL1894" s="483">
        <f t="shared" si="815"/>
        <v>0</v>
      </c>
      <c r="BM1894" s="484">
        <f t="shared" si="816"/>
        <v>0</v>
      </c>
      <c r="BN1894" s="485">
        <f t="shared" si="817"/>
        <v>0</v>
      </c>
      <c r="BO1894" s="486">
        <f t="shared" si="818"/>
        <v>0</v>
      </c>
      <c r="BP1894" s="483">
        <f t="shared" si="819"/>
        <v>0</v>
      </c>
      <c r="BQ1894" s="484">
        <f t="shared" si="820"/>
        <v>0</v>
      </c>
      <c r="BR1894" s="485">
        <f t="shared" si="821"/>
        <v>0</v>
      </c>
      <c r="BS1894" s="486">
        <f t="shared" si="822"/>
        <v>0</v>
      </c>
    </row>
    <row r="1895" spans="1:71" ht="15" customHeight="1">
      <c r="A1895" s="81"/>
      <c r="B1895" s="82"/>
      <c r="C1895" s="85" t="s">
        <v>110</v>
      </c>
      <c r="D1895" s="732" t="str">
        <f>IF(CNGE_2024_M1_Secc1_Sub1!$D64="","",CNGE_2024_M1_Secc1_Sub1!$D64)</f>
        <v>INSTITUTO DE ESPACIOS EDUCATIVOS DEL ESTADO DE VERACRUZ</v>
      </c>
      <c r="E1895" s="733"/>
      <c r="F1895" s="733"/>
      <c r="G1895" s="733"/>
      <c r="H1895" s="733"/>
      <c r="I1895" s="733"/>
      <c r="J1895" s="733"/>
      <c r="K1895" s="733"/>
      <c r="L1895" s="733"/>
      <c r="M1895" s="733"/>
      <c r="N1895" s="733"/>
      <c r="O1895" s="733"/>
      <c r="P1895" s="733"/>
      <c r="Q1895" s="733"/>
      <c r="R1895" s="734"/>
      <c r="S1895" s="111"/>
      <c r="T1895" s="111"/>
      <c r="U1895" s="111"/>
      <c r="V1895" s="111"/>
      <c r="W1895" s="111"/>
      <c r="X1895" s="111"/>
      <c r="Y1895" s="111"/>
      <c r="Z1895" s="111"/>
      <c r="AA1895" s="111"/>
      <c r="AB1895" s="111"/>
      <c r="AC1895" s="111"/>
      <c r="AD1895" s="111"/>
      <c r="AE1895" s="8"/>
      <c r="AG1895" s="269">
        <f t="shared" si="788"/>
        <v>1</v>
      </c>
      <c r="AH1895" s="298">
        <f t="shared" si="789"/>
        <v>0</v>
      </c>
      <c r="AI1895" s="299">
        <f t="shared" si="790"/>
        <v>0</v>
      </c>
      <c r="AJ1895" s="300">
        <f t="shared" si="791"/>
        <v>0</v>
      </c>
      <c r="AK1895" s="301">
        <f t="shared" si="792"/>
        <v>0</v>
      </c>
      <c r="AL1895" s="298">
        <f t="shared" si="793"/>
        <v>0</v>
      </c>
      <c r="AM1895" s="299">
        <f t="shared" si="794"/>
        <v>0</v>
      </c>
      <c r="AN1895" s="300">
        <f t="shared" si="795"/>
        <v>0</v>
      </c>
      <c r="AO1895" s="301">
        <f t="shared" si="796"/>
        <v>0</v>
      </c>
      <c r="AP1895" s="298">
        <f t="shared" si="797"/>
        <v>0</v>
      </c>
      <c r="AQ1895" s="299">
        <f t="shared" si="798"/>
        <v>0</v>
      </c>
      <c r="AR1895" s="300">
        <f t="shared" si="799"/>
        <v>0</v>
      </c>
      <c r="AS1895" s="301">
        <f t="shared" si="800"/>
        <v>0</v>
      </c>
      <c r="AT1895" s="298">
        <f t="shared" si="801"/>
        <v>0</v>
      </c>
      <c r="AU1895" s="299">
        <f t="shared" si="802"/>
        <v>0</v>
      </c>
      <c r="AV1895" s="300">
        <f t="shared" si="803"/>
        <v>0</v>
      </c>
      <c r="AW1895" s="301">
        <f t="shared" si="804"/>
        <v>0</v>
      </c>
      <c r="AX1895" s="371">
        <f t="shared" si="805"/>
        <v>0</v>
      </c>
      <c r="AY1895" s="303">
        <f t="shared" si="806"/>
        <v>0</v>
      </c>
      <c r="AZ1895" s="304" t="str">
        <f>IF(AY1895=0,"",
IF(SUM($AY$1873:AY1895)=1,BA1895,
IF($AY$1993&gt;SUM($AY$1873:AY1895),_xlfn.CONCAT(", ",BA1895),
IF($AY$1993=SUM($AY$1873:AY1895),_xlfn.CONCAT(" y ",BA1895)))))</f>
        <v/>
      </c>
      <c r="BA1895" s="231" t="s">
        <v>6234</v>
      </c>
      <c r="BB1895" s="290">
        <f t="shared" si="807"/>
        <v>1</v>
      </c>
      <c r="BC1895" s="291" t="str">
        <f>IF(BB1895=0,"",
IF(SUM($BB$1873:BB1895)=1,BD1895,
IF($BB$1993&gt;SUM($BB$1873:BB1895),_xlfn.CONCAT(", ",BD1895),
IF($BB$1993=SUM($BB$1873:BB1895),_xlfn.CONCAT(" y ",BD1895)))))</f>
        <v>, 23</v>
      </c>
      <c r="BD1895" s="222" t="s">
        <v>6234</v>
      </c>
      <c r="BE1895" s="378">
        <f t="shared" si="808"/>
        <v>0</v>
      </c>
      <c r="BF1895" s="379">
        <f t="shared" si="809"/>
        <v>0</v>
      </c>
      <c r="BG1895" s="380">
        <f t="shared" si="810"/>
        <v>0</v>
      </c>
      <c r="BH1895" s="483">
        <f t="shared" si="811"/>
        <v>0</v>
      </c>
      <c r="BI1895" s="484">
        <f t="shared" si="812"/>
        <v>0</v>
      </c>
      <c r="BJ1895" s="485">
        <f t="shared" si="813"/>
        <v>0</v>
      </c>
      <c r="BK1895" s="486">
        <f t="shared" si="814"/>
        <v>0</v>
      </c>
      <c r="BL1895" s="483">
        <f t="shared" si="815"/>
        <v>0</v>
      </c>
      <c r="BM1895" s="484">
        <f t="shared" si="816"/>
        <v>0</v>
      </c>
      <c r="BN1895" s="485">
        <f t="shared" si="817"/>
        <v>0</v>
      </c>
      <c r="BO1895" s="486">
        <f t="shared" si="818"/>
        <v>0</v>
      </c>
      <c r="BP1895" s="483">
        <f t="shared" si="819"/>
        <v>0</v>
      </c>
      <c r="BQ1895" s="484">
        <f t="shared" si="820"/>
        <v>0</v>
      </c>
      <c r="BR1895" s="485">
        <f t="shared" si="821"/>
        <v>0</v>
      </c>
      <c r="BS1895" s="486">
        <f t="shared" si="822"/>
        <v>0</v>
      </c>
    </row>
    <row r="1896" spans="1:71" ht="15" customHeight="1">
      <c r="A1896" s="81"/>
      <c r="B1896" s="82"/>
      <c r="C1896" s="85" t="s">
        <v>111</v>
      </c>
      <c r="D1896" s="732" t="str">
        <f>IF(CNGE_2024_M1_Secc1_Sub1!$D65="","",CNGE_2024_M1_Secc1_Sub1!$D65)</f>
        <v>COLEGIO DE BACHILLERES DEL ESTADO DE VERACRUZ</v>
      </c>
      <c r="E1896" s="733"/>
      <c r="F1896" s="733"/>
      <c r="G1896" s="733"/>
      <c r="H1896" s="733"/>
      <c r="I1896" s="733"/>
      <c r="J1896" s="733"/>
      <c r="K1896" s="733"/>
      <c r="L1896" s="733"/>
      <c r="M1896" s="733"/>
      <c r="N1896" s="733"/>
      <c r="O1896" s="733"/>
      <c r="P1896" s="733"/>
      <c r="Q1896" s="733"/>
      <c r="R1896" s="734"/>
      <c r="S1896" s="111"/>
      <c r="T1896" s="111"/>
      <c r="U1896" s="111"/>
      <c r="V1896" s="111"/>
      <c r="W1896" s="111"/>
      <c r="X1896" s="111"/>
      <c r="Y1896" s="111"/>
      <c r="Z1896" s="111"/>
      <c r="AA1896" s="111"/>
      <c r="AB1896" s="111"/>
      <c r="AC1896" s="111"/>
      <c r="AD1896" s="111"/>
      <c r="AE1896" s="8"/>
      <c r="AG1896" s="269">
        <f t="shared" si="788"/>
        <v>1</v>
      </c>
      <c r="AH1896" s="298">
        <f t="shared" si="789"/>
        <v>0</v>
      </c>
      <c r="AI1896" s="299">
        <f t="shared" si="790"/>
        <v>0</v>
      </c>
      <c r="AJ1896" s="300">
        <f t="shared" si="791"/>
        <v>0</v>
      </c>
      <c r="AK1896" s="301">
        <f t="shared" si="792"/>
        <v>0</v>
      </c>
      <c r="AL1896" s="298">
        <f t="shared" si="793"/>
        <v>0</v>
      </c>
      <c r="AM1896" s="299">
        <f t="shared" si="794"/>
        <v>0</v>
      </c>
      <c r="AN1896" s="300">
        <f t="shared" si="795"/>
        <v>0</v>
      </c>
      <c r="AO1896" s="301">
        <f t="shared" si="796"/>
        <v>0</v>
      </c>
      <c r="AP1896" s="298">
        <f t="shared" si="797"/>
        <v>0</v>
      </c>
      <c r="AQ1896" s="299">
        <f t="shared" si="798"/>
        <v>0</v>
      </c>
      <c r="AR1896" s="300">
        <f t="shared" si="799"/>
        <v>0</v>
      </c>
      <c r="AS1896" s="301">
        <f t="shared" si="800"/>
        <v>0</v>
      </c>
      <c r="AT1896" s="298">
        <f t="shared" si="801"/>
        <v>0</v>
      </c>
      <c r="AU1896" s="299">
        <f t="shared" si="802"/>
        <v>0</v>
      </c>
      <c r="AV1896" s="300">
        <f t="shared" si="803"/>
        <v>0</v>
      </c>
      <c r="AW1896" s="301">
        <f t="shared" si="804"/>
        <v>0</v>
      </c>
      <c r="AX1896" s="371">
        <f t="shared" si="805"/>
        <v>0</v>
      </c>
      <c r="AY1896" s="303">
        <f t="shared" si="806"/>
        <v>0</v>
      </c>
      <c r="AZ1896" s="304" t="str">
        <f>IF(AY1896=0,"",
IF(SUM($AY$1873:AY1896)=1,BA1896,
IF($AY$1993&gt;SUM($AY$1873:AY1896),_xlfn.CONCAT(", ",BA1896),
IF($AY$1993=SUM($AY$1873:AY1896),_xlfn.CONCAT(" y ",BA1896)))))</f>
        <v/>
      </c>
      <c r="BA1896" s="231" t="s">
        <v>6235</v>
      </c>
      <c r="BB1896" s="290">
        <f t="shared" si="807"/>
        <v>1</v>
      </c>
      <c r="BC1896" s="291" t="str">
        <f>IF(BB1896=0,"",
IF(SUM($BB$1873:BB1896)=1,BD1896,
IF($BB$1993&gt;SUM($BB$1873:BB1896),_xlfn.CONCAT(", ",BD1896),
IF($BB$1993=SUM($BB$1873:BB1896),_xlfn.CONCAT(" y ",BD1896)))))</f>
        <v>, 24</v>
      </c>
      <c r="BD1896" s="222" t="s">
        <v>6235</v>
      </c>
      <c r="BE1896" s="378">
        <f t="shared" si="808"/>
        <v>0</v>
      </c>
      <c r="BF1896" s="379">
        <f t="shared" si="809"/>
        <v>0</v>
      </c>
      <c r="BG1896" s="380">
        <f t="shared" si="810"/>
        <v>0</v>
      </c>
      <c r="BH1896" s="483">
        <f t="shared" si="811"/>
        <v>0</v>
      </c>
      <c r="BI1896" s="484">
        <f t="shared" si="812"/>
        <v>0</v>
      </c>
      <c r="BJ1896" s="485">
        <f t="shared" si="813"/>
        <v>0</v>
      </c>
      <c r="BK1896" s="486">
        <f t="shared" si="814"/>
        <v>0</v>
      </c>
      <c r="BL1896" s="483">
        <f t="shared" si="815"/>
        <v>0</v>
      </c>
      <c r="BM1896" s="484">
        <f t="shared" si="816"/>
        <v>0</v>
      </c>
      <c r="BN1896" s="485">
        <f t="shared" si="817"/>
        <v>0</v>
      </c>
      <c r="BO1896" s="486">
        <f t="shared" si="818"/>
        <v>0</v>
      </c>
      <c r="BP1896" s="483">
        <f t="shared" si="819"/>
        <v>0</v>
      </c>
      <c r="BQ1896" s="484">
        <f t="shared" si="820"/>
        <v>0</v>
      </c>
      <c r="BR1896" s="485">
        <f t="shared" si="821"/>
        <v>0</v>
      </c>
      <c r="BS1896" s="486">
        <f t="shared" si="822"/>
        <v>0</v>
      </c>
    </row>
    <row r="1897" spans="1:71" ht="15" customHeight="1">
      <c r="A1897" s="81"/>
      <c r="B1897" s="82"/>
      <c r="C1897" s="85" t="s">
        <v>112</v>
      </c>
      <c r="D1897" s="732" t="str">
        <f>IF(CNGE_2024_M1_Secc1_Sub1!$D66="","",CNGE_2024_M1_Secc1_Sub1!$D66)</f>
        <v>INSTITUTO TECNOLOGICO SUPERIOR DE MISANTLA</v>
      </c>
      <c r="E1897" s="733"/>
      <c r="F1897" s="733"/>
      <c r="G1897" s="733"/>
      <c r="H1897" s="733"/>
      <c r="I1897" s="733"/>
      <c r="J1897" s="733"/>
      <c r="K1897" s="733"/>
      <c r="L1897" s="733"/>
      <c r="M1897" s="733"/>
      <c r="N1897" s="733"/>
      <c r="O1897" s="733"/>
      <c r="P1897" s="733"/>
      <c r="Q1897" s="733"/>
      <c r="R1897" s="734"/>
      <c r="S1897" s="111"/>
      <c r="T1897" s="111"/>
      <c r="U1897" s="111"/>
      <c r="V1897" s="111"/>
      <c r="W1897" s="111"/>
      <c r="X1897" s="111"/>
      <c r="Y1897" s="111"/>
      <c r="Z1897" s="111"/>
      <c r="AA1897" s="111"/>
      <c r="AB1897" s="111"/>
      <c r="AC1897" s="111"/>
      <c r="AD1897" s="111"/>
      <c r="AE1897" s="8"/>
      <c r="AG1897" s="269">
        <f t="shared" si="788"/>
        <v>1</v>
      </c>
      <c r="AH1897" s="298">
        <f t="shared" si="789"/>
        <v>0</v>
      </c>
      <c r="AI1897" s="299">
        <f t="shared" si="790"/>
        <v>0</v>
      </c>
      <c r="AJ1897" s="300">
        <f t="shared" si="791"/>
        <v>0</v>
      </c>
      <c r="AK1897" s="301">
        <f t="shared" si="792"/>
        <v>0</v>
      </c>
      <c r="AL1897" s="298">
        <f t="shared" si="793"/>
        <v>0</v>
      </c>
      <c r="AM1897" s="299">
        <f t="shared" si="794"/>
        <v>0</v>
      </c>
      <c r="AN1897" s="300">
        <f t="shared" si="795"/>
        <v>0</v>
      </c>
      <c r="AO1897" s="301">
        <f t="shared" si="796"/>
        <v>0</v>
      </c>
      <c r="AP1897" s="298">
        <f t="shared" si="797"/>
        <v>0</v>
      </c>
      <c r="AQ1897" s="299">
        <f t="shared" si="798"/>
        <v>0</v>
      </c>
      <c r="AR1897" s="300">
        <f t="shared" si="799"/>
        <v>0</v>
      </c>
      <c r="AS1897" s="301">
        <f t="shared" si="800"/>
        <v>0</v>
      </c>
      <c r="AT1897" s="298">
        <f t="shared" si="801"/>
        <v>0</v>
      </c>
      <c r="AU1897" s="299">
        <f t="shared" si="802"/>
        <v>0</v>
      </c>
      <c r="AV1897" s="300">
        <f t="shared" si="803"/>
        <v>0</v>
      </c>
      <c r="AW1897" s="301">
        <f t="shared" si="804"/>
        <v>0</v>
      </c>
      <c r="AX1897" s="371">
        <f t="shared" si="805"/>
        <v>0</v>
      </c>
      <c r="AY1897" s="303">
        <f t="shared" si="806"/>
        <v>0</v>
      </c>
      <c r="AZ1897" s="304" t="str">
        <f>IF(AY1897=0,"",
IF(SUM($AY$1873:AY1897)=1,BA1897,
IF($AY$1993&gt;SUM($AY$1873:AY1897),_xlfn.CONCAT(", ",BA1897),
IF($AY$1993=SUM($AY$1873:AY1897),_xlfn.CONCAT(" y ",BA1897)))))</f>
        <v/>
      </c>
      <c r="BA1897" s="231" t="s">
        <v>6236</v>
      </c>
      <c r="BB1897" s="290">
        <f t="shared" si="807"/>
        <v>1</v>
      </c>
      <c r="BC1897" s="291" t="str">
        <f>IF(BB1897=0,"",
IF(SUM($BB$1873:BB1897)=1,BD1897,
IF($BB$1993&gt;SUM($BB$1873:BB1897),_xlfn.CONCAT(", ",BD1897),
IF($BB$1993=SUM($BB$1873:BB1897),_xlfn.CONCAT(" y ",BD1897)))))</f>
        <v>, 25</v>
      </c>
      <c r="BD1897" s="222" t="s">
        <v>6236</v>
      </c>
      <c r="BE1897" s="378">
        <f t="shared" si="808"/>
        <v>0</v>
      </c>
      <c r="BF1897" s="379">
        <f t="shared" si="809"/>
        <v>0</v>
      </c>
      <c r="BG1897" s="380">
        <f t="shared" si="810"/>
        <v>0</v>
      </c>
      <c r="BH1897" s="483">
        <f t="shared" si="811"/>
        <v>0</v>
      </c>
      <c r="BI1897" s="484">
        <f t="shared" si="812"/>
        <v>0</v>
      </c>
      <c r="BJ1897" s="485">
        <f t="shared" si="813"/>
        <v>0</v>
      </c>
      <c r="BK1897" s="486">
        <f t="shared" si="814"/>
        <v>0</v>
      </c>
      <c r="BL1897" s="483">
        <f t="shared" si="815"/>
        <v>0</v>
      </c>
      <c r="BM1897" s="484">
        <f t="shared" si="816"/>
        <v>0</v>
      </c>
      <c r="BN1897" s="485">
        <f t="shared" si="817"/>
        <v>0</v>
      </c>
      <c r="BO1897" s="486">
        <f t="shared" si="818"/>
        <v>0</v>
      </c>
      <c r="BP1897" s="483">
        <f t="shared" si="819"/>
        <v>0</v>
      </c>
      <c r="BQ1897" s="484">
        <f t="shared" si="820"/>
        <v>0</v>
      </c>
      <c r="BR1897" s="485">
        <f t="shared" si="821"/>
        <v>0</v>
      </c>
      <c r="BS1897" s="486">
        <f t="shared" si="822"/>
        <v>0</v>
      </c>
    </row>
    <row r="1898" spans="1:71" ht="15" customHeight="1">
      <c r="A1898" s="81"/>
      <c r="B1898" s="82"/>
      <c r="C1898" s="85" t="s">
        <v>113</v>
      </c>
      <c r="D1898" s="732" t="str">
        <f>IF(CNGE_2024_M1_Secc1_Sub1!$D67="","",CNGE_2024_M1_Secc1_Sub1!$D67)</f>
        <v>INSTITUTO TECNOLOGICO SUPERIOR DE SAN ANDRES TUXTLA</v>
      </c>
      <c r="E1898" s="733"/>
      <c r="F1898" s="733"/>
      <c r="G1898" s="733"/>
      <c r="H1898" s="733"/>
      <c r="I1898" s="733"/>
      <c r="J1898" s="733"/>
      <c r="K1898" s="733"/>
      <c r="L1898" s="733"/>
      <c r="M1898" s="733"/>
      <c r="N1898" s="733"/>
      <c r="O1898" s="733"/>
      <c r="P1898" s="733"/>
      <c r="Q1898" s="733"/>
      <c r="R1898" s="734"/>
      <c r="S1898" s="111"/>
      <c r="T1898" s="111"/>
      <c r="U1898" s="111"/>
      <c r="V1898" s="111"/>
      <c r="W1898" s="111"/>
      <c r="X1898" s="111"/>
      <c r="Y1898" s="111"/>
      <c r="Z1898" s="111"/>
      <c r="AA1898" s="111"/>
      <c r="AB1898" s="111"/>
      <c r="AC1898" s="111"/>
      <c r="AD1898" s="111"/>
      <c r="AE1898" s="8"/>
      <c r="AG1898" s="269">
        <f t="shared" si="788"/>
        <v>1</v>
      </c>
      <c r="AH1898" s="298">
        <f t="shared" si="789"/>
        <v>0</v>
      </c>
      <c r="AI1898" s="299">
        <f t="shared" si="790"/>
        <v>0</v>
      </c>
      <c r="AJ1898" s="300">
        <f t="shared" si="791"/>
        <v>0</v>
      </c>
      <c r="AK1898" s="301">
        <f t="shared" si="792"/>
        <v>0</v>
      </c>
      <c r="AL1898" s="298">
        <f t="shared" si="793"/>
        <v>0</v>
      </c>
      <c r="AM1898" s="299">
        <f t="shared" si="794"/>
        <v>0</v>
      </c>
      <c r="AN1898" s="300">
        <f t="shared" si="795"/>
        <v>0</v>
      </c>
      <c r="AO1898" s="301">
        <f t="shared" si="796"/>
        <v>0</v>
      </c>
      <c r="AP1898" s="298">
        <f t="shared" si="797"/>
        <v>0</v>
      </c>
      <c r="AQ1898" s="299">
        <f t="shared" si="798"/>
        <v>0</v>
      </c>
      <c r="AR1898" s="300">
        <f t="shared" si="799"/>
        <v>0</v>
      </c>
      <c r="AS1898" s="301">
        <f t="shared" si="800"/>
        <v>0</v>
      </c>
      <c r="AT1898" s="298">
        <f t="shared" si="801"/>
        <v>0</v>
      </c>
      <c r="AU1898" s="299">
        <f t="shared" si="802"/>
        <v>0</v>
      </c>
      <c r="AV1898" s="300">
        <f t="shared" si="803"/>
        <v>0</v>
      </c>
      <c r="AW1898" s="301">
        <f t="shared" si="804"/>
        <v>0</v>
      </c>
      <c r="AX1898" s="371">
        <f t="shared" si="805"/>
        <v>0</v>
      </c>
      <c r="AY1898" s="303">
        <f t="shared" si="806"/>
        <v>0</v>
      </c>
      <c r="AZ1898" s="304" t="str">
        <f>IF(AY1898=0,"",
IF(SUM($AY$1873:AY1898)=1,BA1898,
IF($AY$1993&gt;SUM($AY$1873:AY1898),_xlfn.CONCAT(", ",BA1898),
IF($AY$1993=SUM($AY$1873:AY1898),_xlfn.CONCAT(" y ",BA1898)))))</f>
        <v/>
      </c>
      <c r="BA1898" s="231" t="s">
        <v>6237</v>
      </c>
      <c r="BB1898" s="290">
        <f t="shared" si="807"/>
        <v>1</v>
      </c>
      <c r="BC1898" s="291" t="str">
        <f>IF(BB1898=0,"",
IF(SUM($BB$1873:BB1898)=1,BD1898,
IF($BB$1993&gt;SUM($BB$1873:BB1898),_xlfn.CONCAT(", ",BD1898),
IF($BB$1993=SUM($BB$1873:BB1898),_xlfn.CONCAT(" y ",BD1898)))))</f>
        <v>, 26</v>
      </c>
      <c r="BD1898" s="222" t="s">
        <v>6237</v>
      </c>
      <c r="BE1898" s="378">
        <f t="shared" si="808"/>
        <v>0</v>
      </c>
      <c r="BF1898" s="379">
        <f t="shared" si="809"/>
        <v>0</v>
      </c>
      <c r="BG1898" s="380">
        <f t="shared" si="810"/>
        <v>0</v>
      </c>
      <c r="BH1898" s="483">
        <f t="shared" si="811"/>
        <v>0</v>
      </c>
      <c r="BI1898" s="484">
        <f t="shared" si="812"/>
        <v>0</v>
      </c>
      <c r="BJ1898" s="485">
        <f t="shared" si="813"/>
        <v>0</v>
      </c>
      <c r="BK1898" s="486">
        <f t="shared" si="814"/>
        <v>0</v>
      </c>
      <c r="BL1898" s="483">
        <f t="shared" si="815"/>
        <v>0</v>
      </c>
      <c r="BM1898" s="484">
        <f t="shared" si="816"/>
        <v>0</v>
      </c>
      <c r="BN1898" s="485">
        <f t="shared" si="817"/>
        <v>0</v>
      </c>
      <c r="BO1898" s="486">
        <f t="shared" si="818"/>
        <v>0</v>
      </c>
      <c r="BP1898" s="483">
        <f t="shared" si="819"/>
        <v>0</v>
      </c>
      <c r="BQ1898" s="484">
        <f t="shared" si="820"/>
        <v>0</v>
      </c>
      <c r="BR1898" s="485">
        <f t="shared" si="821"/>
        <v>0</v>
      </c>
      <c r="BS1898" s="486">
        <f t="shared" si="822"/>
        <v>0</v>
      </c>
    </row>
    <row r="1899" spans="1:71" ht="15" customHeight="1">
      <c r="A1899" s="81"/>
      <c r="B1899" s="82"/>
      <c r="C1899" s="85" t="s">
        <v>114</v>
      </c>
      <c r="D1899" s="732" t="str">
        <f>IF(CNGE_2024_M1_Secc1_Sub1!$D68="","",CNGE_2024_M1_Secc1_Sub1!$D68)</f>
        <v>INSTITUTO TECNOLOGICO SUPERIOR DE TANTOYUCA</v>
      </c>
      <c r="E1899" s="733"/>
      <c r="F1899" s="733"/>
      <c r="G1899" s="733"/>
      <c r="H1899" s="733"/>
      <c r="I1899" s="733"/>
      <c r="J1899" s="733"/>
      <c r="K1899" s="733"/>
      <c r="L1899" s="733"/>
      <c r="M1899" s="733"/>
      <c r="N1899" s="733"/>
      <c r="O1899" s="733"/>
      <c r="P1899" s="733"/>
      <c r="Q1899" s="733"/>
      <c r="R1899" s="734"/>
      <c r="S1899" s="111"/>
      <c r="T1899" s="111"/>
      <c r="U1899" s="111"/>
      <c r="V1899" s="111"/>
      <c r="W1899" s="111"/>
      <c r="X1899" s="111"/>
      <c r="Y1899" s="111"/>
      <c r="Z1899" s="111"/>
      <c r="AA1899" s="111"/>
      <c r="AB1899" s="111"/>
      <c r="AC1899" s="111"/>
      <c r="AD1899" s="111"/>
      <c r="AE1899" s="8"/>
      <c r="AG1899" s="269">
        <f t="shared" si="788"/>
        <v>1</v>
      </c>
      <c r="AH1899" s="298">
        <f t="shared" si="789"/>
        <v>0</v>
      </c>
      <c r="AI1899" s="299">
        <f t="shared" si="790"/>
        <v>0</v>
      </c>
      <c r="AJ1899" s="300">
        <f t="shared" si="791"/>
        <v>0</v>
      </c>
      <c r="AK1899" s="301">
        <f t="shared" si="792"/>
        <v>0</v>
      </c>
      <c r="AL1899" s="298">
        <f t="shared" si="793"/>
        <v>0</v>
      </c>
      <c r="AM1899" s="299">
        <f t="shared" si="794"/>
        <v>0</v>
      </c>
      <c r="AN1899" s="300">
        <f t="shared" si="795"/>
        <v>0</v>
      </c>
      <c r="AO1899" s="301">
        <f t="shared" si="796"/>
        <v>0</v>
      </c>
      <c r="AP1899" s="298">
        <f t="shared" si="797"/>
        <v>0</v>
      </c>
      <c r="AQ1899" s="299">
        <f t="shared" si="798"/>
        <v>0</v>
      </c>
      <c r="AR1899" s="300">
        <f t="shared" si="799"/>
        <v>0</v>
      </c>
      <c r="AS1899" s="301">
        <f t="shared" si="800"/>
        <v>0</v>
      </c>
      <c r="AT1899" s="298">
        <f t="shared" si="801"/>
        <v>0</v>
      </c>
      <c r="AU1899" s="299">
        <f t="shared" si="802"/>
        <v>0</v>
      </c>
      <c r="AV1899" s="300">
        <f t="shared" si="803"/>
        <v>0</v>
      </c>
      <c r="AW1899" s="301">
        <f t="shared" si="804"/>
        <v>0</v>
      </c>
      <c r="AX1899" s="371">
        <f t="shared" si="805"/>
        <v>0</v>
      </c>
      <c r="AY1899" s="303">
        <f t="shared" si="806"/>
        <v>0</v>
      </c>
      <c r="AZ1899" s="304" t="str">
        <f>IF(AY1899=0,"",
IF(SUM($AY$1873:AY1899)=1,BA1899,
IF($AY$1993&gt;SUM($AY$1873:AY1899),_xlfn.CONCAT(", ",BA1899),
IF($AY$1993=SUM($AY$1873:AY1899),_xlfn.CONCAT(" y ",BA1899)))))</f>
        <v/>
      </c>
      <c r="BA1899" s="231" t="s">
        <v>6238</v>
      </c>
      <c r="BB1899" s="290">
        <f t="shared" si="807"/>
        <v>1</v>
      </c>
      <c r="BC1899" s="291" t="str">
        <f>IF(BB1899=0,"",
IF(SUM($BB$1873:BB1899)=1,BD1899,
IF($BB$1993&gt;SUM($BB$1873:BB1899),_xlfn.CONCAT(", ",BD1899),
IF($BB$1993=SUM($BB$1873:BB1899),_xlfn.CONCAT(" y ",BD1899)))))</f>
        <v>, 27</v>
      </c>
      <c r="BD1899" s="222" t="s">
        <v>6238</v>
      </c>
      <c r="BE1899" s="378">
        <f t="shared" si="808"/>
        <v>0</v>
      </c>
      <c r="BF1899" s="379">
        <f t="shared" si="809"/>
        <v>0</v>
      </c>
      <c r="BG1899" s="380">
        <f t="shared" si="810"/>
        <v>0</v>
      </c>
      <c r="BH1899" s="483">
        <f t="shared" si="811"/>
        <v>0</v>
      </c>
      <c r="BI1899" s="484">
        <f t="shared" si="812"/>
        <v>0</v>
      </c>
      <c r="BJ1899" s="485">
        <f t="shared" si="813"/>
        <v>0</v>
      </c>
      <c r="BK1899" s="486">
        <f t="shared" si="814"/>
        <v>0</v>
      </c>
      <c r="BL1899" s="483">
        <f t="shared" si="815"/>
        <v>0</v>
      </c>
      <c r="BM1899" s="484">
        <f t="shared" si="816"/>
        <v>0</v>
      </c>
      <c r="BN1899" s="485">
        <f t="shared" si="817"/>
        <v>0</v>
      </c>
      <c r="BO1899" s="486">
        <f t="shared" si="818"/>
        <v>0</v>
      </c>
      <c r="BP1899" s="483">
        <f t="shared" si="819"/>
        <v>0</v>
      </c>
      <c r="BQ1899" s="484">
        <f t="shared" si="820"/>
        <v>0</v>
      </c>
      <c r="BR1899" s="485">
        <f t="shared" si="821"/>
        <v>0</v>
      </c>
      <c r="BS1899" s="486">
        <f t="shared" si="822"/>
        <v>0</v>
      </c>
    </row>
    <row r="1900" spans="1:71" ht="15" customHeight="1">
      <c r="A1900" s="81"/>
      <c r="B1900" s="82"/>
      <c r="C1900" s="85" t="s">
        <v>115</v>
      </c>
      <c r="D1900" s="732" t="str">
        <f>IF(CNGE_2024_M1_Secc1_Sub1!$D69="","",CNGE_2024_M1_Secc1_Sub1!$D69)</f>
        <v>INSTITUTO TECNOLOGICO SUPERIOR DE COSAMALOAPAN</v>
      </c>
      <c r="E1900" s="733"/>
      <c r="F1900" s="733"/>
      <c r="G1900" s="733"/>
      <c r="H1900" s="733"/>
      <c r="I1900" s="733"/>
      <c r="J1900" s="733"/>
      <c r="K1900" s="733"/>
      <c r="L1900" s="733"/>
      <c r="M1900" s="733"/>
      <c r="N1900" s="733"/>
      <c r="O1900" s="733"/>
      <c r="P1900" s="733"/>
      <c r="Q1900" s="733"/>
      <c r="R1900" s="734"/>
      <c r="S1900" s="111"/>
      <c r="T1900" s="111"/>
      <c r="U1900" s="111"/>
      <c r="V1900" s="111"/>
      <c r="W1900" s="111"/>
      <c r="X1900" s="111"/>
      <c r="Y1900" s="111"/>
      <c r="Z1900" s="111"/>
      <c r="AA1900" s="111"/>
      <c r="AB1900" s="111"/>
      <c r="AC1900" s="111"/>
      <c r="AD1900" s="111"/>
      <c r="AE1900" s="8"/>
      <c r="AG1900" s="269">
        <f t="shared" si="788"/>
        <v>1</v>
      </c>
      <c r="AH1900" s="298">
        <f t="shared" si="789"/>
        <v>0</v>
      </c>
      <c r="AI1900" s="299">
        <f t="shared" si="790"/>
        <v>0</v>
      </c>
      <c r="AJ1900" s="300">
        <f t="shared" si="791"/>
        <v>0</v>
      </c>
      <c r="AK1900" s="301">
        <f t="shared" si="792"/>
        <v>0</v>
      </c>
      <c r="AL1900" s="298">
        <f t="shared" si="793"/>
        <v>0</v>
      </c>
      <c r="AM1900" s="299">
        <f t="shared" si="794"/>
        <v>0</v>
      </c>
      <c r="AN1900" s="300">
        <f t="shared" si="795"/>
        <v>0</v>
      </c>
      <c r="AO1900" s="301">
        <f t="shared" si="796"/>
        <v>0</v>
      </c>
      <c r="AP1900" s="298">
        <f t="shared" si="797"/>
        <v>0</v>
      </c>
      <c r="AQ1900" s="299">
        <f t="shared" si="798"/>
        <v>0</v>
      </c>
      <c r="AR1900" s="300">
        <f t="shared" si="799"/>
        <v>0</v>
      </c>
      <c r="AS1900" s="301">
        <f t="shared" si="800"/>
        <v>0</v>
      </c>
      <c r="AT1900" s="298">
        <f t="shared" si="801"/>
        <v>0</v>
      </c>
      <c r="AU1900" s="299">
        <f t="shared" si="802"/>
        <v>0</v>
      </c>
      <c r="AV1900" s="300">
        <f t="shared" si="803"/>
        <v>0</v>
      </c>
      <c r="AW1900" s="301">
        <f t="shared" si="804"/>
        <v>0</v>
      </c>
      <c r="AX1900" s="371">
        <f t="shared" si="805"/>
        <v>0</v>
      </c>
      <c r="AY1900" s="303">
        <f t="shared" si="806"/>
        <v>0</v>
      </c>
      <c r="AZ1900" s="304" t="str">
        <f>IF(AY1900=0,"",
IF(SUM($AY$1873:AY1900)=1,BA1900,
IF($AY$1993&gt;SUM($AY$1873:AY1900),_xlfn.CONCAT(", ",BA1900),
IF($AY$1993=SUM($AY$1873:AY1900),_xlfn.CONCAT(" y ",BA1900)))))</f>
        <v/>
      </c>
      <c r="BA1900" s="231" t="s">
        <v>6239</v>
      </c>
      <c r="BB1900" s="290">
        <f t="shared" si="807"/>
        <v>1</v>
      </c>
      <c r="BC1900" s="291" t="str">
        <f>IF(BB1900=0,"",
IF(SUM($BB$1873:BB1900)=1,BD1900,
IF($BB$1993&gt;SUM($BB$1873:BB1900),_xlfn.CONCAT(", ",BD1900),
IF($BB$1993=SUM($BB$1873:BB1900),_xlfn.CONCAT(" y ",BD1900)))))</f>
        <v>, 28</v>
      </c>
      <c r="BD1900" s="222" t="s">
        <v>6239</v>
      </c>
      <c r="BE1900" s="378">
        <f t="shared" si="808"/>
        <v>0</v>
      </c>
      <c r="BF1900" s="379">
        <f t="shared" si="809"/>
        <v>0</v>
      </c>
      <c r="BG1900" s="380">
        <f t="shared" si="810"/>
        <v>0</v>
      </c>
      <c r="BH1900" s="483">
        <f t="shared" si="811"/>
        <v>0</v>
      </c>
      <c r="BI1900" s="484">
        <f t="shared" si="812"/>
        <v>0</v>
      </c>
      <c r="BJ1900" s="485">
        <f t="shared" si="813"/>
        <v>0</v>
      </c>
      <c r="BK1900" s="486">
        <f t="shared" si="814"/>
        <v>0</v>
      </c>
      <c r="BL1900" s="483">
        <f t="shared" si="815"/>
        <v>0</v>
      </c>
      <c r="BM1900" s="484">
        <f t="shared" si="816"/>
        <v>0</v>
      </c>
      <c r="BN1900" s="485">
        <f t="shared" si="817"/>
        <v>0</v>
      </c>
      <c r="BO1900" s="486">
        <f t="shared" si="818"/>
        <v>0</v>
      </c>
      <c r="BP1900" s="483">
        <f t="shared" si="819"/>
        <v>0</v>
      </c>
      <c r="BQ1900" s="484">
        <f t="shared" si="820"/>
        <v>0</v>
      </c>
      <c r="BR1900" s="485">
        <f t="shared" si="821"/>
        <v>0</v>
      </c>
      <c r="BS1900" s="486">
        <f t="shared" si="822"/>
        <v>0</v>
      </c>
    </row>
    <row r="1901" spans="1:71" ht="15" customHeight="1">
      <c r="A1901" s="81"/>
      <c r="B1901" s="82"/>
      <c r="C1901" s="85" t="s">
        <v>116</v>
      </c>
      <c r="D1901" s="732" t="str">
        <f>IF(CNGE_2024_M1_Secc1_Sub1!$D70="","",CNGE_2024_M1_Secc1_Sub1!$D70)</f>
        <v>INSTITUTO TECNOLOGICO SUPERIOR DE PANUCO</v>
      </c>
      <c r="E1901" s="733"/>
      <c r="F1901" s="733"/>
      <c r="G1901" s="733"/>
      <c r="H1901" s="733"/>
      <c r="I1901" s="733"/>
      <c r="J1901" s="733"/>
      <c r="K1901" s="733"/>
      <c r="L1901" s="733"/>
      <c r="M1901" s="733"/>
      <c r="N1901" s="733"/>
      <c r="O1901" s="733"/>
      <c r="P1901" s="733"/>
      <c r="Q1901" s="733"/>
      <c r="R1901" s="734"/>
      <c r="S1901" s="111"/>
      <c r="T1901" s="111"/>
      <c r="U1901" s="111"/>
      <c r="V1901" s="111"/>
      <c r="W1901" s="111"/>
      <c r="X1901" s="111"/>
      <c r="Y1901" s="111"/>
      <c r="Z1901" s="111"/>
      <c r="AA1901" s="111"/>
      <c r="AB1901" s="111"/>
      <c r="AC1901" s="111"/>
      <c r="AD1901" s="111"/>
      <c r="AE1901" s="8"/>
      <c r="AG1901" s="269">
        <f t="shared" si="788"/>
        <v>1</v>
      </c>
      <c r="AH1901" s="298">
        <f t="shared" si="789"/>
        <v>0</v>
      </c>
      <c r="AI1901" s="299">
        <f t="shared" si="790"/>
        <v>0</v>
      </c>
      <c r="AJ1901" s="300">
        <f t="shared" si="791"/>
        <v>0</v>
      </c>
      <c r="AK1901" s="301">
        <f t="shared" si="792"/>
        <v>0</v>
      </c>
      <c r="AL1901" s="298">
        <f t="shared" si="793"/>
        <v>0</v>
      </c>
      <c r="AM1901" s="299">
        <f t="shared" si="794"/>
        <v>0</v>
      </c>
      <c r="AN1901" s="300">
        <f t="shared" si="795"/>
        <v>0</v>
      </c>
      <c r="AO1901" s="301">
        <f t="shared" si="796"/>
        <v>0</v>
      </c>
      <c r="AP1901" s="298">
        <f t="shared" si="797"/>
        <v>0</v>
      </c>
      <c r="AQ1901" s="299">
        <f t="shared" si="798"/>
        <v>0</v>
      </c>
      <c r="AR1901" s="300">
        <f t="shared" si="799"/>
        <v>0</v>
      </c>
      <c r="AS1901" s="301">
        <f t="shared" si="800"/>
        <v>0</v>
      </c>
      <c r="AT1901" s="298">
        <f t="shared" si="801"/>
        <v>0</v>
      </c>
      <c r="AU1901" s="299">
        <f t="shared" si="802"/>
        <v>0</v>
      </c>
      <c r="AV1901" s="300">
        <f t="shared" si="803"/>
        <v>0</v>
      </c>
      <c r="AW1901" s="301">
        <f t="shared" si="804"/>
        <v>0</v>
      </c>
      <c r="AX1901" s="371">
        <f t="shared" si="805"/>
        <v>0</v>
      </c>
      <c r="AY1901" s="303">
        <f t="shared" si="806"/>
        <v>0</v>
      </c>
      <c r="AZ1901" s="304" t="str">
        <f>IF(AY1901=0,"",
IF(SUM($AY$1873:AY1901)=1,BA1901,
IF($AY$1993&gt;SUM($AY$1873:AY1901),_xlfn.CONCAT(", ",BA1901),
IF($AY$1993=SUM($AY$1873:AY1901),_xlfn.CONCAT(" y ",BA1901)))))</f>
        <v/>
      </c>
      <c r="BA1901" s="231" t="s">
        <v>6240</v>
      </c>
      <c r="BB1901" s="290">
        <f t="shared" si="807"/>
        <v>1</v>
      </c>
      <c r="BC1901" s="291" t="str">
        <f>IF(BB1901=0,"",
IF(SUM($BB$1873:BB1901)=1,BD1901,
IF($BB$1993&gt;SUM($BB$1873:BB1901),_xlfn.CONCAT(", ",BD1901),
IF($BB$1993=SUM($BB$1873:BB1901),_xlfn.CONCAT(" y ",BD1901)))))</f>
        <v>, 29</v>
      </c>
      <c r="BD1901" s="222" t="s">
        <v>6240</v>
      </c>
      <c r="BE1901" s="378">
        <f t="shared" si="808"/>
        <v>0</v>
      </c>
      <c r="BF1901" s="379">
        <f t="shared" si="809"/>
        <v>0</v>
      </c>
      <c r="BG1901" s="380">
        <f t="shared" si="810"/>
        <v>0</v>
      </c>
      <c r="BH1901" s="483">
        <f t="shared" si="811"/>
        <v>0</v>
      </c>
      <c r="BI1901" s="484">
        <f t="shared" si="812"/>
        <v>0</v>
      </c>
      <c r="BJ1901" s="485">
        <f t="shared" si="813"/>
        <v>0</v>
      </c>
      <c r="BK1901" s="486">
        <f t="shared" si="814"/>
        <v>0</v>
      </c>
      <c r="BL1901" s="483">
        <f t="shared" si="815"/>
        <v>0</v>
      </c>
      <c r="BM1901" s="484">
        <f t="shared" si="816"/>
        <v>0</v>
      </c>
      <c r="BN1901" s="485">
        <f t="shared" si="817"/>
        <v>0</v>
      </c>
      <c r="BO1901" s="486">
        <f t="shared" si="818"/>
        <v>0</v>
      </c>
      <c r="BP1901" s="483">
        <f t="shared" si="819"/>
        <v>0</v>
      </c>
      <c r="BQ1901" s="484">
        <f t="shared" si="820"/>
        <v>0</v>
      </c>
      <c r="BR1901" s="485">
        <f t="shared" si="821"/>
        <v>0</v>
      </c>
      <c r="BS1901" s="486">
        <f t="shared" si="822"/>
        <v>0</v>
      </c>
    </row>
    <row r="1902" spans="1:71" ht="15" customHeight="1">
      <c r="A1902" s="81"/>
      <c r="B1902" s="82"/>
      <c r="C1902" s="85" t="s">
        <v>117</v>
      </c>
      <c r="D1902" s="732" t="str">
        <f>IF(CNGE_2024_M1_Secc1_Sub1!$D71="","",CNGE_2024_M1_Secc1_Sub1!$D71)</f>
        <v>INSTITUTO TECNOLOGICO SUPERIOR DE POZA RICA</v>
      </c>
      <c r="E1902" s="733"/>
      <c r="F1902" s="733"/>
      <c r="G1902" s="733"/>
      <c r="H1902" s="733"/>
      <c r="I1902" s="733"/>
      <c r="J1902" s="733"/>
      <c r="K1902" s="733"/>
      <c r="L1902" s="733"/>
      <c r="M1902" s="733"/>
      <c r="N1902" s="733"/>
      <c r="O1902" s="733"/>
      <c r="P1902" s="733"/>
      <c r="Q1902" s="733"/>
      <c r="R1902" s="734"/>
      <c r="S1902" s="111"/>
      <c r="T1902" s="111"/>
      <c r="U1902" s="111"/>
      <c r="V1902" s="111"/>
      <c r="W1902" s="111"/>
      <c r="X1902" s="111"/>
      <c r="Y1902" s="111"/>
      <c r="Z1902" s="111"/>
      <c r="AA1902" s="111"/>
      <c r="AB1902" s="111"/>
      <c r="AC1902" s="111"/>
      <c r="AD1902" s="111"/>
      <c r="AE1902" s="8"/>
      <c r="AG1902" s="269">
        <f t="shared" si="788"/>
        <v>1</v>
      </c>
      <c r="AH1902" s="298">
        <f t="shared" si="789"/>
        <v>0</v>
      </c>
      <c r="AI1902" s="299">
        <f t="shared" si="790"/>
        <v>0</v>
      </c>
      <c r="AJ1902" s="300">
        <f t="shared" si="791"/>
        <v>0</v>
      </c>
      <c r="AK1902" s="301">
        <f t="shared" si="792"/>
        <v>0</v>
      </c>
      <c r="AL1902" s="298">
        <f t="shared" si="793"/>
        <v>0</v>
      </c>
      <c r="AM1902" s="299">
        <f t="shared" si="794"/>
        <v>0</v>
      </c>
      <c r="AN1902" s="300">
        <f t="shared" si="795"/>
        <v>0</v>
      </c>
      <c r="AO1902" s="301">
        <f t="shared" si="796"/>
        <v>0</v>
      </c>
      <c r="AP1902" s="298">
        <f t="shared" si="797"/>
        <v>0</v>
      </c>
      <c r="AQ1902" s="299">
        <f t="shared" si="798"/>
        <v>0</v>
      </c>
      <c r="AR1902" s="300">
        <f t="shared" si="799"/>
        <v>0</v>
      </c>
      <c r="AS1902" s="301">
        <f t="shared" si="800"/>
        <v>0</v>
      </c>
      <c r="AT1902" s="298">
        <f t="shared" si="801"/>
        <v>0</v>
      </c>
      <c r="AU1902" s="299">
        <f t="shared" si="802"/>
        <v>0</v>
      </c>
      <c r="AV1902" s="300">
        <f t="shared" si="803"/>
        <v>0</v>
      </c>
      <c r="AW1902" s="301">
        <f t="shared" si="804"/>
        <v>0</v>
      </c>
      <c r="AX1902" s="371">
        <f t="shared" si="805"/>
        <v>0</v>
      </c>
      <c r="AY1902" s="303">
        <f t="shared" si="806"/>
        <v>0</v>
      </c>
      <c r="AZ1902" s="304" t="str">
        <f>IF(AY1902=0,"",
IF(SUM($AY$1873:AY1902)=1,BA1902,
IF($AY$1993&gt;SUM($AY$1873:AY1902),_xlfn.CONCAT(", ",BA1902),
IF($AY$1993=SUM($AY$1873:AY1902),_xlfn.CONCAT(" y ",BA1902)))))</f>
        <v/>
      </c>
      <c r="BA1902" s="231" t="s">
        <v>6241</v>
      </c>
      <c r="BB1902" s="290">
        <f t="shared" si="807"/>
        <v>1</v>
      </c>
      <c r="BC1902" s="291" t="str">
        <f>IF(BB1902=0,"",
IF(SUM($BB$1873:BB1902)=1,BD1902,
IF($BB$1993&gt;SUM($BB$1873:BB1902),_xlfn.CONCAT(", ",BD1902),
IF($BB$1993=SUM($BB$1873:BB1902),_xlfn.CONCAT(" y ",BD1902)))))</f>
        <v>, 30</v>
      </c>
      <c r="BD1902" s="222" t="s">
        <v>6241</v>
      </c>
      <c r="BE1902" s="378">
        <f t="shared" si="808"/>
        <v>0</v>
      </c>
      <c r="BF1902" s="379">
        <f t="shared" si="809"/>
        <v>0</v>
      </c>
      <c r="BG1902" s="380">
        <f t="shared" si="810"/>
        <v>0</v>
      </c>
      <c r="BH1902" s="483">
        <f t="shared" si="811"/>
        <v>0</v>
      </c>
      <c r="BI1902" s="484">
        <f t="shared" si="812"/>
        <v>0</v>
      </c>
      <c r="BJ1902" s="485">
        <f t="shared" si="813"/>
        <v>0</v>
      </c>
      <c r="BK1902" s="486">
        <f t="shared" si="814"/>
        <v>0</v>
      </c>
      <c r="BL1902" s="483">
        <f t="shared" si="815"/>
        <v>0</v>
      </c>
      <c r="BM1902" s="484">
        <f t="shared" si="816"/>
        <v>0</v>
      </c>
      <c r="BN1902" s="485">
        <f t="shared" si="817"/>
        <v>0</v>
      </c>
      <c r="BO1902" s="486">
        <f t="shared" si="818"/>
        <v>0</v>
      </c>
      <c r="BP1902" s="483">
        <f t="shared" si="819"/>
        <v>0</v>
      </c>
      <c r="BQ1902" s="484">
        <f t="shared" si="820"/>
        <v>0</v>
      </c>
      <c r="BR1902" s="485">
        <f t="shared" si="821"/>
        <v>0</v>
      </c>
      <c r="BS1902" s="486">
        <f t="shared" si="822"/>
        <v>0</v>
      </c>
    </row>
    <row r="1903" spans="1:71" ht="15" customHeight="1">
      <c r="A1903" s="81"/>
      <c r="B1903" s="82"/>
      <c r="C1903" s="85" t="s">
        <v>118</v>
      </c>
      <c r="D1903" s="732" t="str">
        <f>IF(CNGE_2024_M1_Secc1_Sub1!$D72="","",CNGE_2024_M1_Secc1_Sub1!$D72)</f>
        <v>INSTITUTO TECNOLOGICO SUPERIOR DE XALAPA</v>
      </c>
      <c r="E1903" s="733"/>
      <c r="F1903" s="733"/>
      <c r="G1903" s="733"/>
      <c r="H1903" s="733"/>
      <c r="I1903" s="733"/>
      <c r="J1903" s="733"/>
      <c r="K1903" s="733"/>
      <c r="L1903" s="733"/>
      <c r="M1903" s="733"/>
      <c r="N1903" s="733"/>
      <c r="O1903" s="733"/>
      <c r="P1903" s="733"/>
      <c r="Q1903" s="733"/>
      <c r="R1903" s="734"/>
      <c r="S1903" s="111"/>
      <c r="T1903" s="111"/>
      <c r="U1903" s="111"/>
      <c r="V1903" s="111"/>
      <c r="W1903" s="111"/>
      <c r="X1903" s="111"/>
      <c r="Y1903" s="111"/>
      <c r="Z1903" s="111"/>
      <c r="AA1903" s="111"/>
      <c r="AB1903" s="111"/>
      <c r="AC1903" s="111"/>
      <c r="AD1903" s="111"/>
      <c r="AE1903" s="8"/>
      <c r="AG1903" s="269">
        <f t="shared" si="788"/>
        <v>1</v>
      </c>
      <c r="AH1903" s="298">
        <f t="shared" si="789"/>
        <v>0</v>
      </c>
      <c r="AI1903" s="299">
        <f t="shared" si="790"/>
        <v>0</v>
      </c>
      <c r="AJ1903" s="300">
        <f t="shared" si="791"/>
        <v>0</v>
      </c>
      <c r="AK1903" s="301">
        <f t="shared" si="792"/>
        <v>0</v>
      </c>
      <c r="AL1903" s="298">
        <f t="shared" si="793"/>
        <v>0</v>
      </c>
      <c r="AM1903" s="299">
        <f t="shared" si="794"/>
        <v>0</v>
      </c>
      <c r="AN1903" s="300">
        <f t="shared" si="795"/>
        <v>0</v>
      </c>
      <c r="AO1903" s="301">
        <f t="shared" si="796"/>
        <v>0</v>
      </c>
      <c r="AP1903" s="298">
        <f t="shared" si="797"/>
        <v>0</v>
      </c>
      <c r="AQ1903" s="299">
        <f t="shared" si="798"/>
        <v>0</v>
      </c>
      <c r="AR1903" s="300">
        <f t="shared" si="799"/>
        <v>0</v>
      </c>
      <c r="AS1903" s="301">
        <f t="shared" si="800"/>
        <v>0</v>
      </c>
      <c r="AT1903" s="298">
        <f t="shared" si="801"/>
        <v>0</v>
      </c>
      <c r="AU1903" s="299">
        <f t="shared" si="802"/>
        <v>0</v>
      </c>
      <c r="AV1903" s="300">
        <f t="shared" si="803"/>
        <v>0</v>
      </c>
      <c r="AW1903" s="301">
        <f t="shared" si="804"/>
        <v>0</v>
      </c>
      <c r="AX1903" s="371">
        <f t="shared" si="805"/>
        <v>0</v>
      </c>
      <c r="AY1903" s="303">
        <f t="shared" si="806"/>
        <v>0</v>
      </c>
      <c r="AZ1903" s="304" t="str">
        <f>IF(AY1903=0,"",
IF(SUM($AY$1873:AY1903)=1,BA1903,
IF($AY$1993&gt;SUM($AY$1873:AY1903),_xlfn.CONCAT(", ",BA1903),
IF($AY$1993=SUM($AY$1873:AY1903),_xlfn.CONCAT(" y ",BA1903)))))</f>
        <v/>
      </c>
      <c r="BA1903" s="231" t="s">
        <v>6242</v>
      </c>
      <c r="BB1903" s="290">
        <f t="shared" si="807"/>
        <v>1</v>
      </c>
      <c r="BC1903" s="291" t="str">
        <f>IF(BB1903=0,"",
IF(SUM($BB$1873:BB1903)=1,BD1903,
IF($BB$1993&gt;SUM($BB$1873:BB1903),_xlfn.CONCAT(", ",BD1903),
IF($BB$1993=SUM($BB$1873:BB1903),_xlfn.CONCAT(" y ",BD1903)))))</f>
        <v>, 31</v>
      </c>
      <c r="BD1903" s="222" t="s">
        <v>6242</v>
      </c>
      <c r="BE1903" s="378">
        <f t="shared" si="808"/>
        <v>0</v>
      </c>
      <c r="BF1903" s="379">
        <f t="shared" si="809"/>
        <v>0</v>
      </c>
      <c r="BG1903" s="380">
        <f t="shared" si="810"/>
        <v>0</v>
      </c>
      <c r="BH1903" s="483">
        <f t="shared" si="811"/>
        <v>0</v>
      </c>
      <c r="BI1903" s="484">
        <f t="shared" si="812"/>
        <v>0</v>
      </c>
      <c r="BJ1903" s="485">
        <f t="shared" si="813"/>
        <v>0</v>
      </c>
      <c r="BK1903" s="486">
        <f t="shared" si="814"/>
        <v>0</v>
      </c>
      <c r="BL1903" s="483">
        <f t="shared" si="815"/>
        <v>0</v>
      </c>
      <c r="BM1903" s="484">
        <f t="shared" si="816"/>
        <v>0</v>
      </c>
      <c r="BN1903" s="485">
        <f t="shared" si="817"/>
        <v>0</v>
      </c>
      <c r="BO1903" s="486">
        <f t="shared" si="818"/>
        <v>0</v>
      </c>
      <c r="BP1903" s="483">
        <f t="shared" si="819"/>
        <v>0</v>
      </c>
      <c r="BQ1903" s="484">
        <f t="shared" si="820"/>
        <v>0</v>
      </c>
      <c r="BR1903" s="485">
        <f t="shared" si="821"/>
        <v>0</v>
      </c>
      <c r="BS1903" s="486">
        <f t="shared" si="822"/>
        <v>0</v>
      </c>
    </row>
    <row r="1904" spans="1:71" ht="15" customHeight="1">
      <c r="A1904" s="81"/>
      <c r="B1904" s="82"/>
      <c r="C1904" s="85" t="s">
        <v>119</v>
      </c>
      <c r="D1904" s="732" t="str">
        <f>IF(CNGE_2024_M1_Secc1_Sub1!$D73="","",CNGE_2024_M1_Secc1_Sub1!$D73)</f>
        <v>INSTITUTO TECNOLOGICO SUPERIOR DE COATZACOALCOS</v>
      </c>
      <c r="E1904" s="733"/>
      <c r="F1904" s="733"/>
      <c r="G1904" s="733"/>
      <c r="H1904" s="733"/>
      <c r="I1904" s="733"/>
      <c r="J1904" s="733"/>
      <c r="K1904" s="733"/>
      <c r="L1904" s="733"/>
      <c r="M1904" s="733"/>
      <c r="N1904" s="733"/>
      <c r="O1904" s="733"/>
      <c r="P1904" s="733"/>
      <c r="Q1904" s="733"/>
      <c r="R1904" s="734"/>
      <c r="S1904" s="111"/>
      <c r="T1904" s="111"/>
      <c r="U1904" s="111"/>
      <c r="V1904" s="111"/>
      <c r="W1904" s="111"/>
      <c r="X1904" s="111"/>
      <c r="Y1904" s="111"/>
      <c r="Z1904" s="111"/>
      <c r="AA1904" s="111"/>
      <c r="AB1904" s="111"/>
      <c r="AC1904" s="111"/>
      <c r="AD1904" s="111"/>
      <c r="AE1904" s="8"/>
      <c r="AG1904" s="269">
        <f t="shared" si="788"/>
        <v>1</v>
      </c>
      <c r="AH1904" s="298">
        <f t="shared" si="789"/>
        <v>0</v>
      </c>
      <c r="AI1904" s="299">
        <f t="shared" si="790"/>
        <v>0</v>
      </c>
      <c r="AJ1904" s="300">
        <f t="shared" si="791"/>
        <v>0</v>
      </c>
      <c r="AK1904" s="301">
        <f t="shared" si="792"/>
        <v>0</v>
      </c>
      <c r="AL1904" s="298">
        <f t="shared" si="793"/>
        <v>0</v>
      </c>
      <c r="AM1904" s="299">
        <f t="shared" si="794"/>
        <v>0</v>
      </c>
      <c r="AN1904" s="300">
        <f t="shared" si="795"/>
        <v>0</v>
      </c>
      <c r="AO1904" s="301">
        <f t="shared" si="796"/>
        <v>0</v>
      </c>
      <c r="AP1904" s="298">
        <f t="shared" si="797"/>
        <v>0</v>
      </c>
      <c r="AQ1904" s="299">
        <f t="shared" si="798"/>
        <v>0</v>
      </c>
      <c r="AR1904" s="300">
        <f t="shared" si="799"/>
        <v>0</v>
      </c>
      <c r="AS1904" s="301">
        <f t="shared" si="800"/>
        <v>0</v>
      </c>
      <c r="AT1904" s="298">
        <f t="shared" si="801"/>
        <v>0</v>
      </c>
      <c r="AU1904" s="299">
        <f t="shared" si="802"/>
        <v>0</v>
      </c>
      <c r="AV1904" s="300">
        <f t="shared" si="803"/>
        <v>0</v>
      </c>
      <c r="AW1904" s="301">
        <f t="shared" si="804"/>
        <v>0</v>
      </c>
      <c r="AX1904" s="371">
        <f t="shared" si="805"/>
        <v>0</v>
      </c>
      <c r="AY1904" s="303">
        <f t="shared" si="806"/>
        <v>0</v>
      </c>
      <c r="AZ1904" s="304" t="str">
        <f>IF(AY1904=0,"",
IF(SUM($AY$1873:AY1904)=1,BA1904,
IF($AY$1993&gt;SUM($AY$1873:AY1904),_xlfn.CONCAT(", ",BA1904),
IF($AY$1993=SUM($AY$1873:AY1904),_xlfn.CONCAT(" y ",BA1904)))))</f>
        <v/>
      </c>
      <c r="BA1904" s="231" t="s">
        <v>6243</v>
      </c>
      <c r="BB1904" s="290">
        <f t="shared" si="807"/>
        <v>1</v>
      </c>
      <c r="BC1904" s="291" t="str">
        <f>IF(BB1904=0,"",
IF(SUM($BB$1873:BB1904)=1,BD1904,
IF($BB$1993&gt;SUM($BB$1873:BB1904),_xlfn.CONCAT(", ",BD1904),
IF($BB$1993=SUM($BB$1873:BB1904),_xlfn.CONCAT(" y ",BD1904)))))</f>
        <v>, 32</v>
      </c>
      <c r="BD1904" s="222" t="s">
        <v>6243</v>
      </c>
      <c r="BE1904" s="378">
        <f t="shared" si="808"/>
        <v>0</v>
      </c>
      <c r="BF1904" s="379">
        <f t="shared" si="809"/>
        <v>0</v>
      </c>
      <c r="BG1904" s="380">
        <f t="shared" si="810"/>
        <v>0</v>
      </c>
      <c r="BH1904" s="483">
        <f t="shared" si="811"/>
        <v>0</v>
      </c>
      <c r="BI1904" s="484">
        <f t="shared" si="812"/>
        <v>0</v>
      </c>
      <c r="BJ1904" s="485">
        <f t="shared" si="813"/>
        <v>0</v>
      </c>
      <c r="BK1904" s="486">
        <f t="shared" si="814"/>
        <v>0</v>
      </c>
      <c r="BL1904" s="483">
        <f t="shared" si="815"/>
        <v>0</v>
      </c>
      <c r="BM1904" s="484">
        <f t="shared" si="816"/>
        <v>0</v>
      </c>
      <c r="BN1904" s="485">
        <f t="shared" si="817"/>
        <v>0</v>
      </c>
      <c r="BO1904" s="486">
        <f t="shared" si="818"/>
        <v>0</v>
      </c>
      <c r="BP1904" s="483">
        <f t="shared" si="819"/>
        <v>0</v>
      </c>
      <c r="BQ1904" s="484">
        <f t="shared" si="820"/>
        <v>0</v>
      </c>
      <c r="BR1904" s="485">
        <f t="shared" si="821"/>
        <v>0</v>
      </c>
      <c r="BS1904" s="486">
        <f t="shared" si="822"/>
        <v>0</v>
      </c>
    </row>
    <row r="1905" spans="1:71" ht="15" customHeight="1">
      <c r="A1905" s="81"/>
      <c r="B1905" s="82"/>
      <c r="C1905" s="85" t="s">
        <v>120</v>
      </c>
      <c r="D1905" s="732" t="str">
        <f>IF(CNGE_2024_M1_Secc1_Sub1!$D74="","",CNGE_2024_M1_Secc1_Sub1!$D74)</f>
        <v>INSTITUTO TECNOLOGICO SUPERIOR DE TIERRA BLANCA</v>
      </c>
      <c r="E1905" s="733"/>
      <c r="F1905" s="733"/>
      <c r="G1905" s="733"/>
      <c r="H1905" s="733"/>
      <c r="I1905" s="733"/>
      <c r="J1905" s="733"/>
      <c r="K1905" s="733"/>
      <c r="L1905" s="733"/>
      <c r="M1905" s="733"/>
      <c r="N1905" s="733"/>
      <c r="O1905" s="733"/>
      <c r="P1905" s="733"/>
      <c r="Q1905" s="733"/>
      <c r="R1905" s="734"/>
      <c r="S1905" s="111"/>
      <c r="T1905" s="111"/>
      <c r="U1905" s="111"/>
      <c r="V1905" s="111"/>
      <c r="W1905" s="111"/>
      <c r="X1905" s="111"/>
      <c r="Y1905" s="111"/>
      <c r="Z1905" s="111"/>
      <c r="AA1905" s="111"/>
      <c r="AB1905" s="111"/>
      <c r="AC1905" s="111"/>
      <c r="AD1905" s="111"/>
      <c r="AE1905" s="8"/>
      <c r="AG1905" s="269">
        <f t="shared" si="788"/>
        <v>1</v>
      </c>
      <c r="AH1905" s="298">
        <f t="shared" si="789"/>
        <v>0</v>
      </c>
      <c r="AI1905" s="299">
        <f t="shared" si="790"/>
        <v>0</v>
      </c>
      <c r="AJ1905" s="300">
        <f t="shared" si="791"/>
        <v>0</v>
      </c>
      <c r="AK1905" s="301">
        <f t="shared" si="792"/>
        <v>0</v>
      </c>
      <c r="AL1905" s="298">
        <f t="shared" si="793"/>
        <v>0</v>
      </c>
      <c r="AM1905" s="299">
        <f t="shared" si="794"/>
        <v>0</v>
      </c>
      <c r="AN1905" s="300">
        <f t="shared" si="795"/>
        <v>0</v>
      </c>
      <c r="AO1905" s="301">
        <f t="shared" si="796"/>
        <v>0</v>
      </c>
      <c r="AP1905" s="298">
        <f t="shared" si="797"/>
        <v>0</v>
      </c>
      <c r="AQ1905" s="299">
        <f t="shared" si="798"/>
        <v>0</v>
      </c>
      <c r="AR1905" s="300">
        <f t="shared" si="799"/>
        <v>0</v>
      </c>
      <c r="AS1905" s="301">
        <f t="shared" si="800"/>
        <v>0</v>
      </c>
      <c r="AT1905" s="298">
        <f t="shared" si="801"/>
        <v>0</v>
      </c>
      <c r="AU1905" s="299">
        <f t="shared" si="802"/>
        <v>0</v>
      </c>
      <c r="AV1905" s="300">
        <f t="shared" si="803"/>
        <v>0</v>
      </c>
      <c r="AW1905" s="301">
        <f t="shared" si="804"/>
        <v>0</v>
      </c>
      <c r="AX1905" s="371">
        <f t="shared" si="805"/>
        <v>0</v>
      </c>
      <c r="AY1905" s="303">
        <f t="shared" si="806"/>
        <v>0</v>
      </c>
      <c r="AZ1905" s="304" t="str">
        <f>IF(AY1905=0,"",
IF(SUM($AY$1873:AY1905)=1,BA1905,
IF($AY$1993&gt;SUM($AY$1873:AY1905),_xlfn.CONCAT(", ",BA1905),
IF($AY$1993=SUM($AY$1873:AY1905),_xlfn.CONCAT(" y ",BA1905)))))</f>
        <v/>
      </c>
      <c r="BA1905" s="231" t="s">
        <v>6244</v>
      </c>
      <c r="BB1905" s="290">
        <f t="shared" si="807"/>
        <v>1</v>
      </c>
      <c r="BC1905" s="291" t="str">
        <f>IF(BB1905=0,"",
IF(SUM($BB$1873:BB1905)=1,BD1905,
IF($BB$1993&gt;SUM($BB$1873:BB1905),_xlfn.CONCAT(", ",BD1905),
IF($BB$1993=SUM($BB$1873:BB1905),_xlfn.CONCAT(" y ",BD1905)))))</f>
        <v>, 33</v>
      </c>
      <c r="BD1905" s="222" t="s">
        <v>6244</v>
      </c>
      <c r="BE1905" s="378">
        <f t="shared" si="808"/>
        <v>0</v>
      </c>
      <c r="BF1905" s="379">
        <f t="shared" si="809"/>
        <v>0</v>
      </c>
      <c r="BG1905" s="380">
        <f t="shared" si="810"/>
        <v>0</v>
      </c>
      <c r="BH1905" s="483">
        <f t="shared" si="811"/>
        <v>0</v>
      </c>
      <c r="BI1905" s="484">
        <f t="shared" si="812"/>
        <v>0</v>
      </c>
      <c r="BJ1905" s="485">
        <f t="shared" si="813"/>
        <v>0</v>
      </c>
      <c r="BK1905" s="486">
        <f t="shared" si="814"/>
        <v>0</v>
      </c>
      <c r="BL1905" s="483">
        <f t="shared" si="815"/>
        <v>0</v>
      </c>
      <c r="BM1905" s="484">
        <f t="shared" si="816"/>
        <v>0</v>
      </c>
      <c r="BN1905" s="485">
        <f t="shared" si="817"/>
        <v>0</v>
      </c>
      <c r="BO1905" s="486">
        <f t="shared" si="818"/>
        <v>0</v>
      </c>
      <c r="BP1905" s="483">
        <f t="shared" si="819"/>
        <v>0</v>
      </c>
      <c r="BQ1905" s="484">
        <f t="shared" si="820"/>
        <v>0</v>
      </c>
      <c r="BR1905" s="485">
        <f t="shared" si="821"/>
        <v>0</v>
      </c>
      <c r="BS1905" s="486">
        <f t="shared" si="822"/>
        <v>0</v>
      </c>
    </row>
    <row r="1906" spans="1:71" ht="15" customHeight="1">
      <c r="A1906" s="81"/>
      <c r="B1906" s="82"/>
      <c r="C1906" s="85" t="s">
        <v>121</v>
      </c>
      <c r="D1906" s="732" t="str">
        <f>IF(CNGE_2024_M1_Secc1_Sub1!$D75="","",CNGE_2024_M1_Secc1_Sub1!$D75)</f>
        <v>INSTITUTO TECNOLOGICO SUPERIOR DE ALAMO</v>
      </c>
      <c r="E1906" s="733"/>
      <c r="F1906" s="733"/>
      <c r="G1906" s="733"/>
      <c r="H1906" s="733"/>
      <c r="I1906" s="733"/>
      <c r="J1906" s="733"/>
      <c r="K1906" s="733"/>
      <c r="L1906" s="733"/>
      <c r="M1906" s="733"/>
      <c r="N1906" s="733"/>
      <c r="O1906" s="733"/>
      <c r="P1906" s="733"/>
      <c r="Q1906" s="733"/>
      <c r="R1906" s="734"/>
      <c r="S1906" s="111"/>
      <c r="T1906" s="111"/>
      <c r="U1906" s="111"/>
      <c r="V1906" s="111"/>
      <c r="W1906" s="111"/>
      <c r="X1906" s="111"/>
      <c r="Y1906" s="111"/>
      <c r="Z1906" s="111"/>
      <c r="AA1906" s="111"/>
      <c r="AB1906" s="111"/>
      <c r="AC1906" s="111"/>
      <c r="AD1906" s="111"/>
      <c r="AE1906" s="8"/>
      <c r="AG1906" s="269">
        <f t="shared" si="788"/>
        <v>1</v>
      </c>
      <c r="AH1906" s="298">
        <f t="shared" si="789"/>
        <v>0</v>
      </c>
      <c r="AI1906" s="299">
        <f t="shared" si="790"/>
        <v>0</v>
      </c>
      <c r="AJ1906" s="300">
        <f t="shared" si="791"/>
        <v>0</v>
      </c>
      <c r="AK1906" s="301">
        <f t="shared" si="792"/>
        <v>0</v>
      </c>
      <c r="AL1906" s="298">
        <f t="shared" si="793"/>
        <v>0</v>
      </c>
      <c r="AM1906" s="299">
        <f t="shared" si="794"/>
        <v>0</v>
      </c>
      <c r="AN1906" s="300">
        <f t="shared" si="795"/>
        <v>0</v>
      </c>
      <c r="AO1906" s="301">
        <f t="shared" si="796"/>
        <v>0</v>
      </c>
      <c r="AP1906" s="298">
        <f t="shared" si="797"/>
        <v>0</v>
      </c>
      <c r="AQ1906" s="299">
        <f t="shared" si="798"/>
        <v>0</v>
      </c>
      <c r="AR1906" s="300">
        <f t="shared" si="799"/>
        <v>0</v>
      </c>
      <c r="AS1906" s="301">
        <f t="shared" si="800"/>
        <v>0</v>
      </c>
      <c r="AT1906" s="298">
        <f t="shared" si="801"/>
        <v>0</v>
      </c>
      <c r="AU1906" s="299">
        <f t="shared" si="802"/>
        <v>0</v>
      </c>
      <c r="AV1906" s="300">
        <f t="shared" si="803"/>
        <v>0</v>
      </c>
      <c r="AW1906" s="301">
        <f t="shared" si="804"/>
        <v>0</v>
      </c>
      <c r="AX1906" s="371">
        <f t="shared" si="805"/>
        <v>0</v>
      </c>
      <c r="AY1906" s="303">
        <f t="shared" si="806"/>
        <v>0</v>
      </c>
      <c r="AZ1906" s="304" t="str">
        <f>IF(AY1906=0,"",
IF(SUM($AY$1873:AY1906)=1,BA1906,
IF($AY$1993&gt;SUM($AY$1873:AY1906),_xlfn.CONCAT(", ",BA1906),
IF($AY$1993=SUM($AY$1873:AY1906),_xlfn.CONCAT(" y ",BA1906)))))</f>
        <v/>
      </c>
      <c r="BA1906" s="231" t="s">
        <v>6245</v>
      </c>
      <c r="BB1906" s="290">
        <f t="shared" si="807"/>
        <v>1</v>
      </c>
      <c r="BC1906" s="291" t="str">
        <f>IF(BB1906=0,"",
IF(SUM($BB$1873:BB1906)=1,BD1906,
IF($BB$1993&gt;SUM($BB$1873:BB1906),_xlfn.CONCAT(", ",BD1906),
IF($BB$1993=SUM($BB$1873:BB1906),_xlfn.CONCAT(" y ",BD1906)))))</f>
        <v>, 34</v>
      </c>
      <c r="BD1906" s="222" t="s">
        <v>6245</v>
      </c>
      <c r="BE1906" s="378">
        <f t="shared" si="808"/>
        <v>0</v>
      </c>
      <c r="BF1906" s="379">
        <f t="shared" si="809"/>
        <v>0</v>
      </c>
      <c r="BG1906" s="380">
        <f t="shared" si="810"/>
        <v>0</v>
      </c>
      <c r="BH1906" s="483">
        <f t="shared" si="811"/>
        <v>0</v>
      </c>
      <c r="BI1906" s="484">
        <f t="shared" si="812"/>
        <v>0</v>
      </c>
      <c r="BJ1906" s="485">
        <f t="shared" si="813"/>
        <v>0</v>
      </c>
      <c r="BK1906" s="486">
        <f t="shared" si="814"/>
        <v>0</v>
      </c>
      <c r="BL1906" s="483">
        <f t="shared" si="815"/>
        <v>0</v>
      </c>
      <c r="BM1906" s="484">
        <f t="shared" si="816"/>
        <v>0</v>
      </c>
      <c r="BN1906" s="485">
        <f t="shared" si="817"/>
        <v>0</v>
      </c>
      <c r="BO1906" s="486">
        <f t="shared" si="818"/>
        <v>0</v>
      </c>
      <c r="BP1906" s="483">
        <f t="shared" si="819"/>
        <v>0</v>
      </c>
      <c r="BQ1906" s="484">
        <f t="shared" si="820"/>
        <v>0</v>
      </c>
      <c r="BR1906" s="485">
        <f t="shared" si="821"/>
        <v>0</v>
      </c>
      <c r="BS1906" s="486">
        <f t="shared" si="822"/>
        <v>0</v>
      </c>
    </row>
    <row r="1907" spans="1:71" ht="15" customHeight="1">
      <c r="A1907" s="81"/>
      <c r="B1907" s="82"/>
      <c r="C1907" s="85" t="s">
        <v>122</v>
      </c>
      <c r="D1907" s="732" t="str">
        <f>IF(CNGE_2024_M1_Secc1_Sub1!$D76="","",CNGE_2024_M1_Secc1_Sub1!$D76)</f>
        <v>INSTITUTO TECNOLOGICO SUPERIOR DE ACAYUCAN</v>
      </c>
      <c r="E1907" s="733"/>
      <c r="F1907" s="733"/>
      <c r="G1907" s="733"/>
      <c r="H1907" s="733"/>
      <c r="I1907" s="733"/>
      <c r="J1907" s="733"/>
      <c r="K1907" s="733"/>
      <c r="L1907" s="733"/>
      <c r="M1907" s="733"/>
      <c r="N1907" s="733"/>
      <c r="O1907" s="733"/>
      <c r="P1907" s="733"/>
      <c r="Q1907" s="733"/>
      <c r="R1907" s="734"/>
      <c r="S1907" s="111"/>
      <c r="T1907" s="111"/>
      <c r="U1907" s="111"/>
      <c r="V1907" s="111"/>
      <c r="W1907" s="111"/>
      <c r="X1907" s="111"/>
      <c r="Y1907" s="111"/>
      <c r="Z1907" s="111"/>
      <c r="AA1907" s="111"/>
      <c r="AB1907" s="111"/>
      <c r="AC1907" s="111"/>
      <c r="AD1907" s="111"/>
      <c r="AE1907" s="8"/>
      <c r="AG1907" s="269">
        <f t="shared" si="788"/>
        <v>1</v>
      </c>
      <c r="AH1907" s="298">
        <f t="shared" si="789"/>
        <v>0</v>
      </c>
      <c r="AI1907" s="299">
        <f t="shared" si="790"/>
        <v>0</v>
      </c>
      <c r="AJ1907" s="300">
        <f t="shared" si="791"/>
        <v>0</v>
      </c>
      <c r="AK1907" s="301">
        <f t="shared" si="792"/>
        <v>0</v>
      </c>
      <c r="AL1907" s="298">
        <f t="shared" si="793"/>
        <v>0</v>
      </c>
      <c r="AM1907" s="299">
        <f t="shared" si="794"/>
        <v>0</v>
      </c>
      <c r="AN1907" s="300">
        <f t="shared" si="795"/>
        <v>0</v>
      </c>
      <c r="AO1907" s="301">
        <f t="shared" si="796"/>
        <v>0</v>
      </c>
      <c r="AP1907" s="298">
        <f t="shared" si="797"/>
        <v>0</v>
      </c>
      <c r="AQ1907" s="299">
        <f t="shared" si="798"/>
        <v>0</v>
      </c>
      <c r="AR1907" s="300">
        <f t="shared" si="799"/>
        <v>0</v>
      </c>
      <c r="AS1907" s="301">
        <f t="shared" si="800"/>
        <v>0</v>
      </c>
      <c r="AT1907" s="298">
        <f t="shared" si="801"/>
        <v>0</v>
      </c>
      <c r="AU1907" s="299">
        <f t="shared" si="802"/>
        <v>0</v>
      </c>
      <c r="AV1907" s="300">
        <f t="shared" si="803"/>
        <v>0</v>
      </c>
      <c r="AW1907" s="301">
        <f t="shared" si="804"/>
        <v>0</v>
      </c>
      <c r="AX1907" s="371">
        <f t="shared" si="805"/>
        <v>0</v>
      </c>
      <c r="AY1907" s="303">
        <f t="shared" si="806"/>
        <v>0</v>
      </c>
      <c r="AZ1907" s="304" t="str">
        <f>IF(AY1907=0,"",
IF(SUM($AY$1873:AY1907)=1,BA1907,
IF($AY$1993&gt;SUM($AY$1873:AY1907),_xlfn.CONCAT(", ",BA1907),
IF($AY$1993=SUM($AY$1873:AY1907),_xlfn.CONCAT(" y ",BA1907)))))</f>
        <v/>
      </c>
      <c r="BA1907" s="231" t="s">
        <v>6246</v>
      </c>
      <c r="BB1907" s="290">
        <f t="shared" si="807"/>
        <v>1</v>
      </c>
      <c r="BC1907" s="291" t="str">
        <f>IF(BB1907=0,"",
IF(SUM($BB$1873:BB1907)=1,BD1907,
IF($BB$1993&gt;SUM($BB$1873:BB1907),_xlfn.CONCAT(", ",BD1907),
IF($BB$1993=SUM($BB$1873:BB1907),_xlfn.CONCAT(" y ",BD1907)))))</f>
        <v>, 35</v>
      </c>
      <c r="BD1907" s="222" t="s">
        <v>6246</v>
      </c>
      <c r="BE1907" s="378">
        <f t="shared" si="808"/>
        <v>0</v>
      </c>
      <c r="BF1907" s="379">
        <f t="shared" si="809"/>
        <v>0</v>
      </c>
      <c r="BG1907" s="380">
        <f t="shared" si="810"/>
        <v>0</v>
      </c>
      <c r="BH1907" s="483">
        <f t="shared" si="811"/>
        <v>0</v>
      </c>
      <c r="BI1907" s="484">
        <f t="shared" si="812"/>
        <v>0</v>
      </c>
      <c r="BJ1907" s="485">
        <f t="shared" si="813"/>
        <v>0</v>
      </c>
      <c r="BK1907" s="486">
        <f t="shared" si="814"/>
        <v>0</v>
      </c>
      <c r="BL1907" s="483">
        <f t="shared" si="815"/>
        <v>0</v>
      </c>
      <c r="BM1907" s="484">
        <f t="shared" si="816"/>
        <v>0</v>
      </c>
      <c r="BN1907" s="485">
        <f t="shared" si="817"/>
        <v>0</v>
      </c>
      <c r="BO1907" s="486">
        <f t="shared" si="818"/>
        <v>0</v>
      </c>
      <c r="BP1907" s="483">
        <f t="shared" si="819"/>
        <v>0</v>
      </c>
      <c r="BQ1907" s="484">
        <f t="shared" si="820"/>
        <v>0</v>
      </c>
      <c r="BR1907" s="485">
        <f t="shared" si="821"/>
        <v>0</v>
      </c>
      <c r="BS1907" s="486">
        <f t="shared" si="822"/>
        <v>0</v>
      </c>
    </row>
    <row r="1908" spans="1:71" ht="15" customHeight="1">
      <c r="A1908" s="81"/>
      <c r="B1908" s="82"/>
      <c r="C1908" s="85" t="s">
        <v>140</v>
      </c>
      <c r="D1908" s="732" t="str">
        <f>IF(CNGE_2024_M1_Secc1_Sub1!$D77="","",CNGE_2024_M1_Secc1_Sub1!$D77)</f>
        <v>INSTITUTO TECNOLOGICO SUPERIOR DE LAS CHOAPAS</v>
      </c>
      <c r="E1908" s="733"/>
      <c r="F1908" s="733"/>
      <c r="G1908" s="733"/>
      <c r="H1908" s="733"/>
      <c r="I1908" s="733"/>
      <c r="J1908" s="733"/>
      <c r="K1908" s="733"/>
      <c r="L1908" s="733"/>
      <c r="M1908" s="733"/>
      <c r="N1908" s="733"/>
      <c r="O1908" s="733"/>
      <c r="P1908" s="733"/>
      <c r="Q1908" s="733"/>
      <c r="R1908" s="734"/>
      <c r="S1908" s="111"/>
      <c r="T1908" s="111"/>
      <c r="U1908" s="111"/>
      <c r="V1908" s="111"/>
      <c r="W1908" s="111"/>
      <c r="X1908" s="111"/>
      <c r="Y1908" s="111"/>
      <c r="Z1908" s="111"/>
      <c r="AA1908" s="111"/>
      <c r="AB1908" s="111"/>
      <c r="AC1908" s="111"/>
      <c r="AD1908" s="111"/>
      <c r="AE1908" s="8"/>
      <c r="AG1908" s="269">
        <f t="shared" si="788"/>
        <v>1</v>
      </c>
      <c r="AH1908" s="298">
        <f t="shared" si="789"/>
        <v>0</v>
      </c>
      <c r="AI1908" s="299">
        <f t="shared" si="790"/>
        <v>0</v>
      </c>
      <c r="AJ1908" s="300">
        <f t="shared" si="791"/>
        <v>0</v>
      </c>
      <c r="AK1908" s="301">
        <f t="shared" si="792"/>
        <v>0</v>
      </c>
      <c r="AL1908" s="298">
        <f t="shared" si="793"/>
        <v>0</v>
      </c>
      <c r="AM1908" s="299">
        <f t="shared" si="794"/>
        <v>0</v>
      </c>
      <c r="AN1908" s="300">
        <f t="shared" si="795"/>
        <v>0</v>
      </c>
      <c r="AO1908" s="301">
        <f t="shared" si="796"/>
        <v>0</v>
      </c>
      <c r="AP1908" s="298">
        <f t="shared" si="797"/>
        <v>0</v>
      </c>
      <c r="AQ1908" s="299">
        <f t="shared" si="798"/>
        <v>0</v>
      </c>
      <c r="AR1908" s="300">
        <f t="shared" si="799"/>
        <v>0</v>
      </c>
      <c r="AS1908" s="301">
        <f t="shared" si="800"/>
        <v>0</v>
      </c>
      <c r="AT1908" s="298">
        <f t="shared" si="801"/>
        <v>0</v>
      </c>
      <c r="AU1908" s="299">
        <f t="shared" si="802"/>
        <v>0</v>
      </c>
      <c r="AV1908" s="300">
        <f t="shared" si="803"/>
        <v>0</v>
      </c>
      <c r="AW1908" s="301">
        <f t="shared" si="804"/>
        <v>0</v>
      </c>
      <c r="AX1908" s="371">
        <f t="shared" si="805"/>
        <v>0</v>
      </c>
      <c r="AY1908" s="303">
        <f t="shared" si="806"/>
        <v>0</v>
      </c>
      <c r="AZ1908" s="304" t="str">
        <f>IF(AY1908=0,"",
IF(SUM($AY$1873:AY1908)=1,BA1908,
IF($AY$1993&gt;SUM($AY$1873:AY1908),_xlfn.CONCAT(", ",BA1908),
IF($AY$1993=SUM($AY$1873:AY1908),_xlfn.CONCAT(" y ",BA1908)))))</f>
        <v/>
      </c>
      <c r="BA1908" s="231" t="s">
        <v>6247</v>
      </c>
      <c r="BB1908" s="290">
        <f t="shared" si="807"/>
        <v>1</v>
      </c>
      <c r="BC1908" s="291" t="str">
        <f>IF(BB1908=0,"",
IF(SUM($BB$1873:BB1908)=1,BD1908,
IF($BB$1993&gt;SUM($BB$1873:BB1908),_xlfn.CONCAT(", ",BD1908),
IF($BB$1993=SUM($BB$1873:BB1908),_xlfn.CONCAT(" y ",BD1908)))))</f>
        <v>, 36</v>
      </c>
      <c r="BD1908" s="222" t="s">
        <v>6247</v>
      </c>
      <c r="BE1908" s="378">
        <f t="shared" si="808"/>
        <v>0</v>
      </c>
      <c r="BF1908" s="379">
        <f t="shared" si="809"/>
        <v>0</v>
      </c>
      <c r="BG1908" s="380">
        <f t="shared" si="810"/>
        <v>0</v>
      </c>
      <c r="BH1908" s="483">
        <f t="shared" si="811"/>
        <v>0</v>
      </c>
      <c r="BI1908" s="484">
        <f t="shared" si="812"/>
        <v>0</v>
      </c>
      <c r="BJ1908" s="485">
        <f t="shared" si="813"/>
        <v>0</v>
      </c>
      <c r="BK1908" s="486">
        <f t="shared" si="814"/>
        <v>0</v>
      </c>
      <c r="BL1908" s="483">
        <f t="shared" si="815"/>
        <v>0</v>
      </c>
      <c r="BM1908" s="484">
        <f t="shared" si="816"/>
        <v>0</v>
      </c>
      <c r="BN1908" s="485">
        <f t="shared" si="817"/>
        <v>0</v>
      </c>
      <c r="BO1908" s="486">
        <f t="shared" si="818"/>
        <v>0</v>
      </c>
      <c r="BP1908" s="483">
        <f t="shared" si="819"/>
        <v>0</v>
      </c>
      <c r="BQ1908" s="484">
        <f t="shared" si="820"/>
        <v>0</v>
      </c>
      <c r="BR1908" s="485">
        <f t="shared" si="821"/>
        <v>0</v>
      </c>
      <c r="BS1908" s="486">
        <f t="shared" si="822"/>
        <v>0</v>
      </c>
    </row>
    <row r="1909" spans="1:71" ht="15" customHeight="1">
      <c r="A1909" s="81"/>
      <c r="B1909" s="82"/>
      <c r="C1909" s="85" t="s">
        <v>141</v>
      </c>
      <c r="D1909" s="732" t="str">
        <f>IF(CNGE_2024_M1_Secc1_Sub1!$D78="","",CNGE_2024_M1_Secc1_Sub1!$D78)</f>
        <v>INSTITUTO TECNOLOGICO SUPERIOR DE HUATUSCO</v>
      </c>
      <c r="E1909" s="733"/>
      <c r="F1909" s="733"/>
      <c r="G1909" s="733"/>
      <c r="H1909" s="733"/>
      <c r="I1909" s="733"/>
      <c r="J1909" s="733"/>
      <c r="K1909" s="733"/>
      <c r="L1909" s="733"/>
      <c r="M1909" s="733"/>
      <c r="N1909" s="733"/>
      <c r="O1909" s="733"/>
      <c r="P1909" s="733"/>
      <c r="Q1909" s="733"/>
      <c r="R1909" s="734"/>
      <c r="S1909" s="111"/>
      <c r="T1909" s="111"/>
      <c r="U1909" s="111"/>
      <c r="V1909" s="111"/>
      <c r="W1909" s="111"/>
      <c r="X1909" s="111"/>
      <c r="Y1909" s="111"/>
      <c r="Z1909" s="111"/>
      <c r="AA1909" s="111"/>
      <c r="AB1909" s="111"/>
      <c r="AC1909" s="111"/>
      <c r="AD1909" s="111"/>
      <c r="AE1909" s="8"/>
      <c r="AG1909" s="269">
        <f t="shared" si="788"/>
        <v>1</v>
      </c>
      <c r="AH1909" s="298">
        <f t="shared" si="789"/>
        <v>0</v>
      </c>
      <c r="AI1909" s="299">
        <f t="shared" si="790"/>
        <v>0</v>
      </c>
      <c r="AJ1909" s="300">
        <f t="shared" si="791"/>
        <v>0</v>
      </c>
      <c r="AK1909" s="301">
        <f t="shared" si="792"/>
        <v>0</v>
      </c>
      <c r="AL1909" s="298">
        <f t="shared" si="793"/>
        <v>0</v>
      </c>
      <c r="AM1909" s="299">
        <f t="shared" si="794"/>
        <v>0</v>
      </c>
      <c r="AN1909" s="300">
        <f t="shared" si="795"/>
        <v>0</v>
      </c>
      <c r="AO1909" s="301">
        <f t="shared" si="796"/>
        <v>0</v>
      </c>
      <c r="AP1909" s="298">
        <f t="shared" si="797"/>
        <v>0</v>
      </c>
      <c r="AQ1909" s="299">
        <f t="shared" si="798"/>
        <v>0</v>
      </c>
      <c r="AR1909" s="300">
        <f t="shared" si="799"/>
        <v>0</v>
      </c>
      <c r="AS1909" s="301">
        <f t="shared" si="800"/>
        <v>0</v>
      </c>
      <c r="AT1909" s="298">
        <f t="shared" si="801"/>
        <v>0</v>
      </c>
      <c r="AU1909" s="299">
        <f t="shared" si="802"/>
        <v>0</v>
      </c>
      <c r="AV1909" s="300">
        <f t="shared" si="803"/>
        <v>0</v>
      </c>
      <c r="AW1909" s="301">
        <f t="shared" si="804"/>
        <v>0</v>
      </c>
      <c r="AX1909" s="371">
        <f t="shared" si="805"/>
        <v>0</v>
      </c>
      <c r="AY1909" s="303">
        <f t="shared" si="806"/>
        <v>0</v>
      </c>
      <c r="AZ1909" s="304" t="str">
        <f>IF(AY1909=0,"",
IF(SUM($AY$1873:AY1909)=1,BA1909,
IF($AY$1993&gt;SUM($AY$1873:AY1909),_xlfn.CONCAT(", ",BA1909),
IF($AY$1993=SUM($AY$1873:AY1909),_xlfn.CONCAT(" y ",BA1909)))))</f>
        <v/>
      </c>
      <c r="BA1909" s="231" t="s">
        <v>6248</v>
      </c>
      <c r="BB1909" s="290">
        <f t="shared" si="807"/>
        <v>1</v>
      </c>
      <c r="BC1909" s="291" t="str">
        <f>IF(BB1909=0,"",
IF(SUM($BB$1873:BB1909)=1,BD1909,
IF($BB$1993&gt;SUM($BB$1873:BB1909),_xlfn.CONCAT(", ",BD1909),
IF($BB$1993=SUM($BB$1873:BB1909),_xlfn.CONCAT(" y ",BD1909)))))</f>
        <v>, 37</v>
      </c>
      <c r="BD1909" s="222" t="s">
        <v>6248</v>
      </c>
      <c r="BE1909" s="378">
        <f t="shared" si="808"/>
        <v>0</v>
      </c>
      <c r="BF1909" s="379">
        <f t="shared" si="809"/>
        <v>0</v>
      </c>
      <c r="BG1909" s="380">
        <f t="shared" si="810"/>
        <v>0</v>
      </c>
      <c r="BH1909" s="483">
        <f t="shared" si="811"/>
        <v>0</v>
      </c>
      <c r="BI1909" s="484">
        <f t="shared" si="812"/>
        <v>0</v>
      </c>
      <c r="BJ1909" s="485">
        <f t="shared" si="813"/>
        <v>0</v>
      </c>
      <c r="BK1909" s="486">
        <f t="shared" si="814"/>
        <v>0</v>
      </c>
      <c r="BL1909" s="483">
        <f t="shared" si="815"/>
        <v>0</v>
      </c>
      <c r="BM1909" s="484">
        <f t="shared" si="816"/>
        <v>0</v>
      </c>
      <c r="BN1909" s="485">
        <f t="shared" si="817"/>
        <v>0</v>
      </c>
      <c r="BO1909" s="486">
        <f t="shared" si="818"/>
        <v>0</v>
      </c>
      <c r="BP1909" s="483">
        <f t="shared" si="819"/>
        <v>0</v>
      </c>
      <c r="BQ1909" s="484">
        <f t="shared" si="820"/>
        <v>0</v>
      </c>
      <c r="BR1909" s="485">
        <f t="shared" si="821"/>
        <v>0</v>
      </c>
      <c r="BS1909" s="486">
        <f t="shared" si="822"/>
        <v>0</v>
      </c>
    </row>
    <row r="1910" spans="1:71" ht="15" customHeight="1">
      <c r="A1910" s="81"/>
      <c r="B1910" s="82"/>
      <c r="C1910" s="85" t="s">
        <v>142</v>
      </c>
      <c r="D1910" s="732" t="str">
        <f>IF(CNGE_2024_M1_Secc1_Sub1!$D79="","",CNGE_2024_M1_Secc1_Sub1!$D79)</f>
        <v>INSTITUTO TECNOLOGICO SUPERIOR DE ALVARADO</v>
      </c>
      <c r="E1910" s="733"/>
      <c r="F1910" s="733"/>
      <c r="G1910" s="733"/>
      <c r="H1910" s="733"/>
      <c r="I1910" s="733"/>
      <c r="J1910" s="733"/>
      <c r="K1910" s="733"/>
      <c r="L1910" s="733"/>
      <c r="M1910" s="733"/>
      <c r="N1910" s="733"/>
      <c r="O1910" s="733"/>
      <c r="P1910" s="733"/>
      <c r="Q1910" s="733"/>
      <c r="R1910" s="734"/>
      <c r="S1910" s="111"/>
      <c r="T1910" s="111"/>
      <c r="U1910" s="111"/>
      <c r="V1910" s="111"/>
      <c r="W1910" s="111"/>
      <c r="X1910" s="111"/>
      <c r="Y1910" s="111"/>
      <c r="Z1910" s="111"/>
      <c r="AA1910" s="111"/>
      <c r="AB1910" s="111"/>
      <c r="AC1910" s="111"/>
      <c r="AD1910" s="111"/>
      <c r="AE1910" s="8"/>
      <c r="AG1910" s="269">
        <f t="shared" si="788"/>
        <v>1</v>
      </c>
      <c r="AH1910" s="298">
        <f t="shared" si="789"/>
        <v>0</v>
      </c>
      <c r="AI1910" s="299">
        <f t="shared" si="790"/>
        <v>0</v>
      </c>
      <c r="AJ1910" s="300">
        <f t="shared" si="791"/>
        <v>0</v>
      </c>
      <c r="AK1910" s="301">
        <f t="shared" si="792"/>
        <v>0</v>
      </c>
      <c r="AL1910" s="298">
        <f t="shared" si="793"/>
        <v>0</v>
      </c>
      <c r="AM1910" s="299">
        <f t="shared" si="794"/>
        <v>0</v>
      </c>
      <c r="AN1910" s="300">
        <f t="shared" si="795"/>
        <v>0</v>
      </c>
      <c r="AO1910" s="301">
        <f t="shared" si="796"/>
        <v>0</v>
      </c>
      <c r="AP1910" s="298">
        <f t="shared" si="797"/>
        <v>0</v>
      </c>
      <c r="AQ1910" s="299">
        <f t="shared" si="798"/>
        <v>0</v>
      </c>
      <c r="AR1910" s="300">
        <f t="shared" si="799"/>
        <v>0</v>
      </c>
      <c r="AS1910" s="301">
        <f t="shared" si="800"/>
        <v>0</v>
      </c>
      <c r="AT1910" s="298">
        <f t="shared" si="801"/>
        <v>0</v>
      </c>
      <c r="AU1910" s="299">
        <f t="shared" si="802"/>
        <v>0</v>
      </c>
      <c r="AV1910" s="300">
        <f t="shared" si="803"/>
        <v>0</v>
      </c>
      <c r="AW1910" s="301">
        <f t="shared" si="804"/>
        <v>0</v>
      </c>
      <c r="AX1910" s="371">
        <f t="shared" si="805"/>
        <v>0</v>
      </c>
      <c r="AY1910" s="303">
        <f t="shared" si="806"/>
        <v>0</v>
      </c>
      <c r="AZ1910" s="304" t="str">
        <f>IF(AY1910=0,"",
IF(SUM($AY$1873:AY1910)=1,BA1910,
IF($AY$1993&gt;SUM($AY$1873:AY1910),_xlfn.CONCAT(", ",BA1910),
IF($AY$1993=SUM($AY$1873:AY1910),_xlfn.CONCAT(" y ",BA1910)))))</f>
        <v/>
      </c>
      <c r="BA1910" s="231" t="s">
        <v>6249</v>
      </c>
      <c r="BB1910" s="290">
        <f t="shared" si="807"/>
        <v>1</v>
      </c>
      <c r="BC1910" s="291" t="str">
        <f>IF(BB1910=0,"",
IF(SUM($BB$1873:BB1910)=1,BD1910,
IF($BB$1993&gt;SUM($BB$1873:BB1910),_xlfn.CONCAT(", ",BD1910),
IF($BB$1993=SUM($BB$1873:BB1910),_xlfn.CONCAT(" y ",BD1910)))))</f>
        <v>, 38</v>
      </c>
      <c r="BD1910" s="222" t="s">
        <v>6249</v>
      </c>
      <c r="BE1910" s="378">
        <f t="shared" si="808"/>
        <v>0</v>
      </c>
      <c r="BF1910" s="379">
        <f t="shared" si="809"/>
        <v>0</v>
      </c>
      <c r="BG1910" s="380">
        <f t="shared" si="810"/>
        <v>0</v>
      </c>
      <c r="BH1910" s="483">
        <f t="shared" si="811"/>
        <v>0</v>
      </c>
      <c r="BI1910" s="484">
        <f t="shared" si="812"/>
        <v>0</v>
      </c>
      <c r="BJ1910" s="485">
        <f t="shared" si="813"/>
        <v>0</v>
      </c>
      <c r="BK1910" s="486">
        <f t="shared" si="814"/>
        <v>0</v>
      </c>
      <c r="BL1910" s="483">
        <f t="shared" si="815"/>
        <v>0</v>
      </c>
      <c r="BM1910" s="484">
        <f t="shared" si="816"/>
        <v>0</v>
      </c>
      <c r="BN1910" s="485">
        <f t="shared" si="817"/>
        <v>0</v>
      </c>
      <c r="BO1910" s="486">
        <f t="shared" si="818"/>
        <v>0</v>
      </c>
      <c r="BP1910" s="483">
        <f t="shared" si="819"/>
        <v>0</v>
      </c>
      <c r="BQ1910" s="484">
        <f t="shared" si="820"/>
        <v>0</v>
      </c>
      <c r="BR1910" s="485">
        <f t="shared" si="821"/>
        <v>0</v>
      </c>
      <c r="BS1910" s="486">
        <f t="shared" si="822"/>
        <v>0</v>
      </c>
    </row>
    <row r="1911" spans="1:71" ht="15" customHeight="1">
      <c r="A1911" s="81"/>
      <c r="B1911" s="82"/>
      <c r="C1911" s="85" t="s">
        <v>143</v>
      </c>
      <c r="D1911" s="732" t="str">
        <f>IF(CNGE_2024_M1_Secc1_Sub1!$D80="","",CNGE_2024_M1_Secc1_Sub1!$D80)</f>
        <v>INSTITUTO TECNOLOGICO SUPERIOR DE PEROTE</v>
      </c>
      <c r="E1911" s="733"/>
      <c r="F1911" s="733"/>
      <c r="G1911" s="733"/>
      <c r="H1911" s="733"/>
      <c r="I1911" s="733"/>
      <c r="J1911" s="733"/>
      <c r="K1911" s="733"/>
      <c r="L1911" s="733"/>
      <c r="M1911" s="733"/>
      <c r="N1911" s="733"/>
      <c r="O1911" s="733"/>
      <c r="P1911" s="733"/>
      <c r="Q1911" s="733"/>
      <c r="R1911" s="734"/>
      <c r="S1911" s="111"/>
      <c r="T1911" s="111"/>
      <c r="U1911" s="111"/>
      <c r="V1911" s="111"/>
      <c r="W1911" s="111"/>
      <c r="X1911" s="111"/>
      <c r="Y1911" s="111"/>
      <c r="Z1911" s="111"/>
      <c r="AA1911" s="111"/>
      <c r="AB1911" s="111"/>
      <c r="AC1911" s="111"/>
      <c r="AD1911" s="111"/>
      <c r="AE1911" s="8"/>
      <c r="AG1911" s="269">
        <f t="shared" si="788"/>
        <v>1</v>
      </c>
      <c r="AH1911" s="298">
        <f t="shared" si="789"/>
        <v>0</v>
      </c>
      <c r="AI1911" s="299">
        <f t="shared" si="790"/>
        <v>0</v>
      </c>
      <c r="AJ1911" s="300">
        <f t="shared" si="791"/>
        <v>0</v>
      </c>
      <c r="AK1911" s="301">
        <f t="shared" si="792"/>
        <v>0</v>
      </c>
      <c r="AL1911" s="298">
        <f t="shared" si="793"/>
        <v>0</v>
      </c>
      <c r="AM1911" s="299">
        <f t="shared" si="794"/>
        <v>0</v>
      </c>
      <c r="AN1911" s="300">
        <f t="shared" si="795"/>
        <v>0</v>
      </c>
      <c r="AO1911" s="301">
        <f t="shared" si="796"/>
        <v>0</v>
      </c>
      <c r="AP1911" s="298">
        <f t="shared" si="797"/>
        <v>0</v>
      </c>
      <c r="AQ1911" s="299">
        <f t="shared" si="798"/>
        <v>0</v>
      </c>
      <c r="AR1911" s="300">
        <f t="shared" si="799"/>
        <v>0</v>
      </c>
      <c r="AS1911" s="301">
        <f t="shared" si="800"/>
        <v>0</v>
      </c>
      <c r="AT1911" s="298">
        <f t="shared" si="801"/>
        <v>0</v>
      </c>
      <c r="AU1911" s="299">
        <f t="shared" si="802"/>
        <v>0</v>
      </c>
      <c r="AV1911" s="300">
        <f t="shared" si="803"/>
        <v>0</v>
      </c>
      <c r="AW1911" s="301">
        <f t="shared" si="804"/>
        <v>0</v>
      </c>
      <c r="AX1911" s="371">
        <f t="shared" si="805"/>
        <v>0</v>
      </c>
      <c r="AY1911" s="303">
        <f t="shared" si="806"/>
        <v>0</v>
      </c>
      <c r="AZ1911" s="304" t="str">
        <f>IF(AY1911=0,"",
IF(SUM($AY$1873:AY1911)=1,BA1911,
IF($AY$1993&gt;SUM($AY$1873:AY1911),_xlfn.CONCAT(", ",BA1911),
IF($AY$1993=SUM($AY$1873:AY1911),_xlfn.CONCAT(" y ",BA1911)))))</f>
        <v/>
      </c>
      <c r="BA1911" s="231" t="s">
        <v>6250</v>
      </c>
      <c r="BB1911" s="290">
        <f t="shared" si="807"/>
        <v>1</v>
      </c>
      <c r="BC1911" s="291" t="str">
        <f>IF(BB1911=0,"",
IF(SUM($BB$1873:BB1911)=1,BD1911,
IF($BB$1993&gt;SUM($BB$1873:BB1911),_xlfn.CONCAT(", ",BD1911),
IF($BB$1993=SUM($BB$1873:BB1911),_xlfn.CONCAT(" y ",BD1911)))))</f>
        <v>, 39</v>
      </c>
      <c r="BD1911" s="222" t="s">
        <v>6250</v>
      </c>
      <c r="BE1911" s="378">
        <f t="shared" si="808"/>
        <v>0</v>
      </c>
      <c r="BF1911" s="379">
        <f t="shared" si="809"/>
        <v>0</v>
      </c>
      <c r="BG1911" s="380">
        <f t="shared" si="810"/>
        <v>0</v>
      </c>
      <c r="BH1911" s="483">
        <f t="shared" si="811"/>
        <v>0</v>
      </c>
      <c r="BI1911" s="484">
        <f t="shared" si="812"/>
        <v>0</v>
      </c>
      <c r="BJ1911" s="485">
        <f t="shared" si="813"/>
        <v>0</v>
      </c>
      <c r="BK1911" s="486">
        <f t="shared" si="814"/>
        <v>0</v>
      </c>
      <c r="BL1911" s="483">
        <f t="shared" si="815"/>
        <v>0</v>
      </c>
      <c r="BM1911" s="484">
        <f t="shared" si="816"/>
        <v>0</v>
      </c>
      <c r="BN1911" s="485">
        <f t="shared" si="817"/>
        <v>0</v>
      </c>
      <c r="BO1911" s="486">
        <f t="shared" si="818"/>
        <v>0</v>
      </c>
      <c r="BP1911" s="483">
        <f t="shared" si="819"/>
        <v>0</v>
      </c>
      <c r="BQ1911" s="484">
        <f t="shared" si="820"/>
        <v>0</v>
      </c>
      <c r="BR1911" s="485">
        <f t="shared" si="821"/>
        <v>0</v>
      </c>
      <c r="BS1911" s="486">
        <f t="shared" si="822"/>
        <v>0</v>
      </c>
    </row>
    <row r="1912" spans="1:71" ht="15" customHeight="1">
      <c r="A1912" s="81"/>
      <c r="B1912" s="82"/>
      <c r="C1912" s="85" t="s">
        <v>144</v>
      </c>
      <c r="D1912" s="732" t="str">
        <f>IF(CNGE_2024_M1_Secc1_Sub1!$D81="","",CNGE_2024_M1_Secc1_Sub1!$D81)</f>
        <v>INSTITUTO TECNOLOGICO SUPERIOR DE ZONGOLICA</v>
      </c>
      <c r="E1912" s="733"/>
      <c r="F1912" s="733"/>
      <c r="G1912" s="733"/>
      <c r="H1912" s="733"/>
      <c r="I1912" s="733"/>
      <c r="J1912" s="733"/>
      <c r="K1912" s="733"/>
      <c r="L1912" s="733"/>
      <c r="M1912" s="733"/>
      <c r="N1912" s="733"/>
      <c r="O1912" s="733"/>
      <c r="P1912" s="733"/>
      <c r="Q1912" s="733"/>
      <c r="R1912" s="734"/>
      <c r="S1912" s="111"/>
      <c r="T1912" s="111"/>
      <c r="U1912" s="111"/>
      <c r="V1912" s="111"/>
      <c r="W1912" s="111"/>
      <c r="X1912" s="111"/>
      <c r="Y1912" s="111"/>
      <c r="Z1912" s="111"/>
      <c r="AA1912" s="111"/>
      <c r="AB1912" s="111"/>
      <c r="AC1912" s="111"/>
      <c r="AD1912" s="111"/>
      <c r="AE1912" s="8"/>
      <c r="AG1912" s="269">
        <f t="shared" si="788"/>
        <v>1</v>
      </c>
      <c r="AH1912" s="298">
        <f t="shared" si="789"/>
        <v>0</v>
      </c>
      <c r="AI1912" s="299">
        <f t="shared" si="790"/>
        <v>0</v>
      </c>
      <c r="AJ1912" s="300">
        <f t="shared" si="791"/>
        <v>0</v>
      </c>
      <c r="AK1912" s="301">
        <f t="shared" si="792"/>
        <v>0</v>
      </c>
      <c r="AL1912" s="298">
        <f t="shared" si="793"/>
        <v>0</v>
      </c>
      <c r="AM1912" s="299">
        <f t="shared" si="794"/>
        <v>0</v>
      </c>
      <c r="AN1912" s="300">
        <f t="shared" si="795"/>
        <v>0</v>
      </c>
      <c r="AO1912" s="301">
        <f t="shared" si="796"/>
        <v>0</v>
      </c>
      <c r="AP1912" s="298">
        <f t="shared" si="797"/>
        <v>0</v>
      </c>
      <c r="AQ1912" s="299">
        <f t="shared" si="798"/>
        <v>0</v>
      </c>
      <c r="AR1912" s="300">
        <f t="shared" si="799"/>
        <v>0</v>
      </c>
      <c r="AS1912" s="301">
        <f t="shared" si="800"/>
        <v>0</v>
      </c>
      <c r="AT1912" s="298">
        <f t="shared" si="801"/>
        <v>0</v>
      </c>
      <c r="AU1912" s="299">
        <f t="shared" si="802"/>
        <v>0</v>
      </c>
      <c r="AV1912" s="300">
        <f t="shared" si="803"/>
        <v>0</v>
      </c>
      <c r="AW1912" s="301">
        <f t="shared" si="804"/>
        <v>0</v>
      </c>
      <c r="AX1912" s="371">
        <f t="shared" si="805"/>
        <v>0</v>
      </c>
      <c r="AY1912" s="303">
        <f t="shared" si="806"/>
        <v>0</v>
      </c>
      <c r="AZ1912" s="304" t="str">
        <f>IF(AY1912=0,"",
IF(SUM($AY$1873:AY1912)=1,BA1912,
IF($AY$1993&gt;SUM($AY$1873:AY1912),_xlfn.CONCAT(", ",BA1912),
IF($AY$1993=SUM($AY$1873:AY1912),_xlfn.CONCAT(" y ",BA1912)))))</f>
        <v/>
      </c>
      <c r="BA1912" s="231" t="s">
        <v>6251</v>
      </c>
      <c r="BB1912" s="290">
        <f t="shared" si="807"/>
        <v>1</v>
      </c>
      <c r="BC1912" s="291" t="str">
        <f>IF(BB1912=0,"",
IF(SUM($BB$1873:BB1912)=1,BD1912,
IF($BB$1993&gt;SUM($BB$1873:BB1912),_xlfn.CONCAT(", ",BD1912),
IF($BB$1993=SUM($BB$1873:BB1912),_xlfn.CONCAT(" y ",BD1912)))))</f>
        <v>, 40</v>
      </c>
      <c r="BD1912" s="222" t="s">
        <v>6251</v>
      </c>
      <c r="BE1912" s="378">
        <f t="shared" si="808"/>
        <v>0</v>
      </c>
      <c r="BF1912" s="379">
        <f t="shared" si="809"/>
        <v>0</v>
      </c>
      <c r="BG1912" s="380">
        <f t="shared" si="810"/>
        <v>0</v>
      </c>
      <c r="BH1912" s="483">
        <f t="shared" si="811"/>
        <v>0</v>
      </c>
      <c r="BI1912" s="484">
        <f t="shared" si="812"/>
        <v>0</v>
      </c>
      <c r="BJ1912" s="485">
        <f t="shared" si="813"/>
        <v>0</v>
      </c>
      <c r="BK1912" s="486">
        <f t="shared" si="814"/>
        <v>0</v>
      </c>
      <c r="BL1912" s="483">
        <f t="shared" si="815"/>
        <v>0</v>
      </c>
      <c r="BM1912" s="484">
        <f t="shared" si="816"/>
        <v>0</v>
      </c>
      <c r="BN1912" s="485">
        <f t="shared" si="817"/>
        <v>0</v>
      </c>
      <c r="BO1912" s="486">
        <f t="shared" si="818"/>
        <v>0</v>
      </c>
      <c r="BP1912" s="483">
        <f t="shared" si="819"/>
        <v>0</v>
      </c>
      <c r="BQ1912" s="484">
        <f t="shared" si="820"/>
        <v>0</v>
      </c>
      <c r="BR1912" s="485">
        <f t="shared" si="821"/>
        <v>0</v>
      </c>
      <c r="BS1912" s="486">
        <f t="shared" si="822"/>
        <v>0</v>
      </c>
    </row>
    <row r="1913" spans="1:71" ht="15" customHeight="1">
      <c r="A1913" s="81"/>
      <c r="B1913" s="82"/>
      <c r="C1913" s="85" t="s">
        <v>145</v>
      </c>
      <c r="D1913" s="732" t="str">
        <f>IF(CNGE_2024_M1_Secc1_Sub1!$D82="","",CNGE_2024_M1_Secc1_Sub1!$D82)</f>
        <v>INSTITUTO TECNOLOGICO SUPERIOR DE NARANJOS</v>
      </c>
      <c r="E1913" s="733"/>
      <c r="F1913" s="733"/>
      <c r="G1913" s="733"/>
      <c r="H1913" s="733"/>
      <c r="I1913" s="733"/>
      <c r="J1913" s="733"/>
      <c r="K1913" s="733"/>
      <c r="L1913" s="733"/>
      <c r="M1913" s="733"/>
      <c r="N1913" s="733"/>
      <c r="O1913" s="733"/>
      <c r="P1913" s="733"/>
      <c r="Q1913" s="733"/>
      <c r="R1913" s="734"/>
      <c r="S1913" s="111"/>
      <c r="T1913" s="111"/>
      <c r="U1913" s="111"/>
      <c r="V1913" s="111"/>
      <c r="W1913" s="111"/>
      <c r="X1913" s="111"/>
      <c r="Y1913" s="111"/>
      <c r="Z1913" s="111"/>
      <c r="AA1913" s="111"/>
      <c r="AB1913" s="111"/>
      <c r="AC1913" s="111"/>
      <c r="AD1913" s="111"/>
      <c r="AE1913" s="8"/>
      <c r="AG1913" s="269">
        <f t="shared" si="788"/>
        <v>1</v>
      </c>
      <c r="AH1913" s="298">
        <f t="shared" si="789"/>
        <v>0</v>
      </c>
      <c r="AI1913" s="299">
        <f t="shared" si="790"/>
        <v>0</v>
      </c>
      <c r="AJ1913" s="300">
        <f t="shared" si="791"/>
        <v>0</v>
      </c>
      <c r="AK1913" s="301">
        <f t="shared" si="792"/>
        <v>0</v>
      </c>
      <c r="AL1913" s="298">
        <f t="shared" si="793"/>
        <v>0</v>
      </c>
      <c r="AM1913" s="299">
        <f t="shared" si="794"/>
        <v>0</v>
      </c>
      <c r="AN1913" s="300">
        <f t="shared" si="795"/>
        <v>0</v>
      </c>
      <c r="AO1913" s="301">
        <f t="shared" si="796"/>
        <v>0</v>
      </c>
      <c r="AP1913" s="298">
        <f t="shared" si="797"/>
        <v>0</v>
      </c>
      <c r="AQ1913" s="299">
        <f t="shared" si="798"/>
        <v>0</v>
      </c>
      <c r="AR1913" s="300">
        <f t="shared" si="799"/>
        <v>0</v>
      </c>
      <c r="AS1913" s="301">
        <f t="shared" si="800"/>
        <v>0</v>
      </c>
      <c r="AT1913" s="298">
        <f t="shared" si="801"/>
        <v>0</v>
      </c>
      <c r="AU1913" s="299">
        <f t="shared" si="802"/>
        <v>0</v>
      </c>
      <c r="AV1913" s="300">
        <f t="shared" si="803"/>
        <v>0</v>
      </c>
      <c r="AW1913" s="301">
        <f t="shared" si="804"/>
        <v>0</v>
      </c>
      <c r="AX1913" s="371">
        <f t="shared" si="805"/>
        <v>0</v>
      </c>
      <c r="AY1913" s="303">
        <f t="shared" si="806"/>
        <v>0</v>
      </c>
      <c r="AZ1913" s="304" t="str">
        <f>IF(AY1913=0,"",
IF(SUM($AY$1873:AY1913)=1,BA1913,
IF($AY$1993&gt;SUM($AY$1873:AY1913),_xlfn.CONCAT(", ",BA1913),
IF($AY$1993=SUM($AY$1873:AY1913),_xlfn.CONCAT(" y ",BA1913)))))</f>
        <v/>
      </c>
      <c r="BA1913" s="231" t="s">
        <v>6252</v>
      </c>
      <c r="BB1913" s="290">
        <f t="shared" si="807"/>
        <v>1</v>
      </c>
      <c r="BC1913" s="291" t="str">
        <f>IF(BB1913=0,"",
IF(SUM($BB$1873:BB1913)=1,BD1913,
IF($BB$1993&gt;SUM($BB$1873:BB1913),_xlfn.CONCAT(", ",BD1913),
IF($BB$1993=SUM($BB$1873:BB1913),_xlfn.CONCAT(" y ",BD1913)))))</f>
        <v>, 41</v>
      </c>
      <c r="BD1913" s="222" t="s">
        <v>6252</v>
      </c>
      <c r="BE1913" s="378">
        <f t="shared" si="808"/>
        <v>0</v>
      </c>
      <c r="BF1913" s="379">
        <f t="shared" si="809"/>
        <v>0</v>
      </c>
      <c r="BG1913" s="380">
        <f t="shared" si="810"/>
        <v>0</v>
      </c>
      <c r="BH1913" s="483">
        <f t="shared" si="811"/>
        <v>0</v>
      </c>
      <c r="BI1913" s="484">
        <f t="shared" si="812"/>
        <v>0</v>
      </c>
      <c r="BJ1913" s="485">
        <f t="shared" si="813"/>
        <v>0</v>
      </c>
      <c r="BK1913" s="486">
        <f t="shared" si="814"/>
        <v>0</v>
      </c>
      <c r="BL1913" s="483">
        <f t="shared" si="815"/>
        <v>0</v>
      </c>
      <c r="BM1913" s="484">
        <f t="shared" si="816"/>
        <v>0</v>
      </c>
      <c r="BN1913" s="485">
        <f t="shared" si="817"/>
        <v>0</v>
      </c>
      <c r="BO1913" s="486">
        <f t="shared" si="818"/>
        <v>0</v>
      </c>
      <c r="BP1913" s="483">
        <f t="shared" si="819"/>
        <v>0</v>
      </c>
      <c r="BQ1913" s="484">
        <f t="shared" si="820"/>
        <v>0</v>
      </c>
      <c r="BR1913" s="485">
        <f t="shared" si="821"/>
        <v>0</v>
      </c>
      <c r="BS1913" s="486">
        <f t="shared" si="822"/>
        <v>0</v>
      </c>
    </row>
    <row r="1914" spans="1:71" ht="15" customHeight="1">
      <c r="A1914" s="81"/>
      <c r="B1914" s="82"/>
      <c r="C1914" s="85" t="s">
        <v>146</v>
      </c>
      <c r="D1914" s="732" t="str">
        <f>IF(CNGE_2024_M1_Secc1_Sub1!$D83="","",CNGE_2024_M1_Secc1_Sub1!$D83)</f>
        <v>INSTITUTO TECNOLOGICO SUPERIOR DE CHICONTEPEC</v>
      </c>
      <c r="E1914" s="733"/>
      <c r="F1914" s="733"/>
      <c r="G1914" s="733"/>
      <c r="H1914" s="733"/>
      <c r="I1914" s="733"/>
      <c r="J1914" s="733"/>
      <c r="K1914" s="733"/>
      <c r="L1914" s="733"/>
      <c r="M1914" s="733"/>
      <c r="N1914" s="733"/>
      <c r="O1914" s="733"/>
      <c r="P1914" s="733"/>
      <c r="Q1914" s="733"/>
      <c r="R1914" s="734"/>
      <c r="S1914" s="111"/>
      <c r="T1914" s="111"/>
      <c r="U1914" s="111"/>
      <c r="V1914" s="111"/>
      <c r="W1914" s="111"/>
      <c r="X1914" s="111"/>
      <c r="Y1914" s="111"/>
      <c r="Z1914" s="111"/>
      <c r="AA1914" s="111"/>
      <c r="AB1914" s="111"/>
      <c r="AC1914" s="111"/>
      <c r="AD1914" s="111"/>
      <c r="AE1914" s="8"/>
      <c r="AG1914" s="269">
        <f t="shared" si="788"/>
        <v>1</v>
      </c>
      <c r="AH1914" s="298">
        <f t="shared" si="789"/>
        <v>0</v>
      </c>
      <c r="AI1914" s="299">
        <f t="shared" si="790"/>
        <v>0</v>
      </c>
      <c r="AJ1914" s="300">
        <f t="shared" si="791"/>
        <v>0</v>
      </c>
      <c r="AK1914" s="301">
        <f t="shared" si="792"/>
        <v>0</v>
      </c>
      <c r="AL1914" s="298">
        <f t="shared" si="793"/>
        <v>0</v>
      </c>
      <c r="AM1914" s="299">
        <f t="shared" si="794"/>
        <v>0</v>
      </c>
      <c r="AN1914" s="300">
        <f t="shared" si="795"/>
        <v>0</v>
      </c>
      <c r="AO1914" s="301">
        <f t="shared" si="796"/>
        <v>0</v>
      </c>
      <c r="AP1914" s="298">
        <f t="shared" si="797"/>
        <v>0</v>
      </c>
      <c r="AQ1914" s="299">
        <f t="shared" si="798"/>
        <v>0</v>
      </c>
      <c r="AR1914" s="300">
        <f t="shared" si="799"/>
        <v>0</v>
      </c>
      <c r="AS1914" s="301">
        <f t="shared" si="800"/>
        <v>0</v>
      </c>
      <c r="AT1914" s="298">
        <f t="shared" si="801"/>
        <v>0</v>
      </c>
      <c r="AU1914" s="299">
        <f t="shared" si="802"/>
        <v>0</v>
      </c>
      <c r="AV1914" s="300">
        <f t="shared" si="803"/>
        <v>0</v>
      </c>
      <c r="AW1914" s="301">
        <f t="shared" si="804"/>
        <v>0</v>
      </c>
      <c r="AX1914" s="371">
        <f t="shared" si="805"/>
        <v>0</v>
      </c>
      <c r="AY1914" s="303">
        <f t="shared" si="806"/>
        <v>0</v>
      </c>
      <c r="AZ1914" s="304" t="str">
        <f>IF(AY1914=0,"",
IF(SUM($AY$1873:AY1914)=1,BA1914,
IF($AY$1993&gt;SUM($AY$1873:AY1914),_xlfn.CONCAT(", ",BA1914),
IF($AY$1993=SUM($AY$1873:AY1914),_xlfn.CONCAT(" y ",BA1914)))))</f>
        <v/>
      </c>
      <c r="BA1914" s="231" t="s">
        <v>6253</v>
      </c>
      <c r="BB1914" s="290">
        <f t="shared" si="807"/>
        <v>1</v>
      </c>
      <c r="BC1914" s="291" t="str">
        <f>IF(BB1914=0,"",
IF(SUM($BB$1873:BB1914)=1,BD1914,
IF($BB$1993&gt;SUM($BB$1873:BB1914),_xlfn.CONCAT(", ",BD1914),
IF($BB$1993=SUM($BB$1873:BB1914),_xlfn.CONCAT(" y ",BD1914)))))</f>
        <v>, 42</v>
      </c>
      <c r="BD1914" s="222" t="s">
        <v>6253</v>
      </c>
      <c r="BE1914" s="378">
        <f t="shared" si="808"/>
        <v>0</v>
      </c>
      <c r="BF1914" s="379">
        <f t="shared" si="809"/>
        <v>0</v>
      </c>
      <c r="BG1914" s="380">
        <f t="shared" si="810"/>
        <v>0</v>
      </c>
      <c r="BH1914" s="483">
        <f t="shared" si="811"/>
        <v>0</v>
      </c>
      <c r="BI1914" s="484">
        <f t="shared" si="812"/>
        <v>0</v>
      </c>
      <c r="BJ1914" s="485">
        <f t="shared" si="813"/>
        <v>0</v>
      </c>
      <c r="BK1914" s="486">
        <f t="shared" si="814"/>
        <v>0</v>
      </c>
      <c r="BL1914" s="483">
        <f t="shared" si="815"/>
        <v>0</v>
      </c>
      <c r="BM1914" s="484">
        <f t="shared" si="816"/>
        <v>0</v>
      </c>
      <c r="BN1914" s="485">
        <f t="shared" si="817"/>
        <v>0</v>
      </c>
      <c r="BO1914" s="486">
        <f t="shared" si="818"/>
        <v>0</v>
      </c>
      <c r="BP1914" s="483">
        <f t="shared" si="819"/>
        <v>0</v>
      </c>
      <c r="BQ1914" s="484">
        <f t="shared" si="820"/>
        <v>0</v>
      </c>
      <c r="BR1914" s="485">
        <f t="shared" si="821"/>
        <v>0</v>
      </c>
      <c r="BS1914" s="486">
        <f t="shared" si="822"/>
        <v>0</v>
      </c>
    </row>
    <row r="1915" spans="1:71" ht="15" customHeight="1">
      <c r="A1915" s="81"/>
      <c r="B1915" s="82"/>
      <c r="C1915" s="85" t="s">
        <v>147</v>
      </c>
      <c r="D1915" s="732" t="str">
        <f>IF(CNGE_2024_M1_Secc1_Sub1!$D84="","",CNGE_2024_M1_Secc1_Sub1!$D84)</f>
        <v>INSTITUTO TECNOLOGICO SUPERIOR DE MARTINEZ DE LA TORRE</v>
      </c>
      <c r="E1915" s="733"/>
      <c r="F1915" s="733"/>
      <c r="G1915" s="733"/>
      <c r="H1915" s="733"/>
      <c r="I1915" s="733"/>
      <c r="J1915" s="733"/>
      <c r="K1915" s="733"/>
      <c r="L1915" s="733"/>
      <c r="M1915" s="733"/>
      <c r="N1915" s="733"/>
      <c r="O1915" s="733"/>
      <c r="P1915" s="733"/>
      <c r="Q1915" s="733"/>
      <c r="R1915" s="734"/>
      <c r="S1915" s="111"/>
      <c r="T1915" s="111"/>
      <c r="U1915" s="111"/>
      <c r="V1915" s="111"/>
      <c r="W1915" s="111"/>
      <c r="X1915" s="111"/>
      <c r="Y1915" s="111"/>
      <c r="Z1915" s="111"/>
      <c r="AA1915" s="111"/>
      <c r="AB1915" s="111"/>
      <c r="AC1915" s="111"/>
      <c r="AD1915" s="111"/>
      <c r="AE1915" s="8"/>
      <c r="AG1915" s="269">
        <f t="shared" si="788"/>
        <v>1</v>
      </c>
      <c r="AH1915" s="298">
        <f t="shared" si="789"/>
        <v>0</v>
      </c>
      <c r="AI1915" s="299">
        <f t="shared" si="790"/>
        <v>0</v>
      </c>
      <c r="AJ1915" s="300">
        <f t="shared" si="791"/>
        <v>0</v>
      </c>
      <c r="AK1915" s="301">
        <f t="shared" si="792"/>
        <v>0</v>
      </c>
      <c r="AL1915" s="298">
        <f t="shared" si="793"/>
        <v>0</v>
      </c>
      <c r="AM1915" s="299">
        <f t="shared" si="794"/>
        <v>0</v>
      </c>
      <c r="AN1915" s="300">
        <f t="shared" si="795"/>
        <v>0</v>
      </c>
      <c r="AO1915" s="301">
        <f t="shared" si="796"/>
        <v>0</v>
      </c>
      <c r="AP1915" s="298">
        <f t="shared" si="797"/>
        <v>0</v>
      </c>
      <c r="AQ1915" s="299">
        <f t="shared" si="798"/>
        <v>0</v>
      </c>
      <c r="AR1915" s="300">
        <f t="shared" si="799"/>
        <v>0</v>
      </c>
      <c r="AS1915" s="301">
        <f t="shared" si="800"/>
        <v>0</v>
      </c>
      <c r="AT1915" s="298">
        <f t="shared" si="801"/>
        <v>0</v>
      </c>
      <c r="AU1915" s="299">
        <f t="shared" si="802"/>
        <v>0</v>
      </c>
      <c r="AV1915" s="300">
        <f t="shared" si="803"/>
        <v>0</v>
      </c>
      <c r="AW1915" s="301">
        <f t="shared" si="804"/>
        <v>0</v>
      </c>
      <c r="AX1915" s="371">
        <f t="shared" si="805"/>
        <v>0</v>
      </c>
      <c r="AY1915" s="303">
        <f t="shared" si="806"/>
        <v>0</v>
      </c>
      <c r="AZ1915" s="304" t="str">
        <f>IF(AY1915=0,"",
IF(SUM($AY$1873:AY1915)=1,BA1915,
IF($AY$1993&gt;SUM($AY$1873:AY1915),_xlfn.CONCAT(", ",BA1915),
IF($AY$1993=SUM($AY$1873:AY1915),_xlfn.CONCAT(" y ",BA1915)))))</f>
        <v/>
      </c>
      <c r="BA1915" s="231" t="s">
        <v>6254</v>
      </c>
      <c r="BB1915" s="290">
        <f t="shared" si="807"/>
        <v>1</v>
      </c>
      <c r="BC1915" s="291" t="str">
        <f>IF(BB1915=0,"",
IF(SUM($BB$1873:BB1915)=1,BD1915,
IF($BB$1993&gt;SUM($BB$1873:BB1915),_xlfn.CONCAT(", ",BD1915),
IF($BB$1993=SUM($BB$1873:BB1915),_xlfn.CONCAT(" y ",BD1915)))))</f>
        <v>, 43</v>
      </c>
      <c r="BD1915" s="222" t="s">
        <v>6254</v>
      </c>
      <c r="BE1915" s="378">
        <f t="shared" si="808"/>
        <v>0</v>
      </c>
      <c r="BF1915" s="379">
        <f t="shared" si="809"/>
        <v>0</v>
      </c>
      <c r="BG1915" s="380">
        <f t="shared" si="810"/>
        <v>0</v>
      </c>
      <c r="BH1915" s="483">
        <f t="shared" si="811"/>
        <v>0</v>
      </c>
      <c r="BI1915" s="484">
        <f t="shared" si="812"/>
        <v>0</v>
      </c>
      <c r="BJ1915" s="485">
        <f t="shared" si="813"/>
        <v>0</v>
      </c>
      <c r="BK1915" s="486">
        <f t="shared" si="814"/>
        <v>0</v>
      </c>
      <c r="BL1915" s="483">
        <f t="shared" si="815"/>
        <v>0</v>
      </c>
      <c r="BM1915" s="484">
        <f t="shared" si="816"/>
        <v>0</v>
      </c>
      <c r="BN1915" s="485">
        <f t="shared" si="817"/>
        <v>0</v>
      </c>
      <c r="BO1915" s="486">
        <f t="shared" si="818"/>
        <v>0</v>
      </c>
      <c r="BP1915" s="483">
        <f t="shared" si="819"/>
        <v>0</v>
      </c>
      <c r="BQ1915" s="484">
        <f t="shared" si="820"/>
        <v>0</v>
      </c>
      <c r="BR1915" s="485">
        <f t="shared" si="821"/>
        <v>0</v>
      </c>
      <c r="BS1915" s="486">
        <f t="shared" si="822"/>
        <v>0</v>
      </c>
    </row>
    <row r="1916" spans="1:71" ht="15" customHeight="1">
      <c r="A1916" s="81"/>
      <c r="B1916" s="82"/>
      <c r="C1916" s="85" t="s">
        <v>148</v>
      </c>
      <c r="D1916" s="732" t="str">
        <f>IF(CNGE_2024_M1_Secc1_Sub1!$D85="","",CNGE_2024_M1_Secc1_Sub1!$D85)</f>
        <v>INSTITUTO TECNOLOGICO SUPERIOR DE JESUS CARRANZA</v>
      </c>
      <c r="E1916" s="733"/>
      <c r="F1916" s="733"/>
      <c r="G1916" s="733"/>
      <c r="H1916" s="733"/>
      <c r="I1916" s="733"/>
      <c r="J1916" s="733"/>
      <c r="K1916" s="733"/>
      <c r="L1916" s="733"/>
      <c r="M1916" s="733"/>
      <c r="N1916" s="733"/>
      <c r="O1916" s="733"/>
      <c r="P1916" s="733"/>
      <c r="Q1916" s="733"/>
      <c r="R1916" s="734"/>
      <c r="S1916" s="111"/>
      <c r="T1916" s="111"/>
      <c r="U1916" s="111"/>
      <c r="V1916" s="111"/>
      <c r="W1916" s="111"/>
      <c r="X1916" s="111"/>
      <c r="Y1916" s="111"/>
      <c r="Z1916" s="111"/>
      <c r="AA1916" s="111"/>
      <c r="AB1916" s="111"/>
      <c r="AC1916" s="111"/>
      <c r="AD1916" s="111"/>
      <c r="AE1916" s="8"/>
      <c r="AG1916" s="269">
        <f t="shared" si="788"/>
        <v>1</v>
      </c>
      <c r="AH1916" s="298">
        <f t="shared" si="789"/>
        <v>0</v>
      </c>
      <c r="AI1916" s="299">
        <f t="shared" si="790"/>
        <v>0</v>
      </c>
      <c r="AJ1916" s="300">
        <f t="shared" si="791"/>
        <v>0</v>
      </c>
      <c r="AK1916" s="301">
        <f t="shared" si="792"/>
        <v>0</v>
      </c>
      <c r="AL1916" s="298">
        <f t="shared" si="793"/>
        <v>0</v>
      </c>
      <c r="AM1916" s="299">
        <f t="shared" si="794"/>
        <v>0</v>
      </c>
      <c r="AN1916" s="300">
        <f t="shared" si="795"/>
        <v>0</v>
      </c>
      <c r="AO1916" s="301">
        <f t="shared" si="796"/>
        <v>0</v>
      </c>
      <c r="AP1916" s="298">
        <f t="shared" si="797"/>
        <v>0</v>
      </c>
      <c r="AQ1916" s="299">
        <f t="shared" si="798"/>
        <v>0</v>
      </c>
      <c r="AR1916" s="300">
        <f t="shared" si="799"/>
        <v>0</v>
      </c>
      <c r="AS1916" s="301">
        <f t="shared" si="800"/>
        <v>0</v>
      </c>
      <c r="AT1916" s="298">
        <f t="shared" si="801"/>
        <v>0</v>
      </c>
      <c r="AU1916" s="299">
        <f t="shared" si="802"/>
        <v>0</v>
      </c>
      <c r="AV1916" s="300">
        <f t="shared" si="803"/>
        <v>0</v>
      </c>
      <c r="AW1916" s="301">
        <f t="shared" si="804"/>
        <v>0</v>
      </c>
      <c r="AX1916" s="371">
        <f t="shared" si="805"/>
        <v>0</v>
      </c>
      <c r="AY1916" s="303">
        <f t="shared" si="806"/>
        <v>0</v>
      </c>
      <c r="AZ1916" s="304" t="str">
        <f>IF(AY1916=0,"",
IF(SUM($AY$1873:AY1916)=1,BA1916,
IF($AY$1993&gt;SUM($AY$1873:AY1916),_xlfn.CONCAT(", ",BA1916),
IF($AY$1993=SUM($AY$1873:AY1916),_xlfn.CONCAT(" y ",BA1916)))))</f>
        <v/>
      </c>
      <c r="BA1916" s="231" t="s">
        <v>6255</v>
      </c>
      <c r="BB1916" s="290">
        <f t="shared" si="807"/>
        <v>1</v>
      </c>
      <c r="BC1916" s="291" t="str">
        <f>IF(BB1916=0,"",
IF(SUM($BB$1873:BB1916)=1,BD1916,
IF($BB$1993&gt;SUM($BB$1873:BB1916),_xlfn.CONCAT(", ",BD1916),
IF($BB$1993=SUM($BB$1873:BB1916),_xlfn.CONCAT(" y ",BD1916)))))</f>
        <v>, 44</v>
      </c>
      <c r="BD1916" s="222" t="s">
        <v>6255</v>
      </c>
      <c r="BE1916" s="378">
        <f t="shared" si="808"/>
        <v>0</v>
      </c>
      <c r="BF1916" s="379">
        <f t="shared" si="809"/>
        <v>0</v>
      </c>
      <c r="BG1916" s="380">
        <f t="shared" si="810"/>
        <v>0</v>
      </c>
      <c r="BH1916" s="483">
        <f t="shared" si="811"/>
        <v>0</v>
      </c>
      <c r="BI1916" s="484">
        <f t="shared" si="812"/>
        <v>0</v>
      </c>
      <c r="BJ1916" s="485">
        <f t="shared" si="813"/>
        <v>0</v>
      </c>
      <c r="BK1916" s="486">
        <f t="shared" si="814"/>
        <v>0</v>
      </c>
      <c r="BL1916" s="483">
        <f t="shared" si="815"/>
        <v>0</v>
      </c>
      <c r="BM1916" s="484">
        <f t="shared" si="816"/>
        <v>0</v>
      </c>
      <c r="BN1916" s="485">
        <f t="shared" si="817"/>
        <v>0</v>
      </c>
      <c r="BO1916" s="486">
        <f t="shared" si="818"/>
        <v>0</v>
      </c>
      <c r="BP1916" s="483">
        <f t="shared" si="819"/>
        <v>0</v>
      </c>
      <c r="BQ1916" s="484">
        <f t="shared" si="820"/>
        <v>0</v>
      </c>
      <c r="BR1916" s="485">
        <f t="shared" si="821"/>
        <v>0</v>
      </c>
      <c r="BS1916" s="486">
        <f t="shared" si="822"/>
        <v>0</v>
      </c>
    </row>
    <row r="1917" spans="1:71" ht="15" customHeight="1">
      <c r="A1917" s="81"/>
      <c r="B1917" s="82"/>
      <c r="C1917" s="85" t="s">
        <v>149</v>
      </c>
      <c r="D1917" s="732" t="str">
        <f>IF(CNGE_2024_M1_Secc1_Sub1!$D86="","",CNGE_2024_M1_Secc1_Sub1!$D86)</f>
        <v>INSTITUTO TECNOLOGICO SUPERIOR DE RODRIGUEZ CLARA</v>
      </c>
      <c r="E1917" s="733"/>
      <c r="F1917" s="733"/>
      <c r="G1917" s="733"/>
      <c r="H1917" s="733"/>
      <c r="I1917" s="733"/>
      <c r="J1917" s="733"/>
      <c r="K1917" s="733"/>
      <c r="L1917" s="733"/>
      <c r="M1917" s="733"/>
      <c r="N1917" s="733"/>
      <c r="O1917" s="733"/>
      <c r="P1917" s="733"/>
      <c r="Q1917" s="733"/>
      <c r="R1917" s="734"/>
      <c r="S1917" s="111"/>
      <c r="T1917" s="111"/>
      <c r="U1917" s="111"/>
      <c r="V1917" s="111"/>
      <c r="W1917" s="111"/>
      <c r="X1917" s="111"/>
      <c r="Y1917" s="111"/>
      <c r="Z1917" s="111"/>
      <c r="AA1917" s="111"/>
      <c r="AB1917" s="111"/>
      <c r="AC1917" s="111"/>
      <c r="AD1917" s="111"/>
      <c r="AE1917" s="8"/>
      <c r="AG1917" s="269">
        <f t="shared" si="788"/>
        <v>1</v>
      </c>
      <c r="AH1917" s="298">
        <f t="shared" si="789"/>
        <v>0</v>
      </c>
      <c r="AI1917" s="299">
        <f t="shared" si="790"/>
        <v>0</v>
      </c>
      <c r="AJ1917" s="300">
        <f t="shared" si="791"/>
        <v>0</v>
      </c>
      <c r="AK1917" s="301">
        <f t="shared" si="792"/>
        <v>0</v>
      </c>
      <c r="AL1917" s="298">
        <f t="shared" si="793"/>
        <v>0</v>
      </c>
      <c r="AM1917" s="299">
        <f t="shared" si="794"/>
        <v>0</v>
      </c>
      <c r="AN1917" s="300">
        <f t="shared" si="795"/>
        <v>0</v>
      </c>
      <c r="AO1917" s="301">
        <f t="shared" si="796"/>
        <v>0</v>
      </c>
      <c r="AP1917" s="298">
        <f t="shared" si="797"/>
        <v>0</v>
      </c>
      <c r="AQ1917" s="299">
        <f t="shared" si="798"/>
        <v>0</v>
      </c>
      <c r="AR1917" s="300">
        <f t="shared" si="799"/>
        <v>0</v>
      </c>
      <c r="AS1917" s="301">
        <f t="shared" si="800"/>
        <v>0</v>
      </c>
      <c r="AT1917" s="298">
        <f t="shared" si="801"/>
        <v>0</v>
      </c>
      <c r="AU1917" s="299">
        <f t="shared" si="802"/>
        <v>0</v>
      </c>
      <c r="AV1917" s="300">
        <f t="shared" si="803"/>
        <v>0</v>
      </c>
      <c r="AW1917" s="301">
        <f t="shared" si="804"/>
        <v>0</v>
      </c>
      <c r="AX1917" s="371">
        <f t="shared" si="805"/>
        <v>0</v>
      </c>
      <c r="AY1917" s="303">
        <f t="shared" si="806"/>
        <v>0</v>
      </c>
      <c r="AZ1917" s="304" t="str">
        <f>IF(AY1917=0,"",
IF(SUM($AY$1873:AY1917)=1,BA1917,
IF($AY$1993&gt;SUM($AY$1873:AY1917),_xlfn.CONCAT(", ",BA1917),
IF($AY$1993=SUM($AY$1873:AY1917),_xlfn.CONCAT(" y ",BA1917)))))</f>
        <v/>
      </c>
      <c r="BA1917" s="231" t="s">
        <v>6256</v>
      </c>
      <c r="BB1917" s="290">
        <f t="shared" si="807"/>
        <v>1</v>
      </c>
      <c r="BC1917" s="291" t="str">
        <f>IF(BB1917=0,"",
IF(SUM($BB$1873:BB1917)=1,BD1917,
IF($BB$1993&gt;SUM($BB$1873:BB1917),_xlfn.CONCAT(", ",BD1917),
IF($BB$1993=SUM($BB$1873:BB1917),_xlfn.CONCAT(" y ",BD1917)))))</f>
        <v>, 45</v>
      </c>
      <c r="BD1917" s="222" t="s">
        <v>6256</v>
      </c>
      <c r="BE1917" s="378">
        <f t="shared" si="808"/>
        <v>0</v>
      </c>
      <c r="BF1917" s="379">
        <f t="shared" si="809"/>
        <v>0</v>
      </c>
      <c r="BG1917" s="380">
        <f t="shared" si="810"/>
        <v>0</v>
      </c>
      <c r="BH1917" s="483">
        <f t="shared" si="811"/>
        <v>0</v>
      </c>
      <c r="BI1917" s="484">
        <f t="shared" si="812"/>
        <v>0</v>
      </c>
      <c r="BJ1917" s="485">
        <f t="shared" si="813"/>
        <v>0</v>
      </c>
      <c r="BK1917" s="486">
        <f t="shared" si="814"/>
        <v>0</v>
      </c>
      <c r="BL1917" s="483">
        <f t="shared" si="815"/>
        <v>0</v>
      </c>
      <c r="BM1917" s="484">
        <f t="shared" si="816"/>
        <v>0</v>
      </c>
      <c r="BN1917" s="485">
        <f t="shared" si="817"/>
        <v>0</v>
      </c>
      <c r="BO1917" s="486">
        <f t="shared" si="818"/>
        <v>0</v>
      </c>
      <c r="BP1917" s="483">
        <f t="shared" si="819"/>
        <v>0</v>
      </c>
      <c r="BQ1917" s="484">
        <f t="shared" si="820"/>
        <v>0</v>
      </c>
      <c r="BR1917" s="485">
        <f t="shared" si="821"/>
        <v>0</v>
      </c>
      <c r="BS1917" s="486">
        <f t="shared" si="822"/>
        <v>0</v>
      </c>
    </row>
    <row r="1918" spans="1:71" ht="15" customHeight="1">
      <c r="A1918" s="81"/>
      <c r="B1918" s="82"/>
      <c r="C1918" s="85" t="s">
        <v>150</v>
      </c>
      <c r="D1918" s="732" t="str">
        <f>IF(CNGE_2024_M1_Secc1_Sub1!$D87="","",CNGE_2024_M1_Secc1_Sub1!$D87)</f>
        <v>INSTITUTO VERACRUZANO DE EDUCACION PARA LOS ADULTOS</v>
      </c>
      <c r="E1918" s="733"/>
      <c r="F1918" s="733"/>
      <c r="G1918" s="733"/>
      <c r="H1918" s="733"/>
      <c r="I1918" s="733"/>
      <c r="J1918" s="733"/>
      <c r="K1918" s="733"/>
      <c r="L1918" s="733"/>
      <c r="M1918" s="733"/>
      <c r="N1918" s="733"/>
      <c r="O1918" s="733"/>
      <c r="P1918" s="733"/>
      <c r="Q1918" s="733"/>
      <c r="R1918" s="734"/>
      <c r="S1918" s="111"/>
      <c r="T1918" s="111"/>
      <c r="U1918" s="111"/>
      <c r="V1918" s="111"/>
      <c r="W1918" s="111"/>
      <c r="X1918" s="111"/>
      <c r="Y1918" s="111"/>
      <c r="Z1918" s="111"/>
      <c r="AA1918" s="111"/>
      <c r="AB1918" s="111"/>
      <c r="AC1918" s="111"/>
      <c r="AD1918" s="111"/>
      <c r="AE1918" s="8"/>
      <c r="AG1918" s="269">
        <f t="shared" si="788"/>
        <v>1</v>
      </c>
      <c r="AH1918" s="298">
        <f t="shared" si="789"/>
        <v>0</v>
      </c>
      <c r="AI1918" s="299">
        <f t="shared" si="790"/>
        <v>0</v>
      </c>
      <c r="AJ1918" s="300">
        <f t="shared" si="791"/>
        <v>0</v>
      </c>
      <c r="AK1918" s="301">
        <f t="shared" si="792"/>
        <v>0</v>
      </c>
      <c r="AL1918" s="298">
        <f t="shared" si="793"/>
        <v>0</v>
      </c>
      <c r="AM1918" s="299">
        <f t="shared" si="794"/>
        <v>0</v>
      </c>
      <c r="AN1918" s="300">
        <f t="shared" si="795"/>
        <v>0</v>
      </c>
      <c r="AO1918" s="301">
        <f t="shared" si="796"/>
        <v>0</v>
      </c>
      <c r="AP1918" s="298">
        <f t="shared" si="797"/>
        <v>0</v>
      </c>
      <c r="AQ1918" s="299">
        <f t="shared" si="798"/>
        <v>0</v>
      </c>
      <c r="AR1918" s="300">
        <f t="shared" si="799"/>
        <v>0</v>
      </c>
      <c r="AS1918" s="301">
        <f t="shared" si="800"/>
        <v>0</v>
      </c>
      <c r="AT1918" s="298">
        <f t="shared" si="801"/>
        <v>0</v>
      </c>
      <c r="AU1918" s="299">
        <f t="shared" si="802"/>
        <v>0</v>
      </c>
      <c r="AV1918" s="300">
        <f t="shared" si="803"/>
        <v>0</v>
      </c>
      <c r="AW1918" s="301">
        <f t="shared" si="804"/>
        <v>0</v>
      </c>
      <c r="AX1918" s="371">
        <f t="shared" si="805"/>
        <v>0</v>
      </c>
      <c r="AY1918" s="303">
        <f t="shared" si="806"/>
        <v>0</v>
      </c>
      <c r="AZ1918" s="304" t="str">
        <f>IF(AY1918=0,"",
IF(SUM($AY$1873:AY1918)=1,BA1918,
IF($AY$1993&gt;SUM($AY$1873:AY1918),_xlfn.CONCAT(", ",BA1918),
IF($AY$1993=SUM($AY$1873:AY1918),_xlfn.CONCAT(" y ",BA1918)))))</f>
        <v/>
      </c>
      <c r="BA1918" s="231" t="s">
        <v>6257</v>
      </c>
      <c r="BB1918" s="290">
        <f t="shared" si="807"/>
        <v>1</v>
      </c>
      <c r="BC1918" s="291" t="str">
        <f>IF(BB1918=0,"",
IF(SUM($BB$1873:BB1918)=1,BD1918,
IF($BB$1993&gt;SUM($BB$1873:BB1918),_xlfn.CONCAT(", ",BD1918),
IF($BB$1993=SUM($BB$1873:BB1918),_xlfn.CONCAT(" y ",BD1918)))))</f>
        <v>, 46</v>
      </c>
      <c r="BD1918" s="222" t="s">
        <v>6257</v>
      </c>
      <c r="BE1918" s="378">
        <f t="shared" si="808"/>
        <v>0</v>
      </c>
      <c r="BF1918" s="379">
        <f t="shared" si="809"/>
        <v>0</v>
      </c>
      <c r="BG1918" s="380">
        <f t="shared" si="810"/>
        <v>0</v>
      </c>
      <c r="BH1918" s="483">
        <f t="shared" si="811"/>
        <v>0</v>
      </c>
      <c r="BI1918" s="484">
        <f t="shared" si="812"/>
        <v>0</v>
      </c>
      <c r="BJ1918" s="485">
        <f t="shared" si="813"/>
        <v>0</v>
      </c>
      <c r="BK1918" s="486">
        <f t="shared" si="814"/>
        <v>0</v>
      </c>
      <c r="BL1918" s="483">
        <f t="shared" si="815"/>
        <v>0</v>
      </c>
      <c r="BM1918" s="484">
        <f t="shared" si="816"/>
        <v>0</v>
      </c>
      <c r="BN1918" s="485">
        <f t="shared" si="817"/>
        <v>0</v>
      </c>
      <c r="BO1918" s="486">
        <f t="shared" si="818"/>
        <v>0</v>
      </c>
      <c r="BP1918" s="483">
        <f t="shared" si="819"/>
        <v>0</v>
      </c>
      <c r="BQ1918" s="484">
        <f t="shared" si="820"/>
        <v>0</v>
      </c>
      <c r="BR1918" s="485">
        <f t="shared" si="821"/>
        <v>0</v>
      </c>
      <c r="BS1918" s="486">
        <f t="shared" si="822"/>
        <v>0</v>
      </c>
    </row>
    <row r="1919" spans="1:71" ht="15" customHeight="1">
      <c r="A1919" s="81"/>
      <c r="B1919" s="82"/>
      <c r="C1919" s="85" t="s">
        <v>151</v>
      </c>
      <c r="D1919" s="732" t="str">
        <f>IF(CNGE_2024_M1_Secc1_Sub1!$D88="","",CNGE_2024_M1_Secc1_Sub1!$D88)</f>
        <v>COLEGIO NACIONAL DE EDUCACION PROFESIONAL TECNICA</v>
      </c>
      <c r="E1919" s="733"/>
      <c r="F1919" s="733"/>
      <c r="G1919" s="733"/>
      <c r="H1919" s="733"/>
      <c r="I1919" s="733"/>
      <c r="J1919" s="733"/>
      <c r="K1919" s="733"/>
      <c r="L1919" s="733"/>
      <c r="M1919" s="733"/>
      <c r="N1919" s="733"/>
      <c r="O1919" s="733"/>
      <c r="P1919" s="733"/>
      <c r="Q1919" s="733"/>
      <c r="R1919" s="734"/>
      <c r="S1919" s="111"/>
      <c r="T1919" s="111"/>
      <c r="U1919" s="111"/>
      <c r="V1919" s="111"/>
      <c r="W1919" s="111"/>
      <c r="X1919" s="111"/>
      <c r="Y1919" s="111"/>
      <c r="Z1919" s="111"/>
      <c r="AA1919" s="111"/>
      <c r="AB1919" s="111"/>
      <c r="AC1919" s="111"/>
      <c r="AD1919" s="111"/>
      <c r="AE1919" s="8"/>
      <c r="AG1919" s="269">
        <f t="shared" si="788"/>
        <v>1</v>
      </c>
      <c r="AH1919" s="298">
        <f t="shared" si="789"/>
        <v>0</v>
      </c>
      <c r="AI1919" s="299">
        <f t="shared" si="790"/>
        <v>0</v>
      </c>
      <c r="AJ1919" s="300">
        <f t="shared" si="791"/>
        <v>0</v>
      </c>
      <c r="AK1919" s="301">
        <f t="shared" si="792"/>
        <v>0</v>
      </c>
      <c r="AL1919" s="298">
        <f t="shared" si="793"/>
        <v>0</v>
      </c>
      <c r="AM1919" s="299">
        <f t="shared" si="794"/>
        <v>0</v>
      </c>
      <c r="AN1919" s="300">
        <f t="shared" si="795"/>
        <v>0</v>
      </c>
      <c r="AO1919" s="301">
        <f t="shared" si="796"/>
        <v>0</v>
      </c>
      <c r="AP1919" s="298">
        <f t="shared" si="797"/>
        <v>0</v>
      </c>
      <c r="AQ1919" s="299">
        <f t="shared" si="798"/>
        <v>0</v>
      </c>
      <c r="AR1919" s="300">
        <f t="shared" si="799"/>
        <v>0</v>
      </c>
      <c r="AS1919" s="301">
        <f t="shared" si="800"/>
        <v>0</v>
      </c>
      <c r="AT1919" s="298">
        <f t="shared" si="801"/>
        <v>0</v>
      </c>
      <c r="AU1919" s="299">
        <f t="shared" si="802"/>
        <v>0</v>
      </c>
      <c r="AV1919" s="300">
        <f t="shared" si="803"/>
        <v>0</v>
      </c>
      <c r="AW1919" s="301">
        <f t="shared" si="804"/>
        <v>0</v>
      </c>
      <c r="AX1919" s="371">
        <f t="shared" si="805"/>
        <v>0</v>
      </c>
      <c r="AY1919" s="303">
        <f t="shared" si="806"/>
        <v>0</v>
      </c>
      <c r="AZ1919" s="304" t="str">
        <f>IF(AY1919=0,"",
IF(SUM($AY$1873:AY1919)=1,BA1919,
IF($AY$1993&gt;SUM($AY$1873:AY1919),_xlfn.CONCAT(", ",BA1919),
IF($AY$1993=SUM($AY$1873:AY1919),_xlfn.CONCAT(" y ",BA1919)))))</f>
        <v/>
      </c>
      <c r="BA1919" s="231" t="s">
        <v>6258</v>
      </c>
      <c r="BB1919" s="290">
        <f t="shared" si="807"/>
        <v>1</v>
      </c>
      <c r="BC1919" s="291" t="str">
        <f>IF(BB1919=0,"",
IF(SUM($BB$1873:BB1919)=1,BD1919,
IF($BB$1993&gt;SUM($BB$1873:BB1919),_xlfn.CONCAT(", ",BD1919),
IF($BB$1993=SUM($BB$1873:BB1919),_xlfn.CONCAT(" y ",BD1919)))))</f>
        <v>, 47</v>
      </c>
      <c r="BD1919" s="222" t="s">
        <v>6258</v>
      </c>
      <c r="BE1919" s="378">
        <f t="shared" si="808"/>
        <v>0</v>
      </c>
      <c r="BF1919" s="379">
        <f t="shared" si="809"/>
        <v>0</v>
      </c>
      <c r="BG1919" s="380">
        <f t="shared" si="810"/>
        <v>0</v>
      </c>
      <c r="BH1919" s="483">
        <f t="shared" si="811"/>
        <v>0</v>
      </c>
      <c r="BI1919" s="484">
        <f t="shared" si="812"/>
        <v>0</v>
      </c>
      <c r="BJ1919" s="485">
        <f t="shared" si="813"/>
        <v>0</v>
      </c>
      <c r="BK1919" s="486">
        <f t="shared" si="814"/>
        <v>0</v>
      </c>
      <c r="BL1919" s="483">
        <f t="shared" si="815"/>
        <v>0</v>
      </c>
      <c r="BM1919" s="484">
        <f t="shared" si="816"/>
        <v>0</v>
      </c>
      <c r="BN1919" s="485">
        <f t="shared" si="817"/>
        <v>0</v>
      </c>
      <c r="BO1919" s="486">
        <f t="shared" si="818"/>
        <v>0</v>
      </c>
      <c r="BP1919" s="483">
        <f t="shared" si="819"/>
        <v>0</v>
      </c>
      <c r="BQ1919" s="484">
        <f t="shared" si="820"/>
        <v>0</v>
      </c>
      <c r="BR1919" s="485">
        <f t="shared" si="821"/>
        <v>0</v>
      </c>
      <c r="BS1919" s="486">
        <f t="shared" si="822"/>
        <v>0</v>
      </c>
    </row>
    <row r="1920" spans="1:71" ht="15" customHeight="1">
      <c r="A1920" s="81"/>
      <c r="B1920" s="82"/>
      <c r="C1920" s="85" t="s">
        <v>152</v>
      </c>
      <c r="D1920" s="732" t="str">
        <f>IF(CNGE_2024_M1_Secc1_Sub1!$D89="","",CNGE_2024_M1_Secc1_Sub1!$D89)</f>
        <v>UNIVERSIDAD TECNOLOGICA DEL SURESTE</v>
      </c>
      <c r="E1920" s="733"/>
      <c r="F1920" s="733"/>
      <c r="G1920" s="733"/>
      <c r="H1920" s="733"/>
      <c r="I1920" s="733"/>
      <c r="J1920" s="733"/>
      <c r="K1920" s="733"/>
      <c r="L1920" s="733"/>
      <c r="M1920" s="733"/>
      <c r="N1920" s="733"/>
      <c r="O1920" s="733"/>
      <c r="P1920" s="733"/>
      <c r="Q1920" s="733"/>
      <c r="R1920" s="734"/>
      <c r="S1920" s="111"/>
      <c r="T1920" s="111"/>
      <c r="U1920" s="111"/>
      <c r="V1920" s="111"/>
      <c r="W1920" s="111"/>
      <c r="X1920" s="111"/>
      <c r="Y1920" s="111"/>
      <c r="Z1920" s="111"/>
      <c r="AA1920" s="111"/>
      <c r="AB1920" s="111"/>
      <c r="AC1920" s="111"/>
      <c r="AD1920" s="111"/>
      <c r="AE1920" s="8"/>
      <c r="AG1920" s="269">
        <f t="shared" si="788"/>
        <v>1</v>
      </c>
      <c r="AH1920" s="298">
        <f t="shared" si="789"/>
        <v>0</v>
      </c>
      <c r="AI1920" s="299">
        <f t="shared" si="790"/>
        <v>0</v>
      </c>
      <c r="AJ1920" s="300">
        <f t="shared" si="791"/>
        <v>0</v>
      </c>
      <c r="AK1920" s="301">
        <f t="shared" si="792"/>
        <v>0</v>
      </c>
      <c r="AL1920" s="298">
        <f t="shared" si="793"/>
        <v>0</v>
      </c>
      <c r="AM1920" s="299">
        <f t="shared" si="794"/>
        <v>0</v>
      </c>
      <c r="AN1920" s="300">
        <f t="shared" si="795"/>
        <v>0</v>
      </c>
      <c r="AO1920" s="301">
        <f t="shared" si="796"/>
        <v>0</v>
      </c>
      <c r="AP1920" s="298">
        <f t="shared" si="797"/>
        <v>0</v>
      </c>
      <c r="AQ1920" s="299">
        <f t="shared" si="798"/>
        <v>0</v>
      </c>
      <c r="AR1920" s="300">
        <f t="shared" si="799"/>
        <v>0</v>
      </c>
      <c r="AS1920" s="301">
        <f t="shared" si="800"/>
        <v>0</v>
      </c>
      <c r="AT1920" s="298">
        <f t="shared" si="801"/>
        <v>0</v>
      </c>
      <c r="AU1920" s="299">
        <f t="shared" si="802"/>
        <v>0</v>
      </c>
      <c r="AV1920" s="300">
        <f t="shared" si="803"/>
        <v>0</v>
      </c>
      <c r="AW1920" s="301">
        <f t="shared" si="804"/>
        <v>0</v>
      </c>
      <c r="AX1920" s="371">
        <f t="shared" si="805"/>
        <v>0</v>
      </c>
      <c r="AY1920" s="303">
        <f t="shared" si="806"/>
        <v>0</v>
      </c>
      <c r="AZ1920" s="304" t="str">
        <f>IF(AY1920=0,"",
IF(SUM($AY$1873:AY1920)=1,BA1920,
IF($AY$1993&gt;SUM($AY$1873:AY1920),_xlfn.CONCAT(", ",BA1920),
IF($AY$1993=SUM($AY$1873:AY1920),_xlfn.CONCAT(" y ",BA1920)))))</f>
        <v/>
      </c>
      <c r="BA1920" s="231" t="s">
        <v>6259</v>
      </c>
      <c r="BB1920" s="290">
        <f t="shared" si="807"/>
        <v>1</v>
      </c>
      <c r="BC1920" s="291" t="str">
        <f>IF(BB1920=0,"",
IF(SUM($BB$1873:BB1920)=1,BD1920,
IF($BB$1993&gt;SUM($BB$1873:BB1920),_xlfn.CONCAT(", ",BD1920),
IF($BB$1993=SUM($BB$1873:BB1920),_xlfn.CONCAT(" y ",BD1920)))))</f>
        <v>, 48</v>
      </c>
      <c r="BD1920" s="222" t="s">
        <v>6259</v>
      </c>
      <c r="BE1920" s="378">
        <f t="shared" si="808"/>
        <v>0</v>
      </c>
      <c r="BF1920" s="379">
        <f t="shared" si="809"/>
        <v>0</v>
      </c>
      <c r="BG1920" s="380">
        <f t="shared" si="810"/>
        <v>0</v>
      </c>
      <c r="BH1920" s="483">
        <f t="shared" si="811"/>
        <v>0</v>
      </c>
      <c r="BI1920" s="484">
        <f t="shared" si="812"/>
        <v>0</v>
      </c>
      <c r="BJ1920" s="485">
        <f t="shared" si="813"/>
        <v>0</v>
      </c>
      <c r="BK1920" s="486">
        <f t="shared" si="814"/>
        <v>0</v>
      </c>
      <c r="BL1920" s="483">
        <f t="shared" si="815"/>
        <v>0</v>
      </c>
      <c r="BM1920" s="484">
        <f t="shared" si="816"/>
        <v>0</v>
      </c>
      <c r="BN1920" s="485">
        <f t="shared" si="817"/>
        <v>0</v>
      </c>
      <c r="BO1920" s="486">
        <f t="shared" si="818"/>
        <v>0</v>
      </c>
      <c r="BP1920" s="483">
        <f t="shared" si="819"/>
        <v>0</v>
      </c>
      <c r="BQ1920" s="484">
        <f t="shared" si="820"/>
        <v>0</v>
      </c>
      <c r="BR1920" s="485">
        <f t="shared" si="821"/>
        <v>0</v>
      </c>
      <c r="BS1920" s="486">
        <f t="shared" si="822"/>
        <v>0</v>
      </c>
    </row>
    <row r="1921" spans="1:71" ht="15" customHeight="1">
      <c r="A1921" s="81"/>
      <c r="B1921" s="82"/>
      <c r="C1921" s="85" t="s">
        <v>153</v>
      </c>
      <c r="D1921" s="732" t="str">
        <f>IF(CNGE_2024_M1_Secc1_Sub1!$D90="","",CNGE_2024_M1_Secc1_Sub1!$D90)</f>
        <v>UNIVERSIDAD TECNOLOGICA DEL CENTRO</v>
      </c>
      <c r="E1921" s="733"/>
      <c r="F1921" s="733"/>
      <c r="G1921" s="733"/>
      <c r="H1921" s="733"/>
      <c r="I1921" s="733"/>
      <c r="J1921" s="733"/>
      <c r="K1921" s="733"/>
      <c r="L1921" s="733"/>
      <c r="M1921" s="733"/>
      <c r="N1921" s="733"/>
      <c r="O1921" s="733"/>
      <c r="P1921" s="733"/>
      <c r="Q1921" s="733"/>
      <c r="R1921" s="734"/>
      <c r="S1921" s="111"/>
      <c r="T1921" s="111"/>
      <c r="U1921" s="111"/>
      <c r="V1921" s="111"/>
      <c r="W1921" s="111"/>
      <c r="X1921" s="111"/>
      <c r="Y1921" s="111"/>
      <c r="Z1921" s="111"/>
      <c r="AA1921" s="111"/>
      <c r="AB1921" s="111"/>
      <c r="AC1921" s="111"/>
      <c r="AD1921" s="111"/>
      <c r="AE1921" s="8"/>
      <c r="AG1921" s="269">
        <f t="shared" si="788"/>
        <v>1</v>
      </c>
      <c r="AH1921" s="298">
        <f t="shared" si="789"/>
        <v>0</v>
      </c>
      <c r="AI1921" s="299">
        <f t="shared" si="790"/>
        <v>0</v>
      </c>
      <c r="AJ1921" s="300">
        <f t="shared" si="791"/>
        <v>0</v>
      </c>
      <c r="AK1921" s="301">
        <f t="shared" si="792"/>
        <v>0</v>
      </c>
      <c r="AL1921" s="298">
        <f t="shared" si="793"/>
        <v>0</v>
      </c>
      <c r="AM1921" s="299">
        <f t="shared" si="794"/>
        <v>0</v>
      </c>
      <c r="AN1921" s="300">
        <f t="shared" si="795"/>
        <v>0</v>
      </c>
      <c r="AO1921" s="301">
        <f t="shared" si="796"/>
        <v>0</v>
      </c>
      <c r="AP1921" s="298">
        <f t="shared" si="797"/>
        <v>0</v>
      </c>
      <c r="AQ1921" s="299">
        <f t="shared" si="798"/>
        <v>0</v>
      </c>
      <c r="AR1921" s="300">
        <f t="shared" si="799"/>
        <v>0</v>
      </c>
      <c r="AS1921" s="301">
        <f t="shared" si="800"/>
        <v>0</v>
      </c>
      <c r="AT1921" s="298">
        <f t="shared" si="801"/>
        <v>0</v>
      </c>
      <c r="AU1921" s="299">
        <f t="shared" si="802"/>
        <v>0</v>
      </c>
      <c r="AV1921" s="300">
        <f t="shared" si="803"/>
        <v>0</v>
      </c>
      <c r="AW1921" s="301">
        <f t="shared" si="804"/>
        <v>0</v>
      </c>
      <c r="AX1921" s="371">
        <f t="shared" si="805"/>
        <v>0</v>
      </c>
      <c r="AY1921" s="303">
        <f t="shared" si="806"/>
        <v>0</v>
      </c>
      <c r="AZ1921" s="304" t="str">
        <f>IF(AY1921=0,"",
IF(SUM($AY$1873:AY1921)=1,BA1921,
IF($AY$1993&gt;SUM($AY$1873:AY1921),_xlfn.CONCAT(", ",BA1921),
IF($AY$1993=SUM($AY$1873:AY1921),_xlfn.CONCAT(" y ",BA1921)))))</f>
        <v/>
      </c>
      <c r="BA1921" s="231" t="s">
        <v>6260</v>
      </c>
      <c r="BB1921" s="290">
        <f t="shared" si="807"/>
        <v>1</v>
      </c>
      <c r="BC1921" s="291" t="str">
        <f>IF(BB1921=0,"",
IF(SUM($BB$1873:BB1921)=1,BD1921,
IF($BB$1993&gt;SUM($BB$1873:BB1921),_xlfn.CONCAT(", ",BD1921),
IF($BB$1993=SUM($BB$1873:BB1921),_xlfn.CONCAT(" y ",BD1921)))))</f>
        <v>, 49</v>
      </c>
      <c r="BD1921" s="222" t="s">
        <v>6260</v>
      </c>
      <c r="BE1921" s="378">
        <f t="shared" si="808"/>
        <v>0</v>
      </c>
      <c r="BF1921" s="379">
        <f t="shared" si="809"/>
        <v>0</v>
      </c>
      <c r="BG1921" s="380">
        <f t="shared" si="810"/>
        <v>0</v>
      </c>
      <c r="BH1921" s="483">
        <f t="shared" si="811"/>
        <v>0</v>
      </c>
      <c r="BI1921" s="484">
        <f t="shared" si="812"/>
        <v>0</v>
      </c>
      <c r="BJ1921" s="485">
        <f t="shared" si="813"/>
        <v>0</v>
      </c>
      <c r="BK1921" s="486">
        <f t="shared" si="814"/>
        <v>0</v>
      </c>
      <c r="BL1921" s="483">
        <f t="shared" si="815"/>
        <v>0</v>
      </c>
      <c r="BM1921" s="484">
        <f t="shared" si="816"/>
        <v>0</v>
      </c>
      <c r="BN1921" s="485">
        <f t="shared" si="817"/>
        <v>0</v>
      </c>
      <c r="BO1921" s="486">
        <f t="shared" si="818"/>
        <v>0</v>
      </c>
      <c r="BP1921" s="483">
        <f t="shared" si="819"/>
        <v>0</v>
      </c>
      <c r="BQ1921" s="484">
        <f t="shared" si="820"/>
        <v>0</v>
      </c>
      <c r="BR1921" s="485">
        <f t="shared" si="821"/>
        <v>0</v>
      </c>
      <c r="BS1921" s="486">
        <f t="shared" si="822"/>
        <v>0</v>
      </c>
    </row>
    <row r="1922" spans="1:71" ht="15" customHeight="1">
      <c r="A1922" s="81"/>
      <c r="B1922" s="82"/>
      <c r="C1922" s="85" t="s">
        <v>154</v>
      </c>
      <c r="D1922" s="732" t="str">
        <f>IF(CNGE_2024_M1_Secc1_Sub1!$D91="","",CNGE_2024_M1_Secc1_Sub1!$D91)</f>
        <v>UNIVERSIDAD TECNOLOGICA DE GUTIERREZ ZAMORA</v>
      </c>
      <c r="E1922" s="733"/>
      <c r="F1922" s="733"/>
      <c r="G1922" s="733"/>
      <c r="H1922" s="733"/>
      <c r="I1922" s="733"/>
      <c r="J1922" s="733"/>
      <c r="K1922" s="733"/>
      <c r="L1922" s="733"/>
      <c r="M1922" s="733"/>
      <c r="N1922" s="733"/>
      <c r="O1922" s="733"/>
      <c r="P1922" s="733"/>
      <c r="Q1922" s="733"/>
      <c r="R1922" s="734"/>
      <c r="S1922" s="111"/>
      <c r="T1922" s="111"/>
      <c r="U1922" s="111"/>
      <c r="V1922" s="111"/>
      <c r="W1922" s="111"/>
      <c r="X1922" s="111"/>
      <c r="Y1922" s="111"/>
      <c r="Z1922" s="111"/>
      <c r="AA1922" s="111"/>
      <c r="AB1922" s="111"/>
      <c r="AC1922" s="111"/>
      <c r="AD1922" s="111"/>
      <c r="AE1922" s="8"/>
      <c r="AG1922" s="269">
        <f t="shared" si="788"/>
        <v>1</v>
      </c>
      <c r="AH1922" s="298">
        <f t="shared" si="789"/>
        <v>0</v>
      </c>
      <c r="AI1922" s="299">
        <f t="shared" si="790"/>
        <v>0</v>
      </c>
      <c r="AJ1922" s="300">
        <f t="shared" si="791"/>
        <v>0</v>
      </c>
      <c r="AK1922" s="301">
        <f t="shared" si="792"/>
        <v>0</v>
      </c>
      <c r="AL1922" s="298">
        <f t="shared" si="793"/>
        <v>0</v>
      </c>
      <c r="AM1922" s="299">
        <f t="shared" si="794"/>
        <v>0</v>
      </c>
      <c r="AN1922" s="300">
        <f t="shared" si="795"/>
        <v>0</v>
      </c>
      <c r="AO1922" s="301">
        <f t="shared" si="796"/>
        <v>0</v>
      </c>
      <c r="AP1922" s="298">
        <f t="shared" si="797"/>
        <v>0</v>
      </c>
      <c r="AQ1922" s="299">
        <f t="shared" si="798"/>
        <v>0</v>
      </c>
      <c r="AR1922" s="300">
        <f t="shared" si="799"/>
        <v>0</v>
      </c>
      <c r="AS1922" s="301">
        <f t="shared" si="800"/>
        <v>0</v>
      </c>
      <c r="AT1922" s="298">
        <f t="shared" si="801"/>
        <v>0</v>
      </c>
      <c r="AU1922" s="299">
        <f t="shared" si="802"/>
        <v>0</v>
      </c>
      <c r="AV1922" s="300">
        <f t="shared" si="803"/>
        <v>0</v>
      </c>
      <c r="AW1922" s="301">
        <f t="shared" si="804"/>
        <v>0</v>
      </c>
      <c r="AX1922" s="371">
        <f t="shared" si="805"/>
        <v>0</v>
      </c>
      <c r="AY1922" s="303">
        <f t="shared" si="806"/>
        <v>0</v>
      </c>
      <c r="AZ1922" s="304" t="str">
        <f>IF(AY1922=0,"",
IF(SUM($AY$1873:AY1922)=1,BA1922,
IF($AY$1993&gt;SUM($AY$1873:AY1922),_xlfn.CONCAT(", ",BA1922),
IF($AY$1993=SUM($AY$1873:AY1922),_xlfn.CONCAT(" y ",BA1922)))))</f>
        <v/>
      </c>
      <c r="BA1922" s="231" t="s">
        <v>6261</v>
      </c>
      <c r="BB1922" s="290">
        <f t="shared" si="807"/>
        <v>1</v>
      </c>
      <c r="BC1922" s="291" t="str">
        <f>IF(BB1922=0,"",
IF(SUM($BB$1873:BB1922)=1,BD1922,
IF($BB$1993&gt;SUM($BB$1873:BB1922),_xlfn.CONCAT(", ",BD1922),
IF($BB$1993=SUM($BB$1873:BB1922),_xlfn.CONCAT(" y ",BD1922)))))</f>
        <v>, 50</v>
      </c>
      <c r="BD1922" s="222" t="s">
        <v>6261</v>
      </c>
      <c r="BE1922" s="378">
        <f t="shared" si="808"/>
        <v>0</v>
      </c>
      <c r="BF1922" s="379">
        <f t="shared" si="809"/>
        <v>0</v>
      </c>
      <c r="BG1922" s="380">
        <f t="shared" si="810"/>
        <v>0</v>
      </c>
      <c r="BH1922" s="483">
        <f t="shared" si="811"/>
        <v>0</v>
      </c>
      <c r="BI1922" s="484">
        <f t="shared" si="812"/>
        <v>0</v>
      </c>
      <c r="BJ1922" s="485">
        <f t="shared" si="813"/>
        <v>0</v>
      </c>
      <c r="BK1922" s="486">
        <f t="shared" si="814"/>
        <v>0</v>
      </c>
      <c r="BL1922" s="483">
        <f t="shared" si="815"/>
        <v>0</v>
      </c>
      <c r="BM1922" s="484">
        <f t="shared" si="816"/>
        <v>0</v>
      </c>
      <c r="BN1922" s="485">
        <f t="shared" si="817"/>
        <v>0</v>
      </c>
      <c r="BO1922" s="486">
        <f t="shared" si="818"/>
        <v>0</v>
      </c>
      <c r="BP1922" s="483">
        <f t="shared" si="819"/>
        <v>0</v>
      </c>
      <c r="BQ1922" s="484">
        <f t="shared" si="820"/>
        <v>0</v>
      </c>
      <c r="BR1922" s="485">
        <f t="shared" si="821"/>
        <v>0</v>
      </c>
      <c r="BS1922" s="486">
        <f t="shared" si="822"/>
        <v>0</v>
      </c>
    </row>
    <row r="1923" spans="1:71" ht="30" customHeight="1">
      <c r="A1923" s="81"/>
      <c r="B1923" s="82"/>
      <c r="C1923" s="85" t="s">
        <v>155</v>
      </c>
      <c r="D1923" s="732" t="str">
        <f>IF(CNGE_2024_M1_Secc1_Sub1!$D92="","",CNGE_2024_M1_Secc1_Sub1!$D92)</f>
        <v>CONSEJO VERACRUZANO DE INVESTIGACION CIENTIFICA Y DESARROLLO TECNOLOGICO</v>
      </c>
      <c r="E1923" s="733"/>
      <c r="F1923" s="733"/>
      <c r="G1923" s="733"/>
      <c r="H1923" s="733"/>
      <c r="I1923" s="733"/>
      <c r="J1923" s="733"/>
      <c r="K1923" s="733"/>
      <c r="L1923" s="733"/>
      <c r="M1923" s="733"/>
      <c r="N1923" s="733"/>
      <c r="O1923" s="733"/>
      <c r="P1923" s="733"/>
      <c r="Q1923" s="733"/>
      <c r="R1923" s="734"/>
      <c r="S1923" s="111"/>
      <c r="T1923" s="111"/>
      <c r="U1923" s="111"/>
      <c r="V1923" s="111"/>
      <c r="W1923" s="111"/>
      <c r="X1923" s="111"/>
      <c r="Y1923" s="111"/>
      <c r="Z1923" s="111"/>
      <c r="AA1923" s="111"/>
      <c r="AB1923" s="111"/>
      <c r="AC1923" s="111"/>
      <c r="AD1923" s="111"/>
      <c r="AE1923" s="8"/>
      <c r="AG1923" s="269">
        <f t="shared" si="788"/>
        <v>1</v>
      </c>
      <c r="AH1923" s="298">
        <f t="shared" si="789"/>
        <v>0</v>
      </c>
      <c r="AI1923" s="299">
        <f t="shared" si="790"/>
        <v>0</v>
      </c>
      <c r="AJ1923" s="300">
        <f t="shared" si="791"/>
        <v>0</v>
      </c>
      <c r="AK1923" s="301">
        <f t="shared" si="792"/>
        <v>0</v>
      </c>
      <c r="AL1923" s="298">
        <f t="shared" si="793"/>
        <v>0</v>
      </c>
      <c r="AM1923" s="299">
        <f t="shared" si="794"/>
        <v>0</v>
      </c>
      <c r="AN1923" s="300">
        <f t="shared" si="795"/>
        <v>0</v>
      </c>
      <c r="AO1923" s="301">
        <f t="shared" si="796"/>
        <v>0</v>
      </c>
      <c r="AP1923" s="298">
        <f t="shared" si="797"/>
        <v>0</v>
      </c>
      <c r="AQ1923" s="299">
        <f t="shared" si="798"/>
        <v>0</v>
      </c>
      <c r="AR1923" s="300">
        <f t="shared" si="799"/>
        <v>0</v>
      </c>
      <c r="AS1923" s="301">
        <f t="shared" si="800"/>
        <v>0</v>
      </c>
      <c r="AT1923" s="298">
        <f t="shared" si="801"/>
        <v>0</v>
      </c>
      <c r="AU1923" s="299">
        <f t="shared" si="802"/>
        <v>0</v>
      </c>
      <c r="AV1923" s="300">
        <f t="shared" si="803"/>
        <v>0</v>
      </c>
      <c r="AW1923" s="301">
        <f t="shared" si="804"/>
        <v>0</v>
      </c>
      <c r="AX1923" s="371">
        <f t="shared" si="805"/>
        <v>0</v>
      </c>
      <c r="AY1923" s="303">
        <f t="shared" si="806"/>
        <v>0</v>
      </c>
      <c r="AZ1923" s="304" t="str">
        <f>IF(AY1923=0,"",
IF(SUM($AY$1873:AY1923)=1,BA1923,
IF($AY$1993&gt;SUM($AY$1873:AY1923),_xlfn.CONCAT(", ",BA1923),
IF($AY$1993=SUM($AY$1873:AY1923),_xlfn.CONCAT(" y ",BA1923)))))</f>
        <v/>
      </c>
      <c r="BA1923" s="231" t="s">
        <v>6262</v>
      </c>
      <c r="BB1923" s="290">
        <f t="shared" si="807"/>
        <v>1</v>
      </c>
      <c r="BC1923" s="291" t="str">
        <f>IF(BB1923=0,"",
IF(SUM($BB$1873:BB1923)=1,BD1923,
IF($BB$1993&gt;SUM($BB$1873:BB1923),_xlfn.CONCAT(", ",BD1923),
IF($BB$1993=SUM($BB$1873:BB1923),_xlfn.CONCAT(" y ",BD1923)))))</f>
        <v>, 51</v>
      </c>
      <c r="BD1923" s="222" t="s">
        <v>6262</v>
      </c>
      <c r="BE1923" s="378">
        <f t="shared" si="808"/>
        <v>0</v>
      </c>
      <c r="BF1923" s="379">
        <f t="shared" si="809"/>
        <v>0</v>
      </c>
      <c r="BG1923" s="380">
        <f t="shared" si="810"/>
        <v>0</v>
      </c>
      <c r="BH1923" s="483">
        <f t="shared" si="811"/>
        <v>0</v>
      </c>
      <c r="BI1923" s="484">
        <f t="shared" si="812"/>
        <v>0</v>
      </c>
      <c r="BJ1923" s="485">
        <f t="shared" si="813"/>
        <v>0</v>
      </c>
      <c r="BK1923" s="486">
        <f t="shared" si="814"/>
        <v>0</v>
      </c>
      <c r="BL1923" s="483">
        <f t="shared" si="815"/>
        <v>0</v>
      </c>
      <c r="BM1923" s="484">
        <f t="shared" si="816"/>
        <v>0</v>
      </c>
      <c r="BN1923" s="485">
        <f t="shared" si="817"/>
        <v>0</v>
      </c>
      <c r="BO1923" s="486">
        <f t="shared" si="818"/>
        <v>0</v>
      </c>
      <c r="BP1923" s="483">
        <f t="shared" si="819"/>
        <v>0</v>
      </c>
      <c r="BQ1923" s="484">
        <f t="shared" si="820"/>
        <v>0</v>
      </c>
      <c r="BR1923" s="485">
        <f t="shared" si="821"/>
        <v>0</v>
      </c>
      <c r="BS1923" s="486">
        <f t="shared" si="822"/>
        <v>0</v>
      </c>
    </row>
    <row r="1924" spans="1:71" ht="15" customHeight="1">
      <c r="A1924" s="81"/>
      <c r="B1924" s="82"/>
      <c r="C1924" s="85" t="s">
        <v>156</v>
      </c>
      <c r="D1924" s="732" t="str">
        <f>IF(CNGE_2024_M1_Secc1_Sub1!$D93="","",CNGE_2024_M1_Secc1_Sub1!$D93)</f>
        <v>COLEGIO DE ESTUDIOS CIENTIFICOS Y TECNOLOGICOS</v>
      </c>
      <c r="E1924" s="733"/>
      <c r="F1924" s="733"/>
      <c r="G1924" s="733"/>
      <c r="H1924" s="733"/>
      <c r="I1924" s="733"/>
      <c r="J1924" s="733"/>
      <c r="K1924" s="733"/>
      <c r="L1924" s="733"/>
      <c r="M1924" s="733"/>
      <c r="N1924" s="733"/>
      <c r="O1924" s="733"/>
      <c r="P1924" s="733"/>
      <c r="Q1924" s="733"/>
      <c r="R1924" s="734"/>
      <c r="S1924" s="111"/>
      <c r="T1924" s="111"/>
      <c r="U1924" s="111"/>
      <c r="V1924" s="111"/>
      <c r="W1924" s="111"/>
      <c r="X1924" s="111"/>
      <c r="Y1924" s="111"/>
      <c r="Z1924" s="111"/>
      <c r="AA1924" s="111"/>
      <c r="AB1924" s="111"/>
      <c r="AC1924" s="111"/>
      <c r="AD1924" s="111"/>
      <c r="AE1924" s="8"/>
      <c r="AG1924" s="269">
        <f t="shared" si="788"/>
        <v>1</v>
      </c>
      <c r="AH1924" s="298">
        <f t="shared" si="789"/>
        <v>0</v>
      </c>
      <c r="AI1924" s="299">
        <f t="shared" si="790"/>
        <v>0</v>
      </c>
      <c r="AJ1924" s="300">
        <f t="shared" si="791"/>
        <v>0</v>
      </c>
      <c r="AK1924" s="301">
        <f t="shared" si="792"/>
        <v>0</v>
      </c>
      <c r="AL1924" s="298">
        <f t="shared" si="793"/>
        <v>0</v>
      </c>
      <c r="AM1924" s="299">
        <f t="shared" si="794"/>
        <v>0</v>
      </c>
      <c r="AN1924" s="300">
        <f t="shared" si="795"/>
        <v>0</v>
      </c>
      <c r="AO1924" s="301">
        <f t="shared" si="796"/>
        <v>0</v>
      </c>
      <c r="AP1924" s="298">
        <f t="shared" si="797"/>
        <v>0</v>
      </c>
      <c r="AQ1924" s="299">
        <f t="shared" si="798"/>
        <v>0</v>
      </c>
      <c r="AR1924" s="300">
        <f t="shared" si="799"/>
        <v>0</v>
      </c>
      <c r="AS1924" s="301">
        <f t="shared" si="800"/>
        <v>0</v>
      </c>
      <c r="AT1924" s="298">
        <f t="shared" si="801"/>
        <v>0</v>
      </c>
      <c r="AU1924" s="299">
        <f t="shared" si="802"/>
        <v>0</v>
      </c>
      <c r="AV1924" s="300">
        <f t="shared" si="803"/>
        <v>0</v>
      </c>
      <c r="AW1924" s="301">
        <f t="shared" si="804"/>
        <v>0</v>
      </c>
      <c r="AX1924" s="371">
        <f t="shared" si="805"/>
        <v>0</v>
      </c>
      <c r="AY1924" s="303">
        <f t="shared" si="806"/>
        <v>0</v>
      </c>
      <c r="AZ1924" s="304" t="str">
        <f>IF(AY1924=0,"",
IF(SUM($AY$1873:AY1924)=1,BA1924,
IF($AY$1993&gt;SUM($AY$1873:AY1924),_xlfn.CONCAT(", ",BA1924),
IF($AY$1993=SUM($AY$1873:AY1924),_xlfn.CONCAT(" y ",BA1924)))))</f>
        <v/>
      </c>
      <c r="BA1924" s="231" t="s">
        <v>6263</v>
      </c>
      <c r="BB1924" s="290">
        <f t="shared" si="807"/>
        <v>1</v>
      </c>
      <c r="BC1924" s="291" t="str">
        <f>IF(BB1924=0,"",
IF(SUM($BB$1873:BB1924)=1,BD1924,
IF($BB$1993&gt;SUM($BB$1873:BB1924),_xlfn.CONCAT(", ",BD1924),
IF($BB$1993=SUM($BB$1873:BB1924),_xlfn.CONCAT(" y ",BD1924)))))</f>
        <v>, 52</v>
      </c>
      <c r="BD1924" s="222" t="s">
        <v>6263</v>
      </c>
      <c r="BE1924" s="378">
        <f t="shared" si="808"/>
        <v>0</v>
      </c>
      <c r="BF1924" s="379">
        <f t="shared" si="809"/>
        <v>0</v>
      </c>
      <c r="BG1924" s="380">
        <f t="shared" si="810"/>
        <v>0</v>
      </c>
      <c r="BH1924" s="483">
        <f t="shared" si="811"/>
        <v>0</v>
      </c>
      <c r="BI1924" s="484">
        <f t="shared" si="812"/>
        <v>0</v>
      </c>
      <c r="BJ1924" s="485">
        <f t="shared" si="813"/>
        <v>0</v>
      </c>
      <c r="BK1924" s="486">
        <f t="shared" si="814"/>
        <v>0</v>
      </c>
      <c r="BL1924" s="483">
        <f t="shared" si="815"/>
        <v>0</v>
      </c>
      <c r="BM1924" s="484">
        <f t="shared" si="816"/>
        <v>0</v>
      </c>
      <c r="BN1924" s="485">
        <f t="shared" si="817"/>
        <v>0</v>
      </c>
      <c r="BO1924" s="486">
        <f t="shared" si="818"/>
        <v>0</v>
      </c>
      <c r="BP1924" s="483">
        <f t="shared" si="819"/>
        <v>0</v>
      </c>
      <c r="BQ1924" s="484">
        <f t="shared" si="820"/>
        <v>0</v>
      </c>
      <c r="BR1924" s="485">
        <f t="shared" si="821"/>
        <v>0</v>
      </c>
      <c r="BS1924" s="486">
        <f t="shared" si="822"/>
        <v>0</v>
      </c>
    </row>
    <row r="1925" spans="1:71" ht="15" customHeight="1">
      <c r="A1925" s="81"/>
      <c r="B1925" s="82"/>
      <c r="C1925" s="85" t="s">
        <v>157</v>
      </c>
      <c r="D1925" s="732" t="str">
        <f>IF(CNGE_2024_M1_Secc1_Sub1!$D94="","",CNGE_2024_M1_Secc1_Sub1!$D94)</f>
        <v>COLEGIO DE VERACRUZ</v>
      </c>
      <c r="E1925" s="733"/>
      <c r="F1925" s="733"/>
      <c r="G1925" s="733"/>
      <c r="H1925" s="733"/>
      <c r="I1925" s="733"/>
      <c r="J1925" s="733"/>
      <c r="K1925" s="733"/>
      <c r="L1925" s="733"/>
      <c r="M1925" s="733"/>
      <c r="N1925" s="733"/>
      <c r="O1925" s="733"/>
      <c r="P1925" s="733"/>
      <c r="Q1925" s="733"/>
      <c r="R1925" s="734"/>
      <c r="S1925" s="111"/>
      <c r="T1925" s="111"/>
      <c r="U1925" s="111"/>
      <c r="V1925" s="111"/>
      <c r="W1925" s="111"/>
      <c r="X1925" s="111"/>
      <c r="Y1925" s="111"/>
      <c r="Z1925" s="111"/>
      <c r="AA1925" s="111"/>
      <c r="AB1925" s="111"/>
      <c r="AC1925" s="111"/>
      <c r="AD1925" s="111"/>
      <c r="AE1925" s="8"/>
      <c r="AG1925" s="269">
        <f t="shared" si="788"/>
        <v>1</v>
      </c>
      <c r="AH1925" s="298">
        <f t="shared" si="789"/>
        <v>0</v>
      </c>
      <c r="AI1925" s="299">
        <f t="shared" si="790"/>
        <v>0</v>
      </c>
      <c r="AJ1925" s="300">
        <f t="shared" si="791"/>
        <v>0</v>
      </c>
      <c r="AK1925" s="301">
        <f t="shared" si="792"/>
        <v>0</v>
      </c>
      <c r="AL1925" s="298">
        <f t="shared" si="793"/>
        <v>0</v>
      </c>
      <c r="AM1925" s="299">
        <f t="shared" si="794"/>
        <v>0</v>
      </c>
      <c r="AN1925" s="300">
        <f t="shared" si="795"/>
        <v>0</v>
      </c>
      <c r="AO1925" s="301">
        <f t="shared" si="796"/>
        <v>0</v>
      </c>
      <c r="AP1925" s="298">
        <f t="shared" si="797"/>
        <v>0</v>
      </c>
      <c r="AQ1925" s="299">
        <f t="shared" si="798"/>
        <v>0</v>
      </c>
      <c r="AR1925" s="300">
        <f t="shared" si="799"/>
        <v>0</v>
      </c>
      <c r="AS1925" s="301">
        <f t="shared" si="800"/>
        <v>0</v>
      </c>
      <c r="AT1925" s="298">
        <f t="shared" si="801"/>
        <v>0</v>
      </c>
      <c r="AU1925" s="299">
        <f t="shared" si="802"/>
        <v>0</v>
      </c>
      <c r="AV1925" s="300">
        <f t="shared" si="803"/>
        <v>0</v>
      </c>
      <c r="AW1925" s="301">
        <f t="shared" si="804"/>
        <v>0</v>
      </c>
      <c r="AX1925" s="371">
        <f t="shared" si="805"/>
        <v>0</v>
      </c>
      <c r="AY1925" s="303">
        <f t="shared" si="806"/>
        <v>0</v>
      </c>
      <c r="AZ1925" s="304" t="str">
        <f>IF(AY1925=0,"",
IF(SUM($AY$1873:AY1925)=1,BA1925,
IF($AY$1993&gt;SUM($AY$1873:AY1925),_xlfn.CONCAT(", ",BA1925),
IF($AY$1993=SUM($AY$1873:AY1925),_xlfn.CONCAT(" y ",BA1925)))))</f>
        <v/>
      </c>
      <c r="BA1925" s="231" t="s">
        <v>6264</v>
      </c>
      <c r="BB1925" s="290">
        <f t="shared" si="807"/>
        <v>1</v>
      </c>
      <c r="BC1925" s="291" t="str">
        <f>IF(BB1925=0,"",
IF(SUM($BB$1873:BB1925)=1,BD1925,
IF($BB$1993&gt;SUM($BB$1873:BB1925),_xlfn.CONCAT(", ",BD1925),
IF($BB$1993=SUM($BB$1873:BB1925),_xlfn.CONCAT(" y ",BD1925)))))</f>
        <v>, 53</v>
      </c>
      <c r="BD1925" s="222" t="s">
        <v>6264</v>
      </c>
      <c r="BE1925" s="378">
        <f t="shared" si="808"/>
        <v>0</v>
      </c>
      <c r="BF1925" s="379">
        <f t="shared" si="809"/>
        <v>0</v>
      </c>
      <c r="BG1925" s="380">
        <f t="shared" si="810"/>
        <v>0</v>
      </c>
      <c r="BH1925" s="483">
        <f t="shared" si="811"/>
        <v>0</v>
      </c>
      <c r="BI1925" s="484">
        <f t="shared" si="812"/>
        <v>0</v>
      </c>
      <c r="BJ1925" s="485">
        <f t="shared" si="813"/>
        <v>0</v>
      </c>
      <c r="BK1925" s="486">
        <f t="shared" si="814"/>
        <v>0</v>
      </c>
      <c r="BL1925" s="483">
        <f t="shared" si="815"/>
        <v>0</v>
      </c>
      <c r="BM1925" s="484">
        <f t="shared" si="816"/>
        <v>0</v>
      </c>
      <c r="BN1925" s="485">
        <f t="shared" si="817"/>
        <v>0</v>
      </c>
      <c r="BO1925" s="486">
        <f t="shared" si="818"/>
        <v>0</v>
      </c>
      <c r="BP1925" s="483">
        <f t="shared" si="819"/>
        <v>0</v>
      </c>
      <c r="BQ1925" s="484">
        <f t="shared" si="820"/>
        <v>0</v>
      </c>
      <c r="BR1925" s="485">
        <f t="shared" si="821"/>
        <v>0</v>
      </c>
      <c r="BS1925" s="486">
        <f t="shared" si="822"/>
        <v>0</v>
      </c>
    </row>
    <row r="1926" spans="1:71" ht="15" customHeight="1">
      <c r="A1926" s="81"/>
      <c r="B1926" s="82"/>
      <c r="C1926" s="85" t="s">
        <v>158</v>
      </c>
      <c r="D1926" s="732" t="str">
        <f>IF(CNGE_2024_M1_Secc1_Sub1!$D95="","",CNGE_2024_M1_Secc1_Sub1!$D95)</f>
        <v>UNIVERSIDAD POLITECNICA DE HUATUSCO</v>
      </c>
      <c r="E1926" s="733"/>
      <c r="F1926" s="733"/>
      <c r="G1926" s="733"/>
      <c r="H1926" s="733"/>
      <c r="I1926" s="733"/>
      <c r="J1926" s="733"/>
      <c r="K1926" s="733"/>
      <c r="L1926" s="733"/>
      <c r="M1926" s="733"/>
      <c r="N1926" s="733"/>
      <c r="O1926" s="733"/>
      <c r="P1926" s="733"/>
      <c r="Q1926" s="733"/>
      <c r="R1926" s="734"/>
      <c r="S1926" s="111"/>
      <c r="T1926" s="111"/>
      <c r="U1926" s="111"/>
      <c r="V1926" s="111"/>
      <c r="W1926" s="111"/>
      <c r="X1926" s="111"/>
      <c r="Y1926" s="111"/>
      <c r="Z1926" s="111"/>
      <c r="AA1926" s="111"/>
      <c r="AB1926" s="111"/>
      <c r="AC1926" s="111"/>
      <c r="AD1926" s="111"/>
      <c r="AE1926" s="8"/>
      <c r="AG1926" s="269">
        <f t="shared" si="788"/>
        <v>1</v>
      </c>
      <c r="AH1926" s="298">
        <f t="shared" si="789"/>
        <v>0</v>
      </c>
      <c r="AI1926" s="299">
        <f t="shared" si="790"/>
        <v>0</v>
      </c>
      <c r="AJ1926" s="300">
        <f t="shared" si="791"/>
        <v>0</v>
      </c>
      <c r="AK1926" s="301">
        <f t="shared" si="792"/>
        <v>0</v>
      </c>
      <c r="AL1926" s="298">
        <f t="shared" si="793"/>
        <v>0</v>
      </c>
      <c r="AM1926" s="299">
        <f t="shared" si="794"/>
        <v>0</v>
      </c>
      <c r="AN1926" s="300">
        <f t="shared" si="795"/>
        <v>0</v>
      </c>
      <c r="AO1926" s="301">
        <f t="shared" si="796"/>
        <v>0</v>
      </c>
      <c r="AP1926" s="298">
        <f t="shared" si="797"/>
        <v>0</v>
      </c>
      <c r="AQ1926" s="299">
        <f t="shared" si="798"/>
        <v>0</v>
      </c>
      <c r="AR1926" s="300">
        <f t="shared" si="799"/>
        <v>0</v>
      </c>
      <c r="AS1926" s="301">
        <f t="shared" si="800"/>
        <v>0</v>
      </c>
      <c r="AT1926" s="298">
        <f t="shared" si="801"/>
        <v>0</v>
      </c>
      <c r="AU1926" s="299">
        <f t="shared" si="802"/>
        <v>0</v>
      </c>
      <c r="AV1926" s="300">
        <f t="shared" si="803"/>
        <v>0</v>
      </c>
      <c r="AW1926" s="301">
        <f t="shared" si="804"/>
        <v>0</v>
      </c>
      <c r="AX1926" s="371">
        <f t="shared" si="805"/>
        <v>0</v>
      </c>
      <c r="AY1926" s="303">
        <f t="shared" si="806"/>
        <v>0</v>
      </c>
      <c r="AZ1926" s="304" t="str">
        <f>IF(AY1926=0,"",
IF(SUM($AY$1873:AY1926)=1,BA1926,
IF($AY$1993&gt;SUM($AY$1873:AY1926),_xlfn.CONCAT(", ",BA1926),
IF($AY$1993=SUM($AY$1873:AY1926),_xlfn.CONCAT(" y ",BA1926)))))</f>
        <v/>
      </c>
      <c r="BA1926" s="231" t="s">
        <v>6265</v>
      </c>
      <c r="BB1926" s="290">
        <f t="shared" si="807"/>
        <v>1</v>
      </c>
      <c r="BC1926" s="291" t="str">
        <f>IF(BB1926=0,"",
IF(SUM($BB$1873:BB1926)=1,BD1926,
IF($BB$1993&gt;SUM($BB$1873:BB1926),_xlfn.CONCAT(", ",BD1926),
IF($BB$1993=SUM($BB$1873:BB1926),_xlfn.CONCAT(" y ",BD1926)))))</f>
        <v>, 54</v>
      </c>
      <c r="BD1926" s="222" t="s">
        <v>6265</v>
      </c>
      <c r="BE1926" s="378">
        <f t="shared" si="808"/>
        <v>0</v>
      </c>
      <c r="BF1926" s="379">
        <f t="shared" si="809"/>
        <v>0</v>
      </c>
      <c r="BG1926" s="380">
        <f t="shared" si="810"/>
        <v>0</v>
      </c>
      <c r="BH1926" s="483">
        <f t="shared" si="811"/>
        <v>0</v>
      </c>
      <c r="BI1926" s="484">
        <f t="shared" si="812"/>
        <v>0</v>
      </c>
      <c r="BJ1926" s="485">
        <f t="shared" si="813"/>
        <v>0</v>
      </c>
      <c r="BK1926" s="486">
        <f t="shared" si="814"/>
        <v>0</v>
      </c>
      <c r="BL1926" s="483">
        <f t="shared" si="815"/>
        <v>0</v>
      </c>
      <c r="BM1926" s="484">
        <f t="shared" si="816"/>
        <v>0</v>
      </c>
      <c r="BN1926" s="485">
        <f t="shared" si="817"/>
        <v>0</v>
      </c>
      <c r="BO1926" s="486">
        <f t="shared" si="818"/>
        <v>0</v>
      </c>
      <c r="BP1926" s="483">
        <f t="shared" si="819"/>
        <v>0</v>
      </c>
      <c r="BQ1926" s="484">
        <f t="shared" si="820"/>
        <v>0</v>
      </c>
      <c r="BR1926" s="485">
        <f t="shared" si="821"/>
        <v>0</v>
      </c>
      <c r="BS1926" s="486">
        <f t="shared" si="822"/>
        <v>0</v>
      </c>
    </row>
    <row r="1927" spans="1:71" ht="15" customHeight="1">
      <c r="A1927" s="81"/>
      <c r="B1927" s="82"/>
      <c r="C1927" s="85" t="s">
        <v>159</v>
      </c>
      <c r="D1927" s="732" t="str">
        <f>IF(CNGE_2024_M1_Secc1_Sub1!$D96="","",CNGE_2024_M1_Secc1_Sub1!$D96)</f>
        <v>UNIVERSIDAD POPULAR AUTONOMA DE VERACRUZ</v>
      </c>
      <c r="E1927" s="733"/>
      <c r="F1927" s="733"/>
      <c r="G1927" s="733"/>
      <c r="H1927" s="733"/>
      <c r="I1927" s="733"/>
      <c r="J1927" s="733"/>
      <c r="K1927" s="733"/>
      <c r="L1927" s="733"/>
      <c r="M1927" s="733"/>
      <c r="N1927" s="733"/>
      <c r="O1927" s="733"/>
      <c r="P1927" s="733"/>
      <c r="Q1927" s="733"/>
      <c r="R1927" s="734"/>
      <c r="S1927" s="111"/>
      <c r="T1927" s="111"/>
      <c r="U1927" s="111"/>
      <c r="V1927" s="111"/>
      <c r="W1927" s="111"/>
      <c r="X1927" s="111"/>
      <c r="Y1927" s="111"/>
      <c r="Z1927" s="111"/>
      <c r="AA1927" s="111"/>
      <c r="AB1927" s="111"/>
      <c r="AC1927" s="111"/>
      <c r="AD1927" s="111"/>
      <c r="AE1927" s="8"/>
      <c r="AG1927" s="269">
        <f t="shared" si="788"/>
        <v>1</v>
      </c>
      <c r="AH1927" s="298">
        <f t="shared" si="789"/>
        <v>0</v>
      </c>
      <c r="AI1927" s="299">
        <f t="shared" si="790"/>
        <v>0</v>
      </c>
      <c r="AJ1927" s="300">
        <f t="shared" si="791"/>
        <v>0</v>
      </c>
      <c r="AK1927" s="301">
        <f t="shared" si="792"/>
        <v>0</v>
      </c>
      <c r="AL1927" s="298">
        <f t="shared" si="793"/>
        <v>0</v>
      </c>
      <c r="AM1927" s="299">
        <f t="shared" si="794"/>
        <v>0</v>
      </c>
      <c r="AN1927" s="300">
        <f t="shared" si="795"/>
        <v>0</v>
      </c>
      <c r="AO1927" s="301">
        <f t="shared" si="796"/>
        <v>0</v>
      </c>
      <c r="AP1927" s="298">
        <f t="shared" si="797"/>
        <v>0</v>
      </c>
      <c r="AQ1927" s="299">
        <f t="shared" si="798"/>
        <v>0</v>
      </c>
      <c r="AR1927" s="300">
        <f t="shared" si="799"/>
        <v>0</v>
      </c>
      <c r="AS1927" s="301">
        <f t="shared" si="800"/>
        <v>0</v>
      </c>
      <c r="AT1927" s="298">
        <f t="shared" si="801"/>
        <v>0</v>
      </c>
      <c r="AU1927" s="299">
        <f t="shared" si="802"/>
        <v>0</v>
      </c>
      <c r="AV1927" s="300">
        <f t="shared" si="803"/>
        <v>0</v>
      </c>
      <c r="AW1927" s="301">
        <f t="shared" si="804"/>
        <v>0</v>
      </c>
      <c r="AX1927" s="371">
        <f t="shared" si="805"/>
        <v>0</v>
      </c>
      <c r="AY1927" s="303">
        <f t="shared" si="806"/>
        <v>0</v>
      </c>
      <c r="AZ1927" s="304" t="str">
        <f>IF(AY1927=0,"",
IF(SUM($AY$1873:AY1927)=1,BA1927,
IF($AY$1993&gt;SUM($AY$1873:AY1927),_xlfn.CONCAT(", ",BA1927),
IF($AY$1993=SUM($AY$1873:AY1927),_xlfn.CONCAT(" y ",BA1927)))))</f>
        <v/>
      </c>
      <c r="BA1927" s="231" t="s">
        <v>6266</v>
      </c>
      <c r="BB1927" s="290">
        <f t="shared" si="807"/>
        <v>1</v>
      </c>
      <c r="BC1927" s="291" t="str">
        <f>IF(BB1927=0,"",
IF(SUM($BB$1873:BB1927)=1,BD1927,
IF($BB$1993&gt;SUM($BB$1873:BB1927),_xlfn.CONCAT(", ",BD1927),
IF($BB$1993=SUM($BB$1873:BB1927),_xlfn.CONCAT(" y ",BD1927)))))</f>
        <v>, 55</v>
      </c>
      <c r="BD1927" s="222" t="s">
        <v>6266</v>
      </c>
      <c r="BE1927" s="378">
        <f t="shared" si="808"/>
        <v>0</v>
      </c>
      <c r="BF1927" s="379">
        <f t="shared" si="809"/>
        <v>0</v>
      </c>
      <c r="BG1927" s="380">
        <f t="shared" si="810"/>
        <v>0</v>
      </c>
      <c r="BH1927" s="483">
        <f t="shared" si="811"/>
        <v>0</v>
      </c>
      <c r="BI1927" s="484">
        <f t="shared" si="812"/>
        <v>0</v>
      </c>
      <c r="BJ1927" s="485">
        <f t="shared" si="813"/>
        <v>0</v>
      </c>
      <c r="BK1927" s="486">
        <f t="shared" si="814"/>
        <v>0</v>
      </c>
      <c r="BL1927" s="483">
        <f t="shared" si="815"/>
        <v>0</v>
      </c>
      <c r="BM1927" s="484">
        <f t="shared" si="816"/>
        <v>0</v>
      </c>
      <c r="BN1927" s="485">
        <f t="shared" si="817"/>
        <v>0</v>
      </c>
      <c r="BO1927" s="486">
        <f t="shared" si="818"/>
        <v>0</v>
      </c>
      <c r="BP1927" s="483">
        <f t="shared" si="819"/>
        <v>0</v>
      </c>
      <c r="BQ1927" s="484">
        <f t="shared" si="820"/>
        <v>0</v>
      </c>
      <c r="BR1927" s="485">
        <f t="shared" si="821"/>
        <v>0</v>
      </c>
      <c r="BS1927" s="486">
        <f t="shared" si="822"/>
        <v>0</v>
      </c>
    </row>
    <row r="1928" spans="1:71" ht="15" customHeight="1">
      <c r="A1928" s="81"/>
      <c r="B1928" s="82"/>
      <c r="C1928" s="85" t="s">
        <v>160</v>
      </c>
      <c r="D1928" s="732" t="str">
        <f>IF(CNGE_2024_M1_Secc1_Sub1!$D97="","",CNGE_2024_M1_Secc1_Sub1!$D97)</f>
        <v>INSTITUTO VERACRUZANO DE LA VIVIENDA</v>
      </c>
      <c r="E1928" s="733"/>
      <c r="F1928" s="733"/>
      <c r="G1928" s="733"/>
      <c r="H1928" s="733"/>
      <c r="I1928" s="733"/>
      <c r="J1928" s="733"/>
      <c r="K1928" s="733"/>
      <c r="L1928" s="733"/>
      <c r="M1928" s="733"/>
      <c r="N1928" s="733"/>
      <c r="O1928" s="733"/>
      <c r="P1928" s="733"/>
      <c r="Q1928" s="733"/>
      <c r="R1928" s="734"/>
      <c r="S1928" s="111"/>
      <c r="T1928" s="111"/>
      <c r="U1928" s="111"/>
      <c r="V1928" s="111"/>
      <c r="W1928" s="111"/>
      <c r="X1928" s="111"/>
      <c r="Y1928" s="111"/>
      <c r="Z1928" s="111"/>
      <c r="AA1928" s="111"/>
      <c r="AB1928" s="111"/>
      <c r="AC1928" s="111"/>
      <c r="AD1928" s="111"/>
      <c r="AE1928" s="8"/>
      <c r="AG1928" s="269">
        <f t="shared" si="788"/>
        <v>1</v>
      </c>
      <c r="AH1928" s="298">
        <f t="shared" si="789"/>
        <v>0</v>
      </c>
      <c r="AI1928" s="299">
        <f t="shared" si="790"/>
        <v>0</v>
      </c>
      <c r="AJ1928" s="300">
        <f t="shared" si="791"/>
        <v>0</v>
      </c>
      <c r="AK1928" s="301">
        <f t="shared" si="792"/>
        <v>0</v>
      </c>
      <c r="AL1928" s="298">
        <f t="shared" si="793"/>
        <v>0</v>
      </c>
      <c r="AM1928" s="299">
        <f t="shared" si="794"/>
        <v>0</v>
      </c>
      <c r="AN1928" s="300">
        <f t="shared" si="795"/>
        <v>0</v>
      </c>
      <c r="AO1928" s="301">
        <f t="shared" si="796"/>
        <v>0</v>
      </c>
      <c r="AP1928" s="298">
        <f t="shared" si="797"/>
        <v>0</v>
      </c>
      <c r="AQ1928" s="299">
        <f t="shared" si="798"/>
        <v>0</v>
      </c>
      <c r="AR1928" s="300">
        <f t="shared" si="799"/>
        <v>0</v>
      </c>
      <c r="AS1928" s="301">
        <f t="shared" si="800"/>
        <v>0</v>
      </c>
      <c r="AT1928" s="298">
        <f t="shared" si="801"/>
        <v>0</v>
      </c>
      <c r="AU1928" s="299">
        <f t="shared" si="802"/>
        <v>0</v>
      </c>
      <c r="AV1928" s="300">
        <f t="shared" si="803"/>
        <v>0</v>
      </c>
      <c r="AW1928" s="301">
        <f t="shared" si="804"/>
        <v>0</v>
      </c>
      <c r="AX1928" s="371">
        <f t="shared" si="805"/>
        <v>0</v>
      </c>
      <c r="AY1928" s="303">
        <f t="shared" si="806"/>
        <v>0</v>
      </c>
      <c r="AZ1928" s="304" t="str">
        <f>IF(AY1928=0,"",
IF(SUM($AY$1873:AY1928)=1,BA1928,
IF($AY$1993&gt;SUM($AY$1873:AY1928),_xlfn.CONCAT(", ",BA1928),
IF($AY$1993=SUM($AY$1873:AY1928),_xlfn.CONCAT(" y ",BA1928)))))</f>
        <v/>
      </c>
      <c r="BA1928" s="231" t="s">
        <v>6267</v>
      </c>
      <c r="BB1928" s="290">
        <f t="shared" si="807"/>
        <v>1</v>
      </c>
      <c r="BC1928" s="291" t="str">
        <f>IF(BB1928=0,"",
IF(SUM($BB$1873:BB1928)=1,BD1928,
IF($BB$1993&gt;SUM($BB$1873:BB1928),_xlfn.CONCAT(", ",BD1928),
IF($BB$1993=SUM($BB$1873:BB1928),_xlfn.CONCAT(" y ",BD1928)))))</f>
        <v>, 56</v>
      </c>
      <c r="BD1928" s="222" t="s">
        <v>6267</v>
      </c>
      <c r="BE1928" s="378">
        <f t="shared" si="808"/>
        <v>0</v>
      </c>
      <c r="BF1928" s="379">
        <f t="shared" si="809"/>
        <v>0</v>
      </c>
      <c r="BG1928" s="380">
        <f t="shared" si="810"/>
        <v>0</v>
      </c>
      <c r="BH1928" s="483">
        <f t="shared" si="811"/>
        <v>0</v>
      </c>
      <c r="BI1928" s="484">
        <f t="shared" si="812"/>
        <v>0</v>
      </c>
      <c r="BJ1928" s="485">
        <f t="shared" si="813"/>
        <v>0</v>
      </c>
      <c r="BK1928" s="486">
        <f t="shared" si="814"/>
        <v>0</v>
      </c>
      <c r="BL1928" s="483">
        <f t="shared" si="815"/>
        <v>0</v>
      </c>
      <c r="BM1928" s="484">
        <f t="shared" si="816"/>
        <v>0</v>
      </c>
      <c r="BN1928" s="485">
        <f t="shared" si="817"/>
        <v>0</v>
      </c>
      <c r="BO1928" s="486">
        <f t="shared" si="818"/>
        <v>0</v>
      </c>
      <c r="BP1928" s="483">
        <f t="shared" si="819"/>
        <v>0</v>
      </c>
      <c r="BQ1928" s="484">
        <f t="shared" si="820"/>
        <v>0</v>
      </c>
      <c r="BR1928" s="485">
        <f t="shared" si="821"/>
        <v>0</v>
      </c>
      <c r="BS1928" s="486">
        <f t="shared" si="822"/>
        <v>0</v>
      </c>
    </row>
    <row r="1929" spans="1:71" ht="15" customHeight="1">
      <c r="A1929" s="81"/>
      <c r="B1929" s="82"/>
      <c r="C1929" s="85" t="s">
        <v>161</v>
      </c>
      <c r="D1929" s="732" t="str">
        <f>IF(CNGE_2024_M1_Secc1_Sub1!$D98="","",CNGE_2024_M1_Secc1_Sub1!$D98)</f>
        <v>AGENCIA ESTATAL DE ENERGIA DEL ESTADO DE VERACRUZ</v>
      </c>
      <c r="E1929" s="733"/>
      <c r="F1929" s="733"/>
      <c r="G1929" s="733"/>
      <c r="H1929" s="733"/>
      <c r="I1929" s="733"/>
      <c r="J1929" s="733"/>
      <c r="K1929" s="733"/>
      <c r="L1929" s="733"/>
      <c r="M1929" s="733"/>
      <c r="N1929" s="733"/>
      <c r="O1929" s="733"/>
      <c r="P1929" s="733"/>
      <c r="Q1929" s="733"/>
      <c r="R1929" s="734"/>
      <c r="S1929" s="111"/>
      <c r="T1929" s="111"/>
      <c r="U1929" s="111"/>
      <c r="V1929" s="111"/>
      <c r="W1929" s="111"/>
      <c r="X1929" s="111"/>
      <c r="Y1929" s="111"/>
      <c r="Z1929" s="111"/>
      <c r="AA1929" s="111"/>
      <c r="AB1929" s="111"/>
      <c r="AC1929" s="111"/>
      <c r="AD1929" s="111"/>
      <c r="AE1929" s="8"/>
      <c r="AG1929" s="269">
        <f t="shared" si="788"/>
        <v>1</v>
      </c>
      <c r="AH1929" s="298">
        <f t="shared" si="789"/>
        <v>0</v>
      </c>
      <c r="AI1929" s="299">
        <f t="shared" si="790"/>
        <v>0</v>
      </c>
      <c r="AJ1929" s="300">
        <f t="shared" si="791"/>
        <v>0</v>
      </c>
      <c r="AK1929" s="301">
        <f t="shared" si="792"/>
        <v>0</v>
      </c>
      <c r="AL1929" s="298">
        <f t="shared" si="793"/>
        <v>0</v>
      </c>
      <c r="AM1929" s="299">
        <f t="shared" si="794"/>
        <v>0</v>
      </c>
      <c r="AN1929" s="300">
        <f t="shared" si="795"/>
        <v>0</v>
      </c>
      <c r="AO1929" s="301">
        <f t="shared" si="796"/>
        <v>0</v>
      </c>
      <c r="AP1929" s="298">
        <f t="shared" si="797"/>
        <v>0</v>
      </c>
      <c r="AQ1929" s="299">
        <f t="shared" si="798"/>
        <v>0</v>
      </c>
      <c r="AR1929" s="300">
        <f t="shared" si="799"/>
        <v>0</v>
      </c>
      <c r="AS1929" s="301">
        <f t="shared" si="800"/>
        <v>0</v>
      </c>
      <c r="AT1929" s="298">
        <f t="shared" si="801"/>
        <v>0</v>
      </c>
      <c r="AU1929" s="299">
        <f t="shared" si="802"/>
        <v>0</v>
      </c>
      <c r="AV1929" s="300">
        <f t="shared" si="803"/>
        <v>0</v>
      </c>
      <c r="AW1929" s="301">
        <f t="shared" si="804"/>
        <v>0</v>
      </c>
      <c r="AX1929" s="371">
        <f t="shared" si="805"/>
        <v>0</v>
      </c>
      <c r="AY1929" s="303">
        <f t="shared" si="806"/>
        <v>0</v>
      </c>
      <c r="AZ1929" s="304" t="str">
        <f>IF(AY1929=0,"",
IF(SUM($AY$1873:AY1929)=1,BA1929,
IF($AY$1993&gt;SUM($AY$1873:AY1929),_xlfn.CONCAT(", ",BA1929),
IF($AY$1993=SUM($AY$1873:AY1929),_xlfn.CONCAT(" y ",BA1929)))))</f>
        <v/>
      </c>
      <c r="BA1929" s="231" t="s">
        <v>6268</v>
      </c>
      <c r="BB1929" s="290">
        <f t="shared" si="807"/>
        <v>1</v>
      </c>
      <c r="BC1929" s="291" t="str">
        <f>IF(BB1929=0,"",
IF(SUM($BB$1873:BB1929)=1,BD1929,
IF($BB$1993&gt;SUM($BB$1873:BB1929),_xlfn.CONCAT(", ",BD1929),
IF($BB$1993=SUM($BB$1873:BB1929),_xlfn.CONCAT(" y ",BD1929)))))</f>
        <v>, 57</v>
      </c>
      <c r="BD1929" s="222" t="s">
        <v>6268</v>
      </c>
      <c r="BE1929" s="378">
        <f t="shared" si="808"/>
        <v>0</v>
      </c>
      <c r="BF1929" s="379">
        <f t="shared" si="809"/>
        <v>0</v>
      </c>
      <c r="BG1929" s="380">
        <f t="shared" si="810"/>
        <v>0</v>
      </c>
      <c r="BH1929" s="483">
        <f t="shared" si="811"/>
        <v>0</v>
      </c>
      <c r="BI1929" s="484">
        <f t="shared" si="812"/>
        <v>0</v>
      </c>
      <c r="BJ1929" s="485">
        <f t="shared" si="813"/>
        <v>0</v>
      </c>
      <c r="BK1929" s="486">
        <f t="shared" si="814"/>
        <v>0</v>
      </c>
      <c r="BL1929" s="483">
        <f t="shared" si="815"/>
        <v>0</v>
      </c>
      <c r="BM1929" s="484">
        <f t="shared" si="816"/>
        <v>0</v>
      </c>
      <c r="BN1929" s="485">
        <f t="shared" si="817"/>
        <v>0</v>
      </c>
      <c r="BO1929" s="486">
        <f t="shared" si="818"/>
        <v>0</v>
      </c>
      <c r="BP1929" s="483">
        <f t="shared" si="819"/>
        <v>0</v>
      </c>
      <c r="BQ1929" s="484">
        <f t="shared" si="820"/>
        <v>0</v>
      </c>
      <c r="BR1929" s="485">
        <f t="shared" si="821"/>
        <v>0</v>
      </c>
      <c r="BS1929" s="486">
        <f t="shared" si="822"/>
        <v>0</v>
      </c>
    </row>
    <row r="1930" spans="1:71" ht="15" customHeight="1">
      <c r="A1930" s="81"/>
      <c r="B1930" s="82"/>
      <c r="C1930" s="85" t="s">
        <v>162</v>
      </c>
      <c r="D1930" s="732" t="str">
        <f>IF(CNGE_2024_M1_Secc1_Sub1!$D99="","",CNGE_2024_M1_Secc1_Sub1!$D99)</f>
        <v>INSTITUTO VERACRUZANO DE LAS MUJERES</v>
      </c>
      <c r="E1930" s="733"/>
      <c r="F1930" s="733"/>
      <c r="G1930" s="733"/>
      <c r="H1930" s="733"/>
      <c r="I1930" s="733"/>
      <c r="J1930" s="733"/>
      <c r="K1930" s="733"/>
      <c r="L1930" s="733"/>
      <c r="M1930" s="733"/>
      <c r="N1930" s="733"/>
      <c r="O1930" s="733"/>
      <c r="P1930" s="733"/>
      <c r="Q1930" s="733"/>
      <c r="R1930" s="734"/>
      <c r="S1930" s="111"/>
      <c r="T1930" s="111"/>
      <c r="U1930" s="111"/>
      <c r="V1930" s="111"/>
      <c r="W1930" s="111"/>
      <c r="X1930" s="111"/>
      <c r="Y1930" s="111"/>
      <c r="Z1930" s="111"/>
      <c r="AA1930" s="111"/>
      <c r="AB1930" s="111"/>
      <c r="AC1930" s="111"/>
      <c r="AD1930" s="111"/>
      <c r="AE1930" s="8"/>
      <c r="AG1930" s="269">
        <f t="shared" si="788"/>
        <v>1</v>
      </c>
      <c r="AH1930" s="298">
        <f t="shared" si="789"/>
        <v>0</v>
      </c>
      <c r="AI1930" s="299">
        <f t="shared" si="790"/>
        <v>0</v>
      </c>
      <c r="AJ1930" s="300">
        <f t="shared" si="791"/>
        <v>0</v>
      </c>
      <c r="AK1930" s="301">
        <f t="shared" si="792"/>
        <v>0</v>
      </c>
      <c r="AL1930" s="298">
        <f t="shared" si="793"/>
        <v>0</v>
      </c>
      <c r="AM1930" s="299">
        <f t="shared" si="794"/>
        <v>0</v>
      </c>
      <c r="AN1930" s="300">
        <f t="shared" si="795"/>
        <v>0</v>
      </c>
      <c r="AO1930" s="301">
        <f t="shared" si="796"/>
        <v>0</v>
      </c>
      <c r="AP1930" s="298">
        <f t="shared" si="797"/>
        <v>0</v>
      </c>
      <c r="AQ1930" s="299">
        <f t="shared" si="798"/>
        <v>0</v>
      </c>
      <c r="AR1930" s="300">
        <f t="shared" si="799"/>
        <v>0</v>
      </c>
      <c r="AS1930" s="301">
        <f t="shared" si="800"/>
        <v>0</v>
      </c>
      <c r="AT1930" s="298">
        <f t="shared" si="801"/>
        <v>0</v>
      </c>
      <c r="AU1930" s="299">
        <f t="shared" si="802"/>
        <v>0</v>
      </c>
      <c r="AV1930" s="300">
        <f t="shared" si="803"/>
        <v>0</v>
      </c>
      <c r="AW1930" s="301">
        <f t="shared" si="804"/>
        <v>0</v>
      </c>
      <c r="AX1930" s="371">
        <f t="shared" si="805"/>
        <v>0</v>
      </c>
      <c r="AY1930" s="303">
        <f t="shared" si="806"/>
        <v>0</v>
      </c>
      <c r="AZ1930" s="304" t="str">
        <f>IF(AY1930=0,"",
IF(SUM($AY$1873:AY1930)=1,BA1930,
IF($AY$1993&gt;SUM($AY$1873:AY1930),_xlfn.CONCAT(", ",BA1930),
IF($AY$1993=SUM($AY$1873:AY1930),_xlfn.CONCAT(" y ",BA1930)))))</f>
        <v/>
      </c>
      <c r="BA1930" s="231" t="s">
        <v>6269</v>
      </c>
      <c r="BB1930" s="290">
        <f t="shared" si="807"/>
        <v>1</v>
      </c>
      <c r="BC1930" s="291" t="str">
        <f>IF(BB1930=0,"",
IF(SUM($BB$1873:BB1930)=1,BD1930,
IF($BB$1993&gt;SUM($BB$1873:BB1930),_xlfn.CONCAT(", ",BD1930),
IF($BB$1993=SUM($BB$1873:BB1930),_xlfn.CONCAT(" y ",BD1930)))))</f>
        <v>, 58</v>
      </c>
      <c r="BD1930" s="222" t="s">
        <v>6269</v>
      </c>
      <c r="BE1930" s="378">
        <f t="shared" si="808"/>
        <v>0</v>
      </c>
      <c r="BF1930" s="379">
        <f t="shared" si="809"/>
        <v>0</v>
      </c>
      <c r="BG1930" s="380">
        <f t="shared" si="810"/>
        <v>0</v>
      </c>
      <c r="BH1930" s="483">
        <f t="shared" si="811"/>
        <v>0</v>
      </c>
      <c r="BI1930" s="484">
        <f t="shared" si="812"/>
        <v>0</v>
      </c>
      <c r="BJ1930" s="485">
        <f t="shared" si="813"/>
        <v>0</v>
      </c>
      <c r="BK1930" s="486">
        <f t="shared" si="814"/>
        <v>0</v>
      </c>
      <c r="BL1930" s="483">
        <f t="shared" si="815"/>
        <v>0</v>
      </c>
      <c r="BM1930" s="484">
        <f t="shared" si="816"/>
        <v>0</v>
      </c>
      <c r="BN1930" s="485">
        <f t="shared" si="817"/>
        <v>0</v>
      </c>
      <c r="BO1930" s="486">
        <f t="shared" si="818"/>
        <v>0</v>
      </c>
      <c r="BP1930" s="483">
        <f t="shared" si="819"/>
        <v>0</v>
      </c>
      <c r="BQ1930" s="484">
        <f t="shared" si="820"/>
        <v>0</v>
      </c>
      <c r="BR1930" s="485">
        <f t="shared" si="821"/>
        <v>0</v>
      </c>
      <c r="BS1930" s="486">
        <f t="shared" si="822"/>
        <v>0</v>
      </c>
    </row>
    <row r="1931" spans="1:71" ht="15" customHeight="1">
      <c r="A1931" s="81"/>
      <c r="B1931" s="82"/>
      <c r="C1931" s="85" t="s">
        <v>163</v>
      </c>
      <c r="D1931" s="732" t="str">
        <f>IF(CNGE_2024_M1_Secc1_Sub1!$D100="","",CNGE_2024_M1_Secc1_Sub1!$D100)</f>
        <v>INSTITUTO VERACRUZANO DE DESARROLLO MUNICIPAL</v>
      </c>
      <c r="E1931" s="733"/>
      <c r="F1931" s="733"/>
      <c r="G1931" s="733"/>
      <c r="H1931" s="733"/>
      <c r="I1931" s="733"/>
      <c r="J1931" s="733"/>
      <c r="K1931" s="733"/>
      <c r="L1931" s="733"/>
      <c r="M1931" s="733"/>
      <c r="N1931" s="733"/>
      <c r="O1931" s="733"/>
      <c r="P1931" s="733"/>
      <c r="Q1931" s="733"/>
      <c r="R1931" s="734"/>
      <c r="S1931" s="111"/>
      <c r="T1931" s="111"/>
      <c r="U1931" s="111"/>
      <c r="V1931" s="111"/>
      <c r="W1931" s="111"/>
      <c r="X1931" s="111"/>
      <c r="Y1931" s="111"/>
      <c r="Z1931" s="111"/>
      <c r="AA1931" s="111"/>
      <c r="AB1931" s="111"/>
      <c r="AC1931" s="111"/>
      <c r="AD1931" s="111"/>
      <c r="AE1931" s="8"/>
      <c r="AG1931" s="269">
        <f t="shared" si="788"/>
        <v>1</v>
      </c>
      <c r="AH1931" s="298">
        <f t="shared" si="789"/>
        <v>0</v>
      </c>
      <c r="AI1931" s="299">
        <f t="shared" si="790"/>
        <v>0</v>
      </c>
      <c r="AJ1931" s="300">
        <f t="shared" si="791"/>
        <v>0</v>
      </c>
      <c r="AK1931" s="301">
        <f t="shared" si="792"/>
        <v>0</v>
      </c>
      <c r="AL1931" s="298">
        <f t="shared" si="793"/>
        <v>0</v>
      </c>
      <c r="AM1931" s="299">
        <f t="shared" si="794"/>
        <v>0</v>
      </c>
      <c r="AN1931" s="300">
        <f t="shared" si="795"/>
        <v>0</v>
      </c>
      <c r="AO1931" s="301">
        <f t="shared" si="796"/>
        <v>0</v>
      </c>
      <c r="AP1931" s="298">
        <f t="shared" si="797"/>
        <v>0</v>
      </c>
      <c r="AQ1931" s="299">
        <f t="shared" si="798"/>
        <v>0</v>
      </c>
      <c r="AR1931" s="300">
        <f t="shared" si="799"/>
        <v>0</v>
      </c>
      <c r="AS1931" s="301">
        <f t="shared" si="800"/>
        <v>0</v>
      </c>
      <c r="AT1931" s="298">
        <f t="shared" si="801"/>
        <v>0</v>
      </c>
      <c r="AU1931" s="299">
        <f t="shared" si="802"/>
        <v>0</v>
      </c>
      <c r="AV1931" s="300">
        <f t="shared" si="803"/>
        <v>0</v>
      </c>
      <c r="AW1931" s="301">
        <f t="shared" si="804"/>
        <v>0</v>
      </c>
      <c r="AX1931" s="371">
        <f t="shared" si="805"/>
        <v>0</v>
      </c>
      <c r="AY1931" s="303">
        <f t="shared" si="806"/>
        <v>0</v>
      </c>
      <c r="AZ1931" s="304" t="str">
        <f>IF(AY1931=0,"",
IF(SUM($AY$1873:AY1931)=1,BA1931,
IF($AY$1993&gt;SUM($AY$1873:AY1931),_xlfn.CONCAT(", ",BA1931),
IF($AY$1993=SUM($AY$1873:AY1931),_xlfn.CONCAT(" y ",BA1931)))))</f>
        <v/>
      </c>
      <c r="BA1931" s="231" t="s">
        <v>6270</v>
      </c>
      <c r="BB1931" s="290">
        <f t="shared" si="807"/>
        <v>1</v>
      </c>
      <c r="BC1931" s="291" t="str">
        <f>IF(BB1931=0,"",
IF(SUM($BB$1873:BB1931)=1,BD1931,
IF($BB$1993&gt;SUM($BB$1873:BB1931),_xlfn.CONCAT(", ",BD1931),
IF($BB$1993=SUM($BB$1873:BB1931),_xlfn.CONCAT(" y ",BD1931)))))</f>
        <v>, 59</v>
      </c>
      <c r="BD1931" s="222" t="s">
        <v>6270</v>
      </c>
      <c r="BE1931" s="378">
        <f t="shared" si="808"/>
        <v>0</v>
      </c>
      <c r="BF1931" s="379">
        <f t="shared" si="809"/>
        <v>0</v>
      </c>
      <c r="BG1931" s="380">
        <f t="shared" si="810"/>
        <v>0</v>
      </c>
      <c r="BH1931" s="483">
        <f t="shared" si="811"/>
        <v>0</v>
      </c>
      <c r="BI1931" s="484">
        <f t="shared" si="812"/>
        <v>0</v>
      </c>
      <c r="BJ1931" s="485">
        <f t="shared" si="813"/>
        <v>0</v>
      </c>
      <c r="BK1931" s="486">
        <f t="shared" si="814"/>
        <v>0</v>
      </c>
      <c r="BL1931" s="483">
        <f t="shared" si="815"/>
        <v>0</v>
      </c>
      <c r="BM1931" s="484">
        <f t="shared" si="816"/>
        <v>0</v>
      </c>
      <c r="BN1931" s="485">
        <f t="shared" si="817"/>
        <v>0</v>
      </c>
      <c r="BO1931" s="486">
        <f t="shared" si="818"/>
        <v>0</v>
      </c>
      <c r="BP1931" s="483">
        <f t="shared" si="819"/>
        <v>0</v>
      </c>
      <c r="BQ1931" s="484">
        <f t="shared" si="820"/>
        <v>0</v>
      </c>
      <c r="BR1931" s="485">
        <f t="shared" si="821"/>
        <v>0</v>
      </c>
      <c r="BS1931" s="486">
        <f t="shared" si="822"/>
        <v>0</v>
      </c>
    </row>
    <row r="1932" spans="1:71" ht="30" customHeight="1">
      <c r="A1932" s="81"/>
      <c r="B1932" s="82"/>
      <c r="C1932" s="85" t="s">
        <v>164</v>
      </c>
      <c r="D1932" s="732" t="str">
        <f>IF(CNGE_2024_M1_Secc1_Sub1!$D101="","",CNGE_2024_M1_Secc1_Sub1!$D101)</f>
        <v>COMISION EJECUTIVA PARA LA ATENCION INTEGRAL A VICTIMAS DEL DELITO</v>
      </c>
      <c r="E1932" s="733"/>
      <c r="F1932" s="733"/>
      <c r="G1932" s="733"/>
      <c r="H1932" s="733"/>
      <c r="I1932" s="733"/>
      <c r="J1932" s="733"/>
      <c r="K1932" s="733"/>
      <c r="L1932" s="733"/>
      <c r="M1932" s="733"/>
      <c r="N1932" s="733"/>
      <c r="O1932" s="733"/>
      <c r="P1932" s="733"/>
      <c r="Q1932" s="733"/>
      <c r="R1932" s="734"/>
      <c r="S1932" s="111"/>
      <c r="T1932" s="111"/>
      <c r="U1932" s="111"/>
      <c r="V1932" s="111"/>
      <c r="W1932" s="111"/>
      <c r="X1932" s="111"/>
      <c r="Y1932" s="111"/>
      <c r="Z1932" s="111"/>
      <c r="AA1932" s="111"/>
      <c r="AB1932" s="111"/>
      <c r="AC1932" s="111"/>
      <c r="AD1932" s="111"/>
      <c r="AE1932" s="8"/>
      <c r="AG1932" s="269">
        <f t="shared" si="788"/>
        <v>1</v>
      </c>
      <c r="AH1932" s="298">
        <f t="shared" si="789"/>
        <v>0</v>
      </c>
      <c r="AI1932" s="299">
        <f t="shared" si="790"/>
        <v>0</v>
      </c>
      <c r="AJ1932" s="300">
        <f t="shared" si="791"/>
        <v>0</v>
      </c>
      <c r="AK1932" s="301">
        <f t="shared" si="792"/>
        <v>0</v>
      </c>
      <c r="AL1932" s="298">
        <f t="shared" si="793"/>
        <v>0</v>
      </c>
      <c r="AM1932" s="299">
        <f t="shared" si="794"/>
        <v>0</v>
      </c>
      <c r="AN1932" s="300">
        <f t="shared" si="795"/>
        <v>0</v>
      </c>
      <c r="AO1932" s="301">
        <f t="shared" si="796"/>
        <v>0</v>
      </c>
      <c r="AP1932" s="298">
        <f t="shared" si="797"/>
        <v>0</v>
      </c>
      <c r="AQ1932" s="299">
        <f t="shared" si="798"/>
        <v>0</v>
      </c>
      <c r="AR1932" s="300">
        <f t="shared" si="799"/>
        <v>0</v>
      </c>
      <c r="AS1932" s="301">
        <f t="shared" si="800"/>
        <v>0</v>
      </c>
      <c r="AT1932" s="298">
        <f t="shared" si="801"/>
        <v>0</v>
      </c>
      <c r="AU1932" s="299">
        <f t="shared" si="802"/>
        <v>0</v>
      </c>
      <c r="AV1932" s="300">
        <f t="shared" si="803"/>
        <v>0</v>
      </c>
      <c r="AW1932" s="301">
        <f t="shared" si="804"/>
        <v>0</v>
      </c>
      <c r="AX1932" s="371">
        <f t="shared" si="805"/>
        <v>0</v>
      </c>
      <c r="AY1932" s="303">
        <f t="shared" si="806"/>
        <v>0</v>
      </c>
      <c r="AZ1932" s="304" t="str">
        <f>IF(AY1932=0,"",
IF(SUM($AY$1873:AY1932)=1,BA1932,
IF($AY$1993&gt;SUM($AY$1873:AY1932),_xlfn.CONCAT(", ",BA1932),
IF($AY$1993=SUM($AY$1873:AY1932),_xlfn.CONCAT(" y ",BA1932)))))</f>
        <v/>
      </c>
      <c r="BA1932" s="231" t="s">
        <v>6271</v>
      </c>
      <c r="BB1932" s="290">
        <f t="shared" si="807"/>
        <v>1</v>
      </c>
      <c r="BC1932" s="291" t="str">
        <f>IF(BB1932=0,"",
IF(SUM($BB$1873:BB1932)=1,BD1932,
IF($BB$1993&gt;SUM($BB$1873:BB1932),_xlfn.CONCAT(", ",BD1932),
IF($BB$1993=SUM($BB$1873:BB1932),_xlfn.CONCAT(" y ",BD1932)))))</f>
        <v>, 60</v>
      </c>
      <c r="BD1932" s="222" t="s">
        <v>6271</v>
      </c>
      <c r="BE1932" s="378">
        <f t="shared" si="808"/>
        <v>0</v>
      </c>
      <c r="BF1932" s="379">
        <f t="shared" si="809"/>
        <v>0</v>
      </c>
      <c r="BG1932" s="380">
        <f t="shared" si="810"/>
        <v>0</v>
      </c>
      <c r="BH1932" s="483">
        <f t="shared" si="811"/>
        <v>0</v>
      </c>
      <c r="BI1932" s="484">
        <f t="shared" si="812"/>
        <v>0</v>
      </c>
      <c r="BJ1932" s="485">
        <f t="shared" si="813"/>
        <v>0</v>
      </c>
      <c r="BK1932" s="486">
        <f t="shared" si="814"/>
        <v>0</v>
      </c>
      <c r="BL1932" s="483">
        <f t="shared" si="815"/>
        <v>0</v>
      </c>
      <c r="BM1932" s="484">
        <f t="shared" si="816"/>
        <v>0</v>
      </c>
      <c r="BN1932" s="485">
        <f t="shared" si="817"/>
        <v>0</v>
      </c>
      <c r="BO1932" s="486">
        <f t="shared" si="818"/>
        <v>0</v>
      </c>
      <c r="BP1932" s="483">
        <f t="shared" si="819"/>
        <v>0</v>
      </c>
      <c r="BQ1932" s="484">
        <f t="shared" si="820"/>
        <v>0</v>
      </c>
      <c r="BR1932" s="485">
        <f t="shared" si="821"/>
        <v>0</v>
      </c>
      <c r="BS1932" s="486">
        <f t="shared" si="822"/>
        <v>0</v>
      </c>
    </row>
    <row r="1933" spans="1:71" ht="15" customHeight="1">
      <c r="A1933" s="81"/>
      <c r="B1933" s="82"/>
      <c r="C1933" s="85" t="s">
        <v>165</v>
      </c>
      <c r="D1933" s="732" t="str">
        <f>IF(CNGE_2024_M1_Secc1_Sub1!$D102="","",CNGE_2024_M1_Secc1_Sub1!$D102)</f>
        <v>CENTRO DE JUSTICIA PARA MUJERES DEL ESTADO DE VERACRUZ</v>
      </c>
      <c r="E1933" s="733"/>
      <c r="F1933" s="733"/>
      <c r="G1933" s="733"/>
      <c r="H1933" s="733"/>
      <c r="I1933" s="733"/>
      <c r="J1933" s="733"/>
      <c r="K1933" s="733"/>
      <c r="L1933" s="733"/>
      <c r="M1933" s="733"/>
      <c r="N1933" s="733"/>
      <c r="O1933" s="733"/>
      <c r="P1933" s="733"/>
      <c r="Q1933" s="733"/>
      <c r="R1933" s="734"/>
      <c r="S1933" s="111"/>
      <c r="T1933" s="111"/>
      <c r="U1933" s="111"/>
      <c r="V1933" s="111"/>
      <c r="W1933" s="111"/>
      <c r="X1933" s="111"/>
      <c r="Y1933" s="111"/>
      <c r="Z1933" s="111"/>
      <c r="AA1933" s="111"/>
      <c r="AB1933" s="111"/>
      <c r="AC1933" s="111"/>
      <c r="AD1933" s="111"/>
      <c r="AE1933" s="8"/>
      <c r="AG1933" s="269">
        <f t="shared" si="788"/>
        <v>1</v>
      </c>
      <c r="AH1933" s="298">
        <f t="shared" si="789"/>
        <v>0</v>
      </c>
      <c r="AI1933" s="299">
        <f t="shared" si="790"/>
        <v>0</v>
      </c>
      <c r="AJ1933" s="300">
        <f t="shared" si="791"/>
        <v>0</v>
      </c>
      <c r="AK1933" s="301">
        <f t="shared" si="792"/>
        <v>0</v>
      </c>
      <c r="AL1933" s="298">
        <f t="shared" si="793"/>
        <v>0</v>
      </c>
      <c r="AM1933" s="299">
        <f t="shared" si="794"/>
        <v>0</v>
      </c>
      <c r="AN1933" s="300">
        <f t="shared" si="795"/>
        <v>0</v>
      </c>
      <c r="AO1933" s="301">
        <f t="shared" si="796"/>
        <v>0</v>
      </c>
      <c r="AP1933" s="298">
        <f t="shared" si="797"/>
        <v>0</v>
      </c>
      <c r="AQ1933" s="299">
        <f t="shared" si="798"/>
        <v>0</v>
      </c>
      <c r="AR1933" s="300">
        <f t="shared" si="799"/>
        <v>0</v>
      </c>
      <c r="AS1933" s="301">
        <f t="shared" si="800"/>
        <v>0</v>
      </c>
      <c r="AT1933" s="298">
        <f t="shared" si="801"/>
        <v>0</v>
      </c>
      <c r="AU1933" s="299">
        <f t="shared" si="802"/>
        <v>0</v>
      </c>
      <c r="AV1933" s="300">
        <f t="shared" si="803"/>
        <v>0</v>
      </c>
      <c r="AW1933" s="301">
        <f t="shared" si="804"/>
        <v>0</v>
      </c>
      <c r="AX1933" s="371">
        <f t="shared" si="805"/>
        <v>0</v>
      </c>
      <c r="AY1933" s="303">
        <f t="shared" si="806"/>
        <v>0</v>
      </c>
      <c r="AZ1933" s="304" t="str">
        <f>IF(AY1933=0,"",
IF(SUM($AY$1873:AY1933)=1,BA1933,
IF($AY$1993&gt;SUM($AY$1873:AY1933),_xlfn.CONCAT(", ",BA1933),
IF($AY$1993=SUM($AY$1873:AY1933),_xlfn.CONCAT(" y ",BA1933)))))</f>
        <v/>
      </c>
      <c r="BA1933" s="231" t="s">
        <v>6272</v>
      </c>
      <c r="BB1933" s="290">
        <f t="shared" si="807"/>
        <v>1</v>
      </c>
      <c r="BC1933" s="291" t="str">
        <f>IF(BB1933=0,"",
IF(SUM($BB$1873:BB1933)=1,BD1933,
IF($BB$1993&gt;SUM($BB$1873:BB1933),_xlfn.CONCAT(", ",BD1933),
IF($BB$1993=SUM($BB$1873:BB1933),_xlfn.CONCAT(" y ",BD1933)))))</f>
        <v>, 61</v>
      </c>
      <c r="BD1933" s="222" t="s">
        <v>6272</v>
      </c>
      <c r="BE1933" s="378">
        <f t="shared" si="808"/>
        <v>0</v>
      </c>
      <c r="BF1933" s="379">
        <f t="shared" si="809"/>
        <v>0</v>
      </c>
      <c r="BG1933" s="380">
        <f t="shared" si="810"/>
        <v>0</v>
      </c>
      <c r="BH1933" s="483">
        <f t="shared" si="811"/>
        <v>0</v>
      </c>
      <c r="BI1933" s="484">
        <f t="shared" si="812"/>
        <v>0</v>
      </c>
      <c r="BJ1933" s="485">
        <f t="shared" si="813"/>
        <v>0</v>
      </c>
      <c r="BK1933" s="486">
        <f t="shared" si="814"/>
        <v>0</v>
      </c>
      <c r="BL1933" s="483">
        <f t="shared" si="815"/>
        <v>0</v>
      </c>
      <c r="BM1933" s="484">
        <f t="shared" si="816"/>
        <v>0</v>
      </c>
      <c r="BN1933" s="485">
        <f t="shared" si="817"/>
        <v>0</v>
      </c>
      <c r="BO1933" s="486">
        <f t="shared" si="818"/>
        <v>0</v>
      </c>
      <c r="BP1933" s="483">
        <f t="shared" si="819"/>
        <v>0</v>
      </c>
      <c r="BQ1933" s="484">
        <f t="shared" si="820"/>
        <v>0</v>
      </c>
      <c r="BR1933" s="485">
        <f t="shared" si="821"/>
        <v>0</v>
      </c>
      <c r="BS1933" s="486">
        <f t="shared" si="822"/>
        <v>0</v>
      </c>
    </row>
    <row r="1934" spans="1:71" ht="15" customHeight="1">
      <c r="A1934" s="81"/>
      <c r="B1934" s="82"/>
      <c r="C1934" s="85" t="s">
        <v>166</v>
      </c>
      <c r="D1934" s="732" t="str">
        <f>IF(CNGE_2024_M1_Secc1_Sub1!$D103="","",CNGE_2024_M1_Secc1_Sub1!$D103)</f>
        <v>INSTITUTO DE PENSIONES DEL ESTADO</v>
      </c>
      <c r="E1934" s="733"/>
      <c r="F1934" s="733"/>
      <c r="G1934" s="733"/>
      <c r="H1934" s="733"/>
      <c r="I1934" s="733"/>
      <c r="J1934" s="733"/>
      <c r="K1934" s="733"/>
      <c r="L1934" s="733"/>
      <c r="M1934" s="733"/>
      <c r="N1934" s="733"/>
      <c r="O1934" s="733"/>
      <c r="P1934" s="733"/>
      <c r="Q1934" s="733"/>
      <c r="R1934" s="734"/>
      <c r="S1934" s="111"/>
      <c r="T1934" s="111"/>
      <c r="U1934" s="111"/>
      <c r="V1934" s="111"/>
      <c r="W1934" s="111"/>
      <c r="X1934" s="111"/>
      <c r="Y1934" s="111"/>
      <c r="Z1934" s="111"/>
      <c r="AA1934" s="111"/>
      <c r="AB1934" s="111"/>
      <c r="AC1934" s="111"/>
      <c r="AD1934" s="111"/>
      <c r="AE1934" s="8"/>
      <c r="AG1934" s="269">
        <f t="shared" si="788"/>
        <v>1</v>
      </c>
      <c r="AH1934" s="298">
        <f t="shared" si="789"/>
        <v>0</v>
      </c>
      <c r="AI1934" s="299">
        <f t="shared" si="790"/>
        <v>0</v>
      </c>
      <c r="AJ1934" s="300">
        <f t="shared" si="791"/>
        <v>0</v>
      </c>
      <c r="AK1934" s="301">
        <f t="shared" si="792"/>
        <v>0</v>
      </c>
      <c r="AL1934" s="298">
        <f t="shared" si="793"/>
        <v>0</v>
      </c>
      <c r="AM1934" s="299">
        <f t="shared" si="794"/>
        <v>0</v>
      </c>
      <c r="AN1934" s="300">
        <f t="shared" si="795"/>
        <v>0</v>
      </c>
      <c r="AO1934" s="301">
        <f t="shared" si="796"/>
        <v>0</v>
      </c>
      <c r="AP1934" s="298">
        <f t="shared" si="797"/>
        <v>0</v>
      </c>
      <c r="AQ1934" s="299">
        <f t="shared" si="798"/>
        <v>0</v>
      </c>
      <c r="AR1934" s="300">
        <f t="shared" si="799"/>
        <v>0</v>
      </c>
      <c r="AS1934" s="301">
        <f t="shared" si="800"/>
        <v>0</v>
      </c>
      <c r="AT1934" s="298">
        <f t="shared" si="801"/>
        <v>0</v>
      </c>
      <c r="AU1934" s="299">
        <f t="shared" si="802"/>
        <v>0</v>
      </c>
      <c r="AV1934" s="300">
        <f t="shared" si="803"/>
        <v>0</v>
      </c>
      <c r="AW1934" s="301">
        <f t="shared" si="804"/>
        <v>0</v>
      </c>
      <c r="AX1934" s="371">
        <f t="shared" si="805"/>
        <v>0</v>
      </c>
      <c r="AY1934" s="303">
        <f t="shared" si="806"/>
        <v>0</v>
      </c>
      <c r="AZ1934" s="304" t="str">
        <f>IF(AY1934=0,"",
IF(SUM($AY$1873:AY1934)=1,BA1934,
IF($AY$1993&gt;SUM($AY$1873:AY1934),_xlfn.CONCAT(", ",BA1934),
IF($AY$1993=SUM($AY$1873:AY1934),_xlfn.CONCAT(" y ",BA1934)))))</f>
        <v/>
      </c>
      <c r="BA1934" s="231" t="s">
        <v>6273</v>
      </c>
      <c r="BB1934" s="290">
        <f t="shared" si="807"/>
        <v>1</v>
      </c>
      <c r="BC1934" s="291" t="str">
        <f>IF(BB1934=0,"",
IF(SUM($BB$1873:BB1934)=1,BD1934,
IF($BB$1993&gt;SUM($BB$1873:BB1934),_xlfn.CONCAT(", ",BD1934),
IF($BB$1993=SUM($BB$1873:BB1934),_xlfn.CONCAT(" y ",BD1934)))))</f>
        <v>, 62</v>
      </c>
      <c r="BD1934" s="222" t="s">
        <v>6273</v>
      </c>
      <c r="BE1934" s="378">
        <f t="shared" si="808"/>
        <v>0</v>
      </c>
      <c r="BF1934" s="379">
        <f t="shared" si="809"/>
        <v>0</v>
      </c>
      <c r="BG1934" s="380">
        <f t="shared" si="810"/>
        <v>0</v>
      </c>
      <c r="BH1934" s="483">
        <f t="shared" si="811"/>
        <v>0</v>
      </c>
      <c r="BI1934" s="484">
        <f t="shared" si="812"/>
        <v>0</v>
      </c>
      <c r="BJ1934" s="485">
        <f t="shared" si="813"/>
        <v>0</v>
      </c>
      <c r="BK1934" s="486">
        <f t="shared" si="814"/>
        <v>0</v>
      </c>
      <c r="BL1934" s="483">
        <f t="shared" si="815"/>
        <v>0</v>
      </c>
      <c r="BM1934" s="484">
        <f t="shared" si="816"/>
        <v>0</v>
      </c>
      <c r="BN1934" s="485">
        <f t="shared" si="817"/>
        <v>0</v>
      </c>
      <c r="BO1934" s="486">
        <f t="shared" si="818"/>
        <v>0</v>
      </c>
      <c r="BP1934" s="483">
        <f t="shared" si="819"/>
        <v>0</v>
      </c>
      <c r="BQ1934" s="484">
        <f t="shared" si="820"/>
        <v>0</v>
      </c>
      <c r="BR1934" s="485">
        <f t="shared" si="821"/>
        <v>0</v>
      </c>
      <c r="BS1934" s="486">
        <f t="shared" si="822"/>
        <v>0</v>
      </c>
    </row>
    <row r="1935" spans="1:71" ht="15" customHeight="1">
      <c r="A1935" s="81"/>
      <c r="B1935" s="82"/>
      <c r="C1935" s="85" t="s">
        <v>167</v>
      </c>
      <c r="D1935" s="732" t="str">
        <f>IF(CNGE_2024_M1_Secc1_Sub1!$D104="","",CNGE_2024_M1_Secc1_Sub1!$D104)</f>
        <v>COMISION DEL AGUA DEL ESTADO DE VERACRUZ</v>
      </c>
      <c r="E1935" s="733"/>
      <c r="F1935" s="733"/>
      <c r="G1935" s="733"/>
      <c r="H1935" s="733"/>
      <c r="I1935" s="733"/>
      <c r="J1935" s="733"/>
      <c r="K1935" s="733"/>
      <c r="L1935" s="733"/>
      <c r="M1935" s="733"/>
      <c r="N1935" s="733"/>
      <c r="O1935" s="733"/>
      <c r="P1935" s="733"/>
      <c r="Q1935" s="733"/>
      <c r="R1935" s="734"/>
      <c r="S1935" s="111"/>
      <c r="T1935" s="111"/>
      <c r="U1935" s="111"/>
      <c r="V1935" s="111"/>
      <c r="W1935" s="111"/>
      <c r="X1935" s="111"/>
      <c r="Y1935" s="111"/>
      <c r="Z1935" s="111"/>
      <c r="AA1935" s="111"/>
      <c r="AB1935" s="111"/>
      <c r="AC1935" s="111"/>
      <c r="AD1935" s="111"/>
      <c r="AE1935" s="8"/>
      <c r="AG1935" s="269">
        <f t="shared" si="788"/>
        <v>1</v>
      </c>
      <c r="AH1935" s="298">
        <f t="shared" si="789"/>
        <v>0</v>
      </c>
      <c r="AI1935" s="299">
        <f t="shared" si="790"/>
        <v>0</v>
      </c>
      <c r="AJ1935" s="300">
        <f t="shared" si="791"/>
        <v>0</v>
      </c>
      <c r="AK1935" s="301">
        <f t="shared" si="792"/>
        <v>0</v>
      </c>
      <c r="AL1935" s="298">
        <f t="shared" si="793"/>
        <v>0</v>
      </c>
      <c r="AM1935" s="299">
        <f t="shared" si="794"/>
        <v>0</v>
      </c>
      <c r="AN1935" s="300">
        <f t="shared" si="795"/>
        <v>0</v>
      </c>
      <c r="AO1935" s="301">
        <f t="shared" si="796"/>
        <v>0</v>
      </c>
      <c r="AP1935" s="298">
        <f t="shared" si="797"/>
        <v>0</v>
      </c>
      <c r="AQ1935" s="299">
        <f t="shared" si="798"/>
        <v>0</v>
      </c>
      <c r="AR1935" s="300">
        <f t="shared" si="799"/>
        <v>0</v>
      </c>
      <c r="AS1935" s="301">
        <f t="shared" si="800"/>
        <v>0</v>
      </c>
      <c r="AT1935" s="298">
        <f t="shared" si="801"/>
        <v>0</v>
      </c>
      <c r="AU1935" s="299">
        <f t="shared" si="802"/>
        <v>0</v>
      </c>
      <c r="AV1935" s="300">
        <f t="shared" si="803"/>
        <v>0</v>
      </c>
      <c r="AW1935" s="301">
        <f t="shared" si="804"/>
        <v>0</v>
      </c>
      <c r="AX1935" s="371">
        <f t="shared" si="805"/>
        <v>0</v>
      </c>
      <c r="AY1935" s="303">
        <f t="shared" si="806"/>
        <v>0</v>
      </c>
      <c r="AZ1935" s="304" t="str">
        <f>IF(AY1935=0,"",
IF(SUM($AY$1873:AY1935)=1,BA1935,
IF($AY$1993&gt;SUM($AY$1873:AY1935),_xlfn.CONCAT(", ",BA1935),
IF($AY$1993=SUM($AY$1873:AY1935),_xlfn.CONCAT(" y ",BA1935)))))</f>
        <v/>
      </c>
      <c r="BA1935" s="231" t="s">
        <v>6274</v>
      </c>
      <c r="BB1935" s="290">
        <f t="shared" si="807"/>
        <v>1</v>
      </c>
      <c r="BC1935" s="291" t="str">
        <f>IF(BB1935=0,"",
IF(SUM($BB$1873:BB1935)=1,BD1935,
IF($BB$1993&gt;SUM($BB$1873:BB1935),_xlfn.CONCAT(", ",BD1935),
IF($BB$1993=SUM($BB$1873:BB1935),_xlfn.CONCAT(" y ",BD1935)))))</f>
        <v>, 63</v>
      </c>
      <c r="BD1935" s="222" t="s">
        <v>6274</v>
      </c>
      <c r="BE1935" s="378">
        <f t="shared" si="808"/>
        <v>0</v>
      </c>
      <c r="BF1935" s="379">
        <f t="shared" si="809"/>
        <v>0</v>
      </c>
      <c r="BG1935" s="380">
        <f t="shared" si="810"/>
        <v>0</v>
      </c>
      <c r="BH1935" s="483">
        <f t="shared" si="811"/>
        <v>0</v>
      </c>
      <c r="BI1935" s="484">
        <f t="shared" si="812"/>
        <v>0</v>
      </c>
      <c r="BJ1935" s="485">
        <f t="shared" si="813"/>
        <v>0</v>
      </c>
      <c r="BK1935" s="486">
        <f t="shared" si="814"/>
        <v>0</v>
      </c>
      <c r="BL1935" s="483">
        <f t="shared" si="815"/>
        <v>0</v>
      </c>
      <c r="BM1935" s="484">
        <f t="shared" si="816"/>
        <v>0</v>
      </c>
      <c r="BN1935" s="485">
        <f t="shared" si="817"/>
        <v>0</v>
      </c>
      <c r="BO1935" s="486">
        <f t="shared" si="818"/>
        <v>0</v>
      </c>
      <c r="BP1935" s="483">
        <f t="shared" si="819"/>
        <v>0</v>
      </c>
      <c r="BQ1935" s="484">
        <f t="shared" si="820"/>
        <v>0</v>
      </c>
      <c r="BR1935" s="485">
        <f t="shared" si="821"/>
        <v>0</v>
      </c>
      <c r="BS1935" s="486">
        <f t="shared" si="822"/>
        <v>0</v>
      </c>
    </row>
    <row r="1936" spans="1:71" ht="15" customHeight="1">
      <c r="A1936" s="81"/>
      <c r="B1936" s="82"/>
      <c r="C1936" s="85" t="s">
        <v>168</v>
      </c>
      <c r="D1936" s="732" t="str">
        <f>IF(CNGE_2024_M1_Secc1_Sub1!$D105="","",CNGE_2024_M1_Secc1_Sub1!$D105)</f>
        <v>RADIOTELEVISION DE VERACRUZ</v>
      </c>
      <c r="E1936" s="733"/>
      <c r="F1936" s="733"/>
      <c r="G1936" s="733"/>
      <c r="H1936" s="733"/>
      <c r="I1936" s="733"/>
      <c r="J1936" s="733"/>
      <c r="K1936" s="733"/>
      <c r="L1936" s="733"/>
      <c r="M1936" s="733"/>
      <c r="N1936" s="733"/>
      <c r="O1936" s="733"/>
      <c r="P1936" s="733"/>
      <c r="Q1936" s="733"/>
      <c r="R1936" s="734"/>
      <c r="S1936" s="111"/>
      <c r="T1936" s="111"/>
      <c r="U1936" s="111"/>
      <c r="V1936" s="111"/>
      <c r="W1936" s="111"/>
      <c r="X1936" s="111"/>
      <c r="Y1936" s="111"/>
      <c r="Z1936" s="111"/>
      <c r="AA1936" s="111"/>
      <c r="AB1936" s="111"/>
      <c r="AC1936" s="111"/>
      <c r="AD1936" s="111"/>
      <c r="AE1936" s="8"/>
      <c r="AG1936" s="269">
        <f t="shared" si="788"/>
        <v>1</v>
      </c>
      <c r="AH1936" s="298">
        <f t="shared" si="789"/>
        <v>0</v>
      </c>
      <c r="AI1936" s="299">
        <f t="shared" si="790"/>
        <v>0</v>
      </c>
      <c r="AJ1936" s="300">
        <f t="shared" si="791"/>
        <v>0</v>
      </c>
      <c r="AK1936" s="301">
        <f t="shared" si="792"/>
        <v>0</v>
      </c>
      <c r="AL1936" s="298">
        <f t="shared" si="793"/>
        <v>0</v>
      </c>
      <c r="AM1936" s="299">
        <f t="shared" si="794"/>
        <v>0</v>
      </c>
      <c r="AN1936" s="300">
        <f t="shared" si="795"/>
        <v>0</v>
      </c>
      <c r="AO1936" s="301">
        <f t="shared" si="796"/>
        <v>0</v>
      </c>
      <c r="AP1936" s="298">
        <f t="shared" si="797"/>
        <v>0</v>
      </c>
      <c r="AQ1936" s="299">
        <f t="shared" si="798"/>
        <v>0</v>
      </c>
      <c r="AR1936" s="300">
        <f t="shared" si="799"/>
        <v>0</v>
      </c>
      <c r="AS1936" s="301">
        <f t="shared" si="800"/>
        <v>0</v>
      </c>
      <c r="AT1936" s="298">
        <f t="shared" si="801"/>
        <v>0</v>
      </c>
      <c r="AU1936" s="299">
        <f t="shared" si="802"/>
        <v>0</v>
      </c>
      <c r="AV1936" s="300">
        <f t="shared" si="803"/>
        <v>0</v>
      </c>
      <c r="AW1936" s="301">
        <f t="shared" si="804"/>
        <v>0</v>
      </c>
      <c r="AX1936" s="371">
        <f t="shared" si="805"/>
        <v>0</v>
      </c>
      <c r="AY1936" s="303">
        <f t="shared" si="806"/>
        <v>0</v>
      </c>
      <c r="AZ1936" s="304" t="str">
        <f>IF(AY1936=0,"",
IF(SUM($AY$1873:AY1936)=1,BA1936,
IF($AY$1993&gt;SUM($AY$1873:AY1936),_xlfn.CONCAT(", ",BA1936),
IF($AY$1993=SUM($AY$1873:AY1936),_xlfn.CONCAT(" y ",BA1936)))))</f>
        <v/>
      </c>
      <c r="BA1936" s="231" t="s">
        <v>6275</v>
      </c>
      <c r="BB1936" s="290">
        <f t="shared" si="807"/>
        <v>1</v>
      </c>
      <c r="BC1936" s="291" t="str">
        <f>IF(BB1936=0,"",
IF(SUM($BB$1873:BB1936)=1,BD1936,
IF($BB$1993&gt;SUM($BB$1873:BB1936),_xlfn.CONCAT(", ",BD1936),
IF($BB$1993=SUM($BB$1873:BB1936),_xlfn.CONCAT(" y ",BD1936)))))</f>
        <v>, 64</v>
      </c>
      <c r="BD1936" s="222" t="s">
        <v>6275</v>
      </c>
      <c r="BE1936" s="378">
        <f t="shared" si="808"/>
        <v>0</v>
      </c>
      <c r="BF1936" s="379">
        <f t="shared" si="809"/>
        <v>0</v>
      </c>
      <c r="BG1936" s="380">
        <f t="shared" si="810"/>
        <v>0</v>
      </c>
      <c r="BH1936" s="483">
        <f t="shared" si="811"/>
        <v>0</v>
      </c>
      <c r="BI1936" s="484">
        <f t="shared" si="812"/>
        <v>0</v>
      </c>
      <c r="BJ1936" s="485">
        <f t="shared" si="813"/>
        <v>0</v>
      </c>
      <c r="BK1936" s="486">
        <f t="shared" si="814"/>
        <v>0</v>
      </c>
      <c r="BL1936" s="483">
        <f t="shared" si="815"/>
        <v>0</v>
      </c>
      <c r="BM1936" s="484">
        <f t="shared" si="816"/>
        <v>0</v>
      </c>
      <c r="BN1936" s="485">
        <f t="shared" si="817"/>
        <v>0</v>
      </c>
      <c r="BO1936" s="486">
        <f t="shared" si="818"/>
        <v>0</v>
      </c>
      <c r="BP1936" s="483">
        <f t="shared" si="819"/>
        <v>0</v>
      </c>
      <c r="BQ1936" s="484">
        <f t="shared" si="820"/>
        <v>0</v>
      </c>
      <c r="BR1936" s="485">
        <f t="shared" si="821"/>
        <v>0</v>
      </c>
      <c r="BS1936" s="486">
        <f t="shared" si="822"/>
        <v>0</v>
      </c>
    </row>
    <row r="1937" spans="1:71" ht="15" customHeight="1">
      <c r="A1937" s="81"/>
      <c r="B1937" s="82"/>
      <c r="C1937" s="85" t="s">
        <v>169</v>
      </c>
      <c r="D1937" s="732" t="str">
        <f>IF(CNGE_2024_M1_Secc1_Sub1!$D106="","",CNGE_2024_M1_Secc1_Sub1!$D106)</f>
        <v>SECRETARIA EJECUTIVA DEL SISTEMA ESTATAL ANTICORRUPCION</v>
      </c>
      <c r="E1937" s="733"/>
      <c r="F1937" s="733"/>
      <c r="G1937" s="733"/>
      <c r="H1937" s="733"/>
      <c r="I1937" s="733"/>
      <c r="J1937" s="733"/>
      <c r="K1937" s="733"/>
      <c r="L1937" s="733"/>
      <c r="M1937" s="733"/>
      <c r="N1937" s="733"/>
      <c r="O1937" s="733"/>
      <c r="P1937" s="733"/>
      <c r="Q1937" s="733"/>
      <c r="R1937" s="734"/>
      <c r="S1937" s="111"/>
      <c r="T1937" s="111"/>
      <c r="U1937" s="111"/>
      <c r="V1937" s="111"/>
      <c r="W1937" s="111"/>
      <c r="X1937" s="111"/>
      <c r="Y1937" s="111"/>
      <c r="Z1937" s="111"/>
      <c r="AA1937" s="111"/>
      <c r="AB1937" s="111"/>
      <c r="AC1937" s="111"/>
      <c r="AD1937" s="111"/>
      <c r="AE1937" s="8"/>
      <c r="AG1937" s="269">
        <f t="shared" si="788"/>
        <v>1</v>
      </c>
      <c r="AH1937" s="298">
        <f t="shared" si="789"/>
        <v>0</v>
      </c>
      <c r="AI1937" s="299">
        <f t="shared" si="790"/>
        <v>0</v>
      </c>
      <c r="AJ1937" s="300">
        <f t="shared" si="791"/>
        <v>0</v>
      </c>
      <c r="AK1937" s="301">
        <f t="shared" si="792"/>
        <v>0</v>
      </c>
      <c r="AL1937" s="298">
        <f t="shared" si="793"/>
        <v>0</v>
      </c>
      <c r="AM1937" s="299">
        <f t="shared" si="794"/>
        <v>0</v>
      </c>
      <c r="AN1937" s="300">
        <f t="shared" si="795"/>
        <v>0</v>
      </c>
      <c r="AO1937" s="301">
        <f t="shared" si="796"/>
        <v>0</v>
      </c>
      <c r="AP1937" s="298">
        <f t="shared" si="797"/>
        <v>0</v>
      </c>
      <c r="AQ1937" s="299">
        <f t="shared" si="798"/>
        <v>0</v>
      </c>
      <c r="AR1937" s="300">
        <f t="shared" si="799"/>
        <v>0</v>
      </c>
      <c r="AS1937" s="301">
        <f t="shared" si="800"/>
        <v>0</v>
      </c>
      <c r="AT1937" s="298">
        <f t="shared" si="801"/>
        <v>0</v>
      </c>
      <c r="AU1937" s="299">
        <f t="shared" si="802"/>
        <v>0</v>
      </c>
      <c r="AV1937" s="300">
        <f t="shared" si="803"/>
        <v>0</v>
      </c>
      <c r="AW1937" s="301">
        <f t="shared" si="804"/>
        <v>0</v>
      </c>
      <c r="AX1937" s="371">
        <f t="shared" si="805"/>
        <v>0</v>
      </c>
      <c r="AY1937" s="303">
        <f t="shared" si="806"/>
        <v>0</v>
      </c>
      <c r="AZ1937" s="304" t="str">
        <f>IF(AY1937=0,"",
IF(SUM($AY$1873:AY1937)=1,BA1937,
IF($AY$1993&gt;SUM($AY$1873:AY1937),_xlfn.CONCAT(", ",BA1937),
IF($AY$1993=SUM($AY$1873:AY1937),_xlfn.CONCAT(" y ",BA1937)))))</f>
        <v/>
      </c>
      <c r="BA1937" s="231" t="s">
        <v>6276</v>
      </c>
      <c r="BB1937" s="290">
        <f t="shared" si="807"/>
        <v>1</v>
      </c>
      <c r="BC1937" s="291" t="str">
        <f>IF(BB1937=0,"",
IF(SUM($BB$1873:BB1937)=1,BD1937,
IF($BB$1993&gt;SUM($BB$1873:BB1937),_xlfn.CONCAT(", ",BD1937),
IF($BB$1993=SUM($BB$1873:BB1937),_xlfn.CONCAT(" y ",BD1937)))))</f>
        <v>, 65</v>
      </c>
      <c r="BD1937" s="222" t="s">
        <v>6276</v>
      </c>
      <c r="BE1937" s="378">
        <f t="shared" si="808"/>
        <v>0</v>
      </c>
      <c r="BF1937" s="379">
        <f t="shared" si="809"/>
        <v>0</v>
      </c>
      <c r="BG1937" s="380">
        <f t="shared" si="810"/>
        <v>0</v>
      </c>
      <c r="BH1937" s="483">
        <f t="shared" si="811"/>
        <v>0</v>
      </c>
      <c r="BI1937" s="484">
        <f t="shared" si="812"/>
        <v>0</v>
      </c>
      <c r="BJ1937" s="485">
        <f t="shared" si="813"/>
        <v>0</v>
      </c>
      <c r="BK1937" s="486">
        <f t="shared" si="814"/>
        <v>0</v>
      </c>
      <c r="BL1937" s="483">
        <f t="shared" si="815"/>
        <v>0</v>
      </c>
      <c r="BM1937" s="484">
        <f t="shared" si="816"/>
        <v>0</v>
      </c>
      <c r="BN1937" s="485">
        <f t="shared" si="817"/>
        <v>0</v>
      </c>
      <c r="BO1937" s="486">
        <f t="shared" si="818"/>
        <v>0</v>
      </c>
      <c r="BP1937" s="483">
        <f t="shared" si="819"/>
        <v>0</v>
      </c>
      <c r="BQ1937" s="484">
        <f t="shared" si="820"/>
        <v>0</v>
      </c>
      <c r="BR1937" s="485">
        <f t="shared" si="821"/>
        <v>0</v>
      </c>
      <c r="BS1937" s="486">
        <f t="shared" si="822"/>
        <v>0</v>
      </c>
    </row>
    <row r="1938" spans="1:71" ht="15" customHeight="1">
      <c r="A1938" s="81"/>
      <c r="B1938" s="82"/>
      <c r="C1938" s="85" t="s">
        <v>170</v>
      </c>
      <c r="D1938" s="732" t="str">
        <f>IF(CNGE_2024_M1_Secc1_Sub1!$D107="","",CNGE_2024_M1_Secc1_Sub1!$D107)</f>
        <v>INSTITUTO DE LA POLICIA AUXILIAR Y PROTECCION PATRIMONIAL</v>
      </c>
      <c r="E1938" s="733"/>
      <c r="F1938" s="733"/>
      <c r="G1938" s="733"/>
      <c r="H1938" s="733"/>
      <c r="I1938" s="733"/>
      <c r="J1938" s="733"/>
      <c r="K1938" s="733"/>
      <c r="L1938" s="733"/>
      <c r="M1938" s="733"/>
      <c r="N1938" s="733"/>
      <c r="O1938" s="733"/>
      <c r="P1938" s="733"/>
      <c r="Q1938" s="733"/>
      <c r="R1938" s="734"/>
      <c r="S1938" s="111"/>
      <c r="T1938" s="111"/>
      <c r="U1938" s="111"/>
      <c r="V1938" s="111"/>
      <c r="W1938" s="111"/>
      <c r="X1938" s="111"/>
      <c r="Y1938" s="111"/>
      <c r="Z1938" s="111"/>
      <c r="AA1938" s="111"/>
      <c r="AB1938" s="111"/>
      <c r="AC1938" s="111"/>
      <c r="AD1938" s="111"/>
      <c r="AE1938" s="8"/>
      <c r="AG1938" s="269">
        <f t="shared" ref="AG1938:AG1992" si="823">IF(AND(COUNTBLANK(D1938)=1,COUNTA(S1938:AD1938)=0),0,IF(AND(COUNTBLANK(D1938)=0,COUNTA(S1938:AD1938)=12),0,1))</f>
        <v>1</v>
      </c>
      <c r="AH1938" s="298">
        <f t="shared" ref="AH1938:AH1992" si="824">S1938</f>
        <v>0</v>
      </c>
      <c r="AI1938" s="299">
        <f t="shared" ref="AI1938:AI1992" si="825">COUNTIF(T1938:U1938,"NS")</f>
        <v>0</v>
      </c>
      <c r="AJ1938" s="300">
        <f t="shared" ref="AJ1938:AJ1992" si="826">SUM(T1938:U1938)</f>
        <v>0</v>
      </c>
      <c r="AK1938" s="301">
        <f t="shared" ref="AK1938:AK1992" si="827">IF(OR(AND(AH1938=0, AI1938&gt;0),AND(AH1938="NS", AJ1938&gt;0), AND(AH1938="NS", AI1938=0, AJ1938=0)), 1, IF(OR(AND(AH1938&gt;0, AI1938&gt;1,AH1938&gt;AJ1938), AND(AH1938="NS", AI1938=2), AND(AH1938="NS", AJ1938=0, AI1938&gt;0), AH1938=AJ1938), 0, 1))</f>
        <v>0</v>
      </c>
      <c r="AL1938" s="298">
        <f t="shared" ref="AL1938:AL1992" si="828">V1938</f>
        <v>0</v>
      </c>
      <c r="AM1938" s="299">
        <f t="shared" ref="AM1938:AM1992" si="829">COUNTIF(W1938:X1938,"NS")</f>
        <v>0</v>
      </c>
      <c r="AN1938" s="300">
        <f t="shared" ref="AN1938:AN1992" si="830">SUM(W1938:X1938)</f>
        <v>0</v>
      </c>
      <c r="AO1938" s="301">
        <f t="shared" ref="AO1938:AO1992" si="831">IF(OR(AND(AL1938=0, AM1938&gt;0),AND(AL1938="NS", AN1938&gt;0), AND(AL1938="NS", AM1938=0, AN1938=0)), 1, IF(OR(AND(AL1938&gt;0, AM1938&gt;1,AL1938&gt;AN1938), AND(AL1938="NS", AM1938=2), AND(AL1938="NS", AN1938=0, AM1938&gt;0), AL1938=AN1938), 0, 1))</f>
        <v>0</v>
      </c>
      <c r="AP1938" s="298">
        <f t="shared" ref="AP1938:AP1992" si="832">Y1938</f>
        <v>0</v>
      </c>
      <c r="AQ1938" s="299">
        <f t="shared" ref="AQ1938:AQ1992" si="833">COUNTIF(Z1938:AA1938,"NS")</f>
        <v>0</v>
      </c>
      <c r="AR1938" s="300">
        <f t="shared" ref="AR1938:AR1992" si="834">SUM(Z1938:AA1938)</f>
        <v>0</v>
      </c>
      <c r="AS1938" s="301">
        <f t="shared" ref="AS1938:AS1992" si="835">IF(OR(AND(AP1938=0, AQ1938&gt;0),AND(AP1938="NS", AR1938&gt;0), AND(AP1938="NS", AQ1938=0, AR1938=0)), 1, IF(OR(AND(AP1938&gt;0, AQ1938&gt;1,AP1938&gt;AR1938), AND(AP1938="NS", AQ1938=2), AND(AP1938="NS", AR1938=0, AQ1938&gt;0), AP1938=AR1938), 0, 1))</f>
        <v>0</v>
      </c>
      <c r="AT1938" s="298">
        <f t="shared" ref="AT1938:AT1992" si="836">AB1938</f>
        <v>0</v>
      </c>
      <c r="AU1938" s="299">
        <f t="shared" ref="AU1938:AU1992" si="837">COUNTIF(AC1938:AD1938,"NS")</f>
        <v>0</v>
      </c>
      <c r="AV1938" s="300">
        <f t="shared" ref="AV1938:AV1992" si="838">SUM(AC1938:AD1938)</f>
        <v>0</v>
      </c>
      <c r="AW1938" s="301">
        <f t="shared" ref="AW1938:AW1992" si="839">IF(OR(AND(AT1938=0, AU1938&gt;0),AND(AT1938="NS", AV1938&gt;0), AND(AT1938="NS", AU1938=0, AV1938=0)), 1, IF(OR(AND(AT1938&gt;0, AU1938&gt;1,AT1938&gt;AV1938), AND(AT1938="NS", AU1938=2), AND(AT1938="NS", AV1938=0, AU1938&gt;0), AT1938=AV1938), 0, 1))</f>
        <v>0</v>
      </c>
      <c r="AX1938" s="371">
        <f t="shared" ref="AX1938:AX1992" si="840">COUNTIF(S1938:AD1938,"NS")</f>
        <v>0</v>
      </c>
      <c r="AY1938" s="303">
        <f t="shared" ref="AY1938:AY1992" si="841">IF(SUM(BK1938,BO1938,BS1938)=0,0,1)</f>
        <v>0</v>
      </c>
      <c r="AZ1938" s="304" t="str">
        <f>IF(AY1938=0,"",
IF(SUM($AY$1873:AY1938)=1,BA1938,
IF($AY$1993&gt;SUM($AY$1873:AY1938),_xlfn.CONCAT(", ",BA1938),
IF($AY$1993=SUM($AY$1873:AY1938),_xlfn.CONCAT(" y ",BA1938)))))</f>
        <v/>
      </c>
      <c r="BA1938" s="231" t="s">
        <v>6277</v>
      </c>
      <c r="BB1938" s="290">
        <f t="shared" ref="BB1938:BB1992" si="842">IF(AG1938=0,0,1)</f>
        <v>1</v>
      </c>
      <c r="BC1938" s="291" t="str">
        <f>IF(BB1938=0,"",
IF(SUM($BB$1873:BB1938)=1,BD1938,
IF($BB$1993&gt;SUM($BB$1873:BB1938),_xlfn.CONCAT(", ",BD1938),
IF($BB$1993=SUM($BB$1873:BB1938),_xlfn.CONCAT(" y ",BD1938)))))</f>
        <v>, 66</v>
      </c>
      <c r="BD1938" s="222" t="s">
        <v>6277</v>
      </c>
      <c r="BE1938" s="378">
        <f t="shared" ref="BE1938:BE1992" si="843">IF(AND(S1938="NS",$M439="NS"),0,IF(AND(S1938="NA",$M439="NA"),0,IF(S1938=SUM($M439),0,1)))</f>
        <v>0</v>
      </c>
      <c r="BF1938" s="379">
        <f t="shared" ref="BF1938:BF1992" si="844">IF(AND(T1938="NS",$S439="NS"),0,IF(AND(T1938="NA",$S439="NA"),0,IF(T1938=SUM($S439),0,1)))</f>
        <v>0</v>
      </c>
      <c r="BG1938" s="380">
        <f t="shared" ref="BG1938:BG1992" si="845">IF(AND(U1938="NS",$Y439="NS"),0,IF(AND(U1938="NA",$Y439="NA"),0,IF(U1938=SUM($Y439),0,1)))</f>
        <v>0</v>
      </c>
      <c r="BH1938" s="483">
        <f t="shared" ref="BH1938:BH1992" si="846">S1938</f>
        <v>0</v>
      </c>
      <c r="BI1938" s="484">
        <f t="shared" ref="BI1938:BI1992" si="847">COUNTIF(V1938,"NS")+COUNTIF(Y1938,"NS") + COUNTIF(AB1938,"NS")</f>
        <v>0</v>
      </c>
      <c r="BJ1938" s="485">
        <f t="shared" ref="BJ1938:BJ1992" si="848">SUM(V1938,Y1938,AB1938)</f>
        <v>0</v>
      </c>
      <c r="BK1938" s="486">
        <f t="shared" ref="BK1938:BK1992" si="849">IF(OR(AND(BH1938=0, BI1938&gt;0),AND(BH1938="NS", BJ1938&gt;0), AND(BH1938="NS", BI1938=0, BJ1938=0)), 1, IF(OR(AND(BH1938&gt;0, BI1938&gt;1,BH1938&gt;BJ1938), AND(BH1938="NS", BI1938=2), AND(BH1938="NS", BJ1938=0, BI1938&gt;0), BH1938=BJ1938), 0, 1))</f>
        <v>0</v>
      </c>
      <c r="BL1938" s="483">
        <f t="shared" ref="BL1938:BL1992" si="850">T1938</f>
        <v>0</v>
      </c>
      <c r="BM1938" s="484">
        <f t="shared" ref="BM1938:BM1992" si="851">COUNTIF(W1938,"NS")+COUNTIF(Z1938,"NS") + COUNTIF(AC1938,"NS")</f>
        <v>0</v>
      </c>
      <c r="BN1938" s="485">
        <f t="shared" ref="BN1938:BN1992" si="852">SUM(W1938,Z1938,AC1938)</f>
        <v>0</v>
      </c>
      <c r="BO1938" s="486">
        <f t="shared" ref="BO1938:BO1992" si="853">IF(OR(AND(BL1938=0, BM1938&gt;0),AND(BL1938="NS", BN1938&gt;0), AND(BL1938="NS", BM1938=0, BN1938=0)), 1, IF(OR(AND(BL1938&gt;0, BM1938&gt;1,BL1938&gt;BN1938), AND(BL1938="NS", BM1938=2), AND(BL1938="NS", BN1938=0, BM1938&gt;0), BL1938=BN1938), 0, 1))</f>
        <v>0</v>
      </c>
      <c r="BP1938" s="483">
        <f t="shared" ref="BP1938:BP1992" si="854">U1938</f>
        <v>0</v>
      </c>
      <c r="BQ1938" s="484">
        <f t="shared" ref="BQ1938:BQ1992" si="855">COUNTIF(X1938,"NS")+COUNTIF(AA1938,"NS") + COUNTIF(AD1938,"NS")</f>
        <v>0</v>
      </c>
      <c r="BR1938" s="485">
        <f t="shared" ref="BR1938:BR1992" si="856">SUM(X1938,AA1938,AD1938)</f>
        <v>0</v>
      </c>
      <c r="BS1938" s="486">
        <f t="shared" ref="BS1938:BS1992" si="857">IF(OR(AND(BP1938=0, BQ1938&gt;0),AND(BP1938="NS", BR1938&gt;0), AND(BP1938="NS", BQ1938=0, BR1938=0)), 1, IF(OR(AND(BP1938&gt;0, BQ1938&gt;1,BP1938&gt;BR1938), AND(BP1938="NS", BQ1938=2), AND(BP1938="NS", BR1938=0, BQ1938&gt;0), BP1938=BR1938), 0, 1))</f>
        <v>0</v>
      </c>
    </row>
    <row r="1939" spans="1:71" ht="15" customHeight="1">
      <c r="A1939" s="81"/>
      <c r="B1939" s="82"/>
      <c r="C1939" s="85" t="s">
        <v>171</v>
      </c>
      <c r="D1939" s="732" t="str">
        <f>IF(CNGE_2024_M1_Secc1_Sub1!$D108="","",CNGE_2024_M1_Secc1_Sub1!$D108)</f>
        <v>ACADEMIA REGIONAL DE SEGURIDAD PUBLICA DEL SURESTE</v>
      </c>
      <c r="E1939" s="733"/>
      <c r="F1939" s="733"/>
      <c r="G1939" s="733"/>
      <c r="H1939" s="733"/>
      <c r="I1939" s="733"/>
      <c r="J1939" s="733"/>
      <c r="K1939" s="733"/>
      <c r="L1939" s="733"/>
      <c r="M1939" s="733"/>
      <c r="N1939" s="733"/>
      <c r="O1939" s="733"/>
      <c r="P1939" s="733"/>
      <c r="Q1939" s="733"/>
      <c r="R1939" s="734"/>
      <c r="S1939" s="111"/>
      <c r="T1939" s="111"/>
      <c r="U1939" s="111"/>
      <c r="V1939" s="111"/>
      <c r="W1939" s="111"/>
      <c r="X1939" s="111"/>
      <c r="Y1939" s="111"/>
      <c r="Z1939" s="111"/>
      <c r="AA1939" s="111"/>
      <c r="AB1939" s="111"/>
      <c r="AC1939" s="111"/>
      <c r="AD1939" s="111"/>
      <c r="AE1939" s="8"/>
      <c r="AG1939" s="269">
        <f t="shared" si="823"/>
        <v>1</v>
      </c>
      <c r="AH1939" s="298">
        <f t="shared" si="824"/>
        <v>0</v>
      </c>
      <c r="AI1939" s="299">
        <f t="shared" si="825"/>
        <v>0</v>
      </c>
      <c r="AJ1939" s="300">
        <f t="shared" si="826"/>
        <v>0</v>
      </c>
      <c r="AK1939" s="301">
        <f t="shared" si="827"/>
        <v>0</v>
      </c>
      <c r="AL1939" s="298">
        <f t="shared" si="828"/>
        <v>0</v>
      </c>
      <c r="AM1939" s="299">
        <f t="shared" si="829"/>
        <v>0</v>
      </c>
      <c r="AN1939" s="300">
        <f t="shared" si="830"/>
        <v>0</v>
      </c>
      <c r="AO1939" s="301">
        <f t="shared" si="831"/>
        <v>0</v>
      </c>
      <c r="AP1939" s="298">
        <f t="shared" si="832"/>
        <v>0</v>
      </c>
      <c r="AQ1939" s="299">
        <f t="shared" si="833"/>
        <v>0</v>
      </c>
      <c r="AR1939" s="300">
        <f t="shared" si="834"/>
        <v>0</v>
      </c>
      <c r="AS1939" s="301">
        <f t="shared" si="835"/>
        <v>0</v>
      </c>
      <c r="AT1939" s="298">
        <f t="shared" si="836"/>
        <v>0</v>
      </c>
      <c r="AU1939" s="299">
        <f t="shared" si="837"/>
        <v>0</v>
      </c>
      <c r="AV1939" s="300">
        <f t="shared" si="838"/>
        <v>0</v>
      </c>
      <c r="AW1939" s="301">
        <f t="shared" si="839"/>
        <v>0</v>
      </c>
      <c r="AX1939" s="371">
        <f t="shared" si="840"/>
        <v>0</v>
      </c>
      <c r="AY1939" s="303">
        <f t="shared" si="841"/>
        <v>0</v>
      </c>
      <c r="AZ1939" s="304" t="str">
        <f>IF(AY1939=0,"",
IF(SUM($AY$1873:AY1939)=1,BA1939,
IF($AY$1993&gt;SUM($AY$1873:AY1939),_xlfn.CONCAT(", ",BA1939),
IF($AY$1993=SUM($AY$1873:AY1939),_xlfn.CONCAT(" y ",BA1939)))))</f>
        <v/>
      </c>
      <c r="BA1939" s="231" t="s">
        <v>6278</v>
      </c>
      <c r="BB1939" s="290">
        <f t="shared" si="842"/>
        <v>1</v>
      </c>
      <c r="BC1939" s="291" t="str">
        <f>IF(BB1939=0,"",
IF(SUM($BB$1873:BB1939)=1,BD1939,
IF($BB$1993&gt;SUM($BB$1873:BB1939),_xlfn.CONCAT(", ",BD1939),
IF($BB$1993=SUM($BB$1873:BB1939),_xlfn.CONCAT(" y ",BD1939)))))</f>
        <v>, 67</v>
      </c>
      <c r="BD1939" s="222" t="s">
        <v>6278</v>
      </c>
      <c r="BE1939" s="378">
        <f t="shared" si="843"/>
        <v>0</v>
      </c>
      <c r="BF1939" s="379">
        <f t="shared" si="844"/>
        <v>0</v>
      </c>
      <c r="BG1939" s="380">
        <f t="shared" si="845"/>
        <v>0</v>
      </c>
      <c r="BH1939" s="483">
        <f t="shared" si="846"/>
        <v>0</v>
      </c>
      <c r="BI1939" s="484">
        <f t="shared" si="847"/>
        <v>0</v>
      </c>
      <c r="BJ1939" s="485">
        <f t="shared" si="848"/>
        <v>0</v>
      </c>
      <c r="BK1939" s="486">
        <f t="shared" si="849"/>
        <v>0</v>
      </c>
      <c r="BL1939" s="483">
        <f t="shared" si="850"/>
        <v>0</v>
      </c>
      <c r="BM1939" s="484">
        <f t="shared" si="851"/>
        <v>0</v>
      </c>
      <c r="BN1939" s="485">
        <f t="shared" si="852"/>
        <v>0</v>
      </c>
      <c r="BO1939" s="486">
        <f t="shared" si="853"/>
        <v>0</v>
      </c>
      <c r="BP1939" s="483">
        <f t="shared" si="854"/>
        <v>0</v>
      </c>
      <c r="BQ1939" s="484">
        <f t="shared" si="855"/>
        <v>0</v>
      </c>
      <c r="BR1939" s="485">
        <f t="shared" si="856"/>
        <v>0</v>
      </c>
      <c r="BS1939" s="486">
        <f t="shared" si="857"/>
        <v>0</v>
      </c>
    </row>
    <row r="1940" spans="1:71" ht="15" customHeight="1">
      <c r="A1940" s="81"/>
      <c r="B1940" s="82"/>
      <c r="C1940" s="85" t="s">
        <v>172</v>
      </c>
      <c r="D1940" s="732" t="str">
        <f>IF(CNGE_2024_M1_Secc1_Sub1!$D109="","",CNGE_2024_M1_Secc1_Sub1!$D109)</f>
        <v>INSTITUTO DE CAPACITACION PARA EL TRABAJO</v>
      </c>
      <c r="E1940" s="733"/>
      <c r="F1940" s="733"/>
      <c r="G1940" s="733"/>
      <c r="H1940" s="733"/>
      <c r="I1940" s="733"/>
      <c r="J1940" s="733"/>
      <c r="K1940" s="733"/>
      <c r="L1940" s="733"/>
      <c r="M1940" s="733"/>
      <c r="N1940" s="733"/>
      <c r="O1940" s="733"/>
      <c r="P1940" s="733"/>
      <c r="Q1940" s="733"/>
      <c r="R1940" s="734"/>
      <c r="S1940" s="111"/>
      <c r="T1940" s="111"/>
      <c r="U1940" s="111"/>
      <c r="V1940" s="111"/>
      <c r="W1940" s="111"/>
      <c r="X1940" s="111"/>
      <c r="Y1940" s="111"/>
      <c r="Z1940" s="111"/>
      <c r="AA1940" s="111"/>
      <c r="AB1940" s="111"/>
      <c r="AC1940" s="111"/>
      <c r="AD1940" s="111"/>
      <c r="AE1940" s="8"/>
      <c r="AG1940" s="269">
        <f t="shared" si="823"/>
        <v>1</v>
      </c>
      <c r="AH1940" s="298">
        <f t="shared" si="824"/>
        <v>0</v>
      </c>
      <c r="AI1940" s="299">
        <f t="shared" si="825"/>
        <v>0</v>
      </c>
      <c r="AJ1940" s="300">
        <f t="shared" si="826"/>
        <v>0</v>
      </c>
      <c r="AK1940" s="301">
        <f t="shared" si="827"/>
        <v>0</v>
      </c>
      <c r="AL1940" s="298">
        <f t="shared" si="828"/>
        <v>0</v>
      </c>
      <c r="AM1940" s="299">
        <f t="shared" si="829"/>
        <v>0</v>
      </c>
      <c r="AN1940" s="300">
        <f t="shared" si="830"/>
        <v>0</v>
      </c>
      <c r="AO1940" s="301">
        <f t="shared" si="831"/>
        <v>0</v>
      </c>
      <c r="AP1940" s="298">
        <f t="shared" si="832"/>
        <v>0</v>
      </c>
      <c r="AQ1940" s="299">
        <f t="shared" si="833"/>
        <v>0</v>
      </c>
      <c r="AR1940" s="300">
        <f t="shared" si="834"/>
        <v>0</v>
      </c>
      <c r="AS1940" s="301">
        <f t="shared" si="835"/>
        <v>0</v>
      </c>
      <c r="AT1940" s="298">
        <f t="shared" si="836"/>
        <v>0</v>
      </c>
      <c r="AU1940" s="299">
        <f t="shared" si="837"/>
        <v>0</v>
      </c>
      <c r="AV1940" s="300">
        <f t="shared" si="838"/>
        <v>0</v>
      </c>
      <c r="AW1940" s="301">
        <f t="shared" si="839"/>
        <v>0</v>
      </c>
      <c r="AX1940" s="371">
        <f t="shared" si="840"/>
        <v>0</v>
      </c>
      <c r="AY1940" s="303">
        <f t="shared" si="841"/>
        <v>0</v>
      </c>
      <c r="AZ1940" s="304" t="str">
        <f>IF(AY1940=0,"",
IF(SUM($AY$1873:AY1940)=1,BA1940,
IF($AY$1993&gt;SUM($AY$1873:AY1940),_xlfn.CONCAT(", ",BA1940),
IF($AY$1993=SUM($AY$1873:AY1940),_xlfn.CONCAT(" y ",BA1940)))))</f>
        <v/>
      </c>
      <c r="BA1940" s="231" t="s">
        <v>6279</v>
      </c>
      <c r="BB1940" s="290">
        <f t="shared" si="842"/>
        <v>1</v>
      </c>
      <c r="BC1940" s="291" t="str">
        <f>IF(BB1940=0,"",
IF(SUM($BB$1873:BB1940)=1,BD1940,
IF($BB$1993&gt;SUM($BB$1873:BB1940),_xlfn.CONCAT(", ",BD1940),
IF($BB$1993=SUM($BB$1873:BB1940),_xlfn.CONCAT(" y ",BD1940)))))</f>
        <v>, 68</v>
      </c>
      <c r="BD1940" s="222" t="s">
        <v>6279</v>
      </c>
      <c r="BE1940" s="378">
        <f t="shared" si="843"/>
        <v>0</v>
      </c>
      <c r="BF1940" s="379">
        <f t="shared" si="844"/>
        <v>0</v>
      </c>
      <c r="BG1940" s="380">
        <f t="shared" si="845"/>
        <v>0</v>
      </c>
      <c r="BH1940" s="483">
        <f t="shared" si="846"/>
        <v>0</v>
      </c>
      <c r="BI1940" s="484">
        <f t="shared" si="847"/>
        <v>0</v>
      </c>
      <c r="BJ1940" s="485">
        <f t="shared" si="848"/>
        <v>0</v>
      </c>
      <c r="BK1940" s="486">
        <f t="shared" si="849"/>
        <v>0</v>
      </c>
      <c r="BL1940" s="483">
        <f t="shared" si="850"/>
        <v>0</v>
      </c>
      <c r="BM1940" s="484">
        <f t="shared" si="851"/>
        <v>0</v>
      </c>
      <c r="BN1940" s="485">
        <f t="shared" si="852"/>
        <v>0</v>
      </c>
      <c r="BO1940" s="486">
        <f t="shared" si="853"/>
        <v>0</v>
      </c>
      <c r="BP1940" s="483">
        <f t="shared" si="854"/>
        <v>0</v>
      </c>
      <c r="BQ1940" s="484">
        <f t="shared" si="855"/>
        <v>0</v>
      </c>
      <c r="BR1940" s="485">
        <f t="shared" si="856"/>
        <v>0</v>
      </c>
      <c r="BS1940" s="486">
        <f t="shared" si="857"/>
        <v>0</v>
      </c>
    </row>
    <row r="1941" spans="1:71" ht="30" customHeight="1">
      <c r="A1941" s="81"/>
      <c r="B1941" s="82"/>
      <c r="C1941" s="85" t="s">
        <v>173</v>
      </c>
      <c r="D1941" s="732" t="str">
        <f>IF(CNGE_2024_M1_Secc1_Sub1!$D110="","",CNGE_2024_M1_Secc1_Sub1!$D110)</f>
        <v>CENTRO DE CONCILIACION LABORAL DEL ESTADO DE VERACRUZ DE IGNACIO DE LA LLAVE</v>
      </c>
      <c r="E1941" s="733"/>
      <c r="F1941" s="733"/>
      <c r="G1941" s="733"/>
      <c r="H1941" s="733"/>
      <c r="I1941" s="733"/>
      <c r="J1941" s="733"/>
      <c r="K1941" s="733"/>
      <c r="L1941" s="733"/>
      <c r="M1941" s="733"/>
      <c r="N1941" s="733"/>
      <c r="O1941" s="733"/>
      <c r="P1941" s="733"/>
      <c r="Q1941" s="733"/>
      <c r="R1941" s="734"/>
      <c r="S1941" s="111"/>
      <c r="T1941" s="111"/>
      <c r="U1941" s="111"/>
      <c r="V1941" s="111"/>
      <c r="W1941" s="111"/>
      <c r="X1941" s="111"/>
      <c r="Y1941" s="111"/>
      <c r="Z1941" s="111"/>
      <c r="AA1941" s="111"/>
      <c r="AB1941" s="111"/>
      <c r="AC1941" s="111"/>
      <c r="AD1941" s="111"/>
      <c r="AE1941" s="8"/>
      <c r="AG1941" s="269">
        <f t="shared" si="823"/>
        <v>1</v>
      </c>
      <c r="AH1941" s="298">
        <f t="shared" si="824"/>
        <v>0</v>
      </c>
      <c r="AI1941" s="299">
        <f t="shared" si="825"/>
        <v>0</v>
      </c>
      <c r="AJ1941" s="300">
        <f t="shared" si="826"/>
        <v>0</v>
      </c>
      <c r="AK1941" s="301">
        <f t="shared" si="827"/>
        <v>0</v>
      </c>
      <c r="AL1941" s="298">
        <f t="shared" si="828"/>
        <v>0</v>
      </c>
      <c r="AM1941" s="299">
        <f t="shared" si="829"/>
        <v>0</v>
      </c>
      <c r="AN1941" s="300">
        <f t="shared" si="830"/>
        <v>0</v>
      </c>
      <c r="AO1941" s="301">
        <f t="shared" si="831"/>
        <v>0</v>
      </c>
      <c r="AP1941" s="298">
        <f t="shared" si="832"/>
        <v>0</v>
      </c>
      <c r="AQ1941" s="299">
        <f t="shared" si="833"/>
        <v>0</v>
      </c>
      <c r="AR1941" s="300">
        <f t="shared" si="834"/>
        <v>0</v>
      </c>
      <c r="AS1941" s="301">
        <f t="shared" si="835"/>
        <v>0</v>
      </c>
      <c r="AT1941" s="298">
        <f t="shared" si="836"/>
        <v>0</v>
      </c>
      <c r="AU1941" s="299">
        <f t="shared" si="837"/>
        <v>0</v>
      </c>
      <c r="AV1941" s="300">
        <f t="shared" si="838"/>
        <v>0</v>
      </c>
      <c r="AW1941" s="301">
        <f t="shared" si="839"/>
        <v>0</v>
      </c>
      <c r="AX1941" s="371">
        <f t="shared" si="840"/>
        <v>0</v>
      </c>
      <c r="AY1941" s="303">
        <f t="shared" si="841"/>
        <v>0</v>
      </c>
      <c r="AZ1941" s="304" t="str">
        <f>IF(AY1941=0,"",
IF(SUM($AY$1873:AY1941)=1,BA1941,
IF($AY$1993&gt;SUM($AY$1873:AY1941),_xlfn.CONCAT(", ",BA1941),
IF($AY$1993=SUM($AY$1873:AY1941),_xlfn.CONCAT(" y ",BA1941)))))</f>
        <v/>
      </c>
      <c r="BA1941" s="231" t="s">
        <v>6280</v>
      </c>
      <c r="BB1941" s="290">
        <f t="shared" si="842"/>
        <v>1</v>
      </c>
      <c r="BC1941" s="291" t="str">
        <f>IF(BB1941=0,"",
IF(SUM($BB$1873:BB1941)=1,BD1941,
IF($BB$1993&gt;SUM($BB$1873:BB1941),_xlfn.CONCAT(", ",BD1941),
IF($BB$1993=SUM($BB$1873:BB1941),_xlfn.CONCAT(" y ",BD1941)))))</f>
        <v>, 69</v>
      </c>
      <c r="BD1941" s="222" t="s">
        <v>6280</v>
      </c>
      <c r="BE1941" s="378">
        <f t="shared" si="843"/>
        <v>0</v>
      </c>
      <c r="BF1941" s="379">
        <f t="shared" si="844"/>
        <v>0</v>
      </c>
      <c r="BG1941" s="380">
        <f t="shared" si="845"/>
        <v>0</v>
      </c>
      <c r="BH1941" s="483">
        <f t="shared" si="846"/>
        <v>0</v>
      </c>
      <c r="BI1941" s="484">
        <f t="shared" si="847"/>
        <v>0</v>
      </c>
      <c r="BJ1941" s="485">
        <f t="shared" si="848"/>
        <v>0</v>
      </c>
      <c r="BK1941" s="486">
        <f t="shared" si="849"/>
        <v>0</v>
      </c>
      <c r="BL1941" s="483">
        <f t="shared" si="850"/>
        <v>0</v>
      </c>
      <c r="BM1941" s="484">
        <f t="shared" si="851"/>
        <v>0</v>
      </c>
      <c r="BN1941" s="485">
        <f t="shared" si="852"/>
        <v>0</v>
      </c>
      <c r="BO1941" s="486">
        <f t="shared" si="853"/>
        <v>0</v>
      </c>
      <c r="BP1941" s="483">
        <f t="shared" si="854"/>
        <v>0</v>
      </c>
      <c r="BQ1941" s="484">
        <f t="shared" si="855"/>
        <v>0</v>
      </c>
      <c r="BR1941" s="485">
        <f t="shared" si="856"/>
        <v>0</v>
      </c>
      <c r="BS1941" s="486">
        <f t="shared" si="857"/>
        <v>0</v>
      </c>
    </row>
    <row r="1942" spans="1:71" ht="15" customHeight="1">
      <c r="A1942" s="81"/>
      <c r="B1942" s="82"/>
      <c r="C1942" s="85" t="s">
        <v>174</v>
      </c>
      <c r="D1942" s="732" t="str">
        <f>IF(CNGE_2024_M1_Secc1_Sub1!$D111="","",CNGE_2024_M1_Secc1_Sub1!$D111)</f>
        <v>INSTITUTO VERACRUZANO DE LA CULTURA</v>
      </c>
      <c r="E1942" s="733"/>
      <c r="F1942" s="733"/>
      <c r="G1942" s="733"/>
      <c r="H1942" s="733"/>
      <c r="I1942" s="733"/>
      <c r="J1942" s="733"/>
      <c r="K1942" s="733"/>
      <c r="L1942" s="733"/>
      <c r="M1942" s="733"/>
      <c r="N1942" s="733"/>
      <c r="O1942" s="733"/>
      <c r="P1942" s="733"/>
      <c r="Q1942" s="733"/>
      <c r="R1942" s="734"/>
      <c r="S1942" s="111"/>
      <c r="T1942" s="111"/>
      <c r="U1942" s="111"/>
      <c r="V1942" s="111"/>
      <c r="W1942" s="111"/>
      <c r="X1942" s="111"/>
      <c r="Y1942" s="111"/>
      <c r="Z1942" s="111"/>
      <c r="AA1942" s="111"/>
      <c r="AB1942" s="111"/>
      <c r="AC1942" s="111"/>
      <c r="AD1942" s="111"/>
      <c r="AE1942" s="8"/>
      <c r="AG1942" s="269">
        <f t="shared" si="823"/>
        <v>1</v>
      </c>
      <c r="AH1942" s="298">
        <f t="shared" si="824"/>
        <v>0</v>
      </c>
      <c r="AI1942" s="299">
        <f t="shared" si="825"/>
        <v>0</v>
      </c>
      <c r="AJ1942" s="300">
        <f t="shared" si="826"/>
        <v>0</v>
      </c>
      <c r="AK1942" s="301">
        <f t="shared" si="827"/>
        <v>0</v>
      </c>
      <c r="AL1942" s="298">
        <f t="shared" si="828"/>
        <v>0</v>
      </c>
      <c r="AM1942" s="299">
        <f t="shared" si="829"/>
        <v>0</v>
      </c>
      <c r="AN1942" s="300">
        <f t="shared" si="830"/>
        <v>0</v>
      </c>
      <c r="AO1942" s="301">
        <f t="shared" si="831"/>
        <v>0</v>
      </c>
      <c r="AP1942" s="298">
        <f t="shared" si="832"/>
        <v>0</v>
      </c>
      <c r="AQ1942" s="299">
        <f t="shared" si="833"/>
        <v>0</v>
      </c>
      <c r="AR1942" s="300">
        <f t="shared" si="834"/>
        <v>0</v>
      </c>
      <c r="AS1942" s="301">
        <f t="shared" si="835"/>
        <v>0</v>
      </c>
      <c r="AT1942" s="298">
        <f t="shared" si="836"/>
        <v>0</v>
      </c>
      <c r="AU1942" s="299">
        <f t="shared" si="837"/>
        <v>0</v>
      </c>
      <c r="AV1942" s="300">
        <f t="shared" si="838"/>
        <v>0</v>
      </c>
      <c r="AW1942" s="301">
        <f t="shared" si="839"/>
        <v>0</v>
      </c>
      <c r="AX1942" s="371">
        <f t="shared" si="840"/>
        <v>0</v>
      </c>
      <c r="AY1942" s="303">
        <f t="shared" si="841"/>
        <v>0</v>
      </c>
      <c r="AZ1942" s="304" t="str">
        <f>IF(AY1942=0,"",
IF(SUM($AY$1873:AY1942)=1,BA1942,
IF($AY$1993&gt;SUM($AY$1873:AY1942),_xlfn.CONCAT(", ",BA1942),
IF($AY$1993=SUM($AY$1873:AY1942),_xlfn.CONCAT(" y ",BA1942)))))</f>
        <v/>
      </c>
      <c r="BA1942" s="231" t="s">
        <v>6281</v>
      </c>
      <c r="BB1942" s="290">
        <f t="shared" si="842"/>
        <v>1</v>
      </c>
      <c r="BC1942" s="291" t="str">
        <f>IF(BB1942=0,"",
IF(SUM($BB$1873:BB1942)=1,BD1942,
IF($BB$1993&gt;SUM($BB$1873:BB1942),_xlfn.CONCAT(", ",BD1942),
IF($BB$1993=SUM($BB$1873:BB1942),_xlfn.CONCAT(" y ",BD1942)))))</f>
        <v>, 70</v>
      </c>
      <c r="BD1942" s="222" t="s">
        <v>6281</v>
      </c>
      <c r="BE1942" s="378">
        <f t="shared" si="843"/>
        <v>0</v>
      </c>
      <c r="BF1942" s="379">
        <f t="shared" si="844"/>
        <v>0</v>
      </c>
      <c r="BG1942" s="380">
        <f t="shared" si="845"/>
        <v>0</v>
      </c>
      <c r="BH1942" s="483">
        <f t="shared" si="846"/>
        <v>0</v>
      </c>
      <c r="BI1942" s="484">
        <f t="shared" si="847"/>
        <v>0</v>
      </c>
      <c r="BJ1942" s="485">
        <f t="shared" si="848"/>
        <v>0</v>
      </c>
      <c r="BK1942" s="486">
        <f t="shared" si="849"/>
        <v>0</v>
      </c>
      <c r="BL1942" s="483">
        <f t="shared" si="850"/>
        <v>0</v>
      </c>
      <c r="BM1942" s="484">
        <f t="shared" si="851"/>
        <v>0</v>
      </c>
      <c r="BN1942" s="485">
        <f t="shared" si="852"/>
        <v>0</v>
      </c>
      <c r="BO1942" s="486">
        <f t="shared" si="853"/>
        <v>0</v>
      </c>
      <c r="BP1942" s="483">
        <f t="shared" si="854"/>
        <v>0</v>
      </c>
      <c r="BQ1942" s="484">
        <f t="shared" si="855"/>
        <v>0</v>
      </c>
      <c r="BR1942" s="485">
        <f t="shared" si="856"/>
        <v>0</v>
      </c>
      <c r="BS1942" s="486">
        <f t="shared" si="857"/>
        <v>0</v>
      </c>
    </row>
    <row r="1943" spans="1:71" ht="15" customHeight="1">
      <c r="A1943" s="81"/>
      <c r="B1943" s="82"/>
      <c r="C1943" s="85" t="s">
        <v>175</v>
      </c>
      <c r="D1943" s="732" t="str">
        <f>IF(CNGE_2024_M1_Secc1_Sub1!$D112="","",CNGE_2024_M1_Secc1_Sub1!$D112)</f>
        <v>PROCURADURIA ESTATAL DE PROTECCION AL MEDIO AMBIENTE</v>
      </c>
      <c r="E1943" s="733"/>
      <c r="F1943" s="733"/>
      <c r="G1943" s="733"/>
      <c r="H1943" s="733"/>
      <c r="I1943" s="733"/>
      <c r="J1943" s="733"/>
      <c r="K1943" s="733"/>
      <c r="L1943" s="733"/>
      <c r="M1943" s="733"/>
      <c r="N1943" s="733"/>
      <c r="O1943" s="733"/>
      <c r="P1943" s="733"/>
      <c r="Q1943" s="733"/>
      <c r="R1943" s="734"/>
      <c r="S1943" s="111"/>
      <c r="T1943" s="111"/>
      <c r="U1943" s="111"/>
      <c r="V1943" s="111"/>
      <c r="W1943" s="111"/>
      <c r="X1943" s="111"/>
      <c r="Y1943" s="111"/>
      <c r="Z1943" s="111"/>
      <c r="AA1943" s="111"/>
      <c r="AB1943" s="111"/>
      <c r="AC1943" s="111"/>
      <c r="AD1943" s="111"/>
      <c r="AE1943" s="8"/>
      <c r="AG1943" s="269">
        <f t="shared" si="823"/>
        <v>1</v>
      </c>
      <c r="AH1943" s="298">
        <f t="shared" si="824"/>
        <v>0</v>
      </c>
      <c r="AI1943" s="299">
        <f t="shared" si="825"/>
        <v>0</v>
      </c>
      <c r="AJ1943" s="300">
        <f t="shared" si="826"/>
        <v>0</v>
      </c>
      <c r="AK1943" s="301">
        <f t="shared" si="827"/>
        <v>0</v>
      </c>
      <c r="AL1943" s="298">
        <f t="shared" si="828"/>
        <v>0</v>
      </c>
      <c r="AM1943" s="299">
        <f t="shared" si="829"/>
        <v>0</v>
      </c>
      <c r="AN1943" s="300">
        <f t="shared" si="830"/>
        <v>0</v>
      </c>
      <c r="AO1943" s="301">
        <f t="shared" si="831"/>
        <v>0</v>
      </c>
      <c r="AP1943" s="298">
        <f t="shared" si="832"/>
        <v>0</v>
      </c>
      <c r="AQ1943" s="299">
        <f t="shared" si="833"/>
        <v>0</v>
      </c>
      <c r="AR1943" s="300">
        <f t="shared" si="834"/>
        <v>0</v>
      </c>
      <c r="AS1943" s="301">
        <f t="shared" si="835"/>
        <v>0</v>
      </c>
      <c r="AT1943" s="298">
        <f t="shared" si="836"/>
        <v>0</v>
      </c>
      <c r="AU1943" s="299">
        <f t="shared" si="837"/>
        <v>0</v>
      </c>
      <c r="AV1943" s="300">
        <f t="shared" si="838"/>
        <v>0</v>
      </c>
      <c r="AW1943" s="301">
        <f t="shared" si="839"/>
        <v>0</v>
      </c>
      <c r="AX1943" s="371">
        <f t="shared" si="840"/>
        <v>0</v>
      </c>
      <c r="AY1943" s="303">
        <f t="shared" si="841"/>
        <v>0</v>
      </c>
      <c r="AZ1943" s="304" t="str">
        <f>IF(AY1943=0,"",
IF(SUM($AY$1873:AY1943)=1,BA1943,
IF($AY$1993&gt;SUM($AY$1873:AY1943),_xlfn.CONCAT(", ",BA1943),
IF($AY$1993=SUM($AY$1873:AY1943),_xlfn.CONCAT(" y ",BA1943)))))</f>
        <v/>
      </c>
      <c r="BA1943" s="231" t="s">
        <v>6282</v>
      </c>
      <c r="BB1943" s="290">
        <f t="shared" si="842"/>
        <v>1</v>
      </c>
      <c r="BC1943" s="291" t="str">
        <f>IF(BB1943=0,"",
IF(SUM($BB$1873:BB1943)=1,BD1943,
IF($BB$1993&gt;SUM($BB$1873:BB1943),_xlfn.CONCAT(", ",BD1943),
IF($BB$1993=SUM($BB$1873:BB1943),_xlfn.CONCAT(" y ",BD1943)))))</f>
        <v>, 71</v>
      </c>
      <c r="BD1943" s="222" t="s">
        <v>6282</v>
      </c>
      <c r="BE1943" s="378">
        <f t="shared" si="843"/>
        <v>0</v>
      </c>
      <c r="BF1943" s="379">
        <f t="shared" si="844"/>
        <v>0</v>
      </c>
      <c r="BG1943" s="380">
        <f t="shared" si="845"/>
        <v>0</v>
      </c>
      <c r="BH1943" s="483">
        <f t="shared" si="846"/>
        <v>0</v>
      </c>
      <c r="BI1943" s="484">
        <f t="shared" si="847"/>
        <v>0</v>
      </c>
      <c r="BJ1943" s="485">
        <f t="shared" si="848"/>
        <v>0</v>
      </c>
      <c r="BK1943" s="486">
        <f t="shared" si="849"/>
        <v>0</v>
      </c>
      <c r="BL1943" s="483">
        <f t="shared" si="850"/>
        <v>0</v>
      </c>
      <c r="BM1943" s="484">
        <f t="shared" si="851"/>
        <v>0</v>
      </c>
      <c r="BN1943" s="485">
        <f t="shared" si="852"/>
        <v>0</v>
      </c>
      <c r="BO1943" s="486">
        <f t="shared" si="853"/>
        <v>0</v>
      </c>
      <c r="BP1943" s="483">
        <f t="shared" si="854"/>
        <v>0</v>
      </c>
      <c r="BQ1943" s="484">
        <f t="shared" si="855"/>
        <v>0</v>
      </c>
      <c r="BR1943" s="485">
        <f t="shared" si="856"/>
        <v>0</v>
      </c>
      <c r="BS1943" s="486">
        <f t="shared" si="857"/>
        <v>0</v>
      </c>
    </row>
    <row r="1944" spans="1:71" ht="15" customHeight="1">
      <c r="A1944" s="81"/>
      <c r="B1944" s="82"/>
      <c r="C1944" s="85" t="s">
        <v>176</v>
      </c>
      <c r="D1944" s="732" t="str">
        <f>IF(CNGE_2024_M1_Secc1_Sub1!$D113="","",CNGE_2024_M1_Secc1_Sub1!$D113)</f>
        <v>FIDEICOMISO FONDO DEL FUTURO</v>
      </c>
      <c r="E1944" s="733"/>
      <c r="F1944" s="733"/>
      <c r="G1944" s="733"/>
      <c r="H1944" s="733"/>
      <c r="I1944" s="733"/>
      <c r="J1944" s="733"/>
      <c r="K1944" s="733"/>
      <c r="L1944" s="733"/>
      <c r="M1944" s="733"/>
      <c r="N1944" s="733"/>
      <c r="O1944" s="733"/>
      <c r="P1944" s="733"/>
      <c r="Q1944" s="733"/>
      <c r="R1944" s="734"/>
      <c r="S1944" s="111"/>
      <c r="T1944" s="111"/>
      <c r="U1944" s="111"/>
      <c r="V1944" s="111"/>
      <c r="W1944" s="111"/>
      <c r="X1944" s="111"/>
      <c r="Y1944" s="111"/>
      <c r="Z1944" s="111"/>
      <c r="AA1944" s="111"/>
      <c r="AB1944" s="111"/>
      <c r="AC1944" s="111"/>
      <c r="AD1944" s="111"/>
      <c r="AE1944" s="8"/>
      <c r="AG1944" s="269">
        <f t="shared" si="823"/>
        <v>1</v>
      </c>
      <c r="AH1944" s="298">
        <f t="shared" si="824"/>
        <v>0</v>
      </c>
      <c r="AI1944" s="299">
        <f t="shared" si="825"/>
        <v>0</v>
      </c>
      <c r="AJ1944" s="300">
        <f t="shared" si="826"/>
        <v>0</v>
      </c>
      <c r="AK1944" s="301">
        <f t="shared" si="827"/>
        <v>0</v>
      </c>
      <c r="AL1944" s="298">
        <f t="shared" si="828"/>
        <v>0</v>
      </c>
      <c r="AM1944" s="299">
        <f t="shared" si="829"/>
        <v>0</v>
      </c>
      <c r="AN1944" s="300">
        <f t="shared" si="830"/>
        <v>0</v>
      </c>
      <c r="AO1944" s="301">
        <f t="shared" si="831"/>
        <v>0</v>
      </c>
      <c r="AP1944" s="298">
        <f t="shared" si="832"/>
        <v>0</v>
      </c>
      <c r="AQ1944" s="299">
        <f t="shared" si="833"/>
        <v>0</v>
      </c>
      <c r="AR1944" s="300">
        <f t="shared" si="834"/>
        <v>0</v>
      </c>
      <c r="AS1944" s="301">
        <f t="shared" si="835"/>
        <v>0</v>
      </c>
      <c r="AT1944" s="298">
        <f t="shared" si="836"/>
        <v>0</v>
      </c>
      <c r="AU1944" s="299">
        <f t="shared" si="837"/>
        <v>0</v>
      </c>
      <c r="AV1944" s="300">
        <f t="shared" si="838"/>
        <v>0</v>
      </c>
      <c r="AW1944" s="301">
        <f t="shared" si="839"/>
        <v>0</v>
      </c>
      <c r="AX1944" s="371">
        <f t="shared" si="840"/>
        <v>0</v>
      </c>
      <c r="AY1944" s="303">
        <f t="shared" si="841"/>
        <v>0</v>
      </c>
      <c r="AZ1944" s="304" t="str">
        <f>IF(AY1944=0,"",
IF(SUM($AY$1873:AY1944)=1,BA1944,
IF($AY$1993&gt;SUM($AY$1873:AY1944),_xlfn.CONCAT(", ",BA1944),
IF($AY$1993=SUM($AY$1873:AY1944),_xlfn.CONCAT(" y ",BA1944)))))</f>
        <v/>
      </c>
      <c r="BA1944" s="231" t="s">
        <v>6283</v>
      </c>
      <c r="BB1944" s="290">
        <f t="shared" si="842"/>
        <v>1</v>
      </c>
      <c r="BC1944" s="291" t="str">
        <f>IF(BB1944=0,"",
IF(SUM($BB$1873:BB1944)=1,BD1944,
IF($BB$1993&gt;SUM($BB$1873:BB1944),_xlfn.CONCAT(", ",BD1944),
IF($BB$1993=SUM($BB$1873:BB1944),_xlfn.CONCAT(" y ",BD1944)))))</f>
        <v xml:space="preserve"> y 72</v>
      </c>
      <c r="BD1944" s="222" t="s">
        <v>6283</v>
      </c>
      <c r="BE1944" s="378">
        <f t="shared" si="843"/>
        <v>0</v>
      </c>
      <c r="BF1944" s="379">
        <f t="shared" si="844"/>
        <v>0</v>
      </c>
      <c r="BG1944" s="380">
        <f t="shared" si="845"/>
        <v>0</v>
      </c>
      <c r="BH1944" s="483">
        <f t="shared" si="846"/>
        <v>0</v>
      </c>
      <c r="BI1944" s="484">
        <f t="shared" si="847"/>
        <v>0</v>
      </c>
      <c r="BJ1944" s="485">
        <f t="shared" si="848"/>
        <v>0</v>
      </c>
      <c r="BK1944" s="486">
        <f t="shared" si="849"/>
        <v>0</v>
      </c>
      <c r="BL1944" s="483">
        <f t="shared" si="850"/>
        <v>0</v>
      </c>
      <c r="BM1944" s="484">
        <f t="shared" si="851"/>
        <v>0</v>
      </c>
      <c r="BN1944" s="485">
        <f t="shared" si="852"/>
        <v>0</v>
      </c>
      <c r="BO1944" s="486">
        <f t="shared" si="853"/>
        <v>0</v>
      </c>
      <c r="BP1944" s="483">
        <f t="shared" si="854"/>
        <v>0</v>
      </c>
      <c r="BQ1944" s="484">
        <f t="shared" si="855"/>
        <v>0</v>
      </c>
      <c r="BR1944" s="485">
        <f t="shared" si="856"/>
        <v>0</v>
      </c>
      <c r="BS1944" s="486">
        <f t="shared" si="857"/>
        <v>0</v>
      </c>
    </row>
    <row r="1945" spans="1:71" ht="15" hidden="1" customHeight="1">
      <c r="A1945" s="81"/>
      <c r="B1945" s="82"/>
      <c r="C1945" s="85" t="s">
        <v>177</v>
      </c>
      <c r="D1945" s="623" t="str">
        <f>IF(CNGE_2024_M1_Secc1_Sub1!$D114="","",CNGE_2024_M1_Secc1_Sub1!$D114)</f>
        <v/>
      </c>
      <c r="E1945" s="624"/>
      <c r="F1945" s="624"/>
      <c r="G1945" s="624"/>
      <c r="H1945" s="624"/>
      <c r="I1945" s="624"/>
      <c r="J1945" s="624"/>
      <c r="K1945" s="624"/>
      <c r="L1945" s="624"/>
      <c r="M1945" s="624"/>
      <c r="N1945" s="624"/>
      <c r="O1945" s="624"/>
      <c r="P1945" s="624"/>
      <c r="Q1945" s="624"/>
      <c r="R1945" s="625"/>
      <c r="S1945" s="111"/>
      <c r="T1945" s="111"/>
      <c r="U1945" s="111"/>
      <c r="V1945" s="111"/>
      <c r="W1945" s="111"/>
      <c r="X1945" s="111"/>
      <c r="Y1945" s="111"/>
      <c r="Z1945" s="111"/>
      <c r="AA1945" s="111"/>
      <c r="AB1945" s="111"/>
      <c r="AC1945" s="111"/>
      <c r="AD1945" s="111"/>
      <c r="AE1945" s="8"/>
      <c r="AG1945" s="269">
        <f t="shared" si="823"/>
        <v>0</v>
      </c>
      <c r="AH1945" s="298">
        <f t="shared" si="824"/>
        <v>0</v>
      </c>
      <c r="AI1945" s="299">
        <f t="shared" si="825"/>
        <v>0</v>
      </c>
      <c r="AJ1945" s="300">
        <f t="shared" si="826"/>
        <v>0</v>
      </c>
      <c r="AK1945" s="301">
        <f t="shared" si="827"/>
        <v>0</v>
      </c>
      <c r="AL1945" s="298">
        <f t="shared" si="828"/>
        <v>0</v>
      </c>
      <c r="AM1945" s="299">
        <f t="shared" si="829"/>
        <v>0</v>
      </c>
      <c r="AN1945" s="300">
        <f t="shared" si="830"/>
        <v>0</v>
      </c>
      <c r="AO1945" s="301">
        <f t="shared" si="831"/>
        <v>0</v>
      </c>
      <c r="AP1945" s="298">
        <f t="shared" si="832"/>
        <v>0</v>
      </c>
      <c r="AQ1945" s="299">
        <f t="shared" si="833"/>
        <v>0</v>
      </c>
      <c r="AR1945" s="300">
        <f t="shared" si="834"/>
        <v>0</v>
      </c>
      <c r="AS1945" s="301">
        <f t="shared" si="835"/>
        <v>0</v>
      </c>
      <c r="AT1945" s="298">
        <f t="shared" si="836"/>
        <v>0</v>
      </c>
      <c r="AU1945" s="299">
        <f t="shared" si="837"/>
        <v>0</v>
      </c>
      <c r="AV1945" s="300">
        <f t="shared" si="838"/>
        <v>0</v>
      </c>
      <c r="AW1945" s="301">
        <f t="shared" si="839"/>
        <v>0</v>
      </c>
      <c r="AX1945" s="371">
        <f t="shared" si="840"/>
        <v>0</v>
      </c>
      <c r="AY1945" s="303">
        <f t="shared" si="841"/>
        <v>0</v>
      </c>
      <c r="AZ1945" s="304" t="str">
        <f>IF(AY1945=0,"",
IF(SUM($AY$1873:AY1945)=1,BA1945,
IF($AY$1993&gt;SUM($AY$1873:AY1945),_xlfn.CONCAT(", ",BA1945),
IF($AY$1993=SUM($AY$1873:AY1945),_xlfn.CONCAT(" y ",BA1945)))))</f>
        <v/>
      </c>
      <c r="BA1945" s="231" t="s">
        <v>6284</v>
      </c>
      <c r="BB1945" s="290">
        <f t="shared" si="842"/>
        <v>0</v>
      </c>
      <c r="BC1945" s="291" t="str">
        <f>IF(BB1945=0,"",
IF(SUM($BB$1873:BB1945)=1,BD1945,
IF($BB$1993&gt;SUM($BB$1873:BB1945),_xlfn.CONCAT(", ",BD1945),
IF($BB$1993=SUM($BB$1873:BB1945),_xlfn.CONCAT(" y ",BD1945)))))</f>
        <v/>
      </c>
      <c r="BD1945" s="222" t="s">
        <v>6284</v>
      </c>
      <c r="BE1945" s="378">
        <f t="shared" si="843"/>
        <v>0</v>
      </c>
      <c r="BF1945" s="379">
        <f t="shared" si="844"/>
        <v>0</v>
      </c>
      <c r="BG1945" s="380">
        <f t="shared" si="845"/>
        <v>0</v>
      </c>
      <c r="BH1945" s="483">
        <f t="shared" si="846"/>
        <v>0</v>
      </c>
      <c r="BI1945" s="484">
        <f t="shared" si="847"/>
        <v>0</v>
      </c>
      <c r="BJ1945" s="485">
        <f t="shared" si="848"/>
        <v>0</v>
      </c>
      <c r="BK1945" s="486">
        <f t="shared" si="849"/>
        <v>0</v>
      </c>
      <c r="BL1945" s="483">
        <f t="shared" si="850"/>
        <v>0</v>
      </c>
      <c r="BM1945" s="484">
        <f t="shared" si="851"/>
        <v>0</v>
      </c>
      <c r="BN1945" s="485">
        <f t="shared" si="852"/>
        <v>0</v>
      </c>
      <c r="BO1945" s="486">
        <f t="shared" si="853"/>
        <v>0</v>
      </c>
      <c r="BP1945" s="483">
        <f t="shared" si="854"/>
        <v>0</v>
      </c>
      <c r="BQ1945" s="484">
        <f t="shared" si="855"/>
        <v>0</v>
      </c>
      <c r="BR1945" s="485">
        <f t="shared" si="856"/>
        <v>0</v>
      </c>
      <c r="BS1945" s="486">
        <f t="shared" si="857"/>
        <v>0</v>
      </c>
    </row>
    <row r="1946" spans="1:71" ht="15" hidden="1" customHeight="1">
      <c r="A1946" s="81"/>
      <c r="B1946" s="82"/>
      <c r="C1946" s="85" t="s">
        <v>178</v>
      </c>
      <c r="D1946" s="623" t="str">
        <f>IF(CNGE_2024_M1_Secc1_Sub1!$D115="","",CNGE_2024_M1_Secc1_Sub1!$D115)</f>
        <v/>
      </c>
      <c r="E1946" s="624"/>
      <c r="F1946" s="624"/>
      <c r="G1946" s="624"/>
      <c r="H1946" s="624"/>
      <c r="I1946" s="624"/>
      <c r="J1946" s="624"/>
      <c r="K1946" s="624"/>
      <c r="L1946" s="624"/>
      <c r="M1946" s="624"/>
      <c r="N1946" s="624"/>
      <c r="O1946" s="624"/>
      <c r="P1946" s="624"/>
      <c r="Q1946" s="624"/>
      <c r="R1946" s="625"/>
      <c r="S1946" s="111"/>
      <c r="T1946" s="111"/>
      <c r="U1946" s="111"/>
      <c r="V1946" s="111"/>
      <c r="W1946" s="111"/>
      <c r="X1946" s="111"/>
      <c r="Y1946" s="111"/>
      <c r="Z1946" s="111"/>
      <c r="AA1946" s="111"/>
      <c r="AB1946" s="111"/>
      <c r="AC1946" s="111"/>
      <c r="AD1946" s="111"/>
      <c r="AE1946" s="8"/>
      <c r="AG1946" s="269">
        <f t="shared" si="823"/>
        <v>0</v>
      </c>
      <c r="AH1946" s="298">
        <f t="shared" si="824"/>
        <v>0</v>
      </c>
      <c r="AI1946" s="299">
        <f t="shared" si="825"/>
        <v>0</v>
      </c>
      <c r="AJ1946" s="300">
        <f t="shared" si="826"/>
        <v>0</v>
      </c>
      <c r="AK1946" s="301">
        <f t="shared" si="827"/>
        <v>0</v>
      </c>
      <c r="AL1946" s="298">
        <f t="shared" si="828"/>
        <v>0</v>
      </c>
      <c r="AM1946" s="299">
        <f t="shared" si="829"/>
        <v>0</v>
      </c>
      <c r="AN1946" s="300">
        <f t="shared" si="830"/>
        <v>0</v>
      </c>
      <c r="AO1946" s="301">
        <f t="shared" si="831"/>
        <v>0</v>
      </c>
      <c r="AP1946" s="298">
        <f t="shared" si="832"/>
        <v>0</v>
      </c>
      <c r="AQ1946" s="299">
        <f t="shared" si="833"/>
        <v>0</v>
      </c>
      <c r="AR1946" s="300">
        <f t="shared" si="834"/>
        <v>0</v>
      </c>
      <c r="AS1946" s="301">
        <f t="shared" si="835"/>
        <v>0</v>
      </c>
      <c r="AT1946" s="298">
        <f t="shared" si="836"/>
        <v>0</v>
      </c>
      <c r="AU1946" s="299">
        <f t="shared" si="837"/>
        <v>0</v>
      </c>
      <c r="AV1946" s="300">
        <f t="shared" si="838"/>
        <v>0</v>
      </c>
      <c r="AW1946" s="301">
        <f t="shared" si="839"/>
        <v>0</v>
      </c>
      <c r="AX1946" s="371">
        <f t="shared" si="840"/>
        <v>0</v>
      </c>
      <c r="AY1946" s="303">
        <f t="shared" si="841"/>
        <v>0</v>
      </c>
      <c r="AZ1946" s="304" t="str">
        <f>IF(AY1946=0,"",
IF(SUM($AY$1873:AY1946)=1,BA1946,
IF($AY$1993&gt;SUM($AY$1873:AY1946),_xlfn.CONCAT(", ",BA1946),
IF($AY$1993=SUM($AY$1873:AY1946),_xlfn.CONCAT(" y ",BA1946)))))</f>
        <v/>
      </c>
      <c r="BA1946" s="231" t="s">
        <v>6285</v>
      </c>
      <c r="BB1946" s="290">
        <f t="shared" si="842"/>
        <v>0</v>
      </c>
      <c r="BC1946" s="291" t="str">
        <f>IF(BB1946=0,"",
IF(SUM($BB$1873:BB1946)=1,BD1946,
IF($BB$1993&gt;SUM($BB$1873:BB1946),_xlfn.CONCAT(", ",BD1946),
IF($BB$1993=SUM($BB$1873:BB1946),_xlfn.CONCAT(" y ",BD1946)))))</f>
        <v/>
      </c>
      <c r="BD1946" s="222" t="s">
        <v>6285</v>
      </c>
      <c r="BE1946" s="378">
        <f t="shared" si="843"/>
        <v>0</v>
      </c>
      <c r="BF1946" s="379">
        <f t="shared" si="844"/>
        <v>0</v>
      </c>
      <c r="BG1946" s="380">
        <f t="shared" si="845"/>
        <v>0</v>
      </c>
      <c r="BH1946" s="483">
        <f t="shared" si="846"/>
        <v>0</v>
      </c>
      <c r="BI1946" s="484">
        <f t="shared" si="847"/>
        <v>0</v>
      </c>
      <c r="BJ1946" s="485">
        <f t="shared" si="848"/>
        <v>0</v>
      </c>
      <c r="BK1946" s="486">
        <f t="shared" si="849"/>
        <v>0</v>
      </c>
      <c r="BL1946" s="483">
        <f t="shared" si="850"/>
        <v>0</v>
      </c>
      <c r="BM1946" s="484">
        <f t="shared" si="851"/>
        <v>0</v>
      </c>
      <c r="BN1946" s="485">
        <f t="shared" si="852"/>
        <v>0</v>
      </c>
      <c r="BO1946" s="486">
        <f t="shared" si="853"/>
        <v>0</v>
      </c>
      <c r="BP1946" s="483">
        <f t="shared" si="854"/>
        <v>0</v>
      </c>
      <c r="BQ1946" s="484">
        <f t="shared" si="855"/>
        <v>0</v>
      </c>
      <c r="BR1946" s="485">
        <f t="shared" si="856"/>
        <v>0</v>
      </c>
      <c r="BS1946" s="486">
        <f t="shared" si="857"/>
        <v>0</v>
      </c>
    </row>
    <row r="1947" spans="1:71" ht="15" hidden="1" customHeight="1">
      <c r="A1947" s="81"/>
      <c r="B1947" s="82"/>
      <c r="C1947" s="85" t="s">
        <v>179</v>
      </c>
      <c r="D1947" s="623" t="str">
        <f>IF(CNGE_2024_M1_Secc1_Sub1!$D116="","",CNGE_2024_M1_Secc1_Sub1!$D116)</f>
        <v/>
      </c>
      <c r="E1947" s="624"/>
      <c r="F1947" s="624"/>
      <c r="G1947" s="624"/>
      <c r="H1947" s="624"/>
      <c r="I1947" s="624"/>
      <c r="J1947" s="624"/>
      <c r="K1947" s="624"/>
      <c r="L1947" s="624"/>
      <c r="M1947" s="624"/>
      <c r="N1947" s="624"/>
      <c r="O1947" s="624"/>
      <c r="P1947" s="624"/>
      <c r="Q1947" s="624"/>
      <c r="R1947" s="625"/>
      <c r="S1947" s="111"/>
      <c r="T1947" s="111"/>
      <c r="U1947" s="111"/>
      <c r="V1947" s="111"/>
      <c r="W1947" s="111"/>
      <c r="X1947" s="111"/>
      <c r="Y1947" s="111"/>
      <c r="Z1947" s="111"/>
      <c r="AA1947" s="111"/>
      <c r="AB1947" s="111"/>
      <c r="AC1947" s="111"/>
      <c r="AD1947" s="111"/>
      <c r="AE1947" s="8"/>
      <c r="AG1947" s="269">
        <f t="shared" si="823"/>
        <v>0</v>
      </c>
      <c r="AH1947" s="298">
        <f t="shared" si="824"/>
        <v>0</v>
      </c>
      <c r="AI1947" s="299">
        <f t="shared" si="825"/>
        <v>0</v>
      </c>
      <c r="AJ1947" s="300">
        <f t="shared" si="826"/>
        <v>0</v>
      </c>
      <c r="AK1947" s="301">
        <f t="shared" si="827"/>
        <v>0</v>
      </c>
      <c r="AL1947" s="298">
        <f t="shared" si="828"/>
        <v>0</v>
      </c>
      <c r="AM1947" s="299">
        <f t="shared" si="829"/>
        <v>0</v>
      </c>
      <c r="AN1947" s="300">
        <f t="shared" si="830"/>
        <v>0</v>
      </c>
      <c r="AO1947" s="301">
        <f t="shared" si="831"/>
        <v>0</v>
      </c>
      <c r="AP1947" s="298">
        <f t="shared" si="832"/>
        <v>0</v>
      </c>
      <c r="AQ1947" s="299">
        <f t="shared" si="833"/>
        <v>0</v>
      </c>
      <c r="AR1947" s="300">
        <f t="shared" si="834"/>
        <v>0</v>
      </c>
      <c r="AS1947" s="301">
        <f t="shared" si="835"/>
        <v>0</v>
      </c>
      <c r="AT1947" s="298">
        <f t="shared" si="836"/>
        <v>0</v>
      </c>
      <c r="AU1947" s="299">
        <f t="shared" si="837"/>
        <v>0</v>
      </c>
      <c r="AV1947" s="300">
        <f t="shared" si="838"/>
        <v>0</v>
      </c>
      <c r="AW1947" s="301">
        <f t="shared" si="839"/>
        <v>0</v>
      </c>
      <c r="AX1947" s="371">
        <f t="shared" si="840"/>
        <v>0</v>
      </c>
      <c r="AY1947" s="303">
        <f t="shared" si="841"/>
        <v>0</v>
      </c>
      <c r="AZ1947" s="304" t="str">
        <f>IF(AY1947=0,"",
IF(SUM($AY$1873:AY1947)=1,BA1947,
IF($AY$1993&gt;SUM($AY$1873:AY1947),_xlfn.CONCAT(", ",BA1947),
IF($AY$1993=SUM($AY$1873:AY1947),_xlfn.CONCAT(" y ",BA1947)))))</f>
        <v/>
      </c>
      <c r="BA1947" s="231" t="s">
        <v>6286</v>
      </c>
      <c r="BB1947" s="290">
        <f t="shared" si="842"/>
        <v>0</v>
      </c>
      <c r="BC1947" s="291" t="str">
        <f>IF(BB1947=0,"",
IF(SUM($BB$1873:BB1947)=1,BD1947,
IF($BB$1993&gt;SUM($BB$1873:BB1947),_xlfn.CONCAT(", ",BD1947),
IF($BB$1993=SUM($BB$1873:BB1947),_xlfn.CONCAT(" y ",BD1947)))))</f>
        <v/>
      </c>
      <c r="BD1947" s="222" t="s">
        <v>6286</v>
      </c>
      <c r="BE1947" s="378">
        <f t="shared" si="843"/>
        <v>0</v>
      </c>
      <c r="BF1947" s="379">
        <f t="shared" si="844"/>
        <v>0</v>
      </c>
      <c r="BG1947" s="380">
        <f t="shared" si="845"/>
        <v>0</v>
      </c>
      <c r="BH1947" s="483">
        <f t="shared" si="846"/>
        <v>0</v>
      </c>
      <c r="BI1947" s="484">
        <f t="shared" si="847"/>
        <v>0</v>
      </c>
      <c r="BJ1947" s="485">
        <f t="shared" si="848"/>
        <v>0</v>
      </c>
      <c r="BK1947" s="486">
        <f t="shared" si="849"/>
        <v>0</v>
      </c>
      <c r="BL1947" s="483">
        <f t="shared" si="850"/>
        <v>0</v>
      </c>
      <c r="BM1947" s="484">
        <f t="shared" si="851"/>
        <v>0</v>
      </c>
      <c r="BN1947" s="485">
        <f t="shared" si="852"/>
        <v>0</v>
      </c>
      <c r="BO1947" s="486">
        <f t="shared" si="853"/>
        <v>0</v>
      </c>
      <c r="BP1947" s="483">
        <f t="shared" si="854"/>
        <v>0</v>
      </c>
      <c r="BQ1947" s="484">
        <f t="shared" si="855"/>
        <v>0</v>
      </c>
      <c r="BR1947" s="485">
        <f t="shared" si="856"/>
        <v>0</v>
      </c>
      <c r="BS1947" s="486">
        <f t="shared" si="857"/>
        <v>0</v>
      </c>
    </row>
    <row r="1948" spans="1:71" ht="15" hidden="1" customHeight="1">
      <c r="A1948" s="81"/>
      <c r="B1948" s="82"/>
      <c r="C1948" s="85" t="s">
        <v>180</v>
      </c>
      <c r="D1948" s="623" t="str">
        <f>IF(CNGE_2024_M1_Secc1_Sub1!$D117="","",CNGE_2024_M1_Secc1_Sub1!$D117)</f>
        <v/>
      </c>
      <c r="E1948" s="624"/>
      <c r="F1948" s="624"/>
      <c r="G1948" s="624"/>
      <c r="H1948" s="624"/>
      <c r="I1948" s="624"/>
      <c r="J1948" s="624"/>
      <c r="K1948" s="624"/>
      <c r="L1948" s="624"/>
      <c r="M1948" s="624"/>
      <c r="N1948" s="624"/>
      <c r="O1948" s="624"/>
      <c r="P1948" s="624"/>
      <c r="Q1948" s="624"/>
      <c r="R1948" s="625"/>
      <c r="S1948" s="111"/>
      <c r="T1948" s="111"/>
      <c r="U1948" s="111"/>
      <c r="V1948" s="111"/>
      <c r="W1948" s="111"/>
      <c r="X1948" s="111"/>
      <c r="Y1948" s="111"/>
      <c r="Z1948" s="111"/>
      <c r="AA1948" s="111"/>
      <c r="AB1948" s="111"/>
      <c r="AC1948" s="111"/>
      <c r="AD1948" s="111"/>
      <c r="AE1948" s="8"/>
      <c r="AG1948" s="269">
        <f t="shared" si="823"/>
        <v>0</v>
      </c>
      <c r="AH1948" s="298">
        <f t="shared" si="824"/>
        <v>0</v>
      </c>
      <c r="AI1948" s="299">
        <f t="shared" si="825"/>
        <v>0</v>
      </c>
      <c r="AJ1948" s="300">
        <f t="shared" si="826"/>
        <v>0</v>
      </c>
      <c r="AK1948" s="301">
        <f t="shared" si="827"/>
        <v>0</v>
      </c>
      <c r="AL1948" s="298">
        <f t="shared" si="828"/>
        <v>0</v>
      </c>
      <c r="AM1948" s="299">
        <f t="shared" si="829"/>
        <v>0</v>
      </c>
      <c r="AN1948" s="300">
        <f t="shared" si="830"/>
        <v>0</v>
      </c>
      <c r="AO1948" s="301">
        <f t="shared" si="831"/>
        <v>0</v>
      </c>
      <c r="AP1948" s="298">
        <f t="shared" si="832"/>
        <v>0</v>
      </c>
      <c r="AQ1948" s="299">
        <f t="shared" si="833"/>
        <v>0</v>
      </c>
      <c r="AR1948" s="300">
        <f t="shared" si="834"/>
        <v>0</v>
      </c>
      <c r="AS1948" s="301">
        <f t="shared" si="835"/>
        <v>0</v>
      </c>
      <c r="AT1948" s="298">
        <f t="shared" si="836"/>
        <v>0</v>
      </c>
      <c r="AU1948" s="299">
        <f t="shared" si="837"/>
        <v>0</v>
      </c>
      <c r="AV1948" s="300">
        <f t="shared" si="838"/>
        <v>0</v>
      </c>
      <c r="AW1948" s="301">
        <f t="shared" si="839"/>
        <v>0</v>
      </c>
      <c r="AX1948" s="371">
        <f t="shared" si="840"/>
        <v>0</v>
      </c>
      <c r="AY1948" s="303">
        <f t="shared" si="841"/>
        <v>0</v>
      </c>
      <c r="AZ1948" s="304" t="str">
        <f>IF(AY1948=0,"",
IF(SUM($AY$1873:AY1948)=1,BA1948,
IF($AY$1993&gt;SUM($AY$1873:AY1948),_xlfn.CONCAT(", ",BA1948),
IF($AY$1993=SUM($AY$1873:AY1948),_xlfn.CONCAT(" y ",BA1948)))))</f>
        <v/>
      </c>
      <c r="BA1948" s="231" t="s">
        <v>6287</v>
      </c>
      <c r="BB1948" s="290">
        <f t="shared" si="842"/>
        <v>0</v>
      </c>
      <c r="BC1948" s="291" t="str">
        <f>IF(BB1948=0,"",
IF(SUM($BB$1873:BB1948)=1,BD1948,
IF($BB$1993&gt;SUM($BB$1873:BB1948),_xlfn.CONCAT(", ",BD1948),
IF($BB$1993=SUM($BB$1873:BB1948),_xlfn.CONCAT(" y ",BD1948)))))</f>
        <v/>
      </c>
      <c r="BD1948" s="222" t="s">
        <v>6287</v>
      </c>
      <c r="BE1948" s="378">
        <f t="shared" si="843"/>
        <v>0</v>
      </c>
      <c r="BF1948" s="379">
        <f t="shared" si="844"/>
        <v>0</v>
      </c>
      <c r="BG1948" s="380">
        <f t="shared" si="845"/>
        <v>0</v>
      </c>
      <c r="BH1948" s="483">
        <f t="shared" si="846"/>
        <v>0</v>
      </c>
      <c r="BI1948" s="484">
        <f t="shared" si="847"/>
        <v>0</v>
      </c>
      <c r="BJ1948" s="485">
        <f t="shared" si="848"/>
        <v>0</v>
      </c>
      <c r="BK1948" s="486">
        <f t="shared" si="849"/>
        <v>0</v>
      </c>
      <c r="BL1948" s="483">
        <f t="shared" si="850"/>
        <v>0</v>
      </c>
      <c r="BM1948" s="484">
        <f t="shared" si="851"/>
        <v>0</v>
      </c>
      <c r="BN1948" s="485">
        <f t="shared" si="852"/>
        <v>0</v>
      </c>
      <c r="BO1948" s="486">
        <f t="shared" si="853"/>
        <v>0</v>
      </c>
      <c r="BP1948" s="483">
        <f t="shared" si="854"/>
        <v>0</v>
      </c>
      <c r="BQ1948" s="484">
        <f t="shared" si="855"/>
        <v>0</v>
      </c>
      <c r="BR1948" s="485">
        <f t="shared" si="856"/>
        <v>0</v>
      </c>
      <c r="BS1948" s="486">
        <f t="shared" si="857"/>
        <v>0</v>
      </c>
    </row>
    <row r="1949" spans="1:71" ht="15" hidden="1" customHeight="1">
      <c r="A1949" s="81"/>
      <c r="B1949" s="82"/>
      <c r="C1949" s="85" t="s">
        <v>181</v>
      </c>
      <c r="D1949" s="623" t="str">
        <f>IF(CNGE_2024_M1_Secc1_Sub1!$D118="","",CNGE_2024_M1_Secc1_Sub1!$D118)</f>
        <v/>
      </c>
      <c r="E1949" s="624"/>
      <c r="F1949" s="624"/>
      <c r="G1949" s="624"/>
      <c r="H1949" s="624"/>
      <c r="I1949" s="624"/>
      <c r="J1949" s="624"/>
      <c r="K1949" s="624"/>
      <c r="L1949" s="624"/>
      <c r="M1949" s="624"/>
      <c r="N1949" s="624"/>
      <c r="O1949" s="624"/>
      <c r="P1949" s="624"/>
      <c r="Q1949" s="624"/>
      <c r="R1949" s="625"/>
      <c r="S1949" s="111"/>
      <c r="T1949" s="111"/>
      <c r="U1949" s="111"/>
      <c r="V1949" s="111"/>
      <c r="W1949" s="111"/>
      <c r="X1949" s="111"/>
      <c r="Y1949" s="111"/>
      <c r="Z1949" s="111"/>
      <c r="AA1949" s="111"/>
      <c r="AB1949" s="111"/>
      <c r="AC1949" s="111"/>
      <c r="AD1949" s="111"/>
      <c r="AE1949" s="8"/>
      <c r="AG1949" s="269">
        <f t="shared" si="823"/>
        <v>0</v>
      </c>
      <c r="AH1949" s="298">
        <f t="shared" si="824"/>
        <v>0</v>
      </c>
      <c r="AI1949" s="299">
        <f t="shared" si="825"/>
        <v>0</v>
      </c>
      <c r="AJ1949" s="300">
        <f t="shared" si="826"/>
        <v>0</v>
      </c>
      <c r="AK1949" s="301">
        <f t="shared" si="827"/>
        <v>0</v>
      </c>
      <c r="AL1949" s="298">
        <f t="shared" si="828"/>
        <v>0</v>
      </c>
      <c r="AM1949" s="299">
        <f t="shared" si="829"/>
        <v>0</v>
      </c>
      <c r="AN1949" s="300">
        <f t="shared" si="830"/>
        <v>0</v>
      </c>
      <c r="AO1949" s="301">
        <f t="shared" si="831"/>
        <v>0</v>
      </c>
      <c r="AP1949" s="298">
        <f t="shared" si="832"/>
        <v>0</v>
      </c>
      <c r="AQ1949" s="299">
        <f t="shared" si="833"/>
        <v>0</v>
      </c>
      <c r="AR1949" s="300">
        <f t="shared" si="834"/>
        <v>0</v>
      </c>
      <c r="AS1949" s="301">
        <f t="shared" si="835"/>
        <v>0</v>
      </c>
      <c r="AT1949" s="298">
        <f t="shared" si="836"/>
        <v>0</v>
      </c>
      <c r="AU1949" s="299">
        <f t="shared" si="837"/>
        <v>0</v>
      </c>
      <c r="AV1949" s="300">
        <f t="shared" si="838"/>
        <v>0</v>
      </c>
      <c r="AW1949" s="301">
        <f t="shared" si="839"/>
        <v>0</v>
      </c>
      <c r="AX1949" s="371">
        <f t="shared" si="840"/>
        <v>0</v>
      </c>
      <c r="AY1949" s="303">
        <f t="shared" si="841"/>
        <v>0</v>
      </c>
      <c r="AZ1949" s="304" t="str">
        <f>IF(AY1949=0,"",
IF(SUM($AY$1873:AY1949)=1,BA1949,
IF($AY$1993&gt;SUM($AY$1873:AY1949),_xlfn.CONCAT(", ",BA1949),
IF($AY$1993=SUM($AY$1873:AY1949),_xlfn.CONCAT(" y ",BA1949)))))</f>
        <v/>
      </c>
      <c r="BA1949" s="231" t="s">
        <v>6288</v>
      </c>
      <c r="BB1949" s="290">
        <f t="shared" si="842"/>
        <v>0</v>
      </c>
      <c r="BC1949" s="291" t="str">
        <f>IF(BB1949=0,"",
IF(SUM($BB$1873:BB1949)=1,BD1949,
IF($BB$1993&gt;SUM($BB$1873:BB1949),_xlfn.CONCAT(", ",BD1949),
IF($BB$1993=SUM($BB$1873:BB1949),_xlfn.CONCAT(" y ",BD1949)))))</f>
        <v/>
      </c>
      <c r="BD1949" s="222" t="s">
        <v>6288</v>
      </c>
      <c r="BE1949" s="378">
        <f t="shared" si="843"/>
        <v>0</v>
      </c>
      <c r="BF1949" s="379">
        <f t="shared" si="844"/>
        <v>0</v>
      </c>
      <c r="BG1949" s="380">
        <f t="shared" si="845"/>
        <v>0</v>
      </c>
      <c r="BH1949" s="483">
        <f t="shared" si="846"/>
        <v>0</v>
      </c>
      <c r="BI1949" s="484">
        <f t="shared" si="847"/>
        <v>0</v>
      </c>
      <c r="BJ1949" s="485">
        <f t="shared" si="848"/>
        <v>0</v>
      </c>
      <c r="BK1949" s="486">
        <f t="shared" si="849"/>
        <v>0</v>
      </c>
      <c r="BL1949" s="483">
        <f t="shared" si="850"/>
        <v>0</v>
      </c>
      <c r="BM1949" s="484">
        <f t="shared" si="851"/>
        <v>0</v>
      </c>
      <c r="BN1949" s="485">
        <f t="shared" si="852"/>
        <v>0</v>
      </c>
      <c r="BO1949" s="486">
        <f t="shared" si="853"/>
        <v>0</v>
      </c>
      <c r="BP1949" s="483">
        <f t="shared" si="854"/>
        <v>0</v>
      </c>
      <c r="BQ1949" s="484">
        <f t="shared" si="855"/>
        <v>0</v>
      </c>
      <c r="BR1949" s="485">
        <f t="shared" si="856"/>
        <v>0</v>
      </c>
      <c r="BS1949" s="486">
        <f t="shared" si="857"/>
        <v>0</v>
      </c>
    </row>
    <row r="1950" spans="1:71" ht="15" hidden="1" customHeight="1">
      <c r="A1950" s="81"/>
      <c r="B1950" s="82"/>
      <c r="C1950" s="85" t="s">
        <v>182</v>
      </c>
      <c r="D1950" s="623" t="str">
        <f>IF(CNGE_2024_M1_Secc1_Sub1!$D119="","",CNGE_2024_M1_Secc1_Sub1!$D119)</f>
        <v/>
      </c>
      <c r="E1950" s="624"/>
      <c r="F1950" s="624"/>
      <c r="G1950" s="624"/>
      <c r="H1950" s="624"/>
      <c r="I1950" s="624"/>
      <c r="J1950" s="624"/>
      <c r="K1950" s="624"/>
      <c r="L1950" s="624"/>
      <c r="M1950" s="624"/>
      <c r="N1950" s="624"/>
      <c r="O1950" s="624"/>
      <c r="P1950" s="624"/>
      <c r="Q1950" s="624"/>
      <c r="R1950" s="625"/>
      <c r="S1950" s="111"/>
      <c r="T1950" s="111"/>
      <c r="U1950" s="111"/>
      <c r="V1950" s="111"/>
      <c r="W1950" s="111"/>
      <c r="X1950" s="111"/>
      <c r="Y1950" s="111"/>
      <c r="Z1950" s="111"/>
      <c r="AA1950" s="111"/>
      <c r="AB1950" s="111"/>
      <c r="AC1950" s="111"/>
      <c r="AD1950" s="111"/>
      <c r="AE1950" s="8"/>
      <c r="AG1950" s="269">
        <f t="shared" si="823"/>
        <v>0</v>
      </c>
      <c r="AH1950" s="298">
        <f t="shared" si="824"/>
        <v>0</v>
      </c>
      <c r="AI1950" s="299">
        <f t="shared" si="825"/>
        <v>0</v>
      </c>
      <c r="AJ1950" s="300">
        <f t="shared" si="826"/>
        <v>0</v>
      </c>
      <c r="AK1950" s="301">
        <f t="shared" si="827"/>
        <v>0</v>
      </c>
      <c r="AL1950" s="298">
        <f t="shared" si="828"/>
        <v>0</v>
      </c>
      <c r="AM1950" s="299">
        <f t="shared" si="829"/>
        <v>0</v>
      </c>
      <c r="AN1950" s="300">
        <f t="shared" si="830"/>
        <v>0</v>
      </c>
      <c r="AO1950" s="301">
        <f t="shared" si="831"/>
        <v>0</v>
      </c>
      <c r="AP1950" s="298">
        <f t="shared" si="832"/>
        <v>0</v>
      </c>
      <c r="AQ1950" s="299">
        <f t="shared" si="833"/>
        <v>0</v>
      </c>
      <c r="AR1950" s="300">
        <f t="shared" si="834"/>
        <v>0</v>
      </c>
      <c r="AS1950" s="301">
        <f t="shared" si="835"/>
        <v>0</v>
      </c>
      <c r="AT1950" s="298">
        <f t="shared" si="836"/>
        <v>0</v>
      </c>
      <c r="AU1950" s="299">
        <f t="shared" si="837"/>
        <v>0</v>
      </c>
      <c r="AV1950" s="300">
        <f t="shared" si="838"/>
        <v>0</v>
      </c>
      <c r="AW1950" s="301">
        <f t="shared" si="839"/>
        <v>0</v>
      </c>
      <c r="AX1950" s="371">
        <f t="shared" si="840"/>
        <v>0</v>
      </c>
      <c r="AY1950" s="303">
        <f t="shared" si="841"/>
        <v>0</v>
      </c>
      <c r="AZ1950" s="304" t="str">
        <f>IF(AY1950=0,"",
IF(SUM($AY$1873:AY1950)=1,BA1950,
IF($AY$1993&gt;SUM($AY$1873:AY1950),_xlfn.CONCAT(", ",BA1950),
IF($AY$1993=SUM($AY$1873:AY1950),_xlfn.CONCAT(" y ",BA1950)))))</f>
        <v/>
      </c>
      <c r="BA1950" s="231" t="s">
        <v>6289</v>
      </c>
      <c r="BB1950" s="290">
        <f t="shared" si="842"/>
        <v>0</v>
      </c>
      <c r="BC1950" s="291" t="str">
        <f>IF(BB1950=0,"",
IF(SUM($BB$1873:BB1950)=1,BD1950,
IF($BB$1993&gt;SUM($BB$1873:BB1950),_xlfn.CONCAT(", ",BD1950),
IF($BB$1993=SUM($BB$1873:BB1950),_xlfn.CONCAT(" y ",BD1950)))))</f>
        <v/>
      </c>
      <c r="BD1950" s="222" t="s">
        <v>6289</v>
      </c>
      <c r="BE1950" s="378">
        <f t="shared" si="843"/>
        <v>0</v>
      </c>
      <c r="BF1950" s="379">
        <f t="shared" si="844"/>
        <v>0</v>
      </c>
      <c r="BG1950" s="380">
        <f t="shared" si="845"/>
        <v>0</v>
      </c>
      <c r="BH1950" s="483">
        <f t="shared" si="846"/>
        <v>0</v>
      </c>
      <c r="BI1950" s="484">
        <f t="shared" si="847"/>
        <v>0</v>
      </c>
      <c r="BJ1950" s="485">
        <f t="shared" si="848"/>
        <v>0</v>
      </c>
      <c r="BK1950" s="486">
        <f t="shared" si="849"/>
        <v>0</v>
      </c>
      <c r="BL1950" s="483">
        <f t="shared" si="850"/>
        <v>0</v>
      </c>
      <c r="BM1950" s="484">
        <f t="shared" si="851"/>
        <v>0</v>
      </c>
      <c r="BN1950" s="485">
        <f t="shared" si="852"/>
        <v>0</v>
      </c>
      <c r="BO1950" s="486">
        <f t="shared" si="853"/>
        <v>0</v>
      </c>
      <c r="BP1950" s="483">
        <f t="shared" si="854"/>
        <v>0</v>
      </c>
      <c r="BQ1950" s="484">
        <f t="shared" si="855"/>
        <v>0</v>
      </c>
      <c r="BR1950" s="485">
        <f t="shared" si="856"/>
        <v>0</v>
      </c>
      <c r="BS1950" s="486">
        <f t="shared" si="857"/>
        <v>0</v>
      </c>
    </row>
    <row r="1951" spans="1:71" ht="15" hidden="1" customHeight="1">
      <c r="A1951" s="81"/>
      <c r="B1951" s="82"/>
      <c r="C1951" s="85" t="s">
        <v>183</v>
      </c>
      <c r="D1951" s="623" t="str">
        <f>IF(CNGE_2024_M1_Secc1_Sub1!$D120="","",CNGE_2024_M1_Secc1_Sub1!$D120)</f>
        <v/>
      </c>
      <c r="E1951" s="624"/>
      <c r="F1951" s="624"/>
      <c r="G1951" s="624"/>
      <c r="H1951" s="624"/>
      <c r="I1951" s="624"/>
      <c r="J1951" s="624"/>
      <c r="K1951" s="624"/>
      <c r="L1951" s="624"/>
      <c r="M1951" s="624"/>
      <c r="N1951" s="624"/>
      <c r="O1951" s="624"/>
      <c r="P1951" s="624"/>
      <c r="Q1951" s="624"/>
      <c r="R1951" s="625"/>
      <c r="S1951" s="111"/>
      <c r="T1951" s="111"/>
      <c r="U1951" s="111"/>
      <c r="V1951" s="111"/>
      <c r="W1951" s="111"/>
      <c r="X1951" s="111"/>
      <c r="Y1951" s="111"/>
      <c r="Z1951" s="111"/>
      <c r="AA1951" s="111"/>
      <c r="AB1951" s="111"/>
      <c r="AC1951" s="111"/>
      <c r="AD1951" s="111"/>
      <c r="AE1951" s="8"/>
      <c r="AG1951" s="269">
        <f t="shared" si="823"/>
        <v>0</v>
      </c>
      <c r="AH1951" s="298">
        <f t="shared" si="824"/>
        <v>0</v>
      </c>
      <c r="AI1951" s="299">
        <f t="shared" si="825"/>
        <v>0</v>
      </c>
      <c r="AJ1951" s="300">
        <f t="shared" si="826"/>
        <v>0</v>
      </c>
      <c r="AK1951" s="301">
        <f t="shared" si="827"/>
        <v>0</v>
      </c>
      <c r="AL1951" s="298">
        <f t="shared" si="828"/>
        <v>0</v>
      </c>
      <c r="AM1951" s="299">
        <f t="shared" si="829"/>
        <v>0</v>
      </c>
      <c r="AN1951" s="300">
        <f t="shared" si="830"/>
        <v>0</v>
      </c>
      <c r="AO1951" s="301">
        <f t="shared" si="831"/>
        <v>0</v>
      </c>
      <c r="AP1951" s="298">
        <f t="shared" si="832"/>
        <v>0</v>
      </c>
      <c r="AQ1951" s="299">
        <f t="shared" si="833"/>
        <v>0</v>
      </c>
      <c r="AR1951" s="300">
        <f t="shared" si="834"/>
        <v>0</v>
      </c>
      <c r="AS1951" s="301">
        <f t="shared" si="835"/>
        <v>0</v>
      </c>
      <c r="AT1951" s="298">
        <f t="shared" si="836"/>
        <v>0</v>
      </c>
      <c r="AU1951" s="299">
        <f t="shared" si="837"/>
        <v>0</v>
      </c>
      <c r="AV1951" s="300">
        <f t="shared" si="838"/>
        <v>0</v>
      </c>
      <c r="AW1951" s="301">
        <f t="shared" si="839"/>
        <v>0</v>
      </c>
      <c r="AX1951" s="371">
        <f t="shared" si="840"/>
        <v>0</v>
      </c>
      <c r="AY1951" s="303">
        <f t="shared" si="841"/>
        <v>0</v>
      </c>
      <c r="AZ1951" s="304" t="str">
        <f>IF(AY1951=0,"",
IF(SUM($AY$1873:AY1951)=1,BA1951,
IF($AY$1993&gt;SUM($AY$1873:AY1951),_xlfn.CONCAT(", ",BA1951),
IF($AY$1993=SUM($AY$1873:AY1951),_xlfn.CONCAT(" y ",BA1951)))))</f>
        <v/>
      </c>
      <c r="BA1951" s="231" t="s">
        <v>6290</v>
      </c>
      <c r="BB1951" s="290">
        <f t="shared" si="842"/>
        <v>0</v>
      </c>
      <c r="BC1951" s="291" t="str">
        <f>IF(BB1951=0,"",
IF(SUM($BB$1873:BB1951)=1,BD1951,
IF($BB$1993&gt;SUM($BB$1873:BB1951),_xlfn.CONCAT(", ",BD1951),
IF($BB$1993=SUM($BB$1873:BB1951),_xlfn.CONCAT(" y ",BD1951)))))</f>
        <v/>
      </c>
      <c r="BD1951" s="222" t="s">
        <v>6290</v>
      </c>
      <c r="BE1951" s="378">
        <f t="shared" si="843"/>
        <v>0</v>
      </c>
      <c r="BF1951" s="379">
        <f t="shared" si="844"/>
        <v>0</v>
      </c>
      <c r="BG1951" s="380">
        <f t="shared" si="845"/>
        <v>0</v>
      </c>
      <c r="BH1951" s="483">
        <f t="shared" si="846"/>
        <v>0</v>
      </c>
      <c r="BI1951" s="484">
        <f t="shared" si="847"/>
        <v>0</v>
      </c>
      <c r="BJ1951" s="485">
        <f t="shared" si="848"/>
        <v>0</v>
      </c>
      <c r="BK1951" s="486">
        <f t="shared" si="849"/>
        <v>0</v>
      </c>
      <c r="BL1951" s="483">
        <f t="shared" si="850"/>
        <v>0</v>
      </c>
      <c r="BM1951" s="484">
        <f t="shared" si="851"/>
        <v>0</v>
      </c>
      <c r="BN1951" s="485">
        <f t="shared" si="852"/>
        <v>0</v>
      </c>
      <c r="BO1951" s="486">
        <f t="shared" si="853"/>
        <v>0</v>
      </c>
      <c r="BP1951" s="483">
        <f t="shared" si="854"/>
        <v>0</v>
      </c>
      <c r="BQ1951" s="484">
        <f t="shared" si="855"/>
        <v>0</v>
      </c>
      <c r="BR1951" s="485">
        <f t="shared" si="856"/>
        <v>0</v>
      </c>
      <c r="BS1951" s="486">
        <f t="shared" si="857"/>
        <v>0</v>
      </c>
    </row>
    <row r="1952" spans="1:71" ht="15" hidden="1" customHeight="1">
      <c r="A1952" s="81"/>
      <c r="B1952" s="82"/>
      <c r="C1952" s="85" t="s">
        <v>184</v>
      </c>
      <c r="D1952" s="623" t="str">
        <f>IF(CNGE_2024_M1_Secc1_Sub1!$D121="","",CNGE_2024_M1_Secc1_Sub1!$D121)</f>
        <v/>
      </c>
      <c r="E1952" s="624"/>
      <c r="F1952" s="624"/>
      <c r="G1952" s="624"/>
      <c r="H1952" s="624"/>
      <c r="I1952" s="624"/>
      <c r="J1952" s="624"/>
      <c r="K1952" s="624"/>
      <c r="L1952" s="624"/>
      <c r="M1952" s="624"/>
      <c r="N1952" s="624"/>
      <c r="O1952" s="624"/>
      <c r="P1952" s="624"/>
      <c r="Q1952" s="624"/>
      <c r="R1952" s="625"/>
      <c r="S1952" s="111"/>
      <c r="T1952" s="111"/>
      <c r="U1952" s="111"/>
      <c r="V1952" s="111"/>
      <c r="W1952" s="111"/>
      <c r="X1952" s="111"/>
      <c r="Y1952" s="111"/>
      <c r="Z1952" s="111"/>
      <c r="AA1952" s="111"/>
      <c r="AB1952" s="111"/>
      <c r="AC1952" s="111"/>
      <c r="AD1952" s="111"/>
      <c r="AE1952" s="8"/>
      <c r="AG1952" s="269">
        <f t="shared" si="823"/>
        <v>0</v>
      </c>
      <c r="AH1952" s="298">
        <f t="shared" si="824"/>
        <v>0</v>
      </c>
      <c r="AI1952" s="299">
        <f t="shared" si="825"/>
        <v>0</v>
      </c>
      <c r="AJ1952" s="300">
        <f t="shared" si="826"/>
        <v>0</v>
      </c>
      <c r="AK1952" s="301">
        <f t="shared" si="827"/>
        <v>0</v>
      </c>
      <c r="AL1952" s="298">
        <f t="shared" si="828"/>
        <v>0</v>
      </c>
      <c r="AM1952" s="299">
        <f t="shared" si="829"/>
        <v>0</v>
      </c>
      <c r="AN1952" s="300">
        <f t="shared" si="830"/>
        <v>0</v>
      </c>
      <c r="AO1952" s="301">
        <f t="shared" si="831"/>
        <v>0</v>
      </c>
      <c r="AP1952" s="298">
        <f t="shared" si="832"/>
        <v>0</v>
      </c>
      <c r="AQ1952" s="299">
        <f t="shared" si="833"/>
        <v>0</v>
      </c>
      <c r="AR1952" s="300">
        <f t="shared" si="834"/>
        <v>0</v>
      </c>
      <c r="AS1952" s="301">
        <f t="shared" si="835"/>
        <v>0</v>
      </c>
      <c r="AT1952" s="298">
        <f t="shared" si="836"/>
        <v>0</v>
      </c>
      <c r="AU1952" s="299">
        <f t="shared" si="837"/>
        <v>0</v>
      </c>
      <c r="AV1952" s="300">
        <f t="shared" si="838"/>
        <v>0</v>
      </c>
      <c r="AW1952" s="301">
        <f t="shared" si="839"/>
        <v>0</v>
      </c>
      <c r="AX1952" s="371">
        <f t="shared" si="840"/>
        <v>0</v>
      </c>
      <c r="AY1952" s="303">
        <f t="shared" si="841"/>
        <v>0</v>
      </c>
      <c r="AZ1952" s="304" t="str">
        <f>IF(AY1952=0,"",
IF(SUM($AY$1873:AY1952)=1,BA1952,
IF($AY$1993&gt;SUM($AY$1873:AY1952),_xlfn.CONCAT(", ",BA1952),
IF($AY$1993=SUM($AY$1873:AY1952),_xlfn.CONCAT(" y ",BA1952)))))</f>
        <v/>
      </c>
      <c r="BA1952" s="231" t="s">
        <v>6291</v>
      </c>
      <c r="BB1952" s="290">
        <f t="shared" si="842"/>
        <v>0</v>
      </c>
      <c r="BC1952" s="291" t="str">
        <f>IF(BB1952=0,"",
IF(SUM($BB$1873:BB1952)=1,BD1952,
IF($BB$1993&gt;SUM($BB$1873:BB1952),_xlfn.CONCAT(", ",BD1952),
IF($BB$1993=SUM($BB$1873:BB1952),_xlfn.CONCAT(" y ",BD1952)))))</f>
        <v/>
      </c>
      <c r="BD1952" s="222" t="s">
        <v>6291</v>
      </c>
      <c r="BE1952" s="378">
        <f t="shared" si="843"/>
        <v>0</v>
      </c>
      <c r="BF1952" s="379">
        <f t="shared" si="844"/>
        <v>0</v>
      </c>
      <c r="BG1952" s="380">
        <f t="shared" si="845"/>
        <v>0</v>
      </c>
      <c r="BH1952" s="483">
        <f t="shared" si="846"/>
        <v>0</v>
      </c>
      <c r="BI1952" s="484">
        <f t="shared" si="847"/>
        <v>0</v>
      </c>
      <c r="BJ1952" s="485">
        <f t="shared" si="848"/>
        <v>0</v>
      </c>
      <c r="BK1952" s="486">
        <f t="shared" si="849"/>
        <v>0</v>
      </c>
      <c r="BL1952" s="483">
        <f t="shared" si="850"/>
        <v>0</v>
      </c>
      <c r="BM1952" s="484">
        <f t="shared" si="851"/>
        <v>0</v>
      </c>
      <c r="BN1952" s="485">
        <f t="shared" si="852"/>
        <v>0</v>
      </c>
      <c r="BO1952" s="486">
        <f t="shared" si="853"/>
        <v>0</v>
      </c>
      <c r="BP1952" s="483">
        <f t="shared" si="854"/>
        <v>0</v>
      </c>
      <c r="BQ1952" s="484">
        <f t="shared" si="855"/>
        <v>0</v>
      </c>
      <c r="BR1952" s="485">
        <f t="shared" si="856"/>
        <v>0</v>
      </c>
      <c r="BS1952" s="486">
        <f t="shared" si="857"/>
        <v>0</v>
      </c>
    </row>
    <row r="1953" spans="1:71" ht="15" hidden="1" customHeight="1">
      <c r="A1953" s="81"/>
      <c r="B1953" s="82"/>
      <c r="C1953" s="85" t="s">
        <v>185</v>
      </c>
      <c r="D1953" s="623" t="str">
        <f>IF(CNGE_2024_M1_Secc1_Sub1!$D122="","",CNGE_2024_M1_Secc1_Sub1!$D122)</f>
        <v/>
      </c>
      <c r="E1953" s="624"/>
      <c r="F1953" s="624"/>
      <c r="G1953" s="624"/>
      <c r="H1953" s="624"/>
      <c r="I1953" s="624"/>
      <c r="J1953" s="624"/>
      <c r="K1953" s="624"/>
      <c r="L1953" s="624"/>
      <c r="M1953" s="624"/>
      <c r="N1953" s="624"/>
      <c r="O1953" s="624"/>
      <c r="P1953" s="624"/>
      <c r="Q1953" s="624"/>
      <c r="R1953" s="625"/>
      <c r="S1953" s="111"/>
      <c r="T1953" s="111"/>
      <c r="U1953" s="111"/>
      <c r="V1953" s="111"/>
      <c r="W1953" s="111"/>
      <c r="X1953" s="111"/>
      <c r="Y1953" s="111"/>
      <c r="Z1953" s="111"/>
      <c r="AA1953" s="111"/>
      <c r="AB1953" s="111"/>
      <c r="AC1953" s="111"/>
      <c r="AD1953" s="111"/>
      <c r="AE1953" s="8"/>
      <c r="AG1953" s="269">
        <f t="shared" si="823"/>
        <v>0</v>
      </c>
      <c r="AH1953" s="298">
        <f t="shared" si="824"/>
        <v>0</v>
      </c>
      <c r="AI1953" s="299">
        <f t="shared" si="825"/>
        <v>0</v>
      </c>
      <c r="AJ1953" s="300">
        <f t="shared" si="826"/>
        <v>0</v>
      </c>
      <c r="AK1953" s="301">
        <f t="shared" si="827"/>
        <v>0</v>
      </c>
      <c r="AL1953" s="298">
        <f t="shared" si="828"/>
        <v>0</v>
      </c>
      <c r="AM1953" s="299">
        <f t="shared" si="829"/>
        <v>0</v>
      </c>
      <c r="AN1953" s="300">
        <f t="shared" si="830"/>
        <v>0</v>
      </c>
      <c r="AO1953" s="301">
        <f t="shared" si="831"/>
        <v>0</v>
      </c>
      <c r="AP1953" s="298">
        <f t="shared" si="832"/>
        <v>0</v>
      </c>
      <c r="AQ1953" s="299">
        <f t="shared" si="833"/>
        <v>0</v>
      </c>
      <c r="AR1953" s="300">
        <f t="shared" si="834"/>
        <v>0</v>
      </c>
      <c r="AS1953" s="301">
        <f t="shared" si="835"/>
        <v>0</v>
      </c>
      <c r="AT1953" s="298">
        <f t="shared" si="836"/>
        <v>0</v>
      </c>
      <c r="AU1953" s="299">
        <f t="shared" si="837"/>
        <v>0</v>
      </c>
      <c r="AV1953" s="300">
        <f t="shared" si="838"/>
        <v>0</v>
      </c>
      <c r="AW1953" s="301">
        <f t="shared" si="839"/>
        <v>0</v>
      </c>
      <c r="AX1953" s="371">
        <f t="shared" si="840"/>
        <v>0</v>
      </c>
      <c r="AY1953" s="303">
        <f t="shared" si="841"/>
        <v>0</v>
      </c>
      <c r="AZ1953" s="304" t="str">
        <f>IF(AY1953=0,"",
IF(SUM($AY$1873:AY1953)=1,BA1953,
IF($AY$1993&gt;SUM($AY$1873:AY1953),_xlfn.CONCAT(", ",BA1953),
IF($AY$1993=SUM($AY$1873:AY1953),_xlfn.CONCAT(" y ",BA1953)))))</f>
        <v/>
      </c>
      <c r="BA1953" s="231" t="s">
        <v>6292</v>
      </c>
      <c r="BB1953" s="290">
        <f t="shared" si="842"/>
        <v>0</v>
      </c>
      <c r="BC1953" s="291" t="str">
        <f>IF(BB1953=0,"",
IF(SUM($BB$1873:BB1953)=1,BD1953,
IF($BB$1993&gt;SUM($BB$1873:BB1953),_xlfn.CONCAT(", ",BD1953),
IF($BB$1993=SUM($BB$1873:BB1953),_xlfn.CONCAT(" y ",BD1953)))))</f>
        <v/>
      </c>
      <c r="BD1953" s="222" t="s">
        <v>6292</v>
      </c>
      <c r="BE1953" s="378">
        <f t="shared" si="843"/>
        <v>0</v>
      </c>
      <c r="BF1953" s="379">
        <f t="shared" si="844"/>
        <v>0</v>
      </c>
      <c r="BG1953" s="380">
        <f t="shared" si="845"/>
        <v>0</v>
      </c>
      <c r="BH1953" s="483">
        <f t="shared" si="846"/>
        <v>0</v>
      </c>
      <c r="BI1953" s="484">
        <f t="shared" si="847"/>
        <v>0</v>
      </c>
      <c r="BJ1953" s="485">
        <f t="shared" si="848"/>
        <v>0</v>
      </c>
      <c r="BK1953" s="486">
        <f t="shared" si="849"/>
        <v>0</v>
      </c>
      <c r="BL1953" s="483">
        <f t="shared" si="850"/>
        <v>0</v>
      </c>
      <c r="BM1953" s="484">
        <f t="shared" si="851"/>
        <v>0</v>
      </c>
      <c r="BN1953" s="485">
        <f t="shared" si="852"/>
        <v>0</v>
      </c>
      <c r="BO1953" s="486">
        <f t="shared" si="853"/>
        <v>0</v>
      </c>
      <c r="BP1953" s="483">
        <f t="shared" si="854"/>
        <v>0</v>
      </c>
      <c r="BQ1953" s="484">
        <f t="shared" si="855"/>
        <v>0</v>
      </c>
      <c r="BR1953" s="485">
        <f t="shared" si="856"/>
        <v>0</v>
      </c>
      <c r="BS1953" s="486">
        <f t="shared" si="857"/>
        <v>0</v>
      </c>
    </row>
    <row r="1954" spans="1:71" ht="15" hidden="1" customHeight="1">
      <c r="A1954" s="81"/>
      <c r="B1954" s="82"/>
      <c r="C1954" s="85" t="s">
        <v>186</v>
      </c>
      <c r="D1954" s="623" t="str">
        <f>IF(CNGE_2024_M1_Secc1_Sub1!$D123="","",CNGE_2024_M1_Secc1_Sub1!$D123)</f>
        <v/>
      </c>
      <c r="E1954" s="624"/>
      <c r="F1954" s="624"/>
      <c r="G1954" s="624"/>
      <c r="H1954" s="624"/>
      <c r="I1954" s="624"/>
      <c r="J1954" s="624"/>
      <c r="K1954" s="624"/>
      <c r="L1954" s="624"/>
      <c r="M1954" s="624"/>
      <c r="N1954" s="624"/>
      <c r="O1954" s="624"/>
      <c r="P1954" s="624"/>
      <c r="Q1954" s="624"/>
      <c r="R1954" s="625"/>
      <c r="S1954" s="111"/>
      <c r="T1954" s="111"/>
      <c r="U1954" s="111"/>
      <c r="V1954" s="111"/>
      <c r="W1954" s="111"/>
      <c r="X1954" s="111"/>
      <c r="Y1954" s="111"/>
      <c r="Z1954" s="111"/>
      <c r="AA1954" s="111"/>
      <c r="AB1954" s="111"/>
      <c r="AC1954" s="111"/>
      <c r="AD1954" s="111"/>
      <c r="AE1954" s="8"/>
      <c r="AG1954" s="269">
        <f t="shared" si="823"/>
        <v>0</v>
      </c>
      <c r="AH1954" s="298">
        <f t="shared" si="824"/>
        <v>0</v>
      </c>
      <c r="AI1954" s="299">
        <f t="shared" si="825"/>
        <v>0</v>
      </c>
      <c r="AJ1954" s="300">
        <f t="shared" si="826"/>
        <v>0</v>
      </c>
      <c r="AK1954" s="301">
        <f t="shared" si="827"/>
        <v>0</v>
      </c>
      <c r="AL1954" s="298">
        <f t="shared" si="828"/>
        <v>0</v>
      </c>
      <c r="AM1954" s="299">
        <f t="shared" si="829"/>
        <v>0</v>
      </c>
      <c r="AN1954" s="300">
        <f t="shared" si="830"/>
        <v>0</v>
      </c>
      <c r="AO1954" s="301">
        <f t="shared" si="831"/>
        <v>0</v>
      </c>
      <c r="AP1954" s="298">
        <f t="shared" si="832"/>
        <v>0</v>
      </c>
      <c r="AQ1954" s="299">
        <f t="shared" si="833"/>
        <v>0</v>
      </c>
      <c r="AR1954" s="300">
        <f t="shared" si="834"/>
        <v>0</v>
      </c>
      <c r="AS1954" s="301">
        <f t="shared" si="835"/>
        <v>0</v>
      </c>
      <c r="AT1954" s="298">
        <f t="shared" si="836"/>
        <v>0</v>
      </c>
      <c r="AU1954" s="299">
        <f t="shared" si="837"/>
        <v>0</v>
      </c>
      <c r="AV1954" s="300">
        <f t="shared" si="838"/>
        <v>0</v>
      </c>
      <c r="AW1954" s="301">
        <f t="shared" si="839"/>
        <v>0</v>
      </c>
      <c r="AX1954" s="371">
        <f t="shared" si="840"/>
        <v>0</v>
      </c>
      <c r="AY1954" s="303">
        <f t="shared" si="841"/>
        <v>0</v>
      </c>
      <c r="AZ1954" s="304" t="str">
        <f>IF(AY1954=0,"",
IF(SUM($AY$1873:AY1954)=1,BA1954,
IF($AY$1993&gt;SUM($AY$1873:AY1954),_xlfn.CONCAT(", ",BA1954),
IF($AY$1993=SUM($AY$1873:AY1954),_xlfn.CONCAT(" y ",BA1954)))))</f>
        <v/>
      </c>
      <c r="BA1954" s="231" t="s">
        <v>6293</v>
      </c>
      <c r="BB1954" s="290">
        <f t="shared" si="842"/>
        <v>0</v>
      </c>
      <c r="BC1954" s="291" t="str">
        <f>IF(BB1954=0,"",
IF(SUM($BB$1873:BB1954)=1,BD1954,
IF($BB$1993&gt;SUM($BB$1873:BB1954),_xlfn.CONCAT(", ",BD1954),
IF($BB$1993=SUM($BB$1873:BB1954),_xlfn.CONCAT(" y ",BD1954)))))</f>
        <v/>
      </c>
      <c r="BD1954" s="222" t="s">
        <v>6293</v>
      </c>
      <c r="BE1954" s="378">
        <f t="shared" si="843"/>
        <v>0</v>
      </c>
      <c r="BF1954" s="379">
        <f t="shared" si="844"/>
        <v>0</v>
      </c>
      <c r="BG1954" s="380">
        <f t="shared" si="845"/>
        <v>0</v>
      </c>
      <c r="BH1954" s="483">
        <f t="shared" si="846"/>
        <v>0</v>
      </c>
      <c r="BI1954" s="484">
        <f t="shared" si="847"/>
        <v>0</v>
      </c>
      <c r="BJ1954" s="485">
        <f t="shared" si="848"/>
        <v>0</v>
      </c>
      <c r="BK1954" s="486">
        <f t="shared" si="849"/>
        <v>0</v>
      </c>
      <c r="BL1954" s="483">
        <f t="shared" si="850"/>
        <v>0</v>
      </c>
      <c r="BM1954" s="484">
        <f t="shared" si="851"/>
        <v>0</v>
      </c>
      <c r="BN1954" s="485">
        <f t="shared" si="852"/>
        <v>0</v>
      </c>
      <c r="BO1954" s="486">
        <f t="shared" si="853"/>
        <v>0</v>
      </c>
      <c r="BP1954" s="483">
        <f t="shared" si="854"/>
        <v>0</v>
      </c>
      <c r="BQ1954" s="484">
        <f t="shared" si="855"/>
        <v>0</v>
      </c>
      <c r="BR1954" s="485">
        <f t="shared" si="856"/>
        <v>0</v>
      </c>
      <c r="BS1954" s="486">
        <f t="shared" si="857"/>
        <v>0</v>
      </c>
    </row>
    <row r="1955" spans="1:71" ht="15" hidden="1" customHeight="1">
      <c r="A1955" s="81"/>
      <c r="B1955" s="82"/>
      <c r="C1955" s="85" t="s">
        <v>187</v>
      </c>
      <c r="D1955" s="623" t="str">
        <f>IF(CNGE_2024_M1_Secc1_Sub1!$D124="","",CNGE_2024_M1_Secc1_Sub1!$D124)</f>
        <v/>
      </c>
      <c r="E1955" s="624"/>
      <c r="F1955" s="624"/>
      <c r="G1955" s="624"/>
      <c r="H1955" s="624"/>
      <c r="I1955" s="624"/>
      <c r="J1955" s="624"/>
      <c r="K1955" s="624"/>
      <c r="L1955" s="624"/>
      <c r="M1955" s="624"/>
      <c r="N1955" s="624"/>
      <c r="O1955" s="624"/>
      <c r="P1955" s="624"/>
      <c r="Q1955" s="624"/>
      <c r="R1955" s="625"/>
      <c r="S1955" s="111"/>
      <c r="T1955" s="111"/>
      <c r="U1955" s="111"/>
      <c r="V1955" s="111"/>
      <c r="W1955" s="111"/>
      <c r="X1955" s="111"/>
      <c r="Y1955" s="111"/>
      <c r="Z1955" s="111"/>
      <c r="AA1955" s="111"/>
      <c r="AB1955" s="111"/>
      <c r="AC1955" s="111"/>
      <c r="AD1955" s="111"/>
      <c r="AE1955" s="8"/>
      <c r="AG1955" s="269">
        <f t="shared" si="823"/>
        <v>0</v>
      </c>
      <c r="AH1955" s="298">
        <f t="shared" si="824"/>
        <v>0</v>
      </c>
      <c r="AI1955" s="299">
        <f t="shared" si="825"/>
        <v>0</v>
      </c>
      <c r="AJ1955" s="300">
        <f t="shared" si="826"/>
        <v>0</v>
      </c>
      <c r="AK1955" s="301">
        <f t="shared" si="827"/>
        <v>0</v>
      </c>
      <c r="AL1955" s="298">
        <f t="shared" si="828"/>
        <v>0</v>
      </c>
      <c r="AM1955" s="299">
        <f t="shared" si="829"/>
        <v>0</v>
      </c>
      <c r="AN1955" s="300">
        <f t="shared" si="830"/>
        <v>0</v>
      </c>
      <c r="AO1955" s="301">
        <f t="shared" si="831"/>
        <v>0</v>
      </c>
      <c r="AP1955" s="298">
        <f t="shared" si="832"/>
        <v>0</v>
      </c>
      <c r="AQ1955" s="299">
        <f t="shared" si="833"/>
        <v>0</v>
      </c>
      <c r="AR1955" s="300">
        <f t="shared" si="834"/>
        <v>0</v>
      </c>
      <c r="AS1955" s="301">
        <f t="shared" si="835"/>
        <v>0</v>
      </c>
      <c r="AT1955" s="298">
        <f t="shared" si="836"/>
        <v>0</v>
      </c>
      <c r="AU1955" s="299">
        <f t="shared" si="837"/>
        <v>0</v>
      </c>
      <c r="AV1955" s="300">
        <f t="shared" si="838"/>
        <v>0</v>
      </c>
      <c r="AW1955" s="301">
        <f t="shared" si="839"/>
        <v>0</v>
      </c>
      <c r="AX1955" s="371">
        <f t="shared" si="840"/>
        <v>0</v>
      </c>
      <c r="AY1955" s="303">
        <f t="shared" si="841"/>
        <v>0</v>
      </c>
      <c r="AZ1955" s="304" t="str">
        <f>IF(AY1955=0,"",
IF(SUM($AY$1873:AY1955)=1,BA1955,
IF($AY$1993&gt;SUM($AY$1873:AY1955),_xlfn.CONCAT(", ",BA1955),
IF($AY$1993=SUM($AY$1873:AY1955),_xlfn.CONCAT(" y ",BA1955)))))</f>
        <v/>
      </c>
      <c r="BA1955" s="231" t="s">
        <v>6294</v>
      </c>
      <c r="BB1955" s="290">
        <f t="shared" si="842"/>
        <v>0</v>
      </c>
      <c r="BC1955" s="291" t="str">
        <f>IF(BB1955=0,"",
IF(SUM($BB$1873:BB1955)=1,BD1955,
IF($BB$1993&gt;SUM($BB$1873:BB1955),_xlfn.CONCAT(", ",BD1955),
IF($BB$1993=SUM($BB$1873:BB1955),_xlfn.CONCAT(" y ",BD1955)))))</f>
        <v/>
      </c>
      <c r="BD1955" s="222" t="s">
        <v>6294</v>
      </c>
      <c r="BE1955" s="378">
        <f t="shared" si="843"/>
        <v>0</v>
      </c>
      <c r="BF1955" s="379">
        <f t="shared" si="844"/>
        <v>0</v>
      </c>
      <c r="BG1955" s="380">
        <f t="shared" si="845"/>
        <v>0</v>
      </c>
      <c r="BH1955" s="483">
        <f t="shared" si="846"/>
        <v>0</v>
      </c>
      <c r="BI1955" s="484">
        <f t="shared" si="847"/>
        <v>0</v>
      </c>
      <c r="BJ1955" s="485">
        <f t="shared" si="848"/>
        <v>0</v>
      </c>
      <c r="BK1955" s="486">
        <f t="shared" si="849"/>
        <v>0</v>
      </c>
      <c r="BL1955" s="483">
        <f t="shared" si="850"/>
        <v>0</v>
      </c>
      <c r="BM1955" s="484">
        <f t="shared" si="851"/>
        <v>0</v>
      </c>
      <c r="BN1955" s="485">
        <f t="shared" si="852"/>
        <v>0</v>
      </c>
      <c r="BO1955" s="486">
        <f t="shared" si="853"/>
        <v>0</v>
      </c>
      <c r="BP1955" s="483">
        <f t="shared" si="854"/>
        <v>0</v>
      </c>
      <c r="BQ1955" s="484">
        <f t="shared" si="855"/>
        <v>0</v>
      </c>
      <c r="BR1955" s="485">
        <f t="shared" si="856"/>
        <v>0</v>
      </c>
      <c r="BS1955" s="486">
        <f t="shared" si="857"/>
        <v>0</v>
      </c>
    </row>
    <row r="1956" spans="1:71" ht="15" hidden="1" customHeight="1">
      <c r="A1956" s="81"/>
      <c r="B1956" s="82"/>
      <c r="C1956" s="85" t="s">
        <v>188</v>
      </c>
      <c r="D1956" s="623" t="str">
        <f>IF(CNGE_2024_M1_Secc1_Sub1!$D125="","",CNGE_2024_M1_Secc1_Sub1!$D125)</f>
        <v/>
      </c>
      <c r="E1956" s="624"/>
      <c r="F1956" s="624"/>
      <c r="G1956" s="624"/>
      <c r="H1956" s="624"/>
      <c r="I1956" s="624"/>
      <c r="J1956" s="624"/>
      <c r="K1956" s="624"/>
      <c r="L1956" s="624"/>
      <c r="M1956" s="624"/>
      <c r="N1956" s="624"/>
      <c r="O1956" s="624"/>
      <c r="P1956" s="624"/>
      <c r="Q1956" s="624"/>
      <c r="R1956" s="625"/>
      <c r="S1956" s="111"/>
      <c r="T1956" s="111"/>
      <c r="U1956" s="111"/>
      <c r="V1956" s="111"/>
      <c r="W1956" s="111"/>
      <c r="X1956" s="111"/>
      <c r="Y1956" s="111"/>
      <c r="Z1956" s="111"/>
      <c r="AA1956" s="111"/>
      <c r="AB1956" s="111"/>
      <c r="AC1956" s="111"/>
      <c r="AD1956" s="111"/>
      <c r="AE1956" s="8"/>
      <c r="AG1956" s="269">
        <f t="shared" si="823"/>
        <v>0</v>
      </c>
      <c r="AH1956" s="298">
        <f t="shared" si="824"/>
        <v>0</v>
      </c>
      <c r="AI1956" s="299">
        <f t="shared" si="825"/>
        <v>0</v>
      </c>
      <c r="AJ1956" s="300">
        <f t="shared" si="826"/>
        <v>0</v>
      </c>
      <c r="AK1956" s="301">
        <f t="shared" si="827"/>
        <v>0</v>
      </c>
      <c r="AL1956" s="298">
        <f t="shared" si="828"/>
        <v>0</v>
      </c>
      <c r="AM1956" s="299">
        <f t="shared" si="829"/>
        <v>0</v>
      </c>
      <c r="AN1956" s="300">
        <f t="shared" si="830"/>
        <v>0</v>
      </c>
      <c r="AO1956" s="301">
        <f t="shared" si="831"/>
        <v>0</v>
      </c>
      <c r="AP1956" s="298">
        <f t="shared" si="832"/>
        <v>0</v>
      </c>
      <c r="AQ1956" s="299">
        <f t="shared" si="833"/>
        <v>0</v>
      </c>
      <c r="AR1956" s="300">
        <f t="shared" si="834"/>
        <v>0</v>
      </c>
      <c r="AS1956" s="301">
        <f t="shared" si="835"/>
        <v>0</v>
      </c>
      <c r="AT1956" s="298">
        <f t="shared" si="836"/>
        <v>0</v>
      </c>
      <c r="AU1956" s="299">
        <f t="shared" si="837"/>
        <v>0</v>
      </c>
      <c r="AV1956" s="300">
        <f t="shared" si="838"/>
        <v>0</v>
      </c>
      <c r="AW1956" s="301">
        <f t="shared" si="839"/>
        <v>0</v>
      </c>
      <c r="AX1956" s="371">
        <f t="shared" si="840"/>
        <v>0</v>
      </c>
      <c r="AY1956" s="303">
        <f t="shared" si="841"/>
        <v>0</v>
      </c>
      <c r="AZ1956" s="304" t="str">
        <f>IF(AY1956=0,"",
IF(SUM($AY$1873:AY1956)=1,BA1956,
IF($AY$1993&gt;SUM($AY$1873:AY1956),_xlfn.CONCAT(", ",BA1956),
IF($AY$1993=SUM($AY$1873:AY1956),_xlfn.CONCAT(" y ",BA1956)))))</f>
        <v/>
      </c>
      <c r="BA1956" s="231" t="s">
        <v>6295</v>
      </c>
      <c r="BB1956" s="290">
        <f t="shared" si="842"/>
        <v>0</v>
      </c>
      <c r="BC1956" s="291" t="str">
        <f>IF(BB1956=0,"",
IF(SUM($BB$1873:BB1956)=1,BD1956,
IF($BB$1993&gt;SUM($BB$1873:BB1956),_xlfn.CONCAT(", ",BD1956),
IF($BB$1993=SUM($BB$1873:BB1956),_xlfn.CONCAT(" y ",BD1956)))))</f>
        <v/>
      </c>
      <c r="BD1956" s="222" t="s">
        <v>6295</v>
      </c>
      <c r="BE1956" s="378">
        <f t="shared" si="843"/>
        <v>0</v>
      </c>
      <c r="BF1956" s="379">
        <f t="shared" si="844"/>
        <v>0</v>
      </c>
      <c r="BG1956" s="380">
        <f t="shared" si="845"/>
        <v>0</v>
      </c>
      <c r="BH1956" s="483">
        <f t="shared" si="846"/>
        <v>0</v>
      </c>
      <c r="BI1956" s="484">
        <f t="shared" si="847"/>
        <v>0</v>
      </c>
      <c r="BJ1956" s="485">
        <f t="shared" si="848"/>
        <v>0</v>
      </c>
      <c r="BK1956" s="486">
        <f t="shared" si="849"/>
        <v>0</v>
      </c>
      <c r="BL1956" s="483">
        <f t="shared" si="850"/>
        <v>0</v>
      </c>
      <c r="BM1956" s="484">
        <f t="shared" si="851"/>
        <v>0</v>
      </c>
      <c r="BN1956" s="485">
        <f t="shared" si="852"/>
        <v>0</v>
      </c>
      <c r="BO1956" s="486">
        <f t="shared" si="853"/>
        <v>0</v>
      </c>
      <c r="BP1956" s="483">
        <f t="shared" si="854"/>
        <v>0</v>
      </c>
      <c r="BQ1956" s="484">
        <f t="shared" si="855"/>
        <v>0</v>
      </c>
      <c r="BR1956" s="485">
        <f t="shared" si="856"/>
        <v>0</v>
      </c>
      <c r="BS1956" s="486">
        <f t="shared" si="857"/>
        <v>0</v>
      </c>
    </row>
    <row r="1957" spans="1:71" ht="15" hidden="1" customHeight="1">
      <c r="A1957" s="81"/>
      <c r="B1957" s="82"/>
      <c r="C1957" s="85" t="s">
        <v>189</v>
      </c>
      <c r="D1957" s="623" t="str">
        <f>IF(CNGE_2024_M1_Secc1_Sub1!$D126="","",CNGE_2024_M1_Secc1_Sub1!$D126)</f>
        <v/>
      </c>
      <c r="E1957" s="624"/>
      <c r="F1957" s="624"/>
      <c r="G1957" s="624"/>
      <c r="H1957" s="624"/>
      <c r="I1957" s="624"/>
      <c r="J1957" s="624"/>
      <c r="K1957" s="624"/>
      <c r="L1957" s="624"/>
      <c r="M1957" s="624"/>
      <c r="N1957" s="624"/>
      <c r="O1957" s="624"/>
      <c r="P1957" s="624"/>
      <c r="Q1957" s="624"/>
      <c r="R1957" s="625"/>
      <c r="S1957" s="111"/>
      <c r="T1957" s="111"/>
      <c r="U1957" s="111"/>
      <c r="V1957" s="111"/>
      <c r="W1957" s="111"/>
      <c r="X1957" s="111"/>
      <c r="Y1957" s="111"/>
      <c r="Z1957" s="111"/>
      <c r="AA1957" s="111"/>
      <c r="AB1957" s="111"/>
      <c r="AC1957" s="111"/>
      <c r="AD1957" s="111"/>
      <c r="AE1957" s="8"/>
      <c r="AG1957" s="269">
        <f t="shared" si="823"/>
        <v>0</v>
      </c>
      <c r="AH1957" s="298">
        <f t="shared" si="824"/>
        <v>0</v>
      </c>
      <c r="AI1957" s="299">
        <f t="shared" si="825"/>
        <v>0</v>
      </c>
      <c r="AJ1957" s="300">
        <f t="shared" si="826"/>
        <v>0</v>
      </c>
      <c r="AK1957" s="301">
        <f t="shared" si="827"/>
        <v>0</v>
      </c>
      <c r="AL1957" s="298">
        <f t="shared" si="828"/>
        <v>0</v>
      </c>
      <c r="AM1957" s="299">
        <f t="shared" si="829"/>
        <v>0</v>
      </c>
      <c r="AN1957" s="300">
        <f t="shared" si="830"/>
        <v>0</v>
      </c>
      <c r="AO1957" s="301">
        <f t="shared" si="831"/>
        <v>0</v>
      </c>
      <c r="AP1957" s="298">
        <f t="shared" si="832"/>
        <v>0</v>
      </c>
      <c r="AQ1957" s="299">
        <f t="shared" si="833"/>
        <v>0</v>
      </c>
      <c r="AR1957" s="300">
        <f t="shared" si="834"/>
        <v>0</v>
      </c>
      <c r="AS1957" s="301">
        <f t="shared" si="835"/>
        <v>0</v>
      </c>
      <c r="AT1957" s="298">
        <f t="shared" si="836"/>
        <v>0</v>
      </c>
      <c r="AU1957" s="299">
        <f t="shared" si="837"/>
        <v>0</v>
      </c>
      <c r="AV1957" s="300">
        <f t="shared" si="838"/>
        <v>0</v>
      </c>
      <c r="AW1957" s="301">
        <f t="shared" si="839"/>
        <v>0</v>
      </c>
      <c r="AX1957" s="371">
        <f t="shared" si="840"/>
        <v>0</v>
      </c>
      <c r="AY1957" s="303">
        <f t="shared" si="841"/>
        <v>0</v>
      </c>
      <c r="AZ1957" s="304" t="str">
        <f>IF(AY1957=0,"",
IF(SUM($AY$1873:AY1957)=1,BA1957,
IF($AY$1993&gt;SUM($AY$1873:AY1957),_xlfn.CONCAT(", ",BA1957),
IF($AY$1993=SUM($AY$1873:AY1957),_xlfn.CONCAT(" y ",BA1957)))))</f>
        <v/>
      </c>
      <c r="BA1957" s="231" t="s">
        <v>6296</v>
      </c>
      <c r="BB1957" s="290">
        <f t="shared" si="842"/>
        <v>0</v>
      </c>
      <c r="BC1957" s="291" t="str">
        <f>IF(BB1957=0,"",
IF(SUM($BB$1873:BB1957)=1,BD1957,
IF($BB$1993&gt;SUM($BB$1873:BB1957),_xlfn.CONCAT(", ",BD1957),
IF($BB$1993=SUM($BB$1873:BB1957),_xlfn.CONCAT(" y ",BD1957)))))</f>
        <v/>
      </c>
      <c r="BD1957" s="222" t="s">
        <v>6296</v>
      </c>
      <c r="BE1957" s="378">
        <f t="shared" si="843"/>
        <v>0</v>
      </c>
      <c r="BF1957" s="379">
        <f t="shared" si="844"/>
        <v>0</v>
      </c>
      <c r="BG1957" s="380">
        <f t="shared" si="845"/>
        <v>0</v>
      </c>
      <c r="BH1957" s="483">
        <f t="shared" si="846"/>
        <v>0</v>
      </c>
      <c r="BI1957" s="484">
        <f t="shared" si="847"/>
        <v>0</v>
      </c>
      <c r="BJ1957" s="485">
        <f t="shared" si="848"/>
        <v>0</v>
      </c>
      <c r="BK1957" s="486">
        <f t="shared" si="849"/>
        <v>0</v>
      </c>
      <c r="BL1957" s="483">
        <f t="shared" si="850"/>
        <v>0</v>
      </c>
      <c r="BM1957" s="484">
        <f t="shared" si="851"/>
        <v>0</v>
      </c>
      <c r="BN1957" s="485">
        <f t="shared" si="852"/>
        <v>0</v>
      </c>
      <c r="BO1957" s="486">
        <f t="shared" si="853"/>
        <v>0</v>
      </c>
      <c r="BP1957" s="483">
        <f t="shared" si="854"/>
        <v>0</v>
      </c>
      <c r="BQ1957" s="484">
        <f t="shared" si="855"/>
        <v>0</v>
      </c>
      <c r="BR1957" s="485">
        <f t="shared" si="856"/>
        <v>0</v>
      </c>
      <c r="BS1957" s="486">
        <f t="shared" si="857"/>
        <v>0</v>
      </c>
    </row>
    <row r="1958" spans="1:71" ht="15" hidden="1" customHeight="1">
      <c r="A1958" s="81"/>
      <c r="B1958" s="82"/>
      <c r="C1958" s="85" t="s">
        <v>190</v>
      </c>
      <c r="D1958" s="623" t="str">
        <f>IF(CNGE_2024_M1_Secc1_Sub1!$D127="","",CNGE_2024_M1_Secc1_Sub1!$D127)</f>
        <v/>
      </c>
      <c r="E1958" s="624"/>
      <c r="F1958" s="624"/>
      <c r="G1958" s="624"/>
      <c r="H1958" s="624"/>
      <c r="I1958" s="624"/>
      <c r="J1958" s="624"/>
      <c r="K1958" s="624"/>
      <c r="L1958" s="624"/>
      <c r="M1958" s="624"/>
      <c r="N1958" s="624"/>
      <c r="O1958" s="624"/>
      <c r="P1958" s="624"/>
      <c r="Q1958" s="624"/>
      <c r="R1958" s="625"/>
      <c r="S1958" s="111"/>
      <c r="T1958" s="111"/>
      <c r="U1958" s="111"/>
      <c r="V1958" s="111"/>
      <c r="W1958" s="111"/>
      <c r="X1958" s="111"/>
      <c r="Y1958" s="111"/>
      <c r="Z1958" s="111"/>
      <c r="AA1958" s="111"/>
      <c r="AB1958" s="111"/>
      <c r="AC1958" s="111"/>
      <c r="AD1958" s="111"/>
      <c r="AE1958" s="8"/>
      <c r="AG1958" s="269">
        <f t="shared" si="823"/>
        <v>0</v>
      </c>
      <c r="AH1958" s="298">
        <f t="shared" si="824"/>
        <v>0</v>
      </c>
      <c r="AI1958" s="299">
        <f t="shared" si="825"/>
        <v>0</v>
      </c>
      <c r="AJ1958" s="300">
        <f t="shared" si="826"/>
        <v>0</v>
      </c>
      <c r="AK1958" s="301">
        <f t="shared" si="827"/>
        <v>0</v>
      </c>
      <c r="AL1958" s="298">
        <f t="shared" si="828"/>
        <v>0</v>
      </c>
      <c r="AM1958" s="299">
        <f t="shared" si="829"/>
        <v>0</v>
      </c>
      <c r="AN1958" s="300">
        <f t="shared" si="830"/>
        <v>0</v>
      </c>
      <c r="AO1958" s="301">
        <f t="shared" si="831"/>
        <v>0</v>
      </c>
      <c r="AP1958" s="298">
        <f t="shared" si="832"/>
        <v>0</v>
      </c>
      <c r="AQ1958" s="299">
        <f t="shared" si="833"/>
        <v>0</v>
      </c>
      <c r="AR1958" s="300">
        <f t="shared" si="834"/>
        <v>0</v>
      </c>
      <c r="AS1958" s="301">
        <f t="shared" si="835"/>
        <v>0</v>
      </c>
      <c r="AT1958" s="298">
        <f t="shared" si="836"/>
        <v>0</v>
      </c>
      <c r="AU1958" s="299">
        <f t="shared" si="837"/>
        <v>0</v>
      </c>
      <c r="AV1958" s="300">
        <f t="shared" si="838"/>
        <v>0</v>
      </c>
      <c r="AW1958" s="301">
        <f t="shared" si="839"/>
        <v>0</v>
      </c>
      <c r="AX1958" s="371">
        <f t="shared" si="840"/>
        <v>0</v>
      </c>
      <c r="AY1958" s="303">
        <f t="shared" si="841"/>
        <v>0</v>
      </c>
      <c r="AZ1958" s="304" t="str">
        <f>IF(AY1958=0,"",
IF(SUM($AY$1873:AY1958)=1,BA1958,
IF($AY$1993&gt;SUM($AY$1873:AY1958),_xlfn.CONCAT(", ",BA1958),
IF($AY$1993=SUM($AY$1873:AY1958),_xlfn.CONCAT(" y ",BA1958)))))</f>
        <v/>
      </c>
      <c r="BA1958" s="231" t="s">
        <v>6297</v>
      </c>
      <c r="BB1958" s="290">
        <f t="shared" si="842"/>
        <v>0</v>
      </c>
      <c r="BC1958" s="291" t="str">
        <f>IF(BB1958=0,"",
IF(SUM($BB$1873:BB1958)=1,BD1958,
IF($BB$1993&gt;SUM($BB$1873:BB1958),_xlfn.CONCAT(", ",BD1958),
IF($BB$1993=SUM($BB$1873:BB1958),_xlfn.CONCAT(" y ",BD1958)))))</f>
        <v/>
      </c>
      <c r="BD1958" s="222" t="s">
        <v>6297</v>
      </c>
      <c r="BE1958" s="378">
        <f t="shared" si="843"/>
        <v>0</v>
      </c>
      <c r="BF1958" s="379">
        <f t="shared" si="844"/>
        <v>0</v>
      </c>
      <c r="BG1958" s="380">
        <f t="shared" si="845"/>
        <v>0</v>
      </c>
      <c r="BH1958" s="483">
        <f t="shared" si="846"/>
        <v>0</v>
      </c>
      <c r="BI1958" s="484">
        <f t="shared" si="847"/>
        <v>0</v>
      </c>
      <c r="BJ1958" s="485">
        <f t="shared" si="848"/>
        <v>0</v>
      </c>
      <c r="BK1958" s="486">
        <f t="shared" si="849"/>
        <v>0</v>
      </c>
      <c r="BL1958" s="483">
        <f t="shared" si="850"/>
        <v>0</v>
      </c>
      <c r="BM1958" s="484">
        <f t="shared" si="851"/>
        <v>0</v>
      </c>
      <c r="BN1958" s="485">
        <f t="shared" si="852"/>
        <v>0</v>
      </c>
      <c r="BO1958" s="486">
        <f t="shared" si="853"/>
        <v>0</v>
      </c>
      <c r="BP1958" s="483">
        <f t="shared" si="854"/>
        <v>0</v>
      </c>
      <c r="BQ1958" s="484">
        <f t="shared" si="855"/>
        <v>0</v>
      </c>
      <c r="BR1958" s="485">
        <f t="shared" si="856"/>
        <v>0</v>
      </c>
      <c r="BS1958" s="486">
        <f t="shared" si="857"/>
        <v>0</v>
      </c>
    </row>
    <row r="1959" spans="1:71" ht="15" hidden="1" customHeight="1">
      <c r="A1959" s="81"/>
      <c r="B1959" s="82"/>
      <c r="C1959" s="85" t="s">
        <v>191</v>
      </c>
      <c r="D1959" s="623" t="str">
        <f>IF(CNGE_2024_M1_Secc1_Sub1!$D128="","",CNGE_2024_M1_Secc1_Sub1!$D128)</f>
        <v/>
      </c>
      <c r="E1959" s="624"/>
      <c r="F1959" s="624"/>
      <c r="G1959" s="624"/>
      <c r="H1959" s="624"/>
      <c r="I1959" s="624"/>
      <c r="J1959" s="624"/>
      <c r="K1959" s="624"/>
      <c r="L1959" s="624"/>
      <c r="M1959" s="624"/>
      <c r="N1959" s="624"/>
      <c r="O1959" s="624"/>
      <c r="P1959" s="624"/>
      <c r="Q1959" s="624"/>
      <c r="R1959" s="625"/>
      <c r="S1959" s="111"/>
      <c r="T1959" s="111"/>
      <c r="U1959" s="111"/>
      <c r="V1959" s="111"/>
      <c r="W1959" s="111"/>
      <c r="X1959" s="111"/>
      <c r="Y1959" s="111"/>
      <c r="Z1959" s="111"/>
      <c r="AA1959" s="111"/>
      <c r="AB1959" s="111"/>
      <c r="AC1959" s="111"/>
      <c r="AD1959" s="111"/>
      <c r="AE1959" s="8"/>
      <c r="AG1959" s="269">
        <f t="shared" si="823"/>
        <v>0</v>
      </c>
      <c r="AH1959" s="298">
        <f t="shared" si="824"/>
        <v>0</v>
      </c>
      <c r="AI1959" s="299">
        <f t="shared" si="825"/>
        <v>0</v>
      </c>
      <c r="AJ1959" s="300">
        <f t="shared" si="826"/>
        <v>0</v>
      </c>
      <c r="AK1959" s="301">
        <f t="shared" si="827"/>
        <v>0</v>
      </c>
      <c r="AL1959" s="298">
        <f t="shared" si="828"/>
        <v>0</v>
      </c>
      <c r="AM1959" s="299">
        <f t="shared" si="829"/>
        <v>0</v>
      </c>
      <c r="AN1959" s="300">
        <f t="shared" si="830"/>
        <v>0</v>
      </c>
      <c r="AO1959" s="301">
        <f t="shared" si="831"/>
        <v>0</v>
      </c>
      <c r="AP1959" s="298">
        <f t="shared" si="832"/>
        <v>0</v>
      </c>
      <c r="AQ1959" s="299">
        <f t="shared" si="833"/>
        <v>0</v>
      </c>
      <c r="AR1959" s="300">
        <f t="shared" si="834"/>
        <v>0</v>
      </c>
      <c r="AS1959" s="301">
        <f t="shared" si="835"/>
        <v>0</v>
      </c>
      <c r="AT1959" s="298">
        <f t="shared" si="836"/>
        <v>0</v>
      </c>
      <c r="AU1959" s="299">
        <f t="shared" si="837"/>
        <v>0</v>
      </c>
      <c r="AV1959" s="300">
        <f t="shared" si="838"/>
        <v>0</v>
      </c>
      <c r="AW1959" s="301">
        <f t="shared" si="839"/>
        <v>0</v>
      </c>
      <c r="AX1959" s="371">
        <f t="shared" si="840"/>
        <v>0</v>
      </c>
      <c r="AY1959" s="303">
        <f t="shared" si="841"/>
        <v>0</v>
      </c>
      <c r="AZ1959" s="304" t="str">
        <f>IF(AY1959=0,"",
IF(SUM($AY$1873:AY1959)=1,BA1959,
IF($AY$1993&gt;SUM($AY$1873:AY1959),_xlfn.CONCAT(", ",BA1959),
IF($AY$1993=SUM($AY$1873:AY1959),_xlfn.CONCAT(" y ",BA1959)))))</f>
        <v/>
      </c>
      <c r="BA1959" s="231" t="s">
        <v>6298</v>
      </c>
      <c r="BB1959" s="290">
        <f t="shared" si="842"/>
        <v>0</v>
      </c>
      <c r="BC1959" s="291" t="str">
        <f>IF(BB1959=0,"",
IF(SUM($BB$1873:BB1959)=1,BD1959,
IF($BB$1993&gt;SUM($BB$1873:BB1959),_xlfn.CONCAT(", ",BD1959),
IF($BB$1993=SUM($BB$1873:BB1959),_xlfn.CONCAT(" y ",BD1959)))))</f>
        <v/>
      </c>
      <c r="BD1959" s="222" t="s">
        <v>6298</v>
      </c>
      <c r="BE1959" s="378">
        <f t="shared" si="843"/>
        <v>0</v>
      </c>
      <c r="BF1959" s="379">
        <f t="shared" si="844"/>
        <v>0</v>
      </c>
      <c r="BG1959" s="380">
        <f t="shared" si="845"/>
        <v>0</v>
      </c>
      <c r="BH1959" s="483">
        <f t="shared" si="846"/>
        <v>0</v>
      </c>
      <c r="BI1959" s="484">
        <f t="shared" si="847"/>
        <v>0</v>
      </c>
      <c r="BJ1959" s="485">
        <f t="shared" si="848"/>
        <v>0</v>
      </c>
      <c r="BK1959" s="486">
        <f t="shared" si="849"/>
        <v>0</v>
      </c>
      <c r="BL1959" s="483">
        <f t="shared" si="850"/>
        <v>0</v>
      </c>
      <c r="BM1959" s="484">
        <f t="shared" si="851"/>
        <v>0</v>
      </c>
      <c r="BN1959" s="485">
        <f t="shared" si="852"/>
        <v>0</v>
      </c>
      <c r="BO1959" s="486">
        <f t="shared" si="853"/>
        <v>0</v>
      </c>
      <c r="BP1959" s="483">
        <f t="shared" si="854"/>
        <v>0</v>
      </c>
      <c r="BQ1959" s="484">
        <f t="shared" si="855"/>
        <v>0</v>
      </c>
      <c r="BR1959" s="485">
        <f t="shared" si="856"/>
        <v>0</v>
      </c>
      <c r="BS1959" s="486">
        <f t="shared" si="857"/>
        <v>0</v>
      </c>
    </row>
    <row r="1960" spans="1:71" ht="15" hidden="1" customHeight="1">
      <c r="A1960" s="81"/>
      <c r="B1960" s="82"/>
      <c r="C1960" s="85" t="s">
        <v>192</v>
      </c>
      <c r="D1960" s="623" t="str">
        <f>IF(CNGE_2024_M1_Secc1_Sub1!$D129="","",CNGE_2024_M1_Secc1_Sub1!$D129)</f>
        <v/>
      </c>
      <c r="E1960" s="624"/>
      <c r="F1960" s="624"/>
      <c r="G1960" s="624"/>
      <c r="H1960" s="624"/>
      <c r="I1960" s="624"/>
      <c r="J1960" s="624"/>
      <c r="K1960" s="624"/>
      <c r="L1960" s="624"/>
      <c r="M1960" s="624"/>
      <c r="N1960" s="624"/>
      <c r="O1960" s="624"/>
      <c r="P1960" s="624"/>
      <c r="Q1960" s="624"/>
      <c r="R1960" s="625"/>
      <c r="S1960" s="111"/>
      <c r="T1960" s="111"/>
      <c r="U1960" s="111"/>
      <c r="V1960" s="111"/>
      <c r="W1960" s="111"/>
      <c r="X1960" s="111"/>
      <c r="Y1960" s="111"/>
      <c r="Z1960" s="111"/>
      <c r="AA1960" s="111"/>
      <c r="AB1960" s="111"/>
      <c r="AC1960" s="111"/>
      <c r="AD1960" s="111"/>
      <c r="AE1960" s="8"/>
      <c r="AG1960" s="269">
        <f t="shared" si="823"/>
        <v>0</v>
      </c>
      <c r="AH1960" s="298">
        <f t="shared" si="824"/>
        <v>0</v>
      </c>
      <c r="AI1960" s="299">
        <f t="shared" si="825"/>
        <v>0</v>
      </c>
      <c r="AJ1960" s="300">
        <f t="shared" si="826"/>
        <v>0</v>
      </c>
      <c r="AK1960" s="301">
        <f t="shared" si="827"/>
        <v>0</v>
      </c>
      <c r="AL1960" s="298">
        <f t="shared" si="828"/>
        <v>0</v>
      </c>
      <c r="AM1960" s="299">
        <f t="shared" si="829"/>
        <v>0</v>
      </c>
      <c r="AN1960" s="300">
        <f t="shared" si="830"/>
        <v>0</v>
      </c>
      <c r="AO1960" s="301">
        <f t="shared" si="831"/>
        <v>0</v>
      </c>
      <c r="AP1960" s="298">
        <f t="shared" si="832"/>
        <v>0</v>
      </c>
      <c r="AQ1960" s="299">
        <f t="shared" si="833"/>
        <v>0</v>
      </c>
      <c r="AR1960" s="300">
        <f t="shared" si="834"/>
        <v>0</v>
      </c>
      <c r="AS1960" s="301">
        <f t="shared" si="835"/>
        <v>0</v>
      </c>
      <c r="AT1960" s="298">
        <f t="shared" si="836"/>
        <v>0</v>
      </c>
      <c r="AU1960" s="299">
        <f t="shared" si="837"/>
        <v>0</v>
      </c>
      <c r="AV1960" s="300">
        <f t="shared" si="838"/>
        <v>0</v>
      </c>
      <c r="AW1960" s="301">
        <f t="shared" si="839"/>
        <v>0</v>
      </c>
      <c r="AX1960" s="371">
        <f t="shared" si="840"/>
        <v>0</v>
      </c>
      <c r="AY1960" s="303">
        <f t="shared" si="841"/>
        <v>0</v>
      </c>
      <c r="AZ1960" s="304" t="str">
        <f>IF(AY1960=0,"",
IF(SUM($AY$1873:AY1960)=1,BA1960,
IF($AY$1993&gt;SUM($AY$1873:AY1960),_xlfn.CONCAT(", ",BA1960),
IF($AY$1993=SUM($AY$1873:AY1960),_xlfn.CONCAT(" y ",BA1960)))))</f>
        <v/>
      </c>
      <c r="BA1960" s="231" t="s">
        <v>6299</v>
      </c>
      <c r="BB1960" s="290">
        <f t="shared" si="842"/>
        <v>0</v>
      </c>
      <c r="BC1960" s="291" t="str">
        <f>IF(BB1960=0,"",
IF(SUM($BB$1873:BB1960)=1,BD1960,
IF($BB$1993&gt;SUM($BB$1873:BB1960),_xlfn.CONCAT(", ",BD1960),
IF($BB$1993=SUM($BB$1873:BB1960),_xlfn.CONCAT(" y ",BD1960)))))</f>
        <v/>
      </c>
      <c r="BD1960" s="222" t="s">
        <v>6299</v>
      </c>
      <c r="BE1960" s="378">
        <f t="shared" si="843"/>
        <v>0</v>
      </c>
      <c r="BF1960" s="379">
        <f t="shared" si="844"/>
        <v>0</v>
      </c>
      <c r="BG1960" s="380">
        <f t="shared" si="845"/>
        <v>0</v>
      </c>
      <c r="BH1960" s="483">
        <f t="shared" si="846"/>
        <v>0</v>
      </c>
      <c r="BI1960" s="484">
        <f t="shared" si="847"/>
        <v>0</v>
      </c>
      <c r="BJ1960" s="485">
        <f t="shared" si="848"/>
        <v>0</v>
      </c>
      <c r="BK1960" s="486">
        <f t="shared" si="849"/>
        <v>0</v>
      </c>
      <c r="BL1960" s="483">
        <f t="shared" si="850"/>
        <v>0</v>
      </c>
      <c r="BM1960" s="484">
        <f t="shared" si="851"/>
        <v>0</v>
      </c>
      <c r="BN1960" s="485">
        <f t="shared" si="852"/>
        <v>0</v>
      </c>
      <c r="BO1960" s="486">
        <f t="shared" si="853"/>
        <v>0</v>
      </c>
      <c r="BP1960" s="483">
        <f t="shared" si="854"/>
        <v>0</v>
      </c>
      <c r="BQ1960" s="484">
        <f t="shared" si="855"/>
        <v>0</v>
      </c>
      <c r="BR1960" s="485">
        <f t="shared" si="856"/>
        <v>0</v>
      </c>
      <c r="BS1960" s="486">
        <f t="shared" si="857"/>
        <v>0</v>
      </c>
    </row>
    <row r="1961" spans="1:71" ht="15" hidden="1" customHeight="1">
      <c r="A1961" s="81"/>
      <c r="B1961" s="82"/>
      <c r="C1961" s="85" t="s">
        <v>193</v>
      </c>
      <c r="D1961" s="623" t="str">
        <f>IF(CNGE_2024_M1_Secc1_Sub1!$D130="","",CNGE_2024_M1_Secc1_Sub1!$D130)</f>
        <v/>
      </c>
      <c r="E1961" s="624"/>
      <c r="F1961" s="624"/>
      <c r="G1961" s="624"/>
      <c r="H1961" s="624"/>
      <c r="I1961" s="624"/>
      <c r="J1961" s="624"/>
      <c r="K1961" s="624"/>
      <c r="L1961" s="624"/>
      <c r="M1961" s="624"/>
      <c r="N1961" s="624"/>
      <c r="O1961" s="624"/>
      <c r="P1961" s="624"/>
      <c r="Q1961" s="624"/>
      <c r="R1961" s="625"/>
      <c r="S1961" s="111"/>
      <c r="T1961" s="111"/>
      <c r="U1961" s="111"/>
      <c r="V1961" s="111"/>
      <c r="W1961" s="111"/>
      <c r="X1961" s="111"/>
      <c r="Y1961" s="111"/>
      <c r="Z1961" s="111"/>
      <c r="AA1961" s="111"/>
      <c r="AB1961" s="111"/>
      <c r="AC1961" s="111"/>
      <c r="AD1961" s="111"/>
      <c r="AE1961" s="8"/>
      <c r="AG1961" s="269">
        <f t="shared" si="823"/>
        <v>0</v>
      </c>
      <c r="AH1961" s="298">
        <f t="shared" si="824"/>
        <v>0</v>
      </c>
      <c r="AI1961" s="299">
        <f t="shared" si="825"/>
        <v>0</v>
      </c>
      <c r="AJ1961" s="300">
        <f t="shared" si="826"/>
        <v>0</v>
      </c>
      <c r="AK1961" s="301">
        <f t="shared" si="827"/>
        <v>0</v>
      </c>
      <c r="AL1961" s="298">
        <f t="shared" si="828"/>
        <v>0</v>
      </c>
      <c r="AM1961" s="299">
        <f t="shared" si="829"/>
        <v>0</v>
      </c>
      <c r="AN1961" s="300">
        <f t="shared" si="830"/>
        <v>0</v>
      </c>
      <c r="AO1961" s="301">
        <f t="shared" si="831"/>
        <v>0</v>
      </c>
      <c r="AP1961" s="298">
        <f t="shared" si="832"/>
        <v>0</v>
      </c>
      <c r="AQ1961" s="299">
        <f t="shared" si="833"/>
        <v>0</v>
      </c>
      <c r="AR1961" s="300">
        <f t="shared" si="834"/>
        <v>0</v>
      </c>
      <c r="AS1961" s="301">
        <f t="shared" si="835"/>
        <v>0</v>
      </c>
      <c r="AT1961" s="298">
        <f t="shared" si="836"/>
        <v>0</v>
      </c>
      <c r="AU1961" s="299">
        <f t="shared" si="837"/>
        <v>0</v>
      </c>
      <c r="AV1961" s="300">
        <f t="shared" si="838"/>
        <v>0</v>
      </c>
      <c r="AW1961" s="301">
        <f t="shared" si="839"/>
        <v>0</v>
      </c>
      <c r="AX1961" s="371">
        <f t="shared" si="840"/>
        <v>0</v>
      </c>
      <c r="AY1961" s="303">
        <f t="shared" si="841"/>
        <v>0</v>
      </c>
      <c r="AZ1961" s="304" t="str">
        <f>IF(AY1961=0,"",
IF(SUM($AY$1873:AY1961)=1,BA1961,
IF($AY$1993&gt;SUM($AY$1873:AY1961),_xlfn.CONCAT(", ",BA1961),
IF($AY$1993=SUM($AY$1873:AY1961),_xlfn.CONCAT(" y ",BA1961)))))</f>
        <v/>
      </c>
      <c r="BA1961" s="231" t="s">
        <v>6300</v>
      </c>
      <c r="BB1961" s="290">
        <f t="shared" si="842"/>
        <v>0</v>
      </c>
      <c r="BC1961" s="291" t="str">
        <f>IF(BB1961=0,"",
IF(SUM($BB$1873:BB1961)=1,BD1961,
IF($BB$1993&gt;SUM($BB$1873:BB1961),_xlfn.CONCAT(", ",BD1961),
IF($BB$1993=SUM($BB$1873:BB1961),_xlfn.CONCAT(" y ",BD1961)))))</f>
        <v/>
      </c>
      <c r="BD1961" s="222" t="s">
        <v>6300</v>
      </c>
      <c r="BE1961" s="378">
        <f t="shared" si="843"/>
        <v>0</v>
      </c>
      <c r="BF1961" s="379">
        <f t="shared" si="844"/>
        <v>0</v>
      </c>
      <c r="BG1961" s="380">
        <f t="shared" si="845"/>
        <v>0</v>
      </c>
      <c r="BH1961" s="483">
        <f t="shared" si="846"/>
        <v>0</v>
      </c>
      <c r="BI1961" s="484">
        <f t="shared" si="847"/>
        <v>0</v>
      </c>
      <c r="BJ1961" s="485">
        <f t="shared" si="848"/>
        <v>0</v>
      </c>
      <c r="BK1961" s="486">
        <f t="shared" si="849"/>
        <v>0</v>
      </c>
      <c r="BL1961" s="483">
        <f t="shared" si="850"/>
        <v>0</v>
      </c>
      <c r="BM1961" s="484">
        <f t="shared" si="851"/>
        <v>0</v>
      </c>
      <c r="BN1961" s="485">
        <f t="shared" si="852"/>
        <v>0</v>
      </c>
      <c r="BO1961" s="486">
        <f t="shared" si="853"/>
        <v>0</v>
      </c>
      <c r="BP1961" s="483">
        <f t="shared" si="854"/>
        <v>0</v>
      </c>
      <c r="BQ1961" s="484">
        <f t="shared" si="855"/>
        <v>0</v>
      </c>
      <c r="BR1961" s="485">
        <f t="shared" si="856"/>
        <v>0</v>
      </c>
      <c r="BS1961" s="486">
        <f t="shared" si="857"/>
        <v>0</v>
      </c>
    </row>
    <row r="1962" spans="1:71" ht="15" hidden="1" customHeight="1">
      <c r="A1962" s="81"/>
      <c r="B1962" s="82"/>
      <c r="C1962" s="85" t="s">
        <v>194</v>
      </c>
      <c r="D1962" s="623" t="str">
        <f>IF(CNGE_2024_M1_Secc1_Sub1!$D131="","",CNGE_2024_M1_Secc1_Sub1!$D131)</f>
        <v/>
      </c>
      <c r="E1962" s="624"/>
      <c r="F1962" s="624"/>
      <c r="G1962" s="624"/>
      <c r="H1962" s="624"/>
      <c r="I1962" s="624"/>
      <c r="J1962" s="624"/>
      <c r="K1962" s="624"/>
      <c r="L1962" s="624"/>
      <c r="M1962" s="624"/>
      <c r="N1962" s="624"/>
      <c r="O1962" s="624"/>
      <c r="P1962" s="624"/>
      <c r="Q1962" s="624"/>
      <c r="R1962" s="625"/>
      <c r="S1962" s="111"/>
      <c r="T1962" s="111"/>
      <c r="U1962" s="111"/>
      <c r="V1962" s="111"/>
      <c r="W1962" s="111"/>
      <c r="X1962" s="111"/>
      <c r="Y1962" s="111"/>
      <c r="Z1962" s="111"/>
      <c r="AA1962" s="111"/>
      <c r="AB1962" s="111"/>
      <c r="AC1962" s="111"/>
      <c r="AD1962" s="111"/>
      <c r="AE1962" s="8"/>
      <c r="AG1962" s="269">
        <f t="shared" si="823"/>
        <v>0</v>
      </c>
      <c r="AH1962" s="298">
        <f t="shared" si="824"/>
        <v>0</v>
      </c>
      <c r="AI1962" s="299">
        <f t="shared" si="825"/>
        <v>0</v>
      </c>
      <c r="AJ1962" s="300">
        <f t="shared" si="826"/>
        <v>0</v>
      </c>
      <c r="AK1962" s="301">
        <f t="shared" si="827"/>
        <v>0</v>
      </c>
      <c r="AL1962" s="298">
        <f t="shared" si="828"/>
        <v>0</v>
      </c>
      <c r="AM1962" s="299">
        <f t="shared" si="829"/>
        <v>0</v>
      </c>
      <c r="AN1962" s="300">
        <f t="shared" si="830"/>
        <v>0</v>
      </c>
      <c r="AO1962" s="301">
        <f t="shared" si="831"/>
        <v>0</v>
      </c>
      <c r="AP1962" s="298">
        <f t="shared" si="832"/>
        <v>0</v>
      </c>
      <c r="AQ1962" s="299">
        <f t="shared" si="833"/>
        <v>0</v>
      </c>
      <c r="AR1962" s="300">
        <f t="shared" si="834"/>
        <v>0</v>
      </c>
      <c r="AS1962" s="301">
        <f t="shared" si="835"/>
        <v>0</v>
      </c>
      <c r="AT1962" s="298">
        <f t="shared" si="836"/>
        <v>0</v>
      </c>
      <c r="AU1962" s="299">
        <f t="shared" si="837"/>
        <v>0</v>
      </c>
      <c r="AV1962" s="300">
        <f t="shared" si="838"/>
        <v>0</v>
      </c>
      <c r="AW1962" s="301">
        <f t="shared" si="839"/>
        <v>0</v>
      </c>
      <c r="AX1962" s="371">
        <f t="shared" si="840"/>
        <v>0</v>
      </c>
      <c r="AY1962" s="303">
        <f t="shared" si="841"/>
        <v>0</v>
      </c>
      <c r="AZ1962" s="304" t="str">
        <f>IF(AY1962=0,"",
IF(SUM($AY$1873:AY1962)=1,BA1962,
IF($AY$1993&gt;SUM($AY$1873:AY1962),_xlfn.CONCAT(", ",BA1962),
IF($AY$1993=SUM($AY$1873:AY1962),_xlfn.CONCAT(" y ",BA1962)))))</f>
        <v/>
      </c>
      <c r="BA1962" s="231" t="s">
        <v>6301</v>
      </c>
      <c r="BB1962" s="290">
        <f t="shared" si="842"/>
        <v>0</v>
      </c>
      <c r="BC1962" s="291" t="str">
        <f>IF(BB1962=0,"",
IF(SUM($BB$1873:BB1962)=1,BD1962,
IF($BB$1993&gt;SUM($BB$1873:BB1962),_xlfn.CONCAT(", ",BD1962),
IF($BB$1993=SUM($BB$1873:BB1962),_xlfn.CONCAT(" y ",BD1962)))))</f>
        <v/>
      </c>
      <c r="BD1962" s="222" t="s">
        <v>6301</v>
      </c>
      <c r="BE1962" s="378">
        <f t="shared" si="843"/>
        <v>0</v>
      </c>
      <c r="BF1962" s="379">
        <f t="shared" si="844"/>
        <v>0</v>
      </c>
      <c r="BG1962" s="380">
        <f t="shared" si="845"/>
        <v>0</v>
      </c>
      <c r="BH1962" s="483">
        <f t="shared" si="846"/>
        <v>0</v>
      </c>
      <c r="BI1962" s="484">
        <f t="shared" si="847"/>
        <v>0</v>
      </c>
      <c r="BJ1962" s="485">
        <f t="shared" si="848"/>
        <v>0</v>
      </c>
      <c r="BK1962" s="486">
        <f t="shared" si="849"/>
        <v>0</v>
      </c>
      <c r="BL1962" s="483">
        <f t="shared" si="850"/>
        <v>0</v>
      </c>
      <c r="BM1962" s="484">
        <f t="shared" si="851"/>
        <v>0</v>
      </c>
      <c r="BN1962" s="485">
        <f t="shared" si="852"/>
        <v>0</v>
      </c>
      <c r="BO1962" s="486">
        <f t="shared" si="853"/>
        <v>0</v>
      </c>
      <c r="BP1962" s="483">
        <f t="shared" si="854"/>
        <v>0</v>
      </c>
      <c r="BQ1962" s="484">
        <f t="shared" si="855"/>
        <v>0</v>
      </c>
      <c r="BR1962" s="485">
        <f t="shared" si="856"/>
        <v>0</v>
      </c>
      <c r="BS1962" s="486">
        <f t="shared" si="857"/>
        <v>0</v>
      </c>
    </row>
    <row r="1963" spans="1:71" ht="15" hidden="1" customHeight="1">
      <c r="A1963" s="81"/>
      <c r="B1963" s="82"/>
      <c r="C1963" s="85" t="s">
        <v>195</v>
      </c>
      <c r="D1963" s="623" t="str">
        <f>IF(CNGE_2024_M1_Secc1_Sub1!$D132="","",CNGE_2024_M1_Secc1_Sub1!$D132)</f>
        <v/>
      </c>
      <c r="E1963" s="624"/>
      <c r="F1963" s="624"/>
      <c r="G1963" s="624"/>
      <c r="H1963" s="624"/>
      <c r="I1963" s="624"/>
      <c r="J1963" s="624"/>
      <c r="K1963" s="624"/>
      <c r="L1963" s="624"/>
      <c r="M1963" s="624"/>
      <c r="N1963" s="624"/>
      <c r="O1963" s="624"/>
      <c r="P1963" s="624"/>
      <c r="Q1963" s="624"/>
      <c r="R1963" s="625"/>
      <c r="S1963" s="111"/>
      <c r="T1963" s="111"/>
      <c r="U1963" s="111"/>
      <c r="V1963" s="111"/>
      <c r="W1963" s="111"/>
      <c r="X1963" s="111"/>
      <c r="Y1963" s="111"/>
      <c r="Z1963" s="111"/>
      <c r="AA1963" s="111"/>
      <c r="AB1963" s="111"/>
      <c r="AC1963" s="111"/>
      <c r="AD1963" s="111"/>
      <c r="AE1963" s="8"/>
      <c r="AG1963" s="269">
        <f t="shared" si="823"/>
        <v>0</v>
      </c>
      <c r="AH1963" s="298">
        <f t="shared" si="824"/>
        <v>0</v>
      </c>
      <c r="AI1963" s="299">
        <f t="shared" si="825"/>
        <v>0</v>
      </c>
      <c r="AJ1963" s="300">
        <f t="shared" si="826"/>
        <v>0</v>
      </c>
      <c r="AK1963" s="301">
        <f t="shared" si="827"/>
        <v>0</v>
      </c>
      <c r="AL1963" s="298">
        <f t="shared" si="828"/>
        <v>0</v>
      </c>
      <c r="AM1963" s="299">
        <f t="shared" si="829"/>
        <v>0</v>
      </c>
      <c r="AN1963" s="300">
        <f t="shared" si="830"/>
        <v>0</v>
      </c>
      <c r="AO1963" s="301">
        <f t="shared" si="831"/>
        <v>0</v>
      </c>
      <c r="AP1963" s="298">
        <f t="shared" si="832"/>
        <v>0</v>
      </c>
      <c r="AQ1963" s="299">
        <f t="shared" si="833"/>
        <v>0</v>
      </c>
      <c r="AR1963" s="300">
        <f t="shared" si="834"/>
        <v>0</v>
      </c>
      <c r="AS1963" s="301">
        <f t="shared" si="835"/>
        <v>0</v>
      </c>
      <c r="AT1963" s="298">
        <f t="shared" si="836"/>
        <v>0</v>
      </c>
      <c r="AU1963" s="299">
        <f t="shared" si="837"/>
        <v>0</v>
      </c>
      <c r="AV1963" s="300">
        <f t="shared" si="838"/>
        <v>0</v>
      </c>
      <c r="AW1963" s="301">
        <f t="shared" si="839"/>
        <v>0</v>
      </c>
      <c r="AX1963" s="371">
        <f t="shared" si="840"/>
        <v>0</v>
      </c>
      <c r="AY1963" s="303">
        <f t="shared" si="841"/>
        <v>0</v>
      </c>
      <c r="AZ1963" s="304" t="str">
        <f>IF(AY1963=0,"",
IF(SUM($AY$1873:AY1963)=1,BA1963,
IF($AY$1993&gt;SUM($AY$1873:AY1963),_xlfn.CONCAT(", ",BA1963),
IF($AY$1993=SUM($AY$1873:AY1963),_xlfn.CONCAT(" y ",BA1963)))))</f>
        <v/>
      </c>
      <c r="BA1963" s="231" t="s">
        <v>6302</v>
      </c>
      <c r="BB1963" s="290">
        <f t="shared" si="842"/>
        <v>0</v>
      </c>
      <c r="BC1963" s="291" t="str">
        <f>IF(BB1963=0,"",
IF(SUM($BB$1873:BB1963)=1,BD1963,
IF($BB$1993&gt;SUM($BB$1873:BB1963),_xlfn.CONCAT(", ",BD1963),
IF($BB$1993=SUM($BB$1873:BB1963),_xlfn.CONCAT(" y ",BD1963)))))</f>
        <v/>
      </c>
      <c r="BD1963" s="222" t="s">
        <v>6302</v>
      </c>
      <c r="BE1963" s="378">
        <f t="shared" si="843"/>
        <v>0</v>
      </c>
      <c r="BF1963" s="379">
        <f t="shared" si="844"/>
        <v>0</v>
      </c>
      <c r="BG1963" s="380">
        <f t="shared" si="845"/>
        <v>0</v>
      </c>
      <c r="BH1963" s="483">
        <f t="shared" si="846"/>
        <v>0</v>
      </c>
      <c r="BI1963" s="484">
        <f t="shared" si="847"/>
        <v>0</v>
      </c>
      <c r="BJ1963" s="485">
        <f t="shared" si="848"/>
        <v>0</v>
      </c>
      <c r="BK1963" s="486">
        <f t="shared" si="849"/>
        <v>0</v>
      </c>
      <c r="BL1963" s="483">
        <f t="shared" si="850"/>
        <v>0</v>
      </c>
      <c r="BM1963" s="484">
        <f t="shared" si="851"/>
        <v>0</v>
      </c>
      <c r="BN1963" s="485">
        <f t="shared" si="852"/>
        <v>0</v>
      </c>
      <c r="BO1963" s="486">
        <f t="shared" si="853"/>
        <v>0</v>
      </c>
      <c r="BP1963" s="483">
        <f t="shared" si="854"/>
        <v>0</v>
      </c>
      <c r="BQ1963" s="484">
        <f t="shared" si="855"/>
        <v>0</v>
      </c>
      <c r="BR1963" s="485">
        <f t="shared" si="856"/>
        <v>0</v>
      </c>
      <c r="BS1963" s="486">
        <f t="shared" si="857"/>
        <v>0</v>
      </c>
    </row>
    <row r="1964" spans="1:71" ht="15" hidden="1" customHeight="1">
      <c r="A1964" s="81"/>
      <c r="B1964" s="82"/>
      <c r="C1964" s="85" t="s">
        <v>196</v>
      </c>
      <c r="D1964" s="623" t="str">
        <f>IF(CNGE_2024_M1_Secc1_Sub1!$D133="","",CNGE_2024_M1_Secc1_Sub1!$D133)</f>
        <v/>
      </c>
      <c r="E1964" s="624"/>
      <c r="F1964" s="624"/>
      <c r="G1964" s="624"/>
      <c r="H1964" s="624"/>
      <c r="I1964" s="624"/>
      <c r="J1964" s="624"/>
      <c r="K1964" s="624"/>
      <c r="L1964" s="624"/>
      <c r="M1964" s="624"/>
      <c r="N1964" s="624"/>
      <c r="O1964" s="624"/>
      <c r="P1964" s="624"/>
      <c r="Q1964" s="624"/>
      <c r="R1964" s="625"/>
      <c r="S1964" s="111"/>
      <c r="T1964" s="111"/>
      <c r="U1964" s="111"/>
      <c r="V1964" s="111"/>
      <c r="W1964" s="111"/>
      <c r="X1964" s="111"/>
      <c r="Y1964" s="111"/>
      <c r="Z1964" s="111"/>
      <c r="AA1964" s="111"/>
      <c r="AB1964" s="111"/>
      <c r="AC1964" s="111"/>
      <c r="AD1964" s="111"/>
      <c r="AE1964" s="8"/>
      <c r="AG1964" s="269">
        <f t="shared" si="823"/>
        <v>0</v>
      </c>
      <c r="AH1964" s="298">
        <f t="shared" si="824"/>
        <v>0</v>
      </c>
      <c r="AI1964" s="299">
        <f t="shared" si="825"/>
        <v>0</v>
      </c>
      <c r="AJ1964" s="300">
        <f t="shared" si="826"/>
        <v>0</v>
      </c>
      <c r="AK1964" s="301">
        <f t="shared" si="827"/>
        <v>0</v>
      </c>
      <c r="AL1964" s="298">
        <f t="shared" si="828"/>
        <v>0</v>
      </c>
      <c r="AM1964" s="299">
        <f t="shared" si="829"/>
        <v>0</v>
      </c>
      <c r="AN1964" s="300">
        <f t="shared" si="830"/>
        <v>0</v>
      </c>
      <c r="AO1964" s="301">
        <f t="shared" si="831"/>
        <v>0</v>
      </c>
      <c r="AP1964" s="298">
        <f t="shared" si="832"/>
        <v>0</v>
      </c>
      <c r="AQ1964" s="299">
        <f t="shared" si="833"/>
        <v>0</v>
      </c>
      <c r="AR1964" s="300">
        <f t="shared" si="834"/>
        <v>0</v>
      </c>
      <c r="AS1964" s="301">
        <f t="shared" si="835"/>
        <v>0</v>
      </c>
      <c r="AT1964" s="298">
        <f t="shared" si="836"/>
        <v>0</v>
      </c>
      <c r="AU1964" s="299">
        <f t="shared" si="837"/>
        <v>0</v>
      </c>
      <c r="AV1964" s="300">
        <f t="shared" si="838"/>
        <v>0</v>
      </c>
      <c r="AW1964" s="301">
        <f t="shared" si="839"/>
        <v>0</v>
      </c>
      <c r="AX1964" s="371">
        <f t="shared" si="840"/>
        <v>0</v>
      </c>
      <c r="AY1964" s="303">
        <f t="shared" si="841"/>
        <v>0</v>
      </c>
      <c r="AZ1964" s="304" t="str">
        <f>IF(AY1964=0,"",
IF(SUM($AY$1873:AY1964)=1,BA1964,
IF($AY$1993&gt;SUM($AY$1873:AY1964),_xlfn.CONCAT(", ",BA1964),
IF($AY$1993=SUM($AY$1873:AY1964),_xlfn.CONCAT(" y ",BA1964)))))</f>
        <v/>
      </c>
      <c r="BA1964" s="231" t="s">
        <v>6303</v>
      </c>
      <c r="BB1964" s="290">
        <f t="shared" si="842"/>
        <v>0</v>
      </c>
      <c r="BC1964" s="291" t="str">
        <f>IF(BB1964=0,"",
IF(SUM($BB$1873:BB1964)=1,BD1964,
IF($BB$1993&gt;SUM($BB$1873:BB1964),_xlfn.CONCAT(", ",BD1964),
IF($BB$1993=SUM($BB$1873:BB1964),_xlfn.CONCAT(" y ",BD1964)))))</f>
        <v/>
      </c>
      <c r="BD1964" s="222" t="s">
        <v>6303</v>
      </c>
      <c r="BE1964" s="378">
        <f t="shared" si="843"/>
        <v>0</v>
      </c>
      <c r="BF1964" s="379">
        <f t="shared" si="844"/>
        <v>0</v>
      </c>
      <c r="BG1964" s="380">
        <f t="shared" si="845"/>
        <v>0</v>
      </c>
      <c r="BH1964" s="483">
        <f t="shared" si="846"/>
        <v>0</v>
      </c>
      <c r="BI1964" s="484">
        <f t="shared" si="847"/>
        <v>0</v>
      </c>
      <c r="BJ1964" s="485">
        <f t="shared" si="848"/>
        <v>0</v>
      </c>
      <c r="BK1964" s="486">
        <f t="shared" si="849"/>
        <v>0</v>
      </c>
      <c r="BL1964" s="483">
        <f t="shared" si="850"/>
        <v>0</v>
      </c>
      <c r="BM1964" s="484">
        <f t="shared" si="851"/>
        <v>0</v>
      </c>
      <c r="BN1964" s="485">
        <f t="shared" si="852"/>
        <v>0</v>
      </c>
      <c r="BO1964" s="486">
        <f t="shared" si="853"/>
        <v>0</v>
      </c>
      <c r="BP1964" s="483">
        <f t="shared" si="854"/>
        <v>0</v>
      </c>
      <c r="BQ1964" s="484">
        <f t="shared" si="855"/>
        <v>0</v>
      </c>
      <c r="BR1964" s="485">
        <f t="shared" si="856"/>
        <v>0</v>
      </c>
      <c r="BS1964" s="486">
        <f t="shared" si="857"/>
        <v>0</v>
      </c>
    </row>
    <row r="1965" spans="1:71" ht="15" hidden="1" customHeight="1">
      <c r="A1965" s="81"/>
      <c r="B1965" s="82"/>
      <c r="C1965" s="85" t="s">
        <v>197</v>
      </c>
      <c r="D1965" s="623" t="str">
        <f>IF(CNGE_2024_M1_Secc1_Sub1!$D134="","",CNGE_2024_M1_Secc1_Sub1!$D134)</f>
        <v/>
      </c>
      <c r="E1965" s="624"/>
      <c r="F1965" s="624"/>
      <c r="G1965" s="624"/>
      <c r="H1965" s="624"/>
      <c r="I1965" s="624"/>
      <c r="J1965" s="624"/>
      <c r="K1965" s="624"/>
      <c r="L1965" s="624"/>
      <c r="M1965" s="624"/>
      <c r="N1965" s="624"/>
      <c r="O1965" s="624"/>
      <c r="P1965" s="624"/>
      <c r="Q1965" s="624"/>
      <c r="R1965" s="625"/>
      <c r="S1965" s="111"/>
      <c r="T1965" s="111"/>
      <c r="U1965" s="111"/>
      <c r="V1965" s="111"/>
      <c r="W1965" s="111"/>
      <c r="X1965" s="111"/>
      <c r="Y1965" s="111"/>
      <c r="Z1965" s="111"/>
      <c r="AA1965" s="111"/>
      <c r="AB1965" s="111"/>
      <c r="AC1965" s="111"/>
      <c r="AD1965" s="111"/>
      <c r="AE1965" s="8"/>
      <c r="AG1965" s="269">
        <f t="shared" si="823"/>
        <v>0</v>
      </c>
      <c r="AH1965" s="298">
        <f t="shared" si="824"/>
        <v>0</v>
      </c>
      <c r="AI1965" s="299">
        <f t="shared" si="825"/>
        <v>0</v>
      </c>
      <c r="AJ1965" s="300">
        <f t="shared" si="826"/>
        <v>0</v>
      </c>
      <c r="AK1965" s="301">
        <f t="shared" si="827"/>
        <v>0</v>
      </c>
      <c r="AL1965" s="298">
        <f t="shared" si="828"/>
        <v>0</v>
      </c>
      <c r="AM1965" s="299">
        <f t="shared" si="829"/>
        <v>0</v>
      </c>
      <c r="AN1965" s="300">
        <f t="shared" si="830"/>
        <v>0</v>
      </c>
      <c r="AO1965" s="301">
        <f t="shared" si="831"/>
        <v>0</v>
      </c>
      <c r="AP1965" s="298">
        <f t="shared" si="832"/>
        <v>0</v>
      </c>
      <c r="AQ1965" s="299">
        <f t="shared" si="833"/>
        <v>0</v>
      </c>
      <c r="AR1965" s="300">
        <f t="shared" si="834"/>
        <v>0</v>
      </c>
      <c r="AS1965" s="301">
        <f t="shared" si="835"/>
        <v>0</v>
      </c>
      <c r="AT1965" s="298">
        <f t="shared" si="836"/>
        <v>0</v>
      </c>
      <c r="AU1965" s="299">
        <f t="shared" si="837"/>
        <v>0</v>
      </c>
      <c r="AV1965" s="300">
        <f t="shared" si="838"/>
        <v>0</v>
      </c>
      <c r="AW1965" s="301">
        <f t="shared" si="839"/>
        <v>0</v>
      </c>
      <c r="AX1965" s="371">
        <f t="shared" si="840"/>
        <v>0</v>
      </c>
      <c r="AY1965" s="303">
        <f t="shared" si="841"/>
        <v>0</v>
      </c>
      <c r="AZ1965" s="304" t="str">
        <f>IF(AY1965=0,"",
IF(SUM($AY$1873:AY1965)=1,BA1965,
IF($AY$1993&gt;SUM($AY$1873:AY1965),_xlfn.CONCAT(", ",BA1965),
IF($AY$1993=SUM($AY$1873:AY1965),_xlfn.CONCAT(" y ",BA1965)))))</f>
        <v/>
      </c>
      <c r="BA1965" s="231" t="s">
        <v>6304</v>
      </c>
      <c r="BB1965" s="290">
        <f t="shared" si="842"/>
        <v>0</v>
      </c>
      <c r="BC1965" s="291" t="str">
        <f>IF(BB1965=0,"",
IF(SUM($BB$1873:BB1965)=1,BD1965,
IF($BB$1993&gt;SUM($BB$1873:BB1965),_xlfn.CONCAT(", ",BD1965),
IF($BB$1993=SUM($BB$1873:BB1965),_xlfn.CONCAT(" y ",BD1965)))))</f>
        <v/>
      </c>
      <c r="BD1965" s="222" t="s">
        <v>6304</v>
      </c>
      <c r="BE1965" s="378">
        <f t="shared" si="843"/>
        <v>0</v>
      </c>
      <c r="BF1965" s="379">
        <f t="shared" si="844"/>
        <v>0</v>
      </c>
      <c r="BG1965" s="380">
        <f t="shared" si="845"/>
        <v>0</v>
      </c>
      <c r="BH1965" s="483">
        <f t="shared" si="846"/>
        <v>0</v>
      </c>
      <c r="BI1965" s="484">
        <f t="shared" si="847"/>
        <v>0</v>
      </c>
      <c r="BJ1965" s="485">
        <f t="shared" si="848"/>
        <v>0</v>
      </c>
      <c r="BK1965" s="486">
        <f t="shared" si="849"/>
        <v>0</v>
      </c>
      <c r="BL1965" s="483">
        <f t="shared" si="850"/>
        <v>0</v>
      </c>
      <c r="BM1965" s="484">
        <f t="shared" si="851"/>
        <v>0</v>
      </c>
      <c r="BN1965" s="485">
        <f t="shared" si="852"/>
        <v>0</v>
      </c>
      <c r="BO1965" s="486">
        <f t="shared" si="853"/>
        <v>0</v>
      </c>
      <c r="BP1965" s="483">
        <f t="shared" si="854"/>
        <v>0</v>
      </c>
      <c r="BQ1965" s="484">
        <f t="shared" si="855"/>
        <v>0</v>
      </c>
      <c r="BR1965" s="485">
        <f t="shared" si="856"/>
        <v>0</v>
      </c>
      <c r="BS1965" s="486">
        <f t="shared" si="857"/>
        <v>0</v>
      </c>
    </row>
    <row r="1966" spans="1:71" ht="15" hidden="1" customHeight="1">
      <c r="A1966" s="81"/>
      <c r="B1966" s="82"/>
      <c r="C1966" s="87" t="s">
        <v>198</v>
      </c>
      <c r="D1966" s="623" t="str">
        <f>IF(CNGE_2024_M1_Secc1_Sub1!$D135="","",CNGE_2024_M1_Secc1_Sub1!$D135)</f>
        <v/>
      </c>
      <c r="E1966" s="624"/>
      <c r="F1966" s="624"/>
      <c r="G1966" s="624"/>
      <c r="H1966" s="624"/>
      <c r="I1966" s="624"/>
      <c r="J1966" s="624"/>
      <c r="K1966" s="624"/>
      <c r="L1966" s="624"/>
      <c r="M1966" s="624"/>
      <c r="N1966" s="624"/>
      <c r="O1966" s="624"/>
      <c r="P1966" s="624"/>
      <c r="Q1966" s="624"/>
      <c r="R1966" s="625"/>
      <c r="S1966" s="111"/>
      <c r="T1966" s="111"/>
      <c r="U1966" s="111"/>
      <c r="V1966" s="111"/>
      <c r="W1966" s="111"/>
      <c r="X1966" s="111"/>
      <c r="Y1966" s="111"/>
      <c r="Z1966" s="111"/>
      <c r="AA1966" s="111"/>
      <c r="AB1966" s="111"/>
      <c r="AC1966" s="111"/>
      <c r="AD1966" s="111"/>
      <c r="AE1966" s="8"/>
      <c r="AG1966" s="269">
        <f t="shared" si="823"/>
        <v>0</v>
      </c>
      <c r="AH1966" s="298">
        <f t="shared" si="824"/>
        <v>0</v>
      </c>
      <c r="AI1966" s="299">
        <f t="shared" si="825"/>
        <v>0</v>
      </c>
      <c r="AJ1966" s="300">
        <f t="shared" si="826"/>
        <v>0</v>
      </c>
      <c r="AK1966" s="301">
        <f t="shared" si="827"/>
        <v>0</v>
      </c>
      <c r="AL1966" s="298">
        <f t="shared" si="828"/>
        <v>0</v>
      </c>
      <c r="AM1966" s="299">
        <f t="shared" si="829"/>
        <v>0</v>
      </c>
      <c r="AN1966" s="300">
        <f t="shared" si="830"/>
        <v>0</v>
      </c>
      <c r="AO1966" s="301">
        <f t="shared" si="831"/>
        <v>0</v>
      </c>
      <c r="AP1966" s="298">
        <f t="shared" si="832"/>
        <v>0</v>
      </c>
      <c r="AQ1966" s="299">
        <f t="shared" si="833"/>
        <v>0</v>
      </c>
      <c r="AR1966" s="300">
        <f t="shared" si="834"/>
        <v>0</v>
      </c>
      <c r="AS1966" s="301">
        <f t="shared" si="835"/>
        <v>0</v>
      </c>
      <c r="AT1966" s="298">
        <f t="shared" si="836"/>
        <v>0</v>
      </c>
      <c r="AU1966" s="299">
        <f t="shared" si="837"/>
        <v>0</v>
      </c>
      <c r="AV1966" s="300">
        <f t="shared" si="838"/>
        <v>0</v>
      </c>
      <c r="AW1966" s="301">
        <f t="shared" si="839"/>
        <v>0</v>
      </c>
      <c r="AX1966" s="371">
        <f t="shared" si="840"/>
        <v>0</v>
      </c>
      <c r="AY1966" s="303">
        <f t="shared" si="841"/>
        <v>0</v>
      </c>
      <c r="AZ1966" s="304" t="str">
        <f>IF(AY1966=0,"",
IF(SUM($AY$1873:AY1966)=1,BA1966,
IF($AY$1993&gt;SUM($AY$1873:AY1966),_xlfn.CONCAT(", ",BA1966),
IF($AY$1993=SUM($AY$1873:AY1966),_xlfn.CONCAT(" y ",BA1966)))))</f>
        <v/>
      </c>
      <c r="BA1966" s="231" t="s">
        <v>6305</v>
      </c>
      <c r="BB1966" s="290">
        <f t="shared" si="842"/>
        <v>0</v>
      </c>
      <c r="BC1966" s="291" t="str">
        <f>IF(BB1966=0,"",
IF(SUM($BB$1873:BB1966)=1,BD1966,
IF($BB$1993&gt;SUM($BB$1873:BB1966),_xlfn.CONCAT(", ",BD1966),
IF($BB$1993=SUM($BB$1873:BB1966),_xlfn.CONCAT(" y ",BD1966)))))</f>
        <v/>
      </c>
      <c r="BD1966" s="222" t="s">
        <v>6305</v>
      </c>
      <c r="BE1966" s="378">
        <f t="shared" si="843"/>
        <v>0</v>
      </c>
      <c r="BF1966" s="379">
        <f t="shared" si="844"/>
        <v>0</v>
      </c>
      <c r="BG1966" s="380">
        <f t="shared" si="845"/>
        <v>0</v>
      </c>
      <c r="BH1966" s="483">
        <f t="shared" si="846"/>
        <v>0</v>
      </c>
      <c r="BI1966" s="484">
        <f t="shared" si="847"/>
        <v>0</v>
      </c>
      <c r="BJ1966" s="485">
        <f t="shared" si="848"/>
        <v>0</v>
      </c>
      <c r="BK1966" s="486">
        <f t="shared" si="849"/>
        <v>0</v>
      </c>
      <c r="BL1966" s="483">
        <f t="shared" si="850"/>
        <v>0</v>
      </c>
      <c r="BM1966" s="484">
        <f t="shared" si="851"/>
        <v>0</v>
      </c>
      <c r="BN1966" s="485">
        <f t="shared" si="852"/>
        <v>0</v>
      </c>
      <c r="BO1966" s="486">
        <f t="shared" si="853"/>
        <v>0</v>
      </c>
      <c r="BP1966" s="483">
        <f t="shared" si="854"/>
        <v>0</v>
      </c>
      <c r="BQ1966" s="484">
        <f t="shared" si="855"/>
        <v>0</v>
      </c>
      <c r="BR1966" s="485">
        <f t="shared" si="856"/>
        <v>0</v>
      </c>
      <c r="BS1966" s="486">
        <f t="shared" si="857"/>
        <v>0</v>
      </c>
    </row>
    <row r="1967" spans="1:71" ht="15" hidden="1" customHeight="1">
      <c r="A1967" s="81"/>
      <c r="B1967" s="82"/>
      <c r="C1967" s="87" t="s">
        <v>199</v>
      </c>
      <c r="D1967" s="623" t="str">
        <f>IF(CNGE_2024_M1_Secc1_Sub1!$D136="","",CNGE_2024_M1_Secc1_Sub1!$D136)</f>
        <v/>
      </c>
      <c r="E1967" s="624"/>
      <c r="F1967" s="624"/>
      <c r="G1967" s="624"/>
      <c r="H1967" s="624"/>
      <c r="I1967" s="624"/>
      <c r="J1967" s="624"/>
      <c r="K1967" s="624"/>
      <c r="L1967" s="624"/>
      <c r="M1967" s="624"/>
      <c r="N1967" s="624"/>
      <c r="O1967" s="624"/>
      <c r="P1967" s="624"/>
      <c r="Q1967" s="624"/>
      <c r="R1967" s="625"/>
      <c r="S1967" s="111"/>
      <c r="T1967" s="111"/>
      <c r="U1967" s="111"/>
      <c r="V1967" s="111"/>
      <c r="W1967" s="111"/>
      <c r="X1967" s="111"/>
      <c r="Y1967" s="111"/>
      <c r="Z1967" s="111"/>
      <c r="AA1967" s="111"/>
      <c r="AB1967" s="111"/>
      <c r="AC1967" s="111"/>
      <c r="AD1967" s="111"/>
      <c r="AE1967" s="8"/>
      <c r="AG1967" s="269">
        <f t="shared" si="823"/>
        <v>0</v>
      </c>
      <c r="AH1967" s="298">
        <f t="shared" si="824"/>
        <v>0</v>
      </c>
      <c r="AI1967" s="299">
        <f t="shared" si="825"/>
        <v>0</v>
      </c>
      <c r="AJ1967" s="300">
        <f t="shared" si="826"/>
        <v>0</v>
      </c>
      <c r="AK1967" s="301">
        <f t="shared" si="827"/>
        <v>0</v>
      </c>
      <c r="AL1967" s="298">
        <f t="shared" si="828"/>
        <v>0</v>
      </c>
      <c r="AM1967" s="299">
        <f t="shared" si="829"/>
        <v>0</v>
      </c>
      <c r="AN1967" s="300">
        <f t="shared" si="830"/>
        <v>0</v>
      </c>
      <c r="AO1967" s="301">
        <f t="shared" si="831"/>
        <v>0</v>
      </c>
      <c r="AP1967" s="298">
        <f t="shared" si="832"/>
        <v>0</v>
      </c>
      <c r="AQ1967" s="299">
        <f t="shared" si="833"/>
        <v>0</v>
      </c>
      <c r="AR1967" s="300">
        <f t="shared" si="834"/>
        <v>0</v>
      </c>
      <c r="AS1967" s="301">
        <f t="shared" si="835"/>
        <v>0</v>
      </c>
      <c r="AT1967" s="298">
        <f t="shared" si="836"/>
        <v>0</v>
      </c>
      <c r="AU1967" s="299">
        <f t="shared" si="837"/>
        <v>0</v>
      </c>
      <c r="AV1967" s="300">
        <f t="shared" si="838"/>
        <v>0</v>
      </c>
      <c r="AW1967" s="301">
        <f t="shared" si="839"/>
        <v>0</v>
      </c>
      <c r="AX1967" s="371">
        <f t="shared" si="840"/>
        <v>0</v>
      </c>
      <c r="AY1967" s="303">
        <f t="shared" si="841"/>
        <v>0</v>
      </c>
      <c r="AZ1967" s="304" t="str">
        <f>IF(AY1967=0,"",
IF(SUM($AY$1873:AY1967)=1,BA1967,
IF($AY$1993&gt;SUM($AY$1873:AY1967),_xlfn.CONCAT(", ",BA1967),
IF($AY$1993=SUM($AY$1873:AY1967),_xlfn.CONCAT(" y ",BA1967)))))</f>
        <v/>
      </c>
      <c r="BA1967" s="231" t="s">
        <v>6306</v>
      </c>
      <c r="BB1967" s="290">
        <f t="shared" si="842"/>
        <v>0</v>
      </c>
      <c r="BC1967" s="291" t="str">
        <f>IF(BB1967=0,"",
IF(SUM($BB$1873:BB1967)=1,BD1967,
IF($BB$1993&gt;SUM($BB$1873:BB1967),_xlfn.CONCAT(", ",BD1967),
IF($BB$1993=SUM($BB$1873:BB1967),_xlfn.CONCAT(" y ",BD1967)))))</f>
        <v/>
      </c>
      <c r="BD1967" s="222" t="s">
        <v>6306</v>
      </c>
      <c r="BE1967" s="378">
        <f t="shared" si="843"/>
        <v>0</v>
      </c>
      <c r="BF1967" s="379">
        <f t="shared" si="844"/>
        <v>0</v>
      </c>
      <c r="BG1967" s="380">
        <f t="shared" si="845"/>
        <v>0</v>
      </c>
      <c r="BH1967" s="483">
        <f t="shared" si="846"/>
        <v>0</v>
      </c>
      <c r="BI1967" s="484">
        <f t="shared" si="847"/>
        <v>0</v>
      </c>
      <c r="BJ1967" s="485">
        <f t="shared" si="848"/>
        <v>0</v>
      </c>
      <c r="BK1967" s="486">
        <f t="shared" si="849"/>
        <v>0</v>
      </c>
      <c r="BL1967" s="483">
        <f t="shared" si="850"/>
        <v>0</v>
      </c>
      <c r="BM1967" s="484">
        <f t="shared" si="851"/>
        <v>0</v>
      </c>
      <c r="BN1967" s="485">
        <f t="shared" si="852"/>
        <v>0</v>
      </c>
      <c r="BO1967" s="486">
        <f t="shared" si="853"/>
        <v>0</v>
      </c>
      <c r="BP1967" s="483">
        <f t="shared" si="854"/>
        <v>0</v>
      </c>
      <c r="BQ1967" s="484">
        <f t="shared" si="855"/>
        <v>0</v>
      </c>
      <c r="BR1967" s="485">
        <f t="shared" si="856"/>
        <v>0</v>
      </c>
      <c r="BS1967" s="486">
        <f t="shared" si="857"/>
        <v>0</v>
      </c>
    </row>
    <row r="1968" spans="1:71" ht="15" hidden="1" customHeight="1">
      <c r="A1968" s="81"/>
      <c r="B1968" s="82"/>
      <c r="C1968" s="87" t="s">
        <v>200</v>
      </c>
      <c r="D1968" s="623" t="str">
        <f>IF(CNGE_2024_M1_Secc1_Sub1!$D137="","",CNGE_2024_M1_Secc1_Sub1!$D137)</f>
        <v/>
      </c>
      <c r="E1968" s="624"/>
      <c r="F1968" s="624"/>
      <c r="G1968" s="624"/>
      <c r="H1968" s="624"/>
      <c r="I1968" s="624"/>
      <c r="J1968" s="624"/>
      <c r="K1968" s="624"/>
      <c r="L1968" s="624"/>
      <c r="M1968" s="624"/>
      <c r="N1968" s="624"/>
      <c r="O1968" s="624"/>
      <c r="P1968" s="624"/>
      <c r="Q1968" s="624"/>
      <c r="R1968" s="625"/>
      <c r="S1968" s="111"/>
      <c r="T1968" s="111"/>
      <c r="U1968" s="111"/>
      <c r="V1968" s="111"/>
      <c r="W1968" s="111"/>
      <c r="X1968" s="111"/>
      <c r="Y1968" s="111"/>
      <c r="Z1968" s="111"/>
      <c r="AA1968" s="111"/>
      <c r="AB1968" s="111"/>
      <c r="AC1968" s="111"/>
      <c r="AD1968" s="111"/>
      <c r="AE1968" s="8"/>
      <c r="AG1968" s="269">
        <f t="shared" si="823"/>
        <v>0</v>
      </c>
      <c r="AH1968" s="298">
        <f t="shared" si="824"/>
        <v>0</v>
      </c>
      <c r="AI1968" s="299">
        <f t="shared" si="825"/>
        <v>0</v>
      </c>
      <c r="AJ1968" s="300">
        <f t="shared" si="826"/>
        <v>0</v>
      </c>
      <c r="AK1968" s="301">
        <f t="shared" si="827"/>
        <v>0</v>
      </c>
      <c r="AL1968" s="298">
        <f t="shared" si="828"/>
        <v>0</v>
      </c>
      <c r="AM1968" s="299">
        <f t="shared" si="829"/>
        <v>0</v>
      </c>
      <c r="AN1968" s="300">
        <f t="shared" si="830"/>
        <v>0</v>
      </c>
      <c r="AO1968" s="301">
        <f t="shared" si="831"/>
        <v>0</v>
      </c>
      <c r="AP1968" s="298">
        <f t="shared" si="832"/>
        <v>0</v>
      </c>
      <c r="AQ1968" s="299">
        <f t="shared" si="833"/>
        <v>0</v>
      </c>
      <c r="AR1968" s="300">
        <f t="shared" si="834"/>
        <v>0</v>
      </c>
      <c r="AS1968" s="301">
        <f t="shared" si="835"/>
        <v>0</v>
      </c>
      <c r="AT1968" s="298">
        <f t="shared" si="836"/>
        <v>0</v>
      </c>
      <c r="AU1968" s="299">
        <f t="shared" si="837"/>
        <v>0</v>
      </c>
      <c r="AV1968" s="300">
        <f t="shared" si="838"/>
        <v>0</v>
      </c>
      <c r="AW1968" s="301">
        <f t="shared" si="839"/>
        <v>0</v>
      </c>
      <c r="AX1968" s="371">
        <f t="shared" si="840"/>
        <v>0</v>
      </c>
      <c r="AY1968" s="303">
        <f t="shared" si="841"/>
        <v>0</v>
      </c>
      <c r="AZ1968" s="304" t="str">
        <f>IF(AY1968=0,"",
IF(SUM($AY$1873:AY1968)=1,BA1968,
IF($AY$1993&gt;SUM($AY$1873:AY1968),_xlfn.CONCAT(", ",BA1968),
IF($AY$1993=SUM($AY$1873:AY1968),_xlfn.CONCAT(" y ",BA1968)))))</f>
        <v/>
      </c>
      <c r="BA1968" s="231" t="s">
        <v>6307</v>
      </c>
      <c r="BB1968" s="290">
        <f t="shared" si="842"/>
        <v>0</v>
      </c>
      <c r="BC1968" s="291" t="str">
        <f>IF(BB1968=0,"",
IF(SUM($BB$1873:BB1968)=1,BD1968,
IF($BB$1993&gt;SUM($BB$1873:BB1968),_xlfn.CONCAT(", ",BD1968),
IF($BB$1993=SUM($BB$1873:BB1968),_xlfn.CONCAT(" y ",BD1968)))))</f>
        <v/>
      </c>
      <c r="BD1968" s="222" t="s">
        <v>6307</v>
      </c>
      <c r="BE1968" s="378">
        <f t="shared" si="843"/>
        <v>0</v>
      </c>
      <c r="BF1968" s="379">
        <f t="shared" si="844"/>
        <v>0</v>
      </c>
      <c r="BG1968" s="380">
        <f t="shared" si="845"/>
        <v>0</v>
      </c>
      <c r="BH1968" s="483">
        <f t="shared" si="846"/>
        <v>0</v>
      </c>
      <c r="BI1968" s="484">
        <f t="shared" si="847"/>
        <v>0</v>
      </c>
      <c r="BJ1968" s="485">
        <f t="shared" si="848"/>
        <v>0</v>
      </c>
      <c r="BK1968" s="486">
        <f t="shared" si="849"/>
        <v>0</v>
      </c>
      <c r="BL1968" s="483">
        <f t="shared" si="850"/>
        <v>0</v>
      </c>
      <c r="BM1968" s="484">
        <f t="shared" si="851"/>
        <v>0</v>
      </c>
      <c r="BN1968" s="485">
        <f t="shared" si="852"/>
        <v>0</v>
      </c>
      <c r="BO1968" s="486">
        <f t="shared" si="853"/>
        <v>0</v>
      </c>
      <c r="BP1968" s="483">
        <f t="shared" si="854"/>
        <v>0</v>
      </c>
      <c r="BQ1968" s="484">
        <f t="shared" si="855"/>
        <v>0</v>
      </c>
      <c r="BR1968" s="485">
        <f t="shared" si="856"/>
        <v>0</v>
      </c>
      <c r="BS1968" s="486">
        <f t="shared" si="857"/>
        <v>0</v>
      </c>
    </row>
    <row r="1969" spans="1:71" ht="15" hidden="1" customHeight="1">
      <c r="A1969" s="81"/>
      <c r="B1969" s="82"/>
      <c r="C1969" s="87" t="s">
        <v>201</v>
      </c>
      <c r="D1969" s="623" t="str">
        <f>IF(CNGE_2024_M1_Secc1_Sub1!$D138="","",CNGE_2024_M1_Secc1_Sub1!$D138)</f>
        <v/>
      </c>
      <c r="E1969" s="624"/>
      <c r="F1969" s="624"/>
      <c r="G1969" s="624"/>
      <c r="H1969" s="624"/>
      <c r="I1969" s="624"/>
      <c r="J1969" s="624"/>
      <c r="K1969" s="624"/>
      <c r="L1969" s="624"/>
      <c r="M1969" s="624"/>
      <c r="N1969" s="624"/>
      <c r="O1969" s="624"/>
      <c r="P1969" s="624"/>
      <c r="Q1969" s="624"/>
      <c r="R1969" s="625"/>
      <c r="S1969" s="111"/>
      <c r="T1969" s="111"/>
      <c r="U1969" s="111"/>
      <c r="V1969" s="111"/>
      <c r="W1969" s="111"/>
      <c r="X1969" s="111"/>
      <c r="Y1969" s="111"/>
      <c r="Z1969" s="111"/>
      <c r="AA1969" s="111"/>
      <c r="AB1969" s="111"/>
      <c r="AC1969" s="111"/>
      <c r="AD1969" s="111"/>
      <c r="AE1969" s="8"/>
      <c r="AG1969" s="269">
        <f t="shared" si="823"/>
        <v>0</v>
      </c>
      <c r="AH1969" s="298">
        <f t="shared" si="824"/>
        <v>0</v>
      </c>
      <c r="AI1969" s="299">
        <f t="shared" si="825"/>
        <v>0</v>
      </c>
      <c r="AJ1969" s="300">
        <f t="shared" si="826"/>
        <v>0</v>
      </c>
      <c r="AK1969" s="301">
        <f t="shared" si="827"/>
        <v>0</v>
      </c>
      <c r="AL1969" s="298">
        <f t="shared" si="828"/>
        <v>0</v>
      </c>
      <c r="AM1969" s="299">
        <f t="shared" si="829"/>
        <v>0</v>
      </c>
      <c r="AN1969" s="300">
        <f t="shared" si="830"/>
        <v>0</v>
      </c>
      <c r="AO1969" s="301">
        <f t="shared" si="831"/>
        <v>0</v>
      </c>
      <c r="AP1969" s="298">
        <f t="shared" si="832"/>
        <v>0</v>
      </c>
      <c r="AQ1969" s="299">
        <f t="shared" si="833"/>
        <v>0</v>
      </c>
      <c r="AR1969" s="300">
        <f t="shared" si="834"/>
        <v>0</v>
      </c>
      <c r="AS1969" s="301">
        <f t="shared" si="835"/>
        <v>0</v>
      </c>
      <c r="AT1969" s="298">
        <f t="shared" si="836"/>
        <v>0</v>
      </c>
      <c r="AU1969" s="299">
        <f t="shared" si="837"/>
        <v>0</v>
      </c>
      <c r="AV1969" s="300">
        <f t="shared" si="838"/>
        <v>0</v>
      </c>
      <c r="AW1969" s="301">
        <f t="shared" si="839"/>
        <v>0</v>
      </c>
      <c r="AX1969" s="371">
        <f t="shared" si="840"/>
        <v>0</v>
      </c>
      <c r="AY1969" s="303">
        <f t="shared" si="841"/>
        <v>0</v>
      </c>
      <c r="AZ1969" s="304" t="str">
        <f>IF(AY1969=0,"",
IF(SUM($AY$1873:AY1969)=1,BA1969,
IF($AY$1993&gt;SUM($AY$1873:AY1969),_xlfn.CONCAT(", ",BA1969),
IF($AY$1993=SUM($AY$1873:AY1969),_xlfn.CONCAT(" y ",BA1969)))))</f>
        <v/>
      </c>
      <c r="BA1969" s="231" t="s">
        <v>6308</v>
      </c>
      <c r="BB1969" s="290">
        <f t="shared" si="842"/>
        <v>0</v>
      </c>
      <c r="BC1969" s="291" t="str">
        <f>IF(BB1969=0,"",
IF(SUM($BB$1873:BB1969)=1,BD1969,
IF($BB$1993&gt;SUM($BB$1873:BB1969),_xlfn.CONCAT(", ",BD1969),
IF($BB$1993=SUM($BB$1873:BB1969),_xlfn.CONCAT(" y ",BD1969)))))</f>
        <v/>
      </c>
      <c r="BD1969" s="222" t="s">
        <v>6308</v>
      </c>
      <c r="BE1969" s="378">
        <f t="shared" si="843"/>
        <v>0</v>
      </c>
      <c r="BF1969" s="379">
        <f t="shared" si="844"/>
        <v>0</v>
      </c>
      <c r="BG1969" s="380">
        <f t="shared" si="845"/>
        <v>0</v>
      </c>
      <c r="BH1969" s="483">
        <f t="shared" si="846"/>
        <v>0</v>
      </c>
      <c r="BI1969" s="484">
        <f t="shared" si="847"/>
        <v>0</v>
      </c>
      <c r="BJ1969" s="485">
        <f t="shared" si="848"/>
        <v>0</v>
      </c>
      <c r="BK1969" s="486">
        <f t="shared" si="849"/>
        <v>0</v>
      </c>
      <c r="BL1969" s="483">
        <f t="shared" si="850"/>
        <v>0</v>
      </c>
      <c r="BM1969" s="484">
        <f t="shared" si="851"/>
        <v>0</v>
      </c>
      <c r="BN1969" s="485">
        <f t="shared" si="852"/>
        <v>0</v>
      </c>
      <c r="BO1969" s="486">
        <f t="shared" si="853"/>
        <v>0</v>
      </c>
      <c r="BP1969" s="483">
        <f t="shared" si="854"/>
        <v>0</v>
      </c>
      <c r="BQ1969" s="484">
        <f t="shared" si="855"/>
        <v>0</v>
      </c>
      <c r="BR1969" s="485">
        <f t="shared" si="856"/>
        <v>0</v>
      </c>
      <c r="BS1969" s="486">
        <f t="shared" si="857"/>
        <v>0</v>
      </c>
    </row>
    <row r="1970" spans="1:71" ht="15" hidden="1" customHeight="1">
      <c r="A1970" s="81"/>
      <c r="B1970" s="82"/>
      <c r="C1970" s="87" t="s">
        <v>202</v>
      </c>
      <c r="D1970" s="623" t="str">
        <f>IF(CNGE_2024_M1_Secc1_Sub1!$D139="","",CNGE_2024_M1_Secc1_Sub1!$D139)</f>
        <v/>
      </c>
      <c r="E1970" s="624"/>
      <c r="F1970" s="624"/>
      <c r="G1970" s="624"/>
      <c r="H1970" s="624"/>
      <c r="I1970" s="624"/>
      <c r="J1970" s="624"/>
      <c r="K1970" s="624"/>
      <c r="L1970" s="624"/>
      <c r="M1970" s="624"/>
      <c r="N1970" s="624"/>
      <c r="O1970" s="624"/>
      <c r="P1970" s="624"/>
      <c r="Q1970" s="624"/>
      <c r="R1970" s="625"/>
      <c r="S1970" s="111"/>
      <c r="T1970" s="111"/>
      <c r="U1970" s="111"/>
      <c r="V1970" s="111"/>
      <c r="W1970" s="111"/>
      <c r="X1970" s="111"/>
      <c r="Y1970" s="111"/>
      <c r="Z1970" s="111"/>
      <c r="AA1970" s="111"/>
      <c r="AB1970" s="111"/>
      <c r="AC1970" s="111"/>
      <c r="AD1970" s="111"/>
      <c r="AE1970" s="8"/>
      <c r="AG1970" s="269">
        <f t="shared" si="823"/>
        <v>0</v>
      </c>
      <c r="AH1970" s="298">
        <f t="shared" si="824"/>
        <v>0</v>
      </c>
      <c r="AI1970" s="299">
        <f t="shared" si="825"/>
        <v>0</v>
      </c>
      <c r="AJ1970" s="300">
        <f t="shared" si="826"/>
        <v>0</v>
      </c>
      <c r="AK1970" s="301">
        <f t="shared" si="827"/>
        <v>0</v>
      </c>
      <c r="AL1970" s="298">
        <f t="shared" si="828"/>
        <v>0</v>
      </c>
      <c r="AM1970" s="299">
        <f t="shared" si="829"/>
        <v>0</v>
      </c>
      <c r="AN1970" s="300">
        <f t="shared" si="830"/>
        <v>0</v>
      </c>
      <c r="AO1970" s="301">
        <f t="shared" si="831"/>
        <v>0</v>
      </c>
      <c r="AP1970" s="298">
        <f t="shared" si="832"/>
        <v>0</v>
      </c>
      <c r="AQ1970" s="299">
        <f t="shared" si="833"/>
        <v>0</v>
      </c>
      <c r="AR1970" s="300">
        <f t="shared" si="834"/>
        <v>0</v>
      </c>
      <c r="AS1970" s="301">
        <f t="shared" si="835"/>
        <v>0</v>
      </c>
      <c r="AT1970" s="298">
        <f t="shared" si="836"/>
        <v>0</v>
      </c>
      <c r="AU1970" s="299">
        <f t="shared" si="837"/>
        <v>0</v>
      </c>
      <c r="AV1970" s="300">
        <f t="shared" si="838"/>
        <v>0</v>
      </c>
      <c r="AW1970" s="301">
        <f t="shared" si="839"/>
        <v>0</v>
      </c>
      <c r="AX1970" s="371">
        <f t="shared" si="840"/>
        <v>0</v>
      </c>
      <c r="AY1970" s="303">
        <f t="shared" si="841"/>
        <v>0</v>
      </c>
      <c r="AZ1970" s="304" t="str">
        <f>IF(AY1970=0,"",
IF(SUM($AY$1873:AY1970)=1,BA1970,
IF($AY$1993&gt;SUM($AY$1873:AY1970),_xlfn.CONCAT(", ",BA1970),
IF($AY$1993=SUM($AY$1873:AY1970),_xlfn.CONCAT(" y ",BA1970)))))</f>
        <v/>
      </c>
      <c r="BA1970" s="231" t="s">
        <v>6309</v>
      </c>
      <c r="BB1970" s="290">
        <f t="shared" si="842"/>
        <v>0</v>
      </c>
      <c r="BC1970" s="291" t="str">
        <f>IF(BB1970=0,"",
IF(SUM($BB$1873:BB1970)=1,BD1970,
IF($BB$1993&gt;SUM($BB$1873:BB1970),_xlfn.CONCAT(", ",BD1970),
IF($BB$1993=SUM($BB$1873:BB1970),_xlfn.CONCAT(" y ",BD1970)))))</f>
        <v/>
      </c>
      <c r="BD1970" s="222" t="s">
        <v>6309</v>
      </c>
      <c r="BE1970" s="378">
        <f t="shared" si="843"/>
        <v>0</v>
      </c>
      <c r="BF1970" s="379">
        <f t="shared" si="844"/>
        <v>0</v>
      </c>
      <c r="BG1970" s="380">
        <f t="shared" si="845"/>
        <v>0</v>
      </c>
      <c r="BH1970" s="483">
        <f t="shared" si="846"/>
        <v>0</v>
      </c>
      <c r="BI1970" s="484">
        <f t="shared" si="847"/>
        <v>0</v>
      </c>
      <c r="BJ1970" s="485">
        <f t="shared" si="848"/>
        <v>0</v>
      </c>
      <c r="BK1970" s="486">
        <f t="shared" si="849"/>
        <v>0</v>
      </c>
      <c r="BL1970" s="483">
        <f t="shared" si="850"/>
        <v>0</v>
      </c>
      <c r="BM1970" s="484">
        <f t="shared" si="851"/>
        <v>0</v>
      </c>
      <c r="BN1970" s="485">
        <f t="shared" si="852"/>
        <v>0</v>
      </c>
      <c r="BO1970" s="486">
        <f t="shared" si="853"/>
        <v>0</v>
      </c>
      <c r="BP1970" s="483">
        <f t="shared" si="854"/>
        <v>0</v>
      </c>
      <c r="BQ1970" s="484">
        <f t="shared" si="855"/>
        <v>0</v>
      </c>
      <c r="BR1970" s="485">
        <f t="shared" si="856"/>
        <v>0</v>
      </c>
      <c r="BS1970" s="486">
        <f t="shared" si="857"/>
        <v>0</v>
      </c>
    </row>
    <row r="1971" spans="1:71" ht="15" hidden="1" customHeight="1">
      <c r="A1971" s="81"/>
      <c r="B1971" s="82"/>
      <c r="C1971" s="87" t="s">
        <v>203</v>
      </c>
      <c r="D1971" s="623" t="str">
        <f>IF(CNGE_2024_M1_Secc1_Sub1!$D140="","",CNGE_2024_M1_Secc1_Sub1!$D140)</f>
        <v/>
      </c>
      <c r="E1971" s="624"/>
      <c r="F1971" s="624"/>
      <c r="G1971" s="624"/>
      <c r="H1971" s="624"/>
      <c r="I1971" s="624"/>
      <c r="J1971" s="624"/>
      <c r="K1971" s="624"/>
      <c r="L1971" s="624"/>
      <c r="M1971" s="624"/>
      <c r="N1971" s="624"/>
      <c r="O1971" s="624"/>
      <c r="P1971" s="624"/>
      <c r="Q1971" s="624"/>
      <c r="R1971" s="625"/>
      <c r="S1971" s="111"/>
      <c r="T1971" s="111"/>
      <c r="U1971" s="111"/>
      <c r="V1971" s="111"/>
      <c r="W1971" s="111"/>
      <c r="X1971" s="111"/>
      <c r="Y1971" s="111"/>
      <c r="Z1971" s="111"/>
      <c r="AA1971" s="111"/>
      <c r="AB1971" s="111"/>
      <c r="AC1971" s="111"/>
      <c r="AD1971" s="111"/>
      <c r="AE1971" s="8"/>
      <c r="AG1971" s="269">
        <f t="shared" si="823"/>
        <v>0</v>
      </c>
      <c r="AH1971" s="298">
        <f t="shared" si="824"/>
        <v>0</v>
      </c>
      <c r="AI1971" s="299">
        <f t="shared" si="825"/>
        <v>0</v>
      </c>
      <c r="AJ1971" s="300">
        <f t="shared" si="826"/>
        <v>0</v>
      </c>
      <c r="AK1971" s="301">
        <f t="shared" si="827"/>
        <v>0</v>
      </c>
      <c r="AL1971" s="298">
        <f t="shared" si="828"/>
        <v>0</v>
      </c>
      <c r="AM1971" s="299">
        <f t="shared" si="829"/>
        <v>0</v>
      </c>
      <c r="AN1971" s="300">
        <f t="shared" si="830"/>
        <v>0</v>
      </c>
      <c r="AO1971" s="301">
        <f t="shared" si="831"/>
        <v>0</v>
      </c>
      <c r="AP1971" s="298">
        <f t="shared" si="832"/>
        <v>0</v>
      </c>
      <c r="AQ1971" s="299">
        <f t="shared" si="833"/>
        <v>0</v>
      </c>
      <c r="AR1971" s="300">
        <f t="shared" si="834"/>
        <v>0</v>
      </c>
      <c r="AS1971" s="301">
        <f t="shared" si="835"/>
        <v>0</v>
      </c>
      <c r="AT1971" s="298">
        <f t="shared" si="836"/>
        <v>0</v>
      </c>
      <c r="AU1971" s="299">
        <f t="shared" si="837"/>
        <v>0</v>
      </c>
      <c r="AV1971" s="300">
        <f t="shared" si="838"/>
        <v>0</v>
      </c>
      <c r="AW1971" s="301">
        <f t="shared" si="839"/>
        <v>0</v>
      </c>
      <c r="AX1971" s="371">
        <f t="shared" si="840"/>
        <v>0</v>
      </c>
      <c r="AY1971" s="303">
        <f t="shared" si="841"/>
        <v>0</v>
      </c>
      <c r="AZ1971" s="304" t="str">
        <f>IF(AY1971=0,"",
IF(SUM($AY$1873:AY1971)=1,BA1971,
IF($AY$1993&gt;SUM($AY$1873:AY1971),_xlfn.CONCAT(", ",BA1971),
IF($AY$1993=SUM($AY$1873:AY1971),_xlfn.CONCAT(" y ",BA1971)))))</f>
        <v/>
      </c>
      <c r="BA1971" s="231" t="s">
        <v>6310</v>
      </c>
      <c r="BB1971" s="290">
        <f t="shared" si="842"/>
        <v>0</v>
      </c>
      <c r="BC1971" s="291" t="str">
        <f>IF(BB1971=0,"",
IF(SUM($BB$1873:BB1971)=1,BD1971,
IF($BB$1993&gt;SUM($BB$1873:BB1971),_xlfn.CONCAT(", ",BD1971),
IF($BB$1993=SUM($BB$1873:BB1971),_xlfn.CONCAT(" y ",BD1971)))))</f>
        <v/>
      </c>
      <c r="BD1971" s="222" t="s">
        <v>6310</v>
      </c>
      <c r="BE1971" s="378">
        <f t="shared" si="843"/>
        <v>0</v>
      </c>
      <c r="BF1971" s="379">
        <f t="shared" si="844"/>
        <v>0</v>
      </c>
      <c r="BG1971" s="380">
        <f t="shared" si="845"/>
        <v>0</v>
      </c>
      <c r="BH1971" s="483">
        <f t="shared" si="846"/>
        <v>0</v>
      </c>
      <c r="BI1971" s="484">
        <f t="shared" si="847"/>
        <v>0</v>
      </c>
      <c r="BJ1971" s="485">
        <f t="shared" si="848"/>
        <v>0</v>
      </c>
      <c r="BK1971" s="486">
        <f t="shared" si="849"/>
        <v>0</v>
      </c>
      <c r="BL1971" s="483">
        <f t="shared" si="850"/>
        <v>0</v>
      </c>
      <c r="BM1971" s="484">
        <f t="shared" si="851"/>
        <v>0</v>
      </c>
      <c r="BN1971" s="485">
        <f t="shared" si="852"/>
        <v>0</v>
      </c>
      <c r="BO1971" s="486">
        <f t="shared" si="853"/>
        <v>0</v>
      </c>
      <c r="BP1971" s="483">
        <f t="shared" si="854"/>
        <v>0</v>
      </c>
      <c r="BQ1971" s="484">
        <f t="shared" si="855"/>
        <v>0</v>
      </c>
      <c r="BR1971" s="485">
        <f t="shared" si="856"/>
        <v>0</v>
      </c>
      <c r="BS1971" s="486">
        <f t="shared" si="857"/>
        <v>0</v>
      </c>
    </row>
    <row r="1972" spans="1:71" ht="15" hidden="1" customHeight="1">
      <c r="A1972" s="81"/>
      <c r="B1972" s="82"/>
      <c r="C1972" s="87" t="s">
        <v>204</v>
      </c>
      <c r="D1972" s="623" t="str">
        <f>IF(CNGE_2024_M1_Secc1_Sub1!$D141="","",CNGE_2024_M1_Secc1_Sub1!$D141)</f>
        <v/>
      </c>
      <c r="E1972" s="624"/>
      <c r="F1972" s="624"/>
      <c r="G1972" s="624"/>
      <c r="H1972" s="624"/>
      <c r="I1972" s="624"/>
      <c r="J1972" s="624"/>
      <c r="K1972" s="624"/>
      <c r="L1972" s="624"/>
      <c r="M1972" s="624"/>
      <c r="N1972" s="624"/>
      <c r="O1972" s="624"/>
      <c r="P1972" s="624"/>
      <c r="Q1972" s="624"/>
      <c r="R1972" s="625"/>
      <c r="S1972" s="111"/>
      <c r="T1972" s="111"/>
      <c r="U1972" s="111"/>
      <c r="V1972" s="111"/>
      <c r="W1972" s="111"/>
      <c r="X1972" s="111"/>
      <c r="Y1972" s="111"/>
      <c r="Z1972" s="111"/>
      <c r="AA1972" s="111"/>
      <c r="AB1972" s="111"/>
      <c r="AC1972" s="111"/>
      <c r="AD1972" s="111"/>
      <c r="AE1972" s="8"/>
      <c r="AG1972" s="269">
        <f t="shared" si="823"/>
        <v>0</v>
      </c>
      <c r="AH1972" s="298">
        <f t="shared" si="824"/>
        <v>0</v>
      </c>
      <c r="AI1972" s="299">
        <f t="shared" si="825"/>
        <v>0</v>
      </c>
      <c r="AJ1972" s="300">
        <f t="shared" si="826"/>
        <v>0</v>
      </c>
      <c r="AK1972" s="301">
        <f t="shared" si="827"/>
        <v>0</v>
      </c>
      <c r="AL1972" s="298">
        <f t="shared" si="828"/>
        <v>0</v>
      </c>
      <c r="AM1972" s="299">
        <f t="shared" si="829"/>
        <v>0</v>
      </c>
      <c r="AN1972" s="300">
        <f t="shared" si="830"/>
        <v>0</v>
      </c>
      <c r="AO1972" s="301">
        <f t="shared" si="831"/>
        <v>0</v>
      </c>
      <c r="AP1972" s="298">
        <f t="shared" si="832"/>
        <v>0</v>
      </c>
      <c r="AQ1972" s="299">
        <f t="shared" si="833"/>
        <v>0</v>
      </c>
      <c r="AR1972" s="300">
        <f t="shared" si="834"/>
        <v>0</v>
      </c>
      <c r="AS1972" s="301">
        <f t="shared" si="835"/>
        <v>0</v>
      </c>
      <c r="AT1972" s="298">
        <f t="shared" si="836"/>
        <v>0</v>
      </c>
      <c r="AU1972" s="299">
        <f t="shared" si="837"/>
        <v>0</v>
      </c>
      <c r="AV1972" s="300">
        <f t="shared" si="838"/>
        <v>0</v>
      </c>
      <c r="AW1972" s="301">
        <f t="shared" si="839"/>
        <v>0</v>
      </c>
      <c r="AX1972" s="371">
        <f t="shared" si="840"/>
        <v>0</v>
      </c>
      <c r="AY1972" s="303">
        <f t="shared" si="841"/>
        <v>0</v>
      </c>
      <c r="AZ1972" s="304" t="str">
        <f>IF(AY1972=0,"",
IF(SUM($AY$1873:AY1972)=1,BA1972,
IF($AY$1993&gt;SUM($AY$1873:AY1972),_xlfn.CONCAT(", ",BA1972),
IF($AY$1993=SUM($AY$1873:AY1972),_xlfn.CONCAT(" y ",BA1972)))))</f>
        <v/>
      </c>
      <c r="BA1972" s="231" t="s">
        <v>6311</v>
      </c>
      <c r="BB1972" s="290">
        <f t="shared" si="842"/>
        <v>0</v>
      </c>
      <c r="BC1972" s="291" t="str">
        <f>IF(BB1972=0,"",
IF(SUM($BB$1873:BB1972)=1,BD1972,
IF($BB$1993&gt;SUM($BB$1873:BB1972),_xlfn.CONCAT(", ",BD1972),
IF($BB$1993=SUM($BB$1873:BB1972),_xlfn.CONCAT(" y ",BD1972)))))</f>
        <v/>
      </c>
      <c r="BD1972" s="222" t="s">
        <v>6311</v>
      </c>
      <c r="BE1972" s="378">
        <f t="shared" si="843"/>
        <v>0</v>
      </c>
      <c r="BF1972" s="379">
        <f t="shared" si="844"/>
        <v>0</v>
      </c>
      <c r="BG1972" s="380">
        <f t="shared" si="845"/>
        <v>0</v>
      </c>
      <c r="BH1972" s="483">
        <f t="shared" si="846"/>
        <v>0</v>
      </c>
      <c r="BI1972" s="484">
        <f t="shared" si="847"/>
        <v>0</v>
      </c>
      <c r="BJ1972" s="485">
        <f t="shared" si="848"/>
        <v>0</v>
      </c>
      <c r="BK1972" s="486">
        <f t="shared" si="849"/>
        <v>0</v>
      </c>
      <c r="BL1972" s="483">
        <f t="shared" si="850"/>
        <v>0</v>
      </c>
      <c r="BM1972" s="484">
        <f t="shared" si="851"/>
        <v>0</v>
      </c>
      <c r="BN1972" s="485">
        <f t="shared" si="852"/>
        <v>0</v>
      </c>
      <c r="BO1972" s="486">
        <f t="shared" si="853"/>
        <v>0</v>
      </c>
      <c r="BP1972" s="483">
        <f t="shared" si="854"/>
        <v>0</v>
      </c>
      <c r="BQ1972" s="484">
        <f t="shared" si="855"/>
        <v>0</v>
      </c>
      <c r="BR1972" s="485">
        <f t="shared" si="856"/>
        <v>0</v>
      </c>
      <c r="BS1972" s="486">
        <f t="shared" si="857"/>
        <v>0</v>
      </c>
    </row>
    <row r="1973" spans="1:71" ht="15" hidden="1" customHeight="1">
      <c r="A1973" s="81"/>
      <c r="B1973" s="82"/>
      <c r="C1973" s="87" t="s">
        <v>205</v>
      </c>
      <c r="D1973" s="623" t="str">
        <f>IF(CNGE_2024_M1_Secc1_Sub1!$D142="","",CNGE_2024_M1_Secc1_Sub1!$D142)</f>
        <v/>
      </c>
      <c r="E1973" s="624"/>
      <c r="F1973" s="624"/>
      <c r="G1973" s="624"/>
      <c r="H1973" s="624"/>
      <c r="I1973" s="624"/>
      <c r="J1973" s="624"/>
      <c r="K1973" s="624"/>
      <c r="L1973" s="624"/>
      <c r="M1973" s="624"/>
      <c r="N1973" s="624"/>
      <c r="O1973" s="624"/>
      <c r="P1973" s="624"/>
      <c r="Q1973" s="624"/>
      <c r="R1973" s="625"/>
      <c r="S1973" s="111"/>
      <c r="T1973" s="111"/>
      <c r="U1973" s="111"/>
      <c r="V1973" s="111"/>
      <c r="W1973" s="111"/>
      <c r="X1973" s="111"/>
      <c r="Y1973" s="111"/>
      <c r="Z1973" s="111"/>
      <c r="AA1973" s="111"/>
      <c r="AB1973" s="111"/>
      <c r="AC1973" s="111"/>
      <c r="AD1973" s="111"/>
      <c r="AE1973" s="8"/>
      <c r="AG1973" s="269">
        <f t="shared" si="823"/>
        <v>0</v>
      </c>
      <c r="AH1973" s="298">
        <f t="shared" si="824"/>
        <v>0</v>
      </c>
      <c r="AI1973" s="299">
        <f t="shared" si="825"/>
        <v>0</v>
      </c>
      <c r="AJ1973" s="300">
        <f t="shared" si="826"/>
        <v>0</v>
      </c>
      <c r="AK1973" s="301">
        <f t="shared" si="827"/>
        <v>0</v>
      </c>
      <c r="AL1973" s="298">
        <f t="shared" si="828"/>
        <v>0</v>
      </c>
      <c r="AM1973" s="299">
        <f t="shared" si="829"/>
        <v>0</v>
      </c>
      <c r="AN1973" s="300">
        <f t="shared" si="830"/>
        <v>0</v>
      </c>
      <c r="AO1973" s="301">
        <f t="shared" si="831"/>
        <v>0</v>
      </c>
      <c r="AP1973" s="298">
        <f t="shared" si="832"/>
        <v>0</v>
      </c>
      <c r="AQ1973" s="299">
        <f t="shared" si="833"/>
        <v>0</v>
      </c>
      <c r="AR1973" s="300">
        <f t="shared" si="834"/>
        <v>0</v>
      </c>
      <c r="AS1973" s="301">
        <f t="shared" si="835"/>
        <v>0</v>
      </c>
      <c r="AT1973" s="298">
        <f t="shared" si="836"/>
        <v>0</v>
      </c>
      <c r="AU1973" s="299">
        <f t="shared" si="837"/>
        <v>0</v>
      </c>
      <c r="AV1973" s="300">
        <f t="shared" si="838"/>
        <v>0</v>
      </c>
      <c r="AW1973" s="301">
        <f t="shared" si="839"/>
        <v>0</v>
      </c>
      <c r="AX1973" s="371">
        <f t="shared" si="840"/>
        <v>0</v>
      </c>
      <c r="AY1973" s="303">
        <f t="shared" si="841"/>
        <v>0</v>
      </c>
      <c r="AZ1973" s="304" t="str">
        <f>IF(AY1973=0,"",
IF(SUM($AY$1873:AY1973)=1,BA1973,
IF($AY$1993&gt;SUM($AY$1873:AY1973),_xlfn.CONCAT(", ",BA1973),
IF($AY$1993=SUM($AY$1873:AY1973),_xlfn.CONCAT(" y ",BA1973)))))</f>
        <v/>
      </c>
      <c r="BA1973" s="231" t="s">
        <v>6312</v>
      </c>
      <c r="BB1973" s="290">
        <f t="shared" si="842"/>
        <v>0</v>
      </c>
      <c r="BC1973" s="291" t="str">
        <f>IF(BB1973=0,"",
IF(SUM($BB$1873:BB1973)=1,BD1973,
IF($BB$1993&gt;SUM($BB$1873:BB1973),_xlfn.CONCAT(", ",BD1973),
IF($BB$1993=SUM($BB$1873:BB1973),_xlfn.CONCAT(" y ",BD1973)))))</f>
        <v/>
      </c>
      <c r="BD1973" s="222" t="s">
        <v>6312</v>
      </c>
      <c r="BE1973" s="378">
        <f t="shared" si="843"/>
        <v>0</v>
      </c>
      <c r="BF1973" s="379">
        <f t="shared" si="844"/>
        <v>0</v>
      </c>
      <c r="BG1973" s="380">
        <f t="shared" si="845"/>
        <v>0</v>
      </c>
      <c r="BH1973" s="483">
        <f t="shared" si="846"/>
        <v>0</v>
      </c>
      <c r="BI1973" s="484">
        <f t="shared" si="847"/>
        <v>0</v>
      </c>
      <c r="BJ1973" s="485">
        <f t="shared" si="848"/>
        <v>0</v>
      </c>
      <c r="BK1973" s="486">
        <f t="shared" si="849"/>
        <v>0</v>
      </c>
      <c r="BL1973" s="483">
        <f t="shared" si="850"/>
        <v>0</v>
      </c>
      <c r="BM1973" s="484">
        <f t="shared" si="851"/>
        <v>0</v>
      </c>
      <c r="BN1973" s="485">
        <f t="shared" si="852"/>
        <v>0</v>
      </c>
      <c r="BO1973" s="486">
        <f t="shared" si="853"/>
        <v>0</v>
      </c>
      <c r="BP1973" s="483">
        <f t="shared" si="854"/>
        <v>0</v>
      </c>
      <c r="BQ1973" s="484">
        <f t="shared" si="855"/>
        <v>0</v>
      </c>
      <c r="BR1973" s="485">
        <f t="shared" si="856"/>
        <v>0</v>
      </c>
      <c r="BS1973" s="486">
        <f t="shared" si="857"/>
        <v>0</v>
      </c>
    </row>
    <row r="1974" spans="1:71" ht="15" hidden="1" customHeight="1">
      <c r="A1974" s="81"/>
      <c r="B1974" s="82"/>
      <c r="C1974" s="87" t="s">
        <v>206</v>
      </c>
      <c r="D1974" s="623" t="str">
        <f>IF(CNGE_2024_M1_Secc1_Sub1!$D143="","",CNGE_2024_M1_Secc1_Sub1!$D143)</f>
        <v/>
      </c>
      <c r="E1974" s="624"/>
      <c r="F1974" s="624"/>
      <c r="G1974" s="624"/>
      <c r="H1974" s="624"/>
      <c r="I1974" s="624"/>
      <c r="J1974" s="624"/>
      <c r="K1974" s="624"/>
      <c r="L1974" s="624"/>
      <c r="M1974" s="624"/>
      <c r="N1974" s="624"/>
      <c r="O1974" s="624"/>
      <c r="P1974" s="624"/>
      <c r="Q1974" s="624"/>
      <c r="R1974" s="625"/>
      <c r="S1974" s="111"/>
      <c r="T1974" s="111"/>
      <c r="U1974" s="111"/>
      <c r="V1974" s="111"/>
      <c r="W1974" s="111"/>
      <c r="X1974" s="111"/>
      <c r="Y1974" s="111"/>
      <c r="Z1974" s="111"/>
      <c r="AA1974" s="111"/>
      <c r="AB1974" s="111"/>
      <c r="AC1974" s="111"/>
      <c r="AD1974" s="111"/>
      <c r="AE1974" s="8"/>
      <c r="AG1974" s="269">
        <f t="shared" si="823"/>
        <v>0</v>
      </c>
      <c r="AH1974" s="298">
        <f t="shared" si="824"/>
        <v>0</v>
      </c>
      <c r="AI1974" s="299">
        <f t="shared" si="825"/>
        <v>0</v>
      </c>
      <c r="AJ1974" s="300">
        <f t="shared" si="826"/>
        <v>0</v>
      </c>
      <c r="AK1974" s="301">
        <f t="shared" si="827"/>
        <v>0</v>
      </c>
      <c r="AL1974" s="298">
        <f t="shared" si="828"/>
        <v>0</v>
      </c>
      <c r="AM1974" s="299">
        <f t="shared" si="829"/>
        <v>0</v>
      </c>
      <c r="AN1974" s="300">
        <f t="shared" si="830"/>
        <v>0</v>
      </c>
      <c r="AO1974" s="301">
        <f t="shared" si="831"/>
        <v>0</v>
      </c>
      <c r="AP1974" s="298">
        <f t="shared" si="832"/>
        <v>0</v>
      </c>
      <c r="AQ1974" s="299">
        <f t="shared" si="833"/>
        <v>0</v>
      </c>
      <c r="AR1974" s="300">
        <f t="shared" si="834"/>
        <v>0</v>
      </c>
      <c r="AS1974" s="301">
        <f t="shared" si="835"/>
        <v>0</v>
      </c>
      <c r="AT1974" s="298">
        <f t="shared" si="836"/>
        <v>0</v>
      </c>
      <c r="AU1974" s="299">
        <f t="shared" si="837"/>
        <v>0</v>
      </c>
      <c r="AV1974" s="300">
        <f t="shared" si="838"/>
        <v>0</v>
      </c>
      <c r="AW1974" s="301">
        <f t="shared" si="839"/>
        <v>0</v>
      </c>
      <c r="AX1974" s="371">
        <f t="shared" si="840"/>
        <v>0</v>
      </c>
      <c r="AY1974" s="303">
        <f t="shared" si="841"/>
        <v>0</v>
      </c>
      <c r="AZ1974" s="304" t="str">
        <f>IF(AY1974=0,"",
IF(SUM($AY$1873:AY1974)=1,BA1974,
IF($AY$1993&gt;SUM($AY$1873:AY1974),_xlfn.CONCAT(", ",BA1974),
IF($AY$1993=SUM($AY$1873:AY1974),_xlfn.CONCAT(" y ",BA1974)))))</f>
        <v/>
      </c>
      <c r="BA1974" s="231" t="s">
        <v>6313</v>
      </c>
      <c r="BB1974" s="290">
        <f t="shared" si="842"/>
        <v>0</v>
      </c>
      <c r="BC1974" s="291" t="str">
        <f>IF(BB1974=0,"",
IF(SUM($BB$1873:BB1974)=1,BD1974,
IF($BB$1993&gt;SUM($BB$1873:BB1974),_xlfn.CONCAT(", ",BD1974),
IF($BB$1993=SUM($BB$1873:BB1974),_xlfn.CONCAT(" y ",BD1974)))))</f>
        <v/>
      </c>
      <c r="BD1974" s="222" t="s">
        <v>6313</v>
      </c>
      <c r="BE1974" s="378">
        <f t="shared" si="843"/>
        <v>0</v>
      </c>
      <c r="BF1974" s="379">
        <f t="shared" si="844"/>
        <v>0</v>
      </c>
      <c r="BG1974" s="380">
        <f t="shared" si="845"/>
        <v>0</v>
      </c>
      <c r="BH1974" s="483">
        <f t="shared" si="846"/>
        <v>0</v>
      </c>
      <c r="BI1974" s="484">
        <f t="shared" si="847"/>
        <v>0</v>
      </c>
      <c r="BJ1974" s="485">
        <f t="shared" si="848"/>
        <v>0</v>
      </c>
      <c r="BK1974" s="486">
        <f t="shared" si="849"/>
        <v>0</v>
      </c>
      <c r="BL1974" s="483">
        <f t="shared" si="850"/>
        <v>0</v>
      </c>
      <c r="BM1974" s="484">
        <f t="shared" si="851"/>
        <v>0</v>
      </c>
      <c r="BN1974" s="485">
        <f t="shared" si="852"/>
        <v>0</v>
      </c>
      <c r="BO1974" s="486">
        <f t="shared" si="853"/>
        <v>0</v>
      </c>
      <c r="BP1974" s="483">
        <f t="shared" si="854"/>
        <v>0</v>
      </c>
      <c r="BQ1974" s="484">
        <f t="shared" si="855"/>
        <v>0</v>
      </c>
      <c r="BR1974" s="485">
        <f t="shared" si="856"/>
        <v>0</v>
      </c>
      <c r="BS1974" s="486">
        <f t="shared" si="857"/>
        <v>0</v>
      </c>
    </row>
    <row r="1975" spans="1:71" ht="15" hidden="1" customHeight="1">
      <c r="A1975" s="81"/>
      <c r="B1975" s="82"/>
      <c r="C1975" s="87" t="s">
        <v>207</v>
      </c>
      <c r="D1975" s="623" t="str">
        <f>IF(CNGE_2024_M1_Secc1_Sub1!$D144="","",CNGE_2024_M1_Secc1_Sub1!$D144)</f>
        <v/>
      </c>
      <c r="E1975" s="624"/>
      <c r="F1975" s="624"/>
      <c r="G1975" s="624"/>
      <c r="H1975" s="624"/>
      <c r="I1975" s="624"/>
      <c r="J1975" s="624"/>
      <c r="K1975" s="624"/>
      <c r="L1975" s="624"/>
      <c r="M1975" s="624"/>
      <c r="N1975" s="624"/>
      <c r="O1975" s="624"/>
      <c r="P1975" s="624"/>
      <c r="Q1975" s="624"/>
      <c r="R1975" s="625"/>
      <c r="S1975" s="111"/>
      <c r="T1975" s="111"/>
      <c r="U1975" s="111"/>
      <c r="V1975" s="111"/>
      <c r="W1975" s="111"/>
      <c r="X1975" s="111"/>
      <c r="Y1975" s="111"/>
      <c r="Z1975" s="111"/>
      <c r="AA1975" s="111"/>
      <c r="AB1975" s="111"/>
      <c r="AC1975" s="111"/>
      <c r="AD1975" s="111"/>
      <c r="AE1975" s="8"/>
      <c r="AG1975" s="269">
        <f t="shared" si="823"/>
        <v>0</v>
      </c>
      <c r="AH1975" s="298">
        <f t="shared" si="824"/>
        <v>0</v>
      </c>
      <c r="AI1975" s="299">
        <f t="shared" si="825"/>
        <v>0</v>
      </c>
      <c r="AJ1975" s="300">
        <f t="shared" si="826"/>
        <v>0</v>
      </c>
      <c r="AK1975" s="301">
        <f t="shared" si="827"/>
        <v>0</v>
      </c>
      <c r="AL1975" s="298">
        <f t="shared" si="828"/>
        <v>0</v>
      </c>
      <c r="AM1975" s="299">
        <f t="shared" si="829"/>
        <v>0</v>
      </c>
      <c r="AN1975" s="300">
        <f t="shared" si="830"/>
        <v>0</v>
      </c>
      <c r="AO1975" s="301">
        <f t="shared" si="831"/>
        <v>0</v>
      </c>
      <c r="AP1975" s="298">
        <f t="shared" si="832"/>
        <v>0</v>
      </c>
      <c r="AQ1975" s="299">
        <f t="shared" si="833"/>
        <v>0</v>
      </c>
      <c r="AR1975" s="300">
        <f t="shared" si="834"/>
        <v>0</v>
      </c>
      <c r="AS1975" s="301">
        <f t="shared" si="835"/>
        <v>0</v>
      </c>
      <c r="AT1975" s="298">
        <f t="shared" si="836"/>
        <v>0</v>
      </c>
      <c r="AU1975" s="299">
        <f t="shared" si="837"/>
        <v>0</v>
      </c>
      <c r="AV1975" s="300">
        <f t="shared" si="838"/>
        <v>0</v>
      </c>
      <c r="AW1975" s="301">
        <f t="shared" si="839"/>
        <v>0</v>
      </c>
      <c r="AX1975" s="371">
        <f t="shared" si="840"/>
        <v>0</v>
      </c>
      <c r="AY1975" s="303">
        <f t="shared" si="841"/>
        <v>0</v>
      </c>
      <c r="AZ1975" s="304" t="str">
        <f>IF(AY1975=0,"",
IF(SUM($AY$1873:AY1975)=1,BA1975,
IF($AY$1993&gt;SUM($AY$1873:AY1975),_xlfn.CONCAT(", ",BA1975),
IF($AY$1993=SUM($AY$1873:AY1975),_xlfn.CONCAT(" y ",BA1975)))))</f>
        <v/>
      </c>
      <c r="BA1975" s="231" t="s">
        <v>6314</v>
      </c>
      <c r="BB1975" s="290">
        <f t="shared" si="842"/>
        <v>0</v>
      </c>
      <c r="BC1975" s="291" t="str">
        <f>IF(BB1975=0,"",
IF(SUM($BB$1873:BB1975)=1,BD1975,
IF($BB$1993&gt;SUM($BB$1873:BB1975),_xlfn.CONCAT(", ",BD1975),
IF($BB$1993=SUM($BB$1873:BB1975),_xlfn.CONCAT(" y ",BD1975)))))</f>
        <v/>
      </c>
      <c r="BD1975" s="222" t="s">
        <v>6314</v>
      </c>
      <c r="BE1975" s="378">
        <f t="shared" si="843"/>
        <v>0</v>
      </c>
      <c r="BF1975" s="379">
        <f t="shared" si="844"/>
        <v>0</v>
      </c>
      <c r="BG1975" s="380">
        <f t="shared" si="845"/>
        <v>0</v>
      </c>
      <c r="BH1975" s="483">
        <f t="shared" si="846"/>
        <v>0</v>
      </c>
      <c r="BI1975" s="484">
        <f t="shared" si="847"/>
        <v>0</v>
      </c>
      <c r="BJ1975" s="485">
        <f t="shared" si="848"/>
        <v>0</v>
      </c>
      <c r="BK1975" s="486">
        <f t="shared" si="849"/>
        <v>0</v>
      </c>
      <c r="BL1975" s="483">
        <f t="shared" si="850"/>
        <v>0</v>
      </c>
      <c r="BM1975" s="484">
        <f t="shared" si="851"/>
        <v>0</v>
      </c>
      <c r="BN1975" s="485">
        <f t="shared" si="852"/>
        <v>0</v>
      </c>
      <c r="BO1975" s="486">
        <f t="shared" si="853"/>
        <v>0</v>
      </c>
      <c r="BP1975" s="483">
        <f t="shared" si="854"/>
        <v>0</v>
      </c>
      <c r="BQ1975" s="484">
        <f t="shared" si="855"/>
        <v>0</v>
      </c>
      <c r="BR1975" s="485">
        <f t="shared" si="856"/>
        <v>0</v>
      </c>
      <c r="BS1975" s="486">
        <f t="shared" si="857"/>
        <v>0</v>
      </c>
    </row>
    <row r="1976" spans="1:71" ht="15" hidden="1" customHeight="1">
      <c r="A1976" s="81"/>
      <c r="B1976" s="82"/>
      <c r="C1976" s="87" t="s">
        <v>208</v>
      </c>
      <c r="D1976" s="623" t="str">
        <f>IF(CNGE_2024_M1_Secc1_Sub1!$D145="","",CNGE_2024_M1_Secc1_Sub1!$D145)</f>
        <v/>
      </c>
      <c r="E1976" s="624"/>
      <c r="F1976" s="624"/>
      <c r="G1976" s="624"/>
      <c r="H1976" s="624"/>
      <c r="I1976" s="624"/>
      <c r="J1976" s="624"/>
      <c r="K1976" s="624"/>
      <c r="L1976" s="624"/>
      <c r="M1976" s="624"/>
      <c r="N1976" s="624"/>
      <c r="O1976" s="624"/>
      <c r="P1976" s="624"/>
      <c r="Q1976" s="624"/>
      <c r="R1976" s="625"/>
      <c r="S1976" s="111"/>
      <c r="T1976" s="111"/>
      <c r="U1976" s="111"/>
      <c r="V1976" s="111"/>
      <c r="W1976" s="111"/>
      <c r="X1976" s="111"/>
      <c r="Y1976" s="111"/>
      <c r="Z1976" s="111"/>
      <c r="AA1976" s="111"/>
      <c r="AB1976" s="111"/>
      <c r="AC1976" s="111"/>
      <c r="AD1976" s="111"/>
      <c r="AE1976" s="8"/>
      <c r="AG1976" s="269">
        <f t="shared" si="823"/>
        <v>0</v>
      </c>
      <c r="AH1976" s="298">
        <f t="shared" si="824"/>
        <v>0</v>
      </c>
      <c r="AI1976" s="299">
        <f t="shared" si="825"/>
        <v>0</v>
      </c>
      <c r="AJ1976" s="300">
        <f t="shared" si="826"/>
        <v>0</v>
      </c>
      <c r="AK1976" s="301">
        <f t="shared" si="827"/>
        <v>0</v>
      </c>
      <c r="AL1976" s="298">
        <f t="shared" si="828"/>
        <v>0</v>
      </c>
      <c r="AM1976" s="299">
        <f t="shared" si="829"/>
        <v>0</v>
      </c>
      <c r="AN1976" s="300">
        <f t="shared" si="830"/>
        <v>0</v>
      </c>
      <c r="AO1976" s="301">
        <f t="shared" si="831"/>
        <v>0</v>
      </c>
      <c r="AP1976" s="298">
        <f t="shared" si="832"/>
        <v>0</v>
      </c>
      <c r="AQ1976" s="299">
        <f t="shared" si="833"/>
        <v>0</v>
      </c>
      <c r="AR1976" s="300">
        <f t="shared" si="834"/>
        <v>0</v>
      </c>
      <c r="AS1976" s="301">
        <f t="shared" si="835"/>
        <v>0</v>
      </c>
      <c r="AT1976" s="298">
        <f t="shared" si="836"/>
        <v>0</v>
      </c>
      <c r="AU1976" s="299">
        <f t="shared" si="837"/>
        <v>0</v>
      </c>
      <c r="AV1976" s="300">
        <f t="shared" si="838"/>
        <v>0</v>
      </c>
      <c r="AW1976" s="301">
        <f t="shared" si="839"/>
        <v>0</v>
      </c>
      <c r="AX1976" s="371">
        <f t="shared" si="840"/>
        <v>0</v>
      </c>
      <c r="AY1976" s="303">
        <f t="shared" si="841"/>
        <v>0</v>
      </c>
      <c r="AZ1976" s="304" t="str">
        <f>IF(AY1976=0,"",
IF(SUM($AY$1873:AY1976)=1,BA1976,
IF($AY$1993&gt;SUM($AY$1873:AY1976),_xlfn.CONCAT(", ",BA1976),
IF($AY$1993=SUM($AY$1873:AY1976),_xlfn.CONCAT(" y ",BA1976)))))</f>
        <v/>
      </c>
      <c r="BA1976" s="231" t="s">
        <v>6315</v>
      </c>
      <c r="BB1976" s="290">
        <f t="shared" si="842"/>
        <v>0</v>
      </c>
      <c r="BC1976" s="291" t="str">
        <f>IF(BB1976=0,"",
IF(SUM($BB$1873:BB1976)=1,BD1976,
IF($BB$1993&gt;SUM($BB$1873:BB1976),_xlfn.CONCAT(", ",BD1976),
IF($BB$1993=SUM($BB$1873:BB1976),_xlfn.CONCAT(" y ",BD1976)))))</f>
        <v/>
      </c>
      <c r="BD1976" s="222" t="s">
        <v>6315</v>
      </c>
      <c r="BE1976" s="378">
        <f t="shared" si="843"/>
        <v>0</v>
      </c>
      <c r="BF1976" s="379">
        <f t="shared" si="844"/>
        <v>0</v>
      </c>
      <c r="BG1976" s="380">
        <f t="shared" si="845"/>
        <v>0</v>
      </c>
      <c r="BH1976" s="483">
        <f t="shared" si="846"/>
        <v>0</v>
      </c>
      <c r="BI1976" s="484">
        <f t="shared" si="847"/>
        <v>0</v>
      </c>
      <c r="BJ1976" s="485">
        <f t="shared" si="848"/>
        <v>0</v>
      </c>
      <c r="BK1976" s="486">
        <f t="shared" si="849"/>
        <v>0</v>
      </c>
      <c r="BL1976" s="483">
        <f t="shared" si="850"/>
        <v>0</v>
      </c>
      <c r="BM1976" s="484">
        <f t="shared" si="851"/>
        <v>0</v>
      </c>
      <c r="BN1976" s="485">
        <f t="shared" si="852"/>
        <v>0</v>
      </c>
      <c r="BO1976" s="486">
        <f t="shared" si="853"/>
        <v>0</v>
      </c>
      <c r="BP1976" s="483">
        <f t="shared" si="854"/>
        <v>0</v>
      </c>
      <c r="BQ1976" s="484">
        <f t="shared" si="855"/>
        <v>0</v>
      </c>
      <c r="BR1976" s="485">
        <f t="shared" si="856"/>
        <v>0</v>
      </c>
      <c r="BS1976" s="486">
        <f t="shared" si="857"/>
        <v>0</v>
      </c>
    </row>
    <row r="1977" spans="1:71" ht="15" hidden="1" customHeight="1">
      <c r="A1977" s="81"/>
      <c r="B1977" s="82"/>
      <c r="C1977" s="87" t="s">
        <v>209</v>
      </c>
      <c r="D1977" s="623" t="str">
        <f>IF(CNGE_2024_M1_Secc1_Sub1!$D146="","",CNGE_2024_M1_Secc1_Sub1!$D146)</f>
        <v/>
      </c>
      <c r="E1977" s="624"/>
      <c r="F1977" s="624"/>
      <c r="G1977" s="624"/>
      <c r="H1977" s="624"/>
      <c r="I1977" s="624"/>
      <c r="J1977" s="624"/>
      <c r="K1977" s="624"/>
      <c r="L1977" s="624"/>
      <c r="M1977" s="624"/>
      <c r="N1977" s="624"/>
      <c r="O1977" s="624"/>
      <c r="P1977" s="624"/>
      <c r="Q1977" s="624"/>
      <c r="R1977" s="625"/>
      <c r="S1977" s="111"/>
      <c r="T1977" s="111"/>
      <c r="U1977" s="111"/>
      <c r="V1977" s="111"/>
      <c r="W1977" s="111"/>
      <c r="X1977" s="111"/>
      <c r="Y1977" s="111"/>
      <c r="Z1977" s="111"/>
      <c r="AA1977" s="111"/>
      <c r="AB1977" s="111"/>
      <c r="AC1977" s="111"/>
      <c r="AD1977" s="111"/>
      <c r="AE1977" s="8"/>
      <c r="AG1977" s="269">
        <f t="shared" si="823"/>
        <v>0</v>
      </c>
      <c r="AH1977" s="298">
        <f t="shared" si="824"/>
        <v>0</v>
      </c>
      <c r="AI1977" s="299">
        <f t="shared" si="825"/>
        <v>0</v>
      </c>
      <c r="AJ1977" s="300">
        <f t="shared" si="826"/>
        <v>0</v>
      </c>
      <c r="AK1977" s="301">
        <f t="shared" si="827"/>
        <v>0</v>
      </c>
      <c r="AL1977" s="298">
        <f t="shared" si="828"/>
        <v>0</v>
      </c>
      <c r="AM1977" s="299">
        <f t="shared" si="829"/>
        <v>0</v>
      </c>
      <c r="AN1977" s="300">
        <f t="shared" si="830"/>
        <v>0</v>
      </c>
      <c r="AO1977" s="301">
        <f t="shared" si="831"/>
        <v>0</v>
      </c>
      <c r="AP1977" s="298">
        <f t="shared" si="832"/>
        <v>0</v>
      </c>
      <c r="AQ1977" s="299">
        <f t="shared" si="833"/>
        <v>0</v>
      </c>
      <c r="AR1977" s="300">
        <f t="shared" si="834"/>
        <v>0</v>
      </c>
      <c r="AS1977" s="301">
        <f t="shared" si="835"/>
        <v>0</v>
      </c>
      <c r="AT1977" s="298">
        <f t="shared" si="836"/>
        <v>0</v>
      </c>
      <c r="AU1977" s="299">
        <f t="shared" si="837"/>
        <v>0</v>
      </c>
      <c r="AV1977" s="300">
        <f t="shared" si="838"/>
        <v>0</v>
      </c>
      <c r="AW1977" s="301">
        <f t="shared" si="839"/>
        <v>0</v>
      </c>
      <c r="AX1977" s="371">
        <f t="shared" si="840"/>
        <v>0</v>
      </c>
      <c r="AY1977" s="303">
        <f t="shared" si="841"/>
        <v>0</v>
      </c>
      <c r="AZ1977" s="304" t="str">
        <f>IF(AY1977=0,"",
IF(SUM($AY$1873:AY1977)=1,BA1977,
IF($AY$1993&gt;SUM($AY$1873:AY1977),_xlfn.CONCAT(", ",BA1977),
IF($AY$1993=SUM($AY$1873:AY1977),_xlfn.CONCAT(" y ",BA1977)))))</f>
        <v/>
      </c>
      <c r="BA1977" s="231" t="s">
        <v>6316</v>
      </c>
      <c r="BB1977" s="290">
        <f t="shared" si="842"/>
        <v>0</v>
      </c>
      <c r="BC1977" s="291" t="str">
        <f>IF(BB1977=0,"",
IF(SUM($BB$1873:BB1977)=1,BD1977,
IF($BB$1993&gt;SUM($BB$1873:BB1977),_xlfn.CONCAT(", ",BD1977),
IF($BB$1993=SUM($BB$1873:BB1977),_xlfn.CONCAT(" y ",BD1977)))))</f>
        <v/>
      </c>
      <c r="BD1977" s="222" t="s">
        <v>6316</v>
      </c>
      <c r="BE1977" s="378">
        <f t="shared" si="843"/>
        <v>0</v>
      </c>
      <c r="BF1977" s="379">
        <f t="shared" si="844"/>
        <v>0</v>
      </c>
      <c r="BG1977" s="380">
        <f t="shared" si="845"/>
        <v>0</v>
      </c>
      <c r="BH1977" s="483">
        <f t="shared" si="846"/>
        <v>0</v>
      </c>
      <c r="BI1977" s="484">
        <f t="shared" si="847"/>
        <v>0</v>
      </c>
      <c r="BJ1977" s="485">
        <f t="shared" si="848"/>
        <v>0</v>
      </c>
      <c r="BK1977" s="486">
        <f t="shared" si="849"/>
        <v>0</v>
      </c>
      <c r="BL1977" s="483">
        <f t="shared" si="850"/>
        <v>0</v>
      </c>
      <c r="BM1977" s="484">
        <f t="shared" si="851"/>
        <v>0</v>
      </c>
      <c r="BN1977" s="485">
        <f t="shared" si="852"/>
        <v>0</v>
      </c>
      <c r="BO1977" s="486">
        <f t="shared" si="853"/>
        <v>0</v>
      </c>
      <c r="BP1977" s="483">
        <f t="shared" si="854"/>
        <v>0</v>
      </c>
      <c r="BQ1977" s="484">
        <f t="shared" si="855"/>
        <v>0</v>
      </c>
      <c r="BR1977" s="485">
        <f t="shared" si="856"/>
        <v>0</v>
      </c>
      <c r="BS1977" s="486">
        <f t="shared" si="857"/>
        <v>0</v>
      </c>
    </row>
    <row r="1978" spans="1:71" ht="15" hidden="1" customHeight="1">
      <c r="A1978" s="81"/>
      <c r="B1978" s="82"/>
      <c r="C1978" s="87" t="s">
        <v>210</v>
      </c>
      <c r="D1978" s="623" t="str">
        <f>IF(CNGE_2024_M1_Secc1_Sub1!$D147="","",CNGE_2024_M1_Secc1_Sub1!$D147)</f>
        <v/>
      </c>
      <c r="E1978" s="624"/>
      <c r="F1978" s="624"/>
      <c r="G1978" s="624"/>
      <c r="H1978" s="624"/>
      <c r="I1978" s="624"/>
      <c r="J1978" s="624"/>
      <c r="K1978" s="624"/>
      <c r="L1978" s="624"/>
      <c r="M1978" s="624"/>
      <c r="N1978" s="624"/>
      <c r="O1978" s="624"/>
      <c r="P1978" s="624"/>
      <c r="Q1978" s="624"/>
      <c r="R1978" s="625"/>
      <c r="S1978" s="111"/>
      <c r="T1978" s="111"/>
      <c r="U1978" s="111"/>
      <c r="V1978" s="111"/>
      <c r="W1978" s="111"/>
      <c r="X1978" s="111"/>
      <c r="Y1978" s="111"/>
      <c r="Z1978" s="111"/>
      <c r="AA1978" s="111"/>
      <c r="AB1978" s="111"/>
      <c r="AC1978" s="111"/>
      <c r="AD1978" s="111"/>
      <c r="AE1978" s="8"/>
      <c r="AG1978" s="269">
        <f t="shared" si="823"/>
        <v>0</v>
      </c>
      <c r="AH1978" s="298">
        <f t="shared" si="824"/>
        <v>0</v>
      </c>
      <c r="AI1978" s="299">
        <f t="shared" si="825"/>
        <v>0</v>
      </c>
      <c r="AJ1978" s="300">
        <f t="shared" si="826"/>
        <v>0</v>
      </c>
      <c r="AK1978" s="301">
        <f t="shared" si="827"/>
        <v>0</v>
      </c>
      <c r="AL1978" s="298">
        <f t="shared" si="828"/>
        <v>0</v>
      </c>
      <c r="AM1978" s="299">
        <f t="shared" si="829"/>
        <v>0</v>
      </c>
      <c r="AN1978" s="300">
        <f t="shared" si="830"/>
        <v>0</v>
      </c>
      <c r="AO1978" s="301">
        <f t="shared" si="831"/>
        <v>0</v>
      </c>
      <c r="AP1978" s="298">
        <f t="shared" si="832"/>
        <v>0</v>
      </c>
      <c r="AQ1978" s="299">
        <f t="shared" si="833"/>
        <v>0</v>
      </c>
      <c r="AR1978" s="300">
        <f t="shared" si="834"/>
        <v>0</v>
      </c>
      <c r="AS1978" s="301">
        <f t="shared" si="835"/>
        <v>0</v>
      </c>
      <c r="AT1978" s="298">
        <f t="shared" si="836"/>
        <v>0</v>
      </c>
      <c r="AU1978" s="299">
        <f t="shared" si="837"/>
        <v>0</v>
      </c>
      <c r="AV1978" s="300">
        <f t="shared" si="838"/>
        <v>0</v>
      </c>
      <c r="AW1978" s="301">
        <f t="shared" si="839"/>
        <v>0</v>
      </c>
      <c r="AX1978" s="371">
        <f t="shared" si="840"/>
        <v>0</v>
      </c>
      <c r="AY1978" s="303">
        <f t="shared" si="841"/>
        <v>0</v>
      </c>
      <c r="AZ1978" s="304" t="str">
        <f>IF(AY1978=0,"",
IF(SUM($AY$1873:AY1978)=1,BA1978,
IF($AY$1993&gt;SUM($AY$1873:AY1978),_xlfn.CONCAT(", ",BA1978),
IF($AY$1993=SUM($AY$1873:AY1978),_xlfn.CONCAT(" y ",BA1978)))))</f>
        <v/>
      </c>
      <c r="BA1978" s="231" t="s">
        <v>6317</v>
      </c>
      <c r="BB1978" s="290">
        <f t="shared" si="842"/>
        <v>0</v>
      </c>
      <c r="BC1978" s="291" t="str">
        <f>IF(BB1978=0,"",
IF(SUM($BB$1873:BB1978)=1,BD1978,
IF($BB$1993&gt;SUM($BB$1873:BB1978),_xlfn.CONCAT(", ",BD1978),
IF($BB$1993=SUM($BB$1873:BB1978),_xlfn.CONCAT(" y ",BD1978)))))</f>
        <v/>
      </c>
      <c r="BD1978" s="222" t="s">
        <v>6317</v>
      </c>
      <c r="BE1978" s="378">
        <f t="shared" si="843"/>
        <v>0</v>
      </c>
      <c r="BF1978" s="379">
        <f t="shared" si="844"/>
        <v>0</v>
      </c>
      <c r="BG1978" s="380">
        <f t="shared" si="845"/>
        <v>0</v>
      </c>
      <c r="BH1978" s="483">
        <f t="shared" si="846"/>
        <v>0</v>
      </c>
      <c r="BI1978" s="484">
        <f t="shared" si="847"/>
        <v>0</v>
      </c>
      <c r="BJ1978" s="485">
        <f t="shared" si="848"/>
        <v>0</v>
      </c>
      <c r="BK1978" s="486">
        <f t="shared" si="849"/>
        <v>0</v>
      </c>
      <c r="BL1978" s="483">
        <f t="shared" si="850"/>
        <v>0</v>
      </c>
      <c r="BM1978" s="484">
        <f t="shared" si="851"/>
        <v>0</v>
      </c>
      <c r="BN1978" s="485">
        <f t="shared" si="852"/>
        <v>0</v>
      </c>
      <c r="BO1978" s="486">
        <f t="shared" si="853"/>
        <v>0</v>
      </c>
      <c r="BP1978" s="483">
        <f t="shared" si="854"/>
        <v>0</v>
      </c>
      <c r="BQ1978" s="484">
        <f t="shared" si="855"/>
        <v>0</v>
      </c>
      <c r="BR1978" s="485">
        <f t="shared" si="856"/>
        <v>0</v>
      </c>
      <c r="BS1978" s="486">
        <f t="shared" si="857"/>
        <v>0</v>
      </c>
    </row>
    <row r="1979" spans="1:71" ht="15" hidden="1" customHeight="1">
      <c r="A1979" s="81"/>
      <c r="B1979" s="82"/>
      <c r="C1979" s="87" t="s">
        <v>211</v>
      </c>
      <c r="D1979" s="623" t="str">
        <f>IF(CNGE_2024_M1_Secc1_Sub1!$D148="","",CNGE_2024_M1_Secc1_Sub1!$D148)</f>
        <v/>
      </c>
      <c r="E1979" s="624"/>
      <c r="F1979" s="624"/>
      <c r="G1979" s="624"/>
      <c r="H1979" s="624"/>
      <c r="I1979" s="624"/>
      <c r="J1979" s="624"/>
      <c r="K1979" s="624"/>
      <c r="L1979" s="624"/>
      <c r="M1979" s="624"/>
      <c r="N1979" s="624"/>
      <c r="O1979" s="624"/>
      <c r="P1979" s="624"/>
      <c r="Q1979" s="624"/>
      <c r="R1979" s="625"/>
      <c r="S1979" s="111"/>
      <c r="T1979" s="111"/>
      <c r="U1979" s="111"/>
      <c r="V1979" s="111"/>
      <c r="W1979" s="111"/>
      <c r="X1979" s="111"/>
      <c r="Y1979" s="111"/>
      <c r="Z1979" s="111"/>
      <c r="AA1979" s="111"/>
      <c r="AB1979" s="111"/>
      <c r="AC1979" s="111"/>
      <c r="AD1979" s="111"/>
      <c r="AE1979" s="8"/>
      <c r="AG1979" s="269">
        <f t="shared" si="823"/>
        <v>0</v>
      </c>
      <c r="AH1979" s="298">
        <f t="shared" si="824"/>
        <v>0</v>
      </c>
      <c r="AI1979" s="299">
        <f t="shared" si="825"/>
        <v>0</v>
      </c>
      <c r="AJ1979" s="300">
        <f t="shared" si="826"/>
        <v>0</v>
      </c>
      <c r="AK1979" s="301">
        <f t="shared" si="827"/>
        <v>0</v>
      </c>
      <c r="AL1979" s="298">
        <f t="shared" si="828"/>
        <v>0</v>
      </c>
      <c r="AM1979" s="299">
        <f t="shared" si="829"/>
        <v>0</v>
      </c>
      <c r="AN1979" s="300">
        <f t="shared" si="830"/>
        <v>0</v>
      </c>
      <c r="AO1979" s="301">
        <f t="shared" si="831"/>
        <v>0</v>
      </c>
      <c r="AP1979" s="298">
        <f t="shared" si="832"/>
        <v>0</v>
      </c>
      <c r="AQ1979" s="299">
        <f t="shared" si="833"/>
        <v>0</v>
      </c>
      <c r="AR1979" s="300">
        <f t="shared" si="834"/>
        <v>0</v>
      </c>
      <c r="AS1979" s="301">
        <f t="shared" si="835"/>
        <v>0</v>
      </c>
      <c r="AT1979" s="298">
        <f t="shared" si="836"/>
        <v>0</v>
      </c>
      <c r="AU1979" s="299">
        <f t="shared" si="837"/>
        <v>0</v>
      </c>
      <c r="AV1979" s="300">
        <f t="shared" si="838"/>
        <v>0</v>
      </c>
      <c r="AW1979" s="301">
        <f t="shared" si="839"/>
        <v>0</v>
      </c>
      <c r="AX1979" s="371">
        <f t="shared" si="840"/>
        <v>0</v>
      </c>
      <c r="AY1979" s="303">
        <f t="shared" si="841"/>
        <v>0</v>
      </c>
      <c r="AZ1979" s="304" t="str">
        <f>IF(AY1979=0,"",
IF(SUM($AY$1873:AY1979)=1,BA1979,
IF($AY$1993&gt;SUM($AY$1873:AY1979),_xlfn.CONCAT(", ",BA1979),
IF($AY$1993=SUM($AY$1873:AY1979),_xlfn.CONCAT(" y ",BA1979)))))</f>
        <v/>
      </c>
      <c r="BA1979" s="231" t="s">
        <v>6318</v>
      </c>
      <c r="BB1979" s="290">
        <f t="shared" si="842"/>
        <v>0</v>
      </c>
      <c r="BC1979" s="291" t="str">
        <f>IF(BB1979=0,"",
IF(SUM($BB$1873:BB1979)=1,BD1979,
IF($BB$1993&gt;SUM($BB$1873:BB1979),_xlfn.CONCAT(", ",BD1979),
IF($BB$1993=SUM($BB$1873:BB1979),_xlfn.CONCAT(" y ",BD1979)))))</f>
        <v/>
      </c>
      <c r="BD1979" s="222" t="s">
        <v>6318</v>
      </c>
      <c r="BE1979" s="378">
        <f t="shared" si="843"/>
        <v>0</v>
      </c>
      <c r="BF1979" s="379">
        <f t="shared" si="844"/>
        <v>0</v>
      </c>
      <c r="BG1979" s="380">
        <f t="shared" si="845"/>
        <v>0</v>
      </c>
      <c r="BH1979" s="483">
        <f t="shared" si="846"/>
        <v>0</v>
      </c>
      <c r="BI1979" s="484">
        <f t="shared" si="847"/>
        <v>0</v>
      </c>
      <c r="BJ1979" s="485">
        <f t="shared" si="848"/>
        <v>0</v>
      </c>
      <c r="BK1979" s="486">
        <f t="shared" si="849"/>
        <v>0</v>
      </c>
      <c r="BL1979" s="483">
        <f t="shared" si="850"/>
        <v>0</v>
      </c>
      <c r="BM1979" s="484">
        <f t="shared" si="851"/>
        <v>0</v>
      </c>
      <c r="BN1979" s="485">
        <f t="shared" si="852"/>
        <v>0</v>
      </c>
      <c r="BO1979" s="486">
        <f t="shared" si="853"/>
        <v>0</v>
      </c>
      <c r="BP1979" s="483">
        <f t="shared" si="854"/>
        <v>0</v>
      </c>
      <c r="BQ1979" s="484">
        <f t="shared" si="855"/>
        <v>0</v>
      </c>
      <c r="BR1979" s="485">
        <f t="shared" si="856"/>
        <v>0</v>
      </c>
      <c r="BS1979" s="486">
        <f t="shared" si="857"/>
        <v>0</v>
      </c>
    </row>
    <row r="1980" spans="1:71" ht="15" hidden="1" customHeight="1">
      <c r="A1980" s="81"/>
      <c r="B1980" s="82"/>
      <c r="C1980" s="87" t="s">
        <v>212</v>
      </c>
      <c r="D1980" s="623" t="str">
        <f>IF(CNGE_2024_M1_Secc1_Sub1!$D149="","",CNGE_2024_M1_Secc1_Sub1!$D149)</f>
        <v/>
      </c>
      <c r="E1980" s="624"/>
      <c r="F1980" s="624"/>
      <c r="G1980" s="624"/>
      <c r="H1980" s="624"/>
      <c r="I1980" s="624"/>
      <c r="J1980" s="624"/>
      <c r="K1980" s="624"/>
      <c r="L1980" s="624"/>
      <c r="M1980" s="624"/>
      <c r="N1980" s="624"/>
      <c r="O1980" s="624"/>
      <c r="P1980" s="624"/>
      <c r="Q1980" s="624"/>
      <c r="R1980" s="625"/>
      <c r="S1980" s="111"/>
      <c r="T1980" s="111"/>
      <c r="U1980" s="111"/>
      <c r="V1980" s="111"/>
      <c r="W1980" s="111"/>
      <c r="X1980" s="111"/>
      <c r="Y1980" s="111"/>
      <c r="Z1980" s="111"/>
      <c r="AA1980" s="111"/>
      <c r="AB1980" s="111"/>
      <c r="AC1980" s="111"/>
      <c r="AD1980" s="111"/>
      <c r="AE1980" s="8"/>
      <c r="AG1980" s="269">
        <f t="shared" si="823"/>
        <v>0</v>
      </c>
      <c r="AH1980" s="298">
        <f t="shared" si="824"/>
        <v>0</v>
      </c>
      <c r="AI1980" s="299">
        <f t="shared" si="825"/>
        <v>0</v>
      </c>
      <c r="AJ1980" s="300">
        <f t="shared" si="826"/>
        <v>0</v>
      </c>
      <c r="AK1980" s="301">
        <f t="shared" si="827"/>
        <v>0</v>
      </c>
      <c r="AL1980" s="298">
        <f t="shared" si="828"/>
        <v>0</v>
      </c>
      <c r="AM1980" s="299">
        <f t="shared" si="829"/>
        <v>0</v>
      </c>
      <c r="AN1980" s="300">
        <f t="shared" si="830"/>
        <v>0</v>
      </c>
      <c r="AO1980" s="301">
        <f t="shared" si="831"/>
        <v>0</v>
      </c>
      <c r="AP1980" s="298">
        <f t="shared" si="832"/>
        <v>0</v>
      </c>
      <c r="AQ1980" s="299">
        <f t="shared" si="833"/>
        <v>0</v>
      </c>
      <c r="AR1980" s="300">
        <f t="shared" si="834"/>
        <v>0</v>
      </c>
      <c r="AS1980" s="301">
        <f t="shared" si="835"/>
        <v>0</v>
      </c>
      <c r="AT1980" s="298">
        <f t="shared" si="836"/>
        <v>0</v>
      </c>
      <c r="AU1980" s="299">
        <f t="shared" si="837"/>
        <v>0</v>
      </c>
      <c r="AV1980" s="300">
        <f t="shared" si="838"/>
        <v>0</v>
      </c>
      <c r="AW1980" s="301">
        <f t="shared" si="839"/>
        <v>0</v>
      </c>
      <c r="AX1980" s="371">
        <f t="shared" si="840"/>
        <v>0</v>
      </c>
      <c r="AY1980" s="303">
        <f t="shared" si="841"/>
        <v>0</v>
      </c>
      <c r="AZ1980" s="304" t="str">
        <f>IF(AY1980=0,"",
IF(SUM($AY$1873:AY1980)=1,BA1980,
IF($AY$1993&gt;SUM($AY$1873:AY1980),_xlfn.CONCAT(", ",BA1980),
IF($AY$1993=SUM($AY$1873:AY1980),_xlfn.CONCAT(" y ",BA1980)))))</f>
        <v/>
      </c>
      <c r="BA1980" s="231" t="s">
        <v>6319</v>
      </c>
      <c r="BB1980" s="290">
        <f t="shared" si="842"/>
        <v>0</v>
      </c>
      <c r="BC1980" s="291" t="str">
        <f>IF(BB1980=0,"",
IF(SUM($BB$1873:BB1980)=1,BD1980,
IF($BB$1993&gt;SUM($BB$1873:BB1980),_xlfn.CONCAT(", ",BD1980),
IF($BB$1993=SUM($BB$1873:BB1980),_xlfn.CONCAT(" y ",BD1980)))))</f>
        <v/>
      </c>
      <c r="BD1980" s="222" t="s">
        <v>6319</v>
      </c>
      <c r="BE1980" s="378">
        <f t="shared" si="843"/>
        <v>0</v>
      </c>
      <c r="BF1980" s="379">
        <f t="shared" si="844"/>
        <v>0</v>
      </c>
      <c r="BG1980" s="380">
        <f t="shared" si="845"/>
        <v>0</v>
      </c>
      <c r="BH1980" s="483">
        <f t="shared" si="846"/>
        <v>0</v>
      </c>
      <c r="BI1980" s="484">
        <f t="shared" si="847"/>
        <v>0</v>
      </c>
      <c r="BJ1980" s="485">
        <f t="shared" si="848"/>
        <v>0</v>
      </c>
      <c r="BK1980" s="486">
        <f t="shared" si="849"/>
        <v>0</v>
      </c>
      <c r="BL1980" s="483">
        <f t="shared" si="850"/>
        <v>0</v>
      </c>
      <c r="BM1980" s="484">
        <f t="shared" si="851"/>
        <v>0</v>
      </c>
      <c r="BN1980" s="485">
        <f t="shared" si="852"/>
        <v>0</v>
      </c>
      <c r="BO1980" s="486">
        <f t="shared" si="853"/>
        <v>0</v>
      </c>
      <c r="BP1980" s="483">
        <f t="shared" si="854"/>
        <v>0</v>
      </c>
      <c r="BQ1980" s="484">
        <f t="shared" si="855"/>
        <v>0</v>
      </c>
      <c r="BR1980" s="485">
        <f t="shared" si="856"/>
        <v>0</v>
      </c>
      <c r="BS1980" s="486">
        <f t="shared" si="857"/>
        <v>0</v>
      </c>
    </row>
    <row r="1981" spans="1:71" ht="15" hidden="1" customHeight="1">
      <c r="A1981" s="81"/>
      <c r="B1981" s="82"/>
      <c r="C1981" s="87" t="s">
        <v>213</v>
      </c>
      <c r="D1981" s="623" t="str">
        <f>IF(CNGE_2024_M1_Secc1_Sub1!$D150="","",CNGE_2024_M1_Secc1_Sub1!$D150)</f>
        <v/>
      </c>
      <c r="E1981" s="624"/>
      <c r="F1981" s="624"/>
      <c r="G1981" s="624"/>
      <c r="H1981" s="624"/>
      <c r="I1981" s="624"/>
      <c r="J1981" s="624"/>
      <c r="K1981" s="624"/>
      <c r="L1981" s="624"/>
      <c r="M1981" s="624"/>
      <c r="N1981" s="624"/>
      <c r="O1981" s="624"/>
      <c r="P1981" s="624"/>
      <c r="Q1981" s="624"/>
      <c r="R1981" s="625"/>
      <c r="S1981" s="111"/>
      <c r="T1981" s="111"/>
      <c r="U1981" s="111"/>
      <c r="V1981" s="111"/>
      <c r="W1981" s="111"/>
      <c r="X1981" s="111"/>
      <c r="Y1981" s="111"/>
      <c r="Z1981" s="111"/>
      <c r="AA1981" s="111"/>
      <c r="AB1981" s="111"/>
      <c r="AC1981" s="111"/>
      <c r="AD1981" s="111"/>
      <c r="AE1981" s="8"/>
      <c r="AG1981" s="269">
        <f t="shared" si="823"/>
        <v>0</v>
      </c>
      <c r="AH1981" s="298">
        <f t="shared" si="824"/>
        <v>0</v>
      </c>
      <c r="AI1981" s="299">
        <f t="shared" si="825"/>
        <v>0</v>
      </c>
      <c r="AJ1981" s="300">
        <f t="shared" si="826"/>
        <v>0</v>
      </c>
      <c r="AK1981" s="301">
        <f t="shared" si="827"/>
        <v>0</v>
      </c>
      <c r="AL1981" s="298">
        <f t="shared" si="828"/>
        <v>0</v>
      </c>
      <c r="AM1981" s="299">
        <f t="shared" si="829"/>
        <v>0</v>
      </c>
      <c r="AN1981" s="300">
        <f t="shared" si="830"/>
        <v>0</v>
      </c>
      <c r="AO1981" s="301">
        <f t="shared" si="831"/>
        <v>0</v>
      </c>
      <c r="AP1981" s="298">
        <f t="shared" si="832"/>
        <v>0</v>
      </c>
      <c r="AQ1981" s="299">
        <f t="shared" si="833"/>
        <v>0</v>
      </c>
      <c r="AR1981" s="300">
        <f t="shared" si="834"/>
        <v>0</v>
      </c>
      <c r="AS1981" s="301">
        <f t="shared" si="835"/>
        <v>0</v>
      </c>
      <c r="AT1981" s="298">
        <f t="shared" si="836"/>
        <v>0</v>
      </c>
      <c r="AU1981" s="299">
        <f t="shared" si="837"/>
        <v>0</v>
      </c>
      <c r="AV1981" s="300">
        <f t="shared" si="838"/>
        <v>0</v>
      </c>
      <c r="AW1981" s="301">
        <f t="shared" si="839"/>
        <v>0</v>
      </c>
      <c r="AX1981" s="371">
        <f t="shared" si="840"/>
        <v>0</v>
      </c>
      <c r="AY1981" s="303">
        <f t="shared" si="841"/>
        <v>0</v>
      </c>
      <c r="AZ1981" s="304" t="str">
        <f>IF(AY1981=0,"",
IF(SUM($AY$1873:AY1981)=1,BA1981,
IF($AY$1993&gt;SUM($AY$1873:AY1981),_xlfn.CONCAT(", ",BA1981),
IF($AY$1993=SUM($AY$1873:AY1981),_xlfn.CONCAT(" y ",BA1981)))))</f>
        <v/>
      </c>
      <c r="BA1981" s="231" t="s">
        <v>6320</v>
      </c>
      <c r="BB1981" s="290">
        <f t="shared" si="842"/>
        <v>0</v>
      </c>
      <c r="BC1981" s="291" t="str">
        <f>IF(BB1981=0,"",
IF(SUM($BB$1873:BB1981)=1,BD1981,
IF($BB$1993&gt;SUM($BB$1873:BB1981),_xlfn.CONCAT(", ",BD1981),
IF($BB$1993=SUM($BB$1873:BB1981),_xlfn.CONCAT(" y ",BD1981)))))</f>
        <v/>
      </c>
      <c r="BD1981" s="222" t="s">
        <v>6320</v>
      </c>
      <c r="BE1981" s="378">
        <f t="shared" si="843"/>
        <v>0</v>
      </c>
      <c r="BF1981" s="379">
        <f t="shared" si="844"/>
        <v>0</v>
      </c>
      <c r="BG1981" s="380">
        <f t="shared" si="845"/>
        <v>0</v>
      </c>
      <c r="BH1981" s="483">
        <f t="shared" si="846"/>
        <v>0</v>
      </c>
      <c r="BI1981" s="484">
        <f t="shared" si="847"/>
        <v>0</v>
      </c>
      <c r="BJ1981" s="485">
        <f t="shared" si="848"/>
        <v>0</v>
      </c>
      <c r="BK1981" s="486">
        <f t="shared" si="849"/>
        <v>0</v>
      </c>
      <c r="BL1981" s="483">
        <f t="shared" si="850"/>
        <v>0</v>
      </c>
      <c r="BM1981" s="484">
        <f t="shared" si="851"/>
        <v>0</v>
      </c>
      <c r="BN1981" s="485">
        <f t="shared" si="852"/>
        <v>0</v>
      </c>
      <c r="BO1981" s="486">
        <f t="shared" si="853"/>
        <v>0</v>
      </c>
      <c r="BP1981" s="483">
        <f t="shared" si="854"/>
        <v>0</v>
      </c>
      <c r="BQ1981" s="484">
        <f t="shared" si="855"/>
        <v>0</v>
      </c>
      <c r="BR1981" s="485">
        <f t="shared" si="856"/>
        <v>0</v>
      </c>
      <c r="BS1981" s="486">
        <f t="shared" si="857"/>
        <v>0</v>
      </c>
    </row>
    <row r="1982" spans="1:71" ht="15" hidden="1" customHeight="1">
      <c r="A1982" s="6"/>
      <c r="B1982" s="5"/>
      <c r="C1982" s="87" t="s">
        <v>214</v>
      </c>
      <c r="D1982" s="623" t="str">
        <f>IF(CNGE_2024_M1_Secc1_Sub1!$D151="","",CNGE_2024_M1_Secc1_Sub1!$D151)</f>
        <v/>
      </c>
      <c r="E1982" s="624"/>
      <c r="F1982" s="624"/>
      <c r="G1982" s="624"/>
      <c r="H1982" s="624"/>
      <c r="I1982" s="624"/>
      <c r="J1982" s="624"/>
      <c r="K1982" s="624"/>
      <c r="L1982" s="624"/>
      <c r="M1982" s="624"/>
      <c r="N1982" s="624"/>
      <c r="O1982" s="624"/>
      <c r="P1982" s="624"/>
      <c r="Q1982" s="624"/>
      <c r="R1982" s="625"/>
      <c r="S1982" s="111"/>
      <c r="T1982" s="111"/>
      <c r="U1982" s="111"/>
      <c r="V1982" s="111"/>
      <c r="W1982" s="111"/>
      <c r="X1982" s="111"/>
      <c r="Y1982" s="111"/>
      <c r="Z1982" s="111"/>
      <c r="AA1982" s="111"/>
      <c r="AB1982" s="111"/>
      <c r="AC1982" s="111"/>
      <c r="AD1982" s="111"/>
      <c r="AE1982" s="8"/>
      <c r="AG1982" s="269">
        <f t="shared" si="823"/>
        <v>0</v>
      </c>
      <c r="AH1982" s="298">
        <f t="shared" si="824"/>
        <v>0</v>
      </c>
      <c r="AI1982" s="299">
        <f t="shared" si="825"/>
        <v>0</v>
      </c>
      <c r="AJ1982" s="300">
        <f t="shared" si="826"/>
        <v>0</v>
      </c>
      <c r="AK1982" s="301">
        <f t="shared" si="827"/>
        <v>0</v>
      </c>
      <c r="AL1982" s="298">
        <f t="shared" si="828"/>
        <v>0</v>
      </c>
      <c r="AM1982" s="299">
        <f t="shared" si="829"/>
        <v>0</v>
      </c>
      <c r="AN1982" s="300">
        <f t="shared" si="830"/>
        <v>0</v>
      </c>
      <c r="AO1982" s="301">
        <f t="shared" si="831"/>
        <v>0</v>
      </c>
      <c r="AP1982" s="298">
        <f t="shared" si="832"/>
        <v>0</v>
      </c>
      <c r="AQ1982" s="299">
        <f t="shared" si="833"/>
        <v>0</v>
      </c>
      <c r="AR1982" s="300">
        <f t="shared" si="834"/>
        <v>0</v>
      </c>
      <c r="AS1982" s="301">
        <f t="shared" si="835"/>
        <v>0</v>
      </c>
      <c r="AT1982" s="298">
        <f t="shared" si="836"/>
        <v>0</v>
      </c>
      <c r="AU1982" s="299">
        <f t="shared" si="837"/>
        <v>0</v>
      </c>
      <c r="AV1982" s="300">
        <f t="shared" si="838"/>
        <v>0</v>
      </c>
      <c r="AW1982" s="301">
        <f t="shared" si="839"/>
        <v>0</v>
      </c>
      <c r="AX1982" s="371">
        <f t="shared" si="840"/>
        <v>0</v>
      </c>
      <c r="AY1982" s="303">
        <f t="shared" si="841"/>
        <v>0</v>
      </c>
      <c r="AZ1982" s="304" t="str">
        <f>IF(AY1982=0,"",
IF(SUM($AY$1873:AY1982)=1,BA1982,
IF($AY$1993&gt;SUM($AY$1873:AY1982),_xlfn.CONCAT(", ",BA1982),
IF($AY$1993=SUM($AY$1873:AY1982),_xlfn.CONCAT(" y ",BA1982)))))</f>
        <v/>
      </c>
      <c r="BA1982" s="231" t="s">
        <v>6321</v>
      </c>
      <c r="BB1982" s="290">
        <f t="shared" si="842"/>
        <v>0</v>
      </c>
      <c r="BC1982" s="291" t="str">
        <f>IF(BB1982=0,"",
IF(SUM($BB$1873:BB1982)=1,BD1982,
IF($BB$1993&gt;SUM($BB$1873:BB1982),_xlfn.CONCAT(", ",BD1982),
IF($BB$1993=SUM($BB$1873:BB1982),_xlfn.CONCAT(" y ",BD1982)))))</f>
        <v/>
      </c>
      <c r="BD1982" s="222" t="s">
        <v>6321</v>
      </c>
      <c r="BE1982" s="378">
        <f t="shared" si="843"/>
        <v>0</v>
      </c>
      <c r="BF1982" s="379">
        <f t="shared" si="844"/>
        <v>0</v>
      </c>
      <c r="BG1982" s="380">
        <f t="shared" si="845"/>
        <v>0</v>
      </c>
      <c r="BH1982" s="483">
        <f t="shared" si="846"/>
        <v>0</v>
      </c>
      <c r="BI1982" s="484">
        <f t="shared" si="847"/>
        <v>0</v>
      </c>
      <c r="BJ1982" s="485">
        <f t="shared" si="848"/>
        <v>0</v>
      </c>
      <c r="BK1982" s="486">
        <f t="shared" si="849"/>
        <v>0</v>
      </c>
      <c r="BL1982" s="483">
        <f t="shared" si="850"/>
        <v>0</v>
      </c>
      <c r="BM1982" s="484">
        <f t="shared" si="851"/>
        <v>0</v>
      </c>
      <c r="BN1982" s="485">
        <f t="shared" si="852"/>
        <v>0</v>
      </c>
      <c r="BO1982" s="486">
        <f t="shared" si="853"/>
        <v>0</v>
      </c>
      <c r="BP1982" s="483">
        <f t="shared" si="854"/>
        <v>0</v>
      </c>
      <c r="BQ1982" s="484">
        <f t="shared" si="855"/>
        <v>0</v>
      </c>
      <c r="BR1982" s="485">
        <f t="shared" si="856"/>
        <v>0</v>
      </c>
      <c r="BS1982" s="486">
        <f t="shared" si="857"/>
        <v>0</v>
      </c>
    </row>
    <row r="1983" spans="1:71" ht="15" hidden="1" customHeight="1">
      <c r="A1983" s="6"/>
      <c r="B1983" s="5"/>
      <c r="C1983" s="87" t="s">
        <v>215</v>
      </c>
      <c r="D1983" s="623" t="str">
        <f>IF(CNGE_2024_M1_Secc1_Sub1!$D152="","",CNGE_2024_M1_Secc1_Sub1!$D152)</f>
        <v/>
      </c>
      <c r="E1983" s="624"/>
      <c r="F1983" s="624"/>
      <c r="G1983" s="624"/>
      <c r="H1983" s="624"/>
      <c r="I1983" s="624"/>
      <c r="J1983" s="624"/>
      <c r="K1983" s="624"/>
      <c r="L1983" s="624"/>
      <c r="M1983" s="624"/>
      <c r="N1983" s="624"/>
      <c r="O1983" s="624"/>
      <c r="P1983" s="624"/>
      <c r="Q1983" s="624"/>
      <c r="R1983" s="625"/>
      <c r="S1983" s="111"/>
      <c r="T1983" s="111"/>
      <c r="U1983" s="111"/>
      <c r="V1983" s="111"/>
      <c r="W1983" s="111"/>
      <c r="X1983" s="111"/>
      <c r="Y1983" s="111"/>
      <c r="Z1983" s="111"/>
      <c r="AA1983" s="111"/>
      <c r="AB1983" s="111"/>
      <c r="AC1983" s="111"/>
      <c r="AD1983" s="111"/>
      <c r="AE1983" s="8"/>
      <c r="AG1983" s="269">
        <f t="shared" si="823"/>
        <v>0</v>
      </c>
      <c r="AH1983" s="298">
        <f t="shared" si="824"/>
        <v>0</v>
      </c>
      <c r="AI1983" s="299">
        <f t="shared" si="825"/>
        <v>0</v>
      </c>
      <c r="AJ1983" s="300">
        <f t="shared" si="826"/>
        <v>0</v>
      </c>
      <c r="AK1983" s="301">
        <f t="shared" si="827"/>
        <v>0</v>
      </c>
      <c r="AL1983" s="298">
        <f t="shared" si="828"/>
        <v>0</v>
      </c>
      <c r="AM1983" s="299">
        <f t="shared" si="829"/>
        <v>0</v>
      </c>
      <c r="AN1983" s="300">
        <f t="shared" si="830"/>
        <v>0</v>
      </c>
      <c r="AO1983" s="301">
        <f t="shared" si="831"/>
        <v>0</v>
      </c>
      <c r="AP1983" s="298">
        <f t="shared" si="832"/>
        <v>0</v>
      </c>
      <c r="AQ1983" s="299">
        <f t="shared" si="833"/>
        <v>0</v>
      </c>
      <c r="AR1983" s="300">
        <f t="shared" si="834"/>
        <v>0</v>
      </c>
      <c r="AS1983" s="301">
        <f t="shared" si="835"/>
        <v>0</v>
      </c>
      <c r="AT1983" s="298">
        <f t="shared" si="836"/>
        <v>0</v>
      </c>
      <c r="AU1983" s="299">
        <f t="shared" si="837"/>
        <v>0</v>
      </c>
      <c r="AV1983" s="300">
        <f t="shared" si="838"/>
        <v>0</v>
      </c>
      <c r="AW1983" s="301">
        <f t="shared" si="839"/>
        <v>0</v>
      </c>
      <c r="AX1983" s="371">
        <f t="shared" si="840"/>
        <v>0</v>
      </c>
      <c r="AY1983" s="303">
        <f t="shared" si="841"/>
        <v>0</v>
      </c>
      <c r="AZ1983" s="304" t="str">
        <f>IF(AY1983=0,"",
IF(SUM($AY$1873:AY1983)=1,BA1983,
IF($AY$1993&gt;SUM($AY$1873:AY1983),_xlfn.CONCAT(", ",BA1983),
IF($AY$1993=SUM($AY$1873:AY1983),_xlfn.CONCAT(" y ",BA1983)))))</f>
        <v/>
      </c>
      <c r="BA1983" s="231" t="s">
        <v>6322</v>
      </c>
      <c r="BB1983" s="290">
        <f t="shared" si="842"/>
        <v>0</v>
      </c>
      <c r="BC1983" s="291" t="str">
        <f>IF(BB1983=0,"",
IF(SUM($BB$1873:BB1983)=1,BD1983,
IF($BB$1993&gt;SUM($BB$1873:BB1983),_xlfn.CONCAT(", ",BD1983),
IF($BB$1993=SUM($BB$1873:BB1983),_xlfn.CONCAT(" y ",BD1983)))))</f>
        <v/>
      </c>
      <c r="BD1983" s="222" t="s">
        <v>6322</v>
      </c>
      <c r="BE1983" s="378">
        <f t="shared" si="843"/>
        <v>0</v>
      </c>
      <c r="BF1983" s="379">
        <f t="shared" si="844"/>
        <v>0</v>
      </c>
      <c r="BG1983" s="380">
        <f t="shared" si="845"/>
        <v>0</v>
      </c>
      <c r="BH1983" s="483">
        <f t="shared" si="846"/>
        <v>0</v>
      </c>
      <c r="BI1983" s="484">
        <f t="shared" si="847"/>
        <v>0</v>
      </c>
      <c r="BJ1983" s="485">
        <f t="shared" si="848"/>
        <v>0</v>
      </c>
      <c r="BK1983" s="486">
        <f t="shared" si="849"/>
        <v>0</v>
      </c>
      <c r="BL1983" s="483">
        <f t="shared" si="850"/>
        <v>0</v>
      </c>
      <c r="BM1983" s="484">
        <f t="shared" si="851"/>
        <v>0</v>
      </c>
      <c r="BN1983" s="485">
        <f t="shared" si="852"/>
        <v>0</v>
      </c>
      <c r="BO1983" s="486">
        <f t="shared" si="853"/>
        <v>0</v>
      </c>
      <c r="BP1983" s="483">
        <f t="shared" si="854"/>
        <v>0</v>
      </c>
      <c r="BQ1983" s="484">
        <f t="shared" si="855"/>
        <v>0</v>
      </c>
      <c r="BR1983" s="485">
        <f t="shared" si="856"/>
        <v>0</v>
      </c>
      <c r="BS1983" s="486">
        <f t="shared" si="857"/>
        <v>0</v>
      </c>
    </row>
    <row r="1984" spans="1:71" ht="15" hidden="1" customHeight="1">
      <c r="A1984" s="6"/>
      <c r="B1984" s="5"/>
      <c r="C1984" s="87" t="s">
        <v>216</v>
      </c>
      <c r="D1984" s="623" t="str">
        <f>IF(CNGE_2024_M1_Secc1_Sub1!$D153="","",CNGE_2024_M1_Secc1_Sub1!$D153)</f>
        <v/>
      </c>
      <c r="E1984" s="624"/>
      <c r="F1984" s="624"/>
      <c r="G1984" s="624"/>
      <c r="H1984" s="624"/>
      <c r="I1984" s="624"/>
      <c r="J1984" s="624"/>
      <c r="K1984" s="624"/>
      <c r="L1984" s="624"/>
      <c r="M1984" s="624"/>
      <c r="N1984" s="624"/>
      <c r="O1984" s="624"/>
      <c r="P1984" s="624"/>
      <c r="Q1984" s="624"/>
      <c r="R1984" s="625"/>
      <c r="S1984" s="111"/>
      <c r="T1984" s="111"/>
      <c r="U1984" s="111"/>
      <c r="V1984" s="111"/>
      <c r="W1984" s="111"/>
      <c r="X1984" s="111"/>
      <c r="Y1984" s="111"/>
      <c r="Z1984" s="111"/>
      <c r="AA1984" s="111"/>
      <c r="AB1984" s="111"/>
      <c r="AC1984" s="111"/>
      <c r="AD1984" s="111"/>
      <c r="AE1984" s="8"/>
      <c r="AG1984" s="269">
        <f t="shared" si="823"/>
        <v>0</v>
      </c>
      <c r="AH1984" s="298">
        <f t="shared" si="824"/>
        <v>0</v>
      </c>
      <c r="AI1984" s="299">
        <f t="shared" si="825"/>
        <v>0</v>
      </c>
      <c r="AJ1984" s="300">
        <f t="shared" si="826"/>
        <v>0</v>
      </c>
      <c r="AK1984" s="301">
        <f t="shared" si="827"/>
        <v>0</v>
      </c>
      <c r="AL1984" s="298">
        <f t="shared" si="828"/>
        <v>0</v>
      </c>
      <c r="AM1984" s="299">
        <f t="shared" si="829"/>
        <v>0</v>
      </c>
      <c r="AN1984" s="300">
        <f t="shared" si="830"/>
        <v>0</v>
      </c>
      <c r="AO1984" s="301">
        <f t="shared" si="831"/>
        <v>0</v>
      </c>
      <c r="AP1984" s="298">
        <f t="shared" si="832"/>
        <v>0</v>
      </c>
      <c r="AQ1984" s="299">
        <f t="shared" si="833"/>
        <v>0</v>
      </c>
      <c r="AR1984" s="300">
        <f t="shared" si="834"/>
        <v>0</v>
      </c>
      <c r="AS1984" s="301">
        <f t="shared" si="835"/>
        <v>0</v>
      </c>
      <c r="AT1984" s="298">
        <f t="shared" si="836"/>
        <v>0</v>
      </c>
      <c r="AU1984" s="299">
        <f t="shared" si="837"/>
        <v>0</v>
      </c>
      <c r="AV1984" s="300">
        <f t="shared" si="838"/>
        <v>0</v>
      </c>
      <c r="AW1984" s="301">
        <f t="shared" si="839"/>
        <v>0</v>
      </c>
      <c r="AX1984" s="371">
        <f t="shared" si="840"/>
        <v>0</v>
      </c>
      <c r="AY1984" s="303">
        <f t="shared" si="841"/>
        <v>0</v>
      </c>
      <c r="AZ1984" s="304" t="str">
        <f>IF(AY1984=0,"",
IF(SUM($AY$1873:AY1984)=1,BA1984,
IF($AY$1993&gt;SUM($AY$1873:AY1984),_xlfn.CONCAT(", ",BA1984),
IF($AY$1993=SUM($AY$1873:AY1984),_xlfn.CONCAT(" y ",BA1984)))))</f>
        <v/>
      </c>
      <c r="BA1984" s="231" t="s">
        <v>6323</v>
      </c>
      <c r="BB1984" s="290">
        <f t="shared" si="842"/>
        <v>0</v>
      </c>
      <c r="BC1984" s="291" t="str">
        <f>IF(BB1984=0,"",
IF(SUM($BB$1873:BB1984)=1,BD1984,
IF($BB$1993&gt;SUM($BB$1873:BB1984),_xlfn.CONCAT(", ",BD1984),
IF($BB$1993=SUM($BB$1873:BB1984),_xlfn.CONCAT(" y ",BD1984)))))</f>
        <v/>
      </c>
      <c r="BD1984" s="222" t="s">
        <v>6323</v>
      </c>
      <c r="BE1984" s="378">
        <f t="shared" si="843"/>
        <v>0</v>
      </c>
      <c r="BF1984" s="379">
        <f t="shared" si="844"/>
        <v>0</v>
      </c>
      <c r="BG1984" s="380">
        <f t="shared" si="845"/>
        <v>0</v>
      </c>
      <c r="BH1984" s="483">
        <f t="shared" si="846"/>
        <v>0</v>
      </c>
      <c r="BI1984" s="484">
        <f t="shared" si="847"/>
        <v>0</v>
      </c>
      <c r="BJ1984" s="485">
        <f t="shared" si="848"/>
        <v>0</v>
      </c>
      <c r="BK1984" s="486">
        <f t="shared" si="849"/>
        <v>0</v>
      </c>
      <c r="BL1984" s="483">
        <f t="shared" si="850"/>
        <v>0</v>
      </c>
      <c r="BM1984" s="484">
        <f t="shared" si="851"/>
        <v>0</v>
      </c>
      <c r="BN1984" s="485">
        <f t="shared" si="852"/>
        <v>0</v>
      </c>
      <c r="BO1984" s="486">
        <f t="shared" si="853"/>
        <v>0</v>
      </c>
      <c r="BP1984" s="483">
        <f t="shared" si="854"/>
        <v>0</v>
      </c>
      <c r="BQ1984" s="484">
        <f t="shared" si="855"/>
        <v>0</v>
      </c>
      <c r="BR1984" s="485">
        <f t="shared" si="856"/>
        <v>0</v>
      </c>
      <c r="BS1984" s="486">
        <f t="shared" si="857"/>
        <v>0</v>
      </c>
    </row>
    <row r="1985" spans="1:71" ht="15" hidden="1" customHeight="1">
      <c r="A1985" s="6"/>
      <c r="B1985" s="5"/>
      <c r="C1985" s="87" t="s">
        <v>217</v>
      </c>
      <c r="D1985" s="623" t="str">
        <f>IF(CNGE_2024_M1_Secc1_Sub1!$D154="","",CNGE_2024_M1_Secc1_Sub1!$D154)</f>
        <v/>
      </c>
      <c r="E1985" s="624"/>
      <c r="F1985" s="624"/>
      <c r="G1985" s="624"/>
      <c r="H1985" s="624"/>
      <c r="I1985" s="624"/>
      <c r="J1985" s="624"/>
      <c r="K1985" s="624"/>
      <c r="L1985" s="624"/>
      <c r="M1985" s="624"/>
      <c r="N1985" s="624"/>
      <c r="O1985" s="624"/>
      <c r="P1985" s="624"/>
      <c r="Q1985" s="624"/>
      <c r="R1985" s="625"/>
      <c r="S1985" s="111"/>
      <c r="T1985" s="111"/>
      <c r="U1985" s="111"/>
      <c r="V1985" s="111"/>
      <c r="W1985" s="111"/>
      <c r="X1985" s="111"/>
      <c r="Y1985" s="111"/>
      <c r="Z1985" s="111"/>
      <c r="AA1985" s="111"/>
      <c r="AB1985" s="111"/>
      <c r="AC1985" s="111"/>
      <c r="AD1985" s="111"/>
      <c r="AE1985" s="8"/>
      <c r="AG1985" s="269">
        <f t="shared" si="823"/>
        <v>0</v>
      </c>
      <c r="AH1985" s="298">
        <f t="shared" si="824"/>
        <v>0</v>
      </c>
      <c r="AI1985" s="299">
        <f t="shared" si="825"/>
        <v>0</v>
      </c>
      <c r="AJ1985" s="300">
        <f t="shared" si="826"/>
        <v>0</v>
      </c>
      <c r="AK1985" s="301">
        <f t="shared" si="827"/>
        <v>0</v>
      </c>
      <c r="AL1985" s="298">
        <f t="shared" si="828"/>
        <v>0</v>
      </c>
      <c r="AM1985" s="299">
        <f t="shared" si="829"/>
        <v>0</v>
      </c>
      <c r="AN1985" s="300">
        <f t="shared" si="830"/>
        <v>0</v>
      </c>
      <c r="AO1985" s="301">
        <f t="shared" si="831"/>
        <v>0</v>
      </c>
      <c r="AP1985" s="298">
        <f t="shared" si="832"/>
        <v>0</v>
      </c>
      <c r="AQ1985" s="299">
        <f t="shared" si="833"/>
        <v>0</v>
      </c>
      <c r="AR1985" s="300">
        <f t="shared" si="834"/>
        <v>0</v>
      </c>
      <c r="AS1985" s="301">
        <f t="shared" si="835"/>
        <v>0</v>
      </c>
      <c r="AT1985" s="298">
        <f t="shared" si="836"/>
        <v>0</v>
      </c>
      <c r="AU1985" s="299">
        <f t="shared" si="837"/>
        <v>0</v>
      </c>
      <c r="AV1985" s="300">
        <f t="shared" si="838"/>
        <v>0</v>
      </c>
      <c r="AW1985" s="301">
        <f t="shared" si="839"/>
        <v>0</v>
      </c>
      <c r="AX1985" s="371">
        <f t="shared" si="840"/>
        <v>0</v>
      </c>
      <c r="AY1985" s="303">
        <f t="shared" si="841"/>
        <v>0</v>
      </c>
      <c r="AZ1985" s="304" t="str">
        <f>IF(AY1985=0,"",
IF(SUM($AY$1873:AY1985)=1,BA1985,
IF($AY$1993&gt;SUM($AY$1873:AY1985),_xlfn.CONCAT(", ",BA1985),
IF($AY$1993=SUM($AY$1873:AY1985),_xlfn.CONCAT(" y ",BA1985)))))</f>
        <v/>
      </c>
      <c r="BA1985" s="231" t="s">
        <v>6324</v>
      </c>
      <c r="BB1985" s="290">
        <f t="shared" si="842"/>
        <v>0</v>
      </c>
      <c r="BC1985" s="291" t="str">
        <f>IF(BB1985=0,"",
IF(SUM($BB$1873:BB1985)=1,BD1985,
IF($BB$1993&gt;SUM($BB$1873:BB1985),_xlfn.CONCAT(", ",BD1985),
IF($BB$1993=SUM($BB$1873:BB1985),_xlfn.CONCAT(" y ",BD1985)))))</f>
        <v/>
      </c>
      <c r="BD1985" s="222" t="s">
        <v>6324</v>
      </c>
      <c r="BE1985" s="378">
        <f t="shared" si="843"/>
        <v>0</v>
      </c>
      <c r="BF1985" s="379">
        <f t="shared" si="844"/>
        <v>0</v>
      </c>
      <c r="BG1985" s="380">
        <f t="shared" si="845"/>
        <v>0</v>
      </c>
      <c r="BH1985" s="483">
        <f t="shared" si="846"/>
        <v>0</v>
      </c>
      <c r="BI1985" s="484">
        <f t="shared" si="847"/>
        <v>0</v>
      </c>
      <c r="BJ1985" s="485">
        <f t="shared" si="848"/>
        <v>0</v>
      </c>
      <c r="BK1985" s="486">
        <f t="shared" si="849"/>
        <v>0</v>
      </c>
      <c r="BL1985" s="483">
        <f t="shared" si="850"/>
        <v>0</v>
      </c>
      <c r="BM1985" s="484">
        <f t="shared" si="851"/>
        <v>0</v>
      </c>
      <c r="BN1985" s="485">
        <f t="shared" si="852"/>
        <v>0</v>
      </c>
      <c r="BO1985" s="486">
        <f t="shared" si="853"/>
        <v>0</v>
      </c>
      <c r="BP1985" s="483">
        <f t="shared" si="854"/>
        <v>0</v>
      </c>
      <c r="BQ1985" s="484">
        <f t="shared" si="855"/>
        <v>0</v>
      </c>
      <c r="BR1985" s="485">
        <f t="shared" si="856"/>
        <v>0</v>
      </c>
      <c r="BS1985" s="486">
        <f t="shared" si="857"/>
        <v>0</v>
      </c>
    </row>
    <row r="1986" spans="1:71" ht="15" hidden="1" customHeight="1">
      <c r="A1986" s="6"/>
      <c r="B1986" s="5"/>
      <c r="C1986" s="87" t="s">
        <v>218</v>
      </c>
      <c r="D1986" s="623" t="str">
        <f>IF(CNGE_2024_M1_Secc1_Sub1!$D155="","",CNGE_2024_M1_Secc1_Sub1!$D155)</f>
        <v/>
      </c>
      <c r="E1986" s="624"/>
      <c r="F1986" s="624"/>
      <c r="G1986" s="624"/>
      <c r="H1986" s="624"/>
      <c r="I1986" s="624"/>
      <c r="J1986" s="624"/>
      <c r="K1986" s="624"/>
      <c r="L1986" s="624"/>
      <c r="M1986" s="624"/>
      <c r="N1986" s="624"/>
      <c r="O1986" s="624"/>
      <c r="P1986" s="624"/>
      <c r="Q1986" s="624"/>
      <c r="R1986" s="625"/>
      <c r="S1986" s="111"/>
      <c r="T1986" s="111"/>
      <c r="U1986" s="111"/>
      <c r="V1986" s="111"/>
      <c r="W1986" s="111"/>
      <c r="X1986" s="111"/>
      <c r="Y1986" s="111"/>
      <c r="Z1986" s="111"/>
      <c r="AA1986" s="111"/>
      <c r="AB1986" s="111"/>
      <c r="AC1986" s="111"/>
      <c r="AD1986" s="111"/>
      <c r="AE1986" s="8"/>
      <c r="AG1986" s="269">
        <f t="shared" si="823"/>
        <v>0</v>
      </c>
      <c r="AH1986" s="298">
        <f t="shared" si="824"/>
        <v>0</v>
      </c>
      <c r="AI1986" s="299">
        <f t="shared" si="825"/>
        <v>0</v>
      </c>
      <c r="AJ1986" s="300">
        <f t="shared" si="826"/>
        <v>0</v>
      </c>
      <c r="AK1986" s="301">
        <f t="shared" si="827"/>
        <v>0</v>
      </c>
      <c r="AL1986" s="298">
        <f t="shared" si="828"/>
        <v>0</v>
      </c>
      <c r="AM1986" s="299">
        <f t="shared" si="829"/>
        <v>0</v>
      </c>
      <c r="AN1986" s="300">
        <f t="shared" si="830"/>
        <v>0</v>
      </c>
      <c r="AO1986" s="301">
        <f t="shared" si="831"/>
        <v>0</v>
      </c>
      <c r="AP1986" s="298">
        <f t="shared" si="832"/>
        <v>0</v>
      </c>
      <c r="AQ1986" s="299">
        <f t="shared" si="833"/>
        <v>0</v>
      </c>
      <c r="AR1986" s="300">
        <f t="shared" si="834"/>
        <v>0</v>
      </c>
      <c r="AS1986" s="301">
        <f t="shared" si="835"/>
        <v>0</v>
      </c>
      <c r="AT1986" s="298">
        <f t="shared" si="836"/>
        <v>0</v>
      </c>
      <c r="AU1986" s="299">
        <f t="shared" si="837"/>
        <v>0</v>
      </c>
      <c r="AV1986" s="300">
        <f t="shared" si="838"/>
        <v>0</v>
      </c>
      <c r="AW1986" s="301">
        <f t="shared" si="839"/>
        <v>0</v>
      </c>
      <c r="AX1986" s="371">
        <f t="shared" si="840"/>
        <v>0</v>
      </c>
      <c r="AY1986" s="303">
        <f t="shared" si="841"/>
        <v>0</v>
      </c>
      <c r="AZ1986" s="304" t="str">
        <f>IF(AY1986=0,"",
IF(SUM($AY$1873:AY1986)=1,BA1986,
IF($AY$1993&gt;SUM($AY$1873:AY1986),_xlfn.CONCAT(", ",BA1986),
IF($AY$1993=SUM($AY$1873:AY1986),_xlfn.CONCAT(" y ",BA1986)))))</f>
        <v/>
      </c>
      <c r="BA1986" s="231" t="s">
        <v>6325</v>
      </c>
      <c r="BB1986" s="290">
        <f t="shared" si="842"/>
        <v>0</v>
      </c>
      <c r="BC1986" s="291" t="str">
        <f>IF(BB1986=0,"",
IF(SUM($BB$1873:BB1986)=1,BD1986,
IF($BB$1993&gt;SUM($BB$1873:BB1986),_xlfn.CONCAT(", ",BD1986),
IF($BB$1993=SUM($BB$1873:BB1986),_xlfn.CONCAT(" y ",BD1986)))))</f>
        <v/>
      </c>
      <c r="BD1986" s="222" t="s">
        <v>6325</v>
      </c>
      <c r="BE1986" s="378">
        <f t="shared" si="843"/>
        <v>0</v>
      </c>
      <c r="BF1986" s="379">
        <f t="shared" si="844"/>
        <v>0</v>
      </c>
      <c r="BG1986" s="380">
        <f t="shared" si="845"/>
        <v>0</v>
      </c>
      <c r="BH1986" s="483">
        <f t="shared" si="846"/>
        <v>0</v>
      </c>
      <c r="BI1986" s="484">
        <f t="shared" si="847"/>
        <v>0</v>
      </c>
      <c r="BJ1986" s="485">
        <f t="shared" si="848"/>
        <v>0</v>
      </c>
      <c r="BK1986" s="486">
        <f t="shared" si="849"/>
        <v>0</v>
      </c>
      <c r="BL1986" s="483">
        <f t="shared" si="850"/>
        <v>0</v>
      </c>
      <c r="BM1986" s="484">
        <f t="shared" si="851"/>
        <v>0</v>
      </c>
      <c r="BN1986" s="485">
        <f t="shared" si="852"/>
        <v>0</v>
      </c>
      <c r="BO1986" s="486">
        <f t="shared" si="853"/>
        <v>0</v>
      </c>
      <c r="BP1986" s="483">
        <f t="shared" si="854"/>
        <v>0</v>
      </c>
      <c r="BQ1986" s="484">
        <f t="shared" si="855"/>
        <v>0</v>
      </c>
      <c r="BR1986" s="485">
        <f t="shared" si="856"/>
        <v>0</v>
      </c>
      <c r="BS1986" s="486">
        <f t="shared" si="857"/>
        <v>0</v>
      </c>
    </row>
    <row r="1987" spans="1:71" ht="15" hidden="1" customHeight="1">
      <c r="A1987" s="6"/>
      <c r="B1987" s="5"/>
      <c r="C1987" s="87" t="s">
        <v>219</v>
      </c>
      <c r="D1987" s="623" t="str">
        <f>IF(CNGE_2024_M1_Secc1_Sub1!$D156="","",CNGE_2024_M1_Secc1_Sub1!$D156)</f>
        <v/>
      </c>
      <c r="E1987" s="624"/>
      <c r="F1987" s="624"/>
      <c r="G1987" s="624"/>
      <c r="H1987" s="624"/>
      <c r="I1987" s="624"/>
      <c r="J1987" s="624"/>
      <c r="K1987" s="624"/>
      <c r="L1987" s="624"/>
      <c r="M1987" s="624"/>
      <c r="N1987" s="624"/>
      <c r="O1987" s="624"/>
      <c r="P1987" s="624"/>
      <c r="Q1987" s="624"/>
      <c r="R1987" s="625"/>
      <c r="S1987" s="111"/>
      <c r="T1987" s="111"/>
      <c r="U1987" s="111"/>
      <c r="V1987" s="111"/>
      <c r="W1987" s="111"/>
      <c r="X1987" s="111"/>
      <c r="Y1987" s="111"/>
      <c r="Z1987" s="111"/>
      <c r="AA1987" s="111"/>
      <c r="AB1987" s="111"/>
      <c r="AC1987" s="111"/>
      <c r="AD1987" s="111"/>
      <c r="AE1987" s="8"/>
      <c r="AG1987" s="269">
        <f t="shared" si="823"/>
        <v>0</v>
      </c>
      <c r="AH1987" s="298">
        <f t="shared" si="824"/>
        <v>0</v>
      </c>
      <c r="AI1987" s="299">
        <f t="shared" si="825"/>
        <v>0</v>
      </c>
      <c r="AJ1987" s="300">
        <f t="shared" si="826"/>
        <v>0</v>
      </c>
      <c r="AK1987" s="301">
        <f t="shared" si="827"/>
        <v>0</v>
      </c>
      <c r="AL1987" s="298">
        <f t="shared" si="828"/>
        <v>0</v>
      </c>
      <c r="AM1987" s="299">
        <f t="shared" si="829"/>
        <v>0</v>
      </c>
      <c r="AN1987" s="300">
        <f t="shared" si="830"/>
        <v>0</v>
      </c>
      <c r="AO1987" s="301">
        <f t="shared" si="831"/>
        <v>0</v>
      </c>
      <c r="AP1987" s="298">
        <f t="shared" si="832"/>
        <v>0</v>
      </c>
      <c r="AQ1987" s="299">
        <f t="shared" si="833"/>
        <v>0</v>
      </c>
      <c r="AR1987" s="300">
        <f t="shared" si="834"/>
        <v>0</v>
      </c>
      <c r="AS1987" s="301">
        <f t="shared" si="835"/>
        <v>0</v>
      </c>
      <c r="AT1987" s="298">
        <f t="shared" si="836"/>
        <v>0</v>
      </c>
      <c r="AU1987" s="299">
        <f t="shared" si="837"/>
        <v>0</v>
      </c>
      <c r="AV1987" s="300">
        <f t="shared" si="838"/>
        <v>0</v>
      </c>
      <c r="AW1987" s="301">
        <f t="shared" si="839"/>
        <v>0</v>
      </c>
      <c r="AX1987" s="371">
        <f t="shared" si="840"/>
        <v>0</v>
      </c>
      <c r="AY1987" s="303">
        <f t="shared" si="841"/>
        <v>0</v>
      </c>
      <c r="AZ1987" s="304" t="str">
        <f>IF(AY1987=0,"",
IF(SUM($AY$1873:AY1987)=1,BA1987,
IF($AY$1993&gt;SUM($AY$1873:AY1987),_xlfn.CONCAT(", ",BA1987),
IF($AY$1993=SUM($AY$1873:AY1987),_xlfn.CONCAT(" y ",BA1987)))))</f>
        <v/>
      </c>
      <c r="BA1987" s="231" t="s">
        <v>6326</v>
      </c>
      <c r="BB1987" s="290">
        <f t="shared" si="842"/>
        <v>0</v>
      </c>
      <c r="BC1987" s="291" t="str">
        <f>IF(BB1987=0,"",
IF(SUM($BB$1873:BB1987)=1,BD1987,
IF($BB$1993&gt;SUM($BB$1873:BB1987),_xlfn.CONCAT(", ",BD1987),
IF($BB$1993=SUM($BB$1873:BB1987),_xlfn.CONCAT(" y ",BD1987)))))</f>
        <v/>
      </c>
      <c r="BD1987" s="222" t="s">
        <v>6326</v>
      </c>
      <c r="BE1987" s="378">
        <f t="shared" si="843"/>
        <v>0</v>
      </c>
      <c r="BF1987" s="379">
        <f t="shared" si="844"/>
        <v>0</v>
      </c>
      <c r="BG1987" s="380">
        <f t="shared" si="845"/>
        <v>0</v>
      </c>
      <c r="BH1987" s="483">
        <f t="shared" si="846"/>
        <v>0</v>
      </c>
      <c r="BI1987" s="484">
        <f t="shared" si="847"/>
        <v>0</v>
      </c>
      <c r="BJ1987" s="485">
        <f t="shared" si="848"/>
        <v>0</v>
      </c>
      <c r="BK1987" s="486">
        <f t="shared" si="849"/>
        <v>0</v>
      </c>
      <c r="BL1987" s="483">
        <f t="shared" si="850"/>
        <v>0</v>
      </c>
      <c r="BM1987" s="484">
        <f t="shared" si="851"/>
        <v>0</v>
      </c>
      <c r="BN1987" s="485">
        <f t="shared" si="852"/>
        <v>0</v>
      </c>
      <c r="BO1987" s="486">
        <f t="shared" si="853"/>
        <v>0</v>
      </c>
      <c r="BP1987" s="483">
        <f t="shared" si="854"/>
        <v>0</v>
      </c>
      <c r="BQ1987" s="484">
        <f t="shared" si="855"/>
        <v>0</v>
      </c>
      <c r="BR1987" s="485">
        <f t="shared" si="856"/>
        <v>0</v>
      </c>
      <c r="BS1987" s="486">
        <f t="shared" si="857"/>
        <v>0</v>
      </c>
    </row>
    <row r="1988" spans="1:71" ht="15" hidden="1" customHeight="1">
      <c r="A1988" s="6"/>
      <c r="B1988" s="5"/>
      <c r="C1988" s="87" t="s">
        <v>220</v>
      </c>
      <c r="D1988" s="623" t="str">
        <f>IF(CNGE_2024_M1_Secc1_Sub1!$D157="","",CNGE_2024_M1_Secc1_Sub1!$D157)</f>
        <v/>
      </c>
      <c r="E1988" s="624"/>
      <c r="F1988" s="624"/>
      <c r="G1988" s="624"/>
      <c r="H1988" s="624"/>
      <c r="I1988" s="624"/>
      <c r="J1988" s="624"/>
      <c r="K1988" s="624"/>
      <c r="L1988" s="624"/>
      <c r="M1988" s="624"/>
      <c r="N1988" s="624"/>
      <c r="O1988" s="624"/>
      <c r="P1988" s="624"/>
      <c r="Q1988" s="624"/>
      <c r="R1988" s="625"/>
      <c r="S1988" s="111"/>
      <c r="T1988" s="111"/>
      <c r="U1988" s="111"/>
      <c r="V1988" s="111"/>
      <c r="W1988" s="111"/>
      <c r="X1988" s="111"/>
      <c r="Y1988" s="111"/>
      <c r="Z1988" s="111"/>
      <c r="AA1988" s="111"/>
      <c r="AB1988" s="111"/>
      <c r="AC1988" s="111"/>
      <c r="AD1988" s="111"/>
      <c r="AE1988" s="8"/>
      <c r="AG1988" s="269">
        <f t="shared" si="823"/>
        <v>0</v>
      </c>
      <c r="AH1988" s="298">
        <f t="shared" si="824"/>
        <v>0</v>
      </c>
      <c r="AI1988" s="299">
        <f t="shared" si="825"/>
        <v>0</v>
      </c>
      <c r="AJ1988" s="300">
        <f t="shared" si="826"/>
        <v>0</v>
      </c>
      <c r="AK1988" s="301">
        <f t="shared" si="827"/>
        <v>0</v>
      </c>
      <c r="AL1988" s="298">
        <f t="shared" si="828"/>
        <v>0</v>
      </c>
      <c r="AM1988" s="299">
        <f t="shared" si="829"/>
        <v>0</v>
      </c>
      <c r="AN1988" s="300">
        <f t="shared" si="830"/>
        <v>0</v>
      </c>
      <c r="AO1988" s="301">
        <f t="shared" si="831"/>
        <v>0</v>
      </c>
      <c r="AP1988" s="298">
        <f t="shared" si="832"/>
        <v>0</v>
      </c>
      <c r="AQ1988" s="299">
        <f t="shared" si="833"/>
        <v>0</v>
      </c>
      <c r="AR1988" s="300">
        <f t="shared" si="834"/>
        <v>0</v>
      </c>
      <c r="AS1988" s="301">
        <f t="shared" si="835"/>
        <v>0</v>
      </c>
      <c r="AT1988" s="298">
        <f t="shared" si="836"/>
        <v>0</v>
      </c>
      <c r="AU1988" s="299">
        <f t="shared" si="837"/>
        <v>0</v>
      </c>
      <c r="AV1988" s="300">
        <f t="shared" si="838"/>
        <v>0</v>
      </c>
      <c r="AW1988" s="301">
        <f t="shared" si="839"/>
        <v>0</v>
      </c>
      <c r="AX1988" s="371">
        <f t="shared" si="840"/>
        <v>0</v>
      </c>
      <c r="AY1988" s="303">
        <f t="shared" si="841"/>
        <v>0</v>
      </c>
      <c r="AZ1988" s="304" t="str">
        <f>IF(AY1988=0,"",
IF(SUM($AY$1873:AY1988)=1,BA1988,
IF($AY$1993&gt;SUM($AY$1873:AY1988),_xlfn.CONCAT(", ",BA1988),
IF($AY$1993=SUM($AY$1873:AY1988),_xlfn.CONCAT(" y ",BA1988)))))</f>
        <v/>
      </c>
      <c r="BA1988" s="231" t="s">
        <v>6327</v>
      </c>
      <c r="BB1988" s="290">
        <f t="shared" si="842"/>
        <v>0</v>
      </c>
      <c r="BC1988" s="291" t="str">
        <f>IF(BB1988=0,"",
IF(SUM($BB$1873:BB1988)=1,BD1988,
IF($BB$1993&gt;SUM($BB$1873:BB1988),_xlfn.CONCAT(", ",BD1988),
IF($BB$1993=SUM($BB$1873:BB1988),_xlfn.CONCAT(" y ",BD1988)))))</f>
        <v/>
      </c>
      <c r="BD1988" s="222" t="s">
        <v>6327</v>
      </c>
      <c r="BE1988" s="378">
        <f t="shared" si="843"/>
        <v>0</v>
      </c>
      <c r="BF1988" s="379">
        <f t="shared" si="844"/>
        <v>0</v>
      </c>
      <c r="BG1988" s="380">
        <f t="shared" si="845"/>
        <v>0</v>
      </c>
      <c r="BH1988" s="483">
        <f t="shared" si="846"/>
        <v>0</v>
      </c>
      <c r="BI1988" s="484">
        <f t="shared" si="847"/>
        <v>0</v>
      </c>
      <c r="BJ1988" s="485">
        <f t="shared" si="848"/>
        <v>0</v>
      </c>
      <c r="BK1988" s="486">
        <f t="shared" si="849"/>
        <v>0</v>
      </c>
      <c r="BL1988" s="483">
        <f t="shared" si="850"/>
        <v>0</v>
      </c>
      <c r="BM1988" s="484">
        <f t="shared" si="851"/>
        <v>0</v>
      </c>
      <c r="BN1988" s="485">
        <f t="shared" si="852"/>
        <v>0</v>
      </c>
      <c r="BO1988" s="486">
        <f t="shared" si="853"/>
        <v>0</v>
      </c>
      <c r="BP1988" s="483">
        <f t="shared" si="854"/>
        <v>0</v>
      </c>
      <c r="BQ1988" s="484">
        <f t="shared" si="855"/>
        <v>0</v>
      </c>
      <c r="BR1988" s="485">
        <f t="shared" si="856"/>
        <v>0</v>
      </c>
      <c r="BS1988" s="486">
        <f t="shared" si="857"/>
        <v>0</v>
      </c>
    </row>
    <row r="1989" spans="1:71" ht="15" hidden="1" customHeight="1">
      <c r="A1989" s="6"/>
      <c r="B1989" s="5"/>
      <c r="C1989" s="87" t="s">
        <v>221</v>
      </c>
      <c r="D1989" s="623" t="str">
        <f>IF(CNGE_2024_M1_Secc1_Sub1!$D158="","",CNGE_2024_M1_Secc1_Sub1!$D158)</f>
        <v/>
      </c>
      <c r="E1989" s="624"/>
      <c r="F1989" s="624"/>
      <c r="G1989" s="624"/>
      <c r="H1989" s="624"/>
      <c r="I1989" s="624"/>
      <c r="J1989" s="624"/>
      <c r="K1989" s="624"/>
      <c r="L1989" s="624"/>
      <c r="M1989" s="624"/>
      <c r="N1989" s="624"/>
      <c r="O1989" s="624"/>
      <c r="P1989" s="624"/>
      <c r="Q1989" s="624"/>
      <c r="R1989" s="625"/>
      <c r="S1989" s="111"/>
      <c r="T1989" s="111"/>
      <c r="U1989" s="111"/>
      <c r="V1989" s="111"/>
      <c r="W1989" s="111"/>
      <c r="X1989" s="111"/>
      <c r="Y1989" s="111"/>
      <c r="Z1989" s="111"/>
      <c r="AA1989" s="111"/>
      <c r="AB1989" s="111"/>
      <c r="AC1989" s="111"/>
      <c r="AD1989" s="111"/>
      <c r="AE1989" s="8"/>
      <c r="AG1989" s="269">
        <f t="shared" si="823"/>
        <v>0</v>
      </c>
      <c r="AH1989" s="298">
        <f t="shared" si="824"/>
        <v>0</v>
      </c>
      <c r="AI1989" s="299">
        <f t="shared" si="825"/>
        <v>0</v>
      </c>
      <c r="AJ1989" s="300">
        <f t="shared" si="826"/>
        <v>0</v>
      </c>
      <c r="AK1989" s="301">
        <f t="shared" si="827"/>
        <v>0</v>
      </c>
      <c r="AL1989" s="298">
        <f t="shared" si="828"/>
        <v>0</v>
      </c>
      <c r="AM1989" s="299">
        <f t="shared" si="829"/>
        <v>0</v>
      </c>
      <c r="AN1989" s="300">
        <f t="shared" si="830"/>
        <v>0</v>
      </c>
      <c r="AO1989" s="301">
        <f t="shared" si="831"/>
        <v>0</v>
      </c>
      <c r="AP1989" s="298">
        <f t="shared" si="832"/>
        <v>0</v>
      </c>
      <c r="AQ1989" s="299">
        <f t="shared" si="833"/>
        <v>0</v>
      </c>
      <c r="AR1989" s="300">
        <f t="shared" si="834"/>
        <v>0</v>
      </c>
      <c r="AS1989" s="301">
        <f t="shared" si="835"/>
        <v>0</v>
      </c>
      <c r="AT1989" s="298">
        <f t="shared" si="836"/>
        <v>0</v>
      </c>
      <c r="AU1989" s="299">
        <f t="shared" si="837"/>
        <v>0</v>
      </c>
      <c r="AV1989" s="300">
        <f t="shared" si="838"/>
        <v>0</v>
      </c>
      <c r="AW1989" s="301">
        <f t="shared" si="839"/>
        <v>0</v>
      </c>
      <c r="AX1989" s="371">
        <f t="shared" si="840"/>
        <v>0</v>
      </c>
      <c r="AY1989" s="303">
        <f t="shared" si="841"/>
        <v>0</v>
      </c>
      <c r="AZ1989" s="304" t="str">
        <f>IF(AY1989=0,"",
IF(SUM($AY$1873:AY1989)=1,BA1989,
IF($AY$1993&gt;SUM($AY$1873:AY1989),_xlfn.CONCAT(", ",BA1989),
IF($AY$1993=SUM($AY$1873:AY1989),_xlfn.CONCAT(" y ",BA1989)))))</f>
        <v/>
      </c>
      <c r="BA1989" s="231" t="s">
        <v>6328</v>
      </c>
      <c r="BB1989" s="290">
        <f t="shared" si="842"/>
        <v>0</v>
      </c>
      <c r="BC1989" s="291" t="str">
        <f>IF(BB1989=0,"",
IF(SUM($BB$1873:BB1989)=1,BD1989,
IF($BB$1993&gt;SUM($BB$1873:BB1989),_xlfn.CONCAT(", ",BD1989),
IF($BB$1993=SUM($BB$1873:BB1989),_xlfn.CONCAT(" y ",BD1989)))))</f>
        <v/>
      </c>
      <c r="BD1989" s="222" t="s">
        <v>6328</v>
      </c>
      <c r="BE1989" s="378">
        <f t="shared" si="843"/>
        <v>0</v>
      </c>
      <c r="BF1989" s="379">
        <f t="shared" si="844"/>
        <v>0</v>
      </c>
      <c r="BG1989" s="380">
        <f t="shared" si="845"/>
        <v>0</v>
      </c>
      <c r="BH1989" s="483">
        <f t="shared" si="846"/>
        <v>0</v>
      </c>
      <c r="BI1989" s="484">
        <f t="shared" si="847"/>
        <v>0</v>
      </c>
      <c r="BJ1989" s="485">
        <f t="shared" si="848"/>
        <v>0</v>
      </c>
      <c r="BK1989" s="486">
        <f t="shared" si="849"/>
        <v>0</v>
      </c>
      <c r="BL1989" s="483">
        <f t="shared" si="850"/>
        <v>0</v>
      </c>
      <c r="BM1989" s="484">
        <f t="shared" si="851"/>
        <v>0</v>
      </c>
      <c r="BN1989" s="485">
        <f t="shared" si="852"/>
        <v>0</v>
      </c>
      <c r="BO1989" s="486">
        <f t="shared" si="853"/>
        <v>0</v>
      </c>
      <c r="BP1989" s="483">
        <f t="shared" si="854"/>
        <v>0</v>
      </c>
      <c r="BQ1989" s="484">
        <f t="shared" si="855"/>
        <v>0</v>
      </c>
      <c r="BR1989" s="485">
        <f t="shared" si="856"/>
        <v>0</v>
      </c>
      <c r="BS1989" s="486">
        <f t="shared" si="857"/>
        <v>0</v>
      </c>
    </row>
    <row r="1990" spans="1:71" ht="15" hidden="1" customHeight="1">
      <c r="A1990" s="81"/>
      <c r="B1990" s="41"/>
      <c r="C1990" s="87" t="s">
        <v>222</v>
      </c>
      <c r="D1990" s="623" t="str">
        <f>IF(CNGE_2024_M1_Secc1_Sub1!$D159="","",CNGE_2024_M1_Secc1_Sub1!$D159)</f>
        <v/>
      </c>
      <c r="E1990" s="624"/>
      <c r="F1990" s="624"/>
      <c r="G1990" s="624"/>
      <c r="H1990" s="624"/>
      <c r="I1990" s="624"/>
      <c r="J1990" s="624"/>
      <c r="K1990" s="624"/>
      <c r="L1990" s="624"/>
      <c r="M1990" s="624"/>
      <c r="N1990" s="624"/>
      <c r="O1990" s="624"/>
      <c r="P1990" s="624"/>
      <c r="Q1990" s="624"/>
      <c r="R1990" s="625"/>
      <c r="S1990" s="111"/>
      <c r="T1990" s="111"/>
      <c r="U1990" s="111"/>
      <c r="V1990" s="111"/>
      <c r="W1990" s="111"/>
      <c r="X1990" s="111"/>
      <c r="Y1990" s="111"/>
      <c r="Z1990" s="111"/>
      <c r="AA1990" s="111"/>
      <c r="AB1990" s="111"/>
      <c r="AC1990" s="111"/>
      <c r="AD1990" s="111"/>
      <c r="AE1990" s="8"/>
      <c r="AG1990" s="269">
        <f t="shared" si="823"/>
        <v>0</v>
      </c>
      <c r="AH1990" s="298">
        <f t="shared" si="824"/>
        <v>0</v>
      </c>
      <c r="AI1990" s="299">
        <f t="shared" si="825"/>
        <v>0</v>
      </c>
      <c r="AJ1990" s="300">
        <f t="shared" si="826"/>
        <v>0</v>
      </c>
      <c r="AK1990" s="301">
        <f t="shared" si="827"/>
        <v>0</v>
      </c>
      <c r="AL1990" s="298">
        <f t="shared" si="828"/>
        <v>0</v>
      </c>
      <c r="AM1990" s="299">
        <f t="shared" si="829"/>
        <v>0</v>
      </c>
      <c r="AN1990" s="300">
        <f t="shared" si="830"/>
        <v>0</v>
      </c>
      <c r="AO1990" s="301">
        <f t="shared" si="831"/>
        <v>0</v>
      </c>
      <c r="AP1990" s="298">
        <f t="shared" si="832"/>
        <v>0</v>
      </c>
      <c r="AQ1990" s="299">
        <f t="shared" si="833"/>
        <v>0</v>
      </c>
      <c r="AR1990" s="300">
        <f t="shared" si="834"/>
        <v>0</v>
      </c>
      <c r="AS1990" s="301">
        <f t="shared" si="835"/>
        <v>0</v>
      </c>
      <c r="AT1990" s="298">
        <f t="shared" si="836"/>
        <v>0</v>
      </c>
      <c r="AU1990" s="299">
        <f t="shared" si="837"/>
        <v>0</v>
      </c>
      <c r="AV1990" s="300">
        <f t="shared" si="838"/>
        <v>0</v>
      </c>
      <c r="AW1990" s="301">
        <f t="shared" si="839"/>
        <v>0</v>
      </c>
      <c r="AX1990" s="371">
        <f t="shared" si="840"/>
        <v>0</v>
      </c>
      <c r="AY1990" s="303">
        <f t="shared" si="841"/>
        <v>0</v>
      </c>
      <c r="AZ1990" s="304" t="str">
        <f>IF(AY1990=0,"",
IF(SUM($AY$1873:AY1990)=1,BA1990,
IF($AY$1993&gt;SUM($AY$1873:AY1990),_xlfn.CONCAT(", ",BA1990),
IF($AY$1993=SUM($AY$1873:AY1990),_xlfn.CONCAT(" y ",BA1990)))))</f>
        <v/>
      </c>
      <c r="BA1990" s="231" t="s">
        <v>6329</v>
      </c>
      <c r="BB1990" s="290">
        <f t="shared" si="842"/>
        <v>0</v>
      </c>
      <c r="BC1990" s="291" t="str">
        <f>IF(BB1990=0,"",
IF(SUM($BB$1873:BB1990)=1,BD1990,
IF($BB$1993&gt;SUM($BB$1873:BB1990),_xlfn.CONCAT(", ",BD1990),
IF($BB$1993=SUM($BB$1873:BB1990),_xlfn.CONCAT(" y ",BD1990)))))</f>
        <v/>
      </c>
      <c r="BD1990" s="222" t="s">
        <v>6329</v>
      </c>
      <c r="BE1990" s="378">
        <f t="shared" si="843"/>
        <v>0</v>
      </c>
      <c r="BF1990" s="379">
        <f t="shared" si="844"/>
        <v>0</v>
      </c>
      <c r="BG1990" s="380">
        <f t="shared" si="845"/>
        <v>0</v>
      </c>
      <c r="BH1990" s="483">
        <f t="shared" si="846"/>
        <v>0</v>
      </c>
      <c r="BI1990" s="484">
        <f t="shared" si="847"/>
        <v>0</v>
      </c>
      <c r="BJ1990" s="485">
        <f t="shared" si="848"/>
        <v>0</v>
      </c>
      <c r="BK1990" s="486">
        <f t="shared" si="849"/>
        <v>0</v>
      </c>
      <c r="BL1990" s="483">
        <f t="shared" si="850"/>
        <v>0</v>
      </c>
      <c r="BM1990" s="484">
        <f t="shared" si="851"/>
        <v>0</v>
      </c>
      <c r="BN1990" s="485">
        <f t="shared" si="852"/>
        <v>0</v>
      </c>
      <c r="BO1990" s="486">
        <f t="shared" si="853"/>
        <v>0</v>
      </c>
      <c r="BP1990" s="483">
        <f t="shared" si="854"/>
        <v>0</v>
      </c>
      <c r="BQ1990" s="484">
        <f t="shared" si="855"/>
        <v>0</v>
      </c>
      <c r="BR1990" s="485">
        <f t="shared" si="856"/>
        <v>0</v>
      </c>
      <c r="BS1990" s="486">
        <f t="shared" si="857"/>
        <v>0</v>
      </c>
    </row>
    <row r="1991" spans="1:71" ht="15" hidden="1" customHeight="1">
      <c r="A1991" s="6"/>
      <c r="B1991" s="5"/>
      <c r="C1991" s="87" t="s">
        <v>223</v>
      </c>
      <c r="D1991" s="623" t="str">
        <f>IF(CNGE_2024_M1_Secc1_Sub1!$D160="","",CNGE_2024_M1_Secc1_Sub1!$D160)</f>
        <v/>
      </c>
      <c r="E1991" s="624"/>
      <c r="F1991" s="624"/>
      <c r="G1991" s="624"/>
      <c r="H1991" s="624"/>
      <c r="I1991" s="624"/>
      <c r="J1991" s="624"/>
      <c r="K1991" s="624"/>
      <c r="L1991" s="624"/>
      <c r="M1991" s="624"/>
      <c r="N1991" s="624"/>
      <c r="O1991" s="624"/>
      <c r="P1991" s="624"/>
      <c r="Q1991" s="624"/>
      <c r="R1991" s="625"/>
      <c r="S1991" s="111"/>
      <c r="T1991" s="111"/>
      <c r="U1991" s="111"/>
      <c r="V1991" s="111"/>
      <c r="W1991" s="111"/>
      <c r="X1991" s="111"/>
      <c r="Y1991" s="111"/>
      <c r="Z1991" s="111"/>
      <c r="AA1991" s="111"/>
      <c r="AB1991" s="111"/>
      <c r="AC1991" s="111"/>
      <c r="AD1991" s="111"/>
      <c r="AE1991" s="8"/>
      <c r="AG1991" s="269">
        <f t="shared" si="823"/>
        <v>0</v>
      </c>
      <c r="AH1991" s="298">
        <f t="shared" si="824"/>
        <v>0</v>
      </c>
      <c r="AI1991" s="299">
        <f t="shared" si="825"/>
        <v>0</v>
      </c>
      <c r="AJ1991" s="300">
        <f t="shared" si="826"/>
        <v>0</v>
      </c>
      <c r="AK1991" s="301">
        <f t="shared" si="827"/>
        <v>0</v>
      </c>
      <c r="AL1991" s="298">
        <f t="shared" si="828"/>
        <v>0</v>
      </c>
      <c r="AM1991" s="299">
        <f t="shared" si="829"/>
        <v>0</v>
      </c>
      <c r="AN1991" s="300">
        <f t="shared" si="830"/>
        <v>0</v>
      </c>
      <c r="AO1991" s="301">
        <f t="shared" si="831"/>
        <v>0</v>
      </c>
      <c r="AP1991" s="298">
        <f t="shared" si="832"/>
        <v>0</v>
      </c>
      <c r="AQ1991" s="299">
        <f t="shared" si="833"/>
        <v>0</v>
      </c>
      <c r="AR1991" s="300">
        <f t="shared" si="834"/>
        <v>0</v>
      </c>
      <c r="AS1991" s="301">
        <f t="shared" si="835"/>
        <v>0</v>
      </c>
      <c r="AT1991" s="298">
        <f t="shared" si="836"/>
        <v>0</v>
      </c>
      <c r="AU1991" s="299">
        <f t="shared" si="837"/>
        <v>0</v>
      </c>
      <c r="AV1991" s="300">
        <f t="shared" si="838"/>
        <v>0</v>
      </c>
      <c r="AW1991" s="301">
        <f t="shared" si="839"/>
        <v>0</v>
      </c>
      <c r="AX1991" s="371">
        <f t="shared" si="840"/>
        <v>0</v>
      </c>
      <c r="AY1991" s="303">
        <f t="shared" si="841"/>
        <v>0</v>
      </c>
      <c r="AZ1991" s="304" t="str">
        <f>IF(AY1991=0,"",
IF(SUM($AY$1873:AY1991)=1,BA1991,
IF($AY$1993&gt;SUM($AY$1873:AY1991),_xlfn.CONCAT(", ",BA1991),
IF($AY$1993=SUM($AY$1873:AY1991),_xlfn.CONCAT(" y ",BA1991)))))</f>
        <v/>
      </c>
      <c r="BA1991" s="231" t="s">
        <v>6330</v>
      </c>
      <c r="BB1991" s="290">
        <f t="shared" si="842"/>
        <v>0</v>
      </c>
      <c r="BC1991" s="291" t="str">
        <f>IF(BB1991=0,"",
IF(SUM($BB$1873:BB1991)=1,BD1991,
IF($BB$1993&gt;SUM($BB$1873:BB1991),_xlfn.CONCAT(", ",BD1991),
IF($BB$1993=SUM($BB$1873:BB1991),_xlfn.CONCAT(" y ",BD1991)))))</f>
        <v/>
      </c>
      <c r="BD1991" s="222" t="s">
        <v>6330</v>
      </c>
      <c r="BE1991" s="378">
        <f t="shared" si="843"/>
        <v>0</v>
      </c>
      <c r="BF1991" s="379">
        <f t="shared" si="844"/>
        <v>0</v>
      </c>
      <c r="BG1991" s="380">
        <f t="shared" si="845"/>
        <v>0</v>
      </c>
      <c r="BH1991" s="483">
        <f t="shared" si="846"/>
        <v>0</v>
      </c>
      <c r="BI1991" s="484">
        <f t="shared" si="847"/>
        <v>0</v>
      </c>
      <c r="BJ1991" s="485">
        <f t="shared" si="848"/>
        <v>0</v>
      </c>
      <c r="BK1991" s="486">
        <f t="shared" si="849"/>
        <v>0</v>
      </c>
      <c r="BL1991" s="483">
        <f t="shared" si="850"/>
        <v>0</v>
      </c>
      <c r="BM1991" s="484">
        <f t="shared" si="851"/>
        <v>0</v>
      </c>
      <c r="BN1991" s="485">
        <f t="shared" si="852"/>
        <v>0</v>
      </c>
      <c r="BO1991" s="486">
        <f t="shared" si="853"/>
        <v>0</v>
      </c>
      <c r="BP1991" s="483">
        <f t="shared" si="854"/>
        <v>0</v>
      </c>
      <c r="BQ1991" s="484">
        <f t="shared" si="855"/>
        <v>0</v>
      </c>
      <c r="BR1991" s="485">
        <f t="shared" si="856"/>
        <v>0</v>
      </c>
      <c r="BS1991" s="486">
        <f t="shared" si="857"/>
        <v>0</v>
      </c>
    </row>
    <row r="1992" spans="1:71" ht="15" hidden="1" customHeight="1">
      <c r="A1992" s="6"/>
      <c r="B1992" s="5"/>
      <c r="C1992" s="87" t="s">
        <v>224</v>
      </c>
      <c r="D1992" s="623" t="str">
        <f>IF(CNGE_2024_M1_Secc1_Sub1!$D161="","",CNGE_2024_M1_Secc1_Sub1!$D161)</f>
        <v/>
      </c>
      <c r="E1992" s="624"/>
      <c r="F1992" s="624"/>
      <c r="G1992" s="624"/>
      <c r="H1992" s="624"/>
      <c r="I1992" s="624"/>
      <c r="J1992" s="624"/>
      <c r="K1992" s="624"/>
      <c r="L1992" s="624"/>
      <c r="M1992" s="624"/>
      <c r="N1992" s="624"/>
      <c r="O1992" s="624"/>
      <c r="P1992" s="624"/>
      <c r="Q1992" s="624"/>
      <c r="R1992" s="625"/>
      <c r="S1992" s="111"/>
      <c r="T1992" s="111"/>
      <c r="U1992" s="111"/>
      <c r="V1992" s="111"/>
      <c r="W1992" s="111"/>
      <c r="X1992" s="111"/>
      <c r="Y1992" s="111"/>
      <c r="Z1992" s="111"/>
      <c r="AA1992" s="111"/>
      <c r="AB1992" s="111"/>
      <c r="AC1992" s="111"/>
      <c r="AD1992" s="111"/>
      <c r="AE1992" s="8"/>
      <c r="AG1992" s="269">
        <f t="shared" si="823"/>
        <v>0</v>
      </c>
      <c r="AH1992" s="298">
        <f t="shared" si="824"/>
        <v>0</v>
      </c>
      <c r="AI1992" s="299">
        <f t="shared" si="825"/>
        <v>0</v>
      </c>
      <c r="AJ1992" s="300">
        <f t="shared" si="826"/>
        <v>0</v>
      </c>
      <c r="AK1992" s="301">
        <f t="shared" si="827"/>
        <v>0</v>
      </c>
      <c r="AL1992" s="298">
        <f t="shared" si="828"/>
        <v>0</v>
      </c>
      <c r="AM1992" s="299">
        <f t="shared" si="829"/>
        <v>0</v>
      </c>
      <c r="AN1992" s="300">
        <f t="shared" si="830"/>
        <v>0</v>
      </c>
      <c r="AO1992" s="301">
        <f t="shared" si="831"/>
        <v>0</v>
      </c>
      <c r="AP1992" s="298">
        <f t="shared" si="832"/>
        <v>0</v>
      </c>
      <c r="AQ1992" s="299">
        <f t="shared" si="833"/>
        <v>0</v>
      </c>
      <c r="AR1992" s="300">
        <f t="shared" si="834"/>
        <v>0</v>
      </c>
      <c r="AS1992" s="301">
        <f t="shared" si="835"/>
        <v>0</v>
      </c>
      <c r="AT1992" s="298">
        <f t="shared" si="836"/>
        <v>0</v>
      </c>
      <c r="AU1992" s="299">
        <f t="shared" si="837"/>
        <v>0</v>
      </c>
      <c r="AV1992" s="300">
        <f t="shared" si="838"/>
        <v>0</v>
      </c>
      <c r="AW1992" s="301">
        <f t="shared" si="839"/>
        <v>0</v>
      </c>
      <c r="AX1992" s="371">
        <f t="shared" si="840"/>
        <v>0</v>
      </c>
      <c r="AY1992" s="303">
        <f t="shared" si="841"/>
        <v>0</v>
      </c>
      <c r="AZ1992" s="304" t="str">
        <f>IF(AY1992=0,"",
IF(SUM($AY$1873:AY1992)=1,BA1992,
IF($AY$1993&gt;SUM($AY$1873:AY1992),_xlfn.CONCAT(", ",BA1992),
IF($AY$1993=SUM($AY$1873:AY1992),_xlfn.CONCAT(" y ",BA1992)))))</f>
        <v/>
      </c>
      <c r="BA1992" s="231" t="s">
        <v>6331</v>
      </c>
      <c r="BB1992" s="290">
        <f t="shared" si="842"/>
        <v>0</v>
      </c>
      <c r="BC1992" s="291" t="str">
        <f>IF(BB1992=0,"",
IF(SUM($BB$1873:BB1992)=1,BD1992,
IF($BB$1993&gt;SUM($BB$1873:BB1992),_xlfn.CONCAT(", ",BD1992),
IF($BB$1993=SUM($BB$1873:BB1992),_xlfn.CONCAT(" y ",BD1992)))))</f>
        <v/>
      </c>
      <c r="BD1992" s="222" t="s">
        <v>6331</v>
      </c>
      <c r="BE1992" s="378">
        <f t="shared" si="843"/>
        <v>0</v>
      </c>
      <c r="BF1992" s="379">
        <f t="shared" si="844"/>
        <v>0</v>
      </c>
      <c r="BG1992" s="380">
        <f t="shared" si="845"/>
        <v>0</v>
      </c>
      <c r="BH1992" s="483">
        <f t="shared" si="846"/>
        <v>0</v>
      </c>
      <c r="BI1992" s="484">
        <f t="shared" si="847"/>
        <v>0</v>
      </c>
      <c r="BJ1992" s="485">
        <f t="shared" si="848"/>
        <v>0</v>
      </c>
      <c r="BK1992" s="486">
        <f t="shared" si="849"/>
        <v>0</v>
      </c>
      <c r="BL1992" s="483">
        <f t="shared" si="850"/>
        <v>0</v>
      </c>
      <c r="BM1992" s="484">
        <f t="shared" si="851"/>
        <v>0</v>
      </c>
      <c r="BN1992" s="485">
        <f t="shared" si="852"/>
        <v>0</v>
      </c>
      <c r="BO1992" s="486">
        <f t="shared" si="853"/>
        <v>0</v>
      </c>
      <c r="BP1992" s="483">
        <f t="shared" si="854"/>
        <v>0</v>
      </c>
      <c r="BQ1992" s="484">
        <f t="shared" si="855"/>
        <v>0</v>
      </c>
      <c r="BR1992" s="485">
        <f t="shared" si="856"/>
        <v>0</v>
      </c>
      <c r="BS1992" s="486">
        <f t="shared" si="857"/>
        <v>0</v>
      </c>
    </row>
    <row r="1993" spans="1:71" ht="15" customHeight="1">
      <c r="A1993" s="40"/>
      <c r="B1993" s="152"/>
      <c r="C1993" s="152"/>
      <c r="D1993" s="152"/>
      <c r="E1993" s="152"/>
      <c r="F1993" s="152"/>
      <c r="G1993" s="152"/>
      <c r="H1993" s="152"/>
      <c r="I1993" s="152"/>
      <c r="J1993" s="152"/>
      <c r="K1993" s="152"/>
      <c r="L1993" s="152"/>
      <c r="M1993" s="152"/>
      <c r="N1993" s="152"/>
      <c r="O1993" s="152"/>
      <c r="P1993" s="152"/>
      <c r="Q1993" s="152"/>
      <c r="R1993" s="108" t="s">
        <v>387</v>
      </c>
      <c r="S1993" s="118">
        <f>IF(AND(SUM(S1873:S1992)=0,COUNTIF(S1873:S1992,"NS")&gt;0),"NS",
IF(AND(SUM(S1873:S1992)=0,COUNTIF(S1873:S1992,0)&gt;0),0,
IF(AND(SUM(S1873:S1992)=0,COUNTIF(S1873:S1992,"NA")&gt;0),"NA",
SUM(S1873:S1992))))</f>
        <v>0</v>
      </c>
      <c r="T1993" s="118">
        <f t="shared" ref="T1993:AD1993" si="858">IF(AND(SUM(T1873:T1992)=0,COUNTIF(T1873:T1992,"NS")&gt;0),"NS",
IF(AND(SUM(T1873:T1992)=0,COUNTIF(T1873:T1992,0)&gt;0),0,
IF(AND(SUM(T1873:T1992)=0,COUNTIF(T1873:T1992,"NA")&gt;0),"NA",
SUM(T1873:T1992))))</f>
        <v>0</v>
      </c>
      <c r="U1993" s="118">
        <f t="shared" si="858"/>
        <v>0</v>
      </c>
      <c r="V1993" s="118">
        <f t="shared" si="858"/>
        <v>0</v>
      </c>
      <c r="W1993" s="118">
        <f t="shared" si="858"/>
        <v>0</v>
      </c>
      <c r="X1993" s="118">
        <f t="shared" si="858"/>
        <v>0</v>
      </c>
      <c r="Y1993" s="118">
        <f t="shared" si="858"/>
        <v>0</v>
      </c>
      <c r="Z1993" s="118">
        <f t="shared" si="858"/>
        <v>0</v>
      </c>
      <c r="AA1993" s="118">
        <f t="shared" si="858"/>
        <v>0</v>
      </c>
      <c r="AB1993" s="118">
        <f t="shared" si="858"/>
        <v>0</v>
      </c>
      <c r="AC1993" s="118">
        <f t="shared" si="858"/>
        <v>0</v>
      </c>
      <c r="AD1993" s="118">
        <f t="shared" si="858"/>
        <v>0</v>
      </c>
      <c r="AE1993" s="8"/>
      <c r="AX1993" s="370">
        <f>SUM(AX1873:AX1992)</f>
        <v>0</v>
      </c>
      <c r="AY1993" s="292">
        <f>SUM(AY1873:AY1992)</f>
        <v>0</v>
      </c>
      <c r="AZ1993" s="292" t="str">
        <f>IF(AY1993=0,"",_xlfn.CONCAT(AZ1873:AZ1992))</f>
        <v/>
      </c>
      <c r="BA1993" s="293" t="str">
        <f>IF(AY1993=0,"",
IF(AY1993&gt;1,"Favor de revisar la suma y consistencia de totales y/o subtotales por filas (numéricos y NS)",
IF(AY1993=1,_xlfn.CONCAT("Favor de revisar la sumatoria del total y/o subtotal en el numeral ",AZ1993),_xlfn.CONCAT("Favor de revisar la sumatoria de los totales y/o subtotales en los numerales ",AZ1993))))</f>
        <v/>
      </c>
      <c r="BB1993" s="292">
        <f>SUM(BB1873:BB1992)</f>
        <v>72</v>
      </c>
      <c r="BC1993" s="292" t="str">
        <f>IF(BB1993=0,"",_xlfn.CONCAT(BC1873:BC1992))</f>
        <v>1, 2, 3, 4, 5, 6, 7, 8, 9, 10, 11, 12, 13, 14, 15, 16, 17, 18, 19, 20, 21, 22, 23, 24, 25, 26, 27, 28, 29, 30, 31, 32, 33, 34, 35, 36, 37, 38, 39, 40, 41, 42, 43, 44, 45, 46, 47, 48, 49, 50, 51, 52, 53, 54, 55, 56, 57, 58, 59, 60, 61, 62, 63, 64, 65, 66, 67, 68, 69, 70, 71 y 72</v>
      </c>
      <c r="BD1993" s="293" t="str">
        <f>IF(BB1993=0,"",
IF(BB1993&gt;10,"Favor de ingresar toda la información requerida en la pregunta",
IF(BB1993=1,_xlfn.CONCAT("Favor de revisar la información capturada en el numeral ",BC1993),_xlfn.CONCAT("Favor de revisar la información capturada en los numerales ",BC1993))))</f>
        <v>Favor de ingresar toda la información requerida en la pregunta</v>
      </c>
      <c r="BG1993" s="382">
        <f>SUM(BE1873:BG1992)</f>
        <v>0</v>
      </c>
    </row>
    <row r="1994" spans="1:71" ht="15" customHeight="1">
      <c r="A1994" s="6"/>
      <c r="B1994" s="28"/>
      <c r="C1994" s="83"/>
      <c r="D1994" s="83"/>
      <c r="E1994" s="83"/>
      <c r="F1994" s="83"/>
      <c r="G1994" s="83"/>
      <c r="H1994" s="83"/>
      <c r="I1994" s="83"/>
      <c r="J1994" s="83"/>
      <c r="K1994" s="83"/>
      <c r="L1994" s="83"/>
      <c r="M1994" s="83"/>
      <c r="N1994" s="83"/>
      <c r="O1994" s="83"/>
      <c r="P1994" s="83"/>
      <c r="Q1994" s="83"/>
      <c r="R1994" s="83"/>
      <c r="S1994" s="83"/>
      <c r="T1994" s="83"/>
      <c r="U1994" s="83"/>
      <c r="V1994" s="83"/>
      <c r="W1994" s="83"/>
      <c r="X1994" s="83"/>
      <c r="Y1994" s="83"/>
      <c r="Z1994" s="83"/>
      <c r="AA1994" s="83"/>
      <c r="AB1994" s="83"/>
      <c r="AC1994" s="83"/>
      <c r="AD1994" s="83"/>
      <c r="AE1994" s="8"/>
    </row>
    <row r="1995" spans="1:71" ht="24" customHeight="1">
      <c r="A1995" s="6"/>
      <c r="B1995" s="5"/>
      <c r="C1995" s="627" t="s">
        <v>270</v>
      </c>
      <c r="D1995" s="627"/>
      <c r="E1995" s="627"/>
      <c r="F1995" s="627"/>
      <c r="G1995" s="627"/>
      <c r="H1995" s="627"/>
      <c r="I1995" s="627"/>
      <c r="J1995" s="627"/>
      <c r="K1995" s="627"/>
      <c r="L1995" s="627"/>
      <c r="M1995" s="627"/>
      <c r="N1995" s="627"/>
      <c r="O1995" s="627"/>
      <c r="P1995" s="627"/>
      <c r="Q1995" s="627"/>
      <c r="R1995" s="627"/>
      <c r="S1995" s="627"/>
      <c r="T1995" s="627"/>
      <c r="U1995" s="627"/>
      <c r="V1995" s="627"/>
      <c r="W1995" s="627"/>
      <c r="X1995" s="627"/>
      <c r="Y1995" s="627"/>
      <c r="Z1995" s="627"/>
      <c r="AA1995" s="627"/>
      <c r="AB1995" s="627"/>
      <c r="AC1995" s="627"/>
      <c r="AD1995" s="627"/>
      <c r="AE1995" s="8"/>
    </row>
    <row r="1996" spans="1:71" ht="60" customHeight="1">
      <c r="A1996" s="6"/>
      <c r="B1996" s="5"/>
      <c r="C1996" s="628"/>
      <c r="D1996" s="628"/>
      <c r="E1996" s="628"/>
      <c r="F1996" s="628"/>
      <c r="G1996" s="628"/>
      <c r="H1996" s="628"/>
      <c r="I1996" s="628"/>
      <c r="J1996" s="628"/>
      <c r="K1996" s="628"/>
      <c r="L1996" s="628"/>
      <c r="M1996" s="628"/>
      <c r="N1996" s="628"/>
      <c r="O1996" s="628"/>
      <c r="P1996" s="628"/>
      <c r="Q1996" s="628"/>
      <c r="R1996" s="628"/>
      <c r="S1996" s="628"/>
      <c r="T1996" s="628"/>
      <c r="U1996" s="628"/>
      <c r="V1996" s="628"/>
      <c r="W1996" s="628"/>
      <c r="X1996" s="628"/>
      <c r="Y1996" s="628"/>
      <c r="Z1996" s="628"/>
      <c r="AA1996" s="628"/>
      <c r="AB1996" s="628"/>
      <c r="AC1996" s="628"/>
      <c r="AD1996" s="628"/>
      <c r="AE1996" s="8"/>
    </row>
    <row r="1997" spans="1:71" ht="15" customHeight="1">
      <c r="A1997" s="6"/>
      <c r="B1997" s="708" t="str">
        <f>BD1993</f>
        <v>Favor de ingresar toda la información requerida en la pregunta</v>
      </c>
      <c r="C1997" s="708"/>
      <c r="D1997" s="708"/>
      <c r="E1997" s="708"/>
      <c r="F1997" s="708"/>
      <c r="G1997" s="708"/>
      <c r="H1997" s="708"/>
      <c r="I1997" s="708"/>
      <c r="J1997" s="708"/>
      <c r="K1997" s="708"/>
      <c r="L1997" s="708"/>
      <c r="M1997" s="708"/>
      <c r="N1997" s="708"/>
      <c r="O1997" s="708"/>
      <c r="P1997" s="708"/>
      <c r="Q1997" s="708"/>
      <c r="R1997" s="708"/>
      <c r="S1997" s="708"/>
      <c r="T1997" s="708"/>
      <c r="U1997" s="708"/>
      <c r="V1997" s="708"/>
      <c r="W1997" s="708"/>
      <c r="X1997" s="708"/>
      <c r="Y1997" s="708"/>
      <c r="Z1997" s="708"/>
      <c r="AA1997" s="708"/>
      <c r="AB1997" s="708"/>
      <c r="AC1997" s="708"/>
      <c r="AD1997" s="708"/>
      <c r="AE1997" s="8"/>
    </row>
    <row r="1998" spans="1:71" ht="15" customHeight="1">
      <c r="A1998" s="6"/>
      <c r="B1998" s="703" t="str">
        <f>IF(AX1993&gt;0,"Alerta:Debido a que cuenta con registros NS, debe proporcionar una justificación en el area de comentarios al final de la pregunta.","")</f>
        <v/>
      </c>
      <c r="C1998" s="703"/>
      <c r="D1998" s="703"/>
      <c r="E1998" s="703"/>
      <c r="F1998" s="703"/>
      <c r="G1998" s="703"/>
      <c r="H1998" s="703"/>
      <c r="I1998" s="703"/>
      <c r="J1998" s="703"/>
      <c r="K1998" s="703"/>
      <c r="L1998" s="703"/>
      <c r="M1998" s="703"/>
      <c r="N1998" s="703"/>
      <c r="O1998" s="703"/>
      <c r="P1998" s="703"/>
      <c r="Q1998" s="703"/>
      <c r="R1998" s="703"/>
      <c r="S1998" s="703"/>
      <c r="T1998" s="703"/>
      <c r="U1998" s="703"/>
      <c r="V1998" s="703"/>
      <c r="W1998" s="703"/>
      <c r="X1998" s="703"/>
      <c r="Y1998" s="703"/>
      <c r="Z1998" s="703"/>
      <c r="AA1998" s="703"/>
      <c r="AB1998" s="703"/>
      <c r="AC1998" s="703"/>
      <c r="AD1998" s="703"/>
      <c r="AE1998" s="8"/>
    </row>
    <row r="1999" spans="1:71" ht="15" customHeight="1">
      <c r="A1999" s="6"/>
      <c r="B1999" s="704" t="str">
        <f>BA1993</f>
        <v/>
      </c>
      <c r="C1999" s="704"/>
      <c r="D1999" s="704"/>
      <c r="E1999" s="704"/>
      <c r="F1999" s="704"/>
      <c r="G1999" s="704"/>
      <c r="H1999" s="704"/>
      <c r="I1999" s="704"/>
      <c r="J1999" s="704"/>
      <c r="K1999" s="704"/>
      <c r="L1999" s="704"/>
      <c r="M1999" s="704"/>
      <c r="N1999" s="704"/>
      <c r="O1999" s="704"/>
      <c r="P1999" s="704"/>
      <c r="Q1999" s="704"/>
      <c r="R1999" s="704"/>
      <c r="S1999" s="704"/>
      <c r="T1999" s="704"/>
      <c r="U1999" s="704"/>
      <c r="V1999" s="704"/>
      <c r="W1999" s="704"/>
      <c r="X1999" s="704"/>
      <c r="Y1999" s="704"/>
      <c r="Z1999" s="704"/>
      <c r="AA1999" s="704"/>
      <c r="AB1999" s="704"/>
      <c r="AC1999" s="704"/>
      <c r="AD1999" s="704"/>
      <c r="AE1999" s="8"/>
    </row>
    <row r="2000" spans="1:71" ht="15" customHeight="1">
      <c r="A2000" s="6"/>
      <c r="B2000" s="720" t="str">
        <f>IF(BG1993&gt;0,"La cantidad registrada en la col. Total y desagregación por sexo, debe ser igual a lo registrado en la preg 1.5 ","")</f>
        <v/>
      </c>
      <c r="C2000" s="720"/>
      <c r="D2000" s="720"/>
      <c r="E2000" s="720"/>
      <c r="F2000" s="720"/>
      <c r="G2000" s="720"/>
      <c r="H2000" s="720"/>
      <c r="I2000" s="720"/>
      <c r="J2000" s="720"/>
      <c r="K2000" s="720"/>
      <c r="L2000" s="720"/>
      <c r="M2000" s="720"/>
      <c r="N2000" s="720"/>
      <c r="O2000" s="720"/>
      <c r="P2000" s="720"/>
      <c r="Q2000" s="720"/>
      <c r="R2000" s="720"/>
      <c r="S2000" s="720"/>
      <c r="T2000" s="720"/>
      <c r="U2000" s="720"/>
      <c r="V2000" s="720"/>
      <c r="W2000" s="720"/>
      <c r="X2000" s="720"/>
      <c r="Y2000" s="720"/>
      <c r="Z2000" s="720"/>
      <c r="AA2000" s="720"/>
      <c r="AB2000" s="720"/>
      <c r="AC2000" s="720"/>
      <c r="AD2000" s="720"/>
      <c r="AE2000" s="8"/>
    </row>
    <row r="2001" spans="1:49" ht="15" customHeight="1">
      <c r="A2001" s="6"/>
      <c r="B2001" s="28"/>
      <c r="C2001" s="83"/>
      <c r="D2001" s="83"/>
      <c r="E2001" s="83"/>
      <c r="F2001" s="83"/>
      <c r="G2001" s="83"/>
      <c r="H2001" s="83"/>
      <c r="I2001" s="83"/>
      <c r="J2001" s="83"/>
      <c r="K2001" s="83"/>
      <c r="L2001" s="83"/>
      <c r="M2001" s="83"/>
      <c r="N2001" s="83"/>
      <c r="O2001" s="83"/>
      <c r="P2001" s="83"/>
      <c r="Q2001" s="83"/>
      <c r="R2001" s="83"/>
      <c r="S2001" s="83"/>
      <c r="T2001" s="83"/>
      <c r="U2001" s="83"/>
      <c r="V2001" s="83"/>
      <c r="W2001" s="83"/>
      <c r="X2001" s="83"/>
      <c r="Y2001" s="83"/>
      <c r="Z2001" s="83"/>
      <c r="AA2001" s="83"/>
      <c r="AB2001" s="83"/>
      <c r="AC2001" s="83"/>
      <c r="AD2001" s="83"/>
      <c r="AE2001" s="8"/>
    </row>
    <row r="2002" spans="1:49" ht="15" customHeight="1">
      <c r="A2002" s="6"/>
      <c r="B2002" s="28"/>
      <c r="C2002" s="83"/>
      <c r="D2002" s="83"/>
      <c r="E2002" s="83"/>
      <c r="F2002" s="83"/>
      <c r="G2002" s="83"/>
      <c r="H2002" s="83"/>
      <c r="I2002" s="83"/>
      <c r="J2002" s="83"/>
      <c r="K2002" s="83"/>
      <c r="L2002" s="83"/>
      <c r="M2002" s="83"/>
      <c r="N2002" s="83"/>
      <c r="O2002" s="83"/>
      <c r="P2002" s="83"/>
      <c r="Q2002" s="83"/>
      <c r="R2002" s="83"/>
      <c r="S2002" s="83"/>
      <c r="T2002" s="83"/>
      <c r="U2002" s="83"/>
      <c r="V2002" s="83"/>
      <c r="W2002" s="83"/>
      <c r="X2002" s="83"/>
      <c r="Y2002" s="83"/>
      <c r="Z2002" s="83"/>
      <c r="AA2002" s="83"/>
      <c r="AB2002" s="83"/>
      <c r="AC2002" s="83"/>
      <c r="AD2002" s="83"/>
      <c r="AE2002" s="8"/>
    </row>
    <row r="2003" spans="1:49" ht="24" customHeight="1">
      <c r="A2003" s="81" t="s">
        <v>462</v>
      </c>
      <c r="B2003" s="632" t="s">
        <v>456</v>
      </c>
      <c r="C2003" s="632"/>
      <c r="D2003" s="632"/>
      <c r="E2003" s="632"/>
      <c r="F2003" s="632"/>
      <c r="G2003" s="632"/>
      <c r="H2003" s="632"/>
      <c r="I2003" s="632"/>
      <c r="J2003" s="632"/>
      <c r="K2003" s="632"/>
      <c r="L2003" s="632"/>
      <c r="M2003" s="632"/>
      <c r="N2003" s="632"/>
      <c r="O2003" s="632"/>
      <c r="P2003" s="632"/>
      <c r="Q2003" s="632"/>
      <c r="R2003" s="632"/>
      <c r="S2003" s="632"/>
      <c r="T2003" s="632"/>
      <c r="U2003" s="632"/>
      <c r="V2003" s="632"/>
      <c r="W2003" s="632"/>
      <c r="X2003" s="632"/>
      <c r="Y2003" s="632"/>
      <c r="Z2003" s="632"/>
      <c r="AA2003" s="632"/>
      <c r="AB2003" s="632"/>
      <c r="AC2003" s="632"/>
      <c r="AD2003" s="632"/>
      <c r="AE2003" s="8"/>
    </row>
    <row r="2004" spans="1:49" ht="24" customHeight="1">
      <c r="A2004" s="81"/>
      <c r="B2004" s="109"/>
      <c r="C2004" s="596" t="s">
        <v>457</v>
      </c>
      <c r="D2004" s="596"/>
      <c r="E2004" s="596"/>
      <c r="F2004" s="596"/>
      <c r="G2004" s="596"/>
      <c r="H2004" s="596"/>
      <c r="I2004" s="596"/>
      <c r="J2004" s="596"/>
      <c r="K2004" s="596"/>
      <c r="L2004" s="596"/>
      <c r="M2004" s="596"/>
      <c r="N2004" s="596"/>
      <c r="O2004" s="596"/>
      <c r="P2004" s="596"/>
      <c r="Q2004" s="596"/>
      <c r="R2004" s="596"/>
      <c r="S2004" s="596"/>
      <c r="T2004" s="596"/>
      <c r="U2004" s="596"/>
      <c r="V2004" s="596"/>
      <c r="W2004" s="596"/>
      <c r="X2004" s="596"/>
      <c r="Y2004" s="596"/>
      <c r="Z2004" s="596"/>
      <c r="AA2004" s="596"/>
      <c r="AB2004" s="596"/>
      <c r="AC2004" s="596"/>
      <c r="AD2004" s="596"/>
      <c r="AE2004" s="8"/>
    </row>
    <row r="2005" spans="1:49" ht="36" customHeight="1">
      <c r="A2005" s="6"/>
      <c r="B2005" s="28"/>
      <c r="C2005" s="674" t="s">
        <v>1035</v>
      </c>
      <c r="D2005" s="674"/>
      <c r="E2005" s="674"/>
      <c r="F2005" s="674"/>
      <c r="G2005" s="674"/>
      <c r="H2005" s="674"/>
      <c r="I2005" s="674"/>
      <c r="J2005" s="674"/>
      <c r="K2005" s="674"/>
      <c r="L2005" s="674"/>
      <c r="M2005" s="674"/>
      <c r="N2005" s="674"/>
      <c r="O2005" s="674"/>
      <c r="P2005" s="674"/>
      <c r="Q2005" s="674"/>
      <c r="R2005" s="674"/>
      <c r="S2005" s="674"/>
      <c r="T2005" s="674"/>
      <c r="U2005" s="674"/>
      <c r="V2005" s="674"/>
      <c r="W2005" s="674"/>
      <c r="X2005" s="674"/>
      <c r="Y2005" s="674"/>
      <c r="Z2005" s="674"/>
      <c r="AA2005" s="674"/>
      <c r="AB2005" s="674"/>
      <c r="AC2005" s="674"/>
      <c r="AD2005" s="674"/>
      <c r="AE2005" s="8"/>
    </row>
    <row r="2006" spans="1:49" ht="36" customHeight="1">
      <c r="A2006" s="124"/>
      <c r="B2006" s="70"/>
      <c r="C2006" s="596" t="s">
        <v>1036</v>
      </c>
      <c r="D2006" s="596"/>
      <c r="E2006" s="596"/>
      <c r="F2006" s="596"/>
      <c r="G2006" s="596"/>
      <c r="H2006" s="596"/>
      <c r="I2006" s="596"/>
      <c r="J2006" s="596"/>
      <c r="K2006" s="596"/>
      <c r="L2006" s="596"/>
      <c r="M2006" s="596"/>
      <c r="N2006" s="596"/>
      <c r="O2006" s="596"/>
      <c r="P2006" s="596"/>
      <c r="Q2006" s="596"/>
      <c r="R2006" s="596"/>
      <c r="S2006" s="596"/>
      <c r="T2006" s="596"/>
      <c r="U2006" s="596"/>
      <c r="V2006" s="596"/>
      <c r="W2006" s="596"/>
      <c r="X2006" s="596"/>
      <c r="Y2006" s="596"/>
      <c r="Z2006" s="596"/>
      <c r="AA2006" s="596"/>
      <c r="AB2006" s="596"/>
      <c r="AC2006" s="596"/>
      <c r="AD2006" s="596"/>
      <c r="AE2006" s="8"/>
    </row>
    <row r="2007" spans="1:49" ht="15" customHeight="1">
      <c r="A2007" s="6"/>
      <c r="B2007" s="5"/>
      <c r="C2007"/>
      <c r="D2007"/>
      <c r="E2007"/>
      <c r="F2007"/>
      <c r="G2007"/>
      <c r="H2007"/>
      <c r="I2007"/>
      <c r="J2007"/>
      <c r="K2007"/>
      <c r="L2007"/>
      <c r="M2007"/>
      <c r="N2007"/>
      <c r="O2007"/>
      <c r="P2007"/>
      <c r="Q2007"/>
      <c r="R2007"/>
      <c r="S2007"/>
      <c r="T2007"/>
      <c r="U2007"/>
      <c r="V2007"/>
      <c r="W2007"/>
      <c r="X2007"/>
      <c r="Y2007"/>
      <c r="Z2007"/>
      <c r="AA2007"/>
      <c r="AB2007"/>
      <c r="AC2007"/>
      <c r="AD2007"/>
      <c r="AE2007" s="8"/>
      <c r="AQ2007" s="723" t="s">
        <v>6200</v>
      </c>
      <c r="AR2007" s="723"/>
      <c r="AS2007" s="723"/>
      <c r="AT2007" s="722" t="s">
        <v>6200</v>
      </c>
      <c r="AU2007" s="722"/>
      <c r="AV2007" s="722"/>
      <c r="AW2007" s="722"/>
    </row>
    <row r="2008" spans="1:49" ht="24" customHeight="1">
      <c r="A2008" s="40"/>
      <c r="B2008" s="28"/>
      <c r="C2008" s="693" t="s">
        <v>458</v>
      </c>
      <c r="D2008" s="694"/>
      <c r="E2008" s="694"/>
      <c r="F2008" s="694"/>
      <c r="G2008" s="694"/>
      <c r="H2008" s="694"/>
      <c r="I2008" s="694"/>
      <c r="J2008" s="694"/>
      <c r="K2008" s="694"/>
      <c r="L2008" s="695"/>
      <c r="M2008" s="557" t="s">
        <v>459</v>
      </c>
      <c r="N2008" s="557"/>
      <c r="O2008" s="557"/>
      <c r="P2008" s="557"/>
      <c r="Q2008" s="557"/>
      <c r="R2008" s="557"/>
      <c r="S2008" s="557"/>
      <c r="T2008" s="557"/>
      <c r="U2008" s="557"/>
      <c r="V2008" s="557"/>
      <c r="W2008" s="557"/>
      <c r="X2008" s="557"/>
      <c r="Y2008" s="557"/>
      <c r="Z2008" s="557"/>
      <c r="AA2008" s="557"/>
      <c r="AB2008" s="557"/>
      <c r="AC2008" s="557"/>
      <c r="AD2008" s="557"/>
      <c r="AE2008" s="8"/>
      <c r="AH2008" s="721" t="s">
        <v>459</v>
      </c>
      <c r="AI2008" s="721"/>
      <c r="AJ2008" s="721"/>
      <c r="AK2008" s="721"/>
      <c r="AM2008" s="709" t="s">
        <v>6337</v>
      </c>
      <c r="AN2008" s="709"/>
      <c r="AO2008" s="709"/>
      <c r="AP2008" s="314" t="s">
        <v>6401</v>
      </c>
      <c r="AQ2008" s="723" t="s">
        <v>6452</v>
      </c>
      <c r="AR2008" s="723"/>
      <c r="AS2008" s="723"/>
      <c r="AT2008" s="722" t="s">
        <v>6452</v>
      </c>
      <c r="AU2008" s="722"/>
      <c r="AV2008" s="722"/>
      <c r="AW2008" s="722"/>
    </row>
    <row r="2009" spans="1:49" ht="15" customHeight="1">
      <c r="A2009" s="40"/>
      <c r="B2009" s="28"/>
      <c r="C2009" s="696"/>
      <c r="D2009" s="697"/>
      <c r="E2009" s="697"/>
      <c r="F2009" s="697"/>
      <c r="G2009" s="697"/>
      <c r="H2009" s="697"/>
      <c r="I2009" s="697"/>
      <c r="J2009" s="697"/>
      <c r="K2009" s="697"/>
      <c r="L2009" s="698"/>
      <c r="M2009" s="809" t="s">
        <v>384</v>
      </c>
      <c r="N2009" s="810"/>
      <c r="O2009" s="810"/>
      <c r="P2009" s="810"/>
      <c r="Q2009" s="810"/>
      <c r="R2009" s="810"/>
      <c r="S2009" s="811" t="s">
        <v>385</v>
      </c>
      <c r="T2009" s="812"/>
      <c r="U2009" s="812"/>
      <c r="V2009" s="812"/>
      <c r="W2009" s="812"/>
      <c r="X2009" s="812"/>
      <c r="Y2009" s="811" t="s">
        <v>386</v>
      </c>
      <c r="Z2009" s="812"/>
      <c r="AA2009" s="812"/>
      <c r="AB2009" s="812"/>
      <c r="AC2009" s="812"/>
      <c r="AD2009" s="812"/>
      <c r="AE2009" s="8"/>
      <c r="AG2009" s="369" t="s">
        <v>6195</v>
      </c>
      <c r="AH2009" s="294" t="s">
        <v>6332</v>
      </c>
      <c r="AI2009" s="295" t="s">
        <v>6196</v>
      </c>
      <c r="AJ2009" s="296" t="s">
        <v>6333</v>
      </c>
      <c r="AK2009" s="297" t="s">
        <v>6334</v>
      </c>
      <c r="AL2009" s="370" t="s">
        <v>6196</v>
      </c>
      <c r="AM2009" s="302" t="s">
        <v>6338</v>
      </c>
      <c r="AN2009" s="288" t="s">
        <v>6210</v>
      </c>
      <c r="AO2009" s="289" t="s">
        <v>6211</v>
      </c>
      <c r="AP2009" s="387" t="s">
        <v>6453</v>
      </c>
      <c r="AQ2009" s="390" t="s">
        <v>6332</v>
      </c>
      <c r="AR2009" s="388" t="s">
        <v>6374</v>
      </c>
      <c r="AS2009" s="392" t="s">
        <v>6375</v>
      </c>
      <c r="AT2009" s="395" t="s">
        <v>6454</v>
      </c>
      <c r="AU2009" s="396" t="s">
        <v>6332</v>
      </c>
      <c r="AV2009" s="398" t="s">
        <v>6374</v>
      </c>
      <c r="AW2009" s="400" t="s">
        <v>6375</v>
      </c>
    </row>
    <row r="2010" spans="1:49" ht="36" customHeight="1">
      <c r="A2010" s="40"/>
      <c r="B2010" s="28"/>
      <c r="C2010" s="125" t="s">
        <v>87</v>
      </c>
      <c r="D2010" s="623" t="s">
        <v>304</v>
      </c>
      <c r="E2010" s="624"/>
      <c r="F2010" s="624"/>
      <c r="G2010" s="624"/>
      <c r="H2010" s="624"/>
      <c r="I2010" s="624"/>
      <c r="J2010" s="624"/>
      <c r="K2010" s="624"/>
      <c r="L2010" s="625"/>
      <c r="M2010" s="626"/>
      <c r="N2010" s="626"/>
      <c r="O2010" s="626"/>
      <c r="P2010" s="626"/>
      <c r="Q2010" s="626"/>
      <c r="R2010" s="626"/>
      <c r="S2010" s="626"/>
      <c r="T2010" s="626"/>
      <c r="U2010" s="626"/>
      <c r="V2010" s="626"/>
      <c r="W2010" s="626"/>
      <c r="X2010" s="626"/>
      <c r="Y2010" s="626"/>
      <c r="Z2010" s="626"/>
      <c r="AA2010" s="626"/>
      <c r="AB2010" s="626"/>
      <c r="AC2010" s="626"/>
      <c r="AD2010" s="626"/>
      <c r="AE2010" s="8"/>
      <c r="AG2010" s="269">
        <f>IF(AND(SUM($V$1993:$X$1993)=0,COUNTA(M2010:AD2019)=0),0,IF(AND(SUM($V$1993:$X$1993)&gt;0,COUNTA(M2010:AD2019)=30),0,1))</f>
        <v>0</v>
      </c>
      <c r="AH2010" s="298">
        <f>M2010</f>
        <v>0</v>
      </c>
      <c r="AI2010" s="299">
        <f>COUNTIF(S2010:AD2010,"NS")</f>
        <v>0</v>
      </c>
      <c r="AJ2010" s="300">
        <f>SUM(S2010:AD2010)</f>
        <v>0</v>
      </c>
      <c r="AK2010" s="301">
        <f>IF(OR(AND(AH2010=0, AI2010&gt;0),AND(AH2010="NS", AJ2010&gt;0), AND(AH2010="NS", AI2010=0, AJ2010=0)), 1, IF(OR(AND(AH2010&gt;0, AI2010&gt;1,AH2010&gt;AJ2010), AND(AH2010="NS", AI2010=2), AND(AH2010="NS", AJ2010=0, AI2010&gt;0), AH2010=AJ2010), 0, 1))</f>
        <v>0</v>
      </c>
      <c r="AL2010" s="371">
        <f>COUNTIF(M2010:AD2010,"NS")</f>
        <v>0</v>
      </c>
      <c r="AM2010" s="303">
        <f>IF(SUM(AK2010)=0,0,1)</f>
        <v>0</v>
      </c>
      <c r="AN2010" s="304" t="str">
        <f>IF(AM2010=0,"",
IF(SUM($AM$2010:AM2010)=1,AO2010,
IF($AM$2020&gt;SUM($AM$2010:AM2010),_xlfn.CONCAT(", ",AO2010),
IF($AM$2020=SUM($AM$2010:AM2010),_xlfn.CONCAT(" y ",AO2010)))))</f>
        <v/>
      </c>
      <c r="AO2010" s="127" t="s">
        <v>6212</v>
      </c>
      <c r="AP2010" s="343">
        <f>IF(AND(SUM($V$1993:$X$1993)=0,COUNTA(M2010:AD2019)&gt;0),1,0)</f>
        <v>0</v>
      </c>
      <c r="AQ2010" s="391">
        <f>IF(OR(M2020="NS",V1993="NS"),0,IF(AND(M2020="NA",V1993="NA"),0,IF(M2020&gt;=SUM(V1993),0,1)))</f>
        <v>0</v>
      </c>
      <c r="AR2010" s="389">
        <f>IF(OR(S2020="NS",W1993="NS"),0,IF(AND(S2020="NA",W1993="NA"),0,IF(S2020&gt;=SUM(W1993),0,1)))</f>
        <v>0</v>
      </c>
      <c r="AS2010" s="393">
        <f>IF(OR(Y2020="NS",X1993="NS"),0,IF(AND(Y2020="NA",X1993="NA"),0,IF(Y2020&gt;=SUM(X1993),0,1)))</f>
        <v>0</v>
      </c>
      <c r="AT2010" s="404">
        <v>1</v>
      </c>
      <c r="AU2010" s="397">
        <f>IF(OR(M2010="NS",$V$1993="NS"),0,IF(AND(M2010="NA",$V$1993="NA"),0,IF(M2010&lt;=SUM($V$1993),0,1)))</f>
        <v>0</v>
      </c>
      <c r="AV2010" s="399">
        <f>IF(OR(S2010="NS",$W$1993="NS"),0,IF(AND(S2010="NA",$W$1993="NA"),0,IF(S2010&lt;=SUM($W$1993),0,1)))</f>
        <v>0</v>
      </c>
      <c r="AW2010" s="401">
        <f>IF(OR(Y2010="NS",$X$1993="NS"),0,IF(AND(Y2010="NA",$X$1993="NA"),0,IF(Y2010&lt;=SUM($X$1993),0,1)))</f>
        <v>0</v>
      </c>
    </row>
    <row r="2011" spans="1:49" ht="24" customHeight="1">
      <c r="A2011" s="40"/>
      <c r="B2011" s="28"/>
      <c r="C2011" s="121" t="s">
        <v>88</v>
      </c>
      <c r="D2011" s="623" t="s">
        <v>307</v>
      </c>
      <c r="E2011" s="624"/>
      <c r="F2011" s="624"/>
      <c r="G2011" s="624"/>
      <c r="H2011" s="624"/>
      <c r="I2011" s="624"/>
      <c r="J2011" s="624"/>
      <c r="K2011" s="624"/>
      <c r="L2011" s="625"/>
      <c r="M2011" s="626"/>
      <c r="N2011" s="626"/>
      <c r="O2011" s="626"/>
      <c r="P2011" s="626"/>
      <c r="Q2011" s="626"/>
      <c r="R2011" s="626"/>
      <c r="S2011" s="626"/>
      <c r="T2011" s="626"/>
      <c r="U2011" s="626"/>
      <c r="V2011" s="626"/>
      <c r="W2011" s="626"/>
      <c r="X2011" s="626"/>
      <c r="Y2011" s="626"/>
      <c r="Z2011" s="626"/>
      <c r="AA2011" s="626"/>
      <c r="AB2011" s="626"/>
      <c r="AC2011" s="626"/>
      <c r="AD2011" s="626"/>
      <c r="AE2011" s="8"/>
      <c r="AG2011" s="9"/>
      <c r="AH2011" s="298">
        <f t="shared" ref="AH2011:AH2019" si="859">M2011</f>
        <v>0</v>
      </c>
      <c r="AI2011" s="299">
        <f t="shared" ref="AI2011:AI2019" si="860">COUNTIF(S2011:AD2011,"NS")</f>
        <v>0</v>
      </c>
      <c r="AJ2011" s="300">
        <f t="shared" ref="AJ2011:AJ2019" si="861">SUM(S2011:AD2011)</f>
        <v>0</v>
      </c>
      <c r="AK2011" s="301">
        <f t="shared" ref="AK2011:AK2019" si="862">IF(OR(AND(AH2011=0, AI2011&gt;0),AND(AH2011="NS", AJ2011&gt;0), AND(AH2011="NS", AI2011=0, AJ2011=0)), 1, IF(OR(AND(AH2011&gt;0, AI2011&gt;1,AH2011&gt;AJ2011), AND(AH2011="NS", AI2011=2), AND(AH2011="NS", AJ2011=0, AI2011&gt;0), AH2011=AJ2011), 0, 1))</f>
        <v>0</v>
      </c>
      <c r="AL2011" s="371">
        <f t="shared" ref="AL2011:AL2019" si="863">COUNTIF(M2011:AD2011,"NS")</f>
        <v>0</v>
      </c>
      <c r="AM2011" s="303">
        <f t="shared" ref="AM2011:AM2019" si="864">IF(SUM(AK2011)=0,0,1)</f>
        <v>0</v>
      </c>
      <c r="AN2011" s="304" t="str">
        <f>IF(AM2011=0,"",
IF(SUM($AM$2010:AM2011)=1,AO2011,
IF($AM$2020&gt;SUM($AM$2010:AM2011),_xlfn.CONCAT(", ",AO2011),
IF($AM$2020=SUM($AM$2010:AM2011),_xlfn.CONCAT(" y ",AO2011)))))</f>
        <v/>
      </c>
      <c r="AO2011" s="127" t="s">
        <v>6213</v>
      </c>
      <c r="AP2011" s="386"/>
      <c r="AQ2011" s="305"/>
      <c r="AR2011" s="197"/>
      <c r="AS2011" s="403">
        <f>SUM(AQ2010:AS2010)</f>
        <v>0</v>
      </c>
      <c r="AT2011" s="405">
        <v>2</v>
      </c>
      <c r="AU2011" s="397">
        <f>IF(OR(M2011="NS",$V$1993="NS"),0,IF(AND(M2011="NA",$V$1993="NA"),0,IF(M2011&lt;=SUM($V$1993),0,1)))</f>
        <v>0</v>
      </c>
      <c r="AV2011" s="399">
        <f>IF(OR(S2011="NS",$W$1993="NS"),0,IF(AND(S2011="NA",$W$1993="NA"),0,IF(S2011&lt;=SUM($W$1993),0,1)))</f>
        <v>0</v>
      </c>
      <c r="AW2011" s="401">
        <f>IF(OR(Y2011="NS",$X$1993="NS"),0,IF(AND(Y2011="NA",$X$1993="NA"),0,IF(Y2011&lt;=SUM($X$1993),0,1)))</f>
        <v>0</v>
      </c>
    </row>
    <row r="2012" spans="1:49" ht="24" customHeight="1">
      <c r="A2012" s="40"/>
      <c r="B2012" s="28"/>
      <c r="C2012" s="121" t="s">
        <v>89</v>
      </c>
      <c r="D2012" s="623" t="s">
        <v>310</v>
      </c>
      <c r="E2012" s="624"/>
      <c r="F2012" s="624"/>
      <c r="G2012" s="624"/>
      <c r="H2012" s="624"/>
      <c r="I2012" s="624"/>
      <c r="J2012" s="624"/>
      <c r="K2012" s="624"/>
      <c r="L2012" s="625"/>
      <c r="M2012" s="626"/>
      <c r="N2012" s="626"/>
      <c r="O2012" s="626"/>
      <c r="P2012" s="626"/>
      <c r="Q2012" s="626"/>
      <c r="R2012" s="626"/>
      <c r="S2012" s="626"/>
      <c r="T2012" s="626"/>
      <c r="U2012" s="626"/>
      <c r="V2012" s="626"/>
      <c r="W2012" s="626"/>
      <c r="X2012" s="626"/>
      <c r="Y2012" s="626"/>
      <c r="Z2012" s="626"/>
      <c r="AA2012" s="626"/>
      <c r="AB2012" s="626"/>
      <c r="AC2012" s="626"/>
      <c r="AD2012" s="626"/>
      <c r="AE2012" s="8"/>
      <c r="AH2012" s="298">
        <f t="shared" si="859"/>
        <v>0</v>
      </c>
      <c r="AI2012" s="299">
        <f t="shared" si="860"/>
        <v>0</v>
      </c>
      <c r="AJ2012" s="300">
        <f t="shared" si="861"/>
        <v>0</v>
      </c>
      <c r="AK2012" s="301">
        <f t="shared" si="862"/>
        <v>0</v>
      </c>
      <c r="AL2012" s="371">
        <f t="shared" si="863"/>
        <v>0</v>
      </c>
      <c r="AM2012" s="303">
        <f t="shared" si="864"/>
        <v>0</v>
      </c>
      <c r="AN2012" s="304" t="str">
        <f>IF(AM2012=0,"",
IF(SUM($AM$2010:AM2012)=1,AO2012,
IF($AM$2020&gt;SUM($AM$2010:AM2012),_xlfn.CONCAT(", ",AO2012),
IF($AM$2020=SUM($AM$2010:AM2012),_xlfn.CONCAT(" y ",AO2012)))))</f>
        <v/>
      </c>
      <c r="AO2012" s="127" t="s">
        <v>6214</v>
      </c>
      <c r="AT2012" s="404">
        <v>3</v>
      </c>
      <c r="AU2012" s="397">
        <f t="shared" ref="AU2012:AU2019" si="865">IF(OR(M2012="NS",$V$1993="NS"),0,IF(AND(M2012="NA",$V$1993="NA"),0,IF(M2012&lt;=SUM($V$1993),0,1)))</f>
        <v>0</v>
      </c>
      <c r="AV2012" s="399">
        <f t="shared" ref="AV2012:AV2019" si="866">IF(OR(S2012="NS",$W$1993="NS"),0,IF(AND(S2012="NA",$W$1993="NA"),0,IF(S2012&lt;=SUM($W$1993),0,1)))</f>
        <v>0</v>
      </c>
      <c r="AW2012" s="401">
        <f t="shared" ref="AW2012:AW2019" si="867">IF(OR(Y2012="NS",$X$1993="NS"),0,IF(AND(Y2012="NA",$X$1993="NA"),0,IF(Y2012&lt;=SUM($X$1993),0,1)))</f>
        <v>0</v>
      </c>
    </row>
    <row r="2013" spans="1:49" ht="48" customHeight="1">
      <c r="A2013" s="40"/>
      <c r="B2013" s="28"/>
      <c r="C2013" s="121" t="s">
        <v>90</v>
      </c>
      <c r="D2013" s="623" t="s">
        <v>313</v>
      </c>
      <c r="E2013" s="624"/>
      <c r="F2013" s="624"/>
      <c r="G2013" s="624"/>
      <c r="H2013" s="624"/>
      <c r="I2013" s="624"/>
      <c r="J2013" s="624"/>
      <c r="K2013" s="624"/>
      <c r="L2013" s="625"/>
      <c r="M2013" s="626"/>
      <c r="N2013" s="626"/>
      <c r="O2013" s="626"/>
      <c r="P2013" s="626"/>
      <c r="Q2013" s="626"/>
      <c r="R2013" s="626"/>
      <c r="S2013" s="626"/>
      <c r="T2013" s="626"/>
      <c r="U2013" s="626"/>
      <c r="V2013" s="626"/>
      <c r="W2013" s="626"/>
      <c r="X2013" s="626"/>
      <c r="Y2013" s="626"/>
      <c r="Z2013" s="626"/>
      <c r="AA2013" s="626"/>
      <c r="AB2013" s="626"/>
      <c r="AC2013" s="626"/>
      <c r="AD2013" s="626"/>
      <c r="AE2013" s="8"/>
      <c r="AH2013" s="298">
        <f t="shared" si="859"/>
        <v>0</v>
      </c>
      <c r="AI2013" s="299">
        <f t="shared" si="860"/>
        <v>0</v>
      </c>
      <c r="AJ2013" s="300">
        <f t="shared" si="861"/>
        <v>0</v>
      </c>
      <c r="AK2013" s="301">
        <f t="shared" si="862"/>
        <v>0</v>
      </c>
      <c r="AL2013" s="371">
        <f t="shared" si="863"/>
        <v>0</v>
      </c>
      <c r="AM2013" s="303">
        <f t="shared" si="864"/>
        <v>0</v>
      </c>
      <c r="AN2013" s="304" t="str">
        <f>IF(AM2013=0,"",
IF(SUM($AM$2010:AM2013)=1,AO2013,
IF($AM$2020&gt;SUM($AM$2010:AM2013),_xlfn.CONCAT(", ",AO2013),
IF($AM$2020=SUM($AM$2010:AM2013),_xlfn.CONCAT(" y ",AO2013)))))</f>
        <v/>
      </c>
      <c r="AO2013" s="127" t="s">
        <v>6215</v>
      </c>
      <c r="AT2013" s="405">
        <v>4</v>
      </c>
      <c r="AU2013" s="397">
        <f t="shared" si="865"/>
        <v>0</v>
      </c>
      <c r="AV2013" s="399">
        <f t="shared" si="866"/>
        <v>0</v>
      </c>
      <c r="AW2013" s="401">
        <f t="shared" si="867"/>
        <v>0</v>
      </c>
    </row>
    <row r="2014" spans="1:49" ht="24" customHeight="1">
      <c r="A2014" s="40"/>
      <c r="B2014" s="28"/>
      <c r="C2014" s="121" t="s">
        <v>91</v>
      </c>
      <c r="D2014" s="623" t="s">
        <v>315</v>
      </c>
      <c r="E2014" s="624"/>
      <c r="F2014" s="624"/>
      <c r="G2014" s="624"/>
      <c r="H2014" s="624"/>
      <c r="I2014" s="624"/>
      <c r="J2014" s="624"/>
      <c r="K2014" s="624"/>
      <c r="L2014" s="625"/>
      <c r="M2014" s="626"/>
      <c r="N2014" s="626"/>
      <c r="O2014" s="626"/>
      <c r="P2014" s="626"/>
      <c r="Q2014" s="626"/>
      <c r="R2014" s="626"/>
      <c r="S2014" s="626"/>
      <c r="T2014" s="626"/>
      <c r="U2014" s="626"/>
      <c r="V2014" s="626"/>
      <c r="W2014" s="626"/>
      <c r="X2014" s="626"/>
      <c r="Y2014" s="626"/>
      <c r="Z2014" s="626"/>
      <c r="AA2014" s="626"/>
      <c r="AB2014" s="626"/>
      <c r="AC2014" s="626"/>
      <c r="AD2014" s="626"/>
      <c r="AE2014" s="8"/>
      <c r="AH2014" s="298">
        <f t="shared" si="859"/>
        <v>0</v>
      </c>
      <c r="AI2014" s="299">
        <f t="shared" si="860"/>
        <v>0</v>
      </c>
      <c r="AJ2014" s="300">
        <f t="shared" si="861"/>
        <v>0</v>
      </c>
      <c r="AK2014" s="301">
        <f t="shared" si="862"/>
        <v>0</v>
      </c>
      <c r="AL2014" s="371">
        <f t="shared" si="863"/>
        <v>0</v>
      </c>
      <c r="AM2014" s="303">
        <f t="shared" si="864"/>
        <v>0</v>
      </c>
      <c r="AN2014" s="304" t="str">
        <f>IF(AM2014=0,"",
IF(SUM($AM$2010:AM2014)=1,AO2014,
IF($AM$2020&gt;SUM($AM$2010:AM2014),_xlfn.CONCAT(", ",AO2014),
IF($AM$2020=SUM($AM$2010:AM2014),_xlfn.CONCAT(" y ",AO2014)))))</f>
        <v/>
      </c>
      <c r="AO2014" s="127" t="s">
        <v>6216</v>
      </c>
      <c r="AT2014" s="404">
        <v>5</v>
      </c>
      <c r="AU2014" s="397">
        <f t="shared" si="865"/>
        <v>0</v>
      </c>
      <c r="AV2014" s="399">
        <f t="shared" si="866"/>
        <v>0</v>
      </c>
      <c r="AW2014" s="401">
        <f t="shared" si="867"/>
        <v>0</v>
      </c>
    </row>
    <row r="2015" spans="1:49" ht="36" customHeight="1">
      <c r="A2015" s="40"/>
      <c r="B2015" s="28"/>
      <c r="C2015" s="121" t="s">
        <v>92</v>
      </c>
      <c r="D2015" s="623" t="s">
        <v>318</v>
      </c>
      <c r="E2015" s="624"/>
      <c r="F2015" s="624"/>
      <c r="G2015" s="624"/>
      <c r="H2015" s="624"/>
      <c r="I2015" s="624"/>
      <c r="J2015" s="624"/>
      <c r="K2015" s="624"/>
      <c r="L2015" s="625"/>
      <c r="M2015" s="626"/>
      <c r="N2015" s="626"/>
      <c r="O2015" s="626"/>
      <c r="P2015" s="626"/>
      <c r="Q2015" s="626"/>
      <c r="R2015" s="626"/>
      <c r="S2015" s="626"/>
      <c r="T2015" s="626"/>
      <c r="U2015" s="626"/>
      <c r="V2015" s="626"/>
      <c r="W2015" s="626"/>
      <c r="X2015" s="626"/>
      <c r="Y2015" s="626"/>
      <c r="Z2015" s="626"/>
      <c r="AA2015" s="626"/>
      <c r="AB2015" s="626"/>
      <c r="AC2015" s="626"/>
      <c r="AD2015" s="626"/>
      <c r="AE2015" s="8"/>
      <c r="AH2015" s="298">
        <f t="shared" si="859"/>
        <v>0</v>
      </c>
      <c r="AI2015" s="299">
        <f t="shared" si="860"/>
        <v>0</v>
      </c>
      <c r="AJ2015" s="300">
        <f t="shared" si="861"/>
        <v>0</v>
      </c>
      <c r="AK2015" s="301">
        <f t="shared" si="862"/>
        <v>0</v>
      </c>
      <c r="AL2015" s="371">
        <f t="shared" si="863"/>
        <v>0</v>
      </c>
      <c r="AM2015" s="303">
        <f t="shared" si="864"/>
        <v>0</v>
      </c>
      <c r="AN2015" s="304" t="str">
        <f>IF(AM2015=0,"",
IF(SUM($AM$2010:AM2015)=1,AO2015,
IF($AM$2020&gt;SUM($AM$2010:AM2015),_xlfn.CONCAT(", ",AO2015),
IF($AM$2020=SUM($AM$2010:AM2015),_xlfn.CONCAT(" y ",AO2015)))))</f>
        <v/>
      </c>
      <c r="AO2015" s="127" t="s">
        <v>6217</v>
      </c>
      <c r="AT2015" s="405">
        <v>6</v>
      </c>
      <c r="AU2015" s="397">
        <f t="shared" si="865"/>
        <v>0</v>
      </c>
      <c r="AV2015" s="399">
        <f t="shared" si="866"/>
        <v>0</v>
      </c>
      <c r="AW2015" s="401">
        <f t="shared" si="867"/>
        <v>0</v>
      </c>
    </row>
    <row r="2016" spans="1:49" ht="24" customHeight="1">
      <c r="A2016" s="40"/>
      <c r="B2016" s="28"/>
      <c r="C2016" s="121" t="s">
        <v>93</v>
      </c>
      <c r="D2016" s="623" t="s">
        <v>321</v>
      </c>
      <c r="E2016" s="624"/>
      <c r="F2016" s="624"/>
      <c r="G2016" s="624"/>
      <c r="H2016" s="624"/>
      <c r="I2016" s="624"/>
      <c r="J2016" s="624"/>
      <c r="K2016" s="624"/>
      <c r="L2016" s="625"/>
      <c r="M2016" s="626"/>
      <c r="N2016" s="626"/>
      <c r="O2016" s="626"/>
      <c r="P2016" s="626"/>
      <c r="Q2016" s="626"/>
      <c r="R2016" s="626"/>
      <c r="S2016" s="626"/>
      <c r="T2016" s="626"/>
      <c r="U2016" s="626"/>
      <c r="V2016" s="626"/>
      <c r="W2016" s="626"/>
      <c r="X2016" s="626"/>
      <c r="Y2016" s="626"/>
      <c r="Z2016" s="626"/>
      <c r="AA2016" s="626"/>
      <c r="AB2016" s="626"/>
      <c r="AC2016" s="626"/>
      <c r="AD2016" s="626"/>
      <c r="AE2016" s="8"/>
      <c r="AH2016" s="298">
        <f t="shared" si="859"/>
        <v>0</v>
      </c>
      <c r="AI2016" s="299">
        <f t="shared" si="860"/>
        <v>0</v>
      </c>
      <c r="AJ2016" s="300">
        <f t="shared" si="861"/>
        <v>0</v>
      </c>
      <c r="AK2016" s="301">
        <f t="shared" si="862"/>
        <v>0</v>
      </c>
      <c r="AL2016" s="371">
        <f t="shared" si="863"/>
        <v>0</v>
      </c>
      <c r="AM2016" s="303">
        <f t="shared" si="864"/>
        <v>0</v>
      </c>
      <c r="AN2016" s="304" t="str">
        <f>IF(AM2016=0,"",
IF(SUM($AM$2010:AM2016)=1,AO2016,
IF($AM$2020&gt;SUM($AM$2010:AM2016),_xlfn.CONCAT(", ",AO2016),
IF($AM$2020=SUM($AM$2010:AM2016),_xlfn.CONCAT(" y ",AO2016)))))</f>
        <v/>
      </c>
      <c r="AO2016" s="127" t="s">
        <v>6218</v>
      </c>
      <c r="AT2016" s="404">
        <v>7</v>
      </c>
      <c r="AU2016" s="397">
        <f t="shared" si="865"/>
        <v>0</v>
      </c>
      <c r="AV2016" s="399">
        <f t="shared" si="866"/>
        <v>0</v>
      </c>
      <c r="AW2016" s="401">
        <f t="shared" si="867"/>
        <v>0</v>
      </c>
    </row>
    <row r="2017" spans="1:49" ht="48" customHeight="1">
      <c r="A2017" s="40"/>
      <c r="B2017" s="28"/>
      <c r="C2017" s="121" t="s">
        <v>94</v>
      </c>
      <c r="D2017" s="623" t="s">
        <v>970</v>
      </c>
      <c r="E2017" s="624"/>
      <c r="F2017" s="624"/>
      <c r="G2017" s="624"/>
      <c r="H2017" s="624"/>
      <c r="I2017" s="624"/>
      <c r="J2017" s="624"/>
      <c r="K2017" s="624"/>
      <c r="L2017" s="625"/>
      <c r="M2017" s="626"/>
      <c r="N2017" s="626"/>
      <c r="O2017" s="626"/>
      <c r="P2017" s="626"/>
      <c r="Q2017" s="626"/>
      <c r="R2017" s="626"/>
      <c r="S2017" s="626"/>
      <c r="T2017" s="626"/>
      <c r="U2017" s="626"/>
      <c r="V2017" s="626"/>
      <c r="W2017" s="626"/>
      <c r="X2017" s="626"/>
      <c r="Y2017" s="626"/>
      <c r="Z2017" s="626"/>
      <c r="AA2017" s="626"/>
      <c r="AB2017" s="626"/>
      <c r="AC2017" s="626"/>
      <c r="AD2017" s="626"/>
      <c r="AE2017" s="8"/>
      <c r="AH2017" s="298">
        <f t="shared" si="859"/>
        <v>0</v>
      </c>
      <c r="AI2017" s="299">
        <f t="shared" si="860"/>
        <v>0</v>
      </c>
      <c r="AJ2017" s="300">
        <f t="shared" si="861"/>
        <v>0</v>
      </c>
      <c r="AK2017" s="301">
        <f t="shared" si="862"/>
        <v>0</v>
      </c>
      <c r="AL2017" s="371">
        <f t="shared" si="863"/>
        <v>0</v>
      </c>
      <c r="AM2017" s="303">
        <f t="shared" si="864"/>
        <v>0</v>
      </c>
      <c r="AN2017" s="304" t="str">
        <f>IF(AM2017=0,"",
IF(SUM($AM$2010:AM2017)=1,AO2017,
IF($AM$2020&gt;SUM($AM$2010:AM2017),_xlfn.CONCAT(", ",AO2017),
IF($AM$2020=SUM($AM$2010:AM2017),_xlfn.CONCAT(" y ",AO2017)))))</f>
        <v/>
      </c>
      <c r="AO2017" s="127" t="s">
        <v>6219</v>
      </c>
      <c r="AT2017" s="405">
        <v>8</v>
      </c>
      <c r="AU2017" s="397">
        <f t="shared" si="865"/>
        <v>0</v>
      </c>
      <c r="AV2017" s="399">
        <f t="shared" si="866"/>
        <v>0</v>
      </c>
      <c r="AW2017" s="401">
        <f t="shared" si="867"/>
        <v>0</v>
      </c>
    </row>
    <row r="2018" spans="1:49" ht="15" customHeight="1">
      <c r="A2018" s="40"/>
      <c r="B2018" s="28"/>
      <c r="C2018" s="121" t="s">
        <v>95</v>
      </c>
      <c r="D2018" s="623" t="s">
        <v>967</v>
      </c>
      <c r="E2018" s="624"/>
      <c r="F2018" s="624"/>
      <c r="G2018" s="624"/>
      <c r="H2018" s="624"/>
      <c r="I2018" s="624"/>
      <c r="J2018" s="624"/>
      <c r="K2018" s="624"/>
      <c r="L2018" s="625"/>
      <c r="M2018" s="626"/>
      <c r="N2018" s="626"/>
      <c r="O2018" s="626"/>
      <c r="P2018" s="626"/>
      <c r="Q2018" s="626"/>
      <c r="R2018" s="626"/>
      <c r="S2018" s="626"/>
      <c r="T2018" s="626"/>
      <c r="U2018" s="626"/>
      <c r="V2018" s="626"/>
      <c r="W2018" s="626"/>
      <c r="X2018" s="626"/>
      <c r="Y2018" s="626"/>
      <c r="Z2018" s="626"/>
      <c r="AA2018" s="626"/>
      <c r="AB2018" s="626"/>
      <c r="AC2018" s="626"/>
      <c r="AD2018" s="626"/>
      <c r="AE2018" s="8"/>
      <c r="AH2018" s="298">
        <f t="shared" si="859"/>
        <v>0</v>
      </c>
      <c r="AI2018" s="299">
        <f t="shared" si="860"/>
        <v>0</v>
      </c>
      <c r="AJ2018" s="300">
        <f t="shared" si="861"/>
        <v>0</v>
      </c>
      <c r="AK2018" s="301">
        <f t="shared" si="862"/>
        <v>0</v>
      </c>
      <c r="AL2018" s="371">
        <f t="shared" si="863"/>
        <v>0</v>
      </c>
      <c r="AM2018" s="303">
        <f t="shared" si="864"/>
        <v>0</v>
      </c>
      <c r="AN2018" s="304" t="str">
        <f>IF(AM2018=0,"",
IF(SUM($AM$2010:AM2018)=1,AO2018,
IF($AM$2020&gt;SUM($AM$2010:AM2018),_xlfn.CONCAT(", ",AO2018),
IF($AM$2020=SUM($AM$2010:AM2018),_xlfn.CONCAT(" y ",AO2018)))))</f>
        <v/>
      </c>
      <c r="AO2018" s="127" t="s">
        <v>6220</v>
      </c>
      <c r="AT2018" s="404">
        <v>9</v>
      </c>
      <c r="AU2018" s="397">
        <f t="shared" si="865"/>
        <v>0</v>
      </c>
      <c r="AV2018" s="399">
        <f t="shared" si="866"/>
        <v>0</v>
      </c>
      <c r="AW2018" s="401">
        <f t="shared" si="867"/>
        <v>0</v>
      </c>
    </row>
    <row r="2019" spans="1:49" ht="15" customHeight="1">
      <c r="A2019" s="40"/>
      <c r="B2019" s="28"/>
      <c r="C2019" s="121" t="s">
        <v>97</v>
      </c>
      <c r="D2019" s="623" t="s">
        <v>311</v>
      </c>
      <c r="E2019" s="624"/>
      <c r="F2019" s="624"/>
      <c r="G2019" s="624"/>
      <c r="H2019" s="624"/>
      <c r="I2019" s="624"/>
      <c r="J2019" s="624"/>
      <c r="K2019" s="624"/>
      <c r="L2019" s="625"/>
      <c r="M2019" s="626"/>
      <c r="N2019" s="626"/>
      <c r="O2019" s="626"/>
      <c r="P2019" s="626"/>
      <c r="Q2019" s="626"/>
      <c r="R2019" s="626"/>
      <c r="S2019" s="626"/>
      <c r="T2019" s="626"/>
      <c r="U2019" s="626"/>
      <c r="V2019" s="626"/>
      <c r="W2019" s="626"/>
      <c r="X2019" s="626"/>
      <c r="Y2019" s="626"/>
      <c r="Z2019" s="626"/>
      <c r="AA2019" s="626"/>
      <c r="AB2019" s="626"/>
      <c r="AC2019" s="626"/>
      <c r="AD2019" s="626"/>
      <c r="AE2019" s="8"/>
      <c r="AH2019" s="298">
        <f t="shared" si="859"/>
        <v>0</v>
      </c>
      <c r="AI2019" s="299">
        <f t="shared" si="860"/>
        <v>0</v>
      </c>
      <c r="AJ2019" s="300">
        <f t="shared" si="861"/>
        <v>0</v>
      </c>
      <c r="AK2019" s="301">
        <f t="shared" si="862"/>
        <v>0</v>
      </c>
      <c r="AL2019" s="371">
        <f t="shared" si="863"/>
        <v>0</v>
      </c>
      <c r="AM2019" s="303">
        <f t="shared" si="864"/>
        <v>0</v>
      </c>
      <c r="AN2019" s="304" t="str">
        <f>IF(AM2019=0,"",
IF(SUM($AM$2010:AM2019)=1,AO2019,
IF($AM$2020&gt;SUM($AM$2010:AM2019),_xlfn.CONCAT(", ",AO2019),
IF($AM$2020=SUM($AM$2010:AM2019),_xlfn.CONCAT(" y ",AO2019)))))</f>
        <v/>
      </c>
      <c r="AO2019" s="127" t="s">
        <v>6221</v>
      </c>
      <c r="AT2019" s="405">
        <v>10</v>
      </c>
      <c r="AU2019" s="397">
        <f t="shared" si="865"/>
        <v>0</v>
      </c>
      <c r="AV2019" s="399">
        <f t="shared" si="866"/>
        <v>0</v>
      </c>
      <c r="AW2019" s="401">
        <f t="shared" si="867"/>
        <v>0</v>
      </c>
    </row>
    <row r="2020" spans="1:49" ht="15" customHeight="1">
      <c r="A2020" s="40"/>
      <c r="B2020" s="28"/>
      <c r="C2020" s="28"/>
      <c r="D2020" s="28"/>
      <c r="E2020" s="28"/>
      <c r="F2020" s="28"/>
      <c r="G2020" s="28"/>
      <c r="H2020" s="28"/>
      <c r="I2020" s="28"/>
      <c r="J2020" s="28"/>
      <c r="K2020" s="28"/>
      <c r="L2020" s="119" t="s">
        <v>387</v>
      </c>
      <c r="M2020" s="563">
        <f>IF(AND(SUM(M2010:R2019)=0,COUNTIF(M2010:R2019,"NS")&gt;0),"NS",
IF(AND(SUM(M2010:R2019)=0,COUNTIF(M2010:R2019,0)&gt;0),0,
IF(AND(SUM(M2010:R2019)=0,COUNTIF(M2010:R2019,"NA")&gt;0),"NA",
SUM(M2010:R2019))))</f>
        <v>0</v>
      </c>
      <c r="N2020" s="563"/>
      <c r="O2020" s="563"/>
      <c r="P2020" s="563"/>
      <c r="Q2020" s="563"/>
      <c r="R2020" s="563"/>
      <c r="S2020" s="563">
        <f t="shared" ref="S2020" si="868">IF(AND(SUM(S2010:X2019)=0,COUNTIF(S2010:X2019,"NS")&gt;0),"NS",
IF(AND(SUM(S2010:X2019)=0,COUNTIF(S2010:X2019,0)&gt;0),0,
IF(AND(SUM(S2010:X2019)=0,COUNTIF(S2010:X2019,"NA")&gt;0),"NA",
SUM(S2010:X2019))))</f>
        <v>0</v>
      </c>
      <c r="T2020" s="563"/>
      <c r="U2020" s="563"/>
      <c r="V2020" s="563"/>
      <c r="W2020" s="563"/>
      <c r="X2020" s="563"/>
      <c r="Y2020" s="563">
        <f t="shared" ref="Y2020" si="869">IF(AND(SUM(Y2010:AD2019)=0,COUNTIF(Y2010:AD2019,"NS")&gt;0),"NS",
IF(AND(SUM(Y2010:AD2019)=0,COUNTIF(Y2010:AD2019,0)&gt;0),0,
IF(AND(SUM(Y2010:AD2019)=0,COUNTIF(Y2010:AD2019,"NA")&gt;0),"NA",
SUM(Y2010:AD2019))))</f>
        <v>0</v>
      </c>
      <c r="Z2020" s="563"/>
      <c r="AA2020" s="563"/>
      <c r="AB2020" s="563"/>
      <c r="AC2020" s="563"/>
      <c r="AD2020" s="563"/>
      <c r="AE2020" s="8"/>
      <c r="AL2020" s="372">
        <f>SUM(AL2010:AL2019)</f>
        <v>0</v>
      </c>
      <c r="AM2020" s="292">
        <f>SUM(AM2010:AM2019)</f>
        <v>0</v>
      </c>
      <c r="AN2020" s="292" t="str">
        <f>IF(AM2020=0,"",_xlfn.CONCAT(AN2010:AN2019))</f>
        <v/>
      </c>
      <c r="AO2020" s="293" t="str">
        <f>IF(AM2020=0,"",
IF(AM2020&gt;1,"Favor de revisar la suma y consistencia de totales por filas (numéricos y NS)",
IF(AM2020=1,_xlfn.CONCAT("Favor de revisar la sumatoria del total en el numeral ",AN2020),_xlfn.CONCAT("Favor de revisar la sumatoria de los totales en los numerales ",AN2020))))</f>
        <v/>
      </c>
      <c r="AW2020" s="406">
        <f>SUM(AU2010:AW2019)</f>
        <v>0</v>
      </c>
    </row>
    <row r="2021" spans="1:49" ht="15" customHeight="1">
      <c r="A2021" s="6"/>
      <c r="B2021" s="5"/>
      <c r="C2021"/>
      <c r="D2021"/>
      <c r="E2021"/>
      <c r="F2021"/>
      <c r="G2021"/>
      <c r="H2021"/>
      <c r="I2021"/>
      <c r="J2021"/>
      <c r="K2021"/>
      <c r="L2021"/>
      <c r="M2021"/>
      <c r="N2021"/>
      <c r="O2021"/>
      <c r="P2021"/>
      <c r="Q2021"/>
      <c r="R2021"/>
      <c r="S2021"/>
      <c r="T2021"/>
      <c r="U2021"/>
      <c r="V2021"/>
      <c r="W2021"/>
      <c r="X2021"/>
      <c r="Y2021"/>
      <c r="Z2021"/>
      <c r="AA2021"/>
      <c r="AB2021"/>
      <c r="AC2021"/>
      <c r="AD2021"/>
      <c r="AE2021" s="8"/>
    </row>
    <row r="2022" spans="1:49" ht="24" customHeight="1">
      <c r="A2022" s="6"/>
      <c r="B2022" s="5"/>
      <c r="C2022" s="627" t="s">
        <v>270</v>
      </c>
      <c r="D2022" s="627"/>
      <c r="E2022" s="627"/>
      <c r="F2022" s="627"/>
      <c r="G2022" s="627"/>
      <c r="H2022" s="627"/>
      <c r="I2022" s="627"/>
      <c r="J2022" s="627"/>
      <c r="K2022" s="627"/>
      <c r="L2022" s="627"/>
      <c r="M2022" s="627"/>
      <c r="N2022" s="627"/>
      <c r="O2022" s="627"/>
      <c r="P2022" s="627"/>
      <c r="Q2022" s="627"/>
      <c r="R2022" s="627"/>
      <c r="S2022" s="627"/>
      <c r="T2022" s="627"/>
      <c r="U2022" s="627"/>
      <c r="V2022" s="627"/>
      <c r="W2022" s="627"/>
      <c r="X2022" s="627"/>
      <c r="Y2022" s="627"/>
      <c r="Z2022" s="627"/>
      <c r="AA2022" s="627"/>
      <c r="AB2022" s="627"/>
      <c r="AC2022" s="627"/>
      <c r="AD2022" s="627"/>
      <c r="AE2022" s="8"/>
    </row>
    <row r="2023" spans="1:49" ht="60" customHeight="1">
      <c r="A2023" s="6"/>
      <c r="B2023" s="5"/>
      <c r="C2023" s="628"/>
      <c r="D2023" s="628"/>
      <c r="E2023" s="628"/>
      <c r="F2023" s="628"/>
      <c r="G2023" s="628"/>
      <c r="H2023" s="628"/>
      <c r="I2023" s="628"/>
      <c r="J2023" s="628"/>
      <c r="K2023" s="628"/>
      <c r="L2023" s="628"/>
      <c r="M2023" s="628"/>
      <c r="N2023" s="628"/>
      <c r="O2023" s="628"/>
      <c r="P2023" s="628"/>
      <c r="Q2023" s="628"/>
      <c r="R2023" s="628"/>
      <c r="S2023" s="628"/>
      <c r="T2023" s="628"/>
      <c r="U2023" s="628"/>
      <c r="V2023" s="628"/>
      <c r="W2023" s="628"/>
      <c r="X2023" s="628"/>
      <c r="Y2023" s="628"/>
      <c r="Z2023" s="628"/>
      <c r="AA2023" s="628"/>
      <c r="AB2023" s="628"/>
      <c r="AC2023" s="628"/>
      <c r="AD2023" s="628"/>
      <c r="AE2023" s="8"/>
    </row>
    <row r="2024" spans="1:49" ht="15" customHeight="1">
      <c r="A2024" s="6"/>
      <c r="B2024" s="657" t="str">
        <f>IF(AG2010&gt;0,"Favor de ingresar toda la información requerida en la pregunta y/o verifique que no tenga información en celdas sombreadas","")</f>
        <v/>
      </c>
      <c r="C2024" s="657"/>
      <c r="D2024" s="657"/>
      <c r="E2024" s="657"/>
      <c r="F2024" s="657"/>
      <c r="G2024" s="657"/>
      <c r="H2024" s="657"/>
      <c r="I2024" s="657"/>
      <c r="J2024" s="657"/>
      <c r="K2024" s="657"/>
      <c r="L2024" s="657"/>
      <c r="M2024" s="657"/>
      <c r="N2024" s="657"/>
      <c r="O2024" s="657"/>
      <c r="P2024" s="657"/>
      <c r="Q2024" s="657"/>
      <c r="R2024" s="657"/>
      <c r="S2024" s="657"/>
      <c r="T2024" s="657"/>
      <c r="U2024" s="657"/>
      <c r="V2024" s="657"/>
      <c r="W2024" s="657"/>
      <c r="X2024" s="657"/>
      <c r="Y2024" s="657"/>
      <c r="Z2024" s="657"/>
      <c r="AA2024" s="657"/>
      <c r="AB2024" s="657"/>
      <c r="AC2024" s="657"/>
      <c r="AD2024" s="657"/>
      <c r="AE2024" s="8"/>
    </row>
    <row r="2025" spans="1:49" ht="15" customHeight="1">
      <c r="A2025" s="6"/>
      <c r="B2025" s="614" t="str">
        <f>IF(AL2020&gt;0,"Alerta: debido a que cuenta con registros NS, debe proporcionar una justificación en el area de comentarios al final de la pregunta","")</f>
        <v/>
      </c>
      <c r="C2025" s="614"/>
      <c r="D2025" s="614"/>
      <c r="E2025" s="614"/>
      <c r="F2025" s="614"/>
      <c r="G2025" s="614"/>
      <c r="H2025" s="614"/>
      <c r="I2025" s="614"/>
      <c r="J2025" s="614"/>
      <c r="K2025" s="614"/>
      <c r="L2025" s="614"/>
      <c r="M2025" s="614"/>
      <c r="N2025" s="614"/>
      <c r="O2025" s="614"/>
      <c r="P2025" s="614"/>
      <c r="Q2025" s="614"/>
      <c r="R2025" s="614"/>
      <c r="S2025" s="614"/>
      <c r="T2025" s="614"/>
      <c r="U2025" s="614"/>
      <c r="V2025" s="614"/>
      <c r="W2025" s="614"/>
      <c r="X2025" s="614"/>
      <c r="Y2025" s="614"/>
      <c r="Z2025" s="614"/>
      <c r="AA2025" s="614"/>
      <c r="AB2025" s="614"/>
      <c r="AC2025" s="614"/>
      <c r="AD2025" s="614"/>
      <c r="AE2025" s="8"/>
    </row>
    <row r="2026" spans="1:49" ht="15" customHeight="1">
      <c r="A2026" s="6"/>
      <c r="B2026" s="657" t="str">
        <f>AO2020</f>
        <v/>
      </c>
      <c r="C2026" s="657"/>
      <c r="D2026" s="657"/>
      <c r="E2026" s="657"/>
      <c r="F2026" s="657"/>
      <c r="G2026" s="657"/>
      <c r="H2026" s="657"/>
      <c r="I2026" s="657"/>
      <c r="J2026" s="657"/>
      <c r="K2026" s="657"/>
      <c r="L2026" s="657"/>
      <c r="M2026" s="657"/>
      <c r="N2026" s="657"/>
      <c r="O2026" s="657"/>
      <c r="P2026" s="657"/>
      <c r="Q2026" s="657"/>
      <c r="R2026" s="657"/>
      <c r="S2026" s="657"/>
      <c r="T2026" s="657"/>
      <c r="U2026" s="657"/>
      <c r="V2026" s="657"/>
      <c r="W2026" s="657"/>
      <c r="X2026" s="657"/>
      <c r="Y2026" s="657"/>
      <c r="Z2026" s="657"/>
      <c r="AA2026" s="657"/>
      <c r="AB2026" s="657"/>
      <c r="AC2026" s="657"/>
      <c r="AD2026" s="657"/>
      <c r="AE2026" s="8"/>
    </row>
    <row r="2027" spans="1:49" ht="15" customHeight="1">
      <c r="A2027" s="6"/>
      <c r="B2027" s="720" t="str">
        <f>IF(AS2011&gt;0,"Favor de revisar la instrucción 2, ya que no se cumplen los criterios establecidos","")</f>
        <v/>
      </c>
      <c r="C2027" s="720"/>
      <c r="D2027" s="720"/>
      <c r="E2027" s="720"/>
      <c r="F2027" s="720"/>
      <c r="G2027" s="720"/>
      <c r="H2027" s="720"/>
      <c r="I2027" s="720"/>
      <c r="J2027" s="720"/>
      <c r="K2027" s="720"/>
      <c r="L2027" s="720"/>
      <c r="M2027" s="720"/>
      <c r="N2027" s="720"/>
      <c r="O2027" s="720"/>
      <c r="P2027" s="720"/>
      <c r="Q2027" s="720"/>
      <c r="R2027" s="720"/>
      <c r="S2027" s="720"/>
      <c r="T2027" s="720"/>
      <c r="U2027" s="720"/>
      <c r="V2027" s="720"/>
      <c r="W2027" s="720"/>
      <c r="X2027" s="720"/>
      <c r="Y2027" s="720"/>
      <c r="Z2027" s="720"/>
      <c r="AA2027" s="720"/>
      <c r="AB2027" s="720"/>
      <c r="AC2027" s="720"/>
      <c r="AD2027" s="720"/>
      <c r="AE2027" s="8"/>
    </row>
    <row r="2028" spans="1:49" ht="15" customHeight="1">
      <c r="A2028" s="6"/>
      <c r="B2028" s="703" t="str">
        <f>IF(AW2020&gt;0,"Alerta: debe de proporcionar una justificación de acuerdo a lo establecido en la instrucción 3","")</f>
        <v/>
      </c>
      <c r="C2028" s="703"/>
      <c r="D2028" s="703"/>
      <c r="E2028" s="703"/>
      <c r="F2028" s="703"/>
      <c r="G2028" s="703"/>
      <c r="H2028" s="703"/>
      <c r="I2028" s="703"/>
      <c r="J2028" s="703"/>
      <c r="K2028" s="703"/>
      <c r="L2028" s="703"/>
      <c r="M2028" s="703"/>
      <c r="N2028" s="703"/>
      <c r="O2028" s="703"/>
      <c r="P2028" s="703"/>
      <c r="Q2028" s="703"/>
      <c r="R2028" s="703"/>
      <c r="S2028" s="703"/>
      <c r="T2028" s="703"/>
      <c r="U2028" s="703"/>
      <c r="V2028" s="703"/>
      <c r="W2028" s="703"/>
      <c r="X2028" s="703"/>
      <c r="Y2028" s="703"/>
      <c r="Z2028" s="703"/>
      <c r="AA2028" s="703"/>
      <c r="AB2028" s="703"/>
      <c r="AC2028" s="703"/>
      <c r="AD2028" s="703"/>
      <c r="AE2028" s="8"/>
    </row>
    <row r="2029" spans="1:49" ht="15" customHeight="1">
      <c r="A2029" s="6"/>
      <c r="B2029" s="5"/>
      <c r="C2029"/>
      <c r="D2029"/>
      <c r="E2029"/>
      <c r="F2029"/>
      <c r="G2029"/>
      <c r="H2029"/>
      <c r="I2029"/>
      <c r="J2029"/>
      <c r="K2029"/>
      <c r="L2029"/>
      <c r="M2029"/>
      <c r="N2029"/>
      <c r="O2029"/>
      <c r="P2029"/>
      <c r="Q2029"/>
      <c r="R2029"/>
      <c r="S2029"/>
      <c r="T2029"/>
      <c r="U2029"/>
      <c r="V2029"/>
      <c r="W2029"/>
      <c r="X2029"/>
      <c r="Y2029"/>
      <c r="Z2029"/>
      <c r="AA2029"/>
      <c r="AB2029"/>
      <c r="AC2029"/>
      <c r="AD2029"/>
      <c r="AE2029" s="8"/>
    </row>
    <row r="2030" spans="1:49" ht="24" customHeight="1">
      <c r="A2030" s="81" t="s">
        <v>470</v>
      </c>
      <c r="B2030" s="673" t="s">
        <v>1037</v>
      </c>
      <c r="C2030" s="673"/>
      <c r="D2030" s="673"/>
      <c r="E2030" s="673"/>
      <c r="F2030" s="673"/>
      <c r="G2030" s="673"/>
      <c r="H2030" s="673"/>
      <c r="I2030" s="673"/>
      <c r="J2030" s="673"/>
      <c r="K2030" s="673"/>
      <c r="L2030" s="673"/>
      <c r="M2030" s="673"/>
      <c r="N2030" s="673"/>
      <c r="O2030" s="673"/>
      <c r="P2030" s="673"/>
      <c r="Q2030" s="673"/>
      <c r="R2030" s="673"/>
      <c r="S2030" s="673"/>
      <c r="T2030" s="673"/>
      <c r="U2030" s="673"/>
      <c r="V2030" s="673"/>
      <c r="W2030" s="673"/>
      <c r="X2030" s="673"/>
      <c r="Y2030" s="673"/>
      <c r="Z2030" s="673"/>
      <c r="AA2030" s="673"/>
      <c r="AB2030" s="673"/>
      <c r="AC2030" s="673"/>
      <c r="AD2030" s="673"/>
      <c r="AE2030"/>
    </row>
    <row r="2031" spans="1:49" ht="24" customHeight="1">
      <c r="A2031" s="6"/>
      <c r="B2031" s="5"/>
      <c r="C2031" s="596" t="s">
        <v>879</v>
      </c>
      <c r="D2031" s="596"/>
      <c r="E2031" s="596"/>
      <c r="F2031" s="596"/>
      <c r="G2031" s="596"/>
      <c r="H2031" s="596"/>
      <c r="I2031" s="596"/>
      <c r="J2031" s="596"/>
      <c r="K2031" s="596"/>
      <c r="L2031" s="596"/>
      <c r="M2031" s="596"/>
      <c r="N2031" s="596"/>
      <c r="O2031" s="596"/>
      <c r="P2031" s="596"/>
      <c r="Q2031" s="596"/>
      <c r="R2031" s="596"/>
      <c r="S2031" s="596"/>
      <c r="T2031" s="596"/>
      <c r="U2031" s="596"/>
      <c r="V2031" s="596"/>
      <c r="W2031" s="596"/>
      <c r="X2031" s="596"/>
      <c r="Y2031" s="596"/>
      <c r="Z2031" s="596"/>
      <c r="AA2031" s="596"/>
      <c r="AB2031" s="596"/>
      <c r="AC2031" s="596"/>
      <c r="AD2031" s="596"/>
      <c r="AE2031"/>
    </row>
    <row r="2032" spans="1:49">
      <c r="A2032" s="81"/>
      <c r="B2032" s="82"/>
      <c r="C2032"/>
      <c r="D2032"/>
      <c r="E2032"/>
      <c r="F2032"/>
      <c r="G2032"/>
      <c r="H2032"/>
      <c r="I2032"/>
      <c r="J2032"/>
      <c r="K2032"/>
      <c r="L2032"/>
      <c r="M2032"/>
      <c r="N2032"/>
      <c r="O2032"/>
      <c r="P2032"/>
      <c r="Q2032"/>
      <c r="R2032"/>
      <c r="S2032"/>
      <c r="T2032"/>
      <c r="U2032"/>
      <c r="V2032"/>
      <c r="W2032"/>
      <c r="X2032"/>
      <c r="Y2032"/>
      <c r="Z2032"/>
      <c r="AA2032"/>
      <c r="AB2032"/>
      <c r="AC2032"/>
      <c r="AD2032"/>
      <c r="AE2032"/>
    </row>
    <row r="2033" spans="1:81">
      <c r="A2033" s="81"/>
      <c r="B2033" s="82"/>
      <c r="C2033"/>
      <c r="D2033"/>
      <c r="E2033"/>
      <c r="F2033"/>
      <c r="G2033"/>
      <c r="H2033"/>
      <c r="I2033"/>
      <c r="J2033"/>
      <c r="K2033"/>
      <c r="L2033"/>
      <c r="M2033"/>
      <c r="N2033"/>
      <c r="O2033"/>
      <c r="P2033"/>
      <c r="Q2033"/>
      <c r="R2033"/>
      <c r="S2033"/>
      <c r="T2033"/>
      <c r="U2033"/>
      <c r="V2033"/>
      <c r="W2033"/>
      <c r="X2033"/>
      <c r="Y2033"/>
      <c r="Z2033"/>
      <c r="AA2033" s="744" t="s">
        <v>407</v>
      </c>
      <c r="AB2033" s="744"/>
      <c r="AC2033" s="744"/>
      <c r="AD2033" s="744"/>
      <c r="AE2033"/>
    </row>
    <row r="2034" spans="1:81" ht="35.1" customHeight="1">
      <c r="A2034" s="81"/>
      <c r="B2034" s="82"/>
      <c r="C2034" s="633" t="s">
        <v>133</v>
      </c>
      <c r="D2034" s="634"/>
      <c r="E2034" s="634"/>
      <c r="F2034" s="634"/>
      <c r="G2034" s="634"/>
      <c r="H2034" s="634"/>
      <c r="I2034" s="634"/>
      <c r="J2034" s="634"/>
      <c r="K2034" s="634"/>
      <c r="L2034" s="634"/>
      <c r="M2034" s="634"/>
      <c r="N2034" s="634"/>
      <c r="O2034" s="635"/>
      <c r="P2034" s="643" t="s">
        <v>1038</v>
      </c>
      <c r="Q2034" s="644"/>
      <c r="R2034" s="644"/>
      <c r="S2034" s="644"/>
      <c r="T2034" s="644"/>
      <c r="U2034" s="644"/>
      <c r="V2034" s="644"/>
      <c r="W2034" s="644"/>
      <c r="X2034" s="644"/>
      <c r="Y2034" s="644"/>
      <c r="Z2034" s="644"/>
      <c r="AA2034" s="644"/>
      <c r="AB2034" s="644"/>
      <c r="AC2034" s="644"/>
      <c r="AD2034" s="645"/>
      <c r="AE2034"/>
    </row>
    <row r="2035" spans="1:81" ht="132" customHeight="1">
      <c r="A2035" s="81"/>
      <c r="B2035" s="82"/>
      <c r="C2035" s="741"/>
      <c r="D2035" s="742"/>
      <c r="E2035" s="742"/>
      <c r="F2035" s="742"/>
      <c r="G2035" s="742"/>
      <c r="H2035" s="742"/>
      <c r="I2035" s="742"/>
      <c r="J2035" s="742"/>
      <c r="K2035" s="742"/>
      <c r="L2035" s="742"/>
      <c r="M2035" s="742"/>
      <c r="N2035" s="742"/>
      <c r="O2035" s="743"/>
      <c r="P2035" s="747" t="s">
        <v>384</v>
      </c>
      <c r="Q2035" s="749" t="s">
        <v>397</v>
      </c>
      <c r="R2035" s="749" t="s">
        <v>386</v>
      </c>
      <c r="S2035" s="654" t="s">
        <v>880</v>
      </c>
      <c r="T2035" s="745"/>
      <c r="U2035" s="655"/>
      <c r="V2035" s="654" t="s">
        <v>881</v>
      </c>
      <c r="W2035" s="745"/>
      <c r="X2035" s="655"/>
      <c r="Y2035" s="654" t="s">
        <v>1039</v>
      </c>
      <c r="Z2035" s="745"/>
      <c r="AA2035" s="655"/>
      <c r="AB2035" s="654" t="s">
        <v>883</v>
      </c>
      <c r="AC2035" s="745"/>
      <c r="AD2035" s="655"/>
      <c r="AE2035"/>
      <c r="AH2035" s="712" t="s">
        <v>384</v>
      </c>
      <c r="AI2035" s="712"/>
      <c r="AJ2035" s="712"/>
      <c r="AK2035" s="712"/>
      <c r="AL2035" s="711" t="s">
        <v>880</v>
      </c>
      <c r="AM2035" s="711"/>
      <c r="AN2035" s="711"/>
      <c r="AO2035" s="711"/>
      <c r="AP2035" s="710" t="s">
        <v>881</v>
      </c>
      <c r="AQ2035" s="710"/>
      <c r="AR2035" s="710"/>
      <c r="AS2035" s="710"/>
      <c r="AT2035" s="711" t="s">
        <v>1039</v>
      </c>
      <c r="AU2035" s="711"/>
      <c r="AV2035" s="711"/>
      <c r="AW2035" s="711"/>
      <c r="AX2035" s="710" t="s">
        <v>883</v>
      </c>
      <c r="AY2035" s="710"/>
      <c r="AZ2035" s="710"/>
      <c r="BA2035" s="710"/>
      <c r="BB2035" s="711" t="s">
        <v>1040</v>
      </c>
      <c r="BC2035" s="711"/>
      <c r="BD2035" s="711"/>
      <c r="BE2035" s="711"/>
      <c r="BF2035" s="710" t="s">
        <v>1250</v>
      </c>
      <c r="BG2035" s="710"/>
      <c r="BH2035" s="710"/>
      <c r="BI2035" s="710"/>
      <c r="BJ2035" s="711" t="s">
        <v>882</v>
      </c>
      <c r="BK2035" s="711"/>
      <c r="BL2035" s="711"/>
      <c r="BM2035" s="711"/>
      <c r="BN2035" s="710" t="s">
        <v>6474</v>
      </c>
      <c r="BO2035" s="710"/>
      <c r="BP2035" s="710"/>
      <c r="BQ2035" s="710"/>
      <c r="BR2035" s="711" t="s">
        <v>311</v>
      </c>
      <c r="BS2035" s="711"/>
      <c r="BT2035" s="711"/>
      <c r="BU2035" s="711"/>
      <c r="BW2035" s="709" t="s">
        <v>6337</v>
      </c>
      <c r="BX2035" s="709"/>
      <c r="BY2035" s="709"/>
      <c r="BZ2035" s="707" t="s">
        <v>6208</v>
      </c>
      <c r="CA2035" s="707"/>
      <c r="CB2035" s="707"/>
      <c r="CC2035" s="407" t="s">
        <v>6401</v>
      </c>
    </row>
    <row r="2036" spans="1:81" ht="45" customHeight="1">
      <c r="A2036" s="81"/>
      <c r="B2036" s="82"/>
      <c r="C2036" s="636"/>
      <c r="D2036" s="637"/>
      <c r="E2036" s="637"/>
      <c r="F2036" s="637"/>
      <c r="G2036" s="637"/>
      <c r="H2036" s="637"/>
      <c r="I2036" s="637"/>
      <c r="J2036" s="637"/>
      <c r="K2036" s="637"/>
      <c r="L2036" s="637"/>
      <c r="M2036" s="637"/>
      <c r="N2036" s="637"/>
      <c r="O2036" s="638"/>
      <c r="P2036" s="748"/>
      <c r="Q2036" s="750"/>
      <c r="R2036" s="750"/>
      <c r="S2036" s="489" t="s">
        <v>396</v>
      </c>
      <c r="T2036" s="172" t="s">
        <v>397</v>
      </c>
      <c r="U2036" s="172" t="s">
        <v>386</v>
      </c>
      <c r="V2036" s="489" t="s">
        <v>396</v>
      </c>
      <c r="W2036" s="172" t="s">
        <v>397</v>
      </c>
      <c r="X2036" s="172" t="s">
        <v>386</v>
      </c>
      <c r="Y2036" s="489" t="s">
        <v>396</v>
      </c>
      <c r="Z2036" s="172" t="s">
        <v>397</v>
      </c>
      <c r="AA2036" s="172" t="s">
        <v>386</v>
      </c>
      <c r="AB2036" s="489" t="s">
        <v>396</v>
      </c>
      <c r="AC2036" s="172" t="s">
        <v>397</v>
      </c>
      <c r="AD2036" s="172" t="s">
        <v>386</v>
      </c>
      <c r="AE2036"/>
      <c r="AG2036" s="369" t="s">
        <v>6195</v>
      </c>
      <c r="AH2036" s="294" t="s">
        <v>6377</v>
      </c>
      <c r="AI2036" s="295" t="s">
        <v>6378</v>
      </c>
      <c r="AJ2036" s="296" t="s">
        <v>6379</v>
      </c>
      <c r="AK2036" s="297" t="s">
        <v>6380</v>
      </c>
      <c r="AL2036" s="294" t="s">
        <v>6381</v>
      </c>
      <c r="AM2036" s="295" t="s">
        <v>6382</v>
      </c>
      <c r="AN2036" s="296" t="s">
        <v>6383</v>
      </c>
      <c r="AO2036" s="297" t="s">
        <v>6384</v>
      </c>
      <c r="AP2036" s="294" t="s">
        <v>6385</v>
      </c>
      <c r="AQ2036" s="295" t="s">
        <v>6386</v>
      </c>
      <c r="AR2036" s="296" t="s">
        <v>6387</v>
      </c>
      <c r="AS2036" s="297" t="s">
        <v>6388</v>
      </c>
      <c r="AT2036" s="294" t="s">
        <v>6389</v>
      </c>
      <c r="AU2036" s="295" t="s">
        <v>6390</v>
      </c>
      <c r="AV2036" s="296" t="s">
        <v>6391</v>
      </c>
      <c r="AW2036" s="297" t="s">
        <v>6392</v>
      </c>
      <c r="AX2036" s="294" t="s">
        <v>6393</v>
      </c>
      <c r="AY2036" s="295" t="s">
        <v>6394</v>
      </c>
      <c r="AZ2036" s="296" t="s">
        <v>6395</v>
      </c>
      <c r="BA2036" s="297" t="s">
        <v>6396</v>
      </c>
      <c r="BB2036" s="294" t="s">
        <v>6397</v>
      </c>
      <c r="BC2036" s="295" t="s">
        <v>6398</v>
      </c>
      <c r="BD2036" s="296" t="s">
        <v>6399</v>
      </c>
      <c r="BE2036" s="297" t="s">
        <v>6400</v>
      </c>
      <c r="BF2036" s="294" t="s">
        <v>6403</v>
      </c>
      <c r="BG2036" s="295" t="s">
        <v>6404</v>
      </c>
      <c r="BH2036" s="296" t="s">
        <v>6405</v>
      </c>
      <c r="BI2036" s="297" t="s">
        <v>6406</v>
      </c>
      <c r="BJ2036" s="294" t="s">
        <v>6407</v>
      </c>
      <c r="BK2036" s="295" t="s">
        <v>6408</v>
      </c>
      <c r="BL2036" s="296" t="s">
        <v>6409</v>
      </c>
      <c r="BM2036" s="297" t="s">
        <v>6410</v>
      </c>
      <c r="BN2036" s="294" t="s">
        <v>6411</v>
      </c>
      <c r="BO2036" s="295" t="s">
        <v>6412</v>
      </c>
      <c r="BP2036" s="296" t="s">
        <v>6413</v>
      </c>
      <c r="BQ2036" s="297" t="s">
        <v>6414</v>
      </c>
      <c r="BR2036" s="294" t="s">
        <v>6415</v>
      </c>
      <c r="BS2036" s="295" t="s">
        <v>6416</v>
      </c>
      <c r="BT2036" s="296" t="s">
        <v>6417</v>
      </c>
      <c r="BU2036" s="297" t="s">
        <v>6418</v>
      </c>
      <c r="BV2036" s="370" t="s">
        <v>6196</v>
      </c>
      <c r="BW2036" s="302" t="s">
        <v>6338</v>
      </c>
      <c r="BX2036" s="288" t="s">
        <v>6210</v>
      </c>
      <c r="BY2036" s="289" t="s">
        <v>6211</v>
      </c>
      <c r="BZ2036" s="287" t="s">
        <v>6209</v>
      </c>
      <c r="CA2036" s="288" t="s">
        <v>6210</v>
      </c>
      <c r="CB2036" s="289" t="s">
        <v>6211</v>
      </c>
      <c r="CC2036" s="724" t="s">
        <v>6455</v>
      </c>
    </row>
    <row r="2037" spans="1:81" ht="15" customHeight="1">
      <c r="A2037" s="81"/>
      <c r="B2037" s="82"/>
      <c r="C2037" s="175" t="s">
        <v>87</v>
      </c>
      <c r="D2037" s="729" t="str">
        <f>IF(CNGE_2024_M1_Secc1_Sub1!$D42="","",CNGE_2024_M1_Secc1_Sub1!$D42)</f>
        <v>OFICINA DEL C GOBERNADOR</v>
      </c>
      <c r="E2037" s="730"/>
      <c r="F2037" s="730"/>
      <c r="G2037" s="730"/>
      <c r="H2037" s="730"/>
      <c r="I2037" s="730"/>
      <c r="J2037" s="730"/>
      <c r="K2037" s="730"/>
      <c r="L2037" s="730"/>
      <c r="M2037" s="730"/>
      <c r="N2037" s="730"/>
      <c r="O2037" s="731"/>
      <c r="P2037" s="518"/>
      <c r="Q2037" s="518"/>
      <c r="R2037" s="518"/>
      <c r="S2037" s="518"/>
      <c r="T2037" s="518"/>
      <c r="U2037" s="518"/>
      <c r="V2037" s="518"/>
      <c r="W2037" s="518"/>
      <c r="X2037" s="518"/>
      <c r="Y2037" s="518"/>
      <c r="Z2037" s="518"/>
      <c r="AA2037" s="518"/>
      <c r="AB2037" s="518"/>
      <c r="AC2037" s="518"/>
      <c r="AD2037" s="518"/>
      <c r="AE2037"/>
      <c r="AG2037" s="269">
        <f>IF(AND(COUNTBLANK(D2037)=1,COUNTA(P2037:AD2037,P2163:AD2163)=0),0,IF(AND(COUNTBLANK(D2037)=0,COUNTA(P2037:AD2037,P2163:AD2163)=30),0,1))</f>
        <v>1</v>
      </c>
      <c r="AH2037" s="298">
        <f>P2037</f>
        <v>0</v>
      </c>
      <c r="AI2037" s="299">
        <f>COUNTIF(Q2037:R2037,"NS")</f>
        <v>0</v>
      </c>
      <c r="AJ2037" s="300">
        <f>SUM(Q2037:R2037)</f>
        <v>0</v>
      </c>
      <c r="AK2037" s="301">
        <f>IF(OR(AND(AH2037=0, AI2037&gt;0),AND(AH2037="NS", AJ2037&gt;0), AND(AH2037="NS", AI2037=0, AJ2037=0)), 1, IF(OR(AND(AH2037&gt;0, AI2037&gt;1,AH2037&gt;AJ2037), AND(AH2037="NS", AI2037=2), AND(AH2037="NS", AJ2037=0, AI2037&gt;0), AH2037=AJ2037), 0, 1))</f>
        <v>0</v>
      </c>
      <c r="AL2037" s="298">
        <f>S2037</f>
        <v>0</v>
      </c>
      <c r="AM2037" s="299">
        <f>COUNTIF(T2037:U2037,"NS")</f>
        <v>0</v>
      </c>
      <c r="AN2037" s="300">
        <f>SUM(T2037:U2037)</f>
        <v>0</v>
      </c>
      <c r="AO2037" s="301">
        <f>IF(OR(AND(AL2037=0, AM2037&gt;0),AND(AL2037="NS", AN2037&gt;0), AND(AL2037="NS", AM2037=0, AN2037=0)), 1, IF(OR(AND(AL2037&gt;0, AM2037&gt;1,AL2037&gt;AN2037), AND(AL2037="NS", AM2037=2), AND(AL2037="NS", AN2037=0, AM2037&gt;0), AL2037=AN2037), 0, 1))</f>
        <v>0</v>
      </c>
      <c r="AP2037" s="298">
        <f>V2037</f>
        <v>0</v>
      </c>
      <c r="AQ2037" s="299">
        <f>COUNTIF(W2037:X2037,"NS")</f>
        <v>0</v>
      </c>
      <c r="AR2037" s="300">
        <f>SUM(W2037:X2037)</f>
        <v>0</v>
      </c>
      <c r="AS2037" s="301">
        <f>IF(OR(AND(AP2037=0, AQ2037&gt;0),AND(AP2037="NS", AR2037&gt;0), AND(AP2037="NS", AQ2037=0, AR2037=0)), 1, IF(OR(AND(AP2037&gt;0, AQ2037&gt;1,AP2037&gt;AR2037), AND(AP2037="NS", AQ2037=2), AND(AP2037="NS", AR2037=0, AQ2037&gt;0), AP2037=AR2037), 0, 1))</f>
        <v>0</v>
      </c>
      <c r="AT2037" s="298">
        <f>Y2037</f>
        <v>0</v>
      </c>
      <c r="AU2037" s="299">
        <f>COUNTIF(Z2037:AA2037,"NS")</f>
        <v>0</v>
      </c>
      <c r="AV2037" s="300">
        <f>SUM(Z2037:AA2037)</f>
        <v>0</v>
      </c>
      <c r="AW2037" s="301">
        <f>IF(OR(AND(AT2037=0, AU2037&gt;0),AND(AT2037="NS", AV2037&gt;0), AND(AT2037="NS", AU2037=0, AV2037=0)), 1, IF(OR(AND(AT2037&gt;0, AU2037&gt;1,AT2037&gt;AV2037), AND(AT2037="NS", AU2037=2), AND(AT2037="NS", AV2037=0, AU2037&gt;0), AT2037=AV2037), 0, 1))</f>
        <v>0</v>
      </c>
      <c r="AX2037" s="298">
        <f>AB2037</f>
        <v>0</v>
      </c>
      <c r="AY2037" s="299">
        <f>COUNTIF(AC2037:AD2037,"NS")</f>
        <v>0</v>
      </c>
      <c r="AZ2037" s="300">
        <f>SUM(AC2037:AD2037)</f>
        <v>0</v>
      </c>
      <c r="BA2037" s="301">
        <f>IF(OR(AND(AX2037=0, AY2037&gt;0),AND(AX2037="NS", AZ2037&gt;0), AND(AX2037="NS", AY2037=0, AZ2037=0)), 1, IF(OR(AND(AX2037&gt;0, AY2037&gt;1,AX2037&gt;AZ2037), AND(AX2037="NS", AY2037=2), AND(AX2037="NS", AZ2037=0, AY2037&gt;0), AX2037=AZ2037), 0, 1))</f>
        <v>0</v>
      </c>
      <c r="BB2037" s="298">
        <f>P2163</f>
        <v>0</v>
      </c>
      <c r="BC2037" s="299">
        <f>COUNTIF(Q2163:R2163,"NS")</f>
        <v>0</v>
      </c>
      <c r="BD2037" s="300">
        <f>SUM(Q2163:R2163)</f>
        <v>0</v>
      </c>
      <c r="BE2037" s="301">
        <f>IF(OR(AND(BB2037=0, BC2037&gt;0),AND(BB2037="NS", BD2037&gt;0), AND(BB2037="NS", BC2037=0, BD2037=0)), 1, IF(OR(AND(BB2037&gt;0, BC2037&gt;1,BB2037&gt;BD2037), AND(BB2037="NS", BC2037=2), AND(BB2037="NS", BD2037=0, BC2037&gt;0), BB2037=BD2037), 0, 1))</f>
        <v>0</v>
      </c>
      <c r="BF2037" s="298">
        <f>S2163</f>
        <v>0</v>
      </c>
      <c r="BG2037" s="299">
        <f>COUNTIF(T2163:U2163,"NS")</f>
        <v>0</v>
      </c>
      <c r="BH2037" s="300">
        <f>SUM(T2163:U2163)</f>
        <v>0</v>
      </c>
      <c r="BI2037" s="301">
        <f>IF(OR(AND(BF2037=0, BG2037&gt;0),AND(BF2037="NS", BH2037&gt;0), AND(BF2037="NS", BG2037=0, BH2037=0)), 1, IF(OR(AND(BF2037&gt;0, BG2037&gt;1,BF2037&gt;BH2037), AND(BF2037="NS", BG2037=2), AND(BF2037="NS", BH2037=0, BG2037&gt;0), BF2037=BH2037), 0, 1))</f>
        <v>0</v>
      </c>
      <c r="BJ2037" s="298">
        <f>V2163</f>
        <v>0</v>
      </c>
      <c r="BK2037" s="299">
        <f>COUNTIF(W2163:X2163,"NS")</f>
        <v>0</v>
      </c>
      <c r="BL2037" s="300">
        <f>SUM(W2163:X2163)</f>
        <v>0</v>
      </c>
      <c r="BM2037" s="301">
        <f>IF(OR(AND(BJ2037=0, BK2037&gt;0),AND(BJ2037="NS", BL2037&gt;0), AND(BJ2037="NS", BK2037=0, BL2037=0)), 1, IF(OR(AND(BJ2037&gt;0, BK2037&gt;1,BJ2037&gt;BL2037), AND(BJ2037="NS", BK2037=2), AND(BJ2037="NS", BL2037=0, BK2037&gt;0), BJ2037=BL2037), 0, 1))</f>
        <v>0</v>
      </c>
      <c r="BN2037" s="298">
        <f>Y2163</f>
        <v>0</v>
      </c>
      <c r="BO2037" s="299">
        <f>COUNTIF(Z2163:AA2163,"NS")</f>
        <v>0</v>
      </c>
      <c r="BP2037" s="300">
        <f>SUM(Z2163:AA2163)</f>
        <v>0</v>
      </c>
      <c r="BQ2037" s="301">
        <f>IF(OR(AND(BN2037=0, BO2037&gt;0),AND(BN2037="NS", BP2037&gt;0), AND(BN2037="NS", BO2037=0, BP2037=0)), 1, IF(OR(AND(BN2037&gt;0, BO2037&gt;1,BN2037&gt;BP2037), AND(BN2037="NS", BO2037=2), AND(BN2037="NS", BP2037=0, BO2037&gt;0), BN2037=BP2037), 0, 1))</f>
        <v>0</v>
      </c>
      <c r="BR2037" s="298">
        <f>AB2163</f>
        <v>0</v>
      </c>
      <c r="BS2037" s="299">
        <f>COUNTIF(AC2163:AD2163,"NS")</f>
        <v>0</v>
      </c>
      <c r="BT2037" s="300">
        <f>SUM(AC2163:AD2163)</f>
        <v>0</v>
      </c>
      <c r="BU2037" s="301">
        <f>IF(OR(AND(BR2037=0, BS2037&gt;0),AND(BR2037="NS", BT2037&gt;0), AND(BR2037="NS", BS2037=0, BT2037=0)), 1, IF(OR(AND(BR2037&gt;0, BS2037&gt;1,BR2037&gt;BT2037), AND(BR2037="NS", BS2037=2), AND(BR2037="NS", BT2037=0, BS2037&gt;0), BR2037=BT2037), 0, 1))</f>
        <v>0</v>
      </c>
      <c r="BV2037" s="371">
        <f>COUNTIF(P2037:AD2037,"NS")+COUNTIF(P2163:AD2163,"NS")</f>
        <v>0</v>
      </c>
      <c r="BW2037" s="303">
        <f>IF(SUM(AJ2163,AN2163,AR2163)=0,0,1)</f>
        <v>0</v>
      </c>
      <c r="BX2037" s="304" t="str">
        <f>IF(BW2037=0,"",
IF(SUM($BW$2037:BW2037)=1,BY2037,
IF($BW$2157&gt;SUM($BW$2037:BW2037),_xlfn.CONCAT(", ",BY2037),
IF($BW$2157=SUM($BW$2037:BW2037),_xlfn.CONCAT(" y ",BY2037)))))</f>
        <v/>
      </c>
      <c r="BY2037" s="231" t="s">
        <v>6212</v>
      </c>
      <c r="BZ2037" s="290">
        <f>IF(AG2037=0,0,1)</f>
        <v>1</v>
      </c>
      <c r="CA2037" s="291" t="str">
        <f>IF(BZ2037=0,"",
IF(SUM($BZ$2037:BZ2037)=1,CB2037,
IF($BZ$2157&gt;SUM($BZ$2037:BZ2037),_xlfn.CONCAT(", ",CB2037),
IF($BZ$2157=SUM($BZ$2037:BZ2037),_xlfn.CONCAT(" y ",CB2037)))))</f>
        <v>1</v>
      </c>
      <c r="CB2037" s="222" t="s">
        <v>6212</v>
      </c>
      <c r="CC2037" s="725"/>
    </row>
    <row r="2038" spans="1:81" ht="30" customHeight="1">
      <c r="A2038" s="81"/>
      <c r="B2038" s="82"/>
      <c r="C2038" s="143" t="s">
        <v>88</v>
      </c>
      <c r="D2038" s="729" t="str">
        <f>IF(CNGE_2024_M1_Secc1_Sub1!$D43="","",CNGE_2024_M1_Secc1_Sub1!$D43)</f>
        <v>SECRETARIA DE DESARROLLO AGROPECUARIO RURAL Y PESCA</v>
      </c>
      <c r="E2038" s="730"/>
      <c r="F2038" s="730"/>
      <c r="G2038" s="730"/>
      <c r="H2038" s="730"/>
      <c r="I2038" s="730"/>
      <c r="J2038" s="730"/>
      <c r="K2038" s="730"/>
      <c r="L2038" s="730"/>
      <c r="M2038" s="730"/>
      <c r="N2038" s="730"/>
      <c r="O2038" s="731"/>
      <c r="P2038" s="518"/>
      <c r="Q2038" s="518"/>
      <c r="R2038" s="518"/>
      <c r="S2038" s="518"/>
      <c r="T2038" s="518"/>
      <c r="U2038" s="518"/>
      <c r="V2038" s="518"/>
      <c r="W2038" s="518"/>
      <c r="X2038" s="518"/>
      <c r="Y2038" s="518"/>
      <c r="Z2038" s="518"/>
      <c r="AA2038" s="518"/>
      <c r="AB2038" s="518"/>
      <c r="AC2038" s="518"/>
      <c r="AD2038" s="518"/>
      <c r="AE2038"/>
      <c r="AG2038" s="269">
        <f t="shared" ref="AG2038:AG2101" si="870">IF(AND(COUNTBLANK(D2038)=1,COUNTA(P2038:AD2038,P2164:AD2164)=0),0,IF(AND(COUNTBLANK(D2038)=0,COUNTA(P2038:AD2038,P2164:AD2164)=30),0,1))</f>
        <v>1</v>
      </c>
      <c r="AH2038" s="298">
        <f t="shared" ref="AH2038:AH2101" si="871">P2038</f>
        <v>0</v>
      </c>
      <c r="AI2038" s="299">
        <f t="shared" ref="AI2038:AI2101" si="872">COUNTIF(Q2038:R2038,"NS")</f>
        <v>0</v>
      </c>
      <c r="AJ2038" s="300">
        <f t="shared" ref="AJ2038:AJ2101" si="873">SUM(Q2038:R2038)</f>
        <v>0</v>
      </c>
      <c r="AK2038" s="301">
        <f t="shared" ref="AK2038:AK2101" si="874">IF(OR(AND(AH2038=0, AI2038&gt;0),AND(AH2038="NS", AJ2038&gt;0), AND(AH2038="NS", AI2038=0, AJ2038=0)), 1, IF(OR(AND(AH2038&gt;0, AI2038&gt;1,AH2038&gt;AJ2038), AND(AH2038="NS", AI2038=2), AND(AH2038="NS", AJ2038=0, AI2038&gt;0), AH2038=AJ2038), 0, 1))</f>
        <v>0</v>
      </c>
      <c r="AL2038" s="298">
        <f t="shared" ref="AL2038:AL2101" si="875">S2038</f>
        <v>0</v>
      </c>
      <c r="AM2038" s="299">
        <f t="shared" ref="AM2038:AM2101" si="876">COUNTIF(T2038:U2038,"NS")</f>
        <v>0</v>
      </c>
      <c r="AN2038" s="300">
        <f t="shared" ref="AN2038:AN2101" si="877">SUM(T2038:U2038)</f>
        <v>0</v>
      </c>
      <c r="AO2038" s="301">
        <f t="shared" ref="AO2038:AO2101" si="878">IF(OR(AND(AL2038=0, AM2038&gt;0),AND(AL2038="NS", AN2038&gt;0), AND(AL2038="NS", AM2038=0, AN2038=0)), 1, IF(OR(AND(AL2038&gt;0, AM2038&gt;1,AL2038&gt;AN2038), AND(AL2038="NS", AM2038=2), AND(AL2038="NS", AN2038=0, AM2038&gt;0), AL2038=AN2038), 0, 1))</f>
        <v>0</v>
      </c>
      <c r="AP2038" s="298">
        <f t="shared" ref="AP2038:AP2101" si="879">V2038</f>
        <v>0</v>
      </c>
      <c r="AQ2038" s="299">
        <f t="shared" ref="AQ2038:AQ2101" si="880">COUNTIF(W2038:X2038,"NS")</f>
        <v>0</v>
      </c>
      <c r="AR2038" s="300">
        <f t="shared" ref="AR2038:AR2101" si="881">SUM(W2038:X2038)</f>
        <v>0</v>
      </c>
      <c r="AS2038" s="301">
        <f t="shared" ref="AS2038:AS2101" si="882">IF(OR(AND(AP2038=0, AQ2038&gt;0),AND(AP2038="NS", AR2038&gt;0), AND(AP2038="NS", AQ2038=0, AR2038=0)), 1, IF(OR(AND(AP2038&gt;0, AQ2038&gt;1,AP2038&gt;AR2038), AND(AP2038="NS", AQ2038=2), AND(AP2038="NS", AR2038=0, AQ2038&gt;0), AP2038=AR2038), 0, 1))</f>
        <v>0</v>
      </c>
      <c r="AT2038" s="298">
        <f t="shared" ref="AT2038:AT2101" si="883">Y2038</f>
        <v>0</v>
      </c>
      <c r="AU2038" s="299">
        <f t="shared" ref="AU2038:AU2101" si="884">COUNTIF(Z2038:AA2038,"NS")</f>
        <v>0</v>
      </c>
      <c r="AV2038" s="300">
        <f t="shared" ref="AV2038:AV2101" si="885">SUM(Z2038:AA2038)</f>
        <v>0</v>
      </c>
      <c r="AW2038" s="301">
        <f t="shared" ref="AW2038:AW2101" si="886">IF(OR(AND(AT2038=0, AU2038&gt;0),AND(AT2038="NS", AV2038&gt;0), AND(AT2038="NS", AU2038=0, AV2038=0)), 1, IF(OR(AND(AT2038&gt;0, AU2038&gt;1,AT2038&gt;AV2038), AND(AT2038="NS", AU2038=2), AND(AT2038="NS", AV2038=0, AU2038&gt;0), AT2038=AV2038), 0, 1))</f>
        <v>0</v>
      </c>
      <c r="AX2038" s="298">
        <f t="shared" ref="AX2038:AX2101" si="887">AB2038</f>
        <v>0</v>
      </c>
      <c r="AY2038" s="299">
        <f t="shared" ref="AY2038:AY2101" si="888">COUNTIF(AC2038:AD2038,"NS")</f>
        <v>0</v>
      </c>
      <c r="AZ2038" s="300">
        <f t="shared" ref="AZ2038:AZ2101" si="889">SUM(AC2038:AD2038)</f>
        <v>0</v>
      </c>
      <c r="BA2038" s="301">
        <f t="shared" ref="BA2038:BA2101" si="890">IF(OR(AND(AX2038=0, AY2038&gt;0),AND(AX2038="NS", AZ2038&gt;0), AND(AX2038="NS", AY2038=0, AZ2038=0)), 1, IF(OR(AND(AX2038&gt;0, AY2038&gt;1,AX2038&gt;AZ2038), AND(AX2038="NS", AY2038=2), AND(AX2038="NS", AZ2038=0, AY2038&gt;0), AX2038=AZ2038), 0, 1))</f>
        <v>0</v>
      </c>
      <c r="BB2038" s="298">
        <f t="shared" ref="BB2038:BB2101" si="891">P2164</f>
        <v>0</v>
      </c>
      <c r="BC2038" s="299">
        <f t="shared" ref="BC2038:BC2101" si="892">COUNTIF(Q2164:R2164,"NS")</f>
        <v>0</v>
      </c>
      <c r="BD2038" s="300">
        <f t="shared" ref="BD2038:BD2101" si="893">SUM(Q2164:R2164)</f>
        <v>0</v>
      </c>
      <c r="BE2038" s="301">
        <f t="shared" ref="BE2038:BE2101" si="894">IF(OR(AND(BB2038=0, BC2038&gt;0),AND(BB2038="NS", BD2038&gt;0), AND(BB2038="NS", BC2038=0, BD2038=0)), 1, IF(OR(AND(BB2038&gt;0, BC2038&gt;1,BB2038&gt;BD2038), AND(BB2038="NS", BC2038=2), AND(BB2038="NS", BD2038=0, BC2038&gt;0), BB2038=BD2038), 0, 1))</f>
        <v>0</v>
      </c>
      <c r="BF2038" s="298">
        <f t="shared" ref="BF2038:BF2101" si="895">S2164</f>
        <v>0</v>
      </c>
      <c r="BG2038" s="299">
        <f t="shared" ref="BG2038:BG2101" si="896">COUNTIF(T2164:U2164,"NS")</f>
        <v>0</v>
      </c>
      <c r="BH2038" s="300">
        <f t="shared" ref="BH2038:BH2101" si="897">SUM(T2164:U2164)</f>
        <v>0</v>
      </c>
      <c r="BI2038" s="301">
        <f t="shared" ref="BI2038:BI2101" si="898">IF(OR(AND(BF2038=0, BG2038&gt;0),AND(BF2038="NS", BH2038&gt;0), AND(BF2038="NS", BG2038=0, BH2038=0)), 1, IF(OR(AND(BF2038&gt;0, BG2038&gt;1,BF2038&gt;BH2038), AND(BF2038="NS", BG2038=2), AND(BF2038="NS", BH2038=0, BG2038&gt;0), BF2038=BH2038), 0, 1))</f>
        <v>0</v>
      </c>
      <c r="BJ2038" s="298">
        <f t="shared" ref="BJ2038:BJ2101" si="899">V2164</f>
        <v>0</v>
      </c>
      <c r="BK2038" s="299">
        <f t="shared" ref="BK2038:BK2101" si="900">COUNTIF(W2164:X2164,"NS")</f>
        <v>0</v>
      </c>
      <c r="BL2038" s="300">
        <f t="shared" ref="BL2038:BL2101" si="901">SUM(W2164:X2164)</f>
        <v>0</v>
      </c>
      <c r="BM2038" s="301">
        <f t="shared" ref="BM2038:BM2101" si="902">IF(OR(AND(BJ2038=0, BK2038&gt;0),AND(BJ2038="NS", BL2038&gt;0), AND(BJ2038="NS", BK2038=0, BL2038=0)), 1, IF(OR(AND(BJ2038&gt;0, BK2038&gt;1,BJ2038&gt;BL2038), AND(BJ2038="NS", BK2038=2), AND(BJ2038="NS", BL2038=0, BK2038&gt;0), BJ2038=BL2038), 0, 1))</f>
        <v>0</v>
      </c>
      <c r="BN2038" s="298">
        <f t="shared" ref="BN2038:BN2101" si="903">Y2164</f>
        <v>0</v>
      </c>
      <c r="BO2038" s="299">
        <f t="shared" ref="BO2038:BO2101" si="904">COUNTIF(Z2164:AA2164,"NS")</f>
        <v>0</v>
      </c>
      <c r="BP2038" s="300">
        <f t="shared" ref="BP2038:BP2101" si="905">SUM(Z2164:AA2164)</f>
        <v>0</v>
      </c>
      <c r="BQ2038" s="301">
        <f t="shared" ref="BQ2038:BQ2101" si="906">IF(OR(AND(BN2038=0, BO2038&gt;0),AND(BN2038="NS", BP2038&gt;0), AND(BN2038="NS", BO2038=0, BP2038=0)), 1, IF(OR(AND(BN2038&gt;0, BO2038&gt;1,BN2038&gt;BP2038), AND(BN2038="NS", BO2038=2), AND(BN2038="NS", BP2038=0, BO2038&gt;0), BN2038=BP2038), 0, 1))</f>
        <v>0</v>
      </c>
      <c r="BR2038" s="298">
        <f t="shared" ref="BR2038:BR2101" si="907">AB2164</f>
        <v>0</v>
      </c>
      <c r="BS2038" s="299">
        <f t="shared" ref="BS2038:BS2101" si="908">COUNTIF(AC2164:AD2164,"NS")</f>
        <v>0</v>
      </c>
      <c r="BT2038" s="300">
        <f t="shared" ref="BT2038:BT2101" si="909">SUM(AC2164:AD2164)</f>
        <v>0</v>
      </c>
      <c r="BU2038" s="301">
        <f t="shared" ref="BU2038:BU2101" si="910">IF(OR(AND(BR2038=0, BS2038&gt;0),AND(BR2038="NS", BT2038&gt;0), AND(BR2038="NS", BS2038=0, BT2038=0)), 1, IF(OR(AND(BR2038&gt;0, BS2038&gt;1,BR2038&gt;BT2038), AND(BR2038="NS", BS2038=2), AND(BR2038="NS", BT2038=0, BS2038&gt;0), BR2038=BT2038), 0, 1))</f>
        <v>0</v>
      </c>
      <c r="BV2038" s="371">
        <f t="shared" ref="BV2038:BV2101" si="911">COUNTIF(P2038:AD2038,"NS")+COUNTIF(P2164:AD2164,"NS")</f>
        <v>0</v>
      </c>
      <c r="BW2038" s="303">
        <f t="shared" ref="BW2038:BW2101" si="912">IF(SUM(AJ2164,AN2164,AR2164)=0,0,1)</f>
        <v>0</v>
      </c>
      <c r="BX2038" s="304" t="str">
        <f>IF(BW2038=0,"",
IF(SUM($BW$2037:BW2038)=1,BY2038,
IF($BW$2157&gt;SUM($BW$2037:BW2038),_xlfn.CONCAT(", ",BY2038),
IF($BW$2157=SUM($BW$2037:BW2038),_xlfn.CONCAT(" y ",BY2038)))))</f>
        <v/>
      </c>
      <c r="BY2038" s="231" t="s">
        <v>6213</v>
      </c>
      <c r="BZ2038" s="290">
        <f t="shared" ref="BZ2038:BZ2101" si="913">IF(AG2038=0,0,1)</f>
        <v>1</v>
      </c>
      <c r="CA2038" s="291" t="str">
        <f>IF(BZ2038=0,"",
IF(SUM($BZ$2037:BZ2038)=1,CB2038,
IF($BZ$2157&gt;SUM($BZ$2037:BZ2038),_xlfn.CONCAT(", ",CB2038),
IF($BZ$2157=SUM($BZ$2037:BZ2038),_xlfn.CONCAT(" y ",CB2038)))))</f>
        <v>, 2</v>
      </c>
      <c r="CB2038" s="222" t="s">
        <v>6213</v>
      </c>
      <c r="CC2038" s="402">
        <f>IF(SUM(Y2283:AA2283)&gt;0,1,0)</f>
        <v>0</v>
      </c>
    </row>
    <row r="2039" spans="1:81" ht="15" customHeight="1">
      <c r="A2039" s="81"/>
      <c r="B2039" s="82"/>
      <c r="C2039" s="143" t="s">
        <v>89</v>
      </c>
      <c r="D2039" s="729" t="str">
        <f>IF(CNGE_2024_M1_Secc1_Sub1!$D44="","",CNGE_2024_M1_Secc1_Sub1!$D44)</f>
        <v>SECRETARIA DE SALUD</v>
      </c>
      <c r="E2039" s="730"/>
      <c r="F2039" s="730"/>
      <c r="G2039" s="730"/>
      <c r="H2039" s="730"/>
      <c r="I2039" s="730"/>
      <c r="J2039" s="730"/>
      <c r="K2039" s="730"/>
      <c r="L2039" s="730"/>
      <c r="M2039" s="730"/>
      <c r="N2039" s="730"/>
      <c r="O2039" s="731"/>
      <c r="P2039" s="518"/>
      <c r="Q2039" s="518"/>
      <c r="R2039" s="518"/>
      <c r="S2039" s="518"/>
      <c r="T2039" s="518"/>
      <c r="U2039" s="518"/>
      <c r="V2039" s="518"/>
      <c r="W2039" s="518"/>
      <c r="X2039" s="518"/>
      <c r="Y2039" s="518"/>
      <c r="Z2039" s="518"/>
      <c r="AA2039" s="518"/>
      <c r="AB2039" s="518"/>
      <c r="AC2039" s="518"/>
      <c r="AD2039" s="518"/>
      <c r="AE2039"/>
      <c r="AG2039" s="269">
        <f t="shared" si="870"/>
        <v>1</v>
      </c>
      <c r="AH2039" s="298">
        <f t="shared" si="871"/>
        <v>0</v>
      </c>
      <c r="AI2039" s="299">
        <f t="shared" si="872"/>
        <v>0</v>
      </c>
      <c r="AJ2039" s="300">
        <f t="shared" si="873"/>
        <v>0</v>
      </c>
      <c r="AK2039" s="301">
        <f t="shared" si="874"/>
        <v>0</v>
      </c>
      <c r="AL2039" s="298">
        <f t="shared" si="875"/>
        <v>0</v>
      </c>
      <c r="AM2039" s="299">
        <f t="shared" si="876"/>
        <v>0</v>
      </c>
      <c r="AN2039" s="300">
        <f t="shared" si="877"/>
        <v>0</v>
      </c>
      <c r="AO2039" s="301">
        <f t="shared" si="878"/>
        <v>0</v>
      </c>
      <c r="AP2039" s="298">
        <f t="shared" si="879"/>
        <v>0</v>
      </c>
      <c r="AQ2039" s="299">
        <f t="shared" si="880"/>
        <v>0</v>
      </c>
      <c r="AR2039" s="300">
        <f t="shared" si="881"/>
        <v>0</v>
      </c>
      <c r="AS2039" s="301">
        <f t="shared" si="882"/>
        <v>0</v>
      </c>
      <c r="AT2039" s="298">
        <f t="shared" si="883"/>
        <v>0</v>
      </c>
      <c r="AU2039" s="299">
        <f t="shared" si="884"/>
        <v>0</v>
      </c>
      <c r="AV2039" s="300">
        <f t="shared" si="885"/>
        <v>0</v>
      </c>
      <c r="AW2039" s="301">
        <f t="shared" si="886"/>
        <v>0</v>
      </c>
      <c r="AX2039" s="298">
        <f t="shared" si="887"/>
        <v>0</v>
      </c>
      <c r="AY2039" s="299">
        <f t="shared" si="888"/>
        <v>0</v>
      </c>
      <c r="AZ2039" s="300">
        <f t="shared" si="889"/>
        <v>0</v>
      </c>
      <c r="BA2039" s="301">
        <f t="shared" si="890"/>
        <v>0</v>
      </c>
      <c r="BB2039" s="298">
        <f t="shared" si="891"/>
        <v>0</v>
      </c>
      <c r="BC2039" s="299">
        <f t="shared" si="892"/>
        <v>0</v>
      </c>
      <c r="BD2039" s="300">
        <f t="shared" si="893"/>
        <v>0</v>
      </c>
      <c r="BE2039" s="301">
        <f t="shared" si="894"/>
        <v>0</v>
      </c>
      <c r="BF2039" s="298">
        <f t="shared" si="895"/>
        <v>0</v>
      </c>
      <c r="BG2039" s="299">
        <f t="shared" si="896"/>
        <v>0</v>
      </c>
      <c r="BH2039" s="300">
        <f t="shared" si="897"/>
        <v>0</v>
      </c>
      <c r="BI2039" s="301">
        <f t="shared" si="898"/>
        <v>0</v>
      </c>
      <c r="BJ2039" s="298">
        <f t="shared" si="899"/>
        <v>0</v>
      </c>
      <c r="BK2039" s="299">
        <f t="shared" si="900"/>
        <v>0</v>
      </c>
      <c r="BL2039" s="300">
        <f t="shared" si="901"/>
        <v>0</v>
      </c>
      <c r="BM2039" s="301">
        <f t="shared" si="902"/>
        <v>0</v>
      </c>
      <c r="BN2039" s="298">
        <f t="shared" si="903"/>
        <v>0</v>
      </c>
      <c r="BO2039" s="299">
        <f t="shared" si="904"/>
        <v>0</v>
      </c>
      <c r="BP2039" s="300">
        <f t="shared" si="905"/>
        <v>0</v>
      </c>
      <c r="BQ2039" s="301">
        <f t="shared" si="906"/>
        <v>0</v>
      </c>
      <c r="BR2039" s="298">
        <f t="shared" si="907"/>
        <v>0</v>
      </c>
      <c r="BS2039" s="299">
        <f t="shared" si="908"/>
        <v>0</v>
      </c>
      <c r="BT2039" s="300">
        <f t="shared" si="909"/>
        <v>0</v>
      </c>
      <c r="BU2039" s="301">
        <f t="shared" si="910"/>
        <v>0</v>
      </c>
      <c r="BV2039" s="371">
        <f t="shared" si="911"/>
        <v>0</v>
      </c>
      <c r="BW2039" s="303">
        <f t="shared" si="912"/>
        <v>0</v>
      </c>
      <c r="BX2039" s="304" t="str">
        <f>IF(BW2039=0,"",
IF(SUM($BW$2037:BW2039)=1,BY2039,
IF($BW$2157&gt;SUM($BW$2037:BW2039),_xlfn.CONCAT(", ",BY2039),
IF($BW$2157=SUM($BW$2037:BW2039),_xlfn.CONCAT(" y ",BY2039)))))</f>
        <v/>
      </c>
      <c r="BY2039" s="231" t="s">
        <v>6214</v>
      </c>
      <c r="BZ2039" s="290">
        <f t="shared" si="913"/>
        <v>1</v>
      </c>
      <c r="CA2039" s="291" t="str">
        <f>IF(BZ2039=0,"",
IF(SUM($BZ$2037:BZ2039)=1,CB2039,
IF($BZ$2157&gt;SUM($BZ$2037:BZ2039),_xlfn.CONCAT(", ",CB2039),
IF($BZ$2157=SUM($BZ$2037:BZ2039),_xlfn.CONCAT(" y ",CB2039)))))</f>
        <v>, 3</v>
      </c>
      <c r="CB2039" s="222" t="s">
        <v>6214</v>
      </c>
    </row>
    <row r="2040" spans="1:81" ht="15" customHeight="1">
      <c r="A2040" s="81"/>
      <c r="B2040" s="82"/>
      <c r="C2040" s="143" t="s">
        <v>90</v>
      </c>
      <c r="D2040" s="729" t="str">
        <f>IF(CNGE_2024_M1_Secc1_Sub1!$D45="","",CNGE_2024_M1_Secc1_Sub1!$D45)</f>
        <v>SECRETARIA DE EDUCACION</v>
      </c>
      <c r="E2040" s="730"/>
      <c r="F2040" s="730"/>
      <c r="G2040" s="730"/>
      <c r="H2040" s="730"/>
      <c r="I2040" s="730"/>
      <c r="J2040" s="730"/>
      <c r="K2040" s="730"/>
      <c r="L2040" s="730"/>
      <c r="M2040" s="730"/>
      <c r="N2040" s="730"/>
      <c r="O2040" s="731"/>
      <c r="P2040" s="518"/>
      <c r="Q2040" s="518"/>
      <c r="R2040" s="518"/>
      <c r="S2040" s="518"/>
      <c r="T2040" s="518"/>
      <c r="U2040" s="518"/>
      <c r="V2040" s="518"/>
      <c r="W2040" s="518"/>
      <c r="X2040" s="518"/>
      <c r="Y2040" s="518"/>
      <c r="Z2040" s="518"/>
      <c r="AA2040" s="518"/>
      <c r="AB2040" s="518"/>
      <c r="AC2040" s="518"/>
      <c r="AD2040" s="518"/>
      <c r="AE2040"/>
      <c r="AG2040" s="269">
        <f t="shared" si="870"/>
        <v>1</v>
      </c>
      <c r="AH2040" s="298">
        <f t="shared" si="871"/>
        <v>0</v>
      </c>
      <c r="AI2040" s="299">
        <f t="shared" si="872"/>
        <v>0</v>
      </c>
      <c r="AJ2040" s="300">
        <f t="shared" si="873"/>
        <v>0</v>
      </c>
      <c r="AK2040" s="301">
        <f t="shared" si="874"/>
        <v>0</v>
      </c>
      <c r="AL2040" s="298">
        <f t="shared" si="875"/>
        <v>0</v>
      </c>
      <c r="AM2040" s="299">
        <f t="shared" si="876"/>
        <v>0</v>
      </c>
      <c r="AN2040" s="300">
        <f t="shared" si="877"/>
        <v>0</v>
      </c>
      <c r="AO2040" s="301">
        <f t="shared" si="878"/>
        <v>0</v>
      </c>
      <c r="AP2040" s="298">
        <f t="shared" si="879"/>
        <v>0</v>
      </c>
      <c r="AQ2040" s="299">
        <f t="shared" si="880"/>
        <v>0</v>
      </c>
      <c r="AR2040" s="300">
        <f t="shared" si="881"/>
        <v>0</v>
      </c>
      <c r="AS2040" s="301">
        <f t="shared" si="882"/>
        <v>0</v>
      </c>
      <c r="AT2040" s="298">
        <f t="shared" si="883"/>
        <v>0</v>
      </c>
      <c r="AU2040" s="299">
        <f t="shared" si="884"/>
        <v>0</v>
      </c>
      <c r="AV2040" s="300">
        <f t="shared" si="885"/>
        <v>0</v>
      </c>
      <c r="AW2040" s="301">
        <f t="shared" si="886"/>
        <v>0</v>
      </c>
      <c r="AX2040" s="298">
        <f t="shared" si="887"/>
        <v>0</v>
      </c>
      <c r="AY2040" s="299">
        <f t="shared" si="888"/>
        <v>0</v>
      </c>
      <c r="AZ2040" s="300">
        <f t="shared" si="889"/>
        <v>0</v>
      </c>
      <c r="BA2040" s="301">
        <f t="shared" si="890"/>
        <v>0</v>
      </c>
      <c r="BB2040" s="298">
        <f t="shared" si="891"/>
        <v>0</v>
      </c>
      <c r="BC2040" s="299">
        <f t="shared" si="892"/>
        <v>0</v>
      </c>
      <c r="BD2040" s="300">
        <f t="shared" si="893"/>
        <v>0</v>
      </c>
      <c r="BE2040" s="301">
        <f t="shared" si="894"/>
        <v>0</v>
      </c>
      <c r="BF2040" s="298">
        <f t="shared" si="895"/>
        <v>0</v>
      </c>
      <c r="BG2040" s="299">
        <f t="shared" si="896"/>
        <v>0</v>
      </c>
      <c r="BH2040" s="300">
        <f t="shared" si="897"/>
        <v>0</v>
      </c>
      <c r="BI2040" s="301">
        <f t="shared" si="898"/>
        <v>0</v>
      </c>
      <c r="BJ2040" s="298">
        <f t="shared" si="899"/>
        <v>0</v>
      </c>
      <c r="BK2040" s="299">
        <f t="shared" si="900"/>
        <v>0</v>
      </c>
      <c r="BL2040" s="300">
        <f t="shared" si="901"/>
        <v>0</v>
      </c>
      <c r="BM2040" s="301">
        <f t="shared" si="902"/>
        <v>0</v>
      </c>
      <c r="BN2040" s="298">
        <f t="shared" si="903"/>
        <v>0</v>
      </c>
      <c r="BO2040" s="299">
        <f t="shared" si="904"/>
        <v>0</v>
      </c>
      <c r="BP2040" s="300">
        <f t="shared" si="905"/>
        <v>0</v>
      </c>
      <c r="BQ2040" s="301">
        <f t="shared" si="906"/>
        <v>0</v>
      </c>
      <c r="BR2040" s="298">
        <f t="shared" si="907"/>
        <v>0</v>
      </c>
      <c r="BS2040" s="299">
        <f t="shared" si="908"/>
        <v>0</v>
      </c>
      <c r="BT2040" s="300">
        <f t="shared" si="909"/>
        <v>0</v>
      </c>
      <c r="BU2040" s="301">
        <f t="shared" si="910"/>
        <v>0</v>
      </c>
      <c r="BV2040" s="371">
        <f t="shared" si="911"/>
        <v>0</v>
      </c>
      <c r="BW2040" s="303">
        <f t="shared" si="912"/>
        <v>0</v>
      </c>
      <c r="BX2040" s="304" t="str">
        <f>IF(BW2040=0,"",
IF(SUM($BW$2037:BW2040)=1,BY2040,
IF($BW$2157&gt;SUM($BW$2037:BW2040),_xlfn.CONCAT(", ",BY2040),
IF($BW$2157=SUM($BW$2037:BW2040),_xlfn.CONCAT(" y ",BY2040)))))</f>
        <v/>
      </c>
      <c r="BY2040" s="231" t="s">
        <v>6215</v>
      </c>
      <c r="BZ2040" s="290">
        <f t="shared" si="913"/>
        <v>1</v>
      </c>
      <c r="CA2040" s="291" t="str">
        <f>IF(BZ2040=0,"",
IF(SUM($BZ$2037:BZ2040)=1,CB2040,
IF($BZ$2157&gt;SUM($BZ$2037:BZ2040),_xlfn.CONCAT(", ",CB2040),
IF($BZ$2157=SUM($BZ$2037:BZ2040),_xlfn.CONCAT(" y ",CB2040)))))</f>
        <v>, 4</v>
      </c>
      <c r="CB2040" s="222" t="s">
        <v>6215</v>
      </c>
    </row>
    <row r="2041" spans="1:81" ht="15" customHeight="1">
      <c r="A2041" s="81"/>
      <c r="B2041" s="82"/>
      <c r="C2041" s="143" t="s">
        <v>91</v>
      </c>
      <c r="D2041" s="729" t="str">
        <f>IF(CNGE_2024_M1_Secc1_Sub1!$D46="","",CNGE_2024_M1_Secc1_Sub1!$D46)</f>
        <v>SECRETARIA DE DESARROLLO SOCIAL</v>
      </c>
      <c r="E2041" s="730"/>
      <c r="F2041" s="730"/>
      <c r="G2041" s="730"/>
      <c r="H2041" s="730"/>
      <c r="I2041" s="730"/>
      <c r="J2041" s="730"/>
      <c r="K2041" s="730"/>
      <c r="L2041" s="730"/>
      <c r="M2041" s="730"/>
      <c r="N2041" s="730"/>
      <c r="O2041" s="731"/>
      <c r="P2041" s="518"/>
      <c r="Q2041" s="518"/>
      <c r="R2041" s="518"/>
      <c r="S2041" s="518"/>
      <c r="T2041" s="518"/>
      <c r="U2041" s="518"/>
      <c r="V2041" s="518"/>
      <c r="W2041" s="518"/>
      <c r="X2041" s="518"/>
      <c r="Y2041" s="518"/>
      <c r="Z2041" s="518"/>
      <c r="AA2041" s="518"/>
      <c r="AB2041" s="518"/>
      <c r="AC2041" s="518"/>
      <c r="AD2041" s="518"/>
      <c r="AE2041"/>
      <c r="AG2041" s="269">
        <f t="shared" si="870"/>
        <v>1</v>
      </c>
      <c r="AH2041" s="298">
        <f t="shared" si="871"/>
        <v>0</v>
      </c>
      <c r="AI2041" s="299">
        <f t="shared" si="872"/>
        <v>0</v>
      </c>
      <c r="AJ2041" s="300">
        <f t="shared" si="873"/>
        <v>0</v>
      </c>
      <c r="AK2041" s="301">
        <f t="shared" si="874"/>
        <v>0</v>
      </c>
      <c r="AL2041" s="298">
        <f t="shared" si="875"/>
        <v>0</v>
      </c>
      <c r="AM2041" s="299">
        <f t="shared" si="876"/>
        <v>0</v>
      </c>
      <c r="AN2041" s="300">
        <f t="shared" si="877"/>
        <v>0</v>
      </c>
      <c r="AO2041" s="301">
        <f t="shared" si="878"/>
        <v>0</v>
      </c>
      <c r="AP2041" s="298">
        <f t="shared" si="879"/>
        <v>0</v>
      </c>
      <c r="AQ2041" s="299">
        <f t="shared" si="880"/>
        <v>0</v>
      </c>
      <c r="AR2041" s="300">
        <f t="shared" si="881"/>
        <v>0</v>
      </c>
      <c r="AS2041" s="301">
        <f t="shared" si="882"/>
        <v>0</v>
      </c>
      <c r="AT2041" s="298">
        <f t="shared" si="883"/>
        <v>0</v>
      </c>
      <c r="AU2041" s="299">
        <f t="shared" si="884"/>
        <v>0</v>
      </c>
      <c r="AV2041" s="300">
        <f t="shared" si="885"/>
        <v>0</v>
      </c>
      <c r="AW2041" s="301">
        <f t="shared" si="886"/>
        <v>0</v>
      </c>
      <c r="AX2041" s="298">
        <f t="shared" si="887"/>
        <v>0</v>
      </c>
      <c r="AY2041" s="299">
        <f t="shared" si="888"/>
        <v>0</v>
      </c>
      <c r="AZ2041" s="300">
        <f t="shared" si="889"/>
        <v>0</v>
      </c>
      <c r="BA2041" s="301">
        <f t="shared" si="890"/>
        <v>0</v>
      </c>
      <c r="BB2041" s="298">
        <f t="shared" si="891"/>
        <v>0</v>
      </c>
      <c r="BC2041" s="299">
        <f t="shared" si="892"/>
        <v>0</v>
      </c>
      <c r="BD2041" s="300">
        <f t="shared" si="893"/>
        <v>0</v>
      </c>
      <c r="BE2041" s="301">
        <f t="shared" si="894"/>
        <v>0</v>
      </c>
      <c r="BF2041" s="298">
        <f t="shared" si="895"/>
        <v>0</v>
      </c>
      <c r="BG2041" s="299">
        <f t="shared" si="896"/>
        <v>0</v>
      </c>
      <c r="BH2041" s="300">
        <f t="shared" si="897"/>
        <v>0</v>
      </c>
      <c r="BI2041" s="301">
        <f t="shared" si="898"/>
        <v>0</v>
      </c>
      <c r="BJ2041" s="298">
        <f t="shared" si="899"/>
        <v>0</v>
      </c>
      <c r="BK2041" s="299">
        <f t="shared" si="900"/>
        <v>0</v>
      </c>
      <c r="BL2041" s="300">
        <f t="shared" si="901"/>
        <v>0</v>
      </c>
      <c r="BM2041" s="301">
        <f t="shared" si="902"/>
        <v>0</v>
      </c>
      <c r="BN2041" s="298">
        <f t="shared" si="903"/>
        <v>0</v>
      </c>
      <c r="BO2041" s="299">
        <f t="shared" si="904"/>
        <v>0</v>
      </c>
      <c r="BP2041" s="300">
        <f t="shared" si="905"/>
        <v>0</v>
      </c>
      <c r="BQ2041" s="301">
        <f t="shared" si="906"/>
        <v>0</v>
      </c>
      <c r="BR2041" s="298">
        <f t="shared" si="907"/>
        <v>0</v>
      </c>
      <c r="BS2041" s="299">
        <f t="shared" si="908"/>
        <v>0</v>
      </c>
      <c r="BT2041" s="300">
        <f t="shared" si="909"/>
        <v>0</v>
      </c>
      <c r="BU2041" s="301">
        <f t="shared" si="910"/>
        <v>0</v>
      </c>
      <c r="BV2041" s="371">
        <f t="shared" si="911"/>
        <v>0</v>
      </c>
      <c r="BW2041" s="303">
        <f t="shared" si="912"/>
        <v>0</v>
      </c>
      <c r="BX2041" s="304" t="str">
        <f>IF(BW2041=0,"",
IF(SUM($BW$2037:BW2041)=1,BY2041,
IF($BW$2157&gt;SUM($BW$2037:BW2041),_xlfn.CONCAT(", ",BY2041),
IF($BW$2157=SUM($BW$2037:BW2041),_xlfn.CONCAT(" y ",BY2041)))))</f>
        <v/>
      </c>
      <c r="BY2041" s="231" t="s">
        <v>6216</v>
      </c>
      <c r="BZ2041" s="290">
        <f t="shared" si="913"/>
        <v>1</v>
      </c>
      <c r="CA2041" s="291" t="str">
        <f>IF(BZ2041=0,"",
IF(SUM($BZ$2037:BZ2041)=1,CB2041,
IF($BZ$2157&gt;SUM($BZ$2037:BZ2041),_xlfn.CONCAT(", ",CB2041),
IF($BZ$2157=SUM($BZ$2037:BZ2041),_xlfn.CONCAT(" y ",CB2041)))))</f>
        <v>, 5</v>
      </c>
      <c r="CB2041" s="222" t="s">
        <v>6216</v>
      </c>
    </row>
    <row r="2042" spans="1:81" ht="15" customHeight="1">
      <c r="A2042"/>
      <c r="B2042"/>
      <c r="C2042" s="143" t="s">
        <v>92</v>
      </c>
      <c r="D2042" s="729" t="str">
        <f>IF(CNGE_2024_M1_Secc1_Sub1!$D47="","",CNGE_2024_M1_Secc1_Sub1!$D47)</f>
        <v>SECRETARIA DE DESARROLLO ECONOMICO Y PORTUARIO</v>
      </c>
      <c r="E2042" s="730"/>
      <c r="F2042" s="730"/>
      <c r="G2042" s="730"/>
      <c r="H2042" s="730"/>
      <c r="I2042" s="730"/>
      <c r="J2042" s="730"/>
      <c r="K2042" s="730"/>
      <c r="L2042" s="730"/>
      <c r="M2042" s="730"/>
      <c r="N2042" s="730"/>
      <c r="O2042" s="731"/>
      <c r="P2042" s="518"/>
      <c r="Q2042" s="518"/>
      <c r="R2042" s="518"/>
      <c r="S2042" s="518"/>
      <c r="T2042" s="518"/>
      <c r="U2042" s="518"/>
      <c r="V2042" s="518"/>
      <c r="W2042" s="518"/>
      <c r="X2042" s="518"/>
      <c r="Y2042" s="518"/>
      <c r="Z2042" s="518"/>
      <c r="AA2042" s="518"/>
      <c r="AB2042" s="518"/>
      <c r="AC2042" s="518"/>
      <c r="AD2042" s="518"/>
      <c r="AE2042"/>
      <c r="AG2042" s="269">
        <f t="shared" si="870"/>
        <v>1</v>
      </c>
      <c r="AH2042" s="298">
        <f t="shared" si="871"/>
        <v>0</v>
      </c>
      <c r="AI2042" s="299">
        <f t="shared" si="872"/>
        <v>0</v>
      </c>
      <c r="AJ2042" s="300">
        <f t="shared" si="873"/>
        <v>0</v>
      </c>
      <c r="AK2042" s="301">
        <f t="shared" si="874"/>
        <v>0</v>
      </c>
      <c r="AL2042" s="298">
        <f t="shared" si="875"/>
        <v>0</v>
      </c>
      <c r="AM2042" s="299">
        <f t="shared" si="876"/>
        <v>0</v>
      </c>
      <c r="AN2042" s="300">
        <f t="shared" si="877"/>
        <v>0</v>
      </c>
      <c r="AO2042" s="301">
        <f t="shared" si="878"/>
        <v>0</v>
      </c>
      <c r="AP2042" s="298">
        <f t="shared" si="879"/>
        <v>0</v>
      </c>
      <c r="AQ2042" s="299">
        <f t="shared" si="880"/>
        <v>0</v>
      </c>
      <c r="AR2042" s="300">
        <f t="shared" si="881"/>
        <v>0</v>
      </c>
      <c r="AS2042" s="301">
        <f t="shared" si="882"/>
        <v>0</v>
      </c>
      <c r="AT2042" s="298">
        <f t="shared" si="883"/>
        <v>0</v>
      </c>
      <c r="AU2042" s="299">
        <f t="shared" si="884"/>
        <v>0</v>
      </c>
      <c r="AV2042" s="300">
        <f t="shared" si="885"/>
        <v>0</v>
      </c>
      <c r="AW2042" s="301">
        <f t="shared" si="886"/>
        <v>0</v>
      </c>
      <c r="AX2042" s="298">
        <f t="shared" si="887"/>
        <v>0</v>
      </c>
      <c r="AY2042" s="299">
        <f t="shared" si="888"/>
        <v>0</v>
      </c>
      <c r="AZ2042" s="300">
        <f t="shared" si="889"/>
        <v>0</v>
      </c>
      <c r="BA2042" s="301">
        <f t="shared" si="890"/>
        <v>0</v>
      </c>
      <c r="BB2042" s="298">
        <f t="shared" si="891"/>
        <v>0</v>
      </c>
      <c r="BC2042" s="299">
        <f t="shared" si="892"/>
        <v>0</v>
      </c>
      <c r="BD2042" s="300">
        <f t="shared" si="893"/>
        <v>0</v>
      </c>
      <c r="BE2042" s="301">
        <f t="shared" si="894"/>
        <v>0</v>
      </c>
      <c r="BF2042" s="298">
        <f t="shared" si="895"/>
        <v>0</v>
      </c>
      <c r="BG2042" s="299">
        <f t="shared" si="896"/>
        <v>0</v>
      </c>
      <c r="BH2042" s="300">
        <f t="shared" si="897"/>
        <v>0</v>
      </c>
      <c r="BI2042" s="301">
        <f t="shared" si="898"/>
        <v>0</v>
      </c>
      <c r="BJ2042" s="298">
        <f t="shared" si="899"/>
        <v>0</v>
      </c>
      <c r="BK2042" s="299">
        <f t="shared" si="900"/>
        <v>0</v>
      </c>
      <c r="BL2042" s="300">
        <f t="shared" si="901"/>
        <v>0</v>
      </c>
      <c r="BM2042" s="301">
        <f t="shared" si="902"/>
        <v>0</v>
      </c>
      <c r="BN2042" s="298">
        <f t="shared" si="903"/>
        <v>0</v>
      </c>
      <c r="BO2042" s="299">
        <f t="shared" si="904"/>
        <v>0</v>
      </c>
      <c r="BP2042" s="300">
        <f t="shared" si="905"/>
        <v>0</v>
      </c>
      <c r="BQ2042" s="301">
        <f t="shared" si="906"/>
        <v>0</v>
      </c>
      <c r="BR2042" s="298">
        <f t="shared" si="907"/>
        <v>0</v>
      </c>
      <c r="BS2042" s="299">
        <f t="shared" si="908"/>
        <v>0</v>
      </c>
      <c r="BT2042" s="300">
        <f t="shared" si="909"/>
        <v>0</v>
      </c>
      <c r="BU2042" s="301">
        <f t="shared" si="910"/>
        <v>0</v>
      </c>
      <c r="BV2042" s="371">
        <f t="shared" si="911"/>
        <v>0</v>
      </c>
      <c r="BW2042" s="303">
        <f t="shared" si="912"/>
        <v>0</v>
      </c>
      <c r="BX2042" s="304" t="str">
        <f>IF(BW2042=0,"",
IF(SUM($BW$2037:BW2042)=1,BY2042,
IF($BW$2157&gt;SUM($BW$2037:BW2042),_xlfn.CONCAT(", ",BY2042),
IF($BW$2157=SUM($BW$2037:BW2042),_xlfn.CONCAT(" y ",BY2042)))))</f>
        <v/>
      </c>
      <c r="BY2042" s="231" t="s">
        <v>6217</v>
      </c>
      <c r="BZ2042" s="290">
        <f t="shared" si="913"/>
        <v>1</v>
      </c>
      <c r="CA2042" s="291" t="str">
        <f>IF(BZ2042=0,"",
IF(SUM($BZ$2037:BZ2042)=1,CB2042,
IF($BZ$2157&gt;SUM($BZ$2037:BZ2042),_xlfn.CONCAT(", ",CB2042),
IF($BZ$2157=SUM($BZ$2037:BZ2042),_xlfn.CONCAT(" y ",CB2042)))))</f>
        <v>, 6</v>
      </c>
      <c r="CB2042" s="222" t="s">
        <v>6217</v>
      </c>
    </row>
    <row r="2043" spans="1:81" ht="15" customHeight="1">
      <c r="A2043"/>
      <c r="B2043"/>
      <c r="C2043" s="143" t="s">
        <v>93</v>
      </c>
      <c r="D2043" s="729" t="str">
        <f>IF(CNGE_2024_M1_Secc1_Sub1!$D48="","",CNGE_2024_M1_Secc1_Sub1!$D48)</f>
        <v>SECRETARIA DE GOBIERNO</v>
      </c>
      <c r="E2043" s="730"/>
      <c r="F2043" s="730"/>
      <c r="G2043" s="730"/>
      <c r="H2043" s="730"/>
      <c r="I2043" s="730"/>
      <c r="J2043" s="730"/>
      <c r="K2043" s="730"/>
      <c r="L2043" s="730"/>
      <c r="M2043" s="730"/>
      <c r="N2043" s="730"/>
      <c r="O2043" s="731"/>
      <c r="P2043" s="518"/>
      <c r="Q2043" s="518"/>
      <c r="R2043" s="518"/>
      <c r="S2043" s="518"/>
      <c r="T2043" s="518"/>
      <c r="U2043" s="518"/>
      <c r="V2043" s="518"/>
      <c r="W2043" s="518"/>
      <c r="X2043" s="518"/>
      <c r="Y2043" s="518"/>
      <c r="Z2043" s="518"/>
      <c r="AA2043" s="518"/>
      <c r="AB2043" s="518"/>
      <c r="AC2043" s="518"/>
      <c r="AD2043" s="518"/>
      <c r="AE2043"/>
      <c r="AG2043" s="269">
        <f t="shared" si="870"/>
        <v>1</v>
      </c>
      <c r="AH2043" s="298">
        <f t="shared" si="871"/>
        <v>0</v>
      </c>
      <c r="AI2043" s="299">
        <f t="shared" si="872"/>
        <v>0</v>
      </c>
      <c r="AJ2043" s="300">
        <f t="shared" si="873"/>
        <v>0</v>
      </c>
      <c r="AK2043" s="301">
        <f t="shared" si="874"/>
        <v>0</v>
      </c>
      <c r="AL2043" s="298">
        <f t="shared" si="875"/>
        <v>0</v>
      </c>
      <c r="AM2043" s="299">
        <f t="shared" si="876"/>
        <v>0</v>
      </c>
      <c r="AN2043" s="300">
        <f t="shared" si="877"/>
        <v>0</v>
      </c>
      <c r="AO2043" s="301">
        <f t="shared" si="878"/>
        <v>0</v>
      </c>
      <c r="AP2043" s="298">
        <f t="shared" si="879"/>
        <v>0</v>
      </c>
      <c r="AQ2043" s="299">
        <f t="shared" si="880"/>
        <v>0</v>
      </c>
      <c r="AR2043" s="300">
        <f t="shared" si="881"/>
        <v>0</v>
      </c>
      <c r="AS2043" s="301">
        <f t="shared" si="882"/>
        <v>0</v>
      </c>
      <c r="AT2043" s="298">
        <f t="shared" si="883"/>
        <v>0</v>
      </c>
      <c r="AU2043" s="299">
        <f t="shared" si="884"/>
        <v>0</v>
      </c>
      <c r="AV2043" s="300">
        <f t="shared" si="885"/>
        <v>0</v>
      </c>
      <c r="AW2043" s="301">
        <f t="shared" si="886"/>
        <v>0</v>
      </c>
      <c r="AX2043" s="298">
        <f t="shared" si="887"/>
        <v>0</v>
      </c>
      <c r="AY2043" s="299">
        <f t="shared" si="888"/>
        <v>0</v>
      </c>
      <c r="AZ2043" s="300">
        <f t="shared" si="889"/>
        <v>0</v>
      </c>
      <c r="BA2043" s="301">
        <f t="shared" si="890"/>
        <v>0</v>
      </c>
      <c r="BB2043" s="298">
        <f t="shared" si="891"/>
        <v>0</v>
      </c>
      <c r="BC2043" s="299">
        <f t="shared" si="892"/>
        <v>0</v>
      </c>
      <c r="BD2043" s="300">
        <f t="shared" si="893"/>
        <v>0</v>
      </c>
      <c r="BE2043" s="301">
        <f t="shared" si="894"/>
        <v>0</v>
      </c>
      <c r="BF2043" s="298">
        <f t="shared" si="895"/>
        <v>0</v>
      </c>
      <c r="BG2043" s="299">
        <f t="shared" si="896"/>
        <v>0</v>
      </c>
      <c r="BH2043" s="300">
        <f t="shared" si="897"/>
        <v>0</v>
      </c>
      <c r="BI2043" s="301">
        <f t="shared" si="898"/>
        <v>0</v>
      </c>
      <c r="BJ2043" s="298">
        <f t="shared" si="899"/>
        <v>0</v>
      </c>
      <c r="BK2043" s="299">
        <f t="shared" si="900"/>
        <v>0</v>
      </c>
      <c r="BL2043" s="300">
        <f t="shared" si="901"/>
        <v>0</v>
      </c>
      <c r="BM2043" s="301">
        <f t="shared" si="902"/>
        <v>0</v>
      </c>
      <c r="BN2043" s="298">
        <f t="shared" si="903"/>
        <v>0</v>
      </c>
      <c r="BO2043" s="299">
        <f t="shared" si="904"/>
        <v>0</v>
      </c>
      <c r="BP2043" s="300">
        <f t="shared" si="905"/>
        <v>0</v>
      </c>
      <c r="BQ2043" s="301">
        <f t="shared" si="906"/>
        <v>0</v>
      </c>
      <c r="BR2043" s="298">
        <f t="shared" si="907"/>
        <v>0</v>
      </c>
      <c r="BS2043" s="299">
        <f t="shared" si="908"/>
        <v>0</v>
      </c>
      <c r="BT2043" s="300">
        <f t="shared" si="909"/>
        <v>0</v>
      </c>
      <c r="BU2043" s="301">
        <f t="shared" si="910"/>
        <v>0</v>
      </c>
      <c r="BV2043" s="371">
        <f t="shared" si="911"/>
        <v>0</v>
      </c>
      <c r="BW2043" s="303">
        <f t="shared" si="912"/>
        <v>0</v>
      </c>
      <c r="BX2043" s="304" t="str">
        <f>IF(BW2043=0,"",
IF(SUM($BW$2037:BW2043)=1,BY2043,
IF($BW$2157&gt;SUM($BW$2037:BW2043),_xlfn.CONCAT(", ",BY2043),
IF($BW$2157=SUM($BW$2037:BW2043),_xlfn.CONCAT(" y ",BY2043)))))</f>
        <v/>
      </c>
      <c r="BY2043" s="231" t="s">
        <v>6218</v>
      </c>
      <c r="BZ2043" s="290">
        <f t="shared" si="913"/>
        <v>1</v>
      </c>
      <c r="CA2043" s="291" t="str">
        <f>IF(BZ2043=0,"",
IF(SUM($BZ$2037:BZ2043)=1,CB2043,
IF($BZ$2157&gt;SUM($BZ$2037:BZ2043),_xlfn.CONCAT(", ",CB2043),
IF($BZ$2157=SUM($BZ$2037:BZ2043),_xlfn.CONCAT(" y ",CB2043)))))</f>
        <v>, 7</v>
      </c>
      <c r="CB2043" s="222" t="s">
        <v>6218</v>
      </c>
    </row>
    <row r="2044" spans="1:81" ht="15" customHeight="1">
      <c r="A2044"/>
      <c r="B2044"/>
      <c r="C2044" s="143" t="s">
        <v>94</v>
      </c>
      <c r="D2044" s="729" t="str">
        <f>IF(CNGE_2024_M1_Secc1_Sub1!$D49="","",CNGE_2024_M1_Secc1_Sub1!$D49)</f>
        <v>SECRETARIA DE FINANZAS Y PLANEACION</v>
      </c>
      <c r="E2044" s="730"/>
      <c r="F2044" s="730"/>
      <c r="G2044" s="730"/>
      <c r="H2044" s="730"/>
      <c r="I2044" s="730"/>
      <c r="J2044" s="730"/>
      <c r="K2044" s="730"/>
      <c r="L2044" s="730"/>
      <c r="M2044" s="730"/>
      <c r="N2044" s="730"/>
      <c r="O2044" s="731"/>
      <c r="P2044" s="518"/>
      <c r="Q2044" s="518"/>
      <c r="R2044" s="518"/>
      <c r="S2044" s="518"/>
      <c r="T2044" s="518"/>
      <c r="U2044" s="518"/>
      <c r="V2044" s="518"/>
      <c r="W2044" s="518"/>
      <c r="X2044" s="518"/>
      <c r="Y2044" s="518"/>
      <c r="Z2044" s="518"/>
      <c r="AA2044" s="518"/>
      <c r="AB2044" s="518"/>
      <c r="AC2044" s="518"/>
      <c r="AD2044" s="518"/>
      <c r="AE2044"/>
      <c r="AG2044" s="269">
        <f t="shared" si="870"/>
        <v>1</v>
      </c>
      <c r="AH2044" s="298">
        <f t="shared" si="871"/>
        <v>0</v>
      </c>
      <c r="AI2044" s="299">
        <f t="shared" si="872"/>
        <v>0</v>
      </c>
      <c r="AJ2044" s="300">
        <f t="shared" si="873"/>
        <v>0</v>
      </c>
      <c r="AK2044" s="301">
        <f t="shared" si="874"/>
        <v>0</v>
      </c>
      <c r="AL2044" s="298">
        <f t="shared" si="875"/>
        <v>0</v>
      </c>
      <c r="AM2044" s="299">
        <f t="shared" si="876"/>
        <v>0</v>
      </c>
      <c r="AN2044" s="300">
        <f t="shared" si="877"/>
        <v>0</v>
      </c>
      <c r="AO2044" s="301">
        <f t="shared" si="878"/>
        <v>0</v>
      </c>
      <c r="AP2044" s="298">
        <f t="shared" si="879"/>
        <v>0</v>
      </c>
      <c r="AQ2044" s="299">
        <f t="shared" si="880"/>
        <v>0</v>
      </c>
      <c r="AR2044" s="300">
        <f t="shared" si="881"/>
        <v>0</v>
      </c>
      <c r="AS2044" s="301">
        <f t="shared" si="882"/>
        <v>0</v>
      </c>
      <c r="AT2044" s="298">
        <f t="shared" si="883"/>
        <v>0</v>
      </c>
      <c r="AU2044" s="299">
        <f t="shared" si="884"/>
        <v>0</v>
      </c>
      <c r="AV2044" s="300">
        <f t="shared" si="885"/>
        <v>0</v>
      </c>
      <c r="AW2044" s="301">
        <f t="shared" si="886"/>
        <v>0</v>
      </c>
      <c r="AX2044" s="298">
        <f t="shared" si="887"/>
        <v>0</v>
      </c>
      <c r="AY2044" s="299">
        <f t="shared" si="888"/>
        <v>0</v>
      </c>
      <c r="AZ2044" s="300">
        <f t="shared" si="889"/>
        <v>0</v>
      </c>
      <c r="BA2044" s="301">
        <f t="shared" si="890"/>
        <v>0</v>
      </c>
      <c r="BB2044" s="298">
        <f t="shared" si="891"/>
        <v>0</v>
      </c>
      <c r="BC2044" s="299">
        <f t="shared" si="892"/>
        <v>0</v>
      </c>
      <c r="BD2044" s="300">
        <f t="shared" si="893"/>
        <v>0</v>
      </c>
      <c r="BE2044" s="301">
        <f t="shared" si="894"/>
        <v>0</v>
      </c>
      <c r="BF2044" s="298">
        <f t="shared" si="895"/>
        <v>0</v>
      </c>
      <c r="BG2044" s="299">
        <f t="shared" si="896"/>
        <v>0</v>
      </c>
      <c r="BH2044" s="300">
        <f t="shared" si="897"/>
        <v>0</v>
      </c>
      <c r="BI2044" s="301">
        <f t="shared" si="898"/>
        <v>0</v>
      </c>
      <c r="BJ2044" s="298">
        <f t="shared" si="899"/>
        <v>0</v>
      </c>
      <c r="BK2044" s="299">
        <f t="shared" si="900"/>
        <v>0</v>
      </c>
      <c r="BL2044" s="300">
        <f t="shared" si="901"/>
        <v>0</v>
      </c>
      <c r="BM2044" s="301">
        <f t="shared" si="902"/>
        <v>0</v>
      </c>
      <c r="BN2044" s="298">
        <f t="shared" si="903"/>
        <v>0</v>
      </c>
      <c r="BO2044" s="299">
        <f t="shared" si="904"/>
        <v>0</v>
      </c>
      <c r="BP2044" s="300">
        <f t="shared" si="905"/>
        <v>0</v>
      </c>
      <c r="BQ2044" s="301">
        <f t="shared" si="906"/>
        <v>0</v>
      </c>
      <c r="BR2044" s="298">
        <f t="shared" si="907"/>
        <v>0</v>
      </c>
      <c r="BS2044" s="299">
        <f t="shared" si="908"/>
        <v>0</v>
      </c>
      <c r="BT2044" s="300">
        <f t="shared" si="909"/>
        <v>0</v>
      </c>
      <c r="BU2044" s="301">
        <f t="shared" si="910"/>
        <v>0</v>
      </c>
      <c r="BV2044" s="371">
        <f t="shared" si="911"/>
        <v>0</v>
      </c>
      <c r="BW2044" s="303">
        <f t="shared" si="912"/>
        <v>0</v>
      </c>
      <c r="BX2044" s="304" t="str">
        <f>IF(BW2044=0,"",
IF(SUM($BW$2037:BW2044)=1,BY2044,
IF($BW$2157&gt;SUM($BW$2037:BW2044),_xlfn.CONCAT(", ",BY2044),
IF($BW$2157=SUM($BW$2037:BW2044),_xlfn.CONCAT(" y ",BY2044)))))</f>
        <v/>
      </c>
      <c r="BY2044" s="231" t="s">
        <v>6219</v>
      </c>
      <c r="BZ2044" s="290">
        <f t="shared" si="913"/>
        <v>1</v>
      </c>
      <c r="CA2044" s="291" t="str">
        <f>IF(BZ2044=0,"",
IF(SUM($BZ$2037:BZ2044)=1,CB2044,
IF($BZ$2157&gt;SUM($BZ$2037:BZ2044),_xlfn.CONCAT(", ",CB2044),
IF($BZ$2157=SUM($BZ$2037:BZ2044),_xlfn.CONCAT(" y ",CB2044)))))</f>
        <v>, 8</v>
      </c>
      <c r="CB2044" s="222" t="s">
        <v>6219</v>
      </c>
    </row>
    <row r="2045" spans="1:81" ht="15" customHeight="1">
      <c r="A2045"/>
      <c r="B2045"/>
      <c r="C2045" s="143" t="s">
        <v>95</v>
      </c>
      <c r="D2045" s="729" t="str">
        <f>IF(CNGE_2024_M1_Secc1_Sub1!$D50="","",CNGE_2024_M1_Secc1_Sub1!$D50)</f>
        <v>COORDINACION GENERAL DE COMUNICACION SOCIAL</v>
      </c>
      <c r="E2045" s="730"/>
      <c r="F2045" s="730"/>
      <c r="G2045" s="730"/>
      <c r="H2045" s="730"/>
      <c r="I2045" s="730"/>
      <c r="J2045" s="730"/>
      <c r="K2045" s="730"/>
      <c r="L2045" s="730"/>
      <c r="M2045" s="730"/>
      <c r="N2045" s="730"/>
      <c r="O2045" s="731"/>
      <c r="P2045" s="518"/>
      <c r="Q2045" s="518"/>
      <c r="R2045" s="518"/>
      <c r="S2045" s="518"/>
      <c r="T2045" s="518"/>
      <c r="U2045" s="518"/>
      <c r="V2045" s="518"/>
      <c r="W2045" s="518"/>
      <c r="X2045" s="518"/>
      <c r="Y2045" s="518"/>
      <c r="Z2045" s="518"/>
      <c r="AA2045" s="518"/>
      <c r="AB2045" s="518"/>
      <c r="AC2045" s="518"/>
      <c r="AD2045" s="518"/>
      <c r="AE2045"/>
      <c r="AG2045" s="269">
        <f t="shared" si="870"/>
        <v>1</v>
      </c>
      <c r="AH2045" s="298">
        <f t="shared" si="871"/>
        <v>0</v>
      </c>
      <c r="AI2045" s="299">
        <f t="shared" si="872"/>
        <v>0</v>
      </c>
      <c r="AJ2045" s="300">
        <f t="shared" si="873"/>
        <v>0</v>
      </c>
      <c r="AK2045" s="301">
        <f t="shared" si="874"/>
        <v>0</v>
      </c>
      <c r="AL2045" s="298">
        <f t="shared" si="875"/>
        <v>0</v>
      </c>
      <c r="AM2045" s="299">
        <f t="shared" si="876"/>
        <v>0</v>
      </c>
      <c r="AN2045" s="300">
        <f t="shared" si="877"/>
        <v>0</v>
      </c>
      <c r="AO2045" s="301">
        <f t="shared" si="878"/>
        <v>0</v>
      </c>
      <c r="AP2045" s="298">
        <f t="shared" si="879"/>
        <v>0</v>
      </c>
      <c r="AQ2045" s="299">
        <f t="shared" si="880"/>
        <v>0</v>
      </c>
      <c r="AR2045" s="300">
        <f t="shared" si="881"/>
        <v>0</v>
      </c>
      <c r="AS2045" s="301">
        <f t="shared" si="882"/>
        <v>0</v>
      </c>
      <c r="AT2045" s="298">
        <f t="shared" si="883"/>
        <v>0</v>
      </c>
      <c r="AU2045" s="299">
        <f t="shared" si="884"/>
        <v>0</v>
      </c>
      <c r="AV2045" s="300">
        <f t="shared" si="885"/>
        <v>0</v>
      </c>
      <c r="AW2045" s="301">
        <f t="shared" si="886"/>
        <v>0</v>
      </c>
      <c r="AX2045" s="298">
        <f t="shared" si="887"/>
        <v>0</v>
      </c>
      <c r="AY2045" s="299">
        <f t="shared" si="888"/>
        <v>0</v>
      </c>
      <c r="AZ2045" s="300">
        <f t="shared" si="889"/>
        <v>0</v>
      </c>
      <c r="BA2045" s="301">
        <f t="shared" si="890"/>
        <v>0</v>
      </c>
      <c r="BB2045" s="298">
        <f t="shared" si="891"/>
        <v>0</v>
      </c>
      <c r="BC2045" s="299">
        <f t="shared" si="892"/>
        <v>0</v>
      </c>
      <c r="BD2045" s="300">
        <f t="shared" si="893"/>
        <v>0</v>
      </c>
      <c r="BE2045" s="301">
        <f t="shared" si="894"/>
        <v>0</v>
      </c>
      <c r="BF2045" s="298">
        <f t="shared" si="895"/>
        <v>0</v>
      </c>
      <c r="BG2045" s="299">
        <f t="shared" si="896"/>
        <v>0</v>
      </c>
      <c r="BH2045" s="300">
        <f t="shared" si="897"/>
        <v>0</v>
      </c>
      <c r="BI2045" s="301">
        <f t="shared" si="898"/>
        <v>0</v>
      </c>
      <c r="BJ2045" s="298">
        <f t="shared" si="899"/>
        <v>0</v>
      </c>
      <c r="BK2045" s="299">
        <f t="shared" si="900"/>
        <v>0</v>
      </c>
      <c r="BL2045" s="300">
        <f t="shared" si="901"/>
        <v>0</v>
      </c>
      <c r="BM2045" s="301">
        <f t="shared" si="902"/>
        <v>0</v>
      </c>
      <c r="BN2045" s="298">
        <f t="shared" si="903"/>
        <v>0</v>
      </c>
      <c r="BO2045" s="299">
        <f t="shared" si="904"/>
        <v>0</v>
      </c>
      <c r="BP2045" s="300">
        <f t="shared" si="905"/>
        <v>0</v>
      </c>
      <c r="BQ2045" s="301">
        <f t="shared" si="906"/>
        <v>0</v>
      </c>
      <c r="BR2045" s="298">
        <f t="shared" si="907"/>
        <v>0</v>
      </c>
      <c r="BS2045" s="299">
        <f t="shared" si="908"/>
        <v>0</v>
      </c>
      <c r="BT2045" s="300">
        <f t="shared" si="909"/>
        <v>0</v>
      </c>
      <c r="BU2045" s="301">
        <f t="shared" si="910"/>
        <v>0</v>
      </c>
      <c r="BV2045" s="371">
        <f t="shared" si="911"/>
        <v>0</v>
      </c>
      <c r="BW2045" s="303">
        <f t="shared" si="912"/>
        <v>0</v>
      </c>
      <c r="BX2045" s="304" t="str">
        <f>IF(BW2045=0,"",
IF(SUM($BW$2037:BW2045)=1,BY2045,
IF($BW$2157&gt;SUM($BW$2037:BW2045),_xlfn.CONCAT(", ",BY2045),
IF($BW$2157=SUM($BW$2037:BW2045),_xlfn.CONCAT(" y ",BY2045)))))</f>
        <v/>
      </c>
      <c r="BY2045" s="231" t="s">
        <v>6220</v>
      </c>
      <c r="BZ2045" s="290">
        <f t="shared" si="913"/>
        <v>1</v>
      </c>
      <c r="CA2045" s="291" t="str">
        <f>IF(BZ2045=0,"",
IF(SUM($BZ$2037:BZ2045)=1,CB2045,
IF($BZ$2157&gt;SUM($BZ$2037:BZ2045),_xlfn.CONCAT(", ",CB2045),
IF($BZ$2157=SUM($BZ$2037:BZ2045),_xlfn.CONCAT(" y ",CB2045)))))</f>
        <v>, 9</v>
      </c>
      <c r="CB2045" s="222" t="s">
        <v>6220</v>
      </c>
    </row>
    <row r="2046" spans="1:81" ht="15" customHeight="1">
      <c r="A2046"/>
      <c r="B2046"/>
      <c r="C2046" s="143" t="s">
        <v>97</v>
      </c>
      <c r="D2046" s="729" t="str">
        <f>IF(CNGE_2024_M1_Secc1_Sub1!$D51="","",CNGE_2024_M1_Secc1_Sub1!$D51)</f>
        <v>CONTRALORIA GENERAL</v>
      </c>
      <c r="E2046" s="730"/>
      <c r="F2046" s="730"/>
      <c r="G2046" s="730"/>
      <c r="H2046" s="730"/>
      <c r="I2046" s="730"/>
      <c r="J2046" s="730"/>
      <c r="K2046" s="730"/>
      <c r="L2046" s="730"/>
      <c r="M2046" s="730"/>
      <c r="N2046" s="730"/>
      <c r="O2046" s="731"/>
      <c r="P2046" s="518"/>
      <c r="Q2046" s="518"/>
      <c r="R2046" s="518"/>
      <c r="S2046" s="518"/>
      <c r="T2046" s="518"/>
      <c r="U2046" s="518"/>
      <c r="V2046" s="518"/>
      <c r="W2046" s="518"/>
      <c r="X2046" s="518"/>
      <c r="Y2046" s="518"/>
      <c r="Z2046" s="518"/>
      <c r="AA2046" s="518"/>
      <c r="AB2046" s="518"/>
      <c r="AC2046" s="518"/>
      <c r="AD2046" s="518"/>
      <c r="AE2046"/>
      <c r="AG2046" s="269">
        <f t="shared" si="870"/>
        <v>1</v>
      </c>
      <c r="AH2046" s="298">
        <f t="shared" si="871"/>
        <v>0</v>
      </c>
      <c r="AI2046" s="299">
        <f t="shared" si="872"/>
        <v>0</v>
      </c>
      <c r="AJ2046" s="300">
        <f t="shared" si="873"/>
        <v>0</v>
      </c>
      <c r="AK2046" s="301">
        <f t="shared" si="874"/>
        <v>0</v>
      </c>
      <c r="AL2046" s="298">
        <f t="shared" si="875"/>
        <v>0</v>
      </c>
      <c r="AM2046" s="299">
        <f t="shared" si="876"/>
        <v>0</v>
      </c>
      <c r="AN2046" s="300">
        <f t="shared" si="877"/>
        <v>0</v>
      </c>
      <c r="AO2046" s="301">
        <f t="shared" si="878"/>
        <v>0</v>
      </c>
      <c r="AP2046" s="298">
        <f t="shared" si="879"/>
        <v>0</v>
      </c>
      <c r="AQ2046" s="299">
        <f t="shared" si="880"/>
        <v>0</v>
      </c>
      <c r="AR2046" s="300">
        <f t="shared" si="881"/>
        <v>0</v>
      </c>
      <c r="AS2046" s="301">
        <f t="shared" si="882"/>
        <v>0</v>
      </c>
      <c r="AT2046" s="298">
        <f t="shared" si="883"/>
        <v>0</v>
      </c>
      <c r="AU2046" s="299">
        <f t="shared" si="884"/>
        <v>0</v>
      </c>
      <c r="AV2046" s="300">
        <f t="shared" si="885"/>
        <v>0</v>
      </c>
      <c r="AW2046" s="301">
        <f t="shared" si="886"/>
        <v>0</v>
      </c>
      <c r="AX2046" s="298">
        <f t="shared" si="887"/>
        <v>0</v>
      </c>
      <c r="AY2046" s="299">
        <f t="shared" si="888"/>
        <v>0</v>
      </c>
      <c r="AZ2046" s="300">
        <f t="shared" si="889"/>
        <v>0</v>
      </c>
      <c r="BA2046" s="301">
        <f t="shared" si="890"/>
        <v>0</v>
      </c>
      <c r="BB2046" s="298">
        <f t="shared" si="891"/>
        <v>0</v>
      </c>
      <c r="BC2046" s="299">
        <f t="shared" si="892"/>
        <v>0</v>
      </c>
      <c r="BD2046" s="300">
        <f t="shared" si="893"/>
        <v>0</v>
      </c>
      <c r="BE2046" s="301">
        <f t="shared" si="894"/>
        <v>0</v>
      </c>
      <c r="BF2046" s="298">
        <f t="shared" si="895"/>
        <v>0</v>
      </c>
      <c r="BG2046" s="299">
        <f t="shared" si="896"/>
        <v>0</v>
      </c>
      <c r="BH2046" s="300">
        <f t="shared" si="897"/>
        <v>0</v>
      </c>
      <c r="BI2046" s="301">
        <f t="shared" si="898"/>
        <v>0</v>
      </c>
      <c r="BJ2046" s="298">
        <f t="shared" si="899"/>
        <v>0</v>
      </c>
      <c r="BK2046" s="299">
        <f t="shared" si="900"/>
        <v>0</v>
      </c>
      <c r="BL2046" s="300">
        <f t="shared" si="901"/>
        <v>0</v>
      </c>
      <c r="BM2046" s="301">
        <f t="shared" si="902"/>
        <v>0</v>
      </c>
      <c r="BN2046" s="298">
        <f t="shared" si="903"/>
        <v>0</v>
      </c>
      <c r="BO2046" s="299">
        <f t="shared" si="904"/>
        <v>0</v>
      </c>
      <c r="BP2046" s="300">
        <f t="shared" si="905"/>
        <v>0</v>
      </c>
      <c r="BQ2046" s="301">
        <f t="shared" si="906"/>
        <v>0</v>
      </c>
      <c r="BR2046" s="298">
        <f t="shared" si="907"/>
        <v>0</v>
      </c>
      <c r="BS2046" s="299">
        <f t="shared" si="908"/>
        <v>0</v>
      </c>
      <c r="BT2046" s="300">
        <f t="shared" si="909"/>
        <v>0</v>
      </c>
      <c r="BU2046" s="301">
        <f t="shared" si="910"/>
        <v>0</v>
      </c>
      <c r="BV2046" s="371">
        <f t="shared" si="911"/>
        <v>0</v>
      </c>
      <c r="BW2046" s="303">
        <f t="shared" si="912"/>
        <v>0</v>
      </c>
      <c r="BX2046" s="304" t="str">
        <f>IF(BW2046=0,"",
IF(SUM($BW$2037:BW2046)=1,BY2046,
IF($BW$2157&gt;SUM($BW$2037:BW2046),_xlfn.CONCAT(", ",BY2046),
IF($BW$2157=SUM($BW$2037:BW2046),_xlfn.CONCAT(" y ",BY2046)))))</f>
        <v/>
      </c>
      <c r="BY2046" s="231" t="s">
        <v>6221</v>
      </c>
      <c r="BZ2046" s="290">
        <f t="shared" si="913"/>
        <v>1</v>
      </c>
      <c r="CA2046" s="291" t="str">
        <f>IF(BZ2046=0,"",
IF(SUM($BZ$2037:BZ2046)=1,CB2046,
IF($BZ$2157&gt;SUM($BZ$2037:BZ2046),_xlfn.CONCAT(", ",CB2046),
IF($BZ$2157=SUM($BZ$2037:BZ2046),_xlfn.CONCAT(" y ",CB2046)))))</f>
        <v>, 10</v>
      </c>
      <c r="CB2046" s="222" t="s">
        <v>6221</v>
      </c>
    </row>
    <row r="2047" spans="1:81" ht="15" customHeight="1">
      <c r="A2047"/>
      <c r="B2047"/>
      <c r="C2047" s="143" t="s">
        <v>98</v>
      </c>
      <c r="D2047" s="729" t="str">
        <f>IF(CNGE_2024_M1_Secc1_Sub1!$D52="","",CNGE_2024_M1_Secc1_Sub1!$D52)</f>
        <v>SECRETARIA DE INFRAESTRUCTURA Y OBRAS PUBLICAS</v>
      </c>
      <c r="E2047" s="730"/>
      <c r="F2047" s="730"/>
      <c r="G2047" s="730"/>
      <c r="H2047" s="730"/>
      <c r="I2047" s="730"/>
      <c r="J2047" s="730"/>
      <c r="K2047" s="730"/>
      <c r="L2047" s="730"/>
      <c r="M2047" s="730"/>
      <c r="N2047" s="730"/>
      <c r="O2047" s="731"/>
      <c r="P2047" s="518"/>
      <c r="Q2047" s="518"/>
      <c r="R2047" s="518"/>
      <c r="S2047" s="518"/>
      <c r="T2047" s="518"/>
      <c r="U2047" s="518"/>
      <c r="V2047" s="518"/>
      <c r="W2047" s="518"/>
      <c r="X2047" s="518"/>
      <c r="Y2047" s="518"/>
      <c r="Z2047" s="518"/>
      <c r="AA2047" s="518"/>
      <c r="AB2047" s="518"/>
      <c r="AC2047" s="518"/>
      <c r="AD2047" s="518"/>
      <c r="AE2047"/>
      <c r="AG2047" s="269">
        <f t="shared" si="870"/>
        <v>1</v>
      </c>
      <c r="AH2047" s="298">
        <f t="shared" si="871"/>
        <v>0</v>
      </c>
      <c r="AI2047" s="299">
        <f t="shared" si="872"/>
        <v>0</v>
      </c>
      <c r="AJ2047" s="300">
        <f t="shared" si="873"/>
        <v>0</v>
      </c>
      <c r="AK2047" s="301">
        <f t="shared" si="874"/>
        <v>0</v>
      </c>
      <c r="AL2047" s="298">
        <f t="shared" si="875"/>
        <v>0</v>
      </c>
      <c r="AM2047" s="299">
        <f t="shared" si="876"/>
        <v>0</v>
      </c>
      <c r="AN2047" s="300">
        <f t="shared" si="877"/>
        <v>0</v>
      </c>
      <c r="AO2047" s="301">
        <f t="shared" si="878"/>
        <v>0</v>
      </c>
      <c r="AP2047" s="298">
        <f t="shared" si="879"/>
        <v>0</v>
      </c>
      <c r="AQ2047" s="299">
        <f t="shared" si="880"/>
        <v>0</v>
      </c>
      <c r="AR2047" s="300">
        <f t="shared" si="881"/>
        <v>0</v>
      </c>
      <c r="AS2047" s="301">
        <f t="shared" si="882"/>
        <v>0</v>
      </c>
      <c r="AT2047" s="298">
        <f t="shared" si="883"/>
        <v>0</v>
      </c>
      <c r="AU2047" s="299">
        <f t="shared" si="884"/>
        <v>0</v>
      </c>
      <c r="AV2047" s="300">
        <f t="shared" si="885"/>
        <v>0</v>
      </c>
      <c r="AW2047" s="301">
        <f t="shared" si="886"/>
        <v>0</v>
      </c>
      <c r="AX2047" s="298">
        <f t="shared" si="887"/>
        <v>0</v>
      </c>
      <c r="AY2047" s="299">
        <f t="shared" si="888"/>
        <v>0</v>
      </c>
      <c r="AZ2047" s="300">
        <f t="shared" si="889"/>
        <v>0</v>
      </c>
      <c r="BA2047" s="301">
        <f t="shared" si="890"/>
        <v>0</v>
      </c>
      <c r="BB2047" s="298">
        <f t="shared" si="891"/>
        <v>0</v>
      </c>
      <c r="BC2047" s="299">
        <f t="shared" si="892"/>
        <v>0</v>
      </c>
      <c r="BD2047" s="300">
        <f t="shared" si="893"/>
        <v>0</v>
      </c>
      <c r="BE2047" s="301">
        <f t="shared" si="894"/>
        <v>0</v>
      </c>
      <c r="BF2047" s="298">
        <f t="shared" si="895"/>
        <v>0</v>
      </c>
      <c r="BG2047" s="299">
        <f t="shared" si="896"/>
        <v>0</v>
      </c>
      <c r="BH2047" s="300">
        <f t="shared" si="897"/>
        <v>0</v>
      </c>
      <c r="BI2047" s="301">
        <f t="shared" si="898"/>
        <v>0</v>
      </c>
      <c r="BJ2047" s="298">
        <f t="shared" si="899"/>
        <v>0</v>
      </c>
      <c r="BK2047" s="299">
        <f t="shared" si="900"/>
        <v>0</v>
      </c>
      <c r="BL2047" s="300">
        <f t="shared" si="901"/>
        <v>0</v>
      </c>
      <c r="BM2047" s="301">
        <f t="shared" si="902"/>
        <v>0</v>
      </c>
      <c r="BN2047" s="298">
        <f t="shared" si="903"/>
        <v>0</v>
      </c>
      <c r="BO2047" s="299">
        <f t="shared" si="904"/>
        <v>0</v>
      </c>
      <c r="BP2047" s="300">
        <f t="shared" si="905"/>
        <v>0</v>
      </c>
      <c r="BQ2047" s="301">
        <f t="shared" si="906"/>
        <v>0</v>
      </c>
      <c r="BR2047" s="298">
        <f t="shared" si="907"/>
        <v>0</v>
      </c>
      <c r="BS2047" s="299">
        <f t="shared" si="908"/>
        <v>0</v>
      </c>
      <c r="BT2047" s="300">
        <f t="shared" si="909"/>
        <v>0</v>
      </c>
      <c r="BU2047" s="301">
        <f t="shared" si="910"/>
        <v>0</v>
      </c>
      <c r="BV2047" s="371">
        <f t="shared" si="911"/>
        <v>0</v>
      </c>
      <c r="BW2047" s="303">
        <f t="shared" si="912"/>
        <v>0</v>
      </c>
      <c r="BX2047" s="304" t="str">
        <f>IF(BW2047=0,"",
IF(SUM($BW$2037:BW2047)=1,BY2047,
IF($BW$2157&gt;SUM($BW$2037:BW2047),_xlfn.CONCAT(", ",BY2047),
IF($BW$2157=SUM($BW$2037:BW2047),_xlfn.CONCAT(" y ",BY2047)))))</f>
        <v/>
      </c>
      <c r="BY2047" s="231" t="s">
        <v>6222</v>
      </c>
      <c r="BZ2047" s="290">
        <f t="shared" si="913"/>
        <v>1</v>
      </c>
      <c r="CA2047" s="291" t="str">
        <f>IF(BZ2047=0,"",
IF(SUM($BZ$2037:BZ2047)=1,CB2047,
IF($BZ$2157&gt;SUM($BZ$2037:BZ2047),_xlfn.CONCAT(", ",CB2047),
IF($BZ$2157=SUM($BZ$2037:BZ2047),_xlfn.CONCAT(" y ",CB2047)))))</f>
        <v>, 11</v>
      </c>
      <c r="CB2047" s="222" t="s">
        <v>6222</v>
      </c>
    </row>
    <row r="2048" spans="1:81" ht="15" customHeight="1">
      <c r="A2048"/>
      <c r="B2048"/>
      <c r="C2048" s="143" t="s">
        <v>99</v>
      </c>
      <c r="D2048" s="729" t="str">
        <f>IF(CNGE_2024_M1_Secc1_Sub1!$D53="","",CNGE_2024_M1_Secc1_Sub1!$D53)</f>
        <v>OFICINA DEL PROGRAMA DE GOBIERNO</v>
      </c>
      <c r="E2048" s="730"/>
      <c r="F2048" s="730"/>
      <c r="G2048" s="730"/>
      <c r="H2048" s="730"/>
      <c r="I2048" s="730"/>
      <c r="J2048" s="730"/>
      <c r="K2048" s="730"/>
      <c r="L2048" s="730"/>
      <c r="M2048" s="730"/>
      <c r="N2048" s="730"/>
      <c r="O2048" s="731"/>
      <c r="P2048" s="518"/>
      <c r="Q2048" s="518"/>
      <c r="R2048" s="518"/>
      <c r="S2048" s="518"/>
      <c r="T2048" s="518"/>
      <c r="U2048" s="518"/>
      <c r="V2048" s="518"/>
      <c r="W2048" s="518"/>
      <c r="X2048" s="518"/>
      <c r="Y2048" s="518"/>
      <c r="Z2048" s="518"/>
      <c r="AA2048" s="518"/>
      <c r="AB2048" s="518"/>
      <c r="AC2048" s="518"/>
      <c r="AD2048" s="518"/>
      <c r="AE2048"/>
      <c r="AG2048" s="269">
        <f t="shared" si="870"/>
        <v>1</v>
      </c>
      <c r="AH2048" s="298">
        <f t="shared" si="871"/>
        <v>0</v>
      </c>
      <c r="AI2048" s="299">
        <f t="shared" si="872"/>
        <v>0</v>
      </c>
      <c r="AJ2048" s="300">
        <f t="shared" si="873"/>
        <v>0</v>
      </c>
      <c r="AK2048" s="301">
        <f t="shared" si="874"/>
        <v>0</v>
      </c>
      <c r="AL2048" s="298">
        <f t="shared" si="875"/>
        <v>0</v>
      </c>
      <c r="AM2048" s="299">
        <f t="shared" si="876"/>
        <v>0</v>
      </c>
      <c r="AN2048" s="300">
        <f t="shared" si="877"/>
        <v>0</v>
      </c>
      <c r="AO2048" s="301">
        <f t="shared" si="878"/>
        <v>0</v>
      </c>
      <c r="AP2048" s="298">
        <f t="shared" si="879"/>
        <v>0</v>
      </c>
      <c r="AQ2048" s="299">
        <f t="shared" si="880"/>
        <v>0</v>
      </c>
      <c r="AR2048" s="300">
        <f t="shared" si="881"/>
        <v>0</v>
      </c>
      <c r="AS2048" s="301">
        <f t="shared" si="882"/>
        <v>0</v>
      </c>
      <c r="AT2048" s="298">
        <f t="shared" si="883"/>
        <v>0</v>
      </c>
      <c r="AU2048" s="299">
        <f t="shared" si="884"/>
        <v>0</v>
      </c>
      <c r="AV2048" s="300">
        <f t="shared" si="885"/>
        <v>0</v>
      </c>
      <c r="AW2048" s="301">
        <f t="shared" si="886"/>
        <v>0</v>
      </c>
      <c r="AX2048" s="298">
        <f t="shared" si="887"/>
        <v>0</v>
      </c>
      <c r="AY2048" s="299">
        <f t="shared" si="888"/>
        <v>0</v>
      </c>
      <c r="AZ2048" s="300">
        <f t="shared" si="889"/>
        <v>0</v>
      </c>
      <c r="BA2048" s="301">
        <f t="shared" si="890"/>
        <v>0</v>
      </c>
      <c r="BB2048" s="298">
        <f t="shared" si="891"/>
        <v>0</v>
      </c>
      <c r="BC2048" s="299">
        <f t="shared" si="892"/>
        <v>0</v>
      </c>
      <c r="BD2048" s="300">
        <f t="shared" si="893"/>
        <v>0</v>
      </c>
      <c r="BE2048" s="301">
        <f t="shared" si="894"/>
        <v>0</v>
      </c>
      <c r="BF2048" s="298">
        <f t="shared" si="895"/>
        <v>0</v>
      </c>
      <c r="BG2048" s="299">
        <f t="shared" si="896"/>
        <v>0</v>
      </c>
      <c r="BH2048" s="300">
        <f t="shared" si="897"/>
        <v>0</v>
      </c>
      <c r="BI2048" s="301">
        <f t="shared" si="898"/>
        <v>0</v>
      </c>
      <c r="BJ2048" s="298">
        <f t="shared" si="899"/>
        <v>0</v>
      </c>
      <c r="BK2048" s="299">
        <f t="shared" si="900"/>
        <v>0</v>
      </c>
      <c r="BL2048" s="300">
        <f t="shared" si="901"/>
        <v>0</v>
      </c>
      <c r="BM2048" s="301">
        <f t="shared" si="902"/>
        <v>0</v>
      </c>
      <c r="BN2048" s="298">
        <f t="shared" si="903"/>
        <v>0</v>
      </c>
      <c r="BO2048" s="299">
        <f t="shared" si="904"/>
        <v>0</v>
      </c>
      <c r="BP2048" s="300">
        <f t="shared" si="905"/>
        <v>0</v>
      </c>
      <c r="BQ2048" s="301">
        <f t="shared" si="906"/>
        <v>0</v>
      </c>
      <c r="BR2048" s="298">
        <f t="shared" si="907"/>
        <v>0</v>
      </c>
      <c r="BS2048" s="299">
        <f t="shared" si="908"/>
        <v>0</v>
      </c>
      <c r="BT2048" s="300">
        <f t="shared" si="909"/>
        <v>0</v>
      </c>
      <c r="BU2048" s="301">
        <f t="shared" si="910"/>
        <v>0</v>
      </c>
      <c r="BV2048" s="371">
        <f t="shared" si="911"/>
        <v>0</v>
      </c>
      <c r="BW2048" s="303">
        <f t="shared" si="912"/>
        <v>0</v>
      </c>
      <c r="BX2048" s="304" t="str">
        <f>IF(BW2048=0,"",
IF(SUM($BW$2037:BW2048)=1,BY2048,
IF($BW$2157&gt;SUM($BW$2037:BW2048),_xlfn.CONCAT(", ",BY2048),
IF($BW$2157=SUM($BW$2037:BW2048),_xlfn.CONCAT(" y ",BY2048)))))</f>
        <v/>
      </c>
      <c r="BY2048" s="231" t="s">
        <v>6223</v>
      </c>
      <c r="BZ2048" s="290">
        <f t="shared" si="913"/>
        <v>1</v>
      </c>
      <c r="CA2048" s="291" t="str">
        <f>IF(BZ2048=0,"",
IF(SUM($BZ$2037:BZ2048)=1,CB2048,
IF($BZ$2157&gt;SUM($BZ$2037:BZ2048),_xlfn.CONCAT(", ",CB2048),
IF($BZ$2157=SUM($BZ$2037:BZ2048),_xlfn.CONCAT(" y ",CB2048)))))</f>
        <v>, 12</v>
      </c>
      <c r="CB2048" s="222" t="s">
        <v>6223</v>
      </c>
    </row>
    <row r="2049" spans="3:80" customFormat="1" ht="15" customHeight="1">
      <c r="C2049" s="143" t="s">
        <v>100</v>
      </c>
      <c r="D2049" s="729" t="str">
        <f>IF(CNGE_2024_M1_Secc1_Sub1!$D54="","",CNGE_2024_M1_Secc1_Sub1!$D54)</f>
        <v>SECRETARIA DE SEGURIDAD PUBLICA</v>
      </c>
      <c r="E2049" s="730"/>
      <c r="F2049" s="730"/>
      <c r="G2049" s="730"/>
      <c r="H2049" s="730"/>
      <c r="I2049" s="730"/>
      <c r="J2049" s="730"/>
      <c r="K2049" s="730"/>
      <c r="L2049" s="730"/>
      <c r="M2049" s="730"/>
      <c r="N2049" s="730"/>
      <c r="O2049" s="731"/>
      <c r="P2049" s="518"/>
      <c r="Q2049" s="518"/>
      <c r="R2049" s="518"/>
      <c r="S2049" s="518"/>
      <c r="T2049" s="518"/>
      <c r="U2049" s="518"/>
      <c r="V2049" s="518"/>
      <c r="W2049" s="518"/>
      <c r="X2049" s="518"/>
      <c r="Y2049" s="518"/>
      <c r="Z2049" s="518"/>
      <c r="AA2049" s="518"/>
      <c r="AB2049" s="518"/>
      <c r="AC2049" s="518"/>
      <c r="AD2049" s="518"/>
      <c r="AG2049" s="269">
        <f t="shared" si="870"/>
        <v>1</v>
      </c>
      <c r="AH2049" s="298">
        <f t="shared" si="871"/>
        <v>0</v>
      </c>
      <c r="AI2049" s="299">
        <f t="shared" si="872"/>
        <v>0</v>
      </c>
      <c r="AJ2049" s="300">
        <f t="shared" si="873"/>
        <v>0</v>
      </c>
      <c r="AK2049" s="301">
        <f t="shared" si="874"/>
        <v>0</v>
      </c>
      <c r="AL2049" s="298">
        <f t="shared" si="875"/>
        <v>0</v>
      </c>
      <c r="AM2049" s="299">
        <f t="shared" si="876"/>
        <v>0</v>
      </c>
      <c r="AN2049" s="300">
        <f t="shared" si="877"/>
        <v>0</v>
      </c>
      <c r="AO2049" s="301">
        <f t="shared" si="878"/>
        <v>0</v>
      </c>
      <c r="AP2049" s="298">
        <f t="shared" si="879"/>
        <v>0</v>
      </c>
      <c r="AQ2049" s="299">
        <f t="shared" si="880"/>
        <v>0</v>
      </c>
      <c r="AR2049" s="300">
        <f t="shared" si="881"/>
        <v>0</v>
      </c>
      <c r="AS2049" s="301">
        <f t="shared" si="882"/>
        <v>0</v>
      </c>
      <c r="AT2049" s="298">
        <f t="shared" si="883"/>
        <v>0</v>
      </c>
      <c r="AU2049" s="299">
        <f t="shared" si="884"/>
        <v>0</v>
      </c>
      <c r="AV2049" s="300">
        <f t="shared" si="885"/>
        <v>0</v>
      </c>
      <c r="AW2049" s="301">
        <f t="shared" si="886"/>
        <v>0</v>
      </c>
      <c r="AX2049" s="298">
        <f t="shared" si="887"/>
        <v>0</v>
      </c>
      <c r="AY2049" s="299">
        <f t="shared" si="888"/>
        <v>0</v>
      </c>
      <c r="AZ2049" s="300">
        <f t="shared" si="889"/>
        <v>0</v>
      </c>
      <c r="BA2049" s="301">
        <f t="shared" si="890"/>
        <v>0</v>
      </c>
      <c r="BB2049" s="298">
        <f t="shared" si="891"/>
        <v>0</v>
      </c>
      <c r="BC2049" s="299">
        <f t="shared" si="892"/>
        <v>0</v>
      </c>
      <c r="BD2049" s="300">
        <f t="shared" si="893"/>
        <v>0</v>
      </c>
      <c r="BE2049" s="301">
        <f t="shared" si="894"/>
        <v>0</v>
      </c>
      <c r="BF2049" s="298">
        <f t="shared" si="895"/>
        <v>0</v>
      </c>
      <c r="BG2049" s="299">
        <f t="shared" si="896"/>
        <v>0</v>
      </c>
      <c r="BH2049" s="300">
        <f t="shared" si="897"/>
        <v>0</v>
      </c>
      <c r="BI2049" s="301">
        <f t="shared" si="898"/>
        <v>0</v>
      </c>
      <c r="BJ2049" s="298">
        <f t="shared" si="899"/>
        <v>0</v>
      </c>
      <c r="BK2049" s="299">
        <f t="shared" si="900"/>
        <v>0</v>
      </c>
      <c r="BL2049" s="300">
        <f t="shared" si="901"/>
        <v>0</v>
      </c>
      <c r="BM2049" s="301">
        <f t="shared" si="902"/>
        <v>0</v>
      </c>
      <c r="BN2049" s="298">
        <f t="shared" si="903"/>
        <v>0</v>
      </c>
      <c r="BO2049" s="299">
        <f t="shared" si="904"/>
        <v>0</v>
      </c>
      <c r="BP2049" s="300">
        <f t="shared" si="905"/>
        <v>0</v>
      </c>
      <c r="BQ2049" s="301">
        <f t="shared" si="906"/>
        <v>0</v>
      </c>
      <c r="BR2049" s="298">
        <f t="shared" si="907"/>
        <v>0</v>
      </c>
      <c r="BS2049" s="299">
        <f t="shared" si="908"/>
        <v>0</v>
      </c>
      <c r="BT2049" s="300">
        <f t="shared" si="909"/>
        <v>0</v>
      </c>
      <c r="BU2049" s="301">
        <f t="shared" si="910"/>
        <v>0</v>
      </c>
      <c r="BV2049" s="371">
        <f t="shared" si="911"/>
        <v>0</v>
      </c>
      <c r="BW2049" s="303">
        <f t="shared" si="912"/>
        <v>0</v>
      </c>
      <c r="BX2049" s="304" t="str">
        <f>IF(BW2049=0,"",
IF(SUM($BW$2037:BW2049)=1,BY2049,
IF($BW$2157&gt;SUM($BW$2037:BW2049),_xlfn.CONCAT(", ",BY2049),
IF($BW$2157=SUM($BW$2037:BW2049),_xlfn.CONCAT(" y ",BY2049)))))</f>
        <v/>
      </c>
      <c r="BY2049" s="231" t="s">
        <v>6224</v>
      </c>
      <c r="BZ2049" s="290">
        <f t="shared" si="913"/>
        <v>1</v>
      </c>
      <c r="CA2049" s="291" t="str">
        <f>IF(BZ2049=0,"",
IF(SUM($BZ$2037:BZ2049)=1,CB2049,
IF($BZ$2157&gt;SUM($BZ$2037:BZ2049),_xlfn.CONCAT(", ",CB2049),
IF($BZ$2157=SUM($BZ$2037:BZ2049),_xlfn.CONCAT(" y ",CB2049)))))</f>
        <v>, 13</v>
      </c>
      <c r="CB2049" s="222" t="s">
        <v>6224</v>
      </c>
    </row>
    <row r="2050" spans="3:80" customFormat="1" ht="30" customHeight="1">
      <c r="C2050" s="143" t="s">
        <v>101</v>
      </c>
      <c r="D2050" s="729" t="str">
        <f>IF(CNGE_2024_M1_Secc1_Sub1!$D55="","",CNGE_2024_M1_Secc1_Sub1!$D55)</f>
        <v>SECRETARIA DE TRABAJO PREVISION SOCIAL Y PRODUCTIVIDAD</v>
      </c>
      <c r="E2050" s="730"/>
      <c r="F2050" s="730"/>
      <c r="G2050" s="730"/>
      <c r="H2050" s="730"/>
      <c r="I2050" s="730"/>
      <c r="J2050" s="730"/>
      <c r="K2050" s="730"/>
      <c r="L2050" s="730"/>
      <c r="M2050" s="730"/>
      <c r="N2050" s="730"/>
      <c r="O2050" s="731"/>
      <c r="P2050" s="518"/>
      <c r="Q2050" s="518"/>
      <c r="R2050" s="518"/>
      <c r="S2050" s="518"/>
      <c r="T2050" s="518"/>
      <c r="U2050" s="518"/>
      <c r="V2050" s="518"/>
      <c r="W2050" s="518"/>
      <c r="X2050" s="518"/>
      <c r="Y2050" s="518"/>
      <c r="Z2050" s="518"/>
      <c r="AA2050" s="518"/>
      <c r="AB2050" s="518"/>
      <c r="AC2050" s="518"/>
      <c r="AD2050" s="518"/>
      <c r="AG2050" s="269">
        <f t="shared" si="870"/>
        <v>1</v>
      </c>
      <c r="AH2050" s="298">
        <f t="shared" si="871"/>
        <v>0</v>
      </c>
      <c r="AI2050" s="299">
        <f t="shared" si="872"/>
        <v>0</v>
      </c>
      <c r="AJ2050" s="300">
        <f t="shared" si="873"/>
        <v>0</v>
      </c>
      <c r="AK2050" s="301">
        <f t="shared" si="874"/>
        <v>0</v>
      </c>
      <c r="AL2050" s="298">
        <f t="shared" si="875"/>
        <v>0</v>
      </c>
      <c r="AM2050" s="299">
        <f t="shared" si="876"/>
        <v>0</v>
      </c>
      <c r="AN2050" s="300">
        <f t="shared" si="877"/>
        <v>0</v>
      </c>
      <c r="AO2050" s="301">
        <f t="shared" si="878"/>
        <v>0</v>
      </c>
      <c r="AP2050" s="298">
        <f t="shared" si="879"/>
        <v>0</v>
      </c>
      <c r="AQ2050" s="299">
        <f t="shared" si="880"/>
        <v>0</v>
      </c>
      <c r="AR2050" s="300">
        <f t="shared" si="881"/>
        <v>0</v>
      </c>
      <c r="AS2050" s="301">
        <f t="shared" si="882"/>
        <v>0</v>
      </c>
      <c r="AT2050" s="298">
        <f t="shared" si="883"/>
        <v>0</v>
      </c>
      <c r="AU2050" s="299">
        <f t="shared" si="884"/>
        <v>0</v>
      </c>
      <c r="AV2050" s="300">
        <f t="shared" si="885"/>
        <v>0</v>
      </c>
      <c r="AW2050" s="301">
        <f t="shared" si="886"/>
        <v>0</v>
      </c>
      <c r="AX2050" s="298">
        <f t="shared" si="887"/>
        <v>0</v>
      </c>
      <c r="AY2050" s="299">
        <f t="shared" si="888"/>
        <v>0</v>
      </c>
      <c r="AZ2050" s="300">
        <f t="shared" si="889"/>
        <v>0</v>
      </c>
      <c r="BA2050" s="301">
        <f t="shared" si="890"/>
        <v>0</v>
      </c>
      <c r="BB2050" s="298">
        <f t="shared" si="891"/>
        <v>0</v>
      </c>
      <c r="BC2050" s="299">
        <f t="shared" si="892"/>
        <v>0</v>
      </c>
      <c r="BD2050" s="300">
        <f t="shared" si="893"/>
        <v>0</v>
      </c>
      <c r="BE2050" s="301">
        <f t="shared" si="894"/>
        <v>0</v>
      </c>
      <c r="BF2050" s="298">
        <f t="shared" si="895"/>
        <v>0</v>
      </c>
      <c r="BG2050" s="299">
        <f t="shared" si="896"/>
        <v>0</v>
      </c>
      <c r="BH2050" s="300">
        <f t="shared" si="897"/>
        <v>0</v>
      </c>
      <c r="BI2050" s="301">
        <f t="shared" si="898"/>
        <v>0</v>
      </c>
      <c r="BJ2050" s="298">
        <f t="shared" si="899"/>
        <v>0</v>
      </c>
      <c r="BK2050" s="299">
        <f t="shared" si="900"/>
        <v>0</v>
      </c>
      <c r="BL2050" s="300">
        <f t="shared" si="901"/>
        <v>0</v>
      </c>
      <c r="BM2050" s="301">
        <f t="shared" si="902"/>
        <v>0</v>
      </c>
      <c r="BN2050" s="298">
        <f t="shared" si="903"/>
        <v>0</v>
      </c>
      <c r="BO2050" s="299">
        <f t="shared" si="904"/>
        <v>0</v>
      </c>
      <c r="BP2050" s="300">
        <f t="shared" si="905"/>
        <v>0</v>
      </c>
      <c r="BQ2050" s="301">
        <f t="shared" si="906"/>
        <v>0</v>
      </c>
      <c r="BR2050" s="298">
        <f t="shared" si="907"/>
        <v>0</v>
      </c>
      <c r="BS2050" s="299">
        <f t="shared" si="908"/>
        <v>0</v>
      </c>
      <c r="BT2050" s="300">
        <f t="shared" si="909"/>
        <v>0</v>
      </c>
      <c r="BU2050" s="301">
        <f t="shared" si="910"/>
        <v>0</v>
      </c>
      <c r="BV2050" s="371">
        <f t="shared" si="911"/>
        <v>0</v>
      </c>
      <c r="BW2050" s="303">
        <f t="shared" si="912"/>
        <v>0</v>
      </c>
      <c r="BX2050" s="304" t="str">
        <f>IF(BW2050=0,"",
IF(SUM($BW$2037:BW2050)=1,BY2050,
IF($BW$2157&gt;SUM($BW$2037:BW2050),_xlfn.CONCAT(", ",BY2050),
IF($BW$2157=SUM($BW$2037:BW2050),_xlfn.CONCAT(" y ",BY2050)))))</f>
        <v/>
      </c>
      <c r="BY2050" s="231" t="s">
        <v>6225</v>
      </c>
      <c r="BZ2050" s="290">
        <f t="shared" si="913"/>
        <v>1</v>
      </c>
      <c r="CA2050" s="291" t="str">
        <f>IF(BZ2050=0,"",
IF(SUM($BZ$2037:BZ2050)=1,CB2050,
IF($BZ$2157&gt;SUM($BZ$2037:BZ2050),_xlfn.CONCAT(", ",CB2050),
IF($BZ$2157=SUM($BZ$2037:BZ2050),_xlfn.CONCAT(" y ",CB2050)))))</f>
        <v>, 14</v>
      </c>
      <c r="CB2050" s="222" t="s">
        <v>6225</v>
      </c>
    </row>
    <row r="2051" spans="3:80" customFormat="1" ht="15" customHeight="1">
      <c r="C2051" s="143" t="s">
        <v>102</v>
      </c>
      <c r="D2051" s="729" t="str">
        <f>IF(CNGE_2024_M1_Secc1_Sub1!$D56="","",CNGE_2024_M1_Secc1_Sub1!$D56)</f>
        <v>SECRETARIA DE TURISMO Y CULTURA</v>
      </c>
      <c r="E2051" s="730"/>
      <c r="F2051" s="730"/>
      <c r="G2051" s="730"/>
      <c r="H2051" s="730"/>
      <c r="I2051" s="730"/>
      <c r="J2051" s="730"/>
      <c r="K2051" s="730"/>
      <c r="L2051" s="730"/>
      <c r="M2051" s="730"/>
      <c r="N2051" s="730"/>
      <c r="O2051" s="731"/>
      <c r="P2051" s="518"/>
      <c r="Q2051" s="518"/>
      <c r="R2051" s="518"/>
      <c r="S2051" s="518"/>
      <c r="T2051" s="518"/>
      <c r="U2051" s="518"/>
      <c r="V2051" s="518"/>
      <c r="W2051" s="518"/>
      <c r="X2051" s="518"/>
      <c r="Y2051" s="518"/>
      <c r="Z2051" s="518"/>
      <c r="AA2051" s="518"/>
      <c r="AB2051" s="518"/>
      <c r="AC2051" s="518"/>
      <c r="AD2051" s="518"/>
      <c r="AG2051" s="269">
        <f t="shared" si="870"/>
        <v>1</v>
      </c>
      <c r="AH2051" s="298">
        <f t="shared" si="871"/>
        <v>0</v>
      </c>
      <c r="AI2051" s="299">
        <f t="shared" si="872"/>
        <v>0</v>
      </c>
      <c r="AJ2051" s="300">
        <f t="shared" si="873"/>
        <v>0</v>
      </c>
      <c r="AK2051" s="301">
        <f t="shared" si="874"/>
        <v>0</v>
      </c>
      <c r="AL2051" s="298">
        <f t="shared" si="875"/>
        <v>0</v>
      </c>
      <c r="AM2051" s="299">
        <f t="shared" si="876"/>
        <v>0</v>
      </c>
      <c r="AN2051" s="300">
        <f t="shared" si="877"/>
        <v>0</v>
      </c>
      <c r="AO2051" s="301">
        <f t="shared" si="878"/>
        <v>0</v>
      </c>
      <c r="AP2051" s="298">
        <f t="shared" si="879"/>
        <v>0</v>
      </c>
      <c r="AQ2051" s="299">
        <f t="shared" si="880"/>
        <v>0</v>
      </c>
      <c r="AR2051" s="300">
        <f t="shared" si="881"/>
        <v>0</v>
      </c>
      <c r="AS2051" s="301">
        <f t="shared" si="882"/>
        <v>0</v>
      </c>
      <c r="AT2051" s="298">
        <f t="shared" si="883"/>
        <v>0</v>
      </c>
      <c r="AU2051" s="299">
        <f t="shared" si="884"/>
        <v>0</v>
      </c>
      <c r="AV2051" s="300">
        <f t="shared" si="885"/>
        <v>0</v>
      </c>
      <c r="AW2051" s="301">
        <f t="shared" si="886"/>
        <v>0</v>
      </c>
      <c r="AX2051" s="298">
        <f t="shared" si="887"/>
        <v>0</v>
      </c>
      <c r="AY2051" s="299">
        <f t="shared" si="888"/>
        <v>0</v>
      </c>
      <c r="AZ2051" s="300">
        <f t="shared" si="889"/>
        <v>0</v>
      </c>
      <c r="BA2051" s="301">
        <f t="shared" si="890"/>
        <v>0</v>
      </c>
      <c r="BB2051" s="298">
        <f t="shared" si="891"/>
        <v>0</v>
      </c>
      <c r="BC2051" s="299">
        <f t="shared" si="892"/>
        <v>0</v>
      </c>
      <c r="BD2051" s="300">
        <f t="shared" si="893"/>
        <v>0</v>
      </c>
      <c r="BE2051" s="301">
        <f t="shared" si="894"/>
        <v>0</v>
      </c>
      <c r="BF2051" s="298">
        <f t="shared" si="895"/>
        <v>0</v>
      </c>
      <c r="BG2051" s="299">
        <f t="shared" si="896"/>
        <v>0</v>
      </c>
      <c r="BH2051" s="300">
        <f t="shared" si="897"/>
        <v>0</v>
      </c>
      <c r="BI2051" s="301">
        <f t="shared" si="898"/>
        <v>0</v>
      </c>
      <c r="BJ2051" s="298">
        <f t="shared" si="899"/>
        <v>0</v>
      </c>
      <c r="BK2051" s="299">
        <f t="shared" si="900"/>
        <v>0</v>
      </c>
      <c r="BL2051" s="300">
        <f t="shared" si="901"/>
        <v>0</v>
      </c>
      <c r="BM2051" s="301">
        <f t="shared" si="902"/>
        <v>0</v>
      </c>
      <c r="BN2051" s="298">
        <f t="shared" si="903"/>
        <v>0</v>
      </c>
      <c r="BO2051" s="299">
        <f t="shared" si="904"/>
        <v>0</v>
      </c>
      <c r="BP2051" s="300">
        <f t="shared" si="905"/>
        <v>0</v>
      </c>
      <c r="BQ2051" s="301">
        <f t="shared" si="906"/>
        <v>0</v>
      </c>
      <c r="BR2051" s="298">
        <f t="shared" si="907"/>
        <v>0</v>
      </c>
      <c r="BS2051" s="299">
        <f t="shared" si="908"/>
        <v>0</v>
      </c>
      <c r="BT2051" s="300">
        <f t="shared" si="909"/>
        <v>0</v>
      </c>
      <c r="BU2051" s="301">
        <f t="shared" si="910"/>
        <v>0</v>
      </c>
      <c r="BV2051" s="371">
        <f t="shared" si="911"/>
        <v>0</v>
      </c>
      <c r="BW2051" s="303">
        <f t="shared" si="912"/>
        <v>0</v>
      </c>
      <c r="BX2051" s="304" t="str">
        <f>IF(BW2051=0,"",
IF(SUM($BW$2037:BW2051)=1,BY2051,
IF($BW$2157&gt;SUM($BW$2037:BW2051),_xlfn.CONCAT(", ",BY2051),
IF($BW$2157=SUM($BW$2037:BW2051),_xlfn.CONCAT(" y ",BY2051)))))</f>
        <v/>
      </c>
      <c r="BY2051" s="231" t="s">
        <v>6226</v>
      </c>
      <c r="BZ2051" s="290">
        <f t="shared" si="913"/>
        <v>1</v>
      </c>
      <c r="CA2051" s="291" t="str">
        <f>IF(BZ2051=0,"",
IF(SUM($BZ$2037:BZ2051)=1,CB2051,
IF($BZ$2157&gt;SUM($BZ$2037:BZ2051),_xlfn.CONCAT(", ",CB2051),
IF($BZ$2157=SUM($BZ$2037:BZ2051),_xlfn.CONCAT(" y ",CB2051)))))</f>
        <v>, 15</v>
      </c>
      <c r="CB2051" s="222" t="s">
        <v>6226</v>
      </c>
    </row>
    <row r="2052" spans="3:80" customFormat="1" ht="15" customHeight="1">
      <c r="C2052" s="143" t="s">
        <v>103</v>
      </c>
      <c r="D2052" s="729" t="str">
        <f>IF(CNGE_2024_M1_Secc1_Sub1!$D57="","",CNGE_2024_M1_Secc1_Sub1!$D57)</f>
        <v>SECRETARIA DE PROTECCION CIVIL</v>
      </c>
      <c r="E2052" s="730"/>
      <c r="F2052" s="730"/>
      <c r="G2052" s="730"/>
      <c r="H2052" s="730"/>
      <c r="I2052" s="730"/>
      <c r="J2052" s="730"/>
      <c r="K2052" s="730"/>
      <c r="L2052" s="730"/>
      <c r="M2052" s="730"/>
      <c r="N2052" s="730"/>
      <c r="O2052" s="731"/>
      <c r="P2052" s="518"/>
      <c r="Q2052" s="518"/>
      <c r="R2052" s="518"/>
      <c r="S2052" s="518"/>
      <c r="T2052" s="518"/>
      <c r="U2052" s="518"/>
      <c r="V2052" s="518"/>
      <c r="W2052" s="518"/>
      <c r="X2052" s="518"/>
      <c r="Y2052" s="518"/>
      <c r="Z2052" s="518"/>
      <c r="AA2052" s="518"/>
      <c r="AB2052" s="518"/>
      <c r="AC2052" s="518"/>
      <c r="AD2052" s="518"/>
      <c r="AG2052" s="269">
        <f t="shared" si="870"/>
        <v>1</v>
      </c>
      <c r="AH2052" s="298">
        <f t="shared" si="871"/>
        <v>0</v>
      </c>
      <c r="AI2052" s="299">
        <f t="shared" si="872"/>
        <v>0</v>
      </c>
      <c r="AJ2052" s="300">
        <f t="shared" si="873"/>
        <v>0</v>
      </c>
      <c r="AK2052" s="301">
        <f t="shared" si="874"/>
        <v>0</v>
      </c>
      <c r="AL2052" s="298">
        <f t="shared" si="875"/>
        <v>0</v>
      </c>
      <c r="AM2052" s="299">
        <f t="shared" si="876"/>
        <v>0</v>
      </c>
      <c r="AN2052" s="300">
        <f t="shared" si="877"/>
        <v>0</v>
      </c>
      <c r="AO2052" s="301">
        <f t="shared" si="878"/>
        <v>0</v>
      </c>
      <c r="AP2052" s="298">
        <f t="shared" si="879"/>
        <v>0</v>
      </c>
      <c r="AQ2052" s="299">
        <f t="shared" si="880"/>
        <v>0</v>
      </c>
      <c r="AR2052" s="300">
        <f t="shared" si="881"/>
        <v>0</v>
      </c>
      <c r="AS2052" s="301">
        <f t="shared" si="882"/>
        <v>0</v>
      </c>
      <c r="AT2052" s="298">
        <f t="shared" si="883"/>
        <v>0</v>
      </c>
      <c r="AU2052" s="299">
        <f t="shared" si="884"/>
        <v>0</v>
      </c>
      <c r="AV2052" s="300">
        <f t="shared" si="885"/>
        <v>0</v>
      </c>
      <c r="AW2052" s="301">
        <f t="shared" si="886"/>
        <v>0</v>
      </c>
      <c r="AX2052" s="298">
        <f t="shared" si="887"/>
        <v>0</v>
      </c>
      <c r="AY2052" s="299">
        <f t="shared" si="888"/>
        <v>0</v>
      </c>
      <c r="AZ2052" s="300">
        <f t="shared" si="889"/>
        <v>0</v>
      </c>
      <c r="BA2052" s="301">
        <f t="shared" si="890"/>
        <v>0</v>
      </c>
      <c r="BB2052" s="298">
        <f t="shared" si="891"/>
        <v>0</v>
      </c>
      <c r="BC2052" s="299">
        <f t="shared" si="892"/>
        <v>0</v>
      </c>
      <c r="BD2052" s="300">
        <f t="shared" si="893"/>
        <v>0</v>
      </c>
      <c r="BE2052" s="301">
        <f t="shared" si="894"/>
        <v>0</v>
      </c>
      <c r="BF2052" s="298">
        <f t="shared" si="895"/>
        <v>0</v>
      </c>
      <c r="BG2052" s="299">
        <f t="shared" si="896"/>
        <v>0</v>
      </c>
      <c r="BH2052" s="300">
        <f t="shared" si="897"/>
        <v>0</v>
      </c>
      <c r="BI2052" s="301">
        <f t="shared" si="898"/>
        <v>0</v>
      </c>
      <c r="BJ2052" s="298">
        <f t="shared" si="899"/>
        <v>0</v>
      </c>
      <c r="BK2052" s="299">
        <f t="shared" si="900"/>
        <v>0</v>
      </c>
      <c r="BL2052" s="300">
        <f t="shared" si="901"/>
        <v>0</v>
      </c>
      <c r="BM2052" s="301">
        <f t="shared" si="902"/>
        <v>0</v>
      </c>
      <c r="BN2052" s="298">
        <f t="shared" si="903"/>
        <v>0</v>
      </c>
      <c r="BO2052" s="299">
        <f t="shared" si="904"/>
        <v>0</v>
      </c>
      <c r="BP2052" s="300">
        <f t="shared" si="905"/>
        <v>0</v>
      </c>
      <c r="BQ2052" s="301">
        <f t="shared" si="906"/>
        <v>0</v>
      </c>
      <c r="BR2052" s="298">
        <f t="shared" si="907"/>
        <v>0</v>
      </c>
      <c r="BS2052" s="299">
        <f t="shared" si="908"/>
        <v>0</v>
      </c>
      <c r="BT2052" s="300">
        <f t="shared" si="909"/>
        <v>0</v>
      </c>
      <c r="BU2052" s="301">
        <f t="shared" si="910"/>
        <v>0</v>
      </c>
      <c r="BV2052" s="371">
        <f t="shared" si="911"/>
        <v>0</v>
      </c>
      <c r="BW2052" s="303">
        <f t="shared" si="912"/>
        <v>0</v>
      </c>
      <c r="BX2052" s="304" t="str">
        <f>IF(BW2052=0,"",
IF(SUM($BW$2037:BW2052)=1,BY2052,
IF($BW$2157&gt;SUM($BW$2037:BW2052),_xlfn.CONCAT(", ",BY2052),
IF($BW$2157=SUM($BW$2037:BW2052),_xlfn.CONCAT(" y ",BY2052)))))</f>
        <v/>
      </c>
      <c r="BY2052" s="231" t="s">
        <v>6227</v>
      </c>
      <c r="BZ2052" s="290">
        <f t="shared" si="913"/>
        <v>1</v>
      </c>
      <c r="CA2052" s="291" t="str">
        <f>IF(BZ2052=0,"",
IF(SUM($BZ$2037:BZ2052)=1,CB2052,
IF($BZ$2157&gt;SUM($BZ$2037:BZ2052),_xlfn.CONCAT(", ",CB2052),
IF($BZ$2157=SUM($BZ$2037:BZ2052),_xlfn.CONCAT(" y ",CB2052)))))</f>
        <v>, 16</v>
      </c>
      <c r="CB2052" s="222" t="s">
        <v>6227</v>
      </c>
    </row>
    <row r="2053" spans="3:80" customFormat="1" ht="15" customHeight="1">
      <c r="C2053" s="143" t="s">
        <v>104</v>
      </c>
      <c r="D2053" s="729" t="str">
        <f>IF(CNGE_2024_M1_Secc1_Sub1!$D58="","",CNGE_2024_M1_Secc1_Sub1!$D58)</f>
        <v>SECRETARIA DE MEDIO AMBIENTE</v>
      </c>
      <c r="E2053" s="730"/>
      <c r="F2053" s="730"/>
      <c r="G2053" s="730"/>
      <c r="H2053" s="730"/>
      <c r="I2053" s="730"/>
      <c r="J2053" s="730"/>
      <c r="K2053" s="730"/>
      <c r="L2053" s="730"/>
      <c r="M2053" s="730"/>
      <c r="N2053" s="730"/>
      <c r="O2053" s="731"/>
      <c r="P2053" s="518"/>
      <c r="Q2053" s="518"/>
      <c r="R2053" s="518"/>
      <c r="S2053" s="518"/>
      <c r="T2053" s="518"/>
      <c r="U2053" s="518"/>
      <c r="V2053" s="518"/>
      <c r="W2053" s="518"/>
      <c r="X2053" s="518"/>
      <c r="Y2053" s="518"/>
      <c r="Z2053" s="518"/>
      <c r="AA2053" s="518"/>
      <c r="AB2053" s="518"/>
      <c r="AC2053" s="518"/>
      <c r="AD2053" s="518"/>
      <c r="AG2053" s="269">
        <f t="shared" si="870"/>
        <v>1</v>
      </c>
      <c r="AH2053" s="298">
        <f t="shared" si="871"/>
        <v>0</v>
      </c>
      <c r="AI2053" s="299">
        <f t="shared" si="872"/>
        <v>0</v>
      </c>
      <c r="AJ2053" s="300">
        <f t="shared" si="873"/>
        <v>0</v>
      </c>
      <c r="AK2053" s="301">
        <f t="shared" si="874"/>
        <v>0</v>
      </c>
      <c r="AL2053" s="298">
        <f t="shared" si="875"/>
        <v>0</v>
      </c>
      <c r="AM2053" s="299">
        <f t="shared" si="876"/>
        <v>0</v>
      </c>
      <c r="AN2053" s="300">
        <f t="shared" si="877"/>
        <v>0</v>
      </c>
      <c r="AO2053" s="301">
        <f t="shared" si="878"/>
        <v>0</v>
      </c>
      <c r="AP2053" s="298">
        <f t="shared" si="879"/>
        <v>0</v>
      </c>
      <c r="AQ2053" s="299">
        <f t="shared" si="880"/>
        <v>0</v>
      </c>
      <c r="AR2053" s="300">
        <f t="shared" si="881"/>
        <v>0</v>
      </c>
      <c r="AS2053" s="301">
        <f t="shared" si="882"/>
        <v>0</v>
      </c>
      <c r="AT2053" s="298">
        <f t="shared" si="883"/>
        <v>0</v>
      </c>
      <c r="AU2053" s="299">
        <f t="shared" si="884"/>
        <v>0</v>
      </c>
      <c r="AV2053" s="300">
        <f t="shared" si="885"/>
        <v>0</v>
      </c>
      <c r="AW2053" s="301">
        <f t="shared" si="886"/>
        <v>0</v>
      </c>
      <c r="AX2053" s="298">
        <f t="shared" si="887"/>
        <v>0</v>
      </c>
      <c r="AY2053" s="299">
        <f t="shared" si="888"/>
        <v>0</v>
      </c>
      <c r="AZ2053" s="300">
        <f t="shared" si="889"/>
        <v>0</v>
      </c>
      <c r="BA2053" s="301">
        <f t="shared" si="890"/>
        <v>0</v>
      </c>
      <c r="BB2053" s="298">
        <f t="shared" si="891"/>
        <v>0</v>
      </c>
      <c r="BC2053" s="299">
        <f t="shared" si="892"/>
        <v>0</v>
      </c>
      <c r="BD2053" s="300">
        <f t="shared" si="893"/>
        <v>0</v>
      </c>
      <c r="BE2053" s="301">
        <f t="shared" si="894"/>
        <v>0</v>
      </c>
      <c r="BF2053" s="298">
        <f t="shared" si="895"/>
        <v>0</v>
      </c>
      <c r="BG2053" s="299">
        <f t="shared" si="896"/>
        <v>0</v>
      </c>
      <c r="BH2053" s="300">
        <f t="shared" si="897"/>
        <v>0</v>
      </c>
      <c r="BI2053" s="301">
        <f t="shared" si="898"/>
        <v>0</v>
      </c>
      <c r="BJ2053" s="298">
        <f t="shared" si="899"/>
        <v>0</v>
      </c>
      <c r="BK2053" s="299">
        <f t="shared" si="900"/>
        <v>0</v>
      </c>
      <c r="BL2053" s="300">
        <f t="shared" si="901"/>
        <v>0</v>
      </c>
      <c r="BM2053" s="301">
        <f t="shared" si="902"/>
        <v>0</v>
      </c>
      <c r="BN2053" s="298">
        <f t="shared" si="903"/>
        <v>0</v>
      </c>
      <c r="BO2053" s="299">
        <f t="shared" si="904"/>
        <v>0</v>
      </c>
      <c r="BP2053" s="300">
        <f t="shared" si="905"/>
        <v>0</v>
      </c>
      <c r="BQ2053" s="301">
        <f t="shared" si="906"/>
        <v>0</v>
      </c>
      <c r="BR2053" s="298">
        <f t="shared" si="907"/>
        <v>0</v>
      </c>
      <c r="BS2053" s="299">
        <f t="shared" si="908"/>
        <v>0</v>
      </c>
      <c r="BT2053" s="300">
        <f t="shared" si="909"/>
        <v>0</v>
      </c>
      <c r="BU2053" s="301">
        <f t="shared" si="910"/>
        <v>0</v>
      </c>
      <c r="BV2053" s="371">
        <f t="shared" si="911"/>
        <v>0</v>
      </c>
      <c r="BW2053" s="303">
        <f t="shared" si="912"/>
        <v>0</v>
      </c>
      <c r="BX2053" s="304" t="str">
        <f>IF(BW2053=0,"",
IF(SUM($BW$2037:BW2053)=1,BY2053,
IF($BW$2157&gt;SUM($BW$2037:BW2053),_xlfn.CONCAT(", ",BY2053),
IF($BW$2157=SUM($BW$2037:BW2053),_xlfn.CONCAT(" y ",BY2053)))))</f>
        <v/>
      </c>
      <c r="BY2053" s="231" t="s">
        <v>6228</v>
      </c>
      <c r="BZ2053" s="290">
        <f t="shared" si="913"/>
        <v>1</v>
      </c>
      <c r="CA2053" s="291" t="str">
        <f>IF(BZ2053=0,"",
IF(SUM($BZ$2037:BZ2053)=1,CB2053,
IF($BZ$2157&gt;SUM($BZ$2037:BZ2053),_xlfn.CONCAT(", ",CB2053),
IF($BZ$2157=SUM($BZ$2037:BZ2053),_xlfn.CONCAT(" y ",CB2053)))))</f>
        <v>, 17</v>
      </c>
      <c r="CB2053" s="222" t="s">
        <v>6228</v>
      </c>
    </row>
    <row r="2054" spans="3:80" customFormat="1" ht="15" customHeight="1">
      <c r="C2054" s="143" t="s">
        <v>105</v>
      </c>
      <c r="D2054" s="729" t="str">
        <f>IF(CNGE_2024_M1_Secc1_Sub1!$D59="","",CNGE_2024_M1_Secc1_Sub1!$D59)</f>
        <v>SERVICIOS DE SALUD DE VERACRUZ</v>
      </c>
      <c r="E2054" s="730"/>
      <c r="F2054" s="730"/>
      <c r="G2054" s="730"/>
      <c r="H2054" s="730"/>
      <c r="I2054" s="730"/>
      <c r="J2054" s="730"/>
      <c r="K2054" s="730"/>
      <c r="L2054" s="730"/>
      <c r="M2054" s="730"/>
      <c r="N2054" s="730"/>
      <c r="O2054" s="731"/>
      <c r="P2054" s="518"/>
      <c r="Q2054" s="518"/>
      <c r="R2054" s="518"/>
      <c r="S2054" s="518"/>
      <c r="T2054" s="518"/>
      <c r="U2054" s="518"/>
      <c r="V2054" s="518"/>
      <c r="W2054" s="518"/>
      <c r="X2054" s="518"/>
      <c r="Y2054" s="518"/>
      <c r="Z2054" s="518"/>
      <c r="AA2054" s="518"/>
      <c r="AB2054" s="518"/>
      <c r="AC2054" s="518"/>
      <c r="AD2054" s="518"/>
      <c r="AG2054" s="269">
        <f t="shared" si="870"/>
        <v>1</v>
      </c>
      <c r="AH2054" s="298">
        <f t="shared" si="871"/>
        <v>0</v>
      </c>
      <c r="AI2054" s="299">
        <f t="shared" si="872"/>
        <v>0</v>
      </c>
      <c r="AJ2054" s="300">
        <f t="shared" si="873"/>
        <v>0</v>
      </c>
      <c r="AK2054" s="301">
        <f t="shared" si="874"/>
        <v>0</v>
      </c>
      <c r="AL2054" s="298">
        <f t="shared" si="875"/>
        <v>0</v>
      </c>
      <c r="AM2054" s="299">
        <f t="shared" si="876"/>
        <v>0</v>
      </c>
      <c r="AN2054" s="300">
        <f t="shared" si="877"/>
        <v>0</v>
      </c>
      <c r="AO2054" s="301">
        <f t="shared" si="878"/>
        <v>0</v>
      </c>
      <c r="AP2054" s="298">
        <f t="shared" si="879"/>
        <v>0</v>
      </c>
      <c r="AQ2054" s="299">
        <f t="shared" si="880"/>
        <v>0</v>
      </c>
      <c r="AR2054" s="300">
        <f t="shared" si="881"/>
        <v>0</v>
      </c>
      <c r="AS2054" s="301">
        <f t="shared" si="882"/>
        <v>0</v>
      </c>
      <c r="AT2054" s="298">
        <f t="shared" si="883"/>
        <v>0</v>
      </c>
      <c r="AU2054" s="299">
        <f t="shared" si="884"/>
        <v>0</v>
      </c>
      <c r="AV2054" s="300">
        <f t="shared" si="885"/>
        <v>0</v>
      </c>
      <c r="AW2054" s="301">
        <f t="shared" si="886"/>
        <v>0</v>
      </c>
      <c r="AX2054" s="298">
        <f t="shared" si="887"/>
        <v>0</v>
      </c>
      <c r="AY2054" s="299">
        <f t="shared" si="888"/>
        <v>0</v>
      </c>
      <c r="AZ2054" s="300">
        <f t="shared" si="889"/>
        <v>0</v>
      </c>
      <c r="BA2054" s="301">
        <f t="shared" si="890"/>
        <v>0</v>
      </c>
      <c r="BB2054" s="298">
        <f t="shared" si="891"/>
        <v>0</v>
      </c>
      <c r="BC2054" s="299">
        <f t="shared" si="892"/>
        <v>0</v>
      </c>
      <c r="BD2054" s="300">
        <f t="shared" si="893"/>
        <v>0</v>
      </c>
      <c r="BE2054" s="301">
        <f t="shared" si="894"/>
        <v>0</v>
      </c>
      <c r="BF2054" s="298">
        <f t="shared" si="895"/>
        <v>0</v>
      </c>
      <c r="BG2054" s="299">
        <f t="shared" si="896"/>
        <v>0</v>
      </c>
      <c r="BH2054" s="300">
        <f t="shared" si="897"/>
        <v>0</v>
      </c>
      <c r="BI2054" s="301">
        <f t="shared" si="898"/>
        <v>0</v>
      </c>
      <c r="BJ2054" s="298">
        <f t="shared" si="899"/>
        <v>0</v>
      </c>
      <c r="BK2054" s="299">
        <f t="shared" si="900"/>
        <v>0</v>
      </c>
      <c r="BL2054" s="300">
        <f t="shared" si="901"/>
        <v>0</v>
      </c>
      <c r="BM2054" s="301">
        <f t="shared" si="902"/>
        <v>0</v>
      </c>
      <c r="BN2054" s="298">
        <f t="shared" si="903"/>
        <v>0</v>
      </c>
      <c r="BO2054" s="299">
        <f t="shared" si="904"/>
        <v>0</v>
      </c>
      <c r="BP2054" s="300">
        <f t="shared" si="905"/>
        <v>0</v>
      </c>
      <c r="BQ2054" s="301">
        <f t="shared" si="906"/>
        <v>0</v>
      </c>
      <c r="BR2054" s="298">
        <f t="shared" si="907"/>
        <v>0</v>
      </c>
      <c r="BS2054" s="299">
        <f t="shared" si="908"/>
        <v>0</v>
      </c>
      <c r="BT2054" s="300">
        <f t="shared" si="909"/>
        <v>0</v>
      </c>
      <c r="BU2054" s="301">
        <f t="shared" si="910"/>
        <v>0</v>
      </c>
      <c r="BV2054" s="371">
        <f t="shared" si="911"/>
        <v>0</v>
      </c>
      <c r="BW2054" s="303">
        <f t="shared" si="912"/>
        <v>0</v>
      </c>
      <c r="BX2054" s="304" t="str">
        <f>IF(BW2054=0,"",
IF(SUM($BW$2037:BW2054)=1,BY2054,
IF($BW$2157&gt;SUM($BW$2037:BW2054),_xlfn.CONCAT(", ",BY2054),
IF($BW$2157=SUM($BW$2037:BW2054),_xlfn.CONCAT(" y ",BY2054)))))</f>
        <v/>
      </c>
      <c r="BY2054" s="231" t="s">
        <v>6229</v>
      </c>
      <c r="BZ2054" s="290">
        <f t="shared" si="913"/>
        <v>1</v>
      </c>
      <c r="CA2054" s="291" t="str">
        <f>IF(BZ2054=0,"",
IF(SUM($BZ$2037:BZ2054)=1,CB2054,
IF($BZ$2157&gt;SUM($BZ$2037:BZ2054),_xlfn.CONCAT(", ",CB2054),
IF($BZ$2157=SUM($BZ$2037:BZ2054),_xlfn.CONCAT(" y ",CB2054)))))</f>
        <v>, 18</v>
      </c>
      <c r="CB2054" s="222" t="s">
        <v>6229</v>
      </c>
    </row>
    <row r="2055" spans="3:80" customFormat="1" ht="15" customHeight="1">
      <c r="C2055" s="143" t="s">
        <v>106</v>
      </c>
      <c r="D2055" s="729" t="str">
        <f>IF(CNGE_2024_M1_Secc1_Sub1!$D60="","",CNGE_2024_M1_Secc1_Sub1!$D60)</f>
        <v>SISTEMA PARA EL DESARROLLO INTEGRAL DE LA FAMILIA</v>
      </c>
      <c r="E2055" s="730"/>
      <c r="F2055" s="730"/>
      <c r="G2055" s="730"/>
      <c r="H2055" s="730"/>
      <c r="I2055" s="730"/>
      <c r="J2055" s="730"/>
      <c r="K2055" s="730"/>
      <c r="L2055" s="730"/>
      <c r="M2055" s="730"/>
      <c r="N2055" s="730"/>
      <c r="O2055" s="731"/>
      <c r="P2055" s="518"/>
      <c r="Q2055" s="518"/>
      <c r="R2055" s="518"/>
      <c r="S2055" s="518"/>
      <c r="T2055" s="518"/>
      <c r="U2055" s="518"/>
      <c r="V2055" s="518"/>
      <c r="W2055" s="518"/>
      <c r="X2055" s="518"/>
      <c r="Y2055" s="518"/>
      <c r="Z2055" s="518"/>
      <c r="AA2055" s="518"/>
      <c r="AB2055" s="518"/>
      <c r="AC2055" s="518"/>
      <c r="AD2055" s="518"/>
      <c r="AG2055" s="269">
        <f t="shared" si="870"/>
        <v>1</v>
      </c>
      <c r="AH2055" s="298">
        <f t="shared" si="871"/>
        <v>0</v>
      </c>
      <c r="AI2055" s="299">
        <f t="shared" si="872"/>
        <v>0</v>
      </c>
      <c r="AJ2055" s="300">
        <f t="shared" si="873"/>
        <v>0</v>
      </c>
      <c r="AK2055" s="301">
        <f t="shared" si="874"/>
        <v>0</v>
      </c>
      <c r="AL2055" s="298">
        <f t="shared" si="875"/>
        <v>0</v>
      </c>
      <c r="AM2055" s="299">
        <f t="shared" si="876"/>
        <v>0</v>
      </c>
      <c r="AN2055" s="300">
        <f t="shared" si="877"/>
        <v>0</v>
      </c>
      <c r="AO2055" s="301">
        <f t="shared" si="878"/>
        <v>0</v>
      </c>
      <c r="AP2055" s="298">
        <f t="shared" si="879"/>
        <v>0</v>
      </c>
      <c r="AQ2055" s="299">
        <f t="shared" si="880"/>
        <v>0</v>
      </c>
      <c r="AR2055" s="300">
        <f t="shared" si="881"/>
        <v>0</v>
      </c>
      <c r="AS2055" s="301">
        <f t="shared" si="882"/>
        <v>0</v>
      </c>
      <c r="AT2055" s="298">
        <f t="shared" si="883"/>
        <v>0</v>
      </c>
      <c r="AU2055" s="299">
        <f t="shared" si="884"/>
        <v>0</v>
      </c>
      <c r="AV2055" s="300">
        <f t="shared" si="885"/>
        <v>0</v>
      </c>
      <c r="AW2055" s="301">
        <f t="shared" si="886"/>
        <v>0</v>
      </c>
      <c r="AX2055" s="298">
        <f t="shared" si="887"/>
        <v>0</v>
      </c>
      <c r="AY2055" s="299">
        <f t="shared" si="888"/>
        <v>0</v>
      </c>
      <c r="AZ2055" s="300">
        <f t="shared" si="889"/>
        <v>0</v>
      </c>
      <c r="BA2055" s="301">
        <f t="shared" si="890"/>
        <v>0</v>
      </c>
      <c r="BB2055" s="298">
        <f t="shared" si="891"/>
        <v>0</v>
      </c>
      <c r="BC2055" s="299">
        <f t="shared" si="892"/>
        <v>0</v>
      </c>
      <c r="BD2055" s="300">
        <f t="shared" si="893"/>
        <v>0</v>
      </c>
      <c r="BE2055" s="301">
        <f t="shared" si="894"/>
        <v>0</v>
      </c>
      <c r="BF2055" s="298">
        <f t="shared" si="895"/>
        <v>0</v>
      </c>
      <c r="BG2055" s="299">
        <f t="shared" si="896"/>
        <v>0</v>
      </c>
      <c r="BH2055" s="300">
        <f t="shared" si="897"/>
        <v>0</v>
      </c>
      <c r="BI2055" s="301">
        <f t="shared" si="898"/>
        <v>0</v>
      </c>
      <c r="BJ2055" s="298">
        <f t="shared" si="899"/>
        <v>0</v>
      </c>
      <c r="BK2055" s="299">
        <f t="shared" si="900"/>
        <v>0</v>
      </c>
      <c r="BL2055" s="300">
        <f t="shared" si="901"/>
        <v>0</v>
      </c>
      <c r="BM2055" s="301">
        <f t="shared" si="902"/>
        <v>0</v>
      </c>
      <c r="BN2055" s="298">
        <f t="shared" si="903"/>
        <v>0</v>
      </c>
      <c r="BO2055" s="299">
        <f t="shared" si="904"/>
        <v>0</v>
      </c>
      <c r="BP2055" s="300">
        <f t="shared" si="905"/>
        <v>0</v>
      </c>
      <c r="BQ2055" s="301">
        <f t="shared" si="906"/>
        <v>0</v>
      </c>
      <c r="BR2055" s="298">
        <f t="shared" si="907"/>
        <v>0</v>
      </c>
      <c r="BS2055" s="299">
        <f t="shared" si="908"/>
        <v>0</v>
      </c>
      <c r="BT2055" s="300">
        <f t="shared" si="909"/>
        <v>0</v>
      </c>
      <c r="BU2055" s="301">
        <f t="shared" si="910"/>
        <v>0</v>
      </c>
      <c r="BV2055" s="371">
        <f t="shared" si="911"/>
        <v>0</v>
      </c>
      <c r="BW2055" s="303">
        <f t="shared" si="912"/>
        <v>0</v>
      </c>
      <c r="BX2055" s="304" t="str">
        <f>IF(BW2055=0,"",
IF(SUM($BW$2037:BW2055)=1,BY2055,
IF($BW$2157&gt;SUM($BW$2037:BW2055),_xlfn.CONCAT(", ",BY2055),
IF($BW$2157=SUM($BW$2037:BW2055),_xlfn.CONCAT(" y ",BY2055)))))</f>
        <v/>
      </c>
      <c r="BY2055" s="231" t="s">
        <v>6230</v>
      </c>
      <c r="BZ2055" s="290">
        <f t="shared" si="913"/>
        <v>1</v>
      </c>
      <c r="CA2055" s="291" t="str">
        <f>IF(BZ2055=0,"",
IF(SUM($BZ$2037:BZ2055)=1,CB2055,
IF($BZ$2157&gt;SUM($BZ$2037:BZ2055),_xlfn.CONCAT(", ",CB2055),
IF($BZ$2157=SUM($BZ$2037:BZ2055),_xlfn.CONCAT(" y ",CB2055)))))</f>
        <v>, 19</v>
      </c>
      <c r="CB2055" s="222" t="s">
        <v>6230</v>
      </c>
    </row>
    <row r="2056" spans="3:80" customFormat="1" ht="15" customHeight="1">
      <c r="C2056" s="143" t="s">
        <v>107</v>
      </c>
      <c r="D2056" s="729" t="str">
        <f>IF(CNGE_2024_M1_Secc1_Sub1!$D61="","",CNGE_2024_M1_Secc1_Sub1!$D61)</f>
        <v>COMISION DE ARBITRAJE MEDICO</v>
      </c>
      <c r="E2056" s="730"/>
      <c r="F2056" s="730"/>
      <c r="G2056" s="730"/>
      <c r="H2056" s="730"/>
      <c r="I2056" s="730"/>
      <c r="J2056" s="730"/>
      <c r="K2056" s="730"/>
      <c r="L2056" s="730"/>
      <c r="M2056" s="730"/>
      <c r="N2056" s="730"/>
      <c r="O2056" s="731"/>
      <c r="P2056" s="518"/>
      <c r="Q2056" s="518"/>
      <c r="R2056" s="518"/>
      <c r="S2056" s="518"/>
      <c r="T2056" s="518"/>
      <c r="U2056" s="518"/>
      <c r="V2056" s="518"/>
      <c r="W2056" s="518"/>
      <c r="X2056" s="518"/>
      <c r="Y2056" s="518"/>
      <c r="Z2056" s="518"/>
      <c r="AA2056" s="518"/>
      <c r="AB2056" s="518"/>
      <c r="AC2056" s="518"/>
      <c r="AD2056" s="518"/>
      <c r="AG2056" s="269">
        <f t="shared" si="870"/>
        <v>1</v>
      </c>
      <c r="AH2056" s="298">
        <f t="shared" si="871"/>
        <v>0</v>
      </c>
      <c r="AI2056" s="299">
        <f t="shared" si="872"/>
        <v>0</v>
      </c>
      <c r="AJ2056" s="300">
        <f t="shared" si="873"/>
        <v>0</v>
      </c>
      <c r="AK2056" s="301">
        <f t="shared" si="874"/>
        <v>0</v>
      </c>
      <c r="AL2056" s="298">
        <f t="shared" si="875"/>
        <v>0</v>
      </c>
      <c r="AM2056" s="299">
        <f t="shared" si="876"/>
        <v>0</v>
      </c>
      <c r="AN2056" s="300">
        <f t="shared" si="877"/>
        <v>0</v>
      </c>
      <c r="AO2056" s="301">
        <f t="shared" si="878"/>
        <v>0</v>
      </c>
      <c r="AP2056" s="298">
        <f t="shared" si="879"/>
        <v>0</v>
      </c>
      <c r="AQ2056" s="299">
        <f t="shared" si="880"/>
        <v>0</v>
      </c>
      <c r="AR2056" s="300">
        <f t="shared" si="881"/>
        <v>0</v>
      </c>
      <c r="AS2056" s="301">
        <f t="shared" si="882"/>
        <v>0</v>
      </c>
      <c r="AT2056" s="298">
        <f t="shared" si="883"/>
        <v>0</v>
      </c>
      <c r="AU2056" s="299">
        <f t="shared" si="884"/>
        <v>0</v>
      </c>
      <c r="AV2056" s="300">
        <f t="shared" si="885"/>
        <v>0</v>
      </c>
      <c r="AW2056" s="301">
        <f t="shared" si="886"/>
        <v>0</v>
      </c>
      <c r="AX2056" s="298">
        <f t="shared" si="887"/>
        <v>0</v>
      </c>
      <c r="AY2056" s="299">
        <f t="shared" si="888"/>
        <v>0</v>
      </c>
      <c r="AZ2056" s="300">
        <f t="shared" si="889"/>
        <v>0</v>
      </c>
      <c r="BA2056" s="301">
        <f t="shared" si="890"/>
        <v>0</v>
      </c>
      <c r="BB2056" s="298">
        <f t="shared" si="891"/>
        <v>0</v>
      </c>
      <c r="BC2056" s="299">
        <f t="shared" si="892"/>
        <v>0</v>
      </c>
      <c r="BD2056" s="300">
        <f t="shared" si="893"/>
        <v>0</v>
      </c>
      <c r="BE2056" s="301">
        <f t="shared" si="894"/>
        <v>0</v>
      </c>
      <c r="BF2056" s="298">
        <f t="shared" si="895"/>
        <v>0</v>
      </c>
      <c r="BG2056" s="299">
        <f t="shared" si="896"/>
        <v>0</v>
      </c>
      <c r="BH2056" s="300">
        <f t="shared" si="897"/>
        <v>0</v>
      </c>
      <c r="BI2056" s="301">
        <f t="shared" si="898"/>
        <v>0</v>
      </c>
      <c r="BJ2056" s="298">
        <f t="shared" si="899"/>
        <v>0</v>
      </c>
      <c r="BK2056" s="299">
        <f t="shared" si="900"/>
        <v>0</v>
      </c>
      <c r="BL2056" s="300">
        <f t="shared" si="901"/>
        <v>0</v>
      </c>
      <c r="BM2056" s="301">
        <f t="shared" si="902"/>
        <v>0</v>
      </c>
      <c r="BN2056" s="298">
        <f t="shared" si="903"/>
        <v>0</v>
      </c>
      <c r="BO2056" s="299">
        <f t="shared" si="904"/>
        <v>0</v>
      </c>
      <c r="BP2056" s="300">
        <f t="shared" si="905"/>
        <v>0</v>
      </c>
      <c r="BQ2056" s="301">
        <f t="shared" si="906"/>
        <v>0</v>
      </c>
      <c r="BR2056" s="298">
        <f t="shared" si="907"/>
        <v>0</v>
      </c>
      <c r="BS2056" s="299">
        <f t="shared" si="908"/>
        <v>0</v>
      </c>
      <c r="BT2056" s="300">
        <f t="shared" si="909"/>
        <v>0</v>
      </c>
      <c r="BU2056" s="301">
        <f t="shared" si="910"/>
        <v>0</v>
      </c>
      <c r="BV2056" s="371">
        <f t="shared" si="911"/>
        <v>0</v>
      </c>
      <c r="BW2056" s="303">
        <f t="shared" si="912"/>
        <v>0</v>
      </c>
      <c r="BX2056" s="304" t="str">
        <f>IF(BW2056=0,"",
IF(SUM($BW$2037:BW2056)=1,BY2056,
IF($BW$2157&gt;SUM($BW$2037:BW2056),_xlfn.CONCAT(", ",BY2056),
IF($BW$2157=SUM($BW$2037:BW2056),_xlfn.CONCAT(" y ",BY2056)))))</f>
        <v/>
      </c>
      <c r="BY2056" s="231" t="s">
        <v>6231</v>
      </c>
      <c r="BZ2056" s="290">
        <f t="shared" si="913"/>
        <v>1</v>
      </c>
      <c r="CA2056" s="291" t="str">
        <f>IF(BZ2056=0,"",
IF(SUM($BZ$2037:BZ2056)=1,CB2056,
IF($BZ$2157&gt;SUM($BZ$2037:BZ2056),_xlfn.CONCAT(", ",CB2056),
IF($BZ$2157=SUM($BZ$2037:BZ2056),_xlfn.CONCAT(" y ",CB2056)))))</f>
        <v>, 20</v>
      </c>
      <c r="CB2056" s="222" t="s">
        <v>6231</v>
      </c>
    </row>
    <row r="2057" spans="3:80" customFormat="1" ht="15" customHeight="1">
      <c r="C2057" s="143" t="s">
        <v>108</v>
      </c>
      <c r="D2057" s="729" t="str">
        <f>IF(CNGE_2024_M1_Secc1_Sub1!$D62="","",CNGE_2024_M1_Secc1_Sub1!$D62)</f>
        <v>ACADEMIA VERACRUZANA DE LAS LENGUAS INDIGENAS</v>
      </c>
      <c r="E2057" s="730"/>
      <c r="F2057" s="730"/>
      <c r="G2057" s="730"/>
      <c r="H2057" s="730"/>
      <c r="I2057" s="730"/>
      <c r="J2057" s="730"/>
      <c r="K2057" s="730"/>
      <c r="L2057" s="730"/>
      <c r="M2057" s="730"/>
      <c r="N2057" s="730"/>
      <c r="O2057" s="731"/>
      <c r="P2057" s="518"/>
      <c r="Q2057" s="518"/>
      <c r="R2057" s="518"/>
      <c r="S2057" s="518"/>
      <c r="T2057" s="518"/>
      <c r="U2057" s="518"/>
      <c r="V2057" s="518"/>
      <c r="W2057" s="518"/>
      <c r="X2057" s="518"/>
      <c r="Y2057" s="518"/>
      <c r="Z2057" s="518"/>
      <c r="AA2057" s="518"/>
      <c r="AB2057" s="518"/>
      <c r="AC2057" s="518"/>
      <c r="AD2057" s="518"/>
      <c r="AG2057" s="269">
        <f t="shared" si="870"/>
        <v>1</v>
      </c>
      <c r="AH2057" s="298">
        <f t="shared" si="871"/>
        <v>0</v>
      </c>
      <c r="AI2057" s="299">
        <f t="shared" si="872"/>
        <v>0</v>
      </c>
      <c r="AJ2057" s="300">
        <f t="shared" si="873"/>
        <v>0</v>
      </c>
      <c r="AK2057" s="301">
        <f t="shared" si="874"/>
        <v>0</v>
      </c>
      <c r="AL2057" s="298">
        <f t="shared" si="875"/>
        <v>0</v>
      </c>
      <c r="AM2057" s="299">
        <f t="shared" si="876"/>
        <v>0</v>
      </c>
      <c r="AN2057" s="300">
        <f t="shared" si="877"/>
        <v>0</v>
      </c>
      <c r="AO2057" s="301">
        <f t="shared" si="878"/>
        <v>0</v>
      </c>
      <c r="AP2057" s="298">
        <f t="shared" si="879"/>
        <v>0</v>
      </c>
      <c r="AQ2057" s="299">
        <f t="shared" si="880"/>
        <v>0</v>
      </c>
      <c r="AR2057" s="300">
        <f t="shared" si="881"/>
        <v>0</v>
      </c>
      <c r="AS2057" s="301">
        <f t="shared" si="882"/>
        <v>0</v>
      </c>
      <c r="AT2057" s="298">
        <f t="shared" si="883"/>
        <v>0</v>
      </c>
      <c r="AU2057" s="299">
        <f t="shared" si="884"/>
        <v>0</v>
      </c>
      <c r="AV2057" s="300">
        <f t="shared" si="885"/>
        <v>0</v>
      </c>
      <c r="AW2057" s="301">
        <f t="shared" si="886"/>
        <v>0</v>
      </c>
      <c r="AX2057" s="298">
        <f t="shared" si="887"/>
        <v>0</v>
      </c>
      <c r="AY2057" s="299">
        <f t="shared" si="888"/>
        <v>0</v>
      </c>
      <c r="AZ2057" s="300">
        <f t="shared" si="889"/>
        <v>0</v>
      </c>
      <c r="BA2057" s="301">
        <f t="shared" si="890"/>
        <v>0</v>
      </c>
      <c r="BB2057" s="298">
        <f t="shared" si="891"/>
        <v>0</v>
      </c>
      <c r="BC2057" s="299">
        <f t="shared" si="892"/>
        <v>0</v>
      </c>
      <c r="BD2057" s="300">
        <f t="shared" si="893"/>
        <v>0</v>
      </c>
      <c r="BE2057" s="301">
        <f t="shared" si="894"/>
        <v>0</v>
      </c>
      <c r="BF2057" s="298">
        <f t="shared" si="895"/>
        <v>0</v>
      </c>
      <c r="BG2057" s="299">
        <f t="shared" si="896"/>
        <v>0</v>
      </c>
      <c r="BH2057" s="300">
        <f t="shared" si="897"/>
        <v>0</v>
      </c>
      <c r="BI2057" s="301">
        <f t="shared" si="898"/>
        <v>0</v>
      </c>
      <c r="BJ2057" s="298">
        <f t="shared" si="899"/>
        <v>0</v>
      </c>
      <c r="BK2057" s="299">
        <f t="shared" si="900"/>
        <v>0</v>
      </c>
      <c r="BL2057" s="300">
        <f t="shared" si="901"/>
        <v>0</v>
      </c>
      <c r="BM2057" s="301">
        <f t="shared" si="902"/>
        <v>0</v>
      </c>
      <c r="BN2057" s="298">
        <f t="shared" si="903"/>
        <v>0</v>
      </c>
      <c r="BO2057" s="299">
        <f t="shared" si="904"/>
        <v>0</v>
      </c>
      <c r="BP2057" s="300">
        <f t="shared" si="905"/>
        <v>0</v>
      </c>
      <c r="BQ2057" s="301">
        <f t="shared" si="906"/>
        <v>0</v>
      </c>
      <c r="BR2057" s="298">
        <f t="shared" si="907"/>
        <v>0</v>
      </c>
      <c r="BS2057" s="299">
        <f t="shared" si="908"/>
        <v>0</v>
      </c>
      <c r="BT2057" s="300">
        <f t="shared" si="909"/>
        <v>0</v>
      </c>
      <c r="BU2057" s="301">
        <f t="shared" si="910"/>
        <v>0</v>
      </c>
      <c r="BV2057" s="371">
        <f t="shared" si="911"/>
        <v>0</v>
      </c>
      <c r="BW2057" s="303">
        <f t="shared" si="912"/>
        <v>0</v>
      </c>
      <c r="BX2057" s="304" t="str">
        <f>IF(BW2057=0,"",
IF(SUM($BW$2037:BW2057)=1,BY2057,
IF($BW$2157&gt;SUM($BW$2037:BW2057),_xlfn.CONCAT(", ",BY2057),
IF($BW$2157=SUM($BW$2037:BW2057),_xlfn.CONCAT(" y ",BY2057)))))</f>
        <v/>
      </c>
      <c r="BY2057" s="231" t="s">
        <v>6232</v>
      </c>
      <c r="BZ2057" s="290">
        <f t="shared" si="913"/>
        <v>1</v>
      </c>
      <c r="CA2057" s="291" t="str">
        <f>IF(BZ2057=0,"",
IF(SUM($BZ$2037:BZ2057)=1,CB2057,
IF($BZ$2157&gt;SUM($BZ$2037:BZ2057),_xlfn.CONCAT(", ",CB2057),
IF($BZ$2157=SUM($BZ$2037:BZ2057),_xlfn.CONCAT(" y ",CB2057)))))</f>
        <v>, 21</v>
      </c>
      <c r="CB2057" s="222" t="s">
        <v>6232</v>
      </c>
    </row>
    <row r="2058" spans="3:80" customFormat="1" ht="15" customHeight="1">
      <c r="C2058" s="143" t="s">
        <v>109</v>
      </c>
      <c r="D2058" s="729" t="str">
        <f>IF(CNGE_2024_M1_Secc1_Sub1!$D63="","",CNGE_2024_M1_Secc1_Sub1!$D63)</f>
        <v>INSTITUTO VERACRUZANO DEL DEPORTE</v>
      </c>
      <c r="E2058" s="730"/>
      <c r="F2058" s="730"/>
      <c r="G2058" s="730"/>
      <c r="H2058" s="730"/>
      <c r="I2058" s="730"/>
      <c r="J2058" s="730"/>
      <c r="K2058" s="730"/>
      <c r="L2058" s="730"/>
      <c r="M2058" s="730"/>
      <c r="N2058" s="730"/>
      <c r="O2058" s="731"/>
      <c r="P2058" s="518"/>
      <c r="Q2058" s="518"/>
      <c r="R2058" s="518"/>
      <c r="S2058" s="518"/>
      <c r="T2058" s="518"/>
      <c r="U2058" s="518"/>
      <c r="V2058" s="518"/>
      <c r="W2058" s="518"/>
      <c r="X2058" s="518"/>
      <c r="Y2058" s="518"/>
      <c r="Z2058" s="518"/>
      <c r="AA2058" s="518"/>
      <c r="AB2058" s="518"/>
      <c r="AC2058" s="518"/>
      <c r="AD2058" s="518"/>
      <c r="AG2058" s="269">
        <f t="shared" si="870"/>
        <v>1</v>
      </c>
      <c r="AH2058" s="298">
        <f t="shared" si="871"/>
        <v>0</v>
      </c>
      <c r="AI2058" s="299">
        <f t="shared" si="872"/>
        <v>0</v>
      </c>
      <c r="AJ2058" s="300">
        <f t="shared" si="873"/>
        <v>0</v>
      </c>
      <c r="AK2058" s="301">
        <f t="shared" si="874"/>
        <v>0</v>
      </c>
      <c r="AL2058" s="298">
        <f t="shared" si="875"/>
        <v>0</v>
      </c>
      <c r="AM2058" s="299">
        <f t="shared" si="876"/>
        <v>0</v>
      </c>
      <c r="AN2058" s="300">
        <f t="shared" si="877"/>
        <v>0</v>
      </c>
      <c r="AO2058" s="301">
        <f t="shared" si="878"/>
        <v>0</v>
      </c>
      <c r="AP2058" s="298">
        <f t="shared" si="879"/>
        <v>0</v>
      </c>
      <c r="AQ2058" s="299">
        <f t="shared" si="880"/>
        <v>0</v>
      </c>
      <c r="AR2058" s="300">
        <f t="shared" si="881"/>
        <v>0</v>
      </c>
      <c r="AS2058" s="301">
        <f t="shared" si="882"/>
        <v>0</v>
      </c>
      <c r="AT2058" s="298">
        <f t="shared" si="883"/>
        <v>0</v>
      </c>
      <c r="AU2058" s="299">
        <f t="shared" si="884"/>
        <v>0</v>
      </c>
      <c r="AV2058" s="300">
        <f t="shared" si="885"/>
        <v>0</v>
      </c>
      <c r="AW2058" s="301">
        <f t="shared" si="886"/>
        <v>0</v>
      </c>
      <c r="AX2058" s="298">
        <f t="shared" si="887"/>
        <v>0</v>
      </c>
      <c r="AY2058" s="299">
        <f t="shared" si="888"/>
        <v>0</v>
      </c>
      <c r="AZ2058" s="300">
        <f t="shared" si="889"/>
        <v>0</v>
      </c>
      <c r="BA2058" s="301">
        <f t="shared" si="890"/>
        <v>0</v>
      </c>
      <c r="BB2058" s="298">
        <f t="shared" si="891"/>
        <v>0</v>
      </c>
      <c r="BC2058" s="299">
        <f t="shared" si="892"/>
        <v>0</v>
      </c>
      <c r="BD2058" s="300">
        <f t="shared" si="893"/>
        <v>0</v>
      </c>
      <c r="BE2058" s="301">
        <f t="shared" si="894"/>
        <v>0</v>
      </c>
      <c r="BF2058" s="298">
        <f t="shared" si="895"/>
        <v>0</v>
      </c>
      <c r="BG2058" s="299">
        <f t="shared" si="896"/>
        <v>0</v>
      </c>
      <c r="BH2058" s="300">
        <f t="shared" si="897"/>
        <v>0</v>
      </c>
      <c r="BI2058" s="301">
        <f t="shared" si="898"/>
        <v>0</v>
      </c>
      <c r="BJ2058" s="298">
        <f t="shared" si="899"/>
        <v>0</v>
      </c>
      <c r="BK2058" s="299">
        <f t="shared" si="900"/>
        <v>0</v>
      </c>
      <c r="BL2058" s="300">
        <f t="shared" si="901"/>
        <v>0</v>
      </c>
      <c r="BM2058" s="301">
        <f t="shared" si="902"/>
        <v>0</v>
      </c>
      <c r="BN2058" s="298">
        <f t="shared" si="903"/>
        <v>0</v>
      </c>
      <c r="BO2058" s="299">
        <f t="shared" si="904"/>
        <v>0</v>
      </c>
      <c r="BP2058" s="300">
        <f t="shared" si="905"/>
        <v>0</v>
      </c>
      <c r="BQ2058" s="301">
        <f t="shared" si="906"/>
        <v>0</v>
      </c>
      <c r="BR2058" s="298">
        <f t="shared" si="907"/>
        <v>0</v>
      </c>
      <c r="BS2058" s="299">
        <f t="shared" si="908"/>
        <v>0</v>
      </c>
      <c r="BT2058" s="300">
        <f t="shared" si="909"/>
        <v>0</v>
      </c>
      <c r="BU2058" s="301">
        <f t="shared" si="910"/>
        <v>0</v>
      </c>
      <c r="BV2058" s="371">
        <f t="shared" si="911"/>
        <v>0</v>
      </c>
      <c r="BW2058" s="303">
        <f t="shared" si="912"/>
        <v>0</v>
      </c>
      <c r="BX2058" s="304" t="str">
        <f>IF(BW2058=0,"",
IF(SUM($BW$2037:BW2058)=1,BY2058,
IF($BW$2157&gt;SUM($BW$2037:BW2058),_xlfn.CONCAT(", ",BY2058),
IF($BW$2157=SUM($BW$2037:BW2058),_xlfn.CONCAT(" y ",BY2058)))))</f>
        <v/>
      </c>
      <c r="BY2058" s="231" t="s">
        <v>6233</v>
      </c>
      <c r="BZ2058" s="290">
        <f t="shared" si="913"/>
        <v>1</v>
      </c>
      <c r="CA2058" s="291" t="str">
        <f>IF(BZ2058=0,"",
IF(SUM($BZ$2037:BZ2058)=1,CB2058,
IF($BZ$2157&gt;SUM($BZ$2037:BZ2058),_xlfn.CONCAT(", ",CB2058),
IF($BZ$2157=SUM($BZ$2037:BZ2058),_xlfn.CONCAT(" y ",CB2058)))))</f>
        <v>, 22</v>
      </c>
      <c r="CB2058" s="222" t="s">
        <v>6233</v>
      </c>
    </row>
    <row r="2059" spans="3:80" customFormat="1" ht="30" customHeight="1">
      <c r="C2059" s="143" t="s">
        <v>110</v>
      </c>
      <c r="D2059" s="729" t="str">
        <f>IF(CNGE_2024_M1_Secc1_Sub1!$D64="","",CNGE_2024_M1_Secc1_Sub1!$D64)</f>
        <v>INSTITUTO DE ESPACIOS EDUCATIVOS DEL ESTADO DE VERACRUZ</v>
      </c>
      <c r="E2059" s="730"/>
      <c r="F2059" s="730"/>
      <c r="G2059" s="730"/>
      <c r="H2059" s="730"/>
      <c r="I2059" s="730"/>
      <c r="J2059" s="730"/>
      <c r="K2059" s="730"/>
      <c r="L2059" s="730"/>
      <c r="M2059" s="730"/>
      <c r="N2059" s="730"/>
      <c r="O2059" s="731"/>
      <c r="P2059" s="518"/>
      <c r="Q2059" s="518"/>
      <c r="R2059" s="518"/>
      <c r="S2059" s="518"/>
      <c r="T2059" s="518"/>
      <c r="U2059" s="518"/>
      <c r="V2059" s="518"/>
      <c r="W2059" s="518"/>
      <c r="X2059" s="518"/>
      <c r="Y2059" s="518"/>
      <c r="Z2059" s="518"/>
      <c r="AA2059" s="518"/>
      <c r="AB2059" s="518"/>
      <c r="AC2059" s="518"/>
      <c r="AD2059" s="518"/>
      <c r="AG2059" s="269">
        <f t="shared" si="870"/>
        <v>1</v>
      </c>
      <c r="AH2059" s="298">
        <f t="shared" si="871"/>
        <v>0</v>
      </c>
      <c r="AI2059" s="299">
        <f t="shared" si="872"/>
        <v>0</v>
      </c>
      <c r="AJ2059" s="300">
        <f t="shared" si="873"/>
        <v>0</v>
      </c>
      <c r="AK2059" s="301">
        <f t="shared" si="874"/>
        <v>0</v>
      </c>
      <c r="AL2059" s="298">
        <f t="shared" si="875"/>
        <v>0</v>
      </c>
      <c r="AM2059" s="299">
        <f t="shared" si="876"/>
        <v>0</v>
      </c>
      <c r="AN2059" s="300">
        <f t="shared" si="877"/>
        <v>0</v>
      </c>
      <c r="AO2059" s="301">
        <f t="shared" si="878"/>
        <v>0</v>
      </c>
      <c r="AP2059" s="298">
        <f t="shared" si="879"/>
        <v>0</v>
      </c>
      <c r="AQ2059" s="299">
        <f t="shared" si="880"/>
        <v>0</v>
      </c>
      <c r="AR2059" s="300">
        <f t="shared" si="881"/>
        <v>0</v>
      </c>
      <c r="AS2059" s="301">
        <f t="shared" si="882"/>
        <v>0</v>
      </c>
      <c r="AT2059" s="298">
        <f t="shared" si="883"/>
        <v>0</v>
      </c>
      <c r="AU2059" s="299">
        <f t="shared" si="884"/>
        <v>0</v>
      </c>
      <c r="AV2059" s="300">
        <f t="shared" si="885"/>
        <v>0</v>
      </c>
      <c r="AW2059" s="301">
        <f t="shared" si="886"/>
        <v>0</v>
      </c>
      <c r="AX2059" s="298">
        <f t="shared" si="887"/>
        <v>0</v>
      </c>
      <c r="AY2059" s="299">
        <f t="shared" si="888"/>
        <v>0</v>
      </c>
      <c r="AZ2059" s="300">
        <f t="shared" si="889"/>
        <v>0</v>
      </c>
      <c r="BA2059" s="301">
        <f t="shared" si="890"/>
        <v>0</v>
      </c>
      <c r="BB2059" s="298">
        <f t="shared" si="891"/>
        <v>0</v>
      </c>
      <c r="BC2059" s="299">
        <f t="shared" si="892"/>
        <v>0</v>
      </c>
      <c r="BD2059" s="300">
        <f t="shared" si="893"/>
        <v>0</v>
      </c>
      <c r="BE2059" s="301">
        <f t="shared" si="894"/>
        <v>0</v>
      </c>
      <c r="BF2059" s="298">
        <f t="shared" si="895"/>
        <v>0</v>
      </c>
      <c r="BG2059" s="299">
        <f t="shared" si="896"/>
        <v>0</v>
      </c>
      <c r="BH2059" s="300">
        <f t="shared" si="897"/>
        <v>0</v>
      </c>
      <c r="BI2059" s="301">
        <f t="shared" si="898"/>
        <v>0</v>
      </c>
      <c r="BJ2059" s="298">
        <f t="shared" si="899"/>
        <v>0</v>
      </c>
      <c r="BK2059" s="299">
        <f t="shared" si="900"/>
        <v>0</v>
      </c>
      <c r="BL2059" s="300">
        <f t="shared" si="901"/>
        <v>0</v>
      </c>
      <c r="BM2059" s="301">
        <f t="shared" si="902"/>
        <v>0</v>
      </c>
      <c r="BN2059" s="298">
        <f t="shared" si="903"/>
        <v>0</v>
      </c>
      <c r="BO2059" s="299">
        <f t="shared" si="904"/>
        <v>0</v>
      </c>
      <c r="BP2059" s="300">
        <f t="shared" si="905"/>
        <v>0</v>
      </c>
      <c r="BQ2059" s="301">
        <f t="shared" si="906"/>
        <v>0</v>
      </c>
      <c r="BR2059" s="298">
        <f t="shared" si="907"/>
        <v>0</v>
      </c>
      <c r="BS2059" s="299">
        <f t="shared" si="908"/>
        <v>0</v>
      </c>
      <c r="BT2059" s="300">
        <f t="shared" si="909"/>
        <v>0</v>
      </c>
      <c r="BU2059" s="301">
        <f t="shared" si="910"/>
        <v>0</v>
      </c>
      <c r="BV2059" s="371">
        <f t="shared" si="911"/>
        <v>0</v>
      </c>
      <c r="BW2059" s="303">
        <f t="shared" si="912"/>
        <v>0</v>
      </c>
      <c r="BX2059" s="304" t="str">
        <f>IF(BW2059=0,"",
IF(SUM($BW$2037:BW2059)=1,BY2059,
IF($BW$2157&gt;SUM($BW$2037:BW2059),_xlfn.CONCAT(", ",BY2059),
IF($BW$2157=SUM($BW$2037:BW2059),_xlfn.CONCAT(" y ",BY2059)))))</f>
        <v/>
      </c>
      <c r="BY2059" s="231" t="s">
        <v>6234</v>
      </c>
      <c r="BZ2059" s="290">
        <f t="shared" si="913"/>
        <v>1</v>
      </c>
      <c r="CA2059" s="291" t="str">
        <f>IF(BZ2059=0,"",
IF(SUM($BZ$2037:BZ2059)=1,CB2059,
IF($BZ$2157&gt;SUM($BZ$2037:BZ2059),_xlfn.CONCAT(", ",CB2059),
IF($BZ$2157=SUM($BZ$2037:BZ2059),_xlfn.CONCAT(" y ",CB2059)))))</f>
        <v>, 23</v>
      </c>
      <c r="CB2059" s="222" t="s">
        <v>6234</v>
      </c>
    </row>
    <row r="2060" spans="3:80" customFormat="1" ht="15" customHeight="1">
      <c r="C2060" s="143" t="s">
        <v>111</v>
      </c>
      <c r="D2060" s="729" t="str">
        <f>IF(CNGE_2024_M1_Secc1_Sub1!$D65="","",CNGE_2024_M1_Secc1_Sub1!$D65)</f>
        <v>COLEGIO DE BACHILLERES DEL ESTADO DE VERACRUZ</v>
      </c>
      <c r="E2060" s="730"/>
      <c r="F2060" s="730"/>
      <c r="G2060" s="730"/>
      <c r="H2060" s="730"/>
      <c r="I2060" s="730"/>
      <c r="J2060" s="730"/>
      <c r="K2060" s="730"/>
      <c r="L2060" s="730"/>
      <c r="M2060" s="730"/>
      <c r="N2060" s="730"/>
      <c r="O2060" s="731"/>
      <c r="P2060" s="518"/>
      <c r="Q2060" s="518"/>
      <c r="R2060" s="518"/>
      <c r="S2060" s="518"/>
      <c r="T2060" s="518"/>
      <c r="U2060" s="518"/>
      <c r="V2060" s="518"/>
      <c r="W2060" s="518"/>
      <c r="X2060" s="518"/>
      <c r="Y2060" s="518"/>
      <c r="Z2060" s="518"/>
      <c r="AA2060" s="518"/>
      <c r="AB2060" s="518"/>
      <c r="AC2060" s="518"/>
      <c r="AD2060" s="518"/>
      <c r="AG2060" s="269">
        <f t="shared" si="870"/>
        <v>1</v>
      </c>
      <c r="AH2060" s="298">
        <f t="shared" si="871"/>
        <v>0</v>
      </c>
      <c r="AI2060" s="299">
        <f t="shared" si="872"/>
        <v>0</v>
      </c>
      <c r="AJ2060" s="300">
        <f t="shared" si="873"/>
        <v>0</v>
      </c>
      <c r="AK2060" s="301">
        <f t="shared" si="874"/>
        <v>0</v>
      </c>
      <c r="AL2060" s="298">
        <f t="shared" si="875"/>
        <v>0</v>
      </c>
      <c r="AM2060" s="299">
        <f t="shared" si="876"/>
        <v>0</v>
      </c>
      <c r="AN2060" s="300">
        <f t="shared" si="877"/>
        <v>0</v>
      </c>
      <c r="AO2060" s="301">
        <f t="shared" si="878"/>
        <v>0</v>
      </c>
      <c r="AP2060" s="298">
        <f t="shared" si="879"/>
        <v>0</v>
      </c>
      <c r="AQ2060" s="299">
        <f t="shared" si="880"/>
        <v>0</v>
      </c>
      <c r="AR2060" s="300">
        <f t="shared" si="881"/>
        <v>0</v>
      </c>
      <c r="AS2060" s="301">
        <f t="shared" si="882"/>
        <v>0</v>
      </c>
      <c r="AT2060" s="298">
        <f t="shared" si="883"/>
        <v>0</v>
      </c>
      <c r="AU2060" s="299">
        <f t="shared" si="884"/>
        <v>0</v>
      </c>
      <c r="AV2060" s="300">
        <f t="shared" si="885"/>
        <v>0</v>
      </c>
      <c r="AW2060" s="301">
        <f t="shared" si="886"/>
        <v>0</v>
      </c>
      <c r="AX2060" s="298">
        <f t="shared" si="887"/>
        <v>0</v>
      </c>
      <c r="AY2060" s="299">
        <f t="shared" si="888"/>
        <v>0</v>
      </c>
      <c r="AZ2060" s="300">
        <f t="shared" si="889"/>
        <v>0</v>
      </c>
      <c r="BA2060" s="301">
        <f t="shared" si="890"/>
        <v>0</v>
      </c>
      <c r="BB2060" s="298">
        <f t="shared" si="891"/>
        <v>0</v>
      </c>
      <c r="BC2060" s="299">
        <f t="shared" si="892"/>
        <v>0</v>
      </c>
      <c r="BD2060" s="300">
        <f t="shared" si="893"/>
        <v>0</v>
      </c>
      <c r="BE2060" s="301">
        <f t="shared" si="894"/>
        <v>0</v>
      </c>
      <c r="BF2060" s="298">
        <f t="shared" si="895"/>
        <v>0</v>
      </c>
      <c r="BG2060" s="299">
        <f t="shared" si="896"/>
        <v>0</v>
      </c>
      <c r="BH2060" s="300">
        <f t="shared" si="897"/>
        <v>0</v>
      </c>
      <c r="BI2060" s="301">
        <f t="shared" si="898"/>
        <v>0</v>
      </c>
      <c r="BJ2060" s="298">
        <f t="shared" si="899"/>
        <v>0</v>
      </c>
      <c r="BK2060" s="299">
        <f t="shared" si="900"/>
        <v>0</v>
      </c>
      <c r="BL2060" s="300">
        <f t="shared" si="901"/>
        <v>0</v>
      </c>
      <c r="BM2060" s="301">
        <f t="shared" si="902"/>
        <v>0</v>
      </c>
      <c r="BN2060" s="298">
        <f t="shared" si="903"/>
        <v>0</v>
      </c>
      <c r="BO2060" s="299">
        <f t="shared" si="904"/>
        <v>0</v>
      </c>
      <c r="BP2060" s="300">
        <f t="shared" si="905"/>
        <v>0</v>
      </c>
      <c r="BQ2060" s="301">
        <f t="shared" si="906"/>
        <v>0</v>
      </c>
      <c r="BR2060" s="298">
        <f t="shared" si="907"/>
        <v>0</v>
      </c>
      <c r="BS2060" s="299">
        <f t="shared" si="908"/>
        <v>0</v>
      </c>
      <c r="BT2060" s="300">
        <f t="shared" si="909"/>
        <v>0</v>
      </c>
      <c r="BU2060" s="301">
        <f t="shared" si="910"/>
        <v>0</v>
      </c>
      <c r="BV2060" s="371">
        <f t="shared" si="911"/>
        <v>0</v>
      </c>
      <c r="BW2060" s="303">
        <f t="shared" si="912"/>
        <v>0</v>
      </c>
      <c r="BX2060" s="304" t="str">
        <f>IF(BW2060=0,"",
IF(SUM($BW$2037:BW2060)=1,BY2060,
IF($BW$2157&gt;SUM($BW$2037:BW2060),_xlfn.CONCAT(", ",BY2060),
IF($BW$2157=SUM($BW$2037:BW2060),_xlfn.CONCAT(" y ",BY2060)))))</f>
        <v/>
      </c>
      <c r="BY2060" s="231" t="s">
        <v>6235</v>
      </c>
      <c r="BZ2060" s="290">
        <f t="shared" si="913"/>
        <v>1</v>
      </c>
      <c r="CA2060" s="291" t="str">
        <f>IF(BZ2060=0,"",
IF(SUM($BZ$2037:BZ2060)=1,CB2060,
IF($BZ$2157&gt;SUM($BZ$2037:BZ2060),_xlfn.CONCAT(", ",CB2060),
IF($BZ$2157=SUM($BZ$2037:BZ2060),_xlfn.CONCAT(" y ",CB2060)))))</f>
        <v>, 24</v>
      </c>
      <c r="CB2060" s="222" t="s">
        <v>6235</v>
      </c>
    </row>
    <row r="2061" spans="3:80" customFormat="1" ht="15" customHeight="1">
      <c r="C2061" s="143" t="s">
        <v>112</v>
      </c>
      <c r="D2061" s="729" t="str">
        <f>IF(CNGE_2024_M1_Secc1_Sub1!$D66="","",CNGE_2024_M1_Secc1_Sub1!$D66)</f>
        <v>INSTITUTO TECNOLOGICO SUPERIOR DE MISANTLA</v>
      </c>
      <c r="E2061" s="730"/>
      <c r="F2061" s="730"/>
      <c r="G2061" s="730"/>
      <c r="H2061" s="730"/>
      <c r="I2061" s="730"/>
      <c r="J2061" s="730"/>
      <c r="K2061" s="730"/>
      <c r="L2061" s="730"/>
      <c r="M2061" s="730"/>
      <c r="N2061" s="730"/>
      <c r="O2061" s="731"/>
      <c r="P2061" s="518"/>
      <c r="Q2061" s="518"/>
      <c r="R2061" s="518"/>
      <c r="S2061" s="518"/>
      <c r="T2061" s="518"/>
      <c r="U2061" s="518"/>
      <c r="V2061" s="518"/>
      <c r="W2061" s="518"/>
      <c r="X2061" s="518"/>
      <c r="Y2061" s="518"/>
      <c r="Z2061" s="518"/>
      <c r="AA2061" s="518"/>
      <c r="AB2061" s="518"/>
      <c r="AC2061" s="518"/>
      <c r="AD2061" s="518"/>
      <c r="AG2061" s="269">
        <f t="shared" si="870"/>
        <v>1</v>
      </c>
      <c r="AH2061" s="298">
        <f t="shared" si="871"/>
        <v>0</v>
      </c>
      <c r="AI2061" s="299">
        <f t="shared" si="872"/>
        <v>0</v>
      </c>
      <c r="AJ2061" s="300">
        <f t="shared" si="873"/>
        <v>0</v>
      </c>
      <c r="AK2061" s="301">
        <f t="shared" si="874"/>
        <v>0</v>
      </c>
      <c r="AL2061" s="298">
        <f t="shared" si="875"/>
        <v>0</v>
      </c>
      <c r="AM2061" s="299">
        <f t="shared" si="876"/>
        <v>0</v>
      </c>
      <c r="AN2061" s="300">
        <f t="shared" si="877"/>
        <v>0</v>
      </c>
      <c r="AO2061" s="301">
        <f t="shared" si="878"/>
        <v>0</v>
      </c>
      <c r="AP2061" s="298">
        <f t="shared" si="879"/>
        <v>0</v>
      </c>
      <c r="AQ2061" s="299">
        <f t="shared" si="880"/>
        <v>0</v>
      </c>
      <c r="AR2061" s="300">
        <f t="shared" si="881"/>
        <v>0</v>
      </c>
      <c r="AS2061" s="301">
        <f t="shared" si="882"/>
        <v>0</v>
      </c>
      <c r="AT2061" s="298">
        <f t="shared" si="883"/>
        <v>0</v>
      </c>
      <c r="AU2061" s="299">
        <f t="shared" si="884"/>
        <v>0</v>
      </c>
      <c r="AV2061" s="300">
        <f t="shared" si="885"/>
        <v>0</v>
      </c>
      <c r="AW2061" s="301">
        <f t="shared" si="886"/>
        <v>0</v>
      </c>
      <c r="AX2061" s="298">
        <f t="shared" si="887"/>
        <v>0</v>
      </c>
      <c r="AY2061" s="299">
        <f t="shared" si="888"/>
        <v>0</v>
      </c>
      <c r="AZ2061" s="300">
        <f t="shared" si="889"/>
        <v>0</v>
      </c>
      <c r="BA2061" s="301">
        <f t="shared" si="890"/>
        <v>0</v>
      </c>
      <c r="BB2061" s="298">
        <f t="shared" si="891"/>
        <v>0</v>
      </c>
      <c r="BC2061" s="299">
        <f t="shared" si="892"/>
        <v>0</v>
      </c>
      <c r="BD2061" s="300">
        <f t="shared" si="893"/>
        <v>0</v>
      </c>
      <c r="BE2061" s="301">
        <f t="shared" si="894"/>
        <v>0</v>
      </c>
      <c r="BF2061" s="298">
        <f t="shared" si="895"/>
        <v>0</v>
      </c>
      <c r="BG2061" s="299">
        <f t="shared" si="896"/>
        <v>0</v>
      </c>
      <c r="BH2061" s="300">
        <f t="shared" si="897"/>
        <v>0</v>
      </c>
      <c r="BI2061" s="301">
        <f t="shared" si="898"/>
        <v>0</v>
      </c>
      <c r="BJ2061" s="298">
        <f t="shared" si="899"/>
        <v>0</v>
      </c>
      <c r="BK2061" s="299">
        <f t="shared" si="900"/>
        <v>0</v>
      </c>
      <c r="BL2061" s="300">
        <f t="shared" si="901"/>
        <v>0</v>
      </c>
      <c r="BM2061" s="301">
        <f t="shared" si="902"/>
        <v>0</v>
      </c>
      <c r="BN2061" s="298">
        <f t="shared" si="903"/>
        <v>0</v>
      </c>
      <c r="BO2061" s="299">
        <f t="shared" si="904"/>
        <v>0</v>
      </c>
      <c r="BP2061" s="300">
        <f t="shared" si="905"/>
        <v>0</v>
      </c>
      <c r="BQ2061" s="301">
        <f t="shared" si="906"/>
        <v>0</v>
      </c>
      <c r="BR2061" s="298">
        <f t="shared" si="907"/>
        <v>0</v>
      </c>
      <c r="BS2061" s="299">
        <f t="shared" si="908"/>
        <v>0</v>
      </c>
      <c r="BT2061" s="300">
        <f t="shared" si="909"/>
        <v>0</v>
      </c>
      <c r="BU2061" s="301">
        <f t="shared" si="910"/>
        <v>0</v>
      </c>
      <c r="BV2061" s="371">
        <f t="shared" si="911"/>
        <v>0</v>
      </c>
      <c r="BW2061" s="303">
        <f t="shared" si="912"/>
        <v>0</v>
      </c>
      <c r="BX2061" s="304" t="str">
        <f>IF(BW2061=0,"",
IF(SUM($BW$2037:BW2061)=1,BY2061,
IF($BW$2157&gt;SUM($BW$2037:BW2061),_xlfn.CONCAT(", ",BY2061),
IF($BW$2157=SUM($BW$2037:BW2061),_xlfn.CONCAT(" y ",BY2061)))))</f>
        <v/>
      </c>
      <c r="BY2061" s="231" t="s">
        <v>6236</v>
      </c>
      <c r="BZ2061" s="290">
        <f t="shared" si="913"/>
        <v>1</v>
      </c>
      <c r="CA2061" s="291" t="str">
        <f>IF(BZ2061=0,"",
IF(SUM($BZ$2037:BZ2061)=1,CB2061,
IF($BZ$2157&gt;SUM($BZ$2037:BZ2061),_xlfn.CONCAT(", ",CB2061),
IF($BZ$2157=SUM($BZ$2037:BZ2061),_xlfn.CONCAT(" y ",CB2061)))))</f>
        <v>, 25</v>
      </c>
      <c r="CB2061" s="222" t="s">
        <v>6236</v>
      </c>
    </row>
    <row r="2062" spans="3:80" customFormat="1" ht="30" customHeight="1">
      <c r="C2062" s="143" t="s">
        <v>113</v>
      </c>
      <c r="D2062" s="729" t="str">
        <f>IF(CNGE_2024_M1_Secc1_Sub1!$D67="","",CNGE_2024_M1_Secc1_Sub1!$D67)</f>
        <v>INSTITUTO TECNOLOGICO SUPERIOR DE SAN ANDRES TUXTLA</v>
      </c>
      <c r="E2062" s="730"/>
      <c r="F2062" s="730"/>
      <c r="G2062" s="730"/>
      <c r="H2062" s="730"/>
      <c r="I2062" s="730"/>
      <c r="J2062" s="730"/>
      <c r="K2062" s="730"/>
      <c r="L2062" s="730"/>
      <c r="M2062" s="730"/>
      <c r="N2062" s="730"/>
      <c r="O2062" s="731"/>
      <c r="P2062" s="518"/>
      <c r="Q2062" s="518"/>
      <c r="R2062" s="518"/>
      <c r="S2062" s="518"/>
      <c r="T2062" s="518"/>
      <c r="U2062" s="518"/>
      <c r="V2062" s="518"/>
      <c r="W2062" s="518"/>
      <c r="X2062" s="518"/>
      <c r="Y2062" s="518"/>
      <c r="Z2062" s="518"/>
      <c r="AA2062" s="518"/>
      <c r="AB2062" s="518"/>
      <c r="AC2062" s="518"/>
      <c r="AD2062" s="518"/>
      <c r="AG2062" s="269">
        <f t="shared" si="870"/>
        <v>1</v>
      </c>
      <c r="AH2062" s="298">
        <f t="shared" si="871"/>
        <v>0</v>
      </c>
      <c r="AI2062" s="299">
        <f t="shared" si="872"/>
        <v>0</v>
      </c>
      <c r="AJ2062" s="300">
        <f t="shared" si="873"/>
        <v>0</v>
      </c>
      <c r="AK2062" s="301">
        <f t="shared" si="874"/>
        <v>0</v>
      </c>
      <c r="AL2062" s="298">
        <f t="shared" si="875"/>
        <v>0</v>
      </c>
      <c r="AM2062" s="299">
        <f t="shared" si="876"/>
        <v>0</v>
      </c>
      <c r="AN2062" s="300">
        <f t="shared" si="877"/>
        <v>0</v>
      </c>
      <c r="AO2062" s="301">
        <f t="shared" si="878"/>
        <v>0</v>
      </c>
      <c r="AP2062" s="298">
        <f t="shared" si="879"/>
        <v>0</v>
      </c>
      <c r="AQ2062" s="299">
        <f t="shared" si="880"/>
        <v>0</v>
      </c>
      <c r="AR2062" s="300">
        <f t="shared" si="881"/>
        <v>0</v>
      </c>
      <c r="AS2062" s="301">
        <f t="shared" si="882"/>
        <v>0</v>
      </c>
      <c r="AT2062" s="298">
        <f t="shared" si="883"/>
        <v>0</v>
      </c>
      <c r="AU2062" s="299">
        <f t="shared" si="884"/>
        <v>0</v>
      </c>
      <c r="AV2062" s="300">
        <f t="shared" si="885"/>
        <v>0</v>
      </c>
      <c r="AW2062" s="301">
        <f t="shared" si="886"/>
        <v>0</v>
      </c>
      <c r="AX2062" s="298">
        <f t="shared" si="887"/>
        <v>0</v>
      </c>
      <c r="AY2062" s="299">
        <f t="shared" si="888"/>
        <v>0</v>
      </c>
      <c r="AZ2062" s="300">
        <f t="shared" si="889"/>
        <v>0</v>
      </c>
      <c r="BA2062" s="301">
        <f t="shared" si="890"/>
        <v>0</v>
      </c>
      <c r="BB2062" s="298">
        <f t="shared" si="891"/>
        <v>0</v>
      </c>
      <c r="BC2062" s="299">
        <f t="shared" si="892"/>
        <v>0</v>
      </c>
      <c r="BD2062" s="300">
        <f t="shared" si="893"/>
        <v>0</v>
      </c>
      <c r="BE2062" s="301">
        <f t="shared" si="894"/>
        <v>0</v>
      </c>
      <c r="BF2062" s="298">
        <f t="shared" si="895"/>
        <v>0</v>
      </c>
      <c r="BG2062" s="299">
        <f t="shared" si="896"/>
        <v>0</v>
      </c>
      <c r="BH2062" s="300">
        <f t="shared" si="897"/>
        <v>0</v>
      </c>
      <c r="BI2062" s="301">
        <f t="shared" si="898"/>
        <v>0</v>
      </c>
      <c r="BJ2062" s="298">
        <f t="shared" si="899"/>
        <v>0</v>
      </c>
      <c r="BK2062" s="299">
        <f t="shared" si="900"/>
        <v>0</v>
      </c>
      <c r="BL2062" s="300">
        <f t="shared" si="901"/>
        <v>0</v>
      </c>
      <c r="BM2062" s="301">
        <f t="shared" si="902"/>
        <v>0</v>
      </c>
      <c r="BN2062" s="298">
        <f t="shared" si="903"/>
        <v>0</v>
      </c>
      <c r="BO2062" s="299">
        <f t="shared" si="904"/>
        <v>0</v>
      </c>
      <c r="BP2062" s="300">
        <f t="shared" si="905"/>
        <v>0</v>
      </c>
      <c r="BQ2062" s="301">
        <f t="shared" si="906"/>
        <v>0</v>
      </c>
      <c r="BR2062" s="298">
        <f t="shared" si="907"/>
        <v>0</v>
      </c>
      <c r="BS2062" s="299">
        <f t="shared" si="908"/>
        <v>0</v>
      </c>
      <c r="BT2062" s="300">
        <f t="shared" si="909"/>
        <v>0</v>
      </c>
      <c r="BU2062" s="301">
        <f t="shared" si="910"/>
        <v>0</v>
      </c>
      <c r="BV2062" s="371">
        <f t="shared" si="911"/>
        <v>0</v>
      </c>
      <c r="BW2062" s="303">
        <f t="shared" si="912"/>
        <v>0</v>
      </c>
      <c r="BX2062" s="304" t="str">
        <f>IF(BW2062=0,"",
IF(SUM($BW$2037:BW2062)=1,BY2062,
IF($BW$2157&gt;SUM($BW$2037:BW2062),_xlfn.CONCAT(", ",BY2062),
IF($BW$2157=SUM($BW$2037:BW2062),_xlfn.CONCAT(" y ",BY2062)))))</f>
        <v/>
      </c>
      <c r="BY2062" s="231" t="s">
        <v>6237</v>
      </c>
      <c r="BZ2062" s="290">
        <f t="shared" si="913"/>
        <v>1</v>
      </c>
      <c r="CA2062" s="291" t="str">
        <f>IF(BZ2062=0,"",
IF(SUM($BZ$2037:BZ2062)=1,CB2062,
IF($BZ$2157&gt;SUM($BZ$2037:BZ2062),_xlfn.CONCAT(", ",CB2062),
IF($BZ$2157=SUM($BZ$2037:BZ2062),_xlfn.CONCAT(" y ",CB2062)))))</f>
        <v>, 26</v>
      </c>
      <c r="CB2062" s="222" t="s">
        <v>6237</v>
      </c>
    </row>
    <row r="2063" spans="3:80" customFormat="1" ht="15" customHeight="1">
      <c r="C2063" s="143" t="s">
        <v>114</v>
      </c>
      <c r="D2063" s="729" t="str">
        <f>IF(CNGE_2024_M1_Secc1_Sub1!$D68="","",CNGE_2024_M1_Secc1_Sub1!$D68)</f>
        <v>INSTITUTO TECNOLOGICO SUPERIOR DE TANTOYUCA</v>
      </c>
      <c r="E2063" s="730"/>
      <c r="F2063" s="730"/>
      <c r="G2063" s="730"/>
      <c r="H2063" s="730"/>
      <c r="I2063" s="730"/>
      <c r="J2063" s="730"/>
      <c r="K2063" s="730"/>
      <c r="L2063" s="730"/>
      <c r="M2063" s="730"/>
      <c r="N2063" s="730"/>
      <c r="O2063" s="731"/>
      <c r="P2063" s="518"/>
      <c r="Q2063" s="518"/>
      <c r="R2063" s="518"/>
      <c r="S2063" s="518"/>
      <c r="T2063" s="518"/>
      <c r="U2063" s="518"/>
      <c r="V2063" s="518"/>
      <c r="W2063" s="518"/>
      <c r="X2063" s="518"/>
      <c r="Y2063" s="518"/>
      <c r="Z2063" s="518"/>
      <c r="AA2063" s="518"/>
      <c r="AB2063" s="518"/>
      <c r="AC2063" s="518"/>
      <c r="AD2063" s="518"/>
      <c r="AG2063" s="269">
        <f t="shared" si="870"/>
        <v>1</v>
      </c>
      <c r="AH2063" s="298">
        <f t="shared" si="871"/>
        <v>0</v>
      </c>
      <c r="AI2063" s="299">
        <f t="shared" si="872"/>
        <v>0</v>
      </c>
      <c r="AJ2063" s="300">
        <f t="shared" si="873"/>
        <v>0</v>
      </c>
      <c r="AK2063" s="301">
        <f t="shared" si="874"/>
        <v>0</v>
      </c>
      <c r="AL2063" s="298">
        <f t="shared" si="875"/>
        <v>0</v>
      </c>
      <c r="AM2063" s="299">
        <f t="shared" si="876"/>
        <v>0</v>
      </c>
      <c r="AN2063" s="300">
        <f t="shared" si="877"/>
        <v>0</v>
      </c>
      <c r="AO2063" s="301">
        <f t="shared" si="878"/>
        <v>0</v>
      </c>
      <c r="AP2063" s="298">
        <f t="shared" si="879"/>
        <v>0</v>
      </c>
      <c r="AQ2063" s="299">
        <f t="shared" si="880"/>
        <v>0</v>
      </c>
      <c r="AR2063" s="300">
        <f t="shared" si="881"/>
        <v>0</v>
      </c>
      <c r="AS2063" s="301">
        <f t="shared" si="882"/>
        <v>0</v>
      </c>
      <c r="AT2063" s="298">
        <f t="shared" si="883"/>
        <v>0</v>
      </c>
      <c r="AU2063" s="299">
        <f t="shared" si="884"/>
        <v>0</v>
      </c>
      <c r="AV2063" s="300">
        <f t="shared" si="885"/>
        <v>0</v>
      </c>
      <c r="AW2063" s="301">
        <f t="shared" si="886"/>
        <v>0</v>
      </c>
      <c r="AX2063" s="298">
        <f t="shared" si="887"/>
        <v>0</v>
      </c>
      <c r="AY2063" s="299">
        <f t="shared" si="888"/>
        <v>0</v>
      </c>
      <c r="AZ2063" s="300">
        <f t="shared" si="889"/>
        <v>0</v>
      </c>
      <c r="BA2063" s="301">
        <f t="shared" si="890"/>
        <v>0</v>
      </c>
      <c r="BB2063" s="298">
        <f t="shared" si="891"/>
        <v>0</v>
      </c>
      <c r="BC2063" s="299">
        <f t="shared" si="892"/>
        <v>0</v>
      </c>
      <c r="BD2063" s="300">
        <f t="shared" si="893"/>
        <v>0</v>
      </c>
      <c r="BE2063" s="301">
        <f t="shared" si="894"/>
        <v>0</v>
      </c>
      <c r="BF2063" s="298">
        <f t="shared" si="895"/>
        <v>0</v>
      </c>
      <c r="BG2063" s="299">
        <f t="shared" si="896"/>
        <v>0</v>
      </c>
      <c r="BH2063" s="300">
        <f t="shared" si="897"/>
        <v>0</v>
      </c>
      <c r="BI2063" s="301">
        <f t="shared" si="898"/>
        <v>0</v>
      </c>
      <c r="BJ2063" s="298">
        <f t="shared" si="899"/>
        <v>0</v>
      </c>
      <c r="BK2063" s="299">
        <f t="shared" si="900"/>
        <v>0</v>
      </c>
      <c r="BL2063" s="300">
        <f t="shared" si="901"/>
        <v>0</v>
      </c>
      <c r="BM2063" s="301">
        <f t="shared" si="902"/>
        <v>0</v>
      </c>
      <c r="BN2063" s="298">
        <f t="shared" si="903"/>
        <v>0</v>
      </c>
      <c r="BO2063" s="299">
        <f t="shared" si="904"/>
        <v>0</v>
      </c>
      <c r="BP2063" s="300">
        <f t="shared" si="905"/>
        <v>0</v>
      </c>
      <c r="BQ2063" s="301">
        <f t="shared" si="906"/>
        <v>0</v>
      </c>
      <c r="BR2063" s="298">
        <f t="shared" si="907"/>
        <v>0</v>
      </c>
      <c r="BS2063" s="299">
        <f t="shared" si="908"/>
        <v>0</v>
      </c>
      <c r="BT2063" s="300">
        <f t="shared" si="909"/>
        <v>0</v>
      </c>
      <c r="BU2063" s="301">
        <f t="shared" si="910"/>
        <v>0</v>
      </c>
      <c r="BV2063" s="371">
        <f t="shared" si="911"/>
        <v>0</v>
      </c>
      <c r="BW2063" s="303">
        <f t="shared" si="912"/>
        <v>0</v>
      </c>
      <c r="BX2063" s="304" t="str">
        <f>IF(BW2063=0,"",
IF(SUM($BW$2037:BW2063)=1,BY2063,
IF($BW$2157&gt;SUM($BW$2037:BW2063),_xlfn.CONCAT(", ",BY2063),
IF($BW$2157=SUM($BW$2037:BW2063),_xlfn.CONCAT(" y ",BY2063)))))</f>
        <v/>
      </c>
      <c r="BY2063" s="231" t="s">
        <v>6238</v>
      </c>
      <c r="BZ2063" s="290">
        <f t="shared" si="913"/>
        <v>1</v>
      </c>
      <c r="CA2063" s="291" t="str">
        <f>IF(BZ2063=0,"",
IF(SUM($BZ$2037:BZ2063)=1,CB2063,
IF($BZ$2157&gt;SUM($BZ$2037:BZ2063),_xlfn.CONCAT(", ",CB2063),
IF($BZ$2157=SUM($BZ$2037:BZ2063),_xlfn.CONCAT(" y ",CB2063)))))</f>
        <v>, 27</v>
      </c>
      <c r="CB2063" s="222" t="s">
        <v>6238</v>
      </c>
    </row>
    <row r="2064" spans="3:80" customFormat="1" ht="15" customHeight="1">
      <c r="C2064" s="143" t="s">
        <v>115</v>
      </c>
      <c r="D2064" s="729" t="str">
        <f>IF(CNGE_2024_M1_Secc1_Sub1!$D69="","",CNGE_2024_M1_Secc1_Sub1!$D69)</f>
        <v>INSTITUTO TECNOLOGICO SUPERIOR DE COSAMALOAPAN</v>
      </c>
      <c r="E2064" s="730"/>
      <c r="F2064" s="730"/>
      <c r="G2064" s="730"/>
      <c r="H2064" s="730"/>
      <c r="I2064" s="730"/>
      <c r="J2064" s="730"/>
      <c r="K2064" s="730"/>
      <c r="L2064" s="730"/>
      <c r="M2064" s="730"/>
      <c r="N2064" s="730"/>
      <c r="O2064" s="731"/>
      <c r="P2064" s="518"/>
      <c r="Q2064" s="518"/>
      <c r="R2064" s="518"/>
      <c r="S2064" s="518"/>
      <c r="T2064" s="518"/>
      <c r="U2064" s="518"/>
      <c r="V2064" s="518"/>
      <c r="W2064" s="518"/>
      <c r="X2064" s="518"/>
      <c r="Y2064" s="518"/>
      <c r="Z2064" s="518"/>
      <c r="AA2064" s="518"/>
      <c r="AB2064" s="518"/>
      <c r="AC2064" s="518"/>
      <c r="AD2064" s="518"/>
      <c r="AG2064" s="269">
        <f t="shared" si="870"/>
        <v>1</v>
      </c>
      <c r="AH2064" s="298">
        <f t="shared" si="871"/>
        <v>0</v>
      </c>
      <c r="AI2064" s="299">
        <f t="shared" si="872"/>
        <v>0</v>
      </c>
      <c r="AJ2064" s="300">
        <f t="shared" si="873"/>
        <v>0</v>
      </c>
      <c r="AK2064" s="301">
        <f t="shared" si="874"/>
        <v>0</v>
      </c>
      <c r="AL2064" s="298">
        <f t="shared" si="875"/>
        <v>0</v>
      </c>
      <c r="AM2064" s="299">
        <f t="shared" si="876"/>
        <v>0</v>
      </c>
      <c r="AN2064" s="300">
        <f t="shared" si="877"/>
        <v>0</v>
      </c>
      <c r="AO2064" s="301">
        <f t="shared" si="878"/>
        <v>0</v>
      </c>
      <c r="AP2064" s="298">
        <f t="shared" si="879"/>
        <v>0</v>
      </c>
      <c r="AQ2064" s="299">
        <f t="shared" si="880"/>
        <v>0</v>
      </c>
      <c r="AR2064" s="300">
        <f t="shared" si="881"/>
        <v>0</v>
      </c>
      <c r="AS2064" s="301">
        <f t="shared" si="882"/>
        <v>0</v>
      </c>
      <c r="AT2064" s="298">
        <f t="shared" si="883"/>
        <v>0</v>
      </c>
      <c r="AU2064" s="299">
        <f t="shared" si="884"/>
        <v>0</v>
      </c>
      <c r="AV2064" s="300">
        <f t="shared" si="885"/>
        <v>0</v>
      </c>
      <c r="AW2064" s="301">
        <f t="shared" si="886"/>
        <v>0</v>
      </c>
      <c r="AX2064" s="298">
        <f t="shared" si="887"/>
        <v>0</v>
      </c>
      <c r="AY2064" s="299">
        <f t="shared" si="888"/>
        <v>0</v>
      </c>
      <c r="AZ2064" s="300">
        <f t="shared" si="889"/>
        <v>0</v>
      </c>
      <c r="BA2064" s="301">
        <f t="shared" si="890"/>
        <v>0</v>
      </c>
      <c r="BB2064" s="298">
        <f t="shared" si="891"/>
        <v>0</v>
      </c>
      <c r="BC2064" s="299">
        <f t="shared" si="892"/>
        <v>0</v>
      </c>
      <c r="BD2064" s="300">
        <f t="shared" si="893"/>
        <v>0</v>
      </c>
      <c r="BE2064" s="301">
        <f t="shared" si="894"/>
        <v>0</v>
      </c>
      <c r="BF2064" s="298">
        <f t="shared" si="895"/>
        <v>0</v>
      </c>
      <c r="BG2064" s="299">
        <f t="shared" si="896"/>
        <v>0</v>
      </c>
      <c r="BH2064" s="300">
        <f t="shared" si="897"/>
        <v>0</v>
      </c>
      <c r="BI2064" s="301">
        <f t="shared" si="898"/>
        <v>0</v>
      </c>
      <c r="BJ2064" s="298">
        <f t="shared" si="899"/>
        <v>0</v>
      </c>
      <c r="BK2064" s="299">
        <f t="shared" si="900"/>
        <v>0</v>
      </c>
      <c r="BL2064" s="300">
        <f t="shared" si="901"/>
        <v>0</v>
      </c>
      <c r="BM2064" s="301">
        <f t="shared" si="902"/>
        <v>0</v>
      </c>
      <c r="BN2064" s="298">
        <f t="shared" si="903"/>
        <v>0</v>
      </c>
      <c r="BO2064" s="299">
        <f t="shared" si="904"/>
        <v>0</v>
      </c>
      <c r="BP2064" s="300">
        <f t="shared" si="905"/>
        <v>0</v>
      </c>
      <c r="BQ2064" s="301">
        <f t="shared" si="906"/>
        <v>0</v>
      </c>
      <c r="BR2064" s="298">
        <f t="shared" si="907"/>
        <v>0</v>
      </c>
      <c r="BS2064" s="299">
        <f t="shared" si="908"/>
        <v>0</v>
      </c>
      <c r="BT2064" s="300">
        <f t="shared" si="909"/>
        <v>0</v>
      </c>
      <c r="BU2064" s="301">
        <f t="shared" si="910"/>
        <v>0</v>
      </c>
      <c r="BV2064" s="371">
        <f t="shared" si="911"/>
        <v>0</v>
      </c>
      <c r="BW2064" s="303">
        <f t="shared" si="912"/>
        <v>0</v>
      </c>
      <c r="BX2064" s="304" t="str">
        <f>IF(BW2064=0,"",
IF(SUM($BW$2037:BW2064)=1,BY2064,
IF($BW$2157&gt;SUM($BW$2037:BW2064),_xlfn.CONCAT(", ",BY2064),
IF($BW$2157=SUM($BW$2037:BW2064),_xlfn.CONCAT(" y ",BY2064)))))</f>
        <v/>
      </c>
      <c r="BY2064" s="231" t="s">
        <v>6239</v>
      </c>
      <c r="BZ2064" s="290">
        <f t="shared" si="913"/>
        <v>1</v>
      </c>
      <c r="CA2064" s="291" t="str">
        <f>IF(BZ2064=0,"",
IF(SUM($BZ$2037:BZ2064)=1,CB2064,
IF($BZ$2157&gt;SUM($BZ$2037:BZ2064),_xlfn.CONCAT(", ",CB2064),
IF($BZ$2157=SUM($BZ$2037:BZ2064),_xlfn.CONCAT(" y ",CB2064)))))</f>
        <v>, 28</v>
      </c>
      <c r="CB2064" s="222" t="s">
        <v>6239</v>
      </c>
    </row>
    <row r="2065" spans="3:80" customFormat="1" ht="15" customHeight="1">
      <c r="C2065" s="143" t="s">
        <v>116</v>
      </c>
      <c r="D2065" s="729" t="str">
        <f>IF(CNGE_2024_M1_Secc1_Sub1!$D70="","",CNGE_2024_M1_Secc1_Sub1!$D70)</f>
        <v>INSTITUTO TECNOLOGICO SUPERIOR DE PANUCO</v>
      </c>
      <c r="E2065" s="730"/>
      <c r="F2065" s="730"/>
      <c r="G2065" s="730"/>
      <c r="H2065" s="730"/>
      <c r="I2065" s="730"/>
      <c r="J2065" s="730"/>
      <c r="K2065" s="730"/>
      <c r="L2065" s="730"/>
      <c r="M2065" s="730"/>
      <c r="N2065" s="730"/>
      <c r="O2065" s="731"/>
      <c r="P2065" s="518"/>
      <c r="Q2065" s="518"/>
      <c r="R2065" s="518"/>
      <c r="S2065" s="518"/>
      <c r="T2065" s="518"/>
      <c r="U2065" s="518"/>
      <c r="V2065" s="518"/>
      <c r="W2065" s="518"/>
      <c r="X2065" s="518"/>
      <c r="Y2065" s="518"/>
      <c r="Z2065" s="518"/>
      <c r="AA2065" s="518"/>
      <c r="AB2065" s="518"/>
      <c r="AC2065" s="518"/>
      <c r="AD2065" s="518"/>
      <c r="AG2065" s="269">
        <f t="shared" si="870"/>
        <v>1</v>
      </c>
      <c r="AH2065" s="298">
        <f t="shared" si="871"/>
        <v>0</v>
      </c>
      <c r="AI2065" s="299">
        <f t="shared" si="872"/>
        <v>0</v>
      </c>
      <c r="AJ2065" s="300">
        <f t="shared" si="873"/>
        <v>0</v>
      </c>
      <c r="AK2065" s="301">
        <f t="shared" si="874"/>
        <v>0</v>
      </c>
      <c r="AL2065" s="298">
        <f t="shared" si="875"/>
        <v>0</v>
      </c>
      <c r="AM2065" s="299">
        <f t="shared" si="876"/>
        <v>0</v>
      </c>
      <c r="AN2065" s="300">
        <f t="shared" si="877"/>
        <v>0</v>
      </c>
      <c r="AO2065" s="301">
        <f t="shared" si="878"/>
        <v>0</v>
      </c>
      <c r="AP2065" s="298">
        <f t="shared" si="879"/>
        <v>0</v>
      </c>
      <c r="AQ2065" s="299">
        <f t="shared" si="880"/>
        <v>0</v>
      </c>
      <c r="AR2065" s="300">
        <f t="shared" si="881"/>
        <v>0</v>
      </c>
      <c r="AS2065" s="301">
        <f t="shared" si="882"/>
        <v>0</v>
      </c>
      <c r="AT2065" s="298">
        <f t="shared" si="883"/>
        <v>0</v>
      </c>
      <c r="AU2065" s="299">
        <f t="shared" si="884"/>
        <v>0</v>
      </c>
      <c r="AV2065" s="300">
        <f t="shared" si="885"/>
        <v>0</v>
      </c>
      <c r="AW2065" s="301">
        <f t="shared" si="886"/>
        <v>0</v>
      </c>
      <c r="AX2065" s="298">
        <f t="shared" si="887"/>
        <v>0</v>
      </c>
      <c r="AY2065" s="299">
        <f t="shared" si="888"/>
        <v>0</v>
      </c>
      <c r="AZ2065" s="300">
        <f t="shared" si="889"/>
        <v>0</v>
      </c>
      <c r="BA2065" s="301">
        <f t="shared" si="890"/>
        <v>0</v>
      </c>
      <c r="BB2065" s="298">
        <f t="shared" si="891"/>
        <v>0</v>
      </c>
      <c r="BC2065" s="299">
        <f t="shared" si="892"/>
        <v>0</v>
      </c>
      <c r="BD2065" s="300">
        <f t="shared" si="893"/>
        <v>0</v>
      </c>
      <c r="BE2065" s="301">
        <f t="shared" si="894"/>
        <v>0</v>
      </c>
      <c r="BF2065" s="298">
        <f t="shared" si="895"/>
        <v>0</v>
      </c>
      <c r="BG2065" s="299">
        <f t="shared" si="896"/>
        <v>0</v>
      </c>
      <c r="BH2065" s="300">
        <f t="shared" si="897"/>
        <v>0</v>
      </c>
      <c r="BI2065" s="301">
        <f t="shared" si="898"/>
        <v>0</v>
      </c>
      <c r="BJ2065" s="298">
        <f t="shared" si="899"/>
        <v>0</v>
      </c>
      <c r="BK2065" s="299">
        <f t="shared" si="900"/>
        <v>0</v>
      </c>
      <c r="BL2065" s="300">
        <f t="shared" si="901"/>
        <v>0</v>
      </c>
      <c r="BM2065" s="301">
        <f t="shared" si="902"/>
        <v>0</v>
      </c>
      <c r="BN2065" s="298">
        <f t="shared" si="903"/>
        <v>0</v>
      </c>
      <c r="BO2065" s="299">
        <f t="shared" si="904"/>
        <v>0</v>
      </c>
      <c r="BP2065" s="300">
        <f t="shared" si="905"/>
        <v>0</v>
      </c>
      <c r="BQ2065" s="301">
        <f t="shared" si="906"/>
        <v>0</v>
      </c>
      <c r="BR2065" s="298">
        <f t="shared" si="907"/>
        <v>0</v>
      </c>
      <c r="BS2065" s="299">
        <f t="shared" si="908"/>
        <v>0</v>
      </c>
      <c r="BT2065" s="300">
        <f t="shared" si="909"/>
        <v>0</v>
      </c>
      <c r="BU2065" s="301">
        <f t="shared" si="910"/>
        <v>0</v>
      </c>
      <c r="BV2065" s="371">
        <f t="shared" si="911"/>
        <v>0</v>
      </c>
      <c r="BW2065" s="303">
        <f t="shared" si="912"/>
        <v>0</v>
      </c>
      <c r="BX2065" s="304" t="str">
        <f>IF(BW2065=0,"",
IF(SUM($BW$2037:BW2065)=1,BY2065,
IF($BW$2157&gt;SUM($BW$2037:BW2065),_xlfn.CONCAT(", ",BY2065),
IF($BW$2157=SUM($BW$2037:BW2065),_xlfn.CONCAT(" y ",BY2065)))))</f>
        <v/>
      </c>
      <c r="BY2065" s="231" t="s">
        <v>6240</v>
      </c>
      <c r="BZ2065" s="290">
        <f t="shared" si="913"/>
        <v>1</v>
      </c>
      <c r="CA2065" s="291" t="str">
        <f>IF(BZ2065=0,"",
IF(SUM($BZ$2037:BZ2065)=1,CB2065,
IF($BZ$2157&gt;SUM($BZ$2037:BZ2065),_xlfn.CONCAT(", ",CB2065),
IF($BZ$2157=SUM($BZ$2037:BZ2065),_xlfn.CONCAT(" y ",CB2065)))))</f>
        <v>, 29</v>
      </c>
      <c r="CB2065" s="222" t="s">
        <v>6240</v>
      </c>
    </row>
    <row r="2066" spans="3:80" customFormat="1" ht="15" customHeight="1">
      <c r="C2066" s="143" t="s">
        <v>117</v>
      </c>
      <c r="D2066" s="729" t="str">
        <f>IF(CNGE_2024_M1_Secc1_Sub1!$D71="","",CNGE_2024_M1_Secc1_Sub1!$D71)</f>
        <v>INSTITUTO TECNOLOGICO SUPERIOR DE POZA RICA</v>
      </c>
      <c r="E2066" s="730"/>
      <c r="F2066" s="730"/>
      <c r="G2066" s="730"/>
      <c r="H2066" s="730"/>
      <c r="I2066" s="730"/>
      <c r="J2066" s="730"/>
      <c r="K2066" s="730"/>
      <c r="L2066" s="730"/>
      <c r="M2066" s="730"/>
      <c r="N2066" s="730"/>
      <c r="O2066" s="731"/>
      <c r="P2066" s="518"/>
      <c r="Q2066" s="518"/>
      <c r="R2066" s="518"/>
      <c r="S2066" s="518"/>
      <c r="T2066" s="518"/>
      <c r="U2066" s="518"/>
      <c r="V2066" s="518"/>
      <c r="W2066" s="518"/>
      <c r="X2066" s="518"/>
      <c r="Y2066" s="518"/>
      <c r="Z2066" s="518"/>
      <c r="AA2066" s="518"/>
      <c r="AB2066" s="518"/>
      <c r="AC2066" s="518"/>
      <c r="AD2066" s="518"/>
      <c r="AG2066" s="269">
        <f t="shared" si="870"/>
        <v>1</v>
      </c>
      <c r="AH2066" s="298">
        <f t="shared" si="871"/>
        <v>0</v>
      </c>
      <c r="AI2066" s="299">
        <f t="shared" si="872"/>
        <v>0</v>
      </c>
      <c r="AJ2066" s="300">
        <f t="shared" si="873"/>
        <v>0</v>
      </c>
      <c r="AK2066" s="301">
        <f t="shared" si="874"/>
        <v>0</v>
      </c>
      <c r="AL2066" s="298">
        <f t="shared" si="875"/>
        <v>0</v>
      </c>
      <c r="AM2066" s="299">
        <f t="shared" si="876"/>
        <v>0</v>
      </c>
      <c r="AN2066" s="300">
        <f t="shared" si="877"/>
        <v>0</v>
      </c>
      <c r="AO2066" s="301">
        <f t="shared" si="878"/>
        <v>0</v>
      </c>
      <c r="AP2066" s="298">
        <f t="shared" si="879"/>
        <v>0</v>
      </c>
      <c r="AQ2066" s="299">
        <f t="shared" si="880"/>
        <v>0</v>
      </c>
      <c r="AR2066" s="300">
        <f t="shared" si="881"/>
        <v>0</v>
      </c>
      <c r="AS2066" s="301">
        <f t="shared" si="882"/>
        <v>0</v>
      </c>
      <c r="AT2066" s="298">
        <f t="shared" si="883"/>
        <v>0</v>
      </c>
      <c r="AU2066" s="299">
        <f t="shared" si="884"/>
        <v>0</v>
      </c>
      <c r="AV2066" s="300">
        <f t="shared" si="885"/>
        <v>0</v>
      </c>
      <c r="AW2066" s="301">
        <f t="shared" si="886"/>
        <v>0</v>
      </c>
      <c r="AX2066" s="298">
        <f t="shared" si="887"/>
        <v>0</v>
      </c>
      <c r="AY2066" s="299">
        <f t="shared" si="888"/>
        <v>0</v>
      </c>
      <c r="AZ2066" s="300">
        <f t="shared" si="889"/>
        <v>0</v>
      </c>
      <c r="BA2066" s="301">
        <f t="shared" si="890"/>
        <v>0</v>
      </c>
      <c r="BB2066" s="298">
        <f t="shared" si="891"/>
        <v>0</v>
      </c>
      <c r="BC2066" s="299">
        <f t="shared" si="892"/>
        <v>0</v>
      </c>
      <c r="BD2066" s="300">
        <f t="shared" si="893"/>
        <v>0</v>
      </c>
      <c r="BE2066" s="301">
        <f t="shared" si="894"/>
        <v>0</v>
      </c>
      <c r="BF2066" s="298">
        <f t="shared" si="895"/>
        <v>0</v>
      </c>
      <c r="BG2066" s="299">
        <f t="shared" si="896"/>
        <v>0</v>
      </c>
      <c r="BH2066" s="300">
        <f t="shared" si="897"/>
        <v>0</v>
      </c>
      <c r="BI2066" s="301">
        <f t="shared" si="898"/>
        <v>0</v>
      </c>
      <c r="BJ2066" s="298">
        <f t="shared" si="899"/>
        <v>0</v>
      </c>
      <c r="BK2066" s="299">
        <f t="shared" si="900"/>
        <v>0</v>
      </c>
      <c r="BL2066" s="300">
        <f t="shared" si="901"/>
        <v>0</v>
      </c>
      <c r="BM2066" s="301">
        <f t="shared" si="902"/>
        <v>0</v>
      </c>
      <c r="BN2066" s="298">
        <f t="shared" si="903"/>
        <v>0</v>
      </c>
      <c r="BO2066" s="299">
        <f t="shared" si="904"/>
        <v>0</v>
      </c>
      <c r="BP2066" s="300">
        <f t="shared" si="905"/>
        <v>0</v>
      </c>
      <c r="BQ2066" s="301">
        <f t="shared" si="906"/>
        <v>0</v>
      </c>
      <c r="BR2066" s="298">
        <f t="shared" si="907"/>
        <v>0</v>
      </c>
      <c r="BS2066" s="299">
        <f t="shared" si="908"/>
        <v>0</v>
      </c>
      <c r="BT2066" s="300">
        <f t="shared" si="909"/>
        <v>0</v>
      </c>
      <c r="BU2066" s="301">
        <f t="shared" si="910"/>
        <v>0</v>
      </c>
      <c r="BV2066" s="371">
        <f t="shared" si="911"/>
        <v>0</v>
      </c>
      <c r="BW2066" s="303">
        <f t="shared" si="912"/>
        <v>0</v>
      </c>
      <c r="BX2066" s="304" t="str">
        <f>IF(BW2066=0,"",
IF(SUM($BW$2037:BW2066)=1,BY2066,
IF($BW$2157&gt;SUM($BW$2037:BW2066),_xlfn.CONCAT(", ",BY2066),
IF($BW$2157=SUM($BW$2037:BW2066),_xlfn.CONCAT(" y ",BY2066)))))</f>
        <v/>
      </c>
      <c r="BY2066" s="231" t="s">
        <v>6241</v>
      </c>
      <c r="BZ2066" s="290">
        <f t="shared" si="913"/>
        <v>1</v>
      </c>
      <c r="CA2066" s="291" t="str">
        <f>IF(BZ2066=0,"",
IF(SUM($BZ$2037:BZ2066)=1,CB2066,
IF($BZ$2157&gt;SUM($BZ$2037:BZ2066),_xlfn.CONCAT(", ",CB2066),
IF($BZ$2157=SUM($BZ$2037:BZ2066),_xlfn.CONCAT(" y ",CB2066)))))</f>
        <v>, 30</v>
      </c>
      <c r="CB2066" s="222" t="s">
        <v>6241</v>
      </c>
    </row>
    <row r="2067" spans="3:80" customFormat="1" ht="15" customHeight="1">
      <c r="C2067" s="143" t="s">
        <v>118</v>
      </c>
      <c r="D2067" s="729" t="str">
        <f>IF(CNGE_2024_M1_Secc1_Sub1!$D72="","",CNGE_2024_M1_Secc1_Sub1!$D72)</f>
        <v>INSTITUTO TECNOLOGICO SUPERIOR DE XALAPA</v>
      </c>
      <c r="E2067" s="730"/>
      <c r="F2067" s="730"/>
      <c r="G2067" s="730"/>
      <c r="H2067" s="730"/>
      <c r="I2067" s="730"/>
      <c r="J2067" s="730"/>
      <c r="K2067" s="730"/>
      <c r="L2067" s="730"/>
      <c r="M2067" s="730"/>
      <c r="N2067" s="730"/>
      <c r="O2067" s="731"/>
      <c r="P2067" s="518"/>
      <c r="Q2067" s="518"/>
      <c r="R2067" s="518"/>
      <c r="S2067" s="518"/>
      <c r="T2067" s="518"/>
      <c r="U2067" s="518"/>
      <c r="V2067" s="518"/>
      <c r="W2067" s="518"/>
      <c r="X2067" s="518"/>
      <c r="Y2067" s="518"/>
      <c r="Z2067" s="518"/>
      <c r="AA2067" s="518"/>
      <c r="AB2067" s="518"/>
      <c r="AC2067" s="518"/>
      <c r="AD2067" s="518"/>
      <c r="AG2067" s="269">
        <f t="shared" si="870"/>
        <v>1</v>
      </c>
      <c r="AH2067" s="298">
        <f t="shared" si="871"/>
        <v>0</v>
      </c>
      <c r="AI2067" s="299">
        <f t="shared" si="872"/>
        <v>0</v>
      </c>
      <c r="AJ2067" s="300">
        <f t="shared" si="873"/>
        <v>0</v>
      </c>
      <c r="AK2067" s="301">
        <f t="shared" si="874"/>
        <v>0</v>
      </c>
      <c r="AL2067" s="298">
        <f t="shared" si="875"/>
        <v>0</v>
      </c>
      <c r="AM2067" s="299">
        <f t="shared" si="876"/>
        <v>0</v>
      </c>
      <c r="AN2067" s="300">
        <f t="shared" si="877"/>
        <v>0</v>
      </c>
      <c r="AO2067" s="301">
        <f t="shared" si="878"/>
        <v>0</v>
      </c>
      <c r="AP2067" s="298">
        <f t="shared" si="879"/>
        <v>0</v>
      </c>
      <c r="AQ2067" s="299">
        <f t="shared" si="880"/>
        <v>0</v>
      </c>
      <c r="AR2067" s="300">
        <f t="shared" si="881"/>
        <v>0</v>
      </c>
      <c r="AS2067" s="301">
        <f t="shared" si="882"/>
        <v>0</v>
      </c>
      <c r="AT2067" s="298">
        <f t="shared" si="883"/>
        <v>0</v>
      </c>
      <c r="AU2067" s="299">
        <f t="shared" si="884"/>
        <v>0</v>
      </c>
      <c r="AV2067" s="300">
        <f t="shared" si="885"/>
        <v>0</v>
      </c>
      <c r="AW2067" s="301">
        <f t="shared" si="886"/>
        <v>0</v>
      </c>
      <c r="AX2067" s="298">
        <f t="shared" si="887"/>
        <v>0</v>
      </c>
      <c r="AY2067" s="299">
        <f t="shared" si="888"/>
        <v>0</v>
      </c>
      <c r="AZ2067" s="300">
        <f t="shared" si="889"/>
        <v>0</v>
      </c>
      <c r="BA2067" s="301">
        <f t="shared" si="890"/>
        <v>0</v>
      </c>
      <c r="BB2067" s="298">
        <f t="shared" si="891"/>
        <v>0</v>
      </c>
      <c r="BC2067" s="299">
        <f t="shared" si="892"/>
        <v>0</v>
      </c>
      <c r="BD2067" s="300">
        <f t="shared" si="893"/>
        <v>0</v>
      </c>
      <c r="BE2067" s="301">
        <f t="shared" si="894"/>
        <v>0</v>
      </c>
      <c r="BF2067" s="298">
        <f t="shared" si="895"/>
        <v>0</v>
      </c>
      <c r="BG2067" s="299">
        <f t="shared" si="896"/>
        <v>0</v>
      </c>
      <c r="BH2067" s="300">
        <f t="shared" si="897"/>
        <v>0</v>
      </c>
      <c r="BI2067" s="301">
        <f t="shared" si="898"/>
        <v>0</v>
      </c>
      <c r="BJ2067" s="298">
        <f t="shared" si="899"/>
        <v>0</v>
      </c>
      <c r="BK2067" s="299">
        <f t="shared" si="900"/>
        <v>0</v>
      </c>
      <c r="BL2067" s="300">
        <f t="shared" si="901"/>
        <v>0</v>
      </c>
      <c r="BM2067" s="301">
        <f t="shared" si="902"/>
        <v>0</v>
      </c>
      <c r="BN2067" s="298">
        <f t="shared" si="903"/>
        <v>0</v>
      </c>
      <c r="BO2067" s="299">
        <f t="shared" si="904"/>
        <v>0</v>
      </c>
      <c r="BP2067" s="300">
        <f t="shared" si="905"/>
        <v>0</v>
      </c>
      <c r="BQ2067" s="301">
        <f t="shared" si="906"/>
        <v>0</v>
      </c>
      <c r="BR2067" s="298">
        <f t="shared" si="907"/>
        <v>0</v>
      </c>
      <c r="BS2067" s="299">
        <f t="shared" si="908"/>
        <v>0</v>
      </c>
      <c r="BT2067" s="300">
        <f t="shared" si="909"/>
        <v>0</v>
      </c>
      <c r="BU2067" s="301">
        <f t="shared" si="910"/>
        <v>0</v>
      </c>
      <c r="BV2067" s="371">
        <f t="shared" si="911"/>
        <v>0</v>
      </c>
      <c r="BW2067" s="303">
        <f t="shared" si="912"/>
        <v>0</v>
      </c>
      <c r="BX2067" s="304" t="str">
        <f>IF(BW2067=0,"",
IF(SUM($BW$2037:BW2067)=1,BY2067,
IF($BW$2157&gt;SUM($BW$2037:BW2067),_xlfn.CONCAT(", ",BY2067),
IF($BW$2157=SUM($BW$2037:BW2067),_xlfn.CONCAT(" y ",BY2067)))))</f>
        <v/>
      </c>
      <c r="BY2067" s="231" t="s">
        <v>6242</v>
      </c>
      <c r="BZ2067" s="290">
        <f t="shared" si="913"/>
        <v>1</v>
      </c>
      <c r="CA2067" s="291" t="str">
        <f>IF(BZ2067=0,"",
IF(SUM($BZ$2037:BZ2067)=1,CB2067,
IF($BZ$2157&gt;SUM($BZ$2037:BZ2067),_xlfn.CONCAT(", ",CB2067),
IF($BZ$2157=SUM($BZ$2037:BZ2067),_xlfn.CONCAT(" y ",CB2067)))))</f>
        <v>, 31</v>
      </c>
      <c r="CB2067" s="222" t="s">
        <v>6242</v>
      </c>
    </row>
    <row r="2068" spans="3:80" customFormat="1" ht="15" customHeight="1">
      <c r="C2068" s="143" t="s">
        <v>119</v>
      </c>
      <c r="D2068" s="729" t="str">
        <f>IF(CNGE_2024_M1_Secc1_Sub1!$D73="","",CNGE_2024_M1_Secc1_Sub1!$D73)</f>
        <v>INSTITUTO TECNOLOGICO SUPERIOR DE COATZACOALCOS</v>
      </c>
      <c r="E2068" s="730"/>
      <c r="F2068" s="730"/>
      <c r="G2068" s="730"/>
      <c r="H2068" s="730"/>
      <c r="I2068" s="730"/>
      <c r="J2068" s="730"/>
      <c r="K2068" s="730"/>
      <c r="L2068" s="730"/>
      <c r="M2068" s="730"/>
      <c r="N2068" s="730"/>
      <c r="O2068" s="731"/>
      <c r="P2068" s="518"/>
      <c r="Q2068" s="518"/>
      <c r="R2068" s="518"/>
      <c r="S2068" s="518"/>
      <c r="T2068" s="518"/>
      <c r="U2068" s="518"/>
      <c r="V2068" s="518"/>
      <c r="W2068" s="518"/>
      <c r="X2068" s="518"/>
      <c r="Y2068" s="518"/>
      <c r="Z2068" s="518"/>
      <c r="AA2068" s="518"/>
      <c r="AB2068" s="518"/>
      <c r="AC2068" s="518"/>
      <c r="AD2068" s="518"/>
      <c r="AG2068" s="269">
        <f t="shared" si="870"/>
        <v>1</v>
      </c>
      <c r="AH2068" s="298">
        <f t="shared" si="871"/>
        <v>0</v>
      </c>
      <c r="AI2068" s="299">
        <f t="shared" si="872"/>
        <v>0</v>
      </c>
      <c r="AJ2068" s="300">
        <f t="shared" si="873"/>
        <v>0</v>
      </c>
      <c r="AK2068" s="301">
        <f t="shared" si="874"/>
        <v>0</v>
      </c>
      <c r="AL2068" s="298">
        <f t="shared" si="875"/>
        <v>0</v>
      </c>
      <c r="AM2068" s="299">
        <f t="shared" si="876"/>
        <v>0</v>
      </c>
      <c r="AN2068" s="300">
        <f t="shared" si="877"/>
        <v>0</v>
      </c>
      <c r="AO2068" s="301">
        <f t="shared" si="878"/>
        <v>0</v>
      </c>
      <c r="AP2068" s="298">
        <f t="shared" si="879"/>
        <v>0</v>
      </c>
      <c r="AQ2068" s="299">
        <f t="shared" si="880"/>
        <v>0</v>
      </c>
      <c r="AR2068" s="300">
        <f t="shared" si="881"/>
        <v>0</v>
      </c>
      <c r="AS2068" s="301">
        <f t="shared" si="882"/>
        <v>0</v>
      </c>
      <c r="AT2068" s="298">
        <f t="shared" si="883"/>
        <v>0</v>
      </c>
      <c r="AU2068" s="299">
        <f t="shared" si="884"/>
        <v>0</v>
      </c>
      <c r="AV2068" s="300">
        <f t="shared" si="885"/>
        <v>0</v>
      </c>
      <c r="AW2068" s="301">
        <f t="shared" si="886"/>
        <v>0</v>
      </c>
      <c r="AX2068" s="298">
        <f t="shared" si="887"/>
        <v>0</v>
      </c>
      <c r="AY2068" s="299">
        <f t="shared" si="888"/>
        <v>0</v>
      </c>
      <c r="AZ2068" s="300">
        <f t="shared" si="889"/>
        <v>0</v>
      </c>
      <c r="BA2068" s="301">
        <f t="shared" si="890"/>
        <v>0</v>
      </c>
      <c r="BB2068" s="298">
        <f t="shared" si="891"/>
        <v>0</v>
      </c>
      <c r="BC2068" s="299">
        <f t="shared" si="892"/>
        <v>0</v>
      </c>
      <c r="BD2068" s="300">
        <f t="shared" si="893"/>
        <v>0</v>
      </c>
      <c r="BE2068" s="301">
        <f t="shared" si="894"/>
        <v>0</v>
      </c>
      <c r="BF2068" s="298">
        <f t="shared" si="895"/>
        <v>0</v>
      </c>
      <c r="BG2068" s="299">
        <f t="shared" si="896"/>
        <v>0</v>
      </c>
      <c r="BH2068" s="300">
        <f t="shared" si="897"/>
        <v>0</v>
      </c>
      <c r="BI2068" s="301">
        <f t="shared" si="898"/>
        <v>0</v>
      </c>
      <c r="BJ2068" s="298">
        <f t="shared" si="899"/>
        <v>0</v>
      </c>
      <c r="BK2068" s="299">
        <f t="shared" si="900"/>
        <v>0</v>
      </c>
      <c r="BL2068" s="300">
        <f t="shared" si="901"/>
        <v>0</v>
      </c>
      <c r="BM2068" s="301">
        <f t="shared" si="902"/>
        <v>0</v>
      </c>
      <c r="BN2068" s="298">
        <f t="shared" si="903"/>
        <v>0</v>
      </c>
      <c r="BO2068" s="299">
        <f t="shared" si="904"/>
        <v>0</v>
      </c>
      <c r="BP2068" s="300">
        <f t="shared" si="905"/>
        <v>0</v>
      </c>
      <c r="BQ2068" s="301">
        <f t="shared" si="906"/>
        <v>0</v>
      </c>
      <c r="BR2068" s="298">
        <f t="shared" si="907"/>
        <v>0</v>
      </c>
      <c r="BS2068" s="299">
        <f t="shared" si="908"/>
        <v>0</v>
      </c>
      <c r="BT2068" s="300">
        <f t="shared" si="909"/>
        <v>0</v>
      </c>
      <c r="BU2068" s="301">
        <f t="shared" si="910"/>
        <v>0</v>
      </c>
      <c r="BV2068" s="371">
        <f t="shared" si="911"/>
        <v>0</v>
      </c>
      <c r="BW2068" s="303">
        <f t="shared" si="912"/>
        <v>0</v>
      </c>
      <c r="BX2068" s="304" t="str">
        <f>IF(BW2068=0,"",
IF(SUM($BW$2037:BW2068)=1,BY2068,
IF($BW$2157&gt;SUM($BW$2037:BW2068),_xlfn.CONCAT(", ",BY2068),
IF($BW$2157=SUM($BW$2037:BW2068),_xlfn.CONCAT(" y ",BY2068)))))</f>
        <v/>
      </c>
      <c r="BY2068" s="231" t="s">
        <v>6243</v>
      </c>
      <c r="BZ2068" s="290">
        <f t="shared" si="913"/>
        <v>1</v>
      </c>
      <c r="CA2068" s="291" t="str">
        <f>IF(BZ2068=0,"",
IF(SUM($BZ$2037:BZ2068)=1,CB2068,
IF($BZ$2157&gt;SUM($BZ$2037:BZ2068),_xlfn.CONCAT(", ",CB2068),
IF($BZ$2157=SUM($BZ$2037:BZ2068),_xlfn.CONCAT(" y ",CB2068)))))</f>
        <v>, 32</v>
      </c>
      <c r="CB2068" s="222" t="s">
        <v>6243</v>
      </c>
    </row>
    <row r="2069" spans="3:80" customFormat="1" ht="15" customHeight="1">
      <c r="C2069" s="143" t="s">
        <v>120</v>
      </c>
      <c r="D2069" s="729" t="str">
        <f>IF(CNGE_2024_M1_Secc1_Sub1!$D74="","",CNGE_2024_M1_Secc1_Sub1!$D74)</f>
        <v>INSTITUTO TECNOLOGICO SUPERIOR DE TIERRA BLANCA</v>
      </c>
      <c r="E2069" s="730"/>
      <c r="F2069" s="730"/>
      <c r="G2069" s="730"/>
      <c r="H2069" s="730"/>
      <c r="I2069" s="730"/>
      <c r="J2069" s="730"/>
      <c r="K2069" s="730"/>
      <c r="L2069" s="730"/>
      <c r="M2069" s="730"/>
      <c r="N2069" s="730"/>
      <c r="O2069" s="731"/>
      <c r="P2069" s="518"/>
      <c r="Q2069" s="518"/>
      <c r="R2069" s="518"/>
      <c r="S2069" s="518"/>
      <c r="T2069" s="518"/>
      <c r="U2069" s="518"/>
      <c r="V2069" s="518"/>
      <c r="W2069" s="518"/>
      <c r="X2069" s="518"/>
      <c r="Y2069" s="518"/>
      <c r="Z2069" s="518"/>
      <c r="AA2069" s="518"/>
      <c r="AB2069" s="518"/>
      <c r="AC2069" s="518"/>
      <c r="AD2069" s="518"/>
      <c r="AG2069" s="269">
        <f t="shared" si="870"/>
        <v>1</v>
      </c>
      <c r="AH2069" s="298">
        <f t="shared" si="871"/>
        <v>0</v>
      </c>
      <c r="AI2069" s="299">
        <f t="shared" si="872"/>
        <v>0</v>
      </c>
      <c r="AJ2069" s="300">
        <f t="shared" si="873"/>
        <v>0</v>
      </c>
      <c r="AK2069" s="301">
        <f t="shared" si="874"/>
        <v>0</v>
      </c>
      <c r="AL2069" s="298">
        <f t="shared" si="875"/>
        <v>0</v>
      </c>
      <c r="AM2069" s="299">
        <f t="shared" si="876"/>
        <v>0</v>
      </c>
      <c r="AN2069" s="300">
        <f t="shared" si="877"/>
        <v>0</v>
      </c>
      <c r="AO2069" s="301">
        <f t="shared" si="878"/>
        <v>0</v>
      </c>
      <c r="AP2069" s="298">
        <f t="shared" si="879"/>
        <v>0</v>
      </c>
      <c r="AQ2069" s="299">
        <f t="shared" si="880"/>
        <v>0</v>
      </c>
      <c r="AR2069" s="300">
        <f t="shared" si="881"/>
        <v>0</v>
      </c>
      <c r="AS2069" s="301">
        <f t="shared" si="882"/>
        <v>0</v>
      </c>
      <c r="AT2069" s="298">
        <f t="shared" si="883"/>
        <v>0</v>
      </c>
      <c r="AU2069" s="299">
        <f t="shared" si="884"/>
        <v>0</v>
      </c>
      <c r="AV2069" s="300">
        <f t="shared" si="885"/>
        <v>0</v>
      </c>
      <c r="AW2069" s="301">
        <f t="shared" si="886"/>
        <v>0</v>
      </c>
      <c r="AX2069" s="298">
        <f t="shared" si="887"/>
        <v>0</v>
      </c>
      <c r="AY2069" s="299">
        <f t="shared" si="888"/>
        <v>0</v>
      </c>
      <c r="AZ2069" s="300">
        <f t="shared" si="889"/>
        <v>0</v>
      </c>
      <c r="BA2069" s="301">
        <f t="shared" si="890"/>
        <v>0</v>
      </c>
      <c r="BB2069" s="298">
        <f t="shared" si="891"/>
        <v>0</v>
      </c>
      <c r="BC2069" s="299">
        <f t="shared" si="892"/>
        <v>0</v>
      </c>
      <c r="BD2069" s="300">
        <f t="shared" si="893"/>
        <v>0</v>
      </c>
      <c r="BE2069" s="301">
        <f t="shared" si="894"/>
        <v>0</v>
      </c>
      <c r="BF2069" s="298">
        <f t="shared" si="895"/>
        <v>0</v>
      </c>
      <c r="BG2069" s="299">
        <f t="shared" si="896"/>
        <v>0</v>
      </c>
      <c r="BH2069" s="300">
        <f t="shared" si="897"/>
        <v>0</v>
      </c>
      <c r="BI2069" s="301">
        <f t="shared" si="898"/>
        <v>0</v>
      </c>
      <c r="BJ2069" s="298">
        <f t="shared" si="899"/>
        <v>0</v>
      </c>
      <c r="BK2069" s="299">
        <f t="shared" si="900"/>
        <v>0</v>
      </c>
      <c r="BL2069" s="300">
        <f t="shared" si="901"/>
        <v>0</v>
      </c>
      <c r="BM2069" s="301">
        <f t="shared" si="902"/>
        <v>0</v>
      </c>
      <c r="BN2069" s="298">
        <f t="shared" si="903"/>
        <v>0</v>
      </c>
      <c r="BO2069" s="299">
        <f t="shared" si="904"/>
        <v>0</v>
      </c>
      <c r="BP2069" s="300">
        <f t="shared" si="905"/>
        <v>0</v>
      </c>
      <c r="BQ2069" s="301">
        <f t="shared" si="906"/>
        <v>0</v>
      </c>
      <c r="BR2069" s="298">
        <f t="shared" si="907"/>
        <v>0</v>
      </c>
      <c r="BS2069" s="299">
        <f t="shared" si="908"/>
        <v>0</v>
      </c>
      <c r="BT2069" s="300">
        <f t="shared" si="909"/>
        <v>0</v>
      </c>
      <c r="BU2069" s="301">
        <f t="shared" si="910"/>
        <v>0</v>
      </c>
      <c r="BV2069" s="371">
        <f t="shared" si="911"/>
        <v>0</v>
      </c>
      <c r="BW2069" s="303">
        <f t="shared" si="912"/>
        <v>0</v>
      </c>
      <c r="BX2069" s="304" t="str">
        <f>IF(BW2069=0,"",
IF(SUM($BW$2037:BW2069)=1,BY2069,
IF($BW$2157&gt;SUM($BW$2037:BW2069),_xlfn.CONCAT(", ",BY2069),
IF($BW$2157=SUM($BW$2037:BW2069),_xlfn.CONCAT(" y ",BY2069)))))</f>
        <v/>
      </c>
      <c r="BY2069" s="231" t="s">
        <v>6244</v>
      </c>
      <c r="BZ2069" s="290">
        <f t="shared" si="913"/>
        <v>1</v>
      </c>
      <c r="CA2069" s="291" t="str">
        <f>IF(BZ2069=0,"",
IF(SUM($BZ$2037:BZ2069)=1,CB2069,
IF($BZ$2157&gt;SUM($BZ$2037:BZ2069),_xlfn.CONCAT(", ",CB2069),
IF($BZ$2157=SUM($BZ$2037:BZ2069),_xlfn.CONCAT(" y ",CB2069)))))</f>
        <v>, 33</v>
      </c>
      <c r="CB2069" s="222" t="s">
        <v>6244</v>
      </c>
    </row>
    <row r="2070" spans="3:80" customFormat="1" ht="15" customHeight="1">
      <c r="C2070" s="143" t="s">
        <v>121</v>
      </c>
      <c r="D2070" s="729" t="str">
        <f>IF(CNGE_2024_M1_Secc1_Sub1!$D75="","",CNGE_2024_M1_Secc1_Sub1!$D75)</f>
        <v>INSTITUTO TECNOLOGICO SUPERIOR DE ALAMO</v>
      </c>
      <c r="E2070" s="730"/>
      <c r="F2070" s="730"/>
      <c r="G2070" s="730"/>
      <c r="H2070" s="730"/>
      <c r="I2070" s="730"/>
      <c r="J2070" s="730"/>
      <c r="K2070" s="730"/>
      <c r="L2070" s="730"/>
      <c r="M2070" s="730"/>
      <c r="N2070" s="730"/>
      <c r="O2070" s="731"/>
      <c r="P2070" s="518"/>
      <c r="Q2070" s="518"/>
      <c r="R2070" s="518"/>
      <c r="S2070" s="518"/>
      <c r="T2070" s="518"/>
      <c r="U2070" s="518"/>
      <c r="V2070" s="518"/>
      <c r="W2070" s="518"/>
      <c r="X2070" s="518"/>
      <c r="Y2070" s="518"/>
      <c r="Z2070" s="518"/>
      <c r="AA2070" s="518"/>
      <c r="AB2070" s="518"/>
      <c r="AC2070" s="518"/>
      <c r="AD2070" s="518"/>
      <c r="AG2070" s="269">
        <f t="shared" si="870"/>
        <v>1</v>
      </c>
      <c r="AH2070" s="298">
        <f t="shared" si="871"/>
        <v>0</v>
      </c>
      <c r="AI2070" s="299">
        <f t="shared" si="872"/>
        <v>0</v>
      </c>
      <c r="AJ2070" s="300">
        <f t="shared" si="873"/>
        <v>0</v>
      </c>
      <c r="AK2070" s="301">
        <f t="shared" si="874"/>
        <v>0</v>
      </c>
      <c r="AL2070" s="298">
        <f t="shared" si="875"/>
        <v>0</v>
      </c>
      <c r="AM2070" s="299">
        <f t="shared" si="876"/>
        <v>0</v>
      </c>
      <c r="AN2070" s="300">
        <f t="shared" si="877"/>
        <v>0</v>
      </c>
      <c r="AO2070" s="301">
        <f t="shared" si="878"/>
        <v>0</v>
      </c>
      <c r="AP2070" s="298">
        <f t="shared" si="879"/>
        <v>0</v>
      </c>
      <c r="AQ2070" s="299">
        <f t="shared" si="880"/>
        <v>0</v>
      </c>
      <c r="AR2070" s="300">
        <f t="shared" si="881"/>
        <v>0</v>
      </c>
      <c r="AS2070" s="301">
        <f t="shared" si="882"/>
        <v>0</v>
      </c>
      <c r="AT2070" s="298">
        <f t="shared" si="883"/>
        <v>0</v>
      </c>
      <c r="AU2070" s="299">
        <f t="shared" si="884"/>
        <v>0</v>
      </c>
      <c r="AV2070" s="300">
        <f t="shared" si="885"/>
        <v>0</v>
      </c>
      <c r="AW2070" s="301">
        <f t="shared" si="886"/>
        <v>0</v>
      </c>
      <c r="AX2070" s="298">
        <f t="shared" si="887"/>
        <v>0</v>
      </c>
      <c r="AY2070" s="299">
        <f t="shared" si="888"/>
        <v>0</v>
      </c>
      <c r="AZ2070" s="300">
        <f t="shared" si="889"/>
        <v>0</v>
      </c>
      <c r="BA2070" s="301">
        <f t="shared" si="890"/>
        <v>0</v>
      </c>
      <c r="BB2070" s="298">
        <f t="shared" si="891"/>
        <v>0</v>
      </c>
      <c r="BC2070" s="299">
        <f t="shared" si="892"/>
        <v>0</v>
      </c>
      <c r="BD2070" s="300">
        <f t="shared" si="893"/>
        <v>0</v>
      </c>
      <c r="BE2070" s="301">
        <f t="shared" si="894"/>
        <v>0</v>
      </c>
      <c r="BF2070" s="298">
        <f t="shared" si="895"/>
        <v>0</v>
      </c>
      <c r="BG2070" s="299">
        <f t="shared" si="896"/>
        <v>0</v>
      </c>
      <c r="BH2070" s="300">
        <f t="shared" si="897"/>
        <v>0</v>
      </c>
      <c r="BI2070" s="301">
        <f t="shared" si="898"/>
        <v>0</v>
      </c>
      <c r="BJ2070" s="298">
        <f t="shared" si="899"/>
        <v>0</v>
      </c>
      <c r="BK2070" s="299">
        <f t="shared" si="900"/>
        <v>0</v>
      </c>
      <c r="BL2070" s="300">
        <f t="shared" si="901"/>
        <v>0</v>
      </c>
      <c r="BM2070" s="301">
        <f t="shared" si="902"/>
        <v>0</v>
      </c>
      <c r="BN2070" s="298">
        <f t="shared" si="903"/>
        <v>0</v>
      </c>
      <c r="BO2070" s="299">
        <f t="shared" si="904"/>
        <v>0</v>
      </c>
      <c r="BP2070" s="300">
        <f t="shared" si="905"/>
        <v>0</v>
      </c>
      <c r="BQ2070" s="301">
        <f t="shared" si="906"/>
        <v>0</v>
      </c>
      <c r="BR2070" s="298">
        <f t="shared" si="907"/>
        <v>0</v>
      </c>
      <c r="BS2070" s="299">
        <f t="shared" si="908"/>
        <v>0</v>
      </c>
      <c r="BT2070" s="300">
        <f t="shared" si="909"/>
        <v>0</v>
      </c>
      <c r="BU2070" s="301">
        <f t="shared" si="910"/>
        <v>0</v>
      </c>
      <c r="BV2070" s="371">
        <f t="shared" si="911"/>
        <v>0</v>
      </c>
      <c r="BW2070" s="303">
        <f t="shared" si="912"/>
        <v>0</v>
      </c>
      <c r="BX2070" s="304" t="str">
        <f>IF(BW2070=0,"",
IF(SUM($BW$2037:BW2070)=1,BY2070,
IF($BW$2157&gt;SUM($BW$2037:BW2070),_xlfn.CONCAT(", ",BY2070),
IF($BW$2157=SUM($BW$2037:BW2070),_xlfn.CONCAT(" y ",BY2070)))))</f>
        <v/>
      </c>
      <c r="BY2070" s="231" t="s">
        <v>6245</v>
      </c>
      <c r="BZ2070" s="290">
        <f t="shared" si="913"/>
        <v>1</v>
      </c>
      <c r="CA2070" s="291" t="str">
        <f>IF(BZ2070=0,"",
IF(SUM($BZ$2037:BZ2070)=1,CB2070,
IF($BZ$2157&gt;SUM($BZ$2037:BZ2070),_xlfn.CONCAT(", ",CB2070),
IF($BZ$2157=SUM($BZ$2037:BZ2070),_xlfn.CONCAT(" y ",CB2070)))))</f>
        <v>, 34</v>
      </c>
      <c r="CB2070" s="222" t="s">
        <v>6245</v>
      </c>
    </row>
    <row r="2071" spans="3:80" customFormat="1" ht="15" customHeight="1">
      <c r="C2071" s="143" t="s">
        <v>122</v>
      </c>
      <c r="D2071" s="729" t="str">
        <f>IF(CNGE_2024_M1_Secc1_Sub1!$D76="","",CNGE_2024_M1_Secc1_Sub1!$D76)</f>
        <v>INSTITUTO TECNOLOGICO SUPERIOR DE ACAYUCAN</v>
      </c>
      <c r="E2071" s="730"/>
      <c r="F2071" s="730"/>
      <c r="G2071" s="730"/>
      <c r="H2071" s="730"/>
      <c r="I2071" s="730"/>
      <c r="J2071" s="730"/>
      <c r="K2071" s="730"/>
      <c r="L2071" s="730"/>
      <c r="M2071" s="730"/>
      <c r="N2071" s="730"/>
      <c r="O2071" s="731"/>
      <c r="P2071" s="518"/>
      <c r="Q2071" s="518"/>
      <c r="R2071" s="518"/>
      <c r="S2071" s="518"/>
      <c r="T2071" s="518"/>
      <c r="U2071" s="518"/>
      <c r="V2071" s="518"/>
      <c r="W2071" s="518"/>
      <c r="X2071" s="518"/>
      <c r="Y2071" s="518"/>
      <c r="Z2071" s="518"/>
      <c r="AA2071" s="518"/>
      <c r="AB2071" s="518"/>
      <c r="AC2071" s="518"/>
      <c r="AD2071" s="518"/>
      <c r="AG2071" s="269">
        <f t="shared" si="870"/>
        <v>1</v>
      </c>
      <c r="AH2071" s="298">
        <f t="shared" si="871"/>
        <v>0</v>
      </c>
      <c r="AI2071" s="299">
        <f t="shared" si="872"/>
        <v>0</v>
      </c>
      <c r="AJ2071" s="300">
        <f t="shared" si="873"/>
        <v>0</v>
      </c>
      <c r="AK2071" s="301">
        <f t="shared" si="874"/>
        <v>0</v>
      </c>
      <c r="AL2071" s="298">
        <f t="shared" si="875"/>
        <v>0</v>
      </c>
      <c r="AM2071" s="299">
        <f t="shared" si="876"/>
        <v>0</v>
      </c>
      <c r="AN2071" s="300">
        <f t="shared" si="877"/>
        <v>0</v>
      </c>
      <c r="AO2071" s="301">
        <f t="shared" si="878"/>
        <v>0</v>
      </c>
      <c r="AP2071" s="298">
        <f t="shared" si="879"/>
        <v>0</v>
      </c>
      <c r="AQ2071" s="299">
        <f t="shared" si="880"/>
        <v>0</v>
      </c>
      <c r="AR2071" s="300">
        <f t="shared" si="881"/>
        <v>0</v>
      </c>
      <c r="AS2071" s="301">
        <f t="shared" si="882"/>
        <v>0</v>
      </c>
      <c r="AT2071" s="298">
        <f t="shared" si="883"/>
        <v>0</v>
      </c>
      <c r="AU2071" s="299">
        <f t="shared" si="884"/>
        <v>0</v>
      </c>
      <c r="AV2071" s="300">
        <f t="shared" si="885"/>
        <v>0</v>
      </c>
      <c r="AW2071" s="301">
        <f t="shared" si="886"/>
        <v>0</v>
      </c>
      <c r="AX2071" s="298">
        <f t="shared" si="887"/>
        <v>0</v>
      </c>
      <c r="AY2071" s="299">
        <f t="shared" si="888"/>
        <v>0</v>
      </c>
      <c r="AZ2071" s="300">
        <f t="shared" si="889"/>
        <v>0</v>
      </c>
      <c r="BA2071" s="301">
        <f t="shared" si="890"/>
        <v>0</v>
      </c>
      <c r="BB2071" s="298">
        <f t="shared" si="891"/>
        <v>0</v>
      </c>
      <c r="BC2071" s="299">
        <f t="shared" si="892"/>
        <v>0</v>
      </c>
      <c r="BD2071" s="300">
        <f t="shared" si="893"/>
        <v>0</v>
      </c>
      <c r="BE2071" s="301">
        <f t="shared" si="894"/>
        <v>0</v>
      </c>
      <c r="BF2071" s="298">
        <f t="shared" si="895"/>
        <v>0</v>
      </c>
      <c r="BG2071" s="299">
        <f t="shared" si="896"/>
        <v>0</v>
      </c>
      <c r="BH2071" s="300">
        <f t="shared" si="897"/>
        <v>0</v>
      </c>
      <c r="BI2071" s="301">
        <f t="shared" si="898"/>
        <v>0</v>
      </c>
      <c r="BJ2071" s="298">
        <f t="shared" si="899"/>
        <v>0</v>
      </c>
      <c r="BK2071" s="299">
        <f t="shared" si="900"/>
        <v>0</v>
      </c>
      <c r="BL2071" s="300">
        <f t="shared" si="901"/>
        <v>0</v>
      </c>
      <c r="BM2071" s="301">
        <f t="shared" si="902"/>
        <v>0</v>
      </c>
      <c r="BN2071" s="298">
        <f t="shared" si="903"/>
        <v>0</v>
      </c>
      <c r="BO2071" s="299">
        <f t="shared" si="904"/>
        <v>0</v>
      </c>
      <c r="BP2071" s="300">
        <f t="shared" si="905"/>
        <v>0</v>
      </c>
      <c r="BQ2071" s="301">
        <f t="shared" si="906"/>
        <v>0</v>
      </c>
      <c r="BR2071" s="298">
        <f t="shared" si="907"/>
        <v>0</v>
      </c>
      <c r="BS2071" s="299">
        <f t="shared" si="908"/>
        <v>0</v>
      </c>
      <c r="BT2071" s="300">
        <f t="shared" si="909"/>
        <v>0</v>
      </c>
      <c r="BU2071" s="301">
        <f t="shared" si="910"/>
        <v>0</v>
      </c>
      <c r="BV2071" s="371">
        <f t="shared" si="911"/>
        <v>0</v>
      </c>
      <c r="BW2071" s="303">
        <f t="shared" si="912"/>
        <v>0</v>
      </c>
      <c r="BX2071" s="304" t="str">
        <f>IF(BW2071=0,"",
IF(SUM($BW$2037:BW2071)=1,BY2071,
IF($BW$2157&gt;SUM($BW$2037:BW2071),_xlfn.CONCAT(", ",BY2071),
IF($BW$2157=SUM($BW$2037:BW2071),_xlfn.CONCAT(" y ",BY2071)))))</f>
        <v/>
      </c>
      <c r="BY2071" s="231" t="s">
        <v>6246</v>
      </c>
      <c r="BZ2071" s="290">
        <f t="shared" si="913"/>
        <v>1</v>
      </c>
      <c r="CA2071" s="291" t="str">
        <f>IF(BZ2071=0,"",
IF(SUM($BZ$2037:BZ2071)=1,CB2071,
IF($BZ$2157&gt;SUM($BZ$2037:BZ2071),_xlfn.CONCAT(", ",CB2071),
IF($BZ$2157=SUM($BZ$2037:BZ2071),_xlfn.CONCAT(" y ",CB2071)))))</f>
        <v>, 35</v>
      </c>
      <c r="CB2071" s="222" t="s">
        <v>6246</v>
      </c>
    </row>
    <row r="2072" spans="3:80" customFormat="1" ht="15" customHeight="1">
      <c r="C2072" s="143" t="s">
        <v>140</v>
      </c>
      <c r="D2072" s="729" t="str">
        <f>IF(CNGE_2024_M1_Secc1_Sub1!$D77="","",CNGE_2024_M1_Secc1_Sub1!$D77)</f>
        <v>INSTITUTO TECNOLOGICO SUPERIOR DE LAS CHOAPAS</v>
      </c>
      <c r="E2072" s="730"/>
      <c r="F2072" s="730"/>
      <c r="G2072" s="730"/>
      <c r="H2072" s="730"/>
      <c r="I2072" s="730"/>
      <c r="J2072" s="730"/>
      <c r="K2072" s="730"/>
      <c r="L2072" s="730"/>
      <c r="M2072" s="730"/>
      <c r="N2072" s="730"/>
      <c r="O2072" s="731"/>
      <c r="P2072" s="518"/>
      <c r="Q2072" s="518"/>
      <c r="R2072" s="518"/>
      <c r="S2072" s="518"/>
      <c r="T2072" s="518"/>
      <c r="U2072" s="518"/>
      <c r="V2072" s="518"/>
      <c r="W2072" s="518"/>
      <c r="X2072" s="518"/>
      <c r="Y2072" s="518"/>
      <c r="Z2072" s="518"/>
      <c r="AA2072" s="518"/>
      <c r="AB2072" s="518"/>
      <c r="AC2072" s="518"/>
      <c r="AD2072" s="518"/>
      <c r="AG2072" s="269">
        <f t="shared" si="870"/>
        <v>1</v>
      </c>
      <c r="AH2072" s="298">
        <f t="shared" si="871"/>
        <v>0</v>
      </c>
      <c r="AI2072" s="299">
        <f t="shared" si="872"/>
        <v>0</v>
      </c>
      <c r="AJ2072" s="300">
        <f t="shared" si="873"/>
        <v>0</v>
      </c>
      <c r="AK2072" s="301">
        <f t="shared" si="874"/>
        <v>0</v>
      </c>
      <c r="AL2072" s="298">
        <f t="shared" si="875"/>
        <v>0</v>
      </c>
      <c r="AM2072" s="299">
        <f t="shared" si="876"/>
        <v>0</v>
      </c>
      <c r="AN2072" s="300">
        <f t="shared" si="877"/>
        <v>0</v>
      </c>
      <c r="AO2072" s="301">
        <f t="shared" si="878"/>
        <v>0</v>
      </c>
      <c r="AP2072" s="298">
        <f t="shared" si="879"/>
        <v>0</v>
      </c>
      <c r="AQ2072" s="299">
        <f t="shared" si="880"/>
        <v>0</v>
      </c>
      <c r="AR2072" s="300">
        <f t="shared" si="881"/>
        <v>0</v>
      </c>
      <c r="AS2072" s="301">
        <f t="shared" si="882"/>
        <v>0</v>
      </c>
      <c r="AT2072" s="298">
        <f t="shared" si="883"/>
        <v>0</v>
      </c>
      <c r="AU2072" s="299">
        <f t="shared" si="884"/>
        <v>0</v>
      </c>
      <c r="AV2072" s="300">
        <f t="shared" si="885"/>
        <v>0</v>
      </c>
      <c r="AW2072" s="301">
        <f t="shared" si="886"/>
        <v>0</v>
      </c>
      <c r="AX2072" s="298">
        <f t="shared" si="887"/>
        <v>0</v>
      </c>
      <c r="AY2072" s="299">
        <f t="shared" si="888"/>
        <v>0</v>
      </c>
      <c r="AZ2072" s="300">
        <f t="shared" si="889"/>
        <v>0</v>
      </c>
      <c r="BA2072" s="301">
        <f t="shared" si="890"/>
        <v>0</v>
      </c>
      <c r="BB2072" s="298">
        <f t="shared" si="891"/>
        <v>0</v>
      </c>
      <c r="BC2072" s="299">
        <f t="shared" si="892"/>
        <v>0</v>
      </c>
      <c r="BD2072" s="300">
        <f t="shared" si="893"/>
        <v>0</v>
      </c>
      <c r="BE2072" s="301">
        <f t="shared" si="894"/>
        <v>0</v>
      </c>
      <c r="BF2072" s="298">
        <f t="shared" si="895"/>
        <v>0</v>
      </c>
      <c r="BG2072" s="299">
        <f t="shared" si="896"/>
        <v>0</v>
      </c>
      <c r="BH2072" s="300">
        <f t="shared" si="897"/>
        <v>0</v>
      </c>
      <c r="BI2072" s="301">
        <f t="shared" si="898"/>
        <v>0</v>
      </c>
      <c r="BJ2072" s="298">
        <f t="shared" si="899"/>
        <v>0</v>
      </c>
      <c r="BK2072" s="299">
        <f t="shared" si="900"/>
        <v>0</v>
      </c>
      <c r="BL2072" s="300">
        <f t="shared" si="901"/>
        <v>0</v>
      </c>
      <c r="BM2072" s="301">
        <f t="shared" si="902"/>
        <v>0</v>
      </c>
      <c r="BN2072" s="298">
        <f t="shared" si="903"/>
        <v>0</v>
      </c>
      <c r="BO2072" s="299">
        <f t="shared" si="904"/>
        <v>0</v>
      </c>
      <c r="BP2072" s="300">
        <f t="shared" si="905"/>
        <v>0</v>
      </c>
      <c r="BQ2072" s="301">
        <f t="shared" si="906"/>
        <v>0</v>
      </c>
      <c r="BR2072" s="298">
        <f t="shared" si="907"/>
        <v>0</v>
      </c>
      <c r="BS2072" s="299">
        <f t="shared" si="908"/>
        <v>0</v>
      </c>
      <c r="BT2072" s="300">
        <f t="shared" si="909"/>
        <v>0</v>
      </c>
      <c r="BU2072" s="301">
        <f t="shared" si="910"/>
        <v>0</v>
      </c>
      <c r="BV2072" s="371">
        <f t="shared" si="911"/>
        <v>0</v>
      </c>
      <c r="BW2072" s="303">
        <f t="shared" si="912"/>
        <v>0</v>
      </c>
      <c r="BX2072" s="304" t="str">
        <f>IF(BW2072=0,"",
IF(SUM($BW$2037:BW2072)=1,BY2072,
IF($BW$2157&gt;SUM($BW$2037:BW2072),_xlfn.CONCAT(", ",BY2072),
IF($BW$2157=SUM($BW$2037:BW2072),_xlfn.CONCAT(" y ",BY2072)))))</f>
        <v/>
      </c>
      <c r="BY2072" s="231" t="s">
        <v>6247</v>
      </c>
      <c r="BZ2072" s="290">
        <f t="shared" si="913"/>
        <v>1</v>
      </c>
      <c r="CA2072" s="291" t="str">
        <f>IF(BZ2072=0,"",
IF(SUM($BZ$2037:BZ2072)=1,CB2072,
IF($BZ$2157&gt;SUM($BZ$2037:BZ2072),_xlfn.CONCAT(", ",CB2072),
IF($BZ$2157=SUM($BZ$2037:BZ2072),_xlfn.CONCAT(" y ",CB2072)))))</f>
        <v>, 36</v>
      </c>
      <c r="CB2072" s="222" t="s">
        <v>6247</v>
      </c>
    </row>
    <row r="2073" spans="3:80" customFormat="1" ht="15" customHeight="1">
      <c r="C2073" s="143" t="s">
        <v>141</v>
      </c>
      <c r="D2073" s="729" t="str">
        <f>IF(CNGE_2024_M1_Secc1_Sub1!$D78="","",CNGE_2024_M1_Secc1_Sub1!$D78)</f>
        <v>INSTITUTO TECNOLOGICO SUPERIOR DE HUATUSCO</v>
      </c>
      <c r="E2073" s="730"/>
      <c r="F2073" s="730"/>
      <c r="G2073" s="730"/>
      <c r="H2073" s="730"/>
      <c r="I2073" s="730"/>
      <c r="J2073" s="730"/>
      <c r="K2073" s="730"/>
      <c r="L2073" s="730"/>
      <c r="M2073" s="730"/>
      <c r="N2073" s="730"/>
      <c r="O2073" s="731"/>
      <c r="P2073" s="518"/>
      <c r="Q2073" s="518"/>
      <c r="R2073" s="518"/>
      <c r="S2073" s="518"/>
      <c r="T2073" s="518"/>
      <c r="U2073" s="518"/>
      <c r="V2073" s="518"/>
      <c r="W2073" s="518"/>
      <c r="X2073" s="518"/>
      <c r="Y2073" s="518"/>
      <c r="Z2073" s="518"/>
      <c r="AA2073" s="518"/>
      <c r="AB2073" s="518"/>
      <c r="AC2073" s="518"/>
      <c r="AD2073" s="518"/>
      <c r="AG2073" s="269">
        <f t="shared" si="870"/>
        <v>1</v>
      </c>
      <c r="AH2073" s="298">
        <f t="shared" si="871"/>
        <v>0</v>
      </c>
      <c r="AI2073" s="299">
        <f t="shared" si="872"/>
        <v>0</v>
      </c>
      <c r="AJ2073" s="300">
        <f t="shared" si="873"/>
        <v>0</v>
      </c>
      <c r="AK2073" s="301">
        <f t="shared" si="874"/>
        <v>0</v>
      </c>
      <c r="AL2073" s="298">
        <f t="shared" si="875"/>
        <v>0</v>
      </c>
      <c r="AM2073" s="299">
        <f t="shared" si="876"/>
        <v>0</v>
      </c>
      <c r="AN2073" s="300">
        <f t="shared" si="877"/>
        <v>0</v>
      </c>
      <c r="AO2073" s="301">
        <f t="shared" si="878"/>
        <v>0</v>
      </c>
      <c r="AP2073" s="298">
        <f t="shared" si="879"/>
        <v>0</v>
      </c>
      <c r="AQ2073" s="299">
        <f t="shared" si="880"/>
        <v>0</v>
      </c>
      <c r="AR2073" s="300">
        <f t="shared" si="881"/>
        <v>0</v>
      </c>
      <c r="AS2073" s="301">
        <f t="shared" si="882"/>
        <v>0</v>
      </c>
      <c r="AT2073" s="298">
        <f t="shared" si="883"/>
        <v>0</v>
      </c>
      <c r="AU2073" s="299">
        <f t="shared" si="884"/>
        <v>0</v>
      </c>
      <c r="AV2073" s="300">
        <f t="shared" si="885"/>
        <v>0</v>
      </c>
      <c r="AW2073" s="301">
        <f t="shared" si="886"/>
        <v>0</v>
      </c>
      <c r="AX2073" s="298">
        <f t="shared" si="887"/>
        <v>0</v>
      </c>
      <c r="AY2073" s="299">
        <f t="shared" si="888"/>
        <v>0</v>
      </c>
      <c r="AZ2073" s="300">
        <f t="shared" si="889"/>
        <v>0</v>
      </c>
      <c r="BA2073" s="301">
        <f t="shared" si="890"/>
        <v>0</v>
      </c>
      <c r="BB2073" s="298">
        <f t="shared" si="891"/>
        <v>0</v>
      </c>
      <c r="BC2073" s="299">
        <f t="shared" si="892"/>
        <v>0</v>
      </c>
      <c r="BD2073" s="300">
        <f t="shared" si="893"/>
        <v>0</v>
      </c>
      <c r="BE2073" s="301">
        <f t="shared" si="894"/>
        <v>0</v>
      </c>
      <c r="BF2073" s="298">
        <f t="shared" si="895"/>
        <v>0</v>
      </c>
      <c r="BG2073" s="299">
        <f t="shared" si="896"/>
        <v>0</v>
      </c>
      <c r="BH2073" s="300">
        <f t="shared" si="897"/>
        <v>0</v>
      </c>
      <c r="BI2073" s="301">
        <f t="shared" si="898"/>
        <v>0</v>
      </c>
      <c r="BJ2073" s="298">
        <f t="shared" si="899"/>
        <v>0</v>
      </c>
      <c r="BK2073" s="299">
        <f t="shared" si="900"/>
        <v>0</v>
      </c>
      <c r="BL2073" s="300">
        <f t="shared" si="901"/>
        <v>0</v>
      </c>
      <c r="BM2073" s="301">
        <f t="shared" si="902"/>
        <v>0</v>
      </c>
      <c r="BN2073" s="298">
        <f t="shared" si="903"/>
        <v>0</v>
      </c>
      <c r="BO2073" s="299">
        <f t="shared" si="904"/>
        <v>0</v>
      </c>
      <c r="BP2073" s="300">
        <f t="shared" si="905"/>
        <v>0</v>
      </c>
      <c r="BQ2073" s="301">
        <f t="shared" si="906"/>
        <v>0</v>
      </c>
      <c r="BR2073" s="298">
        <f t="shared" si="907"/>
        <v>0</v>
      </c>
      <c r="BS2073" s="299">
        <f t="shared" si="908"/>
        <v>0</v>
      </c>
      <c r="BT2073" s="300">
        <f t="shared" si="909"/>
        <v>0</v>
      </c>
      <c r="BU2073" s="301">
        <f t="shared" si="910"/>
        <v>0</v>
      </c>
      <c r="BV2073" s="371">
        <f t="shared" si="911"/>
        <v>0</v>
      </c>
      <c r="BW2073" s="303">
        <f t="shared" si="912"/>
        <v>0</v>
      </c>
      <c r="BX2073" s="304" t="str">
        <f>IF(BW2073=0,"",
IF(SUM($BW$2037:BW2073)=1,BY2073,
IF($BW$2157&gt;SUM($BW$2037:BW2073),_xlfn.CONCAT(", ",BY2073),
IF($BW$2157=SUM($BW$2037:BW2073),_xlfn.CONCAT(" y ",BY2073)))))</f>
        <v/>
      </c>
      <c r="BY2073" s="231" t="s">
        <v>6248</v>
      </c>
      <c r="BZ2073" s="290">
        <f t="shared" si="913"/>
        <v>1</v>
      </c>
      <c r="CA2073" s="291" t="str">
        <f>IF(BZ2073=0,"",
IF(SUM($BZ$2037:BZ2073)=1,CB2073,
IF($BZ$2157&gt;SUM($BZ$2037:BZ2073),_xlfn.CONCAT(", ",CB2073),
IF($BZ$2157=SUM($BZ$2037:BZ2073),_xlfn.CONCAT(" y ",CB2073)))))</f>
        <v>, 37</v>
      </c>
      <c r="CB2073" s="222" t="s">
        <v>6248</v>
      </c>
    </row>
    <row r="2074" spans="3:80" customFormat="1" ht="15" customHeight="1">
      <c r="C2074" s="143" t="s">
        <v>142</v>
      </c>
      <c r="D2074" s="729" t="str">
        <f>IF(CNGE_2024_M1_Secc1_Sub1!$D79="","",CNGE_2024_M1_Secc1_Sub1!$D79)</f>
        <v>INSTITUTO TECNOLOGICO SUPERIOR DE ALVARADO</v>
      </c>
      <c r="E2074" s="730"/>
      <c r="F2074" s="730"/>
      <c r="G2074" s="730"/>
      <c r="H2074" s="730"/>
      <c r="I2074" s="730"/>
      <c r="J2074" s="730"/>
      <c r="K2074" s="730"/>
      <c r="L2074" s="730"/>
      <c r="M2074" s="730"/>
      <c r="N2074" s="730"/>
      <c r="O2074" s="731"/>
      <c r="P2074" s="518"/>
      <c r="Q2074" s="518"/>
      <c r="R2074" s="518"/>
      <c r="S2074" s="518"/>
      <c r="T2074" s="518"/>
      <c r="U2074" s="518"/>
      <c r="V2074" s="518"/>
      <c r="W2074" s="518"/>
      <c r="X2074" s="518"/>
      <c r="Y2074" s="518"/>
      <c r="Z2074" s="518"/>
      <c r="AA2074" s="518"/>
      <c r="AB2074" s="518"/>
      <c r="AC2074" s="518"/>
      <c r="AD2074" s="518"/>
      <c r="AG2074" s="269">
        <f t="shared" si="870"/>
        <v>1</v>
      </c>
      <c r="AH2074" s="298">
        <f t="shared" si="871"/>
        <v>0</v>
      </c>
      <c r="AI2074" s="299">
        <f t="shared" si="872"/>
        <v>0</v>
      </c>
      <c r="AJ2074" s="300">
        <f t="shared" si="873"/>
        <v>0</v>
      </c>
      <c r="AK2074" s="301">
        <f t="shared" si="874"/>
        <v>0</v>
      </c>
      <c r="AL2074" s="298">
        <f t="shared" si="875"/>
        <v>0</v>
      </c>
      <c r="AM2074" s="299">
        <f t="shared" si="876"/>
        <v>0</v>
      </c>
      <c r="AN2074" s="300">
        <f t="shared" si="877"/>
        <v>0</v>
      </c>
      <c r="AO2074" s="301">
        <f t="shared" si="878"/>
        <v>0</v>
      </c>
      <c r="AP2074" s="298">
        <f t="shared" si="879"/>
        <v>0</v>
      </c>
      <c r="AQ2074" s="299">
        <f t="shared" si="880"/>
        <v>0</v>
      </c>
      <c r="AR2074" s="300">
        <f t="shared" si="881"/>
        <v>0</v>
      </c>
      <c r="AS2074" s="301">
        <f t="shared" si="882"/>
        <v>0</v>
      </c>
      <c r="AT2074" s="298">
        <f t="shared" si="883"/>
        <v>0</v>
      </c>
      <c r="AU2074" s="299">
        <f t="shared" si="884"/>
        <v>0</v>
      </c>
      <c r="AV2074" s="300">
        <f t="shared" si="885"/>
        <v>0</v>
      </c>
      <c r="AW2074" s="301">
        <f t="shared" si="886"/>
        <v>0</v>
      </c>
      <c r="AX2074" s="298">
        <f t="shared" si="887"/>
        <v>0</v>
      </c>
      <c r="AY2074" s="299">
        <f t="shared" si="888"/>
        <v>0</v>
      </c>
      <c r="AZ2074" s="300">
        <f t="shared" si="889"/>
        <v>0</v>
      </c>
      <c r="BA2074" s="301">
        <f t="shared" si="890"/>
        <v>0</v>
      </c>
      <c r="BB2074" s="298">
        <f t="shared" si="891"/>
        <v>0</v>
      </c>
      <c r="BC2074" s="299">
        <f t="shared" si="892"/>
        <v>0</v>
      </c>
      <c r="BD2074" s="300">
        <f t="shared" si="893"/>
        <v>0</v>
      </c>
      <c r="BE2074" s="301">
        <f t="shared" si="894"/>
        <v>0</v>
      </c>
      <c r="BF2074" s="298">
        <f t="shared" si="895"/>
        <v>0</v>
      </c>
      <c r="BG2074" s="299">
        <f t="shared" si="896"/>
        <v>0</v>
      </c>
      <c r="BH2074" s="300">
        <f t="shared" si="897"/>
        <v>0</v>
      </c>
      <c r="BI2074" s="301">
        <f t="shared" si="898"/>
        <v>0</v>
      </c>
      <c r="BJ2074" s="298">
        <f t="shared" si="899"/>
        <v>0</v>
      </c>
      <c r="BK2074" s="299">
        <f t="shared" si="900"/>
        <v>0</v>
      </c>
      <c r="BL2074" s="300">
        <f t="shared" si="901"/>
        <v>0</v>
      </c>
      <c r="BM2074" s="301">
        <f t="shared" si="902"/>
        <v>0</v>
      </c>
      <c r="BN2074" s="298">
        <f t="shared" si="903"/>
        <v>0</v>
      </c>
      <c r="BO2074" s="299">
        <f t="shared" si="904"/>
        <v>0</v>
      </c>
      <c r="BP2074" s="300">
        <f t="shared" si="905"/>
        <v>0</v>
      </c>
      <c r="BQ2074" s="301">
        <f t="shared" si="906"/>
        <v>0</v>
      </c>
      <c r="BR2074" s="298">
        <f t="shared" si="907"/>
        <v>0</v>
      </c>
      <c r="BS2074" s="299">
        <f t="shared" si="908"/>
        <v>0</v>
      </c>
      <c r="BT2074" s="300">
        <f t="shared" si="909"/>
        <v>0</v>
      </c>
      <c r="BU2074" s="301">
        <f t="shared" si="910"/>
        <v>0</v>
      </c>
      <c r="BV2074" s="371">
        <f t="shared" si="911"/>
        <v>0</v>
      </c>
      <c r="BW2074" s="303">
        <f t="shared" si="912"/>
        <v>0</v>
      </c>
      <c r="BX2074" s="304" t="str">
        <f>IF(BW2074=0,"",
IF(SUM($BW$2037:BW2074)=1,BY2074,
IF($BW$2157&gt;SUM($BW$2037:BW2074),_xlfn.CONCAT(", ",BY2074),
IF($BW$2157=SUM($BW$2037:BW2074),_xlfn.CONCAT(" y ",BY2074)))))</f>
        <v/>
      </c>
      <c r="BY2074" s="231" t="s">
        <v>6249</v>
      </c>
      <c r="BZ2074" s="290">
        <f t="shared" si="913"/>
        <v>1</v>
      </c>
      <c r="CA2074" s="291" t="str">
        <f>IF(BZ2074=0,"",
IF(SUM($BZ$2037:BZ2074)=1,CB2074,
IF($BZ$2157&gt;SUM($BZ$2037:BZ2074),_xlfn.CONCAT(", ",CB2074),
IF($BZ$2157=SUM($BZ$2037:BZ2074),_xlfn.CONCAT(" y ",CB2074)))))</f>
        <v>, 38</v>
      </c>
      <c r="CB2074" s="222" t="s">
        <v>6249</v>
      </c>
    </row>
    <row r="2075" spans="3:80" customFormat="1" ht="15" customHeight="1">
      <c r="C2075" s="143" t="s">
        <v>143</v>
      </c>
      <c r="D2075" s="729" t="str">
        <f>IF(CNGE_2024_M1_Secc1_Sub1!$D80="","",CNGE_2024_M1_Secc1_Sub1!$D80)</f>
        <v>INSTITUTO TECNOLOGICO SUPERIOR DE PEROTE</v>
      </c>
      <c r="E2075" s="730"/>
      <c r="F2075" s="730"/>
      <c r="G2075" s="730"/>
      <c r="H2075" s="730"/>
      <c r="I2075" s="730"/>
      <c r="J2075" s="730"/>
      <c r="K2075" s="730"/>
      <c r="L2075" s="730"/>
      <c r="M2075" s="730"/>
      <c r="N2075" s="730"/>
      <c r="O2075" s="731"/>
      <c r="P2075" s="518"/>
      <c r="Q2075" s="518"/>
      <c r="R2075" s="518"/>
      <c r="S2075" s="518"/>
      <c r="T2075" s="518"/>
      <c r="U2075" s="518"/>
      <c r="V2075" s="518"/>
      <c r="W2075" s="518"/>
      <c r="X2075" s="518"/>
      <c r="Y2075" s="518"/>
      <c r="Z2075" s="518"/>
      <c r="AA2075" s="518"/>
      <c r="AB2075" s="518"/>
      <c r="AC2075" s="518"/>
      <c r="AD2075" s="518"/>
      <c r="AG2075" s="269">
        <f t="shared" si="870"/>
        <v>1</v>
      </c>
      <c r="AH2075" s="298">
        <f t="shared" si="871"/>
        <v>0</v>
      </c>
      <c r="AI2075" s="299">
        <f t="shared" si="872"/>
        <v>0</v>
      </c>
      <c r="AJ2075" s="300">
        <f t="shared" si="873"/>
        <v>0</v>
      </c>
      <c r="AK2075" s="301">
        <f t="shared" si="874"/>
        <v>0</v>
      </c>
      <c r="AL2075" s="298">
        <f t="shared" si="875"/>
        <v>0</v>
      </c>
      <c r="AM2075" s="299">
        <f t="shared" si="876"/>
        <v>0</v>
      </c>
      <c r="AN2075" s="300">
        <f t="shared" si="877"/>
        <v>0</v>
      </c>
      <c r="AO2075" s="301">
        <f t="shared" si="878"/>
        <v>0</v>
      </c>
      <c r="AP2075" s="298">
        <f t="shared" si="879"/>
        <v>0</v>
      </c>
      <c r="AQ2075" s="299">
        <f t="shared" si="880"/>
        <v>0</v>
      </c>
      <c r="AR2075" s="300">
        <f t="shared" si="881"/>
        <v>0</v>
      </c>
      <c r="AS2075" s="301">
        <f t="shared" si="882"/>
        <v>0</v>
      </c>
      <c r="AT2075" s="298">
        <f t="shared" si="883"/>
        <v>0</v>
      </c>
      <c r="AU2075" s="299">
        <f t="shared" si="884"/>
        <v>0</v>
      </c>
      <c r="AV2075" s="300">
        <f t="shared" si="885"/>
        <v>0</v>
      </c>
      <c r="AW2075" s="301">
        <f t="shared" si="886"/>
        <v>0</v>
      </c>
      <c r="AX2075" s="298">
        <f t="shared" si="887"/>
        <v>0</v>
      </c>
      <c r="AY2075" s="299">
        <f t="shared" si="888"/>
        <v>0</v>
      </c>
      <c r="AZ2075" s="300">
        <f t="shared" si="889"/>
        <v>0</v>
      </c>
      <c r="BA2075" s="301">
        <f t="shared" si="890"/>
        <v>0</v>
      </c>
      <c r="BB2075" s="298">
        <f t="shared" si="891"/>
        <v>0</v>
      </c>
      <c r="BC2075" s="299">
        <f t="shared" si="892"/>
        <v>0</v>
      </c>
      <c r="BD2075" s="300">
        <f t="shared" si="893"/>
        <v>0</v>
      </c>
      <c r="BE2075" s="301">
        <f t="shared" si="894"/>
        <v>0</v>
      </c>
      <c r="BF2075" s="298">
        <f t="shared" si="895"/>
        <v>0</v>
      </c>
      <c r="BG2075" s="299">
        <f t="shared" si="896"/>
        <v>0</v>
      </c>
      <c r="BH2075" s="300">
        <f t="shared" si="897"/>
        <v>0</v>
      </c>
      <c r="BI2075" s="301">
        <f t="shared" si="898"/>
        <v>0</v>
      </c>
      <c r="BJ2075" s="298">
        <f t="shared" si="899"/>
        <v>0</v>
      </c>
      <c r="BK2075" s="299">
        <f t="shared" si="900"/>
        <v>0</v>
      </c>
      <c r="BL2075" s="300">
        <f t="shared" si="901"/>
        <v>0</v>
      </c>
      <c r="BM2075" s="301">
        <f t="shared" si="902"/>
        <v>0</v>
      </c>
      <c r="BN2075" s="298">
        <f t="shared" si="903"/>
        <v>0</v>
      </c>
      <c r="BO2075" s="299">
        <f t="shared" si="904"/>
        <v>0</v>
      </c>
      <c r="BP2075" s="300">
        <f t="shared" si="905"/>
        <v>0</v>
      </c>
      <c r="BQ2075" s="301">
        <f t="shared" si="906"/>
        <v>0</v>
      </c>
      <c r="BR2075" s="298">
        <f t="shared" si="907"/>
        <v>0</v>
      </c>
      <c r="BS2075" s="299">
        <f t="shared" si="908"/>
        <v>0</v>
      </c>
      <c r="BT2075" s="300">
        <f t="shared" si="909"/>
        <v>0</v>
      </c>
      <c r="BU2075" s="301">
        <f t="shared" si="910"/>
        <v>0</v>
      </c>
      <c r="BV2075" s="371">
        <f t="shared" si="911"/>
        <v>0</v>
      </c>
      <c r="BW2075" s="303">
        <f t="shared" si="912"/>
        <v>0</v>
      </c>
      <c r="BX2075" s="304" t="str">
        <f>IF(BW2075=0,"",
IF(SUM($BW$2037:BW2075)=1,BY2075,
IF($BW$2157&gt;SUM($BW$2037:BW2075),_xlfn.CONCAT(", ",BY2075),
IF($BW$2157=SUM($BW$2037:BW2075),_xlfn.CONCAT(" y ",BY2075)))))</f>
        <v/>
      </c>
      <c r="BY2075" s="231" t="s">
        <v>6250</v>
      </c>
      <c r="BZ2075" s="290">
        <f t="shared" si="913"/>
        <v>1</v>
      </c>
      <c r="CA2075" s="291" t="str">
        <f>IF(BZ2075=0,"",
IF(SUM($BZ$2037:BZ2075)=1,CB2075,
IF($BZ$2157&gt;SUM($BZ$2037:BZ2075),_xlfn.CONCAT(", ",CB2075),
IF($BZ$2157=SUM($BZ$2037:BZ2075),_xlfn.CONCAT(" y ",CB2075)))))</f>
        <v>, 39</v>
      </c>
      <c r="CB2075" s="222" t="s">
        <v>6250</v>
      </c>
    </row>
    <row r="2076" spans="3:80" customFormat="1" ht="15" customHeight="1">
      <c r="C2076" s="143" t="s">
        <v>144</v>
      </c>
      <c r="D2076" s="729" t="str">
        <f>IF(CNGE_2024_M1_Secc1_Sub1!$D81="","",CNGE_2024_M1_Secc1_Sub1!$D81)</f>
        <v>INSTITUTO TECNOLOGICO SUPERIOR DE ZONGOLICA</v>
      </c>
      <c r="E2076" s="730"/>
      <c r="F2076" s="730"/>
      <c r="G2076" s="730"/>
      <c r="H2076" s="730"/>
      <c r="I2076" s="730"/>
      <c r="J2076" s="730"/>
      <c r="K2076" s="730"/>
      <c r="L2076" s="730"/>
      <c r="M2076" s="730"/>
      <c r="N2076" s="730"/>
      <c r="O2076" s="731"/>
      <c r="P2076" s="518"/>
      <c r="Q2076" s="518"/>
      <c r="R2076" s="518"/>
      <c r="S2076" s="518"/>
      <c r="T2076" s="518"/>
      <c r="U2076" s="518"/>
      <c r="V2076" s="518"/>
      <c r="W2076" s="518"/>
      <c r="X2076" s="518"/>
      <c r="Y2076" s="518"/>
      <c r="Z2076" s="518"/>
      <c r="AA2076" s="518"/>
      <c r="AB2076" s="518"/>
      <c r="AC2076" s="518"/>
      <c r="AD2076" s="518"/>
      <c r="AG2076" s="269">
        <f t="shared" si="870"/>
        <v>1</v>
      </c>
      <c r="AH2076" s="298">
        <f t="shared" si="871"/>
        <v>0</v>
      </c>
      <c r="AI2076" s="299">
        <f t="shared" si="872"/>
        <v>0</v>
      </c>
      <c r="AJ2076" s="300">
        <f t="shared" si="873"/>
        <v>0</v>
      </c>
      <c r="AK2076" s="301">
        <f t="shared" si="874"/>
        <v>0</v>
      </c>
      <c r="AL2076" s="298">
        <f t="shared" si="875"/>
        <v>0</v>
      </c>
      <c r="AM2076" s="299">
        <f t="shared" si="876"/>
        <v>0</v>
      </c>
      <c r="AN2076" s="300">
        <f t="shared" si="877"/>
        <v>0</v>
      </c>
      <c r="AO2076" s="301">
        <f t="shared" si="878"/>
        <v>0</v>
      </c>
      <c r="AP2076" s="298">
        <f t="shared" si="879"/>
        <v>0</v>
      </c>
      <c r="AQ2076" s="299">
        <f t="shared" si="880"/>
        <v>0</v>
      </c>
      <c r="AR2076" s="300">
        <f t="shared" si="881"/>
        <v>0</v>
      </c>
      <c r="AS2076" s="301">
        <f t="shared" si="882"/>
        <v>0</v>
      </c>
      <c r="AT2076" s="298">
        <f t="shared" si="883"/>
        <v>0</v>
      </c>
      <c r="AU2076" s="299">
        <f t="shared" si="884"/>
        <v>0</v>
      </c>
      <c r="AV2076" s="300">
        <f t="shared" si="885"/>
        <v>0</v>
      </c>
      <c r="AW2076" s="301">
        <f t="shared" si="886"/>
        <v>0</v>
      </c>
      <c r="AX2076" s="298">
        <f t="shared" si="887"/>
        <v>0</v>
      </c>
      <c r="AY2076" s="299">
        <f t="shared" si="888"/>
        <v>0</v>
      </c>
      <c r="AZ2076" s="300">
        <f t="shared" si="889"/>
        <v>0</v>
      </c>
      <c r="BA2076" s="301">
        <f t="shared" si="890"/>
        <v>0</v>
      </c>
      <c r="BB2076" s="298">
        <f t="shared" si="891"/>
        <v>0</v>
      </c>
      <c r="BC2076" s="299">
        <f t="shared" si="892"/>
        <v>0</v>
      </c>
      <c r="BD2076" s="300">
        <f t="shared" si="893"/>
        <v>0</v>
      </c>
      <c r="BE2076" s="301">
        <f t="shared" si="894"/>
        <v>0</v>
      </c>
      <c r="BF2076" s="298">
        <f t="shared" si="895"/>
        <v>0</v>
      </c>
      <c r="BG2076" s="299">
        <f t="shared" si="896"/>
        <v>0</v>
      </c>
      <c r="BH2076" s="300">
        <f t="shared" si="897"/>
        <v>0</v>
      </c>
      <c r="BI2076" s="301">
        <f t="shared" si="898"/>
        <v>0</v>
      </c>
      <c r="BJ2076" s="298">
        <f t="shared" si="899"/>
        <v>0</v>
      </c>
      <c r="BK2076" s="299">
        <f t="shared" si="900"/>
        <v>0</v>
      </c>
      <c r="BL2076" s="300">
        <f t="shared" si="901"/>
        <v>0</v>
      </c>
      <c r="BM2076" s="301">
        <f t="shared" si="902"/>
        <v>0</v>
      </c>
      <c r="BN2076" s="298">
        <f t="shared" si="903"/>
        <v>0</v>
      </c>
      <c r="BO2076" s="299">
        <f t="shared" si="904"/>
        <v>0</v>
      </c>
      <c r="BP2076" s="300">
        <f t="shared" si="905"/>
        <v>0</v>
      </c>
      <c r="BQ2076" s="301">
        <f t="shared" si="906"/>
        <v>0</v>
      </c>
      <c r="BR2076" s="298">
        <f t="shared" si="907"/>
        <v>0</v>
      </c>
      <c r="BS2076" s="299">
        <f t="shared" si="908"/>
        <v>0</v>
      </c>
      <c r="BT2076" s="300">
        <f t="shared" si="909"/>
        <v>0</v>
      </c>
      <c r="BU2076" s="301">
        <f t="shared" si="910"/>
        <v>0</v>
      </c>
      <c r="BV2076" s="371">
        <f t="shared" si="911"/>
        <v>0</v>
      </c>
      <c r="BW2076" s="303">
        <f t="shared" si="912"/>
        <v>0</v>
      </c>
      <c r="BX2076" s="304" t="str">
        <f>IF(BW2076=0,"",
IF(SUM($BW$2037:BW2076)=1,BY2076,
IF($BW$2157&gt;SUM($BW$2037:BW2076),_xlfn.CONCAT(", ",BY2076),
IF($BW$2157=SUM($BW$2037:BW2076),_xlfn.CONCAT(" y ",BY2076)))))</f>
        <v/>
      </c>
      <c r="BY2076" s="231" t="s">
        <v>6251</v>
      </c>
      <c r="BZ2076" s="290">
        <f t="shared" si="913"/>
        <v>1</v>
      </c>
      <c r="CA2076" s="291" t="str">
        <f>IF(BZ2076=0,"",
IF(SUM($BZ$2037:BZ2076)=1,CB2076,
IF($BZ$2157&gt;SUM($BZ$2037:BZ2076),_xlfn.CONCAT(", ",CB2076),
IF($BZ$2157=SUM($BZ$2037:BZ2076),_xlfn.CONCAT(" y ",CB2076)))))</f>
        <v>, 40</v>
      </c>
      <c r="CB2076" s="222" t="s">
        <v>6251</v>
      </c>
    </row>
    <row r="2077" spans="3:80" customFormat="1" ht="15" customHeight="1">
      <c r="C2077" s="143" t="s">
        <v>145</v>
      </c>
      <c r="D2077" s="729" t="str">
        <f>IF(CNGE_2024_M1_Secc1_Sub1!$D82="","",CNGE_2024_M1_Secc1_Sub1!$D82)</f>
        <v>INSTITUTO TECNOLOGICO SUPERIOR DE NARANJOS</v>
      </c>
      <c r="E2077" s="730"/>
      <c r="F2077" s="730"/>
      <c r="G2077" s="730"/>
      <c r="H2077" s="730"/>
      <c r="I2077" s="730"/>
      <c r="J2077" s="730"/>
      <c r="K2077" s="730"/>
      <c r="L2077" s="730"/>
      <c r="M2077" s="730"/>
      <c r="N2077" s="730"/>
      <c r="O2077" s="731"/>
      <c r="P2077" s="518"/>
      <c r="Q2077" s="518"/>
      <c r="R2077" s="518"/>
      <c r="S2077" s="518"/>
      <c r="T2077" s="518"/>
      <c r="U2077" s="518"/>
      <c r="V2077" s="518"/>
      <c r="W2077" s="518"/>
      <c r="X2077" s="518"/>
      <c r="Y2077" s="518"/>
      <c r="Z2077" s="518"/>
      <c r="AA2077" s="518"/>
      <c r="AB2077" s="518"/>
      <c r="AC2077" s="518"/>
      <c r="AD2077" s="518"/>
      <c r="AG2077" s="269">
        <f t="shared" si="870"/>
        <v>1</v>
      </c>
      <c r="AH2077" s="298">
        <f t="shared" si="871"/>
        <v>0</v>
      </c>
      <c r="AI2077" s="299">
        <f t="shared" si="872"/>
        <v>0</v>
      </c>
      <c r="AJ2077" s="300">
        <f t="shared" si="873"/>
        <v>0</v>
      </c>
      <c r="AK2077" s="301">
        <f t="shared" si="874"/>
        <v>0</v>
      </c>
      <c r="AL2077" s="298">
        <f t="shared" si="875"/>
        <v>0</v>
      </c>
      <c r="AM2077" s="299">
        <f t="shared" si="876"/>
        <v>0</v>
      </c>
      <c r="AN2077" s="300">
        <f t="shared" si="877"/>
        <v>0</v>
      </c>
      <c r="AO2077" s="301">
        <f t="shared" si="878"/>
        <v>0</v>
      </c>
      <c r="AP2077" s="298">
        <f t="shared" si="879"/>
        <v>0</v>
      </c>
      <c r="AQ2077" s="299">
        <f t="shared" si="880"/>
        <v>0</v>
      </c>
      <c r="AR2077" s="300">
        <f t="shared" si="881"/>
        <v>0</v>
      </c>
      <c r="AS2077" s="301">
        <f t="shared" si="882"/>
        <v>0</v>
      </c>
      <c r="AT2077" s="298">
        <f t="shared" si="883"/>
        <v>0</v>
      </c>
      <c r="AU2077" s="299">
        <f t="shared" si="884"/>
        <v>0</v>
      </c>
      <c r="AV2077" s="300">
        <f t="shared" si="885"/>
        <v>0</v>
      </c>
      <c r="AW2077" s="301">
        <f t="shared" si="886"/>
        <v>0</v>
      </c>
      <c r="AX2077" s="298">
        <f t="shared" si="887"/>
        <v>0</v>
      </c>
      <c r="AY2077" s="299">
        <f t="shared" si="888"/>
        <v>0</v>
      </c>
      <c r="AZ2077" s="300">
        <f t="shared" si="889"/>
        <v>0</v>
      </c>
      <c r="BA2077" s="301">
        <f t="shared" si="890"/>
        <v>0</v>
      </c>
      <c r="BB2077" s="298">
        <f t="shared" si="891"/>
        <v>0</v>
      </c>
      <c r="BC2077" s="299">
        <f t="shared" si="892"/>
        <v>0</v>
      </c>
      <c r="BD2077" s="300">
        <f t="shared" si="893"/>
        <v>0</v>
      </c>
      <c r="BE2077" s="301">
        <f t="shared" si="894"/>
        <v>0</v>
      </c>
      <c r="BF2077" s="298">
        <f t="shared" si="895"/>
        <v>0</v>
      </c>
      <c r="BG2077" s="299">
        <f t="shared" si="896"/>
        <v>0</v>
      </c>
      <c r="BH2077" s="300">
        <f t="shared" si="897"/>
        <v>0</v>
      </c>
      <c r="BI2077" s="301">
        <f t="shared" si="898"/>
        <v>0</v>
      </c>
      <c r="BJ2077" s="298">
        <f t="shared" si="899"/>
        <v>0</v>
      </c>
      <c r="BK2077" s="299">
        <f t="shared" si="900"/>
        <v>0</v>
      </c>
      <c r="BL2077" s="300">
        <f t="shared" si="901"/>
        <v>0</v>
      </c>
      <c r="BM2077" s="301">
        <f t="shared" si="902"/>
        <v>0</v>
      </c>
      <c r="BN2077" s="298">
        <f t="shared" si="903"/>
        <v>0</v>
      </c>
      <c r="BO2077" s="299">
        <f t="shared" si="904"/>
        <v>0</v>
      </c>
      <c r="BP2077" s="300">
        <f t="shared" si="905"/>
        <v>0</v>
      </c>
      <c r="BQ2077" s="301">
        <f t="shared" si="906"/>
        <v>0</v>
      </c>
      <c r="BR2077" s="298">
        <f t="shared" si="907"/>
        <v>0</v>
      </c>
      <c r="BS2077" s="299">
        <f t="shared" si="908"/>
        <v>0</v>
      </c>
      <c r="BT2077" s="300">
        <f t="shared" si="909"/>
        <v>0</v>
      </c>
      <c r="BU2077" s="301">
        <f t="shared" si="910"/>
        <v>0</v>
      </c>
      <c r="BV2077" s="371">
        <f t="shared" si="911"/>
        <v>0</v>
      </c>
      <c r="BW2077" s="303">
        <f t="shared" si="912"/>
        <v>0</v>
      </c>
      <c r="BX2077" s="304" t="str">
        <f>IF(BW2077=0,"",
IF(SUM($BW$2037:BW2077)=1,BY2077,
IF($BW$2157&gt;SUM($BW$2037:BW2077),_xlfn.CONCAT(", ",BY2077),
IF($BW$2157=SUM($BW$2037:BW2077),_xlfn.CONCAT(" y ",BY2077)))))</f>
        <v/>
      </c>
      <c r="BY2077" s="231" t="s">
        <v>6252</v>
      </c>
      <c r="BZ2077" s="290">
        <f t="shared" si="913"/>
        <v>1</v>
      </c>
      <c r="CA2077" s="291" t="str">
        <f>IF(BZ2077=0,"",
IF(SUM($BZ$2037:BZ2077)=1,CB2077,
IF($BZ$2157&gt;SUM($BZ$2037:BZ2077),_xlfn.CONCAT(", ",CB2077),
IF($BZ$2157=SUM($BZ$2037:BZ2077),_xlfn.CONCAT(" y ",CB2077)))))</f>
        <v>, 41</v>
      </c>
      <c r="CB2077" s="222" t="s">
        <v>6252</v>
      </c>
    </row>
    <row r="2078" spans="3:80" customFormat="1" ht="15" customHeight="1">
      <c r="C2078" s="143" t="s">
        <v>146</v>
      </c>
      <c r="D2078" s="729" t="str">
        <f>IF(CNGE_2024_M1_Secc1_Sub1!$D83="","",CNGE_2024_M1_Secc1_Sub1!$D83)</f>
        <v>INSTITUTO TECNOLOGICO SUPERIOR DE CHICONTEPEC</v>
      </c>
      <c r="E2078" s="730"/>
      <c r="F2078" s="730"/>
      <c r="G2078" s="730"/>
      <c r="H2078" s="730"/>
      <c r="I2078" s="730"/>
      <c r="J2078" s="730"/>
      <c r="K2078" s="730"/>
      <c r="L2078" s="730"/>
      <c r="M2078" s="730"/>
      <c r="N2078" s="730"/>
      <c r="O2078" s="731"/>
      <c r="P2078" s="518"/>
      <c r="Q2078" s="518"/>
      <c r="R2078" s="518"/>
      <c r="S2078" s="518"/>
      <c r="T2078" s="518"/>
      <c r="U2078" s="518"/>
      <c r="V2078" s="518"/>
      <c r="W2078" s="518"/>
      <c r="X2078" s="518"/>
      <c r="Y2078" s="518"/>
      <c r="Z2078" s="518"/>
      <c r="AA2078" s="518"/>
      <c r="AB2078" s="518"/>
      <c r="AC2078" s="518"/>
      <c r="AD2078" s="518"/>
      <c r="AG2078" s="269">
        <f t="shared" si="870"/>
        <v>1</v>
      </c>
      <c r="AH2078" s="298">
        <f t="shared" si="871"/>
        <v>0</v>
      </c>
      <c r="AI2078" s="299">
        <f t="shared" si="872"/>
        <v>0</v>
      </c>
      <c r="AJ2078" s="300">
        <f t="shared" si="873"/>
        <v>0</v>
      </c>
      <c r="AK2078" s="301">
        <f t="shared" si="874"/>
        <v>0</v>
      </c>
      <c r="AL2078" s="298">
        <f t="shared" si="875"/>
        <v>0</v>
      </c>
      <c r="AM2078" s="299">
        <f t="shared" si="876"/>
        <v>0</v>
      </c>
      <c r="AN2078" s="300">
        <f t="shared" si="877"/>
        <v>0</v>
      </c>
      <c r="AO2078" s="301">
        <f t="shared" si="878"/>
        <v>0</v>
      </c>
      <c r="AP2078" s="298">
        <f t="shared" si="879"/>
        <v>0</v>
      </c>
      <c r="AQ2078" s="299">
        <f t="shared" si="880"/>
        <v>0</v>
      </c>
      <c r="AR2078" s="300">
        <f t="shared" si="881"/>
        <v>0</v>
      </c>
      <c r="AS2078" s="301">
        <f t="shared" si="882"/>
        <v>0</v>
      </c>
      <c r="AT2078" s="298">
        <f t="shared" si="883"/>
        <v>0</v>
      </c>
      <c r="AU2078" s="299">
        <f t="shared" si="884"/>
        <v>0</v>
      </c>
      <c r="AV2078" s="300">
        <f t="shared" si="885"/>
        <v>0</v>
      </c>
      <c r="AW2078" s="301">
        <f t="shared" si="886"/>
        <v>0</v>
      </c>
      <c r="AX2078" s="298">
        <f t="shared" si="887"/>
        <v>0</v>
      </c>
      <c r="AY2078" s="299">
        <f t="shared" si="888"/>
        <v>0</v>
      </c>
      <c r="AZ2078" s="300">
        <f t="shared" si="889"/>
        <v>0</v>
      </c>
      <c r="BA2078" s="301">
        <f t="shared" si="890"/>
        <v>0</v>
      </c>
      <c r="BB2078" s="298">
        <f t="shared" si="891"/>
        <v>0</v>
      </c>
      <c r="BC2078" s="299">
        <f t="shared" si="892"/>
        <v>0</v>
      </c>
      <c r="BD2078" s="300">
        <f t="shared" si="893"/>
        <v>0</v>
      </c>
      <c r="BE2078" s="301">
        <f t="shared" si="894"/>
        <v>0</v>
      </c>
      <c r="BF2078" s="298">
        <f t="shared" si="895"/>
        <v>0</v>
      </c>
      <c r="BG2078" s="299">
        <f t="shared" si="896"/>
        <v>0</v>
      </c>
      <c r="BH2078" s="300">
        <f t="shared" si="897"/>
        <v>0</v>
      </c>
      <c r="BI2078" s="301">
        <f t="shared" si="898"/>
        <v>0</v>
      </c>
      <c r="BJ2078" s="298">
        <f t="shared" si="899"/>
        <v>0</v>
      </c>
      <c r="BK2078" s="299">
        <f t="shared" si="900"/>
        <v>0</v>
      </c>
      <c r="BL2078" s="300">
        <f t="shared" si="901"/>
        <v>0</v>
      </c>
      <c r="BM2078" s="301">
        <f t="shared" si="902"/>
        <v>0</v>
      </c>
      <c r="BN2078" s="298">
        <f t="shared" si="903"/>
        <v>0</v>
      </c>
      <c r="BO2078" s="299">
        <f t="shared" si="904"/>
        <v>0</v>
      </c>
      <c r="BP2078" s="300">
        <f t="shared" si="905"/>
        <v>0</v>
      </c>
      <c r="BQ2078" s="301">
        <f t="shared" si="906"/>
        <v>0</v>
      </c>
      <c r="BR2078" s="298">
        <f t="shared" si="907"/>
        <v>0</v>
      </c>
      <c r="BS2078" s="299">
        <f t="shared" si="908"/>
        <v>0</v>
      </c>
      <c r="BT2078" s="300">
        <f t="shared" si="909"/>
        <v>0</v>
      </c>
      <c r="BU2078" s="301">
        <f t="shared" si="910"/>
        <v>0</v>
      </c>
      <c r="BV2078" s="371">
        <f t="shared" si="911"/>
        <v>0</v>
      </c>
      <c r="BW2078" s="303">
        <f t="shared" si="912"/>
        <v>0</v>
      </c>
      <c r="BX2078" s="304" t="str">
        <f>IF(BW2078=0,"",
IF(SUM($BW$2037:BW2078)=1,BY2078,
IF($BW$2157&gt;SUM($BW$2037:BW2078),_xlfn.CONCAT(", ",BY2078),
IF($BW$2157=SUM($BW$2037:BW2078),_xlfn.CONCAT(" y ",BY2078)))))</f>
        <v/>
      </c>
      <c r="BY2078" s="231" t="s">
        <v>6253</v>
      </c>
      <c r="BZ2078" s="290">
        <f t="shared" si="913"/>
        <v>1</v>
      </c>
      <c r="CA2078" s="291" t="str">
        <f>IF(BZ2078=0,"",
IF(SUM($BZ$2037:BZ2078)=1,CB2078,
IF($BZ$2157&gt;SUM($BZ$2037:BZ2078),_xlfn.CONCAT(", ",CB2078),
IF($BZ$2157=SUM($BZ$2037:BZ2078),_xlfn.CONCAT(" y ",CB2078)))))</f>
        <v>, 42</v>
      </c>
      <c r="CB2078" s="222" t="s">
        <v>6253</v>
      </c>
    </row>
    <row r="2079" spans="3:80" customFormat="1" ht="30" customHeight="1">
      <c r="C2079" s="143" t="s">
        <v>147</v>
      </c>
      <c r="D2079" s="729" t="str">
        <f>IF(CNGE_2024_M1_Secc1_Sub1!$D84="","",CNGE_2024_M1_Secc1_Sub1!$D84)</f>
        <v>INSTITUTO TECNOLOGICO SUPERIOR DE MARTINEZ DE LA TORRE</v>
      </c>
      <c r="E2079" s="730"/>
      <c r="F2079" s="730"/>
      <c r="G2079" s="730"/>
      <c r="H2079" s="730"/>
      <c r="I2079" s="730"/>
      <c r="J2079" s="730"/>
      <c r="K2079" s="730"/>
      <c r="L2079" s="730"/>
      <c r="M2079" s="730"/>
      <c r="N2079" s="730"/>
      <c r="O2079" s="731"/>
      <c r="P2079" s="518"/>
      <c r="Q2079" s="518"/>
      <c r="R2079" s="518"/>
      <c r="S2079" s="518"/>
      <c r="T2079" s="518"/>
      <c r="U2079" s="518"/>
      <c r="V2079" s="518"/>
      <c r="W2079" s="518"/>
      <c r="X2079" s="518"/>
      <c r="Y2079" s="518"/>
      <c r="Z2079" s="518"/>
      <c r="AA2079" s="518"/>
      <c r="AB2079" s="518"/>
      <c r="AC2079" s="518"/>
      <c r="AD2079" s="518"/>
      <c r="AG2079" s="269">
        <f t="shared" si="870"/>
        <v>1</v>
      </c>
      <c r="AH2079" s="298">
        <f t="shared" si="871"/>
        <v>0</v>
      </c>
      <c r="AI2079" s="299">
        <f t="shared" si="872"/>
        <v>0</v>
      </c>
      <c r="AJ2079" s="300">
        <f t="shared" si="873"/>
        <v>0</v>
      </c>
      <c r="AK2079" s="301">
        <f t="shared" si="874"/>
        <v>0</v>
      </c>
      <c r="AL2079" s="298">
        <f t="shared" si="875"/>
        <v>0</v>
      </c>
      <c r="AM2079" s="299">
        <f t="shared" si="876"/>
        <v>0</v>
      </c>
      <c r="AN2079" s="300">
        <f t="shared" si="877"/>
        <v>0</v>
      </c>
      <c r="AO2079" s="301">
        <f t="shared" si="878"/>
        <v>0</v>
      </c>
      <c r="AP2079" s="298">
        <f t="shared" si="879"/>
        <v>0</v>
      </c>
      <c r="AQ2079" s="299">
        <f t="shared" si="880"/>
        <v>0</v>
      </c>
      <c r="AR2079" s="300">
        <f t="shared" si="881"/>
        <v>0</v>
      </c>
      <c r="AS2079" s="301">
        <f t="shared" si="882"/>
        <v>0</v>
      </c>
      <c r="AT2079" s="298">
        <f t="shared" si="883"/>
        <v>0</v>
      </c>
      <c r="AU2079" s="299">
        <f t="shared" si="884"/>
        <v>0</v>
      </c>
      <c r="AV2079" s="300">
        <f t="shared" si="885"/>
        <v>0</v>
      </c>
      <c r="AW2079" s="301">
        <f t="shared" si="886"/>
        <v>0</v>
      </c>
      <c r="AX2079" s="298">
        <f t="shared" si="887"/>
        <v>0</v>
      </c>
      <c r="AY2079" s="299">
        <f t="shared" si="888"/>
        <v>0</v>
      </c>
      <c r="AZ2079" s="300">
        <f t="shared" si="889"/>
        <v>0</v>
      </c>
      <c r="BA2079" s="301">
        <f t="shared" si="890"/>
        <v>0</v>
      </c>
      <c r="BB2079" s="298">
        <f t="shared" si="891"/>
        <v>0</v>
      </c>
      <c r="BC2079" s="299">
        <f t="shared" si="892"/>
        <v>0</v>
      </c>
      <c r="BD2079" s="300">
        <f t="shared" si="893"/>
        <v>0</v>
      </c>
      <c r="BE2079" s="301">
        <f t="shared" si="894"/>
        <v>0</v>
      </c>
      <c r="BF2079" s="298">
        <f t="shared" si="895"/>
        <v>0</v>
      </c>
      <c r="BG2079" s="299">
        <f t="shared" si="896"/>
        <v>0</v>
      </c>
      <c r="BH2079" s="300">
        <f t="shared" si="897"/>
        <v>0</v>
      </c>
      <c r="BI2079" s="301">
        <f t="shared" si="898"/>
        <v>0</v>
      </c>
      <c r="BJ2079" s="298">
        <f t="shared" si="899"/>
        <v>0</v>
      </c>
      <c r="BK2079" s="299">
        <f t="shared" si="900"/>
        <v>0</v>
      </c>
      <c r="BL2079" s="300">
        <f t="shared" si="901"/>
        <v>0</v>
      </c>
      <c r="BM2079" s="301">
        <f t="shared" si="902"/>
        <v>0</v>
      </c>
      <c r="BN2079" s="298">
        <f t="shared" si="903"/>
        <v>0</v>
      </c>
      <c r="BO2079" s="299">
        <f t="shared" si="904"/>
        <v>0</v>
      </c>
      <c r="BP2079" s="300">
        <f t="shared" si="905"/>
        <v>0</v>
      </c>
      <c r="BQ2079" s="301">
        <f t="shared" si="906"/>
        <v>0</v>
      </c>
      <c r="BR2079" s="298">
        <f t="shared" si="907"/>
        <v>0</v>
      </c>
      <c r="BS2079" s="299">
        <f t="shared" si="908"/>
        <v>0</v>
      </c>
      <c r="BT2079" s="300">
        <f t="shared" si="909"/>
        <v>0</v>
      </c>
      <c r="BU2079" s="301">
        <f t="shared" si="910"/>
        <v>0</v>
      </c>
      <c r="BV2079" s="371">
        <f t="shared" si="911"/>
        <v>0</v>
      </c>
      <c r="BW2079" s="303">
        <f t="shared" si="912"/>
        <v>0</v>
      </c>
      <c r="BX2079" s="304" t="str">
        <f>IF(BW2079=0,"",
IF(SUM($BW$2037:BW2079)=1,BY2079,
IF($BW$2157&gt;SUM($BW$2037:BW2079),_xlfn.CONCAT(", ",BY2079),
IF($BW$2157=SUM($BW$2037:BW2079),_xlfn.CONCAT(" y ",BY2079)))))</f>
        <v/>
      </c>
      <c r="BY2079" s="231" t="s">
        <v>6254</v>
      </c>
      <c r="BZ2079" s="290">
        <f t="shared" si="913"/>
        <v>1</v>
      </c>
      <c r="CA2079" s="291" t="str">
        <f>IF(BZ2079=0,"",
IF(SUM($BZ$2037:BZ2079)=1,CB2079,
IF($BZ$2157&gt;SUM($BZ$2037:BZ2079),_xlfn.CONCAT(", ",CB2079),
IF($BZ$2157=SUM($BZ$2037:BZ2079),_xlfn.CONCAT(" y ",CB2079)))))</f>
        <v>, 43</v>
      </c>
      <c r="CB2079" s="222" t="s">
        <v>6254</v>
      </c>
    </row>
    <row r="2080" spans="3:80" customFormat="1" ht="15" customHeight="1">
      <c r="C2080" s="143" t="s">
        <v>148</v>
      </c>
      <c r="D2080" s="729" t="str">
        <f>IF(CNGE_2024_M1_Secc1_Sub1!$D85="","",CNGE_2024_M1_Secc1_Sub1!$D85)</f>
        <v>INSTITUTO TECNOLOGICO SUPERIOR DE JESUS CARRANZA</v>
      </c>
      <c r="E2080" s="730"/>
      <c r="F2080" s="730"/>
      <c r="G2080" s="730"/>
      <c r="H2080" s="730"/>
      <c r="I2080" s="730"/>
      <c r="J2080" s="730"/>
      <c r="K2080" s="730"/>
      <c r="L2080" s="730"/>
      <c r="M2080" s="730"/>
      <c r="N2080" s="730"/>
      <c r="O2080" s="731"/>
      <c r="P2080" s="518"/>
      <c r="Q2080" s="518"/>
      <c r="R2080" s="518"/>
      <c r="S2080" s="518"/>
      <c r="T2080" s="518"/>
      <c r="U2080" s="518"/>
      <c r="V2080" s="518"/>
      <c r="W2080" s="518"/>
      <c r="X2080" s="518"/>
      <c r="Y2080" s="518"/>
      <c r="Z2080" s="518"/>
      <c r="AA2080" s="518"/>
      <c r="AB2080" s="518"/>
      <c r="AC2080" s="518"/>
      <c r="AD2080" s="518"/>
      <c r="AG2080" s="269">
        <f t="shared" si="870"/>
        <v>1</v>
      </c>
      <c r="AH2080" s="298">
        <f t="shared" si="871"/>
        <v>0</v>
      </c>
      <c r="AI2080" s="299">
        <f t="shared" si="872"/>
        <v>0</v>
      </c>
      <c r="AJ2080" s="300">
        <f t="shared" si="873"/>
        <v>0</v>
      </c>
      <c r="AK2080" s="301">
        <f t="shared" si="874"/>
        <v>0</v>
      </c>
      <c r="AL2080" s="298">
        <f t="shared" si="875"/>
        <v>0</v>
      </c>
      <c r="AM2080" s="299">
        <f t="shared" si="876"/>
        <v>0</v>
      </c>
      <c r="AN2080" s="300">
        <f t="shared" si="877"/>
        <v>0</v>
      </c>
      <c r="AO2080" s="301">
        <f t="shared" si="878"/>
        <v>0</v>
      </c>
      <c r="AP2080" s="298">
        <f t="shared" si="879"/>
        <v>0</v>
      </c>
      <c r="AQ2080" s="299">
        <f t="shared" si="880"/>
        <v>0</v>
      </c>
      <c r="AR2080" s="300">
        <f t="shared" si="881"/>
        <v>0</v>
      </c>
      <c r="AS2080" s="301">
        <f t="shared" si="882"/>
        <v>0</v>
      </c>
      <c r="AT2080" s="298">
        <f t="shared" si="883"/>
        <v>0</v>
      </c>
      <c r="AU2080" s="299">
        <f t="shared" si="884"/>
        <v>0</v>
      </c>
      <c r="AV2080" s="300">
        <f t="shared" si="885"/>
        <v>0</v>
      </c>
      <c r="AW2080" s="301">
        <f t="shared" si="886"/>
        <v>0</v>
      </c>
      <c r="AX2080" s="298">
        <f t="shared" si="887"/>
        <v>0</v>
      </c>
      <c r="AY2080" s="299">
        <f t="shared" si="888"/>
        <v>0</v>
      </c>
      <c r="AZ2080" s="300">
        <f t="shared" si="889"/>
        <v>0</v>
      </c>
      <c r="BA2080" s="301">
        <f t="shared" si="890"/>
        <v>0</v>
      </c>
      <c r="BB2080" s="298">
        <f t="shared" si="891"/>
        <v>0</v>
      </c>
      <c r="BC2080" s="299">
        <f t="shared" si="892"/>
        <v>0</v>
      </c>
      <c r="BD2080" s="300">
        <f t="shared" si="893"/>
        <v>0</v>
      </c>
      <c r="BE2080" s="301">
        <f t="shared" si="894"/>
        <v>0</v>
      </c>
      <c r="BF2080" s="298">
        <f t="shared" si="895"/>
        <v>0</v>
      </c>
      <c r="BG2080" s="299">
        <f t="shared" si="896"/>
        <v>0</v>
      </c>
      <c r="BH2080" s="300">
        <f t="shared" si="897"/>
        <v>0</v>
      </c>
      <c r="BI2080" s="301">
        <f t="shared" si="898"/>
        <v>0</v>
      </c>
      <c r="BJ2080" s="298">
        <f t="shared" si="899"/>
        <v>0</v>
      </c>
      <c r="BK2080" s="299">
        <f t="shared" si="900"/>
        <v>0</v>
      </c>
      <c r="BL2080" s="300">
        <f t="shared" si="901"/>
        <v>0</v>
      </c>
      <c r="BM2080" s="301">
        <f t="shared" si="902"/>
        <v>0</v>
      </c>
      <c r="BN2080" s="298">
        <f t="shared" si="903"/>
        <v>0</v>
      </c>
      <c r="BO2080" s="299">
        <f t="shared" si="904"/>
        <v>0</v>
      </c>
      <c r="BP2080" s="300">
        <f t="shared" si="905"/>
        <v>0</v>
      </c>
      <c r="BQ2080" s="301">
        <f t="shared" si="906"/>
        <v>0</v>
      </c>
      <c r="BR2080" s="298">
        <f t="shared" si="907"/>
        <v>0</v>
      </c>
      <c r="BS2080" s="299">
        <f t="shared" si="908"/>
        <v>0</v>
      </c>
      <c r="BT2080" s="300">
        <f t="shared" si="909"/>
        <v>0</v>
      </c>
      <c r="BU2080" s="301">
        <f t="shared" si="910"/>
        <v>0</v>
      </c>
      <c r="BV2080" s="371">
        <f t="shared" si="911"/>
        <v>0</v>
      </c>
      <c r="BW2080" s="303">
        <f t="shared" si="912"/>
        <v>0</v>
      </c>
      <c r="BX2080" s="304" t="str">
        <f>IF(BW2080=0,"",
IF(SUM($BW$2037:BW2080)=1,BY2080,
IF($BW$2157&gt;SUM($BW$2037:BW2080),_xlfn.CONCAT(", ",BY2080),
IF($BW$2157=SUM($BW$2037:BW2080),_xlfn.CONCAT(" y ",BY2080)))))</f>
        <v/>
      </c>
      <c r="BY2080" s="231" t="s">
        <v>6255</v>
      </c>
      <c r="BZ2080" s="290">
        <f t="shared" si="913"/>
        <v>1</v>
      </c>
      <c r="CA2080" s="291" t="str">
        <f>IF(BZ2080=0,"",
IF(SUM($BZ$2037:BZ2080)=1,CB2080,
IF($BZ$2157&gt;SUM($BZ$2037:BZ2080),_xlfn.CONCAT(", ",CB2080),
IF($BZ$2157=SUM($BZ$2037:BZ2080),_xlfn.CONCAT(" y ",CB2080)))))</f>
        <v>, 44</v>
      </c>
      <c r="CB2080" s="222" t="s">
        <v>6255</v>
      </c>
    </row>
    <row r="2081" spans="3:80" customFormat="1" ht="15" customHeight="1">
      <c r="C2081" s="143" t="s">
        <v>149</v>
      </c>
      <c r="D2081" s="729" t="str">
        <f>IF(CNGE_2024_M1_Secc1_Sub1!$D86="","",CNGE_2024_M1_Secc1_Sub1!$D86)</f>
        <v>INSTITUTO TECNOLOGICO SUPERIOR DE RODRIGUEZ CLARA</v>
      </c>
      <c r="E2081" s="730"/>
      <c r="F2081" s="730"/>
      <c r="G2081" s="730"/>
      <c r="H2081" s="730"/>
      <c r="I2081" s="730"/>
      <c r="J2081" s="730"/>
      <c r="K2081" s="730"/>
      <c r="L2081" s="730"/>
      <c r="M2081" s="730"/>
      <c r="N2081" s="730"/>
      <c r="O2081" s="731"/>
      <c r="P2081" s="518"/>
      <c r="Q2081" s="518"/>
      <c r="R2081" s="518"/>
      <c r="S2081" s="518"/>
      <c r="T2081" s="518"/>
      <c r="U2081" s="518"/>
      <c r="V2081" s="518"/>
      <c r="W2081" s="518"/>
      <c r="X2081" s="518"/>
      <c r="Y2081" s="518"/>
      <c r="Z2081" s="518"/>
      <c r="AA2081" s="518"/>
      <c r="AB2081" s="518"/>
      <c r="AC2081" s="518"/>
      <c r="AD2081" s="518"/>
      <c r="AG2081" s="269">
        <f t="shared" si="870"/>
        <v>1</v>
      </c>
      <c r="AH2081" s="298">
        <f t="shared" si="871"/>
        <v>0</v>
      </c>
      <c r="AI2081" s="299">
        <f t="shared" si="872"/>
        <v>0</v>
      </c>
      <c r="AJ2081" s="300">
        <f t="shared" si="873"/>
        <v>0</v>
      </c>
      <c r="AK2081" s="301">
        <f t="shared" si="874"/>
        <v>0</v>
      </c>
      <c r="AL2081" s="298">
        <f t="shared" si="875"/>
        <v>0</v>
      </c>
      <c r="AM2081" s="299">
        <f t="shared" si="876"/>
        <v>0</v>
      </c>
      <c r="AN2081" s="300">
        <f t="shared" si="877"/>
        <v>0</v>
      </c>
      <c r="AO2081" s="301">
        <f t="shared" si="878"/>
        <v>0</v>
      </c>
      <c r="AP2081" s="298">
        <f t="shared" si="879"/>
        <v>0</v>
      </c>
      <c r="AQ2081" s="299">
        <f t="shared" si="880"/>
        <v>0</v>
      </c>
      <c r="AR2081" s="300">
        <f t="shared" si="881"/>
        <v>0</v>
      </c>
      <c r="AS2081" s="301">
        <f t="shared" si="882"/>
        <v>0</v>
      </c>
      <c r="AT2081" s="298">
        <f t="shared" si="883"/>
        <v>0</v>
      </c>
      <c r="AU2081" s="299">
        <f t="shared" si="884"/>
        <v>0</v>
      </c>
      <c r="AV2081" s="300">
        <f t="shared" si="885"/>
        <v>0</v>
      </c>
      <c r="AW2081" s="301">
        <f t="shared" si="886"/>
        <v>0</v>
      </c>
      <c r="AX2081" s="298">
        <f t="shared" si="887"/>
        <v>0</v>
      </c>
      <c r="AY2081" s="299">
        <f t="shared" si="888"/>
        <v>0</v>
      </c>
      <c r="AZ2081" s="300">
        <f t="shared" si="889"/>
        <v>0</v>
      </c>
      <c r="BA2081" s="301">
        <f t="shared" si="890"/>
        <v>0</v>
      </c>
      <c r="BB2081" s="298">
        <f t="shared" si="891"/>
        <v>0</v>
      </c>
      <c r="BC2081" s="299">
        <f t="shared" si="892"/>
        <v>0</v>
      </c>
      <c r="BD2081" s="300">
        <f t="shared" si="893"/>
        <v>0</v>
      </c>
      <c r="BE2081" s="301">
        <f t="shared" si="894"/>
        <v>0</v>
      </c>
      <c r="BF2081" s="298">
        <f t="shared" si="895"/>
        <v>0</v>
      </c>
      <c r="BG2081" s="299">
        <f t="shared" si="896"/>
        <v>0</v>
      </c>
      <c r="BH2081" s="300">
        <f t="shared" si="897"/>
        <v>0</v>
      </c>
      <c r="BI2081" s="301">
        <f t="shared" si="898"/>
        <v>0</v>
      </c>
      <c r="BJ2081" s="298">
        <f t="shared" si="899"/>
        <v>0</v>
      </c>
      <c r="BK2081" s="299">
        <f t="shared" si="900"/>
        <v>0</v>
      </c>
      <c r="BL2081" s="300">
        <f t="shared" si="901"/>
        <v>0</v>
      </c>
      <c r="BM2081" s="301">
        <f t="shared" si="902"/>
        <v>0</v>
      </c>
      <c r="BN2081" s="298">
        <f t="shared" si="903"/>
        <v>0</v>
      </c>
      <c r="BO2081" s="299">
        <f t="shared" si="904"/>
        <v>0</v>
      </c>
      <c r="BP2081" s="300">
        <f t="shared" si="905"/>
        <v>0</v>
      </c>
      <c r="BQ2081" s="301">
        <f t="shared" si="906"/>
        <v>0</v>
      </c>
      <c r="BR2081" s="298">
        <f t="shared" si="907"/>
        <v>0</v>
      </c>
      <c r="BS2081" s="299">
        <f t="shared" si="908"/>
        <v>0</v>
      </c>
      <c r="BT2081" s="300">
        <f t="shared" si="909"/>
        <v>0</v>
      </c>
      <c r="BU2081" s="301">
        <f t="shared" si="910"/>
        <v>0</v>
      </c>
      <c r="BV2081" s="371">
        <f t="shared" si="911"/>
        <v>0</v>
      </c>
      <c r="BW2081" s="303">
        <f t="shared" si="912"/>
        <v>0</v>
      </c>
      <c r="BX2081" s="304" t="str">
        <f>IF(BW2081=0,"",
IF(SUM($BW$2037:BW2081)=1,BY2081,
IF($BW$2157&gt;SUM($BW$2037:BW2081),_xlfn.CONCAT(", ",BY2081),
IF($BW$2157=SUM($BW$2037:BW2081),_xlfn.CONCAT(" y ",BY2081)))))</f>
        <v/>
      </c>
      <c r="BY2081" s="231" t="s">
        <v>6256</v>
      </c>
      <c r="BZ2081" s="290">
        <f t="shared" si="913"/>
        <v>1</v>
      </c>
      <c r="CA2081" s="291" t="str">
        <f>IF(BZ2081=0,"",
IF(SUM($BZ$2037:BZ2081)=1,CB2081,
IF($BZ$2157&gt;SUM($BZ$2037:BZ2081),_xlfn.CONCAT(", ",CB2081),
IF($BZ$2157=SUM($BZ$2037:BZ2081),_xlfn.CONCAT(" y ",CB2081)))))</f>
        <v>, 45</v>
      </c>
      <c r="CB2081" s="222" t="s">
        <v>6256</v>
      </c>
    </row>
    <row r="2082" spans="3:80" customFormat="1" ht="30" customHeight="1">
      <c r="C2082" s="143" t="s">
        <v>150</v>
      </c>
      <c r="D2082" s="729" t="str">
        <f>IF(CNGE_2024_M1_Secc1_Sub1!$D87="","",CNGE_2024_M1_Secc1_Sub1!$D87)</f>
        <v>INSTITUTO VERACRUZANO DE EDUCACION PARA LOS ADULTOS</v>
      </c>
      <c r="E2082" s="730"/>
      <c r="F2082" s="730"/>
      <c r="G2082" s="730"/>
      <c r="H2082" s="730"/>
      <c r="I2082" s="730"/>
      <c r="J2082" s="730"/>
      <c r="K2082" s="730"/>
      <c r="L2082" s="730"/>
      <c r="M2082" s="730"/>
      <c r="N2082" s="730"/>
      <c r="O2082" s="731"/>
      <c r="P2082" s="518"/>
      <c r="Q2082" s="518"/>
      <c r="R2082" s="518"/>
      <c r="S2082" s="518"/>
      <c r="T2082" s="518"/>
      <c r="U2082" s="518"/>
      <c r="V2082" s="518"/>
      <c r="W2082" s="518"/>
      <c r="X2082" s="518"/>
      <c r="Y2082" s="518"/>
      <c r="Z2082" s="518"/>
      <c r="AA2082" s="518"/>
      <c r="AB2082" s="518"/>
      <c r="AC2082" s="518"/>
      <c r="AD2082" s="518"/>
      <c r="AG2082" s="269">
        <f t="shared" si="870"/>
        <v>1</v>
      </c>
      <c r="AH2082" s="298">
        <f t="shared" si="871"/>
        <v>0</v>
      </c>
      <c r="AI2082" s="299">
        <f t="shared" si="872"/>
        <v>0</v>
      </c>
      <c r="AJ2082" s="300">
        <f t="shared" si="873"/>
        <v>0</v>
      </c>
      <c r="AK2082" s="301">
        <f t="shared" si="874"/>
        <v>0</v>
      </c>
      <c r="AL2082" s="298">
        <f t="shared" si="875"/>
        <v>0</v>
      </c>
      <c r="AM2082" s="299">
        <f t="shared" si="876"/>
        <v>0</v>
      </c>
      <c r="AN2082" s="300">
        <f t="shared" si="877"/>
        <v>0</v>
      </c>
      <c r="AO2082" s="301">
        <f t="shared" si="878"/>
        <v>0</v>
      </c>
      <c r="AP2082" s="298">
        <f t="shared" si="879"/>
        <v>0</v>
      </c>
      <c r="AQ2082" s="299">
        <f t="shared" si="880"/>
        <v>0</v>
      </c>
      <c r="AR2082" s="300">
        <f t="shared" si="881"/>
        <v>0</v>
      </c>
      <c r="AS2082" s="301">
        <f t="shared" si="882"/>
        <v>0</v>
      </c>
      <c r="AT2082" s="298">
        <f t="shared" si="883"/>
        <v>0</v>
      </c>
      <c r="AU2082" s="299">
        <f t="shared" si="884"/>
        <v>0</v>
      </c>
      <c r="AV2082" s="300">
        <f t="shared" si="885"/>
        <v>0</v>
      </c>
      <c r="AW2082" s="301">
        <f t="shared" si="886"/>
        <v>0</v>
      </c>
      <c r="AX2082" s="298">
        <f t="shared" si="887"/>
        <v>0</v>
      </c>
      <c r="AY2082" s="299">
        <f t="shared" si="888"/>
        <v>0</v>
      </c>
      <c r="AZ2082" s="300">
        <f t="shared" si="889"/>
        <v>0</v>
      </c>
      <c r="BA2082" s="301">
        <f t="shared" si="890"/>
        <v>0</v>
      </c>
      <c r="BB2082" s="298">
        <f t="shared" si="891"/>
        <v>0</v>
      </c>
      <c r="BC2082" s="299">
        <f t="shared" si="892"/>
        <v>0</v>
      </c>
      <c r="BD2082" s="300">
        <f t="shared" si="893"/>
        <v>0</v>
      </c>
      <c r="BE2082" s="301">
        <f t="shared" si="894"/>
        <v>0</v>
      </c>
      <c r="BF2082" s="298">
        <f t="shared" si="895"/>
        <v>0</v>
      </c>
      <c r="BG2082" s="299">
        <f t="shared" si="896"/>
        <v>0</v>
      </c>
      <c r="BH2082" s="300">
        <f t="shared" si="897"/>
        <v>0</v>
      </c>
      <c r="BI2082" s="301">
        <f t="shared" si="898"/>
        <v>0</v>
      </c>
      <c r="BJ2082" s="298">
        <f t="shared" si="899"/>
        <v>0</v>
      </c>
      <c r="BK2082" s="299">
        <f t="shared" si="900"/>
        <v>0</v>
      </c>
      <c r="BL2082" s="300">
        <f t="shared" si="901"/>
        <v>0</v>
      </c>
      <c r="BM2082" s="301">
        <f t="shared" si="902"/>
        <v>0</v>
      </c>
      <c r="BN2082" s="298">
        <f t="shared" si="903"/>
        <v>0</v>
      </c>
      <c r="BO2082" s="299">
        <f t="shared" si="904"/>
        <v>0</v>
      </c>
      <c r="BP2082" s="300">
        <f t="shared" si="905"/>
        <v>0</v>
      </c>
      <c r="BQ2082" s="301">
        <f t="shared" si="906"/>
        <v>0</v>
      </c>
      <c r="BR2082" s="298">
        <f t="shared" si="907"/>
        <v>0</v>
      </c>
      <c r="BS2082" s="299">
        <f t="shared" si="908"/>
        <v>0</v>
      </c>
      <c r="BT2082" s="300">
        <f t="shared" si="909"/>
        <v>0</v>
      </c>
      <c r="BU2082" s="301">
        <f t="shared" si="910"/>
        <v>0</v>
      </c>
      <c r="BV2082" s="371">
        <f t="shared" si="911"/>
        <v>0</v>
      </c>
      <c r="BW2082" s="303">
        <f t="shared" si="912"/>
        <v>0</v>
      </c>
      <c r="BX2082" s="304" t="str">
        <f>IF(BW2082=0,"",
IF(SUM($BW$2037:BW2082)=1,BY2082,
IF($BW$2157&gt;SUM($BW$2037:BW2082),_xlfn.CONCAT(", ",BY2082),
IF($BW$2157=SUM($BW$2037:BW2082),_xlfn.CONCAT(" y ",BY2082)))))</f>
        <v/>
      </c>
      <c r="BY2082" s="231" t="s">
        <v>6257</v>
      </c>
      <c r="BZ2082" s="290">
        <f t="shared" si="913"/>
        <v>1</v>
      </c>
      <c r="CA2082" s="291" t="str">
        <f>IF(BZ2082=0,"",
IF(SUM($BZ$2037:BZ2082)=1,CB2082,
IF($BZ$2157&gt;SUM($BZ$2037:BZ2082),_xlfn.CONCAT(", ",CB2082),
IF($BZ$2157=SUM($BZ$2037:BZ2082),_xlfn.CONCAT(" y ",CB2082)))))</f>
        <v>, 46</v>
      </c>
      <c r="CB2082" s="222" t="s">
        <v>6257</v>
      </c>
    </row>
    <row r="2083" spans="3:80" customFormat="1" ht="30" customHeight="1">
      <c r="C2083" s="143" t="s">
        <v>151</v>
      </c>
      <c r="D2083" s="729" t="str">
        <f>IF(CNGE_2024_M1_Secc1_Sub1!$D88="","",CNGE_2024_M1_Secc1_Sub1!$D88)</f>
        <v>COLEGIO NACIONAL DE EDUCACION PROFESIONAL TECNICA</v>
      </c>
      <c r="E2083" s="730"/>
      <c r="F2083" s="730"/>
      <c r="G2083" s="730"/>
      <c r="H2083" s="730"/>
      <c r="I2083" s="730"/>
      <c r="J2083" s="730"/>
      <c r="K2083" s="730"/>
      <c r="L2083" s="730"/>
      <c r="M2083" s="730"/>
      <c r="N2083" s="730"/>
      <c r="O2083" s="731"/>
      <c r="P2083" s="518"/>
      <c r="Q2083" s="518"/>
      <c r="R2083" s="518"/>
      <c r="S2083" s="518"/>
      <c r="T2083" s="518"/>
      <c r="U2083" s="518"/>
      <c r="V2083" s="518"/>
      <c r="W2083" s="518"/>
      <c r="X2083" s="518"/>
      <c r="Y2083" s="518"/>
      <c r="Z2083" s="518"/>
      <c r="AA2083" s="518"/>
      <c r="AB2083" s="518"/>
      <c r="AC2083" s="518"/>
      <c r="AD2083" s="518"/>
      <c r="AG2083" s="269">
        <f t="shared" si="870"/>
        <v>1</v>
      </c>
      <c r="AH2083" s="298">
        <f t="shared" si="871"/>
        <v>0</v>
      </c>
      <c r="AI2083" s="299">
        <f t="shared" si="872"/>
        <v>0</v>
      </c>
      <c r="AJ2083" s="300">
        <f t="shared" si="873"/>
        <v>0</v>
      </c>
      <c r="AK2083" s="301">
        <f t="shared" si="874"/>
        <v>0</v>
      </c>
      <c r="AL2083" s="298">
        <f t="shared" si="875"/>
        <v>0</v>
      </c>
      <c r="AM2083" s="299">
        <f t="shared" si="876"/>
        <v>0</v>
      </c>
      <c r="AN2083" s="300">
        <f t="shared" si="877"/>
        <v>0</v>
      </c>
      <c r="AO2083" s="301">
        <f t="shared" si="878"/>
        <v>0</v>
      </c>
      <c r="AP2083" s="298">
        <f t="shared" si="879"/>
        <v>0</v>
      </c>
      <c r="AQ2083" s="299">
        <f t="shared" si="880"/>
        <v>0</v>
      </c>
      <c r="AR2083" s="300">
        <f t="shared" si="881"/>
        <v>0</v>
      </c>
      <c r="AS2083" s="301">
        <f t="shared" si="882"/>
        <v>0</v>
      </c>
      <c r="AT2083" s="298">
        <f t="shared" si="883"/>
        <v>0</v>
      </c>
      <c r="AU2083" s="299">
        <f t="shared" si="884"/>
        <v>0</v>
      </c>
      <c r="AV2083" s="300">
        <f t="shared" si="885"/>
        <v>0</v>
      </c>
      <c r="AW2083" s="301">
        <f t="shared" si="886"/>
        <v>0</v>
      </c>
      <c r="AX2083" s="298">
        <f t="shared" si="887"/>
        <v>0</v>
      </c>
      <c r="AY2083" s="299">
        <f t="shared" si="888"/>
        <v>0</v>
      </c>
      <c r="AZ2083" s="300">
        <f t="shared" si="889"/>
        <v>0</v>
      </c>
      <c r="BA2083" s="301">
        <f t="shared" si="890"/>
        <v>0</v>
      </c>
      <c r="BB2083" s="298">
        <f t="shared" si="891"/>
        <v>0</v>
      </c>
      <c r="BC2083" s="299">
        <f t="shared" si="892"/>
        <v>0</v>
      </c>
      <c r="BD2083" s="300">
        <f t="shared" si="893"/>
        <v>0</v>
      </c>
      <c r="BE2083" s="301">
        <f t="shared" si="894"/>
        <v>0</v>
      </c>
      <c r="BF2083" s="298">
        <f t="shared" si="895"/>
        <v>0</v>
      </c>
      <c r="BG2083" s="299">
        <f t="shared" si="896"/>
        <v>0</v>
      </c>
      <c r="BH2083" s="300">
        <f t="shared" si="897"/>
        <v>0</v>
      </c>
      <c r="BI2083" s="301">
        <f t="shared" si="898"/>
        <v>0</v>
      </c>
      <c r="BJ2083" s="298">
        <f t="shared" si="899"/>
        <v>0</v>
      </c>
      <c r="BK2083" s="299">
        <f t="shared" si="900"/>
        <v>0</v>
      </c>
      <c r="BL2083" s="300">
        <f t="shared" si="901"/>
        <v>0</v>
      </c>
      <c r="BM2083" s="301">
        <f t="shared" si="902"/>
        <v>0</v>
      </c>
      <c r="BN2083" s="298">
        <f t="shared" si="903"/>
        <v>0</v>
      </c>
      <c r="BO2083" s="299">
        <f t="shared" si="904"/>
        <v>0</v>
      </c>
      <c r="BP2083" s="300">
        <f t="shared" si="905"/>
        <v>0</v>
      </c>
      <c r="BQ2083" s="301">
        <f t="shared" si="906"/>
        <v>0</v>
      </c>
      <c r="BR2083" s="298">
        <f t="shared" si="907"/>
        <v>0</v>
      </c>
      <c r="BS2083" s="299">
        <f t="shared" si="908"/>
        <v>0</v>
      </c>
      <c r="BT2083" s="300">
        <f t="shared" si="909"/>
        <v>0</v>
      </c>
      <c r="BU2083" s="301">
        <f t="shared" si="910"/>
        <v>0</v>
      </c>
      <c r="BV2083" s="371">
        <f t="shared" si="911"/>
        <v>0</v>
      </c>
      <c r="BW2083" s="303">
        <f t="shared" si="912"/>
        <v>0</v>
      </c>
      <c r="BX2083" s="304" t="str">
        <f>IF(BW2083=0,"",
IF(SUM($BW$2037:BW2083)=1,BY2083,
IF($BW$2157&gt;SUM($BW$2037:BW2083),_xlfn.CONCAT(", ",BY2083),
IF($BW$2157=SUM($BW$2037:BW2083),_xlfn.CONCAT(" y ",BY2083)))))</f>
        <v/>
      </c>
      <c r="BY2083" s="231" t="s">
        <v>6258</v>
      </c>
      <c r="BZ2083" s="290">
        <f t="shared" si="913"/>
        <v>1</v>
      </c>
      <c r="CA2083" s="291" t="str">
        <f>IF(BZ2083=0,"",
IF(SUM($BZ$2037:BZ2083)=1,CB2083,
IF($BZ$2157&gt;SUM($BZ$2037:BZ2083),_xlfn.CONCAT(", ",CB2083),
IF($BZ$2157=SUM($BZ$2037:BZ2083),_xlfn.CONCAT(" y ",CB2083)))))</f>
        <v>, 47</v>
      </c>
      <c r="CB2083" s="222" t="s">
        <v>6258</v>
      </c>
    </row>
    <row r="2084" spans="3:80" customFormat="1" ht="15" customHeight="1">
      <c r="C2084" s="143" t="s">
        <v>152</v>
      </c>
      <c r="D2084" s="729" t="str">
        <f>IF(CNGE_2024_M1_Secc1_Sub1!$D89="","",CNGE_2024_M1_Secc1_Sub1!$D89)</f>
        <v>UNIVERSIDAD TECNOLOGICA DEL SURESTE</v>
      </c>
      <c r="E2084" s="730"/>
      <c r="F2084" s="730"/>
      <c r="G2084" s="730"/>
      <c r="H2084" s="730"/>
      <c r="I2084" s="730"/>
      <c r="J2084" s="730"/>
      <c r="K2084" s="730"/>
      <c r="L2084" s="730"/>
      <c r="M2084" s="730"/>
      <c r="N2084" s="730"/>
      <c r="O2084" s="731"/>
      <c r="P2084" s="518"/>
      <c r="Q2084" s="518"/>
      <c r="R2084" s="518"/>
      <c r="S2084" s="518"/>
      <c r="T2084" s="518"/>
      <c r="U2084" s="518"/>
      <c r="V2084" s="518"/>
      <c r="W2084" s="518"/>
      <c r="X2084" s="518"/>
      <c r="Y2084" s="518"/>
      <c r="Z2084" s="518"/>
      <c r="AA2084" s="518"/>
      <c r="AB2084" s="518"/>
      <c r="AC2084" s="518"/>
      <c r="AD2084" s="518"/>
      <c r="AG2084" s="269">
        <f t="shared" si="870"/>
        <v>1</v>
      </c>
      <c r="AH2084" s="298">
        <f t="shared" si="871"/>
        <v>0</v>
      </c>
      <c r="AI2084" s="299">
        <f t="shared" si="872"/>
        <v>0</v>
      </c>
      <c r="AJ2084" s="300">
        <f t="shared" si="873"/>
        <v>0</v>
      </c>
      <c r="AK2084" s="301">
        <f t="shared" si="874"/>
        <v>0</v>
      </c>
      <c r="AL2084" s="298">
        <f t="shared" si="875"/>
        <v>0</v>
      </c>
      <c r="AM2084" s="299">
        <f t="shared" si="876"/>
        <v>0</v>
      </c>
      <c r="AN2084" s="300">
        <f t="shared" si="877"/>
        <v>0</v>
      </c>
      <c r="AO2084" s="301">
        <f t="shared" si="878"/>
        <v>0</v>
      </c>
      <c r="AP2084" s="298">
        <f t="shared" si="879"/>
        <v>0</v>
      </c>
      <c r="AQ2084" s="299">
        <f t="shared" si="880"/>
        <v>0</v>
      </c>
      <c r="AR2084" s="300">
        <f t="shared" si="881"/>
        <v>0</v>
      </c>
      <c r="AS2084" s="301">
        <f t="shared" si="882"/>
        <v>0</v>
      </c>
      <c r="AT2084" s="298">
        <f t="shared" si="883"/>
        <v>0</v>
      </c>
      <c r="AU2084" s="299">
        <f t="shared" si="884"/>
        <v>0</v>
      </c>
      <c r="AV2084" s="300">
        <f t="shared" si="885"/>
        <v>0</v>
      </c>
      <c r="AW2084" s="301">
        <f t="shared" si="886"/>
        <v>0</v>
      </c>
      <c r="AX2084" s="298">
        <f t="shared" si="887"/>
        <v>0</v>
      </c>
      <c r="AY2084" s="299">
        <f t="shared" si="888"/>
        <v>0</v>
      </c>
      <c r="AZ2084" s="300">
        <f t="shared" si="889"/>
        <v>0</v>
      </c>
      <c r="BA2084" s="301">
        <f t="shared" si="890"/>
        <v>0</v>
      </c>
      <c r="BB2084" s="298">
        <f t="shared" si="891"/>
        <v>0</v>
      </c>
      <c r="BC2084" s="299">
        <f t="shared" si="892"/>
        <v>0</v>
      </c>
      <c r="BD2084" s="300">
        <f t="shared" si="893"/>
        <v>0</v>
      </c>
      <c r="BE2084" s="301">
        <f t="shared" si="894"/>
        <v>0</v>
      </c>
      <c r="BF2084" s="298">
        <f t="shared" si="895"/>
        <v>0</v>
      </c>
      <c r="BG2084" s="299">
        <f t="shared" si="896"/>
        <v>0</v>
      </c>
      <c r="BH2084" s="300">
        <f t="shared" si="897"/>
        <v>0</v>
      </c>
      <c r="BI2084" s="301">
        <f t="shared" si="898"/>
        <v>0</v>
      </c>
      <c r="BJ2084" s="298">
        <f t="shared" si="899"/>
        <v>0</v>
      </c>
      <c r="BK2084" s="299">
        <f t="shared" si="900"/>
        <v>0</v>
      </c>
      <c r="BL2084" s="300">
        <f t="shared" si="901"/>
        <v>0</v>
      </c>
      <c r="BM2084" s="301">
        <f t="shared" si="902"/>
        <v>0</v>
      </c>
      <c r="BN2084" s="298">
        <f t="shared" si="903"/>
        <v>0</v>
      </c>
      <c r="BO2084" s="299">
        <f t="shared" si="904"/>
        <v>0</v>
      </c>
      <c r="BP2084" s="300">
        <f t="shared" si="905"/>
        <v>0</v>
      </c>
      <c r="BQ2084" s="301">
        <f t="shared" si="906"/>
        <v>0</v>
      </c>
      <c r="BR2084" s="298">
        <f t="shared" si="907"/>
        <v>0</v>
      </c>
      <c r="BS2084" s="299">
        <f t="shared" si="908"/>
        <v>0</v>
      </c>
      <c r="BT2084" s="300">
        <f t="shared" si="909"/>
        <v>0</v>
      </c>
      <c r="BU2084" s="301">
        <f t="shared" si="910"/>
        <v>0</v>
      </c>
      <c r="BV2084" s="371">
        <f t="shared" si="911"/>
        <v>0</v>
      </c>
      <c r="BW2084" s="303">
        <f t="shared" si="912"/>
        <v>0</v>
      </c>
      <c r="BX2084" s="304" t="str">
        <f>IF(BW2084=0,"",
IF(SUM($BW$2037:BW2084)=1,BY2084,
IF($BW$2157&gt;SUM($BW$2037:BW2084),_xlfn.CONCAT(", ",BY2084),
IF($BW$2157=SUM($BW$2037:BW2084),_xlfn.CONCAT(" y ",BY2084)))))</f>
        <v/>
      </c>
      <c r="BY2084" s="231" t="s">
        <v>6259</v>
      </c>
      <c r="BZ2084" s="290">
        <f t="shared" si="913"/>
        <v>1</v>
      </c>
      <c r="CA2084" s="291" t="str">
        <f>IF(BZ2084=0,"",
IF(SUM($BZ$2037:BZ2084)=1,CB2084,
IF($BZ$2157&gt;SUM($BZ$2037:BZ2084),_xlfn.CONCAT(", ",CB2084),
IF($BZ$2157=SUM($BZ$2037:BZ2084),_xlfn.CONCAT(" y ",CB2084)))))</f>
        <v>, 48</v>
      </c>
      <c r="CB2084" s="222" t="s">
        <v>6259</v>
      </c>
    </row>
    <row r="2085" spans="3:80" customFormat="1" ht="15" customHeight="1">
      <c r="C2085" s="143" t="s">
        <v>153</v>
      </c>
      <c r="D2085" s="729" t="str">
        <f>IF(CNGE_2024_M1_Secc1_Sub1!$D90="","",CNGE_2024_M1_Secc1_Sub1!$D90)</f>
        <v>UNIVERSIDAD TECNOLOGICA DEL CENTRO</v>
      </c>
      <c r="E2085" s="730"/>
      <c r="F2085" s="730"/>
      <c r="G2085" s="730"/>
      <c r="H2085" s="730"/>
      <c r="I2085" s="730"/>
      <c r="J2085" s="730"/>
      <c r="K2085" s="730"/>
      <c r="L2085" s="730"/>
      <c r="M2085" s="730"/>
      <c r="N2085" s="730"/>
      <c r="O2085" s="731"/>
      <c r="P2085" s="518"/>
      <c r="Q2085" s="518"/>
      <c r="R2085" s="518"/>
      <c r="S2085" s="518"/>
      <c r="T2085" s="518"/>
      <c r="U2085" s="518"/>
      <c r="V2085" s="518"/>
      <c r="W2085" s="518"/>
      <c r="X2085" s="518"/>
      <c r="Y2085" s="518"/>
      <c r="Z2085" s="518"/>
      <c r="AA2085" s="518"/>
      <c r="AB2085" s="518"/>
      <c r="AC2085" s="518"/>
      <c r="AD2085" s="518"/>
      <c r="AG2085" s="269">
        <f t="shared" si="870"/>
        <v>1</v>
      </c>
      <c r="AH2085" s="298">
        <f t="shared" si="871"/>
        <v>0</v>
      </c>
      <c r="AI2085" s="299">
        <f t="shared" si="872"/>
        <v>0</v>
      </c>
      <c r="AJ2085" s="300">
        <f t="shared" si="873"/>
        <v>0</v>
      </c>
      <c r="AK2085" s="301">
        <f t="shared" si="874"/>
        <v>0</v>
      </c>
      <c r="AL2085" s="298">
        <f t="shared" si="875"/>
        <v>0</v>
      </c>
      <c r="AM2085" s="299">
        <f t="shared" si="876"/>
        <v>0</v>
      </c>
      <c r="AN2085" s="300">
        <f t="shared" si="877"/>
        <v>0</v>
      </c>
      <c r="AO2085" s="301">
        <f t="shared" si="878"/>
        <v>0</v>
      </c>
      <c r="AP2085" s="298">
        <f t="shared" si="879"/>
        <v>0</v>
      </c>
      <c r="AQ2085" s="299">
        <f t="shared" si="880"/>
        <v>0</v>
      </c>
      <c r="AR2085" s="300">
        <f t="shared" si="881"/>
        <v>0</v>
      </c>
      <c r="AS2085" s="301">
        <f t="shared" si="882"/>
        <v>0</v>
      </c>
      <c r="AT2085" s="298">
        <f t="shared" si="883"/>
        <v>0</v>
      </c>
      <c r="AU2085" s="299">
        <f t="shared" si="884"/>
        <v>0</v>
      </c>
      <c r="AV2085" s="300">
        <f t="shared" si="885"/>
        <v>0</v>
      </c>
      <c r="AW2085" s="301">
        <f t="shared" si="886"/>
        <v>0</v>
      </c>
      <c r="AX2085" s="298">
        <f t="shared" si="887"/>
        <v>0</v>
      </c>
      <c r="AY2085" s="299">
        <f t="shared" si="888"/>
        <v>0</v>
      </c>
      <c r="AZ2085" s="300">
        <f t="shared" si="889"/>
        <v>0</v>
      </c>
      <c r="BA2085" s="301">
        <f t="shared" si="890"/>
        <v>0</v>
      </c>
      <c r="BB2085" s="298">
        <f t="shared" si="891"/>
        <v>0</v>
      </c>
      <c r="BC2085" s="299">
        <f t="shared" si="892"/>
        <v>0</v>
      </c>
      <c r="BD2085" s="300">
        <f t="shared" si="893"/>
        <v>0</v>
      </c>
      <c r="BE2085" s="301">
        <f t="shared" si="894"/>
        <v>0</v>
      </c>
      <c r="BF2085" s="298">
        <f t="shared" si="895"/>
        <v>0</v>
      </c>
      <c r="BG2085" s="299">
        <f t="shared" si="896"/>
        <v>0</v>
      </c>
      <c r="BH2085" s="300">
        <f t="shared" si="897"/>
        <v>0</v>
      </c>
      <c r="BI2085" s="301">
        <f t="shared" si="898"/>
        <v>0</v>
      </c>
      <c r="BJ2085" s="298">
        <f t="shared" si="899"/>
        <v>0</v>
      </c>
      <c r="BK2085" s="299">
        <f t="shared" si="900"/>
        <v>0</v>
      </c>
      <c r="BL2085" s="300">
        <f t="shared" si="901"/>
        <v>0</v>
      </c>
      <c r="BM2085" s="301">
        <f t="shared" si="902"/>
        <v>0</v>
      </c>
      <c r="BN2085" s="298">
        <f t="shared" si="903"/>
        <v>0</v>
      </c>
      <c r="BO2085" s="299">
        <f t="shared" si="904"/>
        <v>0</v>
      </c>
      <c r="BP2085" s="300">
        <f t="shared" si="905"/>
        <v>0</v>
      </c>
      <c r="BQ2085" s="301">
        <f t="shared" si="906"/>
        <v>0</v>
      </c>
      <c r="BR2085" s="298">
        <f t="shared" si="907"/>
        <v>0</v>
      </c>
      <c r="BS2085" s="299">
        <f t="shared" si="908"/>
        <v>0</v>
      </c>
      <c r="BT2085" s="300">
        <f t="shared" si="909"/>
        <v>0</v>
      </c>
      <c r="BU2085" s="301">
        <f t="shared" si="910"/>
        <v>0</v>
      </c>
      <c r="BV2085" s="371">
        <f t="shared" si="911"/>
        <v>0</v>
      </c>
      <c r="BW2085" s="303">
        <f t="shared" si="912"/>
        <v>0</v>
      </c>
      <c r="BX2085" s="304" t="str">
        <f>IF(BW2085=0,"",
IF(SUM($BW$2037:BW2085)=1,BY2085,
IF($BW$2157&gt;SUM($BW$2037:BW2085),_xlfn.CONCAT(", ",BY2085),
IF($BW$2157=SUM($BW$2037:BW2085),_xlfn.CONCAT(" y ",BY2085)))))</f>
        <v/>
      </c>
      <c r="BY2085" s="231" t="s">
        <v>6260</v>
      </c>
      <c r="BZ2085" s="290">
        <f t="shared" si="913"/>
        <v>1</v>
      </c>
      <c r="CA2085" s="291" t="str">
        <f>IF(BZ2085=0,"",
IF(SUM($BZ$2037:BZ2085)=1,CB2085,
IF($BZ$2157&gt;SUM($BZ$2037:BZ2085),_xlfn.CONCAT(", ",CB2085),
IF($BZ$2157=SUM($BZ$2037:BZ2085),_xlfn.CONCAT(" y ",CB2085)))))</f>
        <v>, 49</v>
      </c>
      <c r="CB2085" s="222" t="s">
        <v>6260</v>
      </c>
    </row>
    <row r="2086" spans="3:80" customFormat="1" ht="15" customHeight="1">
      <c r="C2086" s="143" t="s">
        <v>154</v>
      </c>
      <c r="D2086" s="729" t="str">
        <f>IF(CNGE_2024_M1_Secc1_Sub1!$D91="","",CNGE_2024_M1_Secc1_Sub1!$D91)</f>
        <v>UNIVERSIDAD TECNOLOGICA DE GUTIERREZ ZAMORA</v>
      </c>
      <c r="E2086" s="730"/>
      <c r="F2086" s="730"/>
      <c r="G2086" s="730"/>
      <c r="H2086" s="730"/>
      <c r="I2086" s="730"/>
      <c r="J2086" s="730"/>
      <c r="K2086" s="730"/>
      <c r="L2086" s="730"/>
      <c r="M2086" s="730"/>
      <c r="N2086" s="730"/>
      <c r="O2086" s="731"/>
      <c r="P2086" s="518"/>
      <c r="Q2086" s="518"/>
      <c r="R2086" s="518"/>
      <c r="S2086" s="518"/>
      <c r="T2086" s="518"/>
      <c r="U2086" s="518"/>
      <c r="V2086" s="518"/>
      <c r="W2086" s="518"/>
      <c r="X2086" s="518"/>
      <c r="Y2086" s="518"/>
      <c r="Z2086" s="518"/>
      <c r="AA2086" s="518"/>
      <c r="AB2086" s="518"/>
      <c r="AC2086" s="518"/>
      <c r="AD2086" s="518"/>
      <c r="AG2086" s="269">
        <f t="shared" si="870"/>
        <v>1</v>
      </c>
      <c r="AH2086" s="298">
        <f t="shared" si="871"/>
        <v>0</v>
      </c>
      <c r="AI2086" s="299">
        <f t="shared" si="872"/>
        <v>0</v>
      </c>
      <c r="AJ2086" s="300">
        <f t="shared" si="873"/>
        <v>0</v>
      </c>
      <c r="AK2086" s="301">
        <f t="shared" si="874"/>
        <v>0</v>
      </c>
      <c r="AL2086" s="298">
        <f t="shared" si="875"/>
        <v>0</v>
      </c>
      <c r="AM2086" s="299">
        <f t="shared" si="876"/>
        <v>0</v>
      </c>
      <c r="AN2086" s="300">
        <f t="shared" si="877"/>
        <v>0</v>
      </c>
      <c r="AO2086" s="301">
        <f t="shared" si="878"/>
        <v>0</v>
      </c>
      <c r="AP2086" s="298">
        <f t="shared" si="879"/>
        <v>0</v>
      </c>
      <c r="AQ2086" s="299">
        <f t="shared" si="880"/>
        <v>0</v>
      </c>
      <c r="AR2086" s="300">
        <f t="shared" si="881"/>
        <v>0</v>
      </c>
      <c r="AS2086" s="301">
        <f t="shared" si="882"/>
        <v>0</v>
      </c>
      <c r="AT2086" s="298">
        <f t="shared" si="883"/>
        <v>0</v>
      </c>
      <c r="AU2086" s="299">
        <f t="shared" si="884"/>
        <v>0</v>
      </c>
      <c r="AV2086" s="300">
        <f t="shared" si="885"/>
        <v>0</v>
      </c>
      <c r="AW2086" s="301">
        <f t="shared" si="886"/>
        <v>0</v>
      </c>
      <c r="AX2086" s="298">
        <f t="shared" si="887"/>
        <v>0</v>
      </c>
      <c r="AY2086" s="299">
        <f t="shared" si="888"/>
        <v>0</v>
      </c>
      <c r="AZ2086" s="300">
        <f t="shared" si="889"/>
        <v>0</v>
      </c>
      <c r="BA2086" s="301">
        <f t="shared" si="890"/>
        <v>0</v>
      </c>
      <c r="BB2086" s="298">
        <f t="shared" si="891"/>
        <v>0</v>
      </c>
      <c r="BC2086" s="299">
        <f t="shared" si="892"/>
        <v>0</v>
      </c>
      <c r="BD2086" s="300">
        <f t="shared" si="893"/>
        <v>0</v>
      </c>
      <c r="BE2086" s="301">
        <f t="shared" si="894"/>
        <v>0</v>
      </c>
      <c r="BF2086" s="298">
        <f t="shared" si="895"/>
        <v>0</v>
      </c>
      <c r="BG2086" s="299">
        <f t="shared" si="896"/>
        <v>0</v>
      </c>
      <c r="BH2086" s="300">
        <f t="shared" si="897"/>
        <v>0</v>
      </c>
      <c r="BI2086" s="301">
        <f t="shared" si="898"/>
        <v>0</v>
      </c>
      <c r="BJ2086" s="298">
        <f t="shared" si="899"/>
        <v>0</v>
      </c>
      <c r="BK2086" s="299">
        <f t="shared" si="900"/>
        <v>0</v>
      </c>
      <c r="BL2086" s="300">
        <f t="shared" si="901"/>
        <v>0</v>
      </c>
      <c r="BM2086" s="301">
        <f t="shared" si="902"/>
        <v>0</v>
      </c>
      <c r="BN2086" s="298">
        <f t="shared" si="903"/>
        <v>0</v>
      </c>
      <c r="BO2086" s="299">
        <f t="shared" si="904"/>
        <v>0</v>
      </c>
      <c r="BP2086" s="300">
        <f t="shared" si="905"/>
        <v>0</v>
      </c>
      <c r="BQ2086" s="301">
        <f t="shared" si="906"/>
        <v>0</v>
      </c>
      <c r="BR2086" s="298">
        <f t="shared" si="907"/>
        <v>0</v>
      </c>
      <c r="BS2086" s="299">
        <f t="shared" si="908"/>
        <v>0</v>
      </c>
      <c r="BT2086" s="300">
        <f t="shared" si="909"/>
        <v>0</v>
      </c>
      <c r="BU2086" s="301">
        <f t="shared" si="910"/>
        <v>0</v>
      </c>
      <c r="BV2086" s="371">
        <f t="shared" si="911"/>
        <v>0</v>
      </c>
      <c r="BW2086" s="303">
        <f t="shared" si="912"/>
        <v>0</v>
      </c>
      <c r="BX2086" s="304" t="str">
        <f>IF(BW2086=0,"",
IF(SUM($BW$2037:BW2086)=1,BY2086,
IF($BW$2157&gt;SUM($BW$2037:BW2086),_xlfn.CONCAT(", ",BY2086),
IF($BW$2157=SUM($BW$2037:BW2086),_xlfn.CONCAT(" y ",BY2086)))))</f>
        <v/>
      </c>
      <c r="BY2086" s="231" t="s">
        <v>6261</v>
      </c>
      <c r="BZ2086" s="290">
        <f t="shared" si="913"/>
        <v>1</v>
      </c>
      <c r="CA2086" s="291" t="str">
        <f>IF(BZ2086=0,"",
IF(SUM($BZ$2037:BZ2086)=1,CB2086,
IF($BZ$2157&gt;SUM($BZ$2037:BZ2086),_xlfn.CONCAT(", ",CB2086),
IF($BZ$2157=SUM($BZ$2037:BZ2086),_xlfn.CONCAT(" y ",CB2086)))))</f>
        <v>, 50</v>
      </c>
      <c r="CB2086" s="222" t="s">
        <v>6261</v>
      </c>
    </row>
    <row r="2087" spans="3:80" customFormat="1" ht="30" customHeight="1">
      <c r="C2087" s="143" t="s">
        <v>155</v>
      </c>
      <c r="D2087" s="729" t="str">
        <f>IF(CNGE_2024_M1_Secc1_Sub1!$D92="","",CNGE_2024_M1_Secc1_Sub1!$D92)</f>
        <v>CONSEJO VERACRUZANO DE INVESTIGACION CIENTIFICA Y DESARROLLO TECNOLOGICO</v>
      </c>
      <c r="E2087" s="730"/>
      <c r="F2087" s="730"/>
      <c r="G2087" s="730"/>
      <c r="H2087" s="730"/>
      <c r="I2087" s="730"/>
      <c r="J2087" s="730"/>
      <c r="K2087" s="730"/>
      <c r="L2087" s="730"/>
      <c r="M2087" s="730"/>
      <c r="N2087" s="730"/>
      <c r="O2087" s="731"/>
      <c r="P2087" s="518"/>
      <c r="Q2087" s="518"/>
      <c r="R2087" s="518"/>
      <c r="S2087" s="518"/>
      <c r="T2087" s="518"/>
      <c r="U2087" s="518"/>
      <c r="V2087" s="518"/>
      <c r="W2087" s="518"/>
      <c r="X2087" s="518"/>
      <c r="Y2087" s="518"/>
      <c r="Z2087" s="518"/>
      <c r="AA2087" s="518"/>
      <c r="AB2087" s="518"/>
      <c r="AC2087" s="518"/>
      <c r="AD2087" s="518"/>
      <c r="AG2087" s="269">
        <f t="shared" si="870"/>
        <v>1</v>
      </c>
      <c r="AH2087" s="298">
        <f t="shared" si="871"/>
        <v>0</v>
      </c>
      <c r="AI2087" s="299">
        <f t="shared" si="872"/>
        <v>0</v>
      </c>
      <c r="AJ2087" s="300">
        <f t="shared" si="873"/>
        <v>0</v>
      </c>
      <c r="AK2087" s="301">
        <f t="shared" si="874"/>
        <v>0</v>
      </c>
      <c r="AL2087" s="298">
        <f t="shared" si="875"/>
        <v>0</v>
      </c>
      <c r="AM2087" s="299">
        <f t="shared" si="876"/>
        <v>0</v>
      </c>
      <c r="AN2087" s="300">
        <f t="shared" si="877"/>
        <v>0</v>
      </c>
      <c r="AO2087" s="301">
        <f t="shared" si="878"/>
        <v>0</v>
      </c>
      <c r="AP2087" s="298">
        <f t="shared" si="879"/>
        <v>0</v>
      </c>
      <c r="AQ2087" s="299">
        <f t="shared" si="880"/>
        <v>0</v>
      </c>
      <c r="AR2087" s="300">
        <f t="shared" si="881"/>
        <v>0</v>
      </c>
      <c r="AS2087" s="301">
        <f t="shared" si="882"/>
        <v>0</v>
      </c>
      <c r="AT2087" s="298">
        <f t="shared" si="883"/>
        <v>0</v>
      </c>
      <c r="AU2087" s="299">
        <f t="shared" si="884"/>
        <v>0</v>
      </c>
      <c r="AV2087" s="300">
        <f t="shared" si="885"/>
        <v>0</v>
      </c>
      <c r="AW2087" s="301">
        <f t="shared" si="886"/>
        <v>0</v>
      </c>
      <c r="AX2087" s="298">
        <f t="shared" si="887"/>
        <v>0</v>
      </c>
      <c r="AY2087" s="299">
        <f t="shared" si="888"/>
        <v>0</v>
      </c>
      <c r="AZ2087" s="300">
        <f t="shared" si="889"/>
        <v>0</v>
      </c>
      <c r="BA2087" s="301">
        <f t="shared" si="890"/>
        <v>0</v>
      </c>
      <c r="BB2087" s="298">
        <f t="shared" si="891"/>
        <v>0</v>
      </c>
      <c r="BC2087" s="299">
        <f t="shared" si="892"/>
        <v>0</v>
      </c>
      <c r="BD2087" s="300">
        <f t="shared" si="893"/>
        <v>0</v>
      </c>
      <c r="BE2087" s="301">
        <f t="shared" si="894"/>
        <v>0</v>
      </c>
      <c r="BF2087" s="298">
        <f t="shared" si="895"/>
        <v>0</v>
      </c>
      <c r="BG2087" s="299">
        <f t="shared" si="896"/>
        <v>0</v>
      </c>
      <c r="BH2087" s="300">
        <f t="shared" si="897"/>
        <v>0</v>
      </c>
      <c r="BI2087" s="301">
        <f t="shared" si="898"/>
        <v>0</v>
      </c>
      <c r="BJ2087" s="298">
        <f t="shared" si="899"/>
        <v>0</v>
      </c>
      <c r="BK2087" s="299">
        <f t="shared" si="900"/>
        <v>0</v>
      </c>
      <c r="BL2087" s="300">
        <f t="shared" si="901"/>
        <v>0</v>
      </c>
      <c r="BM2087" s="301">
        <f t="shared" si="902"/>
        <v>0</v>
      </c>
      <c r="BN2087" s="298">
        <f t="shared" si="903"/>
        <v>0</v>
      </c>
      <c r="BO2087" s="299">
        <f t="shared" si="904"/>
        <v>0</v>
      </c>
      <c r="BP2087" s="300">
        <f t="shared" si="905"/>
        <v>0</v>
      </c>
      <c r="BQ2087" s="301">
        <f t="shared" si="906"/>
        <v>0</v>
      </c>
      <c r="BR2087" s="298">
        <f t="shared" si="907"/>
        <v>0</v>
      </c>
      <c r="BS2087" s="299">
        <f t="shared" si="908"/>
        <v>0</v>
      </c>
      <c r="BT2087" s="300">
        <f t="shared" si="909"/>
        <v>0</v>
      </c>
      <c r="BU2087" s="301">
        <f t="shared" si="910"/>
        <v>0</v>
      </c>
      <c r="BV2087" s="371">
        <f t="shared" si="911"/>
        <v>0</v>
      </c>
      <c r="BW2087" s="303">
        <f t="shared" si="912"/>
        <v>0</v>
      </c>
      <c r="BX2087" s="304" t="str">
        <f>IF(BW2087=0,"",
IF(SUM($BW$2037:BW2087)=1,BY2087,
IF($BW$2157&gt;SUM($BW$2037:BW2087),_xlfn.CONCAT(", ",BY2087),
IF($BW$2157=SUM($BW$2037:BW2087),_xlfn.CONCAT(" y ",BY2087)))))</f>
        <v/>
      </c>
      <c r="BY2087" s="231" t="s">
        <v>6262</v>
      </c>
      <c r="BZ2087" s="290">
        <f t="shared" si="913"/>
        <v>1</v>
      </c>
      <c r="CA2087" s="291" t="str">
        <f>IF(BZ2087=0,"",
IF(SUM($BZ$2037:BZ2087)=1,CB2087,
IF($BZ$2157&gt;SUM($BZ$2037:BZ2087),_xlfn.CONCAT(", ",CB2087),
IF($BZ$2157=SUM($BZ$2037:BZ2087),_xlfn.CONCAT(" y ",CB2087)))))</f>
        <v>, 51</v>
      </c>
      <c r="CB2087" s="222" t="s">
        <v>6262</v>
      </c>
    </row>
    <row r="2088" spans="3:80" customFormat="1" ht="15" customHeight="1">
      <c r="C2088" s="143" t="s">
        <v>156</v>
      </c>
      <c r="D2088" s="729" t="str">
        <f>IF(CNGE_2024_M1_Secc1_Sub1!$D93="","",CNGE_2024_M1_Secc1_Sub1!$D93)</f>
        <v>COLEGIO DE ESTUDIOS CIENTIFICOS Y TECNOLOGICOS</v>
      </c>
      <c r="E2088" s="730"/>
      <c r="F2088" s="730"/>
      <c r="G2088" s="730"/>
      <c r="H2088" s="730"/>
      <c r="I2088" s="730"/>
      <c r="J2088" s="730"/>
      <c r="K2088" s="730"/>
      <c r="L2088" s="730"/>
      <c r="M2088" s="730"/>
      <c r="N2088" s="730"/>
      <c r="O2088" s="731"/>
      <c r="P2088" s="518"/>
      <c r="Q2088" s="518"/>
      <c r="R2088" s="518"/>
      <c r="S2088" s="518"/>
      <c r="T2088" s="518"/>
      <c r="U2088" s="518"/>
      <c r="V2088" s="518"/>
      <c r="W2088" s="518"/>
      <c r="X2088" s="518"/>
      <c r="Y2088" s="518"/>
      <c r="Z2088" s="518"/>
      <c r="AA2088" s="518"/>
      <c r="AB2088" s="518"/>
      <c r="AC2088" s="518"/>
      <c r="AD2088" s="518"/>
      <c r="AG2088" s="269">
        <f t="shared" si="870"/>
        <v>1</v>
      </c>
      <c r="AH2088" s="298">
        <f t="shared" si="871"/>
        <v>0</v>
      </c>
      <c r="AI2088" s="299">
        <f t="shared" si="872"/>
        <v>0</v>
      </c>
      <c r="AJ2088" s="300">
        <f t="shared" si="873"/>
        <v>0</v>
      </c>
      <c r="AK2088" s="301">
        <f t="shared" si="874"/>
        <v>0</v>
      </c>
      <c r="AL2088" s="298">
        <f t="shared" si="875"/>
        <v>0</v>
      </c>
      <c r="AM2088" s="299">
        <f t="shared" si="876"/>
        <v>0</v>
      </c>
      <c r="AN2088" s="300">
        <f t="shared" si="877"/>
        <v>0</v>
      </c>
      <c r="AO2088" s="301">
        <f t="shared" si="878"/>
        <v>0</v>
      </c>
      <c r="AP2088" s="298">
        <f t="shared" si="879"/>
        <v>0</v>
      </c>
      <c r="AQ2088" s="299">
        <f t="shared" si="880"/>
        <v>0</v>
      </c>
      <c r="AR2088" s="300">
        <f t="shared" si="881"/>
        <v>0</v>
      </c>
      <c r="AS2088" s="301">
        <f t="shared" si="882"/>
        <v>0</v>
      </c>
      <c r="AT2088" s="298">
        <f t="shared" si="883"/>
        <v>0</v>
      </c>
      <c r="AU2088" s="299">
        <f t="shared" si="884"/>
        <v>0</v>
      </c>
      <c r="AV2088" s="300">
        <f t="shared" si="885"/>
        <v>0</v>
      </c>
      <c r="AW2088" s="301">
        <f t="shared" si="886"/>
        <v>0</v>
      </c>
      <c r="AX2088" s="298">
        <f t="shared" si="887"/>
        <v>0</v>
      </c>
      <c r="AY2088" s="299">
        <f t="shared" si="888"/>
        <v>0</v>
      </c>
      <c r="AZ2088" s="300">
        <f t="shared" si="889"/>
        <v>0</v>
      </c>
      <c r="BA2088" s="301">
        <f t="shared" si="890"/>
        <v>0</v>
      </c>
      <c r="BB2088" s="298">
        <f t="shared" si="891"/>
        <v>0</v>
      </c>
      <c r="BC2088" s="299">
        <f t="shared" si="892"/>
        <v>0</v>
      </c>
      <c r="BD2088" s="300">
        <f t="shared" si="893"/>
        <v>0</v>
      </c>
      <c r="BE2088" s="301">
        <f t="shared" si="894"/>
        <v>0</v>
      </c>
      <c r="BF2088" s="298">
        <f t="shared" si="895"/>
        <v>0</v>
      </c>
      <c r="BG2088" s="299">
        <f t="shared" si="896"/>
        <v>0</v>
      </c>
      <c r="BH2088" s="300">
        <f t="shared" si="897"/>
        <v>0</v>
      </c>
      <c r="BI2088" s="301">
        <f t="shared" si="898"/>
        <v>0</v>
      </c>
      <c r="BJ2088" s="298">
        <f t="shared" si="899"/>
        <v>0</v>
      </c>
      <c r="BK2088" s="299">
        <f t="shared" si="900"/>
        <v>0</v>
      </c>
      <c r="BL2088" s="300">
        <f t="shared" si="901"/>
        <v>0</v>
      </c>
      <c r="BM2088" s="301">
        <f t="shared" si="902"/>
        <v>0</v>
      </c>
      <c r="BN2088" s="298">
        <f t="shared" si="903"/>
        <v>0</v>
      </c>
      <c r="BO2088" s="299">
        <f t="shared" si="904"/>
        <v>0</v>
      </c>
      <c r="BP2088" s="300">
        <f t="shared" si="905"/>
        <v>0</v>
      </c>
      <c r="BQ2088" s="301">
        <f t="shared" si="906"/>
        <v>0</v>
      </c>
      <c r="BR2088" s="298">
        <f t="shared" si="907"/>
        <v>0</v>
      </c>
      <c r="BS2088" s="299">
        <f t="shared" si="908"/>
        <v>0</v>
      </c>
      <c r="BT2088" s="300">
        <f t="shared" si="909"/>
        <v>0</v>
      </c>
      <c r="BU2088" s="301">
        <f t="shared" si="910"/>
        <v>0</v>
      </c>
      <c r="BV2088" s="371">
        <f t="shared" si="911"/>
        <v>0</v>
      </c>
      <c r="BW2088" s="303">
        <f t="shared" si="912"/>
        <v>0</v>
      </c>
      <c r="BX2088" s="304" t="str">
        <f>IF(BW2088=0,"",
IF(SUM($BW$2037:BW2088)=1,BY2088,
IF($BW$2157&gt;SUM($BW$2037:BW2088),_xlfn.CONCAT(", ",BY2088),
IF($BW$2157=SUM($BW$2037:BW2088),_xlfn.CONCAT(" y ",BY2088)))))</f>
        <v/>
      </c>
      <c r="BY2088" s="231" t="s">
        <v>6263</v>
      </c>
      <c r="BZ2088" s="290">
        <f t="shared" si="913"/>
        <v>1</v>
      </c>
      <c r="CA2088" s="291" t="str">
        <f>IF(BZ2088=0,"",
IF(SUM($BZ$2037:BZ2088)=1,CB2088,
IF($BZ$2157&gt;SUM($BZ$2037:BZ2088),_xlfn.CONCAT(", ",CB2088),
IF($BZ$2157=SUM($BZ$2037:BZ2088),_xlfn.CONCAT(" y ",CB2088)))))</f>
        <v>, 52</v>
      </c>
      <c r="CB2088" s="222" t="s">
        <v>6263</v>
      </c>
    </row>
    <row r="2089" spans="3:80" customFormat="1" ht="15" customHeight="1">
      <c r="C2089" s="143" t="s">
        <v>157</v>
      </c>
      <c r="D2089" s="729" t="str">
        <f>IF(CNGE_2024_M1_Secc1_Sub1!$D94="","",CNGE_2024_M1_Secc1_Sub1!$D94)</f>
        <v>COLEGIO DE VERACRUZ</v>
      </c>
      <c r="E2089" s="730"/>
      <c r="F2089" s="730"/>
      <c r="G2089" s="730"/>
      <c r="H2089" s="730"/>
      <c r="I2089" s="730"/>
      <c r="J2089" s="730"/>
      <c r="K2089" s="730"/>
      <c r="L2089" s="730"/>
      <c r="M2089" s="730"/>
      <c r="N2089" s="730"/>
      <c r="O2089" s="731"/>
      <c r="P2089" s="518"/>
      <c r="Q2089" s="518"/>
      <c r="R2089" s="518"/>
      <c r="S2089" s="518"/>
      <c r="T2089" s="518"/>
      <c r="U2089" s="518"/>
      <c r="V2089" s="518"/>
      <c r="W2089" s="518"/>
      <c r="X2089" s="518"/>
      <c r="Y2089" s="518"/>
      <c r="Z2089" s="518"/>
      <c r="AA2089" s="518"/>
      <c r="AB2089" s="518"/>
      <c r="AC2089" s="518"/>
      <c r="AD2089" s="518"/>
      <c r="AG2089" s="269">
        <f t="shared" si="870"/>
        <v>1</v>
      </c>
      <c r="AH2089" s="298">
        <f t="shared" si="871"/>
        <v>0</v>
      </c>
      <c r="AI2089" s="299">
        <f t="shared" si="872"/>
        <v>0</v>
      </c>
      <c r="AJ2089" s="300">
        <f t="shared" si="873"/>
        <v>0</v>
      </c>
      <c r="AK2089" s="301">
        <f t="shared" si="874"/>
        <v>0</v>
      </c>
      <c r="AL2089" s="298">
        <f t="shared" si="875"/>
        <v>0</v>
      </c>
      <c r="AM2089" s="299">
        <f t="shared" si="876"/>
        <v>0</v>
      </c>
      <c r="AN2089" s="300">
        <f t="shared" si="877"/>
        <v>0</v>
      </c>
      <c r="AO2089" s="301">
        <f t="shared" si="878"/>
        <v>0</v>
      </c>
      <c r="AP2089" s="298">
        <f t="shared" si="879"/>
        <v>0</v>
      </c>
      <c r="AQ2089" s="299">
        <f t="shared" si="880"/>
        <v>0</v>
      </c>
      <c r="AR2089" s="300">
        <f t="shared" si="881"/>
        <v>0</v>
      </c>
      <c r="AS2089" s="301">
        <f t="shared" si="882"/>
        <v>0</v>
      </c>
      <c r="AT2089" s="298">
        <f t="shared" si="883"/>
        <v>0</v>
      </c>
      <c r="AU2089" s="299">
        <f t="shared" si="884"/>
        <v>0</v>
      </c>
      <c r="AV2089" s="300">
        <f t="shared" si="885"/>
        <v>0</v>
      </c>
      <c r="AW2089" s="301">
        <f t="shared" si="886"/>
        <v>0</v>
      </c>
      <c r="AX2089" s="298">
        <f t="shared" si="887"/>
        <v>0</v>
      </c>
      <c r="AY2089" s="299">
        <f t="shared" si="888"/>
        <v>0</v>
      </c>
      <c r="AZ2089" s="300">
        <f t="shared" si="889"/>
        <v>0</v>
      </c>
      <c r="BA2089" s="301">
        <f t="shared" si="890"/>
        <v>0</v>
      </c>
      <c r="BB2089" s="298">
        <f t="shared" si="891"/>
        <v>0</v>
      </c>
      <c r="BC2089" s="299">
        <f t="shared" si="892"/>
        <v>0</v>
      </c>
      <c r="BD2089" s="300">
        <f t="shared" si="893"/>
        <v>0</v>
      </c>
      <c r="BE2089" s="301">
        <f t="shared" si="894"/>
        <v>0</v>
      </c>
      <c r="BF2089" s="298">
        <f t="shared" si="895"/>
        <v>0</v>
      </c>
      <c r="BG2089" s="299">
        <f t="shared" si="896"/>
        <v>0</v>
      </c>
      <c r="BH2089" s="300">
        <f t="shared" si="897"/>
        <v>0</v>
      </c>
      <c r="BI2089" s="301">
        <f t="shared" si="898"/>
        <v>0</v>
      </c>
      <c r="BJ2089" s="298">
        <f t="shared" si="899"/>
        <v>0</v>
      </c>
      <c r="BK2089" s="299">
        <f t="shared" si="900"/>
        <v>0</v>
      </c>
      <c r="BL2089" s="300">
        <f t="shared" si="901"/>
        <v>0</v>
      </c>
      <c r="BM2089" s="301">
        <f t="shared" si="902"/>
        <v>0</v>
      </c>
      <c r="BN2089" s="298">
        <f t="shared" si="903"/>
        <v>0</v>
      </c>
      <c r="BO2089" s="299">
        <f t="shared" si="904"/>
        <v>0</v>
      </c>
      <c r="BP2089" s="300">
        <f t="shared" si="905"/>
        <v>0</v>
      </c>
      <c r="BQ2089" s="301">
        <f t="shared" si="906"/>
        <v>0</v>
      </c>
      <c r="BR2089" s="298">
        <f t="shared" si="907"/>
        <v>0</v>
      </c>
      <c r="BS2089" s="299">
        <f t="shared" si="908"/>
        <v>0</v>
      </c>
      <c r="BT2089" s="300">
        <f t="shared" si="909"/>
        <v>0</v>
      </c>
      <c r="BU2089" s="301">
        <f t="shared" si="910"/>
        <v>0</v>
      </c>
      <c r="BV2089" s="371">
        <f t="shared" si="911"/>
        <v>0</v>
      </c>
      <c r="BW2089" s="303">
        <f t="shared" si="912"/>
        <v>0</v>
      </c>
      <c r="BX2089" s="304" t="str">
        <f>IF(BW2089=0,"",
IF(SUM($BW$2037:BW2089)=1,BY2089,
IF($BW$2157&gt;SUM($BW$2037:BW2089),_xlfn.CONCAT(", ",BY2089),
IF($BW$2157=SUM($BW$2037:BW2089),_xlfn.CONCAT(" y ",BY2089)))))</f>
        <v/>
      </c>
      <c r="BY2089" s="231" t="s">
        <v>6264</v>
      </c>
      <c r="BZ2089" s="290">
        <f t="shared" si="913"/>
        <v>1</v>
      </c>
      <c r="CA2089" s="291" t="str">
        <f>IF(BZ2089=0,"",
IF(SUM($BZ$2037:BZ2089)=1,CB2089,
IF($BZ$2157&gt;SUM($BZ$2037:BZ2089),_xlfn.CONCAT(", ",CB2089),
IF($BZ$2157=SUM($BZ$2037:BZ2089),_xlfn.CONCAT(" y ",CB2089)))))</f>
        <v>, 53</v>
      </c>
      <c r="CB2089" s="222" t="s">
        <v>6264</v>
      </c>
    </row>
    <row r="2090" spans="3:80" customFormat="1" ht="15" customHeight="1">
      <c r="C2090" s="143" t="s">
        <v>158</v>
      </c>
      <c r="D2090" s="729" t="str">
        <f>IF(CNGE_2024_M1_Secc1_Sub1!$D95="","",CNGE_2024_M1_Secc1_Sub1!$D95)</f>
        <v>UNIVERSIDAD POLITECNICA DE HUATUSCO</v>
      </c>
      <c r="E2090" s="730"/>
      <c r="F2090" s="730"/>
      <c r="G2090" s="730"/>
      <c r="H2090" s="730"/>
      <c r="I2090" s="730"/>
      <c r="J2090" s="730"/>
      <c r="K2090" s="730"/>
      <c r="L2090" s="730"/>
      <c r="M2090" s="730"/>
      <c r="N2090" s="730"/>
      <c r="O2090" s="731"/>
      <c r="P2090" s="518"/>
      <c r="Q2090" s="518"/>
      <c r="R2090" s="518"/>
      <c r="S2090" s="518"/>
      <c r="T2090" s="518"/>
      <c r="U2090" s="518"/>
      <c r="V2090" s="518"/>
      <c r="W2090" s="518"/>
      <c r="X2090" s="518"/>
      <c r="Y2090" s="518"/>
      <c r="Z2090" s="518"/>
      <c r="AA2090" s="518"/>
      <c r="AB2090" s="518"/>
      <c r="AC2090" s="518"/>
      <c r="AD2090" s="518"/>
      <c r="AG2090" s="269">
        <f t="shared" si="870"/>
        <v>1</v>
      </c>
      <c r="AH2090" s="298">
        <f t="shared" si="871"/>
        <v>0</v>
      </c>
      <c r="AI2090" s="299">
        <f t="shared" si="872"/>
        <v>0</v>
      </c>
      <c r="AJ2090" s="300">
        <f t="shared" si="873"/>
        <v>0</v>
      </c>
      <c r="AK2090" s="301">
        <f t="shared" si="874"/>
        <v>0</v>
      </c>
      <c r="AL2090" s="298">
        <f t="shared" si="875"/>
        <v>0</v>
      </c>
      <c r="AM2090" s="299">
        <f t="shared" si="876"/>
        <v>0</v>
      </c>
      <c r="AN2090" s="300">
        <f t="shared" si="877"/>
        <v>0</v>
      </c>
      <c r="AO2090" s="301">
        <f t="shared" si="878"/>
        <v>0</v>
      </c>
      <c r="AP2090" s="298">
        <f t="shared" si="879"/>
        <v>0</v>
      </c>
      <c r="AQ2090" s="299">
        <f t="shared" si="880"/>
        <v>0</v>
      </c>
      <c r="AR2090" s="300">
        <f t="shared" si="881"/>
        <v>0</v>
      </c>
      <c r="AS2090" s="301">
        <f t="shared" si="882"/>
        <v>0</v>
      </c>
      <c r="AT2090" s="298">
        <f t="shared" si="883"/>
        <v>0</v>
      </c>
      <c r="AU2090" s="299">
        <f t="shared" si="884"/>
        <v>0</v>
      </c>
      <c r="AV2090" s="300">
        <f t="shared" si="885"/>
        <v>0</v>
      </c>
      <c r="AW2090" s="301">
        <f t="shared" si="886"/>
        <v>0</v>
      </c>
      <c r="AX2090" s="298">
        <f t="shared" si="887"/>
        <v>0</v>
      </c>
      <c r="AY2090" s="299">
        <f t="shared" si="888"/>
        <v>0</v>
      </c>
      <c r="AZ2090" s="300">
        <f t="shared" si="889"/>
        <v>0</v>
      </c>
      <c r="BA2090" s="301">
        <f t="shared" si="890"/>
        <v>0</v>
      </c>
      <c r="BB2090" s="298">
        <f t="shared" si="891"/>
        <v>0</v>
      </c>
      <c r="BC2090" s="299">
        <f t="shared" si="892"/>
        <v>0</v>
      </c>
      <c r="BD2090" s="300">
        <f t="shared" si="893"/>
        <v>0</v>
      </c>
      <c r="BE2090" s="301">
        <f t="shared" si="894"/>
        <v>0</v>
      </c>
      <c r="BF2090" s="298">
        <f t="shared" si="895"/>
        <v>0</v>
      </c>
      <c r="BG2090" s="299">
        <f t="shared" si="896"/>
        <v>0</v>
      </c>
      <c r="BH2090" s="300">
        <f t="shared" si="897"/>
        <v>0</v>
      </c>
      <c r="BI2090" s="301">
        <f t="shared" si="898"/>
        <v>0</v>
      </c>
      <c r="BJ2090" s="298">
        <f t="shared" si="899"/>
        <v>0</v>
      </c>
      <c r="BK2090" s="299">
        <f t="shared" si="900"/>
        <v>0</v>
      </c>
      <c r="BL2090" s="300">
        <f t="shared" si="901"/>
        <v>0</v>
      </c>
      <c r="BM2090" s="301">
        <f t="shared" si="902"/>
        <v>0</v>
      </c>
      <c r="BN2090" s="298">
        <f t="shared" si="903"/>
        <v>0</v>
      </c>
      <c r="BO2090" s="299">
        <f t="shared" si="904"/>
        <v>0</v>
      </c>
      <c r="BP2090" s="300">
        <f t="shared" si="905"/>
        <v>0</v>
      </c>
      <c r="BQ2090" s="301">
        <f t="shared" si="906"/>
        <v>0</v>
      </c>
      <c r="BR2090" s="298">
        <f t="shared" si="907"/>
        <v>0</v>
      </c>
      <c r="BS2090" s="299">
        <f t="shared" si="908"/>
        <v>0</v>
      </c>
      <c r="BT2090" s="300">
        <f t="shared" si="909"/>
        <v>0</v>
      </c>
      <c r="BU2090" s="301">
        <f t="shared" si="910"/>
        <v>0</v>
      </c>
      <c r="BV2090" s="371">
        <f t="shared" si="911"/>
        <v>0</v>
      </c>
      <c r="BW2090" s="303">
        <f t="shared" si="912"/>
        <v>0</v>
      </c>
      <c r="BX2090" s="304" t="str">
        <f>IF(BW2090=0,"",
IF(SUM($BW$2037:BW2090)=1,BY2090,
IF($BW$2157&gt;SUM($BW$2037:BW2090),_xlfn.CONCAT(", ",BY2090),
IF($BW$2157=SUM($BW$2037:BW2090),_xlfn.CONCAT(" y ",BY2090)))))</f>
        <v/>
      </c>
      <c r="BY2090" s="231" t="s">
        <v>6265</v>
      </c>
      <c r="BZ2090" s="290">
        <f t="shared" si="913"/>
        <v>1</v>
      </c>
      <c r="CA2090" s="291" t="str">
        <f>IF(BZ2090=0,"",
IF(SUM($BZ$2037:BZ2090)=1,CB2090,
IF($BZ$2157&gt;SUM($BZ$2037:BZ2090),_xlfn.CONCAT(", ",CB2090),
IF($BZ$2157=SUM($BZ$2037:BZ2090),_xlfn.CONCAT(" y ",CB2090)))))</f>
        <v>, 54</v>
      </c>
      <c r="CB2090" s="222" t="s">
        <v>6265</v>
      </c>
    </row>
    <row r="2091" spans="3:80" customFormat="1" ht="15" customHeight="1">
      <c r="C2091" s="143" t="s">
        <v>159</v>
      </c>
      <c r="D2091" s="729" t="str">
        <f>IF(CNGE_2024_M1_Secc1_Sub1!$D96="","",CNGE_2024_M1_Secc1_Sub1!$D96)</f>
        <v>UNIVERSIDAD POPULAR AUTONOMA DE VERACRUZ</v>
      </c>
      <c r="E2091" s="730"/>
      <c r="F2091" s="730"/>
      <c r="G2091" s="730"/>
      <c r="H2091" s="730"/>
      <c r="I2091" s="730"/>
      <c r="J2091" s="730"/>
      <c r="K2091" s="730"/>
      <c r="L2091" s="730"/>
      <c r="M2091" s="730"/>
      <c r="N2091" s="730"/>
      <c r="O2091" s="731"/>
      <c r="P2091" s="518"/>
      <c r="Q2091" s="518"/>
      <c r="R2091" s="518"/>
      <c r="S2091" s="518"/>
      <c r="T2091" s="518"/>
      <c r="U2091" s="518"/>
      <c r="V2091" s="518"/>
      <c r="W2091" s="518"/>
      <c r="X2091" s="518"/>
      <c r="Y2091" s="518"/>
      <c r="Z2091" s="518"/>
      <c r="AA2091" s="518"/>
      <c r="AB2091" s="518"/>
      <c r="AC2091" s="518"/>
      <c r="AD2091" s="518"/>
      <c r="AG2091" s="269">
        <f t="shared" si="870"/>
        <v>1</v>
      </c>
      <c r="AH2091" s="298">
        <f t="shared" si="871"/>
        <v>0</v>
      </c>
      <c r="AI2091" s="299">
        <f t="shared" si="872"/>
        <v>0</v>
      </c>
      <c r="AJ2091" s="300">
        <f t="shared" si="873"/>
        <v>0</v>
      </c>
      <c r="AK2091" s="301">
        <f t="shared" si="874"/>
        <v>0</v>
      </c>
      <c r="AL2091" s="298">
        <f t="shared" si="875"/>
        <v>0</v>
      </c>
      <c r="AM2091" s="299">
        <f t="shared" si="876"/>
        <v>0</v>
      </c>
      <c r="AN2091" s="300">
        <f t="shared" si="877"/>
        <v>0</v>
      </c>
      <c r="AO2091" s="301">
        <f t="shared" si="878"/>
        <v>0</v>
      </c>
      <c r="AP2091" s="298">
        <f t="shared" si="879"/>
        <v>0</v>
      </c>
      <c r="AQ2091" s="299">
        <f t="shared" si="880"/>
        <v>0</v>
      </c>
      <c r="AR2091" s="300">
        <f t="shared" si="881"/>
        <v>0</v>
      </c>
      <c r="AS2091" s="301">
        <f t="shared" si="882"/>
        <v>0</v>
      </c>
      <c r="AT2091" s="298">
        <f t="shared" si="883"/>
        <v>0</v>
      </c>
      <c r="AU2091" s="299">
        <f t="shared" si="884"/>
        <v>0</v>
      </c>
      <c r="AV2091" s="300">
        <f t="shared" si="885"/>
        <v>0</v>
      </c>
      <c r="AW2091" s="301">
        <f t="shared" si="886"/>
        <v>0</v>
      </c>
      <c r="AX2091" s="298">
        <f t="shared" si="887"/>
        <v>0</v>
      </c>
      <c r="AY2091" s="299">
        <f t="shared" si="888"/>
        <v>0</v>
      </c>
      <c r="AZ2091" s="300">
        <f t="shared" si="889"/>
        <v>0</v>
      </c>
      <c r="BA2091" s="301">
        <f t="shared" si="890"/>
        <v>0</v>
      </c>
      <c r="BB2091" s="298">
        <f t="shared" si="891"/>
        <v>0</v>
      </c>
      <c r="BC2091" s="299">
        <f t="shared" si="892"/>
        <v>0</v>
      </c>
      <c r="BD2091" s="300">
        <f t="shared" si="893"/>
        <v>0</v>
      </c>
      <c r="BE2091" s="301">
        <f t="shared" si="894"/>
        <v>0</v>
      </c>
      <c r="BF2091" s="298">
        <f t="shared" si="895"/>
        <v>0</v>
      </c>
      <c r="BG2091" s="299">
        <f t="shared" si="896"/>
        <v>0</v>
      </c>
      <c r="BH2091" s="300">
        <f t="shared" si="897"/>
        <v>0</v>
      </c>
      <c r="BI2091" s="301">
        <f t="shared" si="898"/>
        <v>0</v>
      </c>
      <c r="BJ2091" s="298">
        <f t="shared" si="899"/>
        <v>0</v>
      </c>
      <c r="BK2091" s="299">
        <f t="shared" si="900"/>
        <v>0</v>
      </c>
      <c r="BL2091" s="300">
        <f t="shared" si="901"/>
        <v>0</v>
      </c>
      <c r="BM2091" s="301">
        <f t="shared" si="902"/>
        <v>0</v>
      </c>
      <c r="BN2091" s="298">
        <f t="shared" si="903"/>
        <v>0</v>
      </c>
      <c r="BO2091" s="299">
        <f t="shared" si="904"/>
        <v>0</v>
      </c>
      <c r="BP2091" s="300">
        <f t="shared" si="905"/>
        <v>0</v>
      </c>
      <c r="BQ2091" s="301">
        <f t="shared" si="906"/>
        <v>0</v>
      </c>
      <c r="BR2091" s="298">
        <f t="shared" si="907"/>
        <v>0</v>
      </c>
      <c r="BS2091" s="299">
        <f t="shared" si="908"/>
        <v>0</v>
      </c>
      <c r="BT2091" s="300">
        <f t="shared" si="909"/>
        <v>0</v>
      </c>
      <c r="BU2091" s="301">
        <f t="shared" si="910"/>
        <v>0</v>
      </c>
      <c r="BV2091" s="371">
        <f t="shared" si="911"/>
        <v>0</v>
      </c>
      <c r="BW2091" s="303">
        <f t="shared" si="912"/>
        <v>0</v>
      </c>
      <c r="BX2091" s="304" t="str">
        <f>IF(BW2091=0,"",
IF(SUM($BW$2037:BW2091)=1,BY2091,
IF($BW$2157&gt;SUM($BW$2037:BW2091),_xlfn.CONCAT(", ",BY2091),
IF($BW$2157=SUM($BW$2037:BW2091),_xlfn.CONCAT(" y ",BY2091)))))</f>
        <v/>
      </c>
      <c r="BY2091" s="231" t="s">
        <v>6266</v>
      </c>
      <c r="BZ2091" s="290">
        <f t="shared" si="913"/>
        <v>1</v>
      </c>
      <c r="CA2091" s="291" t="str">
        <f>IF(BZ2091=0,"",
IF(SUM($BZ$2037:BZ2091)=1,CB2091,
IF($BZ$2157&gt;SUM($BZ$2037:BZ2091),_xlfn.CONCAT(", ",CB2091),
IF($BZ$2157=SUM($BZ$2037:BZ2091),_xlfn.CONCAT(" y ",CB2091)))))</f>
        <v>, 55</v>
      </c>
      <c r="CB2091" s="222" t="s">
        <v>6266</v>
      </c>
    </row>
    <row r="2092" spans="3:80" customFormat="1" ht="15" customHeight="1">
      <c r="C2092" s="143" t="s">
        <v>160</v>
      </c>
      <c r="D2092" s="729" t="str">
        <f>IF(CNGE_2024_M1_Secc1_Sub1!$D97="","",CNGE_2024_M1_Secc1_Sub1!$D97)</f>
        <v>INSTITUTO VERACRUZANO DE LA VIVIENDA</v>
      </c>
      <c r="E2092" s="730"/>
      <c r="F2092" s="730"/>
      <c r="G2092" s="730"/>
      <c r="H2092" s="730"/>
      <c r="I2092" s="730"/>
      <c r="J2092" s="730"/>
      <c r="K2092" s="730"/>
      <c r="L2092" s="730"/>
      <c r="M2092" s="730"/>
      <c r="N2092" s="730"/>
      <c r="O2092" s="731"/>
      <c r="P2092" s="518"/>
      <c r="Q2092" s="518"/>
      <c r="R2092" s="518"/>
      <c r="S2092" s="518"/>
      <c r="T2092" s="518"/>
      <c r="U2092" s="518"/>
      <c r="V2092" s="518"/>
      <c r="W2092" s="518"/>
      <c r="X2092" s="518"/>
      <c r="Y2092" s="518"/>
      <c r="Z2092" s="518"/>
      <c r="AA2092" s="518"/>
      <c r="AB2092" s="518"/>
      <c r="AC2092" s="518"/>
      <c r="AD2092" s="518"/>
      <c r="AG2092" s="269">
        <f t="shared" si="870"/>
        <v>1</v>
      </c>
      <c r="AH2092" s="298">
        <f t="shared" si="871"/>
        <v>0</v>
      </c>
      <c r="AI2092" s="299">
        <f t="shared" si="872"/>
        <v>0</v>
      </c>
      <c r="AJ2092" s="300">
        <f t="shared" si="873"/>
        <v>0</v>
      </c>
      <c r="AK2092" s="301">
        <f t="shared" si="874"/>
        <v>0</v>
      </c>
      <c r="AL2092" s="298">
        <f t="shared" si="875"/>
        <v>0</v>
      </c>
      <c r="AM2092" s="299">
        <f t="shared" si="876"/>
        <v>0</v>
      </c>
      <c r="AN2092" s="300">
        <f t="shared" si="877"/>
        <v>0</v>
      </c>
      <c r="AO2092" s="301">
        <f t="shared" si="878"/>
        <v>0</v>
      </c>
      <c r="AP2092" s="298">
        <f t="shared" si="879"/>
        <v>0</v>
      </c>
      <c r="AQ2092" s="299">
        <f t="shared" si="880"/>
        <v>0</v>
      </c>
      <c r="AR2092" s="300">
        <f t="shared" si="881"/>
        <v>0</v>
      </c>
      <c r="AS2092" s="301">
        <f t="shared" si="882"/>
        <v>0</v>
      </c>
      <c r="AT2092" s="298">
        <f t="shared" si="883"/>
        <v>0</v>
      </c>
      <c r="AU2092" s="299">
        <f t="shared" si="884"/>
        <v>0</v>
      </c>
      <c r="AV2092" s="300">
        <f t="shared" si="885"/>
        <v>0</v>
      </c>
      <c r="AW2092" s="301">
        <f t="shared" si="886"/>
        <v>0</v>
      </c>
      <c r="AX2092" s="298">
        <f t="shared" si="887"/>
        <v>0</v>
      </c>
      <c r="AY2092" s="299">
        <f t="shared" si="888"/>
        <v>0</v>
      </c>
      <c r="AZ2092" s="300">
        <f t="shared" si="889"/>
        <v>0</v>
      </c>
      <c r="BA2092" s="301">
        <f t="shared" si="890"/>
        <v>0</v>
      </c>
      <c r="BB2092" s="298">
        <f t="shared" si="891"/>
        <v>0</v>
      </c>
      <c r="BC2092" s="299">
        <f t="shared" si="892"/>
        <v>0</v>
      </c>
      <c r="BD2092" s="300">
        <f t="shared" si="893"/>
        <v>0</v>
      </c>
      <c r="BE2092" s="301">
        <f t="shared" si="894"/>
        <v>0</v>
      </c>
      <c r="BF2092" s="298">
        <f t="shared" si="895"/>
        <v>0</v>
      </c>
      <c r="BG2092" s="299">
        <f t="shared" si="896"/>
        <v>0</v>
      </c>
      <c r="BH2092" s="300">
        <f t="shared" si="897"/>
        <v>0</v>
      </c>
      <c r="BI2092" s="301">
        <f t="shared" si="898"/>
        <v>0</v>
      </c>
      <c r="BJ2092" s="298">
        <f t="shared" si="899"/>
        <v>0</v>
      </c>
      <c r="BK2092" s="299">
        <f t="shared" si="900"/>
        <v>0</v>
      </c>
      <c r="BL2092" s="300">
        <f t="shared" si="901"/>
        <v>0</v>
      </c>
      <c r="BM2092" s="301">
        <f t="shared" si="902"/>
        <v>0</v>
      </c>
      <c r="BN2092" s="298">
        <f t="shared" si="903"/>
        <v>0</v>
      </c>
      <c r="BO2092" s="299">
        <f t="shared" si="904"/>
        <v>0</v>
      </c>
      <c r="BP2092" s="300">
        <f t="shared" si="905"/>
        <v>0</v>
      </c>
      <c r="BQ2092" s="301">
        <f t="shared" si="906"/>
        <v>0</v>
      </c>
      <c r="BR2092" s="298">
        <f t="shared" si="907"/>
        <v>0</v>
      </c>
      <c r="BS2092" s="299">
        <f t="shared" si="908"/>
        <v>0</v>
      </c>
      <c r="BT2092" s="300">
        <f t="shared" si="909"/>
        <v>0</v>
      </c>
      <c r="BU2092" s="301">
        <f t="shared" si="910"/>
        <v>0</v>
      </c>
      <c r="BV2092" s="371">
        <f t="shared" si="911"/>
        <v>0</v>
      </c>
      <c r="BW2092" s="303">
        <f t="shared" si="912"/>
        <v>0</v>
      </c>
      <c r="BX2092" s="304" t="str">
        <f>IF(BW2092=0,"",
IF(SUM($BW$2037:BW2092)=1,BY2092,
IF($BW$2157&gt;SUM($BW$2037:BW2092),_xlfn.CONCAT(", ",BY2092),
IF($BW$2157=SUM($BW$2037:BW2092),_xlfn.CONCAT(" y ",BY2092)))))</f>
        <v/>
      </c>
      <c r="BY2092" s="231" t="s">
        <v>6267</v>
      </c>
      <c r="BZ2092" s="290">
        <f t="shared" si="913"/>
        <v>1</v>
      </c>
      <c r="CA2092" s="291" t="str">
        <f>IF(BZ2092=0,"",
IF(SUM($BZ$2037:BZ2092)=1,CB2092,
IF($BZ$2157&gt;SUM($BZ$2037:BZ2092),_xlfn.CONCAT(", ",CB2092),
IF($BZ$2157=SUM($BZ$2037:BZ2092),_xlfn.CONCAT(" y ",CB2092)))))</f>
        <v>, 56</v>
      </c>
      <c r="CB2092" s="222" t="s">
        <v>6267</v>
      </c>
    </row>
    <row r="2093" spans="3:80" customFormat="1" ht="15" customHeight="1">
      <c r="C2093" s="143" t="s">
        <v>161</v>
      </c>
      <c r="D2093" s="729" t="str">
        <f>IF(CNGE_2024_M1_Secc1_Sub1!$D98="","",CNGE_2024_M1_Secc1_Sub1!$D98)</f>
        <v>AGENCIA ESTATAL DE ENERGIA DEL ESTADO DE VERACRUZ</v>
      </c>
      <c r="E2093" s="730"/>
      <c r="F2093" s="730"/>
      <c r="G2093" s="730"/>
      <c r="H2093" s="730"/>
      <c r="I2093" s="730"/>
      <c r="J2093" s="730"/>
      <c r="K2093" s="730"/>
      <c r="L2093" s="730"/>
      <c r="M2093" s="730"/>
      <c r="N2093" s="730"/>
      <c r="O2093" s="731"/>
      <c r="P2093" s="518"/>
      <c r="Q2093" s="518"/>
      <c r="R2093" s="518"/>
      <c r="S2093" s="518"/>
      <c r="T2093" s="518"/>
      <c r="U2093" s="518"/>
      <c r="V2093" s="518"/>
      <c r="W2093" s="518"/>
      <c r="X2093" s="518"/>
      <c r="Y2093" s="518"/>
      <c r="Z2093" s="518"/>
      <c r="AA2093" s="518"/>
      <c r="AB2093" s="518"/>
      <c r="AC2093" s="518"/>
      <c r="AD2093" s="518"/>
      <c r="AG2093" s="269">
        <f t="shared" si="870"/>
        <v>1</v>
      </c>
      <c r="AH2093" s="298">
        <f t="shared" si="871"/>
        <v>0</v>
      </c>
      <c r="AI2093" s="299">
        <f t="shared" si="872"/>
        <v>0</v>
      </c>
      <c r="AJ2093" s="300">
        <f t="shared" si="873"/>
        <v>0</v>
      </c>
      <c r="AK2093" s="301">
        <f t="shared" si="874"/>
        <v>0</v>
      </c>
      <c r="AL2093" s="298">
        <f t="shared" si="875"/>
        <v>0</v>
      </c>
      <c r="AM2093" s="299">
        <f t="shared" si="876"/>
        <v>0</v>
      </c>
      <c r="AN2093" s="300">
        <f t="shared" si="877"/>
        <v>0</v>
      </c>
      <c r="AO2093" s="301">
        <f t="shared" si="878"/>
        <v>0</v>
      </c>
      <c r="AP2093" s="298">
        <f t="shared" si="879"/>
        <v>0</v>
      </c>
      <c r="AQ2093" s="299">
        <f t="shared" si="880"/>
        <v>0</v>
      </c>
      <c r="AR2093" s="300">
        <f t="shared" si="881"/>
        <v>0</v>
      </c>
      <c r="AS2093" s="301">
        <f t="shared" si="882"/>
        <v>0</v>
      </c>
      <c r="AT2093" s="298">
        <f t="shared" si="883"/>
        <v>0</v>
      </c>
      <c r="AU2093" s="299">
        <f t="shared" si="884"/>
        <v>0</v>
      </c>
      <c r="AV2093" s="300">
        <f t="shared" si="885"/>
        <v>0</v>
      </c>
      <c r="AW2093" s="301">
        <f t="shared" si="886"/>
        <v>0</v>
      </c>
      <c r="AX2093" s="298">
        <f t="shared" si="887"/>
        <v>0</v>
      </c>
      <c r="AY2093" s="299">
        <f t="shared" si="888"/>
        <v>0</v>
      </c>
      <c r="AZ2093" s="300">
        <f t="shared" si="889"/>
        <v>0</v>
      </c>
      <c r="BA2093" s="301">
        <f t="shared" si="890"/>
        <v>0</v>
      </c>
      <c r="BB2093" s="298">
        <f t="shared" si="891"/>
        <v>0</v>
      </c>
      <c r="BC2093" s="299">
        <f t="shared" si="892"/>
        <v>0</v>
      </c>
      <c r="BD2093" s="300">
        <f t="shared" si="893"/>
        <v>0</v>
      </c>
      <c r="BE2093" s="301">
        <f t="shared" si="894"/>
        <v>0</v>
      </c>
      <c r="BF2093" s="298">
        <f t="shared" si="895"/>
        <v>0</v>
      </c>
      <c r="BG2093" s="299">
        <f t="shared" si="896"/>
        <v>0</v>
      </c>
      <c r="BH2093" s="300">
        <f t="shared" si="897"/>
        <v>0</v>
      </c>
      <c r="BI2093" s="301">
        <f t="shared" si="898"/>
        <v>0</v>
      </c>
      <c r="BJ2093" s="298">
        <f t="shared" si="899"/>
        <v>0</v>
      </c>
      <c r="BK2093" s="299">
        <f t="shared" si="900"/>
        <v>0</v>
      </c>
      <c r="BL2093" s="300">
        <f t="shared" si="901"/>
        <v>0</v>
      </c>
      <c r="BM2093" s="301">
        <f t="shared" si="902"/>
        <v>0</v>
      </c>
      <c r="BN2093" s="298">
        <f t="shared" si="903"/>
        <v>0</v>
      </c>
      <c r="BO2093" s="299">
        <f t="shared" si="904"/>
        <v>0</v>
      </c>
      <c r="BP2093" s="300">
        <f t="shared" si="905"/>
        <v>0</v>
      </c>
      <c r="BQ2093" s="301">
        <f t="shared" si="906"/>
        <v>0</v>
      </c>
      <c r="BR2093" s="298">
        <f t="shared" si="907"/>
        <v>0</v>
      </c>
      <c r="BS2093" s="299">
        <f t="shared" si="908"/>
        <v>0</v>
      </c>
      <c r="BT2093" s="300">
        <f t="shared" si="909"/>
        <v>0</v>
      </c>
      <c r="BU2093" s="301">
        <f t="shared" si="910"/>
        <v>0</v>
      </c>
      <c r="BV2093" s="371">
        <f t="shared" si="911"/>
        <v>0</v>
      </c>
      <c r="BW2093" s="303">
        <f t="shared" si="912"/>
        <v>0</v>
      </c>
      <c r="BX2093" s="304" t="str">
        <f>IF(BW2093=0,"",
IF(SUM($BW$2037:BW2093)=1,BY2093,
IF($BW$2157&gt;SUM($BW$2037:BW2093),_xlfn.CONCAT(", ",BY2093),
IF($BW$2157=SUM($BW$2037:BW2093),_xlfn.CONCAT(" y ",BY2093)))))</f>
        <v/>
      </c>
      <c r="BY2093" s="231" t="s">
        <v>6268</v>
      </c>
      <c r="BZ2093" s="290">
        <f t="shared" si="913"/>
        <v>1</v>
      </c>
      <c r="CA2093" s="291" t="str">
        <f>IF(BZ2093=0,"",
IF(SUM($BZ$2037:BZ2093)=1,CB2093,
IF($BZ$2157&gt;SUM($BZ$2037:BZ2093),_xlfn.CONCAT(", ",CB2093),
IF($BZ$2157=SUM($BZ$2037:BZ2093),_xlfn.CONCAT(" y ",CB2093)))))</f>
        <v>, 57</v>
      </c>
      <c r="CB2093" s="222" t="s">
        <v>6268</v>
      </c>
    </row>
    <row r="2094" spans="3:80" customFormat="1" ht="15" customHeight="1">
      <c r="C2094" s="143" t="s">
        <v>162</v>
      </c>
      <c r="D2094" s="729" t="str">
        <f>IF(CNGE_2024_M1_Secc1_Sub1!$D99="","",CNGE_2024_M1_Secc1_Sub1!$D99)</f>
        <v>INSTITUTO VERACRUZANO DE LAS MUJERES</v>
      </c>
      <c r="E2094" s="730"/>
      <c r="F2094" s="730"/>
      <c r="G2094" s="730"/>
      <c r="H2094" s="730"/>
      <c r="I2094" s="730"/>
      <c r="J2094" s="730"/>
      <c r="K2094" s="730"/>
      <c r="L2094" s="730"/>
      <c r="M2094" s="730"/>
      <c r="N2094" s="730"/>
      <c r="O2094" s="731"/>
      <c r="P2094" s="518"/>
      <c r="Q2094" s="518"/>
      <c r="R2094" s="518"/>
      <c r="S2094" s="518"/>
      <c r="T2094" s="518"/>
      <c r="U2094" s="518"/>
      <c r="V2094" s="518"/>
      <c r="W2094" s="518"/>
      <c r="X2094" s="518"/>
      <c r="Y2094" s="518"/>
      <c r="Z2094" s="518"/>
      <c r="AA2094" s="518"/>
      <c r="AB2094" s="518"/>
      <c r="AC2094" s="518"/>
      <c r="AD2094" s="518"/>
      <c r="AG2094" s="269">
        <f t="shared" si="870"/>
        <v>1</v>
      </c>
      <c r="AH2094" s="298">
        <f t="shared" si="871"/>
        <v>0</v>
      </c>
      <c r="AI2094" s="299">
        <f t="shared" si="872"/>
        <v>0</v>
      </c>
      <c r="AJ2094" s="300">
        <f t="shared" si="873"/>
        <v>0</v>
      </c>
      <c r="AK2094" s="301">
        <f t="shared" si="874"/>
        <v>0</v>
      </c>
      <c r="AL2094" s="298">
        <f t="shared" si="875"/>
        <v>0</v>
      </c>
      <c r="AM2094" s="299">
        <f t="shared" si="876"/>
        <v>0</v>
      </c>
      <c r="AN2094" s="300">
        <f t="shared" si="877"/>
        <v>0</v>
      </c>
      <c r="AO2094" s="301">
        <f t="shared" si="878"/>
        <v>0</v>
      </c>
      <c r="AP2094" s="298">
        <f t="shared" si="879"/>
        <v>0</v>
      </c>
      <c r="AQ2094" s="299">
        <f t="shared" si="880"/>
        <v>0</v>
      </c>
      <c r="AR2094" s="300">
        <f t="shared" si="881"/>
        <v>0</v>
      </c>
      <c r="AS2094" s="301">
        <f t="shared" si="882"/>
        <v>0</v>
      </c>
      <c r="AT2094" s="298">
        <f t="shared" si="883"/>
        <v>0</v>
      </c>
      <c r="AU2094" s="299">
        <f t="shared" si="884"/>
        <v>0</v>
      </c>
      <c r="AV2094" s="300">
        <f t="shared" si="885"/>
        <v>0</v>
      </c>
      <c r="AW2094" s="301">
        <f t="shared" si="886"/>
        <v>0</v>
      </c>
      <c r="AX2094" s="298">
        <f t="shared" si="887"/>
        <v>0</v>
      </c>
      <c r="AY2094" s="299">
        <f t="shared" si="888"/>
        <v>0</v>
      </c>
      <c r="AZ2094" s="300">
        <f t="shared" si="889"/>
        <v>0</v>
      </c>
      <c r="BA2094" s="301">
        <f t="shared" si="890"/>
        <v>0</v>
      </c>
      <c r="BB2094" s="298">
        <f t="shared" si="891"/>
        <v>0</v>
      </c>
      <c r="BC2094" s="299">
        <f t="shared" si="892"/>
        <v>0</v>
      </c>
      <c r="BD2094" s="300">
        <f t="shared" si="893"/>
        <v>0</v>
      </c>
      <c r="BE2094" s="301">
        <f t="shared" si="894"/>
        <v>0</v>
      </c>
      <c r="BF2094" s="298">
        <f t="shared" si="895"/>
        <v>0</v>
      </c>
      <c r="BG2094" s="299">
        <f t="shared" si="896"/>
        <v>0</v>
      </c>
      <c r="BH2094" s="300">
        <f t="shared" si="897"/>
        <v>0</v>
      </c>
      <c r="BI2094" s="301">
        <f t="shared" si="898"/>
        <v>0</v>
      </c>
      <c r="BJ2094" s="298">
        <f t="shared" si="899"/>
        <v>0</v>
      </c>
      <c r="BK2094" s="299">
        <f t="shared" si="900"/>
        <v>0</v>
      </c>
      <c r="BL2094" s="300">
        <f t="shared" si="901"/>
        <v>0</v>
      </c>
      <c r="BM2094" s="301">
        <f t="shared" si="902"/>
        <v>0</v>
      </c>
      <c r="BN2094" s="298">
        <f t="shared" si="903"/>
        <v>0</v>
      </c>
      <c r="BO2094" s="299">
        <f t="shared" si="904"/>
        <v>0</v>
      </c>
      <c r="BP2094" s="300">
        <f t="shared" si="905"/>
        <v>0</v>
      </c>
      <c r="BQ2094" s="301">
        <f t="shared" si="906"/>
        <v>0</v>
      </c>
      <c r="BR2094" s="298">
        <f t="shared" si="907"/>
        <v>0</v>
      </c>
      <c r="BS2094" s="299">
        <f t="shared" si="908"/>
        <v>0</v>
      </c>
      <c r="BT2094" s="300">
        <f t="shared" si="909"/>
        <v>0</v>
      </c>
      <c r="BU2094" s="301">
        <f t="shared" si="910"/>
        <v>0</v>
      </c>
      <c r="BV2094" s="371">
        <f t="shared" si="911"/>
        <v>0</v>
      </c>
      <c r="BW2094" s="303">
        <f t="shared" si="912"/>
        <v>0</v>
      </c>
      <c r="BX2094" s="304" t="str">
        <f>IF(BW2094=0,"",
IF(SUM($BW$2037:BW2094)=1,BY2094,
IF($BW$2157&gt;SUM($BW$2037:BW2094),_xlfn.CONCAT(", ",BY2094),
IF($BW$2157=SUM($BW$2037:BW2094),_xlfn.CONCAT(" y ",BY2094)))))</f>
        <v/>
      </c>
      <c r="BY2094" s="231" t="s">
        <v>6269</v>
      </c>
      <c r="BZ2094" s="290">
        <f t="shared" si="913"/>
        <v>1</v>
      </c>
      <c r="CA2094" s="291" t="str">
        <f>IF(BZ2094=0,"",
IF(SUM($BZ$2037:BZ2094)=1,CB2094,
IF($BZ$2157&gt;SUM($BZ$2037:BZ2094),_xlfn.CONCAT(", ",CB2094),
IF($BZ$2157=SUM($BZ$2037:BZ2094),_xlfn.CONCAT(" y ",CB2094)))))</f>
        <v>, 58</v>
      </c>
      <c r="CB2094" s="222" t="s">
        <v>6269</v>
      </c>
    </row>
    <row r="2095" spans="3:80" customFormat="1" ht="15" customHeight="1">
      <c r="C2095" s="143" t="s">
        <v>163</v>
      </c>
      <c r="D2095" s="729" t="str">
        <f>IF(CNGE_2024_M1_Secc1_Sub1!$D100="","",CNGE_2024_M1_Secc1_Sub1!$D100)</f>
        <v>INSTITUTO VERACRUZANO DE DESARROLLO MUNICIPAL</v>
      </c>
      <c r="E2095" s="730"/>
      <c r="F2095" s="730"/>
      <c r="G2095" s="730"/>
      <c r="H2095" s="730"/>
      <c r="I2095" s="730"/>
      <c r="J2095" s="730"/>
      <c r="K2095" s="730"/>
      <c r="L2095" s="730"/>
      <c r="M2095" s="730"/>
      <c r="N2095" s="730"/>
      <c r="O2095" s="731"/>
      <c r="P2095" s="518"/>
      <c r="Q2095" s="518"/>
      <c r="R2095" s="518"/>
      <c r="S2095" s="518"/>
      <c r="T2095" s="518"/>
      <c r="U2095" s="518"/>
      <c r="V2095" s="518"/>
      <c r="W2095" s="518"/>
      <c r="X2095" s="518"/>
      <c r="Y2095" s="518"/>
      <c r="Z2095" s="518"/>
      <c r="AA2095" s="518"/>
      <c r="AB2095" s="518"/>
      <c r="AC2095" s="518"/>
      <c r="AD2095" s="518"/>
      <c r="AG2095" s="269">
        <f t="shared" si="870"/>
        <v>1</v>
      </c>
      <c r="AH2095" s="298">
        <f t="shared" si="871"/>
        <v>0</v>
      </c>
      <c r="AI2095" s="299">
        <f t="shared" si="872"/>
        <v>0</v>
      </c>
      <c r="AJ2095" s="300">
        <f t="shared" si="873"/>
        <v>0</v>
      </c>
      <c r="AK2095" s="301">
        <f t="shared" si="874"/>
        <v>0</v>
      </c>
      <c r="AL2095" s="298">
        <f t="shared" si="875"/>
        <v>0</v>
      </c>
      <c r="AM2095" s="299">
        <f t="shared" si="876"/>
        <v>0</v>
      </c>
      <c r="AN2095" s="300">
        <f t="shared" si="877"/>
        <v>0</v>
      </c>
      <c r="AO2095" s="301">
        <f t="shared" si="878"/>
        <v>0</v>
      </c>
      <c r="AP2095" s="298">
        <f t="shared" si="879"/>
        <v>0</v>
      </c>
      <c r="AQ2095" s="299">
        <f t="shared" si="880"/>
        <v>0</v>
      </c>
      <c r="AR2095" s="300">
        <f t="shared" si="881"/>
        <v>0</v>
      </c>
      <c r="AS2095" s="301">
        <f t="shared" si="882"/>
        <v>0</v>
      </c>
      <c r="AT2095" s="298">
        <f t="shared" si="883"/>
        <v>0</v>
      </c>
      <c r="AU2095" s="299">
        <f t="shared" si="884"/>
        <v>0</v>
      </c>
      <c r="AV2095" s="300">
        <f t="shared" si="885"/>
        <v>0</v>
      </c>
      <c r="AW2095" s="301">
        <f t="shared" si="886"/>
        <v>0</v>
      </c>
      <c r="AX2095" s="298">
        <f t="shared" si="887"/>
        <v>0</v>
      </c>
      <c r="AY2095" s="299">
        <f t="shared" si="888"/>
        <v>0</v>
      </c>
      <c r="AZ2095" s="300">
        <f t="shared" si="889"/>
        <v>0</v>
      </c>
      <c r="BA2095" s="301">
        <f t="shared" si="890"/>
        <v>0</v>
      </c>
      <c r="BB2095" s="298">
        <f t="shared" si="891"/>
        <v>0</v>
      </c>
      <c r="BC2095" s="299">
        <f t="shared" si="892"/>
        <v>0</v>
      </c>
      <c r="BD2095" s="300">
        <f t="shared" si="893"/>
        <v>0</v>
      </c>
      <c r="BE2095" s="301">
        <f t="shared" si="894"/>
        <v>0</v>
      </c>
      <c r="BF2095" s="298">
        <f t="shared" si="895"/>
        <v>0</v>
      </c>
      <c r="BG2095" s="299">
        <f t="shared" si="896"/>
        <v>0</v>
      </c>
      <c r="BH2095" s="300">
        <f t="shared" si="897"/>
        <v>0</v>
      </c>
      <c r="BI2095" s="301">
        <f t="shared" si="898"/>
        <v>0</v>
      </c>
      <c r="BJ2095" s="298">
        <f t="shared" si="899"/>
        <v>0</v>
      </c>
      <c r="BK2095" s="299">
        <f t="shared" si="900"/>
        <v>0</v>
      </c>
      <c r="BL2095" s="300">
        <f t="shared" si="901"/>
        <v>0</v>
      </c>
      <c r="BM2095" s="301">
        <f t="shared" si="902"/>
        <v>0</v>
      </c>
      <c r="BN2095" s="298">
        <f t="shared" si="903"/>
        <v>0</v>
      </c>
      <c r="BO2095" s="299">
        <f t="shared" si="904"/>
        <v>0</v>
      </c>
      <c r="BP2095" s="300">
        <f t="shared" si="905"/>
        <v>0</v>
      </c>
      <c r="BQ2095" s="301">
        <f t="shared" si="906"/>
        <v>0</v>
      </c>
      <c r="BR2095" s="298">
        <f t="shared" si="907"/>
        <v>0</v>
      </c>
      <c r="BS2095" s="299">
        <f t="shared" si="908"/>
        <v>0</v>
      </c>
      <c r="BT2095" s="300">
        <f t="shared" si="909"/>
        <v>0</v>
      </c>
      <c r="BU2095" s="301">
        <f t="shared" si="910"/>
        <v>0</v>
      </c>
      <c r="BV2095" s="371">
        <f t="shared" si="911"/>
        <v>0</v>
      </c>
      <c r="BW2095" s="303">
        <f t="shared" si="912"/>
        <v>0</v>
      </c>
      <c r="BX2095" s="304" t="str">
        <f>IF(BW2095=0,"",
IF(SUM($BW$2037:BW2095)=1,BY2095,
IF($BW$2157&gt;SUM($BW$2037:BW2095),_xlfn.CONCAT(", ",BY2095),
IF($BW$2157=SUM($BW$2037:BW2095),_xlfn.CONCAT(" y ",BY2095)))))</f>
        <v/>
      </c>
      <c r="BY2095" s="231" t="s">
        <v>6270</v>
      </c>
      <c r="BZ2095" s="290">
        <f t="shared" si="913"/>
        <v>1</v>
      </c>
      <c r="CA2095" s="291" t="str">
        <f>IF(BZ2095=0,"",
IF(SUM($BZ$2037:BZ2095)=1,CB2095,
IF($BZ$2157&gt;SUM($BZ$2037:BZ2095),_xlfn.CONCAT(", ",CB2095),
IF($BZ$2157=SUM($BZ$2037:BZ2095),_xlfn.CONCAT(" y ",CB2095)))))</f>
        <v>, 59</v>
      </c>
      <c r="CB2095" s="222" t="s">
        <v>6270</v>
      </c>
    </row>
    <row r="2096" spans="3:80" customFormat="1" ht="30" customHeight="1">
      <c r="C2096" s="143" t="s">
        <v>164</v>
      </c>
      <c r="D2096" s="729" t="str">
        <f>IF(CNGE_2024_M1_Secc1_Sub1!$D101="","",CNGE_2024_M1_Secc1_Sub1!$D101)</f>
        <v>COMISION EJECUTIVA PARA LA ATENCION INTEGRAL A VICTIMAS DEL DELITO</v>
      </c>
      <c r="E2096" s="730"/>
      <c r="F2096" s="730"/>
      <c r="G2096" s="730"/>
      <c r="H2096" s="730"/>
      <c r="I2096" s="730"/>
      <c r="J2096" s="730"/>
      <c r="K2096" s="730"/>
      <c r="L2096" s="730"/>
      <c r="M2096" s="730"/>
      <c r="N2096" s="730"/>
      <c r="O2096" s="731"/>
      <c r="P2096" s="518"/>
      <c r="Q2096" s="518"/>
      <c r="R2096" s="518"/>
      <c r="S2096" s="518"/>
      <c r="T2096" s="518"/>
      <c r="U2096" s="518"/>
      <c r="V2096" s="518"/>
      <c r="W2096" s="518"/>
      <c r="X2096" s="518"/>
      <c r="Y2096" s="518"/>
      <c r="Z2096" s="518"/>
      <c r="AA2096" s="518"/>
      <c r="AB2096" s="518"/>
      <c r="AC2096" s="518"/>
      <c r="AD2096" s="518"/>
      <c r="AG2096" s="269">
        <f t="shared" si="870"/>
        <v>1</v>
      </c>
      <c r="AH2096" s="298">
        <f t="shared" si="871"/>
        <v>0</v>
      </c>
      <c r="AI2096" s="299">
        <f t="shared" si="872"/>
        <v>0</v>
      </c>
      <c r="AJ2096" s="300">
        <f t="shared" si="873"/>
        <v>0</v>
      </c>
      <c r="AK2096" s="301">
        <f t="shared" si="874"/>
        <v>0</v>
      </c>
      <c r="AL2096" s="298">
        <f t="shared" si="875"/>
        <v>0</v>
      </c>
      <c r="AM2096" s="299">
        <f t="shared" si="876"/>
        <v>0</v>
      </c>
      <c r="AN2096" s="300">
        <f t="shared" si="877"/>
        <v>0</v>
      </c>
      <c r="AO2096" s="301">
        <f t="shared" si="878"/>
        <v>0</v>
      </c>
      <c r="AP2096" s="298">
        <f t="shared" si="879"/>
        <v>0</v>
      </c>
      <c r="AQ2096" s="299">
        <f t="shared" si="880"/>
        <v>0</v>
      </c>
      <c r="AR2096" s="300">
        <f t="shared" si="881"/>
        <v>0</v>
      </c>
      <c r="AS2096" s="301">
        <f t="shared" si="882"/>
        <v>0</v>
      </c>
      <c r="AT2096" s="298">
        <f t="shared" si="883"/>
        <v>0</v>
      </c>
      <c r="AU2096" s="299">
        <f t="shared" si="884"/>
        <v>0</v>
      </c>
      <c r="AV2096" s="300">
        <f t="shared" si="885"/>
        <v>0</v>
      </c>
      <c r="AW2096" s="301">
        <f t="shared" si="886"/>
        <v>0</v>
      </c>
      <c r="AX2096" s="298">
        <f t="shared" si="887"/>
        <v>0</v>
      </c>
      <c r="AY2096" s="299">
        <f t="shared" si="888"/>
        <v>0</v>
      </c>
      <c r="AZ2096" s="300">
        <f t="shared" si="889"/>
        <v>0</v>
      </c>
      <c r="BA2096" s="301">
        <f t="shared" si="890"/>
        <v>0</v>
      </c>
      <c r="BB2096" s="298">
        <f t="shared" si="891"/>
        <v>0</v>
      </c>
      <c r="BC2096" s="299">
        <f t="shared" si="892"/>
        <v>0</v>
      </c>
      <c r="BD2096" s="300">
        <f t="shared" si="893"/>
        <v>0</v>
      </c>
      <c r="BE2096" s="301">
        <f t="shared" si="894"/>
        <v>0</v>
      </c>
      <c r="BF2096" s="298">
        <f t="shared" si="895"/>
        <v>0</v>
      </c>
      <c r="BG2096" s="299">
        <f t="shared" si="896"/>
        <v>0</v>
      </c>
      <c r="BH2096" s="300">
        <f t="shared" si="897"/>
        <v>0</v>
      </c>
      <c r="BI2096" s="301">
        <f t="shared" si="898"/>
        <v>0</v>
      </c>
      <c r="BJ2096" s="298">
        <f t="shared" si="899"/>
        <v>0</v>
      </c>
      <c r="BK2096" s="299">
        <f t="shared" si="900"/>
        <v>0</v>
      </c>
      <c r="BL2096" s="300">
        <f t="shared" si="901"/>
        <v>0</v>
      </c>
      <c r="BM2096" s="301">
        <f t="shared" si="902"/>
        <v>0</v>
      </c>
      <c r="BN2096" s="298">
        <f t="shared" si="903"/>
        <v>0</v>
      </c>
      <c r="BO2096" s="299">
        <f t="shared" si="904"/>
        <v>0</v>
      </c>
      <c r="BP2096" s="300">
        <f t="shared" si="905"/>
        <v>0</v>
      </c>
      <c r="BQ2096" s="301">
        <f t="shared" si="906"/>
        <v>0</v>
      </c>
      <c r="BR2096" s="298">
        <f t="shared" si="907"/>
        <v>0</v>
      </c>
      <c r="BS2096" s="299">
        <f t="shared" si="908"/>
        <v>0</v>
      </c>
      <c r="BT2096" s="300">
        <f t="shared" si="909"/>
        <v>0</v>
      </c>
      <c r="BU2096" s="301">
        <f t="shared" si="910"/>
        <v>0</v>
      </c>
      <c r="BV2096" s="371">
        <f t="shared" si="911"/>
        <v>0</v>
      </c>
      <c r="BW2096" s="303">
        <f t="shared" si="912"/>
        <v>0</v>
      </c>
      <c r="BX2096" s="304" t="str">
        <f>IF(BW2096=0,"",
IF(SUM($BW$2037:BW2096)=1,BY2096,
IF($BW$2157&gt;SUM($BW$2037:BW2096),_xlfn.CONCAT(", ",BY2096),
IF($BW$2157=SUM($BW$2037:BW2096),_xlfn.CONCAT(" y ",BY2096)))))</f>
        <v/>
      </c>
      <c r="BY2096" s="231" t="s">
        <v>6271</v>
      </c>
      <c r="BZ2096" s="290">
        <f t="shared" si="913"/>
        <v>1</v>
      </c>
      <c r="CA2096" s="291" t="str">
        <f>IF(BZ2096=0,"",
IF(SUM($BZ$2037:BZ2096)=1,CB2096,
IF($BZ$2157&gt;SUM($BZ$2037:BZ2096),_xlfn.CONCAT(", ",CB2096),
IF($BZ$2157=SUM($BZ$2037:BZ2096),_xlfn.CONCAT(" y ",CB2096)))))</f>
        <v>, 60</v>
      </c>
      <c r="CB2096" s="222" t="s">
        <v>6271</v>
      </c>
    </row>
    <row r="2097" spans="3:80" customFormat="1" ht="30" customHeight="1">
      <c r="C2097" s="143" t="s">
        <v>165</v>
      </c>
      <c r="D2097" s="729" t="str">
        <f>IF(CNGE_2024_M1_Secc1_Sub1!$D102="","",CNGE_2024_M1_Secc1_Sub1!$D102)</f>
        <v>CENTRO DE JUSTICIA PARA MUJERES DEL ESTADO DE VERACRUZ</v>
      </c>
      <c r="E2097" s="730"/>
      <c r="F2097" s="730"/>
      <c r="G2097" s="730"/>
      <c r="H2097" s="730"/>
      <c r="I2097" s="730"/>
      <c r="J2097" s="730"/>
      <c r="K2097" s="730"/>
      <c r="L2097" s="730"/>
      <c r="M2097" s="730"/>
      <c r="N2097" s="730"/>
      <c r="O2097" s="731"/>
      <c r="P2097" s="518"/>
      <c r="Q2097" s="518"/>
      <c r="R2097" s="518"/>
      <c r="S2097" s="518"/>
      <c r="T2097" s="518"/>
      <c r="U2097" s="518"/>
      <c r="V2097" s="518"/>
      <c r="W2097" s="518"/>
      <c r="X2097" s="518"/>
      <c r="Y2097" s="518"/>
      <c r="Z2097" s="518"/>
      <c r="AA2097" s="518"/>
      <c r="AB2097" s="518"/>
      <c r="AC2097" s="518"/>
      <c r="AD2097" s="518"/>
      <c r="AG2097" s="269">
        <f t="shared" si="870"/>
        <v>1</v>
      </c>
      <c r="AH2097" s="298">
        <f t="shared" si="871"/>
        <v>0</v>
      </c>
      <c r="AI2097" s="299">
        <f t="shared" si="872"/>
        <v>0</v>
      </c>
      <c r="AJ2097" s="300">
        <f t="shared" si="873"/>
        <v>0</v>
      </c>
      <c r="AK2097" s="301">
        <f t="shared" si="874"/>
        <v>0</v>
      </c>
      <c r="AL2097" s="298">
        <f t="shared" si="875"/>
        <v>0</v>
      </c>
      <c r="AM2097" s="299">
        <f t="shared" si="876"/>
        <v>0</v>
      </c>
      <c r="AN2097" s="300">
        <f t="shared" si="877"/>
        <v>0</v>
      </c>
      <c r="AO2097" s="301">
        <f t="shared" si="878"/>
        <v>0</v>
      </c>
      <c r="AP2097" s="298">
        <f t="shared" si="879"/>
        <v>0</v>
      </c>
      <c r="AQ2097" s="299">
        <f t="shared" si="880"/>
        <v>0</v>
      </c>
      <c r="AR2097" s="300">
        <f t="shared" si="881"/>
        <v>0</v>
      </c>
      <c r="AS2097" s="301">
        <f t="shared" si="882"/>
        <v>0</v>
      </c>
      <c r="AT2097" s="298">
        <f t="shared" si="883"/>
        <v>0</v>
      </c>
      <c r="AU2097" s="299">
        <f t="shared" si="884"/>
        <v>0</v>
      </c>
      <c r="AV2097" s="300">
        <f t="shared" si="885"/>
        <v>0</v>
      </c>
      <c r="AW2097" s="301">
        <f t="shared" si="886"/>
        <v>0</v>
      </c>
      <c r="AX2097" s="298">
        <f t="shared" si="887"/>
        <v>0</v>
      </c>
      <c r="AY2097" s="299">
        <f t="shared" si="888"/>
        <v>0</v>
      </c>
      <c r="AZ2097" s="300">
        <f t="shared" si="889"/>
        <v>0</v>
      </c>
      <c r="BA2097" s="301">
        <f t="shared" si="890"/>
        <v>0</v>
      </c>
      <c r="BB2097" s="298">
        <f t="shared" si="891"/>
        <v>0</v>
      </c>
      <c r="BC2097" s="299">
        <f t="shared" si="892"/>
        <v>0</v>
      </c>
      <c r="BD2097" s="300">
        <f t="shared" si="893"/>
        <v>0</v>
      </c>
      <c r="BE2097" s="301">
        <f t="shared" si="894"/>
        <v>0</v>
      </c>
      <c r="BF2097" s="298">
        <f t="shared" si="895"/>
        <v>0</v>
      </c>
      <c r="BG2097" s="299">
        <f t="shared" si="896"/>
        <v>0</v>
      </c>
      <c r="BH2097" s="300">
        <f t="shared" si="897"/>
        <v>0</v>
      </c>
      <c r="BI2097" s="301">
        <f t="shared" si="898"/>
        <v>0</v>
      </c>
      <c r="BJ2097" s="298">
        <f t="shared" si="899"/>
        <v>0</v>
      </c>
      <c r="BK2097" s="299">
        <f t="shared" si="900"/>
        <v>0</v>
      </c>
      <c r="BL2097" s="300">
        <f t="shared" si="901"/>
        <v>0</v>
      </c>
      <c r="BM2097" s="301">
        <f t="shared" si="902"/>
        <v>0</v>
      </c>
      <c r="BN2097" s="298">
        <f t="shared" si="903"/>
        <v>0</v>
      </c>
      <c r="BO2097" s="299">
        <f t="shared" si="904"/>
        <v>0</v>
      </c>
      <c r="BP2097" s="300">
        <f t="shared" si="905"/>
        <v>0</v>
      </c>
      <c r="BQ2097" s="301">
        <f t="shared" si="906"/>
        <v>0</v>
      </c>
      <c r="BR2097" s="298">
        <f t="shared" si="907"/>
        <v>0</v>
      </c>
      <c r="BS2097" s="299">
        <f t="shared" si="908"/>
        <v>0</v>
      </c>
      <c r="BT2097" s="300">
        <f t="shared" si="909"/>
        <v>0</v>
      </c>
      <c r="BU2097" s="301">
        <f t="shared" si="910"/>
        <v>0</v>
      </c>
      <c r="BV2097" s="371">
        <f t="shared" si="911"/>
        <v>0</v>
      </c>
      <c r="BW2097" s="303">
        <f t="shared" si="912"/>
        <v>0</v>
      </c>
      <c r="BX2097" s="304" t="str">
        <f>IF(BW2097=0,"",
IF(SUM($BW$2037:BW2097)=1,BY2097,
IF($BW$2157&gt;SUM($BW$2037:BW2097),_xlfn.CONCAT(", ",BY2097),
IF($BW$2157=SUM($BW$2037:BW2097),_xlfn.CONCAT(" y ",BY2097)))))</f>
        <v/>
      </c>
      <c r="BY2097" s="231" t="s">
        <v>6272</v>
      </c>
      <c r="BZ2097" s="290">
        <f t="shared" si="913"/>
        <v>1</v>
      </c>
      <c r="CA2097" s="291" t="str">
        <f>IF(BZ2097=0,"",
IF(SUM($BZ$2037:BZ2097)=1,CB2097,
IF($BZ$2157&gt;SUM($BZ$2037:BZ2097),_xlfn.CONCAT(", ",CB2097),
IF($BZ$2157=SUM($BZ$2037:BZ2097),_xlfn.CONCAT(" y ",CB2097)))))</f>
        <v>, 61</v>
      </c>
      <c r="CB2097" s="222" t="s">
        <v>6272</v>
      </c>
    </row>
    <row r="2098" spans="3:80" customFormat="1" ht="15" customHeight="1">
      <c r="C2098" s="143" t="s">
        <v>166</v>
      </c>
      <c r="D2098" s="729" t="str">
        <f>IF(CNGE_2024_M1_Secc1_Sub1!$D103="","",CNGE_2024_M1_Secc1_Sub1!$D103)</f>
        <v>INSTITUTO DE PENSIONES DEL ESTADO</v>
      </c>
      <c r="E2098" s="730"/>
      <c r="F2098" s="730"/>
      <c r="G2098" s="730"/>
      <c r="H2098" s="730"/>
      <c r="I2098" s="730"/>
      <c r="J2098" s="730"/>
      <c r="K2098" s="730"/>
      <c r="L2098" s="730"/>
      <c r="M2098" s="730"/>
      <c r="N2098" s="730"/>
      <c r="O2098" s="731"/>
      <c r="P2098" s="518"/>
      <c r="Q2098" s="518"/>
      <c r="R2098" s="518"/>
      <c r="S2098" s="518"/>
      <c r="T2098" s="518"/>
      <c r="U2098" s="518"/>
      <c r="V2098" s="518"/>
      <c r="W2098" s="518"/>
      <c r="X2098" s="518"/>
      <c r="Y2098" s="518"/>
      <c r="Z2098" s="518"/>
      <c r="AA2098" s="518"/>
      <c r="AB2098" s="518"/>
      <c r="AC2098" s="518"/>
      <c r="AD2098" s="518"/>
      <c r="AG2098" s="269">
        <f t="shared" si="870"/>
        <v>1</v>
      </c>
      <c r="AH2098" s="298">
        <f t="shared" si="871"/>
        <v>0</v>
      </c>
      <c r="AI2098" s="299">
        <f t="shared" si="872"/>
        <v>0</v>
      </c>
      <c r="AJ2098" s="300">
        <f t="shared" si="873"/>
        <v>0</v>
      </c>
      <c r="AK2098" s="301">
        <f t="shared" si="874"/>
        <v>0</v>
      </c>
      <c r="AL2098" s="298">
        <f t="shared" si="875"/>
        <v>0</v>
      </c>
      <c r="AM2098" s="299">
        <f t="shared" si="876"/>
        <v>0</v>
      </c>
      <c r="AN2098" s="300">
        <f t="shared" si="877"/>
        <v>0</v>
      </c>
      <c r="AO2098" s="301">
        <f t="shared" si="878"/>
        <v>0</v>
      </c>
      <c r="AP2098" s="298">
        <f t="shared" si="879"/>
        <v>0</v>
      </c>
      <c r="AQ2098" s="299">
        <f t="shared" si="880"/>
        <v>0</v>
      </c>
      <c r="AR2098" s="300">
        <f t="shared" si="881"/>
        <v>0</v>
      </c>
      <c r="AS2098" s="301">
        <f t="shared" si="882"/>
        <v>0</v>
      </c>
      <c r="AT2098" s="298">
        <f t="shared" si="883"/>
        <v>0</v>
      </c>
      <c r="AU2098" s="299">
        <f t="shared" si="884"/>
        <v>0</v>
      </c>
      <c r="AV2098" s="300">
        <f t="shared" si="885"/>
        <v>0</v>
      </c>
      <c r="AW2098" s="301">
        <f t="shared" si="886"/>
        <v>0</v>
      </c>
      <c r="AX2098" s="298">
        <f t="shared" si="887"/>
        <v>0</v>
      </c>
      <c r="AY2098" s="299">
        <f t="shared" si="888"/>
        <v>0</v>
      </c>
      <c r="AZ2098" s="300">
        <f t="shared" si="889"/>
        <v>0</v>
      </c>
      <c r="BA2098" s="301">
        <f t="shared" si="890"/>
        <v>0</v>
      </c>
      <c r="BB2098" s="298">
        <f t="shared" si="891"/>
        <v>0</v>
      </c>
      <c r="BC2098" s="299">
        <f t="shared" si="892"/>
        <v>0</v>
      </c>
      <c r="BD2098" s="300">
        <f t="shared" si="893"/>
        <v>0</v>
      </c>
      <c r="BE2098" s="301">
        <f t="shared" si="894"/>
        <v>0</v>
      </c>
      <c r="BF2098" s="298">
        <f t="shared" si="895"/>
        <v>0</v>
      </c>
      <c r="BG2098" s="299">
        <f t="shared" si="896"/>
        <v>0</v>
      </c>
      <c r="BH2098" s="300">
        <f t="shared" si="897"/>
        <v>0</v>
      </c>
      <c r="BI2098" s="301">
        <f t="shared" si="898"/>
        <v>0</v>
      </c>
      <c r="BJ2098" s="298">
        <f t="shared" si="899"/>
        <v>0</v>
      </c>
      <c r="BK2098" s="299">
        <f t="shared" si="900"/>
        <v>0</v>
      </c>
      <c r="BL2098" s="300">
        <f t="shared" si="901"/>
        <v>0</v>
      </c>
      <c r="BM2098" s="301">
        <f t="shared" si="902"/>
        <v>0</v>
      </c>
      <c r="BN2098" s="298">
        <f t="shared" si="903"/>
        <v>0</v>
      </c>
      <c r="BO2098" s="299">
        <f t="shared" si="904"/>
        <v>0</v>
      </c>
      <c r="BP2098" s="300">
        <f t="shared" si="905"/>
        <v>0</v>
      </c>
      <c r="BQ2098" s="301">
        <f t="shared" si="906"/>
        <v>0</v>
      </c>
      <c r="BR2098" s="298">
        <f t="shared" si="907"/>
        <v>0</v>
      </c>
      <c r="BS2098" s="299">
        <f t="shared" si="908"/>
        <v>0</v>
      </c>
      <c r="BT2098" s="300">
        <f t="shared" si="909"/>
        <v>0</v>
      </c>
      <c r="BU2098" s="301">
        <f t="shared" si="910"/>
        <v>0</v>
      </c>
      <c r="BV2098" s="371">
        <f t="shared" si="911"/>
        <v>0</v>
      </c>
      <c r="BW2098" s="303">
        <f t="shared" si="912"/>
        <v>0</v>
      </c>
      <c r="BX2098" s="304" t="str">
        <f>IF(BW2098=0,"",
IF(SUM($BW$2037:BW2098)=1,BY2098,
IF($BW$2157&gt;SUM($BW$2037:BW2098),_xlfn.CONCAT(", ",BY2098),
IF($BW$2157=SUM($BW$2037:BW2098),_xlfn.CONCAT(" y ",BY2098)))))</f>
        <v/>
      </c>
      <c r="BY2098" s="231" t="s">
        <v>6273</v>
      </c>
      <c r="BZ2098" s="290">
        <f t="shared" si="913"/>
        <v>1</v>
      </c>
      <c r="CA2098" s="291" t="str">
        <f>IF(BZ2098=0,"",
IF(SUM($BZ$2037:BZ2098)=1,CB2098,
IF($BZ$2157&gt;SUM($BZ$2037:BZ2098),_xlfn.CONCAT(", ",CB2098),
IF($BZ$2157=SUM($BZ$2037:BZ2098),_xlfn.CONCAT(" y ",CB2098)))))</f>
        <v>, 62</v>
      </c>
      <c r="CB2098" s="222" t="s">
        <v>6273</v>
      </c>
    </row>
    <row r="2099" spans="3:80" customFormat="1" ht="15" customHeight="1">
      <c r="C2099" s="143" t="s">
        <v>167</v>
      </c>
      <c r="D2099" s="729" t="str">
        <f>IF(CNGE_2024_M1_Secc1_Sub1!$D104="","",CNGE_2024_M1_Secc1_Sub1!$D104)</f>
        <v>COMISION DEL AGUA DEL ESTADO DE VERACRUZ</v>
      </c>
      <c r="E2099" s="730"/>
      <c r="F2099" s="730"/>
      <c r="G2099" s="730"/>
      <c r="H2099" s="730"/>
      <c r="I2099" s="730"/>
      <c r="J2099" s="730"/>
      <c r="K2099" s="730"/>
      <c r="L2099" s="730"/>
      <c r="M2099" s="730"/>
      <c r="N2099" s="730"/>
      <c r="O2099" s="731"/>
      <c r="P2099" s="518"/>
      <c r="Q2099" s="518"/>
      <c r="R2099" s="518"/>
      <c r="S2099" s="518"/>
      <c r="T2099" s="518"/>
      <c r="U2099" s="518"/>
      <c r="V2099" s="518"/>
      <c r="W2099" s="518"/>
      <c r="X2099" s="518"/>
      <c r="Y2099" s="518"/>
      <c r="Z2099" s="518"/>
      <c r="AA2099" s="518"/>
      <c r="AB2099" s="518"/>
      <c r="AC2099" s="518"/>
      <c r="AD2099" s="518"/>
      <c r="AG2099" s="269">
        <f t="shared" si="870"/>
        <v>1</v>
      </c>
      <c r="AH2099" s="298">
        <f t="shared" si="871"/>
        <v>0</v>
      </c>
      <c r="AI2099" s="299">
        <f t="shared" si="872"/>
        <v>0</v>
      </c>
      <c r="AJ2099" s="300">
        <f t="shared" si="873"/>
        <v>0</v>
      </c>
      <c r="AK2099" s="301">
        <f t="shared" si="874"/>
        <v>0</v>
      </c>
      <c r="AL2099" s="298">
        <f t="shared" si="875"/>
        <v>0</v>
      </c>
      <c r="AM2099" s="299">
        <f t="shared" si="876"/>
        <v>0</v>
      </c>
      <c r="AN2099" s="300">
        <f t="shared" si="877"/>
        <v>0</v>
      </c>
      <c r="AO2099" s="301">
        <f t="shared" si="878"/>
        <v>0</v>
      </c>
      <c r="AP2099" s="298">
        <f t="shared" si="879"/>
        <v>0</v>
      </c>
      <c r="AQ2099" s="299">
        <f t="shared" si="880"/>
        <v>0</v>
      </c>
      <c r="AR2099" s="300">
        <f t="shared" si="881"/>
        <v>0</v>
      </c>
      <c r="AS2099" s="301">
        <f t="shared" si="882"/>
        <v>0</v>
      </c>
      <c r="AT2099" s="298">
        <f t="shared" si="883"/>
        <v>0</v>
      </c>
      <c r="AU2099" s="299">
        <f t="shared" si="884"/>
        <v>0</v>
      </c>
      <c r="AV2099" s="300">
        <f t="shared" si="885"/>
        <v>0</v>
      </c>
      <c r="AW2099" s="301">
        <f t="shared" si="886"/>
        <v>0</v>
      </c>
      <c r="AX2099" s="298">
        <f t="shared" si="887"/>
        <v>0</v>
      </c>
      <c r="AY2099" s="299">
        <f t="shared" si="888"/>
        <v>0</v>
      </c>
      <c r="AZ2099" s="300">
        <f t="shared" si="889"/>
        <v>0</v>
      </c>
      <c r="BA2099" s="301">
        <f t="shared" si="890"/>
        <v>0</v>
      </c>
      <c r="BB2099" s="298">
        <f t="shared" si="891"/>
        <v>0</v>
      </c>
      <c r="BC2099" s="299">
        <f t="shared" si="892"/>
        <v>0</v>
      </c>
      <c r="BD2099" s="300">
        <f t="shared" si="893"/>
        <v>0</v>
      </c>
      <c r="BE2099" s="301">
        <f t="shared" si="894"/>
        <v>0</v>
      </c>
      <c r="BF2099" s="298">
        <f t="shared" si="895"/>
        <v>0</v>
      </c>
      <c r="BG2099" s="299">
        <f t="shared" si="896"/>
        <v>0</v>
      </c>
      <c r="BH2099" s="300">
        <f t="shared" si="897"/>
        <v>0</v>
      </c>
      <c r="BI2099" s="301">
        <f t="shared" si="898"/>
        <v>0</v>
      </c>
      <c r="BJ2099" s="298">
        <f t="shared" si="899"/>
        <v>0</v>
      </c>
      <c r="BK2099" s="299">
        <f t="shared" si="900"/>
        <v>0</v>
      </c>
      <c r="BL2099" s="300">
        <f t="shared" si="901"/>
        <v>0</v>
      </c>
      <c r="BM2099" s="301">
        <f t="shared" si="902"/>
        <v>0</v>
      </c>
      <c r="BN2099" s="298">
        <f t="shared" si="903"/>
        <v>0</v>
      </c>
      <c r="BO2099" s="299">
        <f t="shared" si="904"/>
        <v>0</v>
      </c>
      <c r="BP2099" s="300">
        <f t="shared" si="905"/>
        <v>0</v>
      </c>
      <c r="BQ2099" s="301">
        <f t="shared" si="906"/>
        <v>0</v>
      </c>
      <c r="BR2099" s="298">
        <f t="shared" si="907"/>
        <v>0</v>
      </c>
      <c r="BS2099" s="299">
        <f t="shared" si="908"/>
        <v>0</v>
      </c>
      <c r="BT2099" s="300">
        <f t="shared" si="909"/>
        <v>0</v>
      </c>
      <c r="BU2099" s="301">
        <f t="shared" si="910"/>
        <v>0</v>
      </c>
      <c r="BV2099" s="371">
        <f t="shared" si="911"/>
        <v>0</v>
      </c>
      <c r="BW2099" s="303">
        <f t="shared" si="912"/>
        <v>0</v>
      </c>
      <c r="BX2099" s="304" t="str">
        <f>IF(BW2099=0,"",
IF(SUM($BW$2037:BW2099)=1,BY2099,
IF($BW$2157&gt;SUM($BW$2037:BW2099),_xlfn.CONCAT(", ",BY2099),
IF($BW$2157=SUM($BW$2037:BW2099),_xlfn.CONCAT(" y ",BY2099)))))</f>
        <v/>
      </c>
      <c r="BY2099" s="231" t="s">
        <v>6274</v>
      </c>
      <c r="BZ2099" s="290">
        <f t="shared" si="913"/>
        <v>1</v>
      </c>
      <c r="CA2099" s="291" t="str">
        <f>IF(BZ2099=0,"",
IF(SUM($BZ$2037:BZ2099)=1,CB2099,
IF($BZ$2157&gt;SUM($BZ$2037:BZ2099),_xlfn.CONCAT(", ",CB2099),
IF($BZ$2157=SUM($BZ$2037:BZ2099),_xlfn.CONCAT(" y ",CB2099)))))</f>
        <v>, 63</v>
      </c>
      <c r="CB2099" s="222" t="s">
        <v>6274</v>
      </c>
    </row>
    <row r="2100" spans="3:80" customFormat="1" ht="15" customHeight="1">
      <c r="C2100" s="143" t="s">
        <v>168</v>
      </c>
      <c r="D2100" s="729" t="str">
        <f>IF(CNGE_2024_M1_Secc1_Sub1!$D105="","",CNGE_2024_M1_Secc1_Sub1!$D105)</f>
        <v>RADIOTELEVISION DE VERACRUZ</v>
      </c>
      <c r="E2100" s="730"/>
      <c r="F2100" s="730"/>
      <c r="G2100" s="730"/>
      <c r="H2100" s="730"/>
      <c r="I2100" s="730"/>
      <c r="J2100" s="730"/>
      <c r="K2100" s="730"/>
      <c r="L2100" s="730"/>
      <c r="M2100" s="730"/>
      <c r="N2100" s="730"/>
      <c r="O2100" s="731"/>
      <c r="P2100" s="518"/>
      <c r="Q2100" s="518"/>
      <c r="R2100" s="518"/>
      <c r="S2100" s="518"/>
      <c r="T2100" s="518"/>
      <c r="U2100" s="518"/>
      <c r="V2100" s="518"/>
      <c r="W2100" s="518"/>
      <c r="X2100" s="518"/>
      <c r="Y2100" s="518"/>
      <c r="Z2100" s="518"/>
      <c r="AA2100" s="518"/>
      <c r="AB2100" s="518"/>
      <c r="AC2100" s="518"/>
      <c r="AD2100" s="518"/>
      <c r="AG2100" s="269">
        <f t="shared" si="870"/>
        <v>1</v>
      </c>
      <c r="AH2100" s="298">
        <f t="shared" si="871"/>
        <v>0</v>
      </c>
      <c r="AI2100" s="299">
        <f t="shared" si="872"/>
        <v>0</v>
      </c>
      <c r="AJ2100" s="300">
        <f t="shared" si="873"/>
        <v>0</v>
      </c>
      <c r="AK2100" s="301">
        <f t="shared" si="874"/>
        <v>0</v>
      </c>
      <c r="AL2100" s="298">
        <f t="shared" si="875"/>
        <v>0</v>
      </c>
      <c r="AM2100" s="299">
        <f t="shared" si="876"/>
        <v>0</v>
      </c>
      <c r="AN2100" s="300">
        <f t="shared" si="877"/>
        <v>0</v>
      </c>
      <c r="AO2100" s="301">
        <f t="shared" si="878"/>
        <v>0</v>
      </c>
      <c r="AP2100" s="298">
        <f t="shared" si="879"/>
        <v>0</v>
      </c>
      <c r="AQ2100" s="299">
        <f t="shared" si="880"/>
        <v>0</v>
      </c>
      <c r="AR2100" s="300">
        <f t="shared" si="881"/>
        <v>0</v>
      </c>
      <c r="AS2100" s="301">
        <f t="shared" si="882"/>
        <v>0</v>
      </c>
      <c r="AT2100" s="298">
        <f t="shared" si="883"/>
        <v>0</v>
      </c>
      <c r="AU2100" s="299">
        <f t="shared" si="884"/>
        <v>0</v>
      </c>
      <c r="AV2100" s="300">
        <f t="shared" si="885"/>
        <v>0</v>
      </c>
      <c r="AW2100" s="301">
        <f t="shared" si="886"/>
        <v>0</v>
      </c>
      <c r="AX2100" s="298">
        <f t="shared" si="887"/>
        <v>0</v>
      </c>
      <c r="AY2100" s="299">
        <f t="shared" si="888"/>
        <v>0</v>
      </c>
      <c r="AZ2100" s="300">
        <f t="shared" si="889"/>
        <v>0</v>
      </c>
      <c r="BA2100" s="301">
        <f t="shared" si="890"/>
        <v>0</v>
      </c>
      <c r="BB2100" s="298">
        <f t="shared" si="891"/>
        <v>0</v>
      </c>
      <c r="BC2100" s="299">
        <f t="shared" si="892"/>
        <v>0</v>
      </c>
      <c r="BD2100" s="300">
        <f t="shared" si="893"/>
        <v>0</v>
      </c>
      <c r="BE2100" s="301">
        <f t="shared" si="894"/>
        <v>0</v>
      </c>
      <c r="BF2100" s="298">
        <f t="shared" si="895"/>
        <v>0</v>
      </c>
      <c r="BG2100" s="299">
        <f t="shared" si="896"/>
        <v>0</v>
      </c>
      <c r="BH2100" s="300">
        <f t="shared" si="897"/>
        <v>0</v>
      </c>
      <c r="BI2100" s="301">
        <f t="shared" si="898"/>
        <v>0</v>
      </c>
      <c r="BJ2100" s="298">
        <f t="shared" si="899"/>
        <v>0</v>
      </c>
      <c r="BK2100" s="299">
        <f t="shared" si="900"/>
        <v>0</v>
      </c>
      <c r="BL2100" s="300">
        <f t="shared" si="901"/>
        <v>0</v>
      </c>
      <c r="BM2100" s="301">
        <f t="shared" si="902"/>
        <v>0</v>
      </c>
      <c r="BN2100" s="298">
        <f t="shared" si="903"/>
        <v>0</v>
      </c>
      <c r="BO2100" s="299">
        <f t="shared" si="904"/>
        <v>0</v>
      </c>
      <c r="BP2100" s="300">
        <f t="shared" si="905"/>
        <v>0</v>
      </c>
      <c r="BQ2100" s="301">
        <f t="shared" si="906"/>
        <v>0</v>
      </c>
      <c r="BR2100" s="298">
        <f t="shared" si="907"/>
        <v>0</v>
      </c>
      <c r="BS2100" s="299">
        <f t="shared" si="908"/>
        <v>0</v>
      </c>
      <c r="BT2100" s="300">
        <f t="shared" si="909"/>
        <v>0</v>
      </c>
      <c r="BU2100" s="301">
        <f t="shared" si="910"/>
        <v>0</v>
      </c>
      <c r="BV2100" s="371">
        <f t="shared" si="911"/>
        <v>0</v>
      </c>
      <c r="BW2100" s="303">
        <f t="shared" si="912"/>
        <v>0</v>
      </c>
      <c r="BX2100" s="304" t="str">
        <f>IF(BW2100=0,"",
IF(SUM($BW$2037:BW2100)=1,BY2100,
IF($BW$2157&gt;SUM($BW$2037:BW2100),_xlfn.CONCAT(", ",BY2100),
IF($BW$2157=SUM($BW$2037:BW2100),_xlfn.CONCAT(" y ",BY2100)))))</f>
        <v/>
      </c>
      <c r="BY2100" s="231" t="s">
        <v>6275</v>
      </c>
      <c r="BZ2100" s="290">
        <f t="shared" si="913"/>
        <v>1</v>
      </c>
      <c r="CA2100" s="291" t="str">
        <f>IF(BZ2100=0,"",
IF(SUM($BZ$2037:BZ2100)=1,CB2100,
IF($BZ$2157&gt;SUM($BZ$2037:BZ2100),_xlfn.CONCAT(", ",CB2100),
IF($BZ$2157=SUM($BZ$2037:BZ2100),_xlfn.CONCAT(" y ",CB2100)))))</f>
        <v>, 64</v>
      </c>
      <c r="CB2100" s="222" t="s">
        <v>6275</v>
      </c>
    </row>
    <row r="2101" spans="3:80" customFormat="1" ht="30" customHeight="1">
      <c r="C2101" s="143" t="s">
        <v>169</v>
      </c>
      <c r="D2101" s="729" t="str">
        <f>IF(CNGE_2024_M1_Secc1_Sub1!$D106="","",CNGE_2024_M1_Secc1_Sub1!$D106)</f>
        <v>SECRETARIA EJECUTIVA DEL SISTEMA ESTATAL ANTICORRUPCION</v>
      </c>
      <c r="E2101" s="730"/>
      <c r="F2101" s="730"/>
      <c r="G2101" s="730"/>
      <c r="H2101" s="730"/>
      <c r="I2101" s="730"/>
      <c r="J2101" s="730"/>
      <c r="K2101" s="730"/>
      <c r="L2101" s="730"/>
      <c r="M2101" s="730"/>
      <c r="N2101" s="730"/>
      <c r="O2101" s="731"/>
      <c r="P2101" s="518"/>
      <c r="Q2101" s="518"/>
      <c r="R2101" s="518"/>
      <c r="S2101" s="518"/>
      <c r="T2101" s="518"/>
      <c r="U2101" s="518"/>
      <c r="V2101" s="518"/>
      <c r="W2101" s="518"/>
      <c r="X2101" s="518"/>
      <c r="Y2101" s="518"/>
      <c r="Z2101" s="518"/>
      <c r="AA2101" s="518"/>
      <c r="AB2101" s="518"/>
      <c r="AC2101" s="518"/>
      <c r="AD2101" s="518"/>
      <c r="AG2101" s="269">
        <f t="shared" si="870"/>
        <v>1</v>
      </c>
      <c r="AH2101" s="298">
        <f t="shared" si="871"/>
        <v>0</v>
      </c>
      <c r="AI2101" s="299">
        <f t="shared" si="872"/>
        <v>0</v>
      </c>
      <c r="AJ2101" s="300">
        <f t="shared" si="873"/>
        <v>0</v>
      </c>
      <c r="AK2101" s="301">
        <f t="shared" si="874"/>
        <v>0</v>
      </c>
      <c r="AL2101" s="298">
        <f t="shared" si="875"/>
        <v>0</v>
      </c>
      <c r="AM2101" s="299">
        <f t="shared" si="876"/>
        <v>0</v>
      </c>
      <c r="AN2101" s="300">
        <f t="shared" si="877"/>
        <v>0</v>
      </c>
      <c r="AO2101" s="301">
        <f t="shared" si="878"/>
        <v>0</v>
      </c>
      <c r="AP2101" s="298">
        <f t="shared" si="879"/>
        <v>0</v>
      </c>
      <c r="AQ2101" s="299">
        <f t="shared" si="880"/>
        <v>0</v>
      </c>
      <c r="AR2101" s="300">
        <f t="shared" si="881"/>
        <v>0</v>
      </c>
      <c r="AS2101" s="301">
        <f t="shared" si="882"/>
        <v>0</v>
      </c>
      <c r="AT2101" s="298">
        <f t="shared" si="883"/>
        <v>0</v>
      </c>
      <c r="AU2101" s="299">
        <f t="shared" si="884"/>
        <v>0</v>
      </c>
      <c r="AV2101" s="300">
        <f t="shared" si="885"/>
        <v>0</v>
      </c>
      <c r="AW2101" s="301">
        <f t="shared" si="886"/>
        <v>0</v>
      </c>
      <c r="AX2101" s="298">
        <f t="shared" si="887"/>
        <v>0</v>
      </c>
      <c r="AY2101" s="299">
        <f t="shared" si="888"/>
        <v>0</v>
      </c>
      <c r="AZ2101" s="300">
        <f t="shared" si="889"/>
        <v>0</v>
      </c>
      <c r="BA2101" s="301">
        <f t="shared" si="890"/>
        <v>0</v>
      </c>
      <c r="BB2101" s="298">
        <f t="shared" si="891"/>
        <v>0</v>
      </c>
      <c r="BC2101" s="299">
        <f t="shared" si="892"/>
        <v>0</v>
      </c>
      <c r="BD2101" s="300">
        <f t="shared" si="893"/>
        <v>0</v>
      </c>
      <c r="BE2101" s="301">
        <f t="shared" si="894"/>
        <v>0</v>
      </c>
      <c r="BF2101" s="298">
        <f t="shared" si="895"/>
        <v>0</v>
      </c>
      <c r="BG2101" s="299">
        <f t="shared" si="896"/>
        <v>0</v>
      </c>
      <c r="BH2101" s="300">
        <f t="shared" si="897"/>
        <v>0</v>
      </c>
      <c r="BI2101" s="301">
        <f t="shared" si="898"/>
        <v>0</v>
      </c>
      <c r="BJ2101" s="298">
        <f t="shared" si="899"/>
        <v>0</v>
      </c>
      <c r="BK2101" s="299">
        <f t="shared" si="900"/>
        <v>0</v>
      </c>
      <c r="BL2101" s="300">
        <f t="shared" si="901"/>
        <v>0</v>
      </c>
      <c r="BM2101" s="301">
        <f t="shared" si="902"/>
        <v>0</v>
      </c>
      <c r="BN2101" s="298">
        <f t="shared" si="903"/>
        <v>0</v>
      </c>
      <c r="BO2101" s="299">
        <f t="shared" si="904"/>
        <v>0</v>
      </c>
      <c r="BP2101" s="300">
        <f t="shared" si="905"/>
        <v>0</v>
      </c>
      <c r="BQ2101" s="301">
        <f t="shared" si="906"/>
        <v>0</v>
      </c>
      <c r="BR2101" s="298">
        <f t="shared" si="907"/>
        <v>0</v>
      </c>
      <c r="BS2101" s="299">
        <f t="shared" si="908"/>
        <v>0</v>
      </c>
      <c r="BT2101" s="300">
        <f t="shared" si="909"/>
        <v>0</v>
      </c>
      <c r="BU2101" s="301">
        <f t="shared" si="910"/>
        <v>0</v>
      </c>
      <c r="BV2101" s="371">
        <f t="shared" si="911"/>
        <v>0</v>
      </c>
      <c r="BW2101" s="303">
        <f t="shared" si="912"/>
        <v>0</v>
      </c>
      <c r="BX2101" s="304" t="str">
        <f>IF(BW2101=0,"",
IF(SUM($BW$2037:BW2101)=1,BY2101,
IF($BW$2157&gt;SUM($BW$2037:BW2101),_xlfn.CONCAT(", ",BY2101),
IF($BW$2157=SUM($BW$2037:BW2101),_xlfn.CONCAT(" y ",BY2101)))))</f>
        <v/>
      </c>
      <c r="BY2101" s="231" t="s">
        <v>6276</v>
      </c>
      <c r="BZ2101" s="290">
        <f t="shared" si="913"/>
        <v>1</v>
      </c>
      <c r="CA2101" s="291" t="str">
        <f>IF(BZ2101=0,"",
IF(SUM($BZ$2037:BZ2101)=1,CB2101,
IF($BZ$2157&gt;SUM($BZ$2037:BZ2101),_xlfn.CONCAT(", ",CB2101),
IF($BZ$2157=SUM($BZ$2037:BZ2101),_xlfn.CONCAT(" y ",CB2101)))))</f>
        <v>, 65</v>
      </c>
      <c r="CB2101" s="222" t="s">
        <v>6276</v>
      </c>
    </row>
    <row r="2102" spans="3:80" customFormat="1" ht="30" customHeight="1">
      <c r="C2102" s="143" t="s">
        <v>170</v>
      </c>
      <c r="D2102" s="729" t="str">
        <f>IF(CNGE_2024_M1_Secc1_Sub1!$D107="","",CNGE_2024_M1_Secc1_Sub1!$D107)</f>
        <v>INSTITUTO DE LA POLICIA AUXILIAR Y PROTECCION PATRIMONIAL</v>
      </c>
      <c r="E2102" s="730"/>
      <c r="F2102" s="730"/>
      <c r="G2102" s="730"/>
      <c r="H2102" s="730"/>
      <c r="I2102" s="730"/>
      <c r="J2102" s="730"/>
      <c r="K2102" s="730"/>
      <c r="L2102" s="730"/>
      <c r="M2102" s="730"/>
      <c r="N2102" s="730"/>
      <c r="O2102" s="731"/>
      <c r="P2102" s="518"/>
      <c r="Q2102" s="518"/>
      <c r="R2102" s="518"/>
      <c r="S2102" s="518"/>
      <c r="T2102" s="518"/>
      <c r="U2102" s="518"/>
      <c r="V2102" s="518"/>
      <c r="W2102" s="518"/>
      <c r="X2102" s="518"/>
      <c r="Y2102" s="518"/>
      <c r="Z2102" s="518"/>
      <c r="AA2102" s="518"/>
      <c r="AB2102" s="518"/>
      <c r="AC2102" s="518"/>
      <c r="AD2102" s="518"/>
      <c r="AG2102" s="269">
        <f t="shared" ref="AG2102:AG2156" si="914">IF(AND(COUNTBLANK(D2102)=1,COUNTA(P2102:AD2102,P2228:AD2228)=0),0,IF(AND(COUNTBLANK(D2102)=0,COUNTA(P2102:AD2102,P2228:AD2228)=30),0,1))</f>
        <v>1</v>
      </c>
      <c r="AH2102" s="298">
        <f t="shared" ref="AH2102:AH2156" si="915">P2102</f>
        <v>0</v>
      </c>
      <c r="AI2102" s="299">
        <f t="shared" ref="AI2102:AI2156" si="916">COUNTIF(Q2102:R2102,"NS")</f>
        <v>0</v>
      </c>
      <c r="AJ2102" s="300">
        <f t="shared" ref="AJ2102:AJ2156" si="917">SUM(Q2102:R2102)</f>
        <v>0</v>
      </c>
      <c r="AK2102" s="301">
        <f t="shared" ref="AK2102:AK2156" si="918">IF(OR(AND(AH2102=0, AI2102&gt;0),AND(AH2102="NS", AJ2102&gt;0), AND(AH2102="NS", AI2102=0, AJ2102=0)), 1, IF(OR(AND(AH2102&gt;0, AI2102&gt;1,AH2102&gt;AJ2102), AND(AH2102="NS", AI2102=2), AND(AH2102="NS", AJ2102=0, AI2102&gt;0), AH2102=AJ2102), 0, 1))</f>
        <v>0</v>
      </c>
      <c r="AL2102" s="298">
        <f t="shared" ref="AL2102:AL2156" si="919">S2102</f>
        <v>0</v>
      </c>
      <c r="AM2102" s="299">
        <f t="shared" ref="AM2102:AM2156" si="920">COUNTIF(T2102:U2102,"NS")</f>
        <v>0</v>
      </c>
      <c r="AN2102" s="300">
        <f t="shared" ref="AN2102:AN2156" si="921">SUM(T2102:U2102)</f>
        <v>0</v>
      </c>
      <c r="AO2102" s="301">
        <f t="shared" ref="AO2102:AO2156" si="922">IF(OR(AND(AL2102=0, AM2102&gt;0),AND(AL2102="NS", AN2102&gt;0), AND(AL2102="NS", AM2102=0, AN2102=0)), 1, IF(OR(AND(AL2102&gt;0, AM2102&gt;1,AL2102&gt;AN2102), AND(AL2102="NS", AM2102=2), AND(AL2102="NS", AN2102=0, AM2102&gt;0), AL2102=AN2102), 0, 1))</f>
        <v>0</v>
      </c>
      <c r="AP2102" s="298">
        <f t="shared" ref="AP2102:AP2156" si="923">V2102</f>
        <v>0</v>
      </c>
      <c r="AQ2102" s="299">
        <f t="shared" ref="AQ2102:AQ2156" si="924">COUNTIF(W2102:X2102,"NS")</f>
        <v>0</v>
      </c>
      <c r="AR2102" s="300">
        <f t="shared" ref="AR2102:AR2156" si="925">SUM(W2102:X2102)</f>
        <v>0</v>
      </c>
      <c r="AS2102" s="301">
        <f t="shared" ref="AS2102:AS2156" si="926">IF(OR(AND(AP2102=0, AQ2102&gt;0),AND(AP2102="NS", AR2102&gt;0), AND(AP2102="NS", AQ2102=0, AR2102=0)), 1, IF(OR(AND(AP2102&gt;0, AQ2102&gt;1,AP2102&gt;AR2102), AND(AP2102="NS", AQ2102=2), AND(AP2102="NS", AR2102=0, AQ2102&gt;0), AP2102=AR2102), 0, 1))</f>
        <v>0</v>
      </c>
      <c r="AT2102" s="298">
        <f t="shared" ref="AT2102:AT2156" si="927">Y2102</f>
        <v>0</v>
      </c>
      <c r="AU2102" s="299">
        <f t="shared" ref="AU2102:AU2156" si="928">COUNTIF(Z2102:AA2102,"NS")</f>
        <v>0</v>
      </c>
      <c r="AV2102" s="300">
        <f t="shared" ref="AV2102:AV2156" si="929">SUM(Z2102:AA2102)</f>
        <v>0</v>
      </c>
      <c r="AW2102" s="301">
        <f t="shared" ref="AW2102:AW2156" si="930">IF(OR(AND(AT2102=0, AU2102&gt;0),AND(AT2102="NS", AV2102&gt;0), AND(AT2102="NS", AU2102=0, AV2102=0)), 1, IF(OR(AND(AT2102&gt;0, AU2102&gt;1,AT2102&gt;AV2102), AND(AT2102="NS", AU2102=2), AND(AT2102="NS", AV2102=0, AU2102&gt;0), AT2102=AV2102), 0, 1))</f>
        <v>0</v>
      </c>
      <c r="AX2102" s="298">
        <f t="shared" ref="AX2102:AX2156" si="931">AB2102</f>
        <v>0</v>
      </c>
      <c r="AY2102" s="299">
        <f t="shared" ref="AY2102:AY2156" si="932">COUNTIF(AC2102:AD2102,"NS")</f>
        <v>0</v>
      </c>
      <c r="AZ2102" s="300">
        <f t="shared" ref="AZ2102:AZ2156" si="933">SUM(AC2102:AD2102)</f>
        <v>0</v>
      </c>
      <c r="BA2102" s="301">
        <f t="shared" ref="BA2102:BA2156" si="934">IF(OR(AND(AX2102=0, AY2102&gt;0),AND(AX2102="NS", AZ2102&gt;0), AND(AX2102="NS", AY2102=0, AZ2102=0)), 1, IF(OR(AND(AX2102&gt;0, AY2102&gt;1,AX2102&gt;AZ2102), AND(AX2102="NS", AY2102=2), AND(AX2102="NS", AZ2102=0, AY2102&gt;0), AX2102=AZ2102), 0, 1))</f>
        <v>0</v>
      </c>
      <c r="BB2102" s="298">
        <f t="shared" ref="BB2102:BB2156" si="935">P2228</f>
        <v>0</v>
      </c>
      <c r="BC2102" s="299">
        <f t="shared" ref="BC2102:BC2156" si="936">COUNTIF(Q2228:R2228,"NS")</f>
        <v>0</v>
      </c>
      <c r="BD2102" s="300">
        <f t="shared" ref="BD2102:BD2156" si="937">SUM(Q2228:R2228)</f>
        <v>0</v>
      </c>
      <c r="BE2102" s="301">
        <f t="shared" ref="BE2102:BE2156" si="938">IF(OR(AND(BB2102=0, BC2102&gt;0),AND(BB2102="NS", BD2102&gt;0), AND(BB2102="NS", BC2102=0, BD2102=0)), 1, IF(OR(AND(BB2102&gt;0, BC2102&gt;1,BB2102&gt;BD2102), AND(BB2102="NS", BC2102=2), AND(BB2102="NS", BD2102=0, BC2102&gt;0), BB2102=BD2102), 0, 1))</f>
        <v>0</v>
      </c>
      <c r="BF2102" s="298">
        <f t="shared" ref="BF2102:BF2156" si="939">S2228</f>
        <v>0</v>
      </c>
      <c r="BG2102" s="299">
        <f t="shared" ref="BG2102:BG2156" si="940">COUNTIF(T2228:U2228,"NS")</f>
        <v>0</v>
      </c>
      <c r="BH2102" s="300">
        <f t="shared" ref="BH2102:BH2156" si="941">SUM(T2228:U2228)</f>
        <v>0</v>
      </c>
      <c r="BI2102" s="301">
        <f t="shared" ref="BI2102:BI2156" si="942">IF(OR(AND(BF2102=0, BG2102&gt;0),AND(BF2102="NS", BH2102&gt;0), AND(BF2102="NS", BG2102=0, BH2102=0)), 1, IF(OR(AND(BF2102&gt;0, BG2102&gt;1,BF2102&gt;BH2102), AND(BF2102="NS", BG2102=2), AND(BF2102="NS", BH2102=0, BG2102&gt;0), BF2102=BH2102), 0, 1))</f>
        <v>0</v>
      </c>
      <c r="BJ2102" s="298">
        <f t="shared" ref="BJ2102:BJ2156" si="943">V2228</f>
        <v>0</v>
      </c>
      <c r="BK2102" s="299">
        <f t="shared" ref="BK2102:BK2156" si="944">COUNTIF(W2228:X2228,"NS")</f>
        <v>0</v>
      </c>
      <c r="BL2102" s="300">
        <f t="shared" ref="BL2102:BL2156" si="945">SUM(W2228:X2228)</f>
        <v>0</v>
      </c>
      <c r="BM2102" s="301">
        <f t="shared" ref="BM2102:BM2156" si="946">IF(OR(AND(BJ2102=0, BK2102&gt;0),AND(BJ2102="NS", BL2102&gt;0), AND(BJ2102="NS", BK2102=0, BL2102=0)), 1, IF(OR(AND(BJ2102&gt;0, BK2102&gt;1,BJ2102&gt;BL2102), AND(BJ2102="NS", BK2102=2), AND(BJ2102="NS", BL2102=0, BK2102&gt;0), BJ2102=BL2102), 0, 1))</f>
        <v>0</v>
      </c>
      <c r="BN2102" s="298">
        <f t="shared" ref="BN2102:BN2156" si="947">Y2228</f>
        <v>0</v>
      </c>
      <c r="BO2102" s="299">
        <f t="shared" ref="BO2102:BO2156" si="948">COUNTIF(Z2228:AA2228,"NS")</f>
        <v>0</v>
      </c>
      <c r="BP2102" s="300">
        <f t="shared" ref="BP2102:BP2156" si="949">SUM(Z2228:AA2228)</f>
        <v>0</v>
      </c>
      <c r="BQ2102" s="301">
        <f t="shared" ref="BQ2102:BQ2156" si="950">IF(OR(AND(BN2102=0, BO2102&gt;0),AND(BN2102="NS", BP2102&gt;0), AND(BN2102="NS", BO2102=0, BP2102=0)), 1, IF(OR(AND(BN2102&gt;0, BO2102&gt;1,BN2102&gt;BP2102), AND(BN2102="NS", BO2102=2), AND(BN2102="NS", BP2102=0, BO2102&gt;0), BN2102=BP2102), 0, 1))</f>
        <v>0</v>
      </c>
      <c r="BR2102" s="298">
        <f t="shared" ref="BR2102:BR2156" si="951">AB2228</f>
        <v>0</v>
      </c>
      <c r="BS2102" s="299">
        <f t="shared" ref="BS2102:BS2156" si="952">COUNTIF(AC2228:AD2228,"NS")</f>
        <v>0</v>
      </c>
      <c r="BT2102" s="300">
        <f t="shared" ref="BT2102:BT2156" si="953">SUM(AC2228:AD2228)</f>
        <v>0</v>
      </c>
      <c r="BU2102" s="301">
        <f t="shared" ref="BU2102:BU2156" si="954">IF(OR(AND(BR2102=0, BS2102&gt;0),AND(BR2102="NS", BT2102&gt;0), AND(BR2102="NS", BS2102=0, BT2102=0)), 1, IF(OR(AND(BR2102&gt;0, BS2102&gt;1,BR2102&gt;BT2102), AND(BR2102="NS", BS2102=2), AND(BR2102="NS", BT2102=0, BS2102&gt;0), BR2102=BT2102), 0, 1))</f>
        <v>0</v>
      </c>
      <c r="BV2102" s="371">
        <f t="shared" ref="BV2102:BV2156" si="955">COUNTIF(P2102:AD2102,"NS")+COUNTIF(P2228:AD2228,"NS")</f>
        <v>0</v>
      </c>
      <c r="BW2102" s="303">
        <f t="shared" ref="BW2102:BW2156" si="956">IF(SUM(AJ2228,AN2228,AR2228)=0,0,1)</f>
        <v>0</v>
      </c>
      <c r="BX2102" s="304" t="str">
        <f>IF(BW2102=0,"",
IF(SUM($BW$2037:BW2102)=1,BY2102,
IF($BW$2157&gt;SUM($BW$2037:BW2102),_xlfn.CONCAT(", ",BY2102),
IF($BW$2157=SUM($BW$2037:BW2102),_xlfn.CONCAT(" y ",BY2102)))))</f>
        <v/>
      </c>
      <c r="BY2102" s="231" t="s">
        <v>6277</v>
      </c>
      <c r="BZ2102" s="290">
        <f t="shared" ref="BZ2102:BZ2156" si="957">IF(AG2102=0,0,1)</f>
        <v>1</v>
      </c>
      <c r="CA2102" s="291" t="str">
        <f>IF(BZ2102=0,"",
IF(SUM($BZ$2037:BZ2102)=1,CB2102,
IF($BZ$2157&gt;SUM($BZ$2037:BZ2102),_xlfn.CONCAT(", ",CB2102),
IF($BZ$2157=SUM($BZ$2037:BZ2102),_xlfn.CONCAT(" y ",CB2102)))))</f>
        <v>, 66</v>
      </c>
      <c r="CB2102" s="222" t="s">
        <v>6277</v>
      </c>
    </row>
    <row r="2103" spans="3:80" customFormat="1" ht="30" customHeight="1">
      <c r="C2103" s="143" t="s">
        <v>171</v>
      </c>
      <c r="D2103" s="729" t="str">
        <f>IF(CNGE_2024_M1_Secc1_Sub1!$D108="","",CNGE_2024_M1_Secc1_Sub1!$D108)</f>
        <v>ACADEMIA REGIONAL DE SEGURIDAD PUBLICA DEL SURESTE</v>
      </c>
      <c r="E2103" s="730"/>
      <c r="F2103" s="730"/>
      <c r="G2103" s="730"/>
      <c r="H2103" s="730"/>
      <c r="I2103" s="730"/>
      <c r="J2103" s="730"/>
      <c r="K2103" s="730"/>
      <c r="L2103" s="730"/>
      <c r="M2103" s="730"/>
      <c r="N2103" s="730"/>
      <c r="O2103" s="731"/>
      <c r="P2103" s="518"/>
      <c r="Q2103" s="518"/>
      <c r="R2103" s="518"/>
      <c r="S2103" s="518"/>
      <c r="T2103" s="518"/>
      <c r="U2103" s="518"/>
      <c r="V2103" s="518"/>
      <c r="W2103" s="518"/>
      <c r="X2103" s="518"/>
      <c r="Y2103" s="518"/>
      <c r="Z2103" s="518"/>
      <c r="AA2103" s="518"/>
      <c r="AB2103" s="518"/>
      <c r="AC2103" s="518"/>
      <c r="AD2103" s="518"/>
      <c r="AG2103" s="269">
        <f t="shared" si="914"/>
        <v>1</v>
      </c>
      <c r="AH2103" s="298">
        <f t="shared" si="915"/>
        <v>0</v>
      </c>
      <c r="AI2103" s="299">
        <f t="shared" si="916"/>
        <v>0</v>
      </c>
      <c r="AJ2103" s="300">
        <f t="shared" si="917"/>
        <v>0</v>
      </c>
      <c r="AK2103" s="301">
        <f t="shared" si="918"/>
        <v>0</v>
      </c>
      <c r="AL2103" s="298">
        <f t="shared" si="919"/>
        <v>0</v>
      </c>
      <c r="AM2103" s="299">
        <f t="shared" si="920"/>
        <v>0</v>
      </c>
      <c r="AN2103" s="300">
        <f t="shared" si="921"/>
        <v>0</v>
      </c>
      <c r="AO2103" s="301">
        <f t="shared" si="922"/>
        <v>0</v>
      </c>
      <c r="AP2103" s="298">
        <f t="shared" si="923"/>
        <v>0</v>
      </c>
      <c r="AQ2103" s="299">
        <f t="shared" si="924"/>
        <v>0</v>
      </c>
      <c r="AR2103" s="300">
        <f t="shared" si="925"/>
        <v>0</v>
      </c>
      <c r="AS2103" s="301">
        <f t="shared" si="926"/>
        <v>0</v>
      </c>
      <c r="AT2103" s="298">
        <f t="shared" si="927"/>
        <v>0</v>
      </c>
      <c r="AU2103" s="299">
        <f t="shared" si="928"/>
        <v>0</v>
      </c>
      <c r="AV2103" s="300">
        <f t="shared" si="929"/>
        <v>0</v>
      </c>
      <c r="AW2103" s="301">
        <f t="shared" si="930"/>
        <v>0</v>
      </c>
      <c r="AX2103" s="298">
        <f t="shared" si="931"/>
        <v>0</v>
      </c>
      <c r="AY2103" s="299">
        <f t="shared" si="932"/>
        <v>0</v>
      </c>
      <c r="AZ2103" s="300">
        <f t="shared" si="933"/>
        <v>0</v>
      </c>
      <c r="BA2103" s="301">
        <f t="shared" si="934"/>
        <v>0</v>
      </c>
      <c r="BB2103" s="298">
        <f t="shared" si="935"/>
        <v>0</v>
      </c>
      <c r="BC2103" s="299">
        <f t="shared" si="936"/>
        <v>0</v>
      </c>
      <c r="BD2103" s="300">
        <f t="shared" si="937"/>
        <v>0</v>
      </c>
      <c r="BE2103" s="301">
        <f t="shared" si="938"/>
        <v>0</v>
      </c>
      <c r="BF2103" s="298">
        <f t="shared" si="939"/>
        <v>0</v>
      </c>
      <c r="BG2103" s="299">
        <f t="shared" si="940"/>
        <v>0</v>
      </c>
      <c r="BH2103" s="300">
        <f t="shared" si="941"/>
        <v>0</v>
      </c>
      <c r="BI2103" s="301">
        <f t="shared" si="942"/>
        <v>0</v>
      </c>
      <c r="BJ2103" s="298">
        <f t="shared" si="943"/>
        <v>0</v>
      </c>
      <c r="BK2103" s="299">
        <f t="shared" si="944"/>
        <v>0</v>
      </c>
      <c r="BL2103" s="300">
        <f t="shared" si="945"/>
        <v>0</v>
      </c>
      <c r="BM2103" s="301">
        <f t="shared" si="946"/>
        <v>0</v>
      </c>
      <c r="BN2103" s="298">
        <f t="shared" si="947"/>
        <v>0</v>
      </c>
      <c r="BO2103" s="299">
        <f t="shared" si="948"/>
        <v>0</v>
      </c>
      <c r="BP2103" s="300">
        <f t="shared" si="949"/>
        <v>0</v>
      </c>
      <c r="BQ2103" s="301">
        <f t="shared" si="950"/>
        <v>0</v>
      </c>
      <c r="BR2103" s="298">
        <f t="shared" si="951"/>
        <v>0</v>
      </c>
      <c r="BS2103" s="299">
        <f t="shared" si="952"/>
        <v>0</v>
      </c>
      <c r="BT2103" s="300">
        <f t="shared" si="953"/>
        <v>0</v>
      </c>
      <c r="BU2103" s="301">
        <f t="shared" si="954"/>
        <v>0</v>
      </c>
      <c r="BV2103" s="371">
        <f t="shared" si="955"/>
        <v>0</v>
      </c>
      <c r="BW2103" s="303">
        <f t="shared" si="956"/>
        <v>0</v>
      </c>
      <c r="BX2103" s="304" t="str">
        <f>IF(BW2103=0,"",
IF(SUM($BW$2037:BW2103)=1,BY2103,
IF($BW$2157&gt;SUM($BW$2037:BW2103),_xlfn.CONCAT(", ",BY2103),
IF($BW$2157=SUM($BW$2037:BW2103),_xlfn.CONCAT(" y ",BY2103)))))</f>
        <v/>
      </c>
      <c r="BY2103" s="231" t="s">
        <v>6278</v>
      </c>
      <c r="BZ2103" s="290">
        <f t="shared" si="957"/>
        <v>1</v>
      </c>
      <c r="CA2103" s="291" t="str">
        <f>IF(BZ2103=0,"",
IF(SUM($BZ$2037:BZ2103)=1,CB2103,
IF($BZ$2157&gt;SUM($BZ$2037:BZ2103),_xlfn.CONCAT(", ",CB2103),
IF($BZ$2157=SUM($BZ$2037:BZ2103),_xlfn.CONCAT(" y ",CB2103)))))</f>
        <v>, 67</v>
      </c>
      <c r="CB2103" s="222" t="s">
        <v>6278</v>
      </c>
    </row>
    <row r="2104" spans="3:80" customFormat="1" ht="15" customHeight="1">
      <c r="C2104" s="143" t="s">
        <v>172</v>
      </c>
      <c r="D2104" s="729" t="str">
        <f>IF(CNGE_2024_M1_Secc1_Sub1!$D109="","",CNGE_2024_M1_Secc1_Sub1!$D109)</f>
        <v>INSTITUTO DE CAPACITACION PARA EL TRABAJO</v>
      </c>
      <c r="E2104" s="730"/>
      <c r="F2104" s="730"/>
      <c r="G2104" s="730"/>
      <c r="H2104" s="730"/>
      <c r="I2104" s="730"/>
      <c r="J2104" s="730"/>
      <c r="K2104" s="730"/>
      <c r="L2104" s="730"/>
      <c r="M2104" s="730"/>
      <c r="N2104" s="730"/>
      <c r="O2104" s="731"/>
      <c r="P2104" s="518"/>
      <c r="Q2104" s="518"/>
      <c r="R2104" s="518"/>
      <c r="S2104" s="518"/>
      <c r="T2104" s="518"/>
      <c r="U2104" s="518"/>
      <c r="V2104" s="518"/>
      <c r="W2104" s="518"/>
      <c r="X2104" s="518"/>
      <c r="Y2104" s="518"/>
      <c r="Z2104" s="518"/>
      <c r="AA2104" s="518"/>
      <c r="AB2104" s="518"/>
      <c r="AC2104" s="518"/>
      <c r="AD2104" s="518"/>
      <c r="AG2104" s="269">
        <f t="shared" si="914"/>
        <v>1</v>
      </c>
      <c r="AH2104" s="298">
        <f t="shared" si="915"/>
        <v>0</v>
      </c>
      <c r="AI2104" s="299">
        <f t="shared" si="916"/>
        <v>0</v>
      </c>
      <c r="AJ2104" s="300">
        <f t="shared" si="917"/>
        <v>0</v>
      </c>
      <c r="AK2104" s="301">
        <f t="shared" si="918"/>
        <v>0</v>
      </c>
      <c r="AL2104" s="298">
        <f t="shared" si="919"/>
        <v>0</v>
      </c>
      <c r="AM2104" s="299">
        <f t="shared" si="920"/>
        <v>0</v>
      </c>
      <c r="AN2104" s="300">
        <f t="shared" si="921"/>
        <v>0</v>
      </c>
      <c r="AO2104" s="301">
        <f t="shared" si="922"/>
        <v>0</v>
      </c>
      <c r="AP2104" s="298">
        <f t="shared" si="923"/>
        <v>0</v>
      </c>
      <c r="AQ2104" s="299">
        <f t="shared" si="924"/>
        <v>0</v>
      </c>
      <c r="AR2104" s="300">
        <f t="shared" si="925"/>
        <v>0</v>
      </c>
      <c r="AS2104" s="301">
        <f t="shared" si="926"/>
        <v>0</v>
      </c>
      <c r="AT2104" s="298">
        <f t="shared" si="927"/>
        <v>0</v>
      </c>
      <c r="AU2104" s="299">
        <f t="shared" si="928"/>
        <v>0</v>
      </c>
      <c r="AV2104" s="300">
        <f t="shared" si="929"/>
        <v>0</v>
      </c>
      <c r="AW2104" s="301">
        <f t="shared" si="930"/>
        <v>0</v>
      </c>
      <c r="AX2104" s="298">
        <f t="shared" si="931"/>
        <v>0</v>
      </c>
      <c r="AY2104" s="299">
        <f t="shared" si="932"/>
        <v>0</v>
      </c>
      <c r="AZ2104" s="300">
        <f t="shared" si="933"/>
        <v>0</v>
      </c>
      <c r="BA2104" s="301">
        <f t="shared" si="934"/>
        <v>0</v>
      </c>
      <c r="BB2104" s="298">
        <f t="shared" si="935"/>
        <v>0</v>
      </c>
      <c r="BC2104" s="299">
        <f t="shared" si="936"/>
        <v>0</v>
      </c>
      <c r="BD2104" s="300">
        <f t="shared" si="937"/>
        <v>0</v>
      </c>
      <c r="BE2104" s="301">
        <f t="shared" si="938"/>
        <v>0</v>
      </c>
      <c r="BF2104" s="298">
        <f t="shared" si="939"/>
        <v>0</v>
      </c>
      <c r="BG2104" s="299">
        <f t="shared" si="940"/>
        <v>0</v>
      </c>
      <c r="BH2104" s="300">
        <f t="shared" si="941"/>
        <v>0</v>
      </c>
      <c r="BI2104" s="301">
        <f t="shared" si="942"/>
        <v>0</v>
      </c>
      <c r="BJ2104" s="298">
        <f t="shared" si="943"/>
        <v>0</v>
      </c>
      <c r="BK2104" s="299">
        <f t="shared" si="944"/>
        <v>0</v>
      </c>
      <c r="BL2104" s="300">
        <f t="shared" si="945"/>
        <v>0</v>
      </c>
      <c r="BM2104" s="301">
        <f t="shared" si="946"/>
        <v>0</v>
      </c>
      <c r="BN2104" s="298">
        <f t="shared" si="947"/>
        <v>0</v>
      </c>
      <c r="BO2104" s="299">
        <f t="shared" si="948"/>
        <v>0</v>
      </c>
      <c r="BP2104" s="300">
        <f t="shared" si="949"/>
        <v>0</v>
      </c>
      <c r="BQ2104" s="301">
        <f t="shared" si="950"/>
        <v>0</v>
      </c>
      <c r="BR2104" s="298">
        <f t="shared" si="951"/>
        <v>0</v>
      </c>
      <c r="BS2104" s="299">
        <f t="shared" si="952"/>
        <v>0</v>
      </c>
      <c r="BT2104" s="300">
        <f t="shared" si="953"/>
        <v>0</v>
      </c>
      <c r="BU2104" s="301">
        <f t="shared" si="954"/>
        <v>0</v>
      </c>
      <c r="BV2104" s="371">
        <f t="shared" si="955"/>
        <v>0</v>
      </c>
      <c r="BW2104" s="303">
        <f t="shared" si="956"/>
        <v>0</v>
      </c>
      <c r="BX2104" s="304" t="str">
        <f>IF(BW2104=0,"",
IF(SUM($BW$2037:BW2104)=1,BY2104,
IF($BW$2157&gt;SUM($BW$2037:BW2104),_xlfn.CONCAT(", ",BY2104),
IF($BW$2157=SUM($BW$2037:BW2104),_xlfn.CONCAT(" y ",BY2104)))))</f>
        <v/>
      </c>
      <c r="BY2104" s="231" t="s">
        <v>6279</v>
      </c>
      <c r="BZ2104" s="290">
        <f t="shared" si="957"/>
        <v>1</v>
      </c>
      <c r="CA2104" s="291" t="str">
        <f>IF(BZ2104=0,"",
IF(SUM($BZ$2037:BZ2104)=1,CB2104,
IF($BZ$2157&gt;SUM($BZ$2037:BZ2104),_xlfn.CONCAT(", ",CB2104),
IF($BZ$2157=SUM($BZ$2037:BZ2104),_xlfn.CONCAT(" y ",CB2104)))))</f>
        <v>, 68</v>
      </c>
      <c r="CB2104" s="222" t="s">
        <v>6279</v>
      </c>
    </row>
    <row r="2105" spans="3:80" customFormat="1" ht="30" customHeight="1">
      <c r="C2105" s="143" t="s">
        <v>173</v>
      </c>
      <c r="D2105" s="729" t="str">
        <f>IF(CNGE_2024_M1_Secc1_Sub1!$D110="","",CNGE_2024_M1_Secc1_Sub1!$D110)</f>
        <v>CENTRO DE CONCILIACION LABORAL DEL ESTADO DE VERACRUZ DE IGNACIO DE LA LLAVE</v>
      </c>
      <c r="E2105" s="730"/>
      <c r="F2105" s="730"/>
      <c r="G2105" s="730"/>
      <c r="H2105" s="730"/>
      <c r="I2105" s="730"/>
      <c r="J2105" s="730"/>
      <c r="K2105" s="730"/>
      <c r="L2105" s="730"/>
      <c r="M2105" s="730"/>
      <c r="N2105" s="730"/>
      <c r="O2105" s="731"/>
      <c r="P2105" s="518"/>
      <c r="Q2105" s="518"/>
      <c r="R2105" s="518"/>
      <c r="S2105" s="518"/>
      <c r="T2105" s="518"/>
      <c r="U2105" s="518"/>
      <c r="V2105" s="518"/>
      <c r="W2105" s="518"/>
      <c r="X2105" s="518"/>
      <c r="Y2105" s="518"/>
      <c r="Z2105" s="518"/>
      <c r="AA2105" s="518"/>
      <c r="AB2105" s="518"/>
      <c r="AC2105" s="518"/>
      <c r="AD2105" s="518"/>
      <c r="AG2105" s="269">
        <f t="shared" si="914"/>
        <v>1</v>
      </c>
      <c r="AH2105" s="298">
        <f t="shared" si="915"/>
        <v>0</v>
      </c>
      <c r="AI2105" s="299">
        <f t="shared" si="916"/>
        <v>0</v>
      </c>
      <c r="AJ2105" s="300">
        <f t="shared" si="917"/>
        <v>0</v>
      </c>
      <c r="AK2105" s="301">
        <f t="shared" si="918"/>
        <v>0</v>
      </c>
      <c r="AL2105" s="298">
        <f t="shared" si="919"/>
        <v>0</v>
      </c>
      <c r="AM2105" s="299">
        <f t="shared" si="920"/>
        <v>0</v>
      </c>
      <c r="AN2105" s="300">
        <f t="shared" si="921"/>
        <v>0</v>
      </c>
      <c r="AO2105" s="301">
        <f t="shared" si="922"/>
        <v>0</v>
      </c>
      <c r="AP2105" s="298">
        <f t="shared" si="923"/>
        <v>0</v>
      </c>
      <c r="AQ2105" s="299">
        <f t="shared" si="924"/>
        <v>0</v>
      </c>
      <c r="AR2105" s="300">
        <f t="shared" si="925"/>
        <v>0</v>
      </c>
      <c r="AS2105" s="301">
        <f t="shared" si="926"/>
        <v>0</v>
      </c>
      <c r="AT2105" s="298">
        <f t="shared" si="927"/>
        <v>0</v>
      </c>
      <c r="AU2105" s="299">
        <f t="shared" si="928"/>
        <v>0</v>
      </c>
      <c r="AV2105" s="300">
        <f t="shared" si="929"/>
        <v>0</v>
      </c>
      <c r="AW2105" s="301">
        <f t="shared" si="930"/>
        <v>0</v>
      </c>
      <c r="AX2105" s="298">
        <f t="shared" si="931"/>
        <v>0</v>
      </c>
      <c r="AY2105" s="299">
        <f t="shared" si="932"/>
        <v>0</v>
      </c>
      <c r="AZ2105" s="300">
        <f t="shared" si="933"/>
        <v>0</v>
      </c>
      <c r="BA2105" s="301">
        <f t="shared" si="934"/>
        <v>0</v>
      </c>
      <c r="BB2105" s="298">
        <f t="shared" si="935"/>
        <v>0</v>
      </c>
      <c r="BC2105" s="299">
        <f t="shared" si="936"/>
        <v>0</v>
      </c>
      <c r="BD2105" s="300">
        <f t="shared" si="937"/>
        <v>0</v>
      </c>
      <c r="BE2105" s="301">
        <f t="shared" si="938"/>
        <v>0</v>
      </c>
      <c r="BF2105" s="298">
        <f t="shared" si="939"/>
        <v>0</v>
      </c>
      <c r="BG2105" s="299">
        <f t="shared" si="940"/>
        <v>0</v>
      </c>
      <c r="BH2105" s="300">
        <f t="shared" si="941"/>
        <v>0</v>
      </c>
      <c r="BI2105" s="301">
        <f t="shared" si="942"/>
        <v>0</v>
      </c>
      <c r="BJ2105" s="298">
        <f t="shared" si="943"/>
        <v>0</v>
      </c>
      <c r="BK2105" s="299">
        <f t="shared" si="944"/>
        <v>0</v>
      </c>
      <c r="BL2105" s="300">
        <f t="shared" si="945"/>
        <v>0</v>
      </c>
      <c r="BM2105" s="301">
        <f t="shared" si="946"/>
        <v>0</v>
      </c>
      <c r="BN2105" s="298">
        <f t="shared" si="947"/>
        <v>0</v>
      </c>
      <c r="BO2105" s="299">
        <f t="shared" si="948"/>
        <v>0</v>
      </c>
      <c r="BP2105" s="300">
        <f t="shared" si="949"/>
        <v>0</v>
      </c>
      <c r="BQ2105" s="301">
        <f t="shared" si="950"/>
        <v>0</v>
      </c>
      <c r="BR2105" s="298">
        <f t="shared" si="951"/>
        <v>0</v>
      </c>
      <c r="BS2105" s="299">
        <f t="shared" si="952"/>
        <v>0</v>
      </c>
      <c r="BT2105" s="300">
        <f t="shared" si="953"/>
        <v>0</v>
      </c>
      <c r="BU2105" s="301">
        <f t="shared" si="954"/>
        <v>0</v>
      </c>
      <c r="BV2105" s="371">
        <f t="shared" si="955"/>
        <v>0</v>
      </c>
      <c r="BW2105" s="303">
        <f t="shared" si="956"/>
        <v>0</v>
      </c>
      <c r="BX2105" s="304" t="str">
        <f>IF(BW2105=0,"",
IF(SUM($BW$2037:BW2105)=1,BY2105,
IF($BW$2157&gt;SUM($BW$2037:BW2105),_xlfn.CONCAT(", ",BY2105),
IF($BW$2157=SUM($BW$2037:BW2105),_xlfn.CONCAT(" y ",BY2105)))))</f>
        <v/>
      </c>
      <c r="BY2105" s="231" t="s">
        <v>6280</v>
      </c>
      <c r="BZ2105" s="290">
        <f t="shared" si="957"/>
        <v>1</v>
      </c>
      <c r="CA2105" s="291" t="str">
        <f>IF(BZ2105=0,"",
IF(SUM($BZ$2037:BZ2105)=1,CB2105,
IF($BZ$2157&gt;SUM($BZ$2037:BZ2105),_xlfn.CONCAT(", ",CB2105),
IF($BZ$2157=SUM($BZ$2037:BZ2105),_xlfn.CONCAT(" y ",CB2105)))))</f>
        <v>, 69</v>
      </c>
      <c r="CB2105" s="222" t="s">
        <v>6280</v>
      </c>
    </row>
    <row r="2106" spans="3:80" customFormat="1" ht="15" customHeight="1">
      <c r="C2106" s="143" t="s">
        <v>174</v>
      </c>
      <c r="D2106" s="729" t="str">
        <f>IF(CNGE_2024_M1_Secc1_Sub1!$D111="","",CNGE_2024_M1_Secc1_Sub1!$D111)</f>
        <v>INSTITUTO VERACRUZANO DE LA CULTURA</v>
      </c>
      <c r="E2106" s="730"/>
      <c r="F2106" s="730"/>
      <c r="G2106" s="730"/>
      <c r="H2106" s="730"/>
      <c r="I2106" s="730"/>
      <c r="J2106" s="730"/>
      <c r="K2106" s="730"/>
      <c r="L2106" s="730"/>
      <c r="M2106" s="730"/>
      <c r="N2106" s="730"/>
      <c r="O2106" s="731"/>
      <c r="P2106" s="518"/>
      <c r="Q2106" s="518"/>
      <c r="R2106" s="518"/>
      <c r="S2106" s="518"/>
      <c r="T2106" s="518"/>
      <c r="U2106" s="518"/>
      <c r="V2106" s="518"/>
      <c r="W2106" s="518"/>
      <c r="X2106" s="518"/>
      <c r="Y2106" s="518"/>
      <c r="Z2106" s="518"/>
      <c r="AA2106" s="518"/>
      <c r="AB2106" s="518"/>
      <c r="AC2106" s="518"/>
      <c r="AD2106" s="518"/>
      <c r="AG2106" s="269">
        <f t="shared" si="914"/>
        <v>1</v>
      </c>
      <c r="AH2106" s="298">
        <f t="shared" si="915"/>
        <v>0</v>
      </c>
      <c r="AI2106" s="299">
        <f t="shared" si="916"/>
        <v>0</v>
      </c>
      <c r="AJ2106" s="300">
        <f t="shared" si="917"/>
        <v>0</v>
      </c>
      <c r="AK2106" s="301">
        <f t="shared" si="918"/>
        <v>0</v>
      </c>
      <c r="AL2106" s="298">
        <f t="shared" si="919"/>
        <v>0</v>
      </c>
      <c r="AM2106" s="299">
        <f t="shared" si="920"/>
        <v>0</v>
      </c>
      <c r="AN2106" s="300">
        <f t="shared" si="921"/>
        <v>0</v>
      </c>
      <c r="AO2106" s="301">
        <f t="shared" si="922"/>
        <v>0</v>
      </c>
      <c r="AP2106" s="298">
        <f t="shared" si="923"/>
        <v>0</v>
      </c>
      <c r="AQ2106" s="299">
        <f t="shared" si="924"/>
        <v>0</v>
      </c>
      <c r="AR2106" s="300">
        <f t="shared" si="925"/>
        <v>0</v>
      </c>
      <c r="AS2106" s="301">
        <f t="shared" si="926"/>
        <v>0</v>
      </c>
      <c r="AT2106" s="298">
        <f t="shared" si="927"/>
        <v>0</v>
      </c>
      <c r="AU2106" s="299">
        <f t="shared" si="928"/>
        <v>0</v>
      </c>
      <c r="AV2106" s="300">
        <f t="shared" si="929"/>
        <v>0</v>
      </c>
      <c r="AW2106" s="301">
        <f t="shared" si="930"/>
        <v>0</v>
      </c>
      <c r="AX2106" s="298">
        <f t="shared" si="931"/>
        <v>0</v>
      </c>
      <c r="AY2106" s="299">
        <f t="shared" si="932"/>
        <v>0</v>
      </c>
      <c r="AZ2106" s="300">
        <f t="shared" si="933"/>
        <v>0</v>
      </c>
      <c r="BA2106" s="301">
        <f t="shared" si="934"/>
        <v>0</v>
      </c>
      <c r="BB2106" s="298">
        <f t="shared" si="935"/>
        <v>0</v>
      </c>
      <c r="BC2106" s="299">
        <f t="shared" si="936"/>
        <v>0</v>
      </c>
      <c r="BD2106" s="300">
        <f t="shared" si="937"/>
        <v>0</v>
      </c>
      <c r="BE2106" s="301">
        <f t="shared" si="938"/>
        <v>0</v>
      </c>
      <c r="BF2106" s="298">
        <f t="shared" si="939"/>
        <v>0</v>
      </c>
      <c r="BG2106" s="299">
        <f t="shared" si="940"/>
        <v>0</v>
      </c>
      <c r="BH2106" s="300">
        <f t="shared" si="941"/>
        <v>0</v>
      </c>
      <c r="BI2106" s="301">
        <f t="shared" si="942"/>
        <v>0</v>
      </c>
      <c r="BJ2106" s="298">
        <f t="shared" si="943"/>
        <v>0</v>
      </c>
      <c r="BK2106" s="299">
        <f t="shared" si="944"/>
        <v>0</v>
      </c>
      <c r="BL2106" s="300">
        <f t="shared" si="945"/>
        <v>0</v>
      </c>
      <c r="BM2106" s="301">
        <f t="shared" si="946"/>
        <v>0</v>
      </c>
      <c r="BN2106" s="298">
        <f t="shared" si="947"/>
        <v>0</v>
      </c>
      <c r="BO2106" s="299">
        <f t="shared" si="948"/>
        <v>0</v>
      </c>
      <c r="BP2106" s="300">
        <f t="shared" si="949"/>
        <v>0</v>
      </c>
      <c r="BQ2106" s="301">
        <f t="shared" si="950"/>
        <v>0</v>
      </c>
      <c r="BR2106" s="298">
        <f t="shared" si="951"/>
        <v>0</v>
      </c>
      <c r="BS2106" s="299">
        <f t="shared" si="952"/>
        <v>0</v>
      </c>
      <c r="BT2106" s="300">
        <f t="shared" si="953"/>
        <v>0</v>
      </c>
      <c r="BU2106" s="301">
        <f t="shared" si="954"/>
        <v>0</v>
      </c>
      <c r="BV2106" s="371">
        <f t="shared" si="955"/>
        <v>0</v>
      </c>
      <c r="BW2106" s="303">
        <f t="shared" si="956"/>
        <v>0</v>
      </c>
      <c r="BX2106" s="304" t="str">
        <f>IF(BW2106=0,"",
IF(SUM($BW$2037:BW2106)=1,BY2106,
IF($BW$2157&gt;SUM($BW$2037:BW2106),_xlfn.CONCAT(", ",BY2106),
IF($BW$2157=SUM($BW$2037:BW2106),_xlfn.CONCAT(" y ",BY2106)))))</f>
        <v/>
      </c>
      <c r="BY2106" s="231" t="s">
        <v>6281</v>
      </c>
      <c r="BZ2106" s="290">
        <f t="shared" si="957"/>
        <v>1</v>
      </c>
      <c r="CA2106" s="291" t="str">
        <f>IF(BZ2106=0,"",
IF(SUM($BZ$2037:BZ2106)=1,CB2106,
IF($BZ$2157&gt;SUM($BZ$2037:BZ2106),_xlfn.CONCAT(", ",CB2106),
IF($BZ$2157=SUM($BZ$2037:BZ2106),_xlfn.CONCAT(" y ",CB2106)))))</f>
        <v>, 70</v>
      </c>
      <c r="CB2106" s="222" t="s">
        <v>6281</v>
      </c>
    </row>
    <row r="2107" spans="3:80" customFormat="1" ht="30" customHeight="1">
      <c r="C2107" s="143" t="s">
        <v>175</v>
      </c>
      <c r="D2107" s="729" t="str">
        <f>IF(CNGE_2024_M1_Secc1_Sub1!$D112="","",CNGE_2024_M1_Secc1_Sub1!$D112)</f>
        <v>PROCURADURIA ESTATAL DE PROTECCION AL MEDIO AMBIENTE</v>
      </c>
      <c r="E2107" s="730"/>
      <c r="F2107" s="730"/>
      <c r="G2107" s="730"/>
      <c r="H2107" s="730"/>
      <c r="I2107" s="730"/>
      <c r="J2107" s="730"/>
      <c r="K2107" s="730"/>
      <c r="L2107" s="730"/>
      <c r="M2107" s="730"/>
      <c r="N2107" s="730"/>
      <c r="O2107" s="731"/>
      <c r="P2107" s="518"/>
      <c r="Q2107" s="518"/>
      <c r="R2107" s="518"/>
      <c r="S2107" s="518"/>
      <c r="T2107" s="518"/>
      <c r="U2107" s="518"/>
      <c r="V2107" s="518"/>
      <c r="W2107" s="518"/>
      <c r="X2107" s="518"/>
      <c r="Y2107" s="518"/>
      <c r="Z2107" s="518"/>
      <c r="AA2107" s="518"/>
      <c r="AB2107" s="518"/>
      <c r="AC2107" s="518"/>
      <c r="AD2107" s="518"/>
      <c r="AG2107" s="269">
        <f t="shared" si="914"/>
        <v>1</v>
      </c>
      <c r="AH2107" s="298">
        <f t="shared" si="915"/>
        <v>0</v>
      </c>
      <c r="AI2107" s="299">
        <f t="shared" si="916"/>
        <v>0</v>
      </c>
      <c r="AJ2107" s="300">
        <f t="shared" si="917"/>
        <v>0</v>
      </c>
      <c r="AK2107" s="301">
        <f t="shared" si="918"/>
        <v>0</v>
      </c>
      <c r="AL2107" s="298">
        <f t="shared" si="919"/>
        <v>0</v>
      </c>
      <c r="AM2107" s="299">
        <f t="shared" si="920"/>
        <v>0</v>
      </c>
      <c r="AN2107" s="300">
        <f t="shared" si="921"/>
        <v>0</v>
      </c>
      <c r="AO2107" s="301">
        <f t="shared" si="922"/>
        <v>0</v>
      </c>
      <c r="AP2107" s="298">
        <f t="shared" si="923"/>
        <v>0</v>
      </c>
      <c r="AQ2107" s="299">
        <f t="shared" si="924"/>
        <v>0</v>
      </c>
      <c r="AR2107" s="300">
        <f t="shared" si="925"/>
        <v>0</v>
      </c>
      <c r="AS2107" s="301">
        <f t="shared" si="926"/>
        <v>0</v>
      </c>
      <c r="AT2107" s="298">
        <f t="shared" si="927"/>
        <v>0</v>
      </c>
      <c r="AU2107" s="299">
        <f t="shared" si="928"/>
        <v>0</v>
      </c>
      <c r="AV2107" s="300">
        <f t="shared" si="929"/>
        <v>0</v>
      </c>
      <c r="AW2107" s="301">
        <f t="shared" si="930"/>
        <v>0</v>
      </c>
      <c r="AX2107" s="298">
        <f t="shared" si="931"/>
        <v>0</v>
      </c>
      <c r="AY2107" s="299">
        <f t="shared" si="932"/>
        <v>0</v>
      </c>
      <c r="AZ2107" s="300">
        <f t="shared" si="933"/>
        <v>0</v>
      </c>
      <c r="BA2107" s="301">
        <f t="shared" si="934"/>
        <v>0</v>
      </c>
      <c r="BB2107" s="298">
        <f t="shared" si="935"/>
        <v>0</v>
      </c>
      <c r="BC2107" s="299">
        <f t="shared" si="936"/>
        <v>0</v>
      </c>
      <c r="BD2107" s="300">
        <f t="shared" si="937"/>
        <v>0</v>
      </c>
      <c r="BE2107" s="301">
        <f t="shared" si="938"/>
        <v>0</v>
      </c>
      <c r="BF2107" s="298">
        <f t="shared" si="939"/>
        <v>0</v>
      </c>
      <c r="BG2107" s="299">
        <f t="shared" si="940"/>
        <v>0</v>
      </c>
      <c r="BH2107" s="300">
        <f t="shared" si="941"/>
        <v>0</v>
      </c>
      <c r="BI2107" s="301">
        <f t="shared" si="942"/>
        <v>0</v>
      </c>
      <c r="BJ2107" s="298">
        <f t="shared" si="943"/>
        <v>0</v>
      </c>
      <c r="BK2107" s="299">
        <f t="shared" si="944"/>
        <v>0</v>
      </c>
      <c r="BL2107" s="300">
        <f t="shared" si="945"/>
        <v>0</v>
      </c>
      <c r="BM2107" s="301">
        <f t="shared" si="946"/>
        <v>0</v>
      </c>
      <c r="BN2107" s="298">
        <f t="shared" si="947"/>
        <v>0</v>
      </c>
      <c r="BO2107" s="299">
        <f t="shared" si="948"/>
        <v>0</v>
      </c>
      <c r="BP2107" s="300">
        <f t="shared" si="949"/>
        <v>0</v>
      </c>
      <c r="BQ2107" s="301">
        <f t="shared" si="950"/>
        <v>0</v>
      </c>
      <c r="BR2107" s="298">
        <f t="shared" si="951"/>
        <v>0</v>
      </c>
      <c r="BS2107" s="299">
        <f t="shared" si="952"/>
        <v>0</v>
      </c>
      <c r="BT2107" s="300">
        <f t="shared" si="953"/>
        <v>0</v>
      </c>
      <c r="BU2107" s="301">
        <f t="shared" si="954"/>
        <v>0</v>
      </c>
      <c r="BV2107" s="371">
        <f t="shared" si="955"/>
        <v>0</v>
      </c>
      <c r="BW2107" s="303">
        <f t="shared" si="956"/>
        <v>0</v>
      </c>
      <c r="BX2107" s="304" t="str">
        <f>IF(BW2107=0,"",
IF(SUM($BW$2037:BW2107)=1,BY2107,
IF($BW$2157&gt;SUM($BW$2037:BW2107),_xlfn.CONCAT(", ",BY2107),
IF($BW$2157=SUM($BW$2037:BW2107),_xlfn.CONCAT(" y ",BY2107)))))</f>
        <v/>
      </c>
      <c r="BY2107" s="231" t="s">
        <v>6282</v>
      </c>
      <c r="BZ2107" s="290">
        <f t="shared" si="957"/>
        <v>1</v>
      </c>
      <c r="CA2107" s="291" t="str">
        <f>IF(BZ2107=0,"",
IF(SUM($BZ$2037:BZ2107)=1,CB2107,
IF($BZ$2157&gt;SUM($BZ$2037:BZ2107),_xlfn.CONCAT(", ",CB2107),
IF($BZ$2157=SUM($BZ$2037:BZ2107),_xlfn.CONCAT(" y ",CB2107)))))</f>
        <v>, 71</v>
      </c>
      <c r="CB2107" s="222" t="s">
        <v>6282</v>
      </c>
    </row>
    <row r="2108" spans="3:80" customFormat="1" ht="15" customHeight="1">
      <c r="C2108" s="143" t="s">
        <v>176</v>
      </c>
      <c r="D2108" s="729" t="str">
        <f>IF(CNGE_2024_M1_Secc1_Sub1!$D113="","",CNGE_2024_M1_Secc1_Sub1!$D113)</f>
        <v>FIDEICOMISO FONDO DEL FUTURO</v>
      </c>
      <c r="E2108" s="730"/>
      <c r="F2108" s="730"/>
      <c r="G2108" s="730"/>
      <c r="H2108" s="730"/>
      <c r="I2108" s="730"/>
      <c r="J2108" s="730"/>
      <c r="K2108" s="730"/>
      <c r="L2108" s="730"/>
      <c r="M2108" s="730"/>
      <c r="N2108" s="730"/>
      <c r="O2108" s="731"/>
      <c r="P2108" s="518"/>
      <c r="Q2108" s="518"/>
      <c r="R2108" s="518"/>
      <c r="S2108" s="518"/>
      <c r="T2108" s="518"/>
      <c r="U2108" s="518"/>
      <c r="V2108" s="518"/>
      <c r="W2108" s="518"/>
      <c r="X2108" s="518"/>
      <c r="Y2108" s="518"/>
      <c r="Z2108" s="518"/>
      <c r="AA2108" s="518"/>
      <c r="AB2108" s="518"/>
      <c r="AC2108" s="518"/>
      <c r="AD2108" s="518"/>
      <c r="AG2108" s="269">
        <f t="shared" si="914"/>
        <v>1</v>
      </c>
      <c r="AH2108" s="298">
        <f t="shared" si="915"/>
        <v>0</v>
      </c>
      <c r="AI2108" s="299">
        <f t="shared" si="916"/>
        <v>0</v>
      </c>
      <c r="AJ2108" s="300">
        <f t="shared" si="917"/>
        <v>0</v>
      </c>
      <c r="AK2108" s="301">
        <f t="shared" si="918"/>
        <v>0</v>
      </c>
      <c r="AL2108" s="298">
        <f t="shared" si="919"/>
        <v>0</v>
      </c>
      <c r="AM2108" s="299">
        <f t="shared" si="920"/>
        <v>0</v>
      </c>
      <c r="AN2108" s="300">
        <f t="shared" si="921"/>
        <v>0</v>
      </c>
      <c r="AO2108" s="301">
        <f t="shared" si="922"/>
        <v>0</v>
      </c>
      <c r="AP2108" s="298">
        <f t="shared" si="923"/>
        <v>0</v>
      </c>
      <c r="AQ2108" s="299">
        <f t="shared" si="924"/>
        <v>0</v>
      </c>
      <c r="AR2108" s="300">
        <f t="shared" si="925"/>
        <v>0</v>
      </c>
      <c r="AS2108" s="301">
        <f t="shared" si="926"/>
        <v>0</v>
      </c>
      <c r="AT2108" s="298">
        <f t="shared" si="927"/>
        <v>0</v>
      </c>
      <c r="AU2108" s="299">
        <f t="shared" si="928"/>
        <v>0</v>
      </c>
      <c r="AV2108" s="300">
        <f t="shared" si="929"/>
        <v>0</v>
      </c>
      <c r="AW2108" s="301">
        <f t="shared" si="930"/>
        <v>0</v>
      </c>
      <c r="AX2108" s="298">
        <f t="shared" si="931"/>
        <v>0</v>
      </c>
      <c r="AY2108" s="299">
        <f t="shared" si="932"/>
        <v>0</v>
      </c>
      <c r="AZ2108" s="300">
        <f t="shared" si="933"/>
        <v>0</v>
      </c>
      <c r="BA2108" s="301">
        <f t="shared" si="934"/>
        <v>0</v>
      </c>
      <c r="BB2108" s="298">
        <f t="shared" si="935"/>
        <v>0</v>
      </c>
      <c r="BC2108" s="299">
        <f t="shared" si="936"/>
        <v>0</v>
      </c>
      <c r="BD2108" s="300">
        <f t="shared" si="937"/>
        <v>0</v>
      </c>
      <c r="BE2108" s="301">
        <f t="shared" si="938"/>
        <v>0</v>
      </c>
      <c r="BF2108" s="298">
        <f t="shared" si="939"/>
        <v>0</v>
      </c>
      <c r="BG2108" s="299">
        <f t="shared" si="940"/>
        <v>0</v>
      </c>
      <c r="BH2108" s="300">
        <f t="shared" si="941"/>
        <v>0</v>
      </c>
      <c r="BI2108" s="301">
        <f t="shared" si="942"/>
        <v>0</v>
      </c>
      <c r="BJ2108" s="298">
        <f t="shared" si="943"/>
        <v>0</v>
      </c>
      <c r="BK2108" s="299">
        <f t="shared" si="944"/>
        <v>0</v>
      </c>
      <c r="BL2108" s="300">
        <f t="shared" si="945"/>
        <v>0</v>
      </c>
      <c r="BM2108" s="301">
        <f t="shared" si="946"/>
        <v>0</v>
      </c>
      <c r="BN2108" s="298">
        <f t="shared" si="947"/>
        <v>0</v>
      </c>
      <c r="BO2108" s="299">
        <f t="shared" si="948"/>
        <v>0</v>
      </c>
      <c r="BP2108" s="300">
        <f t="shared" si="949"/>
        <v>0</v>
      </c>
      <c r="BQ2108" s="301">
        <f t="shared" si="950"/>
        <v>0</v>
      </c>
      <c r="BR2108" s="298">
        <f t="shared" si="951"/>
        <v>0</v>
      </c>
      <c r="BS2108" s="299">
        <f t="shared" si="952"/>
        <v>0</v>
      </c>
      <c r="BT2108" s="300">
        <f t="shared" si="953"/>
        <v>0</v>
      </c>
      <c r="BU2108" s="301">
        <f t="shared" si="954"/>
        <v>0</v>
      </c>
      <c r="BV2108" s="371">
        <f t="shared" si="955"/>
        <v>0</v>
      </c>
      <c r="BW2108" s="303">
        <f t="shared" si="956"/>
        <v>0</v>
      </c>
      <c r="BX2108" s="304" t="str">
        <f>IF(BW2108=0,"",
IF(SUM($BW$2037:BW2108)=1,BY2108,
IF($BW$2157&gt;SUM($BW$2037:BW2108),_xlfn.CONCAT(", ",BY2108),
IF($BW$2157=SUM($BW$2037:BW2108),_xlfn.CONCAT(" y ",BY2108)))))</f>
        <v/>
      </c>
      <c r="BY2108" s="231" t="s">
        <v>6283</v>
      </c>
      <c r="BZ2108" s="290">
        <f t="shared" si="957"/>
        <v>1</v>
      </c>
      <c r="CA2108" s="291" t="str">
        <f>IF(BZ2108=0,"",
IF(SUM($BZ$2037:BZ2108)=1,CB2108,
IF($BZ$2157&gt;SUM($BZ$2037:BZ2108),_xlfn.CONCAT(", ",CB2108),
IF($BZ$2157=SUM($BZ$2037:BZ2108),_xlfn.CONCAT(" y ",CB2108)))))</f>
        <v xml:space="preserve"> y 72</v>
      </c>
      <c r="CB2108" s="222" t="s">
        <v>6283</v>
      </c>
    </row>
    <row r="2109" spans="3:80" customFormat="1" ht="15" hidden="1" customHeight="1">
      <c r="C2109" s="143" t="s">
        <v>177</v>
      </c>
      <c r="D2109" s="726" t="str">
        <f>IF(CNGE_2024_M1_Secc1_Sub1!$D114="","",CNGE_2024_M1_Secc1_Sub1!$D114)</f>
        <v/>
      </c>
      <c r="E2109" s="727"/>
      <c r="F2109" s="727"/>
      <c r="G2109" s="727"/>
      <c r="H2109" s="727"/>
      <c r="I2109" s="727"/>
      <c r="J2109" s="727"/>
      <c r="K2109" s="727"/>
      <c r="L2109" s="727"/>
      <c r="M2109" s="727"/>
      <c r="N2109" s="727"/>
      <c r="O2109" s="728"/>
      <c r="P2109" s="518"/>
      <c r="Q2109" s="518"/>
      <c r="R2109" s="518"/>
      <c r="S2109" s="518"/>
      <c r="T2109" s="518"/>
      <c r="U2109" s="518"/>
      <c r="V2109" s="518"/>
      <c r="W2109" s="518"/>
      <c r="X2109" s="518"/>
      <c r="Y2109" s="518"/>
      <c r="Z2109" s="518"/>
      <c r="AA2109" s="518"/>
      <c r="AB2109" s="518"/>
      <c r="AC2109" s="518"/>
      <c r="AD2109" s="518"/>
      <c r="AG2109" s="269">
        <f t="shared" si="914"/>
        <v>0</v>
      </c>
      <c r="AH2109" s="298">
        <f t="shared" si="915"/>
        <v>0</v>
      </c>
      <c r="AI2109" s="299">
        <f t="shared" si="916"/>
        <v>0</v>
      </c>
      <c r="AJ2109" s="300">
        <f t="shared" si="917"/>
        <v>0</v>
      </c>
      <c r="AK2109" s="301">
        <f t="shared" si="918"/>
        <v>0</v>
      </c>
      <c r="AL2109" s="298">
        <f t="shared" si="919"/>
        <v>0</v>
      </c>
      <c r="AM2109" s="299">
        <f t="shared" si="920"/>
        <v>0</v>
      </c>
      <c r="AN2109" s="300">
        <f t="shared" si="921"/>
        <v>0</v>
      </c>
      <c r="AO2109" s="301">
        <f t="shared" si="922"/>
        <v>0</v>
      </c>
      <c r="AP2109" s="298">
        <f t="shared" si="923"/>
        <v>0</v>
      </c>
      <c r="AQ2109" s="299">
        <f t="shared" si="924"/>
        <v>0</v>
      </c>
      <c r="AR2109" s="300">
        <f t="shared" si="925"/>
        <v>0</v>
      </c>
      <c r="AS2109" s="301">
        <f t="shared" si="926"/>
        <v>0</v>
      </c>
      <c r="AT2109" s="298">
        <f t="shared" si="927"/>
        <v>0</v>
      </c>
      <c r="AU2109" s="299">
        <f t="shared" si="928"/>
        <v>0</v>
      </c>
      <c r="AV2109" s="300">
        <f t="shared" si="929"/>
        <v>0</v>
      </c>
      <c r="AW2109" s="301">
        <f t="shared" si="930"/>
        <v>0</v>
      </c>
      <c r="AX2109" s="298">
        <f t="shared" si="931"/>
        <v>0</v>
      </c>
      <c r="AY2109" s="299">
        <f t="shared" si="932"/>
        <v>0</v>
      </c>
      <c r="AZ2109" s="300">
        <f t="shared" si="933"/>
        <v>0</v>
      </c>
      <c r="BA2109" s="301">
        <f t="shared" si="934"/>
        <v>0</v>
      </c>
      <c r="BB2109" s="298">
        <f t="shared" si="935"/>
        <v>0</v>
      </c>
      <c r="BC2109" s="299">
        <f t="shared" si="936"/>
        <v>0</v>
      </c>
      <c r="BD2109" s="300">
        <f t="shared" si="937"/>
        <v>0</v>
      </c>
      <c r="BE2109" s="301">
        <f t="shared" si="938"/>
        <v>0</v>
      </c>
      <c r="BF2109" s="298">
        <f t="shared" si="939"/>
        <v>0</v>
      </c>
      <c r="BG2109" s="299">
        <f t="shared" si="940"/>
        <v>0</v>
      </c>
      <c r="BH2109" s="300">
        <f t="shared" si="941"/>
        <v>0</v>
      </c>
      <c r="BI2109" s="301">
        <f t="shared" si="942"/>
        <v>0</v>
      </c>
      <c r="BJ2109" s="298">
        <f t="shared" si="943"/>
        <v>0</v>
      </c>
      <c r="BK2109" s="299">
        <f t="shared" si="944"/>
        <v>0</v>
      </c>
      <c r="BL2109" s="300">
        <f t="shared" si="945"/>
        <v>0</v>
      </c>
      <c r="BM2109" s="301">
        <f t="shared" si="946"/>
        <v>0</v>
      </c>
      <c r="BN2109" s="298">
        <f t="shared" si="947"/>
        <v>0</v>
      </c>
      <c r="BO2109" s="299">
        <f t="shared" si="948"/>
        <v>0</v>
      </c>
      <c r="BP2109" s="300">
        <f t="shared" si="949"/>
        <v>0</v>
      </c>
      <c r="BQ2109" s="301">
        <f t="shared" si="950"/>
        <v>0</v>
      </c>
      <c r="BR2109" s="298">
        <f t="shared" si="951"/>
        <v>0</v>
      </c>
      <c r="BS2109" s="299">
        <f t="shared" si="952"/>
        <v>0</v>
      </c>
      <c r="BT2109" s="300">
        <f t="shared" si="953"/>
        <v>0</v>
      </c>
      <c r="BU2109" s="301">
        <f t="shared" si="954"/>
        <v>0</v>
      </c>
      <c r="BV2109" s="371">
        <f t="shared" si="955"/>
        <v>0</v>
      </c>
      <c r="BW2109" s="303">
        <f t="shared" si="956"/>
        <v>0</v>
      </c>
      <c r="BX2109" s="304" t="str">
        <f>IF(BW2109=0,"",
IF(SUM($BW$2037:BW2109)=1,BY2109,
IF($BW$2157&gt;SUM($BW$2037:BW2109),_xlfn.CONCAT(", ",BY2109),
IF($BW$2157=SUM($BW$2037:BW2109),_xlfn.CONCAT(" y ",BY2109)))))</f>
        <v/>
      </c>
      <c r="BY2109" s="231" t="s">
        <v>6284</v>
      </c>
      <c r="BZ2109" s="290">
        <f t="shared" si="957"/>
        <v>0</v>
      </c>
      <c r="CA2109" s="291" t="str">
        <f>IF(BZ2109=0,"",
IF(SUM($BZ$2037:BZ2109)=1,CB2109,
IF($BZ$2157&gt;SUM($BZ$2037:BZ2109),_xlfn.CONCAT(", ",CB2109),
IF($BZ$2157=SUM($BZ$2037:BZ2109),_xlfn.CONCAT(" y ",CB2109)))))</f>
        <v/>
      </c>
      <c r="CB2109" s="222" t="s">
        <v>6284</v>
      </c>
    </row>
    <row r="2110" spans="3:80" customFormat="1" ht="15" hidden="1" customHeight="1">
      <c r="C2110" s="143" t="s">
        <v>178</v>
      </c>
      <c r="D2110" s="726" t="str">
        <f>IF(CNGE_2024_M1_Secc1_Sub1!$D115="","",CNGE_2024_M1_Secc1_Sub1!$D115)</f>
        <v/>
      </c>
      <c r="E2110" s="727"/>
      <c r="F2110" s="727"/>
      <c r="G2110" s="727"/>
      <c r="H2110" s="727"/>
      <c r="I2110" s="727"/>
      <c r="J2110" s="727"/>
      <c r="K2110" s="727"/>
      <c r="L2110" s="727"/>
      <c r="M2110" s="727"/>
      <c r="N2110" s="727"/>
      <c r="O2110" s="728"/>
      <c r="P2110" s="518"/>
      <c r="Q2110" s="518"/>
      <c r="R2110" s="518"/>
      <c r="S2110" s="518"/>
      <c r="T2110" s="518"/>
      <c r="U2110" s="518"/>
      <c r="V2110" s="518"/>
      <c r="W2110" s="518"/>
      <c r="X2110" s="518"/>
      <c r="Y2110" s="518"/>
      <c r="Z2110" s="518"/>
      <c r="AA2110" s="518"/>
      <c r="AB2110" s="518"/>
      <c r="AC2110" s="518"/>
      <c r="AD2110" s="518"/>
      <c r="AG2110" s="269">
        <f t="shared" si="914"/>
        <v>0</v>
      </c>
      <c r="AH2110" s="298">
        <f t="shared" si="915"/>
        <v>0</v>
      </c>
      <c r="AI2110" s="299">
        <f t="shared" si="916"/>
        <v>0</v>
      </c>
      <c r="AJ2110" s="300">
        <f t="shared" si="917"/>
        <v>0</v>
      </c>
      <c r="AK2110" s="301">
        <f t="shared" si="918"/>
        <v>0</v>
      </c>
      <c r="AL2110" s="298">
        <f t="shared" si="919"/>
        <v>0</v>
      </c>
      <c r="AM2110" s="299">
        <f t="shared" si="920"/>
        <v>0</v>
      </c>
      <c r="AN2110" s="300">
        <f t="shared" si="921"/>
        <v>0</v>
      </c>
      <c r="AO2110" s="301">
        <f t="shared" si="922"/>
        <v>0</v>
      </c>
      <c r="AP2110" s="298">
        <f t="shared" si="923"/>
        <v>0</v>
      </c>
      <c r="AQ2110" s="299">
        <f t="shared" si="924"/>
        <v>0</v>
      </c>
      <c r="AR2110" s="300">
        <f t="shared" si="925"/>
        <v>0</v>
      </c>
      <c r="AS2110" s="301">
        <f t="shared" si="926"/>
        <v>0</v>
      </c>
      <c r="AT2110" s="298">
        <f t="shared" si="927"/>
        <v>0</v>
      </c>
      <c r="AU2110" s="299">
        <f t="shared" si="928"/>
        <v>0</v>
      </c>
      <c r="AV2110" s="300">
        <f t="shared" si="929"/>
        <v>0</v>
      </c>
      <c r="AW2110" s="301">
        <f t="shared" si="930"/>
        <v>0</v>
      </c>
      <c r="AX2110" s="298">
        <f t="shared" si="931"/>
        <v>0</v>
      </c>
      <c r="AY2110" s="299">
        <f t="shared" si="932"/>
        <v>0</v>
      </c>
      <c r="AZ2110" s="300">
        <f t="shared" si="933"/>
        <v>0</v>
      </c>
      <c r="BA2110" s="301">
        <f t="shared" si="934"/>
        <v>0</v>
      </c>
      <c r="BB2110" s="298">
        <f t="shared" si="935"/>
        <v>0</v>
      </c>
      <c r="BC2110" s="299">
        <f t="shared" si="936"/>
        <v>0</v>
      </c>
      <c r="BD2110" s="300">
        <f t="shared" si="937"/>
        <v>0</v>
      </c>
      <c r="BE2110" s="301">
        <f t="shared" si="938"/>
        <v>0</v>
      </c>
      <c r="BF2110" s="298">
        <f t="shared" si="939"/>
        <v>0</v>
      </c>
      <c r="BG2110" s="299">
        <f t="shared" si="940"/>
        <v>0</v>
      </c>
      <c r="BH2110" s="300">
        <f t="shared" si="941"/>
        <v>0</v>
      </c>
      <c r="BI2110" s="301">
        <f t="shared" si="942"/>
        <v>0</v>
      </c>
      <c r="BJ2110" s="298">
        <f t="shared" si="943"/>
        <v>0</v>
      </c>
      <c r="BK2110" s="299">
        <f t="shared" si="944"/>
        <v>0</v>
      </c>
      <c r="BL2110" s="300">
        <f t="shared" si="945"/>
        <v>0</v>
      </c>
      <c r="BM2110" s="301">
        <f t="shared" si="946"/>
        <v>0</v>
      </c>
      <c r="BN2110" s="298">
        <f t="shared" si="947"/>
        <v>0</v>
      </c>
      <c r="BO2110" s="299">
        <f t="shared" si="948"/>
        <v>0</v>
      </c>
      <c r="BP2110" s="300">
        <f t="shared" si="949"/>
        <v>0</v>
      </c>
      <c r="BQ2110" s="301">
        <f t="shared" si="950"/>
        <v>0</v>
      </c>
      <c r="BR2110" s="298">
        <f t="shared" si="951"/>
        <v>0</v>
      </c>
      <c r="BS2110" s="299">
        <f t="shared" si="952"/>
        <v>0</v>
      </c>
      <c r="BT2110" s="300">
        <f t="shared" si="953"/>
        <v>0</v>
      </c>
      <c r="BU2110" s="301">
        <f t="shared" si="954"/>
        <v>0</v>
      </c>
      <c r="BV2110" s="371">
        <f t="shared" si="955"/>
        <v>0</v>
      </c>
      <c r="BW2110" s="303">
        <f t="shared" si="956"/>
        <v>0</v>
      </c>
      <c r="BX2110" s="304" t="str">
        <f>IF(BW2110=0,"",
IF(SUM($BW$2037:BW2110)=1,BY2110,
IF($BW$2157&gt;SUM($BW$2037:BW2110),_xlfn.CONCAT(", ",BY2110),
IF($BW$2157=SUM($BW$2037:BW2110),_xlfn.CONCAT(" y ",BY2110)))))</f>
        <v/>
      </c>
      <c r="BY2110" s="231" t="s">
        <v>6285</v>
      </c>
      <c r="BZ2110" s="290">
        <f t="shared" si="957"/>
        <v>0</v>
      </c>
      <c r="CA2110" s="291" t="str">
        <f>IF(BZ2110=0,"",
IF(SUM($BZ$2037:BZ2110)=1,CB2110,
IF($BZ$2157&gt;SUM($BZ$2037:BZ2110),_xlfn.CONCAT(", ",CB2110),
IF($BZ$2157=SUM($BZ$2037:BZ2110),_xlfn.CONCAT(" y ",CB2110)))))</f>
        <v/>
      </c>
      <c r="CB2110" s="222" t="s">
        <v>6285</v>
      </c>
    </row>
    <row r="2111" spans="3:80" customFormat="1" ht="15" hidden="1" customHeight="1">
      <c r="C2111" s="143" t="s">
        <v>179</v>
      </c>
      <c r="D2111" s="726" t="str">
        <f>IF(CNGE_2024_M1_Secc1_Sub1!$D116="","",CNGE_2024_M1_Secc1_Sub1!$D116)</f>
        <v/>
      </c>
      <c r="E2111" s="727"/>
      <c r="F2111" s="727"/>
      <c r="G2111" s="727"/>
      <c r="H2111" s="727"/>
      <c r="I2111" s="727"/>
      <c r="J2111" s="727"/>
      <c r="K2111" s="727"/>
      <c r="L2111" s="727"/>
      <c r="M2111" s="727"/>
      <c r="N2111" s="727"/>
      <c r="O2111" s="728"/>
      <c r="P2111" s="518"/>
      <c r="Q2111" s="518"/>
      <c r="R2111" s="518"/>
      <c r="S2111" s="518"/>
      <c r="T2111" s="518"/>
      <c r="U2111" s="518"/>
      <c r="V2111" s="518"/>
      <c r="W2111" s="518"/>
      <c r="X2111" s="518"/>
      <c r="Y2111" s="518"/>
      <c r="Z2111" s="518"/>
      <c r="AA2111" s="518"/>
      <c r="AB2111" s="518"/>
      <c r="AC2111" s="518"/>
      <c r="AD2111" s="518"/>
      <c r="AG2111" s="269">
        <f t="shared" si="914"/>
        <v>0</v>
      </c>
      <c r="AH2111" s="298">
        <f t="shared" si="915"/>
        <v>0</v>
      </c>
      <c r="AI2111" s="299">
        <f t="shared" si="916"/>
        <v>0</v>
      </c>
      <c r="AJ2111" s="300">
        <f t="shared" si="917"/>
        <v>0</v>
      </c>
      <c r="AK2111" s="301">
        <f t="shared" si="918"/>
        <v>0</v>
      </c>
      <c r="AL2111" s="298">
        <f t="shared" si="919"/>
        <v>0</v>
      </c>
      <c r="AM2111" s="299">
        <f t="shared" si="920"/>
        <v>0</v>
      </c>
      <c r="AN2111" s="300">
        <f t="shared" si="921"/>
        <v>0</v>
      </c>
      <c r="AO2111" s="301">
        <f t="shared" si="922"/>
        <v>0</v>
      </c>
      <c r="AP2111" s="298">
        <f t="shared" si="923"/>
        <v>0</v>
      </c>
      <c r="AQ2111" s="299">
        <f t="shared" si="924"/>
        <v>0</v>
      </c>
      <c r="AR2111" s="300">
        <f t="shared" si="925"/>
        <v>0</v>
      </c>
      <c r="AS2111" s="301">
        <f t="shared" si="926"/>
        <v>0</v>
      </c>
      <c r="AT2111" s="298">
        <f t="shared" si="927"/>
        <v>0</v>
      </c>
      <c r="AU2111" s="299">
        <f t="shared" si="928"/>
        <v>0</v>
      </c>
      <c r="AV2111" s="300">
        <f t="shared" si="929"/>
        <v>0</v>
      </c>
      <c r="AW2111" s="301">
        <f t="shared" si="930"/>
        <v>0</v>
      </c>
      <c r="AX2111" s="298">
        <f t="shared" si="931"/>
        <v>0</v>
      </c>
      <c r="AY2111" s="299">
        <f t="shared" si="932"/>
        <v>0</v>
      </c>
      <c r="AZ2111" s="300">
        <f t="shared" si="933"/>
        <v>0</v>
      </c>
      <c r="BA2111" s="301">
        <f t="shared" si="934"/>
        <v>0</v>
      </c>
      <c r="BB2111" s="298">
        <f t="shared" si="935"/>
        <v>0</v>
      </c>
      <c r="BC2111" s="299">
        <f t="shared" si="936"/>
        <v>0</v>
      </c>
      <c r="BD2111" s="300">
        <f t="shared" si="937"/>
        <v>0</v>
      </c>
      <c r="BE2111" s="301">
        <f t="shared" si="938"/>
        <v>0</v>
      </c>
      <c r="BF2111" s="298">
        <f t="shared" si="939"/>
        <v>0</v>
      </c>
      <c r="BG2111" s="299">
        <f t="shared" si="940"/>
        <v>0</v>
      </c>
      <c r="BH2111" s="300">
        <f t="shared" si="941"/>
        <v>0</v>
      </c>
      <c r="BI2111" s="301">
        <f t="shared" si="942"/>
        <v>0</v>
      </c>
      <c r="BJ2111" s="298">
        <f t="shared" si="943"/>
        <v>0</v>
      </c>
      <c r="BK2111" s="299">
        <f t="shared" si="944"/>
        <v>0</v>
      </c>
      <c r="BL2111" s="300">
        <f t="shared" si="945"/>
        <v>0</v>
      </c>
      <c r="BM2111" s="301">
        <f t="shared" si="946"/>
        <v>0</v>
      </c>
      <c r="BN2111" s="298">
        <f t="shared" si="947"/>
        <v>0</v>
      </c>
      <c r="BO2111" s="299">
        <f t="shared" si="948"/>
        <v>0</v>
      </c>
      <c r="BP2111" s="300">
        <f t="shared" si="949"/>
        <v>0</v>
      </c>
      <c r="BQ2111" s="301">
        <f t="shared" si="950"/>
        <v>0</v>
      </c>
      <c r="BR2111" s="298">
        <f t="shared" si="951"/>
        <v>0</v>
      </c>
      <c r="BS2111" s="299">
        <f t="shared" si="952"/>
        <v>0</v>
      </c>
      <c r="BT2111" s="300">
        <f t="shared" si="953"/>
        <v>0</v>
      </c>
      <c r="BU2111" s="301">
        <f t="shared" si="954"/>
        <v>0</v>
      </c>
      <c r="BV2111" s="371">
        <f t="shared" si="955"/>
        <v>0</v>
      </c>
      <c r="BW2111" s="303">
        <f t="shared" si="956"/>
        <v>0</v>
      </c>
      <c r="BX2111" s="304" t="str">
        <f>IF(BW2111=0,"",
IF(SUM($BW$2037:BW2111)=1,BY2111,
IF($BW$2157&gt;SUM($BW$2037:BW2111),_xlfn.CONCAT(", ",BY2111),
IF($BW$2157=SUM($BW$2037:BW2111),_xlfn.CONCAT(" y ",BY2111)))))</f>
        <v/>
      </c>
      <c r="BY2111" s="231" t="s">
        <v>6286</v>
      </c>
      <c r="BZ2111" s="290">
        <f t="shared" si="957"/>
        <v>0</v>
      </c>
      <c r="CA2111" s="291" t="str">
        <f>IF(BZ2111=0,"",
IF(SUM($BZ$2037:BZ2111)=1,CB2111,
IF($BZ$2157&gt;SUM($BZ$2037:BZ2111),_xlfn.CONCAT(", ",CB2111),
IF($BZ$2157=SUM($BZ$2037:BZ2111),_xlfn.CONCAT(" y ",CB2111)))))</f>
        <v/>
      </c>
      <c r="CB2111" s="222" t="s">
        <v>6286</v>
      </c>
    </row>
    <row r="2112" spans="3:80" customFormat="1" ht="15" hidden="1" customHeight="1">
      <c r="C2112" s="143" t="s">
        <v>180</v>
      </c>
      <c r="D2112" s="726" t="str">
        <f>IF(CNGE_2024_M1_Secc1_Sub1!$D117="","",CNGE_2024_M1_Secc1_Sub1!$D117)</f>
        <v/>
      </c>
      <c r="E2112" s="727"/>
      <c r="F2112" s="727"/>
      <c r="G2112" s="727"/>
      <c r="H2112" s="727"/>
      <c r="I2112" s="727"/>
      <c r="J2112" s="727"/>
      <c r="K2112" s="727"/>
      <c r="L2112" s="727"/>
      <c r="M2112" s="727"/>
      <c r="N2112" s="727"/>
      <c r="O2112" s="728"/>
      <c r="P2112" s="518"/>
      <c r="Q2112" s="518"/>
      <c r="R2112" s="518"/>
      <c r="S2112" s="518"/>
      <c r="T2112" s="518"/>
      <c r="U2112" s="518"/>
      <c r="V2112" s="518"/>
      <c r="W2112" s="518"/>
      <c r="X2112" s="518"/>
      <c r="Y2112" s="518"/>
      <c r="Z2112" s="518"/>
      <c r="AA2112" s="518"/>
      <c r="AB2112" s="518"/>
      <c r="AC2112" s="518"/>
      <c r="AD2112" s="518"/>
      <c r="AG2112" s="269">
        <f t="shared" si="914"/>
        <v>0</v>
      </c>
      <c r="AH2112" s="298">
        <f t="shared" si="915"/>
        <v>0</v>
      </c>
      <c r="AI2112" s="299">
        <f t="shared" si="916"/>
        <v>0</v>
      </c>
      <c r="AJ2112" s="300">
        <f t="shared" si="917"/>
        <v>0</v>
      </c>
      <c r="AK2112" s="301">
        <f t="shared" si="918"/>
        <v>0</v>
      </c>
      <c r="AL2112" s="298">
        <f t="shared" si="919"/>
        <v>0</v>
      </c>
      <c r="AM2112" s="299">
        <f t="shared" si="920"/>
        <v>0</v>
      </c>
      <c r="AN2112" s="300">
        <f t="shared" si="921"/>
        <v>0</v>
      </c>
      <c r="AO2112" s="301">
        <f t="shared" si="922"/>
        <v>0</v>
      </c>
      <c r="AP2112" s="298">
        <f t="shared" si="923"/>
        <v>0</v>
      </c>
      <c r="AQ2112" s="299">
        <f t="shared" si="924"/>
        <v>0</v>
      </c>
      <c r="AR2112" s="300">
        <f t="shared" si="925"/>
        <v>0</v>
      </c>
      <c r="AS2112" s="301">
        <f t="shared" si="926"/>
        <v>0</v>
      </c>
      <c r="AT2112" s="298">
        <f t="shared" si="927"/>
        <v>0</v>
      </c>
      <c r="AU2112" s="299">
        <f t="shared" si="928"/>
        <v>0</v>
      </c>
      <c r="AV2112" s="300">
        <f t="shared" si="929"/>
        <v>0</v>
      </c>
      <c r="AW2112" s="301">
        <f t="shared" si="930"/>
        <v>0</v>
      </c>
      <c r="AX2112" s="298">
        <f t="shared" si="931"/>
        <v>0</v>
      </c>
      <c r="AY2112" s="299">
        <f t="shared" si="932"/>
        <v>0</v>
      </c>
      <c r="AZ2112" s="300">
        <f t="shared" si="933"/>
        <v>0</v>
      </c>
      <c r="BA2112" s="301">
        <f t="shared" si="934"/>
        <v>0</v>
      </c>
      <c r="BB2112" s="298">
        <f t="shared" si="935"/>
        <v>0</v>
      </c>
      <c r="BC2112" s="299">
        <f t="shared" si="936"/>
        <v>0</v>
      </c>
      <c r="BD2112" s="300">
        <f t="shared" si="937"/>
        <v>0</v>
      </c>
      <c r="BE2112" s="301">
        <f t="shared" si="938"/>
        <v>0</v>
      </c>
      <c r="BF2112" s="298">
        <f t="shared" si="939"/>
        <v>0</v>
      </c>
      <c r="BG2112" s="299">
        <f t="shared" si="940"/>
        <v>0</v>
      </c>
      <c r="BH2112" s="300">
        <f t="shared" si="941"/>
        <v>0</v>
      </c>
      <c r="BI2112" s="301">
        <f t="shared" si="942"/>
        <v>0</v>
      </c>
      <c r="BJ2112" s="298">
        <f t="shared" si="943"/>
        <v>0</v>
      </c>
      <c r="BK2112" s="299">
        <f t="shared" si="944"/>
        <v>0</v>
      </c>
      <c r="BL2112" s="300">
        <f t="shared" si="945"/>
        <v>0</v>
      </c>
      <c r="BM2112" s="301">
        <f t="shared" si="946"/>
        <v>0</v>
      </c>
      <c r="BN2112" s="298">
        <f t="shared" si="947"/>
        <v>0</v>
      </c>
      <c r="BO2112" s="299">
        <f t="shared" si="948"/>
        <v>0</v>
      </c>
      <c r="BP2112" s="300">
        <f t="shared" si="949"/>
        <v>0</v>
      </c>
      <c r="BQ2112" s="301">
        <f t="shared" si="950"/>
        <v>0</v>
      </c>
      <c r="BR2112" s="298">
        <f t="shared" si="951"/>
        <v>0</v>
      </c>
      <c r="BS2112" s="299">
        <f t="shared" si="952"/>
        <v>0</v>
      </c>
      <c r="BT2112" s="300">
        <f t="shared" si="953"/>
        <v>0</v>
      </c>
      <c r="BU2112" s="301">
        <f t="shared" si="954"/>
        <v>0</v>
      </c>
      <c r="BV2112" s="371">
        <f t="shared" si="955"/>
        <v>0</v>
      </c>
      <c r="BW2112" s="303">
        <f t="shared" si="956"/>
        <v>0</v>
      </c>
      <c r="BX2112" s="304" t="str">
        <f>IF(BW2112=0,"",
IF(SUM($BW$2037:BW2112)=1,BY2112,
IF($BW$2157&gt;SUM($BW$2037:BW2112),_xlfn.CONCAT(", ",BY2112),
IF($BW$2157=SUM($BW$2037:BW2112),_xlfn.CONCAT(" y ",BY2112)))))</f>
        <v/>
      </c>
      <c r="BY2112" s="231" t="s">
        <v>6287</v>
      </c>
      <c r="BZ2112" s="290">
        <f t="shared" si="957"/>
        <v>0</v>
      </c>
      <c r="CA2112" s="291" t="str">
        <f>IF(BZ2112=0,"",
IF(SUM($BZ$2037:BZ2112)=1,CB2112,
IF($BZ$2157&gt;SUM($BZ$2037:BZ2112),_xlfn.CONCAT(", ",CB2112),
IF($BZ$2157=SUM($BZ$2037:BZ2112),_xlfn.CONCAT(" y ",CB2112)))))</f>
        <v/>
      </c>
      <c r="CB2112" s="222" t="s">
        <v>6287</v>
      </c>
    </row>
    <row r="2113" spans="3:80" customFormat="1" ht="15" hidden="1" customHeight="1">
      <c r="C2113" s="143" t="s">
        <v>181</v>
      </c>
      <c r="D2113" s="726" t="str">
        <f>IF(CNGE_2024_M1_Secc1_Sub1!$D118="","",CNGE_2024_M1_Secc1_Sub1!$D118)</f>
        <v/>
      </c>
      <c r="E2113" s="727"/>
      <c r="F2113" s="727"/>
      <c r="G2113" s="727"/>
      <c r="H2113" s="727"/>
      <c r="I2113" s="727"/>
      <c r="J2113" s="727"/>
      <c r="K2113" s="727"/>
      <c r="L2113" s="727"/>
      <c r="M2113" s="727"/>
      <c r="N2113" s="727"/>
      <c r="O2113" s="728"/>
      <c r="P2113" s="518"/>
      <c r="Q2113" s="518"/>
      <c r="R2113" s="518"/>
      <c r="S2113" s="518"/>
      <c r="T2113" s="518"/>
      <c r="U2113" s="518"/>
      <c r="V2113" s="518"/>
      <c r="W2113" s="518"/>
      <c r="X2113" s="518"/>
      <c r="Y2113" s="518"/>
      <c r="Z2113" s="518"/>
      <c r="AA2113" s="518"/>
      <c r="AB2113" s="518"/>
      <c r="AC2113" s="518"/>
      <c r="AD2113" s="518"/>
      <c r="AG2113" s="269">
        <f t="shared" si="914"/>
        <v>0</v>
      </c>
      <c r="AH2113" s="298">
        <f t="shared" si="915"/>
        <v>0</v>
      </c>
      <c r="AI2113" s="299">
        <f t="shared" si="916"/>
        <v>0</v>
      </c>
      <c r="AJ2113" s="300">
        <f t="shared" si="917"/>
        <v>0</v>
      </c>
      <c r="AK2113" s="301">
        <f t="shared" si="918"/>
        <v>0</v>
      </c>
      <c r="AL2113" s="298">
        <f t="shared" si="919"/>
        <v>0</v>
      </c>
      <c r="AM2113" s="299">
        <f t="shared" si="920"/>
        <v>0</v>
      </c>
      <c r="AN2113" s="300">
        <f t="shared" si="921"/>
        <v>0</v>
      </c>
      <c r="AO2113" s="301">
        <f t="shared" si="922"/>
        <v>0</v>
      </c>
      <c r="AP2113" s="298">
        <f t="shared" si="923"/>
        <v>0</v>
      </c>
      <c r="AQ2113" s="299">
        <f t="shared" si="924"/>
        <v>0</v>
      </c>
      <c r="AR2113" s="300">
        <f t="shared" si="925"/>
        <v>0</v>
      </c>
      <c r="AS2113" s="301">
        <f t="shared" si="926"/>
        <v>0</v>
      </c>
      <c r="AT2113" s="298">
        <f t="shared" si="927"/>
        <v>0</v>
      </c>
      <c r="AU2113" s="299">
        <f t="shared" si="928"/>
        <v>0</v>
      </c>
      <c r="AV2113" s="300">
        <f t="shared" si="929"/>
        <v>0</v>
      </c>
      <c r="AW2113" s="301">
        <f t="shared" si="930"/>
        <v>0</v>
      </c>
      <c r="AX2113" s="298">
        <f t="shared" si="931"/>
        <v>0</v>
      </c>
      <c r="AY2113" s="299">
        <f t="shared" si="932"/>
        <v>0</v>
      </c>
      <c r="AZ2113" s="300">
        <f t="shared" si="933"/>
        <v>0</v>
      </c>
      <c r="BA2113" s="301">
        <f t="shared" si="934"/>
        <v>0</v>
      </c>
      <c r="BB2113" s="298">
        <f t="shared" si="935"/>
        <v>0</v>
      </c>
      <c r="BC2113" s="299">
        <f t="shared" si="936"/>
        <v>0</v>
      </c>
      <c r="BD2113" s="300">
        <f t="shared" si="937"/>
        <v>0</v>
      </c>
      <c r="BE2113" s="301">
        <f t="shared" si="938"/>
        <v>0</v>
      </c>
      <c r="BF2113" s="298">
        <f t="shared" si="939"/>
        <v>0</v>
      </c>
      <c r="BG2113" s="299">
        <f t="shared" si="940"/>
        <v>0</v>
      </c>
      <c r="BH2113" s="300">
        <f t="shared" si="941"/>
        <v>0</v>
      </c>
      <c r="BI2113" s="301">
        <f t="shared" si="942"/>
        <v>0</v>
      </c>
      <c r="BJ2113" s="298">
        <f t="shared" si="943"/>
        <v>0</v>
      </c>
      <c r="BK2113" s="299">
        <f t="shared" si="944"/>
        <v>0</v>
      </c>
      <c r="BL2113" s="300">
        <f t="shared" si="945"/>
        <v>0</v>
      </c>
      <c r="BM2113" s="301">
        <f t="shared" si="946"/>
        <v>0</v>
      </c>
      <c r="BN2113" s="298">
        <f t="shared" si="947"/>
        <v>0</v>
      </c>
      <c r="BO2113" s="299">
        <f t="shared" si="948"/>
        <v>0</v>
      </c>
      <c r="BP2113" s="300">
        <f t="shared" si="949"/>
        <v>0</v>
      </c>
      <c r="BQ2113" s="301">
        <f t="shared" si="950"/>
        <v>0</v>
      </c>
      <c r="BR2113" s="298">
        <f t="shared" si="951"/>
        <v>0</v>
      </c>
      <c r="BS2113" s="299">
        <f t="shared" si="952"/>
        <v>0</v>
      </c>
      <c r="BT2113" s="300">
        <f t="shared" si="953"/>
        <v>0</v>
      </c>
      <c r="BU2113" s="301">
        <f t="shared" si="954"/>
        <v>0</v>
      </c>
      <c r="BV2113" s="371">
        <f t="shared" si="955"/>
        <v>0</v>
      </c>
      <c r="BW2113" s="303">
        <f t="shared" si="956"/>
        <v>0</v>
      </c>
      <c r="BX2113" s="304" t="str">
        <f>IF(BW2113=0,"",
IF(SUM($BW$2037:BW2113)=1,BY2113,
IF($BW$2157&gt;SUM($BW$2037:BW2113),_xlfn.CONCAT(", ",BY2113),
IF($BW$2157=SUM($BW$2037:BW2113),_xlfn.CONCAT(" y ",BY2113)))))</f>
        <v/>
      </c>
      <c r="BY2113" s="231" t="s">
        <v>6288</v>
      </c>
      <c r="BZ2113" s="290">
        <f t="shared" si="957"/>
        <v>0</v>
      </c>
      <c r="CA2113" s="291" t="str">
        <f>IF(BZ2113=0,"",
IF(SUM($BZ$2037:BZ2113)=1,CB2113,
IF($BZ$2157&gt;SUM($BZ$2037:BZ2113),_xlfn.CONCAT(", ",CB2113),
IF($BZ$2157=SUM($BZ$2037:BZ2113),_xlfn.CONCAT(" y ",CB2113)))))</f>
        <v/>
      </c>
      <c r="CB2113" s="222" t="s">
        <v>6288</v>
      </c>
    </row>
    <row r="2114" spans="3:80" customFormat="1" ht="15" hidden="1" customHeight="1">
      <c r="C2114" s="143" t="s">
        <v>182</v>
      </c>
      <c r="D2114" s="726" t="str">
        <f>IF(CNGE_2024_M1_Secc1_Sub1!$D119="","",CNGE_2024_M1_Secc1_Sub1!$D119)</f>
        <v/>
      </c>
      <c r="E2114" s="727"/>
      <c r="F2114" s="727"/>
      <c r="G2114" s="727"/>
      <c r="H2114" s="727"/>
      <c r="I2114" s="727"/>
      <c r="J2114" s="727"/>
      <c r="K2114" s="727"/>
      <c r="L2114" s="727"/>
      <c r="M2114" s="727"/>
      <c r="N2114" s="727"/>
      <c r="O2114" s="728"/>
      <c r="P2114" s="518"/>
      <c r="Q2114" s="518"/>
      <c r="R2114" s="518"/>
      <c r="S2114" s="518"/>
      <c r="T2114" s="518"/>
      <c r="U2114" s="518"/>
      <c r="V2114" s="518"/>
      <c r="W2114" s="518"/>
      <c r="X2114" s="518"/>
      <c r="Y2114" s="518"/>
      <c r="Z2114" s="518"/>
      <c r="AA2114" s="518"/>
      <c r="AB2114" s="518"/>
      <c r="AC2114" s="518"/>
      <c r="AD2114" s="518"/>
      <c r="AG2114" s="269">
        <f t="shared" si="914"/>
        <v>0</v>
      </c>
      <c r="AH2114" s="298">
        <f t="shared" si="915"/>
        <v>0</v>
      </c>
      <c r="AI2114" s="299">
        <f t="shared" si="916"/>
        <v>0</v>
      </c>
      <c r="AJ2114" s="300">
        <f t="shared" si="917"/>
        <v>0</v>
      </c>
      <c r="AK2114" s="301">
        <f t="shared" si="918"/>
        <v>0</v>
      </c>
      <c r="AL2114" s="298">
        <f t="shared" si="919"/>
        <v>0</v>
      </c>
      <c r="AM2114" s="299">
        <f t="shared" si="920"/>
        <v>0</v>
      </c>
      <c r="AN2114" s="300">
        <f t="shared" si="921"/>
        <v>0</v>
      </c>
      <c r="AO2114" s="301">
        <f t="shared" si="922"/>
        <v>0</v>
      </c>
      <c r="AP2114" s="298">
        <f t="shared" si="923"/>
        <v>0</v>
      </c>
      <c r="AQ2114" s="299">
        <f t="shared" si="924"/>
        <v>0</v>
      </c>
      <c r="AR2114" s="300">
        <f t="shared" si="925"/>
        <v>0</v>
      </c>
      <c r="AS2114" s="301">
        <f t="shared" si="926"/>
        <v>0</v>
      </c>
      <c r="AT2114" s="298">
        <f t="shared" si="927"/>
        <v>0</v>
      </c>
      <c r="AU2114" s="299">
        <f t="shared" si="928"/>
        <v>0</v>
      </c>
      <c r="AV2114" s="300">
        <f t="shared" si="929"/>
        <v>0</v>
      </c>
      <c r="AW2114" s="301">
        <f t="shared" si="930"/>
        <v>0</v>
      </c>
      <c r="AX2114" s="298">
        <f t="shared" si="931"/>
        <v>0</v>
      </c>
      <c r="AY2114" s="299">
        <f t="shared" si="932"/>
        <v>0</v>
      </c>
      <c r="AZ2114" s="300">
        <f t="shared" si="933"/>
        <v>0</v>
      </c>
      <c r="BA2114" s="301">
        <f t="shared" si="934"/>
        <v>0</v>
      </c>
      <c r="BB2114" s="298">
        <f t="shared" si="935"/>
        <v>0</v>
      </c>
      <c r="BC2114" s="299">
        <f t="shared" si="936"/>
        <v>0</v>
      </c>
      <c r="BD2114" s="300">
        <f t="shared" si="937"/>
        <v>0</v>
      </c>
      <c r="BE2114" s="301">
        <f t="shared" si="938"/>
        <v>0</v>
      </c>
      <c r="BF2114" s="298">
        <f t="shared" si="939"/>
        <v>0</v>
      </c>
      <c r="BG2114" s="299">
        <f t="shared" si="940"/>
        <v>0</v>
      </c>
      <c r="BH2114" s="300">
        <f t="shared" si="941"/>
        <v>0</v>
      </c>
      <c r="BI2114" s="301">
        <f t="shared" si="942"/>
        <v>0</v>
      </c>
      <c r="BJ2114" s="298">
        <f t="shared" si="943"/>
        <v>0</v>
      </c>
      <c r="BK2114" s="299">
        <f t="shared" si="944"/>
        <v>0</v>
      </c>
      <c r="BL2114" s="300">
        <f t="shared" si="945"/>
        <v>0</v>
      </c>
      <c r="BM2114" s="301">
        <f t="shared" si="946"/>
        <v>0</v>
      </c>
      <c r="BN2114" s="298">
        <f t="shared" si="947"/>
        <v>0</v>
      </c>
      <c r="BO2114" s="299">
        <f t="shared" si="948"/>
        <v>0</v>
      </c>
      <c r="BP2114" s="300">
        <f t="shared" si="949"/>
        <v>0</v>
      </c>
      <c r="BQ2114" s="301">
        <f t="shared" si="950"/>
        <v>0</v>
      </c>
      <c r="BR2114" s="298">
        <f t="shared" si="951"/>
        <v>0</v>
      </c>
      <c r="BS2114" s="299">
        <f t="shared" si="952"/>
        <v>0</v>
      </c>
      <c r="BT2114" s="300">
        <f t="shared" si="953"/>
        <v>0</v>
      </c>
      <c r="BU2114" s="301">
        <f t="shared" si="954"/>
        <v>0</v>
      </c>
      <c r="BV2114" s="371">
        <f t="shared" si="955"/>
        <v>0</v>
      </c>
      <c r="BW2114" s="303">
        <f t="shared" si="956"/>
        <v>0</v>
      </c>
      <c r="BX2114" s="304" t="str">
        <f>IF(BW2114=0,"",
IF(SUM($BW$2037:BW2114)=1,BY2114,
IF($BW$2157&gt;SUM($BW$2037:BW2114),_xlfn.CONCAT(", ",BY2114),
IF($BW$2157=SUM($BW$2037:BW2114),_xlfn.CONCAT(" y ",BY2114)))))</f>
        <v/>
      </c>
      <c r="BY2114" s="231" t="s">
        <v>6289</v>
      </c>
      <c r="BZ2114" s="290">
        <f t="shared" si="957"/>
        <v>0</v>
      </c>
      <c r="CA2114" s="291" t="str">
        <f>IF(BZ2114=0,"",
IF(SUM($BZ$2037:BZ2114)=1,CB2114,
IF($BZ$2157&gt;SUM($BZ$2037:BZ2114),_xlfn.CONCAT(", ",CB2114),
IF($BZ$2157=SUM($BZ$2037:BZ2114),_xlfn.CONCAT(" y ",CB2114)))))</f>
        <v/>
      </c>
      <c r="CB2114" s="222" t="s">
        <v>6289</v>
      </c>
    </row>
    <row r="2115" spans="3:80" customFormat="1" ht="15" hidden="1" customHeight="1">
      <c r="C2115" s="143" t="s">
        <v>183</v>
      </c>
      <c r="D2115" s="726" t="str">
        <f>IF(CNGE_2024_M1_Secc1_Sub1!$D120="","",CNGE_2024_M1_Secc1_Sub1!$D120)</f>
        <v/>
      </c>
      <c r="E2115" s="727"/>
      <c r="F2115" s="727"/>
      <c r="G2115" s="727"/>
      <c r="H2115" s="727"/>
      <c r="I2115" s="727"/>
      <c r="J2115" s="727"/>
      <c r="K2115" s="727"/>
      <c r="L2115" s="727"/>
      <c r="M2115" s="727"/>
      <c r="N2115" s="727"/>
      <c r="O2115" s="728"/>
      <c r="P2115" s="518"/>
      <c r="Q2115" s="518"/>
      <c r="R2115" s="518"/>
      <c r="S2115" s="518"/>
      <c r="T2115" s="518"/>
      <c r="U2115" s="518"/>
      <c r="V2115" s="518"/>
      <c r="W2115" s="518"/>
      <c r="X2115" s="518"/>
      <c r="Y2115" s="518"/>
      <c r="Z2115" s="518"/>
      <c r="AA2115" s="518"/>
      <c r="AB2115" s="518"/>
      <c r="AC2115" s="518"/>
      <c r="AD2115" s="518"/>
      <c r="AG2115" s="269">
        <f t="shared" si="914"/>
        <v>0</v>
      </c>
      <c r="AH2115" s="298">
        <f t="shared" si="915"/>
        <v>0</v>
      </c>
      <c r="AI2115" s="299">
        <f t="shared" si="916"/>
        <v>0</v>
      </c>
      <c r="AJ2115" s="300">
        <f t="shared" si="917"/>
        <v>0</v>
      </c>
      <c r="AK2115" s="301">
        <f t="shared" si="918"/>
        <v>0</v>
      </c>
      <c r="AL2115" s="298">
        <f t="shared" si="919"/>
        <v>0</v>
      </c>
      <c r="AM2115" s="299">
        <f t="shared" si="920"/>
        <v>0</v>
      </c>
      <c r="AN2115" s="300">
        <f t="shared" si="921"/>
        <v>0</v>
      </c>
      <c r="AO2115" s="301">
        <f t="shared" si="922"/>
        <v>0</v>
      </c>
      <c r="AP2115" s="298">
        <f t="shared" si="923"/>
        <v>0</v>
      </c>
      <c r="AQ2115" s="299">
        <f t="shared" si="924"/>
        <v>0</v>
      </c>
      <c r="AR2115" s="300">
        <f t="shared" si="925"/>
        <v>0</v>
      </c>
      <c r="AS2115" s="301">
        <f t="shared" si="926"/>
        <v>0</v>
      </c>
      <c r="AT2115" s="298">
        <f t="shared" si="927"/>
        <v>0</v>
      </c>
      <c r="AU2115" s="299">
        <f t="shared" si="928"/>
        <v>0</v>
      </c>
      <c r="AV2115" s="300">
        <f t="shared" si="929"/>
        <v>0</v>
      </c>
      <c r="AW2115" s="301">
        <f t="shared" si="930"/>
        <v>0</v>
      </c>
      <c r="AX2115" s="298">
        <f t="shared" si="931"/>
        <v>0</v>
      </c>
      <c r="AY2115" s="299">
        <f t="shared" si="932"/>
        <v>0</v>
      </c>
      <c r="AZ2115" s="300">
        <f t="shared" si="933"/>
        <v>0</v>
      </c>
      <c r="BA2115" s="301">
        <f t="shared" si="934"/>
        <v>0</v>
      </c>
      <c r="BB2115" s="298">
        <f t="shared" si="935"/>
        <v>0</v>
      </c>
      <c r="BC2115" s="299">
        <f t="shared" si="936"/>
        <v>0</v>
      </c>
      <c r="BD2115" s="300">
        <f t="shared" si="937"/>
        <v>0</v>
      </c>
      <c r="BE2115" s="301">
        <f t="shared" si="938"/>
        <v>0</v>
      </c>
      <c r="BF2115" s="298">
        <f t="shared" si="939"/>
        <v>0</v>
      </c>
      <c r="BG2115" s="299">
        <f t="shared" si="940"/>
        <v>0</v>
      </c>
      <c r="BH2115" s="300">
        <f t="shared" si="941"/>
        <v>0</v>
      </c>
      <c r="BI2115" s="301">
        <f t="shared" si="942"/>
        <v>0</v>
      </c>
      <c r="BJ2115" s="298">
        <f t="shared" si="943"/>
        <v>0</v>
      </c>
      <c r="BK2115" s="299">
        <f t="shared" si="944"/>
        <v>0</v>
      </c>
      <c r="BL2115" s="300">
        <f t="shared" si="945"/>
        <v>0</v>
      </c>
      <c r="BM2115" s="301">
        <f t="shared" si="946"/>
        <v>0</v>
      </c>
      <c r="BN2115" s="298">
        <f t="shared" si="947"/>
        <v>0</v>
      </c>
      <c r="BO2115" s="299">
        <f t="shared" si="948"/>
        <v>0</v>
      </c>
      <c r="BP2115" s="300">
        <f t="shared" si="949"/>
        <v>0</v>
      </c>
      <c r="BQ2115" s="301">
        <f t="shared" si="950"/>
        <v>0</v>
      </c>
      <c r="BR2115" s="298">
        <f t="shared" si="951"/>
        <v>0</v>
      </c>
      <c r="BS2115" s="299">
        <f t="shared" si="952"/>
        <v>0</v>
      </c>
      <c r="BT2115" s="300">
        <f t="shared" si="953"/>
        <v>0</v>
      </c>
      <c r="BU2115" s="301">
        <f t="shared" si="954"/>
        <v>0</v>
      </c>
      <c r="BV2115" s="371">
        <f t="shared" si="955"/>
        <v>0</v>
      </c>
      <c r="BW2115" s="303">
        <f t="shared" si="956"/>
        <v>0</v>
      </c>
      <c r="BX2115" s="304" t="str">
        <f>IF(BW2115=0,"",
IF(SUM($BW$2037:BW2115)=1,BY2115,
IF($BW$2157&gt;SUM($BW$2037:BW2115),_xlfn.CONCAT(", ",BY2115),
IF($BW$2157=SUM($BW$2037:BW2115),_xlfn.CONCAT(" y ",BY2115)))))</f>
        <v/>
      </c>
      <c r="BY2115" s="231" t="s">
        <v>6290</v>
      </c>
      <c r="BZ2115" s="290">
        <f t="shared" si="957"/>
        <v>0</v>
      </c>
      <c r="CA2115" s="291" t="str">
        <f>IF(BZ2115=0,"",
IF(SUM($BZ$2037:BZ2115)=1,CB2115,
IF($BZ$2157&gt;SUM($BZ$2037:BZ2115),_xlfn.CONCAT(", ",CB2115),
IF($BZ$2157=SUM($BZ$2037:BZ2115),_xlfn.CONCAT(" y ",CB2115)))))</f>
        <v/>
      </c>
      <c r="CB2115" s="222" t="s">
        <v>6290</v>
      </c>
    </row>
    <row r="2116" spans="3:80" customFormat="1" ht="15" hidden="1" customHeight="1">
      <c r="C2116" s="143" t="s">
        <v>184</v>
      </c>
      <c r="D2116" s="726" t="str">
        <f>IF(CNGE_2024_M1_Secc1_Sub1!$D121="","",CNGE_2024_M1_Secc1_Sub1!$D121)</f>
        <v/>
      </c>
      <c r="E2116" s="727"/>
      <c r="F2116" s="727"/>
      <c r="G2116" s="727"/>
      <c r="H2116" s="727"/>
      <c r="I2116" s="727"/>
      <c r="J2116" s="727"/>
      <c r="K2116" s="727"/>
      <c r="L2116" s="727"/>
      <c r="M2116" s="727"/>
      <c r="N2116" s="727"/>
      <c r="O2116" s="728"/>
      <c r="P2116" s="518"/>
      <c r="Q2116" s="518"/>
      <c r="R2116" s="518"/>
      <c r="S2116" s="518"/>
      <c r="T2116" s="518"/>
      <c r="U2116" s="518"/>
      <c r="V2116" s="518"/>
      <c r="W2116" s="518"/>
      <c r="X2116" s="518"/>
      <c r="Y2116" s="518"/>
      <c r="Z2116" s="518"/>
      <c r="AA2116" s="518"/>
      <c r="AB2116" s="518"/>
      <c r="AC2116" s="518"/>
      <c r="AD2116" s="518"/>
      <c r="AG2116" s="269">
        <f t="shared" si="914"/>
        <v>0</v>
      </c>
      <c r="AH2116" s="298">
        <f t="shared" si="915"/>
        <v>0</v>
      </c>
      <c r="AI2116" s="299">
        <f t="shared" si="916"/>
        <v>0</v>
      </c>
      <c r="AJ2116" s="300">
        <f t="shared" si="917"/>
        <v>0</v>
      </c>
      <c r="AK2116" s="301">
        <f t="shared" si="918"/>
        <v>0</v>
      </c>
      <c r="AL2116" s="298">
        <f t="shared" si="919"/>
        <v>0</v>
      </c>
      <c r="AM2116" s="299">
        <f t="shared" si="920"/>
        <v>0</v>
      </c>
      <c r="AN2116" s="300">
        <f t="shared" si="921"/>
        <v>0</v>
      </c>
      <c r="AO2116" s="301">
        <f t="shared" si="922"/>
        <v>0</v>
      </c>
      <c r="AP2116" s="298">
        <f t="shared" si="923"/>
        <v>0</v>
      </c>
      <c r="AQ2116" s="299">
        <f t="shared" si="924"/>
        <v>0</v>
      </c>
      <c r="AR2116" s="300">
        <f t="shared" si="925"/>
        <v>0</v>
      </c>
      <c r="AS2116" s="301">
        <f t="shared" si="926"/>
        <v>0</v>
      </c>
      <c r="AT2116" s="298">
        <f t="shared" si="927"/>
        <v>0</v>
      </c>
      <c r="AU2116" s="299">
        <f t="shared" si="928"/>
        <v>0</v>
      </c>
      <c r="AV2116" s="300">
        <f t="shared" si="929"/>
        <v>0</v>
      </c>
      <c r="AW2116" s="301">
        <f t="shared" si="930"/>
        <v>0</v>
      </c>
      <c r="AX2116" s="298">
        <f t="shared" si="931"/>
        <v>0</v>
      </c>
      <c r="AY2116" s="299">
        <f t="shared" si="932"/>
        <v>0</v>
      </c>
      <c r="AZ2116" s="300">
        <f t="shared" si="933"/>
        <v>0</v>
      </c>
      <c r="BA2116" s="301">
        <f t="shared" si="934"/>
        <v>0</v>
      </c>
      <c r="BB2116" s="298">
        <f t="shared" si="935"/>
        <v>0</v>
      </c>
      <c r="BC2116" s="299">
        <f t="shared" si="936"/>
        <v>0</v>
      </c>
      <c r="BD2116" s="300">
        <f t="shared" si="937"/>
        <v>0</v>
      </c>
      <c r="BE2116" s="301">
        <f t="shared" si="938"/>
        <v>0</v>
      </c>
      <c r="BF2116" s="298">
        <f t="shared" si="939"/>
        <v>0</v>
      </c>
      <c r="BG2116" s="299">
        <f t="shared" si="940"/>
        <v>0</v>
      </c>
      <c r="BH2116" s="300">
        <f t="shared" si="941"/>
        <v>0</v>
      </c>
      <c r="BI2116" s="301">
        <f t="shared" si="942"/>
        <v>0</v>
      </c>
      <c r="BJ2116" s="298">
        <f t="shared" si="943"/>
        <v>0</v>
      </c>
      <c r="BK2116" s="299">
        <f t="shared" si="944"/>
        <v>0</v>
      </c>
      <c r="BL2116" s="300">
        <f t="shared" si="945"/>
        <v>0</v>
      </c>
      <c r="BM2116" s="301">
        <f t="shared" si="946"/>
        <v>0</v>
      </c>
      <c r="BN2116" s="298">
        <f t="shared" si="947"/>
        <v>0</v>
      </c>
      <c r="BO2116" s="299">
        <f t="shared" si="948"/>
        <v>0</v>
      </c>
      <c r="BP2116" s="300">
        <f t="shared" si="949"/>
        <v>0</v>
      </c>
      <c r="BQ2116" s="301">
        <f t="shared" si="950"/>
        <v>0</v>
      </c>
      <c r="BR2116" s="298">
        <f t="shared" si="951"/>
        <v>0</v>
      </c>
      <c r="BS2116" s="299">
        <f t="shared" si="952"/>
        <v>0</v>
      </c>
      <c r="BT2116" s="300">
        <f t="shared" si="953"/>
        <v>0</v>
      </c>
      <c r="BU2116" s="301">
        <f t="shared" si="954"/>
        <v>0</v>
      </c>
      <c r="BV2116" s="371">
        <f t="shared" si="955"/>
        <v>0</v>
      </c>
      <c r="BW2116" s="303">
        <f t="shared" si="956"/>
        <v>0</v>
      </c>
      <c r="BX2116" s="304" t="str">
        <f>IF(BW2116=0,"",
IF(SUM($BW$2037:BW2116)=1,BY2116,
IF($BW$2157&gt;SUM($BW$2037:BW2116),_xlfn.CONCAT(", ",BY2116),
IF($BW$2157=SUM($BW$2037:BW2116),_xlfn.CONCAT(" y ",BY2116)))))</f>
        <v/>
      </c>
      <c r="BY2116" s="231" t="s">
        <v>6291</v>
      </c>
      <c r="BZ2116" s="290">
        <f t="shared" si="957"/>
        <v>0</v>
      </c>
      <c r="CA2116" s="291" t="str">
        <f>IF(BZ2116=0,"",
IF(SUM($BZ$2037:BZ2116)=1,CB2116,
IF($BZ$2157&gt;SUM($BZ$2037:BZ2116),_xlfn.CONCAT(", ",CB2116),
IF($BZ$2157=SUM($BZ$2037:BZ2116),_xlfn.CONCAT(" y ",CB2116)))))</f>
        <v/>
      </c>
      <c r="CB2116" s="222" t="s">
        <v>6291</v>
      </c>
    </row>
    <row r="2117" spans="3:80" customFormat="1" ht="15" hidden="1" customHeight="1">
      <c r="C2117" s="143" t="s">
        <v>185</v>
      </c>
      <c r="D2117" s="726" t="str">
        <f>IF(CNGE_2024_M1_Secc1_Sub1!$D122="","",CNGE_2024_M1_Secc1_Sub1!$D122)</f>
        <v/>
      </c>
      <c r="E2117" s="727"/>
      <c r="F2117" s="727"/>
      <c r="G2117" s="727"/>
      <c r="H2117" s="727"/>
      <c r="I2117" s="727"/>
      <c r="J2117" s="727"/>
      <c r="K2117" s="727"/>
      <c r="L2117" s="727"/>
      <c r="M2117" s="727"/>
      <c r="N2117" s="727"/>
      <c r="O2117" s="728"/>
      <c r="P2117" s="518"/>
      <c r="Q2117" s="518"/>
      <c r="R2117" s="518"/>
      <c r="S2117" s="518"/>
      <c r="T2117" s="518"/>
      <c r="U2117" s="518"/>
      <c r="V2117" s="518"/>
      <c r="W2117" s="518"/>
      <c r="X2117" s="518"/>
      <c r="Y2117" s="518"/>
      <c r="Z2117" s="518"/>
      <c r="AA2117" s="518"/>
      <c r="AB2117" s="518"/>
      <c r="AC2117" s="518"/>
      <c r="AD2117" s="518"/>
      <c r="AG2117" s="269">
        <f t="shared" si="914"/>
        <v>0</v>
      </c>
      <c r="AH2117" s="298">
        <f t="shared" si="915"/>
        <v>0</v>
      </c>
      <c r="AI2117" s="299">
        <f t="shared" si="916"/>
        <v>0</v>
      </c>
      <c r="AJ2117" s="300">
        <f t="shared" si="917"/>
        <v>0</v>
      </c>
      <c r="AK2117" s="301">
        <f t="shared" si="918"/>
        <v>0</v>
      </c>
      <c r="AL2117" s="298">
        <f t="shared" si="919"/>
        <v>0</v>
      </c>
      <c r="AM2117" s="299">
        <f t="shared" si="920"/>
        <v>0</v>
      </c>
      <c r="AN2117" s="300">
        <f t="shared" si="921"/>
        <v>0</v>
      </c>
      <c r="AO2117" s="301">
        <f t="shared" si="922"/>
        <v>0</v>
      </c>
      <c r="AP2117" s="298">
        <f t="shared" si="923"/>
        <v>0</v>
      </c>
      <c r="AQ2117" s="299">
        <f t="shared" si="924"/>
        <v>0</v>
      </c>
      <c r="AR2117" s="300">
        <f t="shared" si="925"/>
        <v>0</v>
      </c>
      <c r="AS2117" s="301">
        <f t="shared" si="926"/>
        <v>0</v>
      </c>
      <c r="AT2117" s="298">
        <f t="shared" si="927"/>
        <v>0</v>
      </c>
      <c r="AU2117" s="299">
        <f t="shared" si="928"/>
        <v>0</v>
      </c>
      <c r="AV2117" s="300">
        <f t="shared" si="929"/>
        <v>0</v>
      </c>
      <c r="AW2117" s="301">
        <f t="shared" si="930"/>
        <v>0</v>
      </c>
      <c r="AX2117" s="298">
        <f t="shared" si="931"/>
        <v>0</v>
      </c>
      <c r="AY2117" s="299">
        <f t="shared" si="932"/>
        <v>0</v>
      </c>
      <c r="AZ2117" s="300">
        <f t="shared" si="933"/>
        <v>0</v>
      </c>
      <c r="BA2117" s="301">
        <f t="shared" si="934"/>
        <v>0</v>
      </c>
      <c r="BB2117" s="298">
        <f t="shared" si="935"/>
        <v>0</v>
      </c>
      <c r="BC2117" s="299">
        <f t="shared" si="936"/>
        <v>0</v>
      </c>
      <c r="BD2117" s="300">
        <f t="shared" si="937"/>
        <v>0</v>
      </c>
      <c r="BE2117" s="301">
        <f t="shared" si="938"/>
        <v>0</v>
      </c>
      <c r="BF2117" s="298">
        <f t="shared" si="939"/>
        <v>0</v>
      </c>
      <c r="BG2117" s="299">
        <f t="shared" si="940"/>
        <v>0</v>
      </c>
      <c r="BH2117" s="300">
        <f t="shared" si="941"/>
        <v>0</v>
      </c>
      <c r="BI2117" s="301">
        <f t="shared" si="942"/>
        <v>0</v>
      </c>
      <c r="BJ2117" s="298">
        <f t="shared" si="943"/>
        <v>0</v>
      </c>
      <c r="BK2117" s="299">
        <f t="shared" si="944"/>
        <v>0</v>
      </c>
      <c r="BL2117" s="300">
        <f t="shared" si="945"/>
        <v>0</v>
      </c>
      <c r="BM2117" s="301">
        <f t="shared" si="946"/>
        <v>0</v>
      </c>
      <c r="BN2117" s="298">
        <f t="shared" si="947"/>
        <v>0</v>
      </c>
      <c r="BO2117" s="299">
        <f t="shared" si="948"/>
        <v>0</v>
      </c>
      <c r="BP2117" s="300">
        <f t="shared" si="949"/>
        <v>0</v>
      </c>
      <c r="BQ2117" s="301">
        <f t="shared" si="950"/>
        <v>0</v>
      </c>
      <c r="BR2117" s="298">
        <f t="shared" si="951"/>
        <v>0</v>
      </c>
      <c r="BS2117" s="299">
        <f t="shared" si="952"/>
        <v>0</v>
      </c>
      <c r="BT2117" s="300">
        <f t="shared" si="953"/>
        <v>0</v>
      </c>
      <c r="BU2117" s="301">
        <f t="shared" si="954"/>
        <v>0</v>
      </c>
      <c r="BV2117" s="371">
        <f t="shared" si="955"/>
        <v>0</v>
      </c>
      <c r="BW2117" s="303">
        <f t="shared" si="956"/>
        <v>0</v>
      </c>
      <c r="BX2117" s="304" t="str">
        <f>IF(BW2117=0,"",
IF(SUM($BW$2037:BW2117)=1,BY2117,
IF($BW$2157&gt;SUM($BW$2037:BW2117),_xlfn.CONCAT(", ",BY2117),
IF($BW$2157=SUM($BW$2037:BW2117),_xlfn.CONCAT(" y ",BY2117)))))</f>
        <v/>
      </c>
      <c r="BY2117" s="231" t="s">
        <v>6292</v>
      </c>
      <c r="BZ2117" s="290">
        <f t="shared" si="957"/>
        <v>0</v>
      </c>
      <c r="CA2117" s="291" t="str">
        <f>IF(BZ2117=0,"",
IF(SUM($BZ$2037:BZ2117)=1,CB2117,
IF($BZ$2157&gt;SUM($BZ$2037:BZ2117),_xlfn.CONCAT(", ",CB2117),
IF($BZ$2157=SUM($BZ$2037:BZ2117),_xlfn.CONCAT(" y ",CB2117)))))</f>
        <v/>
      </c>
      <c r="CB2117" s="222" t="s">
        <v>6292</v>
      </c>
    </row>
    <row r="2118" spans="3:80" customFormat="1" ht="15" hidden="1" customHeight="1">
      <c r="C2118" s="143" t="s">
        <v>186</v>
      </c>
      <c r="D2118" s="726" t="str">
        <f>IF(CNGE_2024_M1_Secc1_Sub1!$D123="","",CNGE_2024_M1_Secc1_Sub1!$D123)</f>
        <v/>
      </c>
      <c r="E2118" s="727"/>
      <c r="F2118" s="727"/>
      <c r="G2118" s="727"/>
      <c r="H2118" s="727"/>
      <c r="I2118" s="727"/>
      <c r="J2118" s="727"/>
      <c r="K2118" s="727"/>
      <c r="L2118" s="727"/>
      <c r="M2118" s="727"/>
      <c r="N2118" s="727"/>
      <c r="O2118" s="728"/>
      <c r="P2118" s="518"/>
      <c r="Q2118" s="518"/>
      <c r="R2118" s="518"/>
      <c r="S2118" s="518"/>
      <c r="T2118" s="518"/>
      <c r="U2118" s="518"/>
      <c r="V2118" s="518"/>
      <c r="W2118" s="518"/>
      <c r="X2118" s="518"/>
      <c r="Y2118" s="518"/>
      <c r="Z2118" s="518"/>
      <c r="AA2118" s="518"/>
      <c r="AB2118" s="518"/>
      <c r="AC2118" s="518"/>
      <c r="AD2118" s="518"/>
      <c r="AG2118" s="269">
        <f t="shared" si="914"/>
        <v>0</v>
      </c>
      <c r="AH2118" s="298">
        <f t="shared" si="915"/>
        <v>0</v>
      </c>
      <c r="AI2118" s="299">
        <f t="shared" si="916"/>
        <v>0</v>
      </c>
      <c r="AJ2118" s="300">
        <f t="shared" si="917"/>
        <v>0</v>
      </c>
      <c r="AK2118" s="301">
        <f t="shared" si="918"/>
        <v>0</v>
      </c>
      <c r="AL2118" s="298">
        <f t="shared" si="919"/>
        <v>0</v>
      </c>
      <c r="AM2118" s="299">
        <f t="shared" si="920"/>
        <v>0</v>
      </c>
      <c r="AN2118" s="300">
        <f t="shared" si="921"/>
        <v>0</v>
      </c>
      <c r="AO2118" s="301">
        <f t="shared" si="922"/>
        <v>0</v>
      </c>
      <c r="AP2118" s="298">
        <f t="shared" si="923"/>
        <v>0</v>
      </c>
      <c r="AQ2118" s="299">
        <f t="shared" si="924"/>
        <v>0</v>
      </c>
      <c r="AR2118" s="300">
        <f t="shared" si="925"/>
        <v>0</v>
      </c>
      <c r="AS2118" s="301">
        <f t="shared" si="926"/>
        <v>0</v>
      </c>
      <c r="AT2118" s="298">
        <f t="shared" si="927"/>
        <v>0</v>
      </c>
      <c r="AU2118" s="299">
        <f t="shared" si="928"/>
        <v>0</v>
      </c>
      <c r="AV2118" s="300">
        <f t="shared" si="929"/>
        <v>0</v>
      </c>
      <c r="AW2118" s="301">
        <f t="shared" si="930"/>
        <v>0</v>
      </c>
      <c r="AX2118" s="298">
        <f t="shared" si="931"/>
        <v>0</v>
      </c>
      <c r="AY2118" s="299">
        <f t="shared" si="932"/>
        <v>0</v>
      </c>
      <c r="AZ2118" s="300">
        <f t="shared" si="933"/>
        <v>0</v>
      </c>
      <c r="BA2118" s="301">
        <f t="shared" si="934"/>
        <v>0</v>
      </c>
      <c r="BB2118" s="298">
        <f t="shared" si="935"/>
        <v>0</v>
      </c>
      <c r="BC2118" s="299">
        <f t="shared" si="936"/>
        <v>0</v>
      </c>
      <c r="BD2118" s="300">
        <f t="shared" si="937"/>
        <v>0</v>
      </c>
      <c r="BE2118" s="301">
        <f t="shared" si="938"/>
        <v>0</v>
      </c>
      <c r="BF2118" s="298">
        <f t="shared" si="939"/>
        <v>0</v>
      </c>
      <c r="BG2118" s="299">
        <f t="shared" si="940"/>
        <v>0</v>
      </c>
      <c r="BH2118" s="300">
        <f t="shared" si="941"/>
        <v>0</v>
      </c>
      <c r="BI2118" s="301">
        <f t="shared" si="942"/>
        <v>0</v>
      </c>
      <c r="BJ2118" s="298">
        <f t="shared" si="943"/>
        <v>0</v>
      </c>
      <c r="BK2118" s="299">
        <f t="shared" si="944"/>
        <v>0</v>
      </c>
      <c r="BL2118" s="300">
        <f t="shared" si="945"/>
        <v>0</v>
      </c>
      <c r="BM2118" s="301">
        <f t="shared" si="946"/>
        <v>0</v>
      </c>
      <c r="BN2118" s="298">
        <f t="shared" si="947"/>
        <v>0</v>
      </c>
      <c r="BO2118" s="299">
        <f t="shared" si="948"/>
        <v>0</v>
      </c>
      <c r="BP2118" s="300">
        <f t="shared" si="949"/>
        <v>0</v>
      </c>
      <c r="BQ2118" s="301">
        <f t="shared" si="950"/>
        <v>0</v>
      </c>
      <c r="BR2118" s="298">
        <f t="shared" si="951"/>
        <v>0</v>
      </c>
      <c r="BS2118" s="299">
        <f t="shared" si="952"/>
        <v>0</v>
      </c>
      <c r="BT2118" s="300">
        <f t="shared" si="953"/>
        <v>0</v>
      </c>
      <c r="BU2118" s="301">
        <f t="shared" si="954"/>
        <v>0</v>
      </c>
      <c r="BV2118" s="371">
        <f t="shared" si="955"/>
        <v>0</v>
      </c>
      <c r="BW2118" s="303">
        <f t="shared" si="956"/>
        <v>0</v>
      </c>
      <c r="BX2118" s="304" t="str">
        <f>IF(BW2118=0,"",
IF(SUM($BW$2037:BW2118)=1,BY2118,
IF($BW$2157&gt;SUM($BW$2037:BW2118),_xlfn.CONCAT(", ",BY2118),
IF($BW$2157=SUM($BW$2037:BW2118),_xlfn.CONCAT(" y ",BY2118)))))</f>
        <v/>
      </c>
      <c r="BY2118" s="231" t="s">
        <v>6293</v>
      </c>
      <c r="BZ2118" s="290">
        <f t="shared" si="957"/>
        <v>0</v>
      </c>
      <c r="CA2118" s="291" t="str">
        <f>IF(BZ2118=0,"",
IF(SUM($BZ$2037:BZ2118)=1,CB2118,
IF($BZ$2157&gt;SUM($BZ$2037:BZ2118),_xlfn.CONCAT(", ",CB2118),
IF($BZ$2157=SUM($BZ$2037:BZ2118),_xlfn.CONCAT(" y ",CB2118)))))</f>
        <v/>
      </c>
      <c r="CB2118" s="222" t="s">
        <v>6293</v>
      </c>
    </row>
    <row r="2119" spans="3:80" customFormat="1" ht="15" hidden="1" customHeight="1">
      <c r="C2119" s="143" t="s">
        <v>187</v>
      </c>
      <c r="D2119" s="726" t="str">
        <f>IF(CNGE_2024_M1_Secc1_Sub1!$D124="","",CNGE_2024_M1_Secc1_Sub1!$D124)</f>
        <v/>
      </c>
      <c r="E2119" s="727"/>
      <c r="F2119" s="727"/>
      <c r="G2119" s="727"/>
      <c r="H2119" s="727"/>
      <c r="I2119" s="727"/>
      <c r="J2119" s="727"/>
      <c r="K2119" s="727"/>
      <c r="L2119" s="727"/>
      <c r="M2119" s="727"/>
      <c r="N2119" s="727"/>
      <c r="O2119" s="728"/>
      <c r="P2119" s="518"/>
      <c r="Q2119" s="518"/>
      <c r="R2119" s="518"/>
      <c r="S2119" s="518"/>
      <c r="T2119" s="518"/>
      <c r="U2119" s="518"/>
      <c r="V2119" s="518"/>
      <c r="W2119" s="518"/>
      <c r="X2119" s="518"/>
      <c r="Y2119" s="518"/>
      <c r="Z2119" s="518"/>
      <c r="AA2119" s="518"/>
      <c r="AB2119" s="518"/>
      <c r="AC2119" s="518"/>
      <c r="AD2119" s="518"/>
      <c r="AG2119" s="269">
        <f t="shared" si="914"/>
        <v>0</v>
      </c>
      <c r="AH2119" s="298">
        <f t="shared" si="915"/>
        <v>0</v>
      </c>
      <c r="AI2119" s="299">
        <f t="shared" si="916"/>
        <v>0</v>
      </c>
      <c r="AJ2119" s="300">
        <f t="shared" si="917"/>
        <v>0</v>
      </c>
      <c r="AK2119" s="301">
        <f t="shared" si="918"/>
        <v>0</v>
      </c>
      <c r="AL2119" s="298">
        <f t="shared" si="919"/>
        <v>0</v>
      </c>
      <c r="AM2119" s="299">
        <f t="shared" si="920"/>
        <v>0</v>
      </c>
      <c r="AN2119" s="300">
        <f t="shared" si="921"/>
        <v>0</v>
      </c>
      <c r="AO2119" s="301">
        <f t="shared" si="922"/>
        <v>0</v>
      </c>
      <c r="AP2119" s="298">
        <f t="shared" si="923"/>
        <v>0</v>
      </c>
      <c r="AQ2119" s="299">
        <f t="shared" si="924"/>
        <v>0</v>
      </c>
      <c r="AR2119" s="300">
        <f t="shared" si="925"/>
        <v>0</v>
      </c>
      <c r="AS2119" s="301">
        <f t="shared" si="926"/>
        <v>0</v>
      </c>
      <c r="AT2119" s="298">
        <f t="shared" si="927"/>
        <v>0</v>
      </c>
      <c r="AU2119" s="299">
        <f t="shared" si="928"/>
        <v>0</v>
      </c>
      <c r="AV2119" s="300">
        <f t="shared" si="929"/>
        <v>0</v>
      </c>
      <c r="AW2119" s="301">
        <f t="shared" si="930"/>
        <v>0</v>
      </c>
      <c r="AX2119" s="298">
        <f t="shared" si="931"/>
        <v>0</v>
      </c>
      <c r="AY2119" s="299">
        <f t="shared" si="932"/>
        <v>0</v>
      </c>
      <c r="AZ2119" s="300">
        <f t="shared" si="933"/>
        <v>0</v>
      </c>
      <c r="BA2119" s="301">
        <f t="shared" si="934"/>
        <v>0</v>
      </c>
      <c r="BB2119" s="298">
        <f t="shared" si="935"/>
        <v>0</v>
      </c>
      <c r="BC2119" s="299">
        <f t="shared" si="936"/>
        <v>0</v>
      </c>
      <c r="BD2119" s="300">
        <f t="shared" si="937"/>
        <v>0</v>
      </c>
      <c r="BE2119" s="301">
        <f t="shared" si="938"/>
        <v>0</v>
      </c>
      <c r="BF2119" s="298">
        <f t="shared" si="939"/>
        <v>0</v>
      </c>
      <c r="BG2119" s="299">
        <f t="shared" si="940"/>
        <v>0</v>
      </c>
      <c r="BH2119" s="300">
        <f t="shared" si="941"/>
        <v>0</v>
      </c>
      <c r="BI2119" s="301">
        <f t="shared" si="942"/>
        <v>0</v>
      </c>
      <c r="BJ2119" s="298">
        <f t="shared" si="943"/>
        <v>0</v>
      </c>
      <c r="BK2119" s="299">
        <f t="shared" si="944"/>
        <v>0</v>
      </c>
      <c r="BL2119" s="300">
        <f t="shared" si="945"/>
        <v>0</v>
      </c>
      <c r="BM2119" s="301">
        <f t="shared" si="946"/>
        <v>0</v>
      </c>
      <c r="BN2119" s="298">
        <f t="shared" si="947"/>
        <v>0</v>
      </c>
      <c r="BO2119" s="299">
        <f t="shared" si="948"/>
        <v>0</v>
      </c>
      <c r="BP2119" s="300">
        <f t="shared" si="949"/>
        <v>0</v>
      </c>
      <c r="BQ2119" s="301">
        <f t="shared" si="950"/>
        <v>0</v>
      </c>
      <c r="BR2119" s="298">
        <f t="shared" si="951"/>
        <v>0</v>
      </c>
      <c r="BS2119" s="299">
        <f t="shared" si="952"/>
        <v>0</v>
      </c>
      <c r="BT2119" s="300">
        <f t="shared" si="953"/>
        <v>0</v>
      </c>
      <c r="BU2119" s="301">
        <f t="shared" si="954"/>
        <v>0</v>
      </c>
      <c r="BV2119" s="371">
        <f t="shared" si="955"/>
        <v>0</v>
      </c>
      <c r="BW2119" s="303">
        <f t="shared" si="956"/>
        <v>0</v>
      </c>
      <c r="BX2119" s="304" t="str">
        <f>IF(BW2119=0,"",
IF(SUM($BW$2037:BW2119)=1,BY2119,
IF($BW$2157&gt;SUM($BW$2037:BW2119),_xlfn.CONCAT(", ",BY2119),
IF($BW$2157=SUM($BW$2037:BW2119),_xlfn.CONCAT(" y ",BY2119)))))</f>
        <v/>
      </c>
      <c r="BY2119" s="231" t="s">
        <v>6294</v>
      </c>
      <c r="BZ2119" s="290">
        <f t="shared" si="957"/>
        <v>0</v>
      </c>
      <c r="CA2119" s="291" t="str">
        <f>IF(BZ2119=0,"",
IF(SUM($BZ$2037:BZ2119)=1,CB2119,
IF($BZ$2157&gt;SUM($BZ$2037:BZ2119),_xlfn.CONCAT(", ",CB2119),
IF($BZ$2157=SUM($BZ$2037:BZ2119),_xlfn.CONCAT(" y ",CB2119)))))</f>
        <v/>
      </c>
      <c r="CB2119" s="222" t="s">
        <v>6294</v>
      </c>
    </row>
    <row r="2120" spans="3:80" customFormat="1" ht="15" hidden="1" customHeight="1">
      <c r="C2120" s="143" t="s">
        <v>188</v>
      </c>
      <c r="D2120" s="726" t="str">
        <f>IF(CNGE_2024_M1_Secc1_Sub1!$D125="","",CNGE_2024_M1_Secc1_Sub1!$D125)</f>
        <v/>
      </c>
      <c r="E2120" s="727"/>
      <c r="F2120" s="727"/>
      <c r="G2120" s="727"/>
      <c r="H2120" s="727"/>
      <c r="I2120" s="727"/>
      <c r="J2120" s="727"/>
      <c r="K2120" s="727"/>
      <c r="L2120" s="727"/>
      <c r="M2120" s="727"/>
      <c r="N2120" s="727"/>
      <c r="O2120" s="728"/>
      <c r="P2120" s="518"/>
      <c r="Q2120" s="518"/>
      <c r="R2120" s="518"/>
      <c r="S2120" s="518"/>
      <c r="T2120" s="518"/>
      <c r="U2120" s="518"/>
      <c r="V2120" s="518"/>
      <c r="W2120" s="518"/>
      <c r="X2120" s="518"/>
      <c r="Y2120" s="518"/>
      <c r="Z2120" s="518"/>
      <c r="AA2120" s="518"/>
      <c r="AB2120" s="518"/>
      <c r="AC2120" s="518"/>
      <c r="AD2120" s="518"/>
      <c r="AG2120" s="269">
        <f t="shared" si="914"/>
        <v>0</v>
      </c>
      <c r="AH2120" s="298">
        <f t="shared" si="915"/>
        <v>0</v>
      </c>
      <c r="AI2120" s="299">
        <f t="shared" si="916"/>
        <v>0</v>
      </c>
      <c r="AJ2120" s="300">
        <f t="shared" si="917"/>
        <v>0</v>
      </c>
      <c r="AK2120" s="301">
        <f t="shared" si="918"/>
        <v>0</v>
      </c>
      <c r="AL2120" s="298">
        <f t="shared" si="919"/>
        <v>0</v>
      </c>
      <c r="AM2120" s="299">
        <f t="shared" si="920"/>
        <v>0</v>
      </c>
      <c r="AN2120" s="300">
        <f t="shared" si="921"/>
        <v>0</v>
      </c>
      <c r="AO2120" s="301">
        <f t="shared" si="922"/>
        <v>0</v>
      </c>
      <c r="AP2120" s="298">
        <f t="shared" si="923"/>
        <v>0</v>
      </c>
      <c r="AQ2120" s="299">
        <f t="shared" si="924"/>
        <v>0</v>
      </c>
      <c r="AR2120" s="300">
        <f t="shared" si="925"/>
        <v>0</v>
      </c>
      <c r="AS2120" s="301">
        <f t="shared" si="926"/>
        <v>0</v>
      </c>
      <c r="AT2120" s="298">
        <f t="shared" si="927"/>
        <v>0</v>
      </c>
      <c r="AU2120" s="299">
        <f t="shared" si="928"/>
        <v>0</v>
      </c>
      <c r="AV2120" s="300">
        <f t="shared" si="929"/>
        <v>0</v>
      </c>
      <c r="AW2120" s="301">
        <f t="shared" si="930"/>
        <v>0</v>
      </c>
      <c r="AX2120" s="298">
        <f t="shared" si="931"/>
        <v>0</v>
      </c>
      <c r="AY2120" s="299">
        <f t="shared" si="932"/>
        <v>0</v>
      </c>
      <c r="AZ2120" s="300">
        <f t="shared" si="933"/>
        <v>0</v>
      </c>
      <c r="BA2120" s="301">
        <f t="shared" si="934"/>
        <v>0</v>
      </c>
      <c r="BB2120" s="298">
        <f t="shared" si="935"/>
        <v>0</v>
      </c>
      <c r="BC2120" s="299">
        <f t="shared" si="936"/>
        <v>0</v>
      </c>
      <c r="BD2120" s="300">
        <f t="shared" si="937"/>
        <v>0</v>
      </c>
      <c r="BE2120" s="301">
        <f t="shared" si="938"/>
        <v>0</v>
      </c>
      <c r="BF2120" s="298">
        <f t="shared" si="939"/>
        <v>0</v>
      </c>
      <c r="BG2120" s="299">
        <f t="shared" si="940"/>
        <v>0</v>
      </c>
      <c r="BH2120" s="300">
        <f t="shared" si="941"/>
        <v>0</v>
      </c>
      <c r="BI2120" s="301">
        <f t="shared" si="942"/>
        <v>0</v>
      </c>
      <c r="BJ2120" s="298">
        <f t="shared" si="943"/>
        <v>0</v>
      </c>
      <c r="BK2120" s="299">
        <f t="shared" si="944"/>
        <v>0</v>
      </c>
      <c r="BL2120" s="300">
        <f t="shared" si="945"/>
        <v>0</v>
      </c>
      <c r="BM2120" s="301">
        <f t="shared" si="946"/>
        <v>0</v>
      </c>
      <c r="BN2120" s="298">
        <f t="shared" si="947"/>
        <v>0</v>
      </c>
      <c r="BO2120" s="299">
        <f t="shared" si="948"/>
        <v>0</v>
      </c>
      <c r="BP2120" s="300">
        <f t="shared" si="949"/>
        <v>0</v>
      </c>
      <c r="BQ2120" s="301">
        <f t="shared" si="950"/>
        <v>0</v>
      </c>
      <c r="BR2120" s="298">
        <f t="shared" si="951"/>
        <v>0</v>
      </c>
      <c r="BS2120" s="299">
        <f t="shared" si="952"/>
        <v>0</v>
      </c>
      <c r="BT2120" s="300">
        <f t="shared" si="953"/>
        <v>0</v>
      </c>
      <c r="BU2120" s="301">
        <f t="shared" si="954"/>
        <v>0</v>
      </c>
      <c r="BV2120" s="371">
        <f t="shared" si="955"/>
        <v>0</v>
      </c>
      <c r="BW2120" s="303">
        <f t="shared" si="956"/>
        <v>0</v>
      </c>
      <c r="BX2120" s="304" t="str">
        <f>IF(BW2120=0,"",
IF(SUM($BW$2037:BW2120)=1,BY2120,
IF($BW$2157&gt;SUM($BW$2037:BW2120),_xlfn.CONCAT(", ",BY2120),
IF($BW$2157=SUM($BW$2037:BW2120),_xlfn.CONCAT(" y ",BY2120)))))</f>
        <v/>
      </c>
      <c r="BY2120" s="231" t="s">
        <v>6295</v>
      </c>
      <c r="BZ2120" s="290">
        <f t="shared" si="957"/>
        <v>0</v>
      </c>
      <c r="CA2120" s="291" t="str">
        <f>IF(BZ2120=0,"",
IF(SUM($BZ$2037:BZ2120)=1,CB2120,
IF($BZ$2157&gt;SUM($BZ$2037:BZ2120),_xlfn.CONCAT(", ",CB2120),
IF($BZ$2157=SUM($BZ$2037:BZ2120),_xlfn.CONCAT(" y ",CB2120)))))</f>
        <v/>
      </c>
      <c r="CB2120" s="222" t="s">
        <v>6295</v>
      </c>
    </row>
    <row r="2121" spans="3:80" customFormat="1" ht="15" hidden="1" customHeight="1">
      <c r="C2121" s="143" t="s">
        <v>189</v>
      </c>
      <c r="D2121" s="726" t="str">
        <f>IF(CNGE_2024_M1_Secc1_Sub1!$D126="","",CNGE_2024_M1_Secc1_Sub1!$D126)</f>
        <v/>
      </c>
      <c r="E2121" s="727"/>
      <c r="F2121" s="727"/>
      <c r="G2121" s="727"/>
      <c r="H2121" s="727"/>
      <c r="I2121" s="727"/>
      <c r="J2121" s="727"/>
      <c r="K2121" s="727"/>
      <c r="L2121" s="727"/>
      <c r="M2121" s="727"/>
      <c r="N2121" s="727"/>
      <c r="O2121" s="728"/>
      <c r="P2121" s="518"/>
      <c r="Q2121" s="518"/>
      <c r="R2121" s="518"/>
      <c r="S2121" s="518"/>
      <c r="T2121" s="518"/>
      <c r="U2121" s="518"/>
      <c r="V2121" s="518"/>
      <c r="W2121" s="518"/>
      <c r="X2121" s="518"/>
      <c r="Y2121" s="518"/>
      <c r="Z2121" s="518"/>
      <c r="AA2121" s="518"/>
      <c r="AB2121" s="518"/>
      <c r="AC2121" s="518"/>
      <c r="AD2121" s="518"/>
      <c r="AG2121" s="269">
        <f t="shared" si="914"/>
        <v>0</v>
      </c>
      <c r="AH2121" s="298">
        <f t="shared" si="915"/>
        <v>0</v>
      </c>
      <c r="AI2121" s="299">
        <f t="shared" si="916"/>
        <v>0</v>
      </c>
      <c r="AJ2121" s="300">
        <f t="shared" si="917"/>
        <v>0</v>
      </c>
      <c r="AK2121" s="301">
        <f t="shared" si="918"/>
        <v>0</v>
      </c>
      <c r="AL2121" s="298">
        <f t="shared" si="919"/>
        <v>0</v>
      </c>
      <c r="AM2121" s="299">
        <f t="shared" si="920"/>
        <v>0</v>
      </c>
      <c r="AN2121" s="300">
        <f t="shared" si="921"/>
        <v>0</v>
      </c>
      <c r="AO2121" s="301">
        <f t="shared" si="922"/>
        <v>0</v>
      </c>
      <c r="AP2121" s="298">
        <f t="shared" si="923"/>
        <v>0</v>
      </c>
      <c r="AQ2121" s="299">
        <f t="shared" si="924"/>
        <v>0</v>
      </c>
      <c r="AR2121" s="300">
        <f t="shared" si="925"/>
        <v>0</v>
      </c>
      <c r="AS2121" s="301">
        <f t="shared" si="926"/>
        <v>0</v>
      </c>
      <c r="AT2121" s="298">
        <f t="shared" si="927"/>
        <v>0</v>
      </c>
      <c r="AU2121" s="299">
        <f t="shared" si="928"/>
        <v>0</v>
      </c>
      <c r="AV2121" s="300">
        <f t="shared" si="929"/>
        <v>0</v>
      </c>
      <c r="AW2121" s="301">
        <f t="shared" si="930"/>
        <v>0</v>
      </c>
      <c r="AX2121" s="298">
        <f t="shared" si="931"/>
        <v>0</v>
      </c>
      <c r="AY2121" s="299">
        <f t="shared" si="932"/>
        <v>0</v>
      </c>
      <c r="AZ2121" s="300">
        <f t="shared" si="933"/>
        <v>0</v>
      </c>
      <c r="BA2121" s="301">
        <f t="shared" si="934"/>
        <v>0</v>
      </c>
      <c r="BB2121" s="298">
        <f t="shared" si="935"/>
        <v>0</v>
      </c>
      <c r="BC2121" s="299">
        <f t="shared" si="936"/>
        <v>0</v>
      </c>
      <c r="BD2121" s="300">
        <f t="shared" si="937"/>
        <v>0</v>
      </c>
      <c r="BE2121" s="301">
        <f t="shared" si="938"/>
        <v>0</v>
      </c>
      <c r="BF2121" s="298">
        <f t="shared" si="939"/>
        <v>0</v>
      </c>
      <c r="BG2121" s="299">
        <f t="shared" si="940"/>
        <v>0</v>
      </c>
      <c r="BH2121" s="300">
        <f t="shared" si="941"/>
        <v>0</v>
      </c>
      <c r="BI2121" s="301">
        <f t="shared" si="942"/>
        <v>0</v>
      </c>
      <c r="BJ2121" s="298">
        <f t="shared" si="943"/>
        <v>0</v>
      </c>
      <c r="BK2121" s="299">
        <f t="shared" si="944"/>
        <v>0</v>
      </c>
      <c r="BL2121" s="300">
        <f t="shared" si="945"/>
        <v>0</v>
      </c>
      <c r="BM2121" s="301">
        <f t="shared" si="946"/>
        <v>0</v>
      </c>
      <c r="BN2121" s="298">
        <f t="shared" si="947"/>
        <v>0</v>
      </c>
      <c r="BO2121" s="299">
        <f t="shared" si="948"/>
        <v>0</v>
      </c>
      <c r="BP2121" s="300">
        <f t="shared" si="949"/>
        <v>0</v>
      </c>
      <c r="BQ2121" s="301">
        <f t="shared" si="950"/>
        <v>0</v>
      </c>
      <c r="BR2121" s="298">
        <f t="shared" si="951"/>
        <v>0</v>
      </c>
      <c r="BS2121" s="299">
        <f t="shared" si="952"/>
        <v>0</v>
      </c>
      <c r="BT2121" s="300">
        <f t="shared" si="953"/>
        <v>0</v>
      </c>
      <c r="BU2121" s="301">
        <f t="shared" si="954"/>
        <v>0</v>
      </c>
      <c r="BV2121" s="371">
        <f t="shared" si="955"/>
        <v>0</v>
      </c>
      <c r="BW2121" s="303">
        <f t="shared" si="956"/>
        <v>0</v>
      </c>
      <c r="BX2121" s="304" t="str">
        <f>IF(BW2121=0,"",
IF(SUM($BW$2037:BW2121)=1,BY2121,
IF($BW$2157&gt;SUM($BW$2037:BW2121),_xlfn.CONCAT(", ",BY2121),
IF($BW$2157=SUM($BW$2037:BW2121),_xlfn.CONCAT(" y ",BY2121)))))</f>
        <v/>
      </c>
      <c r="BY2121" s="231" t="s">
        <v>6296</v>
      </c>
      <c r="BZ2121" s="290">
        <f t="shared" si="957"/>
        <v>0</v>
      </c>
      <c r="CA2121" s="291" t="str">
        <f>IF(BZ2121=0,"",
IF(SUM($BZ$2037:BZ2121)=1,CB2121,
IF($BZ$2157&gt;SUM($BZ$2037:BZ2121),_xlfn.CONCAT(", ",CB2121),
IF($BZ$2157=SUM($BZ$2037:BZ2121),_xlfn.CONCAT(" y ",CB2121)))))</f>
        <v/>
      </c>
      <c r="CB2121" s="222" t="s">
        <v>6296</v>
      </c>
    </row>
    <row r="2122" spans="3:80" customFormat="1" ht="15" hidden="1" customHeight="1">
      <c r="C2122" s="143" t="s">
        <v>190</v>
      </c>
      <c r="D2122" s="726" t="str">
        <f>IF(CNGE_2024_M1_Secc1_Sub1!$D127="","",CNGE_2024_M1_Secc1_Sub1!$D127)</f>
        <v/>
      </c>
      <c r="E2122" s="727"/>
      <c r="F2122" s="727"/>
      <c r="G2122" s="727"/>
      <c r="H2122" s="727"/>
      <c r="I2122" s="727"/>
      <c r="J2122" s="727"/>
      <c r="K2122" s="727"/>
      <c r="L2122" s="727"/>
      <c r="M2122" s="727"/>
      <c r="N2122" s="727"/>
      <c r="O2122" s="728"/>
      <c r="P2122" s="518"/>
      <c r="Q2122" s="518"/>
      <c r="R2122" s="518"/>
      <c r="S2122" s="518"/>
      <c r="T2122" s="518"/>
      <c r="U2122" s="518"/>
      <c r="V2122" s="518"/>
      <c r="W2122" s="518"/>
      <c r="X2122" s="518"/>
      <c r="Y2122" s="518"/>
      <c r="Z2122" s="518"/>
      <c r="AA2122" s="518"/>
      <c r="AB2122" s="518"/>
      <c r="AC2122" s="518"/>
      <c r="AD2122" s="518"/>
      <c r="AG2122" s="269">
        <f t="shared" si="914"/>
        <v>0</v>
      </c>
      <c r="AH2122" s="298">
        <f t="shared" si="915"/>
        <v>0</v>
      </c>
      <c r="AI2122" s="299">
        <f t="shared" si="916"/>
        <v>0</v>
      </c>
      <c r="AJ2122" s="300">
        <f t="shared" si="917"/>
        <v>0</v>
      </c>
      <c r="AK2122" s="301">
        <f t="shared" si="918"/>
        <v>0</v>
      </c>
      <c r="AL2122" s="298">
        <f t="shared" si="919"/>
        <v>0</v>
      </c>
      <c r="AM2122" s="299">
        <f t="shared" si="920"/>
        <v>0</v>
      </c>
      <c r="AN2122" s="300">
        <f t="shared" si="921"/>
        <v>0</v>
      </c>
      <c r="AO2122" s="301">
        <f t="shared" si="922"/>
        <v>0</v>
      </c>
      <c r="AP2122" s="298">
        <f t="shared" si="923"/>
        <v>0</v>
      </c>
      <c r="AQ2122" s="299">
        <f t="shared" si="924"/>
        <v>0</v>
      </c>
      <c r="AR2122" s="300">
        <f t="shared" si="925"/>
        <v>0</v>
      </c>
      <c r="AS2122" s="301">
        <f t="shared" si="926"/>
        <v>0</v>
      </c>
      <c r="AT2122" s="298">
        <f t="shared" si="927"/>
        <v>0</v>
      </c>
      <c r="AU2122" s="299">
        <f t="shared" si="928"/>
        <v>0</v>
      </c>
      <c r="AV2122" s="300">
        <f t="shared" si="929"/>
        <v>0</v>
      </c>
      <c r="AW2122" s="301">
        <f t="shared" si="930"/>
        <v>0</v>
      </c>
      <c r="AX2122" s="298">
        <f t="shared" si="931"/>
        <v>0</v>
      </c>
      <c r="AY2122" s="299">
        <f t="shared" si="932"/>
        <v>0</v>
      </c>
      <c r="AZ2122" s="300">
        <f t="shared" si="933"/>
        <v>0</v>
      </c>
      <c r="BA2122" s="301">
        <f t="shared" si="934"/>
        <v>0</v>
      </c>
      <c r="BB2122" s="298">
        <f t="shared" si="935"/>
        <v>0</v>
      </c>
      <c r="BC2122" s="299">
        <f t="shared" si="936"/>
        <v>0</v>
      </c>
      <c r="BD2122" s="300">
        <f t="shared" si="937"/>
        <v>0</v>
      </c>
      <c r="BE2122" s="301">
        <f t="shared" si="938"/>
        <v>0</v>
      </c>
      <c r="BF2122" s="298">
        <f t="shared" si="939"/>
        <v>0</v>
      </c>
      <c r="BG2122" s="299">
        <f t="shared" si="940"/>
        <v>0</v>
      </c>
      <c r="BH2122" s="300">
        <f t="shared" si="941"/>
        <v>0</v>
      </c>
      <c r="BI2122" s="301">
        <f t="shared" si="942"/>
        <v>0</v>
      </c>
      <c r="BJ2122" s="298">
        <f t="shared" si="943"/>
        <v>0</v>
      </c>
      <c r="BK2122" s="299">
        <f t="shared" si="944"/>
        <v>0</v>
      </c>
      <c r="BL2122" s="300">
        <f t="shared" si="945"/>
        <v>0</v>
      </c>
      <c r="BM2122" s="301">
        <f t="shared" si="946"/>
        <v>0</v>
      </c>
      <c r="BN2122" s="298">
        <f t="shared" si="947"/>
        <v>0</v>
      </c>
      <c r="BO2122" s="299">
        <f t="shared" si="948"/>
        <v>0</v>
      </c>
      <c r="BP2122" s="300">
        <f t="shared" si="949"/>
        <v>0</v>
      </c>
      <c r="BQ2122" s="301">
        <f t="shared" si="950"/>
        <v>0</v>
      </c>
      <c r="BR2122" s="298">
        <f t="shared" si="951"/>
        <v>0</v>
      </c>
      <c r="BS2122" s="299">
        <f t="shared" si="952"/>
        <v>0</v>
      </c>
      <c r="BT2122" s="300">
        <f t="shared" si="953"/>
        <v>0</v>
      </c>
      <c r="BU2122" s="301">
        <f t="shared" si="954"/>
        <v>0</v>
      </c>
      <c r="BV2122" s="371">
        <f t="shared" si="955"/>
        <v>0</v>
      </c>
      <c r="BW2122" s="303">
        <f t="shared" si="956"/>
        <v>0</v>
      </c>
      <c r="BX2122" s="304" t="str">
        <f>IF(BW2122=0,"",
IF(SUM($BW$2037:BW2122)=1,BY2122,
IF($BW$2157&gt;SUM($BW$2037:BW2122),_xlfn.CONCAT(", ",BY2122),
IF($BW$2157=SUM($BW$2037:BW2122),_xlfn.CONCAT(" y ",BY2122)))))</f>
        <v/>
      </c>
      <c r="BY2122" s="231" t="s">
        <v>6297</v>
      </c>
      <c r="BZ2122" s="290">
        <f t="shared" si="957"/>
        <v>0</v>
      </c>
      <c r="CA2122" s="291" t="str">
        <f>IF(BZ2122=0,"",
IF(SUM($BZ$2037:BZ2122)=1,CB2122,
IF($BZ$2157&gt;SUM($BZ$2037:BZ2122),_xlfn.CONCAT(", ",CB2122),
IF($BZ$2157=SUM($BZ$2037:BZ2122),_xlfn.CONCAT(" y ",CB2122)))))</f>
        <v/>
      </c>
      <c r="CB2122" s="222" t="s">
        <v>6297</v>
      </c>
    </row>
    <row r="2123" spans="3:80" customFormat="1" ht="15" hidden="1" customHeight="1">
      <c r="C2123" s="143" t="s">
        <v>191</v>
      </c>
      <c r="D2123" s="726" t="str">
        <f>IF(CNGE_2024_M1_Secc1_Sub1!$D128="","",CNGE_2024_M1_Secc1_Sub1!$D128)</f>
        <v/>
      </c>
      <c r="E2123" s="727"/>
      <c r="F2123" s="727"/>
      <c r="G2123" s="727"/>
      <c r="H2123" s="727"/>
      <c r="I2123" s="727"/>
      <c r="J2123" s="727"/>
      <c r="K2123" s="727"/>
      <c r="L2123" s="727"/>
      <c r="M2123" s="727"/>
      <c r="N2123" s="727"/>
      <c r="O2123" s="728"/>
      <c r="P2123" s="518"/>
      <c r="Q2123" s="518"/>
      <c r="R2123" s="518"/>
      <c r="S2123" s="518"/>
      <c r="T2123" s="518"/>
      <c r="U2123" s="518"/>
      <c r="V2123" s="518"/>
      <c r="W2123" s="518"/>
      <c r="X2123" s="518"/>
      <c r="Y2123" s="518"/>
      <c r="Z2123" s="518"/>
      <c r="AA2123" s="518"/>
      <c r="AB2123" s="518"/>
      <c r="AC2123" s="518"/>
      <c r="AD2123" s="518"/>
      <c r="AG2123" s="269">
        <f t="shared" si="914"/>
        <v>0</v>
      </c>
      <c r="AH2123" s="298">
        <f t="shared" si="915"/>
        <v>0</v>
      </c>
      <c r="AI2123" s="299">
        <f t="shared" si="916"/>
        <v>0</v>
      </c>
      <c r="AJ2123" s="300">
        <f t="shared" si="917"/>
        <v>0</v>
      </c>
      <c r="AK2123" s="301">
        <f t="shared" si="918"/>
        <v>0</v>
      </c>
      <c r="AL2123" s="298">
        <f t="shared" si="919"/>
        <v>0</v>
      </c>
      <c r="AM2123" s="299">
        <f t="shared" si="920"/>
        <v>0</v>
      </c>
      <c r="AN2123" s="300">
        <f t="shared" si="921"/>
        <v>0</v>
      </c>
      <c r="AO2123" s="301">
        <f t="shared" si="922"/>
        <v>0</v>
      </c>
      <c r="AP2123" s="298">
        <f t="shared" si="923"/>
        <v>0</v>
      </c>
      <c r="AQ2123" s="299">
        <f t="shared" si="924"/>
        <v>0</v>
      </c>
      <c r="AR2123" s="300">
        <f t="shared" si="925"/>
        <v>0</v>
      </c>
      <c r="AS2123" s="301">
        <f t="shared" si="926"/>
        <v>0</v>
      </c>
      <c r="AT2123" s="298">
        <f t="shared" si="927"/>
        <v>0</v>
      </c>
      <c r="AU2123" s="299">
        <f t="shared" si="928"/>
        <v>0</v>
      </c>
      <c r="AV2123" s="300">
        <f t="shared" si="929"/>
        <v>0</v>
      </c>
      <c r="AW2123" s="301">
        <f t="shared" si="930"/>
        <v>0</v>
      </c>
      <c r="AX2123" s="298">
        <f t="shared" si="931"/>
        <v>0</v>
      </c>
      <c r="AY2123" s="299">
        <f t="shared" si="932"/>
        <v>0</v>
      </c>
      <c r="AZ2123" s="300">
        <f t="shared" si="933"/>
        <v>0</v>
      </c>
      <c r="BA2123" s="301">
        <f t="shared" si="934"/>
        <v>0</v>
      </c>
      <c r="BB2123" s="298">
        <f t="shared" si="935"/>
        <v>0</v>
      </c>
      <c r="BC2123" s="299">
        <f t="shared" si="936"/>
        <v>0</v>
      </c>
      <c r="BD2123" s="300">
        <f t="shared" si="937"/>
        <v>0</v>
      </c>
      <c r="BE2123" s="301">
        <f t="shared" si="938"/>
        <v>0</v>
      </c>
      <c r="BF2123" s="298">
        <f t="shared" si="939"/>
        <v>0</v>
      </c>
      <c r="BG2123" s="299">
        <f t="shared" si="940"/>
        <v>0</v>
      </c>
      <c r="BH2123" s="300">
        <f t="shared" si="941"/>
        <v>0</v>
      </c>
      <c r="BI2123" s="301">
        <f t="shared" si="942"/>
        <v>0</v>
      </c>
      <c r="BJ2123" s="298">
        <f t="shared" si="943"/>
        <v>0</v>
      </c>
      <c r="BK2123" s="299">
        <f t="shared" si="944"/>
        <v>0</v>
      </c>
      <c r="BL2123" s="300">
        <f t="shared" si="945"/>
        <v>0</v>
      </c>
      <c r="BM2123" s="301">
        <f t="shared" si="946"/>
        <v>0</v>
      </c>
      <c r="BN2123" s="298">
        <f t="shared" si="947"/>
        <v>0</v>
      </c>
      <c r="BO2123" s="299">
        <f t="shared" si="948"/>
        <v>0</v>
      </c>
      <c r="BP2123" s="300">
        <f t="shared" si="949"/>
        <v>0</v>
      </c>
      <c r="BQ2123" s="301">
        <f t="shared" si="950"/>
        <v>0</v>
      </c>
      <c r="BR2123" s="298">
        <f t="shared" si="951"/>
        <v>0</v>
      </c>
      <c r="BS2123" s="299">
        <f t="shared" si="952"/>
        <v>0</v>
      </c>
      <c r="BT2123" s="300">
        <f t="shared" si="953"/>
        <v>0</v>
      </c>
      <c r="BU2123" s="301">
        <f t="shared" si="954"/>
        <v>0</v>
      </c>
      <c r="BV2123" s="371">
        <f t="shared" si="955"/>
        <v>0</v>
      </c>
      <c r="BW2123" s="303">
        <f t="shared" si="956"/>
        <v>0</v>
      </c>
      <c r="BX2123" s="304" t="str">
        <f>IF(BW2123=0,"",
IF(SUM($BW$2037:BW2123)=1,BY2123,
IF($BW$2157&gt;SUM($BW$2037:BW2123),_xlfn.CONCAT(", ",BY2123),
IF($BW$2157=SUM($BW$2037:BW2123),_xlfn.CONCAT(" y ",BY2123)))))</f>
        <v/>
      </c>
      <c r="BY2123" s="231" t="s">
        <v>6298</v>
      </c>
      <c r="BZ2123" s="290">
        <f t="shared" si="957"/>
        <v>0</v>
      </c>
      <c r="CA2123" s="291" t="str">
        <f>IF(BZ2123=0,"",
IF(SUM($BZ$2037:BZ2123)=1,CB2123,
IF($BZ$2157&gt;SUM($BZ$2037:BZ2123),_xlfn.CONCAT(", ",CB2123),
IF($BZ$2157=SUM($BZ$2037:BZ2123),_xlfn.CONCAT(" y ",CB2123)))))</f>
        <v/>
      </c>
      <c r="CB2123" s="222" t="s">
        <v>6298</v>
      </c>
    </row>
    <row r="2124" spans="3:80" customFormat="1" ht="15" hidden="1" customHeight="1">
      <c r="C2124" s="143" t="s">
        <v>192</v>
      </c>
      <c r="D2124" s="726" t="str">
        <f>IF(CNGE_2024_M1_Secc1_Sub1!$D129="","",CNGE_2024_M1_Secc1_Sub1!$D129)</f>
        <v/>
      </c>
      <c r="E2124" s="727"/>
      <c r="F2124" s="727"/>
      <c r="G2124" s="727"/>
      <c r="H2124" s="727"/>
      <c r="I2124" s="727"/>
      <c r="J2124" s="727"/>
      <c r="K2124" s="727"/>
      <c r="L2124" s="727"/>
      <c r="M2124" s="727"/>
      <c r="N2124" s="727"/>
      <c r="O2124" s="728"/>
      <c r="P2124" s="518"/>
      <c r="Q2124" s="518"/>
      <c r="R2124" s="518"/>
      <c r="S2124" s="518"/>
      <c r="T2124" s="518"/>
      <c r="U2124" s="518"/>
      <c r="V2124" s="518"/>
      <c r="W2124" s="518"/>
      <c r="X2124" s="518"/>
      <c r="Y2124" s="518"/>
      <c r="Z2124" s="518"/>
      <c r="AA2124" s="518"/>
      <c r="AB2124" s="518"/>
      <c r="AC2124" s="518"/>
      <c r="AD2124" s="518"/>
      <c r="AG2124" s="269">
        <f t="shared" si="914"/>
        <v>0</v>
      </c>
      <c r="AH2124" s="298">
        <f t="shared" si="915"/>
        <v>0</v>
      </c>
      <c r="AI2124" s="299">
        <f t="shared" si="916"/>
        <v>0</v>
      </c>
      <c r="AJ2124" s="300">
        <f t="shared" si="917"/>
        <v>0</v>
      </c>
      <c r="AK2124" s="301">
        <f t="shared" si="918"/>
        <v>0</v>
      </c>
      <c r="AL2124" s="298">
        <f t="shared" si="919"/>
        <v>0</v>
      </c>
      <c r="AM2124" s="299">
        <f t="shared" si="920"/>
        <v>0</v>
      </c>
      <c r="AN2124" s="300">
        <f t="shared" si="921"/>
        <v>0</v>
      </c>
      <c r="AO2124" s="301">
        <f t="shared" si="922"/>
        <v>0</v>
      </c>
      <c r="AP2124" s="298">
        <f t="shared" si="923"/>
        <v>0</v>
      </c>
      <c r="AQ2124" s="299">
        <f t="shared" si="924"/>
        <v>0</v>
      </c>
      <c r="AR2124" s="300">
        <f t="shared" si="925"/>
        <v>0</v>
      </c>
      <c r="AS2124" s="301">
        <f t="shared" si="926"/>
        <v>0</v>
      </c>
      <c r="AT2124" s="298">
        <f t="shared" si="927"/>
        <v>0</v>
      </c>
      <c r="AU2124" s="299">
        <f t="shared" si="928"/>
        <v>0</v>
      </c>
      <c r="AV2124" s="300">
        <f t="shared" si="929"/>
        <v>0</v>
      </c>
      <c r="AW2124" s="301">
        <f t="shared" si="930"/>
        <v>0</v>
      </c>
      <c r="AX2124" s="298">
        <f t="shared" si="931"/>
        <v>0</v>
      </c>
      <c r="AY2124" s="299">
        <f t="shared" si="932"/>
        <v>0</v>
      </c>
      <c r="AZ2124" s="300">
        <f t="shared" si="933"/>
        <v>0</v>
      </c>
      <c r="BA2124" s="301">
        <f t="shared" si="934"/>
        <v>0</v>
      </c>
      <c r="BB2124" s="298">
        <f t="shared" si="935"/>
        <v>0</v>
      </c>
      <c r="BC2124" s="299">
        <f t="shared" si="936"/>
        <v>0</v>
      </c>
      <c r="BD2124" s="300">
        <f t="shared" si="937"/>
        <v>0</v>
      </c>
      <c r="BE2124" s="301">
        <f t="shared" si="938"/>
        <v>0</v>
      </c>
      <c r="BF2124" s="298">
        <f t="shared" si="939"/>
        <v>0</v>
      </c>
      <c r="BG2124" s="299">
        <f t="shared" si="940"/>
        <v>0</v>
      </c>
      <c r="BH2124" s="300">
        <f t="shared" si="941"/>
        <v>0</v>
      </c>
      <c r="BI2124" s="301">
        <f t="shared" si="942"/>
        <v>0</v>
      </c>
      <c r="BJ2124" s="298">
        <f t="shared" si="943"/>
        <v>0</v>
      </c>
      <c r="BK2124" s="299">
        <f t="shared" si="944"/>
        <v>0</v>
      </c>
      <c r="BL2124" s="300">
        <f t="shared" si="945"/>
        <v>0</v>
      </c>
      <c r="BM2124" s="301">
        <f t="shared" si="946"/>
        <v>0</v>
      </c>
      <c r="BN2124" s="298">
        <f t="shared" si="947"/>
        <v>0</v>
      </c>
      <c r="BO2124" s="299">
        <f t="shared" si="948"/>
        <v>0</v>
      </c>
      <c r="BP2124" s="300">
        <f t="shared" si="949"/>
        <v>0</v>
      </c>
      <c r="BQ2124" s="301">
        <f t="shared" si="950"/>
        <v>0</v>
      </c>
      <c r="BR2124" s="298">
        <f t="shared" si="951"/>
        <v>0</v>
      </c>
      <c r="BS2124" s="299">
        <f t="shared" si="952"/>
        <v>0</v>
      </c>
      <c r="BT2124" s="300">
        <f t="shared" si="953"/>
        <v>0</v>
      </c>
      <c r="BU2124" s="301">
        <f t="shared" si="954"/>
        <v>0</v>
      </c>
      <c r="BV2124" s="371">
        <f t="shared" si="955"/>
        <v>0</v>
      </c>
      <c r="BW2124" s="303">
        <f t="shared" si="956"/>
        <v>0</v>
      </c>
      <c r="BX2124" s="304" t="str">
        <f>IF(BW2124=0,"",
IF(SUM($BW$2037:BW2124)=1,BY2124,
IF($BW$2157&gt;SUM($BW$2037:BW2124),_xlfn.CONCAT(", ",BY2124),
IF($BW$2157=SUM($BW$2037:BW2124),_xlfn.CONCAT(" y ",BY2124)))))</f>
        <v/>
      </c>
      <c r="BY2124" s="231" t="s">
        <v>6299</v>
      </c>
      <c r="BZ2124" s="290">
        <f t="shared" si="957"/>
        <v>0</v>
      </c>
      <c r="CA2124" s="291" t="str">
        <f>IF(BZ2124=0,"",
IF(SUM($BZ$2037:BZ2124)=1,CB2124,
IF($BZ$2157&gt;SUM($BZ$2037:BZ2124),_xlfn.CONCAT(", ",CB2124),
IF($BZ$2157=SUM($BZ$2037:BZ2124),_xlfn.CONCAT(" y ",CB2124)))))</f>
        <v/>
      </c>
      <c r="CB2124" s="222" t="s">
        <v>6299</v>
      </c>
    </row>
    <row r="2125" spans="3:80" customFormat="1" ht="15" hidden="1" customHeight="1">
      <c r="C2125" s="143" t="s">
        <v>193</v>
      </c>
      <c r="D2125" s="726" t="str">
        <f>IF(CNGE_2024_M1_Secc1_Sub1!$D130="","",CNGE_2024_M1_Secc1_Sub1!$D130)</f>
        <v/>
      </c>
      <c r="E2125" s="727"/>
      <c r="F2125" s="727"/>
      <c r="G2125" s="727"/>
      <c r="H2125" s="727"/>
      <c r="I2125" s="727"/>
      <c r="J2125" s="727"/>
      <c r="K2125" s="727"/>
      <c r="L2125" s="727"/>
      <c r="M2125" s="727"/>
      <c r="N2125" s="727"/>
      <c r="O2125" s="728"/>
      <c r="P2125" s="518"/>
      <c r="Q2125" s="518"/>
      <c r="R2125" s="518"/>
      <c r="S2125" s="518"/>
      <c r="T2125" s="518"/>
      <c r="U2125" s="518"/>
      <c r="V2125" s="518"/>
      <c r="W2125" s="518"/>
      <c r="X2125" s="518"/>
      <c r="Y2125" s="518"/>
      <c r="Z2125" s="518"/>
      <c r="AA2125" s="518"/>
      <c r="AB2125" s="518"/>
      <c r="AC2125" s="518"/>
      <c r="AD2125" s="518"/>
      <c r="AG2125" s="269">
        <f t="shared" si="914"/>
        <v>0</v>
      </c>
      <c r="AH2125" s="298">
        <f t="shared" si="915"/>
        <v>0</v>
      </c>
      <c r="AI2125" s="299">
        <f t="shared" si="916"/>
        <v>0</v>
      </c>
      <c r="AJ2125" s="300">
        <f t="shared" si="917"/>
        <v>0</v>
      </c>
      <c r="AK2125" s="301">
        <f t="shared" si="918"/>
        <v>0</v>
      </c>
      <c r="AL2125" s="298">
        <f t="shared" si="919"/>
        <v>0</v>
      </c>
      <c r="AM2125" s="299">
        <f t="shared" si="920"/>
        <v>0</v>
      </c>
      <c r="AN2125" s="300">
        <f t="shared" si="921"/>
        <v>0</v>
      </c>
      <c r="AO2125" s="301">
        <f t="shared" si="922"/>
        <v>0</v>
      </c>
      <c r="AP2125" s="298">
        <f t="shared" si="923"/>
        <v>0</v>
      </c>
      <c r="AQ2125" s="299">
        <f t="shared" si="924"/>
        <v>0</v>
      </c>
      <c r="AR2125" s="300">
        <f t="shared" si="925"/>
        <v>0</v>
      </c>
      <c r="AS2125" s="301">
        <f t="shared" si="926"/>
        <v>0</v>
      </c>
      <c r="AT2125" s="298">
        <f t="shared" si="927"/>
        <v>0</v>
      </c>
      <c r="AU2125" s="299">
        <f t="shared" si="928"/>
        <v>0</v>
      </c>
      <c r="AV2125" s="300">
        <f t="shared" si="929"/>
        <v>0</v>
      </c>
      <c r="AW2125" s="301">
        <f t="shared" si="930"/>
        <v>0</v>
      </c>
      <c r="AX2125" s="298">
        <f t="shared" si="931"/>
        <v>0</v>
      </c>
      <c r="AY2125" s="299">
        <f t="shared" si="932"/>
        <v>0</v>
      </c>
      <c r="AZ2125" s="300">
        <f t="shared" si="933"/>
        <v>0</v>
      </c>
      <c r="BA2125" s="301">
        <f t="shared" si="934"/>
        <v>0</v>
      </c>
      <c r="BB2125" s="298">
        <f t="shared" si="935"/>
        <v>0</v>
      </c>
      <c r="BC2125" s="299">
        <f t="shared" si="936"/>
        <v>0</v>
      </c>
      <c r="BD2125" s="300">
        <f t="shared" si="937"/>
        <v>0</v>
      </c>
      <c r="BE2125" s="301">
        <f t="shared" si="938"/>
        <v>0</v>
      </c>
      <c r="BF2125" s="298">
        <f t="shared" si="939"/>
        <v>0</v>
      </c>
      <c r="BG2125" s="299">
        <f t="shared" si="940"/>
        <v>0</v>
      </c>
      <c r="BH2125" s="300">
        <f t="shared" si="941"/>
        <v>0</v>
      </c>
      <c r="BI2125" s="301">
        <f t="shared" si="942"/>
        <v>0</v>
      </c>
      <c r="BJ2125" s="298">
        <f t="shared" si="943"/>
        <v>0</v>
      </c>
      <c r="BK2125" s="299">
        <f t="shared" si="944"/>
        <v>0</v>
      </c>
      <c r="BL2125" s="300">
        <f t="shared" si="945"/>
        <v>0</v>
      </c>
      <c r="BM2125" s="301">
        <f t="shared" si="946"/>
        <v>0</v>
      </c>
      <c r="BN2125" s="298">
        <f t="shared" si="947"/>
        <v>0</v>
      </c>
      <c r="BO2125" s="299">
        <f t="shared" si="948"/>
        <v>0</v>
      </c>
      <c r="BP2125" s="300">
        <f t="shared" si="949"/>
        <v>0</v>
      </c>
      <c r="BQ2125" s="301">
        <f t="shared" si="950"/>
        <v>0</v>
      </c>
      <c r="BR2125" s="298">
        <f t="shared" si="951"/>
        <v>0</v>
      </c>
      <c r="BS2125" s="299">
        <f t="shared" si="952"/>
        <v>0</v>
      </c>
      <c r="BT2125" s="300">
        <f t="shared" si="953"/>
        <v>0</v>
      </c>
      <c r="BU2125" s="301">
        <f t="shared" si="954"/>
        <v>0</v>
      </c>
      <c r="BV2125" s="371">
        <f t="shared" si="955"/>
        <v>0</v>
      </c>
      <c r="BW2125" s="303">
        <f t="shared" si="956"/>
        <v>0</v>
      </c>
      <c r="BX2125" s="304" t="str">
        <f>IF(BW2125=0,"",
IF(SUM($BW$2037:BW2125)=1,BY2125,
IF($BW$2157&gt;SUM($BW$2037:BW2125),_xlfn.CONCAT(", ",BY2125),
IF($BW$2157=SUM($BW$2037:BW2125),_xlfn.CONCAT(" y ",BY2125)))))</f>
        <v/>
      </c>
      <c r="BY2125" s="231" t="s">
        <v>6300</v>
      </c>
      <c r="BZ2125" s="290">
        <f t="shared" si="957"/>
        <v>0</v>
      </c>
      <c r="CA2125" s="291" t="str">
        <f>IF(BZ2125=0,"",
IF(SUM($BZ$2037:BZ2125)=1,CB2125,
IF($BZ$2157&gt;SUM($BZ$2037:BZ2125),_xlfn.CONCAT(", ",CB2125),
IF($BZ$2157=SUM($BZ$2037:BZ2125),_xlfn.CONCAT(" y ",CB2125)))))</f>
        <v/>
      </c>
      <c r="CB2125" s="222" t="s">
        <v>6300</v>
      </c>
    </row>
    <row r="2126" spans="3:80" customFormat="1" ht="15" hidden="1" customHeight="1">
      <c r="C2126" s="143" t="s">
        <v>194</v>
      </c>
      <c r="D2126" s="726" t="str">
        <f>IF(CNGE_2024_M1_Secc1_Sub1!$D131="","",CNGE_2024_M1_Secc1_Sub1!$D131)</f>
        <v/>
      </c>
      <c r="E2126" s="727"/>
      <c r="F2126" s="727"/>
      <c r="G2126" s="727"/>
      <c r="H2126" s="727"/>
      <c r="I2126" s="727"/>
      <c r="J2126" s="727"/>
      <c r="K2126" s="727"/>
      <c r="L2126" s="727"/>
      <c r="M2126" s="727"/>
      <c r="N2126" s="727"/>
      <c r="O2126" s="728"/>
      <c r="P2126" s="518"/>
      <c r="Q2126" s="518"/>
      <c r="R2126" s="518"/>
      <c r="S2126" s="518"/>
      <c r="T2126" s="518"/>
      <c r="U2126" s="518"/>
      <c r="V2126" s="518"/>
      <c r="W2126" s="518"/>
      <c r="X2126" s="518"/>
      <c r="Y2126" s="518"/>
      <c r="Z2126" s="518"/>
      <c r="AA2126" s="518"/>
      <c r="AB2126" s="518"/>
      <c r="AC2126" s="518"/>
      <c r="AD2126" s="518"/>
      <c r="AG2126" s="269">
        <f t="shared" si="914"/>
        <v>0</v>
      </c>
      <c r="AH2126" s="298">
        <f t="shared" si="915"/>
        <v>0</v>
      </c>
      <c r="AI2126" s="299">
        <f t="shared" si="916"/>
        <v>0</v>
      </c>
      <c r="AJ2126" s="300">
        <f t="shared" si="917"/>
        <v>0</v>
      </c>
      <c r="AK2126" s="301">
        <f t="shared" si="918"/>
        <v>0</v>
      </c>
      <c r="AL2126" s="298">
        <f t="shared" si="919"/>
        <v>0</v>
      </c>
      <c r="AM2126" s="299">
        <f t="shared" si="920"/>
        <v>0</v>
      </c>
      <c r="AN2126" s="300">
        <f t="shared" si="921"/>
        <v>0</v>
      </c>
      <c r="AO2126" s="301">
        <f t="shared" si="922"/>
        <v>0</v>
      </c>
      <c r="AP2126" s="298">
        <f t="shared" si="923"/>
        <v>0</v>
      </c>
      <c r="AQ2126" s="299">
        <f t="shared" si="924"/>
        <v>0</v>
      </c>
      <c r="AR2126" s="300">
        <f t="shared" si="925"/>
        <v>0</v>
      </c>
      <c r="AS2126" s="301">
        <f t="shared" si="926"/>
        <v>0</v>
      </c>
      <c r="AT2126" s="298">
        <f t="shared" si="927"/>
        <v>0</v>
      </c>
      <c r="AU2126" s="299">
        <f t="shared" si="928"/>
        <v>0</v>
      </c>
      <c r="AV2126" s="300">
        <f t="shared" si="929"/>
        <v>0</v>
      </c>
      <c r="AW2126" s="301">
        <f t="shared" si="930"/>
        <v>0</v>
      </c>
      <c r="AX2126" s="298">
        <f t="shared" si="931"/>
        <v>0</v>
      </c>
      <c r="AY2126" s="299">
        <f t="shared" si="932"/>
        <v>0</v>
      </c>
      <c r="AZ2126" s="300">
        <f t="shared" si="933"/>
        <v>0</v>
      </c>
      <c r="BA2126" s="301">
        <f t="shared" si="934"/>
        <v>0</v>
      </c>
      <c r="BB2126" s="298">
        <f t="shared" si="935"/>
        <v>0</v>
      </c>
      <c r="BC2126" s="299">
        <f t="shared" si="936"/>
        <v>0</v>
      </c>
      <c r="BD2126" s="300">
        <f t="shared" si="937"/>
        <v>0</v>
      </c>
      <c r="BE2126" s="301">
        <f t="shared" si="938"/>
        <v>0</v>
      </c>
      <c r="BF2126" s="298">
        <f t="shared" si="939"/>
        <v>0</v>
      </c>
      <c r="BG2126" s="299">
        <f t="shared" si="940"/>
        <v>0</v>
      </c>
      <c r="BH2126" s="300">
        <f t="shared" si="941"/>
        <v>0</v>
      </c>
      <c r="BI2126" s="301">
        <f t="shared" si="942"/>
        <v>0</v>
      </c>
      <c r="BJ2126" s="298">
        <f t="shared" si="943"/>
        <v>0</v>
      </c>
      <c r="BK2126" s="299">
        <f t="shared" si="944"/>
        <v>0</v>
      </c>
      <c r="BL2126" s="300">
        <f t="shared" si="945"/>
        <v>0</v>
      </c>
      <c r="BM2126" s="301">
        <f t="shared" si="946"/>
        <v>0</v>
      </c>
      <c r="BN2126" s="298">
        <f t="shared" si="947"/>
        <v>0</v>
      </c>
      <c r="BO2126" s="299">
        <f t="shared" si="948"/>
        <v>0</v>
      </c>
      <c r="BP2126" s="300">
        <f t="shared" si="949"/>
        <v>0</v>
      </c>
      <c r="BQ2126" s="301">
        <f t="shared" si="950"/>
        <v>0</v>
      </c>
      <c r="BR2126" s="298">
        <f t="shared" si="951"/>
        <v>0</v>
      </c>
      <c r="BS2126" s="299">
        <f t="shared" si="952"/>
        <v>0</v>
      </c>
      <c r="BT2126" s="300">
        <f t="shared" si="953"/>
        <v>0</v>
      </c>
      <c r="BU2126" s="301">
        <f t="shared" si="954"/>
        <v>0</v>
      </c>
      <c r="BV2126" s="371">
        <f t="shared" si="955"/>
        <v>0</v>
      </c>
      <c r="BW2126" s="303">
        <f t="shared" si="956"/>
        <v>0</v>
      </c>
      <c r="BX2126" s="304" t="str">
        <f>IF(BW2126=0,"",
IF(SUM($BW$2037:BW2126)=1,BY2126,
IF($BW$2157&gt;SUM($BW$2037:BW2126),_xlfn.CONCAT(", ",BY2126),
IF($BW$2157=SUM($BW$2037:BW2126),_xlfn.CONCAT(" y ",BY2126)))))</f>
        <v/>
      </c>
      <c r="BY2126" s="231" t="s">
        <v>6301</v>
      </c>
      <c r="BZ2126" s="290">
        <f t="shared" si="957"/>
        <v>0</v>
      </c>
      <c r="CA2126" s="291" t="str">
        <f>IF(BZ2126=0,"",
IF(SUM($BZ$2037:BZ2126)=1,CB2126,
IF($BZ$2157&gt;SUM($BZ$2037:BZ2126),_xlfn.CONCAT(", ",CB2126),
IF($BZ$2157=SUM($BZ$2037:BZ2126),_xlfn.CONCAT(" y ",CB2126)))))</f>
        <v/>
      </c>
      <c r="CB2126" s="222" t="s">
        <v>6301</v>
      </c>
    </row>
    <row r="2127" spans="3:80" customFormat="1" ht="15" hidden="1" customHeight="1">
      <c r="C2127" s="143" t="s">
        <v>195</v>
      </c>
      <c r="D2127" s="726" t="str">
        <f>IF(CNGE_2024_M1_Secc1_Sub1!$D132="","",CNGE_2024_M1_Secc1_Sub1!$D132)</f>
        <v/>
      </c>
      <c r="E2127" s="727"/>
      <c r="F2127" s="727"/>
      <c r="G2127" s="727"/>
      <c r="H2127" s="727"/>
      <c r="I2127" s="727"/>
      <c r="J2127" s="727"/>
      <c r="K2127" s="727"/>
      <c r="L2127" s="727"/>
      <c r="M2127" s="727"/>
      <c r="N2127" s="727"/>
      <c r="O2127" s="728"/>
      <c r="P2127" s="518"/>
      <c r="Q2127" s="518"/>
      <c r="R2127" s="518"/>
      <c r="S2127" s="518"/>
      <c r="T2127" s="518"/>
      <c r="U2127" s="518"/>
      <c r="V2127" s="518"/>
      <c r="W2127" s="518"/>
      <c r="X2127" s="518"/>
      <c r="Y2127" s="518"/>
      <c r="Z2127" s="518"/>
      <c r="AA2127" s="518"/>
      <c r="AB2127" s="518"/>
      <c r="AC2127" s="518"/>
      <c r="AD2127" s="518"/>
      <c r="AG2127" s="269">
        <f t="shared" si="914"/>
        <v>0</v>
      </c>
      <c r="AH2127" s="298">
        <f t="shared" si="915"/>
        <v>0</v>
      </c>
      <c r="AI2127" s="299">
        <f t="shared" si="916"/>
        <v>0</v>
      </c>
      <c r="AJ2127" s="300">
        <f t="shared" si="917"/>
        <v>0</v>
      </c>
      <c r="AK2127" s="301">
        <f t="shared" si="918"/>
        <v>0</v>
      </c>
      <c r="AL2127" s="298">
        <f t="shared" si="919"/>
        <v>0</v>
      </c>
      <c r="AM2127" s="299">
        <f t="shared" si="920"/>
        <v>0</v>
      </c>
      <c r="AN2127" s="300">
        <f t="shared" si="921"/>
        <v>0</v>
      </c>
      <c r="AO2127" s="301">
        <f t="shared" si="922"/>
        <v>0</v>
      </c>
      <c r="AP2127" s="298">
        <f t="shared" si="923"/>
        <v>0</v>
      </c>
      <c r="AQ2127" s="299">
        <f t="shared" si="924"/>
        <v>0</v>
      </c>
      <c r="AR2127" s="300">
        <f t="shared" si="925"/>
        <v>0</v>
      </c>
      <c r="AS2127" s="301">
        <f t="shared" si="926"/>
        <v>0</v>
      </c>
      <c r="AT2127" s="298">
        <f t="shared" si="927"/>
        <v>0</v>
      </c>
      <c r="AU2127" s="299">
        <f t="shared" si="928"/>
        <v>0</v>
      </c>
      <c r="AV2127" s="300">
        <f t="shared" si="929"/>
        <v>0</v>
      </c>
      <c r="AW2127" s="301">
        <f t="shared" si="930"/>
        <v>0</v>
      </c>
      <c r="AX2127" s="298">
        <f t="shared" si="931"/>
        <v>0</v>
      </c>
      <c r="AY2127" s="299">
        <f t="shared" si="932"/>
        <v>0</v>
      </c>
      <c r="AZ2127" s="300">
        <f t="shared" si="933"/>
        <v>0</v>
      </c>
      <c r="BA2127" s="301">
        <f t="shared" si="934"/>
        <v>0</v>
      </c>
      <c r="BB2127" s="298">
        <f t="shared" si="935"/>
        <v>0</v>
      </c>
      <c r="BC2127" s="299">
        <f t="shared" si="936"/>
        <v>0</v>
      </c>
      <c r="BD2127" s="300">
        <f t="shared" si="937"/>
        <v>0</v>
      </c>
      <c r="BE2127" s="301">
        <f t="shared" si="938"/>
        <v>0</v>
      </c>
      <c r="BF2127" s="298">
        <f t="shared" si="939"/>
        <v>0</v>
      </c>
      <c r="BG2127" s="299">
        <f t="shared" si="940"/>
        <v>0</v>
      </c>
      <c r="BH2127" s="300">
        <f t="shared" si="941"/>
        <v>0</v>
      </c>
      <c r="BI2127" s="301">
        <f t="shared" si="942"/>
        <v>0</v>
      </c>
      <c r="BJ2127" s="298">
        <f t="shared" si="943"/>
        <v>0</v>
      </c>
      <c r="BK2127" s="299">
        <f t="shared" si="944"/>
        <v>0</v>
      </c>
      <c r="BL2127" s="300">
        <f t="shared" si="945"/>
        <v>0</v>
      </c>
      <c r="BM2127" s="301">
        <f t="shared" si="946"/>
        <v>0</v>
      </c>
      <c r="BN2127" s="298">
        <f t="shared" si="947"/>
        <v>0</v>
      </c>
      <c r="BO2127" s="299">
        <f t="shared" si="948"/>
        <v>0</v>
      </c>
      <c r="BP2127" s="300">
        <f t="shared" si="949"/>
        <v>0</v>
      </c>
      <c r="BQ2127" s="301">
        <f t="shared" si="950"/>
        <v>0</v>
      </c>
      <c r="BR2127" s="298">
        <f t="shared" si="951"/>
        <v>0</v>
      </c>
      <c r="BS2127" s="299">
        <f t="shared" si="952"/>
        <v>0</v>
      </c>
      <c r="BT2127" s="300">
        <f t="shared" si="953"/>
        <v>0</v>
      </c>
      <c r="BU2127" s="301">
        <f t="shared" si="954"/>
        <v>0</v>
      </c>
      <c r="BV2127" s="371">
        <f t="shared" si="955"/>
        <v>0</v>
      </c>
      <c r="BW2127" s="303">
        <f t="shared" si="956"/>
        <v>0</v>
      </c>
      <c r="BX2127" s="304" t="str">
        <f>IF(BW2127=0,"",
IF(SUM($BW$2037:BW2127)=1,BY2127,
IF($BW$2157&gt;SUM($BW$2037:BW2127),_xlfn.CONCAT(", ",BY2127),
IF($BW$2157=SUM($BW$2037:BW2127),_xlfn.CONCAT(" y ",BY2127)))))</f>
        <v/>
      </c>
      <c r="BY2127" s="231" t="s">
        <v>6302</v>
      </c>
      <c r="BZ2127" s="290">
        <f t="shared" si="957"/>
        <v>0</v>
      </c>
      <c r="CA2127" s="291" t="str">
        <f>IF(BZ2127=0,"",
IF(SUM($BZ$2037:BZ2127)=1,CB2127,
IF($BZ$2157&gt;SUM($BZ$2037:BZ2127),_xlfn.CONCAT(", ",CB2127),
IF($BZ$2157=SUM($BZ$2037:BZ2127),_xlfn.CONCAT(" y ",CB2127)))))</f>
        <v/>
      </c>
      <c r="CB2127" s="222" t="s">
        <v>6302</v>
      </c>
    </row>
    <row r="2128" spans="3:80" customFormat="1" ht="15" hidden="1" customHeight="1">
      <c r="C2128" s="143" t="s">
        <v>196</v>
      </c>
      <c r="D2128" s="726" t="str">
        <f>IF(CNGE_2024_M1_Secc1_Sub1!$D133="","",CNGE_2024_M1_Secc1_Sub1!$D133)</f>
        <v/>
      </c>
      <c r="E2128" s="727"/>
      <c r="F2128" s="727"/>
      <c r="G2128" s="727"/>
      <c r="H2128" s="727"/>
      <c r="I2128" s="727"/>
      <c r="J2128" s="727"/>
      <c r="K2128" s="727"/>
      <c r="L2128" s="727"/>
      <c r="M2128" s="727"/>
      <c r="N2128" s="727"/>
      <c r="O2128" s="728"/>
      <c r="P2128" s="518"/>
      <c r="Q2128" s="518"/>
      <c r="R2128" s="518"/>
      <c r="S2128" s="518"/>
      <c r="T2128" s="518"/>
      <c r="U2128" s="518"/>
      <c r="V2128" s="518"/>
      <c r="W2128" s="518"/>
      <c r="X2128" s="518"/>
      <c r="Y2128" s="518"/>
      <c r="Z2128" s="518"/>
      <c r="AA2128" s="518"/>
      <c r="AB2128" s="518"/>
      <c r="AC2128" s="518"/>
      <c r="AD2128" s="518"/>
      <c r="AG2128" s="269">
        <f t="shared" si="914"/>
        <v>0</v>
      </c>
      <c r="AH2128" s="298">
        <f t="shared" si="915"/>
        <v>0</v>
      </c>
      <c r="AI2128" s="299">
        <f t="shared" si="916"/>
        <v>0</v>
      </c>
      <c r="AJ2128" s="300">
        <f t="shared" si="917"/>
        <v>0</v>
      </c>
      <c r="AK2128" s="301">
        <f t="shared" si="918"/>
        <v>0</v>
      </c>
      <c r="AL2128" s="298">
        <f t="shared" si="919"/>
        <v>0</v>
      </c>
      <c r="AM2128" s="299">
        <f t="shared" si="920"/>
        <v>0</v>
      </c>
      <c r="AN2128" s="300">
        <f t="shared" si="921"/>
        <v>0</v>
      </c>
      <c r="AO2128" s="301">
        <f t="shared" si="922"/>
        <v>0</v>
      </c>
      <c r="AP2128" s="298">
        <f t="shared" si="923"/>
        <v>0</v>
      </c>
      <c r="AQ2128" s="299">
        <f t="shared" si="924"/>
        <v>0</v>
      </c>
      <c r="AR2128" s="300">
        <f t="shared" si="925"/>
        <v>0</v>
      </c>
      <c r="AS2128" s="301">
        <f t="shared" si="926"/>
        <v>0</v>
      </c>
      <c r="AT2128" s="298">
        <f t="shared" si="927"/>
        <v>0</v>
      </c>
      <c r="AU2128" s="299">
        <f t="shared" si="928"/>
        <v>0</v>
      </c>
      <c r="AV2128" s="300">
        <f t="shared" si="929"/>
        <v>0</v>
      </c>
      <c r="AW2128" s="301">
        <f t="shared" si="930"/>
        <v>0</v>
      </c>
      <c r="AX2128" s="298">
        <f t="shared" si="931"/>
        <v>0</v>
      </c>
      <c r="AY2128" s="299">
        <f t="shared" si="932"/>
        <v>0</v>
      </c>
      <c r="AZ2128" s="300">
        <f t="shared" si="933"/>
        <v>0</v>
      </c>
      <c r="BA2128" s="301">
        <f t="shared" si="934"/>
        <v>0</v>
      </c>
      <c r="BB2128" s="298">
        <f t="shared" si="935"/>
        <v>0</v>
      </c>
      <c r="BC2128" s="299">
        <f t="shared" si="936"/>
        <v>0</v>
      </c>
      <c r="BD2128" s="300">
        <f t="shared" si="937"/>
        <v>0</v>
      </c>
      <c r="BE2128" s="301">
        <f t="shared" si="938"/>
        <v>0</v>
      </c>
      <c r="BF2128" s="298">
        <f t="shared" si="939"/>
        <v>0</v>
      </c>
      <c r="BG2128" s="299">
        <f t="shared" si="940"/>
        <v>0</v>
      </c>
      <c r="BH2128" s="300">
        <f t="shared" si="941"/>
        <v>0</v>
      </c>
      <c r="BI2128" s="301">
        <f t="shared" si="942"/>
        <v>0</v>
      </c>
      <c r="BJ2128" s="298">
        <f t="shared" si="943"/>
        <v>0</v>
      </c>
      <c r="BK2128" s="299">
        <f t="shared" si="944"/>
        <v>0</v>
      </c>
      <c r="BL2128" s="300">
        <f t="shared" si="945"/>
        <v>0</v>
      </c>
      <c r="BM2128" s="301">
        <f t="shared" si="946"/>
        <v>0</v>
      </c>
      <c r="BN2128" s="298">
        <f t="shared" si="947"/>
        <v>0</v>
      </c>
      <c r="BO2128" s="299">
        <f t="shared" si="948"/>
        <v>0</v>
      </c>
      <c r="BP2128" s="300">
        <f t="shared" si="949"/>
        <v>0</v>
      </c>
      <c r="BQ2128" s="301">
        <f t="shared" si="950"/>
        <v>0</v>
      </c>
      <c r="BR2128" s="298">
        <f t="shared" si="951"/>
        <v>0</v>
      </c>
      <c r="BS2128" s="299">
        <f t="shared" si="952"/>
        <v>0</v>
      </c>
      <c r="BT2128" s="300">
        <f t="shared" si="953"/>
        <v>0</v>
      </c>
      <c r="BU2128" s="301">
        <f t="shared" si="954"/>
        <v>0</v>
      </c>
      <c r="BV2128" s="371">
        <f t="shared" si="955"/>
        <v>0</v>
      </c>
      <c r="BW2128" s="303">
        <f t="shared" si="956"/>
        <v>0</v>
      </c>
      <c r="BX2128" s="304" t="str">
        <f>IF(BW2128=0,"",
IF(SUM($BW$2037:BW2128)=1,BY2128,
IF($BW$2157&gt;SUM($BW$2037:BW2128),_xlfn.CONCAT(", ",BY2128),
IF($BW$2157=SUM($BW$2037:BW2128),_xlfn.CONCAT(" y ",BY2128)))))</f>
        <v/>
      </c>
      <c r="BY2128" s="231" t="s">
        <v>6303</v>
      </c>
      <c r="BZ2128" s="290">
        <f t="shared" si="957"/>
        <v>0</v>
      </c>
      <c r="CA2128" s="291" t="str">
        <f>IF(BZ2128=0,"",
IF(SUM($BZ$2037:BZ2128)=1,CB2128,
IF($BZ$2157&gt;SUM($BZ$2037:BZ2128),_xlfn.CONCAT(", ",CB2128),
IF($BZ$2157=SUM($BZ$2037:BZ2128),_xlfn.CONCAT(" y ",CB2128)))))</f>
        <v/>
      </c>
      <c r="CB2128" s="222" t="s">
        <v>6303</v>
      </c>
    </row>
    <row r="2129" spans="3:80" customFormat="1" ht="15" hidden="1" customHeight="1">
      <c r="C2129" s="143" t="s">
        <v>197</v>
      </c>
      <c r="D2129" s="726" t="str">
        <f>IF(CNGE_2024_M1_Secc1_Sub1!$D134="","",CNGE_2024_M1_Secc1_Sub1!$D134)</f>
        <v/>
      </c>
      <c r="E2129" s="727"/>
      <c r="F2129" s="727"/>
      <c r="G2129" s="727"/>
      <c r="H2129" s="727"/>
      <c r="I2129" s="727"/>
      <c r="J2129" s="727"/>
      <c r="K2129" s="727"/>
      <c r="L2129" s="727"/>
      <c r="M2129" s="727"/>
      <c r="N2129" s="727"/>
      <c r="O2129" s="728"/>
      <c r="P2129" s="518"/>
      <c r="Q2129" s="518"/>
      <c r="R2129" s="518"/>
      <c r="S2129" s="518"/>
      <c r="T2129" s="518"/>
      <c r="U2129" s="518"/>
      <c r="V2129" s="518"/>
      <c r="W2129" s="518"/>
      <c r="X2129" s="518"/>
      <c r="Y2129" s="518"/>
      <c r="Z2129" s="518"/>
      <c r="AA2129" s="518"/>
      <c r="AB2129" s="518"/>
      <c r="AC2129" s="518"/>
      <c r="AD2129" s="518"/>
      <c r="AG2129" s="269">
        <f t="shared" si="914"/>
        <v>0</v>
      </c>
      <c r="AH2129" s="298">
        <f t="shared" si="915"/>
        <v>0</v>
      </c>
      <c r="AI2129" s="299">
        <f t="shared" si="916"/>
        <v>0</v>
      </c>
      <c r="AJ2129" s="300">
        <f t="shared" si="917"/>
        <v>0</v>
      </c>
      <c r="AK2129" s="301">
        <f t="shared" si="918"/>
        <v>0</v>
      </c>
      <c r="AL2129" s="298">
        <f t="shared" si="919"/>
        <v>0</v>
      </c>
      <c r="AM2129" s="299">
        <f t="shared" si="920"/>
        <v>0</v>
      </c>
      <c r="AN2129" s="300">
        <f t="shared" si="921"/>
        <v>0</v>
      </c>
      <c r="AO2129" s="301">
        <f t="shared" si="922"/>
        <v>0</v>
      </c>
      <c r="AP2129" s="298">
        <f t="shared" si="923"/>
        <v>0</v>
      </c>
      <c r="AQ2129" s="299">
        <f t="shared" si="924"/>
        <v>0</v>
      </c>
      <c r="AR2129" s="300">
        <f t="shared" si="925"/>
        <v>0</v>
      </c>
      <c r="AS2129" s="301">
        <f t="shared" si="926"/>
        <v>0</v>
      </c>
      <c r="AT2129" s="298">
        <f t="shared" si="927"/>
        <v>0</v>
      </c>
      <c r="AU2129" s="299">
        <f t="shared" si="928"/>
        <v>0</v>
      </c>
      <c r="AV2129" s="300">
        <f t="shared" si="929"/>
        <v>0</v>
      </c>
      <c r="AW2129" s="301">
        <f t="shared" si="930"/>
        <v>0</v>
      </c>
      <c r="AX2129" s="298">
        <f t="shared" si="931"/>
        <v>0</v>
      </c>
      <c r="AY2129" s="299">
        <f t="shared" si="932"/>
        <v>0</v>
      </c>
      <c r="AZ2129" s="300">
        <f t="shared" si="933"/>
        <v>0</v>
      </c>
      <c r="BA2129" s="301">
        <f t="shared" si="934"/>
        <v>0</v>
      </c>
      <c r="BB2129" s="298">
        <f t="shared" si="935"/>
        <v>0</v>
      </c>
      <c r="BC2129" s="299">
        <f t="shared" si="936"/>
        <v>0</v>
      </c>
      <c r="BD2129" s="300">
        <f t="shared" si="937"/>
        <v>0</v>
      </c>
      <c r="BE2129" s="301">
        <f t="shared" si="938"/>
        <v>0</v>
      </c>
      <c r="BF2129" s="298">
        <f t="shared" si="939"/>
        <v>0</v>
      </c>
      <c r="BG2129" s="299">
        <f t="shared" si="940"/>
        <v>0</v>
      </c>
      <c r="BH2129" s="300">
        <f t="shared" si="941"/>
        <v>0</v>
      </c>
      <c r="BI2129" s="301">
        <f t="shared" si="942"/>
        <v>0</v>
      </c>
      <c r="BJ2129" s="298">
        <f t="shared" si="943"/>
        <v>0</v>
      </c>
      <c r="BK2129" s="299">
        <f t="shared" si="944"/>
        <v>0</v>
      </c>
      <c r="BL2129" s="300">
        <f t="shared" si="945"/>
        <v>0</v>
      </c>
      <c r="BM2129" s="301">
        <f t="shared" si="946"/>
        <v>0</v>
      </c>
      <c r="BN2129" s="298">
        <f t="shared" si="947"/>
        <v>0</v>
      </c>
      <c r="BO2129" s="299">
        <f t="shared" si="948"/>
        <v>0</v>
      </c>
      <c r="BP2129" s="300">
        <f t="shared" si="949"/>
        <v>0</v>
      </c>
      <c r="BQ2129" s="301">
        <f t="shared" si="950"/>
        <v>0</v>
      </c>
      <c r="BR2129" s="298">
        <f t="shared" si="951"/>
        <v>0</v>
      </c>
      <c r="BS2129" s="299">
        <f t="shared" si="952"/>
        <v>0</v>
      </c>
      <c r="BT2129" s="300">
        <f t="shared" si="953"/>
        <v>0</v>
      </c>
      <c r="BU2129" s="301">
        <f t="shared" si="954"/>
        <v>0</v>
      </c>
      <c r="BV2129" s="371">
        <f t="shared" si="955"/>
        <v>0</v>
      </c>
      <c r="BW2129" s="303">
        <f t="shared" si="956"/>
        <v>0</v>
      </c>
      <c r="BX2129" s="304" t="str">
        <f>IF(BW2129=0,"",
IF(SUM($BW$2037:BW2129)=1,BY2129,
IF($BW$2157&gt;SUM($BW$2037:BW2129),_xlfn.CONCAT(", ",BY2129),
IF($BW$2157=SUM($BW$2037:BW2129),_xlfn.CONCAT(" y ",BY2129)))))</f>
        <v/>
      </c>
      <c r="BY2129" s="231" t="s">
        <v>6304</v>
      </c>
      <c r="BZ2129" s="290">
        <f t="shared" si="957"/>
        <v>0</v>
      </c>
      <c r="CA2129" s="291" t="str">
        <f>IF(BZ2129=0,"",
IF(SUM($BZ$2037:BZ2129)=1,CB2129,
IF($BZ$2157&gt;SUM($BZ$2037:BZ2129),_xlfn.CONCAT(", ",CB2129),
IF($BZ$2157=SUM($BZ$2037:BZ2129),_xlfn.CONCAT(" y ",CB2129)))))</f>
        <v/>
      </c>
      <c r="CB2129" s="222" t="s">
        <v>6304</v>
      </c>
    </row>
    <row r="2130" spans="3:80" customFormat="1" ht="15" hidden="1" customHeight="1">
      <c r="C2130" s="143" t="s">
        <v>198</v>
      </c>
      <c r="D2130" s="726" t="str">
        <f>IF(CNGE_2024_M1_Secc1_Sub1!$D135="","",CNGE_2024_M1_Secc1_Sub1!$D135)</f>
        <v/>
      </c>
      <c r="E2130" s="727"/>
      <c r="F2130" s="727"/>
      <c r="G2130" s="727"/>
      <c r="H2130" s="727"/>
      <c r="I2130" s="727"/>
      <c r="J2130" s="727"/>
      <c r="K2130" s="727"/>
      <c r="L2130" s="727"/>
      <c r="M2130" s="727"/>
      <c r="N2130" s="727"/>
      <c r="O2130" s="728"/>
      <c r="P2130" s="518"/>
      <c r="Q2130" s="518"/>
      <c r="R2130" s="518"/>
      <c r="S2130" s="518"/>
      <c r="T2130" s="518"/>
      <c r="U2130" s="518"/>
      <c r="V2130" s="518"/>
      <c r="W2130" s="518"/>
      <c r="X2130" s="518"/>
      <c r="Y2130" s="518"/>
      <c r="Z2130" s="518"/>
      <c r="AA2130" s="518"/>
      <c r="AB2130" s="518"/>
      <c r="AC2130" s="518"/>
      <c r="AD2130" s="518"/>
      <c r="AG2130" s="269">
        <f t="shared" si="914"/>
        <v>0</v>
      </c>
      <c r="AH2130" s="298">
        <f t="shared" si="915"/>
        <v>0</v>
      </c>
      <c r="AI2130" s="299">
        <f t="shared" si="916"/>
        <v>0</v>
      </c>
      <c r="AJ2130" s="300">
        <f t="shared" si="917"/>
        <v>0</v>
      </c>
      <c r="AK2130" s="301">
        <f t="shared" si="918"/>
        <v>0</v>
      </c>
      <c r="AL2130" s="298">
        <f t="shared" si="919"/>
        <v>0</v>
      </c>
      <c r="AM2130" s="299">
        <f t="shared" si="920"/>
        <v>0</v>
      </c>
      <c r="AN2130" s="300">
        <f t="shared" si="921"/>
        <v>0</v>
      </c>
      <c r="AO2130" s="301">
        <f t="shared" si="922"/>
        <v>0</v>
      </c>
      <c r="AP2130" s="298">
        <f t="shared" si="923"/>
        <v>0</v>
      </c>
      <c r="AQ2130" s="299">
        <f t="shared" si="924"/>
        <v>0</v>
      </c>
      <c r="AR2130" s="300">
        <f t="shared" si="925"/>
        <v>0</v>
      </c>
      <c r="AS2130" s="301">
        <f t="shared" si="926"/>
        <v>0</v>
      </c>
      <c r="AT2130" s="298">
        <f t="shared" si="927"/>
        <v>0</v>
      </c>
      <c r="AU2130" s="299">
        <f t="shared" si="928"/>
        <v>0</v>
      </c>
      <c r="AV2130" s="300">
        <f t="shared" si="929"/>
        <v>0</v>
      </c>
      <c r="AW2130" s="301">
        <f t="shared" si="930"/>
        <v>0</v>
      </c>
      <c r="AX2130" s="298">
        <f t="shared" si="931"/>
        <v>0</v>
      </c>
      <c r="AY2130" s="299">
        <f t="shared" si="932"/>
        <v>0</v>
      </c>
      <c r="AZ2130" s="300">
        <f t="shared" si="933"/>
        <v>0</v>
      </c>
      <c r="BA2130" s="301">
        <f t="shared" si="934"/>
        <v>0</v>
      </c>
      <c r="BB2130" s="298">
        <f t="shared" si="935"/>
        <v>0</v>
      </c>
      <c r="BC2130" s="299">
        <f t="shared" si="936"/>
        <v>0</v>
      </c>
      <c r="BD2130" s="300">
        <f t="shared" si="937"/>
        <v>0</v>
      </c>
      <c r="BE2130" s="301">
        <f t="shared" si="938"/>
        <v>0</v>
      </c>
      <c r="BF2130" s="298">
        <f t="shared" si="939"/>
        <v>0</v>
      </c>
      <c r="BG2130" s="299">
        <f t="shared" si="940"/>
        <v>0</v>
      </c>
      <c r="BH2130" s="300">
        <f t="shared" si="941"/>
        <v>0</v>
      </c>
      <c r="BI2130" s="301">
        <f t="shared" si="942"/>
        <v>0</v>
      </c>
      <c r="BJ2130" s="298">
        <f t="shared" si="943"/>
        <v>0</v>
      </c>
      <c r="BK2130" s="299">
        <f t="shared" si="944"/>
        <v>0</v>
      </c>
      <c r="BL2130" s="300">
        <f t="shared" si="945"/>
        <v>0</v>
      </c>
      <c r="BM2130" s="301">
        <f t="shared" si="946"/>
        <v>0</v>
      </c>
      <c r="BN2130" s="298">
        <f t="shared" si="947"/>
        <v>0</v>
      </c>
      <c r="BO2130" s="299">
        <f t="shared" si="948"/>
        <v>0</v>
      </c>
      <c r="BP2130" s="300">
        <f t="shared" si="949"/>
        <v>0</v>
      </c>
      <c r="BQ2130" s="301">
        <f t="shared" si="950"/>
        <v>0</v>
      </c>
      <c r="BR2130" s="298">
        <f t="shared" si="951"/>
        <v>0</v>
      </c>
      <c r="BS2130" s="299">
        <f t="shared" si="952"/>
        <v>0</v>
      </c>
      <c r="BT2130" s="300">
        <f t="shared" si="953"/>
        <v>0</v>
      </c>
      <c r="BU2130" s="301">
        <f t="shared" si="954"/>
        <v>0</v>
      </c>
      <c r="BV2130" s="371">
        <f t="shared" si="955"/>
        <v>0</v>
      </c>
      <c r="BW2130" s="303">
        <f t="shared" si="956"/>
        <v>0</v>
      </c>
      <c r="BX2130" s="304" t="str">
        <f>IF(BW2130=0,"",
IF(SUM($BW$2037:BW2130)=1,BY2130,
IF($BW$2157&gt;SUM($BW$2037:BW2130),_xlfn.CONCAT(", ",BY2130),
IF($BW$2157=SUM($BW$2037:BW2130),_xlfn.CONCAT(" y ",BY2130)))))</f>
        <v/>
      </c>
      <c r="BY2130" s="231" t="s">
        <v>6305</v>
      </c>
      <c r="BZ2130" s="290">
        <f t="shared" si="957"/>
        <v>0</v>
      </c>
      <c r="CA2130" s="291" t="str">
        <f>IF(BZ2130=0,"",
IF(SUM($BZ$2037:BZ2130)=1,CB2130,
IF($BZ$2157&gt;SUM($BZ$2037:BZ2130),_xlfn.CONCAT(", ",CB2130),
IF($BZ$2157=SUM($BZ$2037:BZ2130),_xlfn.CONCAT(" y ",CB2130)))))</f>
        <v/>
      </c>
      <c r="CB2130" s="222" t="s">
        <v>6305</v>
      </c>
    </row>
    <row r="2131" spans="3:80" customFormat="1" ht="15" hidden="1" customHeight="1">
      <c r="C2131" s="143" t="s">
        <v>199</v>
      </c>
      <c r="D2131" s="726" t="str">
        <f>IF(CNGE_2024_M1_Secc1_Sub1!$D136="","",CNGE_2024_M1_Secc1_Sub1!$D136)</f>
        <v/>
      </c>
      <c r="E2131" s="727"/>
      <c r="F2131" s="727"/>
      <c r="G2131" s="727"/>
      <c r="H2131" s="727"/>
      <c r="I2131" s="727"/>
      <c r="J2131" s="727"/>
      <c r="K2131" s="727"/>
      <c r="L2131" s="727"/>
      <c r="M2131" s="727"/>
      <c r="N2131" s="727"/>
      <c r="O2131" s="728"/>
      <c r="P2131" s="518"/>
      <c r="Q2131" s="518"/>
      <c r="R2131" s="518"/>
      <c r="S2131" s="518"/>
      <c r="T2131" s="518"/>
      <c r="U2131" s="518"/>
      <c r="V2131" s="518"/>
      <c r="W2131" s="518"/>
      <c r="X2131" s="518"/>
      <c r="Y2131" s="518"/>
      <c r="Z2131" s="518"/>
      <c r="AA2131" s="518"/>
      <c r="AB2131" s="518"/>
      <c r="AC2131" s="518"/>
      <c r="AD2131" s="518"/>
      <c r="AG2131" s="269">
        <f t="shared" si="914"/>
        <v>0</v>
      </c>
      <c r="AH2131" s="298">
        <f t="shared" si="915"/>
        <v>0</v>
      </c>
      <c r="AI2131" s="299">
        <f t="shared" si="916"/>
        <v>0</v>
      </c>
      <c r="AJ2131" s="300">
        <f t="shared" si="917"/>
        <v>0</v>
      </c>
      <c r="AK2131" s="301">
        <f t="shared" si="918"/>
        <v>0</v>
      </c>
      <c r="AL2131" s="298">
        <f t="shared" si="919"/>
        <v>0</v>
      </c>
      <c r="AM2131" s="299">
        <f t="shared" si="920"/>
        <v>0</v>
      </c>
      <c r="AN2131" s="300">
        <f t="shared" si="921"/>
        <v>0</v>
      </c>
      <c r="AO2131" s="301">
        <f t="shared" si="922"/>
        <v>0</v>
      </c>
      <c r="AP2131" s="298">
        <f t="shared" si="923"/>
        <v>0</v>
      </c>
      <c r="AQ2131" s="299">
        <f t="shared" si="924"/>
        <v>0</v>
      </c>
      <c r="AR2131" s="300">
        <f t="shared" si="925"/>
        <v>0</v>
      </c>
      <c r="AS2131" s="301">
        <f t="shared" si="926"/>
        <v>0</v>
      </c>
      <c r="AT2131" s="298">
        <f t="shared" si="927"/>
        <v>0</v>
      </c>
      <c r="AU2131" s="299">
        <f t="shared" si="928"/>
        <v>0</v>
      </c>
      <c r="AV2131" s="300">
        <f t="shared" si="929"/>
        <v>0</v>
      </c>
      <c r="AW2131" s="301">
        <f t="shared" si="930"/>
        <v>0</v>
      </c>
      <c r="AX2131" s="298">
        <f t="shared" si="931"/>
        <v>0</v>
      </c>
      <c r="AY2131" s="299">
        <f t="shared" si="932"/>
        <v>0</v>
      </c>
      <c r="AZ2131" s="300">
        <f t="shared" si="933"/>
        <v>0</v>
      </c>
      <c r="BA2131" s="301">
        <f t="shared" si="934"/>
        <v>0</v>
      </c>
      <c r="BB2131" s="298">
        <f t="shared" si="935"/>
        <v>0</v>
      </c>
      <c r="BC2131" s="299">
        <f t="shared" si="936"/>
        <v>0</v>
      </c>
      <c r="BD2131" s="300">
        <f t="shared" si="937"/>
        <v>0</v>
      </c>
      <c r="BE2131" s="301">
        <f t="shared" si="938"/>
        <v>0</v>
      </c>
      <c r="BF2131" s="298">
        <f t="shared" si="939"/>
        <v>0</v>
      </c>
      <c r="BG2131" s="299">
        <f t="shared" si="940"/>
        <v>0</v>
      </c>
      <c r="BH2131" s="300">
        <f t="shared" si="941"/>
        <v>0</v>
      </c>
      <c r="BI2131" s="301">
        <f t="shared" si="942"/>
        <v>0</v>
      </c>
      <c r="BJ2131" s="298">
        <f t="shared" si="943"/>
        <v>0</v>
      </c>
      <c r="BK2131" s="299">
        <f t="shared" si="944"/>
        <v>0</v>
      </c>
      <c r="BL2131" s="300">
        <f t="shared" si="945"/>
        <v>0</v>
      </c>
      <c r="BM2131" s="301">
        <f t="shared" si="946"/>
        <v>0</v>
      </c>
      <c r="BN2131" s="298">
        <f t="shared" si="947"/>
        <v>0</v>
      </c>
      <c r="BO2131" s="299">
        <f t="shared" si="948"/>
        <v>0</v>
      </c>
      <c r="BP2131" s="300">
        <f t="shared" si="949"/>
        <v>0</v>
      </c>
      <c r="BQ2131" s="301">
        <f t="shared" si="950"/>
        <v>0</v>
      </c>
      <c r="BR2131" s="298">
        <f t="shared" si="951"/>
        <v>0</v>
      </c>
      <c r="BS2131" s="299">
        <f t="shared" si="952"/>
        <v>0</v>
      </c>
      <c r="BT2131" s="300">
        <f t="shared" si="953"/>
        <v>0</v>
      </c>
      <c r="BU2131" s="301">
        <f t="shared" si="954"/>
        <v>0</v>
      </c>
      <c r="BV2131" s="371">
        <f t="shared" si="955"/>
        <v>0</v>
      </c>
      <c r="BW2131" s="303">
        <f t="shared" si="956"/>
        <v>0</v>
      </c>
      <c r="BX2131" s="304" t="str">
        <f>IF(BW2131=0,"",
IF(SUM($BW$2037:BW2131)=1,BY2131,
IF($BW$2157&gt;SUM($BW$2037:BW2131),_xlfn.CONCAT(", ",BY2131),
IF($BW$2157=SUM($BW$2037:BW2131),_xlfn.CONCAT(" y ",BY2131)))))</f>
        <v/>
      </c>
      <c r="BY2131" s="231" t="s">
        <v>6306</v>
      </c>
      <c r="BZ2131" s="290">
        <f t="shared" si="957"/>
        <v>0</v>
      </c>
      <c r="CA2131" s="291" t="str">
        <f>IF(BZ2131=0,"",
IF(SUM($BZ$2037:BZ2131)=1,CB2131,
IF($BZ$2157&gt;SUM($BZ$2037:BZ2131),_xlfn.CONCAT(", ",CB2131),
IF($BZ$2157=SUM($BZ$2037:BZ2131),_xlfn.CONCAT(" y ",CB2131)))))</f>
        <v/>
      </c>
      <c r="CB2131" s="222" t="s">
        <v>6306</v>
      </c>
    </row>
    <row r="2132" spans="3:80" customFormat="1" ht="15" hidden="1" customHeight="1">
      <c r="C2132" s="143" t="s">
        <v>200</v>
      </c>
      <c r="D2132" s="726" t="str">
        <f>IF(CNGE_2024_M1_Secc1_Sub1!$D137="","",CNGE_2024_M1_Secc1_Sub1!$D137)</f>
        <v/>
      </c>
      <c r="E2132" s="727"/>
      <c r="F2132" s="727"/>
      <c r="G2132" s="727"/>
      <c r="H2132" s="727"/>
      <c r="I2132" s="727"/>
      <c r="J2132" s="727"/>
      <c r="K2132" s="727"/>
      <c r="L2132" s="727"/>
      <c r="M2132" s="727"/>
      <c r="N2132" s="727"/>
      <c r="O2132" s="728"/>
      <c r="P2132" s="518"/>
      <c r="Q2132" s="518"/>
      <c r="R2132" s="518"/>
      <c r="S2132" s="518"/>
      <c r="T2132" s="518"/>
      <c r="U2132" s="518"/>
      <c r="V2132" s="518"/>
      <c r="W2132" s="518"/>
      <c r="X2132" s="518"/>
      <c r="Y2132" s="518"/>
      <c r="Z2132" s="518"/>
      <c r="AA2132" s="518"/>
      <c r="AB2132" s="518"/>
      <c r="AC2132" s="518"/>
      <c r="AD2132" s="518"/>
      <c r="AG2132" s="269">
        <f t="shared" si="914"/>
        <v>0</v>
      </c>
      <c r="AH2132" s="298">
        <f t="shared" si="915"/>
        <v>0</v>
      </c>
      <c r="AI2132" s="299">
        <f t="shared" si="916"/>
        <v>0</v>
      </c>
      <c r="AJ2132" s="300">
        <f t="shared" si="917"/>
        <v>0</v>
      </c>
      <c r="AK2132" s="301">
        <f t="shared" si="918"/>
        <v>0</v>
      </c>
      <c r="AL2132" s="298">
        <f t="shared" si="919"/>
        <v>0</v>
      </c>
      <c r="AM2132" s="299">
        <f t="shared" si="920"/>
        <v>0</v>
      </c>
      <c r="AN2132" s="300">
        <f t="shared" si="921"/>
        <v>0</v>
      </c>
      <c r="AO2132" s="301">
        <f t="shared" si="922"/>
        <v>0</v>
      </c>
      <c r="AP2132" s="298">
        <f t="shared" si="923"/>
        <v>0</v>
      </c>
      <c r="AQ2132" s="299">
        <f t="shared" si="924"/>
        <v>0</v>
      </c>
      <c r="AR2132" s="300">
        <f t="shared" si="925"/>
        <v>0</v>
      </c>
      <c r="AS2132" s="301">
        <f t="shared" si="926"/>
        <v>0</v>
      </c>
      <c r="AT2132" s="298">
        <f t="shared" si="927"/>
        <v>0</v>
      </c>
      <c r="AU2132" s="299">
        <f t="shared" si="928"/>
        <v>0</v>
      </c>
      <c r="AV2132" s="300">
        <f t="shared" si="929"/>
        <v>0</v>
      </c>
      <c r="AW2132" s="301">
        <f t="shared" si="930"/>
        <v>0</v>
      </c>
      <c r="AX2132" s="298">
        <f t="shared" si="931"/>
        <v>0</v>
      </c>
      <c r="AY2132" s="299">
        <f t="shared" si="932"/>
        <v>0</v>
      </c>
      <c r="AZ2132" s="300">
        <f t="shared" si="933"/>
        <v>0</v>
      </c>
      <c r="BA2132" s="301">
        <f t="shared" si="934"/>
        <v>0</v>
      </c>
      <c r="BB2132" s="298">
        <f t="shared" si="935"/>
        <v>0</v>
      </c>
      <c r="BC2132" s="299">
        <f t="shared" si="936"/>
        <v>0</v>
      </c>
      <c r="BD2132" s="300">
        <f t="shared" si="937"/>
        <v>0</v>
      </c>
      <c r="BE2132" s="301">
        <f t="shared" si="938"/>
        <v>0</v>
      </c>
      <c r="BF2132" s="298">
        <f t="shared" si="939"/>
        <v>0</v>
      </c>
      <c r="BG2132" s="299">
        <f t="shared" si="940"/>
        <v>0</v>
      </c>
      <c r="BH2132" s="300">
        <f t="shared" si="941"/>
        <v>0</v>
      </c>
      <c r="BI2132" s="301">
        <f t="shared" si="942"/>
        <v>0</v>
      </c>
      <c r="BJ2132" s="298">
        <f t="shared" si="943"/>
        <v>0</v>
      </c>
      <c r="BK2132" s="299">
        <f t="shared" si="944"/>
        <v>0</v>
      </c>
      <c r="BL2132" s="300">
        <f t="shared" si="945"/>
        <v>0</v>
      </c>
      <c r="BM2132" s="301">
        <f t="shared" si="946"/>
        <v>0</v>
      </c>
      <c r="BN2132" s="298">
        <f t="shared" si="947"/>
        <v>0</v>
      </c>
      <c r="BO2132" s="299">
        <f t="shared" si="948"/>
        <v>0</v>
      </c>
      <c r="BP2132" s="300">
        <f t="shared" si="949"/>
        <v>0</v>
      </c>
      <c r="BQ2132" s="301">
        <f t="shared" si="950"/>
        <v>0</v>
      </c>
      <c r="BR2132" s="298">
        <f t="shared" si="951"/>
        <v>0</v>
      </c>
      <c r="BS2132" s="299">
        <f t="shared" si="952"/>
        <v>0</v>
      </c>
      <c r="BT2132" s="300">
        <f t="shared" si="953"/>
        <v>0</v>
      </c>
      <c r="BU2132" s="301">
        <f t="shared" si="954"/>
        <v>0</v>
      </c>
      <c r="BV2132" s="371">
        <f t="shared" si="955"/>
        <v>0</v>
      </c>
      <c r="BW2132" s="303">
        <f t="shared" si="956"/>
        <v>0</v>
      </c>
      <c r="BX2132" s="304" t="str">
        <f>IF(BW2132=0,"",
IF(SUM($BW$2037:BW2132)=1,BY2132,
IF($BW$2157&gt;SUM($BW$2037:BW2132),_xlfn.CONCAT(", ",BY2132),
IF($BW$2157=SUM($BW$2037:BW2132),_xlfn.CONCAT(" y ",BY2132)))))</f>
        <v/>
      </c>
      <c r="BY2132" s="231" t="s">
        <v>6307</v>
      </c>
      <c r="BZ2132" s="290">
        <f t="shared" si="957"/>
        <v>0</v>
      </c>
      <c r="CA2132" s="291" t="str">
        <f>IF(BZ2132=0,"",
IF(SUM($BZ$2037:BZ2132)=1,CB2132,
IF($BZ$2157&gt;SUM($BZ$2037:BZ2132),_xlfn.CONCAT(", ",CB2132),
IF($BZ$2157=SUM($BZ$2037:BZ2132),_xlfn.CONCAT(" y ",CB2132)))))</f>
        <v/>
      </c>
      <c r="CB2132" s="222" t="s">
        <v>6307</v>
      </c>
    </row>
    <row r="2133" spans="3:80" customFormat="1" ht="15" hidden="1" customHeight="1">
      <c r="C2133" s="143" t="s">
        <v>201</v>
      </c>
      <c r="D2133" s="726" t="str">
        <f>IF(CNGE_2024_M1_Secc1_Sub1!$D138="","",CNGE_2024_M1_Secc1_Sub1!$D138)</f>
        <v/>
      </c>
      <c r="E2133" s="727"/>
      <c r="F2133" s="727"/>
      <c r="G2133" s="727"/>
      <c r="H2133" s="727"/>
      <c r="I2133" s="727"/>
      <c r="J2133" s="727"/>
      <c r="K2133" s="727"/>
      <c r="L2133" s="727"/>
      <c r="M2133" s="727"/>
      <c r="N2133" s="727"/>
      <c r="O2133" s="728"/>
      <c r="P2133" s="518"/>
      <c r="Q2133" s="518"/>
      <c r="R2133" s="518"/>
      <c r="S2133" s="518"/>
      <c r="T2133" s="518"/>
      <c r="U2133" s="518"/>
      <c r="V2133" s="518"/>
      <c r="W2133" s="518"/>
      <c r="X2133" s="518"/>
      <c r="Y2133" s="518"/>
      <c r="Z2133" s="518"/>
      <c r="AA2133" s="518"/>
      <c r="AB2133" s="518"/>
      <c r="AC2133" s="518"/>
      <c r="AD2133" s="518"/>
      <c r="AG2133" s="269">
        <f t="shared" si="914"/>
        <v>0</v>
      </c>
      <c r="AH2133" s="298">
        <f t="shared" si="915"/>
        <v>0</v>
      </c>
      <c r="AI2133" s="299">
        <f t="shared" si="916"/>
        <v>0</v>
      </c>
      <c r="AJ2133" s="300">
        <f t="shared" si="917"/>
        <v>0</v>
      </c>
      <c r="AK2133" s="301">
        <f t="shared" si="918"/>
        <v>0</v>
      </c>
      <c r="AL2133" s="298">
        <f t="shared" si="919"/>
        <v>0</v>
      </c>
      <c r="AM2133" s="299">
        <f t="shared" si="920"/>
        <v>0</v>
      </c>
      <c r="AN2133" s="300">
        <f t="shared" si="921"/>
        <v>0</v>
      </c>
      <c r="AO2133" s="301">
        <f t="shared" si="922"/>
        <v>0</v>
      </c>
      <c r="AP2133" s="298">
        <f t="shared" si="923"/>
        <v>0</v>
      </c>
      <c r="AQ2133" s="299">
        <f t="shared" si="924"/>
        <v>0</v>
      </c>
      <c r="AR2133" s="300">
        <f t="shared" si="925"/>
        <v>0</v>
      </c>
      <c r="AS2133" s="301">
        <f t="shared" si="926"/>
        <v>0</v>
      </c>
      <c r="AT2133" s="298">
        <f t="shared" si="927"/>
        <v>0</v>
      </c>
      <c r="AU2133" s="299">
        <f t="shared" si="928"/>
        <v>0</v>
      </c>
      <c r="AV2133" s="300">
        <f t="shared" si="929"/>
        <v>0</v>
      </c>
      <c r="AW2133" s="301">
        <f t="shared" si="930"/>
        <v>0</v>
      </c>
      <c r="AX2133" s="298">
        <f t="shared" si="931"/>
        <v>0</v>
      </c>
      <c r="AY2133" s="299">
        <f t="shared" si="932"/>
        <v>0</v>
      </c>
      <c r="AZ2133" s="300">
        <f t="shared" si="933"/>
        <v>0</v>
      </c>
      <c r="BA2133" s="301">
        <f t="shared" si="934"/>
        <v>0</v>
      </c>
      <c r="BB2133" s="298">
        <f t="shared" si="935"/>
        <v>0</v>
      </c>
      <c r="BC2133" s="299">
        <f t="shared" si="936"/>
        <v>0</v>
      </c>
      <c r="BD2133" s="300">
        <f t="shared" si="937"/>
        <v>0</v>
      </c>
      <c r="BE2133" s="301">
        <f t="shared" si="938"/>
        <v>0</v>
      </c>
      <c r="BF2133" s="298">
        <f t="shared" si="939"/>
        <v>0</v>
      </c>
      <c r="BG2133" s="299">
        <f t="shared" si="940"/>
        <v>0</v>
      </c>
      <c r="BH2133" s="300">
        <f t="shared" si="941"/>
        <v>0</v>
      </c>
      <c r="BI2133" s="301">
        <f t="shared" si="942"/>
        <v>0</v>
      </c>
      <c r="BJ2133" s="298">
        <f t="shared" si="943"/>
        <v>0</v>
      </c>
      <c r="BK2133" s="299">
        <f t="shared" si="944"/>
        <v>0</v>
      </c>
      <c r="BL2133" s="300">
        <f t="shared" si="945"/>
        <v>0</v>
      </c>
      <c r="BM2133" s="301">
        <f t="shared" si="946"/>
        <v>0</v>
      </c>
      <c r="BN2133" s="298">
        <f t="shared" si="947"/>
        <v>0</v>
      </c>
      <c r="BO2133" s="299">
        <f t="shared" si="948"/>
        <v>0</v>
      </c>
      <c r="BP2133" s="300">
        <f t="shared" si="949"/>
        <v>0</v>
      </c>
      <c r="BQ2133" s="301">
        <f t="shared" si="950"/>
        <v>0</v>
      </c>
      <c r="BR2133" s="298">
        <f t="shared" si="951"/>
        <v>0</v>
      </c>
      <c r="BS2133" s="299">
        <f t="shared" si="952"/>
        <v>0</v>
      </c>
      <c r="BT2133" s="300">
        <f t="shared" si="953"/>
        <v>0</v>
      </c>
      <c r="BU2133" s="301">
        <f t="shared" si="954"/>
        <v>0</v>
      </c>
      <c r="BV2133" s="371">
        <f t="shared" si="955"/>
        <v>0</v>
      </c>
      <c r="BW2133" s="303">
        <f t="shared" si="956"/>
        <v>0</v>
      </c>
      <c r="BX2133" s="304" t="str">
        <f>IF(BW2133=0,"",
IF(SUM($BW$2037:BW2133)=1,BY2133,
IF($BW$2157&gt;SUM($BW$2037:BW2133),_xlfn.CONCAT(", ",BY2133),
IF($BW$2157=SUM($BW$2037:BW2133),_xlfn.CONCAT(" y ",BY2133)))))</f>
        <v/>
      </c>
      <c r="BY2133" s="231" t="s">
        <v>6308</v>
      </c>
      <c r="BZ2133" s="290">
        <f t="shared" si="957"/>
        <v>0</v>
      </c>
      <c r="CA2133" s="291" t="str">
        <f>IF(BZ2133=0,"",
IF(SUM($BZ$2037:BZ2133)=1,CB2133,
IF($BZ$2157&gt;SUM($BZ$2037:BZ2133),_xlfn.CONCAT(", ",CB2133),
IF($BZ$2157=SUM($BZ$2037:BZ2133),_xlfn.CONCAT(" y ",CB2133)))))</f>
        <v/>
      </c>
      <c r="CB2133" s="222" t="s">
        <v>6308</v>
      </c>
    </row>
    <row r="2134" spans="3:80" customFormat="1" ht="15" hidden="1" customHeight="1">
      <c r="C2134" s="143" t="s">
        <v>202</v>
      </c>
      <c r="D2134" s="726" t="str">
        <f>IF(CNGE_2024_M1_Secc1_Sub1!$D139="","",CNGE_2024_M1_Secc1_Sub1!$D139)</f>
        <v/>
      </c>
      <c r="E2134" s="727"/>
      <c r="F2134" s="727"/>
      <c r="G2134" s="727"/>
      <c r="H2134" s="727"/>
      <c r="I2134" s="727"/>
      <c r="J2134" s="727"/>
      <c r="K2134" s="727"/>
      <c r="L2134" s="727"/>
      <c r="M2134" s="727"/>
      <c r="N2134" s="727"/>
      <c r="O2134" s="728"/>
      <c r="P2134" s="518"/>
      <c r="Q2134" s="518"/>
      <c r="R2134" s="518"/>
      <c r="S2134" s="518"/>
      <c r="T2134" s="518"/>
      <c r="U2134" s="518"/>
      <c r="V2134" s="518"/>
      <c r="W2134" s="518"/>
      <c r="X2134" s="518"/>
      <c r="Y2134" s="518"/>
      <c r="Z2134" s="518"/>
      <c r="AA2134" s="518"/>
      <c r="AB2134" s="518"/>
      <c r="AC2134" s="518"/>
      <c r="AD2134" s="518"/>
      <c r="AG2134" s="269">
        <f t="shared" si="914"/>
        <v>0</v>
      </c>
      <c r="AH2134" s="298">
        <f t="shared" si="915"/>
        <v>0</v>
      </c>
      <c r="AI2134" s="299">
        <f t="shared" si="916"/>
        <v>0</v>
      </c>
      <c r="AJ2134" s="300">
        <f t="shared" si="917"/>
        <v>0</v>
      </c>
      <c r="AK2134" s="301">
        <f t="shared" si="918"/>
        <v>0</v>
      </c>
      <c r="AL2134" s="298">
        <f t="shared" si="919"/>
        <v>0</v>
      </c>
      <c r="AM2134" s="299">
        <f t="shared" si="920"/>
        <v>0</v>
      </c>
      <c r="AN2134" s="300">
        <f t="shared" si="921"/>
        <v>0</v>
      </c>
      <c r="AO2134" s="301">
        <f t="shared" si="922"/>
        <v>0</v>
      </c>
      <c r="AP2134" s="298">
        <f t="shared" si="923"/>
        <v>0</v>
      </c>
      <c r="AQ2134" s="299">
        <f t="shared" si="924"/>
        <v>0</v>
      </c>
      <c r="AR2134" s="300">
        <f t="shared" si="925"/>
        <v>0</v>
      </c>
      <c r="AS2134" s="301">
        <f t="shared" si="926"/>
        <v>0</v>
      </c>
      <c r="AT2134" s="298">
        <f t="shared" si="927"/>
        <v>0</v>
      </c>
      <c r="AU2134" s="299">
        <f t="shared" si="928"/>
        <v>0</v>
      </c>
      <c r="AV2134" s="300">
        <f t="shared" si="929"/>
        <v>0</v>
      </c>
      <c r="AW2134" s="301">
        <f t="shared" si="930"/>
        <v>0</v>
      </c>
      <c r="AX2134" s="298">
        <f t="shared" si="931"/>
        <v>0</v>
      </c>
      <c r="AY2134" s="299">
        <f t="shared" si="932"/>
        <v>0</v>
      </c>
      <c r="AZ2134" s="300">
        <f t="shared" si="933"/>
        <v>0</v>
      </c>
      <c r="BA2134" s="301">
        <f t="shared" si="934"/>
        <v>0</v>
      </c>
      <c r="BB2134" s="298">
        <f t="shared" si="935"/>
        <v>0</v>
      </c>
      <c r="BC2134" s="299">
        <f t="shared" si="936"/>
        <v>0</v>
      </c>
      <c r="BD2134" s="300">
        <f t="shared" si="937"/>
        <v>0</v>
      </c>
      <c r="BE2134" s="301">
        <f t="shared" si="938"/>
        <v>0</v>
      </c>
      <c r="BF2134" s="298">
        <f t="shared" si="939"/>
        <v>0</v>
      </c>
      <c r="BG2134" s="299">
        <f t="shared" si="940"/>
        <v>0</v>
      </c>
      <c r="BH2134" s="300">
        <f t="shared" si="941"/>
        <v>0</v>
      </c>
      <c r="BI2134" s="301">
        <f t="shared" si="942"/>
        <v>0</v>
      </c>
      <c r="BJ2134" s="298">
        <f t="shared" si="943"/>
        <v>0</v>
      </c>
      <c r="BK2134" s="299">
        <f t="shared" si="944"/>
        <v>0</v>
      </c>
      <c r="BL2134" s="300">
        <f t="shared" si="945"/>
        <v>0</v>
      </c>
      <c r="BM2134" s="301">
        <f t="shared" si="946"/>
        <v>0</v>
      </c>
      <c r="BN2134" s="298">
        <f t="shared" si="947"/>
        <v>0</v>
      </c>
      <c r="BO2134" s="299">
        <f t="shared" si="948"/>
        <v>0</v>
      </c>
      <c r="BP2134" s="300">
        <f t="shared" si="949"/>
        <v>0</v>
      </c>
      <c r="BQ2134" s="301">
        <f t="shared" si="950"/>
        <v>0</v>
      </c>
      <c r="BR2134" s="298">
        <f t="shared" si="951"/>
        <v>0</v>
      </c>
      <c r="BS2134" s="299">
        <f t="shared" si="952"/>
        <v>0</v>
      </c>
      <c r="BT2134" s="300">
        <f t="shared" si="953"/>
        <v>0</v>
      </c>
      <c r="BU2134" s="301">
        <f t="shared" si="954"/>
        <v>0</v>
      </c>
      <c r="BV2134" s="371">
        <f t="shared" si="955"/>
        <v>0</v>
      </c>
      <c r="BW2134" s="303">
        <f t="shared" si="956"/>
        <v>0</v>
      </c>
      <c r="BX2134" s="304" t="str">
        <f>IF(BW2134=0,"",
IF(SUM($BW$2037:BW2134)=1,BY2134,
IF($BW$2157&gt;SUM($BW$2037:BW2134),_xlfn.CONCAT(", ",BY2134),
IF($BW$2157=SUM($BW$2037:BW2134),_xlfn.CONCAT(" y ",BY2134)))))</f>
        <v/>
      </c>
      <c r="BY2134" s="231" t="s">
        <v>6309</v>
      </c>
      <c r="BZ2134" s="290">
        <f t="shared" si="957"/>
        <v>0</v>
      </c>
      <c r="CA2134" s="291" t="str">
        <f>IF(BZ2134=0,"",
IF(SUM($BZ$2037:BZ2134)=1,CB2134,
IF($BZ$2157&gt;SUM($BZ$2037:BZ2134),_xlfn.CONCAT(", ",CB2134),
IF($BZ$2157=SUM($BZ$2037:BZ2134),_xlfn.CONCAT(" y ",CB2134)))))</f>
        <v/>
      </c>
      <c r="CB2134" s="222" t="s">
        <v>6309</v>
      </c>
    </row>
    <row r="2135" spans="3:80" customFormat="1" ht="15" hidden="1" customHeight="1">
      <c r="C2135" s="143" t="s">
        <v>203</v>
      </c>
      <c r="D2135" s="726" t="str">
        <f>IF(CNGE_2024_M1_Secc1_Sub1!$D140="","",CNGE_2024_M1_Secc1_Sub1!$D140)</f>
        <v/>
      </c>
      <c r="E2135" s="727"/>
      <c r="F2135" s="727"/>
      <c r="G2135" s="727"/>
      <c r="H2135" s="727"/>
      <c r="I2135" s="727"/>
      <c r="J2135" s="727"/>
      <c r="K2135" s="727"/>
      <c r="L2135" s="727"/>
      <c r="M2135" s="727"/>
      <c r="N2135" s="727"/>
      <c r="O2135" s="728"/>
      <c r="P2135" s="518"/>
      <c r="Q2135" s="518"/>
      <c r="R2135" s="518"/>
      <c r="S2135" s="518"/>
      <c r="T2135" s="518"/>
      <c r="U2135" s="518"/>
      <c r="V2135" s="518"/>
      <c r="W2135" s="518"/>
      <c r="X2135" s="518"/>
      <c r="Y2135" s="518"/>
      <c r="Z2135" s="518"/>
      <c r="AA2135" s="518"/>
      <c r="AB2135" s="518"/>
      <c r="AC2135" s="518"/>
      <c r="AD2135" s="518"/>
      <c r="AG2135" s="269">
        <f t="shared" si="914"/>
        <v>0</v>
      </c>
      <c r="AH2135" s="298">
        <f t="shared" si="915"/>
        <v>0</v>
      </c>
      <c r="AI2135" s="299">
        <f t="shared" si="916"/>
        <v>0</v>
      </c>
      <c r="AJ2135" s="300">
        <f t="shared" si="917"/>
        <v>0</v>
      </c>
      <c r="AK2135" s="301">
        <f t="shared" si="918"/>
        <v>0</v>
      </c>
      <c r="AL2135" s="298">
        <f t="shared" si="919"/>
        <v>0</v>
      </c>
      <c r="AM2135" s="299">
        <f t="shared" si="920"/>
        <v>0</v>
      </c>
      <c r="AN2135" s="300">
        <f t="shared" si="921"/>
        <v>0</v>
      </c>
      <c r="AO2135" s="301">
        <f t="shared" si="922"/>
        <v>0</v>
      </c>
      <c r="AP2135" s="298">
        <f t="shared" si="923"/>
        <v>0</v>
      </c>
      <c r="AQ2135" s="299">
        <f t="shared" si="924"/>
        <v>0</v>
      </c>
      <c r="AR2135" s="300">
        <f t="shared" si="925"/>
        <v>0</v>
      </c>
      <c r="AS2135" s="301">
        <f t="shared" si="926"/>
        <v>0</v>
      </c>
      <c r="AT2135" s="298">
        <f t="shared" si="927"/>
        <v>0</v>
      </c>
      <c r="AU2135" s="299">
        <f t="shared" si="928"/>
        <v>0</v>
      </c>
      <c r="AV2135" s="300">
        <f t="shared" si="929"/>
        <v>0</v>
      </c>
      <c r="AW2135" s="301">
        <f t="shared" si="930"/>
        <v>0</v>
      </c>
      <c r="AX2135" s="298">
        <f t="shared" si="931"/>
        <v>0</v>
      </c>
      <c r="AY2135" s="299">
        <f t="shared" si="932"/>
        <v>0</v>
      </c>
      <c r="AZ2135" s="300">
        <f t="shared" si="933"/>
        <v>0</v>
      </c>
      <c r="BA2135" s="301">
        <f t="shared" si="934"/>
        <v>0</v>
      </c>
      <c r="BB2135" s="298">
        <f t="shared" si="935"/>
        <v>0</v>
      </c>
      <c r="BC2135" s="299">
        <f t="shared" si="936"/>
        <v>0</v>
      </c>
      <c r="BD2135" s="300">
        <f t="shared" si="937"/>
        <v>0</v>
      </c>
      <c r="BE2135" s="301">
        <f t="shared" si="938"/>
        <v>0</v>
      </c>
      <c r="BF2135" s="298">
        <f t="shared" si="939"/>
        <v>0</v>
      </c>
      <c r="BG2135" s="299">
        <f t="shared" si="940"/>
        <v>0</v>
      </c>
      <c r="BH2135" s="300">
        <f t="shared" si="941"/>
        <v>0</v>
      </c>
      <c r="BI2135" s="301">
        <f t="shared" si="942"/>
        <v>0</v>
      </c>
      <c r="BJ2135" s="298">
        <f t="shared" si="943"/>
        <v>0</v>
      </c>
      <c r="BK2135" s="299">
        <f t="shared" si="944"/>
        <v>0</v>
      </c>
      <c r="BL2135" s="300">
        <f t="shared" si="945"/>
        <v>0</v>
      </c>
      <c r="BM2135" s="301">
        <f t="shared" si="946"/>
        <v>0</v>
      </c>
      <c r="BN2135" s="298">
        <f t="shared" si="947"/>
        <v>0</v>
      </c>
      <c r="BO2135" s="299">
        <f t="shared" si="948"/>
        <v>0</v>
      </c>
      <c r="BP2135" s="300">
        <f t="shared" si="949"/>
        <v>0</v>
      </c>
      <c r="BQ2135" s="301">
        <f t="shared" si="950"/>
        <v>0</v>
      </c>
      <c r="BR2135" s="298">
        <f t="shared" si="951"/>
        <v>0</v>
      </c>
      <c r="BS2135" s="299">
        <f t="shared" si="952"/>
        <v>0</v>
      </c>
      <c r="BT2135" s="300">
        <f t="shared" si="953"/>
        <v>0</v>
      </c>
      <c r="BU2135" s="301">
        <f t="shared" si="954"/>
        <v>0</v>
      </c>
      <c r="BV2135" s="371">
        <f t="shared" si="955"/>
        <v>0</v>
      </c>
      <c r="BW2135" s="303">
        <f t="shared" si="956"/>
        <v>0</v>
      </c>
      <c r="BX2135" s="304" t="str">
        <f>IF(BW2135=0,"",
IF(SUM($BW$2037:BW2135)=1,BY2135,
IF($BW$2157&gt;SUM($BW$2037:BW2135),_xlfn.CONCAT(", ",BY2135),
IF($BW$2157=SUM($BW$2037:BW2135),_xlfn.CONCAT(" y ",BY2135)))))</f>
        <v/>
      </c>
      <c r="BY2135" s="231" t="s">
        <v>6310</v>
      </c>
      <c r="BZ2135" s="290">
        <f t="shared" si="957"/>
        <v>0</v>
      </c>
      <c r="CA2135" s="291" t="str">
        <f>IF(BZ2135=0,"",
IF(SUM($BZ$2037:BZ2135)=1,CB2135,
IF($BZ$2157&gt;SUM($BZ$2037:BZ2135),_xlfn.CONCAT(", ",CB2135),
IF($BZ$2157=SUM($BZ$2037:BZ2135),_xlfn.CONCAT(" y ",CB2135)))))</f>
        <v/>
      </c>
      <c r="CB2135" s="222" t="s">
        <v>6310</v>
      </c>
    </row>
    <row r="2136" spans="3:80" customFormat="1" ht="15" hidden="1" customHeight="1">
      <c r="C2136" s="143" t="s">
        <v>204</v>
      </c>
      <c r="D2136" s="726" t="str">
        <f>IF(CNGE_2024_M1_Secc1_Sub1!$D141="","",CNGE_2024_M1_Secc1_Sub1!$D141)</f>
        <v/>
      </c>
      <c r="E2136" s="727"/>
      <c r="F2136" s="727"/>
      <c r="G2136" s="727"/>
      <c r="H2136" s="727"/>
      <c r="I2136" s="727"/>
      <c r="J2136" s="727"/>
      <c r="K2136" s="727"/>
      <c r="L2136" s="727"/>
      <c r="M2136" s="727"/>
      <c r="N2136" s="727"/>
      <c r="O2136" s="728"/>
      <c r="P2136" s="518"/>
      <c r="Q2136" s="518"/>
      <c r="R2136" s="518"/>
      <c r="S2136" s="518"/>
      <c r="T2136" s="518"/>
      <c r="U2136" s="518"/>
      <c r="V2136" s="518"/>
      <c r="W2136" s="518"/>
      <c r="X2136" s="518"/>
      <c r="Y2136" s="518"/>
      <c r="Z2136" s="518"/>
      <c r="AA2136" s="518"/>
      <c r="AB2136" s="518"/>
      <c r="AC2136" s="518"/>
      <c r="AD2136" s="518"/>
      <c r="AG2136" s="269">
        <f t="shared" si="914"/>
        <v>0</v>
      </c>
      <c r="AH2136" s="298">
        <f t="shared" si="915"/>
        <v>0</v>
      </c>
      <c r="AI2136" s="299">
        <f t="shared" si="916"/>
        <v>0</v>
      </c>
      <c r="AJ2136" s="300">
        <f t="shared" si="917"/>
        <v>0</v>
      </c>
      <c r="AK2136" s="301">
        <f t="shared" si="918"/>
        <v>0</v>
      </c>
      <c r="AL2136" s="298">
        <f t="shared" si="919"/>
        <v>0</v>
      </c>
      <c r="AM2136" s="299">
        <f t="shared" si="920"/>
        <v>0</v>
      </c>
      <c r="AN2136" s="300">
        <f t="shared" si="921"/>
        <v>0</v>
      </c>
      <c r="AO2136" s="301">
        <f t="shared" si="922"/>
        <v>0</v>
      </c>
      <c r="AP2136" s="298">
        <f t="shared" si="923"/>
        <v>0</v>
      </c>
      <c r="AQ2136" s="299">
        <f t="shared" si="924"/>
        <v>0</v>
      </c>
      <c r="AR2136" s="300">
        <f t="shared" si="925"/>
        <v>0</v>
      </c>
      <c r="AS2136" s="301">
        <f t="shared" si="926"/>
        <v>0</v>
      </c>
      <c r="AT2136" s="298">
        <f t="shared" si="927"/>
        <v>0</v>
      </c>
      <c r="AU2136" s="299">
        <f t="shared" si="928"/>
        <v>0</v>
      </c>
      <c r="AV2136" s="300">
        <f t="shared" si="929"/>
        <v>0</v>
      </c>
      <c r="AW2136" s="301">
        <f t="shared" si="930"/>
        <v>0</v>
      </c>
      <c r="AX2136" s="298">
        <f t="shared" si="931"/>
        <v>0</v>
      </c>
      <c r="AY2136" s="299">
        <f t="shared" si="932"/>
        <v>0</v>
      </c>
      <c r="AZ2136" s="300">
        <f t="shared" si="933"/>
        <v>0</v>
      </c>
      <c r="BA2136" s="301">
        <f t="shared" si="934"/>
        <v>0</v>
      </c>
      <c r="BB2136" s="298">
        <f t="shared" si="935"/>
        <v>0</v>
      </c>
      <c r="BC2136" s="299">
        <f t="shared" si="936"/>
        <v>0</v>
      </c>
      <c r="BD2136" s="300">
        <f t="shared" si="937"/>
        <v>0</v>
      </c>
      <c r="BE2136" s="301">
        <f t="shared" si="938"/>
        <v>0</v>
      </c>
      <c r="BF2136" s="298">
        <f t="shared" si="939"/>
        <v>0</v>
      </c>
      <c r="BG2136" s="299">
        <f t="shared" si="940"/>
        <v>0</v>
      </c>
      <c r="BH2136" s="300">
        <f t="shared" si="941"/>
        <v>0</v>
      </c>
      <c r="BI2136" s="301">
        <f t="shared" si="942"/>
        <v>0</v>
      </c>
      <c r="BJ2136" s="298">
        <f t="shared" si="943"/>
        <v>0</v>
      </c>
      <c r="BK2136" s="299">
        <f t="shared" si="944"/>
        <v>0</v>
      </c>
      <c r="BL2136" s="300">
        <f t="shared" si="945"/>
        <v>0</v>
      </c>
      <c r="BM2136" s="301">
        <f t="shared" si="946"/>
        <v>0</v>
      </c>
      <c r="BN2136" s="298">
        <f t="shared" si="947"/>
        <v>0</v>
      </c>
      <c r="BO2136" s="299">
        <f t="shared" si="948"/>
        <v>0</v>
      </c>
      <c r="BP2136" s="300">
        <f t="shared" si="949"/>
        <v>0</v>
      </c>
      <c r="BQ2136" s="301">
        <f t="shared" si="950"/>
        <v>0</v>
      </c>
      <c r="BR2136" s="298">
        <f t="shared" si="951"/>
        <v>0</v>
      </c>
      <c r="BS2136" s="299">
        <f t="shared" si="952"/>
        <v>0</v>
      </c>
      <c r="BT2136" s="300">
        <f t="shared" si="953"/>
        <v>0</v>
      </c>
      <c r="BU2136" s="301">
        <f t="shared" si="954"/>
        <v>0</v>
      </c>
      <c r="BV2136" s="371">
        <f t="shared" si="955"/>
        <v>0</v>
      </c>
      <c r="BW2136" s="303">
        <f t="shared" si="956"/>
        <v>0</v>
      </c>
      <c r="BX2136" s="304" t="str">
        <f>IF(BW2136=0,"",
IF(SUM($BW$2037:BW2136)=1,BY2136,
IF($BW$2157&gt;SUM($BW$2037:BW2136),_xlfn.CONCAT(", ",BY2136),
IF($BW$2157=SUM($BW$2037:BW2136),_xlfn.CONCAT(" y ",BY2136)))))</f>
        <v/>
      </c>
      <c r="BY2136" s="231" t="s">
        <v>6311</v>
      </c>
      <c r="BZ2136" s="290">
        <f t="shared" si="957"/>
        <v>0</v>
      </c>
      <c r="CA2136" s="291" t="str">
        <f>IF(BZ2136=0,"",
IF(SUM($BZ$2037:BZ2136)=1,CB2136,
IF($BZ$2157&gt;SUM($BZ$2037:BZ2136),_xlfn.CONCAT(", ",CB2136),
IF($BZ$2157=SUM($BZ$2037:BZ2136),_xlfn.CONCAT(" y ",CB2136)))))</f>
        <v/>
      </c>
      <c r="CB2136" s="222" t="s">
        <v>6311</v>
      </c>
    </row>
    <row r="2137" spans="3:80" customFormat="1" ht="15" hidden="1" customHeight="1">
      <c r="C2137" s="143" t="s">
        <v>205</v>
      </c>
      <c r="D2137" s="726" t="str">
        <f>IF(CNGE_2024_M1_Secc1_Sub1!$D142="","",CNGE_2024_M1_Secc1_Sub1!$D142)</f>
        <v/>
      </c>
      <c r="E2137" s="727"/>
      <c r="F2137" s="727"/>
      <c r="G2137" s="727"/>
      <c r="H2137" s="727"/>
      <c r="I2137" s="727"/>
      <c r="J2137" s="727"/>
      <c r="K2137" s="727"/>
      <c r="L2137" s="727"/>
      <c r="M2137" s="727"/>
      <c r="N2137" s="727"/>
      <c r="O2137" s="728"/>
      <c r="P2137" s="518"/>
      <c r="Q2137" s="518"/>
      <c r="R2137" s="518"/>
      <c r="S2137" s="518"/>
      <c r="T2137" s="518"/>
      <c r="U2137" s="518"/>
      <c r="V2137" s="518"/>
      <c r="W2137" s="518"/>
      <c r="X2137" s="518"/>
      <c r="Y2137" s="518"/>
      <c r="Z2137" s="518"/>
      <c r="AA2137" s="518"/>
      <c r="AB2137" s="518"/>
      <c r="AC2137" s="518"/>
      <c r="AD2137" s="518"/>
      <c r="AG2137" s="269">
        <f t="shared" si="914"/>
        <v>0</v>
      </c>
      <c r="AH2137" s="298">
        <f t="shared" si="915"/>
        <v>0</v>
      </c>
      <c r="AI2137" s="299">
        <f t="shared" si="916"/>
        <v>0</v>
      </c>
      <c r="AJ2137" s="300">
        <f t="shared" si="917"/>
        <v>0</v>
      </c>
      <c r="AK2137" s="301">
        <f t="shared" si="918"/>
        <v>0</v>
      </c>
      <c r="AL2137" s="298">
        <f t="shared" si="919"/>
        <v>0</v>
      </c>
      <c r="AM2137" s="299">
        <f t="shared" si="920"/>
        <v>0</v>
      </c>
      <c r="AN2137" s="300">
        <f t="shared" si="921"/>
        <v>0</v>
      </c>
      <c r="AO2137" s="301">
        <f t="shared" si="922"/>
        <v>0</v>
      </c>
      <c r="AP2137" s="298">
        <f t="shared" si="923"/>
        <v>0</v>
      </c>
      <c r="AQ2137" s="299">
        <f t="shared" si="924"/>
        <v>0</v>
      </c>
      <c r="AR2137" s="300">
        <f t="shared" si="925"/>
        <v>0</v>
      </c>
      <c r="AS2137" s="301">
        <f t="shared" si="926"/>
        <v>0</v>
      </c>
      <c r="AT2137" s="298">
        <f t="shared" si="927"/>
        <v>0</v>
      </c>
      <c r="AU2137" s="299">
        <f t="shared" si="928"/>
        <v>0</v>
      </c>
      <c r="AV2137" s="300">
        <f t="shared" si="929"/>
        <v>0</v>
      </c>
      <c r="AW2137" s="301">
        <f t="shared" si="930"/>
        <v>0</v>
      </c>
      <c r="AX2137" s="298">
        <f t="shared" si="931"/>
        <v>0</v>
      </c>
      <c r="AY2137" s="299">
        <f t="shared" si="932"/>
        <v>0</v>
      </c>
      <c r="AZ2137" s="300">
        <f t="shared" si="933"/>
        <v>0</v>
      </c>
      <c r="BA2137" s="301">
        <f t="shared" si="934"/>
        <v>0</v>
      </c>
      <c r="BB2137" s="298">
        <f t="shared" si="935"/>
        <v>0</v>
      </c>
      <c r="BC2137" s="299">
        <f t="shared" si="936"/>
        <v>0</v>
      </c>
      <c r="BD2137" s="300">
        <f t="shared" si="937"/>
        <v>0</v>
      </c>
      <c r="BE2137" s="301">
        <f t="shared" si="938"/>
        <v>0</v>
      </c>
      <c r="BF2137" s="298">
        <f t="shared" si="939"/>
        <v>0</v>
      </c>
      <c r="BG2137" s="299">
        <f t="shared" si="940"/>
        <v>0</v>
      </c>
      <c r="BH2137" s="300">
        <f t="shared" si="941"/>
        <v>0</v>
      </c>
      <c r="BI2137" s="301">
        <f t="shared" si="942"/>
        <v>0</v>
      </c>
      <c r="BJ2137" s="298">
        <f t="shared" si="943"/>
        <v>0</v>
      </c>
      <c r="BK2137" s="299">
        <f t="shared" si="944"/>
        <v>0</v>
      </c>
      <c r="BL2137" s="300">
        <f t="shared" si="945"/>
        <v>0</v>
      </c>
      <c r="BM2137" s="301">
        <f t="shared" si="946"/>
        <v>0</v>
      </c>
      <c r="BN2137" s="298">
        <f t="shared" si="947"/>
        <v>0</v>
      </c>
      <c r="BO2137" s="299">
        <f t="shared" si="948"/>
        <v>0</v>
      </c>
      <c r="BP2137" s="300">
        <f t="shared" si="949"/>
        <v>0</v>
      </c>
      <c r="BQ2137" s="301">
        <f t="shared" si="950"/>
        <v>0</v>
      </c>
      <c r="BR2137" s="298">
        <f t="shared" si="951"/>
        <v>0</v>
      </c>
      <c r="BS2137" s="299">
        <f t="shared" si="952"/>
        <v>0</v>
      </c>
      <c r="BT2137" s="300">
        <f t="shared" si="953"/>
        <v>0</v>
      </c>
      <c r="BU2137" s="301">
        <f t="shared" si="954"/>
        <v>0</v>
      </c>
      <c r="BV2137" s="371">
        <f t="shared" si="955"/>
        <v>0</v>
      </c>
      <c r="BW2137" s="303">
        <f t="shared" si="956"/>
        <v>0</v>
      </c>
      <c r="BX2137" s="304" t="str">
        <f>IF(BW2137=0,"",
IF(SUM($BW$2037:BW2137)=1,BY2137,
IF($BW$2157&gt;SUM($BW$2037:BW2137),_xlfn.CONCAT(", ",BY2137),
IF($BW$2157=SUM($BW$2037:BW2137),_xlfn.CONCAT(" y ",BY2137)))))</f>
        <v/>
      </c>
      <c r="BY2137" s="231" t="s">
        <v>6312</v>
      </c>
      <c r="BZ2137" s="290">
        <f t="shared" si="957"/>
        <v>0</v>
      </c>
      <c r="CA2137" s="291" t="str">
        <f>IF(BZ2137=0,"",
IF(SUM($BZ$2037:BZ2137)=1,CB2137,
IF($BZ$2157&gt;SUM($BZ$2037:BZ2137),_xlfn.CONCAT(", ",CB2137),
IF($BZ$2157=SUM($BZ$2037:BZ2137),_xlfn.CONCAT(" y ",CB2137)))))</f>
        <v/>
      </c>
      <c r="CB2137" s="222" t="s">
        <v>6312</v>
      </c>
    </row>
    <row r="2138" spans="3:80" customFormat="1" ht="15" hidden="1" customHeight="1">
      <c r="C2138" s="143" t="s">
        <v>206</v>
      </c>
      <c r="D2138" s="726" t="str">
        <f>IF(CNGE_2024_M1_Secc1_Sub1!$D143="","",CNGE_2024_M1_Secc1_Sub1!$D143)</f>
        <v/>
      </c>
      <c r="E2138" s="727"/>
      <c r="F2138" s="727"/>
      <c r="G2138" s="727"/>
      <c r="H2138" s="727"/>
      <c r="I2138" s="727"/>
      <c r="J2138" s="727"/>
      <c r="K2138" s="727"/>
      <c r="L2138" s="727"/>
      <c r="M2138" s="727"/>
      <c r="N2138" s="727"/>
      <c r="O2138" s="728"/>
      <c r="P2138" s="518"/>
      <c r="Q2138" s="518"/>
      <c r="R2138" s="518"/>
      <c r="S2138" s="518"/>
      <c r="T2138" s="518"/>
      <c r="U2138" s="518"/>
      <c r="V2138" s="518"/>
      <c r="W2138" s="518"/>
      <c r="X2138" s="518"/>
      <c r="Y2138" s="518"/>
      <c r="Z2138" s="518"/>
      <c r="AA2138" s="518"/>
      <c r="AB2138" s="518"/>
      <c r="AC2138" s="518"/>
      <c r="AD2138" s="518"/>
      <c r="AG2138" s="269">
        <f t="shared" si="914"/>
        <v>0</v>
      </c>
      <c r="AH2138" s="298">
        <f t="shared" si="915"/>
        <v>0</v>
      </c>
      <c r="AI2138" s="299">
        <f t="shared" si="916"/>
        <v>0</v>
      </c>
      <c r="AJ2138" s="300">
        <f t="shared" si="917"/>
        <v>0</v>
      </c>
      <c r="AK2138" s="301">
        <f t="shared" si="918"/>
        <v>0</v>
      </c>
      <c r="AL2138" s="298">
        <f t="shared" si="919"/>
        <v>0</v>
      </c>
      <c r="AM2138" s="299">
        <f t="shared" si="920"/>
        <v>0</v>
      </c>
      <c r="AN2138" s="300">
        <f t="shared" si="921"/>
        <v>0</v>
      </c>
      <c r="AO2138" s="301">
        <f t="shared" si="922"/>
        <v>0</v>
      </c>
      <c r="AP2138" s="298">
        <f t="shared" si="923"/>
        <v>0</v>
      </c>
      <c r="AQ2138" s="299">
        <f t="shared" si="924"/>
        <v>0</v>
      </c>
      <c r="AR2138" s="300">
        <f t="shared" si="925"/>
        <v>0</v>
      </c>
      <c r="AS2138" s="301">
        <f t="shared" si="926"/>
        <v>0</v>
      </c>
      <c r="AT2138" s="298">
        <f t="shared" si="927"/>
        <v>0</v>
      </c>
      <c r="AU2138" s="299">
        <f t="shared" si="928"/>
        <v>0</v>
      </c>
      <c r="AV2138" s="300">
        <f t="shared" si="929"/>
        <v>0</v>
      </c>
      <c r="AW2138" s="301">
        <f t="shared" si="930"/>
        <v>0</v>
      </c>
      <c r="AX2138" s="298">
        <f t="shared" si="931"/>
        <v>0</v>
      </c>
      <c r="AY2138" s="299">
        <f t="shared" si="932"/>
        <v>0</v>
      </c>
      <c r="AZ2138" s="300">
        <f t="shared" si="933"/>
        <v>0</v>
      </c>
      <c r="BA2138" s="301">
        <f t="shared" si="934"/>
        <v>0</v>
      </c>
      <c r="BB2138" s="298">
        <f t="shared" si="935"/>
        <v>0</v>
      </c>
      <c r="BC2138" s="299">
        <f t="shared" si="936"/>
        <v>0</v>
      </c>
      <c r="BD2138" s="300">
        <f t="shared" si="937"/>
        <v>0</v>
      </c>
      <c r="BE2138" s="301">
        <f t="shared" si="938"/>
        <v>0</v>
      </c>
      <c r="BF2138" s="298">
        <f t="shared" si="939"/>
        <v>0</v>
      </c>
      <c r="BG2138" s="299">
        <f t="shared" si="940"/>
        <v>0</v>
      </c>
      <c r="BH2138" s="300">
        <f t="shared" si="941"/>
        <v>0</v>
      </c>
      <c r="BI2138" s="301">
        <f t="shared" si="942"/>
        <v>0</v>
      </c>
      <c r="BJ2138" s="298">
        <f t="shared" si="943"/>
        <v>0</v>
      </c>
      <c r="BK2138" s="299">
        <f t="shared" si="944"/>
        <v>0</v>
      </c>
      <c r="BL2138" s="300">
        <f t="shared" si="945"/>
        <v>0</v>
      </c>
      <c r="BM2138" s="301">
        <f t="shared" si="946"/>
        <v>0</v>
      </c>
      <c r="BN2138" s="298">
        <f t="shared" si="947"/>
        <v>0</v>
      </c>
      <c r="BO2138" s="299">
        <f t="shared" si="948"/>
        <v>0</v>
      </c>
      <c r="BP2138" s="300">
        <f t="shared" si="949"/>
        <v>0</v>
      </c>
      <c r="BQ2138" s="301">
        <f t="shared" si="950"/>
        <v>0</v>
      </c>
      <c r="BR2138" s="298">
        <f t="shared" si="951"/>
        <v>0</v>
      </c>
      <c r="BS2138" s="299">
        <f t="shared" si="952"/>
        <v>0</v>
      </c>
      <c r="BT2138" s="300">
        <f t="shared" si="953"/>
        <v>0</v>
      </c>
      <c r="BU2138" s="301">
        <f t="shared" si="954"/>
        <v>0</v>
      </c>
      <c r="BV2138" s="371">
        <f t="shared" si="955"/>
        <v>0</v>
      </c>
      <c r="BW2138" s="303">
        <f t="shared" si="956"/>
        <v>0</v>
      </c>
      <c r="BX2138" s="304" t="str">
        <f>IF(BW2138=0,"",
IF(SUM($BW$2037:BW2138)=1,BY2138,
IF($BW$2157&gt;SUM($BW$2037:BW2138),_xlfn.CONCAT(", ",BY2138),
IF($BW$2157=SUM($BW$2037:BW2138),_xlfn.CONCAT(" y ",BY2138)))))</f>
        <v/>
      </c>
      <c r="BY2138" s="231" t="s">
        <v>6313</v>
      </c>
      <c r="BZ2138" s="290">
        <f t="shared" si="957"/>
        <v>0</v>
      </c>
      <c r="CA2138" s="291" t="str">
        <f>IF(BZ2138=0,"",
IF(SUM($BZ$2037:BZ2138)=1,CB2138,
IF($BZ$2157&gt;SUM($BZ$2037:BZ2138),_xlfn.CONCAT(", ",CB2138),
IF($BZ$2157=SUM($BZ$2037:BZ2138),_xlfn.CONCAT(" y ",CB2138)))))</f>
        <v/>
      </c>
      <c r="CB2138" s="222" t="s">
        <v>6313</v>
      </c>
    </row>
    <row r="2139" spans="3:80" customFormat="1" ht="15" hidden="1" customHeight="1">
      <c r="C2139" s="143" t="s">
        <v>207</v>
      </c>
      <c r="D2139" s="726" t="str">
        <f>IF(CNGE_2024_M1_Secc1_Sub1!$D144="","",CNGE_2024_M1_Secc1_Sub1!$D144)</f>
        <v/>
      </c>
      <c r="E2139" s="727"/>
      <c r="F2139" s="727"/>
      <c r="G2139" s="727"/>
      <c r="H2139" s="727"/>
      <c r="I2139" s="727"/>
      <c r="J2139" s="727"/>
      <c r="K2139" s="727"/>
      <c r="L2139" s="727"/>
      <c r="M2139" s="727"/>
      <c r="N2139" s="727"/>
      <c r="O2139" s="728"/>
      <c r="P2139" s="518"/>
      <c r="Q2139" s="518"/>
      <c r="R2139" s="518"/>
      <c r="S2139" s="518"/>
      <c r="T2139" s="518"/>
      <c r="U2139" s="518"/>
      <c r="V2139" s="518"/>
      <c r="W2139" s="518"/>
      <c r="X2139" s="518"/>
      <c r="Y2139" s="518"/>
      <c r="Z2139" s="518"/>
      <c r="AA2139" s="518"/>
      <c r="AB2139" s="518"/>
      <c r="AC2139" s="518"/>
      <c r="AD2139" s="518"/>
      <c r="AG2139" s="269">
        <f t="shared" si="914"/>
        <v>0</v>
      </c>
      <c r="AH2139" s="298">
        <f t="shared" si="915"/>
        <v>0</v>
      </c>
      <c r="AI2139" s="299">
        <f t="shared" si="916"/>
        <v>0</v>
      </c>
      <c r="AJ2139" s="300">
        <f t="shared" si="917"/>
        <v>0</v>
      </c>
      <c r="AK2139" s="301">
        <f t="shared" si="918"/>
        <v>0</v>
      </c>
      <c r="AL2139" s="298">
        <f t="shared" si="919"/>
        <v>0</v>
      </c>
      <c r="AM2139" s="299">
        <f t="shared" si="920"/>
        <v>0</v>
      </c>
      <c r="AN2139" s="300">
        <f t="shared" si="921"/>
        <v>0</v>
      </c>
      <c r="AO2139" s="301">
        <f t="shared" si="922"/>
        <v>0</v>
      </c>
      <c r="AP2139" s="298">
        <f t="shared" si="923"/>
        <v>0</v>
      </c>
      <c r="AQ2139" s="299">
        <f t="shared" si="924"/>
        <v>0</v>
      </c>
      <c r="AR2139" s="300">
        <f t="shared" si="925"/>
        <v>0</v>
      </c>
      <c r="AS2139" s="301">
        <f t="shared" si="926"/>
        <v>0</v>
      </c>
      <c r="AT2139" s="298">
        <f t="shared" si="927"/>
        <v>0</v>
      </c>
      <c r="AU2139" s="299">
        <f t="shared" si="928"/>
        <v>0</v>
      </c>
      <c r="AV2139" s="300">
        <f t="shared" si="929"/>
        <v>0</v>
      </c>
      <c r="AW2139" s="301">
        <f t="shared" si="930"/>
        <v>0</v>
      </c>
      <c r="AX2139" s="298">
        <f t="shared" si="931"/>
        <v>0</v>
      </c>
      <c r="AY2139" s="299">
        <f t="shared" si="932"/>
        <v>0</v>
      </c>
      <c r="AZ2139" s="300">
        <f t="shared" si="933"/>
        <v>0</v>
      </c>
      <c r="BA2139" s="301">
        <f t="shared" si="934"/>
        <v>0</v>
      </c>
      <c r="BB2139" s="298">
        <f t="shared" si="935"/>
        <v>0</v>
      </c>
      <c r="BC2139" s="299">
        <f t="shared" si="936"/>
        <v>0</v>
      </c>
      <c r="BD2139" s="300">
        <f t="shared" si="937"/>
        <v>0</v>
      </c>
      <c r="BE2139" s="301">
        <f t="shared" si="938"/>
        <v>0</v>
      </c>
      <c r="BF2139" s="298">
        <f t="shared" si="939"/>
        <v>0</v>
      </c>
      <c r="BG2139" s="299">
        <f t="shared" si="940"/>
        <v>0</v>
      </c>
      <c r="BH2139" s="300">
        <f t="shared" si="941"/>
        <v>0</v>
      </c>
      <c r="BI2139" s="301">
        <f t="shared" si="942"/>
        <v>0</v>
      </c>
      <c r="BJ2139" s="298">
        <f t="shared" si="943"/>
        <v>0</v>
      </c>
      <c r="BK2139" s="299">
        <f t="shared" si="944"/>
        <v>0</v>
      </c>
      <c r="BL2139" s="300">
        <f t="shared" si="945"/>
        <v>0</v>
      </c>
      <c r="BM2139" s="301">
        <f t="shared" si="946"/>
        <v>0</v>
      </c>
      <c r="BN2139" s="298">
        <f t="shared" si="947"/>
        <v>0</v>
      </c>
      <c r="BO2139" s="299">
        <f t="shared" si="948"/>
        <v>0</v>
      </c>
      <c r="BP2139" s="300">
        <f t="shared" si="949"/>
        <v>0</v>
      </c>
      <c r="BQ2139" s="301">
        <f t="shared" si="950"/>
        <v>0</v>
      </c>
      <c r="BR2139" s="298">
        <f t="shared" si="951"/>
        <v>0</v>
      </c>
      <c r="BS2139" s="299">
        <f t="shared" si="952"/>
        <v>0</v>
      </c>
      <c r="BT2139" s="300">
        <f t="shared" si="953"/>
        <v>0</v>
      </c>
      <c r="BU2139" s="301">
        <f t="shared" si="954"/>
        <v>0</v>
      </c>
      <c r="BV2139" s="371">
        <f t="shared" si="955"/>
        <v>0</v>
      </c>
      <c r="BW2139" s="303">
        <f t="shared" si="956"/>
        <v>0</v>
      </c>
      <c r="BX2139" s="304" t="str">
        <f>IF(BW2139=0,"",
IF(SUM($BW$2037:BW2139)=1,BY2139,
IF($BW$2157&gt;SUM($BW$2037:BW2139),_xlfn.CONCAT(", ",BY2139),
IF($BW$2157=SUM($BW$2037:BW2139),_xlfn.CONCAT(" y ",BY2139)))))</f>
        <v/>
      </c>
      <c r="BY2139" s="231" t="s">
        <v>6314</v>
      </c>
      <c r="BZ2139" s="290">
        <f t="shared" si="957"/>
        <v>0</v>
      </c>
      <c r="CA2139" s="291" t="str">
        <f>IF(BZ2139=0,"",
IF(SUM($BZ$2037:BZ2139)=1,CB2139,
IF($BZ$2157&gt;SUM($BZ$2037:BZ2139),_xlfn.CONCAT(", ",CB2139),
IF($BZ$2157=SUM($BZ$2037:BZ2139),_xlfn.CONCAT(" y ",CB2139)))))</f>
        <v/>
      </c>
      <c r="CB2139" s="222" t="s">
        <v>6314</v>
      </c>
    </row>
    <row r="2140" spans="3:80" customFormat="1" ht="15" hidden="1" customHeight="1">
      <c r="C2140" s="143" t="s">
        <v>208</v>
      </c>
      <c r="D2140" s="726" t="str">
        <f>IF(CNGE_2024_M1_Secc1_Sub1!$D145="","",CNGE_2024_M1_Secc1_Sub1!$D145)</f>
        <v/>
      </c>
      <c r="E2140" s="727"/>
      <c r="F2140" s="727"/>
      <c r="G2140" s="727"/>
      <c r="H2140" s="727"/>
      <c r="I2140" s="727"/>
      <c r="J2140" s="727"/>
      <c r="K2140" s="727"/>
      <c r="L2140" s="727"/>
      <c r="M2140" s="727"/>
      <c r="N2140" s="727"/>
      <c r="O2140" s="728"/>
      <c r="P2140" s="518"/>
      <c r="Q2140" s="518"/>
      <c r="R2140" s="518"/>
      <c r="S2140" s="518"/>
      <c r="T2140" s="518"/>
      <c r="U2140" s="518"/>
      <c r="V2140" s="518"/>
      <c r="W2140" s="518"/>
      <c r="X2140" s="518"/>
      <c r="Y2140" s="518"/>
      <c r="Z2140" s="518"/>
      <c r="AA2140" s="518"/>
      <c r="AB2140" s="518"/>
      <c r="AC2140" s="518"/>
      <c r="AD2140" s="518"/>
      <c r="AG2140" s="269">
        <f t="shared" si="914"/>
        <v>0</v>
      </c>
      <c r="AH2140" s="298">
        <f t="shared" si="915"/>
        <v>0</v>
      </c>
      <c r="AI2140" s="299">
        <f t="shared" si="916"/>
        <v>0</v>
      </c>
      <c r="AJ2140" s="300">
        <f t="shared" si="917"/>
        <v>0</v>
      </c>
      <c r="AK2140" s="301">
        <f t="shared" si="918"/>
        <v>0</v>
      </c>
      <c r="AL2140" s="298">
        <f t="shared" si="919"/>
        <v>0</v>
      </c>
      <c r="AM2140" s="299">
        <f t="shared" si="920"/>
        <v>0</v>
      </c>
      <c r="AN2140" s="300">
        <f t="shared" si="921"/>
        <v>0</v>
      </c>
      <c r="AO2140" s="301">
        <f t="shared" si="922"/>
        <v>0</v>
      </c>
      <c r="AP2140" s="298">
        <f t="shared" si="923"/>
        <v>0</v>
      </c>
      <c r="AQ2140" s="299">
        <f t="shared" si="924"/>
        <v>0</v>
      </c>
      <c r="AR2140" s="300">
        <f t="shared" si="925"/>
        <v>0</v>
      </c>
      <c r="AS2140" s="301">
        <f t="shared" si="926"/>
        <v>0</v>
      </c>
      <c r="AT2140" s="298">
        <f t="shared" si="927"/>
        <v>0</v>
      </c>
      <c r="AU2140" s="299">
        <f t="shared" si="928"/>
        <v>0</v>
      </c>
      <c r="AV2140" s="300">
        <f t="shared" si="929"/>
        <v>0</v>
      </c>
      <c r="AW2140" s="301">
        <f t="shared" si="930"/>
        <v>0</v>
      </c>
      <c r="AX2140" s="298">
        <f t="shared" si="931"/>
        <v>0</v>
      </c>
      <c r="AY2140" s="299">
        <f t="shared" si="932"/>
        <v>0</v>
      </c>
      <c r="AZ2140" s="300">
        <f t="shared" si="933"/>
        <v>0</v>
      </c>
      <c r="BA2140" s="301">
        <f t="shared" si="934"/>
        <v>0</v>
      </c>
      <c r="BB2140" s="298">
        <f t="shared" si="935"/>
        <v>0</v>
      </c>
      <c r="BC2140" s="299">
        <f t="shared" si="936"/>
        <v>0</v>
      </c>
      <c r="BD2140" s="300">
        <f t="shared" si="937"/>
        <v>0</v>
      </c>
      <c r="BE2140" s="301">
        <f t="shared" si="938"/>
        <v>0</v>
      </c>
      <c r="BF2140" s="298">
        <f t="shared" si="939"/>
        <v>0</v>
      </c>
      <c r="BG2140" s="299">
        <f t="shared" si="940"/>
        <v>0</v>
      </c>
      <c r="BH2140" s="300">
        <f t="shared" si="941"/>
        <v>0</v>
      </c>
      <c r="BI2140" s="301">
        <f t="shared" si="942"/>
        <v>0</v>
      </c>
      <c r="BJ2140" s="298">
        <f t="shared" si="943"/>
        <v>0</v>
      </c>
      <c r="BK2140" s="299">
        <f t="shared" si="944"/>
        <v>0</v>
      </c>
      <c r="BL2140" s="300">
        <f t="shared" si="945"/>
        <v>0</v>
      </c>
      <c r="BM2140" s="301">
        <f t="shared" si="946"/>
        <v>0</v>
      </c>
      <c r="BN2140" s="298">
        <f t="shared" si="947"/>
        <v>0</v>
      </c>
      <c r="BO2140" s="299">
        <f t="shared" si="948"/>
        <v>0</v>
      </c>
      <c r="BP2140" s="300">
        <f t="shared" si="949"/>
        <v>0</v>
      </c>
      <c r="BQ2140" s="301">
        <f t="shared" si="950"/>
        <v>0</v>
      </c>
      <c r="BR2140" s="298">
        <f t="shared" si="951"/>
        <v>0</v>
      </c>
      <c r="BS2140" s="299">
        <f t="shared" si="952"/>
        <v>0</v>
      </c>
      <c r="BT2140" s="300">
        <f t="shared" si="953"/>
        <v>0</v>
      </c>
      <c r="BU2140" s="301">
        <f t="shared" si="954"/>
        <v>0</v>
      </c>
      <c r="BV2140" s="371">
        <f t="shared" si="955"/>
        <v>0</v>
      </c>
      <c r="BW2140" s="303">
        <f t="shared" si="956"/>
        <v>0</v>
      </c>
      <c r="BX2140" s="304" t="str">
        <f>IF(BW2140=0,"",
IF(SUM($BW$2037:BW2140)=1,BY2140,
IF($BW$2157&gt;SUM($BW$2037:BW2140),_xlfn.CONCAT(", ",BY2140),
IF($BW$2157=SUM($BW$2037:BW2140),_xlfn.CONCAT(" y ",BY2140)))))</f>
        <v/>
      </c>
      <c r="BY2140" s="231" t="s">
        <v>6315</v>
      </c>
      <c r="BZ2140" s="290">
        <f t="shared" si="957"/>
        <v>0</v>
      </c>
      <c r="CA2140" s="291" t="str">
        <f>IF(BZ2140=0,"",
IF(SUM($BZ$2037:BZ2140)=1,CB2140,
IF($BZ$2157&gt;SUM($BZ$2037:BZ2140),_xlfn.CONCAT(", ",CB2140),
IF($BZ$2157=SUM($BZ$2037:BZ2140),_xlfn.CONCAT(" y ",CB2140)))))</f>
        <v/>
      </c>
      <c r="CB2140" s="222" t="s">
        <v>6315</v>
      </c>
    </row>
    <row r="2141" spans="3:80" customFormat="1" ht="15" hidden="1" customHeight="1">
      <c r="C2141" s="143" t="s">
        <v>209</v>
      </c>
      <c r="D2141" s="726" t="str">
        <f>IF(CNGE_2024_M1_Secc1_Sub1!$D146="","",CNGE_2024_M1_Secc1_Sub1!$D146)</f>
        <v/>
      </c>
      <c r="E2141" s="727"/>
      <c r="F2141" s="727"/>
      <c r="G2141" s="727"/>
      <c r="H2141" s="727"/>
      <c r="I2141" s="727"/>
      <c r="J2141" s="727"/>
      <c r="K2141" s="727"/>
      <c r="L2141" s="727"/>
      <c r="M2141" s="727"/>
      <c r="N2141" s="727"/>
      <c r="O2141" s="728"/>
      <c r="P2141" s="518"/>
      <c r="Q2141" s="518"/>
      <c r="R2141" s="518"/>
      <c r="S2141" s="518"/>
      <c r="T2141" s="518"/>
      <c r="U2141" s="518"/>
      <c r="V2141" s="518"/>
      <c r="W2141" s="518"/>
      <c r="X2141" s="518"/>
      <c r="Y2141" s="518"/>
      <c r="Z2141" s="518"/>
      <c r="AA2141" s="518"/>
      <c r="AB2141" s="518"/>
      <c r="AC2141" s="518"/>
      <c r="AD2141" s="518"/>
      <c r="AG2141" s="269">
        <f t="shared" si="914"/>
        <v>0</v>
      </c>
      <c r="AH2141" s="298">
        <f t="shared" si="915"/>
        <v>0</v>
      </c>
      <c r="AI2141" s="299">
        <f t="shared" si="916"/>
        <v>0</v>
      </c>
      <c r="AJ2141" s="300">
        <f t="shared" si="917"/>
        <v>0</v>
      </c>
      <c r="AK2141" s="301">
        <f t="shared" si="918"/>
        <v>0</v>
      </c>
      <c r="AL2141" s="298">
        <f t="shared" si="919"/>
        <v>0</v>
      </c>
      <c r="AM2141" s="299">
        <f t="shared" si="920"/>
        <v>0</v>
      </c>
      <c r="AN2141" s="300">
        <f t="shared" si="921"/>
        <v>0</v>
      </c>
      <c r="AO2141" s="301">
        <f t="shared" si="922"/>
        <v>0</v>
      </c>
      <c r="AP2141" s="298">
        <f t="shared" si="923"/>
        <v>0</v>
      </c>
      <c r="AQ2141" s="299">
        <f t="shared" si="924"/>
        <v>0</v>
      </c>
      <c r="AR2141" s="300">
        <f t="shared" si="925"/>
        <v>0</v>
      </c>
      <c r="AS2141" s="301">
        <f t="shared" si="926"/>
        <v>0</v>
      </c>
      <c r="AT2141" s="298">
        <f t="shared" si="927"/>
        <v>0</v>
      </c>
      <c r="AU2141" s="299">
        <f t="shared" si="928"/>
        <v>0</v>
      </c>
      <c r="AV2141" s="300">
        <f t="shared" si="929"/>
        <v>0</v>
      </c>
      <c r="AW2141" s="301">
        <f t="shared" si="930"/>
        <v>0</v>
      </c>
      <c r="AX2141" s="298">
        <f t="shared" si="931"/>
        <v>0</v>
      </c>
      <c r="AY2141" s="299">
        <f t="shared" si="932"/>
        <v>0</v>
      </c>
      <c r="AZ2141" s="300">
        <f t="shared" si="933"/>
        <v>0</v>
      </c>
      <c r="BA2141" s="301">
        <f t="shared" si="934"/>
        <v>0</v>
      </c>
      <c r="BB2141" s="298">
        <f t="shared" si="935"/>
        <v>0</v>
      </c>
      <c r="BC2141" s="299">
        <f t="shared" si="936"/>
        <v>0</v>
      </c>
      <c r="BD2141" s="300">
        <f t="shared" si="937"/>
        <v>0</v>
      </c>
      <c r="BE2141" s="301">
        <f t="shared" si="938"/>
        <v>0</v>
      </c>
      <c r="BF2141" s="298">
        <f t="shared" si="939"/>
        <v>0</v>
      </c>
      <c r="BG2141" s="299">
        <f t="shared" si="940"/>
        <v>0</v>
      </c>
      <c r="BH2141" s="300">
        <f t="shared" si="941"/>
        <v>0</v>
      </c>
      <c r="BI2141" s="301">
        <f t="shared" si="942"/>
        <v>0</v>
      </c>
      <c r="BJ2141" s="298">
        <f t="shared" si="943"/>
        <v>0</v>
      </c>
      <c r="BK2141" s="299">
        <f t="shared" si="944"/>
        <v>0</v>
      </c>
      <c r="BL2141" s="300">
        <f t="shared" si="945"/>
        <v>0</v>
      </c>
      <c r="BM2141" s="301">
        <f t="shared" si="946"/>
        <v>0</v>
      </c>
      <c r="BN2141" s="298">
        <f t="shared" si="947"/>
        <v>0</v>
      </c>
      <c r="BO2141" s="299">
        <f t="shared" si="948"/>
        <v>0</v>
      </c>
      <c r="BP2141" s="300">
        <f t="shared" si="949"/>
        <v>0</v>
      </c>
      <c r="BQ2141" s="301">
        <f t="shared" si="950"/>
        <v>0</v>
      </c>
      <c r="BR2141" s="298">
        <f t="shared" si="951"/>
        <v>0</v>
      </c>
      <c r="BS2141" s="299">
        <f t="shared" si="952"/>
        <v>0</v>
      </c>
      <c r="BT2141" s="300">
        <f t="shared" si="953"/>
        <v>0</v>
      </c>
      <c r="BU2141" s="301">
        <f t="shared" si="954"/>
        <v>0</v>
      </c>
      <c r="BV2141" s="371">
        <f t="shared" si="955"/>
        <v>0</v>
      </c>
      <c r="BW2141" s="303">
        <f t="shared" si="956"/>
        <v>0</v>
      </c>
      <c r="BX2141" s="304" t="str">
        <f>IF(BW2141=0,"",
IF(SUM($BW$2037:BW2141)=1,BY2141,
IF($BW$2157&gt;SUM($BW$2037:BW2141),_xlfn.CONCAT(", ",BY2141),
IF($BW$2157=SUM($BW$2037:BW2141),_xlfn.CONCAT(" y ",BY2141)))))</f>
        <v/>
      </c>
      <c r="BY2141" s="231" t="s">
        <v>6316</v>
      </c>
      <c r="BZ2141" s="290">
        <f t="shared" si="957"/>
        <v>0</v>
      </c>
      <c r="CA2141" s="291" t="str">
        <f>IF(BZ2141=0,"",
IF(SUM($BZ$2037:BZ2141)=1,CB2141,
IF($BZ$2157&gt;SUM($BZ$2037:BZ2141),_xlfn.CONCAT(", ",CB2141),
IF($BZ$2157=SUM($BZ$2037:BZ2141),_xlfn.CONCAT(" y ",CB2141)))))</f>
        <v/>
      </c>
      <c r="CB2141" s="222" t="s">
        <v>6316</v>
      </c>
    </row>
    <row r="2142" spans="3:80" customFormat="1" ht="15" hidden="1" customHeight="1">
      <c r="C2142" s="143" t="s">
        <v>210</v>
      </c>
      <c r="D2142" s="726" t="str">
        <f>IF(CNGE_2024_M1_Secc1_Sub1!$D147="","",CNGE_2024_M1_Secc1_Sub1!$D147)</f>
        <v/>
      </c>
      <c r="E2142" s="727"/>
      <c r="F2142" s="727"/>
      <c r="G2142" s="727"/>
      <c r="H2142" s="727"/>
      <c r="I2142" s="727"/>
      <c r="J2142" s="727"/>
      <c r="K2142" s="727"/>
      <c r="L2142" s="727"/>
      <c r="M2142" s="727"/>
      <c r="N2142" s="727"/>
      <c r="O2142" s="728"/>
      <c r="P2142" s="518"/>
      <c r="Q2142" s="518"/>
      <c r="R2142" s="518"/>
      <c r="S2142" s="518"/>
      <c r="T2142" s="518"/>
      <c r="U2142" s="518"/>
      <c r="V2142" s="518"/>
      <c r="W2142" s="518"/>
      <c r="X2142" s="518"/>
      <c r="Y2142" s="518"/>
      <c r="Z2142" s="518"/>
      <c r="AA2142" s="518"/>
      <c r="AB2142" s="518"/>
      <c r="AC2142" s="518"/>
      <c r="AD2142" s="518"/>
      <c r="AG2142" s="269">
        <f t="shared" si="914"/>
        <v>0</v>
      </c>
      <c r="AH2142" s="298">
        <f t="shared" si="915"/>
        <v>0</v>
      </c>
      <c r="AI2142" s="299">
        <f t="shared" si="916"/>
        <v>0</v>
      </c>
      <c r="AJ2142" s="300">
        <f t="shared" si="917"/>
        <v>0</v>
      </c>
      <c r="AK2142" s="301">
        <f t="shared" si="918"/>
        <v>0</v>
      </c>
      <c r="AL2142" s="298">
        <f t="shared" si="919"/>
        <v>0</v>
      </c>
      <c r="AM2142" s="299">
        <f t="shared" si="920"/>
        <v>0</v>
      </c>
      <c r="AN2142" s="300">
        <f t="shared" si="921"/>
        <v>0</v>
      </c>
      <c r="AO2142" s="301">
        <f t="shared" si="922"/>
        <v>0</v>
      </c>
      <c r="AP2142" s="298">
        <f t="shared" si="923"/>
        <v>0</v>
      </c>
      <c r="AQ2142" s="299">
        <f t="shared" si="924"/>
        <v>0</v>
      </c>
      <c r="AR2142" s="300">
        <f t="shared" si="925"/>
        <v>0</v>
      </c>
      <c r="AS2142" s="301">
        <f t="shared" si="926"/>
        <v>0</v>
      </c>
      <c r="AT2142" s="298">
        <f t="shared" si="927"/>
        <v>0</v>
      </c>
      <c r="AU2142" s="299">
        <f t="shared" si="928"/>
        <v>0</v>
      </c>
      <c r="AV2142" s="300">
        <f t="shared" si="929"/>
        <v>0</v>
      </c>
      <c r="AW2142" s="301">
        <f t="shared" si="930"/>
        <v>0</v>
      </c>
      <c r="AX2142" s="298">
        <f t="shared" si="931"/>
        <v>0</v>
      </c>
      <c r="AY2142" s="299">
        <f t="shared" si="932"/>
        <v>0</v>
      </c>
      <c r="AZ2142" s="300">
        <f t="shared" si="933"/>
        <v>0</v>
      </c>
      <c r="BA2142" s="301">
        <f t="shared" si="934"/>
        <v>0</v>
      </c>
      <c r="BB2142" s="298">
        <f t="shared" si="935"/>
        <v>0</v>
      </c>
      <c r="BC2142" s="299">
        <f t="shared" si="936"/>
        <v>0</v>
      </c>
      <c r="BD2142" s="300">
        <f t="shared" si="937"/>
        <v>0</v>
      </c>
      <c r="BE2142" s="301">
        <f t="shared" si="938"/>
        <v>0</v>
      </c>
      <c r="BF2142" s="298">
        <f t="shared" si="939"/>
        <v>0</v>
      </c>
      <c r="BG2142" s="299">
        <f t="shared" si="940"/>
        <v>0</v>
      </c>
      <c r="BH2142" s="300">
        <f t="shared" si="941"/>
        <v>0</v>
      </c>
      <c r="BI2142" s="301">
        <f t="shared" si="942"/>
        <v>0</v>
      </c>
      <c r="BJ2142" s="298">
        <f t="shared" si="943"/>
        <v>0</v>
      </c>
      <c r="BK2142" s="299">
        <f t="shared" si="944"/>
        <v>0</v>
      </c>
      <c r="BL2142" s="300">
        <f t="shared" si="945"/>
        <v>0</v>
      </c>
      <c r="BM2142" s="301">
        <f t="shared" si="946"/>
        <v>0</v>
      </c>
      <c r="BN2142" s="298">
        <f t="shared" si="947"/>
        <v>0</v>
      </c>
      <c r="BO2142" s="299">
        <f t="shared" si="948"/>
        <v>0</v>
      </c>
      <c r="BP2142" s="300">
        <f t="shared" si="949"/>
        <v>0</v>
      </c>
      <c r="BQ2142" s="301">
        <f t="shared" si="950"/>
        <v>0</v>
      </c>
      <c r="BR2142" s="298">
        <f t="shared" si="951"/>
        <v>0</v>
      </c>
      <c r="BS2142" s="299">
        <f t="shared" si="952"/>
        <v>0</v>
      </c>
      <c r="BT2142" s="300">
        <f t="shared" si="953"/>
        <v>0</v>
      </c>
      <c r="BU2142" s="301">
        <f t="shared" si="954"/>
        <v>0</v>
      </c>
      <c r="BV2142" s="371">
        <f t="shared" si="955"/>
        <v>0</v>
      </c>
      <c r="BW2142" s="303">
        <f t="shared" si="956"/>
        <v>0</v>
      </c>
      <c r="BX2142" s="304" t="str">
        <f>IF(BW2142=0,"",
IF(SUM($BW$2037:BW2142)=1,BY2142,
IF($BW$2157&gt;SUM($BW$2037:BW2142),_xlfn.CONCAT(", ",BY2142),
IF($BW$2157=SUM($BW$2037:BW2142),_xlfn.CONCAT(" y ",BY2142)))))</f>
        <v/>
      </c>
      <c r="BY2142" s="231" t="s">
        <v>6317</v>
      </c>
      <c r="BZ2142" s="290">
        <f t="shared" si="957"/>
        <v>0</v>
      </c>
      <c r="CA2142" s="291" t="str">
        <f>IF(BZ2142=0,"",
IF(SUM($BZ$2037:BZ2142)=1,CB2142,
IF($BZ$2157&gt;SUM($BZ$2037:BZ2142),_xlfn.CONCAT(", ",CB2142),
IF($BZ$2157=SUM($BZ$2037:BZ2142),_xlfn.CONCAT(" y ",CB2142)))))</f>
        <v/>
      </c>
      <c r="CB2142" s="222" t="s">
        <v>6317</v>
      </c>
    </row>
    <row r="2143" spans="3:80" customFormat="1" ht="15" hidden="1" customHeight="1">
      <c r="C2143" s="143" t="s">
        <v>211</v>
      </c>
      <c r="D2143" s="726" t="str">
        <f>IF(CNGE_2024_M1_Secc1_Sub1!$D148="","",CNGE_2024_M1_Secc1_Sub1!$D148)</f>
        <v/>
      </c>
      <c r="E2143" s="727"/>
      <c r="F2143" s="727"/>
      <c r="G2143" s="727"/>
      <c r="H2143" s="727"/>
      <c r="I2143" s="727"/>
      <c r="J2143" s="727"/>
      <c r="K2143" s="727"/>
      <c r="L2143" s="727"/>
      <c r="M2143" s="727"/>
      <c r="N2143" s="727"/>
      <c r="O2143" s="728"/>
      <c r="P2143" s="518"/>
      <c r="Q2143" s="518"/>
      <c r="R2143" s="518"/>
      <c r="S2143" s="518"/>
      <c r="T2143" s="518"/>
      <c r="U2143" s="518"/>
      <c r="V2143" s="518"/>
      <c r="W2143" s="518"/>
      <c r="X2143" s="518"/>
      <c r="Y2143" s="518"/>
      <c r="Z2143" s="518"/>
      <c r="AA2143" s="518"/>
      <c r="AB2143" s="518"/>
      <c r="AC2143" s="518"/>
      <c r="AD2143" s="518"/>
      <c r="AG2143" s="269">
        <f t="shared" si="914"/>
        <v>0</v>
      </c>
      <c r="AH2143" s="298">
        <f t="shared" si="915"/>
        <v>0</v>
      </c>
      <c r="AI2143" s="299">
        <f t="shared" si="916"/>
        <v>0</v>
      </c>
      <c r="AJ2143" s="300">
        <f t="shared" si="917"/>
        <v>0</v>
      </c>
      <c r="AK2143" s="301">
        <f t="shared" si="918"/>
        <v>0</v>
      </c>
      <c r="AL2143" s="298">
        <f t="shared" si="919"/>
        <v>0</v>
      </c>
      <c r="AM2143" s="299">
        <f t="shared" si="920"/>
        <v>0</v>
      </c>
      <c r="AN2143" s="300">
        <f t="shared" si="921"/>
        <v>0</v>
      </c>
      <c r="AO2143" s="301">
        <f t="shared" si="922"/>
        <v>0</v>
      </c>
      <c r="AP2143" s="298">
        <f t="shared" si="923"/>
        <v>0</v>
      </c>
      <c r="AQ2143" s="299">
        <f t="shared" si="924"/>
        <v>0</v>
      </c>
      <c r="AR2143" s="300">
        <f t="shared" si="925"/>
        <v>0</v>
      </c>
      <c r="AS2143" s="301">
        <f t="shared" si="926"/>
        <v>0</v>
      </c>
      <c r="AT2143" s="298">
        <f t="shared" si="927"/>
        <v>0</v>
      </c>
      <c r="AU2143" s="299">
        <f t="shared" si="928"/>
        <v>0</v>
      </c>
      <c r="AV2143" s="300">
        <f t="shared" si="929"/>
        <v>0</v>
      </c>
      <c r="AW2143" s="301">
        <f t="shared" si="930"/>
        <v>0</v>
      </c>
      <c r="AX2143" s="298">
        <f t="shared" si="931"/>
        <v>0</v>
      </c>
      <c r="AY2143" s="299">
        <f t="shared" si="932"/>
        <v>0</v>
      </c>
      <c r="AZ2143" s="300">
        <f t="shared" si="933"/>
        <v>0</v>
      </c>
      <c r="BA2143" s="301">
        <f t="shared" si="934"/>
        <v>0</v>
      </c>
      <c r="BB2143" s="298">
        <f t="shared" si="935"/>
        <v>0</v>
      </c>
      <c r="BC2143" s="299">
        <f t="shared" si="936"/>
        <v>0</v>
      </c>
      <c r="BD2143" s="300">
        <f t="shared" si="937"/>
        <v>0</v>
      </c>
      <c r="BE2143" s="301">
        <f t="shared" si="938"/>
        <v>0</v>
      </c>
      <c r="BF2143" s="298">
        <f t="shared" si="939"/>
        <v>0</v>
      </c>
      <c r="BG2143" s="299">
        <f t="shared" si="940"/>
        <v>0</v>
      </c>
      <c r="BH2143" s="300">
        <f t="shared" si="941"/>
        <v>0</v>
      </c>
      <c r="BI2143" s="301">
        <f t="shared" si="942"/>
        <v>0</v>
      </c>
      <c r="BJ2143" s="298">
        <f t="shared" si="943"/>
        <v>0</v>
      </c>
      <c r="BK2143" s="299">
        <f t="shared" si="944"/>
        <v>0</v>
      </c>
      <c r="BL2143" s="300">
        <f t="shared" si="945"/>
        <v>0</v>
      </c>
      <c r="BM2143" s="301">
        <f t="shared" si="946"/>
        <v>0</v>
      </c>
      <c r="BN2143" s="298">
        <f t="shared" si="947"/>
        <v>0</v>
      </c>
      <c r="BO2143" s="299">
        <f t="shared" si="948"/>
        <v>0</v>
      </c>
      <c r="BP2143" s="300">
        <f t="shared" si="949"/>
        <v>0</v>
      </c>
      <c r="BQ2143" s="301">
        <f t="shared" si="950"/>
        <v>0</v>
      </c>
      <c r="BR2143" s="298">
        <f t="shared" si="951"/>
        <v>0</v>
      </c>
      <c r="BS2143" s="299">
        <f t="shared" si="952"/>
        <v>0</v>
      </c>
      <c r="BT2143" s="300">
        <f t="shared" si="953"/>
        <v>0</v>
      </c>
      <c r="BU2143" s="301">
        <f t="shared" si="954"/>
        <v>0</v>
      </c>
      <c r="BV2143" s="371">
        <f t="shared" si="955"/>
        <v>0</v>
      </c>
      <c r="BW2143" s="303">
        <f t="shared" si="956"/>
        <v>0</v>
      </c>
      <c r="BX2143" s="304" t="str">
        <f>IF(BW2143=0,"",
IF(SUM($BW$2037:BW2143)=1,BY2143,
IF($BW$2157&gt;SUM($BW$2037:BW2143),_xlfn.CONCAT(", ",BY2143),
IF($BW$2157=SUM($BW$2037:BW2143),_xlfn.CONCAT(" y ",BY2143)))))</f>
        <v/>
      </c>
      <c r="BY2143" s="231" t="s">
        <v>6318</v>
      </c>
      <c r="BZ2143" s="290">
        <f t="shared" si="957"/>
        <v>0</v>
      </c>
      <c r="CA2143" s="291" t="str">
        <f>IF(BZ2143=0,"",
IF(SUM($BZ$2037:BZ2143)=1,CB2143,
IF($BZ$2157&gt;SUM($BZ$2037:BZ2143),_xlfn.CONCAT(", ",CB2143),
IF($BZ$2157=SUM($BZ$2037:BZ2143),_xlfn.CONCAT(" y ",CB2143)))))</f>
        <v/>
      </c>
      <c r="CB2143" s="222" t="s">
        <v>6318</v>
      </c>
    </row>
    <row r="2144" spans="3:80" customFormat="1" ht="15" hidden="1" customHeight="1">
      <c r="C2144" s="143" t="s">
        <v>212</v>
      </c>
      <c r="D2144" s="726" t="str">
        <f>IF(CNGE_2024_M1_Secc1_Sub1!$D149="","",CNGE_2024_M1_Secc1_Sub1!$D149)</f>
        <v/>
      </c>
      <c r="E2144" s="727"/>
      <c r="F2144" s="727"/>
      <c r="G2144" s="727"/>
      <c r="H2144" s="727"/>
      <c r="I2144" s="727"/>
      <c r="J2144" s="727"/>
      <c r="K2144" s="727"/>
      <c r="L2144" s="727"/>
      <c r="M2144" s="727"/>
      <c r="N2144" s="727"/>
      <c r="O2144" s="728"/>
      <c r="P2144" s="518"/>
      <c r="Q2144" s="518"/>
      <c r="R2144" s="518"/>
      <c r="S2144" s="518"/>
      <c r="T2144" s="518"/>
      <c r="U2144" s="518"/>
      <c r="V2144" s="518"/>
      <c r="W2144" s="518"/>
      <c r="X2144" s="518"/>
      <c r="Y2144" s="518"/>
      <c r="Z2144" s="518"/>
      <c r="AA2144" s="518"/>
      <c r="AB2144" s="518"/>
      <c r="AC2144" s="518"/>
      <c r="AD2144" s="518"/>
      <c r="AG2144" s="269">
        <f t="shared" si="914"/>
        <v>0</v>
      </c>
      <c r="AH2144" s="298">
        <f t="shared" si="915"/>
        <v>0</v>
      </c>
      <c r="AI2144" s="299">
        <f t="shared" si="916"/>
        <v>0</v>
      </c>
      <c r="AJ2144" s="300">
        <f t="shared" si="917"/>
        <v>0</v>
      </c>
      <c r="AK2144" s="301">
        <f t="shared" si="918"/>
        <v>0</v>
      </c>
      <c r="AL2144" s="298">
        <f t="shared" si="919"/>
        <v>0</v>
      </c>
      <c r="AM2144" s="299">
        <f t="shared" si="920"/>
        <v>0</v>
      </c>
      <c r="AN2144" s="300">
        <f t="shared" si="921"/>
        <v>0</v>
      </c>
      <c r="AO2144" s="301">
        <f t="shared" si="922"/>
        <v>0</v>
      </c>
      <c r="AP2144" s="298">
        <f t="shared" si="923"/>
        <v>0</v>
      </c>
      <c r="AQ2144" s="299">
        <f t="shared" si="924"/>
        <v>0</v>
      </c>
      <c r="AR2144" s="300">
        <f t="shared" si="925"/>
        <v>0</v>
      </c>
      <c r="AS2144" s="301">
        <f t="shared" si="926"/>
        <v>0</v>
      </c>
      <c r="AT2144" s="298">
        <f t="shared" si="927"/>
        <v>0</v>
      </c>
      <c r="AU2144" s="299">
        <f t="shared" si="928"/>
        <v>0</v>
      </c>
      <c r="AV2144" s="300">
        <f t="shared" si="929"/>
        <v>0</v>
      </c>
      <c r="AW2144" s="301">
        <f t="shared" si="930"/>
        <v>0</v>
      </c>
      <c r="AX2144" s="298">
        <f t="shared" si="931"/>
        <v>0</v>
      </c>
      <c r="AY2144" s="299">
        <f t="shared" si="932"/>
        <v>0</v>
      </c>
      <c r="AZ2144" s="300">
        <f t="shared" si="933"/>
        <v>0</v>
      </c>
      <c r="BA2144" s="301">
        <f t="shared" si="934"/>
        <v>0</v>
      </c>
      <c r="BB2144" s="298">
        <f t="shared" si="935"/>
        <v>0</v>
      </c>
      <c r="BC2144" s="299">
        <f t="shared" si="936"/>
        <v>0</v>
      </c>
      <c r="BD2144" s="300">
        <f t="shared" si="937"/>
        <v>0</v>
      </c>
      <c r="BE2144" s="301">
        <f t="shared" si="938"/>
        <v>0</v>
      </c>
      <c r="BF2144" s="298">
        <f t="shared" si="939"/>
        <v>0</v>
      </c>
      <c r="BG2144" s="299">
        <f t="shared" si="940"/>
        <v>0</v>
      </c>
      <c r="BH2144" s="300">
        <f t="shared" si="941"/>
        <v>0</v>
      </c>
      <c r="BI2144" s="301">
        <f t="shared" si="942"/>
        <v>0</v>
      </c>
      <c r="BJ2144" s="298">
        <f t="shared" si="943"/>
        <v>0</v>
      </c>
      <c r="BK2144" s="299">
        <f t="shared" si="944"/>
        <v>0</v>
      </c>
      <c r="BL2144" s="300">
        <f t="shared" si="945"/>
        <v>0</v>
      </c>
      <c r="BM2144" s="301">
        <f t="shared" si="946"/>
        <v>0</v>
      </c>
      <c r="BN2144" s="298">
        <f t="shared" si="947"/>
        <v>0</v>
      </c>
      <c r="BO2144" s="299">
        <f t="shared" si="948"/>
        <v>0</v>
      </c>
      <c r="BP2144" s="300">
        <f t="shared" si="949"/>
        <v>0</v>
      </c>
      <c r="BQ2144" s="301">
        <f t="shared" si="950"/>
        <v>0</v>
      </c>
      <c r="BR2144" s="298">
        <f t="shared" si="951"/>
        <v>0</v>
      </c>
      <c r="BS2144" s="299">
        <f t="shared" si="952"/>
        <v>0</v>
      </c>
      <c r="BT2144" s="300">
        <f t="shared" si="953"/>
        <v>0</v>
      </c>
      <c r="BU2144" s="301">
        <f t="shared" si="954"/>
        <v>0</v>
      </c>
      <c r="BV2144" s="371">
        <f t="shared" si="955"/>
        <v>0</v>
      </c>
      <c r="BW2144" s="303">
        <f t="shared" si="956"/>
        <v>0</v>
      </c>
      <c r="BX2144" s="304" t="str">
        <f>IF(BW2144=0,"",
IF(SUM($BW$2037:BW2144)=1,BY2144,
IF($BW$2157&gt;SUM($BW$2037:BW2144),_xlfn.CONCAT(", ",BY2144),
IF($BW$2157=SUM($BW$2037:BW2144),_xlfn.CONCAT(" y ",BY2144)))))</f>
        <v/>
      </c>
      <c r="BY2144" s="231" t="s">
        <v>6319</v>
      </c>
      <c r="BZ2144" s="290">
        <f t="shared" si="957"/>
        <v>0</v>
      </c>
      <c r="CA2144" s="291" t="str">
        <f>IF(BZ2144=0,"",
IF(SUM($BZ$2037:BZ2144)=1,CB2144,
IF($BZ$2157&gt;SUM($BZ$2037:BZ2144),_xlfn.CONCAT(", ",CB2144),
IF($BZ$2157=SUM($BZ$2037:BZ2144),_xlfn.CONCAT(" y ",CB2144)))))</f>
        <v/>
      </c>
      <c r="CB2144" s="222" t="s">
        <v>6319</v>
      </c>
    </row>
    <row r="2145" spans="3:80" customFormat="1" ht="15" hidden="1" customHeight="1">
      <c r="C2145" s="143" t="s">
        <v>213</v>
      </c>
      <c r="D2145" s="726" t="str">
        <f>IF(CNGE_2024_M1_Secc1_Sub1!$D150="","",CNGE_2024_M1_Secc1_Sub1!$D150)</f>
        <v/>
      </c>
      <c r="E2145" s="727"/>
      <c r="F2145" s="727"/>
      <c r="G2145" s="727"/>
      <c r="H2145" s="727"/>
      <c r="I2145" s="727"/>
      <c r="J2145" s="727"/>
      <c r="K2145" s="727"/>
      <c r="L2145" s="727"/>
      <c r="M2145" s="727"/>
      <c r="N2145" s="727"/>
      <c r="O2145" s="728"/>
      <c r="P2145" s="518"/>
      <c r="Q2145" s="518"/>
      <c r="R2145" s="518"/>
      <c r="S2145" s="518"/>
      <c r="T2145" s="518"/>
      <c r="U2145" s="518"/>
      <c r="V2145" s="518"/>
      <c r="W2145" s="518"/>
      <c r="X2145" s="518"/>
      <c r="Y2145" s="518"/>
      <c r="Z2145" s="518"/>
      <c r="AA2145" s="518"/>
      <c r="AB2145" s="518"/>
      <c r="AC2145" s="518"/>
      <c r="AD2145" s="518"/>
      <c r="AG2145" s="269">
        <f t="shared" si="914"/>
        <v>0</v>
      </c>
      <c r="AH2145" s="298">
        <f t="shared" si="915"/>
        <v>0</v>
      </c>
      <c r="AI2145" s="299">
        <f t="shared" si="916"/>
        <v>0</v>
      </c>
      <c r="AJ2145" s="300">
        <f t="shared" si="917"/>
        <v>0</v>
      </c>
      <c r="AK2145" s="301">
        <f t="shared" si="918"/>
        <v>0</v>
      </c>
      <c r="AL2145" s="298">
        <f t="shared" si="919"/>
        <v>0</v>
      </c>
      <c r="AM2145" s="299">
        <f t="shared" si="920"/>
        <v>0</v>
      </c>
      <c r="AN2145" s="300">
        <f t="shared" si="921"/>
        <v>0</v>
      </c>
      <c r="AO2145" s="301">
        <f t="shared" si="922"/>
        <v>0</v>
      </c>
      <c r="AP2145" s="298">
        <f t="shared" si="923"/>
        <v>0</v>
      </c>
      <c r="AQ2145" s="299">
        <f t="shared" si="924"/>
        <v>0</v>
      </c>
      <c r="AR2145" s="300">
        <f t="shared" si="925"/>
        <v>0</v>
      </c>
      <c r="AS2145" s="301">
        <f t="shared" si="926"/>
        <v>0</v>
      </c>
      <c r="AT2145" s="298">
        <f t="shared" si="927"/>
        <v>0</v>
      </c>
      <c r="AU2145" s="299">
        <f t="shared" si="928"/>
        <v>0</v>
      </c>
      <c r="AV2145" s="300">
        <f t="shared" si="929"/>
        <v>0</v>
      </c>
      <c r="AW2145" s="301">
        <f t="shared" si="930"/>
        <v>0</v>
      </c>
      <c r="AX2145" s="298">
        <f t="shared" si="931"/>
        <v>0</v>
      </c>
      <c r="AY2145" s="299">
        <f t="shared" si="932"/>
        <v>0</v>
      </c>
      <c r="AZ2145" s="300">
        <f t="shared" si="933"/>
        <v>0</v>
      </c>
      <c r="BA2145" s="301">
        <f t="shared" si="934"/>
        <v>0</v>
      </c>
      <c r="BB2145" s="298">
        <f t="shared" si="935"/>
        <v>0</v>
      </c>
      <c r="BC2145" s="299">
        <f t="shared" si="936"/>
        <v>0</v>
      </c>
      <c r="BD2145" s="300">
        <f t="shared" si="937"/>
        <v>0</v>
      </c>
      <c r="BE2145" s="301">
        <f t="shared" si="938"/>
        <v>0</v>
      </c>
      <c r="BF2145" s="298">
        <f t="shared" si="939"/>
        <v>0</v>
      </c>
      <c r="BG2145" s="299">
        <f t="shared" si="940"/>
        <v>0</v>
      </c>
      <c r="BH2145" s="300">
        <f t="shared" si="941"/>
        <v>0</v>
      </c>
      <c r="BI2145" s="301">
        <f t="shared" si="942"/>
        <v>0</v>
      </c>
      <c r="BJ2145" s="298">
        <f t="shared" si="943"/>
        <v>0</v>
      </c>
      <c r="BK2145" s="299">
        <f t="shared" si="944"/>
        <v>0</v>
      </c>
      <c r="BL2145" s="300">
        <f t="shared" si="945"/>
        <v>0</v>
      </c>
      <c r="BM2145" s="301">
        <f t="shared" si="946"/>
        <v>0</v>
      </c>
      <c r="BN2145" s="298">
        <f t="shared" si="947"/>
        <v>0</v>
      </c>
      <c r="BO2145" s="299">
        <f t="shared" si="948"/>
        <v>0</v>
      </c>
      <c r="BP2145" s="300">
        <f t="shared" si="949"/>
        <v>0</v>
      </c>
      <c r="BQ2145" s="301">
        <f t="shared" si="950"/>
        <v>0</v>
      </c>
      <c r="BR2145" s="298">
        <f t="shared" si="951"/>
        <v>0</v>
      </c>
      <c r="BS2145" s="299">
        <f t="shared" si="952"/>
        <v>0</v>
      </c>
      <c r="BT2145" s="300">
        <f t="shared" si="953"/>
        <v>0</v>
      </c>
      <c r="BU2145" s="301">
        <f t="shared" si="954"/>
        <v>0</v>
      </c>
      <c r="BV2145" s="371">
        <f t="shared" si="955"/>
        <v>0</v>
      </c>
      <c r="BW2145" s="303">
        <f t="shared" si="956"/>
        <v>0</v>
      </c>
      <c r="BX2145" s="304" t="str">
        <f>IF(BW2145=0,"",
IF(SUM($BW$2037:BW2145)=1,BY2145,
IF($BW$2157&gt;SUM($BW$2037:BW2145),_xlfn.CONCAT(", ",BY2145),
IF($BW$2157=SUM($BW$2037:BW2145),_xlfn.CONCAT(" y ",BY2145)))))</f>
        <v/>
      </c>
      <c r="BY2145" s="231" t="s">
        <v>6320</v>
      </c>
      <c r="BZ2145" s="290">
        <f t="shared" si="957"/>
        <v>0</v>
      </c>
      <c r="CA2145" s="291" t="str">
        <f>IF(BZ2145=0,"",
IF(SUM($BZ$2037:BZ2145)=1,CB2145,
IF($BZ$2157&gt;SUM($BZ$2037:BZ2145),_xlfn.CONCAT(", ",CB2145),
IF($BZ$2157=SUM($BZ$2037:BZ2145),_xlfn.CONCAT(" y ",CB2145)))))</f>
        <v/>
      </c>
      <c r="CB2145" s="222" t="s">
        <v>6320</v>
      </c>
    </row>
    <row r="2146" spans="3:80" customFormat="1" ht="15" hidden="1" customHeight="1">
      <c r="C2146" s="143" t="s">
        <v>214</v>
      </c>
      <c r="D2146" s="726" t="str">
        <f>IF(CNGE_2024_M1_Secc1_Sub1!$D151="","",CNGE_2024_M1_Secc1_Sub1!$D151)</f>
        <v/>
      </c>
      <c r="E2146" s="727"/>
      <c r="F2146" s="727"/>
      <c r="G2146" s="727"/>
      <c r="H2146" s="727"/>
      <c r="I2146" s="727"/>
      <c r="J2146" s="727"/>
      <c r="K2146" s="727"/>
      <c r="L2146" s="727"/>
      <c r="M2146" s="727"/>
      <c r="N2146" s="727"/>
      <c r="O2146" s="728"/>
      <c r="P2146" s="518"/>
      <c r="Q2146" s="518"/>
      <c r="R2146" s="518"/>
      <c r="S2146" s="518"/>
      <c r="T2146" s="518"/>
      <c r="U2146" s="518"/>
      <c r="V2146" s="518"/>
      <c r="W2146" s="518"/>
      <c r="X2146" s="518"/>
      <c r="Y2146" s="518"/>
      <c r="Z2146" s="518"/>
      <c r="AA2146" s="518"/>
      <c r="AB2146" s="518"/>
      <c r="AC2146" s="518"/>
      <c r="AD2146" s="518"/>
      <c r="AG2146" s="269">
        <f t="shared" si="914"/>
        <v>0</v>
      </c>
      <c r="AH2146" s="298">
        <f t="shared" si="915"/>
        <v>0</v>
      </c>
      <c r="AI2146" s="299">
        <f t="shared" si="916"/>
        <v>0</v>
      </c>
      <c r="AJ2146" s="300">
        <f t="shared" si="917"/>
        <v>0</v>
      </c>
      <c r="AK2146" s="301">
        <f t="shared" si="918"/>
        <v>0</v>
      </c>
      <c r="AL2146" s="298">
        <f t="shared" si="919"/>
        <v>0</v>
      </c>
      <c r="AM2146" s="299">
        <f t="shared" si="920"/>
        <v>0</v>
      </c>
      <c r="AN2146" s="300">
        <f t="shared" si="921"/>
        <v>0</v>
      </c>
      <c r="AO2146" s="301">
        <f t="shared" si="922"/>
        <v>0</v>
      </c>
      <c r="AP2146" s="298">
        <f t="shared" si="923"/>
        <v>0</v>
      </c>
      <c r="AQ2146" s="299">
        <f t="shared" si="924"/>
        <v>0</v>
      </c>
      <c r="AR2146" s="300">
        <f t="shared" si="925"/>
        <v>0</v>
      </c>
      <c r="AS2146" s="301">
        <f t="shared" si="926"/>
        <v>0</v>
      </c>
      <c r="AT2146" s="298">
        <f t="shared" si="927"/>
        <v>0</v>
      </c>
      <c r="AU2146" s="299">
        <f t="shared" si="928"/>
        <v>0</v>
      </c>
      <c r="AV2146" s="300">
        <f t="shared" si="929"/>
        <v>0</v>
      </c>
      <c r="AW2146" s="301">
        <f t="shared" si="930"/>
        <v>0</v>
      </c>
      <c r="AX2146" s="298">
        <f t="shared" si="931"/>
        <v>0</v>
      </c>
      <c r="AY2146" s="299">
        <f t="shared" si="932"/>
        <v>0</v>
      </c>
      <c r="AZ2146" s="300">
        <f t="shared" si="933"/>
        <v>0</v>
      </c>
      <c r="BA2146" s="301">
        <f t="shared" si="934"/>
        <v>0</v>
      </c>
      <c r="BB2146" s="298">
        <f t="shared" si="935"/>
        <v>0</v>
      </c>
      <c r="BC2146" s="299">
        <f t="shared" si="936"/>
        <v>0</v>
      </c>
      <c r="BD2146" s="300">
        <f t="shared" si="937"/>
        <v>0</v>
      </c>
      <c r="BE2146" s="301">
        <f t="shared" si="938"/>
        <v>0</v>
      </c>
      <c r="BF2146" s="298">
        <f t="shared" si="939"/>
        <v>0</v>
      </c>
      <c r="BG2146" s="299">
        <f t="shared" si="940"/>
        <v>0</v>
      </c>
      <c r="BH2146" s="300">
        <f t="shared" si="941"/>
        <v>0</v>
      </c>
      <c r="BI2146" s="301">
        <f t="shared" si="942"/>
        <v>0</v>
      </c>
      <c r="BJ2146" s="298">
        <f t="shared" si="943"/>
        <v>0</v>
      </c>
      <c r="BK2146" s="299">
        <f t="shared" si="944"/>
        <v>0</v>
      </c>
      <c r="BL2146" s="300">
        <f t="shared" si="945"/>
        <v>0</v>
      </c>
      <c r="BM2146" s="301">
        <f t="shared" si="946"/>
        <v>0</v>
      </c>
      <c r="BN2146" s="298">
        <f t="shared" si="947"/>
        <v>0</v>
      </c>
      <c r="BO2146" s="299">
        <f t="shared" si="948"/>
        <v>0</v>
      </c>
      <c r="BP2146" s="300">
        <f t="shared" si="949"/>
        <v>0</v>
      </c>
      <c r="BQ2146" s="301">
        <f t="shared" si="950"/>
        <v>0</v>
      </c>
      <c r="BR2146" s="298">
        <f t="shared" si="951"/>
        <v>0</v>
      </c>
      <c r="BS2146" s="299">
        <f t="shared" si="952"/>
        <v>0</v>
      </c>
      <c r="BT2146" s="300">
        <f t="shared" si="953"/>
        <v>0</v>
      </c>
      <c r="BU2146" s="301">
        <f t="shared" si="954"/>
        <v>0</v>
      </c>
      <c r="BV2146" s="371">
        <f t="shared" si="955"/>
        <v>0</v>
      </c>
      <c r="BW2146" s="303">
        <f t="shared" si="956"/>
        <v>0</v>
      </c>
      <c r="BX2146" s="304" t="str">
        <f>IF(BW2146=0,"",
IF(SUM($BW$2037:BW2146)=1,BY2146,
IF($BW$2157&gt;SUM($BW$2037:BW2146),_xlfn.CONCAT(", ",BY2146),
IF($BW$2157=SUM($BW$2037:BW2146),_xlfn.CONCAT(" y ",BY2146)))))</f>
        <v/>
      </c>
      <c r="BY2146" s="231" t="s">
        <v>6321</v>
      </c>
      <c r="BZ2146" s="290">
        <f t="shared" si="957"/>
        <v>0</v>
      </c>
      <c r="CA2146" s="291" t="str">
        <f>IF(BZ2146=0,"",
IF(SUM($BZ$2037:BZ2146)=1,CB2146,
IF($BZ$2157&gt;SUM($BZ$2037:BZ2146),_xlfn.CONCAT(", ",CB2146),
IF($BZ$2157=SUM($BZ$2037:BZ2146),_xlfn.CONCAT(" y ",CB2146)))))</f>
        <v/>
      </c>
      <c r="CB2146" s="222" t="s">
        <v>6321</v>
      </c>
    </row>
    <row r="2147" spans="3:80" customFormat="1" ht="15" hidden="1" customHeight="1">
      <c r="C2147" s="143" t="s">
        <v>215</v>
      </c>
      <c r="D2147" s="726" t="str">
        <f>IF(CNGE_2024_M1_Secc1_Sub1!$D152="","",CNGE_2024_M1_Secc1_Sub1!$D152)</f>
        <v/>
      </c>
      <c r="E2147" s="727"/>
      <c r="F2147" s="727"/>
      <c r="G2147" s="727"/>
      <c r="H2147" s="727"/>
      <c r="I2147" s="727"/>
      <c r="J2147" s="727"/>
      <c r="K2147" s="727"/>
      <c r="L2147" s="727"/>
      <c r="M2147" s="727"/>
      <c r="N2147" s="727"/>
      <c r="O2147" s="728"/>
      <c r="P2147" s="518"/>
      <c r="Q2147" s="518"/>
      <c r="R2147" s="518"/>
      <c r="S2147" s="518"/>
      <c r="T2147" s="518"/>
      <c r="U2147" s="518"/>
      <c r="V2147" s="518"/>
      <c r="W2147" s="518"/>
      <c r="X2147" s="518"/>
      <c r="Y2147" s="518"/>
      <c r="Z2147" s="518"/>
      <c r="AA2147" s="518"/>
      <c r="AB2147" s="518"/>
      <c r="AC2147" s="518"/>
      <c r="AD2147" s="518"/>
      <c r="AG2147" s="269">
        <f t="shared" si="914"/>
        <v>0</v>
      </c>
      <c r="AH2147" s="298">
        <f t="shared" si="915"/>
        <v>0</v>
      </c>
      <c r="AI2147" s="299">
        <f t="shared" si="916"/>
        <v>0</v>
      </c>
      <c r="AJ2147" s="300">
        <f t="shared" si="917"/>
        <v>0</v>
      </c>
      <c r="AK2147" s="301">
        <f t="shared" si="918"/>
        <v>0</v>
      </c>
      <c r="AL2147" s="298">
        <f t="shared" si="919"/>
        <v>0</v>
      </c>
      <c r="AM2147" s="299">
        <f t="shared" si="920"/>
        <v>0</v>
      </c>
      <c r="AN2147" s="300">
        <f t="shared" si="921"/>
        <v>0</v>
      </c>
      <c r="AO2147" s="301">
        <f t="shared" si="922"/>
        <v>0</v>
      </c>
      <c r="AP2147" s="298">
        <f t="shared" si="923"/>
        <v>0</v>
      </c>
      <c r="AQ2147" s="299">
        <f t="shared" si="924"/>
        <v>0</v>
      </c>
      <c r="AR2147" s="300">
        <f t="shared" si="925"/>
        <v>0</v>
      </c>
      <c r="AS2147" s="301">
        <f t="shared" si="926"/>
        <v>0</v>
      </c>
      <c r="AT2147" s="298">
        <f t="shared" si="927"/>
        <v>0</v>
      </c>
      <c r="AU2147" s="299">
        <f t="shared" si="928"/>
        <v>0</v>
      </c>
      <c r="AV2147" s="300">
        <f t="shared" si="929"/>
        <v>0</v>
      </c>
      <c r="AW2147" s="301">
        <f t="shared" si="930"/>
        <v>0</v>
      </c>
      <c r="AX2147" s="298">
        <f t="shared" si="931"/>
        <v>0</v>
      </c>
      <c r="AY2147" s="299">
        <f t="shared" si="932"/>
        <v>0</v>
      </c>
      <c r="AZ2147" s="300">
        <f t="shared" si="933"/>
        <v>0</v>
      </c>
      <c r="BA2147" s="301">
        <f t="shared" si="934"/>
        <v>0</v>
      </c>
      <c r="BB2147" s="298">
        <f t="shared" si="935"/>
        <v>0</v>
      </c>
      <c r="BC2147" s="299">
        <f t="shared" si="936"/>
        <v>0</v>
      </c>
      <c r="BD2147" s="300">
        <f t="shared" si="937"/>
        <v>0</v>
      </c>
      <c r="BE2147" s="301">
        <f t="shared" si="938"/>
        <v>0</v>
      </c>
      <c r="BF2147" s="298">
        <f t="shared" si="939"/>
        <v>0</v>
      </c>
      <c r="BG2147" s="299">
        <f t="shared" si="940"/>
        <v>0</v>
      </c>
      <c r="BH2147" s="300">
        <f t="shared" si="941"/>
        <v>0</v>
      </c>
      <c r="BI2147" s="301">
        <f t="shared" si="942"/>
        <v>0</v>
      </c>
      <c r="BJ2147" s="298">
        <f t="shared" si="943"/>
        <v>0</v>
      </c>
      <c r="BK2147" s="299">
        <f t="shared" si="944"/>
        <v>0</v>
      </c>
      <c r="BL2147" s="300">
        <f t="shared" si="945"/>
        <v>0</v>
      </c>
      <c r="BM2147" s="301">
        <f t="shared" si="946"/>
        <v>0</v>
      </c>
      <c r="BN2147" s="298">
        <f t="shared" si="947"/>
        <v>0</v>
      </c>
      <c r="BO2147" s="299">
        <f t="shared" si="948"/>
        <v>0</v>
      </c>
      <c r="BP2147" s="300">
        <f t="shared" si="949"/>
        <v>0</v>
      </c>
      <c r="BQ2147" s="301">
        <f t="shared" si="950"/>
        <v>0</v>
      </c>
      <c r="BR2147" s="298">
        <f t="shared" si="951"/>
        <v>0</v>
      </c>
      <c r="BS2147" s="299">
        <f t="shared" si="952"/>
        <v>0</v>
      </c>
      <c r="BT2147" s="300">
        <f t="shared" si="953"/>
        <v>0</v>
      </c>
      <c r="BU2147" s="301">
        <f t="shared" si="954"/>
        <v>0</v>
      </c>
      <c r="BV2147" s="371">
        <f t="shared" si="955"/>
        <v>0</v>
      </c>
      <c r="BW2147" s="303">
        <f t="shared" si="956"/>
        <v>0</v>
      </c>
      <c r="BX2147" s="304" t="str">
        <f>IF(BW2147=0,"",
IF(SUM($BW$2037:BW2147)=1,BY2147,
IF($BW$2157&gt;SUM($BW$2037:BW2147),_xlfn.CONCAT(", ",BY2147),
IF($BW$2157=SUM($BW$2037:BW2147),_xlfn.CONCAT(" y ",BY2147)))))</f>
        <v/>
      </c>
      <c r="BY2147" s="231" t="s">
        <v>6322</v>
      </c>
      <c r="BZ2147" s="290">
        <f t="shared" si="957"/>
        <v>0</v>
      </c>
      <c r="CA2147" s="291" t="str">
        <f>IF(BZ2147=0,"",
IF(SUM($BZ$2037:BZ2147)=1,CB2147,
IF($BZ$2157&gt;SUM($BZ$2037:BZ2147),_xlfn.CONCAT(", ",CB2147),
IF($BZ$2157=SUM($BZ$2037:BZ2147),_xlfn.CONCAT(" y ",CB2147)))))</f>
        <v/>
      </c>
      <c r="CB2147" s="222" t="s">
        <v>6322</v>
      </c>
    </row>
    <row r="2148" spans="3:80" customFormat="1" ht="15" hidden="1" customHeight="1">
      <c r="C2148" s="143" t="s">
        <v>216</v>
      </c>
      <c r="D2148" s="726" t="str">
        <f>IF(CNGE_2024_M1_Secc1_Sub1!$D153="","",CNGE_2024_M1_Secc1_Sub1!$D153)</f>
        <v/>
      </c>
      <c r="E2148" s="727"/>
      <c r="F2148" s="727"/>
      <c r="G2148" s="727"/>
      <c r="H2148" s="727"/>
      <c r="I2148" s="727"/>
      <c r="J2148" s="727"/>
      <c r="K2148" s="727"/>
      <c r="L2148" s="727"/>
      <c r="M2148" s="727"/>
      <c r="N2148" s="727"/>
      <c r="O2148" s="728"/>
      <c r="P2148" s="518"/>
      <c r="Q2148" s="518"/>
      <c r="R2148" s="518"/>
      <c r="S2148" s="518"/>
      <c r="T2148" s="518"/>
      <c r="U2148" s="518"/>
      <c r="V2148" s="518"/>
      <c r="W2148" s="518"/>
      <c r="X2148" s="518"/>
      <c r="Y2148" s="518"/>
      <c r="Z2148" s="518"/>
      <c r="AA2148" s="518"/>
      <c r="AB2148" s="518"/>
      <c r="AC2148" s="518"/>
      <c r="AD2148" s="518"/>
      <c r="AG2148" s="269">
        <f t="shared" si="914"/>
        <v>0</v>
      </c>
      <c r="AH2148" s="298">
        <f t="shared" si="915"/>
        <v>0</v>
      </c>
      <c r="AI2148" s="299">
        <f t="shared" si="916"/>
        <v>0</v>
      </c>
      <c r="AJ2148" s="300">
        <f t="shared" si="917"/>
        <v>0</v>
      </c>
      <c r="AK2148" s="301">
        <f t="shared" si="918"/>
        <v>0</v>
      </c>
      <c r="AL2148" s="298">
        <f t="shared" si="919"/>
        <v>0</v>
      </c>
      <c r="AM2148" s="299">
        <f t="shared" si="920"/>
        <v>0</v>
      </c>
      <c r="AN2148" s="300">
        <f t="shared" si="921"/>
        <v>0</v>
      </c>
      <c r="AO2148" s="301">
        <f t="shared" si="922"/>
        <v>0</v>
      </c>
      <c r="AP2148" s="298">
        <f t="shared" si="923"/>
        <v>0</v>
      </c>
      <c r="AQ2148" s="299">
        <f t="shared" si="924"/>
        <v>0</v>
      </c>
      <c r="AR2148" s="300">
        <f t="shared" si="925"/>
        <v>0</v>
      </c>
      <c r="AS2148" s="301">
        <f t="shared" si="926"/>
        <v>0</v>
      </c>
      <c r="AT2148" s="298">
        <f t="shared" si="927"/>
        <v>0</v>
      </c>
      <c r="AU2148" s="299">
        <f t="shared" si="928"/>
        <v>0</v>
      </c>
      <c r="AV2148" s="300">
        <f t="shared" si="929"/>
        <v>0</v>
      </c>
      <c r="AW2148" s="301">
        <f t="shared" si="930"/>
        <v>0</v>
      </c>
      <c r="AX2148" s="298">
        <f t="shared" si="931"/>
        <v>0</v>
      </c>
      <c r="AY2148" s="299">
        <f t="shared" si="932"/>
        <v>0</v>
      </c>
      <c r="AZ2148" s="300">
        <f t="shared" si="933"/>
        <v>0</v>
      </c>
      <c r="BA2148" s="301">
        <f t="shared" si="934"/>
        <v>0</v>
      </c>
      <c r="BB2148" s="298">
        <f t="shared" si="935"/>
        <v>0</v>
      </c>
      <c r="BC2148" s="299">
        <f t="shared" si="936"/>
        <v>0</v>
      </c>
      <c r="BD2148" s="300">
        <f t="shared" si="937"/>
        <v>0</v>
      </c>
      <c r="BE2148" s="301">
        <f t="shared" si="938"/>
        <v>0</v>
      </c>
      <c r="BF2148" s="298">
        <f t="shared" si="939"/>
        <v>0</v>
      </c>
      <c r="BG2148" s="299">
        <f t="shared" si="940"/>
        <v>0</v>
      </c>
      <c r="BH2148" s="300">
        <f t="shared" si="941"/>
        <v>0</v>
      </c>
      <c r="BI2148" s="301">
        <f t="shared" si="942"/>
        <v>0</v>
      </c>
      <c r="BJ2148" s="298">
        <f t="shared" si="943"/>
        <v>0</v>
      </c>
      <c r="BK2148" s="299">
        <f t="shared" si="944"/>
        <v>0</v>
      </c>
      <c r="BL2148" s="300">
        <f t="shared" si="945"/>
        <v>0</v>
      </c>
      <c r="BM2148" s="301">
        <f t="shared" si="946"/>
        <v>0</v>
      </c>
      <c r="BN2148" s="298">
        <f t="shared" si="947"/>
        <v>0</v>
      </c>
      <c r="BO2148" s="299">
        <f t="shared" si="948"/>
        <v>0</v>
      </c>
      <c r="BP2148" s="300">
        <f t="shared" si="949"/>
        <v>0</v>
      </c>
      <c r="BQ2148" s="301">
        <f t="shared" si="950"/>
        <v>0</v>
      </c>
      <c r="BR2148" s="298">
        <f t="shared" si="951"/>
        <v>0</v>
      </c>
      <c r="BS2148" s="299">
        <f t="shared" si="952"/>
        <v>0</v>
      </c>
      <c r="BT2148" s="300">
        <f t="shared" si="953"/>
        <v>0</v>
      </c>
      <c r="BU2148" s="301">
        <f t="shared" si="954"/>
        <v>0</v>
      </c>
      <c r="BV2148" s="371">
        <f t="shared" si="955"/>
        <v>0</v>
      </c>
      <c r="BW2148" s="303">
        <f t="shared" si="956"/>
        <v>0</v>
      </c>
      <c r="BX2148" s="304" t="str">
        <f>IF(BW2148=0,"",
IF(SUM($BW$2037:BW2148)=1,BY2148,
IF($BW$2157&gt;SUM($BW$2037:BW2148),_xlfn.CONCAT(", ",BY2148),
IF($BW$2157=SUM($BW$2037:BW2148),_xlfn.CONCAT(" y ",BY2148)))))</f>
        <v/>
      </c>
      <c r="BY2148" s="231" t="s">
        <v>6323</v>
      </c>
      <c r="BZ2148" s="290">
        <f t="shared" si="957"/>
        <v>0</v>
      </c>
      <c r="CA2148" s="291" t="str">
        <f>IF(BZ2148=0,"",
IF(SUM($BZ$2037:BZ2148)=1,CB2148,
IF($BZ$2157&gt;SUM($BZ$2037:BZ2148),_xlfn.CONCAT(", ",CB2148),
IF($BZ$2157=SUM($BZ$2037:BZ2148),_xlfn.CONCAT(" y ",CB2148)))))</f>
        <v/>
      </c>
      <c r="CB2148" s="222" t="s">
        <v>6323</v>
      </c>
    </row>
    <row r="2149" spans="3:80" customFormat="1" ht="15" hidden="1" customHeight="1">
      <c r="C2149" s="143" t="s">
        <v>217</v>
      </c>
      <c r="D2149" s="726" t="str">
        <f>IF(CNGE_2024_M1_Secc1_Sub1!$D154="","",CNGE_2024_M1_Secc1_Sub1!$D154)</f>
        <v/>
      </c>
      <c r="E2149" s="727"/>
      <c r="F2149" s="727"/>
      <c r="G2149" s="727"/>
      <c r="H2149" s="727"/>
      <c r="I2149" s="727"/>
      <c r="J2149" s="727"/>
      <c r="K2149" s="727"/>
      <c r="L2149" s="727"/>
      <c r="M2149" s="727"/>
      <c r="N2149" s="727"/>
      <c r="O2149" s="728"/>
      <c r="P2149" s="518"/>
      <c r="Q2149" s="518"/>
      <c r="R2149" s="518"/>
      <c r="S2149" s="518"/>
      <c r="T2149" s="518"/>
      <c r="U2149" s="518"/>
      <c r="V2149" s="518"/>
      <c r="W2149" s="518"/>
      <c r="X2149" s="518"/>
      <c r="Y2149" s="518"/>
      <c r="Z2149" s="518"/>
      <c r="AA2149" s="518"/>
      <c r="AB2149" s="518"/>
      <c r="AC2149" s="518"/>
      <c r="AD2149" s="518"/>
      <c r="AG2149" s="269">
        <f t="shared" si="914"/>
        <v>0</v>
      </c>
      <c r="AH2149" s="298">
        <f t="shared" si="915"/>
        <v>0</v>
      </c>
      <c r="AI2149" s="299">
        <f t="shared" si="916"/>
        <v>0</v>
      </c>
      <c r="AJ2149" s="300">
        <f t="shared" si="917"/>
        <v>0</v>
      </c>
      <c r="AK2149" s="301">
        <f t="shared" si="918"/>
        <v>0</v>
      </c>
      <c r="AL2149" s="298">
        <f t="shared" si="919"/>
        <v>0</v>
      </c>
      <c r="AM2149" s="299">
        <f t="shared" si="920"/>
        <v>0</v>
      </c>
      <c r="AN2149" s="300">
        <f t="shared" si="921"/>
        <v>0</v>
      </c>
      <c r="AO2149" s="301">
        <f t="shared" si="922"/>
        <v>0</v>
      </c>
      <c r="AP2149" s="298">
        <f t="shared" si="923"/>
        <v>0</v>
      </c>
      <c r="AQ2149" s="299">
        <f t="shared" si="924"/>
        <v>0</v>
      </c>
      <c r="AR2149" s="300">
        <f t="shared" si="925"/>
        <v>0</v>
      </c>
      <c r="AS2149" s="301">
        <f t="shared" si="926"/>
        <v>0</v>
      </c>
      <c r="AT2149" s="298">
        <f t="shared" si="927"/>
        <v>0</v>
      </c>
      <c r="AU2149" s="299">
        <f t="shared" si="928"/>
        <v>0</v>
      </c>
      <c r="AV2149" s="300">
        <f t="shared" si="929"/>
        <v>0</v>
      </c>
      <c r="AW2149" s="301">
        <f t="shared" si="930"/>
        <v>0</v>
      </c>
      <c r="AX2149" s="298">
        <f t="shared" si="931"/>
        <v>0</v>
      </c>
      <c r="AY2149" s="299">
        <f t="shared" si="932"/>
        <v>0</v>
      </c>
      <c r="AZ2149" s="300">
        <f t="shared" si="933"/>
        <v>0</v>
      </c>
      <c r="BA2149" s="301">
        <f t="shared" si="934"/>
        <v>0</v>
      </c>
      <c r="BB2149" s="298">
        <f t="shared" si="935"/>
        <v>0</v>
      </c>
      <c r="BC2149" s="299">
        <f t="shared" si="936"/>
        <v>0</v>
      </c>
      <c r="BD2149" s="300">
        <f t="shared" si="937"/>
        <v>0</v>
      </c>
      <c r="BE2149" s="301">
        <f t="shared" si="938"/>
        <v>0</v>
      </c>
      <c r="BF2149" s="298">
        <f t="shared" si="939"/>
        <v>0</v>
      </c>
      <c r="BG2149" s="299">
        <f t="shared" si="940"/>
        <v>0</v>
      </c>
      <c r="BH2149" s="300">
        <f t="shared" si="941"/>
        <v>0</v>
      </c>
      <c r="BI2149" s="301">
        <f t="shared" si="942"/>
        <v>0</v>
      </c>
      <c r="BJ2149" s="298">
        <f t="shared" si="943"/>
        <v>0</v>
      </c>
      <c r="BK2149" s="299">
        <f t="shared" si="944"/>
        <v>0</v>
      </c>
      <c r="BL2149" s="300">
        <f t="shared" si="945"/>
        <v>0</v>
      </c>
      <c r="BM2149" s="301">
        <f t="shared" si="946"/>
        <v>0</v>
      </c>
      <c r="BN2149" s="298">
        <f t="shared" si="947"/>
        <v>0</v>
      </c>
      <c r="BO2149" s="299">
        <f t="shared" si="948"/>
        <v>0</v>
      </c>
      <c r="BP2149" s="300">
        <f t="shared" si="949"/>
        <v>0</v>
      </c>
      <c r="BQ2149" s="301">
        <f t="shared" si="950"/>
        <v>0</v>
      </c>
      <c r="BR2149" s="298">
        <f t="shared" si="951"/>
        <v>0</v>
      </c>
      <c r="BS2149" s="299">
        <f t="shared" si="952"/>
        <v>0</v>
      </c>
      <c r="BT2149" s="300">
        <f t="shared" si="953"/>
        <v>0</v>
      </c>
      <c r="BU2149" s="301">
        <f t="shared" si="954"/>
        <v>0</v>
      </c>
      <c r="BV2149" s="371">
        <f t="shared" si="955"/>
        <v>0</v>
      </c>
      <c r="BW2149" s="303">
        <f t="shared" si="956"/>
        <v>0</v>
      </c>
      <c r="BX2149" s="304" t="str">
        <f>IF(BW2149=0,"",
IF(SUM($BW$2037:BW2149)=1,BY2149,
IF($BW$2157&gt;SUM($BW$2037:BW2149),_xlfn.CONCAT(", ",BY2149),
IF($BW$2157=SUM($BW$2037:BW2149),_xlfn.CONCAT(" y ",BY2149)))))</f>
        <v/>
      </c>
      <c r="BY2149" s="231" t="s">
        <v>6324</v>
      </c>
      <c r="BZ2149" s="290">
        <f t="shared" si="957"/>
        <v>0</v>
      </c>
      <c r="CA2149" s="291" t="str">
        <f>IF(BZ2149=0,"",
IF(SUM($BZ$2037:BZ2149)=1,CB2149,
IF($BZ$2157&gt;SUM($BZ$2037:BZ2149),_xlfn.CONCAT(", ",CB2149),
IF($BZ$2157=SUM($BZ$2037:BZ2149),_xlfn.CONCAT(" y ",CB2149)))))</f>
        <v/>
      </c>
      <c r="CB2149" s="222" t="s">
        <v>6324</v>
      </c>
    </row>
    <row r="2150" spans="3:80" customFormat="1" ht="15" hidden="1" customHeight="1">
      <c r="C2150" s="143" t="s">
        <v>218</v>
      </c>
      <c r="D2150" s="726" t="str">
        <f>IF(CNGE_2024_M1_Secc1_Sub1!$D155="","",CNGE_2024_M1_Secc1_Sub1!$D155)</f>
        <v/>
      </c>
      <c r="E2150" s="727"/>
      <c r="F2150" s="727"/>
      <c r="G2150" s="727"/>
      <c r="H2150" s="727"/>
      <c r="I2150" s="727"/>
      <c r="J2150" s="727"/>
      <c r="K2150" s="727"/>
      <c r="L2150" s="727"/>
      <c r="M2150" s="727"/>
      <c r="N2150" s="727"/>
      <c r="O2150" s="728"/>
      <c r="P2150" s="518"/>
      <c r="Q2150" s="518"/>
      <c r="R2150" s="518"/>
      <c r="S2150" s="518"/>
      <c r="T2150" s="518"/>
      <c r="U2150" s="518"/>
      <c r="V2150" s="518"/>
      <c r="W2150" s="518"/>
      <c r="X2150" s="518"/>
      <c r="Y2150" s="518"/>
      <c r="Z2150" s="518"/>
      <c r="AA2150" s="518"/>
      <c r="AB2150" s="518"/>
      <c r="AC2150" s="518"/>
      <c r="AD2150" s="518"/>
      <c r="AG2150" s="269">
        <f t="shared" si="914"/>
        <v>0</v>
      </c>
      <c r="AH2150" s="298">
        <f t="shared" si="915"/>
        <v>0</v>
      </c>
      <c r="AI2150" s="299">
        <f t="shared" si="916"/>
        <v>0</v>
      </c>
      <c r="AJ2150" s="300">
        <f t="shared" si="917"/>
        <v>0</v>
      </c>
      <c r="AK2150" s="301">
        <f t="shared" si="918"/>
        <v>0</v>
      </c>
      <c r="AL2150" s="298">
        <f t="shared" si="919"/>
        <v>0</v>
      </c>
      <c r="AM2150" s="299">
        <f t="shared" si="920"/>
        <v>0</v>
      </c>
      <c r="AN2150" s="300">
        <f t="shared" si="921"/>
        <v>0</v>
      </c>
      <c r="AO2150" s="301">
        <f t="shared" si="922"/>
        <v>0</v>
      </c>
      <c r="AP2150" s="298">
        <f t="shared" si="923"/>
        <v>0</v>
      </c>
      <c r="AQ2150" s="299">
        <f t="shared" si="924"/>
        <v>0</v>
      </c>
      <c r="AR2150" s="300">
        <f t="shared" si="925"/>
        <v>0</v>
      </c>
      <c r="AS2150" s="301">
        <f t="shared" si="926"/>
        <v>0</v>
      </c>
      <c r="AT2150" s="298">
        <f t="shared" si="927"/>
        <v>0</v>
      </c>
      <c r="AU2150" s="299">
        <f t="shared" si="928"/>
        <v>0</v>
      </c>
      <c r="AV2150" s="300">
        <f t="shared" si="929"/>
        <v>0</v>
      </c>
      <c r="AW2150" s="301">
        <f t="shared" si="930"/>
        <v>0</v>
      </c>
      <c r="AX2150" s="298">
        <f t="shared" si="931"/>
        <v>0</v>
      </c>
      <c r="AY2150" s="299">
        <f t="shared" si="932"/>
        <v>0</v>
      </c>
      <c r="AZ2150" s="300">
        <f t="shared" si="933"/>
        <v>0</v>
      </c>
      <c r="BA2150" s="301">
        <f t="shared" si="934"/>
        <v>0</v>
      </c>
      <c r="BB2150" s="298">
        <f t="shared" si="935"/>
        <v>0</v>
      </c>
      <c r="BC2150" s="299">
        <f t="shared" si="936"/>
        <v>0</v>
      </c>
      <c r="BD2150" s="300">
        <f t="shared" si="937"/>
        <v>0</v>
      </c>
      <c r="BE2150" s="301">
        <f t="shared" si="938"/>
        <v>0</v>
      </c>
      <c r="BF2150" s="298">
        <f t="shared" si="939"/>
        <v>0</v>
      </c>
      <c r="BG2150" s="299">
        <f t="shared" si="940"/>
        <v>0</v>
      </c>
      <c r="BH2150" s="300">
        <f t="shared" si="941"/>
        <v>0</v>
      </c>
      <c r="BI2150" s="301">
        <f t="shared" si="942"/>
        <v>0</v>
      </c>
      <c r="BJ2150" s="298">
        <f t="shared" si="943"/>
        <v>0</v>
      </c>
      <c r="BK2150" s="299">
        <f t="shared" si="944"/>
        <v>0</v>
      </c>
      <c r="BL2150" s="300">
        <f t="shared" si="945"/>
        <v>0</v>
      </c>
      <c r="BM2150" s="301">
        <f t="shared" si="946"/>
        <v>0</v>
      </c>
      <c r="BN2150" s="298">
        <f t="shared" si="947"/>
        <v>0</v>
      </c>
      <c r="BO2150" s="299">
        <f t="shared" si="948"/>
        <v>0</v>
      </c>
      <c r="BP2150" s="300">
        <f t="shared" si="949"/>
        <v>0</v>
      </c>
      <c r="BQ2150" s="301">
        <f t="shared" si="950"/>
        <v>0</v>
      </c>
      <c r="BR2150" s="298">
        <f t="shared" si="951"/>
        <v>0</v>
      </c>
      <c r="BS2150" s="299">
        <f t="shared" si="952"/>
        <v>0</v>
      </c>
      <c r="BT2150" s="300">
        <f t="shared" si="953"/>
        <v>0</v>
      </c>
      <c r="BU2150" s="301">
        <f t="shared" si="954"/>
        <v>0</v>
      </c>
      <c r="BV2150" s="371">
        <f t="shared" si="955"/>
        <v>0</v>
      </c>
      <c r="BW2150" s="303">
        <f t="shared" si="956"/>
        <v>0</v>
      </c>
      <c r="BX2150" s="304" t="str">
        <f>IF(BW2150=0,"",
IF(SUM($BW$2037:BW2150)=1,BY2150,
IF($BW$2157&gt;SUM($BW$2037:BW2150),_xlfn.CONCAT(", ",BY2150),
IF($BW$2157=SUM($BW$2037:BW2150),_xlfn.CONCAT(" y ",BY2150)))))</f>
        <v/>
      </c>
      <c r="BY2150" s="231" t="s">
        <v>6325</v>
      </c>
      <c r="BZ2150" s="290">
        <f t="shared" si="957"/>
        <v>0</v>
      </c>
      <c r="CA2150" s="291" t="str">
        <f>IF(BZ2150=0,"",
IF(SUM($BZ$2037:BZ2150)=1,CB2150,
IF($BZ$2157&gt;SUM($BZ$2037:BZ2150),_xlfn.CONCAT(", ",CB2150),
IF($BZ$2157=SUM($BZ$2037:BZ2150),_xlfn.CONCAT(" y ",CB2150)))))</f>
        <v/>
      </c>
      <c r="CB2150" s="222" t="s">
        <v>6325</v>
      </c>
    </row>
    <row r="2151" spans="3:80" customFormat="1" ht="15" hidden="1" customHeight="1">
      <c r="C2151" s="143" t="s">
        <v>219</v>
      </c>
      <c r="D2151" s="726" t="str">
        <f>IF(CNGE_2024_M1_Secc1_Sub1!$D156="","",CNGE_2024_M1_Secc1_Sub1!$D156)</f>
        <v/>
      </c>
      <c r="E2151" s="727"/>
      <c r="F2151" s="727"/>
      <c r="G2151" s="727"/>
      <c r="H2151" s="727"/>
      <c r="I2151" s="727"/>
      <c r="J2151" s="727"/>
      <c r="K2151" s="727"/>
      <c r="L2151" s="727"/>
      <c r="M2151" s="727"/>
      <c r="N2151" s="727"/>
      <c r="O2151" s="728"/>
      <c r="P2151" s="518"/>
      <c r="Q2151" s="518"/>
      <c r="R2151" s="518"/>
      <c r="S2151" s="518"/>
      <c r="T2151" s="518"/>
      <c r="U2151" s="518"/>
      <c r="V2151" s="518"/>
      <c r="W2151" s="518"/>
      <c r="X2151" s="518"/>
      <c r="Y2151" s="518"/>
      <c r="Z2151" s="518"/>
      <c r="AA2151" s="518"/>
      <c r="AB2151" s="518"/>
      <c r="AC2151" s="518"/>
      <c r="AD2151" s="518"/>
      <c r="AG2151" s="269">
        <f t="shared" si="914"/>
        <v>0</v>
      </c>
      <c r="AH2151" s="298">
        <f t="shared" si="915"/>
        <v>0</v>
      </c>
      <c r="AI2151" s="299">
        <f t="shared" si="916"/>
        <v>0</v>
      </c>
      <c r="AJ2151" s="300">
        <f t="shared" si="917"/>
        <v>0</v>
      </c>
      <c r="AK2151" s="301">
        <f t="shared" si="918"/>
        <v>0</v>
      </c>
      <c r="AL2151" s="298">
        <f t="shared" si="919"/>
        <v>0</v>
      </c>
      <c r="AM2151" s="299">
        <f t="shared" si="920"/>
        <v>0</v>
      </c>
      <c r="AN2151" s="300">
        <f t="shared" si="921"/>
        <v>0</v>
      </c>
      <c r="AO2151" s="301">
        <f t="shared" si="922"/>
        <v>0</v>
      </c>
      <c r="AP2151" s="298">
        <f t="shared" si="923"/>
        <v>0</v>
      </c>
      <c r="AQ2151" s="299">
        <f t="shared" si="924"/>
        <v>0</v>
      </c>
      <c r="AR2151" s="300">
        <f t="shared" si="925"/>
        <v>0</v>
      </c>
      <c r="AS2151" s="301">
        <f t="shared" si="926"/>
        <v>0</v>
      </c>
      <c r="AT2151" s="298">
        <f t="shared" si="927"/>
        <v>0</v>
      </c>
      <c r="AU2151" s="299">
        <f t="shared" si="928"/>
        <v>0</v>
      </c>
      <c r="AV2151" s="300">
        <f t="shared" si="929"/>
        <v>0</v>
      </c>
      <c r="AW2151" s="301">
        <f t="shared" si="930"/>
        <v>0</v>
      </c>
      <c r="AX2151" s="298">
        <f t="shared" si="931"/>
        <v>0</v>
      </c>
      <c r="AY2151" s="299">
        <f t="shared" si="932"/>
        <v>0</v>
      </c>
      <c r="AZ2151" s="300">
        <f t="shared" si="933"/>
        <v>0</v>
      </c>
      <c r="BA2151" s="301">
        <f t="shared" si="934"/>
        <v>0</v>
      </c>
      <c r="BB2151" s="298">
        <f t="shared" si="935"/>
        <v>0</v>
      </c>
      <c r="BC2151" s="299">
        <f t="shared" si="936"/>
        <v>0</v>
      </c>
      <c r="BD2151" s="300">
        <f t="shared" si="937"/>
        <v>0</v>
      </c>
      <c r="BE2151" s="301">
        <f t="shared" si="938"/>
        <v>0</v>
      </c>
      <c r="BF2151" s="298">
        <f t="shared" si="939"/>
        <v>0</v>
      </c>
      <c r="BG2151" s="299">
        <f t="shared" si="940"/>
        <v>0</v>
      </c>
      <c r="BH2151" s="300">
        <f t="shared" si="941"/>
        <v>0</v>
      </c>
      <c r="BI2151" s="301">
        <f t="shared" si="942"/>
        <v>0</v>
      </c>
      <c r="BJ2151" s="298">
        <f t="shared" si="943"/>
        <v>0</v>
      </c>
      <c r="BK2151" s="299">
        <f t="shared" si="944"/>
        <v>0</v>
      </c>
      <c r="BL2151" s="300">
        <f t="shared" si="945"/>
        <v>0</v>
      </c>
      <c r="BM2151" s="301">
        <f t="shared" si="946"/>
        <v>0</v>
      </c>
      <c r="BN2151" s="298">
        <f t="shared" si="947"/>
        <v>0</v>
      </c>
      <c r="BO2151" s="299">
        <f t="shared" si="948"/>
        <v>0</v>
      </c>
      <c r="BP2151" s="300">
        <f t="shared" si="949"/>
        <v>0</v>
      </c>
      <c r="BQ2151" s="301">
        <f t="shared" si="950"/>
        <v>0</v>
      </c>
      <c r="BR2151" s="298">
        <f t="shared" si="951"/>
        <v>0</v>
      </c>
      <c r="BS2151" s="299">
        <f t="shared" si="952"/>
        <v>0</v>
      </c>
      <c r="BT2151" s="300">
        <f t="shared" si="953"/>
        <v>0</v>
      </c>
      <c r="BU2151" s="301">
        <f t="shared" si="954"/>
        <v>0</v>
      </c>
      <c r="BV2151" s="371">
        <f t="shared" si="955"/>
        <v>0</v>
      </c>
      <c r="BW2151" s="303">
        <f t="shared" si="956"/>
        <v>0</v>
      </c>
      <c r="BX2151" s="304" t="str">
        <f>IF(BW2151=0,"",
IF(SUM($BW$2037:BW2151)=1,BY2151,
IF($BW$2157&gt;SUM($BW$2037:BW2151),_xlfn.CONCAT(", ",BY2151),
IF($BW$2157=SUM($BW$2037:BW2151),_xlfn.CONCAT(" y ",BY2151)))))</f>
        <v/>
      </c>
      <c r="BY2151" s="231" t="s">
        <v>6326</v>
      </c>
      <c r="BZ2151" s="290">
        <f t="shared" si="957"/>
        <v>0</v>
      </c>
      <c r="CA2151" s="291" t="str">
        <f>IF(BZ2151=0,"",
IF(SUM($BZ$2037:BZ2151)=1,CB2151,
IF($BZ$2157&gt;SUM($BZ$2037:BZ2151),_xlfn.CONCAT(", ",CB2151),
IF($BZ$2157=SUM($BZ$2037:BZ2151),_xlfn.CONCAT(" y ",CB2151)))))</f>
        <v/>
      </c>
      <c r="CB2151" s="222" t="s">
        <v>6326</v>
      </c>
    </row>
    <row r="2152" spans="3:80" customFormat="1" ht="15" hidden="1" customHeight="1">
      <c r="C2152" s="143" t="s">
        <v>220</v>
      </c>
      <c r="D2152" s="726" t="str">
        <f>IF(CNGE_2024_M1_Secc1_Sub1!$D157="","",CNGE_2024_M1_Secc1_Sub1!$D157)</f>
        <v/>
      </c>
      <c r="E2152" s="727"/>
      <c r="F2152" s="727"/>
      <c r="G2152" s="727"/>
      <c r="H2152" s="727"/>
      <c r="I2152" s="727"/>
      <c r="J2152" s="727"/>
      <c r="K2152" s="727"/>
      <c r="L2152" s="727"/>
      <c r="M2152" s="727"/>
      <c r="N2152" s="727"/>
      <c r="O2152" s="728"/>
      <c r="P2152" s="518"/>
      <c r="Q2152" s="518"/>
      <c r="R2152" s="518"/>
      <c r="S2152" s="518"/>
      <c r="T2152" s="518"/>
      <c r="U2152" s="518"/>
      <c r="V2152" s="518"/>
      <c r="W2152" s="518"/>
      <c r="X2152" s="518"/>
      <c r="Y2152" s="518"/>
      <c r="Z2152" s="518"/>
      <c r="AA2152" s="518"/>
      <c r="AB2152" s="518"/>
      <c r="AC2152" s="518"/>
      <c r="AD2152" s="518"/>
      <c r="AG2152" s="269">
        <f t="shared" si="914"/>
        <v>0</v>
      </c>
      <c r="AH2152" s="298">
        <f t="shared" si="915"/>
        <v>0</v>
      </c>
      <c r="AI2152" s="299">
        <f t="shared" si="916"/>
        <v>0</v>
      </c>
      <c r="AJ2152" s="300">
        <f t="shared" si="917"/>
        <v>0</v>
      </c>
      <c r="AK2152" s="301">
        <f t="shared" si="918"/>
        <v>0</v>
      </c>
      <c r="AL2152" s="298">
        <f t="shared" si="919"/>
        <v>0</v>
      </c>
      <c r="AM2152" s="299">
        <f t="shared" si="920"/>
        <v>0</v>
      </c>
      <c r="AN2152" s="300">
        <f t="shared" si="921"/>
        <v>0</v>
      </c>
      <c r="AO2152" s="301">
        <f t="shared" si="922"/>
        <v>0</v>
      </c>
      <c r="AP2152" s="298">
        <f t="shared" si="923"/>
        <v>0</v>
      </c>
      <c r="AQ2152" s="299">
        <f t="shared" si="924"/>
        <v>0</v>
      </c>
      <c r="AR2152" s="300">
        <f t="shared" si="925"/>
        <v>0</v>
      </c>
      <c r="AS2152" s="301">
        <f t="shared" si="926"/>
        <v>0</v>
      </c>
      <c r="AT2152" s="298">
        <f t="shared" si="927"/>
        <v>0</v>
      </c>
      <c r="AU2152" s="299">
        <f t="shared" si="928"/>
        <v>0</v>
      </c>
      <c r="AV2152" s="300">
        <f t="shared" si="929"/>
        <v>0</v>
      </c>
      <c r="AW2152" s="301">
        <f t="shared" si="930"/>
        <v>0</v>
      </c>
      <c r="AX2152" s="298">
        <f t="shared" si="931"/>
        <v>0</v>
      </c>
      <c r="AY2152" s="299">
        <f t="shared" si="932"/>
        <v>0</v>
      </c>
      <c r="AZ2152" s="300">
        <f t="shared" si="933"/>
        <v>0</v>
      </c>
      <c r="BA2152" s="301">
        <f t="shared" si="934"/>
        <v>0</v>
      </c>
      <c r="BB2152" s="298">
        <f t="shared" si="935"/>
        <v>0</v>
      </c>
      <c r="BC2152" s="299">
        <f t="shared" si="936"/>
        <v>0</v>
      </c>
      <c r="BD2152" s="300">
        <f t="shared" si="937"/>
        <v>0</v>
      </c>
      <c r="BE2152" s="301">
        <f t="shared" si="938"/>
        <v>0</v>
      </c>
      <c r="BF2152" s="298">
        <f t="shared" si="939"/>
        <v>0</v>
      </c>
      <c r="BG2152" s="299">
        <f t="shared" si="940"/>
        <v>0</v>
      </c>
      <c r="BH2152" s="300">
        <f t="shared" si="941"/>
        <v>0</v>
      </c>
      <c r="BI2152" s="301">
        <f t="shared" si="942"/>
        <v>0</v>
      </c>
      <c r="BJ2152" s="298">
        <f t="shared" si="943"/>
        <v>0</v>
      </c>
      <c r="BK2152" s="299">
        <f t="shared" si="944"/>
        <v>0</v>
      </c>
      <c r="BL2152" s="300">
        <f t="shared" si="945"/>
        <v>0</v>
      </c>
      <c r="BM2152" s="301">
        <f t="shared" si="946"/>
        <v>0</v>
      </c>
      <c r="BN2152" s="298">
        <f t="shared" si="947"/>
        <v>0</v>
      </c>
      <c r="BO2152" s="299">
        <f t="shared" si="948"/>
        <v>0</v>
      </c>
      <c r="BP2152" s="300">
        <f t="shared" si="949"/>
        <v>0</v>
      </c>
      <c r="BQ2152" s="301">
        <f t="shared" si="950"/>
        <v>0</v>
      </c>
      <c r="BR2152" s="298">
        <f t="shared" si="951"/>
        <v>0</v>
      </c>
      <c r="BS2152" s="299">
        <f t="shared" si="952"/>
        <v>0</v>
      </c>
      <c r="BT2152" s="300">
        <f t="shared" si="953"/>
        <v>0</v>
      </c>
      <c r="BU2152" s="301">
        <f t="shared" si="954"/>
        <v>0</v>
      </c>
      <c r="BV2152" s="371">
        <f t="shared" si="955"/>
        <v>0</v>
      </c>
      <c r="BW2152" s="303">
        <f t="shared" si="956"/>
        <v>0</v>
      </c>
      <c r="BX2152" s="304" t="str">
        <f>IF(BW2152=0,"",
IF(SUM($BW$2037:BW2152)=1,BY2152,
IF($BW$2157&gt;SUM($BW$2037:BW2152),_xlfn.CONCAT(", ",BY2152),
IF($BW$2157=SUM($BW$2037:BW2152),_xlfn.CONCAT(" y ",BY2152)))))</f>
        <v/>
      </c>
      <c r="BY2152" s="231" t="s">
        <v>6327</v>
      </c>
      <c r="BZ2152" s="290">
        <f t="shared" si="957"/>
        <v>0</v>
      </c>
      <c r="CA2152" s="291" t="str">
        <f>IF(BZ2152=0,"",
IF(SUM($BZ$2037:BZ2152)=1,CB2152,
IF($BZ$2157&gt;SUM($BZ$2037:BZ2152),_xlfn.CONCAT(", ",CB2152),
IF($BZ$2157=SUM($BZ$2037:BZ2152),_xlfn.CONCAT(" y ",CB2152)))))</f>
        <v/>
      </c>
      <c r="CB2152" s="222" t="s">
        <v>6327</v>
      </c>
    </row>
    <row r="2153" spans="3:80" customFormat="1" ht="15" hidden="1" customHeight="1">
      <c r="C2153" s="143" t="s">
        <v>221</v>
      </c>
      <c r="D2153" s="726" t="str">
        <f>IF(CNGE_2024_M1_Secc1_Sub1!$D158="","",CNGE_2024_M1_Secc1_Sub1!$D158)</f>
        <v/>
      </c>
      <c r="E2153" s="727"/>
      <c r="F2153" s="727"/>
      <c r="G2153" s="727"/>
      <c r="H2153" s="727"/>
      <c r="I2153" s="727"/>
      <c r="J2153" s="727"/>
      <c r="K2153" s="727"/>
      <c r="L2153" s="727"/>
      <c r="M2153" s="727"/>
      <c r="N2153" s="727"/>
      <c r="O2153" s="728"/>
      <c r="P2153" s="518"/>
      <c r="Q2153" s="518"/>
      <c r="R2153" s="518"/>
      <c r="S2153" s="518"/>
      <c r="T2153" s="518"/>
      <c r="U2153" s="518"/>
      <c r="V2153" s="518"/>
      <c r="W2153" s="518"/>
      <c r="X2153" s="518"/>
      <c r="Y2153" s="518"/>
      <c r="Z2153" s="518"/>
      <c r="AA2153" s="518"/>
      <c r="AB2153" s="518"/>
      <c r="AC2153" s="518"/>
      <c r="AD2153" s="518"/>
      <c r="AG2153" s="269">
        <f t="shared" si="914"/>
        <v>0</v>
      </c>
      <c r="AH2153" s="298">
        <f t="shared" si="915"/>
        <v>0</v>
      </c>
      <c r="AI2153" s="299">
        <f t="shared" si="916"/>
        <v>0</v>
      </c>
      <c r="AJ2153" s="300">
        <f t="shared" si="917"/>
        <v>0</v>
      </c>
      <c r="AK2153" s="301">
        <f t="shared" si="918"/>
        <v>0</v>
      </c>
      <c r="AL2153" s="298">
        <f t="shared" si="919"/>
        <v>0</v>
      </c>
      <c r="AM2153" s="299">
        <f t="shared" si="920"/>
        <v>0</v>
      </c>
      <c r="AN2153" s="300">
        <f t="shared" si="921"/>
        <v>0</v>
      </c>
      <c r="AO2153" s="301">
        <f t="shared" si="922"/>
        <v>0</v>
      </c>
      <c r="AP2153" s="298">
        <f t="shared" si="923"/>
        <v>0</v>
      </c>
      <c r="AQ2153" s="299">
        <f t="shared" si="924"/>
        <v>0</v>
      </c>
      <c r="AR2153" s="300">
        <f t="shared" si="925"/>
        <v>0</v>
      </c>
      <c r="AS2153" s="301">
        <f t="shared" si="926"/>
        <v>0</v>
      </c>
      <c r="AT2153" s="298">
        <f t="shared" si="927"/>
        <v>0</v>
      </c>
      <c r="AU2153" s="299">
        <f t="shared" si="928"/>
        <v>0</v>
      </c>
      <c r="AV2153" s="300">
        <f t="shared" si="929"/>
        <v>0</v>
      </c>
      <c r="AW2153" s="301">
        <f t="shared" si="930"/>
        <v>0</v>
      </c>
      <c r="AX2153" s="298">
        <f t="shared" si="931"/>
        <v>0</v>
      </c>
      <c r="AY2153" s="299">
        <f t="shared" si="932"/>
        <v>0</v>
      </c>
      <c r="AZ2153" s="300">
        <f t="shared" si="933"/>
        <v>0</v>
      </c>
      <c r="BA2153" s="301">
        <f t="shared" si="934"/>
        <v>0</v>
      </c>
      <c r="BB2153" s="298">
        <f t="shared" si="935"/>
        <v>0</v>
      </c>
      <c r="BC2153" s="299">
        <f t="shared" si="936"/>
        <v>0</v>
      </c>
      <c r="BD2153" s="300">
        <f t="shared" si="937"/>
        <v>0</v>
      </c>
      <c r="BE2153" s="301">
        <f t="shared" si="938"/>
        <v>0</v>
      </c>
      <c r="BF2153" s="298">
        <f t="shared" si="939"/>
        <v>0</v>
      </c>
      <c r="BG2153" s="299">
        <f t="shared" si="940"/>
        <v>0</v>
      </c>
      <c r="BH2153" s="300">
        <f t="shared" si="941"/>
        <v>0</v>
      </c>
      <c r="BI2153" s="301">
        <f t="shared" si="942"/>
        <v>0</v>
      </c>
      <c r="BJ2153" s="298">
        <f t="shared" si="943"/>
        <v>0</v>
      </c>
      <c r="BK2153" s="299">
        <f t="shared" si="944"/>
        <v>0</v>
      </c>
      <c r="BL2153" s="300">
        <f t="shared" si="945"/>
        <v>0</v>
      </c>
      <c r="BM2153" s="301">
        <f t="shared" si="946"/>
        <v>0</v>
      </c>
      <c r="BN2153" s="298">
        <f t="shared" si="947"/>
        <v>0</v>
      </c>
      <c r="BO2153" s="299">
        <f t="shared" si="948"/>
        <v>0</v>
      </c>
      <c r="BP2153" s="300">
        <f t="shared" si="949"/>
        <v>0</v>
      </c>
      <c r="BQ2153" s="301">
        <f t="shared" si="950"/>
        <v>0</v>
      </c>
      <c r="BR2153" s="298">
        <f t="shared" si="951"/>
        <v>0</v>
      </c>
      <c r="BS2153" s="299">
        <f t="shared" si="952"/>
        <v>0</v>
      </c>
      <c r="BT2153" s="300">
        <f t="shared" si="953"/>
        <v>0</v>
      </c>
      <c r="BU2153" s="301">
        <f t="shared" si="954"/>
        <v>0</v>
      </c>
      <c r="BV2153" s="371">
        <f t="shared" si="955"/>
        <v>0</v>
      </c>
      <c r="BW2153" s="303">
        <f t="shared" si="956"/>
        <v>0</v>
      </c>
      <c r="BX2153" s="304" t="str">
        <f>IF(BW2153=0,"",
IF(SUM($BW$2037:BW2153)=1,BY2153,
IF($BW$2157&gt;SUM($BW$2037:BW2153),_xlfn.CONCAT(", ",BY2153),
IF($BW$2157=SUM($BW$2037:BW2153),_xlfn.CONCAT(" y ",BY2153)))))</f>
        <v/>
      </c>
      <c r="BY2153" s="231" t="s">
        <v>6328</v>
      </c>
      <c r="BZ2153" s="290">
        <f t="shared" si="957"/>
        <v>0</v>
      </c>
      <c r="CA2153" s="291" t="str">
        <f>IF(BZ2153=0,"",
IF(SUM($BZ$2037:BZ2153)=1,CB2153,
IF($BZ$2157&gt;SUM($BZ$2037:BZ2153),_xlfn.CONCAT(", ",CB2153),
IF($BZ$2157=SUM($BZ$2037:BZ2153),_xlfn.CONCAT(" y ",CB2153)))))</f>
        <v/>
      </c>
      <c r="CB2153" s="222" t="s">
        <v>6328</v>
      </c>
    </row>
    <row r="2154" spans="3:80" customFormat="1" ht="15" hidden="1" customHeight="1">
      <c r="C2154" s="143" t="s">
        <v>222</v>
      </c>
      <c r="D2154" s="726" t="str">
        <f>IF(CNGE_2024_M1_Secc1_Sub1!$D159="","",CNGE_2024_M1_Secc1_Sub1!$D159)</f>
        <v/>
      </c>
      <c r="E2154" s="727"/>
      <c r="F2154" s="727"/>
      <c r="G2154" s="727"/>
      <c r="H2154" s="727"/>
      <c r="I2154" s="727"/>
      <c r="J2154" s="727"/>
      <c r="K2154" s="727"/>
      <c r="L2154" s="727"/>
      <c r="M2154" s="727"/>
      <c r="N2154" s="727"/>
      <c r="O2154" s="728"/>
      <c r="P2154" s="518"/>
      <c r="Q2154" s="518"/>
      <c r="R2154" s="518"/>
      <c r="S2154" s="518"/>
      <c r="T2154" s="518"/>
      <c r="U2154" s="518"/>
      <c r="V2154" s="518"/>
      <c r="W2154" s="518"/>
      <c r="X2154" s="518"/>
      <c r="Y2154" s="518"/>
      <c r="Z2154" s="518"/>
      <c r="AA2154" s="518"/>
      <c r="AB2154" s="518"/>
      <c r="AC2154" s="518"/>
      <c r="AD2154" s="518"/>
      <c r="AG2154" s="269">
        <f t="shared" si="914"/>
        <v>0</v>
      </c>
      <c r="AH2154" s="298">
        <f t="shared" si="915"/>
        <v>0</v>
      </c>
      <c r="AI2154" s="299">
        <f t="shared" si="916"/>
        <v>0</v>
      </c>
      <c r="AJ2154" s="300">
        <f t="shared" si="917"/>
        <v>0</v>
      </c>
      <c r="AK2154" s="301">
        <f t="shared" si="918"/>
        <v>0</v>
      </c>
      <c r="AL2154" s="298">
        <f t="shared" si="919"/>
        <v>0</v>
      </c>
      <c r="AM2154" s="299">
        <f t="shared" si="920"/>
        <v>0</v>
      </c>
      <c r="AN2154" s="300">
        <f t="shared" si="921"/>
        <v>0</v>
      </c>
      <c r="AO2154" s="301">
        <f t="shared" si="922"/>
        <v>0</v>
      </c>
      <c r="AP2154" s="298">
        <f t="shared" si="923"/>
        <v>0</v>
      </c>
      <c r="AQ2154" s="299">
        <f t="shared" si="924"/>
        <v>0</v>
      </c>
      <c r="AR2154" s="300">
        <f t="shared" si="925"/>
        <v>0</v>
      </c>
      <c r="AS2154" s="301">
        <f t="shared" si="926"/>
        <v>0</v>
      </c>
      <c r="AT2154" s="298">
        <f t="shared" si="927"/>
        <v>0</v>
      </c>
      <c r="AU2154" s="299">
        <f t="shared" si="928"/>
        <v>0</v>
      </c>
      <c r="AV2154" s="300">
        <f t="shared" si="929"/>
        <v>0</v>
      </c>
      <c r="AW2154" s="301">
        <f t="shared" si="930"/>
        <v>0</v>
      </c>
      <c r="AX2154" s="298">
        <f t="shared" si="931"/>
        <v>0</v>
      </c>
      <c r="AY2154" s="299">
        <f t="shared" si="932"/>
        <v>0</v>
      </c>
      <c r="AZ2154" s="300">
        <f t="shared" si="933"/>
        <v>0</v>
      </c>
      <c r="BA2154" s="301">
        <f t="shared" si="934"/>
        <v>0</v>
      </c>
      <c r="BB2154" s="298">
        <f t="shared" si="935"/>
        <v>0</v>
      </c>
      <c r="BC2154" s="299">
        <f t="shared" si="936"/>
        <v>0</v>
      </c>
      <c r="BD2154" s="300">
        <f t="shared" si="937"/>
        <v>0</v>
      </c>
      <c r="BE2154" s="301">
        <f t="shared" si="938"/>
        <v>0</v>
      </c>
      <c r="BF2154" s="298">
        <f t="shared" si="939"/>
        <v>0</v>
      </c>
      <c r="BG2154" s="299">
        <f t="shared" si="940"/>
        <v>0</v>
      </c>
      <c r="BH2154" s="300">
        <f t="shared" si="941"/>
        <v>0</v>
      </c>
      <c r="BI2154" s="301">
        <f t="shared" si="942"/>
        <v>0</v>
      </c>
      <c r="BJ2154" s="298">
        <f t="shared" si="943"/>
        <v>0</v>
      </c>
      <c r="BK2154" s="299">
        <f t="shared" si="944"/>
        <v>0</v>
      </c>
      <c r="BL2154" s="300">
        <f t="shared" si="945"/>
        <v>0</v>
      </c>
      <c r="BM2154" s="301">
        <f t="shared" si="946"/>
        <v>0</v>
      </c>
      <c r="BN2154" s="298">
        <f t="shared" si="947"/>
        <v>0</v>
      </c>
      <c r="BO2154" s="299">
        <f t="shared" si="948"/>
        <v>0</v>
      </c>
      <c r="BP2154" s="300">
        <f t="shared" si="949"/>
        <v>0</v>
      </c>
      <c r="BQ2154" s="301">
        <f t="shared" si="950"/>
        <v>0</v>
      </c>
      <c r="BR2154" s="298">
        <f t="shared" si="951"/>
        <v>0</v>
      </c>
      <c r="BS2154" s="299">
        <f t="shared" si="952"/>
        <v>0</v>
      </c>
      <c r="BT2154" s="300">
        <f t="shared" si="953"/>
        <v>0</v>
      </c>
      <c r="BU2154" s="301">
        <f t="shared" si="954"/>
        <v>0</v>
      </c>
      <c r="BV2154" s="371">
        <f t="shared" si="955"/>
        <v>0</v>
      </c>
      <c r="BW2154" s="303">
        <f t="shared" si="956"/>
        <v>0</v>
      </c>
      <c r="BX2154" s="304" t="str">
        <f>IF(BW2154=0,"",
IF(SUM($BW$2037:BW2154)=1,BY2154,
IF($BW$2157&gt;SUM($BW$2037:BW2154),_xlfn.CONCAT(", ",BY2154),
IF($BW$2157=SUM($BW$2037:BW2154),_xlfn.CONCAT(" y ",BY2154)))))</f>
        <v/>
      </c>
      <c r="BY2154" s="231" t="s">
        <v>6329</v>
      </c>
      <c r="BZ2154" s="290">
        <f t="shared" si="957"/>
        <v>0</v>
      </c>
      <c r="CA2154" s="291" t="str">
        <f>IF(BZ2154=0,"",
IF(SUM($BZ$2037:BZ2154)=1,CB2154,
IF($BZ$2157&gt;SUM($BZ$2037:BZ2154),_xlfn.CONCAT(", ",CB2154),
IF($BZ$2157=SUM($BZ$2037:BZ2154),_xlfn.CONCAT(" y ",CB2154)))))</f>
        <v/>
      </c>
      <c r="CB2154" s="222" t="s">
        <v>6329</v>
      </c>
    </row>
    <row r="2155" spans="3:80" customFormat="1" ht="15" hidden="1" customHeight="1">
      <c r="C2155" s="143" t="s">
        <v>223</v>
      </c>
      <c r="D2155" s="726" t="str">
        <f>IF(CNGE_2024_M1_Secc1_Sub1!$D160="","",CNGE_2024_M1_Secc1_Sub1!$D160)</f>
        <v/>
      </c>
      <c r="E2155" s="727"/>
      <c r="F2155" s="727"/>
      <c r="G2155" s="727"/>
      <c r="H2155" s="727"/>
      <c r="I2155" s="727"/>
      <c r="J2155" s="727"/>
      <c r="K2155" s="727"/>
      <c r="L2155" s="727"/>
      <c r="M2155" s="727"/>
      <c r="N2155" s="727"/>
      <c r="O2155" s="728"/>
      <c r="P2155" s="518"/>
      <c r="Q2155" s="518"/>
      <c r="R2155" s="518"/>
      <c r="S2155" s="518"/>
      <c r="T2155" s="518"/>
      <c r="U2155" s="518"/>
      <c r="V2155" s="518"/>
      <c r="W2155" s="518"/>
      <c r="X2155" s="518"/>
      <c r="Y2155" s="518"/>
      <c r="Z2155" s="518"/>
      <c r="AA2155" s="518"/>
      <c r="AB2155" s="518"/>
      <c r="AC2155" s="518"/>
      <c r="AD2155" s="518"/>
      <c r="AG2155" s="269">
        <f t="shared" si="914"/>
        <v>0</v>
      </c>
      <c r="AH2155" s="298">
        <f t="shared" si="915"/>
        <v>0</v>
      </c>
      <c r="AI2155" s="299">
        <f t="shared" si="916"/>
        <v>0</v>
      </c>
      <c r="AJ2155" s="300">
        <f t="shared" si="917"/>
        <v>0</v>
      </c>
      <c r="AK2155" s="301">
        <f t="shared" si="918"/>
        <v>0</v>
      </c>
      <c r="AL2155" s="298">
        <f t="shared" si="919"/>
        <v>0</v>
      </c>
      <c r="AM2155" s="299">
        <f t="shared" si="920"/>
        <v>0</v>
      </c>
      <c r="AN2155" s="300">
        <f t="shared" si="921"/>
        <v>0</v>
      </c>
      <c r="AO2155" s="301">
        <f t="shared" si="922"/>
        <v>0</v>
      </c>
      <c r="AP2155" s="298">
        <f t="shared" si="923"/>
        <v>0</v>
      </c>
      <c r="AQ2155" s="299">
        <f t="shared" si="924"/>
        <v>0</v>
      </c>
      <c r="AR2155" s="300">
        <f t="shared" si="925"/>
        <v>0</v>
      </c>
      <c r="AS2155" s="301">
        <f t="shared" si="926"/>
        <v>0</v>
      </c>
      <c r="AT2155" s="298">
        <f t="shared" si="927"/>
        <v>0</v>
      </c>
      <c r="AU2155" s="299">
        <f t="shared" si="928"/>
        <v>0</v>
      </c>
      <c r="AV2155" s="300">
        <f t="shared" si="929"/>
        <v>0</v>
      </c>
      <c r="AW2155" s="301">
        <f t="shared" si="930"/>
        <v>0</v>
      </c>
      <c r="AX2155" s="298">
        <f t="shared" si="931"/>
        <v>0</v>
      </c>
      <c r="AY2155" s="299">
        <f t="shared" si="932"/>
        <v>0</v>
      </c>
      <c r="AZ2155" s="300">
        <f t="shared" si="933"/>
        <v>0</v>
      </c>
      <c r="BA2155" s="301">
        <f t="shared" si="934"/>
        <v>0</v>
      </c>
      <c r="BB2155" s="298">
        <f t="shared" si="935"/>
        <v>0</v>
      </c>
      <c r="BC2155" s="299">
        <f t="shared" si="936"/>
        <v>0</v>
      </c>
      <c r="BD2155" s="300">
        <f t="shared" si="937"/>
        <v>0</v>
      </c>
      <c r="BE2155" s="301">
        <f t="shared" si="938"/>
        <v>0</v>
      </c>
      <c r="BF2155" s="298">
        <f t="shared" si="939"/>
        <v>0</v>
      </c>
      <c r="BG2155" s="299">
        <f t="shared" si="940"/>
        <v>0</v>
      </c>
      <c r="BH2155" s="300">
        <f t="shared" si="941"/>
        <v>0</v>
      </c>
      <c r="BI2155" s="301">
        <f t="shared" si="942"/>
        <v>0</v>
      </c>
      <c r="BJ2155" s="298">
        <f t="shared" si="943"/>
        <v>0</v>
      </c>
      <c r="BK2155" s="299">
        <f t="shared" si="944"/>
        <v>0</v>
      </c>
      <c r="BL2155" s="300">
        <f t="shared" si="945"/>
        <v>0</v>
      </c>
      <c r="BM2155" s="301">
        <f t="shared" si="946"/>
        <v>0</v>
      </c>
      <c r="BN2155" s="298">
        <f t="shared" si="947"/>
        <v>0</v>
      </c>
      <c r="BO2155" s="299">
        <f t="shared" si="948"/>
        <v>0</v>
      </c>
      <c r="BP2155" s="300">
        <f t="shared" si="949"/>
        <v>0</v>
      </c>
      <c r="BQ2155" s="301">
        <f t="shared" si="950"/>
        <v>0</v>
      </c>
      <c r="BR2155" s="298">
        <f t="shared" si="951"/>
        <v>0</v>
      </c>
      <c r="BS2155" s="299">
        <f t="shared" si="952"/>
        <v>0</v>
      </c>
      <c r="BT2155" s="300">
        <f t="shared" si="953"/>
        <v>0</v>
      </c>
      <c r="BU2155" s="301">
        <f t="shared" si="954"/>
        <v>0</v>
      </c>
      <c r="BV2155" s="371">
        <f t="shared" si="955"/>
        <v>0</v>
      </c>
      <c r="BW2155" s="303">
        <f t="shared" si="956"/>
        <v>0</v>
      </c>
      <c r="BX2155" s="304" t="str">
        <f>IF(BW2155=0,"",
IF(SUM($BW$2037:BW2155)=1,BY2155,
IF($BW$2157&gt;SUM($BW$2037:BW2155),_xlfn.CONCAT(", ",BY2155),
IF($BW$2157=SUM($BW$2037:BW2155),_xlfn.CONCAT(" y ",BY2155)))))</f>
        <v/>
      </c>
      <c r="BY2155" s="231" t="s">
        <v>6330</v>
      </c>
      <c r="BZ2155" s="290">
        <f t="shared" si="957"/>
        <v>0</v>
      </c>
      <c r="CA2155" s="291" t="str">
        <f>IF(BZ2155=0,"",
IF(SUM($BZ$2037:BZ2155)=1,CB2155,
IF($BZ$2157&gt;SUM($BZ$2037:BZ2155),_xlfn.CONCAT(", ",CB2155),
IF($BZ$2157=SUM($BZ$2037:BZ2155),_xlfn.CONCAT(" y ",CB2155)))))</f>
        <v/>
      </c>
      <c r="CB2155" s="222" t="s">
        <v>6330</v>
      </c>
    </row>
    <row r="2156" spans="3:80" customFormat="1" ht="15" hidden="1" customHeight="1">
      <c r="C2156" s="143" t="s">
        <v>224</v>
      </c>
      <c r="D2156" s="726" t="str">
        <f>IF(CNGE_2024_M1_Secc1_Sub1!$D161="","",CNGE_2024_M1_Secc1_Sub1!$D161)</f>
        <v/>
      </c>
      <c r="E2156" s="727"/>
      <c r="F2156" s="727"/>
      <c r="G2156" s="727"/>
      <c r="H2156" s="727"/>
      <c r="I2156" s="727"/>
      <c r="J2156" s="727"/>
      <c r="K2156" s="727"/>
      <c r="L2156" s="727"/>
      <c r="M2156" s="727"/>
      <c r="N2156" s="727"/>
      <c r="O2156" s="728"/>
      <c r="P2156" s="518"/>
      <c r="Q2156" s="518"/>
      <c r="R2156" s="518"/>
      <c r="S2156" s="518"/>
      <c r="T2156" s="518"/>
      <c r="U2156" s="518"/>
      <c r="V2156" s="518"/>
      <c r="W2156" s="518"/>
      <c r="X2156" s="518"/>
      <c r="Y2156" s="518"/>
      <c r="Z2156" s="518"/>
      <c r="AA2156" s="518"/>
      <c r="AB2156" s="518"/>
      <c r="AC2156" s="518"/>
      <c r="AD2156" s="518"/>
      <c r="AG2156" s="269">
        <f t="shared" si="914"/>
        <v>0</v>
      </c>
      <c r="AH2156" s="298">
        <f t="shared" si="915"/>
        <v>0</v>
      </c>
      <c r="AI2156" s="299">
        <f t="shared" si="916"/>
        <v>0</v>
      </c>
      <c r="AJ2156" s="300">
        <f t="shared" si="917"/>
        <v>0</v>
      </c>
      <c r="AK2156" s="301">
        <f t="shared" si="918"/>
        <v>0</v>
      </c>
      <c r="AL2156" s="298">
        <f t="shared" si="919"/>
        <v>0</v>
      </c>
      <c r="AM2156" s="299">
        <f t="shared" si="920"/>
        <v>0</v>
      </c>
      <c r="AN2156" s="300">
        <f t="shared" si="921"/>
        <v>0</v>
      </c>
      <c r="AO2156" s="301">
        <f t="shared" si="922"/>
        <v>0</v>
      </c>
      <c r="AP2156" s="298">
        <f t="shared" si="923"/>
        <v>0</v>
      </c>
      <c r="AQ2156" s="299">
        <f t="shared" si="924"/>
        <v>0</v>
      </c>
      <c r="AR2156" s="300">
        <f t="shared" si="925"/>
        <v>0</v>
      </c>
      <c r="AS2156" s="301">
        <f t="shared" si="926"/>
        <v>0</v>
      </c>
      <c r="AT2156" s="298">
        <f t="shared" si="927"/>
        <v>0</v>
      </c>
      <c r="AU2156" s="299">
        <f t="shared" si="928"/>
        <v>0</v>
      </c>
      <c r="AV2156" s="300">
        <f t="shared" si="929"/>
        <v>0</v>
      </c>
      <c r="AW2156" s="301">
        <f t="shared" si="930"/>
        <v>0</v>
      </c>
      <c r="AX2156" s="298">
        <f t="shared" si="931"/>
        <v>0</v>
      </c>
      <c r="AY2156" s="299">
        <f t="shared" si="932"/>
        <v>0</v>
      </c>
      <c r="AZ2156" s="300">
        <f t="shared" si="933"/>
        <v>0</v>
      </c>
      <c r="BA2156" s="301">
        <f t="shared" si="934"/>
        <v>0</v>
      </c>
      <c r="BB2156" s="298">
        <f t="shared" si="935"/>
        <v>0</v>
      </c>
      <c r="BC2156" s="299">
        <f t="shared" si="936"/>
        <v>0</v>
      </c>
      <c r="BD2156" s="300">
        <f t="shared" si="937"/>
        <v>0</v>
      </c>
      <c r="BE2156" s="301">
        <f t="shared" si="938"/>
        <v>0</v>
      </c>
      <c r="BF2156" s="298">
        <f t="shared" si="939"/>
        <v>0</v>
      </c>
      <c r="BG2156" s="299">
        <f t="shared" si="940"/>
        <v>0</v>
      </c>
      <c r="BH2156" s="300">
        <f t="shared" si="941"/>
        <v>0</v>
      </c>
      <c r="BI2156" s="301">
        <f t="shared" si="942"/>
        <v>0</v>
      </c>
      <c r="BJ2156" s="298">
        <f t="shared" si="943"/>
        <v>0</v>
      </c>
      <c r="BK2156" s="299">
        <f t="shared" si="944"/>
        <v>0</v>
      </c>
      <c r="BL2156" s="300">
        <f t="shared" si="945"/>
        <v>0</v>
      </c>
      <c r="BM2156" s="301">
        <f t="shared" si="946"/>
        <v>0</v>
      </c>
      <c r="BN2156" s="298">
        <f t="shared" si="947"/>
        <v>0</v>
      </c>
      <c r="BO2156" s="299">
        <f t="shared" si="948"/>
        <v>0</v>
      </c>
      <c r="BP2156" s="300">
        <f t="shared" si="949"/>
        <v>0</v>
      </c>
      <c r="BQ2156" s="301">
        <f t="shared" si="950"/>
        <v>0</v>
      </c>
      <c r="BR2156" s="298">
        <f t="shared" si="951"/>
        <v>0</v>
      </c>
      <c r="BS2156" s="299">
        <f t="shared" si="952"/>
        <v>0</v>
      </c>
      <c r="BT2156" s="300">
        <f t="shared" si="953"/>
        <v>0</v>
      </c>
      <c r="BU2156" s="301">
        <f t="shared" si="954"/>
        <v>0</v>
      </c>
      <c r="BV2156" s="371">
        <f t="shared" si="955"/>
        <v>0</v>
      </c>
      <c r="BW2156" s="303">
        <f t="shared" si="956"/>
        <v>0</v>
      </c>
      <c r="BX2156" s="304" t="str">
        <f>IF(BW2156=0,"",
IF(SUM($BW$2037:BW2156)=1,BY2156,
IF($BW$2157&gt;SUM($BW$2037:BW2156),_xlfn.CONCAT(", ",BY2156),
IF($BW$2157=SUM($BW$2037:BW2156),_xlfn.CONCAT(" y ",BY2156)))))</f>
        <v/>
      </c>
      <c r="BY2156" s="231" t="s">
        <v>6331</v>
      </c>
      <c r="BZ2156" s="290">
        <f t="shared" si="957"/>
        <v>0</v>
      </c>
      <c r="CA2156" s="291" t="str">
        <f>IF(BZ2156=0,"",
IF(SUM($BZ$2037:BZ2156)=1,CB2156,
IF($BZ$2157&gt;SUM($BZ$2037:BZ2156),_xlfn.CONCAT(", ",CB2156),
IF($BZ$2157=SUM($BZ$2037:BZ2156),_xlfn.CONCAT(" y ",CB2156)))))</f>
        <v/>
      </c>
      <c r="CB2156" s="222" t="s">
        <v>6331</v>
      </c>
    </row>
    <row r="2157" spans="3:80" customFormat="1">
      <c r="L2157" s="108"/>
      <c r="O2157" s="108" t="s">
        <v>387</v>
      </c>
      <c r="P2157" s="176">
        <f>IF(AND(SUM(P2037:P2156)=0,COUNTIF(P2037:P2156,"NS")&gt;0),"NS",
IF(AND(SUM(P2037:P2156)=0,COUNTIF(P2037:P2156,0)&gt;0),0,
IF(AND(SUM(P2037:P2156)=0,COUNTIF(P2037:P2156,"NA")&gt;0),"NA",
SUM(P2037:P2156))))</f>
        <v>0</v>
      </c>
      <c r="Q2157" s="176">
        <f t="shared" ref="Q2157:AD2157" si="958">IF(AND(SUM(Q2037:Q2156)=0,COUNTIF(Q2037:Q2156,"NS")&gt;0),"NS",
IF(AND(SUM(Q2037:Q2156)=0,COUNTIF(Q2037:Q2156,0)&gt;0),0,
IF(AND(SUM(Q2037:Q2156)=0,COUNTIF(Q2037:Q2156,"NA")&gt;0),"NA",
SUM(Q2037:Q2156))))</f>
        <v>0</v>
      </c>
      <c r="R2157" s="176">
        <f t="shared" si="958"/>
        <v>0</v>
      </c>
      <c r="S2157" s="176">
        <f t="shared" si="958"/>
        <v>0</v>
      </c>
      <c r="T2157" s="176">
        <f t="shared" si="958"/>
        <v>0</v>
      </c>
      <c r="U2157" s="176">
        <f t="shared" si="958"/>
        <v>0</v>
      </c>
      <c r="V2157" s="176">
        <f t="shared" si="958"/>
        <v>0</v>
      </c>
      <c r="W2157" s="176">
        <f t="shared" si="958"/>
        <v>0</v>
      </c>
      <c r="X2157" s="176">
        <f t="shared" si="958"/>
        <v>0</v>
      </c>
      <c r="Y2157" s="176">
        <f t="shared" si="958"/>
        <v>0</v>
      </c>
      <c r="Z2157" s="176">
        <f t="shared" si="958"/>
        <v>0</v>
      </c>
      <c r="AA2157" s="176">
        <f t="shared" si="958"/>
        <v>0</v>
      </c>
      <c r="AB2157" s="176">
        <f t="shared" si="958"/>
        <v>0</v>
      </c>
      <c r="AC2157" s="176">
        <f t="shared" si="958"/>
        <v>0</v>
      </c>
      <c r="AD2157" s="176">
        <f t="shared" si="958"/>
        <v>0</v>
      </c>
      <c r="BV2157" s="370">
        <f>SUM(BV2037:BV2156)</f>
        <v>0</v>
      </c>
      <c r="BW2157" s="292">
        <f>SUM(BW2037:BW2156)</f>
        <v>0</v>
      </c>
      <c r="BX2157" s="292" t="str">
        <f>IF(BW2157=0,"",_xlfn.CONCAT(BX2037:BX2156))</f>
        <v/>
      </c>
      <c r="BY2157" s="293" t="str">
        <f>IF(BW2157=0,"",
IF(BW2157&gt;1,"Favor de revisar la suma y consistencia de totales y/o subtotales por filas (numéricos y NS)",
IF(BW2157=1,_xlfn.CONCAT("Favor de revisar la sumatoria del total y/o subtotal en el numeral ",BX2157),_xlfn.CONCAT("Favor de revisar la sumatoria de los totales y/o subtotales en los numerales ",BX2157))))</f>
        <v/>
      </c>
      <c r="BZ2157" s="292">
        <f>SUM(BZ2037:BZ2156)</f>
        <v>72</v>
      </c>
      <c r="CA2157" s="292" t="str">
        <f>IF(BZ2157=0,"",_xlfn.CONCAT(CA2037:CA2156))</f>
        <v>1, 2, 3, 4, 5, 6, 7, 8, 9, 10, 11, 12, 13, 14, 15, 16, 17, 18, 19, 20, 21, 22, 23, 24, 25, 26, 27, 28, 29, 30, 31, 32, 33, 34, 35, 36, 37, 38, 39, 40, 41, 42, 43, 44, 45, 46, 47, 48, 49, 50, 51, 52, 53, 54, 55, 56, 57, 58, 59, 60, 61, 62, 63, 64, 65, 66, 67, 68, 69, 70, 71 y 72</v>
      </c>
      <c r="CB2157" s="293" t="str">
        <f>IF(BZ2157=0,"",
IF(BZ2157&gt;10,"Favor de ingresar toda la información requerida en la pregunta",
IF(BZ2157=1,_xlfn.CONCAT("Favor de revisar la información capturada en el numeral ",CA2157),_xlfn.CONCAT("Favor de revisar la información capturada en los numerales ",CA2157))))</f>
        <v>Favor de ingresar toda la información requerida en la pregunta</v>
      </c>
    </row>
    <row r="2158" spans="3:80" customFormat="1"/>
    <row r="2159" spans="3:80" customFormat="1">
      <c r="AA2159" s="744" t="s">
        <v>413</v>
      </c>
      <c r="AB2159" s="744"/>
      <c r="AC2159" s="744"/>
      <c r="AD2159" s="744"/>
    </row>
    <row r="2160" spans="3:80" customFormat="1" ht="36" customHeight="1">
      <c r="C2160" s="633" t="s">
        <v>133</v>
      </c>
      <c r="D2160" s="634"/>
      <c r="E2160" s="634"/>
      <c r="F2160" s="634"/>
      <c r="G2160" s="634"/>
      <c r="H2160" s="634"/>
      <c r="I2160" s="634"/>
      <c r="J2160" s="634"/>
      <c r="K2160" s="634"/>
      <c r="L2160" s="634"/>
      <c r="M2160" s="634"/>
      <c r="N2160" s="634"/>
      <c r="O2160" s="635"/>
      <c r="P2160" s="643" t="s">
        <v>1038</v>
      </c>
      <c r="Q2160" s="644"/>
      <c r="R2160" s="644"/>
      <c r="S2160" s="644"/>
      <c r="T2160" s="644"/>
      <c r="U2160" s="644"/>
      <c r="V2160" s="644"/>
      <c r="W2160" s="644"/>
      <c r="X2160" s="644"/>
      <c r="Y2160" s="644"/>
      <c r="Z2160" s="644"/>
      <c r="AA2160" s="644"/>
      <c r="AB2160" s="644"/>
      <c r="AC2160" s="644"/>
      <c r="AD2160" s="645"/>
    </row>
    <row r="2161" spans="3:44" customFormat="1" ht="132" customHeight="1">
      <c r="C2161" s="741"/>
      <c r="D2161" s="742"/>
      <c r="E2161" s="742"/>
      <c r="F2161" s="742"/>
      <c r="G2161" s="742"/>
      <c r="H2161" s="742"/>
      <c r="I2161" s="742"/>
      <c r="J2161" s="742"/>
      <c r="K2161" s="742"/>
      <c r="L2161" s="742"/>
      <c r="M2161" s="742"/>
      <c r="N2161" s="742"/>
      <c r="O2161" s="743"/>
      <c r="P2161" s="654" t="s">
        <v>1040</v>
      </c>
      <c r="Q2161" s="745"/>
      <c r="R2161" s="655"/>
      <c r="S2161" s="813" t="s">
        <v>1250</v>
      </c>
      <c r="T2161" s="814"/>
      <c r="U2161" s="815"/>
      <c r="V2161" s="654" t="s">
        <v>882</v>
      </c>
      <c r="W2161" s="745"/>
      <c r="X2161" s="655"/>
      <c r="Y2161" s="654" t="s">
        <v>884</v>
      </c>
      <c r="Z2161" s="745"/>
      <c r="AA2161" s="655"/>
      <c r="AB2161" s="654" t="s">
        <v>311</v>
      </c>
      <c r="AC2161" s="745"/>
      <c r="AD2161" s="655"/>
      <c r="AG2161" s="820" t="s">
        <v>6332</v>
      </c>
      <c r="AH2161" s="820"/>
      <c r="AI2161" s="820"/>
      <c r="AJ2161" s="820"/>
      <c r="AK2161" s="821" t="s">
        <v>6479</v>
      </c>
      <c r="AL2161" s="821"/>
      <c r="AM2161" s="821"/>
      <c r="AN2161" s="821"/>
      <c r="AO2161" s="820" t="s">
        <v>6375</v>
      </c>
      <c r="AP2161" s="820"/>
      <c r="AQ2161" s="820"/>
      <c r="AR2161" s="820"/>
    </row>
    <row r="2162" spans="3:44" customFormat="1" ht="44.25">
      <c r="C2162" s="636"/>
      <c r="D2162" s="637"/>
      <c r="E2162" s="637"/>
      <c r="F2162" s="637"/>
      <c r="G2162" s="637"/>
      <c r="H2162" s="637"/>
      <c r="I2162" s="637"/>
      <c r="J2162" s="637"/>
      <c r="K2162" s="637"/>
      <c r="L2162" s="637"/>
      <c r="M2162" s="637"/>
      <c r="N2162" s="637"/>
      <c r="O2162" s="638"/>
      <c r="P2162" s="489" t="s">
        <v>396</v>
      </c>
      <c r="Q2162" s="172" t="s">
        <v>397</v>
      </c>
      <c r="R2162" s="172" t="s">
        <v>386</v>
      </c>
      <c r="S2162" s="489" t="s">
        <v>396</v>
      </c>
      <c r="T2162" s="172" t="s">
        <v>397</v>
      </c>
      <c r="U2162" s="172" t="s">
        <v>386</v>
      </c>
      <c r="V2162" s="489" t="s">
        <v>396</v>
      </c>
      <c r="W2162" s="172" t="s">
        <v>397</v>
      </c>
      <c r="X2162" s="172" t="s">
        <v>386</v>
      </c>
      <c r="Y2162" s="489" t="s">
        <v>396</v>
      </c>
      <c r="Z2162" s="172" t="s">
        <v>397</v>
      </c>
      <c r="AA2162" s="172" t="s">
        <v>386</v>
      </c>
      <c r="AB2162" s="489" t="s">
        <v>396</v>
      </c>
      <c r="AC2162" s="172" t="s">
        <v>397</v>
      </c>
      <c r="AD2162" s="172" t="s">
        <v>386</v>
      </c>
      <c r="AG2162" s="479" t="s">
        <v>6332</v>
      </c>
      <c r="AH2162" s="480" t="s">
        <v>6196</v>
      </c>
      <c r="AI2162" s="481" t="s">
        <v>6333</v>
      </c>
      <c r="AJ2162" s="482" t="s">
        <v>6334</v>
      </c>
      <c r="AK2162" s="479" t="s">
        <v>6332</v>
      </c>
      <c r="AL2162" s="480" t="s">
        <v>6196</v>
      </c>
      <c r="AM2162" s="481" t="s">
        <v>6333</v>
      </c>
      <c r="AN2162" s="482" t="s">
        <v>6334</v>
      </c>
      <c r="AO2162" s="479" t="s">
        <v>6332</v>
      </c>
      <c r="AP2162" s="480" t="s">
        <v>6196</v>
      </c>
      <c r="AQ2162" s="481" t="s">
        <v>6333</v>
      </c>
      <c r="AR2162" s="482" t="s">
        <v>6334</v>
      </c>
    </row>
    <row r="2163" spans="3:44" customFormat="1">
      <c r="C2163" s="175" t="s">
        <v>87</v>
      </c>
      <c r="D2163" s="729" t="str">
        <f>IF(CNGE_2024_M1_Secc1_Sub1!$D42="","",CNGE_2024_M1_Secc1_Sub1!$D42)</f>
        <v>OFICINA DEL C GOBERNADOR</v>
      </c>
      <c r="E2163" s="730"/>
      <c r="F2163" s="730"/>
      <c r="G2163" s="730"/>
      <c r="H2163" s="730"/>
      <c r="I2163" s="730"/>
      <c r="J2163" s="730"/>
      <c r="K2163" s="730"/>
      <c r="L2163" s="730"/>
      <c r="M2163" s="730"/>
      <c r="N2163" s="730"/>
      <c r="O2163" s="731"/>
      <c r="P2163" s="518"/>
      <c r="Q2163" s="518"/>
      <c r="R2163" s="518"/>
      <c r="S2163" s="518"/>
      <c r="T2163" s="518"/>
      <c r="U2163" s="518"/>
      <c r="V2163" s="518"/>
      <c r="W2163" s="518"/>
      <c r="X2163" s="518"/>
      <c r="Y2163" s="518"/>
      <c r="Z2163" s="518"/>
      <c r="AA2163" s="518"/>
      <c r="AB2163" s="518"/>
      <c r="AC2163" s="518"/>
      <c r="AD2163" s="518"/>
      <c r="AG2163" s="483">
        <f>P2037</f>
        <v>0</v>
      </c>
      <c r="AH2163" s="484">
        <f>COUNTIF(S2037,"NS")+COUNTIF(V2037,"NS") + COUNTIF(Y2037,"NS")+ COUNTIF(AB2037,"NS")+ COUNTIF(P2163,"NS")+ COUNTIF(S2163,"NS")+ COUNTIF(V2163,"NS")+ COUNTIF(Y2163,"NS")+ COUNTIF(AB2163,"NS")</f>
        <v>0</v>
      </c>
      <c r="AI2163" s="485">
        <f>SUM(S2037,V2037,Y2037,AB2037,P2163,S2163,V2163,Y2163,AB2163)</f>
        <v>0</v>
      </c>
      <c r="AJ2163" s="486">
        <f>IF(OR(AND(AG2163=0, AH2163&gt;0),AND(AG2163="NS", AI2163&gt;0), AND(AG2163="NS", AH2163=0, AI2163=0)), 1, IF(OR(AND(AG2163&gt;0, AH2163&gt;1,AG2163&gt;AI2163), AND(AG2163="NS", AH2163=2), AND(AG2163="NS", AI2163=0, AH2163&gt;0), AG2163=AI2163), 0, 1))</f>
        <v>0</v>
      </c>
      <c r="AK2163" s="483">
        <f>Q2037</f>
        <v>0</v>
      </c>
      <c r="AL2163" s="484">
        <f>COUNTIF(T2037,"NS")+COUNTIF(W2037,"NS") + COUNTIF(Z2037,"NS")+ COUNTIF(AC2037,"NS")+ COUNTIF(Q2163,"NS")+ COUNTIF(T2163,"NS")+ COUNTIF(W2163,"NS")+ COUNTIF(Z2163,"NS")+ COUNTIF(AC2163,"NS")</f>
        <v>0</v>
      </c>
      <c r="AM2163" s="485">
        <f>SUM(T2037,W2037,Z2037,AC2037,Q2163,T2163,W2163,Z2163,AC2163)</f>
        <v>0</v>
      </c>
      <c r="AN2163" s="486">
        <f>IF(OR(AND(AK2163=0, AL2163&gt;0),AND(AK2163="NS", AM2163&gt;0), AND(AK2163="NS", AL2163=0, AM2163=0)), 1, IF(OR(AND(AK2163&gt;0, AL2163&gt;1,AK2163&gt;AM2163), AND(AK2163="NS", AL2163=2), AND(AK2163="NS", AM2163=0, AL2163&gt;0), AK2163=AM2163), 0, 1))</f>
        <v>0</v>
      </c>
      <c r="AO2163" s="483">
        <f>R2037</f>
        <v>0</v>
      </c>
      <c r="AP2163" s="484">
        <f>COUNTIF(U2037,"NS") + COUNTIF(X2037,"NS")+ COUNTIF(AA2037,"NS")+ COUNTIF(AD2037,"NS")+ COUNTIF(R2163,"NS")+ COUNTIF(U2163,"NS")+ COUNTIF(X2163,"NS")+ COUNTIF(AA2163,"NS")+ COUNTIF(AD2163,"NS")</f>
        <v>0</v>
      </c>
      <c r="AQ2163" s="485">
        <f>SUM(U2037,X2037,AA2037,AD2037,R2163,U2163,X2163,AA2163,AD2163)</f>
        <v>0</v>
      </c>
      <c r="AR2163" s="486">
        <f>IF(OR(AND(AO2163=0, AP2163&gt;0),AND(AO2163="NS", AQ2163&gt;0), AND(AO2163="NS", AP2163=0, AQ2163=0)), 1, IF(OR(AND(AO2163&gt;0, AP2163&gt;1,AO2163&gt;AQ2163), AND(AO2163="NS", AP2163=2), AND(AO2163="NS", AQ2163=0, AP2163&gt;0), AO2163=AQ2163), 0, 1))</f>
        <v>0</v>
      </c>
    </row>
    <row r="2164" spans="3:44" customFormat="1" ht="30" customHeight="1">
      <c r="C2164" s="143" t="s">
        <v>88</v>
      </c>
      <c r="D2164" s="729" t="str">
        <f>IF(CNGE_2024_M1_Secc1_Sub1!$D43="","",CNGE_2024_M1_Secc1_Sub1!$D43)</f>
        <v>SECRETARIA DE DESARROLLO AGROPECUARIO RURAL Y PESCA</v>
      </c>
      <c r="E2164" s="730"/>
      <c r="F2164" s="730"/>
      <c r="G2164" s="730"/>
      <c r="H2164" s="730"/>
      <c r="I2164" s="730"/>
      <c r="J2164" s="730"/>
      <c r="K2164" s="730"/>
      <c r="L2164" s="730"/>
      <c r="M2164" s="730"/>
      <c r="N2164" s="730"/>
      <c r="O2164" s="731"/>
      <c r="P2164" s="518"/>
      <c r="Q2164" s="518"/>
      <c r="R2164" s="518"/>
      <c r="S2164" s="518"/>
      <c r="T2164" s="518"/>
      <c r="U2164" s="518"/>
      <c r="V2164" s="518"/>
      <c r="W2164" s="518"/>
      <c r="X2164" s="518"/>
      <c r="Y2164" s="518"/>
      <c r="Z2164" s="518"/>
      <c r="AA2164" s="518"/>
      <c r="AB2164" s="518"/>
      <c r="AC2164" s="518"/>
      <c r="AD2164" s="518"/>
      <c r="AG2164" s="483">
        <f t="shared" ref="AG2164:AG2227" si="959">P2038</f>
        <v>0</v>
      </c>
      <c r="AH2164" s="484">
        <f t="shared" ref="AH2164:AH2227" si="960">COUNTIF(S2038,"NS")+COUNTIF(V2038,"NS") + COUNTIF(Y2038,"NS")+ COUNTIF(AB2038,"NS")+ COUNTIF(P2164,"NS")+ COUNTIF(S2164,"NS")+ COUNTIF(V2164,"NS")+ COUNTIF(Y2164,"NS")+ COUNTIF(AB2164,"NS")</f>
        <v>0</v>
      </c>
      <c r="AI2164" s="485">
        <f t="shared" ref="AI2164:AI2227" si="961">SUM(P2038,S2038,V2038,Y2038,AB2038,P2164,S2164,V2164,Y2164,AB2164)</f>
        <v>0</v>
      </c>
      <c r="AJ2164" s="486">
        <f t="shared" ref="AJ2164:AJ2227" si="962">IF(OR(AND(AG2164=0, AH2164&gt;0),AND(AG2164="NS", AI2164&gt;0), AND(AG2164="NS", AH2164=0, AI2164=0)), 1, IF(OR(AND(AG2164&gt;0, AH2164&gt;1,AG2164&gt;AI2164), AND(AG2164="NS", AH2164=2), AND(AG2164="NS", AI2164=0, AH2164&gt;0), AG2164=AI2164), 0, 1))</f>
        <v>0</v>
      </c>
      <c r="AK2164" s="483">
        <f t="shared" ref="AK2164:AK2227" si="963">Q2038</f>
        <v>0</v>
      </c>
      <c r="AL2164" s="484">
        <f t="shared" ref="AL2164:AL2227" si="964">COUNTIF(T2038,"NS")+COUNTIF(W2038,"NS") + COUNTIF(Z2038,"NS")+ COUNTIF(AC2038,"NS")+ COUNTIF(Q2164,"NS")+ COUNTIF(T2164,"NS")+ COUNTIF(W2164,"NS")+ COUNTIF(Z2164,"NS")+ COUNTIF(AC2164,"NS")</f>
        <v>0</v>
      </c>
      <c r="AM2164" s="485">
        <f t="shared" ref="AM2164:AM2227" si="965">SUM(T2038,W2038,Z2038,AC2038,Q2164,T2164,W2164,Z2164,AC2164)</f>
        <v>0</v>
      </c>
      <c r="AN2164" s="486">
        <f t="shared" ref="AN2164:AN2227" si="966">IF(OR(AND(AK2164=0, AL2164&gt;0),AND(AK2164="NS", AM2164&gt;0), AND(AK2164="NS", AL2164=0, AM2164=0)), 1, IF(OR(AND(AK2164&gt;0, AL2164&gt;1,AK2164&gt;AM2164), AND(AK2164="NS", AL2164=2), AND(AK2164="NS", AM2164=0, AL2164&gt;0), AK2164=AM2164), 0, 1))</f>
        <v>0</v>
      </c>
      <c r="AO2164" s="483">
        <f t="shared" ref="AO2164:AO2227" si="967">R2038</f>
        <v>0</v>
      </c>
      <c r="AP2164" s="484">
        <f t="shared" ref="AP2164:AP2227" si="968">COUNTIF(U2038,"NS") + COUNTIF(X2038,"NS")+ COUNTIF(AA2038,"NS")+ COUNTIF(AD2038,"NS")+ COUNTIF(R2164,"NS")+ COUNTIF(U2164,"NS")+ COUNTIF(X2164,"NS")+ COUNTIF(AA2164,"NS")+ COUNTIF(AD2164,"NS")</f>
        <v>0</v>
      </c>
      <c r="AQ2164" s="485">
        <f t="shared" ref="AQ2164:AQ2227" si="969">SUM(U2038,X2038,AA2038,AD2038,R2164,U2164,X2164,AA2164,AD2164)</f>
        <v>0</v>
      </c>
      <c r="AR2164" s="486">
        <f t="shared" ref="AR2164:AR2227" si="970">IF(OR(AND(AO2164=0, AP2164&gt;0),AND(AO2164="NS", AQ2164&gt;0), AND(AO2164="NS", AP2164=0, AQ2164=0)), 1, IF(OR(AND(AO2164&gt;0, AP2164&gt;1,AO2164&gt;AQ2164), AND(AO2164="NS", AP2164=2), AND(AO2164="NS", AQ2164=0, AP2164&gt;0), AO2164=AQ2164), 0, 1))</f>
        <v>0</v>
      </c>
    </row>
    <row r="2165" spans="3:44" customFormat="1">
      <c r="C2165" s="143" t="s">
        <v>89</v>
      </c>
      <c r="D2165" s="729" t="str">
        <f>IF(CNGE_2024_M1_Secc1_Sub1!$D44="","",CNGE_2024_M1_Secc1_Sub1!$D44)</f>
        <v>SECRETARIA DE SALUD</v>
      </c>
      <c r="E2165" s="730"/>
      <c r="F2165" s="730"/>
      <c r="G2165" s="730"/>
      <c r="H2165" s="730"/>
      <c r="I2165" s="730"/>
      <c r="J2165" s="730"/>
      <c r="K2165" s="730"/>
      <c r="L2165" s="730"/>
      <c r="M2165" s="730"/>
      <c r="N2165" s="730"/>
      <c r="O2165" s="731"/>
      <c r="P2165" s="518"/>
      <c r="Q2165" s="518"/>
      <c r="R2165" s="518"/>
      <c r="S2165" s="518"/>
      <c r="T2165" s="518"/>
      <c r="U2165" s="518"/>
      <c r="V2165" s="518"/>
      <c r="W2165" s="518"/>
      <c r="X2165" s="518"/>
      <c r="Y2165" s="518"/>
      <c r="Z2165" s="518"/>
      <c r="AA2165" s="518"/>
      <c r="AB2165" s="518"/>
      <c r="AC2165" s="518"/>
      <c r="AD2165" s="518"/>
      <c r="AG2165" s="483">
        <f t="shared" si="959"/>
        <v>0</v>
      </c>
      <c r="AH2165" s="484">
        <f t="shared" si="960"/>
        <v>0</v>
      </c>
      <c r="AI2165" s="485">
        <f t="shared" si="961"/>
        <v>0</v>
      </c>
      <c r="AJ2165" s="486">
        <f t="shared" si="962"/>
        <v>0</v>
      </c>
      <c r="AK2165" s="483">
        <f t="shared" si="963"/>
        <v>0</v>
      </c>
      <c r="AL2165" s="484">
        <f t="shared" si="964"/>
        <v>0</v>
      </c>
      <c r="AM2165" s="485">
        <f t="shared" si="965"/>
        <v>0</v>
      </c>
      <c r="AN2165" s="486">
        <f t="shared" si="966"/>
        <v>0</v>
      </c>
      <c r="AO2165" s="483">
        <f t="shared" si="967"/>
        <v>0</v>
      </c>
      <c r="AP2165" s="484">
        <f t="shared" si="968"/>
        <v>0</v>
      </c>
      <c r="AQ2165" s="485">
        <f t="shared" si="969"/>
        <v>0</v>
      </c>
      <c r="AR2165" s="486">
        <f t="shared" si="970"/>
        <v>0</v>
      </c>
    </row>
    <row r="2166" spans="3:44" customFormat="1">
      <c r="C2166" s="143" t="s">
        <v>90</v>
      </c>
      <c r="D2166" s="729" t="str">
        <f>IF(CNGE_2024_M1_Secc1_Sub1!$D45="","",CNGE_2024_M1_Secc1_Sub1!$D45)</f>
        <v>SECRETARIA DE EDUCACION</v>
      </c>
      <c r="E2166" s="730"/>
      <c r="F2166" s="730"/>
      <c r="G2166" s="730"/>
      <c r="H2166" s="730"/>
      <c r="I2166" s="730"/>
      <c r="J2166" s="730"/>
      <c r="K2166" s="730"/>
      <c r="L2166" s="730"/>
      <c r="M2166" s="730"/>
      <c r="N2166" s="730"/>
      <c r="O2166" s="731"/>
      <c r="P2166" s="518"/>
      <c r="Q2166" s="518"/>
      <c r="R2166" s="518"/>
      <c r="S2166" s="518"/>
      <c r="T2166" s="518"/>
      <c r="U2166" s="518"/>
      <c r="V2166" s="518"/>
      <c r="W2166" s="518"/>
      <c r="X2166" s="518"/>
      <c r="Y2166" s="518"/>
      <c r="Z2166" s="518"/>
      <c r="AA2166" s="518"/>
      <c r="AB2166" s="518"/>
      <c r="AC2166" s="518"/>
      <c r="AD2166" s="518"/>
      <c r="AG2166" s="483">
        <f t="shared" si="959"/>
        <v>0</v>
      </c>
      <c r="AH2166" s="484">
        <f t="shared" si="960"/>
        <v>0</v>
      </c>
      <c r="AI2166" s="485">
        <f t="shared" si="961"/>
        <v>0</v>
      </c>
      <c r="AJ2166" s="486">
        <f t="shared" si="962"/>
        <v>0</v>
      </c>
      <c r="AK2166" s="483">
        <f t="shared" si="963"/>
        <v>0</v>
      </c>
      <c r="AL2166" s="484">
        <f t="shared" si="964"/>
        <v>0</v>
      </c>
      <c r="AM2166" s="485">
        <f t="shared" si="965"/>
        <v>0</v>
      </c>
      <c r="AN2166" s="486">
        <f t="shared" si="966"/>
        <v>0</v>
      </c>
      <c r="AO2166" s="483">
        <f t="shared" si="967"/>
        <v>0</v>
      </c>
      <c r="AP2166" s="484">
        <f t="shared" si="968"/>
        <v>0</v>
      </c>
      <c r="AQ2166" s="485">
        <f t="shared" si="969"/>
        <v>0</v>
      </c>
      <c r="AR2166" s="486">
        <f t="shared" si="970"/>
        <v>0</v>
      </c>
    </row>
    <row r="2167" spans="3:44" customFormat="1">
      <c r="C2167" s="143" t="s">
        <v>91</v>
      </c>
      <c r="D2167" s="729" t="str">
        <f>IF(CNGE_2024_M1_Secc1_Sub1!$D46="","",CNGE_2024_M1_Secc1_Sub1!$D46)</f>
        <v>SECRETARIA DE DESARROLLO SOCIAL</v>
      </c>
      <c r="E2167" s="730"/>
      <c r="F2167" s="730"/>
      <c r="G2167" s="730"/>
      <c r="H2167" s="730"/>
      <c r="I2167" s="730"/>
      <c r="J2167" s="730"/>
      <c r="K2167" s="730"/>
      <c r="L2167" s="730"/>
      <c r="M2167" s="730"/>
      <c r="N2167" s="730"/>
      <c r="O2167" s="731"/>
      <c r="P2167" s="518"/>
      <c r="Q2167" s="518"/>
      <c r="R2167" s="518"/>
      <c r="S2167" s="518"/>
      <c r="T2167" s="518"/>
      <c r="U2167" s="518"/>
      <c r="V2167" s="518"/>
      <c r="W2167" s="518"/>
      <c r="X2167" s="518"/>
      <c r="Y2167" s="518"/>
      <c r="Z2167" s="518"/>
      <c r="AA2167" s="518"/>
      <c r="AB2167" s="518"/>
      <c r="AC2167" s="518"/>
      <c r="AD2167" s="518"/>
      <c r="AG2167" s="483">
        <f t="shared" si="959"/>
        <v>0</v>
      </c>
      <c r="AH2167" s="484">
        <f t="shared" si="960"/>
        <v>0</v>
      </c>
      <c r="AI2167" s="485">
        <f t="shared" si="961"/>
        <v>0</v>
      </c>
      <c r="AJ2167" s="486">
        <f t="shared" si="962"/>
        <v>0</v>
      </c>
      <c r="AK2167" s="483">
        <f t="shared" si="963"/>
        <v>0</v>
      </c>
      <c r="AL2167" s="484">
        <f t="shared" si="964"/>
        <v>0</v>
      </c>
      <c r="AM2167" s="485">
        <f t="shared" si="965"/>
        <v>0</v>
      </c>
      <c r="AN2167" s="486">
        <f t="shared" si="966"/>
        <v>0</v>
      </c>
      <c r="AO2167" s="483">
        <f t="shared" si="967"/>
        <v>0</v>
      </c>
      <c r="AP2167" s="484">
        <f t="shared" si="968"/>
        <v>0</v>
      </c>
      <c r="AQ2167" s="485">
        <f t="shared" si="969"/>
        <v>0</v>
      </c>
      <c r="AR2167" s="486">
        <f t="shared" si="970"/>
        <v>0</v>
      </c>
    </row>
    <row r="2168" spans="3:44" customFormat="1">
      <c r="C2168" s="143" t="s">
        <v>92</v>
      </c>
      <c r="D2168" s="729" t="str">
        <f>IF(CNGE_2024_M1_Secc1_Sub1!$D47="","",CNGE_2024_M1_Secc1_Sub1!$D47)</f>
        <v>SECRETARIA DE DESARROLLO ECONOMICO Y PORTUARIO</v>
      </c>
      <c r="E2168" s="730"/>
      <c r="F2168" s="730"/>
      <c r="G2168" s="730"/>
      <c r="H2168" s="730"/>
      <c r="I2168" s="730"/>
      <c r="J2168" s="730"/>
      <c r="K2168" s="730"/>
      <c r="L2168" s="730"/>
      <c r="M2168" s="730"/>
      <c r="N2168" s="730"/>
      <c r="O2168" s="731"/>
      <c r="P2168" s="518"/>
      <c r="Q2168" s="518"/>
      <c r="R2168" s="518"/>
      <c r="S2168" s="518"/>
      <c r="T2168" s="518"/>
      <c r="U2168" s="518"/>
      <c r="V2168" s="518"/>
      <c r="W2168" s="518"/>
      <c r="X2168" s="518"/>
      <c r="Y2168" s="518"/>
      <c r="Z2168" s="518"/>
      <c r="AA2168" s="518"/>
      <c r="AB2168" s="518"/>
      <c r="AC2168" s="518"/>
      <c r="AD2168" s="518"/>
      <c r="AG2168" s="483">
        <f t="shared" si="959"/>
        <v>0</v>
      </c>
      <c r="AH2168" s="484">
        <f t="shared" si="960"/>
        <v>0</v>
      </c>
      <c r="AI2168" s="485">
        <f t="shared" si="961"/>
        <v>0</v>
      </c>
      <c r="AJ2168" s="486">
        <f t="shared" si="962"/>
        <v>0</v>
      </c>
      <c r="AK2168" s="483">
        <f t="shared" si="963"/>
        <v>0</v>
      </c>
      <c r="AL2168" s="484">
        <f t="shared" si="964"/>
        <v>0</v>
      </c>
      <c r="AM2168" s="485">
        <f t="shared" si="965"/>
        <v>0</v>
      </c>
      <c r="AN2168" s="486">
        <f t="shared" si="966"/>
        <v>0</v>
      </c>
      <c r="AO2168" s="483">
        <f t="shared" si="967"/>
        <v>0</v>
      </c>
      <c r="AP2168" s="484">
        <f t="shared" si="968"/>
        <v>0</v>
      </c>
      <c r="AQ2168" s="485">
        <f t="shared" si="969"/>
        <v>0</v>
      </c>
      <c r="AR2168" s="486">
        <f t="shared" si="970"/>
        <v>0</v>
      </c>
    </row>
    <row r="2169" spans="3:44" customFormat="1">
      <c r="C2169" s="143" t="s">
        <v>93</v>
      </c>
      <c r="D2169" s="729" t="str">
        <f>IF(CNGE_2024_M1_Secc1_Sub1!$D48="","",CNGE_2024_M1_Secc1_Sub1!$D48)</f>
        <v>SECRETARIA DE GOBIERNO</v>
      </c>
      <c r="E2169" s="730"/>
      <c r="F2169" s="730"/>
      <c r="G2169" s="730"/>
      <c r="H2169" s="730"/>
      <c r="I2169" s="730"/>
      <c r="J2169" s="730"/>
      <c r="K2169" s="730"/>
      <c r="L2169" s="730"/>
      <c r="M2169" s="730"/>
      <c r="N2169" s="730"/>
      <c r="O2169" s="731"/>
      <c r="P2169" s="518"/>
      <c r="Q2169" s="518"/>
      <c r="R2169" s="518"/>
      <c r="S2169" s="518"/>
      <c r="T2169" s="518"/>
      <c r="U2169" s="518"/>
      <c r="V2169" s="518"/>
      <c r="W2169" s="518"/>
      <c r="X2169" s="518"/>
      <c r="Y2169" s="518"/>
      <c r="Z2169" s="518"/>
      <c r="AA2169" s="518"/>
      <c r="AB2169" s="518"/>
      <c r="AC2169" s="518"/>
      <c r="AD2169" s="518"/>
      <c r="AG2169" s="483">
        <f t="shared" si="959"/>
        <v>0</v>
      </c>
      <c r="AH2169" s="484">
        <f t="shared" si="960"/>
        <v>0</v>
      </c>
      <c r="AI2169" s="485">
        <f t="shared" si="961"/>
        <v>0</v>
      </c>
      <c r="AJ2169" s="486">
        <f t="shared" si="962"/>
        <v>0</v>
      </c>
      <c r="AK2169" s="483">
        <f t="shared" si="963"/>
        <v>0</v>
      </c>
      <c r="AL2169" s="484">
        <f t="shared" si="964"/>
        <v>0</v>
      </c>
      <c r="AM2169" s="485">
        <f t="shared" si="965"/>
        <v>0</v>
      </c>
      <c r="AN2169" s="486">
        <f t="shared" si="966"/>
        <v>0</v>
      </c>
      <c r="AO2169" s="483">
        <f t="shared" si="967"/>
        <v>0</v>
      </c>
      <c r="AP2169" s="484">
        <f t="shared" si="968"/>
        <v>0</v>
      </c>
      <c r="AQ2169" s="485">
        <f t="shared" si="969"/>
        <v>0</v>
      </c>
      <c r="AR2169" s="486">
        <f t="shared" si="970"/>
        <v>0</v>
      </c>
    </row>
    <row r="2170" spans="3:44" customFormat="1">
      <c r="C2170" s="143" t="s">
        <v>94</v>
      </c>
      <c r="D2170" s="729" t="str">
        <f>IF(CNGE_2024_M1_Secc1_Sub1!$D49="","",CNGE_2024_M1_Secc1_Sub1!$D49)</f>
        <v>SECRETARIA DE FINANZAS Y PLANEACION</v>
      </c>
      <c r="E2170" s="730"/>
      <c r="F2170" s="730"/>
      <c r="G2170" s="730"/>
      <c r="H2170" s="730"/>
      <c r="I2170" s="730"/>
      <c r="J2170" s="730"/>
      <c r="K2170" s="730"/>
      <c r="L2170" s="730"/>
      <c r="M2170" s="730"/>
      <c r="N2170" s="730"/>
      <c r="O2170" s="731"/>
      <c r="P2170" s="518"/>
      <c r="Q2170" s="518"/>
      <c r="R2170" s="518"/>
      <c r="S2170" s="518"/>
      <c r="T2170" s="518"/>
      <c r="U2170" s="518"/>
      <c r="V2170" s="518"/>
      <c r="W2170" s="518"/>
      <c r="X2170" s="518"/>
      <c r="Y2170" s="518"/>
      <c r="Z2170" s="518"/>
      <c r="AA2170" s="518"/>
      <c r="AB2170" s="518"/>
      <c r="AC2170" s="518"/>
      <c r="AD2170" s="518"/>
      <c r="AG2170" s="483">
        <f t="shared" si="959"/>
        <v>0</v>
      </c>
      <c r="AH2170" s="484">
        <f t="shared" si="960"/>
        <v>0</v>
      </c>
      <c r="AI2170" s="485">
        <f t="shared" si="961"/>
        <v>0</v>
      </c>
      <c r="AJ2170" s="486">
        <f t="shared" si="962"/>
        <v>0</v>
      </c>
      <c r="AK2170" s="483">
        <f t="shared" si="963"/>
        <v>0</v>
      </c>
      <c r="AL2170" s="484">
        <f t="shared" si="964"/>
        <v>0</v>
      </c>
      <c r="AM2170" s="485">
        <f t="shared" si="965"/>
        <v>0</v>
      </c>
      <c r="AN2170" s="486">
        <f t="shared" si="966"/>
        <v>0</v>
      </c>
      <c r="AO2170" s="483">
        <f t="shared" si="967"/>
        <v>0</v>
      </c>
      <c r="AP2170" s="484">
        <f t="shared" si="968"/>
        <v>0</v>
      </c>
      <c r="AQ2170" s="485">
        <f t="shared" si="969"/>
        <v>0</v>
      </c>
      <c r="AR2170" s="486">
        <f t="shared" si="970"/>
        <v>0</v>
      </c>
    </row>
    <row r="2171" spans="3:44" customFormat="1">
      <c r="C2171" s="143" t="s">
        <v>95</v>
      </c>
      <c r="D2171" s="729" t="str">
        <f>IF(CNGE_2024_M1_Secc1_Sub1!$D50="","",CNGE_2024_M1_Secc1_Sub1!$D50)</f>
        <v>COORDINACION GENERAL DE COMUNICACION SOCIAL</v>
      </c>
      <c r="E2171" s="730"/>
      <c r="F2171" s="730"/>
      <c r="G2171" s="730"/>
      <c r="H2171" s="730"/>
      <c r="I2171" s="730"/>
      <c r="J2171" s="730"/>
      <c r="K2171" s="730"/>
      <c r="L2171" s="730"/>
      <c r="M2171" s="730"/>
      <c r="N2171" s="730"/>
      <c r="O2171" s="731"/>
      <c r="P2171" s="518"/>
      <c r="Q2171" s="518"/>
      <c r="R2171" s="518"/>
      <c r="S2171" s="518"/>
      <c r="T2171" s="518"/>
      <c r="U2171" s="518"/>
      <c r="V2171" s="518"/>
      <c r="W2171" s="518"/>
      <c r="X2171" s="518"/>
      <c r="Y2171" s="518"/>
      <c r="Z2171" s="518"/>
      <c r="AA2171" s="518"/>
      <c r="AB2171" s="518"/>
      <c r="AC2171" s="518"/>
      <c r="AD2171" s="518"/>
      <c r="AG2171" s="483">
        <f t="shared" si="959"/>
        <v>0</v>
      </c>
      <c r="AH2171" s="484">
        <f t="shared" si="960"/>
        <v>0</v>
      </c>
      <c r="AI2171" s="485">
        <f t="shared" si="961"/>
        <v>0</v>
      </c>
      <c r="AJ2171" s="486">
        <f t="shared" si="962"/>
        <v>0</v>
      </c>
      <c r="AK2171" s="483">
        <f t="shared" si="963"/>
        <v>0</v>
      </c>
      <c r="AL2171" s="484">
        <f t="shared" si="964"/>
        <v>0</v>
      </c>
      <c r="AM2171" s="485">
        <f t="shared" si="965"/>
        <v>0</v>
      </c>
      <c r="AN2171" s="486">
        <f t="shared" si="966"/>
        <v>0</v>
      </c>
      <c r="AO2171" s="483">
        <f t="shared" si="967"/>
        <v>0</v>
      </c>
      <c r="AP2171" s="484">
        <f t="shared" si="968"/>
        <v>0</v>
      </c>
      <c r="AQ2171" s="485">
        <f t="shared" si="969"/>
        <v>0</v>
      </c>
      <c r="AR2171" s="486">
        <f t="shared" si="970"/>
        <v>0</v>
      </c>
    </row>
    <row r="2172" spans="3:44" customFormat="1">
      <c r="C2172" s="143" t="s">
        <v>97</v>
      </c>
      <c r="D2172" s="729" t="str">
        <f>IF(CNGE_2024_M1_Secc1_Sub1!$D51="","",CNGE_2024_M1_Secc1_Sub1!$D51)</f>
        <v>CONTRALORIA GENERAL</v>
      </c>
      <c r="E2172" s="730"/>
      <c r="F2172" s="730"/>
      <c r="G2172" s="730"/>
      <c r="H2172" s="730"/>
      <c r="I2172" s="730"/>
      <c r="J2172" s="730"/>
      <c r="K2172" s="730"/>
      <c r="L2172" s="730"/>
      <c r="M2172" s="730"/>
      <c r="N2172" s="730"/>
      <c r="O2172" s="731"/>
      <c r="P2172" s="518"/>
      <c r="Q2172" s="518"/>
      <c r="R2172" s="518"/>
      <c r="S2172" s="518"/>
      <c r="T2172" s="518"/>
      <c r="U2172" s="518"/>
      <c r="V2172" s="518"/>
      <c r="W2172" s="518"/>
      <c r="X2172" s="518"/>
      <c r="Y2172" s="518"/>
      <c r="Z2172" s="518"/>
      <c r="AA2172" s="518"/>
      <c r="AB2172" s="518"/>
      <c r="AC2172" s="518"/>
      <c r="AD2172" s="518"/>
      <c r="AG2172" s="483">
        <f t="shared" si="959"/>
        <v>0</v>
      </c>
      <c r="AH2172" s="484">
        <f t="shared" si="960"/>
        <v>0</v>
      </c>
      <c r="AI2172" s="485">
        <f t="shared" si="961"/>
        <v>0</v>
      </c>
      <c r="AJ2172" s="486">
        <f t="shared" si="962"/>
        <v>0</v>
      </c>
      <c r="AK2172" s="483">
        <f t="shared" si="963"/>
        <v>0</v>
      </c>
      <c r="AL2172" s="484">
        <f t="shared" si="964"/>
        <v>0</v>
      </c>
      <c r="AM2172" s="485">
        <f t="shared" si="965"/>
        <v>0</v>
      </c>
      <c r="AN2172" s="486">
        <f t="shared" si="966"/>
        <v>0</v>
      </c>
      <c r="AO2172" s="483">
        <f t="shared" si="967"/>
        <v>0</v>
      </c>
      <c r="AP2172" s="484">
        <f t="shared" si="968"/>
        <v>0</v>
      </c>
      <c r="AQ2172" s="485">
        <f t="shared" si="969"/>
        <v>0</v>
      </c>
      <c r="AR2172" s="486">
        <f t="shared" si="970"/>
        <v>0</v>
      </c>
    </row>
    <row r="2173" spans="3:44" customFormat="1">
      <c r="C2173" s="143" t="s">
        <v>98</v>
      </c>
      <c r="D2173" s="729" t="str">
        <f>IF(CNGE_2024_M1_Secc1_Sub1!$D52="","",CNGE_2024_M1_Secc1_Sub1!$D52)</f>
        <v>SECRETARIA DE INFRAESTRUCTURA Y OBRAS PUBLICAS</v>
      </c>
      <c r="E2173" s="730"/>
      <c r="F2173" s="730"/>
      <c r="G2173" s="730"/>
      <c r="H2173" s="730"/>
      <c r="I2173" s="730"/>
      <c r="J2173" s="730"/>
      <c r="K2173" s="730"/>
      <c r="L2173" s="730"/>
      <c r="M2173" s="730"/>
      <c r="N2173" s="730"/>
      <c r="O2173" s="731"/>
      <c r="P2173" s="518"/>
      <c r="Q2173" s="518"/>
      <c r="R2173" s="518"/>
      <c r="S2173" s="518"/>
      <c r="T2173" s="518"/>
      <c r="U2173" s="518"/>
      <c r="V2173" s="518"/>
      <c r="W2173" s="518"/>
      <c r="X2173" s="518"/>
      <c r="Y2173" s="518"/>
      <c r="Z2173" s="518"/>
      <c r="AA2173" s="518"/>
      <c r="AB2173" s="518"/>
      <c r="AC2173" s="518"/>
      <c r="AD2173" s="518"/>
      <c r="AG2173" s="483">
        <f t="shared" si="959"/>
        <v>0</v>
      </c>
      <c r="AH2173" s="484">
        <f t="shared" si="960"/>
        <v>0</v>
      </c>
      <c r="AI2173" s="485">
        <f t="shared" si="961"/>
        <v>0</v>
      </c>
      <c r="AJ2173" s="486">
        <f t="shared" si="962"/>
        <v>0</v>
      </c>
      <c r="AK2173" s="483">
        <f t="shared" si="963"/>
        <v>0</v>
      </c>
      <c r="AL2173" s="484">
        <f t="shared" si="964"/>
        <v>0</v>
      </c>
      <c r="AM2173" s="485">
        <f t="shared" si="965"/>
        <v>0</v>
      </c>
      <c r="AN2173" s="486">
        <f t="shared" si="966"/>
        <v>0</v>
      </c>
      <c r="AO2173" s="483">
        <f t="shared" si="967"/>
        <v>0</v>
      </c>
      <c r="AP2173" s="484">
        <f t="shared" si="968"/>
        <v>0</v>
      </c>
      <c r="AQ2173" s="485">
        <f t="shared" si="969"/>
        <v>0</v>
      </c>
      <c r="AR2173" s="486">
        <f t="shared" si="970"/>
        <v>0</v>
      </c>
    </row>
    <row r="2174" spans="3:44" customFormat="1">
      <c r="C2174" s="143" t="s">
        <v>99</v>
      </c>
      <c r="D2174" s="729" t="str">
        <f>IF(CNGE_2024_M1_Secc1_Sub1!$D53="","",CNGE_2024_M1_Secc1_Sub1!$D53)</f>
        <v>OFICINA DEL PROGRAMA DE GOBIERNO</v>
      </c>
      <c r="E2174" s="730"/>
      <c r="F2174" s="730"/>
      <c r="G2174" s="730"/>
      <c r="H2174" s="730"/>
      <c r="I2174" s="730"/>
      <c r="J2174" s="730"/>
      <c r="K2174" s="730"/>
      <c r="L2174" s="730"/>
      <c r="M2174" s="730"/>
      <c r="N2174" s="730"/>
      <c r="O2174" s="731"/>
      <c r="P2174" s="518"/>
      <c r="Q2174" s="518"/>
      <c r="R2174" s="518"/>
      <c r="S2174" s="518"/>
      <c r="T2174" s="518"/>
      <c r="U2174" s="518"/>
      <c r="V2174" s="518"/>
      <c r="W2174" s="518"/>
      <c r="X2174" s="518"/>
      <c r="Y2174" s="518"/>
      <c r="Z2174" s="518"/>
      <c r="AA2174" s="518"/>
      <c r="AB2174" s="518"/>
      <c r="AC2174" s="518"/>
      <c r="AD2174" s="518"/>
      <c r="AG2174" s="483">
        <f t="shared" si="959"/>
        <v>0</v>
      </c>
      <c r="AH2174" s="484">
        <f t="shared" si="960"/>
        <v>0</v>
      </c>
      <c r="AI2174" s="485">
        <f t="shared" si="961"/>
        <v>0</v>
      </c>
      <c r="AJ2174" s="486">
        <f t="shared" si="962"/>
        <v>0</v>
      </c>
      <c r="AK2174" s="483">
        <f t="shared" si="963"/>
        <v>0</v>
      </c>
      <c r="AL2174" s="484">
        <f t="shared" si="964"/>
        <v>0</v>
      </c>
      <c r="AM2174" s="485">
        <f t="shared" si="965"/>
        <v>0</v>
      </c>
      <c r="AN2174" s="486">
        <f t="shared" si="966"/>
        <v>0</v>
      </c>
      <c r="AO2174" s="483">
        <f t="shared" si="967"/>
        <v>0</v>
      </c>
      <c r="AP2174" s="484">
        <f t="shared" si="968"/>
        <v>0</v>
      </c>
      <c r="AQ2174" s="485">
        <f t="shared" si="969"/>
        <v>0</v>
      </c>
      <c r="AR2174" s="486">
        <f t="shared" si="970"/>
        <v>0</v>
      </c>
    </row>
    <row r="2175" spans="3:44" customFormat="1">
      <c r="C2175" s="143" t="s">
        <v>100</v>
      </c>
      <c r="D2175" s="729" t="str">
        <f>IF(CNGE_2024_M1_Secc1_Sub1!$D54="","",CNGE_2024_M1_Secc1_Sub1!$D54)</f>
        <v>SECRETARIA DE SEGURIDAD PUBLICA</v>
      </c>
      <c r="E2175" s="730"/>
      <c r="F2175" s="730"/>
      <c r="G2175" s="730"/>
      <c r="H2175" s="730"/>
      <c r="I2175" s="730"/>
      <c r="J2175" s="730"/>
      <c r="K2175" s="730"/>
      <c r="L2175" s="730"/>
      <c r="M2175" s="730"/>
      <c r="N2175" s="730"/>
      <c r="O2175" s="731"/>
      <c r="P2175" s="518"/>
      <c r="Q2175" s="518"/>
      <c r="R2175" s="518"/>
      <c r="S2175" s="518"/>
      <c r="T2175" s="518"/>
      <c r="U2175" s="518"/>
      <c r="V2175" s="518"/>
      <c r="W2175" s="518"/>
      <c r="X2175" s="518"/>
      <c r="Y2175" s="518"/>
      <c r="Z2175" s="518"/>
      <c r="AA2175" s="518"/>
      <c r="AB2175" s="518"/>
      <c r="AC2175" s="518"/>
      <c r="AD2175" s="518"/>
      <c r="AG2175" s="483">
        <f t="shared" si="959"/>
        <v>0</v>
      </c>
      <c r="AH2175" s="484">
        <f t="shared" si="960"/>
        <v>0</v>
      </c>
      <c r="AI2175" s="485">
        <f t="shared" si="961"/>
        <v>0</v>
      </c>
      <c r="AJ2175" s="486">
        <f t="shared" si="962"/>
        <v>0</v>
      </c>
      <c r="AK2175" s="483">
        <f t="shared" si="963"/>
        <v>0</v>
      </c>
      <c r="AL2175" s="484">
        <f t="shared" si="964"/>
        <v>0</v>
      </c>
      <c r="AM2175" s="485">
        <f t="shared" si="965"/>
        <v>0</v>
      </c>
      <c r="AN2175" s="486">
        <f t="shared" si="966"/>
        <v>0</v>
      </c>
      <c r="AO2175" s="483">
        <f t="shared" si="967"/>
        <v>0</v>
      </c>
      <c r="AP2175" s="484">
        <f t="shared" si="968"/>
        <v>0</v>
      </c>
      <c r="AQ2175" s="485">
        <f t="shared" si="969"/>
        <v>0</v>
      </c>
      <c r="AR2175" s="486">
        <f t="shared" si="970"/>
        <v>0</v>
      </c>
    </row>
    <row r="2176" spans="3:44" customFormat="1" ht="30" customHeight="1">
      <c r="C2176" s="143" t="s">
        <v>101</v>
      </c>
      <c r="D2176" s="729" t="str">
        <f>IF(CNGE_2024_M1_Secc1_Sub1!$D55="","",CNGE_2024_M1_Secc1_Sub1!$D55)</f>
        <v>SECRETARIA DE TRABAJO PREVISION SOCIAL Y PRODUCTIVIDAD</v>
      </c>
      <c r="E2176" s="730"/>
      <c r="F2176" s="730"/>
      <c r="G2176" s="730"/>
      <c r="H2176" s="730"/>
      <c r="I2176" s="730"/>
      <c r="J2176" s="730"/>
      <c r="K2176" s="730"/>
      <c r="L2176" s="730"/>
      <c r="M2176" s="730"/>
      <c r="N2176" s="730"/>
      <c r="O2176" s="731"/>
      <c r="P2176" s="518"/>
      <c r="Q2176" s="518"/>
      <c r="R2176" s="518"/>
      <c r="S2176" s="518"/>
      <c r="T2176" s="518"/>
      <c r="U2176" s="518"/>
      <c r="V2176" s="518"/>
      <c r="W2176" s="518"/>
      <c r="X2176" s="518"/>
      <c r="Y2176" s="518"/>
      <c r="Z2176" s="518"/>
      <c r="AA2176" s="518"/>
      <c r="AB2176" s="518"/>
      <c r="AC2176" s="518"/>
      <c r="AD2176" s="518"/>
      <c r="AG2176" s="483">
        <f t="shared" si="959"/>
        <v>0</v>
      </c>
      <c r="AH2176" s="484">
        <f t="shared" si="960"/>
        <v>0</v>
      </c>
      <c r="AI2176" s="485">
        <f t="shared" si="961"/>
        <v>0</v>
      </c>
      <c r="AJ2176" s="486">
        <f t="shared" si="962"/>
        <v>0</v>
      </c>
      <c r="AK2176" s="483">
        <f t="shared" si="963"/>
        <v>0</v>
      </c>
      <c r="AL2176" s="484">
        <f t="shared" si="964"/>
        <v>0</v>
      </c>
      <c r="AM2176" s="485">
        <f t="shared" si="965"/>
        <v>0</v>
      </c>
      <c r="AN2176" s="486">
        <f t="shared" si="966"/>
        <v>0</v>
      </c>
      <c r="AO2176" s="483">
        <f t="shared" si="967"/>
        <v>0</v>
      </c>
      <c r="AP2176" s="484">
        <f t="shared" si="968"/>
        <v>0</v>
      </c>
      <c r="AQ2176" s="485">
        <f t="shared" si="969"/>
        <v>0</v>
      </c>
      <c r="AR2176" s="486">
        <f t="shared" si="970"/>
        <v>0</v>
      </c>
    </row>
    <row r="2177" spans="3:44" customFormat="1">
      <c r="C2177" s="143" t="s">
        <v>102</v>
      </c>
      <c r="D2177" s="729" t="str">
        <f>IF(CNGE_2024_M1_Secc1_Sub1!$D56="","",CNGE_2024_M1_Secc1_Sub1!$D56)</f>
        <v>SECRETARIA DE TURISMO Y CULTURA</v>
      </c>
      <c r="E2177" s="730"/>
      <c r="F2177" s="730"/>
      <c r="G2177" s="730"/>
      <c r="H2177" s="730"/>
      <c r="I2177" s="730"/>
      <c r="J2177" s="730"/>
      <c r="K2177" s="730"/>
      <c r="L2177" s="730"/>
      <c r="M2177" s="730"/>
      <c r="N2177" s="730"/>
      <c r="O2177" s="731"/>
      <c r="P2177" s="518"/>
      <c r="Q2177" s="518"/>
      <c r="R2177" s="518"/>
      <c r="S2177" s="518"/>
      <c r="T2177" s="518"/>
      <c r="U2177" s="518"/>
      <c r="V2177" s="518"/>
      <c r="W2177" s="518"/>
      <c r="X2177" s="518"/>
      <c r="Y2177" s="518"/>
      <c r="Z2177" s="518"/>
      <c r="AA2177" s="518"/>
      <c r="AB2177" s="518"/>
      <c r="AC2177" s="518"/>
      <c r="AD2177" s="518"/>
      <c r="AG2177" s="483">
        <f t="shared" si="959"/>
        <v>0</v>
      </c>
      <c r="AH2177" s="484">
        <f t="shared" si="960"/>
        <v>0</v>
      </c>
      <c r="AI2177" s="485">
        <f t="shared" si="961"/>
        <v>0</v>
      </c>
      <c r="AJ2177" s="486">
        <f t="shared" si="962"/>
        <v>0</v>
      </c>
      <c r="AK2177" s="483">
        <f t="shared" si="963"/>
        <v>0</v>
      </c>
      <c r="AL2177" s="484">
        <f t="shared" si="964"/>
        <v>0</v>
      </c>
      <c r="AM2177" s="485">
        <f t="shared" si="965"/>
        <v>0</v>
      </c>
      <c r="AN2177" s="486">
        <f t="shared" si="966"/>
        <v>0</v>
      </c>
      <c r="AO2177" s="483">
        <f t="shared" si="967"/>
        <v>0</v>
      </c>
      <c r="AP2177" s="484">
        <f t="shared" si="968"/>
        <v>0</v>
      </c>
      <c r="AQ2177" s="485">
        <f t="shared" si="969"/>
        <v>0</v>
      </c>
      <c r="AR2177" s="486">
        <f t="shared" si="970"/>
        <v>0</v>
      </c>
    </row>
    <row r="2178" spans="3:44" customFormat="1">
      <c r="C2178" s="143" t="s">
        <v>103</v>
      </c>
      <c r="D2178" s="729" t="str">
        <f>IF(CNGE_2024_M1_Secc1_Sub1!$D57="","",CNGE_2024_M1_Secc1_Sub1!$D57)</f>
        <v>SECRETARIA DE PROTECCION CIVIL</v>
      </c>
      <c r="E2178" s="730"/>
      <c r="F2178" s="730"/>
      <c r="G2178" s="730"/>
      <c r="H2178" s="730"/>
      <c r="I2178" s="730"/>
      <c r="J2178" s="730"/>
      <c r="K2178" s="730"/>
      <c r="L2178" s="730"/>
      <c r="M2178" s="730"/>
      <c r="N2178" s="730"/>
      <c r="O2178" s="731"/>
      <c r="P2178" s="518"/>
      <c r="Q2178" s="518"/>
      <c r="R2178" s="518"/>
      <c r="S2178" s="518"/>
      <c r="T2178" s="518"/>
      <c r="U2178" s="518"/>
      <c r="V2178" s="518"/>
      <c r="W2178" s="518"/>
      <c r="X2178" s="518"/>
      <c r="Y2178" s="518"/>
      <c r="Z2178" s="518"/>
      <c r="AA2178" s="518"/>
      <c r="AB2178" s="518"/>
      <c r="AC2178" s="518"/>
      <c r="AD2178" s="518"/>
      <c r="AG2178" s="483">
        <f t="shared" si="959"/>
        <v>0</v>
      </c>
      <c r="AH2178" s="484">
        <f t="shared" si="960"/>
        <v>0</v>
      </c>
      <c r="AI2178" s="485">
        <f t="shared" si="961"/>
        <v>0</v>
      </c>
      <c r="AJ2178" s="486">
        <f t="shared" si="962"/>
        <v>0</v>
      </c>
      <c r="AK2178" s="483">
        <f t="shared" si="963"/>
        <v>0</v>
      </c>
      <c r="AL2178" s="484">
        <f t="shared" si="964"/>
        <v>0</v>
      </c>
      <c r="AM2178" s="485">
        <f t="shared" si="965"/>
        <v>0</v>
      </c>
      <c r="AN2178" s="486">
        <f t="shared" si="966"/>
        <v>0</v>
      </c>
      <c r="AO2178" s="483">
        <f t="shared" si="967"/>
        <v>0</v>
      </c>
      <c r="AP2178" s="484">
        <f t="shared" si="968"/>
        <v>0</v>
      </c>
      <c r="AQ2178" s="485">
        <f t="shared" si="969"/>
        <v>0</v>
      </c>
      <c r="AR2178" s="486">
        <f t="shared" si="970"/>
        <v>0</v>
      </c>
    </row>
    <row r="2179" spans="3:44" customFormat="1">
      <c r="C2179" s="143" t="s">
        <v>104</v>
      </c>
      <c r="D2179" s="729" t="str">
        <f>IF(CNGE_2024_M1_Secc1_Sub1!$D58="","",CNGE_2024_M1_Secc1_Sub1!$D58)</f>
        <v>SECRETARIA DE MEDIO AMBIENTE</v>
      </c>
      <c r="E2179" s="730"/>
      <c r="F2179" s="730"/>
      <c r="G2179" s="730"/>
      <c r="H2179" s="730"/>
      <c r="I2179" s="730"/>
      <c r="J2179" s="730"/>
      <c r="K2179" s="730"/>
      <c r="L2179" s="730"/>
      <c r="M2179" s="730"/>
      <c r="N2179" s="730"/>
      <c r="O2179" s="731"/>
      <c r="P2179" s="518"/>
      <c r="Q2179" s="518"/>
      <c r="R2179" s="518"/>
      <c r="S2179" s="518"/>
      <c r="T2179" s="518"/>
      <c r="U2179" s="518"/>
      <c r="V2179" s="518"/>
      <c r="W2179" s="518"/>
      <c r="X2179" s="518"/>
      <c r="Y2179" s="518"/>
      <c r="Z2179" s="518"/>
      <c r="AA2179" s="518"/>
      <c r="AB2179" s="518"/>
      <c r="AC2179" s="518"/>
      <c r="AD2179" s="518"/>
      <c r="AG2179" s="483">
        <f t="shared" si="959"/>
        <v>0</v>
      </c>
      <c r="AH2179" s="484">
        <f t="shared" si="960"/>
        <v>0</v>
      </c>
      <c r="AI2179" s="485">
        <f t="shared" si="961"/>
        <v>0</v>
      </c>
      <c r="AJ2179" s="486">
        <f t="shared" si="962"/>
        <v>0</v>
      </c>
      <c r="AK2179" s="483">
        <f t="shared" si="963"/>
        <v>0</v>
      </c>
      <c r="AL2179" s="484">
        <f t="shared" si="964"/>
        <v>0</v>
      </c>
      <c r="AM2179" s="485">
        <f t="shared" si="965"/>
        <v>0</v>
      </c>
      <c r="AN2179" s="486">
        <f t="shared" si="966"/>
        <v>0</v>
      </c>
      <c r="AO2179" s="483">
        <f t="shared" si="967"/>
        <v>0</v>
      </c>
      <c r="AP2179" s="484">
        <f t="shared" si="968"/>
        <v>0</v>
      </c>
      <c r="AQ2179" s="485">
        <f t="shared" si="969"/>
        <v>0</v>
      </c>
      <c r="AR2179" s="486">
        <f t="shared" si="970"/>
        <v>0</v>
      </c>
    </row>
    <row r="2180" spans="3:44" customFormat="1">
      <c r="C2180" s="143" t="s">
        <v>105</v>
      </c>
      <c r="D2180" s="729" t="str">
        <f>IF(CNGE_2024_M1_Secc1_Sub1!$D59="","",CNGE_2024_M1_Secc1_Sub1!$D59)</f>
        <v>SERVICIOS DE SALUD DE VERACRUZ</v>
      </c>
      <c r="E2180" s="730"/>
      <c r="F2180" s="730"/>
      <c r="G2180" s="730"/>
      <c r="H2180" s="730"/>
      <c r="I2180" s="730"/>
      <c r="J2180" s="730"/>
      <c r="K2180" s="730"/>
      <c r="L2180" s="730"/>
      <c r="M2180" s="730"/>
      <c r="N2180" s="730"/>
      <c r="O2180" s="731"/>
      <c r="P2180" s="518"/>
      <c r="Q2180" s="518"/>
      <c r="R2180" s="518"/>
      <c r="S2180" s="518"/>
      <c r="T2180" s="518"/>
      <c r="U2180" s="518"/>
      <c r="V2180" s="518"/>
      <c r="W2180" s="518"/>
      <c r="X2180" s="518"/>
      <c r="Y2180" s="518"/>
      <c r="Z2180" s="518"/>
      <c r="AA2180" s="518"/>
      <c r="AB2180" s="518"/>
      <c r="AC2180" s="518"/>
      <c r="AD2180" s="518"/>
      <c r="AG2180" s="483">
        <f t="shared" si="959"/>
        <v>0</v>
      </c>
      <c r="AH2180" s="484">
        <f t="shared" si="960"/>
        <v>0</v>
      </c>
      <c r="AI2180" s="485">
        <f t="shared" si="961"/>
        <v>0</v>
      </c>
      <c r="AJ2180" s="486">
        <f t="shared" si="962"/>
        <v>0</v>
      </c>
      <c r="AK2180" s="483">
        <f t="shared" si="963"/>
        <v>0</v>
      </c>
      <c r="AL2180" s="484">
        <f t="shared" si="964"/>
        <v>0</v>
      </c>
      <c r="AM2180" s="485">
        <f t="shared" si="965"/>
        <v>0</v>
      </c>
      <c r="AN2180" s="486">
        <f t="shared" si="966"/>
        <v>0</v>
      </c>
      <c r="AO2180" s="483">
        <f t="shared" si="967"/>
        <v>0</v>
      </c>
      <c r="AP2180" s="484">
        <f t="shared" si="968"/>
        <v>0</v>
      </c>
      <c r="AQ2180" s="485">
        <f t="shared" si="969"/>
        <v>0</v>
      </c>
      <c r="AR2180" s="486">
        <f t="shared" si="970"/>
        <v>0</v>
      </c>
    </row>
    <row r="2181" spans="3:44" customFormat="1">
      <c r="C2181" s="143" t="s">
        <v>106</v>
      </c>
      <c r="D2181" s="729" t="str">
        <f>IF(CNGE_2024_M1_Secc1_Sub1!$D60="","",CNGE_2024_M1_Secc1_Sub1!$D60)</f>
        <v>SISTEMA PARA EL DESARROLLO INTEGRAL DE LA FAMILIA</v>
      </c>
      <c r="E2181" s="730"/>
      <c r="F2181" s="730"/>
      <c r="G2181" s="730"/>
      <c r="H2181" s="730"/>
      <c r="I2181" s="730"/>
      <c r="J2181" s="730"/>
      <c r="K2181" s="730"/>
      <c r="L2181" s="730"/>
      <c r="M2181" s="730"/>
      <c r="N2181" s="730"/>
      <c r="O2181" s="731"/>
      <c r="P2181" s="518"/>
      <c r="Q2181" s="518"/>
      <c r="R2181" s="518"/>
      <c r="S2181" s="518"/>
      <c r="T2181" s="518"/>
      <c r="U2181" s="518"/>
      <c r="V2181" s="518"/>
      <c r="W2181" s="518"/>
      <c r="X2181" s="518"/>
      <c r="Y2181" s="518"/>
      <c r="Z2181" s="518"/>
      <c r="AA2181" s="518"/>
      <c r="AB2181" s="518"/>
      <c r="AC2181" s="518"/>
      <c r="AD2181" s="518"/>
      <c r="AG2181" s="483">
        <f t="shared" si="959"/>
        <v>0</v>
      </c>
      <c r="AH2181" s="484">
        <f t="shared" si="960"/>
        <v>0</v>
      </c>
      <c r="AI2181" s="485">
        <f t="shared" si="961"/>
        <v>0</v>
      </c>
      <c r="AJ2181" s="486">
        <f t="shared" si="962"/>
        <v>0</v>
      </c>
      <c r="AK2181" s="483">
        <f t="shared" si="963"/>
        <v>0</v>
      </c>
      <c r="AL2181" s="484">
        <f t="shared" si="964"/>
        <v>0</v>
      </c>
      <c r="AM2181" s="485">
        <f t="shared" si="965"/>
        <v>0</v>
      </c>
      <c r="AN2181" s="486">
        <f t="shared" si="966"/>
        <v>0</v>
      </c>
      <c r="AO2181" s="483">
        <f t="shared" si="967"/>
        <v>0</v>
      </c>
      <c r="AP2181" s="484">
        <f t="shared" si="968"/>
        <v>0</v>
      </c>
      <c r="AQ2181" s="485">
        <f t="shared" si="969"/>
        <v>0</v>
      </c>
      <c r="AR2181" s="486">
        <f t="shared" si="970"/>
        <v>0</v>
      </c>
    </row>
    <row r="2182" spans="3:44" customFormat="1">
      <c r="C2182" s="143" t="s">
        <v>107</v>
      </c>
      <c r="D2182" s="729" t="str">
        <f>IF(CNGE_2024_M1_Secc1_Sub1!$D61="","",CNGE_2024_M1_Secc1_Sub1!$D61)</f>
        <v>COMISION DE ARBITRAJE MEDICO</v>
      </c>
      <c r="E2182" s="730"/>
      <c r="F2182" s="730"/>
      <c r="G2182" s="730"/>
      <c r="H2182" s="730"/>
      <c r="I2182" s="730"/>
      <c r="J2182" s="730"/>
      <c r="K2182" s="730"/>
      <c r="L2182" s="730"/>
      <c r="M2182" s="730"/>
      <c r="N2182" s="730"/>
      <c r="O2182" s="731"/>
      <c r="P2182" s="518"/>
      <c r="Q2182" s="518"/>
      <c r="R2182" s="518"/>
      <c r="S2182" s="518"/>
      <c r="T2182" s="518"/>
      <c r="U2182" s="518"/>
      <c r="V2182" s="518"/>
      <c r="W2182" s="518"/>
      <c r="X2182" s="518"/>
      <c r="Y2182" s="518"/>
      <c r="Z2182" s="518"/>
      <c r="AA2182" s="518"/>
      <c r="AB2182" s="518"/>
      <c r="AC2182" s="518"/>
      <c r="AD2182" s="518"/>
      <c r="AG2182" s="483">
        <f t="shared" si="959"/>
        <v>0</v>
      </c>
      <c r="AH2182" s="484">
        <f t="shared" si="960"/>
        <v>0</v>
      </c>
      <c r="AI2182" s="485">
        <f t="shared" si="961"/>
        <v>0</v>
      </c>
      <c r="AJ2182" s="486">
        <f t="shared" si="962"/>
        <v>0</v>
      </c>
      <c r="AK2182" s="483">
        <f t="shared" si="963"/>
        <v>0</v>
      </c>
      <c r="AL2182" s="484">
        <f t="shared" si="964"/>
        <v>0</v>
      </c>
      <c r="AM2182" s="485">
        <f t="shared" si="965"/>
        <v>0</v>
      </c>
      <c r="AN2182" s="486">
        <f t="shared" si="966"/>
        <v>0</v>
      </c>
      <c r="AO2182" s="483">
        <f t="shared" si="967"/>
        <v>0</v>
      </c>
      <c r="AP2182" s="484">
        <f t="shared" si="968"/>
        <v>0</v>
      </c>
      <c r="AQ2182" s="485">
        <f t="shared" si="969"/>
        <v>0</v>
      </c>
      <c r="AR2182" s="486">
        <f t="shared" si="970"/>
        <v>0</v>
      </c>
    </row>
    <row r="2183" spans="3:44" customFormat="1">
      <c r="C2183" s="143" t="s">
        <v>108</v>
      </c>
      <c r="D2183" s="729" t="str">
        <f>IF(CNGE_2024_M1_Secc1_Sub1!$D62="","",CNGE_2024_M1_Secc1_Sub1!$D62)</f>
        <v>ACADEMIA VERACRUZANA DE LAS LENGUAS INDIGENAS</v>
      </c>
      <c r="E2183" s="730"/>
      <c r="F2183" s="730"/>
      <c r="G2183" s="730"/>
      <c r="H2183" s="730"/>
      <c r="I2183" s="730"/>
      <c r="J2183" s="730"/>
      <c r="K2183" s="730"/>
      <c r="L2183" s="730"/>
      <c r="M2183" s="730"/>
      <c r="N2183" s="730"/>
      <c r="O2183" s="731"/>
      <c r="P2183" s="518"/>
      <c r="Q2183" s="518"/>
      <c r="R2183" s="518"/>
      <c r="S2183" s="518"/>
      <c r="T2183" s="518"/>
      <c r="U2183" s="518"/>
      <c r="V2183" s="518"/>
      <c r="W2183" s="518"/>
      <c r="X2183" s="518"/>
      <c r="Y2183" s="518"/>
      <c r="Z2183" s="518"/>
      <c r="AA2183" s="518"/>
      <c r="AB2183" s="518"/>
      <c r="AC2183" s="518"/>
      <c r="AD2183" s="518"/>
      <c r="AG2183" s="483">
        <f t="shared" si="959"/>
        <v>0</v>
      </c>
      <c r="AH2183" s="484">
        <f t="shared" si="960"/>
        <v>0</v>
      </c>
      <c r="AI2183" s="485">
        <f t="shared" si="961"/>
        <v>0</v>
      </c>
      <c r="AJ2183" s="486">
        <f t="shared" si="962"/>
        <v>0</v>
      </c>
      <c r="AK2183" s="483">
        <f t="shared" si="963"/>
        <v>0</v>
      </c>
      <c r="AL2183" s="484">
        <f t="shared" si="964"/>
        <v>0</v>
      </c>
      <c r="AM2183" s="485">
        <f t="shared" si="965"/>
        <v>0</v>
      </c>
      <c r="AN2183" s="486">
        <f t="shared" si="966"/>
        <v>0</v>
      </c>
      <c r="AO2183" s="483">
        <f t="shared" si="967"/>
        <v>0</v>
      </c>
      <c r="AP2183" s="484">
        <f t="shared" si="968"/>
        <v>0</v>
      </c>
      <c r="AQ2183" s="485">
        <f t="shared" si="969"/>
        <v>0</v>
      </c>
      <c r="AR2183" s="486">
        <f t="shared" si="970"/>
        <v>0</v>
      </c>
    </row>
    <row r="2184" spans="3:44" customFormat="1">
      <c r="C2184" s="143" t="s">
        <v>109</v>
      </c>
      <c r="D2184" s="729" t="str">
        <f>IF(CNGE_2024_M1_Secc1_Sub1!$D63="","",CNGE_2024_M1_Secc1_Sub1!$D63)</f>
        <v>INSTITUTO VERACRUZANO DEL DEPORTE</v>
      </c>
      <c r="E2184" s="730"/>
      <c r="F2184" s="730"/>
      <c r="G2184" s="730"/>
      <c r="H2184" s="730"/>
      <c r="I2184" s="730"/>
      <c r="J2184" s="730"/>
      <c r="K2184" s="730"/>
      <c r="L2184" s="730"/>
      <c r="M2184" s="730"/>
      <c r="N2184" s="730"/>
      <c r="O2184" s="731"/>
      <c r="P2184" s="518"/>
      <c r="Q2184" s="518"/>
      <c r="R2184" s="518"/>
      <c r="S2184" s="518"/>
      <c r="T2184" s="518"/>
      <c r="U2184" s="518"/>
      <c r="V2184" s="518"/>
      <c r="W2184" s="518"/>
      <c r="X2184" s="518"/>
      <c r="Y2184" s="518"/>
      <c r="Z2184" s="518"/>
      <c r="AA2184" s="518"/>
      <c r="AB2184" s="518"/>
      <c r="AC2184" s="518"/>
      <c r="AD2184" s="518"/>
      <c r="AG2184" s="483">
        <f t="shared" si="959"/>
        <v>0</v>
      </c>
      <c r="AH2184" s="484">
        <f t="shared" si="960"/>
        <v>0</v>
      </c>
      <c r="AI2184" s="485">
        <f t="shared" si="961"/>
        <v>0</v>
      </c>
      <c r="AJ2184" s="486">
        <f t="shared" si="962"/>
        <v>0</v>
      </c>
      <c r="AK2184" s="483">
        <f t="shared" si="963"/>
        <v>0</v>
      </c>
      <c r="AL2184" s="484">
        <f t="shared" si="964"/>
        <v>0</v>
      </c>
      <c r="AM2184" s="485">
        <f t="shared" si="965"/>
        <v>0</v>
      </c>
      <c r="AN2184" s="486">
        <f t="shared" si="966"/>
        <v>0</v>
      </c>
      <c r="AO2184" s="483">
        <f t="shared" si="967"/>
        <v>0</v>
      </c>
      <c r="AP2184" s="484">
        <f t="shared" si="968"/>
        <v>0</v>
      </c>
      <c r="AQ2184" s="485">
        <f t="shared" si="969"/>
        <v>0</v>
      </c>
      <c r="AR2184" s="486">
        <f t="shared" si="970"/>
        <v>0</v>
      </c>
    </row>
    <row r="2185" spans="3:44" customFormat="1" ht="30" customHeight="1">
      <c r="C2185" s="143" t="s">
        <v>110</v>
      </c>
      <c r="D2185" s="729" t="str">
        <f>IF(CNGE_2024_M1_Secc1_Sub1!$D64="","",CNGE_2024_M1_Secc1_Sub1!$D64)</f>
        <v>INSTITUTO DE ESPACIOS EDUCATIVOS DEL ESTADO DE VERACRUZ</v>
      </c>
      <c r="E2185" s="730"/>
      <c r="F2185" s="730"/>
      <c r="G2185" s="730"/>
      <c r="H2185" s="730"/>
      <c r="I2185" s="730"/>
      <c r="J2185" s="730"/>
      <c r="K2185" s="730"/>
      <c r="L2185" s="730"/>
      <c r="M2185" s="730"/>
      <c r="N2185" s="730"/>
      <c r="O2185" s="731"/>
      <c r="P2185" s="518"/>
      <c r="Q2185" s="518"/>
      <c r="R2185" s="518"/>
      <c r="S2185" s="518"/>
      <c r="T2185" s="518"/>
      <c r="U2185" s="518"/>
      <c r="V2185" s="518"/>
      <c r="W2185" s="518"/>
      <c r="X2185" s="518"/>
      <c r="Y2185" s="518"/>
      <c r="Z2185" s="518"/>
      <c r="AA2185" s="518"/>
      <c r="AB2185" s="518"/>
      <c r="AC2185" s="518"/>
      <c r="AD2185" s="518"/>
      <c r="AG2185" s="483">
        <f t="shared" si="959"/>
        <v>0</v>
      </c>
      <c r="AH2185" s="484">
        <f t="shared" si="960"/>
        <v>0</v>
      </c>
      <c r="AI2185" s="485">
        <f t="shared" si="961"/>
        <v>0</v>
      </c>
      <c r="AJ2185" s="486">
        <f t="shared" si="962"/>
        <v>0</v>
      </c>
      <c r="AK2185" s="483">
        <f t="shared" si="963"/>
        <v>0</v>
      </c>
      <c r="AL2185" s="484">
        <f t="shared" si="964"/>
        <v>0</v>
      </c>
      <c r="AM2185" s="485">
        <f t="shared" si="965"/>
        <v>0</v>
      </c>
      <c r="AN2185" s="486">
        <f t="shared" si="966"/>
        <v>0</v>
      </c>
      <c r="AO2185" s="483">
        <f t="shared" si="967"/>
        <v>0</v>
      </c>
      <c r="AP2185" s="484">
        <f t="shared" si="968"/>
        <v>0</v>
      </c>
      <c r="AQ2185" s="485">
        <f t="shared" si="969"/>
        <v>0</v>
      </c>
      <c r="AR2185" s="486">
        <f t="shared" si="970"/>
        <v>0</v>
      </c>
    </row>
    <row r="2186" spans="3:44" customFormat="1">
      <c r="C2186" s="143" t="s">
        <v>111</v>
      </c>
      <c r="D2186" s="729" t="str">
        <f>IF(CNGE_2024_M1_Secc1_Sub1!$D65="","",CNGE_2024_M1_Secc1_Sub1!$D65)</f>
        <v>COLEGIO DE BACHILLERES DEL ESTADO DE VERACRUZ</v>
      </c>
      <c r="E2186" s="730"/>
      <c r="F2186" s="730"/>
      <c r="G2186" s="730"/>
      <c r="H2186" s="730"/>
      <c r="I2186" s="730"/>
      <c r="J2186" s="730"/>
      <c r="K2186" s="730"/>
      <c r="L2186" s="730"/>
      <c r="M2186" s="730"/>
      <c r="N2186" s="730"/>
      <c r="O2186" s="731"/>
      <c r="P2186" s="518"/>
      <c r="Q2186" s="518"/>
      <c r="R2186" s="518"/>
      <c r="S2186" s="518"/>
      <c r="T2186" s="518"/>
      <c r="U2186" s="518"/>
      <c r="V2186" s="518"/>
      <c r="W2186" s="518"/>
      <c r="X2186" s="518"/>
      <c r="Y2186" s="518"/>
      <c r="Z2186" s="518"/>
      <c r="AA2186" s="518"/>
      <c r="AB2186" s="518"/>
      <c r="AC2186" s="518"/>
      <c r="AD2186" s="518"/>
      <c r="AG2186" s="483">
        <f t="shared" si="959"/>
        <v>0</v>
      </c>
      <c r="AH2186" s="484">
        <f t="shared" si="960"/>
        <v>0</v>
      </c>
      <c r="AI2186" s="485">
        <f t="shared" si="961"/>
        <v>0</v>
      </c>
      <c r="AJ2186" s="486">
        <f t="shared" si="962"/>
        <v>0</v>
      </c>
      <c r="AK2186" s="483">
        <f t="shared" si="963"/>
        <v>0</v>
      </c>
      <c r="AL2186" s="484">
        <f t="shared" si="964"/>
        <v>0</v>
      </c>
      <c r="AM2186" s="485">
        <f t="shared" si="965"/>
        <v>0</v>
      </c>
      <c r="AN2186" s="486">
        <f t="shared" si="966"/>
        <v>0</v>
      </c>
      <c r="AO2186" s="483">
        <f t="shared" si="967"/>
        <v>0</v>
      </c>
      <c r="AP2186" s="484">
        <f t="shared" si="968"/>
        <v>0</v>
      </c>
      <c r="AQ2186" s="485">
        <f t="shared" si="969"/>
        <v>0</v>
      </c>
      <c r="AR2186" s="486">
        <f t="shared" si="970"/>
        <v>0</v>
      </c>
    </row>
    <row r="2187" spans="3:44" customFormat="1">
      <c r="C2187" s="143" t="s">
        <v>112</v>
      </c>
      <c r="D2187" s="729" t="str">
        <f>IF(CNGE_2024_M1_Secc1_Sub1!$D66="","",CNGE_2024_M1_Secc1_Sub1!$D66)</f>
        <v>INSTITUTO TECNOLOGICO SUPERIOR DE MISANTLA</v>
      </c>
      <c r="E2187" s="730"/>
      <c r="F2187" s="730"/>
      <c r="G2187" s="730"/>
      <c r="H2187" s="730"/>
      <c r="I2187" s="730"/>
      <c r="J2187" s="730"/>
      <c r="K2187" s="730"/>
      <c r="L2187" s="730"/>
      <c r="M2187" s="730"/>
      <c r="N2187" s="730"/>
      <c r="O2187" s="731"/>
      <c r="P2187" s="518"/>
      <c r="Q2187" s="518"/>
      <c r="R2187" s="518"/>
      <c r="S2187" s="518"/>
      <c r="T2187" s="518"/>
      <c r="U2187" s="518"/>
      <c r="V2187" s="518"/>
      <c r="W2187" s="518"/>
      <c r="X2187" s="518"/>
      <c r="Y2187" s="518"/>
      <c r="Z2187" s="518"/>
      <c r="AA2187" s="518"/>
      <c r="AB2187" s="518"/>
      <c r="AC2187" s="518"/>
      <c r="AD2187" s="518"/>
      <c r="AG2187" s="483">
        <f t="shared" si="959"/>
        <v>0</v>
      </c>
      <c r="AH2187" s="484">
        <f t="shared" si="960"/>
        <v>0</v>
      </c>
      <c r="AI2187" s="485">
        <f t="shared" si="961"/>
        <v>0</v>
      </c>
      <c r="AJ2187" s="486">
        <f t="shared" si="962"/>
        <v>0</v>
      </c>
      <c r="AK2187" s="483">
        <f t="shared" si="963"/>
        <v>0</v>
      </c>
      <c r="AL2187" s="484">
        <f t="shared" si="964"/>
        <v>0</v>
      </c>
      <c r="AM2187" s="485">
        <f t="shared" si="965"/>
        <v>0</v>
      </c>
      <c r="AN2187" s="486">
        <f t="shared" si="966"/>
        <v>0</v>
      </c>
      <c r="AO2187" s="483">
        <f t="shared" si="967"/>
        <v>0</v>
      </c>
      <c r="AP2187" s="484">
        <f t="shared" si="968"/>
        <v>0</v>
      </c>
      <c r="AQ2187" s="485">
        <f t="shared" si="969"/>
        <v>0</v>
      </c>
      <c r="AR2187" s="486">
        <f t="shared" si="970"/>
        <v>0</v>
      </c>
    </row>
    <row r="2188" spans="3:44" customFormat="1" ht="30" customHeight="1">
      <c r="C2188" s="143" t="s">
        <v>113</v>
      </c>
      <c r="D2188" s="729" t="str">
        <f>IF(CNGE_2024_M1_Secc1_Sub1!$D67="","",CNGE_2024_M1_Secc1_Sub1!$D67)</f>
        <v>INSTITUTO TECNOLOGICO SUPERIOR DE SAN ANDRES TUXTLA</v>
      </c>
      <c r="E2188" s="730"/>
      <c r="F2188" s="730"/>
      <c r="G2188" s="730"/>
      <c r="H2188" s="730"/>
      <c r="I2188" s="730"/>
      <c r="J2188" s="730"/>
      <c r="K2188" s="730"/>
      <c r="L2188" s="730"/>
      <c r="M2188" s="730"/>
      <c r="N2188" s="730"/>
      <c r="O2188" s="731"/>
      <c r="P2188" s="518"/>
      <c r="Q2188" s="518"/>
      <c r="R2188" s="518"/>
      <c r="S2188" s="518"/>
      <c r="T2188" s="518"/>
      <c r="U2188" s="518"/>
      <c r="V2188" s="518"/>
      <c r="W2188" s="518"/>
      <c r="X2188" s="518"/>
      <c r="Y2188" s="518"/>
      <c r="Z2188" s="518"/>
      <c r="AA2188" s="518"/>
      <c r="AB2188" s="518"/>
      <c r="AC2188" s="518"/>
      <c r="AD2188" s="518"/>
      <c r="AG2188" s="483">
        <f t="shared" si="959"/>
        <v>0</v>
      </c>
      <c r="AH2188" s="484">
        <f t="shared" si="960"/>
        <v>0</v>
      </c>
      <c r="AI2188" s="485">
        <f t="shared" si="961"/>
        <v>0</v>
      </c>
      <c r="AJ2188" s="486">
        <f t="shared" si="962"/>
        <v>0</v>
      </c>
      <c r="AK2188" s="483">
        <f t="shared" si="963"/>
        <v>0</v>
      </c>
      <c r="AL2188" s="484">
        <f t="shared" si="964"/>
        <v>0</v>
      </c>
      <c r="AM2188" s="485">
        <f t="shared" si="965"/>
        <v>0</v>
      </c>
      <c r="AN2188" s="486">
        <f t="shared" si="966"/>
        <v>0</v>
      </c>
      <c r="AO2188" s="483">
        <f t="shared" si="967"/>
        <v>0</v>
      </c>
      <c r="AP2188" s="484">
        <f t="shared" si="968"/>
        <v>0</v>
      </c>
      <c r="AQ2188" s="485">
        <f t="shared" si="969"/>
        <v>0</v>
      </c>
      <c r="AR2188" s="486">
        <f t="shared" si="970"/>
        <v>0</v>
      </c>
    </row>
    <row r="2189" spans="3:44" customFormat="1">
      <c r="C2189" s="143" t="s">
        <v>114</v>
      </c>
      <c r="D2189" s="729" t="str">
        <f>IF(CNGE_2024_M1_Secc1_Sub1!$D68="","",CNGE_2024_M1_Secc1_Sub1!$D68)</f>
        <v>INSTITUTO TECNOLOGICO SUPERIOR DE TANTOYUCA</v>
      </c>
      <c r="E2189" s="730"/>
      <c r="F2189" s="730"/>
      <c r="G2189" s="730"/>
      <c r="H2189" s="730"/>
      <c r="I2189" s="730"/>
      <c r="J2189" s="730"/>
      <c r="K2189" s="730"/>
      <c r="L2189" s="730"/>
      <c r="M2189" s="730"/>
      <c r="N2189" s="730"/>
      <c r="O2189" s="731"/>
      <c r="P2189" s="518"/>
      <c r="Q2189" s="518"/>
      <c r="R2189" s="518"/>
      <c r="S2189" s="518"/>
      <c r="T2189" s="518"/>
      <c r="U2189" s="518"/>
      <c r="V2189" s="518"/>
      <c r="W2189" s="518"/>
      <c r="X2189" s="518"/>
      <c r="Y2189" s="518"/>
      <c r="Z2189" s="518"/>
      <c r="AA2189" s="518"/>
      <c r="AB2189" s="518"/>
      <c r="AC2189" s="518"/>
      <c r="AD2189" s="518"/>
      <c r="AG2189" s="483">
        <f t="shared" si="959"/>
        <v>0</v>
      </c>
      <c r="AH2189" s="484">
        <f t="shared" si="960"/>
        <v>0</v>
      </c>
      <c r="AI2189" s="485">
        <f t="shared" si="961"/>
        <v>0</v>
      </c>
      <c r="AJ2189" s="486">
        <f t="shared" si="962"/>
        <v>0</v>
      </c>
      <c r="AK2189" s="483">
        <f t="shared" si="963"/>
        <v>0</v>
      </c>
      <c r="AL2189" s="484">
        <f t="shared" si="964"/>
        <v>0</v>
      </c>
      <c r="AM2189" s="485">
        <f t="shared" si="965"/>
        <v>0</v>
      </c>
      <c r="AN2189" s="486">
        <f t="shared" si="966"/>
        <v>0</v>
      </c>
      <c r="AO2189" s="483">
        <f t="shared" si="967"/>
        <v>0</v>
      </c>
      <c r="AP2189" s="484">
        <f t="shared" si="968"/>
        <v>0</v>
      </c>
      <c r="AQ2189" s="485">
        <f t="shared" si="969"/>
        <v>0</v>
      </c>
      <c r="AR2189" s="486">
        <f t="shared" si="970"/>
        <v>0</v>
      </c>
    </row>
    <row r="2190" spans="3:44" customFormat="1">
      <c r="C2190" s="143" t="s">
        <v>115</v>
      </c>
      <c r="D2190" s="729" t="str">
        <f>IF(CNGE_2024_M1_Secc1_Sub1!$D69="","",CNGE_2024_M1_Secc1_Sub1!$D69)</f>
        <v>INSTITUTO TECNOLOGICO SUPERIOR DE COSAMALOAPAN</v>
      </c>
      <c r="E2190" s="730"/>
      <c r="F2190" s="730"/>
      <c r="G2190" s="730"/>
      <c r="H2190" s="730"/>
      <c r="I2190" s="730"/>
      <c r="J2190" s="730"/>
      <c r="K2190" s="730"/>
      <c r="L2190" s="730"/>
      <c r="M2190" s="730"/>
      <c r="N2190" s="730"/>
      <c r="O2190" s="731"/>
      <c r="P2190" s="518"/>
      <c r="Q2190" s="518"/>
      <c r="R2190" s="518"/>
      <c r="S2190" s="518"/>
      <c r="T2190" s="518"/>
      <c r="U2190" s="518"/>
      <c r="V2190" s="518"/>
      <c r="W2190" s="518"/>
      <c r="X2190" s="518"/>
      <c r="Y2190" s="518"/>
      <c r="Z2190" s="518"/>
      <c r="AA2190" s="518"/>
      <c r="AB2190" s="518"/>
      <c r="AC2190" s="518"/>
      <c r="AD2190" s="518"/>
      <c r="AG2190" s="483">
        <f t="shared" si="959"/>
        <v>0</v>
      </c>
      <c r="AH2190" s="484">
        <f t="shared" si="960"/>
        <v>0</v>
      </c>
      <c r="AI2190" s="485">
        <f t="shared" si="961"/>
        <v>0</v>
      </c>
      <c r="AJ2190" s="486">
        <f t="shared" si="962"/>
        <v>0</v>
      </c>
      <c r="AK2190" s="483">
        <f t="shared" si="963"/>
        <v>0</v>
      </c>
      <c r="AL2190" s="484">
        <f t="shared" si="964"/>
        <v>0</v>
      </c>
      <c r="AM2190" s="485">
        <f t="shared" si="965"/>
        <v>0</v>
      </c>
      <c r="AN2190" s="486">
        <f t="shared" si="966"/>
        <v>0</v>
      </c>
      <c r="AO2190" s="483">
        <f t="shared" si="967"/>
        <v>0</v>
      </c>
      <c r="AP2190" s="484">
        <f t="shared" si="968"/>
        <v>0</v>
      </c>
      <c r="AQ2190" s="485">
        <f t="shared" si="969"/>
        <v>0</v>
      </c>
      <c r="AR2190" s="486">
        <f t="shared" si="970"/>
        <v>0</v>
      </c>
    </row>
    <row r="2191" spans="3:44" customFormat="1">
      <c r="C2191" s="143" t="s">
        <v>116</v>
      </c>
      <c r="D2191" s="729" t="str">
        <f>IF(CNGE_2024_M1_Secc1_Sub1!$D70="","",CNGE_2024_M1_Secc1_Sub1!$D70)</f>
        <v>INSTITUTO TECNOLOGICO SUPERIOR DE PANUCO</v>
      </c>
      <c r="E2191" s="730"/>
      <c r="F2191" s="730"/>
      <c r="G2191" s="730"/>
      <c r="H2191" s="730"/>
      <c r="I2191" s="730"/>
      <c r="J2191" s="730"/>
      <c r="K2191" s="730"/>
      <c r="L2191" s="730"/>
      <c r="M2191" s="730"/>
      <c r="N2191" s="730"/>
      <c r="O2191" s="731"/>
      <c r="P2191" s="518"/>
      <c r="Q2191" s="518"/>
      <c r="R2191" s="518"/>
      <c r="S2191" s="518"/>
      <c r="T2191" s="518"/>
      <c r="U2191" s="518"/>
      <c r="V2191" s="518"/>
      <c r="W2191" s="518"/>
      <c r="X2191" s="518"/>
      <c r="Y2191" s="518"/>
      <c r="Z2191" s="518"/>
      <c r="AA2191" s="518"/>
      <c r="AB2191" s="518"/>
      <c r="AC2191" s="518"/>
      <c r="AD2191" s="518"/>
      <c r="AG2191" s="483">
        <f t="shared" si="959"/>
        <v>0</v>
      </c>
      <c r="AH2191" s="484">
        <f t="shared" si="960"/>
        <v>0</v>
      </c>
      <c r="AI2191" s="485">
        <f t="shared" si="961"/>
        <v>0</v>
      </c>
      <c r="AJ2191" s="486">
        <f t="shared" si="962"/>
        <v>0</v>
      </c>
      <c r="AK2191" s="483">
        <f t="shared" si="963"/>
        <v>0</v>
      </c>
      <c r="AL2191" s="484">
        <f t="shared" si="964"/>
        <v>0</v>
      </c>
      <c r="AM2191" s="485">
        <f t="shared" si="965"/>
        <v>0</v>
      </c>
      <c r="AN2191" s="486">
        <f t="shared" si="966"/>
        <v>0</v>
      </c>
      <c r="AO2191" s="483">
        <f t="shared" si="967"/>
        <v>0</v>
      </c>
      <c r="AP2191" s="484">
        <f t="shared" si="968"/>
        <v>0</v>
      </c>
      <c r="AQ2191" s="485">
        <f t="shared" si="969"/>
        <v>0</v>
      </c>
      <c r="AR2191" s="486">
        <f t="shared" si="970"/>
        <v>0</v>
      </c>
    </row>
    <row r="2192" spans="3:44" customFormat="1">
      <c r="C2192" s="143" t="s">
        <v>117</v>
      </c>
      <c r="D2192" s="729" t="str">
        <f>IF(CNGE_2024_M1_Secc1_Sub1!$D71="","",CNGE_2024_M1_Secc1_Sub1!$D71)</f>
        <v>INSTITUTO TECNOLOGICO SUPERIOR DE POZA RICA</v>
      </c>
      <c r="E2192" s="730"/>
      <c r="F2192" s="730"/>
      <c r="G2192" s="730"/>
      <c r="H2192" s="730"/>
      <c r="I2192" s="730"/>
      <c r="J2192" s="730"/>
      <c r="K2192" s="730"/>
      <c r="L2192" s="730"/>
      <c r="M2192" s="730"/>
      <c r="N2192" s="730"/>
      <c r="O2192" s="731"/>
      <c r="P2192" s="518"/>
      <c r="Q2192" s="518"/>
      <c r="R2192" s="518"/>
      <c r="S2192" s="518"/>
      <c r="T2192" s="518"/>
      <c r="U2192" s="518"/>
      <c r="V2192" s="518"/>
      <c r="W2192" s="518"/>
      <c r="X2192" s="518"/>
      <c r="Y2192" s="518"/>
      <c r="Z2192" s="518"/>
      <c r="AA2192" s="518"/>
      <c r="AB2192" s="518"/>
      <c r="AC2192" s="518"/>
      <c r="AD2192" s="518"/>
      <c r="AG2192" s="483">
        <f t="shared" si="959"/>
        <v>0</v>
      </c>
      <c r="AH2192" s="484">
        <f t="shared" si="960"/>
        <v>0</v>
      </c>
      <c r="AI2192" s="485">
        <f t="shared" si="961"/>
        <v>0</v>
      </c>
      <c r="AJ2192" s="486">
        <f t="shared" si="962"/>
        <v>0</v>
      </c>
      <c r="AK2192" s="483">
        <f t="shared" si="963"/>
        <v>0</v>
      </c>
      <c r="AL2192" s="484">
        <f t="shared" si="964"/>
        <v>0</v>
      </c>
      <c r="AM2192" s="485">
        <f t="shared" si="965"/>
        <v>0</v>
      </c>
      <c r="AN2192" s="486">
        <f t="shared" si="966"/>
        <v>0</v>
      </c>
      <c r="AO2192" s="483">
        <f t="shared" si="967"/>
        <v>0</v>
      </c>
      <c r="AP2192" s="484">
        <f t="shared" si="968"/>
        <v>0</v>
      </c>
      <c r="AQ2192" s="485">
        <f t="shared" si="969"/>
        <v>0</v>
      </c>
      <c r="AR2192" s="486">
        <f t="shared" si="970"/>
        <v>0</v>
      </c>
    </row>
    <row r="2193" spans="3:44" customFormat="1">
      <c r="C2193" s="143" t="s">
        <v>118</v>
      </c>
      <c r="D2193" s="729" t="str">
        <f>IF(CNGE_2024_M1_Secc1_Sub1!$D72="","",CNGE_2024_M1_Secc1_Sub1!$D72)</f>
        <v>INSTITUTO TECNOLOGICO SUPERIOR DE XALAPA</v>
      </c>
      <c r="E2193" s="730"/>
      <c r="F2193" s="730"/>
      <c r="G2193" s="730"/>
      <c r="H2193" s="730"/>
      <c r="I2193" s="730"/>
      <c r="J2193" s="730"/>
      <c r="K2193" s="730"/>
      <c r="L2193" s="730"/>
      <c r="M2193" s="730"/>
      <c r="N2193" s="730"/>
      <c r="O2193" s="731"/>
      <c r="P2193" s="518"/>
      <c r="Q2193" s="518"/>
      <c r="R2193" s="518"/>
      <c r="S2193" s="518"/>
      <c r="T2193" s="518"/>
      <c r="U2193" s="518"/>
      <c r="V2193" s="518"/>
      <c r="W2193" s="518"/>
      <c r="X2193" s="518"/>
      <c r="Y2193" s="518"/>
      <c r="Z2193" s="518"/>
      <c r="AA2193" s="518"/>
      <c r="AB2193" s="518"/>
      <c r="AC2193" s="518"/>
      <c r="AD2193" s="518"/>
      <c r="AG2193" s="483">
        <f t="shared" si="959"/>
        <v>0</v>
      </c>
      <c r="AH2193" s="484">
        <f t="shared" si="960"/>
        <v>0</v>
      </c>
      <c r="AI2193" s="485">
        <f t="shared" si="961"/>
        <v>0</v>
      </c>
      <c r="AJ2193" s="486">
        <f t="shared" si="962"/>
        <v>0</v>
      </c>
      <c r="AK2193" s="483">
        <f t="shared" si="963"/>
        <v>0</v>
      </c>
      <c r="AL2193" s="484">
        <f t="shared" si="964"/>
        <v>0</v>
      </c>
      <c r="AM2193" s="485">
        <f t="shared" si="965"/>
        <v>0</v>
      </c>
      <c r="AN2193" s="486">
        <f t="shared" si="966"/>
        <v>0</v>
      </c>
      <c r="AO2193" s="483">
        <f t="shared" si="967"/>
        <v>0</v>
      </c>
      <c r="AP2193" s="484">
        <f t="shared" si="968"/>
        <v>0</v>
      </c>
      <c r="AQ2193" s="485">
        <f t="shared" si="969"/>
        <v>0</v>
      </c>
      <c r="AR2193" s="486">
        <f t="shared" si="970"/>
        <v>0</v>
      </c>
    </row>
    <row r="2194" spans="3:44" customFormat="1">
      <c r="C2194" s="143" t="s">
        <v>119</v>
      </c>
      <c r="D2194" s="729" t="str">
        <f>IF(CNGE_2024_M1_Secc1_Sub1!$D73="","",CNGE_2024_M1_Secc1_Sub1!$D73)</f>
        <v>INSTITUTO TECNOLOGICO SUPERIOR DE COATZACOALCOS</v>
      </c>
      <c r="E2194" s="730"/>
      <c r="F2194" s="730"/>
      <c r="G2194" s="730"/>
      <c r="H2194" s="730"/>
      <c r="I2194" s="730"/>
      <c r="J2194" s="730"/>
      <c r="K2194" s="730"/>
      <c r="L2194" s="730"/>
      <c r="M2194" s="730"/>
      <c r="N2194" s="730"/>
      <c r="O2194" s="731"/>
      <c r="P2194" s="518"/>
      <c r="Q2194" s="518"/>
      <c r="R2194" s="518"/>
      <c r="S2194" s="518"/>
      <c r="T2194" s="518"/>
      <c r="U2194" s="518"/>
      <c r="V2194" s="518"/>
      <c r="W2194" s="518"/>
      <c r="X2194" s="518"/>
      <c r="Y2194" s="518"/>
      <c r="Z2194" s="518"/>
      <c r="AA2194" s="518"/>
      <c r="AB2194" s="518"/>
      <c r="AC2194" s="518"/>
      <c r="AD2194" s="518"/>
      <c r="AG2194" s="483">
        <f t="shared" si="959"/>
        <v>0</v>
      </c>
      <c r="AH2194" s="484">
        <f t="shared" si="960"/>
        <v>0</v>
      </c>
      <c r="AI2194" s="485">
        <f t="shared" si="961"/>
        <v>0</v>
      </c>
      <c r="AJ2194" s="486">
        <f t="shared" si="962"/>
        <v>0</v>
      </c>
      <c r="AK2194" s="483">
        <f t="shared" si="963"/>
        <v>0</v>
      </c>
      <c r="AL2194" s="484">
        <f t="shared" si="964"/>
        <v>0</v>
      </c>
      <c r="AM2194" s="485">
        <f t="shared" si="965"/>
        <v>0</v>
      </c>
      <c r="AN2194" s="486">
        <f t="shared" si="966"/>
        <v>0</v>
      </c>
      <c r="AO2194" s="483">
        <f t="shared" si="967"/>
        <v>0</v>
      </c>
      <c r="AP2194" s="484">
        <f t="shared" si="968"/>
        <v>0</v>
      </c>
      <c r="AQ2194" s="485">
        <f t="shared" si="969"/>
        <v>0</v>
      </c>
      <c r="AR2194" s="486">
        <f t="shared" si="970"/>
        <v>0</v>
      </c>
    </row>
    <row r="2195" spans="3:44" customFormat="1">
      <c r="C2195" s="143" t="s">
        <v>120</v>
      </c>
      <c r="D2195" s="729" t="str">
        <f>IF(CNGE_2024_M1_Secc1_Sub1!$D74="","",CNGE_2024_M1_Secc1_Sub1!$D74)</f>
        <v>INSTITUTO TECNOLOGICO SUPERIOR DE TIERRA BLANCA</v>
      </c>
      <c r="E2195" s="730"/>
      <c r="F2195" s="730"/>
      <c r="G2195" s="730"/>
      <c r="H2195" s="730"/>
      <c r="I2195" s="730"/>
      <c r="J2195" s="730"/>
      <c r="K2195" s="730"/>
      <c r="L2195" s="730"/>
      <c r="M2195" s="730"/>
      <c r="N2195" s="730"/>
      <c r="O2195" s="731"/>
      <c r="P2195" s="518"/>
      <c r="Q2195" s="518"/>
      <c r="R2195" s="518"/>
      <c r="S2195" s="518"/>
      <c r="T2195" s="518"/>
      <c r="U2195" s="518"/>
      <c r="V2195" s="518"/>
      <c r="W2195" s="518"/>
      <c r="X2195" s="518"/>
      <c r="Y2195" s="518"/>
      <c r="Z2195" s="518"/>
      <c r="AA2195" s="518"/>
      <c r="AB2195" s="518"/>
      <c r="AC2195" s="518"/>
      <c r="AD2195" s="518"/>
      <c r="AG2195" s="483">
        <f t="shared" si="959"/>
        <v>0</v>
      </c>
      <c r="AH2195" s="484">
        <f t="shared" si="960"/>
        <v>0</v>
      </c>
      <c r="AI2195" s="485">
        <f t="shared" si="961"/>
        <v>0</v>
      </c>
      <c r="AJ2195" s="486">
        <f t="shared" si="962"/>
        <v>0</v>
      </c>
      <c r="AK2195" s="483">
        <f t="shared" si="963"/>
        <v>0</v>
      </c>
      <c r="AL2195" s="484">
        <f t="shared" si="964"/>
        <v>0</v>
      </c>
      <c r="AM2195" s="485">
        <f t="shared" si="965"/>
        <v>0</v>
      </c>
      <c r="AN2195" s="486">
        <f t="shared" si="966"/>
        <v>0</v>
      </c>
      <c r="AO2195" s="483">
        <f t="shared" si="967"/>
        <v>0</v>
      </c>
      <c r="AP2195" s="484">
        <f t="shared" si="968"/>
        <v>0</v>
      </c>
      <c r="AQ2195" s="485">
        <f t="shared" si="969"/>
        <v>0</v>
      </c>
      <c r="AR2195" s="486">
        <f t="shared" si="970"/>
        <v>0</v>
      </c>
    </row>
    <row r="2196" spans="3:44" customFormat="1">
      <c r="C2196" s="143" t="s">
        <v>121</v>
      </c>
      <c r="D2196" s="729" t="str">
        <f>IF(CNGE_2024_M1_Secc1_Sub1!$D75="","",CNGE_2024_M1_Secc1_Sub1!$D75)</f>
        <v>INSTITUTO TECNOLOGICO SUPERIOR DE ALAMO</v>
      </c>
      <c r="E2196" s="730"/>
      <c r="F2196" s="730"/>
      <c r="G2196" s="730"/>
      <c r="H2196" s="730"/>
      <c r="I2196" s="730"/>
      <c r="J2196" s="730"/>
      <c r="K2196" s="730"/>
      <c r="L2196" s="730"/>
      <c r="M2196" s="730"/>
      <c r="N2196" s="730"/>
      <c r="O2196" s="731"/>
      <c r="P2196" s="518"/>
      <c r="Q2196" s="518"/>
      <c r="R2196" s="518"/>
      <c r="S2196" s="518"/>
      <c r="T2196" s="518"/>
      <c r="U2196" s="518"/>
      <c r="V2196" s="518"/>
      <c r="W2196" s="518"/>
      <c r="X2196" s="518"/>
      <c r="Y2196" s="518"/>
      <c r="Z2196" s="518"/>
      <c r="AA2196" s="518"/>
      <c r="AB2196" s="518"/>
      <c r="AC2196" s="518"/>
      <c r="AD2196" s="518"/>
      <c r="AG2196" s="483">
        <f t="shared" si="959"/>
        <v>0</v>
      </c>
      <c r="AH2196" s="484">
        <f t="shared" si="960"/>
        <v>0</v>
      </c>
      <c r="AI2196" s="485">
        <f t="shared" si="961"/>
        <v>0</v>
      </c>
      <c r="AJ2196" s="486">
        <f t="shared" si="962"/>
        <v>0</v>
      </c>
      <c r="AK2196" s="483">
        <f t="shared" si="963"/>
        <v>0</v>
      </c>
      <c r="AL2196" s="484">
        <f t="shared" si="964"/>
        <v>0</v>
      </c>
      <c r="AM2196" s="485">
        <f t="shared" si="965"/>
        <v>0</v>
      </c>
      <c r="AN2196" s="486">
        <f t="shared" si="966"/>
        <v>0</v>
      </c>
      <c r="AO2196" s="483">
        <f t="shared" si="967"/>
        <v>0</v>
      </c>
      <c r="AP2196" s="484">
        <f t="shared" si="968"/>
        <v>0</v>
      </c>
      <c r="AQ2196" s="485">
        <f t="shared" si="969"/>
        <v>0</v>
      </c>
      <c r="AR2196" s="486">
        <f t="shared" si="970"/>
        <v>0</v>
      </c>
    </row>
    <row r="2197" spans="3:44" customFormat="1">
      <c r="C2197" s="143" t="s">
        <v>122</v>
      </c>
      <c r="D2197" s="729" t="str">
        <f>IF(CNGE_2024_M1_Secc1_Sub1!$D76="","",CNGE_2024_M1_Secc1_Sub1!$D76)</f>
        <v>INSTITUTO TECNOLOGICO SUPERIOR DE ACAYUCAN</v>
      </c>
      <c r="E2197" s="730"/>
      <c r="F2197" s="730"/>
      <c r="G2197" s="730"/>
      <c r="H2197" s="730"/>
      <c r="I2197" s="730"/>
      <c r="J2197" s="730"/>
      <c r="K2197" s="730"/>
      <c r="L2197" s="730"/>
      <c r="M2197" s="730"/>
      <c r="N2197" s="730"/>
      <c r="O2197" s="731"/>
      <c r="P2197" s="518"/>
      <c r="Q2197" s="518"/>
      <c r="R2197" s="518"/>
      <c r="S2197" s="518"/>
      <c r="T2197" s="518"/>
      <c r="U2197" s="518"/>
      <c r="V2197" s="518"/>
      <c r="W2197" s="518"/>
      <c r="X2197" s="518"/>
      <c r="Y2197" s="518"/>
      <c r="Z2197" s="518"/>
      <c r="AA2197" s="518"/>
      <c r="AB2197" s="518"/>
      <c r="AC2197" s="518"/>
      <c r="AD2197" s="518"/>
      <c r="AG2197" s="483">
        <f t="shared" si="959"/>
        <v>0</v>
      </c>
      <c r="AH2197" s="484">
        <f t="shared" si="960"/>
        <v>0</v>
      </c>
      <c r="AI2197" s="485">
        <f t="shared" si="961"/>
        <v>0</v>
      </c>
      <c r="AJ2197" s="486">
        <f t="shared" si="962"/>
        <v>0</v>
      </c>
      <c r="AK2197" s="483">
        <f t="shared" si="963"/>
        <v>0</v>
      </c>
      <c r="AL2197" s="484">
        <f t="shared" si="964"/>
        <v>0</v>
      </c>
      <c r="AM2197" s="485">
        <f t="shared" si="965"/>
        <v>0</v>
      </c>
      <c r="AN2197" s="486">
        <f t="shared" si="966"/>
        <v>0</v>
      </c>
      <c r="AO2197" s="483">
        <f t="shared" si="967"/>
        <v>0</v>
      </c>
      <c r="AP2197" s="484">
        <f t="shared" si="968"/>
        <v>0</v>
      </c>
      <c r="AQ2197" s="485">
        <f t="shared" si="969"/>
        <v>0</v>
      </c>
      <c r="AR2197" s="486">
        <f t="shared" si="970"/>
        <v>0</v>
      </c>
    </row>
    <row r="2198" spans="3:44" customFormat="1">
      <c r="C2198" s="143" t="s">
        <v>140</v>
      </c>
      <c r="D2198" s="729" t="str">
        <f>IF(CNGE_2024_M1_Secc1_Sub1!$D77="","",CNGE_2024_M1_Secc1_Sub1!$D77)</f>
        <v>INSTITUTO TECNOLOGICO SUPERIOR DE LAS CHOAPAS</v>
      </c>
      <c r="E2198" s="730"/>
      <c r="F2198" s="730"/>
      <c r="G2198" s="730"/>
      <c r="H2198" s="730"/>
      <c r="I2198" s="730"/>
      <c r="J2198" s="730"/>
      <c r="K2198" s="730"/>
      <c r="L2198" s="730"/>
      <c r="M2198" s="730"/>
      <c r="N2198" s="730"/>
      <c r="O2198" s="731"/>
      <c r="P2198" s="518"/>
      <c r="Q2198" s="518"/>
      <c r="R2198" s="518"/>
      <c r="S2198" s="518"/>
      <c r="T2198" s="518"/>
      <c r="U2198" s="518"/>
      <c r="V2198" s="518"/>
      <c r="W2198" s="518"/>
      <c r="X2198" s="518"/>
      <c r="Y2198" s="518"/>
      <c r="Z2198" s="518"/>
      <c r="AA2198" s="518"/>
      <c r="AB2198" s="518"/>
      <c r="AC2198" s="518"/>
      <c r="AD2198" s="518"/>
      <c r="AG2198" s="483">
        <f t="shared" si="959"/>
        <v>0</v>
      </c>
      <c r="AH2198" s="484">
        <f t="shared" si="960"/>
        <v>0</v>
      </c>
      <c r="AI2198" s="485">
        <f t="shared" si="961"/>
        <v>0</v>
      </c>
      <c r="AJ2198" s="486">
        <f t="shared" si="962"/>
        <v>0</v>
      </c>
      <c r="AK2198" s="483">
        <f t="shared" si="963"/>
        <v>0</v>
      </c>
      <c r="AL2198" s="484">
        <f t="shared" si="964"/>
        <v>0</v>
      </c>
      <c r="AM2198" s="485">
        <f t="shared" si="965"/>
        <v>0</v>
      </c>
      <c r="AN2198" s="486">
        <f t="shared" si="966"/>
        <v>0</v>
      </c>
      <c r="AO2198" s="483">
        <f t="shared" si="967"/>
        <v>0</v>
      </c>
      <c r="AP2198" s="484">
        <f t="shared" si="968"/>
        <v>0</v>
      </c>
      <c r="AQ2198" s="485">
        <f t="shared" si="969"/>
        <v>0</v>
      </c>
      <c r="AR2198" s="486">
        <f t="shared" si="970"/>
        <v>0</v>
      </c>
    </row>
    <row r="2199" spans="3:44" customFormat="1">
      <c r="C2199" s="143" t="s">
        <v>141</v>
      </c>
      <c r="D2199" s="729" t="str">
        <f>IF(CNGE_2024_M1_Secc1_Sub1!$D78="","",CNGE_2024_M1_Secc1_Sub1!$D78)</f>
        <v>INSTITUTO TECNOLOGICO SUPERIOR DE HUATUSCO</v>
      </c>
      <c r="E2199" s="730"/>
      <c r="F2199" s="730"/>
      <c r="G2199" s="730"/>
      <c r="H2199" s="730"/>
      <c r="I2199" s="730"/>
      <c r="J2199" s="730"/>
      <c r="K2199" s="730"/>
      <c r="L2199" s="730"/>
      <c r="M2199" s="730"/>
      <c r="N2199" s="730"/>
      <c r="O2199" s="731"/>
      <c r="P2199" s="518"/>
      <c r="Q2199" s="518"/>
      <c r="R2199" s="518"/>
      <c r="S2199" s="518"/>
      <c r="T2199" s="518"/>
      <c r="U2199" s="518"/>
      <c r="V2199" s="518"/>
      <c r="W2199" s="518"/>
      <c r="X2199" s="518"/>
      <c r="Y2199" s="518"/>
      <c r="Z2199" s="518"/>
      <c r="AA2199" s="518"/>
      <c r="AB2199" s="518"/>
      <c r="AC2199" s="518"/>
      <c r="AD2199" s="518"/>
      <c r="AG2199" s="483">
        <f t="shared" si="959"/>
        <v>0</v>
      </c>
      <c r="AH2199" s="484">
        <f t="shared" si="960"/>
        <v>0</v>
      </c>
      <c r="AI2199" s="485">
        <f t="shared" si="961"/>
        <v>0</v>
      </c>
      <c r="AJ2199" s="486">
        <f t="shared" si="962"/>
        <v>0</v>
      </c>
      <c r="AK2199" s="483">
        <f t="shared" si="963"/>
        <v>0</v>
      </c>
      <c r="AL2199" s="484">
        <f t="shared" si="964"/>
        <v>0</v>
      </c>
      <c r="AM2199" s="485">
        <f t="shared" si="965"/>
        <v>0</v>
      </c>
      <c r="AN2199" s="486">
        <f t="shared" si="966"/>
        <v>0</v>
      </c>
      <c r="AO2199" s="483">
        <f t="shared" si="967"/>
        <v>0</v>
      </c>
      <c r="AP2199" s="484">
        <f t="shared" si="968"/>
        <v>0</v>
      </c>
      <c r="AQ2199" s="485">
        <f t="shared" si="969"/>
        <v>0</v>
      </c>
      <c r="AR2199" s="486">
        <f t="shared" si="970"/>
        <v>0</v>
      </c>
    </row>
    <row r="2200" spans="3:44" customFormat="1">
      <c r="C2200" s="143" t="s">
        <v>142</v>
      </c>
      <c r="D2200" s="729" t="str">
        <f>IF(CNGE_2024_M1_Secc1_Sub1!$D79="","",CNGE_2024_M1_Secc1_Sub1!$D79)</f>
        <v>INSTITUTO TECNOLOGICO SUPERIOR DE ALVARADO</v>
      </c>
      <c r="E2200" s="730"/>
      <c r="F2200" s="730"/>
      <c r="G2200" s="730"/>
      <c r="H2200" s="730"/>
      <c r="I2200" s="730"/>
      <c r="J2200" s="730"/>
      <c r="K2200" s="730"/>
      <c r="L2200" s="730"/>
      <c r="M2200" s="730"/>
      <c r="N2200" s="730"/>
      <c r="O2200" s="731"/>
      <c r="P2200" s="518"/>
      <c r="Q2200" s="518"/>
      <c r="R2200" s="518"/>
      <c r="S2200" s="518"/>
      <c r="T2200" s="518"/>
      <c r="U2200" s="518"/>
      <c r="V2200" s="518"/>
      <c r="W2200" s="518"/>
      <c r="X2200" s="518"/>
      <c r="Y2200" s="518"/>
      <c r="Z2200" s="518"/>
      <c r="AA2200" s="518"/>
      <c r="AB2200" s="518"/>
      <c r="AC2200" s="518"/>
      <c r="AD2200" s="518"/>
      <c r="AG2200" s="483">
        <f t="shared" si="959"/>
        <v>0</v>
      </c>
      <c r="AH2200" s="484">
        <f t="shared" si="960"/>
        <v>0</v>
      </c>
      <c r="AI2200" s="485">
        <f t="shared" si="961"/>
        <v>0</v>
      </c>
      <c r="AJ2200" s="486">
        <f t="shared" si="962"/>
        <v>0</v>
      </c>
      <c r="AK2200" s="483">
        <f t="shared" si="963"/>
        <v>0</v>
      </c>
      <c r="AL2200" s="484">
        <f t="shared" si="964"/>
        <v>0</v>
      </c>
      <c r="AM2200" s="485">
        <f t="shared" si="965"/>
        <v>0</v>
      </c>
      <c r="AN2200" s="486">
        <f t="shared" si="966"/>
        <v>0</v>
      </c>
      <c r="AO2200" s="483">
        <f t="shared" si="967"/>
        <v>0</v>
      </c>
      <c r="AP2200" s="484">
        <f t="shared" si="968"/>
        <v>0</v>
      </c>
      <c r="AQ2200" s="485">
        <f t="shared" si="969"/>
        <v>0</v>
      </c>
      <c r="AR2200" s="486">
        <f t="shared" si="970"/>
        <v>0</v>
      </c>
    </row>
    <row r="2201" spans="3:44" customFormat="1">
      <c r="C2201" s="143" t="s">
        <v>143</v>
      </c>
      <c r="D2201" s="729" t="str">
        <f>IF(CNGE_2024_M1_Secc1_Sub1!$D80="","",CNGE_2024_M1_Secc1_Sub1!$D80)</f>
        <v>INSTITUTO TECNOLOGICO SUPERIOR DE PEROTE</v>
      </c>
      <c r="E2201" s="730"/>
      <c r="F2201" s="730"/>
      <c r="G2201" s="730"/>
      <c r="H2201" s="730"/>
      <c r="I2201" s="730"/>
      <c r="J2201" s="730"/>
      <c r="K2201" s="730"/>
      <c r="L2201" s="730"/>
      <c r="M2201" s="730"/>
      <c r="N2201" s="730"/>
      <c r="O2201" s="731"/>
      <c r="P2201" s="518"/>
      <c r="Q2201" s="518"/>
      <c r="R2201" s="518"/>
      <c r="S2201" s="518"/>
      <c r="T2201" s="518"/>
      <c r="U2201" s="518"/>
      <c r="V2201" s="518"/>
      <c r="W2201" s="518"/>
      <c r="X2201" s="518"/>
      <c r="Y2201" s="518"/>
      <c r="Z2201" s="518"/>
      <c r="AA2201" s="518"/>
      <c r="AB2201" s="518"/>
      <c r="AC2201" s="518"/>
      <c r="AD2201" s="518"/>
      <c r="AG2201" s="483">
        <f t="shared" si="959"/>
        <v>0</v>
      </c>
      <c r="AH2201" s="484">
        <f t="shared" si="960"/>
        <v>0</v>
      </c>
      <c r="AI2201" s="485">
        <f t="shared" si="961"/>
        <v>0</v>
      </c>
      <c r="AJ2201" s="486">
        <f t="shared" si="962"/>
        <v>0</v>
      </c>
      <c r="AK2201" s="483">
        <f t="shared" si="963"/>
        <v>0</v>
      </c>
      <c r="AL2201" s="484">
        <f t="shared" si="964"/>
        <v>0</v>
      </c>
      <c r="AM2201" s="485">
        <f t="shared" si="965"/>
        <v>0</v>
      </c>
      <c r="AN2201" s="486">
        <f t="shared" si="966"/>
        <v>0</v>
      </c>
      <c r="AO2201" s="483">
        <f t="shared" si="967"/>
        <v>0</v>
      </c>
      <c r="AP2201" s="484">
        <f t="shared" si="968"/>
        <v>0</v>
      </c>
      <c r="AQ2201" s="485">
        <f t="shared" si="969"/>
        <v>0</v>
      </c>
      <c r="AR2201" s="486">
        <f t="shared" si="970"/>
        <v>0</v>
      </c>
    </row>
    <row r="2202" spans="3:44" customFormat="1">
      <c r="C2202" s="143" t="s">
        <v>144</v>
      </c>
      <c r="D2202" s="729" t="str">
        <f>IF(CNGE_2024_M1_Secc1_Sub1!$D81="","",CNGE_2024_M1_Secc1_Sub1!$D81)</f>
        <v>INSTITUTO TECNOLOGICO SUPERIOR DE ZONGOLICA</v>
      </c>
      <c r="E2202" s="730"/>
      <c r="F2202" s="730"/>
      <c r="G2202" s="730"/>
      <c r="H2202" s="730"/>
      <c r="I2202" s="730"/>
      <c r="J2202" s="730"/>
      <c r="K2202" s="730"/>
      <c r="L2202" s="730"/>
      <c r="M2202" s="730"/>
      <c r="N2202" s="730"/>
      <c r="O2202" s="731"/>
      <c r="P2202" s="518"/>
      <c r="Q2202" s="518"/>
      <c r="R2202" s="518"/>
      <c r="S2202" s="518"/>
      <c r="T2202" s="518"/>
      <c r="U2202" s="518"/>
      <c r="V2202" s="518"/>
      <c r="W2202" s="518"/>
      <c r="X2202" s="518"/>
      <c r="Y2202" s="518"/>
      <c r="Z2202" s="518"/>
      <c r="AA2202" s="518"/>
      <c r="AB2202" s="518"/>
      <c r="AC2202" s="518"/>
      <c r="AD2202" s="518"/>
      <c r="AG2202" s="483">
        <f t="shared" si="959"/>
        <v>0</v>
      </c>
      <c r="AH2202" s="484">
        <f t="shared" si="960"/>
        <v>0</v>
      </c>
      <c r="AI2202" s="485">
        <f t="shared" si="961"/>
        <v>0</v>
      </c>
      <c r="AJ2202" s="486">
        <f t="shared" si="962"/>
        <v>0</v>
      </c>
      <c r="AK2202" s="483">
        <f t="shared" si="963"/>
        <v>0</v>
      </c>
      <c r="AL2202" s="484">
        <f t="shared" si="964"/>
        <v>0</v>
      </c>
      <c r="AM2202" s="485">
        <f t="shared" si="965"/>
        <v>0</v>
      </c>
      <c r="AN2202" s="486">
        <f t="shared" si="966"/>
        <v>0</v>
      </c>
      <c r="AO2202" s="483">
        <f t="shared" si="967"/>
        <v>0</v>
      </c>
      <c r="AP2202" s="484">
        <f t="shared" si="968"/>
        <v>0</v>
      </c>
      <c r="AQ2202" s="485">
        <f t="shared" si="969"/>
        <v>0</v>
      </c>
      <c r="AR2202" s="486">
        <f t="shared" si="970"/>
        <v>0</v>
      </c>
    </row>
    <row r="2203" spans="3:44" customFormat="1">
      <c r="C2203" s="143" t="s">
        <v>145</v>
      </c>
      <c r="D2203" s="729" t="str">
        <f>IF(CNGE_2024_M1_Secc1_Sub1!$D82="","",CNGE_2024_M1_Secc1_Sub1!$D82)</f>
        <v>INSTITUTO TECNOLOGICO SUPERIOR DE NARANJOS</v>
      </c>
      <c r="E2203" s="730"/>
      <c r="F2203" s="730"/>
      <c r="G2203" s="730"/>
      <c r="H2203" s="730"/>
      <c r="I2203" s="730"/>
      <c r="J2203" s="730"/>
      <c r="K2203" s="730"/>
      <c r="L2203" s="730"/>
      <c r="M2203" s="730"/>
      <c r="N2203" s="730"/>
      <c r="O2203" s="731"/>
      <c r="P2203" s="518"/>
      <c r="Q2203" s="518"/>
      <c r="R2203" s="518"/>
      <c r="S2203" s="518"/>
      <c r="T2203" s="518"/>
      <c r="U2203" s="518"/>
      <c r="V2203" s="518"/>
      <c r="W2203" s="518"/>
      <c r="X2203" s="518"/>
      <c r="Y2203" s="518"/>
      <c r="Z2203" s="518"/>
      <c r="AA2203" s="518"/>
      <c r="AB2203" s="518"/>
      <c r="AC2203" s="518"/>
      <c r="AD2203" s="518"/>
      <c r="AG2203" s="483">
        <f t="shared" si="959"/>
        <v>0</v>
      </c>
      <c r="AH2203" s="484">
        <f t="shared" si="960"/>
        <v>0</v>
      </c>
      <c r="AI2203" s="485">
        <f t="shared" si="961"/>
        <v>0</v>
      </c>
      <c r="AJ2203" s="486">
        <f t="shared" si="962"/>
        <v>0</v>
      </c>
      <c r="AK2203" s="483">
        <f t="shared" si="963"/>
        <v>0</v>
      </c>
      <c r="AL2203" s="484">
        <f t="shared" si="964"/>
        <v>0</v>
      </c>
      <c r="AM2203" s="485">
        <f t="shared" si="965"/>
        <v>0</v>
      </c>
      <c r="AN2203" s="486">
        <f t="shared" si="966"/>
        <v>0</v>
      </c>
      <c r="AO2203" s="483">
        <f t="shared" si="967"/>
        <v>0</v>
      </c>
      <c r="AP2203" s="484">
        <f t="shared" si="968"/>
        <v>0</v>
      </c>
      <c r="AQ2203" s="485">
        <f t="shared" si="969"/>
        <v>0</v>
      </c>
      <c r="AR2203" s="486">
        <f t="shared" si="970"/>
        <v>0</v>
      </c>
    </row>
    <row r="2204" spans="3:44" customFormat="1">
      <c r="C2204" s="143" t="s">
        <v>146</v>
      </c>
      <c r="D2204" s="729" t="str">
        <f>IF(CNGE_2024_M1_Secc1_Sub1!$D83="","",CNGE_2024_M1_Secc1_Sub1!$D83)</f>
        <v>INSTITUTO TECNOLOGICO SUPERIOR DE CHICONTEPEC</v>
      </c>
      <c r="E2204" s="730"/>
      <c r="F2204" s="730"/>
      <c r="G2204" s="730"/>
      <c r="H2204" s="730"/>
      <c r="I2204" s="730"/>
      <c r="J2204" s="730"/>
      <c r="K2204" s="730"/>
      <c r="L2204" s="730"/>
      <c r="M2204" s="730"/>
      <c r="N2204" s="730"/>
      <c r="O2204" s="731"/>
      <c r="P2204" s="518"/>
      <c r="Q2204" s="518"/>
      <c r="R2204" s="518"/>
      <c r="S2204" s="518"/>
      <c r="T2204" s="518"/>
      <c r="U2204" s="518"/>
      <c r="V2204" s="518"/>
      <c r="W2204" s="518"/>
      <c r="X2204" s="518"/>
      <c r="Y2204" s="518"/>
      <c r="Z2204" s="518"/>
      <c r="AA2204" s="518"/>
      <c r="AB2204" s="518"/>
      <c r="AC2204" s="518"/>
      <c r="AD2204" s="518"/>
      <c r="AG2204" s="483">
        <f t="shared" si="959"/>
        <v>0</v>
      </c>
      <c r="AH2204" s="484">
        <f t="shared" si="960"/>
        <v>0</v>
      </c>
      <c r="AI2204" s="485">
        <f t="shared" si="961"/>
        <v>0</v>
      </c>
      <c r="AJ2204" s="486">
        <f t="shared" si="962"/>
        <v>0</v>
      </c>
      <c r="AK2204" s="483">
        <f t="shared" si="963"/>
        <v>0</v>
      </c>
      <c r="AL2204" s="484">
        <f t="shared" si="964"/>
        <v>0</v>
      </c>
      <c r="AM2204" s="485">
        <f t="shared" si="965"/>
        <v>0</v>
      </c>
      <c r="AN2204" s="486">
        <f t="shared" si="966"/>
        <v>0</v>
      </c>
      <c r="AO2204" s="483">
        <f t="shared" si="967"/>
        <v>0</v>
      </c>
      <c r="AP2204" s="484">
        <f t="shared" si="968"/>
        <v>0</v>
      </c>
      <c r="AQ2204" s="485">
        <f t="shared" si="969"/>
        <v>0</v>
      </c>
      <c r="AR2204" s="486">
        <f t="shared" si="970"/>
        <v>0</v>
      </c>
    </row>
    <row r="2205" spans="3:44" customFormat="1" ht="30" customHeight="1">
      <c r="C2205" s="143" t="s">
        <v>147</v>
      </c>
      <c r="D2205" s="729" t="str">
        <f>IF(CNGE_2024_M1_Secc1_Sub1!$D84="","",CNGE_2024_M1_Secc1_Sub1!$D84)</f>
        <v>INSTITUTO TECNOLOGICO SUPERIOR DE MARTINEZ DE LA TORRE</v>
      </c>
      <c r="E2205" s="730"/>
      <c r="F2205" s="730"/>
      <c r="G2205" s="730"/>
      <c r="H2205" s="730"/>
      <c r="I2205" s="730"/>
      <c r="J2205" s="730"/>
      <c r="K2205" s="730"/>
      <c r="L2205" s="730"/>
      <c r="M2205" s="730"/>
      <c r="N2205" s="730"/>
      <c r="O2205" s="731"/>
      <c r="P2205" s="518"/>
      <c r="Q2205" s="518"/>
      <c r="R2205" s="518"/>
      <c r="S2205" s="518"/>
      <c r="T2205" s="518"/>
      <c r="U2205" s="518"/>
      <c r="V2205" s="518"/>
      <c r="W2205" s="518"/>
      <c r="X2205" s="518"/>
      <c r="Y2205" s="518"/>
      <c r="Z2205" s="518"/>
      <c r="AA2205" s="518"/>
      <c r="AB2205" s="518"/>
      <c r="AC2205" s="518"/>
      <c r="AD2205" s="518"/>
      <c r="AG2205" s="483">
        <f t="shared" si="959"/>
        <v>0</v>
      </c>
      <c r="AH2205" s="484">
        <f t="shared" si="960"/>
        <v>0</v>
      </c>
      <c r="AI2205" s="485">
        <f t="shared" si="961"/>
        <v>0</v>
      </c>
      <c r="AJ2205" s="486">
        <f t="shared" si="962"/>
        <v>0</v>
      </c>
      <c r="AK2205" s="483">
        <f t="shared" si="963"/>
        <v>0</v>
      </c>
      <c r="AL2205" s="484">
        <f t="shared" si="964"/>
        <v>0</v>
      </c>
      <c r="AM2205" s="485">
        <f t="shared" si="965"/>
        <v>0</v>
      </c>
      <c r="AN2205" s="486">
        <f t="shared" si="966"/>
        <v>0</v>
      </c>
      <c r="AO2205" s="483">
        <f t="shared" si="967"/>
        <v>0</v>
      </c>
      <c r="AP2205" s="484">
        <f t="shared" si="968"/>
        <v>0</v>
      </c>
      <c r="AQ2205" s="485">
        <f t="shared" si="969"/>
        <v>0</v>
      </c>
      <c r="AR2205" s="486">
        <f t="shared" si="970"/>
        <v>0</v>
      </c>
    </row>
    <row r="2206" spans="3:44" customFormat="1">
      <c r="C2206" s="143" t="s">
        <v>148</v>
      </c>
      <c r="D2206" s="729" t="str">
        <f>IF(CNGE_2024_M1_Secc1_Sub1!$D85="","",CNGE_2024_M1_Secc1_Sub1!$D85)</f>
        <v>INSTITUTO TECNOLOGICO SUPERIOR DE JESUS CARRANZA</v>
      </c>
      <c r="E2206" s="730"/>
      <c r="F2206" s="730"/>
      <c r="G2206" s="730"/>
      <c r="H2206" s="730"/>
      <c r="I2206" s="730"/>
      <c r="J2206" s="730"/>
      <c r="K2206" s="730"/>
      <c r="L2206" s="730"/>
      <c r="M2206" s="730"/>
      <c r="N2206" s="730"/>
      <c r="O2206" s="731"/>
      <c r="P2206" s="518"/>
      <c r="Q2206" s="518"/>
      <c r="R2206" s="518"/>
      <c r="S2206" s="518"/>
      <c r="T2206" s="518"/>
      <c r="U2206" s="518"/>
      <c r="V2206" s="518"/>
      <c r="W2206" s="518"/>
      <c r="X2206" s="518"/>
      <c r="Y2206" s="518"/>
      <c r="Z2206" s="518"/>
      <c r="AA2206" s="518"/>
      <c r="AB2206" s="518"/>
      <c r="AC2206" s="518"/>
      <c r="AD2206" s="518"/>
      <c r="AG2206" s="483">
        <f t="shared" si="959"/>
        <v>0</v>
      </c>
      <c r="AH2206" s="484">
        <f t="shared" si="960"/>
        <v>0</v>
      </c>
      <c r="AI2206" s="485">
        <f t="shared" si="961"/>
        <v>0</v>
      </c>
      <c r="AJ2206" s="486">
        <f t="shared" si="962"/>
        <v>0</v>
      </c>
      <c r="AK2206" s="483">
        <f t="shared" si="963"/>
        <v>0</v>
      </c>
      <c r="AL2206" s="484">
        <f t="shared" si="964"/>
        <v>0</v>
      </c>
      <c r="AM2206" s="485">
        <f t="shared" si="965"/>
        <v>0</v>
      </c>
      <c r="AN2206" s="486">
        <f t="shared" si="966"/>
        <v>0</v>
      </c>
      <c r="AO2206" s="483">
        <f t="shared" si="967"/>
        <v>0</v>
      </c>
      <c r="AP2206" s="484">
        <f t="shared" si="968"/>
        <v>0</v>
      </c>
      <c r="AQ2206" s="485">
        <f t="shared" si="969"/>
        <v>0</v>
      </c>
      <c r="AR2206" s="486">
        <f t="shared" si="970"/>
        <v>0</v>
      </c>
    </row>
    <row r="2207" spans="3:44" customFormat="1">
      <c r="C2207" s="143" t="s">
        <v>149</v>
      </c>
      <c r="D2207" s="729" t="str">
        <f>IF(CNGE_2024_M1_Secc1_Sub1!$D86="","",CNGE_2024_M1_Secc1_Sub1!$D86)</f>
        <v>INSTITUTO TECNOLOGICO SUPERIOR DE RODRIGUEZ CLARA</v>
      </c>
      <c r="E2207" s="730"/>
      <c r="F2207" s="730"/>
      <c r="G2207" s="730"/>
      <c r="H2207" s="730"/>
      <c r="I2207" s="730"/>
      <c r="J2207" s="730"/>
      <c r="K2207" s="730"/>
      <c r="L2207" s="730"/>
      <c r="M2207" s="730"/>
      <c r="N2207" s="730"/>
      <c r="O2207" s="731"/>
      <c r="P2207" s="518"/>
      <c r="Q2207" s="518"/>
      <c r="R2207" s="518"/>
      <c r="S2207" s="518"/>
      <c r="T2207" s="518"/>
      <c r="U2207" s="518"/>
      <c r="V2207" s="518"/>
      <c r="W2207" s="518"/>
      <c r="X2207" s="518"/>
      <c r="Y2207" s="518"/>
      <c r="Z2207" s="518"/>
      <c r="AA2207" s="518"/>
      <c r="AB2207" s="518"/>
      <c r="AC2207" s="518"/>
      <c r="AD2207" s="518"/>
      <c r="AG2207" s="483">
        <f t="shared" si="959"/>
        <v>0</v>
      </c>
      <c r="AH2207" s="484">
        <f t="shared" si="960"/>
        <v>0</v>
      </c>
      <c r="AI2207" s="485">
        <f t="shared" si="961"/>
        <v>0</v>
      </c>
      <c r="AJ2207" s="486">
        <f t="shared" si="962"/>
        <v>0</v>
      </c>
      <c r="AK2207" s="483">
        <f t="shared" si="963"/>
        <v>0</v>
      </c>
      <c r="AL2207" s="484">
        <f t="shared" si="964"/>
        <v>0</v>
      </c>
      <c r="AM2207" s="485">
        <f t="shared" si="965"/>
        <v>0</v>
      </c>
      <c r="AN2207" s="486">
        <f t="shared" si="966"/>
        <v>0</v>
      </c>
      <c r="AO2207" s="483">
        <f t="shared" si="967"/>
        <v>0</v>
      </c>
      <c r="AP2207" s="484">
        <f t="shared" si="968"/>
        <v>0</v>
      </c>
      <c r="AQ2207" s="485">
        <f t="shared" si="969"/>
        <v>0</v>
      </c>
      <c r="AR2207" s="486">
        <f t="shared" si="970"/>
        <v>0</v>
      </c>
    </row>
    <row r="2208" spans="3:44" customFormat="1" ht="30" customHeight="1">
      <c r="C2208" s="143" t="s">
        <v>150</v>
      </c>
      <c r="D2208" s="729" t="str">
        <f>IF(CNGE_2024_M1_Secc1_Sub1!$D87="","",CNGE_2024_M1_Secc1_Sub1!$D87)</f>
        <v>INSTITUTO VERACRUZANO DE EDUCACION PARA LOS ADULTOS</v>
      </c>
      <c r="E2208" s="730"/>
      <c r="F2208" s="730"/>
      <c r="G2208" s="730"/>
      <c r="H2208" s="730"/>
      <c r="I2208" s="730"/>
      <c r="J2208" s="730"/>
      <c r="K2208" s="730"/>
      <c r="L2208" s="730"/>
      <c r="M2208" s="730"/>
      <c r="N2208" s="730"/>
      <c r="O2208" s="731"/>
      <c r="P2208" s="518"/>
      <c r="Q2208" s="518"/>
      <c r="R2208" s="518"/>
      <c r="S2208" s="518"/>
      <c r="T2208" s="518"/>
      <c r="U2208" s="518"/>
      <c r="V2208" s="518"/>
      <c r="W2208" s="518"/>
      <c r="X2208" s="518"/>
      <c r="Y2208" s="518"/>
      <c r="Z2208" s="518"/>
      <c r="AA2208" s="518"/>
      <c r="AB2208" s="518"/>
      <c r="AC2208" s="518"/>
      <c r="AD2208" s="518"/>
      <c r="AG2208" s="483">
        <f t="shared" si="959"/>
        <v>0</v>
      </c>
      <c r="AH2208" s="484">
        <f t="shared" si="960"/>
        <v>0</v>
      </c>
      <c r="AI2208" s="485">
        <f t="shared" si="961"/>
        <v>0</v>
      </c>
      <c r="AJ2208" s="486">
        <f t="shared" si="962"/>
        <v>0</v>
      </c>
      <c r="AK2208" s="483">
        <f t="shared" si="963"/>
        <v>0</v>
      </c>
      <c r="AL2208" s="484">
        <f t="shared" si="964"/>
        <v>0</v>
      </c>
      <c r="AM2208" s="485">
        <f t="shared" si="965"/>
        <v>0</v>
      </c>
      <c r="AN2208" s="486">
        <f t="shared" si="966"/>
        <v>0</v>
      </c>
      <c r="AO2208" s="483">
        <f t="shared" si="967"/>
        <v>0</v>
      </c>
      <c r="AP2208" s="484">
        <f t="shared" si="968"/>
        <v>0</v>
      </c>
      <c r="AQ2208" s="485">
        <f t="shared" si="969"/>
        <v>0</v>
      </c>
      <c r="AR2208" s="486">
        <f t="shared" si="970"/>
        <v>0</v>
      </c>
    </row>
    <row r="2209" spans="3:44" customFormat="1" ht="30" customHeight="1">
      <c r="C2209" s="143" t="s">
        <v>151</v>
      </c>
      <c r="D2209" s="729" t="str">
        <f>IF(CNGE_2024_M1_Secc1_Sub1!$D88="","",CNGE_2024_M1_Secc1_Sub1!$D88)</f>
        <v>COLEGIO NACIONAL DE EDUCACION PROFESIONAL TECNICA</v>
      </c>
      <c r="E2209" s="730"/>
      <c r="F2209" s="730"/>
      <c r="G2209" s="730"/>
      <c r="H2209" s="730"/>
      <c r="I2209" s="730"/>
      <c r="J2209" s="730"/>
      <c r="K2209" s="730"/>
      <c r="L2209" s="730"/>
      <c r="M2209" s="730"/>
      <c r="N2209" s="730"/>
      <c r="O2209" s="731"/>
      <c r="P2209" s="518"/>
      <c r="Q2209" s="518"/>
      <c r="R2209" s="518"/>
      <c r="S2209" s="518"/>
      <c r="T2209" s="518"/>
      <c r="U2209" s="518"/>
      <c r="V2209" s="518"/>
      <c r="W2209" s="518"/>
      <c r="X2209" s="518"/>
      <c r="Y2209" s="518"/>
      <c r="Z2209" s="518"/>
      <c r="AA2209" s="518"/>
      <c r="AB2209" s="518"/>
      <c r="AC2209" s="518"/>
      <c r="AD2209" s="518"/>
      <c r="AG2209" s="483">
        <f t="shared" si="959"/>
        <v>0</v>
      </c>
      <c r="AH2209" s="484">
        <f t="shared" si="960"/>
        <v>0</v>
      </c>
      <c r="AI2209" s="485">
        <f t="shared" si="961"/>
        <v>0</v>
      </c>
      <c r="AJ2209" s="486">
        <f t="shared" si="962"/>
        <v>0</v>
      </c>
      <c r="AK2209" s="483">
        <f t="shared" si="963"/>
        <v>0</v>
      </c>
      <c r="AL2209" s="484">
        <f t="shared" si="964"/>
        <v>0</v>
      </c>
      <c r="AM2209" s="485">
        <f t="shared" si="965"/>
        <v>0</v>
      </c>
      <c r="AN2209" s="486">
        <f t="shared" si="966"/>
        <v>0</v>
      </c>
      <c r="AO2209" s="483">
        <f t="shared" si="967"/>
        <v>0</v>
      </c>
      <c r="AP2209" s="484">
        <f t="shared" si="968"/>
        <v>0</v>
      </c>
      <c r="AQ2209" s="485">
        <f t="shared" si="969"/>
        <v>0</v>
      </c>
      <c r="AR2209" s="486">
        <f t="shared" si="970"/>
        <v>0</v>
      </c>
    </row>
    <row r="2210" spans="3:44" customFormat="1">
      <c r="C2210" s="143" t="s">
        <v>152</v>
      </c>
      <c r="D2210" s="729" t="str">
        <f>IF(CNGE_2024_M1_Secc1_Sub1!$D89="","",CNGE_2024_M1_Secc1_Sub1!$D89)</f>
        <v>UNIVERSIDAD TECNOLOGICA DEL SURESTE</v>
      </c>
      <c r="E2210" s="730"/>
      <c r="F2210" s="730"/>
      <c r="G2210" s="730"/>
      <c r="H2210" s="730"/>
      <c r="I2210" s="730"/>
      <c r="J2210" s="730"/>
      <c r="K2210" s="730"/>
      <c r="L2210" s="730"/>
      <c r="M2210" s="730"/>
      <c r="N2210" s="730"/>
      <c r="O2210" s="731"/>
      <c r="P2210" s="518"/>
      <c r="Q2210" s="518"/>
      <c r="R2210" s="518"/>
      <c r="S2210" s="518"/>
      <c r="T2210" s="518"/>
      <c r="U2210" s="518"/>
      <c r="V2210" s="518"/>
      <c r="W2210" s="518"/>
      <c r="X2210" s="518"/>
      <c r="Y2210" s="518"/>
      <c r="Z2210" s="518"/>
      <c r="AA2210" s="518"/>
      <c r="AB2210" s="518"/>
      <c r="AC2210" s="518"/>
      <c r="AD2210" s="518"/>
      <c r="AG2210" s="483">
        <f t="shared" si="959"/>
        <v>0</v>
      </c>
      <c r="AH2210" s="484">
        <f t="shared" si="960"/>
        <v>0</v>
      </c>
      <c r="AI2210" s="485">
        <f t="shared" si="961"/>
        <v>0</v>
      </c>
      <c r="AJ2210" s="486">
        <f t="shared" si="962"/>
        <v>0</v>
      </c>
      <c r="AK2210" s="483">
        <f t="shared" si="963"/>
        <v>0</v>
      </c>
      <c r="AL2210" s="484">
        <f t="shared" si="964"/>
        <v>0</v>
      </c>
      <c r="AM2210" s="485">
        <f t="shared" si="965"/>
        <v>0</v>
      </c>
      <c r="AN2210" s="486">
        <f t="shared" si="966"/>
        <v>0</v>
      </c>
      <c r="AO2210" s="483">
        <f t="shared" si="967"/>
        <v>0</v>
      </c>
      <c r="AP2210" s="484">
        <f t="shared" si="968"/>
        <v>0</v>
      </c>
      <c r="AQ2210" s="485">
        <f t="shared" si="969"/>
        <v>0</v>
      </c>
      <c r="AR2210" s="486">
        <f t="shared" si="970"/>
        <v>0</v>
      </c>
    </row>
    <row r="2211" spans="3:44" customFormat="1">
      <c r="C2211" s="143" t="s">
        <v>153</v>
      </c>
      <c r="D2211" s="729" t="str">
        <f>IF(CNGE_2024_M1_Secc1_Sub1!$D90="","",CNGE_2024_M1_Secc1_Sub1!$D90)</f>
        <v>UNIVERSIDAD TECNOLOGICA DEL CENTRO</v>
      </c>
      <c r="E2211" s="730"/>
      <c r="F2211" s="730"/>
      <c r="G2211" s="730"/>
      <c r="H2211" s="730"/>
      <c r="I2211" s="730"/>
      <c r="J2211" s="730"/>
      <c r="K2211" s="730"/>
      <c r="L2211" s="730"/>
      <c r="M2211" s="730"/>
      <c r="N2211" s="730"/>
      <c r="O2211" s="731"/>
      <c r="P2211" s="518"/>
      <c r="Q2211" s="518"/>
      <c r="R2211" s="518"/>
      <c r="S2211" s="518"/>
      <c r="T2211" s="518"/>
      <c r="U2211" s="518"/>
      <c r="V2211" s="518"/>
      <c r="W2211" s="518"/>
      <c r="X2211" s="518"/>
      <c r="Y2211" s="518"/>
      <c r="Z2211" s="518"/>
      <c r="AA2211" s="518"/>
      <c r="AB2211" s="518"/>
      <c r="AC2211" s="518"/>
      <c r="AD2211" s="518"/>
      <c r="AG2211" s="483">
        <f t="shared" si="959"/>
        <v>0</v>
      </c>
      <c r="AH2211" s="484">
        <f t="shared" si="960"/>
        <v>0</v>
      </c>
      <c r="AI2211" s="485">
        <f t="shared" si="961"/>
        <v>0</v>
      </c>
      <c r="AJ2211" s="486">
        <f t="shared" si="962"/>
        <v>0</v>
      </c>
      <c r="AK2211" s="483">
        <f t="shared" si="963"/>
        <v>0</v>
      </c>
      <c r="AL2211" s="484">
        <f t="shared" si="964"/>
        <v>0</v>
      </c>
      <c r="AM2211" s="485">
        <f t="shared" si="965"/>
        <v>0</v>
      </c>
      <c r="AN2211" s="486">
        <f t="shared" si="966"/>
        <v>0</v>
      </c>
      <c r="AO2211" s="483">
        <f t="shared" si="967"/>
        <v>0</v>
      </c>
      <c r="AP2211" s="484">
        <f t="shared" si="968"/>
        <v>0</v>
      </c>
      <c r="AQ2211" s="485">
        <f t="shared" si="969"/>
        <v>0</v>
      </c>
      <c r="AR2211" s="486">
        <f t="shared" si="970"/>
        <v>0</v>
      </c>
    </row>
    <row r="2212" spans="3:44" customFormat="1">
      <c r="C2212" s="143" t="s">
        <v>154</v>
      </c>
      <c r="D2212" s="729" t="str">
        <f>IF(CNGE_2024_M1_Secc1_Sub1!$D91="","",CNGE_2024_M1_Secc1_Sub1!$D91)</f>
        <v>UNIVERSIDAD TECNOLOGICA DE GUTIERREZ ZAMORA</v>
      </c>
      <c r="E2212" s="730"/>
      <c r="F2212" s="730"/>
      <c r="G2212" s="730"/>
      <c r="H2212" s="730"/>
      <c r="I2212" s="730"/>
      <c r="J2212" s="730"/>
      <c r="K2212" s="730"/>
      <c r="L2212" s="730"/>
      <c r="M2212" s="730"/>
      <c r="N2212" s="730"/>
      <c r="O2212" s="731"/>
      <c r="P2212" s="518"/>
      <c r="Q2212" s="518"/>
      <c r="R2212" s="518"/>
      <c r="S2212" s="518"/>
      <c r="T2212" s="518"/>
      <c r="U2212" s="518"/>
      <c r="V2212" s="518"/>
      <c r="W2212" s="518"/>
      <c r="X2212" s="518"/>
      <c r="Y2212" s="518"/>
      <c r="Z2212" s="518"/>
      <c r="AA2212" s="518"/>
      <c r="AB2212" s="518"/>
      <c r="AC2212" s="518"/>
      <c r="AD2212" s="518"/>
      <c r="AG2212" s="483">
        <f t="shared" si="959"/>
        <v>0</v>
      </c>
      <c r="AH2212" s="484">
        <f t="shared" si="960"/>
        <v>0</v>
      </c>
      <c r="AI2212" s="485">
        <f t="shared" si="961"/>
        <v>0</v>
      </c>
      <c r="AJ2212" s="486">
        <f t="shared" si="962"/>
        <v>0</v>
      </c>
      <c r="AK2212" s="483">
        <f t="shared" si="963"/>
        <v>0</v>
      </c>
      <c r="AL2212" s="484">
        <f t="shared" si="964"/>
        <v>0</v>
      </c>
      <c r="AM2212" s="485">
        <f t="shared" si="965"/>
        <v>0</v>
      </c>
      <c r="AN2212" s="486">
        <f t="shared" si="966"/>
        <v>0</v>
      </c>
      <c r="AO2212" s="483">
        <f t="shared" si="967"/>
        <v>0</v>
      </c>
      <c r="AP2212" s="484">
        <f t="shared" si="968"/>
        <v>0</v>
      </c>
      <c r="AQ2212" s="485">
        <f t="shared" si="969"/>
        <v>0</v>
      </c>
      <c r="AR2212" s="486">
        <f t="shared" si="970"/>
        <v>0</v>
      </c>
    </row>
    <row r="2213" spans="3:44" customFormat="1" ht="30" customHeight="1">
      <c r="C2213" s="143" t="s">
        <v>155</v>
      </c>
      <c r="D2213" s="729" t="str">
        <f>IF(CNGE_2024_M1_Secc1_Sub1!$D92="","",CNGE_2024_M1_Secc1_Sub1!$D92)</f>
        <v>CONSEJO VERACRUZANO DE INVESTIGACION CIENTIFICA Y DESARROLLO TECNOLOGICO</v>
      </c>
      <c r="E2213" s="730"/>
      <c r="F2213" s="730"/>
      <c r="G2213" s="730"/>
      <c r="H2213" s="730"/>
      <c r="I2213" s="730"/>
      <c r="J2213" s="730"/>
      <c r="K2213" s="730"/>
      <c r="L2213" s="730"/>
      <c r="M2213" s="730"/>
      <c r="N2213" s="730"/>
      <c r="O2213" s="731"/>
      <c r="P2213" s="518"/>
      <c r="Q2213" s="518"/>
      <c r="R2213" s="518"/>
      <c r="S2213" s="518"/>
      <c r="T2213" s="518"/>
      <c r="U2213" s="518"/>
      <c r="V2213" s="518"/>
      <c r="W2213" s="518"/>
      <c r="X2213" s="518"/>
      <c r="Y2213" s="518"/>
      <c r="Z2213" s="518"/>
      <c r="AA2213" s="518"/>
      <c r="AB2213" s="518"/>
      <c r="AC2213" s="518"/>
      <c r="AD2213" s="518"/>
      <c r="AG2213" s="483">
        <f t="shared" si="959"/>
        <v>0</v>
      </c>
      <c r="AH2213" s="484">
        <f t="shared" si="960"/>
        <v>0</v>
      </c>
      <c r="AI2213" s="485">
        <f t="shared" si="961"/>
        <v>0</v>
      </c>
      <c r="AJ2213" s="486">
        <f t="shared" si="962"/>
        <v>0</v>
      </c>
      <c r="AK2213" s="483">
        <f t="shared" si="963"/>
        <v>0</v>
      </c>
      <c r="AL2213" s="484">
        <f t="shared" si="964"/>
        <v>0</v>
      </c>
      <c r="AM2213" s="485">
        <f t="shared" si="965"/>
        <v>0</v>
      </c>
      <c r="AN2213" s="486">
        <f t="shared" si="966"/>
        <v>0</v>
      </c>
      <c r="AO2213" s="483">
        <f t="shared" si="967"/>
        <v>0</v>
      </c>
      <c r="AP2213" s="484">
        <f t="shared" si="968"/>
        <v>0</v>
      </c>
      <c r="AQ2213" s="485">
        <f t="shared" si="969"/>
        <v>0</v>
      </c>
      <c r="AR2213" s="486">
        <f t="shared" si="970"/>
        <v>0</v>
      </c>
    </row>
    <row r="2214" spans="3:44" customFormat="1">
      <c r="C2214" s="143" t="s">
        <v>156</v>
      </c>
      <c r="D2214" s="729" t="str">
        <f>IF(CNGE_2024_M1_Secc1_Sub1!$D93="","",CNGE_2024_M1_Secc1_Sub1!$D93)</f>
        <v>COLEGIO DE ESTUDIOS CIENTIFICOS Y TECNOLOGICOS</v>
      </c>
      <c r="E2214" s="730"/>
      <c r="F2214" s="730"/>
      <c r="G2214" s="730"/>
      <c r="H2214" s="730"/>
      <c r="I2214" s="730"/>
      <c r="J2214" s="730"/>
      <c r="K2214" s="730"/>
      <c r="L2214" s="730"/>
      <c r="M2214" s="730"/>
      <c r="N2214" s="730"/>
      <c r="O2214" s="731"/>
      <c r="P2214" s="518"/>
      <c r="Q2214" s="518"/>
      <c r="R2214" s="518"/>
      <c r="S2214" s="518"/>
      <c r="T2214" s="518"/>
      <c r="U2214" s="518"/>
      <c r="V2214" s="518"/>
      <c r="W2214" s="518"/>
      <c r="X2214" s="518"/>
      <c r="Y2214" s="518"/>
      <c r="Z2214" s="518"/>
      <c r="AA2214" s="518"/>
      <c r="AB2214" s="518"/>
      <c r="AC2214" s="518"/>
      <c r="AD2214" s="518"/>
      <c r="AG2214" s="483">
        <f t="shared" si="959"/>
        <v>0</v>
      </c>
      <c r="AH2214" s="484">
        <f t="shared" si="960"/>
        <v>0</v>
      </c>
      <c r="AI2214" s="485">
        <f t="shared" si="961"/>
        <v>0</v>
      </c>
      <c r="AJ2214" s="486">
        <f t="shared" si="962"/>
        <v>0</v>
      </c>
      <c r="AK2214" s="483">
        <f t="shared" si="963"/>
        <v>0</v>
      </c>
      <c r="AL2214" s="484">
        <f t="shared" si="964"/>
        <v>0</v>
      </c>
      <c r="AM2214" s="485">
        <f t="shared" si="965"/>
        <v>0</v>
      </c>
      <c r="AN2214" s="486">
        <f t="shared" si="966"/>
        <v>0</v>
      </c>
      <c r="AO2214" s="483">
        <f t="shared" si="967"/>
        <v>0</v>
      </c>
      <c r="AP2214" s="484">
        <f t="shared" si="968"/>
        <v>0</v>
      </c>
      <c r="AQ2214" s="485">
        <f t="shared" si="969"/>
        <v>0</v>
      </c>
      <c r="AR2214" s="486">
        <f t="shared" si="970"/>
        <v>0</v>
      </c>
    </row>
    <row r="2215" spans="3:44" customFormat="1">
      <c r="C2215" s="143" t="s">
        <v>157</v>
      </c>
      <c r="D2215" s="729" t="str">
        <f>IF(CNGE_2024_M1_Secc1_Sub1!$D94="","",CNGE_2024_M1_Secc1_Sub1!$D94)</f>
        <v>COLEGIO DE VERACRUZ</v>
      </c>
      <c r="E2215" s="730"/>
      <c r="F2215" s="730"/>
      <c r="G2215" s="730"/>
      <c r="H2215" s="730"/>
      <c r="I2215" s="730"/>
      <c r="J2215" s="730"/>
      <c r="K2215" s="730"/>
      <c r="L2215" s="730"/>
      <c r="M2215" s="730"/>
      <c r="N2215" s="730"/>
      <c r="O2215" s="731"/>
      <c r="P2215" s="518"/>
      <c r="Q2215" s="518"/>
      <c r="R2215" s="518"/>
      <c r="S2215" s="518"/>
      <c r="T2215" s="518"/>
      <c r="U2215" s="518"/>
      <c r="V2215" s="518"/>
      <c r="W2215" s="518"/>
      <c r="X2215" s="518"/>
      <c r="Y2215" s="518"/>
      <c r="Z2215" s="518"/>
      <c r="AA2215" s="518"/>
      <c r="AB2215" s="518"/>
      <c r="AC2215" s="518"/>
      <c r="AD2215" s="518"/>
      <c r="AG2215" s="483">
        <f t="shared" si="959"/>
        <v>0</v>
      </c>
      <c r="AH2215" s="484">
        <f t="shared" si="960"/>
        <v>0</v>
      </c>
      <c r="AI2215" s="485">
        <f t="shared" si="961"/>
        <v>0</v>
      </c>
      <c r="AJ2215" s="486">
        <f t="shared" si="962"/>
        <v>0</v>
      </c>
      <c r="AK2215" s="483">
        <f t="shared" si="963"/>
        <v>0</v>
      </c>
      <c r="AL2215" s="484">
        <f t="shared" si="964"/>
        <v>0</v>
      </c>
      <c r="AM2215" s="485">
        <f t="shared" si="965"/>
        <v>0</v>
      </c>
      <c r="AN2215" s="486">
        <f t="shared" si="966"/>
        <v>0</v>
      </c>
      <c r="AO2215" s="483">
        <f t="shared" si="967"/>
        <v>0</v>
      </c>
      <c r="AP2215" s="484">
        <f t="shared" si="968"/>
        <v>0</v>
      </c>
      <c r="AQ2215" s="485">
        <f t="shared" si="969"/>
        <v>0</v>
      </c>
      <c r="AR2215" s="486">
        <f t="shared" si="970"/>
        <v>0</v>
      </c>
    </row>
    <row r="2216" spans="3:44" customFormat="1">
      <c r="C2216" s="143" t="s">
        <v>158</v>
      </c>
      <c r="D2216" s="729" t="str">
        <f>IF(CNGE_2024_M1_Secc1_Sub1!$D95="","",CNGE_2024_M1_Secc1_Sub1!$D95)</f>
        <v>UNIVERSIDAD POLITECNICA DE HUATUSCO</v>
      </c>
      <c r="E2216" s="730"/>
      <c r="F2216" s="730"/>
      <c r="G2216" s="730"/>
      <c r="H2216" s="730"/>
      <c r="I2216" s="730"/>
      <c r="J2216" s="730"/>
      <c r="K2216" s="730"/>
      <c r="L2216" s="730"/>
      <c r="M2216" s="730"/>
      <c r="N2216" s="730"/>
      <c r="O2216" s="731"/>
      <c r="P2216" s="518"/>
      <c r="Q2216" s="518"/>
      <c r="R2216" s="518"/>
      <c r="S2216" s="518"/>
      <c r="T2216" s="518"/>
      <c r="U2216" s="518"/>
      <c r="V2216" s="518"/>
      <c r="W2216" s="518"/>
      <c r="X2216" s="518"/>
      <c r="Y2216" s="518"/>
      <c r="Z2216" s="518"/>
      <c r="AA2216" s="518"/>
      <c r="AB2216" s="518"/>
      <c r="AC2216" s="518"/>
      <c r="AD2216" s="518"/>
      <c r="AG2216" s="483">
        <f t="shared" si="959"/>
        <v>0</v>
      </c>
      <c r="AH2216" s="484">
        <f t="shared" si="960"/>
        <v>0</v>
      </c>
      <c r="AI2216" s="485">
        <f t="shared" si="961"/>
        <v>0</v>
      </c>
      <c r="AJ2216" s="486">
        <f t="shared" si="962"/>
        <v>0</v>
      </c>
      <c r="AK2216" s="483">
        <f t="shared" si="963"/>
        <v>0</v>
      </c>
      <c r="AL2216" s="484">
        <f t="shared" si="964"/>
        <v>0</v>
      </c>
      <c r="AM2216" s="485">
        <f t="shared" si="965"/>
        <v>0</v>
      </c>
      <c r="AN2216" s="486">
        <f t="shared" si="966"/>
        <v>0</v>
      </c>
      <c r="AO2216" s="483">
        <f t="shared" si="967"/>
        <v>0</v>
      </c>
      <c r="AP2216" s="484">
        <f t="shared" si="968"/>
        <v>0</v>
      </c>
      <c r="AQ2216" s="485">
        <f t="shared" si="969"/>
        <v>0</v>
      </c>
      <c r="AR2216" s="486">
        <f t="shared" si="970"/>
        <v>0</v>
      </c>
    </row>
    <row r="2217" spans="3:44" customFormat="1">
      <c r="C2217" s="143" t="s">
        <v>159</v>
      </c>
      <c r="D2217" s="729" t="str">
        <f>IF(CNGE_2024_M1_Secc1_Sub1!$D96="","",CNGE_2024_M1_Secc1_Sub1!$D96)</f>
        <v>UNIVERSIDAD POPULAR AUTONOMA DE VERACRUZ</v>
      </c>
      <c r="E2217" s="730"/>
      <c r="F2217" s="730"/>
      <c r="G2217" s="730"/>
      <c r="H2217" s="730"/>
      <c r="I2217" s="730"/>
      <c r="J2217" s="730"/>
      <c r="K2217" s="730"/>
      <c r="L2217" s="730"/>
      <c r="M2217" s="730"/>
      <c r="N2217" s="730"/>
      <c r="O2217" s="731"/>
      <c r="P2217" s="518"/>
      <c r="Q2217" s="518"/>
      <c r="R2217" s="518"/>
      <c r="S2217" s="518"/>
      <c r="T2217" s="518"/>
      <c r="U2217" s="518"/>
      <c r="V2217" s="518"/>
      <c r="W2217" s="518"/>
      <c r="X2217" s="518"/>
      <c r="Y2217" s="518"/>
      <c r="Z2217" s="518"/>
      <c r="AA2217" s="518"/>
      <c r="AB2217" s="518"/>
      <c r="AC2217" s="518"/>
      <c r="AD2217" s="518"/>
      <c r="AG2217" s="483">
        <f t="shared" si="959"/>
        <v>0</v>
      </c>
      <c r="AH2217" s="484">
        <f t="shared" si="960"/>
        <v>0</v>
      </c>
      <c r="AI2217" s="485">
        <f t="shared" si="961"/>
        <v>0</v>
      </c>
      <c r="AJ2217" s="486">
        <f t="shared" si="962"/>
        <v>0</v>
      </c>
      <c r="AK2217" s="483">
        <f t="shared" si="963"/>
        <v>0</v>
      </c>
      <c r="AL2217" s="484">
        <f t="shared" si="964"/>
        <v>0</v>
      </c>
      <c r="AM2217" s="485">
        <f t="shared" si="965"/>
        <v>0</v>
      </c>
      <c r="AN2217" s="486">
        <f t="shared" si="966"/>
        <v>0</v>
      </c>
      <c r="AO2217" s="483">
        <f t="shared" si="967"/>
        <v>0</v>
      </c>
      <c r="AP2217" s="484">
        <f t="shared" si="968"/>
        <v>0</v>
      </c>
      <c r="AQ2217" s="485">
        <f t="shared" si="969"/>
        <v>0</v>
      </c>
      <c r="AR2217" s="486">
        <f t="shared" si="970"/>
        <v>0</v>
      </c>
    </row>
    <row r="2218" spans="3:44" customFormat="1">
      <c r="C2218" s="143" t="s">
        <v>160</v>
      </c>
      <c r="D2218" s="729" t="str">
        <f>IF(CNGE_2024_M1_Secc1_Sub1!$D97="","",CNGE_2024_M1_Secc1_Sub1!$D97)</f>
        <v>INSTITUTO VERACRUZANO DE LA VIVIENDA</v>
      </c>
      <c r="E2218" s="730"/>
      <c r="F2218" s="730"/>
      <c r="G2218" s="730"/>
      <c r="H2218" s="730"/>
      <c r="I2218" s="730"/>
      <c r="J2218" s="730"/>
      <c r="K2218" s="730"/>
      <c r="L2218" s="730"/>
      <c r="M2218" s="730"/>
      <c r="N2218" s="730"/>
      <c r="O2218" s="731"/>
      <c r="P2218" s="518"/>
      <c r="Q2218" s="518"/>
      <c r="R2218" s="518"/>
      <c r="S2218" s="518"/>
      <c r="T2218" s="518"/>
      <c r="U2218" s="518"/>
      <c r="V2218" s="518"/>
      <c r="W2218" s="518"/>
      <c r="X2218" s="518"/>
      <c r="Y2218" s="518"/>
      <c r="Z2218" s="518"/>
      <c r="AA2218" s="518"/>
      <c r="AB2218" s="518"/>
      <c r="AC2218" s="518"/>
      <c r="AD2218" s="518"/>
      <c r="AG2218" s="483">
        <f t="shared" si="959"/>
        <v>0</v>
      </c>
      <c r="AH2218" s="484">
        <f t="shared" si="960"/>
        <v>0</v>
      </c>
      <c r="AI2218" s="485">
        <f t="shared" si="961"/>
        <v>0</v>
      </c>
      <c r="AJ2218" s="486">
        <f t="shared" si="962"/>
        <v>0</v>
      </c>
      <c r="AK2218" s="483">
        <f t="shared" si="963"/>
        <v>0</v>
      </c>
      <c r="AL2218" s="484">
        <f t="shared" si="964"/>
        <v>0</v>
      </c>
      <c r="AM2218" s="485">
        <f t="shared" si="965"/>
        <v>0</v>
      </c>
      <c r="AN2218" s="486">
        <f t="shared" si="966"/>
        <v>0</v>
      </c>
      <c r="AO2218" s="483">
        <f t="shared" si="967"/>
        <v>0</v>
      </c>
      <c r="AP2218" s="484">
        <f t="shared" si="968"/>
        <v>0</v>
      </c>
      <c r="AQ2218" s="485">
        <f t="shared" si="969"/>
        <v>0</v>
      </c>
      <c r="AR2218" s="486">
        <f t="shared" si="970"/>
        <v>0</v>
      </c>
    </row>
    <row r="2219" spans="3:44" customFormat="1">
      <c r="C2219" s="143" t="s">
        <v>161</v>
      </c>
      <c r="D2219" s="729" t="str">
        <f>IF(CNGE_2024_M1_Secc1_Sub1!$D98="","",CNGE_2024_M1_Secc1_Sub1!$D98)</f>
        <v>AGENCIA ESTATAL DE ENERGIA DEL ESTADO DE VERACRUZ</v>
      </c>
      <c r="E2219" s="730"/>
      <c r="F2219" s="730"/>
      <c r="G2219" s="730"/>
      <c r="H2219" s="730"/>
      <c r="I2219" s="730"/>
      <c r="J2219" s="730"/>
      <c r="K2219" s="730"/>
      <c r="L2219" s="730"/>
      <c r="M2219" s="730"/>
      <c r="N2219" s="730"/>
      <c r="O2219" s="731"/>
      <c r="P2219" s="518"/>
      <c r="Q2219" s="518"/>
      <c r="R2219" s="518"/>
      <c r="S2219" s="518"/>
      <c r="T2219" s="518"/>
      <c r="U2219" s="518"/>
      <c r="V2219" s="518"/>
      <c r="W2219" s="518"/>
      <c r="X2219" s="518"/>
      <c r="Y2219" s="518"/>
      <c r="Z2219" s="518"/>
      <c r="AA2219" s="518"/>
      <c r="AB2219" s="518"/>
      <c r="AC2219" s="518"/>
      <c r="AD2219" s="518"/>
      <c r="AG2219" s="483">
        <f t="shared" si="959"/>
        <v>0</v>
      </c>
      <c r="AH2219" s="484">
        <f t="shared" si="960"/>
        <v>0</v>
      </c>
      <c r="AI2219" s="485">
        <f t="shared" si="961"/>
        <v>0</v>
      </c>
      <c r="AJ2219" s="486">
        <f t="shared" si="962"/>
        <v>0</v>
      </c>
      <c r="AK2219" s="483">
        <f t="shared" si="963"/>
        <v>0</v>
      </c>
      <c r="AL2219" s="484">
        <f t="shared" si="964"/>
        <v>0</v>
      </c>
      <c r="AM2219" s="485">
        <f t="shared" si="965"/>
        <v>0</v>
      </c>
      <c r="AN2219" s="486">
        <f t="shared" si="966"/>
        <v>0</v>
      </c>
      <c r="AO2219" s="483">
        <f t="shared" si="967"/>
        <v>0</v>
      </c>
      <c r="AP2219" s="484">
        <f t="shared" si="968"/>
        <v>0</v>
      </c>
      <c r="AQ2219" s="485">
        <f t="shared" si="969"/>
        <v>0</v>
      </c>
      <c r="AR2219" s="486">
        <f t="shared" si="970"/>
        <v>0</v>
      </c>
    </row>
    <row r="2220" spans="3:44" customFormat="1">
      <c r="C2220" s="143" t="s">
        <v>162</v>
      </c>
      <c r="D2220" s="729" t="str">
        <f>IF(CNGE_2024_M1_Secc1_Sub1!$D99="","",CNGE_2024_M1_Secc1_Sub1!$D99)</f>
        <v>INSTITUTO VERACRUZANO DE LAS MUJERES</v>
      </c>
      <c r="E2220" s="730"/>
      <c r="F2220" s="730"/>
      <c r="G2220" s="730"/>
      <c r="H2220" s="730"/>
      <c r="I2220" s="730"/>
      <c r="J2220" s="730"/>
      <c r="K2220" s="730"/>
      <c r="L2220" s="730"/>
      <c r="M2220" s="730"/>
      <c r="N2220" s="730"/>
      <c r="O2220" s="731"/>
      <c r="P2220" s="518"/>
      <c r="Q2220" s="518"/>
      <c r="R2220" s="518"/>
      <c r="S2220" s="518"/>
      <c r="T2220" s="518"/>
      <c r="U2220" s="518"/>
      <c r="V2220" s="518"/>
      <c r="W2220" s="518"/>
      <c r="X2220" s="518"/>
      <c r="Y2220" s="518"/>
      <c r="Z2220" s="518"/>
      <c r="AA2220" s="518"/>
      <c r="AB2220" s="518"/>
      <c r="AC2220" s="518"/>
      <c r="AD2220" s="518"/>
      <c r="AG2220" s="483">
        <f t="shared" si="959"/>
        <v>0</v>
      </c>
      <c r="AH2220" s="484">
        <f t="shared" si="960"/>
        <v>0</v>
      </c>
      <c r="AI2220" s="485">
        <f t="shared" si="961"/>
        <v>0</v>
      </c>
      <c r="AJ2220" s="486">
        <f t="shared" si="962"/>
        <v>0</v>
      </c>
      <c r="AK2220" s="483">
        <f t="shared" si="963"/>
        <v>0</v>
      </c>
      <c r="AL2220" s="484">
        <f t="shared" si="964"/>
        <v>0</v>
      </c>
      <c r="AM2220" s="485">
        <f t="shared" si="965"/>
        <v>0</v>
      </c>
      <c r="AN2220" s="486">
        <f t="shared" si="966"/>
        <v>0</v>
      </c>
      <c r="AO2220" s="483">
        <f t="shared" si="967"/>
        <v>0</v>
      </c>
      <c r="AP2220" s="484">
        <f t="shared" si="968"/>
        <v>0</v>
      </c>
      <c r="AQ2220" s="485">
        <f t="shared" si="969"/>
        <v>0</v>
      </c>
      <c r="AR2220" s="486">
        <f t="shared" si="970"/>
        <v>0</v>
      </c>
    </row>
    <row r="2221" spans="3:44" customFormat="1">
      <c r="C2221" s="143" t="s">
        <v>163</v>
      </c>
      <c r="D2221" s="729" t="str">
        <f>IF(CNGE_2024_M1_Secc1_Sub1!$D100="","",CNGE_2024_M1_Secc1_Sub1!$D100)</f>
        <v>INSTITUTO VERACRUZANO DE DESARROLLO MUNICIPAL</v>
      </c>
      <c r="E2221" s="730"/>
      <c r="F2221" s="730"/>
      <c r="G2221" s="730"/>
      <c r="H2221" s="730"/>
      <c r="I2221" s="730"/>
      <c r="J2221" s="730"/>
      <c r="K2221" s="730"/>
      <c r="L2221" s="730"/>
      <c r="M2221" s="730"/>
      <c r="N2221" s="730"/>
      <c r="O2221" s="731"/>
      <c r="P2221" s="518"/>
      <c r="Q2221" s="518"/>
      <c r="R2221" s="518"/>
      <c r="S2221" s="518"/>
      <c r="T2221" s="518"/>
      <c r="U2221" s="518"/>
      <c r="V2221" s="518"/>
      <c r="W2221" s="518"/>
      <c r="X2221" s="518"/>
      <c r="Y2221" s="518"/>
      <c r="Z2221" s="518"/>
      <c r="AA2221" s="518"/>
      <c r="AB2221" s="518"/>
      <c r="AC2221" s="518"/>
      <c r="AD2221" s="518"/>
      <c r="AG2221" s="483">
        <f t="shared" si="959"/>
        <v>0</v>
      </c>
      <c r="AH2221" s="484">
        <f t="shared" si="960"/>
        <v>0</v>
      </c>
      <c r="AI2221" s="485">
        <f t="shared" si="961"/>
        <v>0</v>
      </c>
      <c r="AJ2221" s="486">
        <f t="shared" si="962"/>
        <v>0</v>
      </c>
      <c r="AK2221" s="483">
        <f t="shared" si="963"/>
        <v>0</v>
      </c>
      <c r="AL2221" s="484">
        <f t="shared" si="964"/>
        <v>0</v>
      </c>
      <c r="AM2221" s="485">
        <f t="shared" si="965"/>
        <v>0</v>
      </c>
      <c r="AN2221" s="486">
        <f t="shared" si="966"/>
        <v>0</v>
      </c>
      <c r="AO2221" s="483">
        <f t="shared" si="967"/>
        <v>0</v>
      </c>
      <c r="AP2221" s="484">
        <f t="shared" si="968"/>
        <v>0</v>
      </c>
      <c r="AQ2221" s="485">
        <f t="shared" si="969"/>
        <v>0</v>
      </c>
      <c r="AR2221" s="486">
        <f t="shared" si="970"/>
        <v>0</v>
      </c>
    </row>
    <row r="2222" spans="3:44" customFormat="1" ht="30" customHeight="1">
      <c r="C2222" s="143" t="s">
        <v>164</v>
      </c>
      <c r="D2222" s="729" t="str">
        <f>IF(CNGE_2024_M1_Secc1_Sub1!$D101="","",CNGE_2024_M1_Secc1_Sub1!$D101)</f>
        <v>COMISION EJECUTIVA PARA LA ATENCION INTEGRAL A VICTIMAS DEL DELITO</v>
      </c>
      <c r="E2222" s="730"/>
      <c r="F2222" s="730"/>
      <c r="G2222" s="730"/>
      <c r="H2222" s="730"/>
      <c r="I2222" s="730"/>
      <c r="J2222" s="730"/>
      <c r="K2222" s="730"/>
      <c r="L2222" s="730"/>
      <c r="M2222" s="730"/>
      <c r="N2222" s="730"/>
      <c r="O2222" s="731"/>
      <c r="P2222" s="518"/>
      <c r="Q2222" s="518"/>
      <c r="R2222" s="518"/>
      <c r="S2222" s="518"/>
      <c r="T2222" s="518"/>
      <c r="U2222" s="518"/>
      <c r="V2222" s="518"/>
      <c r="W2222" s="518"/>
      <c r="X2222" s="518"/>
      <c r="Y2222" s="518"/>
      <c r="Z2222" s="518"/>
      <c r="AA2222" s="518"/>
      <c r="AB2222" s="518"/>
      <c r="AC2222" s="518"/>
      <c r="AD2222" s="518"/>
      <c r="AG2222" s="483">
        <f t="shared" si="959"/>
        <v>0</v>
      </c>
      <c r="AH2222" s="484">
        <f t="shared" si="960"/>
        <v>0</v>
      </c>
      <c r="AI2222" s="485">
        <f t="shared" si="961"/>
        <v>0</v>
      </c>
      <c r="AJ2222" s="486">
        <f t="shared" si="962"/>
        <v>0</v>
      </c>
      <c r="AK2222" s="483">
        <f t="shared" si="963"/>
        <v>0</v>
      </c>
      <c r="AL2222" s="484">
        <f t="shared" si="964"/>
        <v>0</v>
      </c>
      <c r="AM2222" s="485">
        <f t="shared" si="965"/>
        <v>0</v>
      </c>
      <c r="AN2222" s="486">
        <f t="shared" si="966"/>
        <v>0</v>
      </c>
      <c r="AO2222" s="483">
        <f t="shared" si="967"/>
        <v>0</v>
      </c>
      <c r="AP2222" s="484">
        <f t="shared" si="968"/>
        <v>0</v>
      </c>
      <c r="AQ2222" s="485">
        <f t="shared" si="969"/>
        <v>0</v>
      </c>
      <c r="AR2222" s="486">
        <f t="shared" si="970"/>
        <v>0</v>
      </c>
    </row>
    <row r="2223" spans="3:44" customFormat="1" ht="30" customHeight="1">
      <c r="C2223" s="143" t="s">
        <v>165</v>
      </c>
      <c r="D2223" s="729" t="str">
        <f>IF(CNGE_2024_M1_Secc1_Sub1!$D102="","",CNGE_2024_M1_Secc1_Sub1!$D102)</f>
        <v>CENTRO DE JUSTICIA PARA MUJERES DEL ESTADO DE VERACRUZ</v>
      </c>
      <c r="E2223" s="730"/>
      <c r="F2223" s="730"/>
      <c r="G2223" s="730"/>
      <c r="H2223" s="730"/>
      <c r="I2223" s="730"/>
      <c r="J2223" s="730"/>
      <c r="K2223" s="730"/>
      <c r="L2223" s="730"/>
      <c r="M2223" s="730"/>
      <c r="N2223" s="730"/>
      <c r="O2223" s="731"/>
      <c r="P2223" s="518"/>
      <c r="Q2223" s="518"/>
      <c r="R2223" s="518"/>
      <c r="S2223" s="518"/>
      <c r="T2223" s="518"/>
      <c r="U2223" s="518"/>
      <c r="V2223" s="518"/>
      <c r="W2223" s="518"/>
      <c r="X2223" s="518"/>
      <c r="Y2223" s="518"/>
      <c r="Z2223" s="518"/>
      <c r="AA2223" s="518"/>
      <c r="AB2223" s="518"/>
      <c r="AC2223" s="518"/>
      <c r="AD2223" s="518"/>
      <c r="AG2223" s="483">
        <f t="shared" si="959"/>
        <v>0</v>
      </c>
      <c r="AH2223" s="484">
        <f t="shared" si="960"/>
        <v>0</v>
      </c>
      <c r="AI2223" s="485">
        <f t="shared" si="961"/>
        <v>0</v>
      </c>
      <c r="AJ2223" s="486">
        <f t="shared" si="962"/>
        <v>0</v>
      </c>
      <c r="AK2223" s="483">
        <f t="shared" si="963"/>
        <v>0</v>
      </c>
      <c r="AL2223" s="484">
        <f t="shared" si="964"/>
        <v>0</v>
      </c>
      <c r="AM2223" s="485">
        <f t="shared" si="965"/>
        <v>0</v>
      </c>
      <c r="AN2223" s="486">
        <f t="shared" si="966"/>
        <v>0</v>
      </c>
      <c r="AO2223" s="483">
        <f t="shared" si="967"/>
        <v>0</v>
      </c>
      <c r="AP2223" s="484">
        <f t="shared" si="968"/>
        <v>0</v>
      </c>
      <c r="AQ2223" s="485">
        <f t="shared" si="969"/>
        <v>0</v>
      </c>
      <c r="AR2223" s="486">
        <f t="shared" si="970"/>
        <v>0</v>
      </c>
    </row>
    <row r="2224" spans="3:44" customFormat="1">
      <c r="C2224" s="143" t="s">
        <v>166</v>
      </c>
      <c r="D2224" s="729" t="str">
        <f>IF(CNGE_2024_M1_Secc1_Sub1!$D103="","",CNGE_2024_M1_Secc1_Sub1!$D103)</f>
        <v>INSTITUTO DE PENSIONES DEL ESTADO</v>
      </c>
      <c r="E2224" s="730"/>
      <c r="F2224" s="730"/>
      <c r="G2224" s="730"/>
      <c r="H2224" s="730"/>
      <c r="I2224" s="730"/>
      <c r="J2224" s="730"/>
      <c r="K2224" s="730"/>
      <c r="L2224" s="730"/>
      <c r="M2224" s="730"/>
      <c r="N2224" s="730"/>
      <c r="O2224" s="731"/>
      <c r="P2224" s="518"/>
      <c r="Q2224" s="518"/>
      <c r="R2224" s="518"/>
      <c r="S2224" s="518"/>
      <c r="T2224" s="518"/>
      <c r="U2224" s="518"/>
      <c r="V2224" s="518"/>
      <c r="W2224" s="518"/>
      <c r="X2224" s="518"/>
      <c r="Y2224" s="518"/>
      <c r="Z2224" s="518"/>
      <c r="AA2224" s="518"/>
      <c r="AB2224" s="518"/>
      <c r="AC2224" s="518"/>
      <c r="AD2224" s="518"/>
      <c r="AG2224" s="483">
        <f t="shared" si="959"/>
        <v>0</v>
      </c>
      <c r="AH2224" s="484">
        <f t="shared" si="960"/>
        <v>0</v>
      </c>
      <c r="AI2224" s="485">
        <f t="shared" si="961"/>
        <v>0</v>
      </c>
      <c r="AJ2224" s="486">
        <f t="shared" si="962"/>
        <v>0</v>
      </c>
      <c r="AK2224" s="483">
        <f t="shared" si="963"/>
        <v>0</v>
      </c>
      <c r="AL2224" s="484">
        <f t="shared" si="964"/>
        <v>0</v>
      </c>
      <c r="AM2224" s="485">
        <f t="shared" si="965"/>
        <v>0</v>
      </c>
      <c r="AN2224" s="486">
        <f t="shared" si="966"/>
        <v>0</v>
      </c>
      <c r="AO2224" s="483">
        <f t="shared" si="967"/>
        <v>0</v>
      </c>
      <c r="AP2224" s="484">
        <f t="shared" si="968"/>
        <v>0</v>
      </c>
      <c r="AQ2224" s="485">
        <f t="shared" si="969"/>
        <v>0</v>
      </c>
      <c r="AR2224" s="486">
        <f t="shared" si="970"/>
        <v>0</v>
      </c>
    </row>
    <row r="2225" spans="3:44" customFormat="1">
      <c r="C2225" s="143" t="s">
        <v>167</v>
      </c>
      <c r="D2225" s="729" t="str">
        <f>IF(CNGE_2024_M1_Secc1_Sub1!$D104="","",CNGE_2024_M1_Secc1_Sub1!$D104)</f>
        <v>COMISION DEL AGUA DEL ESTADO DE VERACRUZ</v>
      </c>
      <c r="E2225" s="730"/>
      <c r="F2225" s="730"/>
      <c r="G2225" s="730"/>
      <c r="H2225" s="730"/>
      <c r="I2225" s="730"/>
      <c r="J2225" s="730"/>
      <c r="K2225" s="730"/>
      <c r="L2225" s="730"/>
      <c r="M2225" s="730"/>
      <c r="N2225" s="730"/>
      <c r="O2225" s="731"/>
      <c r="P2225" s="518"/>
      <c r="Q2225" s="518"/>
      <c r="R2225" s="518"/>
      <c r="S2225" s="518"/>
      <c r="T2225" s="518"/>
      <c r="U2225" s="518"/>
      <c r="V2225" s="518"/>
      <c r="W2225" s="518"/>
      <c r="X2225" s="518"/>
      <c r="Y2225" s="518"/>
      <c r="Z2225" s="518"/>
      <c r="AA2225" s="518"/>
      <c r="AB2225" s="518"/>
      <c r="AC2225" s="518"/>
      <c r="AD2225" s="518"/>
      <c r="AG2225" s="483">
        <f t="shared" si="959"/>
        <v>0</v>
      </c>
      <c r="AH2225" s="484">
        <f t="shared" si="960"/>
        <v>0</v>
      </c>
      <c r="AI2225" s="485">
        <f t="shared" si="961"/>
        <v>0</v>
      </c>
      <c r="AJ2225" s="486">
        <f t="shared" si="962"/>
        <v>0</v>
      </c>
      <c r="AK2225" s="483">
        <f t="shared" si="963"/>
        <v>0</v>
      </c>
      <c r="AL2225" s="484">
        <f t="shared" si="964"/>
        <v>0</v>
      </c>
      <c r="AM2225" s="485">
        <f t="shared" si="965"/>
        <v>0</v>
      </c>
      <c r="AN2225" s="486">
        <f t="shared" si="966"/>
        <v>0</v>
      </c>
      <c r="AO2225" s="483">
        <f t="shared" si="967"/>
        <v>0</v>
      </c>
      <c r="AP2225" s="484">
        <f t="shared" si="968"/>
        <v>0</v>
      </c>
      <c r="AQ2225" s="485">
        <f t="shared" si="969"/>
        <v>0</v>
      </c>
      <c r="AR2225" s="486">
        <f t="shared" si="970"/>
        <v>0</v>
      </c>
    </row>
    <row r="2226" spans="3:44" customFormat="1">
      <c r="C2226" s="143" t="s">
        <v>168</v>
      </c>
      <c r="D2226" s="729" t="str">
        <f>IF(CNGE_2024_M1_Secc1_Sub1!$D105="","",CNGE_2024_M1_Secc1_Sub1!$D105)</f>
        <v>RADIOTELEVISION DE VERACRUZ</v>
      </c>
      <c r="E2226" s="730"/>
      <c r="F2226" s="730"/>
      <c r="G2226" s="730"/>
      <c r="H2226" s="730"/>
      <c r="I2226" s="730"/>
      <c r="J2226" s="730"/>
      <c r="K2226" s="730"/>
      <c r="L2226" s="730"/>
      <c r="M2226" s="730"/>
      <c r="N2226" s="730"/>
      <c r="O2226" s="731"/>
      <c r="P2226" s="518"/>
      <c r="Q2226" s="518"/>
      <c r="R2226" s="518"/>
      <c r="S2226" s="518"/>
      <c r="T2226" s="518"/>
      <c r="U2226" s="518"/>
      <c r="V2226" s="518"/>
      <c r="W2226" s="518"/>
      <c r="X2226" s="518"/>
      <c r="Y2226" s="518"/>
      <c r="Z2226" s="518"/>
      <c r="AA2226" s="518"/>
      <c r="AB2226" s="518"/>
      <c r="AC2226" s="518"/>
      <c r="AD2226" s="518"/>
      <c r="AG2226" s="483">
        <f t="shared" si="959"/>
        <v>0</v>
      </c>
      <c r="AH2226" s="484">
        <f t="shared" si="960"/>
        <v>0</v>
      </c>
      <c r="AI2226" s="485">
        <f t="shared" si="961"/>
        <v>0</v>
      </c>
      <c r="AJ2226" s="486">
        <f t="shared" si="962"/>
        <v>0</v>
      </c>
      <c r="AK2226" s="483">
        <f t="shared" si="963"/>
        <v>0</v>
      </c>
      <c r="AL2226" s="484">
        <f t="shared" si="964"/>
        <v>0</v>
      </c>
      <c r="AM2226" s="485">
        <f t="shared" si="965"/>
        <v>0</v>
      </c>
      <c r="AN2226" s="486">
        <f t="shared" si="966"/>
        <v>0</v>
      </c>
      <c r="AO2226" s="483">
        <f t="shared" si="967"/>
        <v>0</v>
      </c>
      <c r="AP2226" s="484">
        <f t="shared" si="968"/>
        <v>0</v>
      </c>
      <c r="AQ2226" s="485">
        <f t="shared" si="969"/>
        <v>0</v>
      </c>
      <c r="AR2226" s="486">
        <f t="shared" si="970"/>
        <v>0</v>
      </c>
    </row>
    <row r="2227" spans="3:44" customFormat="1" ht="30" customHeight="1">
      <c r="C2227" s="143" t="s">
        <v>169</v>
      </c>
      <c r="D2227" s="729" t="str">
        <f>IF(CNGE_2024_M1_Secc1_Sub1!$D106="","",CNGE_2024_M1_Secc1_Sub1!$D106)</f>
        <v>SECRETARIA EJECUTIVA DEL SISTEMA ESTATAL ANTICORRUPCION</v>
      </c>
      <c r="E2227" s="730"/>
      <c r="F2227" s="730"/>
      <c r="G2227" s="730"/>
      <c r="H2227" s="730"/>
      <c r="I2227" s="730"/>
      <c r="J2227" s="730"/>
      <c r="K2227" s="730"/>
      <c r="L2227" s="730"/>
      <c r="M2227" s="730"/>
      <c r="N2227" s="730"/>
      <c r="O2227" s="731"/>
      <c r="P2227" s="518"/>
      <c r="Q2227" s="518"/>
      <c r="R2227" s="518"/>
      <c r="S2227" s="518"/>
      <c r="T2227" s="518"/>
      <c r="U2227" s="518"/>
      <c r="V2227" s="518"/>
      <c r="W2227" s="518"/>
      <c r="X2227" s="518"/>
      <c r="Y2227" s="518"/>
      <c r="Z2227" s="518"/>
      <c r="AA2227" s="518"/>
      <c r="AB2227" s="518"/>
      <c r="AC2227" s="518"/>
      <c r="AD2227" s="518"/>
      <c r="AG2227" s="483">
        <f t="shared" si="959"/>
        <v>0</v>
      </c>
      <c r="AH2227" s="484">
        <f t="shared" si="960"/>
        <v>0</v>
      </c>
      <c r="AI2227" s="485">
        <f t="shared" si="961"/>
        <v>0</v>
      </c>
      <c r="AJ2227" s="486">
        <f t="shared" si="962"/>
        <v>0</v>
      </c>
      <c r="AK2227" s="483">
        <f t="shared" si="963"/>
        <v>0</v>
      </c>
      <c r="AL2227" s="484">
        <f t="shared" si="964"/>
        <v>0</v>
      </c>
      <c r="AM2227" s="485">
        <f t="shared" si="965"/>
        <v>0</v>
      </c>
      <c r="AN2227" s="486">
        <f t="shared" si="966"/>
        <v>0</v>
      </c>
      <c r="AO2227" s="483">
        <f t="shared" si="967"/>
        <v>0</v>
      </c>
      <c r="AP2227" s="484">
        <f t="shared" si="968"/>
        <v>0</v>
      </c>
      <c r="AQ2227" s="485">
        <f t="shared" si="969"/>
        <v>0</v>
      </c>
      <c r="AR2227" s="486">
        <f t="shared" si="970"/>
        <v>0</v>
      </c>
    </row>
    <row r="2228" spans="3:44" customFormat="1" ht="30" customHeight="1">
      <c r="C2228" s="143" t="s">
        <v>170</v>
      </c>
      <c r="D2228" s="729" t="str">
        <f>IF(CNGE_2024_M1_Secc1_Sub1!$D107="","",CNGE_2024_M1_Secc1_Sub1!$D107)</f>
        <v>INSTITUTO DE LA POLICIA AUXILIAR Y PROTECCION PATRIMONIAL</v>
      </c>
      <c r="E2228" s="730"/>
      <c r="F2228" s="730"/>
      <c r="G2228" s="730"/>
      <c r="H2228" s="730"/>
      <c r="I2228" s="730"/>
      <c r="J2228" s="730"/>
      <c r="K2228" s="730"/>
      <c r="L2228" s="730"/>
      <c r="M2228" s="730"/>
      <c r="N2228" s="730"/>
      <c r="O2228" s="731"/>
      <c r="P2228" s="518"/>
      <c r="Q2228" s="518"/>
      <c r="R2228" s="518"/>
      <c r="S2228" s="518"/>
      <c r="T2228" s="518"/>
      <c r="U2228" s="518"/>
      <c r="V2228" s="518"/>
      <c r="W2228" s="518"/>
      <c r="X2228" s="518"/>
      <c r="Y2228" s="518"/>
      <c r="Z2228" s="518"/>
      <c r="AA2228" s="518"/>
      <c r="AB2228" s="518"/>
      <c r="AC2228" s="518"/>
      <c r="AD2228" s="518"/>
      <c r="AG2228" s="483">
        <f t="shared" ref="AG2228:AG2282" si="971">P2102</f>
        <v>0</v>
      </c>
      <c r="AH2228" s="484">
        <f t="shared" ref="AH2228:AH2282" si="972">COUNTIF(S2102,"NS")+COUNTIF(V2102,"NS") + COUNTIF(Y2102,"NS")+ COUNTIF(AB2102,"NS")+ COUNTIF(P2228,"NS")+ COUNTIF(S2228,"NS")+ COUNTIF(V2228,"NS")+ COUNTIF(Y2228,"NS")+ COUNTIF(AB2228,"NS")</f>
        <v>0</v>
      </c>
      <c r="AI2228" s="485">
        <f t="shared" ref="AI2228:AI2282" si="973">SUM(P2102,S2102,V2102,Y2102,AB2102,P2228,S2228,V2228,Y2228,AB2228)</f>
        <v>0</v>
      </c>
      <c r="AJ2228" s="486">
        <f t="shared" ref="AJ2228:AJ2282" si="974">IF(OR(AND(AG2228=0, AH2228&gt;0),AND(AG2228="NS", AI2228&gt;0), AND(AG2228="NS", AH2228=0, AI2228=0)), 1, IF(OR(AND(AG2228&gt;0, AH2228&gt;1,AG2228&gt;AI2228), AND(AG2228="NS", AH2228=2), AND(AG2228="NS", AI2228=0, AH2228&gt;0), AG2228=AI2228), 0, 1))</f>
        <v>0</v>
      </c>
      <c r="AK2228" s="483">
        <f t="shared" ref="AK2228:AK2282" si="975">Q2102</f>
        <v>0</v>
      </c>
      <c r="AL2228" s="484">
        <f t="shared" ref="AL2228:AL2282" si="976">COUNTIF(T2102,"NS")+COUNTIF(W2102,"NS") + COUNTIF(Z2102,"NS")+ COUNTIF(AC2102,"NS")+ COUNTIF(Q2228,"NS")+ COUNTIF(T2228,"NS")+ COUNTIF(W2228,"NS")+ COUNTIF(Z2228,"NS")+ COUNTIF(AC2228,"NS")</f>
        <v>0</v>
      </c>
      <c r="AM2228" s="485">
        <f t="shared" ref="AM2228:AM2282" si="977">SUM(T2102,W2102,Z2102,AC2102,Q2228,T2228,W2228,Z2228,AC2228)</f>
        <v>0</v>
      </c>
      <c r="AN2228" s="486">
        <f t="shared" ref="AN2228:AN2282" si="978">IF(OR(AND(AK2228=0, AL2228&gt;0),AND(AK2228="NS", AM2228&gt;0), AND(AK2228="NS", AL2228=0, AM2228=0)), 1, IF(OR(AND(AK2228&gt;0, AL2228&gt;1,AK2228&gt;AM2228), AND(AK2228="NS", AL2228=2), AND(AK2228="NS", AM2228=0, AL2228&gt;0), AK2228=AM2228), 0, 1))</f>
        <v>0</v>
      </c>
      <c r="AO2228" s="483">
        <f t="shared" ref="AO2228:AO2282" si="979">R2102</f>
        <v>0</v>
      </c>
      <c r="AP2228" s="484">
        <f t="shared" ref="AP2228:AP2282" si="980">COUNTIF(U2102,"NS") + COUNTIF(X2102,"NS")+ COUNTIF(AA2102,"NS")+ COUNTIF(AD2102,"NS")+ COUNTIF(R2228,"NS")+ COUNTIF(U2228,"NS")+ COUNTIF(X2228,"NS")+ COUNTIF(AA2228,"NS")+ COUNTIF(AD2228,"NS")</f>
        <v>0</v>
      </c>
      <c r="AQ2228" s="485">
        <f t="shared" ref="AQ2228:AQ2282" si="981">SUM(U2102,X2102,AA2102,AD2102,R2228,U2228,X2228,AA2228,AD2228)</f>
        <v>0</v>
      </c>
      <c r="AR2228" s="486">
        <f t="shared" ref="AR2228:AR2282" si="982">IF(OR(AND(AO2228=0, AP2228&gt;0),AND(AO2228="NS", AQ2228&gt;0), AND(AO2228="NS", AP2228=0, AQ2228=0)), 1, IF(OR(AND(AO2228&gt;0, AP2228&gt;1,AO2228&gt;AQ2228), AND(AO2228="NS", AP2228=2), AND(AO2228="NS", AQ2228=0, AP2228&gt;0), AO2228=AQ2228), 0, 1))</f>
        <v>0</v>
      </c>
    </row>
    <row r="2229" spans="3:44" customFormat="1" ht="30" customHeight="1">
      <c r="C2229" s="143" t="s">
        <v>171</v>
      </c>
      <c r="D2229" s="729" t="str">
        <f>IF(CNGE_2024_M1_Secc1_Sub1!$D108="","",CNGE_2024_M1_Secc1_Sub1!$D108)</f>
        <v>ACADEMIA REGIONAL DE SEGURIDAD PUBLICA DEL SURESTE</v>
      </c>
      <c r="E2229" s="730"/>
      <c r="F2229" s="730"/>
      <c r="G2229" s="730"/>
      <c r="H2229" s="730"/>
      <c r="I2229" s="730"/>
      <c r="J2229" s="730"/>
      <c r="K2229" s="730"/>
      <c r="L2229" s="730"/>
      <c r="M2229" s="730"/>
      <c r="N2229" s="730"/>
      <c r="O2229" s="731"/>
      <c r="P2229" s="518"/>
      <c r="Q2229" s="518"/>
      <c r="R2229" s="518"/>
      <c r="S2229" s="518"/>
      <c r="T2229" s="518"/>
      <c r="U2229" s="518"/>
      <c r="V2229" s="518"/>
      <c r="W2229" s="518"/>
      <c r="X2229" s="518"/>
      <c r="Y2229" s="518"/>
      <c r="Z2229" s="518"/>
      <c r="AA2229" s="518"/>
      <c r="AB2229" s="518"/>
      <c r="AC2229" s="518"/>
      <c r="AD2229" s="518"/>
      <c r="AG2229" s="483">
        <f t="shared" si="971"/>
        <v>0</v>
      </c>
      <c r="AH2229" s="484">
        <f t="shared" si="972"/>
        <v>0</v>
      </c>
      <c r="AI2229" s="485">
        <f t="shared" si="973"/>
        <v>0</v>
      </c>
      <c r="AJ2229" s="486">
        <f t="shared" si="974"/>
        <v>0</v>
      </c>
      <c r="AK2229" s="483">
        <f t="shared" si="975"/>
        <v>0</v>
      </c>
      <c r="AL2229" s="484">
        <f t="shared" si="976"/>
        <v>0</v>
      </c>
      <c r="AM2229" s="485">
        <f t="shared" si="977"/>
        <v>0</v>
      </c>
      <c r="AN2229" s="486">
        <f t="shared" si="978"/>
        <v>0</v>
      </c>
      <c r="AO2229" s="483">
        <f t="shared" si="979"/>
        <v>0</v>
      </c>
      <c r="AP2229" s="484">
        <f t="shared" si="980"/>
        <v>0</v>
      </c>
      <c r="AQ2229" s="485">
        <f t="shared" si="981"/>
        <v>0</v>
      </c>
      <c r="AR2229" s="486">
        <f t="shared" si="982"/>
        <v>0</v>
      </c>
    </row>
    <row r="2230" spans="3:44" customFormat="1">
      <c r="C2230" s="143" t="s">
        <v>172</v>
      </c>
      <c r="D2230" s="729" t="str">
        <f>IF(CNGE_2024_M1_Secc1_Sub1!$D109="","",CNGE_2024_M1_Secc1_Sub1!$D109)</f>
        <v>INSTITUTO DE CAPACITACION PARA EL TRABAJO</v>
      </c>
      <c r="E2230" s="730"/>
      <c r="F2230" s="730"/>
      <c r="G2230" s="730"/>
      <c r="H2230" s="730"/>
      <c r="I2230" s="730"/>
      <c r="J2230" s="730"/>
      <c r="K2230" s="730"/>
      <c r="L2230" s="730"/>
      <c r="M2230" s="730"/>
      <c r="N2230" s="730"/>
      <c r="O2230" s="731"/>
      <c r="P2230" s="518"/>
      <c r="Q2230" s="518"/>
      <c r="R2230" s="518"/>
      <c r="S2230" s="518"/>
      <c r="T2230" s="518"/>
      <c r="U2230" s="518"/>
      <c r="V2230" s="518"/>
      <c r="W2230" s="518"/>
      <c r="X2230" s="518"/>
      <c r="Y2230" s="518"/>
      <c r="Z2230" s="518"/>
      <c r="AA2230" s="518"/>
      <c r="AB2230" s="518"/>
      <c r="AC2230" s="518"/>
      <c r="AD2230" s="518"/>
      <c r="AG2230" s="483">
        <f t="shared" si="971"/>
        <v>0</v>
      </c>
      <c r="AH2230" s="484">
        <f t="shared" si="972"/>
        <v>0</v>
      </c>
      <c r="AI2230" s="485">
        <f t="shared" si="973"/>
        <v>0</v>
      </c>
      <c r="AJ2230" s="486">
        <f t="shared" si="974"/>
        <v>0</v>
      </c>
      <c r="AK2230" s="483">
        <f t="shared" si="975"/>
        <v>0</v>
      </c>
      <c r="AL2230" s="484">
        <f t="shared" si="976"/>
        <v>0</v>
      </c>
      <c r="AM2230" s="485">
        <f t="shared" si="977"/>
        <v>0</v>
      </c>
      <c r="AN2230" s="486">
        <f t="shared" si="978"/>
        <v>0</v>
      </c>
      <c r="AO2230" s="483">
        <f t="shared" si="979"/>
        <v>0</v>
      </c>
      <c r="AP2230" s="484">
        <f t="shared" si="980"/>
        <v>0</v>
      </c>
      <c r="AQ2230" s="485">
        <f t="shared" si="981"/>
        <v>0</v>
      </c>
      <c r="AR2230" s="486">
        <f t="shared" si="982"/>
        <v>0</v>
      </c>
    </row>
    <row r="2231" spans="3:44" customFormat="1" ht="30" customHeight="1">
      <c r="C2231" s="143" t="s">
        <v>173</v>
      </c>
      <c r="D2231" s="729" t="str">
        <f>IF(CNGE_2024_M1_Secc1_Sub1!$D110="","",CNGE_2024_M1_Secc1_Sub1!$D110)</f>
        <v>CENTRO DE CONCILIACION LABORAL DEL ESTADO DE VERACRUZ DE IGNACIO DE LA LLAVE</v>
      </c>
      <c r="E2231" s="730"/>
      <c r="F2231" s="730"/>
      <c r="G2231" s="730"/>
      <c r="H2231" s="730"/>
      <c r="I2231" s="730"/>
      <c r="J2231" s="730"/>
      <c r="K2231" s="730"/>
      <c r="L2231" s="730"/>
      <c r="M2231" s="730"/>
      <c r="N2231" s="730"/>
      <c r="O2231" s="731"/>
      <c r="P2231" s="518"/>
      <c r="Q2231" s="518"/>
      <c r="R2231" s="518"/>
      <c r="S2231" s="518"/>
      <c r="T2231" s="518"/>
      <c r="U2231" s="518"/>
      <c r="V2231" s="518"/>
      <c r="W2231" s="518"/>
      <c r="X2231" s="518"/>
      <c r="Y2231" s="518"/>
      <c r="Z2231" s="518"/>
      <c r="AA2231" s="518"/>
      <c r="AB2231" s="518"/>
      <c r="AC2231" s="518"/>
      <c r="AD2231" s="518"/>
      <c r="AG2231" s="483">
        <f t="shared" si="971"/>
        <v>0</v>
      </c>
      <c r="AH2231" s="484">
        <f t="shared" si="972"/>
        <v>0</v>
      </c>
      <c r="AI2231" s="485">
        <f t="shared" si="973"/>
        <v>0</v>
      </c>
      <c r="AJ2231" s="486">
        <f t="shared" si="974"/>
        <v>0</v>
      </c>
      <c r="AK2231" s="483">
        <f t="shared" si="975"/>
        <v>0</v>
      </c>
      <c r="AL2231" s="484">
        <f t="shared" si="976"/>
        <v>0</v>
      </c>
      <c r="AM2231" s="485">
        <f t="shared" si="977"/>
        <v>0</v>
      </c>
      <c r="AN2231" s="486">
        <f t="shared" si="978"/>
        <v>0</v>
      </c>
      <c r="AO2231" s="483">
        <f t="shared" si="979"/>
        <v>0</v>
      </c>
      <c r="AP2231" s="484">
        <f t="shared" si="980"/>
        <v>0</v>
      </c>
      <c r="AQ2231" s="485">
        <f t="shared" si="981"/>
        <v>0</v>
      </c>
      <c r="AR2231" s="486">
        <f t="shared" si="982"/>
        <v>0</v>
      </c>
    </row>
    <row r="2232" spans="3:44" customFormat="1">
      <c r="C2232" s="143" t="s">
        <v>174</v>
      </c>
      <c r="D2232" s="729" t="str">
        <f>IF(CNGE_2024_M1_Secc1_Sub1!$D111="","",CNGE_2024_M1_Secc1_Sub1!$D111)</f>
        <v>INSTITUTO VERACRUZANO DE LA CULTURA</v>
      </c>
      <c r="E2232" s="730"/>
      <c r="F2232" s="730"/>
      <c r="G2232" s="730"/>
      <c r="H2232" s="730"/>
      <c r="I2232" s="730"/>
      <c r="J2232" s="730"/>
      <c r="K2232" s="730"/>
      <c r="L2232" s="730"/>
      <c r="M2232" s="730"/>
      <c r="N2232" s="730"/>
      <c r="O2232" s="731"/>
      <c r="P2232" s="518"/>
      <c r="Q2232" s="518"/>
      <c r="R2232" s="518"/>
      <c r="S2232" s="518"/>
      <c r="T2232" s="518"/>
      <c r="U2232" s="518"/>
      <c r="V2232" s="518"/>
      <c r="W2232" s="518"/>
      <c r="X2232" s="518"/>
      <c r="Y2232" s="518"/>
      <c r="Z2232" s="518"/>
      <c r="AA2232" s="518"/>
      <c r="AB2232" s="518"/>
      <c r="AC2232" s="518"/>
      <c r="AD2232" s="518"/>
      <c r="AG2232" s="483">
        <f t="shared" si="971"/>
        <v>0</v>
      </c>
      <c r="AH2232" s="484">
        <f t="shared" si="972"/>
        <v>0</v>
      </c>
      <c r="AI2232" s="485">
        <f t="shared" si="973"/>
        <v>0</v>
      </c>
      <c r="AJ2232" s="486">
        <f t="shared" si="974"/>
        <v>0</v>
      </c>
      <c r="AK2232" s="483">
        <f t="shared" si="975"/>
        <v>0</v>
      </c>
      <c r="AL2232" s="484">
        <f t="shared" si="976"/>
        <v>0</v>
      </c>
      <c r="AM2232" s="485">
        <f t="shared" si="977"/>
        <v>0</v>
      </c>
      <c r="AN2232" s="486">
        <f t="shared" si="978"/>
        <v>0</v>
      </c>
      <c r="AO2232" s="483">
        <f t="shared" si="979"/>
        <v>0</v>
      </c>
      <c r="AP2232" s="484">
        <f t="shared" si="980"/>
        <v>0</v>
      </c>
      <c r="AQ2232" s="485">
        <f t="shared" si="981"/>
        <v>0</v>
      </c>
      <c r="AR2232" s="486">
        <f t="shared" si="982"/>
        <v>0</v>
      </c>
    </row>
    <row r="2233" spans="3:44" customFormat="1" ht="30" customHeight="1">
      <c r="C2233" s="143" t="s">
        <v>175</v>
      </c>
      <c r="D2233" s="729" t="str">
        <f>IF(CNGE_2024_M1_Secc1_Sub1!$D112="","",CNGE_2024_M1_Secc1_Sub1!$D112)</f>
        <v>PROCURADURIA ESTATAL DE PROTECCION AL MEDIO AMBIENTE</v>
      </c>
      <c r="E2233" s="730"/>
      <c r="F2233" s="730"/>
      <c r="G2233" s="730"/>
      <c r="H2233" s="730"/>
      <c r="I2233" s="730"/>
      <c r="J2233" s="730"/>
      <c r="K2233" s="730"/>
      <c r="L2233" s="730"/>
      <c r="M2233" s="730"/>
      <c r="N2233" s="730"/>
      <c r="O2233" s="731"/>
      <c r="P2233" s="518"/>
      <c r="Q2233" s="518"/>
      <c r="R2233" s="518"/>
      <c r="S2233" s="518"/>
      <c r="T2233" s="518"/>
      <c r="U2233" s="518"/>
      <c r="V2233" s="518"/>
      <c r="W2233" s="518"/>
      <c r="X2233" s="518"/>
      <c r="Y2233" s="518"/>
      <c r="Z2233" s="518"/>
      <c r="AA2233" s="518"/>
      <c r="AB2233" s="518"/>
      <c r="AC2233" s="518"/>
      <c r="AD2233" s="518"/>
      <c r="AG2233" s="483">
        <f t="shared" si="971"/>
        <v>0</v>
      </c>
      <c r="AH2233" s="484">
        <f t="shared" si="972"/>
        <v>0</v>
      </c>
      <c r="AI2233" s="485">
        <f t="shared" si="973"/>
        <v>0</v>
      </c>
      <c r="AJ2233" s="486">
        <f t="shared" si="974"/>
        <v>0</v>
      </c>
      <c r="AK2233" s="483">
        <f t="shared" si="975"/>
        <v>0</v>
      </c>
      <c r="AL2233" s="484">
        <f t="shared" si="976"/>
        <v>0</v>
      </c>
      <c r="AM2233" s="485">
        <f t="shared" si="977"/>
        <v>0</v>
      </c>
      <c r="AN2233" s="486">
        <f t="shared" si="978"/>
        <v>0</v>
      </c>
      <c r="AO2233" s="483">
        <f t="shared" si="979"/>
        <v>0</v>
      </c>
      <c r="AP2233" s="484">
        <f t="shared" si="980"/>
        <v>0</v>
      </c>
      <c r="AQ2233" s="485">
        <f t="shared" si="981"/>
        <v>0</v>
      </c>
      <c r="AR2233" s="486">
        <f t="shared" si="982"/>
        <v>0</v>
      </c>
    </row>
    <row r="2234" spans="3:44" customFormat="1">
      <c r="C2234" s="143" t="s">
        <v>176</v>
      </c>
      <c r="D2234" s="729" t="str">
        <f>IF(CNGE_2024_M1_Secc1_Sub1!$D113="","",CNGE_2024_M1_Secc1_Sub1!$D113)</f>
        <v>FIDEICOMISO FONDO DEL FUTURO</v>
      </c>
      <c r="E2234" s="730"/>
      <c r="F2234" s="730"/>
      <c r="G2234" s="730"/>
      <c r="H2234" s="730"/>
      <c r="I2234" s="730"/>
      <c r="J2234" s="730"/>
      <c r="K2234" s="730"/>
      <c r="L2234" s="730"/>
      <c r="M2234" s="730"/>
      <c r="N2234" s="730"/>
      <c r="O2234" s="731"/>
      <c r="P2234" s="518"/>
      <c r="Q2234" s="518"/>
      <c r="R2234" s="518"/>
      <c r="S2234" s="518"/>
      <c r="T2234" s="518"/>
      <c r="U2234" s="518"/>
      <c r="V2234" s="518"/>
      <c r="W2234" s="518"/>
      <c r="X2234" s="518"/>
      <c r="Y2234" s="518"/>
      <c r="Z2234" s="518"/>
      <c r="AA2234" s="518"/>
      <c r="AB2234" s="518"/>
      <c r="AC2234" s="518"/>
      <c r="AD2234" s="518"/>
      <c r="AG2234" s="483">
        <f t="shared" si="971"/>
        <v>0</v>
      </c>
      <c r="AH2234" s="484">
        <f t="shared" si="972"/>
        <v>0</v>
      </c>
      <c r="AI2234" s="485">
        <f t="shared" si="973"/>
        <v>0</v>
      </c>
      <c r="AJ2234" s="486">
        <f t="shared" si="974"/>
        <v>0</v>
      </c>
      <c r="AK2234" s="483">
        <f t="shared" si="975"/>
        <v>0</v>
      </c>
      <c r="AL2234" s="484">
        <f t="shared" si="976"/>
        <v>0</v>
      </c>
      <c r="AM2234" s="485">
        <f t="shared" si="977"/>
        <v>0</v>
      </c>
      <c r="AN2234" s="486">
        <f t="shared" si="978"/>
        <v>0</v>
      </c>
      <c r="AO2234" s="483">
        <f t="shared" si="979"/>
        <v>0</v>
      </c>
      <c r="AP2234" s="484">
        <f t="shared" si="980"/>
        <v>0</v>
      </c>
      <c r="AQ2234" s="485">
        <f t="shared" si="981"/>
        <v>0</v>
      </c>
      <c r="AR2234" s="486">
        <f t="shared" si="982"/>
        <v>0</v>
      </c>
    </row>
    <row r="2235" spans="3:44" customFormat="1" hidden="1">
      <c r="C2235" s="143" t="s">
        <v>177</v>
      </c>
      <c r="D2235" s="726" t="str">
        <f>IF(CNGE_2024_M1_Secc1_Sub1!$D114="","",CNGE_2024_M1_Secc1_Sub1!$D114)</f>
        <v/>
      </c>
      <c r="E2235" s="727"/>
      <c r="F2235" s="727"/>
      <c r="G2235" s="727"/>
      <c r="H2235" s="727"/>
      <c r="I2235" s="727"/>
      <c r="J2235" s="727"/>
      <c r="K2235" s="727"/>
      <c r="L2235" s="727"/>
      <c r="M2235" s="727"/>
      <c r="N2235" s="727"/>
      <c r="O2235" s="728"/>
      <c r="P2235" s="518"/>
      <c r="Q2235" s="518"/>
      <c r="R2235" s="518"/>
      <c r="S2235" s="518"/>
      <c r="T2235" s="518"/>
      <c r="U2235" s="518"/>
      <c r="V2235" s="518"/>
      <c r="W2235" s="518"/>
      <c r="X2235" s="518"/>
      <c r="Y2235" s="518"/>
      <c r="Z2235" s="518"/>
      <c r="AA2235" s="518"/>
      <c r="AB2235" s="518"/>
      <c r="AC2235" s="518"/>
      <c r="AD2235" s="518"/>
      <c r="AG2235" s="483">
        <f t="shared" si="971"/>
        <v>0</v>
      </c>
      <c r="AH2235" s="484">
        <f t="shared" si="972"/>
        <v>0</v>
      </c>
      <c r="AI2235" s="485">
        <f t="shared" si="973"/>
        <v>0</v>
      </c>
      <c r="AJ2235" s="486">
        <f t="shared" si="974"/>
        <v>0</v>
      </c>
      <c r="AK2235" s="483">
        <f t="shared" si="975"/>
        <v>0</v>
      </c>
      <c r="AL2235" s="484">
        <f t="shared" si="976"/>
        <v>0</v>
      </c>
      <c r="AM2235" s="485">
        <f t="shared" si="977"/>
        <v>0</v>
      </c>
      <c r="AN2235" s="486">
        <f t="shared" si="978"/>
        <v>0</v>
      </c>
      <c r="AO2235" s="483">
        <f t="shared" si="979"/>
        <v>0</v>
      </c>
      <c r="AP2235" s="484">
        <f t="shared" si="980"/>
        <v>0</v>
      </c>
      <c r="AQ2235" s="485">
        <f t="shared" si="981"/>
        <v>0</v>
      </c>
      <c r="AR2235" s="486">
        <f t="shared" si="982"/>
        <v>0</v>
      </c>
    </row>
    <row r="2236" spans="3:44" customFormat="1" hidden="1">
      <c r="C2236" s="143" t="s">
        <v>178</v>
      </c>
      <c r="D2236" s="726" t="str">
        <f>IF(CNGE_2024_M1_Secc1_Sub1!$D115="","",CNGE_2024_M1_Secc1_Sub1!$D115)</f>
        <v/>
      </c>
      <c r="E2236" s="727"/>
      <c r="F2236" s="727"/>
      <c r="G2236" s="727"/>
      <c r="H2236" s="727"/>
      <c r="I2236" s="727"/>
      <c r="J2236" s="727"/>
      <c r="K2236" s="727"/>
      <c r="L2236" s="727"/>
      <c r="M2236" s="727"/>
      <c r="N2236" s="727"/>
      <c r="O2236" s="728"/>
      <c r="P2236" s="518"/>
      <c r="Q2236" s="518"/>
      <c r="R2236" s="518"/>
      <c r="S2236" s="518"/>
      <c r="T2236" s="518"/>
      <c r="U2236" s="518"/>
      <c r="V2236" s="518"/>
      <c r="W2236" s="518"/>
      <c r="X2236" s="518"/>
      <c r="Y2236" s="518"/>
      <c r="Z2236" s="518"/>
      <c r="AA2236" s="518"/>
      <c r="AB2236" s="518"/>
      <c r="AC2236" s="518"/>
      <c r="AD2236" s="518"/>
      <c r="AG2236" s="483">
        <f t="shared" si="971"/>
        <v>0</v>
      </c>
      <c r="AH2236" s="484">
        <f t="shared" si="972"/>
        <v>0</v>
      </c>
      <c r="AI2236" s="485">
        <f t="shared" si="973"/>
        <v>0</v>
      </c>
      <c r="AJ2236" s="486">
        <f t="shared" si="974"/>
        <v>0</v>
      </c>
      <c r="AK2236" s="483">
        <f t="shared" si="975"/>
        <v>0</v>
      </c>
      <c r="AL2236" s="484">
        <f t="shared" si="976"/>
        <v>0</v>
      </c>
      <c r="AM2236" s="485">
        <f t="shared" si="977"/>
        <v>0</v>
      </c>
      <c r="AN2236" s="486">
        <f t="shared" si="978"/>
        <v>0</v>
      </c>
      <c r="AO2236" s="483">
        <f t="shared" si="979"/>
        <v>0</v>
      </c>
      <c r="AP2236" s="484">
        <f t="shared" si="980"/>
        <v>0</v>
      </c>
      <c r="AQ2236" s="485">
        <f t="shared" si="981"/>
        <v>0</v>
      </c>
      <c r="AR2236" s="486">
        <f t="shared" si="982"/>
        <v>0</v>
      </c>
    </row>
    <row r="2237" spans="3:44" customFormat="1" hidden="1">
      <c r="C2237" s="143" t="s">
        <v>179</v>
      </c>
      <c r="D2237" s="726" t="str">
        <f>IF(CNGE_2024_M1_Secc1_Sub1!$D116="","",CNGE_2024_M1_Secc1_Sub1!$D116)</f>
        <v/>
      </c>
      <c r="E2237" s="727"/>
      <c r="F2237" s="727"/>
      <c r="G2237" s="727"/>
      <c r="H2237" s="727"/>
      <c r="I2237" s="727"/>
      <c r="J2237" s="727"/>
      <c r="K2237" s="727"/>
      <c r="L2237" s="727"/>
      <c r="M2237" s="727"/>
      <c r="N2237" s="727"/>
      <c r="O2237" s="728"/>
      <c r="P2237" s="518"/>
      <c r="Q2237" s="518"/>
      <c r="R2237" s="518"/>
      <c r="S2237" s="518"/>
      <c r="T2237" s="518"/>
      <c r="U2237" s="518"/>
      <c r="V2237" s="518"/>
      <c r="W2237" s="518"/>
      <c r="X2237" s="518"/>
      <c r="Y2237" s="518"/>
      <c r="Z2237" s="518"/>
      <c r="AA2237" s="518"/>
      <c r="AB2237" s="518"/>
      <c r="AC2237" s="518"/>
      <c r="AD2237" s="518"/>
      <c r="AG2237" s="483">
        <f t="shared" si="971"/>
        <v>0</v>
      </c>
      <c r="AH2237" s="484">
        <f t="shared" si="972"/>
        <v>0</v>
      </c>
      <c r="AI2237" s="485">
        <f t="shared" si="973"/>
        <v>0</v>
      </c>
      <c r="AJ2237" s="486">
        <f t="shared" si="974"/>
        <v>0</v>
      </c>
      <c r="AK2237" s="483">
        <f t="shared" si="975"/>
        <v>0</v>
      </c>
      <c r="AL2237" s="484">
        <f t="shared" si="976"/>
        <v>0</v>
      </c>
      <c r="AM2237" s="485">
        <f t="shared" si="977"/>
        <v>0</v>
      </c>
      <c r="AN2237" s="486">
        <f t="shared" si="978"/>
        <v>0</v>
      </c>
      <c r="AO2237" s="483">
        <f t="shared" si="979"/>
        <v>0</v>
      </c>
      <c r="AP2237" s="484">
        <f t="shared" si="980"/>
        <v>0</v>
      </c>
      <c r="AQ2237" s="485">
        <f t="shared" si="981"/>
        <v>0</v>
      </c>
      <c r="AR2237" s="486">
        <f t="shared" si="982"/>
        <v>0</v>
      </c>
    </row>
    <row r="2238" spans="3:44" customFormat="1" hidden="1">
      <c r="C2238" s="143" t="s">
        <v>180</v>
      </c>
      <c r="D2238" s="726" t="str">
        <f>IF(CNGE_2024_M1_Secc1_Sub1!$D117="","",CNGE_2024_M1_Secc1_Sub1!$D117)</f>
        <v/>
      </c>
      <c r="E2238" s="727"/>
      <c r="F2238" s="727"/>
      <c r="G2238" s="727"/>
      <c r="H2238" s="727"/>
      <c r="I2238" s="727"/>
      <c r="J2238" s="727"/>
      <c r="K2238" s="727"/>
      <c r="L2238" s="727"/>
      <c r="M2238" s="727"/>
      <c r="N2238" s="727"/>
      <c r="O2238" s="728"/>
      <c r="P2238" s="518"/>
      <c r="Q2238" s="518"/>
      <c r="R2238" s="518"/>
      <c r="S2238" s="518"/>
      <c r="T2238" s="518"/>
      <c r="U2238" s="518"/>
      <c r="V2238" s="518"/>
      <c r="W2238" s="518"/>
      <c r="X2238" s="518"/>
      <c r="Y2238" s="518"/>
      <c r="Z2238" s="518"/>
      <c r="AA2238" s="518"/>
      <c r="AB2238" s="518"/>
      <c r="AC2238" s="518"/>
      <c r="AD2238" s="518"/>
      <c r="AG2238" s="483">
        <f t="shared" si="971"/>
        <v>0</v>
      </c>
      <c r="AH2238" s="484">
        <f t="shared" si="972"/>
        <v>0</v>
      </c>
      <c r="AI2238" s="485">
        <f t="shared" si="973"/>
        <v>0</v>
      </c>
      <c r="AJ2238" s="486">
        <f t="shared" si="974"/>
        <v>0</v>
      </c>
      <c r="AK2238" s="483">
        <f t="shared" si="975"/>
        <v>0</v>
      </c>
      <c r="AL2238" s="484">
        <f t="shared" si="976"/>
        <v>0</v>
      </c>
      <c r="AM2238" s="485">
        <f t="shared" si="977"/>
        <v>0</v>
      </c>
      <c r="AN2238" s="486">
        <f t="shared" si="978"/>
        <v>0</v>
      </c>
      <c r="AO2238" s="483">
        <f t="shared" si="979"/>
        <v>0</v>
      </c>
      <c r="AP2238" s="484">
        <f t="shared" si="980"/>
        <v>0</v>
      </c>
      <c r="AQ2238" s="485">
        <f t="shared" si="981"/>
        <v>0</v>
      </c>
      <c r="AR2238" s="486">
        <f t="shared" si="982"/>
        <v>0</v>
      </c>
    </row>
    <row r="2239" spans="3:44" customFormat="1" hidden="1">
      <c r="C2239" s="143" t="s">
        <v>181</v>
      </c>
      <c r="D2239" s="726" t="str">
        <f>IF(CNGE_2024_M1_Secc1_Sub1!$D118="","",CNGE_2024_M1_Secc1_Sub1!$D118)</f>
        <v/>
      </c>
      <c r="E2239" s="727"/>
      <c r="F2239" s="727"/>
      <c r="G2239" s="727"/>
      <c r="H2239" s="727"/>
      <c r="I2239" s="727"/>
      <c r="J2239" s="727"/>
      <c r="K2239" s="727"/>
      <c r="L2239" s="727"/>
      <c r="M2239" s="727"/>
      <c r="N2239" s="727"/>
      <c r="O2239" s="728"/>
      <c r="P2239" s="518"/>
      <c r="Q2239" s="518"/>
      <c r="R2239" s="518"/>
      <c r="S2239" s="518"/>
      <c r="T2239" s="518"/>
      <c r="U2239" s="518"/>
      <c r="V2239" s="518"/>
      <c r="W2239" s="518"/>
      <c r="X2239" s="518"/>
      <c r="Y2239" s="518"/>
      <c r="Z2239" s="518"/>
      <c r="AA2239" s="518"/>
      <c r="AB2239" s="518"/>
      <c r="AC2239" s="518"/>
      <c r="AD2239" s="518"/>
      <c r="AG2239" s="483">
        <f t="shared" si="971"/>
        <v>0</v>
      </c>
      <c r="AH2239" s="484">
        <f t="shared" si="972"/>
        <v>0</v>
      </c>
      <c r="AI2239" s="485">
        <f t="shared" si="973"/>
        <v>0</v>
      </c>
      <c r="AJ2239" s="486">
        <f t="shared" si="974"/>
        <v>0</v>
      </c>
      <c r="AK2239" s="483">
        <f t="shared" si="975"/>
        <v>0</v>
      </c>
      <c r="AL2239" s="484">
        <f t="shared" si="976"/>
        <v>0</v>
      </c>
      <c r="AM2239" s="485">
        <f t="shared" si="977"/>
        <v>0</v>
      </c>
      <c r="AN2239" s="486">
        <f t="shared" si="978"/>
        <v>0</v>
      </c>
      <c r="AO2239" s="483">
        <f t="shared" si="979"/>
        <v>0</v>
      </c>
      <c r="AP2239" s="484">
        <f t="shared" si="980"/>
        <v>0</v>
      </c>
      <c r="AQ2239" s="485">
        <f t="shared" si="981"/>
        <v>0</v>
      </c>
      <c r="AR2239" s="486">
        <f t="shared" si="982"/>
        <v>0</v>
      </c>
    </row>
    <row r="2240" spans="3:44" customFormat="1" hidden="1">
      <c r="C2240" s="143" t="s">
        <v>182</v>
      </c>
      <c r="D2240" s="726" t="str">
        <f>IF(CNGE_2024_M1_Secc1_Sub1!$D119="","",CNGE_2024_M1_Secc1_Sub1!$D119)</f>
        <v/>
      </c>
      <c r="E2240" s="727"/>
      <c r="F2240" s="727"/>
      <c r="G2240" s="727"/>
      <c r="H2240" s="727"/>
      <c r="I2240" s="727"/>
      <c r="J2240" s="727"/>
      <c r="K2240" s="727"/>
      <c r="L2240" s="727"/>
      <c r="M2240" s="727"/>
      <c r="N2240" s="727"/>
      <c r="O2240" s="728"/>
      <c r="P2240" s="518"/>
      <c r="Q2240" s="518"/>
      <c r="R2240" s="518"/>
      <c r="S2240" s="518"/>
      <c r="T2240" s="518"/>
      <c r="U2240" s="518"/>
      <c r="V2240" s="518"/>
      <c r="W2240" s="518"/>
      <c r="X2240" s="518"/>
      <c r="Y2240" s="518"/>
      <c r="Z2240" s="518"/>
      <c r="AA2240" s="518"/>
      <c r="AB2240" s="518"/>
      <c r="AC2240" s="518"/>
      <c r="AD2240" s="518"/>
      <c r="AG2240" s="483">
        <f t="shared" si="971"/>
        <v>0</v>
      </c>
      <c r="AH2240" s="484">
        <f t="shared" si="972"/>
        <v>0</v>
      </c>
      <c r="AI2240" s="485">
        <f t="shared" si="973"/>
        <v>0</v>
      </c>
      <c r="AJ2240" s="486">
        <f t="shared" si="974"/>
        <v>0</v>
      </c>
      <c r="AK2240" s="483">
        <f t="shared" si="975"/>
        <v>0</v>
      </c>
      <c r="AL2240" s="484">
        <f t="shared" si="976"/>
        <v>0</v>
      </c>
      <c r="AM2240" s="485">
        <f t="shared" si="977"/>
        <v>0</v>
      </c>
      <c r="AN2240" s="486">
        <f t="shared" si="978"/>
        <v>0</v>
      </c>
      <c r="AO2240" s="483">
        <f t="shared" si="979"/>
        <v>0</v>
      </c>
      <c r="AP2240" s="484">
        <f t="shared" si="980"/>
        <v>0</v>
      </c>
      <c r="AQ2240" s="485">
        <f t="shared" si="981"/>
        <v>0</v>
      </c>
      <c r="AR2240" s="486">
        <f t="shared" si="982"/>
        <v>0</v>
      </c>
    </row>
    <row r="2241" spans="3:44" customFormat="1" hidden="1">
      <c r="C2241" s="143" t="s">
        <v>183</v>
      </c>
      <c r="D2241" s="726" t="str">
        <f>IF(CNGE_2024_M1_Secc1_Sub1!$D120="","",CNGE_2024_M1_Secc1_Sub1!$D120)</f>
        <v/>
      </c>
      <c r="E2241" s="727"/>
      <c r="F2241" s="727"/>
      <c r="G2241" s="727"/>
      <c r="H2241" s="727"/>
      <c r="I2241" s="727"/>
      <c r="J2241" s="727"/>
      <c r="K2241" s="727"/>
      <c r="L2241" s="727"/>
      <c r="M2241" s="727"/>
      <c r="N2241" s="727"/>
      <c r="O2241" s="728"/>
      <c r="P2241" s="518"/>
      <c r="Q2241" s="518"/>
      <c r="R2241" s="518"/>
      <c r="S2241" s="518"/>
      <c r="T2241" s="518"/>
      <c r="U2241" s="518"/>
      <c r="V2241" s="518"/>
      <c r="W2241" s="518"/>
      <c r="X2241" s="518"/>
      <c r="Y2241" s="518"/>
      <c r="Z2241" s="518"/>
      <c r="AA2241" s="518"/>
      <c r="AB2241" s="518"/>
      <c r="AC2241" s="518"/>
      <c r="AD2241" s="518"/>
      <c r="AG2241" s="483">
        <f t="shared" si="971"/>
        <v>0</v>
      </c>
      <c r="AH2241" s="484">
        <f t="shared" si="972"/>
        <v>0</v>
      </c>
      <c r="AI2241" s="485">
        <f t="shared" si="973"/>
        <v>0</v>
      </c>
      <c r="AJ2241" s="486">
        <f t="shared" si="974"/>
        <v>0</v>
      </c>
      <c r="AK2241" s="483">
        <f t="shared" si="975"/>
        <v>0</v>
      </c>
      <c r="AL2241" s="484">
        <f t="shared" si="976"/>
        <v>0</v>
      </c>
      <c r="AM2241" s="485">
        <f t="shared" si="977"/>
        <v>0</v>
      </c>
      <c r="AN2241" s="486">
        <f t="shared" si="978"/>
        <v>0</v>
      </c>
      <c r="AO2241" s="483">
        <f t="shared" si="979"/>
        <v>0</v>
      </c>
      <c r="AP2241" s="484">
        <f t="shared" si="980"/>
        <v>0</v>
      </c>
      <c r="AQ2241" s="485">
        <f t="shared" si="981"/>
        <v>0</v>
      </c>
      <c r="AR2241" s="486">
        <f t="shared" si="982"/>
        <v>0</v>
      </c>
    </row>
    <row r="2242" spans="3:44" customFormat="1" hidden="1">
      <c r="C2242" s="143" t="s">
        <v>184</v>
      </c>
      <c r="D2242" s="726" t="str">
        <f>IF(CNGE_2024_M1_Secc1_Sub1!$D121="","",CNGE_2024_M1_Secc1_Sub1!$D121)</f>
        <v/>
      </c>
      <c r="E2242" s="727"/>
      <c r="F2242" s="727"/>
      <c r="G2242" s="727"/>
      <c r="H2242" s="727"/>
      <c r="I2242" s="727"/>
      <c r="J2242" s="727"/>
      <c r="K2242" s="727"/>
      <c r="L2242" s="727"/>
      <c r="M2242" s="727"/>
      <c r="N2242" s="727"/>
      <c r="O2242" s="728"/>
      <c r="P2242" s="518"/>
      <c r="Q2242" s="518"/>
      <c r="R2242" s="518"/>
      <c r="S2242" s="518"/>
      <c r="T2242" s="518"/>
      <c r="U2242" s="518"/>
      <c r="V2242" s="518"/>
      <c r="W2242" s="518"/>
      <c r="X2242" s="518"/>
      <c r="Y2242" s="518"/>
      <c r="Z2242" s="518"/>
      <c r="AA2242" s="518"/>
      <c r="AB2242" s="518"/>
      <c r="AC2242" s="518"/>
      <c r="AD2242" s="518"/>
      <c r="AG2242" s="483">
        <f t="shared" si="971"/>
        <v>0</v>
      </c>
      <c r="AH2242" s="484">
        <f t="shared" si="972"/>
        <v>0</v>
      </c>
      <c r="AI2242" s="485">
        <f t="shared" si="973"/>
        <v>0</v>
      </c>
      <c r="AJ2242" s="486">
        <f t="shared" si="974"/>
        <v>0</v>
      </c>
      <c r="AK2242" s="483">
        <f t="shared" si="975"/>
        <v>0</v>
      </c>
      <c r="AL2242" s="484">
        <f t="shared" si="976"/>
        <v>0</v>
      </c>
      <c r="AM2242" s="485">
        <f t="shared" si="977"/>
        <v>0</v>
      </c>
      <c r="AN2242" s="486">
        <f t="shared" si="978"/>
        <v>0</v>
      </c>
      <c r="AO2242" s="483">
        <f t="shared" si="979"/>
        <v>0</v>
      </c>
      <c r="AP2242" s="484">
        <f t="shared" si="980"/>
        <v>0</v>
      </c>
      <c r="AQ2242" s="485">
        <f t="shared" si="981"/>
        <v>0</v>
      </c>
      <c r="AR2242" s="486">
        <f t="shared" si="982"/>
        <v>0</v>
      </c>
    </row>
    <row r="2243" spans="3:44" customFormat="1" hidden="1">
      <c r="C2243" s="143" t="s">
        <v>185</v>
      </c>
      <c r="D2243" s="726" t="str">
        <f>IF(CNGE_2024_M1_Secc1_Sub1!$D122="","",CNGE_2024_M1_Secc1_Sub1!$D122)</f>
        <v/>
      </c>
      <c r="E2243" s="727"/>
      <c r="F2243" s="727"/>
      <c r="G2243" s="727"/>
      <c r="H2243" s="727"/>
      <c r="I2243" s="727"/>
      <c r="J2243" s="727"/>
      <c r="K2243" s="727"/>
      <c r="L2243" s="727"/>
      <c r="M2243" s="727"/>
      <c r="N2243" s="727"/>
      <c r="O2243" s="728"/>
      <c r="P2243" s="518"/>
      <c r="Q2243" s="518"/>
      <c r="R2243" s="518"/>
      <c r="S2243" s="518"/>
      <c r="T2243" s="518"/>
      <c r="U2243" s="518"/>
      <c r="V2243" s="518"/>
      <c r="W2243" s="518"/>
      <c r="X2243" s="518"/>
      <c r="Y2243" s="518"/>
      <c r="Z2243" s="518"/>
      <c r="AA2243" s="518"/>
      <c r="AB2243" s="518"/>
      <c r="AC2243" s="518"/>
      <c r="AD2243" s="518"/>
      <c r="AG2243" s="483">
        <f t="shared" si="971"/>
        <v>0</v>
      </c>
      <c r="AH2243" s="484">
        <f t="shared" si="972"/>
        <v>0</v>
      </c>
      <c r="AI2243" s="485">
        <f t="shared" si="973"/>
        <v>0</v>
      </c>
      <c r="AJ2243" s="486">
        <f t="shared" si="974"/>
        <v>0</v>
      </c>
      <c r="AK2243" s="483">
        <f t="shared" si="975"/>
        <v>0</v>
      </c>
      <c r="AL2243" s="484">
        <f t="shared" si="976"/>
        <v>0</v>
      </c>
      <c r="AM2243" s="485">
        <f t="shared" si="977"/>
        <v>0</v>
      </c>
      <c r="AN2243" s="486">
        <f t="shared" si="978"/>
        <v>0</v>
      </c>
      <c r="AO2243" s="483">
        <f t="shared" si="979"/>
        <v>0</v>
      </c>
      <c r="AP2243" s="484">
        <f t="shared" si="980"/>
        <v>0</v>
      </c>
      <c r="AQ2243" s="485">
        <f t="shared" si="981"/>
        <v>0</v>
      </c>
      <c r="AR2243" s="486">
        <f t="shared" si="982"/>
        <v>0</v>
      </c>
    </row>
    <row r="2244" spans="3:44" customFormat="1" hidden="1">
      <c r="C2244" s="143" t="s">
        <v>186</v>
      </c>
      <c r="D2244" s="726" t="str">
        <f>IF(CNGE_2024_M1_Secc1_Sub1!$D123="","",CNGE_2024_M1_Secc1_Sub1!$D123)</f>
        <v/>
      </c>
      <c r="E2244" s="727"/>
      <c r="F2244" s="727"/>
      <c r="G2244" s="727"/>
      <c r="H2244" s="727"/>
      <c r="I2244" s="727"/>
      <c r="J2244" s="727"/>
      <c r="K2244" s="727"/>
      <c r="L2244" s="727"/>
      <c r="M2244" s="727"/>
      <c r="N2244" s="727"/>
      <c r="O2244" s="728"/>
      <c r="P2244" s="518"/>
      <c r="Q2244" s="518"/>
      <c r="R2244" s="518"/>
      <c r="S2244" s="518"/>
      <c r="T2244" s="518"/>
      <c r="U2244" s="518"/>
      <c r="V2244" s="518"/>
      <c r="W2244" s="518"/>
      <c r="X2244" s="518"/>
      <c r="Y2244" s="518"/>
      <c r="Z2244" s="518"/>
      <c r="AA2244" s="518"/>
      <c r="AB2244" s="518"/>
      <c r="AC2244" s="518"/>
      <c r="AD2244" s="518"/>
      <c r="AG2244" s="483">
        <f t="shared" si="971"/>
        <v>0</v>
      </c>
      <c r="AH2244" s="484">
        <f t="shared" si="972"/>
        <v>0</v>
      </c>
      <c r="AI2244" s="485">
        <f t="shared" si="973"/>
        <v>0</v>
      </c>
      <c r="AJ2244" s="486">
        <f t="shared" si="974"/>
        <v>0</v>
      </c>
      <c r="AK2244" s="483">
        <f t="shared" si="975"/>
        <v>0</v>
      </c>
      <c r="AL2244" s="484">
        <f t="shared" si="976"/>
        <v>0</v>
      </c>
      <c r="AM2244" s="485">
        <f t="shared" si="977"/>
        <v>0</v>
      </c>
      <c r="AN2244" s="486">
        <f t="shared" si="978"/>
        <v>0</v>
      </c>
      <c r="AO2244" s="483">
        <f t="shared" si="979"/>
        <v>0</v>
      </c>
      <c r="AP2244" s="484">
        <f t="shared" si="980"/>
        <v>0</v>
      </c>
      <c r="AQ2244" s="485">
        <f t="shared" si="981"/>
        <v>0</v>
      </c>
      <c r="AR2244" s="486">
        <f t="shared" si="982"/>
        <v>0</v>
      </c>
    </row>
    <row r="2245" spans="3:44" customFormat="1" hidden="1">
      <c r="C2245" s="143" t="s">
        <v>187</v>
      </c>
      <c r="D2245" s="726" t="str">
        <f>IF(CNGE_2024_M1_Secc1_Sub1!$D124="","",CNGE_2024_M1_Secc1_Sub1!$D124)</f>
        <v/>
      </c>
      <c r="E2245" s="727"/>
      <c r="F2245" s="727"/>
      <c r="G2245" s="727"/>
      <c r="H2245" s="727"/>
      <c r="I2245" s="727"/>
      <c r="J2245" s="727"/>
      <c r="K2245" s="727"/>
      <c r="L2245" s="727"/>
      <c r="M2245" s="727"/>
      <c r="N2245" s="727"/>
      <c r="O2245" s="728"/>
      <c r="P2245" s="518"/>
      <c r="Q2245" s="518"/>
      <c r="R2245" s="518"/>
      <c r="S2245" s="518"/>
      <c r="T2245" s="518"/>
      <c r="U2245" s="518"/>
      <c r="V2245" s="518"/>
      <c r="W2245" s="518"/>
      <c r="X2245" s="518"/>
      <c r="Y2245" s="518"/>
      <c r="Z2245" s="518"/>
      <c r="AA2245" s="518"/>
      <c r="AB2245" s="518"/>
      <c r="AC2245" s="518"/>
      <c r="AD2245" s="518"/>
      <c r="AG2245" s="483">
        <f t="shared" si="971"/>
        <v>0</v>
      </c>
      <c r="AH2245" s="484">
        <f t="shared" si="972"/>
        <v>0</v>
      </c>
      <c r="AI2245" s="485">
        <f t="shared" si="973"/>
        <v>0</v>
      </c>
      <c r="AJ2245" s="486">
        <f t="shared" si="974"/>
        <v>0</v>
      </c>
      <c r="AK2245" s="483">
        <f t="shared" si="975"/>
        <v>0</v>
      </c>
      <c r="AL2245" s="484">
        <f t="shared" si="976"/>
        <v>0</v>
      </c>
      <c r="AM2245" s="485">
        <f t="shared" si="977"/>
        <v>0</v>
      </c>
      <c r="AN2245" s="486">
        <f t="shared" si="978"/>
        <v>0</v>
      </c>
      <c r="AO2245" s="483">
        <f t="shared" si="979"/>
        <v>0</v>
      </c>
      <c r="AP2245" s="484">
        <f t="shared" si="980"/>
        <v>0</v>
      </c>
      <c r="AQ2245" s="485">
        <f t="shared" si="981"/>
        <v>0</v>
      </c>
      <c r="AR2245" s="486">
        <f t="shared" si="982"/>
        <v>0</v>
      </c>
    </row>
    <row r="2246" spans="3:44" customFormat="1" hidden="1">
      <c r="C2246" s="143" t="s">
        <v>188</v>
      </c>
      <c r="D2246" s="726" t="str">
        <f>IF(CNGE_2024_M1_Secc1_Sub1!$D125="","",CNGE_2024_M1_Secc1_Sub1!$D125)</f>
        <v/>
      </c>
      <c r="E2246" s="727"/>
      <c r="F2246" s="727"/>
      <c r="G2246" s="727"/>
      <c r="H2246" s="727"/>
      <c r="I2246" s="727"/>
      <c r="J2246" s="727"/>
      <c r="K2246" s="727"/>
      <c r="L2246" s="727"/>
      <c r="M2246" s="727"/>
      <c r="N2246" s="727"/>
      <c r="O2246" s="728"/>
      <c r="P2246" s="518"/>
      <c r="Q2246" s="518"/>
      <c r="R2246" s="518"/>
      <c r="S2246" s="518"/>
      <c r="T2246" s="518"/>
      <c r="U2246" s="518"/>
      <c r="V2246" s="518"/>
      <c r="W2246" s="518"/>
      <c r="X2246" s="518"/>
      <c r="Y2246" s="518"/>
      <c r="Z2246" s="518"/>
      <c r="AA2246" s="518"/>
      <c r="AB2246" s="518"/>
      <c r="AC2246" s="518"/>
      <c r="AD2246" s="518"/>
      <c r="AG2246" s="483">
        <f t="shared" si="971"/>
        <v>0</v>
      </c>
      <c r="AH2246" s="484">
        <f t="shared" si="972"/>
        <v>0</v>
      </c>
      <c r="AI2246" s="485">
        <f t="shared" si="973"/>
        <v>0</v>
      </c>
      <c r="AJ2246" s="486">
        <f t="shared" si="974"/>
        <v>0</v>
      </c>
      <c r="AK2246" s="483">
        <f t="shared" si="975"/>
        <v>0</v>
      </c>
      <c r="AL2246" s="484">
        <f t="shared" si="976"/>
        <v>0</v>
      </c>
      <c r="AM2246" s="485">
        <f t="shared" si="977"/>
        <v>0</v>
      </c>
      <c r="AN2246" s="486">
        <f t="shared" si="978"/>
        <v>0</v>
      </c>
      <c r="AO2246" s="483">
        <f t="shared" si="979"/>
        <v>0</v>
      </c>
      <c r="AP2246" s="484">
        <f t="shared" si="980"/>
        <v>0</v>
      </c>
      <c r="AQ2246" s="485">
        <f t="shared" si="981"/>
        <v>0</v>
      </c>
      <c r="AR2246" s="486">
        <f t="shared" si="982"/>
        <v>0</v>
      </c>
    </row>
    <row r="2247" spans="3:44" customFormat="1" hidden="1">
      <c r="C2247" s="143" t="s">
        <v>189</v>
      </c>
      <c r="D2247" s="726" t="str">
        <f>IF(CNGE_2024_M1_Secc1_Sub1!$D126="","",CNGE_2024_M1_Secc1_Sub1!$D126)</f>
        <v/>
      </c>
      <c r="E2247" s="727"/>
      <c r="F2247" s="727"/>
      <c r="G2247" s="727"/>
      <c r="H2247" s="727"/>
      <c r="I2247" s="727"/>
      <c r="J2247" s="727"/>
      <c r="K2247" s="727"/>
      <c r="L2247" s="727"/>
      <c r="M2247" s="727"/>
      <c r="N2247" s="727"/>
      <c r="O2247" s="728"/>
      <c r="P2247" s="518"/>
      <c r="Q2247" s="518"/>
      <c r="R2247" s="518"/>
      <c r="S2247" s="518"/>
      <c r="T2247" s="518"/>
      <c r="U2247" s="518"/>
      <c r="V2247" s="518"/>
      <c r="W2247" s="518"/>
      <c r="X2247" s="518"/>
      <c r="Y2247" s="518"/>
      <c r="Z2247" s="518"/>
      <c r="AA2247" s="518"/>
      <c r="AB2247" s="518"/>
      <c r="AC2247" s="518"/>
      <c r="AD2247" s="518"/>
      <c r="AG2247" s="483">
        <f t="shared" si="971"/>
        <v>0</v>
      </c>
      <c r="AH2247" s="484">
        <f t="shared" si="972"/>
        <v>0</v>
      </c>
      <c r="AI2247" s="485">
        <f t="shared" si="973"/>
        <v>0</v>
      </c>
      <c r="AJ2247" s="486">
        <f t="shared" si="974"/>
        <v>0</v>
      </c>
      <c r="AK2247" s="483">
        <f t="shared" si="975"/>
        <v>0</v>
      </c>
      <c r="AL2247" s="484">
        <f t="shared" si="976"/>
        <v>0</v>
      </c>
      <c r="AM2247" s="485">
        <f t="shared" si="977"/>
        <v>0</v>
      </c>
      <c r="AN2247" s="486">
        <f t="shared" si="978"/>
        <v>0</v>
      </c>
      <c r="AO2247" s="483">
        <f t="shared" si="979"/>
        <v>0</v>
      </c>
      <c r="AP2247" s="484">
        <f t="shared" si="980"/>
        <v>0</v>
      </c>
      <c r="AQ2247" s="485">
        <f t="shared" si="981"/>
        <v>0</v>
      </c>
      <c r="AR2247" s="486">
        <f t="shared" si="982"/>
        <v>0</v>
      </c>
    </row>
    <row r="2248" spans="3:44" customFormat="1" hidden="1">
      <c r="C2248" s="143" t="s">
        <v>190</v>
      </c>
      <c r="D2248" s="726" t="str">
        <f>IF(CNGE_2024_M1_Secc1_Sub1!$D127="","",CNGE_2024_M1_Secc1_Sub1!$D127)</f>
        <v/>
      </c>
      <c r="E2248" s="727"/>
      <c r="F2248" s="727"/>
      <c r="G2248" s="727"/>
      <c r="H2248" s="727"/>
      <c r="I2248" s="727"/>
      <c r="J2248" s="727"/>
      <c r="K2248" s="727"/>
      <c r="L2248" s="727"/>
      <c r="M2248" s="727"/>
      <c r="N2248" s="727"/>
      <c r="O2248" s="728"/>
      <c r="P2248" s="518"/>
      <c r="Q2248" s="518"/>
      <c r="R2248" s="518"/>
      <c r="S2248" s="518"/>
      <c r="T2248" s="518"/>
      <c r="U2248" s="518"/>
      <c r="V2248" s="518"/>
      <c r="W2248" s="518"/>
      <c r="X2248" s="518"/>
      <c r="Y2248" s="518"/>
      <c r="Z2248" s="518"/>
      <c r="AA2248" s="518"/>
      <c r="AB2248" s="518"/>
      <c r="AC2248" s="518"/>
      <c r="AD2248" s="518"/>
      <c r="AG2248" s="483">
        <f t="shared" si="971"/>
        <v>0</v>
      </c>
      <c r="AH2248" s="484">
        <f t="shared" si="972"/>
        <v>0</v>
      </c>
      <c r="AI2248" s="485">
        <f t="shared" si="973"/>
        <v>0</v>
      </c>
      <c r="AJ2248" s="486">
        <f t="shared" si="974"/>
        <v>0</v>
      </c>
      <c r="AK2248" s="483">
        <f t="shared" si="975"/>
        <v>0</v>
      </c>
      <c r="AL2248" s="484">
        <f t="shared" si="976"/>
        <v>0</v>
      </c>
      <c r="AM2248" s="485">
        <f t="shared" si="977"/>
        <v>0</v>
      </c>
      <c r="AN2248" s="486">
        <f t="shared" si="978"/>
        <v>0</v>
      </c>
      <c r="AO2248" s="483">
        <f t="shared" si="979"/>
        <v>0</v>
      </c>
      <c r="AP2248" s="484">
        <f t="shared" si="980"/>
        <v>0</v>
      </c>
      <c r="AQ2248" s="485">
        <f t="shared" si="981"/>
        <v>0</v>
      </c>
      <c r="AR2248" s="486">
        <f t="shared" si="982"/>
        <v>0</v>
      </c>
    </row>
    <row r="2249" spans="3:44" customFormat="1" hidden="1">
      <c r="C2249" s="143" t="s">
        <v>191</v>
      </c>
      <c r="D2249" s="726" t="str">
        <f>IF(CNGE_2024_M1_Secc1_Sub1!$D128="","",CNGE_2024_M1_Secc1_Sub1!$D128)</f>
        <v/>
      </c>
      <c r="E2249" s="727"/>
      <c r="F2249" s="727"/>
      <c r="G2249" s="727"/>
      <c r="H2249" s="727"/>
      <c r="I2249" s="727"/>
      <c r="J2249" s="727"/>
      <c r="K2249" s="727"/>
      <c r="L2249" s="727"/>
      <c r="M2249" s="727"/>
      <c r="N2249" s="727"/>
      <c r="O2249" s="728"/>
      <c r="P2249" s="518"/>
      <c r="Q2249" s="518"/>
      <c r="R2249" s="518"/>
      <c r="S2249" s="518"/>
      <c r="T2249" s="518"/>
      <c r="U2249" s="518"/>
      <c r="V2249" s="518"/>
      <c r="W2249" s="518"/>
      <c r="X2249" s="518"/>
      <c r="Y2249" s="518"/>
      <c r="Z2249" s="518"/>
      <c r="AA2249" s="518"/>
      <c r="AB2249" s="518"/>
      <c r="AC2249" s="518"/>
      <c r="AD2249" s="518"/>
      <c r="AG2249" s="483">
        <f t="shared" si="971"/>
        <v>0</v>
      </c>
      <c r="AH2249" s="484">
        <f t="shared" si="972"/>
        <v>0</v>
      </c>
      <c r="AI2249" s="485">
        <f t="shared" si="973"/>
        <v>0</v>
      </c>
      <c r="AJ2249" s="486">
        <f t="shared" si="974"/>
        <v>0</v>
      </c>
      <c r="AK2249" s="483">
        <f t="shared" si="975"/>
        <v>0</v>
      </c>
      <c r="AL2249" s="484">
        <f t="shared" si="976"/>
        <v>0</v>
      </c>
      <c r="AM2249" s="485">
        <f t="shared" si="977"/>
        <v>0</v>
      </c>
      <c r="AN2249" s="486">
        <f t="shared" si="978"/>
        <v>0</v>
      </c>
      <c r="AO2249" s="483">
        <f t="shared" si="979"/>
        <v>0</v>
      </c>
      <c r="AP2249" s="484">
        <f t="shared" si="980"/>
        <v>0</v>
      </c>
      <c r="AQ2249" s="485">
        <f t="shared" si="981"/>
        <v>0</v>
      </c>
      <c r="AR2249" s="486">
        <f t="shared" si="982"/>
        <v>0</v>
      </c>
    </row>
    <row r="2250" spans="3:44" customFormat="1" hidden="1">
      <c r="C2250" s="143" t="s">
        <v>192</v>
      </c>
      <c r="D2250" s="726" t="str">
        <f>IF(CNGE_2024_M1_Secc1_Sub1!$D129="","",CNGE_2024_M1_Secc1_Sub1!$D129)</f>
        <v/>
      </c>
      <c r="E2250" s="727"/>
      <c r="F2250" s="727"/>
      <c r="G2250" s="727"/>
      <c r="H2250" s="727"/>
      <c r="I2250" s="727"/>
      <c r="J2250" s="727"/>
      <c r="K2250" s="727"/>
      <c r="L2250" s="727"/>
      <c r="M2250" s="727"/>
      <c r="N2250" s="727"/>
      <c r="O2250" s="728"/>
      <c r="P2250" s="518"/>
      <c r="Q2250" s="518"/>
      <c r="R2250" s="518"/>
      <c r="S2250" s="518"/>
      <c r="T2250" s="518"/>
      <c r="U2250" s="518"/>
      <c r="V2250" s="518"/>
      <c r="W2250" s="518"/>
      <c r="X2250" s="518"/>
      <c r="Y2250" s="518"/>
      <c r="Z2250" s="518"/>
      <c r="AA2250" s="518"/>
      <c r="AB2250" s="518"/>
      <c r="AC2250" s="518"/>
      <c r="AD2250" s="518"/>
      <c r="AG2250" s="483">
        <f t="shared" si="971"/>
        <v>0</v>
      </c>
      <c r="AH2250" s="484">
        <f t="shared" si="972"/>
        <v>0</v>
      </c>
      <c r="AI2250" s="485">
        <f t="shared" si="973"/>
        <v>0</v>
      </c>
      <c r="AJ2250" s="486">
        <f t="shared" si="974"/>
        <v>0</v>
      </c>
      <c r="AK2250" s="483">
        <f t="shared" si="975"/>
        <v>0</v>
      </c>
      <c r="AL2250" s="484">
        <f t="shared" si="976"/>
        <v>0</v>
      </c>
      <c r="AM2250" s="485">
        <f t="shared" si="977"/>
        <v>0</v>
      </c>
      <c r="AN2250" s="486">
        <f t="shared" si="978"/>
        <v>0</v>
      </c>
      <c r="AO2250" s="483">
        <f t="shared" si="979"/>
        <v>0</v>
      </c>
      <c r="AP2250" s="484">
        <f t="shared" si="980"/>
        <v>0</v>
      </c>
      <c r="AQ2250" s="485">
        <f t="shared" si="981"/>
        <v>0</v>
      </c>
      <c r="AR2250" s="486">
        <f t="shared" si="982"/>
        <v>0</v>
      </c>
    </row>
    <row r="2251" spans="3:44" customFormat="1" hidden="1">
      <c r="C2251" s="143" t="s">
        <v>193</v>
      </c>
      <c r="D2251" s="726" t="str">
        <f>IF(CNGE_2024_M1_Secc1_Sub1!$D130="","",CNGE_2024_M1_Secc1_Sub1!$D130)</f>
        <v/>
      </c>
      <c r="E2251" s="727"/>
      <c r="F2251" s="727"/>
      <c r="G2251" s="727"/>
      <c r="H2251" s="727"/>
      <c r="I2251" s="727"/>
      <c r="J2251" s="727"/>
      <c r="K2251" s="727"/>
      <c r="L2251" s="727"/>
      <c r="M2251" s="727"/>
      <c r="N2251" s="727"/>
      <c r="O2251" s="728"/>
      <c r="P2251" s="518"/>
      <c r="Q2251" s="518"/>
      <c r="R2251" s="518"/>
      <c r="S2251" s="518"/>
      <c r="T2251" s="518"/>
      <c r="U2251" s="518"/>
      <c r="V2251" s="518"/>
      <c r="W2251" s="518"/>
      <c r="X2251" s="518"/>
      <c r="Y2251" s="518"/>
      <c r="Z2251" s="518"/>
      <c r="AA2251" s="518"/>
      <c r="AB2251" s="518"/>
      <c r="AC2251" s="518"/>
      <c r="AD2251" s="518"/>
      <c r="AG2251" s="483">
        <f t="shared" si="971"/>
        <v>0</v>
      </c>
      <c r="AH2251" s="484">
        <f t="shared" si="972"/>
        <v>0</v>
      </c>
      <c r="AI2251" s="485">
        <f t="shared" si="973"/>
        <v>0</v>
      </c>
      <c r="AJ2251" s="486">
        <f t="shared" si="974"/>
        <v>0</v>
      </c>
      <c r="AK2251" s="483">
        <f t="shared" si="975"/>
        <v>0</v>
      </c>
      <c r="AL2251" s="484">
        <f t="shared" si="976"/>
        <v>0</v>
      </c>
      <c r="AM2251" s="485">
        <f t="shared" si="977"/>
        <v>0</v>
      </c>
      <c r="AN2251" s="486">
        <f t="shared" si="978"/>
        <v>0</v>
      </c>
      <c r="AO2251" s="483">
        <f t="shared" si="979"/>
        <v>0</v>
      </c>
      <c r="AP2251" s="484">
        <f t="shared" si="980"/>
        <v>0</v>
      </c>
      <c r="AQ2251" s="485">
        <f t="shared" si="981"/>
        <v>0</v>
      </c>
      <c r="AR2251" s="486">
        <f t="shared" si="982"/>
        <v>0</v>
      </c>
    </row>
    <row r="2252" spans="3:44" customFormat="1" hidden="1">
      <c r="C2252" s="143" t="s">
        <v>194</v>
      </c>
      <c r="D2252" s="726" t="str">
        <f>IF(CNGE_2024_M1_Secc1_Sub1!$D131="","",CNGE_2024_M1_Secc1_Sub1!$D131)</f>
        <v/>
      </c>
      <c r="E2252" s="727"/>
      <c r="F2252" s="727"/>
      <c r="G2252" s="727"/>
      <c r="H2252" s="727"/>
      <c r="I2252" s="727"/>
      <c r="J2252" s="727"/>
      <c r="K2252" s="727"/>
      <c r="L2252" s="727"/>
      <c r="M2252" s="727"/>
      <c r="N2252" s="727"/>
      <c r="O2252" s="728"/>
      <c r="P2252" s="518"/>
      <c r="Q2252" s="518"/>
      <c r="R2252" s="518"/>
      <c r="S2252" s="518"/>
      <c r="T2252" s="518"/>
      <c r="U2252" s="518"/>
      <c r="V2252" s="518"/>
      <c r="W2252" s="518"/>
      <c r="X2252" s="518"/>
      <c r="Y2252" s="518"/>
      <c r="Z2252" s="518"/>
      <c r="AA2252" s="518"/>
      <c r="AB2252" s="518"/>
      <c r="AC2252" s="518"/>
      <c r="AD2252" s="518"/>
      <c r="AG2252" s="483">
        <f t="shared" si="971"/>
        <v>0</v>
      </c>
      <c r="AH2252" s="484">
        <f t="shared" si="972"/>
        <v>0</v>
      </c>
      <c r="AI2252" s="485">
        <f t="shared" si="973"/>
        <v>0</v>
      </c>
      <c r="AJ2252" s="486">
        <f t="shared" si="974"/>
        <v>0</v>
      </c>
      <c r="AK2252" s="483">
        <f t="shared" si="975"/>
        <v>0</v>
      </c>
      <c r="AL2252" s="484">
        <f t="shared" si="976"/>
        <v>0</v>
      </c>
      <c r="AM2252" s="485">
        <f t="shared" si="977"/>
        <v>0</v>
      </c>
      <c r="AN2252" s="486">
        <f t="shared" si="978"/>
        <v>0</v>
      </c>
      <c r="AO2252" s="483">
        <f t="shared" si="979"/>
        <v>0</v>
      </c>
      <c r="AP2252" s="484">
        <f t="shared" si="980"/>
        <v>0</v>
      </c>
      <c r="AQ2252" s="485">
        <f t="shared" si="981"/>
        <v>0</v>
      </c>
      <c r="AR2252" s="486">
        <f t="shared" si="982"/>
        <v>0</v>
      </c>
    </row>
    <row r="2253" spans="3:44" customFormat="1" hidden="1">
      <c r="C2253" s="143" t="s">
        <v>195</v>
      </c>
      <c r="D2253" s="726" t="str">
        <f>IF(CNGE_2024_M1_Secc1_Sub1!$D132="","",CNGE_2024_M1_Secc1_Sub1!$D132)</f>
        <v/>
      </c>
      <c r="E2253" s="727"/>
      <c r="F2253" s="727"/>
      <c r="G2253" s="727"/>
      <c r="H2253" s="727"/>
      <c r="I2253" s="727"/>
      <c r="J2253" s="727"/>
      <c r="K2253" s="727"/>
      <c r="L2253" s="727"/>
      <c r="M2253" s="727"/>
      <c r="N2253" s="727"/>
      <c r="O2253" s="728"/>
      <c r="P2253" s="518"/>
      <c r="Q2253" s="518"/>
      <c r="R2253" s="518"/>
      <c r="S2253" s="518"/>
      <c r="T2253" s="518"/>
      <c r="U2253" s="518"/>
      <c r="V2253" s="518"/>
      <c r="W2253" s="518"/>
      <c r="X2253" s="518"/>
      <c r="Y2253" s="518"/>
      <c r="Z2253" s="518"/>
      <c r="AA2253" s="518"/>
      <c r="AB2253" s="518"/>
      <c r="AC2253" s="518"/>
      <c r="AD2253" s="518"/>
      <c r="AG2253" s="483">
        <f t="shared" si="971"/>
        <v>0</v>
      </c>
      <c r="AH2253" s="484">
        <f t="shared" si="972"/>
        <v>0</v>
      </c>
      <c r="AI2253" s="485">
        <f t="shared" si="973"/>
        <v>0</v>
      </c>
      <c r="AJ2253" s="486">
        <f t="shared" si="974"/>
        <v>0</v>
      </c>
      <c r="AK2253" s="483">
        <f t="shared" si="975"/>
        <v>0</v>
      </c>
      <c r="AL2253" s="484">
        <f t="shared" si="976"/>
        <v>0</v>
      </c>
      <c r="AM2253" s="485">
        <f t="shared" si="977"/>
        <v>0</v>
      </c>
      <c r="AN2253" s="486">
        <f t="shared" si="978"/>
        <v>0</v>
      </c>
      <c r="AO2253" s="483">
        <f t="shared" si="979"/>
        <v>0</v>
      </c>
      <c r="AP2253" s="484">
        <f t="shared" si="980"/>
        <v>0</v>
      </c>
      <c r="AQ2253" s="485">
        <f t="shared" si="981"/>
        <v>0</v>
      </c>
      <c r="AR2253" s="486">
        <f t="shared" si="982"/>
        <v>0</v>
      </c>
    </row>
    <row r="2254" spans="3:44" customFormat="1" hidden="1">
      <c r="C2254" s="143" t="s">
        <v>196</v>
      </c>
      <c r="D2254" s="726" t="str">
        <f>IF(CNGE_2024_M1_Secc1_Sub1!$D133="","",CNGE_2024_M1_Secc1_Sub1!$D133)</f>
        <v/>
      </c>
      <c r="E2254" s="727"/>
      <c r="F2254" s="727"/>
      <c r="G2254" s="727"/>
      <c r="H2254" s="727"/>
      <c r="I2254" s="727"/>
      <c r="J2254" s="727"/>
      <c r="K2254" s="727"/>
      <c r="L2254" s="727"/>
      <c r="M2254" s="727"/>
      <c r="N2254" s="727"/>
      <c r="O2254" s="728"/>
      <c r="P2254" s="518"/>
      <c r="Q2254" s="518"/>
      <c r="R2254" s="518"/>
      <c r="S2254" s="518"/>
      <c r="T2254" s="518"/>
      <c r="U2254" s="518"/>
      <c r="V2254" s="518"/>
      <c r="W2254" s="518"/>
      <c r="X2254" s="518"/>
      <c r="Y2254" s="518"/>
      <c r="Z2254" s="518"/>
      <c r="AA2254" s="518"/>
      <c r="AB2254" s="518"/>
      <c r="AC2254" s="518"/>
      <c r="AD2254" s="518"/>
      <c r="AG2254" s="483">
        <f t="shared" si="971"/>
        <v>0</v>
      </c>
      <c r="AH2254" s="484">
        <f t="shared" si="972"/>
        <v>0</v>
      </c>
      <c r="AI2254" s="485">
        <f t="shared" si="973"/>
        <v>0</v>
      </c>
      <c r="AJ2254" s="486">
        <f t="shared" si="974"/>
        <v>0</v>
      </c>
      <c r="AK2254" s="483">
        <f t="shared" si="975"/>
        <v>0</v>
      </c>
      <c r="AL2254" s="484">
        <f t="shared" si="976"/>
        <v>0</v>
      </c>
      <c r="AM2254" s="485">
        <f t="shared" si="977"/>
        <v>0</v>
      </c>
      <c r="AN2254" s="486">
        <f t="shared" si="978"/>
        <v>0</v>
      </c>
      <c r="AO2254" s="483">
        <f t="shared" si="979"/>
        <v>0</v>
      </c>
      <c r="AP2254" s="484">
        <f t="shared" si="980"/>
        <v>0</v>
      </c>
      <c r="AQ2254" s="485">
        <f t="shared" si="981"/>
        <v>0</v>
      </c>
      <c r="AR2254" s="486">
        <f t="shared" si="982"/>
        <v>0</v>
      </c>
    </row>
    <row r="2255" spans="3:44" customFormat="1" hidden="1">
      <c r="C2255" s="143" t="s">
        <v>197</v>
      </c>
      <c r="D2255" s="726" t="str">
        <f>IF(CNGE_2024_M1_Secc1_Sub1!$D134="","",CNGE_2024_M1_Secc1_Sub1!$D134)</f>
        <v/>
      </c>
      <c r="E2255" s="727"/>
      <c r="F2255" s="727"/>
      <c r="G2255" s="727"/>
      <c r="H2255" s="727"/>
      <c r="I2255" s="727"/>
      <c r="J2255" s="727"/>
      <c r="K2255" s="727"/>
      <c r="L2255" s="727"/>
      <c r="M2255" s="727"/>
      <c r="N2255" s="727"/>
      <c r="O2255" s="728"/>
      <c r="P2255" s="518"/>
      <c r="Q2255" s="518"/>
      <c r="R2255" s="518"/>
      <c r="S2255" s="518"/>
      <c r="T2255" s="518"/>
      <c r="U2255" s="518"/>
      <c r="V2255" s="518"/>
      <c r="W2255" s="518"/>
      <c r="X2255" s="518"/>
      <c r="Y2255" s="518"/>
      <c r="Z2255" s="518"/>
      <c r="AA2255" s="518"/>
      <c r="AB2255" s="518"/>
      <c r="AC2255" s="518"/>
      <c r="AD2255" s="518"/>
      <c r="AG2255" s="483">
        <f t="shared" si="971"/>
        <v>0</v>
      </c>
      <c r="AH2255" s="484">
        <f t="shared" si="972"/>
        <v>0</v>
      </c>
      <c r="AI2255" s="485">
        <f t="shared" si="973"/>
        <v>0</v>
      </c>
      <c r="AJ2255" s="486">
        <f t="shared" si="974"/>
        <v>0</v>
      </c>
      <c r="AK2255" s="483">
        <f t="shared" si="975"/>
        <v>0</v>
      </c>
      <c r="AL2255" s="484">
        <f t="shared" si="976"/>
        <v>0</v>
      </c>
      <c r="AM2255" s="485">
        <f t="shared" si="977"/>
        <v>0</v>
      </c>
      <c r="AN2255" s="486">
        <f t="shared" si="978"/>
        <v>0</v>
      </c>
      <c r="AO2255" s="483">
        <f t="shared" si="979"/>
        <v>0</v>
      </c>
      <c r="AP2255" s="484">
        <f t="shared" si="980"/>
        <v>0</v>
      </c>
      <c r="AQ2255" s="485">
        <f t="shared" si="981"/>
        <v>0</v>
      </c>
      <c r="AR2255" s="486">
        <f t="shared" si="982"/>
        <v>0</v>
      </c>
    </row>
    <row r="2256" spans="3:44" customFormat="1" hidden="1">
      <c r="C2256" s="143" t="s">
        <v>198</v>
      </c>
      <c r="D2256" s="726" t="str">
        <f>IF(CNGE_2024_M1_Secc1_Sub1!$D135="","",CNGE_2024_M1_Secc1_Sub1!$D135)</f>
        <v/>
      </c>
      <c r="E2256" s="727"/>
      <c r="F2256" s="727"/>
      <c r="G2256" s="727"/>
      <c r="H2256" s="727"/>
      <c r="I2256" s="727"/>
      <c r="J2256" s="727"/>
      <c r="K2256" s="727"/>
      <c r="L2256" s="727"/>
      <c r="M2256" s="727"/>
      <c r="N2256" s="727"/>
      <c r="O2256" s="728"/>
      <c r="P2256" s="518"/>
      <c r="Q2256" s="518"/>
      <c r="R2256" s="518"/>
      <c r="S2256" s="518"/>
      <c r="T2256" s="518"/>
      <c r="U2256" s="518"/>
      <c r="V2256" s="518"/>
      <c r="W2256" s="518"/>
      <c r="X2256" s="518"/>
      <c r="Y2256" s="518"/>
      <c r="Z2256" s="518"/>
      <c r="AA2256" s="518"/>
      <c r="AB2256" s="518"/>
      <c r="AC2256" s="518"/>
      <c r="AD2256" s="518"/>
      <c r="AG2256" s="483">
        <f t="shared" si="971"/>
        <v>0</v>
      </c>
      <c r="AH2256" s="484">
        <f t="shared" si="972"/>
        <v>0</v>
      </c>
      <c r="AI2256" s="485">
        <f t="shared" si="973"/>
        <v>0</v>
      </c>
      <c r="AJ2256" s="486">
        <f t="shared" si="974"/>
        <v>0</v>
      </c>
      <c r="AK2256" s="483">
        <f t="shared" si="975"/>
        <v>0</v>
      </c>
      <c r="AL2256" s="484">
        <f t="shared" si="976"/>
        <v>0</v>
      </c>
      <c r="AM2256" s="485">
        <f t="shared" si="977"/>
        <v>0</v>
      </c>
      <c r="AN2256" s="486">
        <f t="shared" si="978"/>
        <v>0</v>
      </c>
      <c r="AO2256" s="483">
        <f t="shared" si="979"/>
        <v>0</v>
      </c>
      <c r="AP2256" s="484">
        <f t="shared" si="980"/>
        <v>0</v>
      </c>
      <c r="AQ2256" s="485">
        <f t="shared" si="981"/>
        <v>0</v>
      </c>
      <c r="AR2256" s="486">
        <f t="shared" si="982"/>
        <v>0</v>
      </c>
    </row>
    <row r="2257" spans="3:44" customFormat="1" hidden="1">
      <c r="C2257" s="143" t="s">
        <v>199</v>
      </c>
      <c r="D2257" s="726" t="str">
        <f>IF(CNGE_2024_M1_Secc1_Sub1!$D136="","",CNGE_2024_M1_Secc1_Sub1!$D136)</f>
        <v/>
      </c>
      <c r="E2257" s="727"/>
      <c r="F2257" s="727"/>
      <c r="G2257" s="727"/>
      <c r="H2257" s="727"/>
      <c r="I2257" s="727"/>
      <c r="J2257" s="727"/>
      <c r="K2257" s="727"/>
      <c r="L2257" s="727"/>
      <c r="M2257" s="727"/>
      <c r="N2257" s="727"/>
      <c r="O2257" s="728"/>
      <c r="P2257" s="518"/>
      <c r="Q2257" s="518"/>
      <c r="R2257" s="518"/>
      <c r="S2257" s="518"/>
      <c r="T2257" s="518"/>
      <c r="U2257" s="518"/>
      <c r="V2257" s="518"/>
      <c r="W2257" s="518"/>
      <c r="X2257" s="518"/>
      <c r="Y2257" s="518"/>
      <c r="Z2257" s="518"/>
      <c r="AA2257" s="518"/>
      <c r="AB2257" s="518"/>
      <c r="AC2257" s="518"/>
      <c r="AD2257" s="518"/>
      <c r="AG2257" s="483">
        <f t="shared" si="971"/>
        <v>0</v>
      </c>
      <c r="AH2257" s="484">
        <f t="shared" si="972"/>
        <v>0</v>
      </c>
      <c r="AI2257" s="485">
        <f t="shared" si="973"/>
        <v>0</v>
      </c>
      <c r="AJ2257" s="486">
        <f t="shared" si="974"/>
        <v>0</v>
      </c>
      <c r="AK2257" s="483">
        <f t="shared" si="975"/>
        <v>0</v>
      </c>
      <c r="AL2257" s="484">
        <f t="shared" si="976"/>
        <v>0</v>
      </c>
      <c r="AM2257" s="485">
        <f t="shared" si="977"/>
        <v>0</v>
      </c>
      <c r="AN2257" s="486">
        <f t="shared" si="978"/>
        <v>0</v>
      </c>
      <c r="AO2257" s="483">
        <f t="shared" si="979"/>
        <v>0</v>
      </c>
      <c r="AP2257" s="484">
        <f t="shared" si="980"/>
        <v>0</v>
      </c>
      <c r="AQ2257" s="485">
        <f t="shared" si="981"/>
        <v>0</v>
      </c>
      <c r="AR2257" s="486">
        <f t="shared" si="982"/>
        <v>0</v>
      </c>
    </row>
    <row r="2258" spans="3:44" customFormat="1" hidden="1">
      <c r="C2258" s="143" t="s">
        <v>200</v>
      </c>
      <c r="D2258" s="726" t="str">
        <f>IF(CNGE_2024_M1_Secc1_Sub1!$D137="","",CNGE_2024_M1_Secc1_Sub1!$D137)</f>
        <v/>
      </c>
      <c r="E2258" s="727"/>
      <c r="F2258" s="727"/>
      <c r="G2258" s="727"/>
      <c r="H2258" s="727"/>
      <c r="I2258" s="727"/>
      <c r="J2258" s="727"/>
      <c r="K2258" s="727"/>
      <c r="L2258" s="727"/>
      <c r="M2258" s="727"/>
      <c r="N2258" s="727"/>
      <c r="O2258" s="728"/>
      <c r="P2258" s="518"/>
      <c r="Q2258" s="518"/>
      <c r="R2258" s="518"/>
      <c r="S2258" s="518"/>
      <c r="T2258" s="518"/>
      <c r="U2258" s="518"/>
      <c r="V2258" s="518"/>
      <c r="W2258" s="518"/>
      <c r="X2258" s="518"/>
      <c r="Y2258" s="518"/>
      <c r="Z2258" s="518"/>
      <c r="AA2258" s="518"/>
      <c r="AB2258" s="518"/>
      <c r="AC2258" s="518"/>
      <c r="AD2258" s="518"/>
      <c r="AG2258" s="483">
        <f t="shared" si="971"/>
        <v>0</v>
      </c>
      <c r="AH2258" s="484">
        <f t="shared" si="972"/>
        <v>0</v>
      </c>
      <c r="AI2258" s="485">
        <f t="shared" si="973"/>
        <v>0</v>
      </c>
      <c r="AJ2258" s="486">
        <f t="shared" si="974"/>
        <v>0</v>
      </c>
      <c r="AK2258" s="483">
        <f t="shared" si="975"/>
        <v>0</v>
      </c>
      <c r="AL2258" s="484">
        <f t="shared" si="976"/>
        <v>0</v>
      </c>
      <c r="AM2258" s="485">
        <f t="shared" si="977"/>
        <v>0</v>
      </c>
      <c r="AN2258" s="486">
        <f t="shared" si="978"/>
        <v>0</v>
      </c>
      <c r="AO2258" s="483">
        <f t="shared" si="979"/>
        <v>0</v>
      </c>
      <c r="AP2258" s="484">
        <f t="shared" si="980"/>
        <v>0</v>
      </c>
      <c r="AQ2258" s="485">
        <f t="shared" si="981"/>
        <v>0</v>
      </c>
      <c r="AR2258" s="486">
        <f t="shared" si="982"/>
        <v>0</v>
      </c>
    </row>
    <row r="2259" spans="3:44" customFormat="1" hidden="1">
      <c r="C2259" s="143" t="s">
        <v>201</v>
      </c>
      <c r="D2259" s="726" t="str">
        <f>IF(CNGE_2024_M1_Secc1_Sub1!$D138="","",CNGE_2024_M1_Secc1_Sub1!$D138)</f>
        <v/>
      </c>
      <c r="E2259" s="727"/>
      <c r="F2259" s="727"/>
      <c r="G2259" s="727"/>
      <c r="H2259" s="727"/>
      <c r="I2259" s="727"/>
      <c r="J2259" s="727"/>
      <c r="K2259" s="727"/>
      <c r="L2259" s="727"/>
      <c r="M2259" s="727"/>
      <c r="N2259" s="727"/>
      <c r="O2259" s="728"/>
      <c r="P2259" s="518"/>
      <c r="Q2259" s="518"/>
      <c r="R2259" s="518"/>
      <c r="S2259" s="518"/>
      <c r="T2259" s="518"/>
      <c r="U2259" s="518"/>
      <c r="V2259" s="518"/>
      <c r="W2259" s="518"/>
      <c r="X2259" s="518"/>
      <c r="Y2259" s="518"/>
      <c r="Z2259" s="518"/>
      <c r="AA2259" s="518"/>
      <c r="AB2259" s="518"/>
      <c r="AC2259" s="518"/>
      <c r="AD2259" s="518"/>
      <c r="AG2259" s="483">
        <f t="shared" si="971"/>
        <v>0</v>
      </c>
      <c r="AH2259" s="484">
        <f t="shared" si="972"/>
        <v>0</v>
      </c>
      <c r="AI2259" s="485">
        <f t="shared" si="973"/>
        <v>0</v>
      </c>
      <c r="AJ2259" s="486">
        <f t="shared" si="974"/>
        <v>0</v>
      </c>
      <c r="AK2259" s="483">
        <f t="shared" si="975"/>
        <v>0</v>
      </c>
      <c r="AL2259" s="484">
        <f t="shared" si="976"/>
        <v>0</v>
      </c>
      <c r="AM2259" s="485">
        <f t="shared" si="977"/>
        <v>0</v>
      </c>
      <c r="AN2259" s="486">
        <f t="shared" si="978"/>
        <v>0</v>
      </c>
      <c r="AO2259" s="483">
        <f t="shared" si="979"/>
        <v>0</v>
      </c>
      <c r="AP2259" s="484">
        <f t="shared" si="980"/>
        <v>0</v>
      </c>
      <c r="AQ2259" s="485">
        <f t="shared" si="981"/>
        <v>0</v>
      </c>
      <c r="AR2259" s="486">
        <f t="shared" si="982"/>
        <v>0</v>
      </c>
    </row>
    <row r="2260" spans="3:44" customFormat="1" hidden="1">
      <c r="C2260" s="143" t="s">
        <v>202</v>
      </c>
      <c r="D2260" s="726" t="str">
        <f>IF(CNGE_2024_M1_Secc1_Sub1!$D139="","",CNGE_2024_M1_Secc1_Sub1!$D139)</f>
        <v/>
      </c>
      <c r="E2260" s="727"/>
      <c r="F2260" s="727"/>
      <c r="G2260" s="727"/>
      <c r="H2260" s="727"/>
      <c r="I2260" s="727"/>
      <c r="J2260" s="727"/>
      <c r="K2260" s="727"/>
      <c r="L2260" s="727"/>
      <c r="M2260" s="727"/>
      <c r="N2260" s="727"/>
      <c r="O2260" s="728"/>
      <c r="P2260" s="518"/>
      <c r="Q2260" s="518"/>
      <c r="R2260" s="518"/>
      <c r="S2260" s="518"/>
      <c r="T2260" s="518"/>
      <c r="U2260" s="518"/>
      <c r="V2260" s="518"/>
      <c r="W2260" s="518"/>
      <c r="X2260" s="518"/>
      <c r="Y2260" s="518"/>
      <c r="Z2260" s="518"/>
      <c r="AA2260" s="518"/>
      <c r="AB2260" s="518"/>
      <c r="AC2260" s="518"/>
      <c r="AD2260" s="518"/>
      <c r="AG2260" s="483">
        <f t="shared" si="971"/>
        <v>0</v>
      </c>
      <c r="AH2260" s="484">
        <f t="shared" si="972"/>
        <v>0</v>
      </c>
      <c r="AI2260" s="485">
        <f t="shared" si="973"/>
        <v>0</v>
      </c>
      <c r="AJ2260" s="486">
        <f t="shared" si="974"/>
        <v>0</v>
      </c>
      <c r="AK2260" s="483">
        <f t="shared" si="975"/>
        <v>0</v>
      </c>
      <c r="AL2260" s="484">
        <f t="shared" si="976"/>
        <v>0</v>
      </c>
      <c r="AM2260" s="485">
        <f t="shared" si="977"/>
        <v>0</v>
      </c>
      <c r="AN2260" s="486">
        <f t="shared" si="978"/>
        <v>0</v>
      </c>
      <c r="AO2260" s="483">
        <f t="shared" si="979"/>
        <v>0</v>
      </c>
      <c r="AP2260" s="484">
        <f t="shared" si="980"/>
        <v>0</v>
      </c>
      <c r="AQ2260" s="485">
        <f t="shared" si="981"/>
        <v>0</v>
      </c>
      <c r="AR2260" s="486">
        <f t="shared" si="982"/>
        <v>0</v>
      </c>
    </row>
    <row r="2261" spans="3:44" customFormat="1" hidden="1">
      <c r="C2261" s="143" t="s">
        <v>203</v>
      </c>
      <c r="D2261" s="726" t="str">
        <f>IF(CNGE_2024_M1_Secc1_Sub1!$D140="","",CNGE_2024_M1_Secc1_Sub1!$D140)</f>
        <v/>
      </c>
      <c r="E2261" s="727"/>
      <c r="F2261" s="727"/>
      <c r="G2261" s="727"/>
      <c r="H2261" s="727"/>
      <c r="I2261" s="727"/>
      <c r="J2261" s="727"/>
      <c r="K2261" s="727"/>
      <c r="L2261" s="727"/>
      <c r="M2261" s="727"/>
      <c r="N2261" s="727"/>
      <c r="O2261" s="728"/>
      <c r="P2261" s="518"/>
      <c r="Q2261" s="518"/>
      <c r="R2261" s="518"/>
      <c r="S2261" s="518"/>
      <c r="T2261" s="518"/>
      <c r="U2261" s="518"/>
      <c r="V2261" s="518"/>
      <c r="W2261" s="518"/>
      <c r="X2261" s="518"/>
      <c r="Y2261" s="518"/>
      <c r="Z2261" s="518"/>
      <c r="AA2261" s="518"/>
      <c r="AB2261" s="518"/>
      <c r="AC2261" s="518"/>
      <c r="AD2261" s="518"/>
      <c r="AG2261" s="483">
        <f t="shared" si="971"/>
        <v>0</v>
      </c>
      <c r="AH2261" s="484">
        <f t="shared" si="972"/>
        <v>0</v>
      </c>
      <c r="AI2261" s="485">
        <f t="shared" si="973"/>
        <v>0</v>
      </c>
      <c r="AJ2261" s="486">
        <f t="shared" si="974"/>
        <v>0</v>
      </c>
      <c r="AK2261" s="483">
        <f t="shared" si="975"/>
        <v>0</v>
      </c>
      <c r="AL2261" s="484">
        <f t="shared" si="976"/>
        <v>0</v>
      </c>
      <c r="AM2261" s="485">
        <f t="shared" si="977"/>
        <v>0</v>
      </c>
      <c r="AN2261" s="486">
        <f t="shared" si="978"/>
        <v>0</v>
      </c>
      <c r="AO2261" s="483">
        <f t="shared" si="979"/>
        <v>0</v>
      </c>
      <c r="AP2261" s="484">
        <f t="shared" si="980"/>
        <v>0</v>
      </c>
      <c r="AQ2261" s="485">
        <f t="shared" si="981"/>
        <v>0</v>
      </c>
      <c r="AR2261" s="486">
        <f t="shared" si="982"/>
        <v>0</v>
      </c>
    </row>
    <row r="2262" spans="3:44" customFormat="1" hidden="1">
      <c r="C2262" s="143" t="s">
        <v>204</v>
      </c>
      <c r="D2262" s="726" t="str">
        <f>IF(CNGE_2024_M1_Secc1_Sub1!$D141="","",CNGE_2024_M1_Secc1_Sub1!$D141)</f>
        <v/>
      </c>
      <c r="E2262" s="727"/>
      <c r="F2262" s="727"/>
      <c r="G2262" s="727"/>
      <c r="H2262" s="727"/>
      <c r="I2262" s="727"/>
      <c r="J2262" s="727"/>
      <c r="K2262" s="727"/>
      <c r="L2262" s="727"/>
      <c r="M2262" s="727"/>
      <c r="N2262" s="727"/>
      <c r="O2262" s="728"/>
      <c r="P2262" s="518"/>
      <c r="Q2262" s="518"/>
      <c r="R2262" s="518"/>
      <c r="S2262" s="518"/>
      <c r="T2262" s="518"/>
      <c r="U2262" s="518"/>
      <c r="V2262" s="518"/>
      <c r="W2262" s="518"/>
      <c r="X2262" s="518"/>
      <c r="Y2262" s="518"/>
      <c r="Z2262" s="518"/>
      <c r="AA2262" s="518"/>
      <c r="AB2262" s="518"/>
      <c r="AC2262" s="518"/>
      <c r="AD2262" s="518"/>
      <c r="AG2262" s="483">
        <f t="shared" si="971"/>
        <v>0</v>
      </c>
      <c r="AH2262" s="484">
        <f t="shared" si="972"/>
        <v>0</v>
      </c>
      <c r="AI2262" s="485">
        <f t="shared" si="973"/>
        <v>0</v>
      </c>
      <c r="AJ2262" s="486">
        <f t="shared" si="974"/>
        <v>0</v>
      </c>
      <c r="AK2262" s="483">
        <f t="shared" si="975"/>
        <v>0</v>
      </c>
      <c r="AL2262" s="484">
        <f t="shared" si="976"/>
        <v>0</v>
      </c>
      <c r="AM2262" s="485">
        <f t="shared" si="977"/>
        <v>0</v>
      </c>
      <c r="AN2262" s="486">
        <f t="shared" si="978"/>
        <v>0</v>
      </c>
      <c r="AO2262" s="483">
        <f t="shared" si="979"/>
        <v>0</v>
      </c>
      <c r="AP2262" s="484">
        <f t="shared" si="980"/>
        <v>0</v>
      </c>
      <c r="AQ2262" s="485">
        <f t="shared" si="981"/>
        <v>0</v>
      </c>
      <c r="AR2262" s="486">
        <f t="shared" si="982"/>
        <v>0</v>
      </c>
    </row>
    <row r="2263" spans="3:44" customFormat="1" hidden="1">
      <c r="C2263" s="143" t="s">
        <v>205</v>
      </c>
      <c r="D2263" s="726" t="str">
        <f>IF(CNGE_2024_M1_Secc1_Sub1!$D142="","",CNGE_2024_M1_Secc1_Sub1!$D142)</f>
        <v/>
      </c>
      <c r="E2263" s="727"/>
      <c r="F2263" s="727"/>
      <c r="G2263" s="727"/>
      <c r="H2263" s="727"/>
      <c r="I2263" s="727"/>
      <c r="J2263" s="727"/>
      <c r="K2263" s="727"/>
      <c r="L2263" s="727"/>
      <c r="M2263" s="727"/>
      <c r="N2263" s="727"/>
      <c r="O2263" s="728"/>
      <c r="P2263" s="518"/>
      <c r="Q2263" s="518"/>
      <c r="R2263" s="518"/>
      <c r="S2263" s="518"/>
      <c r="T2263" s="518"/>
      <c r="U2263" s="518"/>
      <c r="V2263" s="518"/>
      <c r="W2263" s="518"/>
      <c r="X2263" s="518"/>
      <c r="Y2263" s="518"/>
      <c r="Z2263" s="518"/>
      <c r="AA2263" s="518"/>
      <c r="AB2263" s="518"/>
      <c r="AC2263" s="518"/>
      <c r="AD2263" s="518"/>
      <c r="AG2263" s="483">
        <f t="shared" si="971"/>
        <v>0</v>
      </c>
      <c r="AH2263" s="484">
        <f t="shared" si="972"/>
        <v>0</v>
      </c>
      <c r="AI2263" s="485">
        <f t="shared" si="973"/>
        <v>0</v>
      </c>
      <c r="AJ2263" s="486">
        <f t="shared" si="974"/>
        <v>0</v>
      </c>
      <c r="AK2263" s="483">
        <f t="shared" si="975"/>
        <v>0</v>
      </c>
      <c r="AL2263" s="484">
        <f t="shared" si="976"/>
        <v>0</v>
      </c>
      <c r="AM2263" s="485">
        <f t="shared" si="977"/>
        <v>0</v>
      </c>
      <c r="AN2263" s="486">
        <f t="shared" si="978"/>
        <v>0</v>
      </c>
      <c r="AO2263" s="483">
        <f t="shared" si="979"/>
        <v>0</v>
      </c>
      <c r="AP2263" s="484">
        <f t="shared" si="980"/>
        <v>0</v>
      </c>
      <c r="AQ2263" s="485">
        <f t="shared" si="981"/>
        <v>0</v>
      </c>
      <c r="AR2263" s="486">
        <f t="shared" si="982"/>
        <v>0</v>
      </c>
    </row>
    <row r="2264" spans="3:44" customFormat="1" hidden="1">
      <c r="C2264" s="143" t="s">
        <v>206</v>
      </c>
      <c r="D2264" s="726" t="str">
        <f>IF(CNGE_2024_M1_Secc1_Sub1!$D143="","",CNGE_2024_M1_Secc1_Sub1!$D143)</f>
        <v/>
      </c>
      <c r="E2264" s="727"/>
      <c r="F2264" s="727"/>
      <c r="G2264" s="727"/>
      <c r="H2264" s="727"/>
      <c r="I2264" s="727"/>
      <c r="J2264" s="727"/>
      <c r="K2264" s="727"/>
      <c r="L2264" s="727"/>
      <c r="M2264" s="727"/>
      <c r="N2264" s="727"/>
      <c r="O2264" s="728"/>
      <c r="P2264" s="518"/>
      <c r="Q2264" s="518"/>
      <c r="R2264" s="518"/>
      <c r="S2264" s="518"/>
      <c r="T2264" s="518"/>
      <c r="U2264" s="518"/>
      <c r="V2264" s="518"/>
      <c r="W2264" s="518"/>
      <c r="X2264" s="518"/>
      <c r="Y2264" s="518"/>
      <c r="Z2264" s="518"/>
      <c r="AA2264" s="518"/>
      <c r="AB2264" s="518"/>
      <c r="AC2264" s="518"/>
      <c r="AD2264" s="518"/>
      <c r="AG2264" s="483">
        <f t="shared" si="971"/>
        <v>0</v>
      </c>
      <c r="AH2264" s="484">
        <f t="shared" si="972"/>
        <v>0</v>
      </c>
      <c r="AI2264" s="485">
        <f t="shared" si="973"/>
        <v>0</v>
      </c>
      <c r="AJ2264" s="486">
        <f t="shared" si="974"/>
        <v>0</v>
      </c>
      <c r="AK2264" s="483">
        <f t="shared" si="975"/>
        <v>0</v>
      </c>
      <c r="AL2264" s="484">
        <f t="shared" si="976"/>
        <v>0</v>
      </c>
      <c r="AM2264" s="485">
        <f t="shared" si="977"/>
        <v>0</v>
      </c>
      <c r="AN2264" s="486">
        <f t="shared" si="978"/>
        <v>0</v>
      </c>
      <c r="AO2264" s="483">
        <f t="shared" si="979"/>
        <v>0</v>
      </c>
      <c r="AP2264" s="484">
        <f t="shared" si="980"/>
        <v>0</v>
      </c>
      <c r="AQ2264" s="485">
        <f t="shared" si="981"/>
        <v>0</v>
      </c>
      <c r="AR2264" s="486">
        <f t="shared" si="982"/>
        <v>0</v>
      </c>
    </row>
    <row r="2265" spans="3:44" customFormat="1" hidden="1">
      <c r="C2265" s="143" t="s">
        <v>207</v>
      </c>
      <c r="D2265" s="726" t="str">
        <f>IF(CNGE_2024_M1_Secc1_Sub1!$D144="","",CNGE_2024_M1_Secc1_Sub1!$D144)</f>
        <v/>
      </c>
      <c r="E2265" s="727"/>
      <c r="F2265" s="727"/>
      <c r="G2265" s="727"/>
      <c r="H2265" s="727"/>
      <c r="I2265" s="727"/>
      <c r="J2265" s="727"/>
      <c r="K2265" s="727"/>
      <c r="L2265" s="727"/>
      <c r="M2265" s="727"/>
      <c r="N2265" s="727"/>
      <c r="O2265" s="728"/>
      <c r="P2265" s="518"/>
      <c r="Q2265" s="518"/>
      <c r="R2265" s="518"/>
      <c r="S2265" s="518"/>
      <c r="T2265" s="518"/>
      <c r="U2265" s="518"/>
      <c r="V2265" s="518"/>
      <c r="W2265" s="518"/>
      <c r="X2265" s="518"/>
      <c r="Y2265" s="518"/>
      <c r="Z2265" s="518"/>
      <c r="AA2265" s="518"/>
      <c r="AB2265" s="518"/>
      <c r="AC2265" s="518"/>
      <c r="AD2265" s="518"/>
      <c r="AG2265" s="483">
        <f t="shared" si="971"/>
        <v>0</v>
      </c>
      <c r="AH2265" s="484">
        <f t="shared" si="972"/>
        <v>0</v>
      </c>
      <c r="AI2265" s="485">
        <f t="shared" si="973"/>
        <v>0</v>
      </c>
      <c r="AJ2265" s="486">
        <f t="shared" si="974"/>
        <v>0</v>
      </c>
      <c r="AK2265" s="483">
        <f t="shared" si="975"/>
        <v>0</v>
      </c>
      <c r="AL2265" s="484">
        <f t="shared" si="976"/>
        <v>0</v>
      </c>
      <c r="AM2265" s="485">
        <f t="shared" si="977"/>
        <v>0</v>
      </c>
      <c r="AN2265" s="486">
        <f t="shared" si="978"/>
        <v>0</v>
      </c>
      <c r="AO2265" s="483">
        <f t="shared" si="979"/>
        <v>0</v>
      </c>
      <c r="AP2265" s="484">
        <f t="shared" si="980"/>
        <v>0</v>
      </c>
      <c r="AQ2265" s="485">
        <f t="shared" si="981"/>
        <v>0</v>
      </c>
      <c r="AR2265" s="486">
        <f t="shared" si="982"/>
        <v>0</v>
      </c>
    </row>
    <row r="2266" spans="3:44" customFormat="1" hidden="1">
      <c r="C2266" s="143" t="s">
        <v>208</v>
      </c>
      <c r="D2266" s="726" t="str">
        <f>IF(CNGE_2024_M1_Secc1_Sub1!$D145="","",CNGE_2024_M1_Secc1_Sub1!$D145)</f>
        <v/>
      </c>
      <c r="E2266" s="727"/>
      <c r="F2266" s="727"/>
      <c r="G2266" s="727"/>
      <c r="H2266" s="727"/>
      <c r="I2266" s="727"/>
      <c r="J2266" s="727"/>
      <c r="K2266" s="727"/>
      <c r="L2266" s="727"/>
      <c r="M2266" s="727"/>
      <c r="N2266" s="727"/>
      <c r="O2266" s="728"/>
      <c r="P2266" s="518"/>
      <c r="Q2266" s="518"/>
      <c r="R2266" s="518"/>
      <c r="S2266" s="518"/>
      <c r="T2266" s="518"/>
      <c r="U2266" s="518"/>
      <c r="V2266" s="518"/>
      <c r="W2266" s="518"/>
      <c r="X2266" s="518"/>
      <c r="Y2266" s="518"/>
      <c r="Z2266" s="518"/>
      <c r="AA2266" s="518"/>
      <c r="AB2266" s="518"/>
      <c r="AC2266" s="518"/>
      <c r="AD2266" s="518"/>
      <c r="AG2266" s="483">
        <f t="shared" si="971"/>
        <v>0</v>
      </c>
      <c r="AH2266" s="484">
        <f t="shared" si="972"/>
        <v>0</v>
      </c>
      <c r="AI2266" s="485">
        <f t="shared" si="973"/>
        <v>0</v>
      </c>
      <c r="AJ2266" s="486">
        <f t="shared" si="974"/>
        <v>0</v>
      </c>
      <c r="AK2266" s="483">
        <f t="shared" si="975"/>
        <v>0</v>
      </c>
      <c r="AL2266" s="484">
        <f t="shared" si="976"/>
        <v>0</v>
      </c>
      <c r="AM2266" s="485">
        <f t="shared" si="977"/>
        <v>0</v>
      </c>
      <c r="AN2266" s="486">
        <f t="shared" si="978"/>
        <v>0</v>
      </c>
      <c r="AO2266" s="483">
        <f t="shared" si="979"/>
        <v>0</v>
      </c>
      <c r="AP2266" s="484">
        <f t="shared" si="980"/>
        <v>0</v>
      </c>
      <c r="AQ2266" s="485">
        <f t="shared" si="981"/>
        <v>0</v>
      </c>
      <c r="AR2266" s="486">
        <f t="shared" si="982"/>
        <v>0</v>
      </c>
    </row>
    <row r="2267" spans="3:44" customFormat="1" hidden="1">
      <c r="C2267" s="143" t="s">
        <v>209</v>
      </c>
      <c r="D2267" s="726" t="str">
        <f>IF(CNGE_2024_M1_Secc1_Sub1!$D146="","",CNGE_2024_M1_Secc1_Sub1!$D146)</f>
        <v/>
      </c>
      <c r="E2267" s="727"/>
      <c r="F2267" s="727"/>
      <c r="G2267" s="727"/>
      <c r="H2267" s="727"/>
      <c r="I2267" s="727"/>
      <c r="J2267" s="727"/>
      <c r="K2267" s="727"/>
      <c r="L2267" s="727"/>
      <c r="M2267" s="727"/>
      <c r="N2267" s="727"/>
      <c r="O2267" s="728"/>
      <c r="P2267" s="518"/>
      <c r="Q2267" s="518"/>
      <c r="R2267" s="518"/>
      <c r="S2267" s="518"/>
      <c r="T2267" s="518"/>
      <c r="U2267" s="518"/>
      <c r="V2267" s="518"/>
      <c r="W2267" s="518"/>
      <c r="X2267" s="518"/>
      <c r="Y2267" s="518"/>
      <c r="Z2267" s="518"/>
      <c r="AA2267" s="518"/>
      <c r="AB2267" s="518"/>
      <c r="AC2267" s="518"/>
      <c r="AD2267" s="518"/>
      <c r="AG2267" s="483">
        <f t="shared" si="971"/>
        <v>0</v>
      </c>
      <c r="AH2267" s="484">
        <f t="shared" si="972"/>
        <v>0</v>
      </c>
      <c r="AI2267" s="485">
        <f t="shared" si="973"/>
        <v>0</v>
      </c>
      <c r="AJ2267" s="486">
        <f t="shared" si="974"/>
        <v>0</v>
      </c>
      <c r="AK2267" s="483">
        <f t="shared" si="975"/>
        <v>0</v>
      </c>
      <c r="AL2267" s="484">
        <f t="shared" si="976"/>
        <v>0</v>
      </c>
      <c r="AM2267" s="485">
        <f t="shared" si="977"/>
        <v>0</v>
      </c>
      <c r="AN2267" s="486">
        <f t="shared" si="978"/>
        <v>0</v>
      </c>
      <c r="AO2267" s="483">
        <f t="shared" si="979"/>
        <v>0</v>
      </c>
      <c r="AP2267" s="484">
        <f t="shared" si="980"/>
        <v>0</v>
      </c>
      <c r="AQ2267" s="485">
        <f t="shared" si="981"/>
        <v>0</v>
      </c>
      <c r="AR2267" s="486">
        <f t="shared" si="982"/>
        <v>0</v>
      </c>
    </row>
    <row r="2268" spans="3:44" customFormat="1" hidden="1">
      <c r="C2268" s="143" t="s">
        <v>210</v>
      </c>
      <c r="D2268" s="726" t="str">
        <f>IF(CNGE_2024_M1_Secc1_Sub1!$D147="","",CNGE_2024_M1_Secc1_Sub1!$D147)</f>
        <v/>
      </c>
      <c r="E2268" s="727"/>
      <c r="F2268" s="727"/>
      <c r="G2268" s="727"/>
      <c r="H2268" s="727"/>
      <c r="I2268" s="727"/>
      <c r="J2268" s="727"/>
      <c r="K2268" s="727"/>
      <c r="L2268" s="727"/>
      <c r="M2268" s="727"/>
      <c r="N2268" s="727"/>
      <c r="O2268" s="728"/>
      <c r="P2268" s="518"/>
      <c r="Q2268" s="518"/>
      <c r="R2268" s="518"/>
      <c r="S2268" s="518"/>
      <c r="T2268" s="518"/>
      <c r="U2268" s="518"/>
      <c r="V2268" s="518"/>
      <c r="W2268" s="518"/>
      <c r="X2268" s="518"/>
      <c r="Y2268" s="518"/>
      <c r="Z2268" s="518"/>
      <c r="AA2268" s="518"/>
      <c r="AB2268" s="518"/>
      <c r="AC2268" s="518"/>
      <c r="AD2268" s="518"/>
      <c r="AG2268" s="483">
        <f t="shared" si="971"/>
        <v>0</v>
      </c>
      <c r="AH2268" s="484">
        <f t="shared" si="972"/>
        <v>0</v>
      </c>
      <c r="AI2268" s="485">
        <f t="shared" si="973"/>
        <v>0</v>
      </c>
      <c r="AJ2268" s="486">
        <f t="shared" si="974"/>
        <v>0</v>
      </c>
      <c r="AK2268" s="483">
        <f t="shared" si="975"/>
        <v>0</v>
      </c>
      <c r="AL2268" s="484">
        <f t="shared" si="976"/>
        <v>0</v>
      </c>
      <c r="AM2268" s="485">
        <f t="shared" si="977"/>
        <v>0</v>
      </c>
      <c r="AN2268" s="486">
        <f t="shared" si="978"/>
        <v>0</v>
      </c>
      <c r="AO2268" s="483">
        <f t="shared" si="979"/>
        <v>0</v>
      </c>
      <c r="AP2268" s="484">
        <f t="shared" si="980"/>
        <v>0</v>
      </c>
      <c r="AQ2268" s="485">
        <f t="shared" si="981"/>
        <v>0</v>
      </c>
      <c r="AR2268" s="486">
        <f t="shared" si="982"/>
        <v>0</v>
      </c>
    </row>
    <row r="2269" spans="3:44" customFormat="1" hidden="1">
      <c r="C2269" s="143" t="s">
        <v>211</v>
      </c>
      <c r="D2269" s="726" t="str">
        <f>IF(CNGE_2024_M1_Secc1_Sub1!$D148="","",CNGE_2024_M1_Secc1_Sub1!$D148)</f>
        <v/>
      </c>
      <c r="E2269" s="727"/>
      <c r="F2269" s="727"/>
      <c r="G2269" s="727"/>
      <c r="H2269" s="727"/>
      <c r="I2269" s="727"/>
      <c r="J2269" s="727"/>
      <c r="K2269" s="727"/>
      <c r="L2269" s="727"/>
      <c r="M2269" s="727"/>
      <c r="N2269" s="727"/>
      <c r="O2269" s="728"/>
      <c r="P2269" s="518"/>
      <c r="Q2269" s="518"/>
      <c r="R2269" s="518"/>
      <c r="S2269" s="518"/>
      <c r="T2269" s="518"/>
      <c r="U2269" s="518"/>
      <c r="V2269" s="518"/>
      <c r="W2269" s="518"/>
      <c r="X2269" s="518"/>
      <c r="Y2269" s="518"/>
      <c r="Z2269" s="518"/>
      <c r="AA2269" s="518"/>
      <c r="AB2269" s="518"/>
      <c r="AC2269" s="518"/>
      <c r="AD2269" s="518"/>
      <c r="AG2269" s="483">
        <f t="shared" si="971"/>
        <v>0</v>
      </c>
      <c r="AH2269" s="484">
        <f t="shared" si="972"/>
        <v>0</v>
      </c>
      <c r="AI2269" s="485">
        <f t="shared" si="973"/>
        <v>0</v>
      </c>
      <c r="AJ2269" s="486">
        <f t="shared" si="974"/>
        <v>0</v>
      </c>
      <c r="AK2269" s="483">
        <f t="shared" si="975"/>
        <v>0</v>
      </c>
      <c r="AL2269" s="484">
        <f t="shared" si="976"/>
        <v>0</v>
      </c>
      <c r="AM2269" s="485">
        <f t="shared" si="977"/>
        <v>0</v>
      </c>
      <c r="AN2269" s="486">
        <f t="shared" si="978"/>
        <v>0</v>
      </c>
      <c r="AO2269" s="483">
        <f t="shared" si="979"/>
        <v>0</v>
      </c>
      <c r="AP2269" s="484">
        <f t="shared" si="980"/>
        <v>0</v>
      </c>
      <c r="AQ2269" s="485">
        <f t="shared" si="981"/>
        <v>0</v>
      </c>
      <c r="AR2269" s="486">
        <f t="shared" si="982"/>
        <v>0</v>
      </c>
    </row>
    <row r="2270" spans="3:44" customFormat="1" hidden="1">
      <c r="C2270" s="143" t="s">
        <v>212</v>
      </c>
      <c r="D2270" s="726" t="str">
        <f>IF(CNGE_2024_M1_Secc1_Sub1!$D149="","",CNGE_2024_M1_Secc1_Sub1!$D149)</f>
        <v/>
      </c>
      <c r="E2270" s="727"/>
      <c r="F2270" s="727"/>
      <c r="G2270" s="727"/>
      <c r="H2270" s="727"/>
      <c r="I2270" s="727"/>
      <c r="J2270" s="727"/>
      <c r="K2270" s="727"/>
      <c r="L2270" s="727"/>
      <c r="M2270" s="727"/>
      <c r="N2270" s="727"/>
      <c r="O2270" s="728"/>
      <c r="P2270" s="518"/>
      <c r="Q2270" s="518"/>
      <c r="R2270" s="518"/>
      <c r="S2270" s="518"/>
      <c r="T2270" s="518"/>
      <c r="U2270" s="518"/>
      <c r="V2270" s="518"/>
      <c r="W2270" s="518"/>
      <c r="X2270" s="518"/>
      <c r="Y2270" s="518"/>
      <c r="Z2270" s="518"/>
      <c r="AA2270" s="518"/>
      <c r="AB2270" s="518"/>
      <c r="AC2270" s="518"/>
      <c r="AD2270" s="518"/>
      <c r="AG2270" s="483">
        <f t="shared" si="971"/>
        <v>0</v>
      </c>
      <c r="AH2270" s="484">
        <f t="shared" si="972"/>
        <v>0</v>
      </c>
      <c r="AI2270" s="485">
        <f t="shared" si="973"/>
        <v>0</v>
      </c>
      <c r="AJ2270" s="486">
        <f t="shared" si="974"/>
        <v>0</v>
      </c>
      <c r="AK2270" s="483">
        <f t="shared" si="975"/>
        <v>0</v>
      </c>
      <c r="AL2270" s="484">
        <f t="shared" si="976"/>
        <v>0</v>
      </c>
      <c r="AM2270" s="485">
        <f t="shared" si="977"/>
        <v>0</v>
      </c>
      <c r="AN2270" s="486">
        <f t="shared" si="978"/>
        <v>0</v>
      </c>
      <c r="AO2270" s="483">
        <f t="shared" si="979"/>
        <v>0</v>
      </c>
      <c r="AP2270" s="484">
        <f t="shared" si="980"/>
        <v>0</v>
      </c>
      <c r="AQ2270" s="485">
        <f t="shared" si="981"/>
        <v>0</v>
      </c>
      <c r="AR2270" s="486">
        <f t="shared" si="982"/>
        <v>0</v>
      </c>
    </row>
    <row r="2271" spans="3:44" customFormat="1" hidden="1">
      <c r="C2271" s="143" t="s">
        <v>213</v>
      </c>
      <c r="D2271" s="726" t="str">
        <f>IF(CNGE_2024_M1_Secc1_Sub1!$D150="","",CNGE_2024_M1_Secc1_Sub1!$D150)</f>
        <v/>
      </c>
      <c r="E2271" s="727"/>
      <c r="F2271" s="727"/>
      <c r="G2271" s="727"/>
      <c r="H2271" s="727"/>
      <c r="I2271" s="727"/>
      <c r="J2271" s="727"/>
      <c r="K2271" s="727"/>
      <c r="L2271" s="727"/>
      <c r="M2271" s="727"/>
      <c r="N2271" s="727"/>
      <c r="O2271" s="728"/>
      <c r="P2271" s="518"/>
      <c r="Q2271" s="518"/>
      <c r="R2271" s="518"/>
      <c r="S2271" s="518"/>
      <c r="T2271" s="518"/>
      <c r="U2271" s="518"/>
      <c r="V2271" s="518"/>
      <c r="W2271" s="518"/>
      <c r="X2271" s="518"/>
      <c r="Y2271" s="518"/>
      <c r="Z2271" s="518"/>
      <c r="AA2271" s="518"/>
      <c r="AB2271" s="518"/>
      <c r="AC2271" s="518"/>
      <c r="AD2271" s="518"/>
      <c r="AG2271" s="483">
        <f t="shared" si="971"/>
        <v>0</v>
      </c>
      <c r="AH2271" s="484">
        <f t="shared" si="972"/>
        <v>0</v>
      </c>
      <c r="AI2271" s="485">
        <f t="shared" si="973"/>
        <v>0</v>
      </c>
      <c r="AJ2271" s="486">
        <f t="shared" si="974"/>
        <v>0</v>
      </c>
      <c r="AK2271" s="483">
        <f t="shared" si="975"/>
        <v>0</v>
      </c>
      <c r="AL2271" s="484">
        <f t="shared" si="976"/>
        <v>0</v>
      </c>
      <c r="AM2271" s="485">
        <f t="shared" si="977"/>
        <v>0</v>
      </c>
      <c r="AN2271" s="486">
        <f t="shared" si="978"/>
        <v>0</v>
      </c>
      <c r="AO2271" s="483">
        <f t="shared" si="979"/>
        <v>0</v>
      </c>
      <c r="AP2271" s="484">
        <f t="shared" si="980"/>
        <v>0</v>
      </c>
      <c r="AQ2271" s="485">
        <f t="shared" si="981"/>
        <v>0</v>
      </c>
      <c r="AR2271" s="486">
        <f t="shared" si="982"/>
        <v>0</v>
      </c>
    </row>
    <row r="2272" spans="3:44" customFormat="1" hidden="1">
      <c r="C2272" s="143" t="s">
        <v>214</v>
      </c>
      <c r="D2272" s="726" t="str">
        <f>IF(CNGE_2024_M1_Secc1_Sub1!$D151="","",CNGE_2024_M1_Secc1_Sub1!$D151)</f>
        <v/>
      </c>
      <c r="E2272" s="727"/>
      <c r="F2272" s="727"/>
      <c r="G2272" s="727"/>
      <c r="H2272" s="727"/>
      <c r="I2272" s="727"/>
      <c r="J2272" s="727"/>
      <c r="K2272" s="727"/>
      <c r="L2272" s="727"/>
      <c r="M2272" s="727"/>
      <c r="N2272" s="727"/>
      <c r="O2272" s="728"/>
      <c r="P2272" s="518"/>
      <c r="Q2272" s="518"/>
      <c r="R2272" s="518"/>
      <c r="S2272" s="518"/>
      <c r="T2272" s="518"/>
      <c r="U2272" s="518"/>
      <c r="V2272" s="518"/>
      <c r="W2272" s="518"/>
      <c r="X2272" s="518"/>
      <c r="Y2272" s="518"/>
      <c r="Z2272" s="518"/>
      <c r="AA2272" s="518"/>
      <c r="AB2272" s="518"/>
      <c r="AC2272" s="518"/>
      <c r="AD2272" s="518"/>
      <c r="AG2272" s="483">
        <f t="shared" si="971"/>
        <v>0</v>
      </c>
      <c r="AH2272" s="484">
        <f t="shared" si="972"/>
        <v>0</v>
      </c>
      <c r="AI2272" s="485">
        <f t="shared" si="973"/>
        <v>0</v>
      </c>
      <c r="AJ2272" s="486">
        <f t="shared" si="974"/>
        <v>0</v>
      </c>
      <c r="AK2272" s="483">
        <f t="shared" si="975"/>
        <v>0</v>
      </c>
      <c r="AL2272" s="484">
        <f t="shared" si="976"/>
        <v>0</v>
      </c>
      <c r="AM2272" s="485">
        <f t="shared" si="977"/>
        <v>0</v>
      </c>
      <c r="AN2272" s="486">
        <f t="shared" si="978"/>
        <v>0</v>
      </c>
      <c r="AO2272" s="483">
        <f t="shared" si="979"/>
        <v>0</v>
      </c>
      <c r="AP2272" s="484">
        <f t="shared" si="980"/>
        <v>0</v>
      </c>
      <c r="AQ2272" s="485">
        <f t="shared" si="981"/>
        <v>0</v>
      </c>
      <c r="AR2272" s="486">
        <f t="shared" si="982"/>
        <v>0</v>
      </c>
    </row>
    <row r="2273" spans="2:44" customFormat="1" hidden="1">
      <c r="C2273" s="143" t="s">
        <v>215</v>
      </c>
      <c r="D2273" s="726" t="str">
        <f>IF(CNGE_2024_M1_Secc1_Sub1!$D152="","",CNGE_2024_M1_Secc1_Sub1!$D152)</f>
        <v/>
      </c>
      <c r="E2273" s="727"/>
      <c r="F2273" s="727"/>
      <c r="G2273" s="727"/>
      <c r="H2273" s="727"/>
      <c r="I2273" s="727"/>
      <c r="J2273" s="727"/>
      <c r="K2273" s="727"/>
      <c r="L2273" s="727"/>
      <c r="M2273" s="727"/>
      <c r="N2273" s="727"/>
      <c r="O2273" s="728"/>
      <c r="P2273" s="518"/>
      <c r="Q2273" s="518"/>
      <c r="R2273" s="518"/>
      <c r="S2273" s="518"/>
      <c r="T2273" s="518"/>
      <c r="U2273" s="518"/>
      <c r="V2273" s="518"/>
      <c r="W2273" s="518"/>
      <c r="X2273" s="518"/>
      <c r="Y2273" s="518"/>
      <c r="Z2273" s="518"/>
      <c r="AA2273" s="518"/>
      <c r="AB2273" s="518"/>
      <c r="AC2273" s="518"/>
      <c r="AD2273" s="518"/>
      <c r="AG2273" s="483">
        <f t="shared" si="971"/>
        <v>0</v>
      </c>
      <c r="AH2273" s="484">
        <f t="shared" si="972"/>
        <v>0</v>
      </c>
      <c r="AI2273" s="485">
        <f t="shared" si="973"/>
        <v>0</v>
      </c>
      <c r="AJ2273" s="486">
        <f t="shared" si="974"/>
        <v>0</v>
      </c>
      <c r="AK2273" s="483">
        <f t="shared" si="975"/>
        <v>0</v>
      </c>
      <c r="AL2273" s="484">
        <f t="shared" si="976"/>
        <v>0</v>
      </c>
      <c r="AM2273" s="485">
        <f t="shared" si="977"/>
        <v>0</v>
      </c>
      <c r="AN2273" s="486">
        <f t="shared" si="978"/>
        <v>0</v>
      </c>
      <c r="AO2273" s="483">
        <f t="shared" si="979"/>
        <v>0</v>
      </c>
      <c r="AP2273" s="484">
        <f t="shared" si="980"/>
        <v>0</v>
      </c>
      <c r="AQ2273" s="485">
        <f t="shared" si="981"/>
        <v>0</v>
      </c>
      <c r="AR2273" s="486">
        <f t="shared" si="982"/>
        <v>0</v>
      </c>
    </row>
    <row r="2274" spans="2:44" customFormat="1" hidden="1">
      <c r="C2274" s="143" t="s">
        <v>216</v>
      </c>
      <c r="D2274" s="726" t="str">
        <f>IF(CNGE_2024_M1_Secc1_Sub1!$D153="","",CNGE_2024_M1_Secc1_Sub1!$D153)</f>
        <v/>
      </c>
      <c r="E2274" s="727"/>
      <c r="F2274" s="727"/>
      <c r="G2274" s="727"/>
      <c r="H2274" s="727"/>
      <c r="I2274" s="727"/>
      <c r="J2274" s="727"/>
      <c r="K2274" s="727"/>
      <c r="L2274" s="727"/>
      <c r="M2274" s="727"/>
      <c r="N2274" s="727"/>
      <c r="O2274" s="728"/>
      <c r="P2274" s="518"/>
      <c r="Q2274" s="518"/>
      <c r="R2274" s="518"/>
      <c r="S2274" s="518"/>
      <c r="T2274" s="518"/>
      <c r="U2274" s="518"/>
      <c r="V2274" s="518"/>
      <c r="W2274" s="518"/>
      <c r="X2274" s="518"/>
      <c r="Y2274" s="518"/>
      <c r="Z2274" s="518"/>
      <c r="AA2274" s="518"/>
      <c r="AB2274" s="518"/>
      <c r="AC2274" s="518"/>
      <c r="AD2274" s="518"/>
      <c r="AG2274" s="483">
        <f t="shared" si="971"/>
        <v>0</v>
      </c>
      <c r="AH2274" s="484">
        <f t="shared" si="972"/>
        <v>0</v>
      </c>
      <c r="AI2274" s="485">
        <f t="shared" si="973"/>
        <v>0</v>
      </c>
      <c r="AJ2274" s="486">
        <f t="shared" si="974"/>
        <v>0</v>
      </c>
      <c r="AK2274" s="483">
        <f t="shared" si="975"/>
        <v>0</v>
      </c>
      <c r="AL2274" s="484">
        <f t="shared" si="976"/>
        <v>0</v>
      </c>
      <c r="AM2274" s="485">
        <f t="shared" si="977"/>
        <v>0</v>
      </c>
      <c r="AN2274" s="486">
        <f t="shared" si="978"/>
        <v>0</v>
      </c>
      <c r="AO2274" s="483">
        <f t="shared" si="979"/>
        <v>0</v>
      </c>
      <c r="AP2274" s="484">
        <f t="shared" si="980"/>
        <v>0</v>
      </c>
      <c r="AQ2274" s="485">
        <f t="shared" si="981"/>
        <v>0</v>
      </c>
      <c r="AR2274" s="486">
        <f t="shared" si="982"/>
        <v>0</v>
      </c>
    </row>
    <row r="2275" spans="2:44" customFormat="1" hidden="1">
      <c r="C2275" s="143" t="s">
        <v>217</v>
      </c>
      <c r="D2275" s="726" t="str">
        <f>IF(CNGE_2024_M1_Secc1_Sub1!$D154="","",CNGE_2024_M1_Secc1_Sub1!$D154)</f>
        <v/>
      </c>
      <c r="E2275" s="727"/>
      <c r="F2275" s="727"/>
      <c r="G2275" s="727"/>
      <c r="H2275" s="727"/>
      <c r="I2275" s="727"/>
      <c r="J2275" s="727"/>
      <c r="K2275" s="727"/>
      <c r="L2275" s="727"/>
      <c r="M2275" s="727"/>
      <c r="N2275" s="727"/>
      <c r="O2275" s="728"/>
      <c r="P2275" s="518"/>
      <c r="Q2275" s="518"/>
      <c r="R2275" s="518"/>
      <c r="S2275" s="518"/>
      <c r="T2275" s="518"/>
      <c r="U2275" s="518"/>
      <c r="V2275" s="518"/>
      <c r="W2275" s="518"/>
      <c r="X2275" s="518"/>
      <c r="Y2275" s="518"/>
      <c r="Z2275" s="518"/>
      <c r="AA2275" s="518"/>
      <c r="AB2275" s="518"/>
      <c r="AC2275" s="518"/>
      <c r="AD2275" s="518"/>
      <c r="AG2275" s="483">
        <f t="shared" si="971"/>
        <v>0</v>
      </c>
      <c r="AH2275" s="484">
        <f t="shared" si="972"/>
        <v>0</v>
      </c>
      <c r="AI2275" s="485">
        <f t="shared" si="973"/>
        <v>0</v>
      </c>
      <c r="AJ2275" s="486">
        <f t="shared" si="974"/>
        <v>0</v>
      </c>
      <c r="AK2275" s="483">
        <f t="shared" si="975"/>
        <v>0</v>
      </c>
      <c r="AL2275" s="484">
        <f t="shared" si="976"/>
        <v>0</v>
      </c>
      <c r="AM2275" s="485">
        <f t="shared" si="977"/>
        <v>0</v>
      </c>
      <c r="AN2275" s="486">
        <f t="shared" si="978"/>
        <v>0</v>
      </c>
      <c r="AO2275" s="483">
        <f t="shared" si="979"/>
        <v>0</v>
      </c>
      <c r="AP2275" s="484">
        <f t="shared" si="980"/>
        <v>0</v>
      </c>
      <c r="AQ2275" s="485">
        <f t="shared" si="981"/>
        <v>0</v>
      </c>
      <c r="AR2275" s="486">
        <f t="shared" si="982"/>
        <v>0</v>
      </c>
    </row>
    <row r="2276" spans="2:44" customFormat="1" hidden="1">
      <c r="C2276" s="143" t="s">
        <v>218</v>
      </c>
      <c r="D2276" s="726" t="str">
        <f>IF(CNGE_2024_M1_Secc1_Sub1!$D155="","",CNGE_2024_M1_Secc1_Sub1!$D155)</f>
        <v/>
      </c>
      <c r="E2276" s="727"/>
      <c r="F2276" s="727"/>
      <c r="G2276" s="727"/>
      <c r="H2276" s="727"/>
      <c r="I2276" s="727"/>
      <c r="J2276" s="727"/>
      <c r="K2276" s="727"/>
      <c r="L2276" s="727"/>
      <c r="M2276" s="727"/>
      <c r="N2276" s="727"/>
      <c r="O2276" s="728"/>
      <c r="P2276" s="518"/>
      <c r="Q2276" s="518"/>
      <c r="R2276" s="518"/>
      <c r="S2276" s="518"/>
      <c r="T2276" s="518"/>
      <c r="U2276" s="518"/>
      <c r="V2276" s="518"/>
      <c r="W2276" s="518"/>
      <c r="X2276" s="518"/>
      <c r="Y2276" s="518"/>
      <c r="Z2276" s="518"/>
      <c r="AA2276" s="518"/>
      <c r="AB2276" s="518"/>
      <c r="AC2276" s="518"/>
      <c r="AD2276" s="518"/>
      <c r="AG2276" s="483">
        <f t="shared" si="971"/>
        <v>0</v>
      </c>
      <c r="AH2276" s="484">
        <f t="shared" si="972"/>
        <v>0</v>
      </c>
      <c r="AI2276" s="485">
        <f t="shared" si="973"/>
        <v>0</v>
      </c>
      <c r="AJ2276" s="486">
        <f t="shared" si="974"/>
        <v>0</v>
      </c>
      <c r="AK2276" s="483">
        <f t="shared" si="975"/>
        <v>0</v>
      </c>
      <c r="AL2276" s="484">
        <f t="shared" si="976"/>
        <v>0</v>
      </c>
      <c r="AM2276" s="485">
        <f t="shared" si="977"/>
        <v>0</v>
      </c>
      <c r="AN2276" s="486">
        <f t="shared" si="978"/>
        <v>0</v>
      </c>
      <c r="AO2276" s="483">
        <f t="shared" si="979"/>
        <v>0</v>
      </c>
      <c r="AP2276" s="484">
        <f t="shared" si="980"/>
        <v>0</v>
      </c>
      <c r="AQ2276" s="485">
        <f t="shared" si="981"/>
        <v>0</v>
      </c>
      <c r="AR2276" s="486">
        <f t="shared" si="982"/>
        <v>0</v>
      </c>
    </row>
    <row r="2277" spans="2:44" customFormat="1" hidden="1">
      <c r="C2277" s="143" t="s">
        <v>219</v>
      </c>
      <c r="D2277" s="726" t="str">
        <f>IF(CNGE_2024_M1_Secc1_Sub1!$D156="","",CNGE_2024_M1_Secc1_Sub1!$D156)</f>
        <v/>
      </c>
      <c r="E2277" s="727"/>
      <c r="F2277" s="727"/>
      <c r="G2277" s="727"/>
      <c r="H2277" s="727"/>
      <c r="I2277" s="727"/>
      <c r="J2277" s="727"/>
      <c r="K2277" s="727"/>
      <c r="L2277" s="727"/>
      <c r="M2277" s="727"/>
      <c r="N2277" s="727"/>
      <c r="O2277" s="728"/>
      <c r="P2277" s="518"/>
      <c r="Q2277" s="518"/>
      <c r="R2277" s="518"/>
      <c r="S2277" s="518"/>
      <c r="T2277" s="518"/>
      <c r="U2277" s="518"/>
      <c r="V2277" s="518"/>
      <c r="W2277" s="518"/>
      <c r="X2277" s="518"/>
      <c r="Y2277" s="518"/>
      <c r="Z2277" s="518"/>
      <c r="AA2277" s="518"/>
      <c r="AB2277" s="518"/>
      <c r="AC2277" s="518"/>
      <c r="AD2277" s="518"/>
      <c r="AG2277" s="483">
        <f t="shared" si="971"/>
        <v>0</v>
      </c>
      <c r="AH2277" s="484">
        <f t="shared" si="972"/>
        <v>0</v>
      </c>
      <c r="AI2277" s="485">
        <f t="shared" si="973"/>
        <v>0</v>
      </c>
      <c r="AJ2277" s="486">
        <f t="shared" si="974"/>
        <v>0</v>
      </c>
      <c r="AK2277" s="483">
        <f t="shared" si="975"/>
        <v>0</v>
      </c>
      <c r="AL2277" s="484">
        <f t="shared" si="976"/>
        <v>0</v>
      </c>
      <c r="AM2277" s="485">
        <f t="shared" si="977"/>
        <v>0</v>
      </c>
      <c r="AN2277" s="486">
        <f t="shared" si="978"/>
        <v>0</v>
      </c>
      <c r="AO2277" s="483">
        <f t="shared" si="979"/>
        <v>0</v>
      </c>
      <c r="AP2277" s="484">
        <f t="shared" si="980"/>
        <v>0</v>
      </c>
      <c r="AQ2277" s="485">
        <f t="shared" si="981"/>
        <v>0</v>
      </c>
      <c r="AR2277" s="486">
        <f t="shared" si="982"/>
        <v>0</v>
      </c>
    </row>
    <row r="2278" spans="2:44" customFormat="1" hidden="1">
      <c r="C2278" s="143" t="s">
        <v>220</v>
      </c>
      <c r="D2278" s="726" t="str">
        <f>IF(CNGE_2024_M1_Secc1_Sub1!$D157="","",CNGE_2024_M1_Secc1_Sub1!$D157)</f>
        <v/>
      </c>
      <c r="E2278" s="727"/>
      <c r="F2278" s="727"/>
      <c r="G2278" s="727"/>
      <c r="H2278" s="727"/>
      <c r="I2278" s="727"/>
      <c r="J2278" s="727"/>
      <c r="K2278" s="727"/>
      <c r="L2278" s="727"/>
      <c r="M2278" s="727"/>
      <c r="N2278" s="727"/>
      <c r="O2278" s="728"/>
      <c r="P2278" s="518"/>
      <c r="Q2278" s="518"/>
      <c r="R2278" s="518"/>
      <c r="S2278" s="518"/>
      <c r="T2278" s="518"/>
      <c r="U2278" s="518"/>
      <c r="V2278" s="518"/>
      <c r="W2278" s="518"/>
      <c r="X2278" s="518"/>
      <c r="Y2278" s="518"/>
      <c r="Z2278" s="518"/>
      <c r="AA2278" s="518"/>
      <c r="AB2278" s="518"/>
      <c r="AC2278" s="518"/>
      <c r="AD2278" s="518"/>
      <c r="AG2278" s="483">
        <f t="shared" si="971"/>
        <v>0</v>
      </c>
      <c r="AH2278" s="484">
        <f t="shared" si="972"/>
        <v>0</v>
      </c>
      <c r="AI2278" s="485">
        <f t="shared" si="973"/>
        <v>0</v>
      </c>
      <c r="AJ2278" s="486">
        <f t="shared" si="974"/>
        <v>0</v>
      </c>
      <c r="AK2278" s="483">
        <f t="shared" si="975"/>
        <v>0</v>
      </c>
      <c r="AL2278" s="484">
        <f t="shared" si="976"/>
        <v>0</v>
      </c>
      <c r="AM2278" s="485">
        <f t="shared" si="977"/>
        <v>0</v>
      </c>
      <c r="AN2278" s="486">
        <f t="shared" si="978"/>
        <v>0</v>
      </c>
      <c r="AO2278" s="483">
        <f t="shared" si="979"/>
        <v>0</v>
      </c>
      <c r="AP2278" s="484">
        <f t="shared" si="980"/>
        <v>0</v>
      </c>
      <c r="AQ2278" s="485">
        <f>SUM(U2152,X2152,AA2152,AD2152,R2278,U2278,X2278,AA2278,AD2278)</f>
        <v>0</v>
      </c>
      <c r="AR2278" s="486">
        <f t="shared" si="982"/>
        <v>0</v>
      </c>
    </row>
    <row r="2279" spans="2:44" customFormat="1" hidden="1">
      <c r="C2279" s="143" t="s">
        <v>221</v>
      </c>
      <c r="D2279" s="726" t="str">
        <f>IF(CNGE_2024_M1_Secc1_Sub1!$D158="","",CNGE_2024_M1_Secc1_Sub1!$D158)</f>
        <v/>
      </c>
      <c r="E2279" s="727"/>
      <c r="F2279" s="727"/>
      <c r="G2279" s="727"/>
      <c r="H2279" s="727"/>
      <c r="I2279" s="727"/>
      <c r="J2279" s="727"/>
      <c r="K2279" s="727"/>
      <c r="L2279" s="727"/>
      <c r="M2279" s="727"/>
      <c r="N2279" s="727"/>
      <c r="O2279" s="728"/>
      <c r="P2279" s="518"/>
      <c r="Q2279" s="518"/>
      <c r="R2279" s="518"/>
      <c r="S2279" s="518"/>
      <c r="T2279" s="518"/>
      <c r="U2279" s="518"/>
      <c r="V2279" s="518"/>
      <c r="W2279" s="518"/>
      <c r="X2279" s="518"/>
      <c r="Y2279" s="518"/>
      <c r="Z2279" s="518"/>
      <c r="AA2279" s="518"/>
      <c r="AB2279" s="518"/>
      <c r="AC2279" s="518"/>
      <c r="AD2279" s="518"/>
      <c r="AG2279" s="483">
        <f t="shared" si="971"/>
        <v>0</v>
      </c>
      <c r="AH2279" s="484">
        <f t="shared" si="972"/>
        <v>0</v>
      </c>
      <c r="AI2279" s="485">
        <f t="shared" si="973"/>
        <v>0</v>
      </c>
      <c r="AJ2279" s="486">
        <f t="shared" si="974"/>
        <v>0</v>
      </c>
      <c r="AK2279" s="483">
        <f t="shared" si="975"/>
        <v>0</v>
      </c>
      <c r="AL2279" s="484">
        <f t="shared" si="976"/>
        <v>0</v>
      </c>
      <c r="AM2279" s="485">
        <f t="shared" si="977"/>
        <v>0</v>
      </c>
      <c r="AN2279" s="486">
        <f t="shared" si="978"/>
        <v>0</v>
      </c>
      <c r="AO2279" s="483">
        <f t="shared" si="979"/>
        <v>0</v>
      </c>
      <c r="AP2279" s="484">
        <f t="shared" si="980"/>
        <v>0</v>
      </c>
      <c r="AQ2279" s="485">
        <f t="shared" si="981"/>
        <v>0</v>
      </c>
      <c r="AR2279" s="486">
        <f t="shared" si="982"/>
        <v>0</v>
      </c>
    </row>
    <row r="2280" spans="2:44" customFormat="1" hidden="1">
      <c r="C2280" s="143" t="s">
        <v>222</v>
      </c>
      <c r="D2280" s="726" t="str">
        <f>IF(CNGE_2024_M1_Secc1_Sub1!$D159="","",CNGE_2024_M1_Secc1_Sub1!$D159)</f>
        <v/>
      </c>
      <c r="E2280" s="727"/>
      <c r="F2280" s="727"/>
      <c r="G2280" s="727"/>
      <c r="H2280" s="727"/>
      <c r="I2280" s="727"/>
      <c r="J2280" s="727"/>
      <c r="K2280" s="727"/>
      <c r="L2280" s="727"/>
      <c r="M2280" s="727"/>
      <c r="N2280" s="727"/>
      <c r="O2280" s="728"/>
      <c r="P2280" s="518"/>
      <c r="Q2280" s="518"/>
      <c r="R2280" s="518"/>
      <c r="S2280" s="518"/>
      <c r="T2280" s="518"/>
      <c r="U2280" s="518"/>
      <c r="V2280" s="518"/>
      <c r="W2280" s="518"/>
      <c r="X2280" s="518"/>
      <c r="Y2280" s="518"/>
      <c r="Z2280" s="518"/>
      <c r="AA2280" s="518"/>
      <c r="AB2280" s="518"/>
      <c r="AC2280" s="518"/>
      <c r="AD2280" s="518"/>
      <c r="AG2280" s="483">
        <f t="shared" si="971"/>
        <v>0</v>
      </c>
      <c r="AH2280" s="484">
        <f t="shared" si="972"/>
        <v>0</v>
      </c>
      <c r="AI2280" s="485">
        <f t="shared" si="973"/>
        <v>0</v>
      </c>
      <c r="AJ2280" s="486">
        <f t="shared" si="974"/>
        <v>0</v>
      </c>
      <c r="AK2280" s="483">
        <f t="shared" si="975"/>
        <v>0</v>
      </c>
      <c r="AL2280" s="484">
        <f t="shared" si="976"/>
        <v>0</v>
      </c>
      <c r="AM2280" s="485">
        <f t="shared" si="977"/>
        <v>0</v>
      </c>
      <c r="AN2280" s="486">
        <f t="shared" si="978"/>
        <v>0</v>
      </c>
      <c r="AO2280" s="483">
        <f>R2154</f>
        <v>0</v>
      </c>
      <c r="AP2280" s="484">
        <f t="shared" si="980"/>
        <v>0</v>
      </c>
      <c r="AQ2280" s="485">
        <f t="shared" si="981"/>
        <v>0</v>
      </c>
      <c r="AR2280" s="486">
        <f t="shared" si="982"/>
        <v>0</v>
      </c>
    </row>
    <row r="2281" spans="2:44" customFormat="1" hidden="1">
      <c r="C2281" s="143" t="s">
        <v>223</v>
      </c>
      <c r="D2281" s="726" t="str">
        <f>IF(CNGE_2024_M1_Secc1_Sub1!$D160="","",CNGE_2024_M1_Secc1_Sub1!$D160)</f>
        <v/>
      </c>
      <c r="E2281" s="727"/>
      <c r="F2281" s="727"/>
      <c r="G2281" s="727"/>
      <c r="H2281" s="727"/>
      <c r="I2281" s="727"/>
      <c r="J2281" s="727"/>
      <c r="K2281" s="727"/>
      <c r="L2281" s="727"/>
      <c r="M2281" s="727"/>
      <c r="N2281" s="727"/>
      <c r="O2281" s="728"/>
      <c r="P2281" s="518"/>
      <c r="Q2281" s="518"/>
      <c r="R2281" s="518"/>
      <c r="S2281" s="518"/>
      <c r="T2281" s="518"/>
      <c r="U2281" s="518"/>
      <c r="V2281" s="518"/>
      <c r="W2281" s="518"/>
      <c r="X2281" s="518"/>
      <c r="Y2281" s="518"/>
      <c r="Z2281" s="518"/>
      <c r="AA2281" s="518"/>
      <c r="AB2281" s="518"/>
      <c r="AC2281" s="518"/>
      <c r="AD2281" s="518"/>
      <c r="AG2281" s="483">
        <f t="shared" si="971"/>
        <v>0</v>
      </c>
      <c r="AH2281" s="484">
        <f t="shared" si="972"/>
        <v>0</v>
      </c>
      <c r="AI2281" s="485">
        <f t="shared" si="973"/>
        <v>0</v>
      </c>
      <c r="AJ2281" s="486">
        <f t="shared" si="974"/>
        <v>0</v>
      </c>
      <c r="AK2281" s="483">
        <f t="shared" si="975"/>
        <v>0</v>
      </c>
      <c r="AL2281" s="484">
        <f t="shared" si="976"/>
        <v>0</v>
      </c>
      <c r="AM2281" s="485">
        <f t="shared" si="977"/>
        <v>0</v>
      </c>
      <c r="AN2281" s="486">
        <f t="shared" si="978"/>
        <v>0</v>
      </c>
      <c r="AO2281" s="483">
        <f t="shared" si="979"/>
        <v>0</v>
      </c>
      <c r="AP2281" s="484">
        <f t="shared" si="980"/>
        <v>0</v>
      </c>
      <c r="AQ2281" s="485">
        <f t="shared" si="981"/>
        <v>0</v>
      </c>
      <c r="AR2281" s="486">
        <f t="shared" si="982"/>
        <v>0</v>
      </c>
    </row>
    <row r="2282" spans="2:44" customFormat="1" hidden="1">
      <c r="C2282" s="143" t="s">
        <v>224</v>
      </c>
      <c r="D2282" s="726" t="str">
        <f>IF(CNGE_2024_M1_Secc1_Sub1!$D161="","",CNGE_2024_M1_Secc1_Sub1!$D161)</f>
        <v/>
      </c>
      <c r="E2282" s="727"/>
      <c r="F2282" s="727"/>
      <c r="G2282" s="727"/>
      <c r="H2282" s="727"/>
      <c r="I2282" s="727"/>
      <c r="J2282" s="727"/>
      <c r="K2282" s="727"/>
      <c r="L2282" s="727"/>
      <c r="M2282" s="727"/>
      <c r="N2282" s="727"/>
      <c r="O2282" s="728"/>
      <c r="P2282" s="518"/>
      <c r="Q2282" s="518"/>
      <c r="R2282" s="518"/>
      <c r="S2282" s="518"/>
      <c r="T2282" s="518"/>
      <c r="U2282" s="518"/>
      <c r="V2282" s="518"/>
      <c r="W2282" s="518"/>
      <c r="X2282" s="518"/>
      <c r="Y2282" s="518"/>
      <c r="Z2282" s="518"/>
      <c r="AA2282" s="518"/>
      <c r="AB2282" s="518"/>
      <c r="AC2282" s="518"/>
      <c r="AD2282" s="518"/>
      <c r="AG2282" s="483">
        <f t="shared" si="971"/>
        <v>0</v>
      </c>
      <c r="AH2282" s="484">
        <f t="shared" si="972"/>
        <v>0</v>
      </c>
      <c r="AI2282" s="485">
        <f t="shared" si="973"/>
        <v>0</v>
      </c>
      <c r="AJ2282" s="486">
        <f t="shared" si="974"/>
        <v>0</v>
      </c>
      <c r="AK2282" s="483">
        <f t="shared" si="975"/>
        <v>0</v>
      </c>
      <c r="AL2282" s="484">
        <f t="shared" si="976"/>
        <v>0</v>
      </c>
      <c r="AM2282" s="485">
        <f t="shared" si="977"/>
        <v>0</v>
      </c>
      <c r="AN2282" s="486">
        <f t="shared" si="978"/>
        <v>0</v>
      </c>
      <c r="AO2282" s="483">
        <f t="shared" si="979"/>
        <v>0</v>
      </c>
      <c r="AP2282" s="484">
        <f t="shared" si="980"/>
        <v>0</v>
      </c>
      <c r="AQ2282" s="485">
        <f t="shared" si="981"/>
        <v>0</v>
      </c>
      <c r="AR2282" s="486">
        <f t="shared" si="982"/>
        <v>0</v>
      </c>
    </row>
    <row r="2283" spans="2:44" customFormat="1">
      <c r="P2283" s="176">
        <f>IF(AND(SUM(P2163:P2282)=0,COUNTIF(P2163:P2282,"NS")&gt;0),"NS",
IF(AND(SUM(P2163:P2282)=0,COUNTIF(P2163:P2282,0)&gt;0),0,
IF(AND(SUM(P2163:P2282)=0,COUNTIF(P2163:P2282,"NA")&gt;0),"NA",
SUM(P2163:P2282))))</f>
        <v>0</v>
      </c>
      <c r="Q2283" s="176">
        <f t="shared" ref="Q2283:AD2283" si="983">IF(AND(SUM(Q2163:Q2282)=0,COUNTIF(Q2163:Q2282,"NS")&gt;0),"NS",
IF(AND(SUM(Q2163:Q2282)=0,COUNTIF(Q2163:Q2282,0)&gt;0),0,
IF(AND(SUM(Q2163:Q2282)=0,COUNTIF(Q2163:Q2282,"NA")&gt;0),"NA",
SUM(Q2163:Q2282))))</f>
        <v>0</v>
      </c>
      <c r="R2283" s="176">
        <f t="shared" si="983"/>
        <v>0</v>
      </c>
      <c r="S2283" s="176">
        <f t="shared" si="983"/>
        <v>0</v>
      </c>
      <c r="T2283" s="176">
        <f t="shared" si="983"/>
        <v>0</v>
      </c>
      <c r="U2283" s="176">
        <f t="shared" si="983"/>
        <v>0</v>
      </c>
      <c r="V2283" s="176">
        <f t="shared" si="983"/>
        <v>0</v>
      </c>
      <c r="W2283" s="176">
        <f t="shared" si="983"/>
        <v>0</v>
      </c>
      <c r="X2283" s="176">
        <f t="shared" si="983"/>
        <v>0</v>
      </c>
      <c r="Y2283" s="176">
        <f t="shared" si="983"/>
        <v>0</v>
      </c>
      <c r="Z2283" s="176">
        <f t="shared" si="983"/>
        <v>0</v>
      </c>
      <c r="AA2283" s="176">
        <f t="shared" si="983"/>
        <v>0</v>
      </c>
      <c r="AB2283" s="176">
        <f t="shared" si="983"/>
        <v>0</v>
      </c>
      <c r="AC2283" s="176">
        <f t="shared" si="983"/>
        <v>0</v>
      </c>
      <c r="AD2283" s="176">
        <f t="shared" si="983"/>
        <v>0</v>
      </c>
    </row>
    <row r="2284" spans="2:44" customFormat="1"/>
    <row r="2285" spans="2:44" customFormat="1" ht="45" customHeight="1">
      <c r="C2285" s="661" t="s">
        <v>885</v>
      </c>
      <c r="D2285" s="661"/>
      <c r="E2285" s="661"/>
      <c r="F2285" s="560"/>
      <c r="G2285" s="561"/>
      <c r="H2285" s="561"/>
      <c r="I2285" s="561"/>
      <c r="J2285" s="561"/>
      <c r="K2285" s="561"/>
      <c r="L2285" s="561"/>
      <c r="M2285" s="561"/>
      <c r="N2285" s="561"/>
      <c r="O2285" s="561"/>
      <c r="P2285" s="561"/>
      <c r="Q2285" s="561"/>
      <c r="R2285" s="561"/>
      <c r="S2285" s="561"/>
      <c r="T2285" s="561"/>
      <c r="U2285" s="561"/>
      <c r="V2285" s="561"/>
      <c r="W2285" s="561"/>
      <c r="X2285" s="561"/>
      <c r="Y2285" s="561"/>
      <c r="Z2285" s="561"/>
      <c r="AA2285" s="561"/>
      <c r="AB2285" s="561"/>
      <c r="AC2285" s="561"/>
      <c r="AD2285" s="562"/>
    </row>
    <row r="2286" spans="2:44" customFormat="1">
      <c r="B2286" s="720" t="str">
        <f>IF(AND(CC2038&gt;0,F2285=""),"Ha registrado un número mayor a cero en la col. Otro causa debe anotar el nombre de dicha(s) causa(s) de conclusión","")</f>
        <v/>
      </c>
      <c r="C2286" s="720"/>
      <c r="D2286" s="720"/>
      <c r="E2286" s="720"/>
      <c r="F2286" s="720"/>
      <c r="G2286" s="720"/>
      <c r="H2286" s="720"/>
      <c r="I2286" s="720"/>
      <c r="J2286" s="720"/>
      <c r="K2286" s="720"/>
      <c r="L2286" s="720"/>
      <c r="M2286" s="720"/>
      <c r="N2286" s="720"/>
      <c r="O2286" s="720"/>
      <c r="P2286" s="720"/>
      <c r="Q2286" s="720"/>
      <c r="R2286" s="720"/>
      <c r="S2286" s="720"/>
      <c r="T2286" s="720"/>
      <c r="U2286" s="720"/>
      <c r="V2286" s="720"/>
      <c r="W2286" s="720"/>
      <c r="X2286" s="720"/>
      <c r="Y2286" s="720"/>
      <c r="Z2286" s="720"/>
      <c r="AA2286" s="720"/>
      <c r="AB2286" s="720"/>
      <c r="AC2286" s="720"/>
      <c r="AD2286" s="720"/>
      <c r="AE2286" s="720"/>
    </row>
    <row r="2287" spans="2:44" customFormat="1" ht="24" customHeight="1">
      <c r="C2287" s="627" t="s">
        <v>270</v>
      </c>
      <c r="D2287" s="627"/>
      <c r="E2287" s="627"/>
      <c r="F2287" s="627"/>
      <c r="G2287" s="627"/>
      <c r="H2287" s="627"/>
      <c r="I2287" s="627"/>
      <c r="J2287" s="627"/>
      <c r="K2287" s="627"/>
      <c r="L2287" s="627"/>
      <c r="M2287" s="627"/>
      <c r="N2287" s="627"/>
      <c r="O2287" s="627"/>
      <c r="P2287" s="627"/>
      <c r="Q2287" s="627"/>
      <c r="R2287" s="627"/>
      <c r="S2287" s="627"/>
      <c r="T2287" s="627"/>
      <c r="U2287" s="627"/>
      <c r="V2287" s="627"/>
      <c r="W2287" s="627"/>
      <c r="X2287" s="627"/>
      <c r="Y2287" s="627"/>
      <c r="Z2287" s="627"/>
      <c r="AA2287" s="627"/>
      <c r="AB2287" s="627"/>
      <c r="AC2287" s="627"/>
      <c r="AD2287" s="627"/>
    </row>
    <row r="2288" spans="2:44" customFormat="1" ht="60" customHeight="1">
      <c r="C2288" s="628"/>
      <c r="D2288" s="628"/>
      <c r="E2288" s="628"/>
      <c r="F2288" s="628"/>
      <c r="G2288" s="628"/>
      <c r="H2288" s="628"/>
      <c r="I2288" s="628"/>
      <c r="J2288" s="628"/>
      <c r="K2288" s="628"/>
      <c r="L2288" s="628"/>
      <c r="M2288" s="628"/>
      <c r="N2288" s="628"/>
      <c r="O2288" s="628"/>
      <c r="P2288" s="628"/>
      <c r="Q2288" s="628"/>
      <c r="R2288" s="628"/>
      <c r="S2288" s="628"/>
      <c r="T2288" s="628"/>
      <c r="U2288" s="628"/>
      <c r="V2288" s="628"/>
      <c r="W2288" s="628"/>
      <c r="X2288" s="628"/>
      <c r="Y2288" s="628"/>
      <c r="Z2288" s="628"/>
      <c r="AA2288" s="628"/>
      <c r="AB2288" s="628"/>
      <c r="AC2288" s="628"/>
      <c r="AD2288" s="628"/>
    </row>
    <row r="2289" spans="1:31" ht="15" customHeight="1">
      <c r="A2289" s="81"/>
      <c r="B2289" s="708" t="str">
        <f>CB2157</f>
        <v>Favor de ingresar toda la información requerida en la pregunta</v>
      </c>
      <c r="C2289" s="708"/>
      <c r="D2289" s="708"/>
      <c r="E2289" s="708"/>
      <c r="F2289" s="708"/>
      <c r="G2289" s="708"/>
      <c r="H2289" s="708"/>
      <c r="I2289" s="708"/>
      <c r="J2289" s="708"/>
      <c r="K2289" s="708"/>
      <c r="L2289" s="708"/>
      <c r="M2289" s="708"/>
      <c r="N2289" s="708"/>
      <c r="O2289" s="708"/>
      <c r="P2289" s="708"/>
      <c r="Q2289" s="708"/>
      <c r="R2289" s="708"/>
      <c r="S2289" s="708"/>
      <c r="T2289" s="708"/>
      <c r="U2289" s="708"/>
      <c r="V2289" s="708"/>
      <c r="W2289" s="708"/>
      <c r="X2289" s="708"/>
      <c r="Y2289" s="708"/>
      <c r="Z2289" s="708"/>
      <c r="AA2289" s="708"/>
      <c r="AB2289" s="708"/>
      <c r="AC2289" s="708"/>
      <c r="AD2289" s="708"/>
      <c r="AE2289" s="8"/>
    </row>
    <row r="2290" spans="1:31" ht="15" customHeight="1">
      <c r="A2290" s="81"/>
      <c r="B2290" s="703" t="str">
        <f>IF(BV2157&gt;0,"Alerta:Debido a que cuenta con registros NS, debe proporcionar una justificación en el area de comentarios al final de la pregunta.","")</f>
        <v/>
      </c>
      <c r="C2290" s="703"/>
      <c r="D2290" s="703"/>
      <c r="E2290" s="703"/>
      <c r="F2290" s="703"/>
      <c r="G2290" s="703"/>
      <c r="H2290" s="703"/>
      <c r="I2290" s="703"/>
      <c r="J2290" s="703"/>
      <c r="K2290" s="703"/>
      <c r="L2290" s="703"/>
      <c r="M2290" s="703"/>
      <c r="N2290" s="703"/>
      <c r="O2290" s="703"/>
      <c r="P2290" s="703"/>
      <c r="Q2290" s="703"/>
      <c r="R2290" s="703"/>
      <c r="S2290" s="703"/>
      <c r="T2290" s="703"/>
      <c r="U2290" s="703"/>
      <c r="V2290" s="703"/>
      <c r="W2290" s="703"/>
      <c r="X2290" s="703"/>
      <c r="Y2290" s="703"/>
      <c r="Z2290" s="703"/>
      <c r="AA2290" s="703"/>
      <c r="AB2290" s="703"/>
      <c r="AC2290" s="703"/>
      <c r="AD2290" s="703"/>
      <c r="AE2290" s="8"/>
    </row>
    <row r="2291" spans="1:31" ht="15" customHeight="1">
      <c r="A2291" s="81"/>
      <c r="B2291" s="704" t="str">
        <f>BY2157</f>
        <v/>
      </c>
      <c r="C2291" s="704"/>
      <c r="D2291" s="704"/>
      <c r="E2291" s="704"/>
      <c r="F2291" s="704"/>
      <c r="G2291" s="704"/>
      <c r="H2291" s="704"/>
      <c r="I2291" s="704"/>
      <c r="J2291" s="704"/>
      <c r="K2291" s="704"/>
      <c r="L2291" s="704"/>
      <c r="M2291" s="704"/>
      <c r="N2291" s="704"/>
      <c r="O2291" s="704"/>
      <c r="P2291" s="704"/>
      <c r="Q2291" s="704"/>
      <c r="R2291" s="704"/>
      <c r="S2291" s="704"/>
      <c r="T2291" s="704"/>
      <c r="U2291" s="704"/>
      <c r="V2291" s="704"/>
      <c r="W2291" s="704"/>
      <c r="X2291" s="704"/>
      <c r="Y2291" s="704"/>
      <c r="Z2291" s="704"/>
      <c r="AA2291" s="704"/>
      <c r="AB2291" s="704"/>
      <c r="AC2291" s="704"/>
      <c r="AD2291" s="704"/>
      <c r="AE2291" s="8"/>
    </row>
    <row r="2292" spans="1:31" ht="15" customHeight="1">
      <c r="A2292" s="81"/>
      <c r="B2292" s="82"/>
      <c r="C2292" s="82"/>
      <c r="D2292" s="82"/>
      <c r="E2292" s="82"/>
      <c r="F2292" s="82"/>
      <c r="G2292" s="82"/>
      <c r="H2292" s="82"/>
      <c r="I2292" s="82"/>
      <c r="J2292" s="82"/>
      <c r="K2292" s="82"/>
      <c r="L2292" s="82"/>
      <c r="M2292" s="82"/>
      <c r="N2292" s="82"/>
      <c r="O2292" s="82"/>
      <c r="P2292" s="82"/>
      <c r="Q2292" s="82"/>
      <c r="R2292" s="82"/>
      <c r="S2292" s="82"/>
      <c r="T2292" s="82"/>
      <c r="U2292" s="82"/>
      <c r="V2292" s="82"/>
      <c r="W2292" s="82"/>
      <c r="X2292" s="82"/>
      <c r="Y2292" s="82"/>
      <c r="Z2292" s="82"/>
      <c r="AA2292" s="82"/>
      <c r="AB2292" s="82"/>
      <c r="AC2292" s="82"/>
      <c r="AD2292" s="82"/>
      <c r="AE2292" s="8"/>
    </row>
    <row r="2293" spans="1:31" ht="15" customHeight="1">
      <c r="A2293" s="81"/>
      <c r="B2293" s="82"/>
      <c r="C2293" s="82"/>
      <c r="D2293" s="82"/>
      <c r="E2293" s="82"/>
      <c r="F2293" s="82"/>
      <c r="G2293" s="82"/>
      <c r="H2293" s="82"/>
      <c r="I2293" s="82"/>
      <c r="J2293" s="82"/>
      <c r="K2293" s="82"/>
      <c r="L2293" s="82"/>
      <c r="M2293" s="82"/>
      <c r="N2293" s="82"/>
      <c r="O2293" s="82"/>
      <c r="P2293" s="82"/>
      <c r="Q2293" s="82"/>
      <c r="R2293" s="82"/>
      <c r="S2293" s="82"/>
      <c r="T2293" s="82"/>
      <c r="U2293" s="82"/>
      <c r="V2293" s="82"/>
      <c r="W2293" s="82"/>
      <c r="X2293" s="82"/>
      <c r="Y2293" s="82"/>
      <c r="Z2293" s="82"/>
      <c r="AA2293" s="82"/>
      <c r="AB2293" s="82"/>
      <c r="AC2293" s="82"/>
      <c r="AD2293" s="82"/>
      <c r="AE2293" s="8"/>
    </row>
    <row r="2294" spans="1:31" ht="15" customHeight="1" thickBot="1">
      <c r="A2294" s="81"/>
      <c r="B2294" s="82"/>
      <c r="C2294" s="82"/>
      <c r="D2294" s="82"/>
      <c r="E2294" s="82"/>
      <c r="F2294" s="82"/>
      <c r="G2294" s="82"/>
      <c r="H2294" s="82"/>
      <c r="I2294" s="82"/>
      <c r="J2294" s="82"/>
      <c r="K2294" s="82"/>
      <c r="L2294" s="82"/>
      <c r="M2294" s="82"/>
      <c r="N2294" s="82"/>
      <c r="O2294" s="82"/>
      <c r="P2294" s="82"/>
      <c r="Q2294" s="82"/>
      <c r="R2294" s="82"/>
      <c r="S2294" s="82"/>
      <c r="T2294" s="82"/>
      <c r="U2294" s="82"/>
      <c r="V2294" s="82"/>
      <c r="W2294" s="82"/>
      <c r="X2294" s="82"/>
      <c r="Y2294" s="82"/>
      <c r="Z2294" s="82"/>
      <c r="AA2294" s="82"/>
      <c r="AB2294" s="82"/>
      <c r="AC2294" s="82"/>
      <c r="AD2294" s="82"/>
      <c r="AE2294" s="8"/>
    </row>
    <row r="2295" spans="1:31" ht="15" customHeight="1" thickBot="1">
      <c r="A2295" s="73" t="s">
        <v>123</v>
      </c>
      <c r="B2295" s="619" t="s">
        <v>845</v>
      </c>
      <c r="C2295" s="620"/>
      <c r="D2295" s="620"/>
      <c r="E2295" s="620"/>
      <c r="F2295" s="620"/>
      <c r="G2295" s="620"/>
      <c r="H2295" s="620"/>
      <c r="I2295" s="620"/>
      <c r="J2295" s="620"/>
      <c r="K2295" s="620"/>
      <c r="L2295" s="620"/>
      <c r="M2295" s="620"/>
      <c r="N2295" s="620"/>
      <c r="O2295" s="620"/>
      <c r="P2295" s="620"/>
      <c r="Q2295" s="620"/>
      <c r="R2295" s="620"/>
      <c r="S2295" s="620"/>
      <c r="T2295" s="620"/>
      <c r="U2295" s="620"/>
      <c r="V2295" s="620"/>
      <c r="W2295" s="620"/>
      <c r="X2295" s="620"/>
      <c r="Y2295" s="620"/>
      <c r="Z2295" s="620"/>
      <c r="AA2295" s="620"/>
      <c r="AB2295" s="620"/>
      <c r="AC2295" s="620"/>
      <c r="AD2295" s="621"/>
      <c r="AE2295" s="8"/>
    </row>
    <row r="2296" spans="1:31" ht="15" customHeight="1">
      <c r="A2296" s="96"/>
      <c r="B2296" s="651" t="s">
        <v>521</v>
      </c>
      <c r="C2296" s="652"/>
      <c r="D2296" s="652"/>
      <c r="E2296" s="652"/>
      <c r="F2296" s="652"/>
      <c r="G2296" s="652"/>
      <c r="H2296" s="652"/>
      <c r="I2296" s="652"/>
      <c r="J2296" s="652"/>
      <c r="K2296" s="652"/>
      <c r="L2296" s="652"/>
      <c r="M2296" s="652"/>
      <c r="N2296" s="652"/>
      <c r="O2296" s="652"/>
      <c r="P2296" s="652"/>
      <c r="Q2296" s="652"/>
      <c r="R2296" s="652"/>
      <c r="S2296" s="652"/>
      <c r="T2296" s="652"/>
      <c r="U2296" s="652"/>
      <c r="V2296" s="652"/>
      <c r="W2296" s="652"/>
      <c r="X2296" s="652"/>
      <c r="Y2296" s="652"/>
      <c r="Z2296" s="652"/>
      <c r="AA2296" s="652"/>
      <c r="AB2296" s="652"/>
      <c r="AC2296" s="652"/>
      <c r="AD2296" s="653"/>
      <c r="AE2296" s="8"/>
    </row>
    <row r="2297" spans="1:31" ht="36" customHeight="1">
      <c r="A2297" s="96"/>
      <c r="B2297" s="67"/>
      <c r="C2297" s="596" t="s">
        <v>943</v>
      </c>
      <c r="D2297" s="596"/>
      <c r="E2297" s="596"/>
      <c r="F2297" s="596"/>
      <c r="G2297" s="596"/>
      <c r="H2297" s="596"/>
      <c r="I2297" s="596"/>
      <c r="J2297" s="596"/>
      <c r="K2297" s="596"/>
      <c r="L2297" s="596"/>
      <c r="M2297" s="596"/>
      <c r="N2297" s="596"/>
      <c r="O2297" s="596"/>
      <c r="P2297" s="596"/>
      <c r="Q2297" s="596"/>
      <c r="R2297" s="596"/>
      <c r="S2297" s="596"/>
      <c r="T2297" s="596"/>
      <c r="U2297" s="596"/>
      <c r="V2297" s="596"/>
      <c r="W2297" s="596"/>
      <c r="X2297" s="596"/>
      <c r="Y2297" s="596"/>
      <c r="Z2297" s="596"/>
      <c r="AA2297" s="596"/>
      <c r="AB2297" s="596"/>
      <c r="AC2297" s="596"/>
      <c r="AD2297" s="597"/>
      <c r="AE2297" s="8"/>
    </row>
    <row r="2298" spans="1:31" ht="15" customHeight="1">
      <c r="A2298" s="96"/>
      <c r="B2298" s="131"/>
      <c r="C2298" s="65"/>
      <c r="D2298" s="596" t="s">
        <v>782</v>
      </c>
      <c r="E2298" s="596"/>
      <c r="F2298" s="596"/>
      <c r="G2298" s="596"/>
      <c r="H2298" s="596"/>
      <c r="I2298" s="596"/>
      <c r="J2298" s="596"/>
      <c r="K2298" s="596"/>
      <c r="L2298" s="596"/>
      <c r="M2298" s="596"/>
      <c r="N2298" s="596"/>
      <c r="O2298" s="596"/>
      <c r="P2298" s="596"/>
      <c r="Q2298" s="596"/>
      <c r="R2298" s="596"/>
      <c r="S2298" s="596"/>
      <c r="T2298" s="596"/>
      <c r="U2298" s="596"/>
      <c r="V2298" s="596"/>
      <c r="W2298" s="596"/>
      <c r="X2298" s="596"/>
      <c r="Y2298" s="596"/>
      <c r="Z2298" s="596"/>
      <c r="AA2298" s="596"/>
      <c r="AB2298" s="596"/>
      <c r="AC2298" s="596"/>
      <c r="AD2298" s="597"/>
      <c r="AE2298" s="8"/>
    </row>
    <row r="2299" spans="1:31" ht="36" customHeight="1">
      <c r="A2299" s="96"/>
      <c r="B2299" s="131"/>
      <c r="C2299" s="65"/>
      <c r="D2299" s="596" t="s">
        <v>944</v>
      </c>
      <c r="E2299" s="596"/>
      <c r="F2299" s="596"/>
      <c r="G2299" s="596"/>
      <c r="H2299" s="596"/>
      <c r="I2299" s="596"/>
      <c r="J2299" s="596"/>
      <c r="K2299" s="596"/>
      <c r="L2299" s="596"/>
      <c r="M2299" s="596"/>
      <c r="N2299" s="596"/>
      <c r="O2299" s="596"/>
      <c r="P2299" s="596"/>
      <c r="Q2299" s="596"/>
      <c r="R2299" s="596"/>
      <c r="S2299" s="596"/>
      <c r="T2299" s="596"/>
      <c r="U2299" s="596"/>
      <c r="V2299" s="596"/>
      <c r="W2299" s="596"/>
      <c r="X2299" s="596"/>
      <c r="Y2299" s="596"/>
      <c r="Z2299" s="596"/>
      <c r="AA2299" s="596"/>
      <c r="AB2299" s="596"/>
      <c r="AC2299" s="596"/>
      <c r="AD2299" s="597"/>
      <c r="AE2299" s="8"/>
    </row>
    <row r="2300" spans="1:31" ht="24" customHeight="1">
      <c r="A2300" s="96"/>
      <c r="B2300" s="80"/>
      <c r="C2300" s="205"/>
      <c r="D2300" s="615" t="s">
        <v>783</v>
      </c>
      <c r="E2300" s="615"/>
      <c r="F2300" s="615"/>
      <c r="G2300" s="615"/>
      <c r="H2300" s="615"/>
      <c r="I2300" s="615"/>
      <c r="J2300" s="615"/>
      <c r="K2300" s="615"/>
      <c r="L2300" s="615"/>
      <c r="M2300" s="615"/>
      <c r="N2300" s="615"/>
      <c r="O2300" s="615"/>
      <c r="P2300" s="615"/>
      <c r="Q2300" s="615"/>
      <c r="R2300" s="615"/>
      <c r="S2300" s="615"/>
      <c r="T2300" s="615"/>
      <c r="U2300" s="615"/>
      <c r="V2300" s="615"/>
      <c r="W2300" s="615"/>
      <c r="X2300" s="615"/>
      <c r="Y2300" s="615"/>
      <c r="Z2300" s="615"/>
      <c r="AA2300" s="615"/>
      <c r="AB2300" s="615"/>
      <c r="AC2300" s="615"/>
      <c r="AD2300" s="616"/>
      <c r="AE2300" s="8"/>
    </row>
    <row r="2301" spans="1:31" ht="15" customHeight="1">
      <c r="A2301" s="6"/>
      <c r="B2301" s="5"/>
      <c r="C2301"/>
      <c r="D2301"/>
      <c r="E2301"/>
      <c r="F2301"/>
      <c r="G2301"/>
      <c r="H2301"/>
      <c r="I2301"/>
      <c r="J2301"/>
      <c r="K2301"/>
      <c r="L2301"/>
      <c r="M2301"/>
      <c r="N2301"/>
      <c r="O2301"/>
      <c r="P2301"/>
      <c r="Q2301"/>
      <c r="R2301"/>
      <c r="S2301"/>
      <c r="T2301"/>
      <c r="U2301"/>
      <c r="V2301"/>
      <c r="W2301"/>
      <c r="X2301"/>
      <c r="Y2301"/>
      <c r="Z2301"/>
      <c r="AA2301"/>
      <c r="AB2301"/>
      <c r="AC2301"/>
      <c r="AD2301"/>
      <c r="AE2301" s="8"/>
    </row>
    <row r="2302" spans="1:31" ht="24" customHeight="1">
      <c r="A2302" s="81" t="s">
        <v>471</v>
      </c>
      <c r="B2302" s="751" t="s">
        <v>846</v>
      </c>
      <c r="C2302" s="751"/>
      <c r="D2302" s="751"/>
      <c r="E2302" s="751"/>
      <c r="F2302" s="751"/>
      <c r="G2302" s="751"/>
      <c r="H2302" s="751"/>
      <c r="I2302" s="751"/>
      <c r="J2302" s="751"/>
      <c r="K2302" s="751"/>
      <c r="L2302" s="751"/>
      <c r="M2302" s="751"/>
      <c r="N2302" s="751"/>
      <c r="O2302" s="751"/>
      <c r="P2302" s="751"/>
      <c r="Q2302" s="751"/>
      <c r="R2302" s="751"/>
      <c r="S2302" s="751"/>
      <c r="T2302" s="751"/>
      <c r="U2302" s="751"/>
      <c r="V2302" s="751"/>
      <c r="W2302" s="751"/>
      <c r="X2302" s="751"/>
      <c r="Y2302" s="751"/>
      <c r="Z2302" s="751"/>
      <c r="AA2302" s="751"/>
      <c r="AB2302" s="751"/>
      <c r="AC2302" s="751"/>
      <c r="AD2302" s="751"/>
      <c r="AE2302" s="8"/>
    </row>
    <row r="2303" spans="1:31" ht="24" customHeight="1">
      <c r="A2303" s="81"/>
      <c r="B2303" s="128"/>
      <c r="C2303" s="671" t="s">
        <v>473</v>
      </c>
      <c r="D2303" s="671"/>
      <c r="E2303" s="671"/>
      <c r="F2303" s="671"/>
      <c r="G2303" s="671"/>
      <c r="H2303" s="671"/>
      <c r="I2303" s="671"/>
      <c r="J2303" s="671"/>
      <c r="K2303" s="671"/>
      <c r="L2303" s="671"/>
      <c r="M2303" s="671"/>
      <c r="N2303" s="671"/>
      <c r="O2303" s="671"/>
      <c r="P2303" s="671"/>
      <c r="Q2303" s="671"/>
      <c r="R2303" s="671"/>
      <c r="S2303" s="671"/>
      <c r="T2303" s="671"/>
      <c r="U2303" s="671"/>
      <c r="V2303" s="671"/>
      <c r="W2303" s="671"/>
      <c r="X2303" s="671"/>
      <c r="Y2303" s="671"/>
      <c r="Z2303" s="671"/>
      <c r="AA2303" s="671"/>
      <c r="AB2303" s="671"/>
      <c r="AC2303" s="671"/>
      <c r="AD2303" s="671"/>
      <c r="AE2303" s="8"/>
    </row>
    <row r="2304" spans="1:31" ht="36" customHeight="1">
      <c r="A2304" s="81"/>
      <c r="B2304" s="128"/>
      <c r="C2304" s="671" t="s">
        <v>474</v>
      </c>
      <c r="D2304" s="671"/>
      <c r="E2304" s="671"/>
      <c r="F2304" s="671"/>
      <c r="G2304" s="671"/>
      <c r="H2304" s="671"/>
      <c r="I2304" s="671"/>
      <c r="J2304" s="671"/>
      <c r="K2304" s="671"/>
      <c r="L2304" s="671"/>
      <c r="M2304" s="671"/>
      <c r="N2304" s="671"/>
      <c r="O2304" s="671"/>
      <c r="P2304" s="671"/>
      <c r="Q2304" s="671"/>
      <c r="R2304" s="671"/>
      <c r="S2304" s="671"/>
      <c r="T2304" s="671"/>
      <c r="U2304" s="671"/>
      <c r="V2304" s="671"/>
      <c r="W2304" s="671"/>
      <c r="X2304" s="671"/>
      <c r="Y2304" s="671"/>
      <c r="Z2304" s="671"/>
      <c r="AA2304" s="671"/>
      <c r="AB2304" s="671"/>
      <c r="AC2304" s="671"/>
      <c r="AD2304" s="671"/>
      <c r="AE2304" s="8"/>
    </row>
    <row r="2305" spans="1:40" ht="24" customHeight="1">
      <c r="A2305" s="81"/>
      <c r="B2305" s="128"/>
      <c r="C2305" s="627" t="s">
        <v>475</v>
      </c>
      <c r="D2305" s="627"/>
      <c r="E2305" s="627"/>
      <c r="F2305" s="627"/>
      <c r="G2305" s="627"/>
      <c r="H2305" s="627"/>
      <c r="I2305" s="627"/>
      <c r="J2305" s="627"/>
      <c r="K2305" s="627"/>
      <c r="L2305" s="627"/>
      <c r="M2305" s="627"/>
      <c r="N2305" s="627"/>
      <c r="O2305" s="627"/>
      <c r="P2305" s="627"/>
      <c r="Q2305" s="627"/>
      <c r="R2305" s="627"/>
      <c r="S2305" s="627"/>
      <c r="T2305" s="627"/>
      <c r="U2305" s="627"/>
      <c r="V2305" s="627"/>
      <c r="W2305" s="627"/>
      <c r="X2305" s="627"/>
      <c r="Y2305" s="627"/>
      <c r="Z2305" s="627"/>
      <c r="AA2305" s="627"/>
      <c r="AB2305" s="627"/>
      <c r="AC2305" s="627"/>
      <c r="AD2305" s="627"/>
      <c r="AE2305" s="8"/>
    </row>
    <row r="2306" spans="1:40" ht="15" customHeight="1">
      <c r="A2306" s="61"/>
      <c r="B2306" s="4"/>
      <c r="C2306" s="4"/>
      <c r="D2306" s="4"/>
      <c r="E2306" s="4"/>
      <c r="F2306" s="4"/>
      <c r="G2306" s="4"/>
      <c r="H2306" s="4"/>
      <c r="I2306" s="4"/>
      <c r="J2306" s="4"/>
      <c r="K2306" s="4"/>
      <c r="L2306" s="4"/>
      <c r="M2306" s="4"/>
      <c r="N2306" s="4"/>
      <c r="O2306" s="4"/>
      <c r="P2306" s="4"/>
      <c r="Q2306" s="4"/>
      <c r="R2306" s="4"/>
      <c r="S2306" s="4"/>
      <c r="T2306" s="4"/>
      <c r="U2306" s="4"/>
      <c r="V2306" s="4"/>
      <c r="W2306" s="4"/>
      <c r="X2306" s="4"/>
      <c r="Y2306" s="4"/>
      <c r="Z2306" s="4"/>
      <c r="AA2306" s="4"/>
      <c r="AB2306" s="4"/>
      <c r="AC2306" s="4"/>
      <c r="AD2306" s="4" t="s">
        <v>123</v>
      </c>
      <c r="AE2306" s="8"/>
      <c r="AI2306" s="714" t="s">
        <v>6457</v>
      </c>
      <c r="AJ2306" s="714"/>
      <c r="AK2306" s="714"/>
      <c r="AL2306" s="714"/>
      <c r="AM2306" s="714"/>
      <c r="AN2306" s="409" t="s">
        <v>6200</v>
      </c>
    </row>
    <row r="2307" spans="1:40" ht="36" customHeight="1">
      <c r="A2307" s="61"/>
      <c r="B2307" s="4"/>
      <c r="C2307" s="643" t="s">
        <v>476</v>
      </c>
      <c r="D2307" s="644"/>
      <c r="E2307" s="644"/>
      <c r="F2307" s="644"/>
      <c r="G2307" s="644"/>
      <c r="H2307" s="644"/>
      <c r="I2307" s="644"/>
      <c r="J2307" s="644"/>
      <c r="K2307" s="644"/>
      <c r="L2307" s="644"/>
      <c r="M2307" s="644"/>
      <c r="N2307" s="644"/>
      <c r="O2307" s="644"/>
      <c r="P2307" s="645"/>
      <c r="Q2307" s="643" t="s">
        <v>1316</v>
      </c>
      <c r="R2307" s="644"/>
      <c r="S2307" s="644"/>
      <c r="T2307" s="644"/>
      <c r="U2307" s="644"/>
      <c r="V2307" s="644"/>
      <c r="W2307" s="644"/>
      <c r="X2307" s="644"/>
      <c r="Y2307" s="644"/>
      <c r="Z2307" s="644"/>
      <c r="AA2307" s="644"/>
      <c r="AB2307" s="644"/>
      <c r="AC2307" s="644"/>
      <c r="AD2307" s="645"/>
      <c r="AE2307" s="8"/>
      <c r="AG2307" s="369" t="s">
        <v>6195</v>
      </c>
      <c r="AH2307" s="370" t="s">
        <v>6196</v>
      </c>
      <c r="AI2307" s="408" t="s">
        <v>6197</v>
      </c>
      <c r="AJ2307" s="9"/>
      <c r="AK2307" s="408" t="s">
        <v>6198</v>
      </c>
      <c r="AL2307" s="9"/>
      <c r="AM2307" s="408" t="s">
        <v>6199</v>
      </c>
      <c r="AN2307" s="409" t="s">
        <v>6456</v>
      </c>
    </row>
    <row r="2308" spans="1:40" ht="15" customHeight="1">
      <c r="A2308" s="61"/>
      <c r="B2308" s="4"/>
      <c r="C2308" s="560"/>
      <c r="D2308" s="561"/>
      <c r="E2308" s="561"/>
      <c r="F2308" s="561"/>
      <c r="G2308" s="561"/>
      <c r="H2308" s="561"/>
      <c r="I2308" s="561"/>
      <c r="J2308" s="561"/>
      <c r="K2308" s="561"/>
      <c r="L2308" s="561"/>
      <c r="M2308" s="561"/>
      <c r="N2308" s="561"/>
      <c r="O2308" s="561"/>
      <c r="P2308" s="562"/>
      <c r="Q2308" s="560"/>
      <c r="R2308" s="561"/>
      <c r="S2308" s="561"/>
      <c r="T2308" s="561"/>
      <c r="U2308" s="561"/>
      <c r="V2308" s="561"/>
      <c r="W2308" s="561"/>
      <c r="X2308" s="561"/>
      <c r="Y2308" s="561"/>
      <c r="Z2308" s="561"/>
      <c r="AA2308" s="561"/>
      <c r="AB2308" s="561"/>
      <c r="AC2308" s="561"/>
      <c r="AD2308" s="562"/>
      <c r="AE2308" s="8"/>
      <c r="AG2308" s="269">
        <f>IF(AND($C$2308&lt;&gt;"",$C$2308&lt;&gt;1,COUNTA(Q2308)=0),0,IF(AND($C$2308&lt;&gt;"",$C$2308=1,COUNTA(Q2308)=1),0,IF(COUNTA(C2308:AD2308)=0,0,1)))</f>
        <v>0</v>
      </c>
      <c r="AH2308" s="371">
        <f>COUNTIF(Q2308,"NS")</f>
        <v>0</v>
      </c>
      <c r="AI2308" s="410" t="b">
        <f>NOT(EXACT(Q2308,UPPER(Q2308)))</f>
        <v>0</v>
      </c>
      <c r="AJ2308" s="9" t="str">
        <f>SUBSTITUTE( SUBSTITUTE( SUBSTITUTE( SUBSTITUTE( SUBSTITUTE( SUBSTITUTE( SUBSTITUTE( SUBSTITUTE( SUBSTITUTE( SUBSTITUTE(Q2308, "á", "a"), "é", "e"), "í", "i"), "ó", "o"), "ú", "u"), "Á", "A"), "É", "E"), "Í", "I"), "Ó", "O"), "Ú", "U")</f>
        <v/>
      </c>
      <c r="AK2308" s="410" t="b">
        <f>NOT(EXACT(Q2308,AJ2308))</f>
        <v>0</v>
      </c>
      <c r="AL2308" s="9" t="str">
        <f>SUBSTITUTE((SUBSTITUTE(SUBSTITUTE(SUBSTITUTE(Q2308,".",""),",",""),"(","")),")","")</f>
        <v/>
      </c>
      <c r="AM2308" s="410" t="b">
        <f>NOT(EXACT(Q2308,AL2308))</f>
        <v>0</v>
      </c>
      <c r="AN2308" s="411">
        <f>IF(AND(C2308&lt;&gt;"",C2308&lt;&gt;1,COUNTA(Q2308)&gt;0),1,0)</f>
        <v>0</v>
      </c>
    </row>
    <row r="2309" spans="1:40" ht="15" customHeight="1">
      <c r="A2309" s="61"/>
      <c r="B2309" s="4"/>
      <c r="C2309" s="4"/>
      <c r="D2309" s="4"/>
      <c r="E2309" s="4"/>
      <c r="F2309" s="4"/>
      <c r="G2309" s="4"/>
      <c r="H2309" s="4"/>
      <c r="I2309" s="4"/>
      <c r="J2309" s="4"/>
      <c r="K2309" s="4"/>
      <c r="L2309" s="4"/>
      <c r="M2309" s="4"/>
      <c r="N2309" s="4"/>
      <c r="O2309" s="4"/>
      <c r="P2309" s="4"/>
      <c r="Q2309" s="4"/>
      <c r="R2309" s="4"/>
      <c r="S2309" s="4"/>
      <c r="T2309" s="4"/>
      <c r="U2309" s="4"/>
      <c r="V2309" s="4"/>
      <c r="W2309" s="4"/>
      <c r="X2309" s="4"/>
      <c r="Y2309" s="4"/>
      <c r="Z2309" s="4"/>
      <c r="AA2309" s="4"/>
      <c r="AB2309" s="4"/>
      <c r="AC2309" s="4"/>
      <c r="AD2309" s="4"/>
      <c r="AE2309" s="8"/>
      <c r="AI2309" s="285">
        <f>COUNTIF(AI2308,TRUE)</f>
        <v>0</v>
      </c>
      <c r="AJ2309" s="9"/>
      <c r="AK2309" s="285">
        <f>COUNTIF(AK2308,TRUE)</f>
        <v>0</v>
      </c>
      <c r="AL2309" s="9"/>
      <c r="AM2309" s="285">
        <f>COUNTIF(AM2308,TRUE)</f>
        <v>0</v>
      </c>
    </row>
    <row r="2310" spans="1:40" ht="24" customHeight="1">
      <c r="A2310" s="6"/>
      <c r="B2310" s="5"/>
      <c r="C2310" s="756" t="s">
        <v>270</v>
      </c>
      <c r="D2310" s="756"/>
      <c r="E2310" s="756"/>
      <c r="F2310" s="756"/>
      <c r="G2310" s="756"/>
      <c r="H2310" s="756"/>
      <c r="I2310" s="756"/>
      <c r="J2310" s="756"/>
      <c r="K2310" s="756"/>
      <c r="L2310" s="756"/>
      <c r="M2310" s="756"/>
      <c r="N2310" s="756"/>
      <c r="O2310" s="756"/>
      <c r="P2310" s="756"/>
      <c r="Q2310" s="756"/>
      <c r="R2310" s="756"/>
      <c r="S2310" s="756"/>
      <c r="T2310" s="756"/>
      <c r="U2310" s="756"/>
      <c r="V2310" s="756"/>
      <c r="W2310" s="756"/>
      <c r="X2310" s="756"/>
      <c r="Y2310" s="756"/>
      <c r="Z2310" s="756"/>
      <c r="AA2310" s="756"/>
      <c r="AB2310" s="756"/>
      <c r="AC2310" s="756"/>
      <c r="AD2310" s="756"/>
      <c r="AE2310" s="8"/>
      <c r="AI2310" s="8"/>
      <c r="AJ2310" s="8"/>
      <c r="AK2310" s="8"/>
      <c r="AL2310" s="8"/>
      <c r="AM2310" s="438">
        <f>SUM(AI2309,AK2309,AM2309)</f>
        <v>0</v>
      </c>
    </row>
    <row r="2311" spans="1:40" ht="60" customHeight="1">
      <c r="A2311" s="6"/>
      <c r="B2311" s="5"/>
      <c r="C2311" s="753"/>
      <c r="D2311" s="754"/>
      <c r="E2311" s="754"/>
      <c r="F2311" s="754"/>
      <c r="G2311" s="754"/>
      <c r="H2311" s="754"/>
      <c r="I2311" s="754"/>
      <c r="J2311" s="754"/>
      <c r="K2311" s="754"/>
      <c r="L2311" s="754"/>
      <c r="M2311" s="754"/>
      <c r="N2311" s="754"/>
      <c r="O2311" s="754"/>
      <c r="P2311" s="754"/>
      <c r="Q2311" s="754"/>
      <c r="R2311" s="754"/>
      <c r="S2311" s="754"/>
      <c r="T2311" s="754"/>
      <c r="U2311" s="754"/>
      <c r="V2311" s="754"/>
      <c r="W2311" s="754"/>
      <c r="X2311" s="754"/>
      <c r="Y2311" s="754"/>
      <c r="Z2311" s="754"/>
      <c r="AA2311" s="754"/>
      <c r="AB2311" s="754"/>
      <c r="AC2311" s="754"/>
      <c r="AD2311" s="755"/>
      <c r="AE2311" s="8"/>
    </row>
    <row r="2312" spans="1:40" ht="15" customHeight="1">
      <c r="A2312" s="6"/>
      <c r="B2312" s="657" t="str">
        <f>IF(AG2308&gt;0,"Favor de ingresar toda la información requerida en la pregunta y/o verifique que no tenga información en celdas sombreadas","")</f>
        <v/>
      </c>
      <c r="C2312" s="657"/>
      <c r="D2312" s="657"/>
      <c r="E2312" s="657"/>
      <c r="F2312" s="657"/>
      <c r="G2312" s="657"/>
      <c r="H2312" s="657"/>
      <c r="I2312" s="657"/>
      <c r="J2312" s="657"/>
      <c r="K2312" s="657"/>
      <c r="L2312" s="657"/>
      <c r="M2312" s="657"/>
      <c r="N2312" s="657"/>
      <c r="O2312" s="657"/>
      <c r="P2312" s="657"/>
      <c r="Q2312" s="657"/>
      <c r="R2312" s="657"/>
      <c r="S2312" s="657"/>
      <c r="T2312" s="657"/>
      <c r="U2312" s="657"/>
      <c r="V2312" s="657"/>
      <c r="W2312" s="657"/>
      <c r="X2312" s="657"/>
      <c r="Y2312" s="657"/>
      <c r="Z2312" s="657"/>
      <c r="AA2312" s="657"/>
      <c r="AB2312" s="657"/>
      <c r="AC2312" s="657"/>
      <c r="AD2312" s="657"/>
      <c r="AE2312" s="8"/>
    </row>
    <row r="2313" spans="1:40" ht="15" customHeight="1">
      <c r="A2313" s="6"/>
      <c r="B2313" s="614" t="str">
        <f>IF(AH2308&gt;0,"Alerta: debido a que cuenta con registros NS, debe proporcionar una justificación en el area de comentarios al final de la pregunta","")</f>
        <v/>
      </c>
      <c r="C2313" s="614"/>
      <c r="D2313" s="614"/>
      <c r="E2313" s="614"/>
      <c r="F2313" s="614"/>
      <c r="G2313" s="614"/>
      <c r="H2313" s="614"/>
      <c r="I2313" s="614"/>
      <c r="J2313" s="614"/>
      <c r="K2313" s="614"/>
      <c r="L2313" s="614"/>
      <c r="M2313" s="614"/>
      <c r="N2313" s="614"/>
      <c r="O2313" s="614"/>
      <c r="P2313" s="614"/>
      <c r="Q2313" s="614"/>
      <c r="R2313" s="614"/>
      <c r="S2313" s="614"/>
      <c r="T2313" s="614"/>
      <c r="U2313" s="614"/>
      <c r="V2313" s="614"/>
      <c r="W2313" s="614"/>
      <c r="X2313" s="614"/>
      <c r="Y2313" s="614"/>
      <c r="Z2313" s="614"/>
      <c r="AA2313" s="614"/>
      <c r="AB2313" s="614"/>
      <c r="AC2313" s="614"/>
      <c r="AD2313" s="614"/>
      <c r="AE2313" s="8"/>
    </row>
    <row r="2314" spans="1:40" ht="15" customHeight="1">
      <c r="A2314" s="6"/>
      <c r="B2314" s="657" t="str">
        <f>IF(AM2309=0,"","El nombre debe registrarse en mayúsculas, sin comillas ni signos de acentuación, puntuación, paréntesis y abreviaturas")</f>
        <v/>
      </c>
      <c r="C2314" s="657"/>
      <c r="D2314" s="657"/>
      <c r="E2314" s="657"/>
      <c r="F2314" s="657"/>
      <c r="G2314" s="657"/>
      <c r="H2314" s="657"/>
      <c r="I2314" s="657"/>
      <c r="J2314" s="657"/>
      <c r="K2314" s="657"/>
      <c r="L2314" s="657"/>
      <c r="M2314" s="657"/>
      <c r="N2314" s="657"/>
      <c r="O2314" s="657"/>
      <c r="P2314" s="657"/>
      <c r="Q2314" s="657"/>
      <c r="R2314" s="657"/>
      <c r="S2314" s="657"/>
      <c r="T2314" s="657"/>
      <c r="U2314" s="657"/>
      <c r="V2314" s="657"/>
      <c r="W2314" s="657"/>
      <c r="X2314" s="657"/>
      <c r="Y2314" s="657"/>
      <c r="Z2314" s="657"/>
      <c r="AA2314" s="657"/>
      <c r="AB2314" s="657"/>
      <c r="AC2314" s="657"/>
      <c r="AD2314" s="657"/>
      <c r="AE2314" s="8"/>
    </row>
    <row r="2315" spans="1:40" ht="15" customHeight="1">
      <c r="A2315" s="6"/>
      <c r="B2315" s="5"/>
      <c r="C2315" s="8"/>
      <c r="D2315" s="8"/>
      <c r="E2315" s="8"/>
      <c r="F2315" s="8"/>
      <c r="G2315" s="8"/>
      <c r="H2315" s="8"/>
      <c r="I2315" s="8"/>
      <c r="J2315" s="8"/>
      <c r="K2315" s="8"/>
      <c r="L2315" s="8"/>
      <c r="M2315" s="8"/>
      <c r="N2315" s="8"/>
      <c r="O2315" s="8"/>
      <c r="P2315" s="8"/>
      <c r="Q2315" s="8"/>
      <c r="R2315" s="8"/>
      <c r="S2315" s="8"/>
      <c r="T2315" s="8"/>
      <c r="U2315" s="8"/>
      <c r="V2315" s="8"/>
      <c r="W2315" s="8"/>
      <c r="X2315" s="8"/>
      <c r="Y2315" s="8"/>
      <c r="Z2315" s="8"/>
      <c r="AA2315" s="8"/>
      <c r="AB2315" s="8"/>
      <c r="AC2315" s="8"/>
      <c r="AD2315" s="8"/>
      <c r="AE2315" s="8"/>
    </row>
    <row r="2316" spans="1:40" ht="15" customHeight="1">
      <c r="A2316" s="6"/>
      <c r="B2316" s="5"/>
      <c r="C2316" s="8"/>
      <c r="D2316" s="8"/>
      <c r="E2316" s="8"/>
      <c r="F2316" s="8"/>
      <c r="G2316" s="8"/>
      <c r="H2316" s="8"/>
      <c r="I2316" s="8"/>
      <c r="J2316" s="8"/>
      <c r="K2316" s="8"/>
      <c r="L2316" s="8"/>
      <c r="M2316" s="8"/>
      <c r="N2316" s="8"/>
      <c r="O2316" s="8"/>
      <c r="P2316" s="8"/>
      <c r="Q2316" s="8"/>
      <c r="R2316" s="8"/>
      <c r="S2316" s="8"/>
      <c r="T2316" s="8"/>
      <c r="U2316" s="8"/>
      <c r="V2316" s="8"/>
      <c r="W2316" s="8"/>
      <c r="X2316" s="8"/>
      <c r="Y2316" s="8"/>
      <c r="Z2316" s="8"/>
      <c r="AA2316" s="8"/>
      <c r="AB2316" s="8"/>
      <c r="AC2316" s="8"/>
      <c r="AD2316" s="8"/>
      <c r="AE2316" s="8"/>
    </row>
    <row r="2317" spans="1:40" ht="15" customHeight="1">
      <c r="A2317" s="6"/>
      <c r="B2317" s="5"/>
      <c r="C2317" s="8"/>
      <c r="D2317" s="8"/>
      <c r="E2317" s="8"/>
      <c r="F2317" s="8"/>
      <c r="G2317" s="8"/>
      <c r="H2317" s="8"/>
      <c r="I2317" s="8"/>
      <c r="J2317" s="8"/>
      <c r="K2317" s="8"/>
      <c r="L2317" s="8"/>
      <c r="M2317" s="8"/>
      <c r="N2317" s="8"/>
      <c r="O2317" s="8"/>
      <c r="P2317" s="8"/>
      <c r="Q2317" s="8"/>
      <c r="R2317" s="8"/>
      <c r="S2317" s="8"/>
      <c r="T2317" s="8"/>
      <c r="U2317" s="8"/>
      <c r="V2317" s="8"/>
      <c r="W2317" s="8"/>
      <c r="X2317" s="8"/>
      <c r="Y2317" s="8"/>
      <c r="Z2317" s="8"/>
      <c r="AA2317" s="8"/>
      <c r="AB2317" s="8"/>
      <c r="AC2317" s="8"/>
      <c r="AD2317" s="8"/>
      <c r="AE2317" s="8"/>
    </row>
    <row r="2318" spans="1:40" ht="36" customHeight="1">
      <c r="A2318" s="81" t="s">
        <v>472</v>
      </c>
      <c r="B2318" s="673" t="s">
        <v>518</v>
      </c>
      <c r="C2318" s="673"/>
      <c r="D2318" s="673"/>
      <c r="E2318" s="673"/>
      <c r="F2318" s="673"/>
      <c r="G2318" s="673"/>
      <c r="H2318" s="673"/>
      <c r="I2318" s="673"/>
      <c r="J2318" s="673"/>
      <c r="K2318" s="673"/>
      <c r="L2318" s="673"/>
      <c r="M2318" s="673"/>
      <c r="N2318" s="673"/>
      <c r="O2318" s="673"/>
      <c r="P2318" s="673"/>
      <c r="Q2318" s="673"/>
      <c r="R2318" s="673"/>
      <c r="S2318" s="673"/>
      <c r="T2318" s="673"/>
      <c r="U2318" s="673"/>
      <c r="V2318" s="673"/>
      <c r="W2318" s="673"/>
      <c r="X2318" s="673"/>
      <c r="Y2318" s="673"/>
      <c r="Z2318" s="673"/>
      <c r="AA2318" s="673"/>
      <c r="AB2318" s="673"/>
      <c r="AC2318" s="673"/>
      <c r="AD2318" s="673"/>
      <c r="AE2318" s="8"/>
    </row>
    <row r="2319" spans="1:40" ht="24" customHeight="1">
      <c r="A2319" s="81"/>
      <c r="B2319" s="82"/>
      <c r="C2319" s="596" t="s">
        <v>1317</v>
      </c>
      <c r="D2319" s="674"/>
      <c r="E2319" s="674"/>
      <c r="F2319" s="674"/>
      <c r="G2319" s="674"/>
      <c r="H2319" s="674"/>
      <c r="I2319" s="674"/>
      <c r="J2319" s="674"/>
      <c r="K2319" s="674"/>
      <c r="L2319" s="674"/>
      <c r="M2319" s="674"/>
      <c r="N2319" s="674"/>
      <c r="O2319" s="674"/>
      <c r="P2319" s="674"/>
      <c r="Q2319" s="674"/>
      <c r="R2319" s="674"/>
      <c r="S2319" s="674"/>
      <c r="T2319" s="674"/>
      <c r="U2319" s="674"/>
      <c r="V2319" s="674"/>
      <c r="W2319" s="674"/>
      <c r="X2319" s="674"/>
      <c r="Y2319" s="674"/>
      <c r="Z2319" s="674"/>
      <c r="AA2319" s="674"/>
      <c r="AB2319" s="674"/>
      <c r="AC2319" s="674"/>
      <c r="AD2319" s="674"/>
      <c r="AE2319" s="8"/>
    </row>
    <row r="2320" spans="1:40" ht="24" customHeight="1">
      <c r="A2320" s="81"/>
      <c r="B2320" s="82"/>
      <c r="C2320" s="596" t="s">
        <v>1318</v>
      </c>
      <c r="D2320" s="596"/>
      <c r="E2320" s="596"/>
      <c r="F2320" s="596"/>
      <c r="G2320" s="596"/>
      <c r="H2320" s="596"/>
      <c r="I2320" s="596"/>
      <c r="J2320" s="596"/>
      <c r="K2320" s="596"/>
      <c r="L2320" s="596"/>
      <c r="M2320" s="596"/>
      <c r="N2320" s="596"/>
      <c r="O2320" s="596"/>
      <c r="P2320" s="596"/>
      <c r="Q2320" s="596"/>
      <c r="R2320" s="596"/>
      <c r="S2320" s="596"/>
      <c r="T2320" s="596"/>
      <c r="U2320" s="596"/>
      <c r="V2320" s="596"/>
      <c r="W2320" s="596"/>
      <c r="X2320" s="596"/>
      <c r="Y2320" s="596"/>
      <c r="Z2320" s="596"/>
      <c r="AA2320" s="596"/>
      <c r="AB2320" s="596"/>
      <c r="AC2320" s="596"/>
      <c r="AD2320" s="596"/>
      <c r="AE2320" s="8"/>
    </row>
    <row r="2321" spans="1:54" ht="24" customHeight="1">
      <c r="A2321" s="81"/>
      <c r="B2321" s="82"/>
      <c r="C2321" s="627" t="s">
        <v>1319</v>
      </c>
      <c r="D2321" s="627"/>
      <c r="E2321" s="627"/>
      <c r="F2321" s="627"/>
      <c r="G2321" s="627"/>
      <c r="H2321" s="627"/>
      <c r="I2321" s="627"/>
      <c r="J2321" s="627"/>
      <c r="K2321" s="627"/>
      <c r="L2321" s="627"/>
      <c r="M2321" s="627"/>
      <c r="N2321" s="627"/>
      <c r="O2321" s="627"/>
      <c r="P2321" s="627"/>
      <c r="Q2321" s="627"/>
      <c r="R2321" s="627"/>
      <c r="S2321" s="627"/>
      <c r="T2321" s="627"/>
      <c r="U2321" s="627"/>
      <c r="V2321" s="627"/>
      <c r="W2321" s="627"/>
      <c r="X2321" s="627"/>
      <c r="Y2321" s="627"/>
      <c r="Z2321" s="627"/>
      <c r="AA2321" s="627"/>
      <c r="AB2321" s="627"/>
      <c r="AC2321" s="627"/>
      <c r="AD2321" s="627"/>
      <c r="AE2321" s="8"/>
    </row>
    <row r="2322" spans="1:54" ht="24" customHeight="1">
      <c r="A2322" s="81"/>
      <c r="B2322" s="82"/>
      <c r="C2322" s="627" t="s">
        <v>848</v>
      </c>
      <c r="D2322" s="627"/>
      <c r="E2322" s="627"/>
      <c r="F2322" s="627"/>
      <c r="G2322" s="627"/>
      <c r="H2322" s="627"/>
      <c r="I2322" s="627"/>
      <c r="J2322" s="627"/>
      <c r="K2322" s="627"/>
      <c r="L2322" s="627"/>
      <c r="M2322" s="627"/>
      <c r="N2322" s="627"/>
      <c r="O2322" s="627"/>
      <c r="P2322" s="627"/>
      <c r="Q2322" s="627"/>
      <c r="R2322" s="627"/>
      <c r="S2322" s="627"/>
      <c r="T2322" s="627"/>
      <c r="U2322" s="627"/>
      <c r="V2322" s="627"/>
      <c r="W2322" s="627"/>
      <c r="X2322" s="627"/>
      <c r="Y2322" s="627"/>
      <c r="Z2322" s="627"/>
      <c r="AA2322" s="627"/>
      <c r="AB2322" s="627"/>
      <c r="AC2322" s="627"/>
      <c r="AD2322" s="627"/>
      <c r="AE2322" s="8"/>
    </row>
    <row r="2323" spans="1:54" ht="24" customHeight="1">
      <c r="A2323" s="132"/>
      <c r="B2323" s="4"/>
      <c r="C2323" s="674" t="s">
        <v>849</v>
      </c>
      <c r="D2323" s="674"/>
      <c r="E2323" s="674"/>
      <c r="F2323" s="674"/>
      <c r="G2323" s="674"/>
      <c r="H2323" s="674"/>
      <c r="I2323" s="674"/>
      <c r="J2323" s="674"/>
      <c r="K2323" s="674"/>
      <c r="L2323" s="674"/>
      <c r="M2323" s="674"/>
      <c r="N2323" s="674"/>
      <c r="O2323" s="674"/>
      <c r="P2323" s="674"/>
      <c r="Q2323" s="674"/>
      <c r="R2323" s="674"/>
      <c r="S2323" s="674"/>
      <c r="T2323" s="674"/>
      <c r="U2323" s="674"/>
      <c r="V2323" s="674"/>
      <c r="W2323" s="674"/>
      <c r="X2323" s="674"/>
      <c r="Y2323" s="674"/>
      <c r="Z2323" s="674"/>
      <c r="AA2323" s="674"/>
      <c r="AB2323" s="674"/>
      <c r="AC2323" s="674"/>
      <c r="AD2323" s="674"/>
      <c r="AE2323" s="8"/>
    </row>
    <row r="2324" spans="1:54" ht="24" customHeight="1">
      <c r="A2324" s="39"/>
      <c r="B2324" s="146"/>
      <c r="C2324" s="674" t="s">
        <v>850</v>
      </c>
      <c r="D2324" s="674"/>
      <c r="E2324" s="674"/>
      <c r="F2324" s="674"/>
      <c r="G2324" s="674"/>
      <c r="H2324" s="674"/>
      <c r="I2324" s="674"/>
      <c r="J2324" s="674"/>
      <c r="K2324" s="674"/>
      <c r="L2324" s="674"/>
      <c r="M2324" s="674"/>
      <c r="N2324" s="674"/>
      <c r="O2324" s="674"/>
      <c r="P2324" s="674"/>
      <c r="Q2324" s="674"/>
      <c r="R2324" s="674"/>
      <c r="S2324" s="674"/>
      <c r="T2324" s="674"/>
      <c r="U2324" s="674"/>
      <c r="V2324" s="674"/>
      <c r="W2324" s="674"/>
      <c r="X2324" s="674"/>
      <c r="Y2324" s="674"/>
      <c r="Z2324" s="674"/>
      <c r="AA2324" s="674"/>
      <c r="AB2324" s="674"/>
      <c r="AC2324" s="674"/>
      <c r="AD2324" s="674"/>
      <c r="AE2324" s="173"/>
    </row>
    <row r="2325" spans="1:54" ht="36" customHeight="1">
      <c r="A2325" s="39"/>
      <c r="B2325" s="146"/>
      <c r="C2325" s="674" t="s">
        <v>851</v>
      </c>
      <c r="D2325" s="674"/>
      <c r="E2325" s="674"/>
      <c r="F2325" s="674"/>
      <c r="G2325" s="674"/>
      <c r="H2325" s="674"/>
      <c r="I2325" s="674"/>
      <c r="J2325" s="674"/>
      <c r="K2325" s="674"/>
      <c r="L2325" s="674"/>
      <c r="M2325" s="674"/>
      <c r="N2325" s="674"/>
      <c r="O2325" s="674"/>
      <c r="P2325" s="674"/>
      <c r="Q2325" s="674"/>
      <c r="R2325" s="674"/>
      <c r="S2325" s="674"/>
      <c r="T2325" s="674"/>
      <c r="U2325" s="674"/>
      <c r="V2325" s="674"/>
      <c r="W2325" s="674"/>
      <c r="X2325" s="674"/>
      <c r="Y2325" s="674"/>
      <c r="Z2325" s="674"/>
      <c r="AA2325" s="674"/>
      <c r="AB2325" s="674"/>
      <c r="AC2325" s="674"/>
      <c r="AD2325" s="674"/>
      <c r="AE2325" s="173"/>
    </row>
    <row r="2326" spans="1:54" ht="48" customHeight="1">
      <c r="A2326" s="39"/>
      <c r="B2326" s="146"/>
      <c r="C2326" s="674" t="s">
        <v>852</v>
      </c>
      <c r="D2326" s="674"/>
      <c r="E2326" s="674"/>
      <c r="F2326" s="674"/>
      <c r="G2326" s="674"/>
      <c r="H2326" s="674"/>
      <c r="I2326" s="674"/>
      <c r="J2326" s="674"/>
      <c r="K2326" s="674"/>
      <c r="L2326" s="674"/>
      <c r="M2326" s="674"/>
      <c r="N2326" s="674"/>
      <c r="O2326" s="674"/>
      <c r="P2326" s="674"/>
      <c r="Q2326" s="674"/>
      <c r="R2326" s="674"/>
      <c r="S2326" s="674"/>
      <c r="T2326" s="674"/>
      <c r="U2326" s="674"/>
      <c r="V2326" s="674"/>
      <c r="W2326" s="674"/>
      <c r="X2326" s="674"/>
      <c r="Y2326" s="674"/>
      <c r="Z2326" s="674"/>
      <c r="AA2326" s="674"/>
      <c r="AB2326" s="674"/>
      <c r="AC2326" s="674"/>
      <c r="AD2326" s="674"/>
      <c r="AE2326" s="173"/>
    </row>
    <row r="2327" spans="1:54" ht="36" customHeight="1">
      <c r="A2327" s="39"/>
      <c r="B2327" s="146"/>
      <c r="C2327" s="674" t="s">
        <v>853</v>
      </c>
      <c r="D2327" s="674"/>
      <c r="E2327" s="674"/>
      <c r="F2327" s="674"/>
      <c r="G2327" s="674"/>
      <c r="H2327" s="674"/>
      <c r="I2327" s="674"/>
      <c r="J2327" s="674"/>
      <c r="K2327" s="674"/>
      <c r="L2327" s="674"/>
      <c r="M2327" s="674"/>
      <c r="N2327" s="674"/>
      <c r="O2327" s="674"/>
      <c r="P2327" s="674"/>
      <c r="Q2327" s="674"/>
      <c r="R2327" s="674"/>
      <c r="S2327" s="674"/>
      <c r="T2327" s="674"/>
      <c r="U2327" s="674"/>
      <c r="V2327" s="674"/>
      <c r="W2327" s="674"/>
      <c r="X2327" s="674"/>
      <c r="Y2327" s="674"/>
      <c r="Z2327" s="674"/>
      <c r="AA2327" s="674"/>
      <c r="AB2327" s="674"/>
      <c r="AC2327" s="674"/>
      <c r="AD2327" s="674"/>
      <c r="AE2327" s="173"/>
    </row>
    <row r="2328" spans="1:54" ht="24" customHeight="1">
      <c r="A2328" s="39"/>
      <c r="B2328" s="146"/>
      <c r="C2328" s="596" t="s">
        <v>822</v>
      </c>
      <c r="D2328" s="596"/>
      <c r="E2328" s="596"/>
      <c r="F2328" s="596"/>
      <c r="G2328" s="596"/>
      <c r="H2328" s="596"/>
      <c r="I2328" s="596"/>
      <c r="J2328" s="596"/>
      <c r="K2328" s="596"/>
      <c r="L2328" s="596"/>
      <c r="M2328" s="596"/>
      <c r="N2328" s="596"/>
      <c r="O2328" s="596"/>
      <c r="P2328" s="596"/>
      <c r="Q2328" s="596"/>
      <c r="R2328" s="596"/>
      <c r="S2328" s="596"/>
      <c r="T2328" s="596"/>
      <c r="U2328" s="596"/>
      <c r="V2328" s="596"/>
      <c r="W2328" s="596"/>
      <c r="X2328" s="596"/>
      <c r="Y2328" s="596"/>
      <c r="Z2328" s="596"/>
      <c r="AA2328" s="596"/>
      <c r="AB2328" s="596"/>
      <c r="AC2328" s="596"/>
      <c r="AD2328" s="596"/>
      <c r="AE2328" s="173"/>
    </row>
    <row r="2329" spans="1:54" ht="15" customHeight="1">
      <c r="A2329" s="61"/>
      <c r="B2329" s="4"/>
      <c r="C2329" s="4"/>
      <c r="D2329" s="4"/>
      <c r="E2329" s="4"/>
      <c r="F2329" s="4"/>
      <c r="G2329" s="4"/>
      <c r="H2329" s="4"/>
      <c r="I2329" s="4"/>
      <c r="J2329" s="4"/>
      <c r="K2329" s="4"/>
      <c r="L2329" s="4"/>
      <c r="M2329" s="4"/>
      <c r="N2329" s="4"/>
      <c r="O2329" s="4"/>
      <c r="P2329" s="4"/>
      <c r="Q2329" s="4"/>
      <c r="R2329" s="4"/>
      <c r="S2329" s="4"/>
      <c r="T2329" s="4"/>
      <c r="U2329" s="4"/>
      <c r="V2329" s="4"/>
      <c r="W2329" s="4"/>
      <c r="X2329" s="4"/>
      <c r="Y2329" s="4"/>
      <c r="Z2329" s="4"/>
      <c r="AA2329" s="4"/>
      <c r="AB2329" s="4"/>
      <c r="AC2329" s="4"/>
      <c r="AD2329" s="4"/>
      <c r="AE2329" s="8"/>
    </row>
    <row r="2330" spans="1:54" ht="60" customHeight="1">
      <c r="A2330" s="6"/>
      <c r="B2330" s="5"/>
      <c r="C2330" s="557" t="s">
        <v>847</v>
      </c>
      <c r="D2330" s="557"/>
      <c r="E2330" s="557"/>
      <c r="F2330" s="557"/>
      <c r="G2330" s="557"/>
      <c r="H2330" s="557"/>
      <c r="I2330" s="554" t="s">
        <v>477</v>
      </c>
      <c r="J2330" s="555"/>
      <c r="K2330" s="555"/>
      <c r="L2330" s="555"/>
      <c r="M2330" s="555"/>
      <c r="N2330" s="555"/>
      <c r="O2330" s="555"/>
      <c r="P2330" s="556"/>
      <c r="Q2330" s="554" t="s">
        <v>478</v>
      </c>
      <c r="R2330" s="555"/>
      <c r="S2330" s="555"/>
      <c r="T2330" s="555"/>
      <c r="U2330" s="555"/>
      <c r="V2330" s="555"/>
      <c r="W2330" s="555"/>
      <c r="X2330" s="556"/>
      <c r="Y2330" s="643" t="s">
        <v>479</v>
      </c>
      <c r="Z2330" s="644"/>
      <c r="AA2330" s="644"/>
      <c r="AB2330" s="644"/>
      <c r="AC2330" s="644"/>
      <c r="AD2330" s="645"/>
      <c r="AE2330"/>
      <c r="AI2330" s="715" t="s">
        <v>6458</v>
      </c>
      <c r="AJ2330" s="715"/>
      <c r="AK2330" s="715"/>
      <c r="AL2330" s="715"/>
      <c r="AM2330" s="716" t="s">
        <v>6459</v>
      </c>
      <c r="AN2330" s="716"/>
      <c r="AO2330" s="716"/>
      <c r="AP2330" s="716"/>
      <c r="AQ2330" s="717" t="s">
        <v>6460</v>
      </c>
      <c r="AR2330" s="717"/>
      <c r="AS2330" s="717"/>
      <c r="AT2330" s="717"/>
      <c r="AU2330" s="718" t="s">
        <v>6202</v>
      </c>
      <c r="AV2330" s="718"/>
      <c r="AW2330" s="718"/>
      <c r="AX2330" s="718"/>
      <c r="AY2330" s="427" t="s">
        <v>6340</v>
      </c>
      <c r="AZ2330" s="428" t="s">
        <v>6339</v>
      </c>
      <c r="BA2330" s="429" t="s">
        <v>6401</v>
      </c>
    </row>
    <row r="2331" spans="1:54" ht="60" customHeight="1">
      <c r="A2331" s="96"/>
      <c r="B2331" s="5"/>
      <c r="C2331" s="557"/>
      <c r="D2331" s="557"/>
      <c r="E2331" s="557"/>
      <c r="F2331" s="557"/>
      <c r="G2331" s="557"/>
      <c r="H2331" s="557"/>
      <c r="I2331" s="554" t="s">
        <v>384</v>
      </c>
      <c r="J2331" s="556"/>
      <c r="K2331" s="791" t="s">
        <v>480</v>
      </c>
      <c r="L2331" s="791"/>
      <c r="M2331" s="791" t="s">
        <v>481</v>
      </c>
      <c r="N2331" s="791"/>
      <c r="O2331" s="791" t="s">
        <v>482</v>
      </c>
      <c r="P2331" s="791"/>
      <c r="Q2331" s="557" t="s">
        <v>384</v>
      </c>
      <c r="R2331" s="557"/>
      <c r="S2331" s="791" t="s">
        <v>480</v>
      </c>
      <c r="T2331" s="791"/>
      <c r="U2331" s="791" t="s">
        <v>481</v>
      </c>
      <c r="V2331" s="791"/>
      <c r="W2331" s="791" t="s">
        <v>482</v>
      </c>
      <c r="X2331" s="791"/>
      <c r="Y2331" s="646" t="s">
        <v>384</v>
      </c>
      <c r="Z2331" s="646"/>
      <c r="AA2331" s="764" t="s">
        <v>385</v>
      </c>
      <c r="AB2331" s="764"/>
      <c r="AC2331" s="764" t="s">
        <v>386</v>
      </c>
      <c r="AD2331" s="764"/>
      <c r="AE2331"/>
      <c r="AG2331" s="369" t="s">
        <v>6195</v>
      </c>
      <c r="AH2331" s="370" t="s">
        <v>6196</v>
      </c>
      <c r="AI2331" s="294" t="s">
        <v>6332</v>
      </c>
      <c r="AJ2331" s="295" t="s">
        <v>6196</v>
      </c>
      <c r="AK2331" s="296" t="s">
        <v>6333</v>
      </c>
      <c r="AL2331" s="297" t="s">
        <v>6334</v>
      </c>
      <c r="AM2331" s="294" t="s">
        <v>6332</v>
      </c>
      <c r="AN2331" s="295" t="s">
        <v>6196</v>
      </c>
      <c r="AO2331" s="296" t="s">
        <v>6333</v>
      </c>
      <c r="AP2331" s="297" t="s">
        <v>6334</v>
      </c>
      <c r="AQ2331" s="294" t="s">
        <v>6332</v>
      </c>
      <c r="AR2331" s="295" t="s">
        <v>6196</v>
      </c>
      <c r="AS2331" s="296" t="s">
        <v>6333</v>
      </c>
      <c r="AT2331" s="297" t="s">
        <v>6334</v>
      </c>
      <c r="AU2331" s="415" t="s">
        <v>6332</v>
      </c>
      <c r="AV2331" s="416" t="s">
        <v>6462</v>
      </c>
      <c r="AW2331" s="417" t="s">
        <v>6463</v>
      </c>
      <c r="AX2331" s="418" t="s">
        <v>6464</v>
      </c>
      <c r="AY2331" s="427" t="s">
        <v>6465</v>
      </c>
      <c r="AZ2331" s="428" t="s">
        <v>6466</v>
      </c>
      <c r="BA2331" s="429" t="s">
        <v>6468</v>
      </c>
      <c r="BB2331" s="430" t="s">
        <v>6467</v>
      </c>
    </row>
    <row r="2332" spans="1:54" ht="15" customHeight="1">
      <c r="A2332" s="96"/>
      <c r="B2332" s="5"/>
      <c r="C2332" s="560"/>
      <c r="D2332" s="561"/>
      <c r="E2332" s="561"/>
      <c r="F2332" s="561"/>
      <c r="G2332" s="561"/>
      <c r="H2332" s="562"/>
      <c r="I2332" s="560"/>
      <c r="J2332" s="562"/>
      <c r="K2332" s="560"/>
      <c r="L2332" s="562"/>
      <c r="M2332" s="560"/>
      <c r="N2332" s="562"/>
      <c r="O2332" s="560"/>
      <c r="P2332" s="562"/>
      <c r="Q2332" s="560"/>
      <c r="R2332" s="562"/>
      <c r="S2332" s="560"/>
      <c r="T2332" s="562"/>
      <c r="U2332" s="560"/>
      <c r="V2332" s="562"/>
      <c r="W2332" s="560"/>
      <c r="X2332" s="562"/>
      <c r="Y2332" s="560"/>
      <c r="Z2332" s="562"/>
      <c r="AA2332" s="560"/>
      <c r="AB2332" s="562"/>
      <c r="AC2332" s="560"/>
      <c r="AD2332" s="562"/>
      <c r="AE2332"/>
      <c r="AG2332" s="269">
        <f>IF(AND($C$2308&lt;&gt;"",$C$2308&lt;&gt;1,COUNTA(C2332:AD2332)=0),0,IF(AND($C$2308&lt;&gt;"",$C$2308=1,$C$2332&lt;&gt;"",$C$2332&lt;&gt;1,COUNTA(I2332:AD2332)=0),0,IF(AND($C$2308&lt;&gt;"",$C$2308=1,$C$2332&lt;&gt;"",$C$2332=1,COUNTA(I2332:X2332)=8,SUM(Q2332)=0,COUNTA(Y2332:AD2332)=0),0,IF(AND($C$2308&lt;&gt;"",$C$2308=1,$C$2332&lt;&gt;"",$C$2332=1,COUNTA(I2332:X2332)=8,SUM(Q2332)&gt;0,COUNTA(Y2332:AD2332)=3),0,IF(COUNTA(C2332:AD2332)=0,0,1)))))</f>
        <v>0</v>
      </c>
      <c r="AH2332" s="371">
        <f>COUNTIF(I2332:AD2332,"NS")</f>
        <v>0</v>
      </c>
      <c r="AI2332" s="298">
        <f>I2332</f>
        <v>0</v>
      </c>
      <c r="AJ2332" s="299">
        <f>COUNTIF(K2332:P2332,"NS")</f>
        <v>0</v>
      </c>
      <c r="AK2332" s="300">
        <f>SUM(K2332:P2332)</f>
        <v>0</v>
      </c>
      <c r="AL2332" s="301">
        <f>IF(OR(AND(AI2332=0, AJ2332&gt;0),AND(AI2332="NS", AK2332&gt;0), AND(AI2332="NS", AJ2332=0, AK2332=0)), 1, IF(OR(AND(AI2332&gt;0, AJ2332&gt;1,AI2332&gt;AK2332), AND(AI2332="NS", AJ2332=2), AND(AI2332="NS", AK2332=0, AJ2332&gt;0), AI2332=AK2332), 0, 1))</f>
        <v>0</v>
      </c>
      <c r="AM2332" s="298">
        <f>Q2332</f>
        <v>0</v>
      </c>
      <c r="AN2332" s="299">
        <f>COUNTIF(S2332:X2332,"NS")</f>
        <v>0</v>
      </c>
      <c r="AO2332" s="300">
        <f>SUM(S2332:X2332)</f>
        <v>0</v>
      </c>
      <c r="AP2332" s="301">
        <f>IF(OR(AND(AM2332=0, AN2332&gt;0),AND(AM2332="NS", AO2332&gt;0), AND(AM2332="NS", AN2332=0, AO2332=0)), 1, IF(OR(AND(AM2332&gt;0, AN2332&gt;1,AM2332&gt;AO2332), AND(AM2332="NS", AN2332=2), AND(AM2332="NS", AO2332=0, AN2332&gt;0), AM2332=AO2332), 0, 1))</f>
        <v>0</v>
      </c>
      <c r="AQ2332" s="298">
        <f>Y2332</f>
        <v>0</v>
      </c>
      <c r="AR2332" s="299">
        <f>COUNTIF(AA2332:AD2332,"NS")</f>
        <v>0</v>
      </c>
      <c r="AS2332" s="300">
        <f>SUM(AA2332:AD2332)</f>
        <v>0</v>
      </c>
      <c r="AT2332" s="301">
        <f>IF(OR(AND(AQ2332=0, AR2332&gt;0),AND(AQ2332="NS", AS2332&gt;0), AND(AQ2332="NS", AR2332=0, AS2332=0)), 1, IF(OR(AND(AQ2332&gt;0, AR2332&gt;1,AQ2332&gt;AS2332), AND(AQ2332="NS", AR2332=2), AND(AQ2332="NS", AS2332=0, AR2332&gt;0), AQ2332=AS2332), 0, 1))</f>
        <v>0</v>
      </c>
      <c r="AU2332" s="419">
        <f>IF(OR(Q2332="NS",I2332="NS"),0,IF(AND(Q2332="NA",I2332="NA"),0,IF(Q2332&lt;=I2332,0,1)))</f>
        <v>0</v>
      </c>
      <c r="AV2332" s="420">
        <f>IF(OR(S2332="NS",K2332="NS"),0,IF(AND(S2332="NA",K2332="NA"),0,IF(S2332&lt;=K2332,0,1)))</f>
        <v>0</v>
      </c>
      <c r="AW2332" s="421">
        <f>IF(OR(U2332="NS",M2332="NS"),0,IF(AND(U2332="NA",M2332="NA"),0,IF(U2332&lt;=M2332,0,1)))</f>
        <v>0</v>
      </c>
      <c r="AX2332" s="422">
        <f>IF(OR(W2332="NS",O2332="NS"),0,IF(AND(W2332="NA",O2332="NA"),0,IF(W2332&lt;=O2332,0,1)))</f>
        <v>0</v>
      </c>
      <c r="AY2332" s="423">
        <f>IF(AND(SUM($Q$2332)=0,COUNTA(Y2332:AD2332)&gt;0),1,0)</f>
        <v>0</v>
      </c>
      <c r="AZ2332" s="424">
        <f>IF(AND($C$2332&lt;&gt;"",$C$2332&lt;&gt;1,COUNTA(I2332:AD2332)&gt;0),1,0)</f>
        <v>0</v>
      </c>
      <c r="BA2332" s="425">
        <f>IF(AND($C$2308&lt;&gt;"",$C$2308&lt;&gt;1,COUNTA(C2332:AD2332)&gt;0),1,0)</f>
        <v>0</v>
      </c>
      <c r="BB2332" s="426">
        <f>IF(AND($C$2332&lt;&gt;"",$C$2332=1,I2332&lt;&gt;"",K2332&lt;&gt;"",M2332&lt;&gt;"",O2332&lt;&gt;"",Q2332&lt;&gt;"",S2332&lt;&gt;"",U2332&lt;&gt;"",W2332&lt;&gt;"",Y2332&lt;&gt;"",AA2332&lt;&gt;"",AC2332&lt;&gt;"",SUM(I2332:AD2332)=0),1,0)</f>
        <v>0</v>
      </c>
    </row>
    <row r="2333" spans="1:54" ht="15" customHeight="1">
      <c r="A2333" s="61"/>
      <c r="B2333" s="4"/>
      <c r="C2333" s="9"/>
      <c r="D2333" s="9"/>
      <c r="E2333" s="9"/>
      <c r="F2333" s="9"/>
      <c r="G2333" s="9"/>
      <c r="H2333" s="9"/>
      <c r="I2333" s="9"/>
      <c r="J2333" s="9"/>
      <c r="K2333" s="9"/>
      <c r="L2333" s="9"/>
      <c r="M2333" s="9"/>
      <c r="N2333" s="9"/>
      <c r="O2333" s="9"/>
      <c r="P2333" s="9"/>
      <c r="Q2333" s="9"/>
      <c r="R2333" s="9"/>
      <c r="S2333" s="9"/>
      <c r="T2333" s="9"/>
      <c r="U2333" s="9"/>
      <c r="V2333" s="9"/>
      <c r="W2333" s="9"/>
      <c r="X2333" s="9"/>
      <c r="Y2333" s="9"/>
      <c r="Z2333" s="9"/>
      <c r="AA2333" s="9"/>
      <c r="AB2333" s="9"/>
      <c r="AC2333" s="9"/>
      <c r="AD2333" s="9"/>
      <c r="AE2333" s="8"/>
      <c r="AU2333" s="414">
        <f>SUM(AU2332,AV2332,AW2332,AX2332)</f>
        <v>0</v>
      </c>
      <c r="AV2333" s="9"/>
      <c r="AW2333" s="9"/>
      <c r="AX2333" s="9"/>
    </row>
    <row r="2334" spans="1:54" ht="24" customHeight="1">
      <c r="A2334" s="6"/>
      <c r="B2334" s="5"/>
      <c r="C2334" s="756" t="s">
        <v>270</v>
      </c>
      <c r="D2334" s="756"/>
      <c r="E2334" s="756"/>
      <c r="F2334" s="756"/>
      <c r="G2334" s="756"/>
      <c r="H2334" s="756"/>
      <c r="I2334" s="756"/>
      <c r="J2334" s="756"/>
      <c r="K2334" s="756"/>
      <c r="L2334" s="756"/>
      <c r="M2334" s="756"/>
      <c r="N2334" s="756"/>
      <c r="O2334" s="756"/>
      <c r="P2334" s="756"/>
      <c r="Q2334" s="756"/>
      <c r="R2334" s="756"/>
      <c r="S2334" s="756"/>
      <c r="T2334" s="756"/>
      <c r="U2334" s="756"/>
      <c r="V2334" s="756"/>
      <c r="W2334" s="756"/>
      <c r="X2334" s="756"/>
      <c r="Y2334" s="756"/>
      <c r="Z2334" s="756"/>
      <c r="AA2334" s="756"/>
      <c r="AB2334" s="756"/>
      <c r="AC2334" s="756"/>
      <c r="AD2334" s="756"/>
      <c r="AE2334" s="8"/>
      <c r="AL2334" s="412" t="s">
        <v>6461</v>
      </c>
      <c r="AM2334" s="413">
        <f>SUM(AL2332,AP2332,AT2332)</f>
        <v>0</v>
      </c>
    </row>
    <row r="2335" spans="1:54" ht="60" customHeight="1">
      <c r="A2335"/>
      <c r="B2335"/>
      <c r="C2335" s="817"/>
      <c r="D2335" s="818"/>
      <c r="E2335" s="818"/>
      <c r="F2335" s="818"/>
      <c r="G2335" s="818"/>
      <c r="H2335" s="818"/>
      <c r="I2335" s="818"/>
      <c r="J2335" s="818"/>
      <c r="K2335" s="818"/>
      <c r="L2335" s="818"/>
      <c r="M2335" s="818"/>
      <c r="N2335" s="818"/>
      <c r="O2335" s="818"/>
      <c r="P2335" s="818"/>
      <c r="Q2335" s="818"/>
      <c r="R2335" s="818"/>
      <c r="S2335" s="818"/>
      <c r="T2335" s="818"/>
      <c r="U2335" s="818"/>
      <c r="V2335" s="818"/>
      <c r="W2335" s="818"/>
      <c r="X2335" s="818"/>
      <c r="Y2335" s="818"/>
      <c r="Z2335" s="818"/>
      <c r="AA2335" s="818"/>
      <c r="AB2335" s="818"/>
      <c r="AC2335" s="818"/>
      <c r="AD2335" s="819"/>
      <c r="AE2335"/>
    </row>
    <row r="2336" spans="1:54" ht="15" customHeight="1">
      <c r="B2336" s="657" t="str">
        <f>IF(AG2332&gt;0,"Favor de ingresar toda la información requerida en la pregunta y/o verifique que no tenga información en celdas sombreadas","")</f>
        <v/>
      </c>
      <c r="C2336" s="657"/>
      <c r="D2336" s="657"/>
      <c r="E2336" s="657"/>
      <c r="F2336" s="657"/>
      <c r="G2336" s="657"/>
      <c r="H2336" s="657"/>
      <c r="I2336" s="657"/>
      <c r="J2336" s="657"/>
      <c r="K2336" s="657"/>
      <c r="L2336" s="657"/>
      <c r="M2336" s="657"/>
      <c r="N2336" s="657"/>
      <c r="O2336" s="657"/>
      <c r="P2336" s="657"/>
      <c r="Q2336" s="657"/>
      <c r="R2336" s="657"/>
      <c r="S2336" s="657"/>
      <c r="T2336" s="657"/>
      <c r="U2336" s="657"/>
      <c r="V2336" s="657"/>
      <c r="W2336" s="657"/>
      <c r="X2336" s="657"/>
      <c r="Y2336" s="657"/>
      <c r="Z2336" s="657"/>
      <c r="AA2336" s="657"/>
      <c r="AB2336" s="657"/>
      <c r="AC2336" s="657"/>
      <c r="AD2336" s="657"/>
      <c r="AE2336" s="41"/>
    </row>
    <row r="2337" spans="1:31" ht="15" customHeight="1">
      <c r="B2337" s="614" t="str">
        <f>IF(AH2332&gt;0,"Alerta: debido a que cuenta con registros NS, debe proporcionar una justificación en el area de comentarios al final de la pregunta","")</f>
        <v/>
      </c>
      <c r="C2337" s="614"/>
      <c r="D2337" s="614"/>
      <c r="E2337" s="614"/>
      <c r="F2337" s="614"/>
      <c r="G2337" s="614"/>
      <c r="H2337" s="614"/>
      <c r="I2337" s="614"/>
      <c r="J2337" s="614"/>
      <c r="K2337" s="614"/>
      <c r="L2337" s="614"/>
      <c r="M2337" s="614"/>
      <c r="N2337" s="614"/>
      <c r="O2337" s="614"/>
      <c r="P2337" s="614"/>
      <c r="Q2337" s="614"/>
      <c r="R2337" s="614"/>
      <c r="S2337" s="614"/>
      <c r="T2337" s="614"/>
      <c r="U2337" s="614"/>
      <c r="V2337" s="614"/>
      <c r="W2337" s="614"/>
      <c r="X2337" s="614"/>
      <c r="Y2337" s="614"/>
      <c r="Z2337" s="614"/>
      <c r="AA2337" s="614"/>
      <c r="AB2337" s="614"/>
      <c r="AC2337" s="614"/>
      <c r="AD2337" s="614"/>
      <c r="AE2337" s="41"/>
    </row>
    <row r="2338" spans="1:31" ht="15" customHeight="1">
      <c r="B2338" s="657" t="str">
        <f>IF(AM2334&gt;0,"Favor de revisar la suma y consistencia de totales y/o subtotales por filas (numéricos y NS)","")</f>
        <v/>
      </c>
      <c r="C2338" s="657"/>
      <c r="D2338" s="657"/>
      <c r="E2338" s="657"/>
      <c r="F2338" s="657"/>
      <c r="G2338" s="657"/>
      <c r="H2338" s="657"/>
      <c r="I2338" s="657"/>
      <c r="J2338" s="657"/>
      <c r="K2338" s="657"/>
      <c r="L2338" s="657"/>
      <c r="M2338" s="657"/>
      <c r="N2338" s="657"/>
      <c r="O2338" s="657"/>
      <c r="P2338" s="657"/>
      <c r="Q2338" s="657"/>
      <c r="R2338" s="657"/>
      <c r="S2338" s="657"/>
      <c r="T2338" s="657"/>
      <c r="U2338" s="657"/>
      <c r="V2338" s="657"/>
      <c r="W2338" s="657"/>
      <c r="X2338" s="657"/>
      <c r="Y2338" s="657"/>
      <c r="Z2338" s="657"/>
      <c r="AA2338" s="657"/>
      <c r="AB2338" s="657"/>
      <c r="AC2338" s="657"/>
      <c r="AD2338" s="657"/>
      <c r="AE2338" s="41"/>
    </row>
    <row r="2339" spans="1:31" ht="15" customHeight="1">
      <c r="B2339" s="704" t="str">
        <f>IF(AU2333&gt;0,"Favor de revisar la instrucción 7, debido a que no se cumple con los criterios mencionados","")</f>
        <v/>
      </c>
      <c r="C2339" s="704"/>
      <c r="D2339" s="704"/>
      <c r="E2339" s="704"/>
      <c r="F2339" s="704"/>
      <c r="G2339" s="704"/>
      <c r="H2339" s="704"/>
      <c r="I2339" s="704"/>
      <c r="J2339" s="704"/>
      <c r="K2339" s="704"/>
      <c r="L2339" s="704"/>
      <c r="M2339" s="704"/>
      <c r="N2339" s="704"/>
      <c r="O2339" s="704"/>
      <c r="P2339" s="704"/>
      <c r="Q2339" s="704"/>
      <c r="R2339" s="704"/>
      <c r="S2339" s="704"/>
      <c r="T2339" s="704"/>
      <c r="U2339" s="704"/>
      <c r="V2339" s="704"/>
      <c r="W2339" s="704"/>
      <c r="X2339" s="704"/>
      <c r="Y2339" s="704"/>
      <c r="Z2339" s="704"/>
      <c r="AA2339" s="704"/>
      <c r="AB2339" s="704"/>
      <c r="AC2339" s="704"/>
      <c r="AD2339" s="704"/>
      <c r="AE2339" s="41"/>
    </row>
    <row r="2340" spans="1:31" ht="15" customHeight="1">
      <c r="B2340" s="657" t="str">
        <f>IF(BB2332&gt;0,"No puede ingresar cero en la cols. Acciones y Personal debido a que registró el código 1 en la col. ¿Se impartieron acciones...?","")</f>
        <v/>
      </c>
      <c r="C2340" s="657"/>
      <c r="D2340" s="657"/>
      <c r="E2340" s="657"/>
      <c r="F2340" s="657"/>
      <c r="G2340" s="657"/>
      <c r="H2340" s="657"/>
      <c r="I2340" s="657"/>
      <c r="J2340" s="657"/>
      <c r="K2340" s="657"/>
      <c r="L2340" s="657"/>
      <c r="M2340" s="657"/>
      <c r="N2340" s="657"/>
      <c r="O2340" s="657"/>
      <c r="P2340" s="657"/>
      <c r="Q2340" s="657"/>
      <c r="R2340" s="657"/>
      <c r="S2340" s="657"/>
      <c r="T2340" s="657"/>
      <c r="U2340" s="657"/>
      <c r="V2340" s="657"/>
      <c r="W2340" s="657"/>
      <c r="X2340" s="657"/>
      <c r="Y2340" s="657"/>
      <c r="Z2340" s="657"/>
      <c r="AA2340" s="657"/>
      <c r="AB2340" s="657"/>
      <c r="AC2340" s="657"/>
      <c r="AD2340" s="657"/>
      <c r="AE2340" s="657"/>
    </row>
    <row r="2341" spans="1:31" ht="15" customHeight="1">
      <c r="A2341"/>
      <c r="B2341" s="41"/>
      <c r="C2341" s="41"/>
      <c r="D2341" s="41"/>
      <c r="E2341" s="41"/>
      <c r="F2341" s="41"/>
      <c r="G2341" s="41"/>
      <c r="H2341" s="41"/>
      <c r="I2341" s="41"/>
      <c r="J2341" s="41"/>
      <c r="K2341" s="41"/>
      <c r="L2341" s="41"/>
      <c r="M2341" s="41"/>
      <c r="N2341" s="41"/>
      <c r="O2341" s="41"/>
      <c r="P2341" s="41"/>
      <c r="Q2341" s="41"/>
      <c r="R2341" s="41"/>
      <c r="S2341" s="41"/>
      <c r="T2341" s="41"/>
      <c r="U2341" s="41"/>
      <c r="V2341" s="41"/>
      <c r="W2341" s="41"/>
      <c r="X2341" s="41"/>
      <c r="Y2341" s="41"/>
      <c r="Z2341" s="41"/>
      <c r="AA2341" s="41"/>
      <c r="AB2341" s="41"/>
      <c r="AC2341" s="41"/>
      <c r="AD2341" s="41"/>
      <c r="AE2341" s="41"/>
    </row>
    <row r="2342" spans="1:31" ht="15" hidden="1" customHeight="1">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row>
    <row r="2343" spans="1:31" ht="15" hidden="1" customHeight="1">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row>
    <row r="2344" spans="1:31" ht="15" hidden="1" customHeight="1">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row>
    <row r="2345" spans="1:31" ht="15" hidden="1" customHeight="1">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row>
    <row r="2346" spans="1:31" ht="15" hidden="1" customHeight="1">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row>
    <row r="2347" spans="1:31" ht="15" hidden="1" customHeight="1">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row>
    <row r="2348" spans="1:31" ht="15" hidden="1" customHeight="1">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row>
    <row r="2349" spans="1:31" ht="15" hidden="1" customHeight="1">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row>
    <row r="2350" spans="1:31" ht="15" hidden="1" customHeight="1">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row>
    <row r="2351" spans="1:31" ht="15" hidden="1" customHeight="1">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row>
  </sheetData>
  <sheetProtection algorithmName="SHA-512" hashValue="NXQQdpUWQNf/wZYqzDj1XSaxQ8ZN1FLTNyq8DKQ1tPKyHIYC/lbFsXs9Q44pn0Zcon9ouCkBkt8nr3Dm+i00ng==" saltValue="qUJ+gp0ZSySd963c1sth3g==" spinCount="100000" sheet="1" objects="1" scenarios="1"/>
  <mergeCells count="4765">
    <mergeCell ref="AG1560:AJ1560"/>
    <mergeCell ref="AK1560:AN1560"/>
    <mergeCell ref="AO1560:AR1560"/>
    <mergeCell ref="BH1695:BK1695"/>
    <mergeCell ref="BL1695:BO1695"/>
    <mergeCell ref="BP1695:BS1695"/>
    <mergeCell ref="BH1871:BK1871"/>
    <mergeCell ref="BL1871:BO1871"/>
    <mergeCell ref="BP1871:BS1871"/>
    <mergeCell ref="AG2161:AJ2161"/>
    <mergeCell ref="AK2161:AN2161"/>
    <mergeCell ref="AO2161:AR2161"/>
    <mergeCell ref="BU508:BX508"/>
    <mergeCell ref="BY508:CB508"/>
    <mergeCell ref="CC508:CF508"/>
    <mergeCell ref="BT645:BW645"/>
    <mergeCell ref="BX645:CA645"/>
    <mergeCell ref="CB645:CE645"/>
    <mergeCell ref="AG908:AJ908"/>
    <mergeCell ref="AK908:AN908"/>
    <mergeCell ref="AO908:AR908"/>
    <mergeCell ref="AG1171:AJ1171"/>
    <mergeCell ref="AK1171:AN1171"/>
    <mergeCell ref="AO1171:AR1171"/>
    <mergeCell ref="BE1694:BG1694"/>
    <mergeCell ref="AY1695:BA1695"/>
    <mergeCell ref="BB1695:BD1695"/>
    <mergeCell ref="BE1695:BG1695"/>
    <mergeCell ref="BW2035:BY2035"/>
    <mergeCell ref="BZ2035:CB2035"/>
    <mergeCell ref="BB508:BE508"/>
    <mergeCell ref="AH645:AK645"/>
    <mergeCell ref="D2274:O2274"/>
    <mergeCell ref="D2275:O2275"/>
    <mergeCell ref="D2276:O2276"/>
    <mergeCell ref="D2277:O2277"/>
    <mergeCell ref="D2278:O2278"/>
    <mergeCell ref="D2279:O2279"/>
    <mergeCell ref="D2280:O2280"/>
    <mergeCell ref="D2281:O2281"/>
    <mergeCell ref="D2282:O2282"/>
    <mergeCell ref="C25:AD25"/>
    <mergeCell ref="C2319:AD2319"/>
    <mergeCell ref="C2320:AD2320"/>
    <mergeCell ref="C2321:AD2321"/>
    <mergeCell ref="D2257:O2257"/>
    <mergeCell ref="D2258:O2258"/>
    <mergeCell ref="D2259:O2259"/>
    <mergeCell ref="D2260:O2260"/>
    <mergeCell ref="D2261:O2261"/>
    <mergeCell ref="D2262:O2262"/>
    <mergeCell ref="D2263:O2263"/>
    <mergeCell ref="D2264:O2264"/>
    <mergeCell ref="D2265:O2265"/>
    <mergeCell ref="D2266:O2266"/>
    <mergeCell ref="D2267:O2267"/>
    <mergeCell ref="D2268:O2268"/>
    <mergeCell ref="D2269:O2269"/>
    <mergeCell ref="D2270:O2270"/>
    <mergeCell ref="D2271:O2271"/>
    <mergeCell ref="D2272:O2272"/>
    <mergeCell ref="D2273:O2273"/>
    <mergeCell ref="D2240:O2240"/>
    <mergeCell ref="D2241:O2241"/>
    <mergeCell ref="D2246:O2246"/>
    <mergeCell ref="D2247:O2247"/>
    <mergeCell ref="D2248:O2248"/>
    <mergeCell ref="D2249:O2249"/>
    <mergeCell ref="D2250:O2250"/>
    <mergeCell ref="D2251:O2251"/>
    <mergeCell ref="D2252:O2252"/>
    <mergeCell ref="D2253:O2253"/>
    <mergeCell ref="D2254:O2254"/>
    <mergeCell ref="D2255:O2255"/>
    <mergeCell ref="D2256:O2256"/>
    <mergeCell ref="D2223:O2223"/>
    <mergeCell ref="D2224:O2224"/>
    <mergeCell ref="D2225:O2225"/>
    <mergeCell ref="D2226:O2226"/>
    <mergeCell ref="D2227:O2227"/>
    <mergeCell ref="D2228:O2228"/>
    <mergeCell ref="D2229:O2229"/>
    <mergeCell ref="D2230:O2230"/>
    <mergeCell ref="D2231:O2231"/>
    <mergeCell ref="D2232:O2232"/>
    <mergeCell ref="D2233:O2233"/>
    <mergeCell ref="D2234:O2234"/>
    <mergeCell ref="D2235:O2235"/>
    <mergeCell ref="D2236:O2236"/>
    <mergeCell ref="D2237:O2237"/>
    <mergeCell ref="D2238:O2238"/>
    <mergeCell ref="D2239:O2239"/>
    <mergeCell ref="D2210:O2210"/>
    <mergeCell ref="D2211:O2211"/>
    <mergeCell ref="D2212:O2212"/>
    <mergeCell ref="D2213:O2213"/>
    <mergeCell ref="D2214:O2214"/>
    <mergeCell ref="D2215:O2215"/>
    <mergeCell ref="D2216:O2216"/>
    <mergeCell ref="D2217:O2217"/>
    <mergeCell ref="D2218:O2218"/>
    <mergeCell ref="D2219:O2219"/>
    <mergeCell ref="D2220:O2220"/>
    <mergeCell ref="D2221:O2221"/>
    <mergeCell ref="D2222:O2222"/>
    <mergeCell ref="D2242:O2242"/>
    <mergeCell ref="D2243:O2243"/>
    <mergeCell ref="D2244:O2244"/>
    <mergeCell ref="D2245:O2245"/>
    <mergeCell ref="D2193:O2193"/>
    <mergeCell ref="D2194:O2194"/>
    <mergeCell ref="D2195:O2195"/>
    <mergeCell ref="D2196:O2196"/>
    <mergeCell ref="D2197:O2197"/>
    <mergeCell ref="D2198:O2198"/>
    <mergeCell ref="D2199:O2199"/>
    <mergeCell ref="D2200:O2200"/>
    <mergeCell ref="D2201:O2201"/>
    <mergeCell ref="D2202:O2202"/>
    <mergeCell ref="D2203:O2203"/>
    <mergeCell ref="D2204:O2204"/>
    <mergeCell ref="D2205:O2205"/>
    <mergeCell ref="D2206:O2206"/>
    <mergeCell ref="D2207:O2207"/>
    <mergeCell ref="D2208:O2208"/>
    <mergeCell ref="D2209:O2209"/>
    <mergeCell ref="V212:AD212"/>
    <mergeCell ref="P2160:AD2160"/>
    <mergeCell ref="C2160:O2162"/>
    <mergeCell ref="D2163:O2163"/>
    <mergeCell ref="D2164:O2164"/>
    <mergeCell ref="D2165:O2165"/>
    <mergeCell ref="D2166:O2166"/>
    <mergeCell ref="D2167:O2167"/>
    <mergeCell ref="D2168:O2168"/>
    <mergeCell ref="D2169:O2169"/>
    <mergeCell ref="D2170:O2170"/>
    <mergeCell ref="D2171:O2171"/>
    <mergeCell ref="D2172:O2172"/>
    <mergeCell ref="D2173:O2173"/>
    <mergeCell ref="D2174:O2174"/>
    <mergeCell ref="D2175:O2175"/>
    <mergeCell ref="D2176:O2176"/>
    <mergeCell ref="M2015:R2015"/>
    <mergeCell ref="D1974:R1974"/>
    <mergeCell ref="D1975:R1975"/>
    <mergeCell ref="D1976:R1976"/>
    <mergeCell ref="D1977:R1977"/>
    <mergeCell ref="D1978:R1978"/>
    <mergeCell ref="D1979:R1979"/>
    <mergeCell ref="D1968:R1968"/>
    <mergeCell ref="D1969:R1969"/>
    <mergeCell ref="D1970:R1970"/>
    <mergeCell ref="D1971:R1971"/>
    <mergeCell ref="D1972:R1972"/>
    <mergeCell ref="D1973:R1973"/>
    <mergeCell ref="C2006:AD2006"/>
    <mergeCell ref="C2008:L2009"/>
    <mergeCell ref="D170:E170"/>
    <mergeCell ref="F170:G170"/>
    <mergeCell ref="H170:I170"/>
    <mergeCell ref="D171:E171"/>
    <mergeCell ref="F171:G171"/>
    <mergeCell ref="H171:I171"/>
    <mergeCell ref="D172:E172"/>
    <mergeCell ref="F172:G172"/>
    <mergeCell ref="H172:I172"/>
    <mergeCell ref="D173:E173"/>
    <mergeCell ref="F173:G173"/>
    <mergeCell ref="H173:I173"/>
    <mergeCell ref="D174:E174"/>
    <mergeCell ref="F174:G174"/>
    <mergeCell ref="H174:I174"/>
    <mergeCell ref="D163:E163"/>
    <mergeCell ref="F163:G163"/>
    <mergeCell ref="H163:I163"/>
    <mergeCell ref="D164:E164"/>
    <mergeCell ref="F164:G164"/>
    <mergeCell ref="H164:I164"/>
    <mergeCell ref="D165:E165"/>
    <mergeCell ref="F165:G165"/>
    <mergeCell ref="H165:I165"/>
    <mergeCell ref="D166:E166"/>
    <mergeCell ref="F166:G166"/>
    <mergeCell ref="H166:I166"/>
    <mergeCell ref="D167:E167"/>
    <mergeCell ref="F167:G167"/>
    <mergeCell ref="H167:I167"/>
    <mergeCell ref="D169:E169"/>
    <mergeCell ref="F169:G169"/>
    <mergeCell ref="H169:I169"/>
    <mergeCell ref="D151:E151"/>
    <mergeCell ref="F151:G151"/>
    <mergeCell ref="H151:I151"/>
    <mergeCell ref="D152:E152"/>
    <mergeCell ref="F152:G152"/>
    <mergeCell ref="H152:I152"/>
    <mergeCell ref="D153:E153"/>
    <mergeCell ref="F153:G153"/>
    <mergeCell ref="H153:I153"/>
    <mergeCell ref="D154:E154"/>
    <mergeCell ref="F154:G154"/>
    <mergeCell ref="H154:I154"/>
    <mergeCell ref="D155:E155"/>
    <mergeCell ref="F155:G155"/>
    <mergeCell ref="H155:I155"/>
    <mergeCell ref="D162:E162"/>
    <mergeCell ref="F162:G162"/>
    <mergeCell ref="H162:I162"/>
    <mergeCell ref="D168:E168"/>
    <mergeCell ref="F168:G168"/>
    <mergeCell ref="H168:I168"/>
    <mergeCell ref="D158:E158"/>
    <mergeCell ref="F158:G158"/>
    <mergeCell ref="H158:I158"/>
    <mergeCell ref="D139:E139"/>
    <mergeCell ref="F139:G139"/>
    <mergeCell ref="H139:I139"/>
    <mergeCell ref="D140:E140"/>
    <mergeCell ref="F140:G140"/>
    <mergeCell ref="H140:I140"/>
    <mergeCell ref="D141:E141"/>
    <mergeCell ref="F141:G141"/>
    <mergeCell ref="H141:I141"/>
    <mergeCell ref="D142:E142"/>
    <mergeCell ref="F142:G142"/>
    <mergeCell ref="H142:I142"/>
    <mergeCell ref="D143:E143"/>
    <mergeCell ref="F143:G143"/>
    <mergeCell ref="H143:I143"/>
    <mergeCell ref="D150:E150"/>
    <mergeCell ref="F150:G150"/>
    <mergeCell ref="H150:I150"/>
    <mergeCell ref="D147:E147"/>
    <mergeCell ref="F147:G147"/>
    <mergeCell ref="H147:I147"/>
    <mergeCell ref="D148:E148"/>
    <mergeCell ref="F148:G148"/>
    <mergeCell ref="H148:I148"/>
    <mergeCell ref="D149:E149"/>
    <mergeCell ref="F149:G149"/>
    <mergeCell ref="H149:I149"/>
    <mergeCell ref="D144:E144"/>
    <mergeCell ref="F144:G144"/>
    <mergeCell ref="H144:I144"/>
    <mergeCell ref="D145:E145"/>
    <mergeCell ref="F145:G145"/>
    <mergeCell ref="D127:E127"/>
    <mergeCell ref="F127:G127"/>
    <mergeCell ref="H127:I127"/>
    <mergeCell ref="D128:E128"/>
    <mergeCell ref="F128:G128"/>
    <mergeCell ref="H128:I128"/>
    <mergeCell ref="D129:E129"/>
    <mergeCell ref="F129:G129"/>
    <mergeCell ref="H129:I129"/>
    <mergeCell ref="D130:E130"/>
    <mergeCell ref="F130:G130"/>
    <mergeCell ref="H130:I130"/>
    <mergeCell ref="D131:E131"/>
    <mergeCell ref="F131:G131"/>
    <mergeCell ref="H131:I131"/>
    <mergeCell ref="D138:E138"/>
    <mergeCell ref="F138:G138"/>
    <mergeCell ref="H138:I138"/>
    <mergeCell ref="D135:E135"/>
    <mergeCell ref="F135:G135"/>
    <mergeCell ref="H135:I135"/>
    <mergeCell ref="D136:E136"/>
    <mergeCell ref="F136:G136"/>
    <mergeCell ref="H136:I136"/>
    <mergeCell ref="D137:E137"/>
    <mergeCell ref="F137:G137"/>
    <mergeCell ref="H137:I137"/>
    <mergeCell ref="D132:E132"/>
    <mergeCell ref="F132:G132"/>
    <mergeCell ref="H132:I132"/>
    <mergeCell ref="D133:E133"/>
    <mergeCell ref="F133:G133"/>
    <mergeCell ref="D115:E115"/>
    <mergeCell ref="F115:G115"/>
    <mergeCell ref="H115:I115"/>
    <mergeCell ref="D116:E116"/>
    <mergeCell ref="F116:G116"/>
    <mergeCell ref="H116:I116"/>
    <mergeCell ref="D117:E117"/>
    <mergeCell ref="F117:G117"/>
    <mergeCell ref="H117:I117"/>
    <mergeCell ref="D118:E118"/>
    <mergeCell ref="F118:G118"/>
    <mergeCell ref="H118:I118"/>
    <mergeCell ref="D119:E119"/>
    <mergeCell ref="F119:G119"/>
    <mergeCell ref="H119:I119"/>
    <mergeCell ref="D126:E126"/>
    <mergeCell ref="F126:G126"/>
    <mergeCell ref="H126:I126"/>
    <mergeCell ref="D123:E123"/>
    <mergeCell ref="F123:G123"/>
    <mergeCell ref="H123:I123"/>
    <mergeCell ref="D124:E124"/>
    <mergeCell ref="F124:G124"/>
    <mergeCell ref="H124:I124"/>
    <mergeCell ref="D125:E125"/>
    <mergeCell ref="F125:G125"/>
    <mergeCell ref="H125:I125"/>
    <mergeCell ref="D120:E120"/>
    <mergeCell ref="F120:G120"/>
    <mergeCell ref="H120:I120"/>
    <mergeCell ref="D121:E121"/>
    <mergeCell ref="F121:G121"/>
    <mergeCell ref="D103:E103"/>
    <mergeCell ref="F103:G103"/>
    <mergeCell ref="H103:I103"/>
    <mergeCell ref="D104:E104"/>
    <mergeCell ref="F104:G104"/>
    <mergeCell ref="H104:I104"/>
    <mergeCell ref="D105:E105"/>
    <mergeCell ref="F105:G105"/>
    <mergeCell ref="H105:I105"/>
    <mergeCell ref="D106:E106"/>
    <mergeCell ref="F106:G106"/>
    <mergeCell ref="H106:I106"/>
    <mergeCell ref="D107:E107"/>
    <mergeCell ref="F107:G107"/>
    <mergeCell ref="H107:I107"/>
    <mergeCell ref="D114:E114"/>
    <mergeCell ref="F114:G114"/>
    <mergeCell ref="H114:I114"/>
    <mergeCell ref="D111:E111"/>
    <mergeCell ref="F111:G111"/>
    <mergeCell ref="H111:I111"/>
    <mergeCell ref="D112:E112"/>
    <mergeCell ref="F112:G112"/>
    <mergeCell ref="H112:I112"/>
    <mergeCell ref="D113:E113"/>
    <mergeCell ref="F113:G113"/>
    <mergeCell ref="H113:I113"/>
    <mergeCell ref="D108:E108"/>
    <mergeCell ref="F108:G108"/>
    <mergeCell ref="H108:I108"/>
    <mergeCell ref="D109:E109"/>
    <mergeCell ref="F109:G109"/>
    <mergeCell ref="D91:E91"/>
    <mergeCell ref="F91:G91"/>
    <mergeCell ref="H91:I91"/>
    <mergeCell ref="D92:E92"/>
    <mergeCell ref="F92:G92"/>
    <mergeCell ref="H92:I92"/>
    <mergeCell ref="D93:E93"/>
    <mergeCell ref="F93:G93"/>
    <mergeCell ref="H93:I93"/>
    <mergeCell ref="D94:E94"/>
    <mergeCell ref="F94:G94"/>
    <mergeCell ref="H94:I94"/>
    <mergeCell ref="D95:E95"/>
    <mergeCell ref="F95:G95"/>
    <mergeCell ref="H95:I95"/>
    <mergeCell ref="D102:E102"/>
    <mergeCell ref="F102:G102"/>
    <mergeCell ref="H102:I102"/>
    <mergeCell ref="D99:E99"/>
    <mergeCell ref="F99:G99"/>
    <mergeCell ref="H99:I99"/>
    <mergeCell ref="D100:E100"/>
    <mergeCell ref="F100:G100"/>
    <mergeCell ref="H100:I100"/>
    <mergeCell ref="D101:E101"/>
    <mergeCell ref="F101:G101"/>
    <mergeCell ref="H101:I101"/>
    <mergeCell ref="D96:E96"/>
    <mergeCell ref="F96:G96"/>
    <mergeCell ref="H96:I96"/>
    <mergeCell ref="D97:E97"/>
    <mergeCell ref="F97:G97"/>
    <mergeCell ref="D81:E81"/>
    <mergeCell ref="F81:G81"/>
    <mergeCell ref="H81:I81"/>
    <mergeCell ref="D82:E82"/>
    <mergeCell ref="F82:G82"/>
    <mergeCell ref="H82:I82"/>
    <mergeCell ref="D83:E83"/>
    <mergeCell ref="F83:G83"/>
    <mergeCell ref="H83:I83"/>
    <mergeCell ref="D90:E90"/>
    <mergeCell ref="F90:G90"/>
    <mergeCell ref="H90:I90"/>
    <mergeCell ref="D87:E87"/>
    <mergeCell ref="F87:G87"/>
    <mergeCell ref="H87:I87"/>
    <mergeCell ref="D88:E88"/>
    <mergeCell ref="F88:G88"/>
    <mergeCell ref="H88:I88"/>
    <mergeCell ref="D89:E89"/>
    <mergeCell ref="F89:G89"/>
    <mergeCell ref="H89:I89"/>
    <mergeCell ref="D84:E84"/>
    <mergeCell ref="F84:G84"/>
    <mergeCell ref="H84:I84"/>
    <mergeCell ref="D85:E85"/>
    <mergeCell ref="F85:G85"/>
    <mergeCell ref="H85:I85"/>
    <mergeCell ref="D86:E86"/>
    <mergeCell ref="F86:G86"/>
    <mergeCell ref="H86:I86"/>
    <mergeCell ref="D70:E70"/>
    <mergeCell ref="F70:G70"/>
    <mergeCell ref="H70:I70"/>
    <mergeCell ref="D71:E71"/>
    <mergeCell ref="F71:G71"/>
    <mergeCell ref="H71:I71"/>
    <mergeCell ref="D78:E78"/>
    <mergeCell ref="F78:G78"/>
    <mergeCell ref="H78:I78"/>
    <mergeCell ref="D77:E77"/>
    <mergeCell ref="F77:G77"/>
    <mergeCell ref="H77:I77"/>
    <mergeCell ref="D79:E79"/>
    <mergeCell ref="F79:G79"/>
    <mergeCell ref="H79:I79"/>
    <mergeCell ref="D80:E80"/>
    <mergeCell ref="F80:G80"/>
    <mergeCell ref="H80:I80"/>
    <mergeCell ref="D72:E72"/>
    <mergeCell ref="F72:G72"/>
    <mergeCell ref="H72:I72"/>
    <mergeCell ref="D73:E73"/>
    <mergeCell ref="F73:G73"/>
    <mergeCell ref="H73:I73"/>
    <mergeCell ref="D74:E74"/>
    <mergeCell ref="F74:G74"/>
    <mergeCell ref="H74:I74"/>
    <mergeCell ref="D75:E75"/>
    <mergeCell ref="F75:G75"/>
    <mergeCell ref="H75:I75"/>
    <mergeCell ref="D76:E76"/>
    <mergeCell ref="F76:G76"/>
    <mergeCell ref="D64:E64"/>
    <mergeCell ref="F64:G64"/>
    <mergeCell ref="H64:I64"/>
    <mergeCell ref="D65:E65"/>
    <mergeCell ref="F65:G65"/>
    <mergeCell ref="H65:I65"/>
    <mergeCell ref="D66:E66"/>
    <mergeCell ref="F66:G66"/>
    <mergeCell ref="H66:I66"/>
    <mergeCell ref="D67:E67"/>
    <mergeCell ref="F67:G67"/>
    <mergeCell ref="H67:I67"/>
    <mergeCell ref="D68:E68"/>
    <mergeCell ref="F68:G68"/>
    <mergeCell ref="H68:I68"/>
    <mergeCell ref="D69:E69"/>
    <mergeCell ref="F69:G69"/>
    <mergeCell ref="H69:I69"/>
    <mergeCell ref="D58:E58"/>
    <mergeCell ref="F58:G58"/>
    <mergeCell ref="H58:I58"/>
    <mergeCell ref="D59:E59"/>
    <mergeCell ref="F59:G59"/>
    <mergeCell ref="H59:I59"/>
    <mergeCell ref="D60:E60"/>
    <mergeCell ref="F60:G60"/>
    <mergeCell ref="H60:I60"/>
    <mergeCell ref="D61:E61"/>
    <mergeCell ref="F61:G61"/>
    <mergeCell ref="H61:I61"/>
    <mergeCell ref="D62:E62"/>
    <mergeCell ref="F62:G62"/>
    <mergeCell ref="H62:I62"/>
    <mergeCell ref="D63:E63"/>
    <mergeCell ref="F63:G63"/>
    <mergeCell ref="H63:I63"/>
    <mergeCell ref="D2138:O2138"/>
    <mergeCell ref="D2139:O2139"/>
    <mergeCell ref="C2334:AD2334"/>
    <mergeCell ref="C2335:AD2335"/>
    <mergeCell ref="C2330:H2331"/>
    <mergeCell ref="I2331:J2331"/>
    <mergeCell ref="K2331:L2331"/>
    <mergeCell ref="M2331:N2331"/>
    <mergeCell ref="O2331:P2331"/>
    <mergeCell ref="Q2331:R2331"/>
    <mergeCell ref="S2331:T2331"/>
    <mergeCell ref="U2331:V2331"/>
    <mergeCell ref="W2331:X2331"/>
    <mergeCell ref="Y2331:Z2331"/>
    <mergeCell ref="AA2331:AB2331"/>
    <mergeCell ref="AC2331:AD2331"/>
    <mergeCell ref="C2332:H2332"/>
    <mergeCell ref="I2332:J2332"/>
    <mergeCell ref="K2332:L2332"/>
    <mergeCell ref="M2332:N2332"/>
    <mergeCell ref="O2332:P2332"/>
    <mergeCell ref="Q2332:R2332"/>
    <mergeCell ref="S2332:T2332"/>
    <mergeCell ref="U2332:V2332"/>
    <mergeCell ref="W2332:X2332"/>
    <mergeCell ref="Y2332:Z2332"/>
    <mergeCell ref="AA2332:AB2332"/>
    <mergeCell ref="AC2332:AD2332"/>
    <mergeCell ref="D2189:O2189"/>
    <mergeCell ref="D2190:O2190"/>
    <mergeCell ref="D2191:O2191"/>
    <mergeCell ref="D2192:O2192"/>
    <mergeCell ref="Y2014:AD2014"/>
    <mergeCell ref="D2015:L2015"/>
    <mergeCell ref="B2295:AD2295"/>
    <mergeCell ref="M2020:R2020"/>
    <mergeCell ref="S2020:X2020"/>
    <mergeCell ref="Y2020:AD2020"/>
    <mergeCell ref="C2022:AD2022"/>
    <mergeCell ref="C2023:AD2023"/>
    <mergeCell ref="D2018:L2018"/>
    <mergeCell ref="M2018:R2018"/>
    <mergeCell ref="S2018:X2018"/>
    <mergeCell ref="Y2018:AD2018"/>
    <mergeCell ref="D2019:L2019"/>
    <mergeCell ref="M2019:R2019"/>
    <mergeCell ref="S2019:X2019"/>
    <mergeCell ref="Y2019:AD2019"/>
    <mergeCell ref="D2016:L2016"/>
    <mergeCell ref="M2016:R2016"/>
    <mergeCell ref="S2016:X2016"/>
    <mergeCell ref="Y2016:AD2016"/>
    <mergeCell ref="D2017:L2017"/>
    <mergeCell ref="M2017:R2017"/>
    <mergeCell ref="S2017:X2017"/>
    <mergeCell ref="Y2017:AD2017"/>
    <mergeCell ref="AA2159:AD2159"/>
    <mergeCell ref="P2161:R2161"/>
    <mergeCell ref="S2161:U2161"/>
    <mergeCell ref="V2161:X2161"/>
    <mergeCell ref="Y2161:AA2161"/>
    <mergeCell ref="AB2161:AD2161"/>
    <mergeCell ref="D2136:O2136"/>
    <mergeCell ref="D2137:O2137"/>
    <mergeCell ref="D1966:R1966"/>
    <mergeCell ref="D1967:R1967"/>
    <mergeCell ref="C2323:AD2323"/>
    <mergeCell ref="B2318:AD2318"/>
    <mergeCell ref="C2322:AD2322"/>
    <mergeCell ref="S2015:X2015"/>
    <mergeCell ref="Y2015:AD2015"/>
    <mergeCell ref="D1980:R1980"/>
    <mergeCell ref="D1981:R1981"/>
    <mergeCell ref="D1982:R1982"/>
    <mergeCell ref="D1983:R1983"/>
    <mergeCell ref="D1984:R1984"/>
    <mergeCell ref="D1985:R1985"/>
    <mergeCell ref="D2012:L2012"/>
    <mergeCell ref="M2012:R2012"/>
    <mergeCell ref="S2012:X2012"/>
    <mergeCell ref="Y2012:AD2012"/>
    <mergeCell ref="D2013:L2013"/>
    <mergeCell ref="M2013:R2013"/>
    <mergeCell ref="S2013:X2013"/>
    <mergeCell ref="Y2013:AD2013"/>
    <mergeCell ref="D2010:L2010"/>
    <mergeCell ref="M2010:R2010"/>
    <mergeCell ref="S2010:X2010"/>
    <mergeCell ref="Y2010:AD2010"/>
    <mergeCell ref="D2011:L2011"/>
    <mergeCell ref="M2011:R2011"/>
    <mergeCell ref="S2011:X2011"/>
    <mergeCell ref="Y2011:AD2011"/>
    <mergeCell ref="D2014:L2014"/>
    <mergeCell ref="M2014:R2014"/>
    <mergeCell ref="S2014:X2014"/>
    <mergeCell ref="D1959:R1959"/>
    <mergeCell ref="D1960:R1960"/>
    <mergeCell ref="D1961:R1961"/>
    <mergeCell ref="D1950:R1950"/>
    <mergeCell ref="D1951:R1951"/>
    <mergeCell ref="D1952:R1952"/>
    <mergeCell ref="D1953:R1953"/>
    <mergeCell ref="D1954:R1954"/>
    <mergeCell ref="D1955:R1955"/>
    <mergeCell ref="D1944:R1944"/>
    <mergeCell ref="D1945:R1945"/>
    <mergeCell ref="D1946:R1946"/>
    <mergeCell ref="D1947:R1947"/>
    <mergeCell ref="D1948:R1948"/>
    <mergeCell ref="D1949:R1949"/>
    <mergeCell ref="M2008:AD2008"/>
    <mergeCell ref="M2009:R2009"/>
    <mergeCell ref="S2009:X2009"/>
    <mergeCell ref="Y2009:AD2009"/>
    <mergeCell ref="D1992:R1992"/>
    <mergeCell ref="C1995:AD1995"/>
    <mergeCell ref="C1996:AD1996"/>
    <mergeCell ref="B2003:AD2003"/>
    <mergeCell ref="C2004:AD2004"/>
    <mergeCell ref="C2005:AD2005"/>
    <mergeCell ref="D1986:R1986"/>
    <mergeCell ref="D1987:R1987"/>
    <mergeCell ref="D1988:R1988"/>
    <mergeCell ref="D1989:R1989"/>
    <mergeCell ref="D1990:R1990"/>
    <mergeCell ref="D1991:R1991"/>
    <mergeCell ref="D1965:R1965"/>
    <mergeCell ref="D1912:R1912"/>
    <mergeCell ref="D1913:R1913"/>
    <mergeCell ref="D1902:R1902"/>
    <mergeCell ref="D1903:R1903"/>
    <mergeCell ref="D1904:R1904"/>
    <mergeCell ref="D1905:R1905"/>
    <mergeCell ref="D1906:R1906"/>
    <mergeCell ref="D1907:R1907"/>
    <mergeCell ref="D1896:R1896"/>
    <mergeCell ref="D1897:R1897"/>
    <mergeCell ref="D1898:R1898"/>
    <mergeCell ref="D1899:R1899"/>
    <mergeCell ref="D1900:R1900"/>
    <mergeCell ref="D1901:R1901"/>
    <mergeCell ref="D1962:R1962"/>
    <mergeCell ref="D1963:R1963"/>
    <mergeCell ref="D1964:R1964"/>
    <mergeCell ref="D1938:R1938"/>
    <mergeCell ref="D1939:R1939"/>
    <mergeCell ref="D1940:R1940"/>
    <mergeCell ref="D1941:R1941"/>
    <mergeCell ref="D1942:R1942"/>
    <mergeCell ref="D1943:R1943"/>
    <mergeCell ref="D1932:R1932"/>
    <mergeCell ref="D1933:R1933"/>
    <mergeCell ref="D1934:R1934"/>
    <mergeCell ref="D1935:R1935"/>
    <mergeCell ref="D1936:R1936"/>
    <mergeCell ref="D1937:R1937"/>
    <mergeCell ref="D1956:R1956"/>
    <mergeCell ref="D1957:R1957"/>
    <mergeCell ref="D1958:R1958"/>
    <mergeCell ref="C1860:AD1860"/>
    <mergeCell ref="C1861:AD1861"/>
    <mergeCell ref="B1868:AD1868"/>
    <mergeCell ref="C1870:R1872"/>
    <mergeCell ref="S1870:AD1870"/>
    <mergeCell ref="S1871:S1872"/>
    <mergeCell ref="T1871:T1872"/>
    <mergeCell ref="U1871:U1872"/>
    <mergeCell ref="V1871:X1871"/>
    <mergeCell ref="Y1871:AA1871"/>
    <mergeCell ref="D1926:R1926"/>
    <mergeCell ref="D1927:R1927"/>
    <mergeCell ref="D1928:R1928"/>
    <mergeCell ref="D1929:R1929"/>
    <mergeCell ref="D1930:R1930"/>
    <mergeCell ref="D1931:R1931"/>
    <mergeCell ref="D1920:R1920"/>
    <mergeCell ref="D1921:R1921"/>
    <mergeCell ref="D1922:R1922"/>
    <mergeCell ref="D1923:R1923"/>
    <mergeCell ref="D1924:R1924"/>
    <mergeCell ref="D1925:R1925"/>
    <mergeCell ref="D1914:R1914"/>
    <mergeCell ref="D1915:R1915"/>
    <mergeCell ref="D1916:R1916"/>
    <mergeCell ref="D1917:R1917"/>
    <mergeCell ref="D1918:R1918"/>
    <mergeCell ref="D1919:R1919"/>
    <mergeCell ref="D1908:R1908"/>
    <mergeCell ref="D1909:R1909"/>
    <mergeCell ref="D1910:R1910"/>
    <mergeCell ref="D1911:R1911"/>
    <mergeCell ref="D1849:L1849"/>
    <mergeCell ref="M1849:R1849"/>
    <mergeCell ref="S1849:X1849"/>
    <mergeCell ref="Y1849:AD1849"/>
    <mergeCell ref="D1850:L1850"/>
    <mergeCell ref="M1850:R1850"/>
    <mergeCell ref="S1850:X1850"/>
    <mergeCell ref="Y1850:AD1850"/>
    <mergeCell ref="D1890:R1890"/>
    <mergeCell ref="D1891:R1891"/>
    <mergeCell ref="D1892:R1892"/>
    <mergeCell ref="D1893:R1893"/>
    <mergeCell ref="D1894:R1894"/>
    <mergeCell ref="D1895:R1895"/>
    <mergeCell ref="D1884:R1884"/>
    <mergeCell ref="D1885:R1885"/>
    <mergeCell ref="D1886:R1886"/>
    <mergeCell ref="D1887:R1887"/>
    <mergeCell ref="D1888:R1888"/>
    <mergeCell ref="D1889:R1889"/>
    <mergeCell ref="D1878:R1878"/>
    <mergeCell ref="D1879:R1879"/>
    <mergeCell ref="D1880:R1880"/>
    <mergeCell ref="D1881:R1881"/>
    <mergeCell ref="D1882:R1882"/>
    <mergeCell ref="D1883:R1883"/>
    <mergeCell ref="AB1871:AD1871"/>
    <mergeCell ref="D1873:R1873"/>
    <mergeCell ref="D1874:R1874"/>
    <mergeCell ref="D1875:R1875"/>
    <mergeCell ref="D1876:R1876"/>
    <mergeCell ref="D1877:R1877"/>
    <mergeCell ref="Y1840:AD1840"/>
    <mergeCell ref="D1857:L1857"/>
    <mergeCell ref="M1857:R1857"/>
    <mergeCell ref="S1857:X1857"/>
    <mergeCell ref="Y1857:AD1857"/>
    <mergeCell ref="M1858:R1858"/>
    <mergeCell ref="S1858:X1858"/>
    <mergeCell ref="Y1858:AD1858"/>
    <mergeCell ref="D1855:L1855"/>
    <mergeCell ref="M1855:R1855"/>
    <mergeCell ref="S1855:X1855"/>
    <mergeCell ref="Y1855:AD1855"/>
    <mergeCell ref="D1856:L1856"/>
    <mergeCell ref="M1856:R1856"/>
    <mergeCell ref="S1856:X1856"/>
    <mergeCell ref="Y1856:AD1856"/>
    <mergeCell ref="D1853:L1853"/>
    <mergeCell ref="M1853:R1853"/>
    <mergeCell ref="S1853:X1853"/>
    <mergeCell ref="Y1853:AD1853"/>
    <mergeCell ref="D1854:L1854"/>
    <mergeCell ref="M1854:R1854"/>
    <mergeCell ref="S1854:X1854"/>
    <mergeCell ref="Y1854:AD1854"/>
    <mergeCell ref="D1851:L1851"/>
    <mergeCell ref="M1851:R1851"/>
    <mergeCell ref="S1851:X1851"/>
    <mergeCell ref="Y1851:AD1851"/>
    <mergeCell ref="D1852:L1852"/>
    <mergeCell ref="M1852:R1852"/>
    <mergeCell ref="S1852:X1852"/>
    <mergeCell ref="Y1852:AD1852"/>
    <mergeCell ref="D1848:L1848"/>
    <mergeCell ref="M1848:R1848"/>
    <mergeCell ref="S1848:X1848"/>
    <mergeCell ref="Y1848:AD1848"/>
    <mergeCell ref="D1845:L1845"/>
    <mergeCell ref="M1845:R1845"/>
    <mergeCell ref="S1845:X1845"/>
    <mergeCell ref="Y1845:AD1845"/>
    <mergeCell ref="D1846:L1846"/>
    <mergeCell ref="M1846:R1846"/>
    <mergeCell ref="S1846:X1846"/>
    <mergeCell ref="Y1846:AD1846"/>
    <mergeCell ref="D1843:L1843"/>
    <mergeCell ref="M1843:R1843"/>
    <mergeCell ref="S1843:X1843"/>
    <mergeCell ref="Y1843:AD1843"/>
    <mergeCell ref="D1844:L1844"/>
    <mergeCell ref="M1844:R1844"/>
    <mergeCell ref="S1844:X1844"/>
    <mergeCell ref="Y1844:AD1844"/>
    <mergeCell ref="C1828:AD1828"/>
    <mergeCell ref="C1829:AD1829"/>
    <mergeCell ref="C1831:L1832"/>
    <mergeCell ref="M1831:AD1831"/>
    <mergeCell ref="M1832:R1832"/>
    <mergeCell ref="S1832:X1832"/>
    <mergeCell ref="Y1832:AD1832"/>
    <mergeCell ref="D1814:R1814"/>
    <mergeCell ref="D1815:R1815"/>
    <mergeCell ref="D1816:R1816"/>
    <mergeCell ref="C1819:AD1819"/>
    <mergeCell ref="C1820:AD1820"/>
    <mergeCell ref="B1827:AD1827"/>
    <mergeCell ref="D1847:L1847"/>
    <mergeCell ref="M1847:R1847"/>
    <mergeCell ref="S1847:X1847"/>
    <mergeCell ref="Y1847:AD1847"/>
    <mergeCell ref="D1841:L1841"/>
    <mergeCell ref="M1841:R1841"/>
    <mergeCell ref="S1841:X1841"/>
    <mergeCell ref="Y1841:AD1841"/>
    <mergeCell ref="D1842:L1842"/>
    <mergeCell ref="M1842:R1842"/>
    <mergeCell ref="S1842:X1842"/>
    <mergeCell ref="Y1842:AD1842"/>
    <mergeCell ref="D1839:L1839"/>
    <mergeCell ref="M1839:R1839"/>
    <mergeCell ref="S1839:X1839"/>
    <mergeCell ref="Y1839:AD1839"/>
    <mergeCell ref="D1840:L1840"/>
    <mergeCell ref="M1840:R1840"/>
    <mergeCell ref="S1840:X1840"/>
    <mergeCell ref="D1837:L1837"/>
    <mergeCell ref="M1837:R1837"/>
    <mergeCell ref="S1837:X1837"/>
    <mergeCell ref="Y1837:AD1837"/>
    <mergeCell ref="D1838:L1838"/>
    <mergeCell ref="M1838:R1838"/>
    <mergeCell ref="S1838:X1838"/>
    <mergeCell ref="Y1838:AD1838"/>
    <mergeCell ref="D1835:L1835"/>
    <mergeCell ref="M1835:R1835"/>
    <mergeCell ref="S1835:X1835"/>
    <mergeCell ref="Y1835:AD1835"/>
    <mergeCell ref="D1836:L1836"/>
    <mergeCell ref="M1836:R1836"/>
    <mergeCell ref="S1836:X1836"/>
    <mergeCell ref="Y1836:AD1836"/>
    <mergeCell ref="D1833:L1833"/>
    <mergeCell ref="M1833:R1833"/>
    <mergeCell ref="S1833:X1833"/>
    <mergeCell ref="Y1833:AD1833"/>
    <mergeCell ref="D1834:L1834"/>
    <mergeCell ref="M1834:R1834"/>
    <mergeCell ref="S1834:X1834"/>
    <mergeCell ref="Y1834:AD1834"/>
    <mergeCell ref="D1790:R1790"/>
    <mergeCell ref="D1791:R1791"/>
    <mergeCell ref="D1792:R1792"/>
    <mergeCell ref="D1793:R1793"/>
    <mergeCell ref="D1794:R1794"/>
    <mergeCell ref="D1795:R1795"/>
    <mergeCell ref="D1784:R1784"/>
    <mergeCell ref="D1785:R1785"/>
    <mergeCell ref="D1786:R1786"/>
    <mergeCell ref="D1787:R1787"/>
    <mergeCell ref="D1788:R1788"/>
    <mergeCell ref="D1789:R1789"/>
    <mergeCell ref="D1778:R1778"/>
    <mergeCell ref="D1779:R1779"/>
    <mergeCell ref="D1780:R1780"/>
    <mergeCell ref="D1781:R1781"/>
    <mergeCell ref="D1782:R1782"/>
    <mergeCell ref="D1783:R1783"/>
    <mergeCell ref="D1808:R1808"/>
    <mergeCell ref="D1809:R1809"/>
    <mergeCell ref="D1810:R1810"/>
    <mergeCell ref="D1811:R1811"/>
    <mergeCell ref="D1812:R1812"/>
    <mergeCell ref="D1813:R1813"/>
    <mergeCell ref="D1802:R1802"/>
    <mergeCell ref="D1803:R1803"/>
    <mergeCell ref="D1804:R1804"/>
    <mergeCell ref="D1805:R1805"/>
    <mergeCell ref="D1806:R1806"/>
    <mergeCell ref="D1807:R1807"/>
    <mergeCell ref="D1796:R1796"/>
    <mergeCell ref="D1797:R1797"/>
    <mergeCell ref="D1798:R1798"/>
    <mergeCell ref="D1799:R1799"/>
    <mergeCell ref="D1800:R1800"/>
    <mergeCell ref="D1801:R1801"/>
    <mergeCell ref="D1754:R1754"/>
    <mergeCell ref="D1755:R1755"/>
    <mergeCell ref="D1756:R1756"/>
    <mergeCell ref="D1757:R1757"/>
    <mergeCell ref="D1758:R1758"/>
    <mergeCell ref="D1759:R1759"/>
    <mergeCell ref="D1748:R1748"/>
    <mergeCell ref="D1749:R1749"/>
    <mergeCell ref="D1750:R1750"/>
    <mergeCell ref="D1751:R1751"/>
    <mergeCell ref="D1752:R1752"/>
    <mergeCell ref="D1753:R1753"/>
    <mergeCell ref="D1742:R1742"/>
    <mergeCell ref="D1743:R1743"/>
    <mergeCell ref="D1744:R1744"/>
    <mergeCell ref="D1745:R1745"/>
    <mergeCell ref="D1746:R1746"/>
    <mergeCell ref="D1747:R1747"/>
    <mergeCell ref="D1772:R1772"/>
    <mergeCell ref="D1773:R1773"/>
    <mergeCell ref="D1774:R1774"/>
    <mergeCell ref="D1775:R1775"/>
    <mergeCell ref="D1776:R1776"/>
    <mergeCell ref="D1777:R1777"/>
    <mergeCell ref="D1766:R1766"/>
    <mergeCell ref="D1767:R1767"/>
    <mergeCell ref="D1768:R1768"/>
    <mergeCell ref="D1769:R1769"/>
    <mergeCell ref="D1770:R1770"/>
    <mergeCell ref="D1771:R1771"/>
    <mergeCell ref="D1760:R1760"/>
    <mergeCell ref="D1761:R1761"/>
    <mergeCell ref="D1762:R1762"/>
    <mergeCell ref="D1763:R1763"/>
    <mergeCell ref="D1764:R1764"/>
    <mergeCell ref="D1765:R1765"/>
    <mergeCell ref="D1741:R1741"/>
    <mergeCell ref="D1730:R1730"/>
    <mergeCell ref="D1731:R1731"/>
    <mergeCell ref="D1732:R1732"/>
    <mergeCell ref="D1733:R1733"/>
    <mergeCell ref="D1734:R1734"/>
    <mergeCell ref="D1735:R1735"/>
    <mergeCell ref="D1724:R1724"/>
    <mergeCell ref="D1725:R1725"/>
    <mergeCell ref="D1726:R1726"/>
    <mergeCell ref="D1727:R1727"/>
    <mergeCell ref="D1728:R1728"/>
    <mergeCell ref="D1729:R1729"/>
    <mergeCell ref="D1718:R1718"/>
    <mergeCell ref="D1719:R1719"/>
    <mergeCell ref="D1720:R1720"/>
    <mergeCell ref="D1721:R1721"/>
    <mergeCell ref="D1722:R1722"/>
    <mergeCell ref="D1723:R1723"/>
    <mergeCell ref="D1674:O1674"/>
    <mergeCell ref="D1675:O1675"/>
    <mergeCell ref="D1676:O1676"/>
    <mergeCell ref="D1677:O1677"/>
    <mergeCell ref="D1678:O1678"/>
    <mergeCell ref="D1679:O1679"/>
    <mergeCell ref="D1668:O1668"/>
    <mergeCell ref="D1669:O1669"/>
    <mergeCell ref="D1670:O1670"/>
    <mergeCell ref="D1671:O1671"/>
    <mergeCell ref="D1672:O1672"/>
    <mergeCell ref="D1673:O1673"/>
    <mergeCell ref="D1736:R1736"/>
    <mergeCell ref="D1737:R1737"/>
    <mergeCell ref="D1738:R1738"/>
    <mergeCell ref="D1739:R1739"/>
    <mergeCell ref="D1740:R1740"/>
    <mergeCell ref="D1712:R1712"/>
    <mergeCell ref="D1713:R1713"/>
    <mergeCell ref="D1714:R1714"/>
    <mergeCell ref="D1715:R1715"/>
    <mergeCell ref="D1716:R1716"/>
    <mergeCell ref="D1717:R1717"/>
    <mergeCell ref="D1706:R1706"/>
    <mergeCell ref="D1707:R1707"/>
    <mergeCell ref="D1708:R1708"/>
    <mergeCell ref="D1709:R1709"/>
    <mergeCell ref="D1710:R1710"/>
    <mergeCell ref="D1711:R1711"/>
    <mergeCell ref="D1700:R1700"/>
    <mergeCell ref="D1701:R1701"/>
    <mergeCell ref="D1702:R1702"/>
    <mergeCell ref="D1703:R1703"/>
    <mergeCell ref="D1704:R1704"/>
    <mergeCell ref="D1705:R1705"/>
    <mergeCell ref="V1695:X1695"/>
    <mergeCell ref="Y1695:AA1695"/>
    <mergeCell ref="AB1695:AD1695"/>
    <mergeCell ref="D1697:R1697"/>
    <mergeCell ref="D1698:R1698"/>
    <mergeCell ref="D1699:R1699"/>
    <mergeCell ref="D1680:O1680"/>
    <mergeCell ref="D1681:O1681"/>
    <mergeCell ref="C1684:AD1684"/>
    <mergeCell ref="C1685:AD1685"/>
    <mergeCell ref="B1692:AD1692"/>
    <mergeCell ref="C1694:R1696"/>
    <mergeCell ref="S1694:AD1694"/>
    <mergeCell ref="S1695:S1696"/>
    <mergeCell ref="T1695:T1696"/>
    <mergeCell ref="U1695:U1696"/>
    <mergeCell ref="D1644:O1644"/>
    <mergeCell ref="D1645:O1645"/>
    <mergeCell ref="D1646:O1646"/>
    <mergeCell ref="D1647:O1647"/>
    <mergeCell ref="D1648:O1648"/>
    <mergeCell ref="D1649:O1649"/>
    <mergeCell ref="D1638:O1638"/>
    <mergeCell ref="D1639:O1639"/>
    <mergeCell ref="D1640:O1640"/>
    <mergeCell ref="D1641:O1641"/>
    <mergeCell ref="D1642:O1642"/>
    <mergeCell ref="D1643:O1643"/>
    <mergeCell ref="D1632:O1632"/>
    <mergeCell ref="D1633:O1633"/>
    <mergeCell ref="D1634:O1634"/>
    <mergeCell ref="D1635:O1635"/>
    <mergeCell ref="D1636:O1636"/>
    <mergeCell ref="D1637:O1637"/>
    <mergeCell ref="D1662:O1662"/>
    <mergeCell ref="D1663:O1663"/>
    <mergeCell ref="D1664:O1664"/>
    <mergeCell ref="D1665:O1665"/>
    <mergeCell ref="D1666:O1666"/>
    <mergeCell ref="D1667:O1667"/>
    <mergeCell ref="D1656:O1656"/>
    <mergeCell ref="D1657:O1657"/>
    <mergeCell ref="D1658:O1658"/>
    <mergeCell ref="D1659:O1659"/>
    <mergeCell ref="D1660:O1660"/>
    <mergeCell ref="D1661:O1661"/>
    <mergeCell ref="D1650:O1650"/>
    <mergeCell ref="D1651:O1651"/>
    <mergeCell ref="D1652:O1652"/>
    <mergeCell ref="D1653:O1653"/>
    <mergeCell ref="D1654:O1654"/>
    <mergeCell ref="D1655:O1655"/>
    <mergeCell ref="D1630:O1630"/>
    <mergeCell ref="D1631:O1631"/>
    <mergeCell ref="D1620:O1620"/>
    <mergeCell ref="D1621:O1621"/>
    <mergeCell ref="D1622:O1622"/>
    <mergeCell ref="D1623:O1623"/>
    <mergeCell ref="D1624:O1624"/>
    <mergeCell ref="D1625:O1625"/>
    <mergeCell ref="D1614:O1614"/>
    <mergeCell ref="D1615:O1615"/>
    <mergeCell ref="D1616:O1616"/>
    <mergeCell ref="D1617:O1617"/>
    <mergeCell ref="D1618:O1618"/>
    <mergeCell ref="D1619:O1619"/>
    <mergeCell ref="D1608:O1608"/>
    <mergeCell ref="D1609:O1609"/>
    <mergeCell ref="D1610:O1610"/>
    <mergeCell ref="D1611:O1611"/>
    <mergeCell ref="D1612:O1612"/>
    <mergeCell ref="D1613:O1613"/>
    <mergeCell ref="D1577:O1577"/>
    <mergeCell ref="D1566:O1566"/>
    <mergeCell ref="D1567:O1567"/>
    <mergeCell ref="D1568:O1568"/>
    <mergeCell ref="D1569:O1569"/>
    <mergeCell ref="D1570:O1570"/>
    <mergeCell ref="D1571:O1571"/>
    <mergeCell ref="Y1560:AA1560"/>
    <mergeCell ref="AB1560:AD1560"/>
    <mergeCell ref="D1562:O1562"/>
    <mergeCell ref="D1563:O1563"/>
    <mergeCell ref="D1564:O1564"/>
    <mergeCell ref="D1565:O1565"/>
    <mergeCell ref="D1626:O1626"/>
    <mergeCell ref="D1627:O1627"/>
    <mergeCell ref="D1628:O1628"/>
    <mergeCell ref="D1629:O1629"/>
    <mergeCell ref="D1602:O1602"/>
    <mergeCell ref="D1603:O1603"/>
    <mergeCell ref="D1604:O1604"/>
    <mergeCell ref="D1605:O1605"/>
    <mergeCell ref="D1606:O1606"/>
    <mergeCell ref="D1607:O1607"/>
    <mergeCell ref="D1596:O1596"/>
    <mergeCell ref="D1597:O1597"/>
    <mergeCell ref="D1598:O1598"/>
    <mergeCell ref="D1599:O1599"/>
    <mergeCell ref="D1600:O1600"/>
    <mergeCell ref="D1601:O1601"/>
    <mergeCell ref="D1537:O1537"/>
    <mergeCell ref="D1538:O1538"/>
    <mergeCell ref="D1539:O1539"/>
    <mergeCell ref="D1528:O1528"/>
    <mergeCell ref="D1529:O1529"/>
    <mergeCell ref="D1530:O1530"/>
    <mergeCell ref="D1531:O1531"/>
    <mergeCell ref="D1532:O1532"/>
    <mergeCell ref="D1533:O1533"/>
    <mergeCell ref="D1590:O1590"/>
    <mergeCell ref="D1591:O1591"/>
    <mergeCell ref="D1592:O1592"/>
    <mergeCell ref="D1593:O1593"/>
    <mergeCell ref="D1594:O1594"/>
    <mergeCell ref="D1595:O1595"/>
    <mergeCell ref="D1584:O1584"/>
    <mergeCell ref="D1585:O1585"/>
    <mergeCell ref="D1586:O1586"/>
    <mergeCell ref="D1587:O1587"/>
    <mergeCell ref="D1588:O1588"/>
    <mergeCell ref="D1589:O1589"/>
    <mergeCell ref="D1578:O1578"/>
    <mergeCell ref="D1579:O1579"/>
    <mergeCell ref="D1580:O1580"/>
    <mergeCell ref="D1581:O1581"/>
    <mergeCell ref="D1582:O1582"/>
    <mergeCell ref="D1583:O1583"/>
    <mergeCell ref="D1572:O1572"/>
    <mergeCell ref="D1573:O1573"/>
    <mergeCell ref="D1574:O1574"/>
    <mergeCell ref="D1575:O1575"/>
    <mergeCell ref="D1576:O1576"/>
    <mergeCell ref="D1503:O1503"/>
    <mergeCell ref="D1492:O1492"/>
    <mergeCell ref="D1493:O1493"/>
    <mergeCell ref="D1494:O1494"/>
    <mergeCell ref="D1495:O1495"/>
    <mergeCell ref="D1496:O1496"/>
    <mergeCell ref="D1497:O1497"/>
    <mergeCell ref="D1552:O1552"/>
    <mergeCell ref="D1553:O1553"/>
    <mergeCell ref="D1554:O1554"/>
    <mergeCell ref="D1555:O1555"/>
    <mergeCell ref="AA1558:AD1558"/>
    <mergeCell ref="C1559:O1561"/>
    <mergeCell ref="P1559:AD1559"/>
    <mergeCell ref="P1560:R1560"/>
    <mergeCell ref="S1560:U1560"/>
    <mergeCell ref="V1560:X1560"/>
    <mergeCell ref="D1546:O1546"/>
    <mergeCell ref="D1547:O1547"/>
    <mergeCell ref="D1548:O1548"/>
    <mergeCell ref="D1549:O1549"/>
    <mergeCell ref="D1550:O1550"/>
    <mergeCell ref="D1551:O1551"/>
    <mergeCell ref="D1540:O1540"/>
    <mergeCell ref="D1541:O1541"/>
    <mergeCell ref="D1542:O1542"/>
    <mergeCell ref="D1543:O1543"/>
    <mergeCell ref="D1544:O1544"/>
    <mergeCell ref="D1545:O1545"/>
    <mergeCell ref="D1534:O1534"/>
    <mergeCell ref="D1535:O1535"/>
    <mergeCell ref="D1536:O1536"/>
    <mergeCell ref="D1459:O1459"/>
    <mergeCell ref="D1460:O1460"/>
    <mergeCell ref="D1461:O1461"/>
    <mergeCell ref="D1522:O1522"/>
    <mergeCell ref="D1523:O1523"/>
    <mergeCell ref="D1524:O1524"/>
    <mergeCell ref="D1525:O1525"/>
    <mergeCell ref="D1526:O1526"/>
    <mergeCell ref="D1527:O1527"/>
    <mergeCell ref="D1516:O1516"/>
    <mergeCell ref="D1517:O1517"/>
    <mergeCell ref="D1518:O1518"/>
    <mergeCell ref="D1519:O1519"/>
    <mergeCell ref="D1520:O1520"/>
    <mergeCell ref="D1521:O1521"/>
    <mergeCell ref="D1510:O1510"/>
    <mergeCell ref="D1511:O1511"/>
    <mergeCell ref="D1512:O1512"/>
    <mergeCell ref="D1513:O1513"/>
    <mergeCell ref="D1514:O1514"/>
    <mergeCell ref="D1515:O1515"/>
    <mergeCell ref="D1504:O1504"/>
    <mergeCell ref="D1505:O1505"/>
    <mergeCell ref="D1506:O1506"/>
    <mergeCell ref="D1507:O1507"/>
    <mergeCell ref="D1508:O1508"/>
    <mergeCell ref="D1509:O1509"/>
    <mergeCell ref="D1498:O1498"/>
    <mergeCell ref="D1499:O1499"/>
    <mergeCell ref="D1500:O1500"/>
    <mergeCell ref="D1501:O1501"/>
    <mergeCell ref="D1502:O1502"/>
    <mergeCell ref="D1487:O1487"/>
    <mergeCell ref="D1488:O1488"/>
    <mergeCell ref="D1489:O1489"/>
    <mergeCell ref="D1490:O1490"/>
    <mergeCell ref="D1491:O1491"/>
    <mergeCell ref="D1480:O1480"/>
    <mergeCell ref="D1481:O1481"/>
    <mergeCell ref="D1482:O1482"/>
    <mergeCell ref="D1483:O1483"/>
    <mergeCell ref="D1484:O1484"/>
    <mergeCell ref="D1485:O1485"/>
    <mergeCell ref="D1474:O1474"/>
    <mergeCell ref="D1475:O1475"/>
    <mergeCell ref="D1476:O1476"/>
    <mergeCell ref="D1477:O1477"/>
    <mergeCell ref="D1478:O1478"/>
    <mergeCell ref="D1479:O1479"/>
    <mergeCell ref="S1434:U1434"/>
    <mergeCell ref="V1434:X1434"/>
    <mergeCell ref="Y1434:AA1434"/>
    <mergeCell ref="AB1434:AD1434"/>
    <mergeCell ref="D1436:O1436"/>
    <mergeCell ref="D1437:O1437"/>
    <mergeCell ref="C1421:AD1421"/>
    <mergeCell ref="C1422:AD1422"/>
    <mergeCell ref="B1429:AD1429"/>
    <mergeCell ref="C1430:AD1430"/>
    <mergeCell ref="AA1432:AD1432"/>
    <mergeCell ref="C1433:O1435"/>
    <mergeCell ref="P1433:AD1433"/>
    <mergeCell ref="P1434:P1435"/>
    <mergeCell ref="Q1434:Q1435"/>
    <mergeCell ref="R1434:R1435"/>
    <mergeCell ref="D1486:O1486"/>
    <mergeCell ref="D1468:O1468"/>
    <mergeCell ref="D1469:O1469"/>
    <mergeCell ref="D1470:O1470"/>
    <mergeCell ref="D1471:O1471"/>
    <mergeCell ref="D1472:O1472"/>
    <mergeCell ref="D1473:O1473"/>
    <mergeCell ref="D1462:O1462"/>
    <mergeCell ref="D1463:O1463"/>
    <mergeCell ref="D1464:O1464"/>
    <mergeCell ref="D1465:O1465"/>
    <mergeCell ref="D1466:O1466"/>
    <mergeCell ref="D1467:O1467"/>
    <mergeCell ref="D1456:O1456"/>
    <mergeCell ref="D1457:O1457"/>
    <mergeCell ref="D1458:O1458"/>
    <mergeCell ref="D1450:O1450"/>
    <mergeCell ref="D1451:O1451"/>
    <mergeCell ref="D1452:O1452"/>
    <mergeCell ref="D1453:O1453"/>
    <mergeCell ref="D1454:O1454"/>
    <mergeCell ref="D1455:O1455"/>
    <mergeCell ref="D1444:O1444"/>
    <mergeCell ref="D1445:O1445"/>
    <mergeCell ref="D1446:O1446"/>
    <mergeCell ref="D1447:O1447"/>
    <mergeCell ref="D1448:O1448"/>
    <mergeCell ref="D1449:O1449"/>
    <mergeCell ref="D1438:O1438"/>
    <mergeCell ref="D1439:O1439"/>
    <mergeCell ref="D1440:O1440"/>
    <mergeCell ref="D1441:O1441"/>
    <mergeCell ref="D1442:O1442"/>
    <mergeCell ref="D1443:O1443"/>
    <mergeCell ref="D1395:L1395"/>
    <mergeCell ref="D1396:L1396"/>
    <mergeCell ref="D1397:L1397"/>
    <mergeCell ref="D1398:L1398"/>
    <mergeCell ref="D1399:L1399"/>
    <mergeCell ref="D1400:L1400"/>
    <mergeCell ref="D1389:L1389"/>
    <mergeCell ref="D1390:L1390"/>
    <mergeCell ref="D1391:L1391"/>
    <mergeCell ref="D1392:L1392"/>
    <mergeCell ref="D1393:L1393"/>
    <mergeCell ref="D1394:L1394"/>
    <mergeCell ref="D1383:L1383"/>
    <mergeCell ref="D1384:L1384"/>
    <mergeCell ref="D1385:L1385"/>
    <mergeCell ref="D1386:L1386"/>
    <mergeCell ref="D1387:L1387"/>
    <mergeCell ref="D1388:L1388"/>
    <mergeCell ref="D1413:L1413"/>
    <mergeCell ref="D1414:L1414"/>
    <mergeCell ref="D1415:L1415"/>
    <mergeCell ref="D1416:L1416"/>
    <mergeCell ref="D1417:L1417"/>
    <mergeCell ref="D1418:L1418"/>
    <mergeCell ref="D1407:L1407"/>
    <mergeCell ref="D1408:L1408"/>
    <mergeCell ref="D1409:L1409"/>
    <mergeCell ref="D1410:L1410"/>
    <mergeCell ref="D1411:L1411"/>
    <mergeCell ref="D1412:L1412"/>
    <mergeCell ref="D1401:L1401"/>
    <mergeCell ref="D1402:L1402"/>
    <mergeCell ref="D1403:L1403"/>
    <mergeCell ref="D1404:L1404"/>
    <mergeCell ref="D1405:L1405"/>
    <mergeCell ref="D1406:L1406"/>
    <mergeCell ref="D1359:L1359"/>
    <mergeCell ref="D1360:L1360"/>
    <mergeCell ref="D1361:L1361"/>
    <mergeCell ref="D1362:L1362"/>
    <mergeCell ref="D1363:L1363"/>
    <mergeCell ref="D1364:L1364"/>
    <mergeCell ref="D1353:L1353"/>
    <mergeCell ref="D1354:L1354"/>
    <mergeCell ref="D1355:L1355"/>
    <mergeCell ref="D1356:L1356"/>
    <mergeCell ref="D1357:L1357"/>
    <mergeCell ref="D1358:L1358"/>
    <mergeCell ref="D1347:L1347"/>
    <mergeCell ref="D1348:L1348"/>
    <mergeCell ref="D1349:L1349"/>
    <mergeCell ref="D1350:L1350"/>
    <mergeCell ref="D1351:L1351"/>
    <mergeCell ref="D1352:L1352"/>
    <mergeCell ref="D1377:L1377"/>
    <mergeCell ref="D1378:L1378"/>
    <mergeCell ref="D1379:L1379"/>
    <mergeCell ref="D1380:L1380"/>
    <mergeCell ref="D1381:L1381"/>
    <mergeCell ref="D1382:L1382"/>
    <mergeCell ref="D1371:L1371"/>
    <mergeCell ref="D1372:L1372"/>
    <mergeCell ref="D1373:L1373"/>
    <mergeCell ref="D1374:L1374"/>
    <mergeCell ref="D1375:L1375"/>
    <mergeCell ref="D1376:L1376"/>
    <mergeCell ref="D1365:L1365"/>
    <mergeCell ref="D1366:L1366"/>
    <mergeCell ref="D1367:L1367"/>
    <mergeCell ref="D1368:L1368"/>
    <mergeCell ref="D1369:L1369"/>
    <mergeCell ref="D1370:L1370"/>
    <mergeCell ref="D1346:L1346"/>
    <mergeCell ref="D1335:L1335"/>
    <mergeCell ref="D1336:L1336"/>
    <mergeCell ref="D1337:L1337"/>
    <mergeCell ref="D1338:L1338"/>
    <mergeCell ref="D1339:L1339"/>
    <mergeCell ref="D1340:L1340"/>
    <mergeCell ref="D1329:L1329"/>
    <mergeCell ref="D1330:L1330"/>
    <mergeCell ref="D1331:L1331"/>
    <mergeCell ref="D1332:L1332"/>
    <mergeCell ref="D1333:L1333"/>
    <mergeCell ref="D1334:L1334"/>
    <mergeCell ref="D1323:L1323"/>
    <mergeCell ref="D1324:L1324"/>
    <mergeCell ref="D1325:L1325"/>
    <mergeCell ref="D1326:L1326"/>
    <mergeCell ref="D1327:L1327"/>
    <mergeCell ref="D1328:L1328"/>
    <mergeCell ref="D1287:L1287"/>
    <mergeCell ref="D1288:L1288"/>
    <mergeCell ref="D1289:L1289"/>
    <mergeCell ref="D1290:L1290"/>
    <mergeCell ref="D1291:L1291"/>
    <mergeCell ref="D1292:L1292"/>
    <mergeCell ref="D1281:L1281"/>
    <mergeCell ref="D1282:L1282"/>
    <mergeCell ref="D1283:L1283"/>
    <mergeCell ref="D1284:L1284"/>
    <mergeCell ref="D1285:L1285"/>
    <mergeCell ref="D1286:L1286"/>
    <mergeCell ref="D1341:L1341"/>
    <mergeCell ref="D1342:L1342"/>
    <mergeCell ref="D1343:L1343"/>
    <mergeCell ref="D1344:L1344"/>
    <mergeCell ref="D1345:L1345"/>
    <mergeCell ref="D1317:L1317"/>
    <mergeCell ref="D1318:L1318"/>
    <mergeCell ref="D1319:L1319"/>
    <mergeCell ref="D1320:L1320"/>
    <mergeCell ref="D1321:L1321"/>
    <mergeCell ref="D1322:L1322"/>
    <mergeCell ref="D1311:L1311"/>
    <mergeCell ref="D1312:L1312"/>
    <mergeCell ref="D1313:L1313"/>
    <mergeCell ref="D1314:L1314"/>
    <mergeCell ref="D1315:L1315"/>
    <mergeCell ref="D1316:L1316"/>
    <mergeCell ref="D1305:L1305"/>
    <mergeCell ref="D1306:L1306"/>
    <mergeCell ref="D1307:L1307"/>
    <mergeCell ref="D1308:L1308"/>
    <mergeCell ref="D1309:L1309"/>
    <mergeCell ref="D1310:L1310"/>
    <mergeCell ref="D1299:L1299"/>
    <mergeCell ref="D1300:L1300"/>
    <mergeCell ref="D1301:L1301"/>
    <mergeCell ref="D1302:L1302"/>
    <mergeCell ref="D1303:L1303"/>
    <mergeCell ref="D1304:L1304"/>
    <mergeCell ref="AA1295:AD1295"/>
    <mergeCell ref="C1296:L1298"/>
    <mergeCell ref="M1296:AD1296"/>
    <mergeCell ref="M1297:O1297"/>
    <mergeCell ref="P1297:R1297"/>
    <mergeCell ref="S1297:U1297"/>
    <mergeCell ref="V1297:X1297"/>
    <mergeCell ref="Y1297:AA1297"/>
    <mergeCell ref="AB1297:AD1297"/>
    <mergeCell ref="D1257:L1257"/>
    <mergeCell ref="D1258:L1258"/>
    <mergeCell ref="D1259:L1259"/>
    <mergeCell ref="D1260:L1260"/>
    <mergeCell ref="D1261:L1261"/>
    <mergeCell ref="D1262:L1262"/>
    <mergeCell ref="D1251:L1251"/>
    <mergeCell ref="D1252:L1252"/>
    <mergeCell ref="D1253:L1253"/>
    <mergeCell ref="D1254:L1254"/>
    <mergeCell ref="D1255:L1255"/>
    <mergeCell ref="D1256:L1256"/>
    <mergeCell ref="D1245:L1245"/>
    <mergeCell ref="D1246:L1246"/>
    <mergeCell ref="D1247:L1247"/>
    <mergeCell ref="D1248:L1248"/>
    <mergeCell ref="D1249:L1249"/>
    <mergeCell ref="D1250:L1250"/>
    <mergeCell ref="D1275:L1275"/>
    <mergeCell ref="D1276:L1276"/>
    <mergeCell ref="D1277:L1277"/>
    <mergeCell ref="D1278:L1278"/>
    <mergeCell ref="D1279:L1279"/>
    <mergeCell ref="D1280:L1280"/>
    <mergeCell ref="D1269:L1269"/>
    <mergeCell ref="D1270:L1270"/>
    <mergeCell ref="D1271:L1271"/>
    <mergeCell ref="D1272:L1272"/>
    <mergeCell ref="D1273:L1273"/>
    <mergeCell ref="D1274:L1274"/>
    <mergeCell ref="D1263:L1263"/>
    <mergeCell ref="D1264:L1264"/>
    <mergeCell ref="D1265:L1265"/>
    <mergeCell ref="D1266:L1266"/>
    <mergeCell ref="D1267:L1267"/>
    <mergeCell ref="D1268:L1268"/>
    <mergeCell ref="D1221:L1221"/>
    <mergeCell ref="D1222:L1222"/>
    <mergeCell ref="D1223:L1223"/>
    <mergeCell ref="D1224:L1224"/>
    <mergeCell ref="D1225:L1225"/>
    <mergeCell ref="D1226:L1226"/>
    <mergeCell ref="D1215:L1215"/>
    <mergeCell ref="D1216:L1216"/>
    <mergeCell ref="D1217:L1217"/>
    <mergeCell ref="D1218:L1218"/>
    <mergeCell ref="D1219:L1219"/>
    <mergeCell ref="D1220:L1220"/>
    <mergeCell ref="D1209:L1209"/>
    <mergeCell ref="D1210:L1210"/>
    <mergeCell ref="D1211:L1211"/>
    <mergeCell ref="D1212:L1212"/>
    <mergeCell ref="D1213:L1213"/>
    <mergeCell ref="D1214:L1214"/>
    <mergeCell ref="D1239:L1239"/>
    <mergeCell ref="D1240:L1240"/>
    <mergeCell ref="D1241:L1241"/>
    <mergeCell ref="D1242:L1242"/>
    <mergeCell ref="D1243:L1243"/>
    <mergeCell ref="D1244:L1244"/>
    <mergeCell ref="D1233:L1233"/>
    <mergeCell ref="D1234:L1234"/>
    <mergeCell ref="D1235:L1235"/>
    <mergeCell ref="D1236:L1236"/>
    <mergeCell ref="D1237:L1237"/>
    <mergeCell ref="D1238:L1238"/>
    <mergeCell ref="D1227:L1227"/>
    <mergeCell ref="D1228:L1228"/>
    <mergeCell ref="D1229:L1229"/>
    <mergeCell ref="D1230:L1230"/>
    <mergeCell ref="D1231:L1231"/>
    <mergeCell ref="D1232:L1232"/>
    <mergeCell ref="D1207:L1207"/>
    <mergeCell ref="D1208:L1208"/>
    <mergeCell ref="D1197:L1197"/>
    <mergeCell ref="D1198:L1198"/>
    <mergeCell ref="D1199:L1199"/>
    <mergeCell ref="D1200:L1200"/>
    <mergeCell ref="D1201:L1201"/>
    <mergeCell ref="D1202:L1202"/>
    <mergeCell ref="D1191:L1191"/>
    <mergeCell ref="D1192:L1192"/>
    <mergeCell ref="D1193:L1193"/>
    <mergeCell ref="D1194:L1194"/>
    <mergeCell ref="D1195:L1195"/>
    <mergeCell ref="D1196:L1196"/>
    <mergeCell ref="D1185:L1185"/>
    <mergeCell ref="D1186:L1186"/>
    <mergeCell ref="D1187:L1187"/>
    <mergeCell ref="D1188:L1188"/>
    <mergeCell ref="D1189:L1189"/>
    <mergeCell ref="D1190:L1190"/>
    <mergeCell ref="D1155:L1155"/>
    <mergeCell ref="D1144:L1144"/>
    <mergeCell ref="D1145:L1145"/>
    <mergeCell ref="D1146:L1146"/>
    <mergeCell ref="D1147:L1147"/>
    <mergeCell ref="D1148:L1148"/>
    <mergeCell ref="D1149:L1149"/>
    <mergeCell ref="D1138:L1138"/>
    <mergeCell ref="D1139:L1139"/>
    <mergeCell ref="D1140:L1140"/>
    <mergeCell ref="D1141:L1141"/>
    <mergeCell ref="D1142:L1142"/>
    <mergeCell ref="D1143:L1143"/>
    <mergeCell ref="D1203:L1203"/>
    <mergeCell ref="D1204:L1204"/>
    <mergeCell ref="D1205:L1205"/>
    <mergeCell ref="D1206:L1206"/>
    <mergeCell ref="D1179:L1179"/>
    <mergeCell ref="D1180:L1180"/>
    <mergeCell ref="D1181:L1181"/>
    <mergeCell ref="D1182:L1182"/>
    <mergeCell ref="D1183:L1183"/>
    <mergeCell ref="D1184:L1184"/>
    <mergeCell ref="D1173:L1173"/>
    <mergeCell ref="D1174:L1174"/>
    <mergeCell ref="D1175:L1175"/>
    <mergeCell ref="D1176:L1176"/>
    <mergeCell ref="D1177:L1177"/>
    <mergeCell ref="D1178:L1178"/>
    <mergeCell ref="D1113:L1113"/>
    <mergeCell ref="D1102:L1102"/>
    <mergeCell ref="D1103:L1103"/>
    <mergeCell ref="D1104:L1104"/>
    <mergeCell ref="D1105:L1105"/>
    <mergeCell ref="D1106:L1106"/>
    <mergeCell ref="D1107:L1107"/>
    <mergeCell ref="C1170:L1172"/>
    <mergeCell ref="M1170:AD1170"/>
    <mergeCell ref="M1171:O1171"/>
    <mergeCell ref="P1171:R1171"/>
    <mergeCell ref="S1171:U1171"/>
    <mergeCell ref="V1171:X1171"/>
    <mergeCell ref="Y1171:AA1171"/>
    <mergeCell ref="AB1171:AD1171"/>
    <mergeCell ref="D1162:L1162"/>
    <mergeCell ref="D1163:L1163"/>
    <mergeCell ref="D1164:L1164"/>
    <mergeCell ref="D1165:L1165"/>
    <mergeCell ref="D1166:L1166"/>
    <mergeCell ref="AA1169:AD1169"/>
    <mergeCell ref="D1156:L1156"/>
    <mergeCell ref="D1157:L1157"/>
    <mergeCell ref="D1158:L1158"/>
    <mergeCell ref="D1159:L1159"/>
    <mergeCell ref="D1160:L1160"/>
    <mergeCell ref="D1161:L1161"/>
    <mergeCell ref="D1150:L1150"/>
    <mergeCell ref="D1151:L1151"/>
    <mergeCell ref="D1152:L1152"/>
    <mergeCell ref="D1153:L1153"/>
    <mergeCell ref="D1154:L1154"/>
    <mergeCell ref="D1069:L1069"/>
    <mergeCell ref="D1070:L1070"/>
    <mergeCell ref="D1071:L1071"/>
    <mergeCell ref="D1132:L1132"/>
    <mergeCell ref="D1133:L1133"/>
    <mergeCell ref="D1134:L1134"/>
    <mergeCell ref="D1135:L1135"/>
    <mergeCell ref="D1136:L1136"/>
    <mergeCell ref="D1137:L1137"/>
    <mergeCell ref="D1126:L1126"/>
    <mergeCell ref="D1127:L1127"/>
    <mergeCell ref="D1128:L1128"/>
    <mergeCell ref="D1129:L1129"/>
    <mergeCell ref="D1130:L1130"/>
    <mergeCell ref="D1131:L1131"/>
    <mergeCell ref="D1120:L1120"/>
    <mergeCell ref="D1121:L1121"/>
    <mergeCell ref="D1122:L1122"/>
    <mergeCell ref="D1123:L1123"/>
    <mergeCell ref="D1124:L1124"/>
    <mergeCell ref="D1125:L1125"/>
    <mergeCell ref="D1114:L1114"/>
    <mergeCell ref="D1115:L1115"/>
    <mergeCell ref="D1116:L1116"/>
    <mergeCell ref="D1117:L1117"/>
    <mergeCell ref="D1118:L1118"/>
    <mergeCell ref="D1119:L1119"/>
    <mergeCell ref="D1108:L1108"/>
    <mergeCell ref="D1109:L1109"/>
    <mergeCell ref="D1110:L1110"/>
    <mergeCell ref="D1111:L1111"/>
    <mergeCell ref="D1112:L1112"/>
    <mergeCell ref="D1097:L1097"/>
    <mergeCell ref="D1098:L1098"/>
    <mergeCell ref="D1099:L1099"/>
    <mergeCell ref="D1100:L1100"/>
    <mergeCell ref="D1101:L1101"/>
    <mergeCell ref="D1090:L1090"/>
    <mergeCell ref="D1091:L1091"/>
    <mergeCell ref="D1092:L1092"/>
    <mergeCell ref="D1093:L1093"/>
    <mergeCell ref="D1094:L1094"/>
    <mergeCell ref="D1095:L1095"/>
    <mergeCell ref="D1084:L1084"/>
    <mergeCell ref="D1085:L1085"/>
    <mergeCell ref="D1086:L1086"/>
    <mergeCell ref="D1087:L1087"/>
    <mergeCell ref="D1088:L1088"/>
    <mergeCell ref="D1089:L1089"/>
    <mergeCell ref="P1045:R1045"/>
    <mergeCell ref="S1045:U1045"/>
    <mergeCell ref="V1045:X1045"/>
    <mergeCell ref="Y1045:AA1045"/>
    <mergeCell ref="AB1045:AD1045"/>
    <mergeCell ref="D1047:L1047"/>
    <mergeCell ref="C1032:AD1032"/>
    <mergeCell ref="C1033:AD1033"/>
    <mergeCell ref="B1040:AD1040"/>
    <mergeCell ref="C1041:AD1041"/>
    <mergeCell ref="AA1043:AD1043"/>
    <mergeCell ref="C1044:L1046"/>
    <mergeCell ref="M1044:AD1044"/>
    <mergeCell ref="M1045:M1046"/>
    <mergeCell ref="N1045:N1046"/>
    <mergeCell ref="O1045:O1046"/>
    <mergeCell ref="D1096:L1096"/>
    <mergeCell ref="D1078:L1078"/>
    <mergeCell ref="D1079:L1079"/>
    <mergeCell ref="D1080:L1080"/>
    <mergeCell ref="D1081:L1081"/>
    <mergeCell ref="D1082:L1082"/>
    <mergeCell ref="D1083:L1083"/>
    <mergeCell ref="D1072:L1072"/>
    <mergeCell ref="D1073:L1073"/>
    <mergeCell ref="D1074:L1074"/>
    <mergeCell ref="D1075:L1075"/>
    <mergeCell ref="D1076:L1076"/>
    <mergeCell ref="D1077:L1077"/>
    <mergeCell ref="D1066:L1066"/>
    <mergeCell ref="D1067:L1067"/>
    <mergeCell ref="D1068:L1068"/>
    <mergeCell ref="D1060:L1060"/>
    <mergeCell ref="D1061:L1061"/>
    <mergeCell ref="D1062:L1062"/>
    <mergeCell ref="D1063:L1063"/>
    <mergeCell ref="D1064:L1064"/>
    <mergeCell ref="D1065:L1065"/>
    <mergeCell ref="D1054:L1054"/>
    <mergeCell ref="D1055:L1055"/>
    <mergeCell ref="D1056:L1056"/>
    <mergeCell ref="D1057:L1057"/>
    <mergeCell ref="D1058:L1058"/>
    <mergeCell ref="D1059:L1059"/>
    <mergeCell ref="D1048:L1048"/>
    <mergeCell ref="D1049:L1049"/>
    <mergeCell ref="D1050:L1050"/>
    <mergeCell ref="D1051:L1051"/>
    <mergeCell ref="D1052:L1052"/>
    <mergeCell ref="D1053:L1053"/>
    <mergeCell ref="D1006:L1006"/>
    <mergeCell ref="D1007:L1007"/>
    <mergeCell ref="D1008:L1008"/>
    <mergeCell ref="D1009:L1009"/>
    <mergeCell ref="D1010:L1010"/>
    <mergeCell ref="D1011:L1011"/>
    <mergeCell ref="D1000:L1000"/>
    <mergeCell ref="D1001:L1001"/>
    <mergeCell ref="D1002:L1002"/>
    <mergeCell ref="D1003:L1003"/>
    <mergeCell ref="D1004:L1004"/>
    <mergeCell ref="D1005:L1005"/>
    <mergeCell ref="D994:L994"/>
    <mergeCell ref="D995:L995"/>
    <mergeCell ref="D996:L996"/>
    <mergeCell ref="D997:L997"/>
    <mergeCell ref="D998:L998"/>
    <mergeCell ref="D999:L999"/>
    <mergeCell ref="D1024:L1024"/>
    <mergeCell ref="D1025:L1025"/>
    <mergeCell ref="D1026:L1026"/>
    <mergeCell ref="D1027:L1027"/>
    <mergeCell ref="D1028:L1028"/>
    <mergeCell ref="D1029:L1029"/>
    <mergeCell ref="D1018:L1018"/>
    <mergeCell ref="D1019:L1019"/>
    <mergeCell ref="D1020:L1020"/>
    <mergeCell ref="D1021:L1021"/>
    <mergeCell ref="D1022:L1022"/>
    <mergeCell ref="D1023:L1023"/>
    <mergeCell ref="D1012:L1012"/>
    <mergeCell ref="D1013:L1013"/>
    <mergeCell ref="D1014:L1014"/>
    <mergeCell ref="D1015:L1015"/>
    <mergeCell ref="D1016:L1016"/>
    <mergeCell ref="D1017:L1017"/>
    <mergeCell ref="D970:L970"/>
    <mergeCell ref="D971:L971"/>
    <mergeCell ref="D972:L972"/>
    <mergeCell ref="D973:L973"/>
    <mergeCell ref="D974:L974"/>
    <mergeCell ref="D975:L975"/>
    <mergeCell ref="D964:L964"/>
    <mergeCell ref="D965:L965"/>
    <mergeCell ref="D966:L966"/>
    <mergeCell ref="D967:L967"/>
    <mergeCell ref="D968:L968"/>
    <mergeCell ref="D969:L969"/>
    <mergeCell ref="D958:L958"/>
    <mergeCell ref="D959:L959"/>
    <mergeCell ref="D960:L960"/>
    <mergeCell ref="D961:L961"/>
    <mergeCell ref="D962:L962"/>
    <mergeCell ref="D963:L963"/>
    <mergeCell ref="D988:L988"/>
    <mergeCell ref="D989:L989"/>
    <mergeCell ref="D990:L990"/>
    <mergeCell ref="D991:L991"/>
    <mergeCell ref="D992:L992"/>
    <mergeCell ref="D993:L993"/>
    <mergeCell ref="D982:L982"/>
    <mergeCell ref="D983:L983"/>
    <mergeCell ref="D984:L984"/>
    <mergeCell ref="D985:L985"/>
    <mergeCell ref="D986:L986"/>
    <mergeCell ref="D987:L987"/>
    <mergeCell ref="D976:L976"/>
    <mergeCell ref="D977:L977"/>
    <mergeCell ref="D978:L978"/>
    <mergeCell ref="D979:L979"/>
    <mergeCell ref="D980:L980"/>
    <mergeCell ref="D981:L981"/>
    <mergeCell ref="D957:L957"/>
    <mergeCell ref="D946:L946"/>
    <mergeCell ref="D947:L947"/>
    <mergeCell ref="D948:L948"/>
    <mergeCell ref="D949:L949"/>
    <mergeCell ref="D950:L950"/>
    <mergeCell ref="D951:L951"/>
    <mergeCell ref="D940:L940"/>
    <mergeCell ref="D941:L941"/>
    <mergeCell ref="D942:L942"/>
    <mergeCell ref="D943:L943"/>
    <mergeCell ref="D944:L944"/>
    <mergeCell ref="D945:L945"/>
    <mergeCell ref="D934:L934"/>
    <mergeCell ref="D935:L935"/>
    <mergeCell ref="D936:L936"/>
    <mergeCell ref="D937:L937"/>
    <mergeCell ref="D938:L938"/>
    <mergeCell ref="D939:L939"/>
    <mergeCell ref="D898:O898"/>
    <mergeCell ref="D899:O899"/>
    <mergeCell ref="D900:O900"/>
    <mergeCell ref="D901:O901"/>
    <mergeCell ref="D902:O902"/>
    <mergeCell ref="D903:O903"/>
    <mergeCell ref="D892:O892"/>
    <mergeCell ref="D893:O893"/>
    <mergeCell ref="D894:O894"/>
    <mergeCell ref="D895:O895"/>
    <mergeCell ref="D896:O896"/>
    <mergeCell ref="D897:O897"/>
    <mergeCell ref="D952:L952"/>
    <mergeCell ref="D953:L953"/>
    <mergeCell ref="D954:L954"/>
    <mergeCell ref="D955:L955"/>
    <mergeCell ref="D956:L956"/>
    <mergeCell ref="D928:L928"/>
    <mergeCell ref="D929:L929"/>
    <mergeCell ref="D930:L930"/>
    <mergeCell ref="D931:L931"/>
    <mergeCell ref="D932:L932"/>
    <mergeCell ref="D933:L933"/>
    <mergeCell ref="D922:L922"/>
    <mergeCell ref="D923:L923"/>
    <mergeCell ref="D924:L924"/>
    <mergeCell ref="D925:L925"/>
    <mergeCell ref="D926:L926"/>
    <mergeCell ref="D927:L927"/>
    <mergeCell ref="D916:L916"/>
    <mergeCell ref="D917:L917"/>
    <mergeCell ref="D918:L918"/>
    <mergeCell ref="D919:L919"/>
    <mergeCell ref="D920:L920"/>
    <mergeCell ref="D921:L921"/>
    <mergeCell ref="D910:L910"/>
    <mergeCell ref="D911:L911"/>
    <mergeCell ref="D912:L912"/>
    <mergeCell ref="D913:L913"/>
    <mergeCell ref="D914:L914"/>
    <mergeCell ref="D915:L915"/>
    <mergeCell ref="AA906:AD906"/>
    <mergeCell ref="C907:L909"/>
    <mergeCell ref="M907:AD907"/>
    <mergeCell ref="M908:O908"/>
    <mergeCell ref="P908:R908"/>
    <mergeCell ref="S908:U908"/>
    <mergeCell ref="V908:X908"/>
    <mergeCell ref="Y908:AA908"/>
    <mergeCell ref="AB908:AD908"/>
    <mergeCell ref="D838:O838"/>
    <mergeCell ref="D839:O839"/>
    <mergeCell ref="D891:O891"/>
    <mergeCell ref="D880:O880"/>
    <mergeCell ref="D881:O881"/>
    <mergeCell ref="D882:O882"/>
    <mergeCell ref="D883:O883"/>
    <mergeCell ref="D884:O884"/>
    <mergeCell ref="D885:O885"/>
    <mergeCell ref="D874:O874"/>
    <mergeCell ref="D875:O875"/>
    <mergeCell ref="D876:O876"/>
    <mergeCell ref="D877:O877"/>
    <mergeCell ref="D878:O878"/>
    <mergeCell ref="D879:O879"/>
    <mergeCell ref="D868:O868"/>
    <mergeCell ref="D869:O869"/>
    <mergeCell ref="D870:O870"/>
    <mergeCell ref="D871:O871"/>
    <mergeCell ref="D872:O872"/>
    <mergeCell ref="D873:O873"/>
    <mergeCell ref="D886:O886"/>
    <mergeCell ref="D887:O887"/>
    <mergeCell ref="D888:O888"/>
    <mergeCell ref="D889:O889"/>
    <mergeCell ref="D890:O890"/>
    <mergeCell ref="D862:O862"/>
    <mergeCell ref="D863:O863"/>
    <mergeCell ref="D864:O864"/>
    <mergeCell ref="D865:O865"/>
    <mergeCell ref="D866:O866"/>
    <mergeCell ref="D867:O867"/>
    <mergeCell ref="D856:O856"/>
    <mergeCell ref="D857:O857"/>
    <mergeCell ref="D858:O858"/>
    <mergeCell ref="D859:O859"/>
    <mergeCell ref="D860:O860"/>
    <mergeCell ref="D861:O861"/>
    <mergeCell ref="D840:O840"/>
    <mergeCell ref="D841:O841"/>
    <mergeCell ref="D842:O842"/>
    <mergeCell ref="D843:O843"/>
    <mergeCell ref="D853:O853"/>
    <mergeCell ref="D854:O854"/>
    <mergeCell ref="D855:O855"/>
    <mergeCell ref="D846:O846"/>
    <mergeCell ref="D847:O847"/>
    <mergeCell ref="D848:O848"/>
    <mergeCell ref="D849:O849"/>
    <mergeCell ref="D832:O832"/>
    <mergeCell ref="D833:O833"/>
    <mergeCell ref="D834:O834"/>
    <mergeCell ref="D835:O835"/>
    <mergeCell ref="D836:O836"/>
    <mergeCell ref="D837:O837"/>
    <mergeCell ref="D826:O826"/>
    <mergeCell ref="D827:O827"/>
    <mergeCell ref="D828:O828"/>
    <mergeCell ref="D829:O829"/>
    <mergeCell ref="D830:O830"/>
    <mergeCell ref="D831:O831"/>
    <mergeCell ref="D753:I753"/>
    <mergeCell ref="D754:I754"/>
    <mergeCell ref="D755:I755"/>
    <mergeCell ref="D756:I756"/>
    <mergeCell ref="D757:I757"/>
    <mergeCell ref="D758:I758"/>
    <mergeCell ref="D820:O820"/>
    <mergeCell ref="D821:O821"/>
    <mergeCell ref="D822:O822"/>
    <mergeCell ref="D823:O823"/>
    <mergeCell ref="D824:O824"/>
    <mergeCell ref="D825:O825"/>
    <mergeCell ref="D747:I747"/>
    <mergeCell ref="D748:I748"/>
    <mergeCell ref="D749:I749"/>
    <mergeCell ref="D750:I750"/>
    <mergeCell ref="D751:I751"/>
    <mergeCell ref="D752:I752"/>
    <mergeCell ref="D814:O814"/>
    <mergeCell ref="D815:O815"/>
    <mergeCell ref="D816:O816"/>
    <mergeCell ref="D817:O817"/>
    <mergeCell ref="D818:O818"/>
    <mergeCell ref="D790:O790"/>
    <mergeCell ref="D791:O791"/>
    <mergeCell ref="D792:O792"/>
    <mergeCell ref="D793:O793"/>
    <mergeCell ref="D794:O794"/>
    <mergeCell ref="D795:O795"/>
    <mergeCell ref="D784:O784"/>
    <mergeCell ref="D785:O785"/>
    <mergeCell ref="D786:O786"/>
    <mergeCell ref="D787:O787"/>
    <mergeCell ref="D788:O788"/>
    <mergeCell ref="D789:O789"/>
    <mergeCell ref="D808:O808"/>
    <mergeCell ref="D809:O809"/>
    <mergeCell ref="D810:O810"/>
    <mergeCell ref="AA780:AD780"/>
    <mergeCell ref="C781:O783"/>
    <mergeCell ref="P781:AD781"/>
    <mergeCell ref="P782:P783"/>
    <mergeCell ref="Q782:Q783"/>
    <mergeCell ref="R782:R783"/>
    <mergeCell ref="S782:U782"/>
    <mergeCell ref="V782:X782"/>
    <mergeCell ref="Y782:AA782"/>
    <mergeCell ref="AB782:AD782"/>
    <mergeCell ref="D765:I765"/>
    <mergeCell ref="D766:I766"/>
    <mergeCell ref="C769:AD769"/>
    <mergeCell ref="C770:AD770"/>
    <mergeCell ref="B777:AD777"/>
    <mergeCell ref="C778:AD778"/>
    <mergeCell ref="D759:I759"/>
    <mergeCell ref="D760:I760"/>
    <mergeCell ref="D761:I761"/>
    <mergeCell ref="D762:I762"/>
    <mergeCell ref="D763:I763"/>
    <mergeCell ref="D764:I764"/>
    <mergeCell ref="B771:AD771"/>
    <mergeCell ref="B772:AD772"/>
    <mergeCell ref="B773:AD773"/>
    <mergeCell ref="B774:AD774"/>
    <mergeCell ref="D723:I723"/>
    <mergeCell ref="D724:I724"/>
    <mergeCell ref="D725:I725"/>
    <mergeCell ref="D726:I726"/>
    <mergeCell ref="D727:I727"/>
    <mergeCell ref="D728:I728"/>
    <mergeCell ref="D717:I717"/>
    <mergeCell ref="D718:I718"/>
    <mergeCell ref="D719:I719"/>
    <mergeCell ref="D720:I720"/>
    <mergeCell ref="D721:I721"/>
    <mergeCell ref="D722:I722"/>
    <mergeCell ref="D711:I711"/>
    <mergeCell ref="D712:I712"/>
    <mergeCell ref="D713:I713"/>
    <mergeCell ref="D714:I714"/>
    <mergeCell ref="D715:I715"/>
    <mergeCell ref="D716:I716"/>
    <mergeCell ref="D741:I741"/>
    <mergeCell ref="D742:I742"/>
    <mergeCell ref="D743:I743"/>
    <mergeCell ref="D744:I744"/>
    <mergeCell ref="D745:I745"/>
    <mergeCell ref="D746:I746"/>
    <mergeCell ref="D735:I735"/>
    <mergeCell ref="D736:I736"/>
    <mergeCell ref="D737:I737"/>
    <mergeCell ref="D738:I738"/>
    <mergeCell ref="D739:I739"/>
    <mergeCell ref="D740:I740"/>
    <mergeCell ref="D729:I729"/>
    <mergeCell ref="D730:I730"/>
    <mergeCell ref="D731:I731"/>
    <mergeCell ref="D732:I732"/>
    <mergeCell ref="D733:I733"/>
    <mergeCell ref="D734:I734"/>
    <mergeCell ref="D687:I687"/>
    <mergeCell ref="D688:I688"/>
    <mergeCell ref="D689:I689"/>
    <mergeCell ref="D690:I690"/>
    <mergeCell ref="D691:I691"/>
    <mergeCell ref="D692:I692"/>
    <mergeCell ref="D681:I681"/>
    <mergeCell ref="D682:I682"/>
    <mergeCell ref="D683:I683"/>
    <mergeCell ref="D684:I684"/>
    <mergeCell ref="D685:I685"/>
    <mergeCell ref="D686:I686"/>
    <mergeCell ref="D675:I675"/>
    <mergeCell ref="D676:I676"/>
    <mergeCell ref="D677:I677"/>
    <mergeCell ref="D678:I678"/>
    <mergeCell ref="D679:I679"/>
    <mergeCell ref="D680:I680"/>
    <mergeCell ref="D705:I705"/>
    <mergeCell ref="D706:I706"/>
    <mergeCell ref="D707:I707"/>
    <mergeCell ref="D708:I708"/>
    <mergeCell ref="D709:I709"/>
    <mergeCell ref="D710:I710"/>
    <mergeCell ref="D699:I699"/>
    <mergeCell ref="D700:I700"/>
    <mergeCell ref="D701:I701"/>
    <mergeCell ref="D702:I702"/>
    <mergeCell ref="D703:I703"/>
    <mergeCell ref="D704:I704"/>
    <mergeCell ref="D693:I693"/>
    <mergeCell ref="D694:I694"/>
    <mergeCell ref="D695:I695"/>
    <mergeCell ref="D696:I696"/>
    <mergeCell ref="D697:I697"/>
    <mergeCell ref="D698:I698"/>
    <mergeCell ref="D651:I651"/>
    <mergeCell ref="D652:I652"/>
    <mergeCell ref="D653:I653"/>
    <mergeCell ref="D654:I654"/>
    <mergeCell ref="D655:I655"/>
    <mergeCell ref="D656:I656"/>
    <mergeCell ref="Y645:AA645"/>
    <mergeCell ref="AB645:AD645"/>
    <mergeCell ref="D647:I647"/>
    <mergeCell ref="D648:I648"/>
    <mergeCell ref="D649:I649"/>
    <mergeCell ref="D650:I650"/>
    <mergeCell ref="B642:AD642"/>
    <mergeCell ref="C644:I646"/>
    <mergeCell ref="J644:AD644"/>
    <mergeCell ref="J645:J646"/>
    <mergeCell ref="K645:K646"/>
    <mergeCell ref="L645:L646"/>
    <mergeCell ref="M645:O645"/>
    <mergeCell ref="P645:R645"/>
    <mergeCell ref="S645:U645"/>
    <mergeCell ref="V645:X645"/>
    <mergeCell ref="D669:I669"/>
    <mergeCell ref="D670:I670"/>
    <mergeCell ref="D671:I671"/>
    <mergeCell ref="D672:I672"/>
    <mergeCell ref="D673:I673"/>
    <mergeCell ref="D674:I674"/>
    <mergeCell ref="D663:I663"/>
    <mergeCell ref="D664:I664"/>
    <mergeCell ref="D665:I665"/>
    <mergeCell ref="D666:I666"/>
    <mergeCell ref="D667:I667"/>
    <mergeCell ref="D668:I668"/>
    <mergeCell ref="D657:I657"/>
    <mergeCell ref="D658:I658"/>
    <mergeCell ref="D659:I659"/>
    <mergeCell ref="D660:I660"/>
    <mergeCell ref="D661:I661"/>
    <mergeCell ref="D662:I662"/>
    <mergeCell ref="D610:I610"/>
    <mergeCell ref="D611:I611"/>
    <mergeCell ref="D612:I612"/>
    <mergeCell ref="D613:I613"/>
    <mergeCell ref="D614:I614"/>
    <mergeCell ref="D615:I615"/>
    <mergeCell ref="D604:I604"/>
    <mergeCell ref="D605:I605"/>
    <mergeCell ref="D606:I606"/>
    <mergeCell ref="D607:I607"/>
    <mergeCell ref="D608:I608"/>
    <mergeCell ref="D609:I609"/>
    <mergeCell ref="D598:I598"/>
    <mergeCell ref="D599:I599"/>
    <mergeCell ref="D600:I600"/>
    <mergeCell ref="D601:I601"/>
    <mergeCell ref="D602:I602"/>
    <mergeCell ref="D603:I603"/>
    <mergeCell ref="D628:I628"/>
    <mergeCell ref="D629:I629"/>
    <mergeCell ref="C632:E632"/>
    <mergeCell ref="F632:AD632"/>
    <mergeCell ref="C634:AD634"/>
    <mergeCell ref="C635:AD635"/>
    <mergeCell ref="D622:I622"/>
    <mergeCell ref="D623:I623"/>
    <mergeCell ref="D624:I624"/>
    <mergeCell ref="D625:I625"/>
    <mergeCell ref="D626:I626"/>
    <mergeCell ref="D627:I627"/>
    <mergeCell ref="D616:I616"/>
    <mergeCell ref="D617:I617"/>
    <mergeCell ref="D618:I618"/>
    <mergeCell ref="D619:I619"/>
    <mergeCell ref="D620:I620"/>
    <mergeCell ref="D621:I621"/>
    <mergeCell ref="D574:I574"/>
    <mergeCell ref="D575:I575"/>
    <mergeCell ref="D576:I576"/>
    <mergeCell ref="D577:I577"/>
    <mergeCell ref="D578:I578"/>
    <mergeCell ref="D579:I579"/>
    <mergeCell ref="D568:I568"/>
    <mergeCell ref="D569:I569"/>
    <mergeCell ref="D570:I570"/>
    <mergeCell ref="D571:I571"/>
    <mergeCell ref="D572:I572"/>
    <mergeCell ref="D573:I573"/>
    <mergeCell ref="D562:I562"/>
    <mergeCell ref="D563:I563"/>
    <mergeCell ref="D564:I564"/>
    <mergeCell ref="D565:I565"/>
    <mergeCell ref="D566:I566"/>
    <mergeCell ref="D567:I567"/>
    <mergeCell ref="D592:I592"/>
    <mergeCell ref="D593:I593"/>
    <mergeCell ref="D594:I594"/>
    <mergeCell ref="D595:I595"/>
    <mergeCell ref="D596:I596"/>
    <mergeCell ref="D597:I597"/>
    <mergeCell ref="D586:I586"/>
    <mergeCell ref="D587:I587"/>
    <mergeCell ref="D588:I588"/>
    <mergeCell ref="D589:I589"/>
    <mergeCell ref="D590:I590"/>
    <mergeCell ref="D591:I591"/>
    <mergeCell ref="D580:I580"/>
    <mergeCell ref="D581:I581"/>
    <mergeCell ref="D582:I582"/>
    <mergeCell ref="D583:I583"/>
    <mergeCell ref="D584:I584"/>
    <mergeCell ref="D585:I585"/>
    <mergeCell ref="D557:I557"/>
    <mergeCell ref="D558:I558"/>
    <mergeCell ref="D559:I559"/>
    <mergeCell ref="D560:I560"/>
    <mergeCell ref="D561:I561"/>
    <mergeCell ref="D550:I550"/>
    <mergeCell ref="D551:I551"/>
    <mergeCell ref="D552:I552"/>
    <mergeCell ref="D553:I553"/>
    <mergeCell ref="D554:I554"/>
    <mergeCell ref="D555:I555"/>
    <mergeCell ref="D544:I544"/>
    <mergeCell ref="D545:I545"/>
    <mergeCell ref="D546:I546"/>
    <mergeCell ref="D547:I547"/>
    <mergeCell ref="D548:I548"/>
    <mergeCell ref="D549:I549"/>
    <mergeCell ref="M494:R494"/>
    <mergeCell ref="S494:X494"/>
    <mergeCell ref="Y494:AD494"/>
    <mergeCell ref="C496:AD496"/>
    <mergeCell ref="C497:AD497"/>
    <mergeCell ref="B504:AD504"/>
    <mergeCell ref="D556:I556"/>
    <mergeCell ref="D538:I538"/>
    <mergeCell ref="D539:I539"/>
    <mergeCell ref="D540:I540"/>
    <mergeCell ref="D541:I541"/>
    <mergeCell ref="D542:I542"/>
    <mergeCell ref="D543:I543"/>
    <mergeCell ref="D532:I532"/>
    <mergeCell ref="D533:I533"/>
    <mergeCell ref="D534:I534"/>
    <mergeCell ref="D535:I535"/>
    <mergeCell ref="D536:I536"/>
    <mergeCell ref="D537:I537"/>
    <mergeCell ref="D526:I526"/>
    <mergeCell ref="D527:I527"/>
    <mergeCell ref="D528:I528"/>
    <mergeCell ref="D529:I529"/>
    <mergeCell ref="D530:I530"/>
    <mergeCell ref="D531:I531"/>
    <mergeCell ref="D485:L485"/>
    <mergeCell ref="M485:R485"/>
    <mergeCell ref="S485:X485"/>
    <mergeCell ref="Y485:AD485"/>
    <mergeCell ref="D520:I520"/>
    <mergeCell ref="D521:I521"/>
    <mergeCell ref="D522:I522"/>
    <mergeCell ref="D523:I523"/>
    <mergeCell ref="D524:I524"/>
    <mergeCell ref="D525:I525"/>
    <mergeCell ref="D514:I514"/>
    <mergeCell ref="D515:I515"/>
    <mergeCell ref="D516:I516"/>
    <mergeCell ref="D517:I517"/>
    <mergeCell ref="D518:I518"/>
    <mergeCell ref="D519:I519"/>
    <mergeCell ref="Y508:AA508"/>
    <mergeCell ref="AB508:AD508"/>
    <mergeCell ref="D510:I510"/>
    <mergeCell ref="D511:I511"/>
    <mergeCell ref="D512:I512"/>
    <mergeCell ref="D513:I513"/>
    <mergeCell ref="C505:AD505"/>
    <mergeCell ref="C507:I509"/>
    <mergeCell ref="J507:AD507"/>
    <mergeCell ref="J508:J509"/>
    <mergeCell ref="K508:K509"/>
    <mergeCell ref="L508:L509"/>
    <mergeCell ref="M508:O508"/>
    <mergeCell ref="P508:R508"/>
    <mergeCell ref="S508:U508"/>
    <mergeCell ref="V508:X508"/>
    <mergeCell ref="D493:L493"/>
    <mergeCell ref="M493:R493"/>
    <mergeCell ref="S493:X493"/>
    <mergeCell ref="Y493:AD493"/>
    <mergeCell ref="D490:L490"/>
    <mergeCell ref="M490:R490"/>
    <mergeCell ref="S490:X490"/>
    <mergeCell ref="Y490:AD490"/>
    <mergeCell ref="D491:L491"/>
    <mergeCell ref="M491:R491"/>
    <mergeCell ref="S491:X491"/>
    <mergeCell ref="Y491:AD491"/>
    <mergeCell ref="D488:L488"/>
    <mergeCell ref="M488:R488"/>
    <mergeCell ref="S488:X488"/>
    <mergeCell ref="Y488:AD488"/>
    <mergeCell ref="D489:L489"/>
    <mergeCell ref="M489:R489"/>
    <mergeCell ref="S489:X489"/>
    <mergeCell ref="Y489:AD489"/>
    <mergeCell ref="D476:L476"/>
    <mergeCell ref="M476:R476"/>
    <mergeCell ref="S476:X476"/>
    <mergeCell ref="Y476:AD476"/>
    <mergeCell ref="D477:L477"/>
    <mergeCell ref="M477:R477"/>
    <mergeCell ref="S477:X477"/>
    <mergeCell ref="Y477:AD477"/>
    <mergeCell ref="D474:L474"/>
    <mergeCell ref="M474:R474"/>
    <mergeCell ref="S474:X474"/>
    <mergeCell ref="Y474:AD474"/>
    <mergeCell ref="D475:L475"/>
    <mergeCell ref="M475:R475"/>
    <mergeCell ref="S475:X475"/>
    <mergeCell ref="Y475:AD475"/>
    <mergeCell ref="D492:L492"/>
    <mergeCell ref="M492:R492"/>
    <mergeCell ref="S492:X492"/>
    <mergeCell ref="Y492:AD492"/>
    <mergeCell ref="D486:L486"/>
    <mergeCell ref="M486:R486"/>
    <mergeCell ref="S486:X486"/>
    <mergeCell ref="Y486:AD486"/>
    <mergeCell ref="D487:L487"/>
    <mergeCell ref="M487:R487"/>
    <mergeCell ref="S487:X487"/>
    <mergeCell ref="Y487:AD487"/>
    <mergeCell ref="D484:L484"/>
    <mergeCell ref="M484:R484"/>
    <mergeCell ref="S484:X484"/>
    <mergeCell ref="Y484:AD484"/>
    <mergeCell ref="D482:L482"/>
    <mergeCell ref="M482:R482"/>
    <mergeCell ref="S482:X482"/>
    <mergeCell ref="Y482:AD482"/>
    <mergeCell ref="D483:L483"/>
    <mergeCell ref="M483:R483"/>
    <mergeCell ref="S483:X483"/>
    <mergeCell ref="Y483:AD483"/>
    <mergeCell ref="D480:L480"/>
    <mergeCell ref="M480:R480"/>
    <mergeCell ref="S480:X480"/>
    <mergeCell ref="Y480:AD480"/>
    <mergeCell ref="D481:L481"/>
    <mergeCell ref="M481:R481"/>
    <mergeCell ref="S481:X481"/>
    <mergeCell ref="Y481:AD481"/>
    <mergeCell ref="D478:L478"/>
    <mergeCell ref="M478:R478"/>
    <mergeCell ref="S478:X478"/>
    <mergeCell ref="Y478:AD478"/>
    <mergeCell ref="D479:L479"/>
    <mergeCell ref="M479:R479"/>
    <mergeCell ref="S479:X479"/>
    <mergeCell ref="Y479:AD479"/>
    <mergeCell ref="D473:L473"/>
    <mergeCell ref="M473:R473"/>
    <mergeCell ref="S473:X473"/>
    <mergeCell ref="Y473:AD473"/>
    <mergeCell ref="D470:L470"/>
    <mergeCell ref="M470:R470"/>
    <mergeCell ref="S470:X470"/>
    <mergeCell ref="Y470:AD470"/>
    <mergeCell ref="D471:L471"/>
    <mergeCell ref="M471:R471"/>
    <mergeCell ref="S471:X471"/>
    <mergeCell ref="Y471:AD471"/>
    <mergeCell ref="D468:L468"/>
    <mergeCell ref="M468:R468"/>
    <mergeCell ref="S468:X468"/>
    <mergeCell ref="Y468:AD468"/>
    <mergeCell ref="D469:L469"/>
    <mergeCell ref="M469:R469"/>
    <mergeCell ref="S469:X469"/>
    <mergeCell ref="Y469:AD469"/>
    <mergeCell ref="D457:L457"/>
    <mergeCell ref="M457:R457"/>
    <mergeCell ref="S457:X457"/>
    <mergeCell ref="Y457:AD457"/>
    <mergeCell ref="D454:L454"/>
    <mergeCell ref="M454:R454"/>
    <mergeCell ref="S454:X454"/>
    <mergeCell ref="Y454:AD454"/>
    <mergeCell ref="D455:L455"/>
    <mergeCell ref="M455:R455"/>
    <mergeCell ref="S455:X455"/>
    <mergeCell ref="Y455:AD455"/>
    <mergeCell ref="D472:L472"/>
    <mergeCell ref="M472:R472"/>
    <mergeCell ref="S472:X472"/>
    <mergeCell ref="Y472:AD472"/>
    <mergeCell ref="D466:L466"/>
    <mergeCell ref="M466:R466"/>
    <mergeCell ref="S466:X466"/>
    <mergeCell ref="Y466:AD466"/>
    <mergeCell ref="D467:L467"/>
    <mergeCell ref="M467:R467"/>
    <mergeCell ref="S467:X467"/>
    <mergeCell ref="Y467:AD467"/>
    <mergeCell ref="D464:L464"/>
    <mergeCell ref="M464:R464"/>
    <mergeCell ref="S464:X464"/>
    <mergeCell ref="Y464:AD464"/>
    <mergeCell ref="D465:L465"/>
    <mergeCell ref="M465:R465"/>
    <mergeCell ref="S465:X465"/>
    <mergeCell ref="Y465:AD465"/>
    <mergeCell ref="D445:L445"/>
    <mergeCell ref="M445:R445"/>
    <mergeCell ref="S445:X445"/>
    <mergeCell ref="Y445:AD445"/>
    <mergeCell ref="D462:L462"/>
    <mergeCell ref="M462:R462"/>
    <mergeCell ref="S462:X462"/>
    <mergeCell ref="Y462:AD462"/>
    <mergeCell ref="D463:L463"/>
    <mergeCell ref="M463:R463"/>
    <mergeCell ref="S463:X463"/>
    <mergeCell ref="Y463:AD463"/>
    <mergeCell ref="D460:L460"/>
    <mergeCell ref="M460:R460"/>
    <mergeCell ref="S460:X460"/>
    <mergeCell ref="Y460:AD460"/>
    <mergeCell ref="D461:L461"/>
    <mergeCell ref="M461:R461"/>
    <mergeCell ref="S461:X461"/>
    <mergeCell ref="Y461:AD461"/>
    <mergeCell ref="D458:L458"/>
    <mergeCell ref="M458:R458"/>
    <mergeCell ref="S458:X458"/>
    <mergeCell ref="Y458:AD458"/>
    <mergeCell ref="D459:L459"/>
    <mergeCell ref="M459:R459"/>
    <mergeCell ref="S459:X459"/>
    <mergeCell ref="Y459:AD459"/>
    <mergeCell ref="D456:L456"/>
    <mergeCell ref="M456:R456"/>
    <mergeCell ref="S456:X456"/>
    <mergeCell ref="Y456:AD456"/>
    <mergeCell ref="D453:L453"/>
    <mergeCell ref="M453:R453"/>
    <mergeCell ref="S453:X453"/>
    <mergeCell ref="Y453:AD453"/>
    <mergeCell ref="D450:L450"/>
    <mergeCell ref="M450:R450"/>
    <mergeCell ref="S450:X450"/>
    <mergeCell ref="Y450:AD450"/>
    <mergeCell ref="D451:L451"/>
    <mergeCell ref="M451:R451"/>
    <mergeCell ref="S451:X451"/>
    <mergeCell ref="Y451:AD451"/>
    <mergeCell ref="D448:L448"/>
    <mergeCell ref="M448:R448"/>
    <mergeCell ref="S448:X448"/>
    <mergeCell ref="Y448:AD448"/>
    <mergeCell ref="D449:L449"/>
    <mergeCell ref="M449:R449"/>
    <mergeCell ref="S449:X449"/>
    <mergeCell ref="Y449:AD449"/>
    <mergeCell ref="D436:L436"/>
    <mergeCell ref="M436:R436"/>
    <mergeCell ref="S436:X436"/>
    <mergeCell ref="Y436:AD436"/>
    <mergeCell ref="D437:L437"/>
    <mergeCell ref="M437:R437"/>
    <mergeCell ref="S437:X437"/>
    <mergeCell ref="Y437:AD437"/>
    <mergeCell ref="D434:L434"/>
    <mergeCell ref="M434:R434"/>
    <mergeCell ref="S434:X434"/>
    <mergeCell ref="Y434:AD434"/>
    <mergeCell ref="D435:L435"/>
    <mergeCell ref="M435:R435"/>
    <mergeCell ref="S435:X435"/>
    <mergeCell ref="Y435:AD435"/>
    <mergeCell ref="D452:L452"/>
    <mergeCell ref="M452:R452"/>
    <mergeCell ref="S452:X452"/>
    <mergeCell ref="Y452:AD452"/>
    <mergeCell ref="D446:L446"/>
    <mergeCell ref="M446:R446"/>
    <mergeCell ref="S446:X446"/>
    <mergeCell ref="Y446:AD446"/>
    <mergeCell ref="D447:L447"/>
    <mergeCell ref="M447:R447"/>
    <mergeCell ref="S447:X447"/>
    <mergeCell ref="Y447:AD447"/>
    <mergeCell ref="D444:L444"/>
    <mergeCell ref="M444:R444"/>
    <mergeCell ref="S444:X444"/>
    <mergeCell ref="Y444:AD444"/>
    <mergeCell ref="D442:L442"/>
    <mergeCell ref="M442:R442"/>
    <mergeCell ref="S442:X442"/>
    <mergeCell ref="Y442:AD442"/>
    <mergeCell ref="D443:L443"/>
    <mergeCell ref="M443:R443"/>
    <mergeCell ref="S443:X443"/>
    <mergeCell ref="Y443:AD443"/>
    <mergeCell ref="D440:L440"/>
    <mergeCell ref="M440:R440"/>
    <mergeCell ref="S440:X440"/>
    <mergeCell ref="Y440:AD440"/>
    <mergeCell ref="D441:L441"/>
    <mergeCell ref="M441:R441"/>
    <mergeCell ref="S441:X441"/>
    <mergeCell ref="Y441:AD441"/>
    <mergeCell ref="D438:L438"/>
    <mergeCell ref="M438:R438"/>
    <mergeCell ref="S438:X438"/>
    <mergeCell ref="Y438:AD438"/>
    <mergeCell ref="D439:L439"/>
    <mergeCell ref="M439:R439"/>
    <mergeCell ref="S439:X439"/>
    <mergeCell ref="Y439:AD439"/>
    <mergeCell ref="D433:L433"/>
    <mergeCell ref="M433:R433"/>
    <mergeCell ref="S433:X433"/>
    <mergeCell ref="Y433:AD433"/>
    <mergeCell ref="D430:L430"/>
    <mergeCell ref="M430:R430"/>
    <mergeCell ref="S430:X430"/>
    <mergeCell ref="Y430:AD430"/>
    <mergeCell ref="D431:L431"/>
    <mergeCell ref="M431:R431"/>
    <mergeCell ref="S431:X431"/>
    <mergeCell ref="Y431:AD431"/>
    <mergeCell ref="D428:L428"/>
    <mergeCell ref="M428:R428"/>
    <mergeCell ref="S428:X428"/>
    <mergeCell ref="Y428:AD428"/>
    <mergeCell ref="D429:L429"/>
    <mergeCell ref="M429:R429"/>
    <mergeCell ref="S429:X429"/>
    <mergeCell ref="Y429:AD429"/>
    <mergeCell ref="D417:L417"/>
    <mergeCell ref="M417:R417"/>
    <mergeCell ref="S417:X417"/>
    <mergeCell ref="Y417:AD417"/>
    <mergeCell ref="D414:L414"/>
    <mergeCell ref="M414:R414"/>
    <mergeCell ref="S414:X414"/>
    <mergeCell ref="Y414:AD414"/>
    <mergeCell ref="D415:L415"/>
    <mergeCell ref="M415:R415"/>
    <mergeCell ref="S415:X415"/>
    <mergeCell ref="Y415:AD415"/>
    <mergeCell ref="D432:L432"/>
    <mergeCell ref="M432:R432"/>
    <mergeCell ref="S432:X432"/>
    <mergeCell ref="Y432:AD432"/>
    <mergeCell ref="D426:L426"/>
    <mergeCell ref="M426:R426"/>
    <mergeCell ref="S426:X426"/>
    <mergeCell ref="Y426:AD426"/>
    <mergeCell ref="D427:L427"/>
    <mergeCell ref="M427:R427"/>
    <mergeCell ref="S427:X427"/>
    <mergeCell ref="Y427:AD427"/>
    <mergeCell ref="D424:L424"/>
    <mergeCell ref="M424:R424"/>
    <mergeCell ref="S424:X424"/>
    <mergeCell ref="Y424:AD424"/>
    <mergeCell ref="D425:L425"/>
    <mergeCell ref="M425:R425"/>
    <mergeCell ref="S425:X425"/>
    <mergeCell ref="Y425:AD425"/>
    <mergeCell ref="D405:L405"/>
    <mergeCell ref="M405:R405"/>
    <mergeCell ref="S405:X405"/>
    <mergeCell ref="Y405:AD405"/>
    <mergeCell ref="D422:L422"/>
    <mergeCell ref="M422:R422"/>
    <mergeCell ref="S422:X422"/>
    <mergeCell ref="Y422:AD422"/>
    <mergeCell ref="D423:L423"/>
    <mergeCell ref="M423:R423"/>
    <mergeCell ref="S423:X423"/>
    <mergeCell ref="Y423:AD423"/>
    <mergeCell ref="D420:L420"/>
    <mergeCell ref="M420:R420"/>
    <mergeCell ref="S420:X420"/>
    <mergeCell ref="Y420:AD420"/>
    <mergeCell ref="D421:L421"/>
    <mergeCell ref="M421:R421"/>
    <mergeCell ref="S421:X421"/>
    <mergeCell ref="Y421:AD421"/>
    <mergeCell ref="D418:L418"/>
    <mergeCell ref="M418:R418"/>
    <mergeCell ref="S418:X418"/>
    <mergeCell ref="Y418:AD418"/>
    <mergeCell ref="D419:L419"/>
    <mergeCell ref="M419:R419"/>
    <mergeCell ref="S419:X419"/>
    <mergeCell ref="Y419:AD419"/>
    <mergeCell ref="D416:L416"/>
    <mergeCell ref="M416:R416"/>
    <mergeCell ref="S416:X416"/>
    <mergeCell ref="Y416:AD416"/>
    <mergeCell ref="D413:L413"/>
    <mergeCell ref="M413:R413"/>
    <mergeCell ref="S413:X413"/>
    <mergeCell ref="Y413:AD413"/>
    <mergeCell ref="D410:L410"/>
    <mergeCell ref="M410:R410"/>
    <mergeCell ref="S410:X410"/>
    <mergeCell ref="Y410:AD410"/>
    <mergeCell ref="D411:L411"/>
    <mergeCell ref="M411:R411"/>
    <mergeCell ref="S411:X411"/>
    <mergeCell ref="Y411:AD411"/>
    <mergeCell ref="D408:L408"/>
    <mergeCell ref="M408:R408"/>
    <mergeCell ref="S408:X408"/>
    <mergeCell ref="Y408:AD408"/>
    <mergeCell ref="D409:L409"/>
    <mergeCell ref="M409:R409"/>
    <mergeCell ref="S409:X409"/>
    <mergeCell ref="Y409:AD409"/>
    <mergeCell ref="D396:L396"/>
    <mergeCell ref="M396:R396"/>
    <mergeCell ref="S396:X396"/>
    <mergeCell ref="Y396:AD396"/>
    <mergeCell ref="D397:L397"/>
    <mergeCell ref="M397:R397"/>
    <mergeCell ref="S397:X397"/>
    <mergeCell ref="Y397:AD397"/>
    <mergeCell ref="D394:L394"/>
    <mergeCell ref="M394:R394"/>
    <mergeCell ref="S394:X394"/>
    <mergeCell ref="Y394:AD394"/>
    <mergeCell ref="D395:L395"/>
    <mergeCell ref="M395:R395"/>
    <mergeCell ref="S395:X395"/>
    <mergeCell ref="Y395:AD395"/>
    <mergeCell ref="D412:L412"/>
    <mergeCell ref="M412:R412"/>
    <mergeCell ref="S412:X412"/>
    <mergeCell ref="Y412:AD412"/>
    <mergeCell ref="D406:L406"/>
    <mergeCell ref="M406:R406"/>
    <mergeCell ref="S406:X406"/>
    <mergeCell ref="Y406:AD406"/>
    <mergeCell ref="D407:L407"/>
    <mergeCell ref="M407:R407"/>
    <mergeCell ref="S407:X407"/>
    <mergeCell ref="Y407:AD407"/>
    <mergeCell ref="D404:L404"/>
    <mergeCell ref="M404:R404"/>
    <mergeCell ref="S404:X404"/>
    <mergeCell ref="Y404:AD404"/>
    <mergeCell ref="D402:L402"/>
    <mergeCell ref="M402:R402"/>
    <mergeCell ref="S402:X402"/>
    <mergeCell ref="Y402:AD402"/>
    <mergeCell ref="D403:L403"/>
    <mergeCell ref="M403:R403"/>
    <mergeCell ref="S403:X403"/>
    <mergeCell ref="Y403:AD403"/>
    <mergeCell ref="D400:L400"/>
    <mergeCell ref="M400:R400"/>
    <mergeCell ref="S400:X400"/>
    <mergeCell ref="Y400:AD400"/>
    <mergeCell ref="D401:L401"/>
    <mergeCell ref="M401:R401"/>
    <mergeCell ref="S401:X401"/>
    <mergeCell ref="Y401:AD401"/>
    <mergeCell ref="D398:L398"/>
    <mergeCell ref="M398:R398"/>
    <mergeCell ref="S398:X398"/>
    <mergeCell ref="Y398:AD398"/>
    <mergeCell ref="D399:L399"/>
    <mergeCell ref="M399:R399"/>
    <mergeCell ref="S399:X399"/>
    <mergeCell ref="Y399:AD399"/>
    <mergeCell ref="Y390:AD390"/>
    <mergeCell ref="D391:L391"/>
    <mergeCell ref="M391:R391"/>
    <mergeCell ref="S391:X391"/>
    <mergeCell ref="Y391:AD391"/>
    <mergeCell ref="D388:L388"/>
    <mergeCell ref="M388:R388"/>
    <mergeCell ref="S388:X388"/>
    <mergeCell ref="Y388:AD388"/>
    <mergeCell ref="D389:L389"/>
    <mergeCell ref="M389:R389"/>
    <mergeCell ref="S389:X389"/>
    <mergeCell ref="Y389:AD389"/>
    <mergeCell ref="D392:L392"/>
    <mergeCell ref="M392:R392"/>
    <mergeCell ref="S392:X392"/>
    <mergeCell ref="Y392:AD392"/>
    <mergeCell ref="D279:L279"/>
    <mergeCell ref="M279:R279"/>
    <mergeCell ref="S279:X279"/>
    <mergeCell ref="Y279:AD279"/>
    <mergeCell ref="D280:L280"/>
    <mergeCell ref="D386:L386"/>
    <mergeCell ref="M386:R386"/>
    <mergeCell ref="S386:X386"/>
    <mergeCell ref="Y386:AD386"/>
    <mergeCell ref="D387:L387"/>
    <mergeCell ref="M387:R387"/>
    <mergeCell ref="S387:X387"/>
    <mergeCell ref="Y387:AD387"/>
    <mergeCell ref="D384:L384"/>
    <mergeCell ref="M384:R384"/>
    <mergeCell ref="S384:X384"/>
    <mergeCell ref="Y384:AD384"/>
    <mergeCell ref="D385:L385"/>
    <mergeCell ref="M385:R385"/>
    <mergeCell ref="S385:X385"/>
    <mergeCell ref="Y385:AD385"/>
    <mergeCell ref="D379:L379"/>
    <mergeCell ref="M379:R379"/>
    <mergeCell ref="S379:X379"/>
    <mergeCell ref="Y379:AD379"/>
    <mergeCell ref="S382:X382"/>
    <mergeCell ref="Y382:AD382"/>
    <mergeCell ref="D383:L383"/>
    <mergeCell ref="M383:R383"/>
    <mergeCell ref="D287:L287"/>
    <mergeCell ref="M287:R287"/>
    <mergeCell ref="M280:R280"/>
    <mergeCell ref="M244:R244"/>
    <mergeCell ref="S249:X249"/>
    <mergeCell ref="Y249:AD249"/>
    <mergeCell ref="D250:L250"/>
    <mergeCell ref="M250:R250"/>
    <mergeCell ref="S250:X250"/>
    <mergeCell ref="Y250:AD250"/>
    <mergeCell ref="D251:L251"/>
    <mergeCell ref="M251:R251"/>
    <mergeCell ref="S375:X375"/>
    <mergeCell ref="Y375:AD375"/>
    <mergeCell ref="D247:L247"/>
    <mergeCell ref="M247:R247"/>
    <mergeCell ref="S247:X247"/>
    <mergeCell ref="Y247:AD247"/>
    <mergeCell ref="D248:L248"/>
    <mergeCell ref="M248:R248"/>
    <mergeCell ref="S248:X248"/>
    <mergeCell ref="Y248:AD248"/>
    <mergeCell ref="D249:L249"/>
    <mergeCell ref="S251:X251"/>
    <mergeCell ref="Y251:AD251"/>
    <mergeCell ref="D252:L252"/>
    <mergeCell ref="M252:R252"/>
    <mergeCell ref="S252:X252"/>
    <mergeCell ref="Y252:AD252"/>
    <mergeCell ref="D253:L253"/>
    <mergeCell ref="M253:R253"/>
    <mergeCell ref="S253:X253"/>
    <mergeCell ref="Y253:AD253"/>
    <mergeCell ref="B370:AD370"/>
    <mergeCell ref="C372:L373"/>
    <mergeCell ref="M239:R239"/>
    <mergeCell ref="S383:X383"/>
    <mergeCell ref="Y383:AD383"/>
    <mergeCell ref="D380:L380"/>
    <mergeCell ref="M380:R380"/>
    <mergeCell ref="S380:X380"/>
    <mergeCell ref="Y380:AD380"/>
    <mergeCell ref="D381:L381"/>
    <mergeCell ref="M381:R381"/>
    <mergeCell ref="S381:X381"/>
    <mergeCell ref="Y381:AD381"/>
    <mergeCell ref="D378:L378"/>
    <mergeCell ref="M378:R378"/>
    <mergeCell ref="S378:X378"/>
    <mergeCell ref="Y378:AD378"/>
    <mergeCell ref="V204:AD204"/>
    <mergeCell ref="D205:J205"/>
    <mergeCell ref="B232:AD232"/>
    <mergeCell ref="C233:AD233"/>
    <mergeCell ref="C234:AD234"/>
    <mergeCell ref="D254:L254"/>
    <mergeCell ref="M254:R254"/>
    <mergeCell ref="S254:X254"/>
    <mergeCell ref="Y254:AD254"/>
    <mergeCell ref="D255:L255"/>
    <mergeCell ref="M255:R255"/>
    <mergeCell ref="S255:X255"/>
    <mergeCell ref="Y255:AD255"/>
    <mergeCell ref="M243:R243"/>
    <mergeCell ref="S243:X243"/>
    <mergeCell ref="Y243:AD243"/>
    <mergeCell ref="D244:L244"/>
    <mergeCell ref="T172:U172"/>
    <mergeCell ref="S244:X244"/>
    <mergeCell ref="Y244:AD244"/>
    <mergeCell ref="D240:L240"/>
    <mergeCell ref="M240:R240"/>
    <mergeCell ref="S240:X240"/>
    <mergeCell ref="D245:L245"/>
    <mergeCell ref="M245:R245"/>
    <mergeCell ref="S245:X245"/>
    <mergeCell ref="Y245:AD245"/>
    <mergeCell ref="D246:L246"/>
    <mergeCell ref="Y242:AD242"/>
    <mergeCell ref="D243:L243"/>
    <mergeCell ref="M246:R246"/>
    <mergeCell ref="S246:X246"/>
    <mergeCell ref="J171:K171"/>
    <mergeCell ref="P171:Q171"/>
    <mergeCell ref="X174:Y174"/>
    <mergeCell ref="Z174:AA174"/>
    <mergeCell ref="AB174:AC174"/>
    <mergeCell ref="C176:E176"/>
    <mergeCell ref="F176:AD176"/>
    <mergeCell ref="C178:E178"/>
    <mergeCell ref="F178:AD178"/>
    <mergeCell ref="C180:E180"/>
    <mergeCell ref="F180:AD180"/>
    <mergeCell ref="C182:J182"/>
    <mergeCell ref="L182:S182"/>
    <mergeCell ref="U182:AD182"/>
    <mergeCell ref="B236:AD236"/>
    <mergeCell ref="C238:L239"/>
    <mergeCell ref="M238:AD238"/>
    <mergeCell ref="T168:U168"/>
    <mergeCell ref="S239:X239"/>
    <mergeCell ref="Y239:AD239"/>
    <mergeCell ref="V193:AD193"/>
    <mergeCell ref="D194:J194"/>
    <mergeCell ref="M194:S194"/>
    <mergeCell ref="V194:AD194"/>
    <mergeCell ref="D202:J202"/>
    <mergeCell ref="M202:S202"/>
    <mergeCell ref="V202:AD202"/>
    <mergeCell ref="D203:J203"/>
    <mergeCell ref="M203:S203"/>
    <mergeCell ref="V203:AD203"/>
    <mergeCell ref="D204:J204"/>
    <mergeCell ref="M204:S204"/>
    <mergeCell ref="N172:O172"/>
    <mergeCell ref="N173:O173"/>
    <mergeCell ref="J174:K174"/>
    <mergeCell ref="N174:O174"/>
    <mergeCell ref="P174:Q174"/>
    <mergeCell ref="R174:S174"/>
    <mergeCell ref="T174:U174"/>
    <mergeCell ref="V174:W174"/>
    <mergeCell ref="T173:U173"/>
    <mergeCell ref="V173:W173"/>
    <mergeCell ref="X173:Y173"/>
    <mergeCell ref="Z173:AA173"/>
    <mergeCell ref="AB173:AC173"/>
    <mergeCell ref="J173:K173"/>
    <mergeCell ref="P173:Q173"/>
    <mergeCell ref="R173:S173"/>
    <mergeCell ref="R172:S172"/>
    <mergeCell ref="Z168:AA168"/>
    <mergeCell ref="V172:W172"/>
    <mergeCell ref="X172:Y172"/>
    <mergeCell ref="Z172:AA172"/>
    <mergeCell ref="AB172:AC172"/>
    <mergeCell ref="J172:K172"/>
    <mergeCell ref="P172:Q172"/>
    <mergeCell ref="R171:S171"/>
    <mergeCell ref="V167:W167"/>
    <mergeCell ref="X167:Y167"/>
    <mergeCell ref="Z167:AA167"/>
    <mergeCell ref="AB167:AC167"/>
    <mergeCell ref="J168:K168"/>
    <mergeCell ref="P168:Q168"/>
    <mergeCell ref="J167:K167"/>
    <mergeCell ref="P167:Q167"/>
    <mergeCell ref="R167:S167"/>
    <mergeCell ref="V170:W170"/>
    <mergeCell ref="X170:Y170"/>
    <mergeCell ref="Z170:AA170"/>
    <mergeCell ref="AB170:AC170"/>
    <mergeCell ref="T169:U169"/>
    <mergeCell ref="V169:W169"/>
    <mergeCell ref="X169:Y169"/>
    <mergeCell ref="Z169:AA169"/>
    <mergeCell ref="AB169:AC169"/>
    <mergeCell ref="J170:K170"/>
    <mergeCell ref="P170:Q170"/>
    <mergeCell ref="J169:K169"/>
    <mergeCell ref="P169:Q169"/>
    <mergeCell ref="R169:S169"/>
    <mergeCell ref="R168:S168"/>
    <mergeCell ref="Z159:AA159"/>
    <mergeCell ref="N171:O171"/>
    <mergeCell ref="T171:U171"/>
    <mergeCell ref="V171:W171"/>
    <mergeCell ref="X171:Y171"/>
    <mergeCell ref="Z171:AA171"/>
    <mergeCell ref="AB171:AC171"/>
    <mergeCell ref="V163:W163"/>
    <mergeCell ref="X163:Y163"/>
    <mergeCell ref="Z163:AA163"/>
    <mergeCell ref="AB163:AC163"/>
    <mergeCell ref="J164:K164"/>
    <mergeCell ref="P164:Q164"/>
    <mergeCell ref="R162:S162"/>
    <mergeCell ref="T162:U162"/>
    <mergeCell ref="AB168:AC168"/>
    <mergeCell ref="N170:O170"/>
    <mergeCell ref="J163:K163"/>
    <mergeCell ref="P163:Q163"/>
    <mergeCell ref="R163:S163"/>
    <mergeCell ref="N163:O163"/>
    <mergeCell ref="N164:O164"/>
    <mergeCell ref="N165:O165"/>
    <mergeCell ref="N166:O166"/>
    <mergeCell ref="R170:S170"/>
    <mergeCell ref="T170:U170"/>
    <mergeCell ref="T167:U167"/>
    <mergeCell ref="N167:O167"/>
    <mergeCell ref="N168:O168"/>
    <mergeCell ref="N169:O169"/>
    <mergeCell ref="V168:W168"/>
    <mergeCell ref="X168:Y168"/>
    <mergeCell ref="P159:Q159"/>
    <mergeCell ref="R159:S159"/>
    <mergeCell ref="N159:O159"/>
    <mergeCell ref="N160:O160"/>
    <mergeCell ref="N161:O161"/>
    <mergeCell ref="D159:E159"/>
    <mergeCell ref="F159:G159"/>
    <mergeCell ref="H159:I159"/>
    <mergeCell ref="D160:E160"/>
    <mergeCell ref="F160:G160"/>
    <mergeCell ref="H160:I160"/>
    <mergeCell ref="D161:E161"/>
    <mergeCell ref="F161:G161"/>
    <mergeCell ref="H161:I161"/>
    <mergeCell ref="T163:U163"/>
    <mergeCell ref="V162:W162"/>
    <mergeCell ref="X162:Y162"/>
    <mergeCell ref="T159:U159"/>
    <mergeCell ref="V159:W159"/>
    <mergeCell ref="X159:Y159"/>
    <mergeCell ref="AB166:AC166"/>
    <mergeCell ref="T165:U165"/>
    <mergeCell ref="V165:W165"/>
    <mergeCell ref="X165:Y165"/>
    <mergeCell ref="Z165:AA165"/>
    <mergeCell ref="AB165:AC165"/>
    <mergeCell ref="J166:K166"/>
    <mergeCell ref="P166:Q166"/>
    <mergeCell ref="J165:K165"/>
    <mergeCell ref="P165:Q165"/>
    <mergeCell ref="R165:S165"/>
    <mergeCell ref="R164:S164"/>
    <mergeCell ref="T164:U164"/>
    <mergeCell ref="V164:W164"/>
    <mergeCell ref="X164:Y164"/>
    <mergeCell ref="Z164:AA164"/>
    <mergeCell ref="AB164:AC164"/>
    <mergeCell ref="R166:S166"/>
    <mergeCell ref="T166:U166"/>
    <mergeCell ref="V166:W166"/>
    <mergeCell ref="X166:Y166"/>
    <mergeCell ref="Z166:AA166"/>
    <mergeCell ref="AB162:AC162"/>
    <mergeCell ref="T161:U161"/>
    <mergeCell ref="V161:W161"/>
    <mergeCell ref="X161:Y161"/>
    <mergeCell ref="Z161:AA161"/>
    <mergeCell ref="AB161:AC161"/>
    <mergeCell ref="J162:K162"/>
    <mergeCell ref="P162:Q162"/>
    <mergeCell ref="J161:K161"/>
    <mergeCell ref="P161:Q161"/>
    <mergeCell ref="R161:S161"/>
    <mergeCell ref="R160:S160"/>
    <mergeCell ref="T160:U160"/>
    <mergeCell ref="V160:W160"/>
    <mergeCell ref="X160:Y160"/>
    <mergeCell ref="Z160:AA160"/>
    <mergeCell ref="AB160:AC160"/>
    <mergeCell ref="N162:O162"/>
    <mergeCell ref="Z162:AA162"/>
    <mergeCell ref="AB159:AC159"/>
    <mergeCell ref="J160:K160"/>
    <mergeCell ref="P160:Q160"/>
    <mergeCell ref="J159:K159"/>
    <mergeCell ref="V155:W155"/>
    <mergeCell ref="X155:Y155"/>
    <mergeCell ref="Z155:AA155"/>
    <mergeCell ref="AB155:AC155"/>
    <mergeCell ref="J156:K156"/>
    <mergeCell ref="P156:Q156"/>
    <mergeCell ref="J155:K155"/>
    <mergeCell ref="P155:Q155"/>
    <mergeCell ref="R155:S155"/>
    <mergeCell ref="N155:O155"/>
    <mergeCell ref="N156:O156"/>
    <mergeCell ref="N157:O157"/>
    <mergeCell ref="D156:E156"/>
    <mergeCell ref="F156:G156"/>
    <mergeCell ref="H156:I156"/>
    <mergeCell ref="D157:E157"/>
    <mergeCell ref="F157:G157"/>
    <mergeCell ref="H157:I157"/>
    <mergeCell ref="T155:U155"/>
    <mergeCell ref="V158:W158"/>
    <mergeCell ref="X158:Y158"/>
    <mergeCell ref="Z158:AA158"/>
    <mergeCell ref="AB158:AC158"/>
    <mergeCell ref="T157:U157"/>
    <mergeCell ref="V157:W157"/>
    <mergeCell ref="X157:Y157"/>
    <mergeCell ref="Z157:AA157"/>
    <mergeCell ref="AB157:AC157"/>
    <mergeCell ref="J158:K158"/>
    <mergeCell ref="P158:Q158"/>
    <mergeCell ref="J157:K157"/>
    <mergeCell ref="P157:Q157"/>
    <mergeCell ref="R157:S157"/>
    <mergeCell ref="R156:S156"/>
    <mergeCell ref="T156:U156"/>
    <mergeCell ref="V156:W156"/>
    <mergeCell ref="X156:Y156"/>
    <mergeCell ref="Z156:AA156"/>
    <mergeCell ref="AB156:AC156"/>
    <mergeCell ref="N158:O158"/>
    <mergeCell ref="R158:S158"/>
    <mergeCell ref="T158:U158"/>
    <mergeCell ref="Z153:AA153"/>
    <mergeCell ref="AB153:AC153"/>
    <mergeCell ref="J154:K154"/>
    <mergeCell ref="P154:Q154"/>
    <mergeCell ref="J153:K153"/>
    <mergeCell ref="P153:Q153"/>
    <mergeCell ref="R153:S153"/>
    <mergeCell ref="R152:S152"/>
    <mergeCell ref="T152:U152"/>
    <mergeCell ref="V152:W152"/>
    <mergeCell ref="X152:Y152"/>
    <mergeCell ref="Z152:AA152"/>
    <mergeCell ref="AB152:AC152"/>
    <mergeCell ref="N152:O152"/>
    <mergeCell ref="N153:O153"/>
    <mergeCell ref="N154:O154"/>
    <mergeCell ref="X151:Y151"/>
    <mergeCell ref="Z151:AA151"/>
    <mergeCell ref="AB151:AC151"/>
    <mergeCell ref="J152:K152"/>
    <mergeCell ref="P152:Q152"/>
    <mergeCell ref="R154:S154"/>
    <mergeCell ref="T154:U154"/>
    <mergeCell ref="V154:W154"/>
    <mergeCell ref="T151:U151"/>
    <mergeCell ref="V151:W151"/>
    <mergeCell ref="X154:Y154"/>
    <mergeCell ref="Z154:AA154"/>
    <mergeCell ref="AB154:AC154"/>
    <mergeCell ref="T153:U153"/>
    <mergeCell ref="V153:W153"/>
    <mergeCell ref="X153:Y153"/>
    <mergeCell ref="N148:O148"/>
    <mergeCell ref="N149:O149"/>
    <mergeCell ref="J151:K151"/>
    <mergeCell ref="P151:Q151"/>
    <mergeCell ref="R151:S151"/>
    <mergeCell ref="N151:O151"/>
    <mergeCell ref="R150:S150"/>
    <mergeCell ref="T150:U150"/>
    <mergeCell ref="V150:W150"/>
    <mergeCell ref="X150:Y150"/>
    <mergeCell ref="Z150:AA150"/>
    <mergeCell ref="AB150:AC150"/>
    <mergeCell ref="T149:U149"/>
    <mergeCell ref="V149:W149"/>
    <mergeCell ref="X149:Y149"/>
    <mergeCell ref="Z149:AA149"/>
    <mergeCell ref="AB149:AC149"/>
    <mergeCell ref="J150:K150"/>
    <mergeCell ref="P150:Q150"/>
    <mergeCell ref="J149:K149"/>
    <mergeCell ref="P149:Q149"/>
    <mergeCell ref="N150:O150"/>
    <mergeCell ref="R149:S149"/>
    <mergeCell ref="R148:S148"/>
    <mergeCell ref="T148:U148"/>
    <mergeCell ref="V148:W148"/>
    <mergeCell ref="X148:Y148"/>
    <mergeCell ref="Z148:AA148"/>
    <mergeCell ref="AB148:AC148"/>
    <mergeCell ref="J148:K148"/>
    <mergeCell ref="P148:Q148"/>
    <mergeCell ref="N146:O146"/>
    <mergeCell ref="V143:W143"/>
    <mergeCell ref="X143:Y143"/>
    <mergeCell ref="Z143:AA143"/>
    <mergeCell ref="AB143:AC143"/>
    <mergeCell ref="J144:K144"/>
    <mergeCell ref="P144:Q144"/>
    <mergeCell ref="J143:K143"/>
    <mergeCell ref="P143:Q143"/>
    <mergeCell ref="R143:S143"/>
    <mergeCell ref="N143:O143"/>
    <mergeCell ref="N144:O144"/>
    <mergeCell ref="N145:O145"/>
    <mergeCell ref="AB144:AC144"/>
    <mergeCell ref="T147:U147"/>
    <mergeCell ref="V147:W147"/>
    <mergeCell ref="X147:Y147"/>
    <mergeCell ref="Z147:AA147"/>
    <mergeCell ref="AB147:AC147"/>
    <mergeCell ref="J147:K147"/>
    <mergeCell ref="P147:Q147"/>
    <mergeCell ref="R147:S147"/>
    <mergeCell ref="N147:O147"/>
    <mergeCell ref="H145:I145"/>
    <mergeCell ref="R146:S146"/>
    <mergeCell ref="T146:U146"/>
    <mergeCell ref="T143:U143"/>
    <mergeCell ref="D146:E146"/>
    <mergeCell ref="F146:G146"/>
    <mergeCell ref="H146:I146"/>
    <mergeCell ref="N138:O138"/>
    <mergeCell ref="R142:S142"/>
    <mergeCell ref="T142:U142"/>
    <mergeCell ref="V142:W142"/>
    <mergeCell ref="T139:U139"/>
    <mergeCell ref="V139:W139"/>
    <mergeCell ref="V146:W146"/>
    <mergeCell ref="X146:Y146"/>
    <mergeCell ref="Z146:AA146"/>
    <mergeCell ref="AB146:AC146"/>
    <mergeCell ref="T145:U145"/>
    <mergeCell ref="V145:W145"/>
    <mergeCell ref="X145:Y145"/>
    <mergeCell ref="Z145:AA145"/>
    <mergeCell ref="AB145:AC145"/>
    <mergeCell ref="J146:K146"/>
    <mergeCell ref="P146:Q146"/>
    <mergeCell ref="J145:K145"/>
    <mergeCell ref="P145:Q145"/>
    <mergeCell ref="R145:S145"/>
    <mergeCell ref="R144:S144"/>
    <mergeCell ref="T144:U144"/>
    <mergeCell ref="V144:W144"/>
    <mergeCell ref="X144:Y144"/>
    <mergeCell ref="Z144:AA144"/>
    <mergeCell ref="X142:Y142"/>
    <mergeCell ref="Z142:AA142"/>
    <mergeCell ref="AB142:AC142"/>
    <mergeCell ref="T141:U141"/>
    <mergeCell ref="V141:W141"/>
    <mergeCell ref="X141:Y141"/>
    <mergeCell ref="Z141:AA141"/>
    <mergeCell ref="AB141:AC141"/>
    <mergeCell ref="J142:K142"/>
    <mergeCell ref="P142:Q142"/>
    <mergeCell ref="J141:K141"/>
    <mergeCell ref="P141:Q141"/>
    <mergeCell ref="R141:S141"/>
    <mergeCell ref="R140:S140"/>
    <mergeCell ref="T140:U140"/>
    <mergeCell ref="V140:W140"/>
    <mergeCell ref="X140:Y140"/>
    <mergeCell ref="Z140:AA140"/>
    <mergeCell ref="AB140:AC140"/>
    <mergeCell ref="N140:O140"/>
    <mergeCell ref="N141:O141"/>
    <mergeCell ref="N142:O142"/>
    <mergeCell ref="X139:Y139"/>
    <mergeCell ref="Z139:AA139"/>
    <mergeCell ref="AB139:AC139"/>
    <mergeCell ref="J140:K140"/>
    <mergeCell ref="P140:Q140"/>
    <mergeCell ref="T135:U135"/>
    <mergeCell ref="V135:W135"/>
    <mergeCell ref="X135:Y135"/>
    <mergeCell ref="Z135:AA135"/>
    <mergeCell ref="AB135:AC135"/>
    <mergeCell ref="J136:K136"/>
    <mergeCell ref="P136:Q136"/>
    <mergeCell ref="J135:K135"/>
    <mergeCell ref="P135:Q135"/>
    <mergeCell ref="R135:S135"/>
    <mergeCell ref="N135:O135"/>
    <mergeCell ref="N136:O136"/>
    <mergeCell ref="N137:O137"/>
    <mergeCell ref="J139:K139"/>
    <mergeCell ref="P139:Q139"/>
    <mergeCell ref="R139:S139"/>
    <mergeCell ref="N139:O139"/>
    <mergeCell ref="R138:S138"/>
    <mergeCell ref="T138:U138"/>
    <mergeCell ref="V138:W138"/>
    <mergeCell ref="X138:Y138"/>
    <mergeCell ref="Z138:AA138"/>
    <mergeCell ref="AB138:AC138"/>
    <mergeCell ref="T137:U137"/>
    <mergeCell ref="V137:W137"/>
    <mergeCell ref="X137:Y137"/>
    <mergeCell ref="Z137:AA137"/>
    <mergeCell ref="AB137:AC137"/>
    <mergeCell ref="J138:K138"/>
    <mergeCell ref="P138:Q138"/>
    <mergeCell ref="J137:K137"/>
    <mergeCell ref="P137:Q137"/>
    <mergeCell ref="R137:S137"/>
    <mergeCell ref="R136:S136"/>
    <mergeCell ref="T136:U136"/>
    <mergeCell ref="V136:W136"/>
    <mergeCell ref="X136:Y136"/>
    <mergeCell ref="Z136:AA136"/>
    <mergeCell ref="AB136:AC136"/>
    <mergeCell ref="N134:O134"/>
    <mergeCell ref="V131:W131"/>
    <mergeCell ref="X131:Y131"/>
    <mergeCell ref="Z131:AA131"/>
    <mergeCell ref="AB131:AC131"/>
    <mergeCell ref="J132:K132"/>
    <mergeCell ref="P132:Q132"/>
    <mergeCell ref="J131:K131"/>
    <mergeCell ref="P131:Q131"/>
    <mergeCell ref="R131:S131"/>
    <mergeCell ref="N131:O131"/>
    <mergeCell ref="N132:O132"/>
    <mergeCell ref="N133:O133"/>
    <mergeCell ref="AB132:AC132"/>
    <mergeCell ref="H133:I133"/>
    <mergeCell ref="R134:S134"/>
    <mergeCell ref="T134:U134"/>
    <mergeCell ref="T131:U131"/>
    <mergeCell ref="D134:E134"/>
    <mergeCell ref="F134:G134"/>
    <mergeCell ref="H134:I134"/>
    <mergeCell ref="N126:O126"/>
    <mergeCell ref="R130:S130"/>
    <mergeCell ref="T130:U130"/>
    <mergeCell ref="V130:W130"/>
    <mergeCell ref="T127:U127"/>
    <mergeCell ref="V127:W127"/>
    <mergeCell ref="V134:W134"/>
    <mergeCell ref="X134:Y134"/>
    <mergeCell ref="Z134:AA134"/>
    <mergeCell ref="AB134:AC134"/>
    <mergeCell ref="T133:U133"/>
    <mergeCell ref="V133:W133"/>
    <mergeCell ref="X133:Y133"/>
    <mergeCell ref="Z133:AA133"/>
    <mergeCell ref="AB133:AC133"/>
    <mergeCell ref="J134:K134"/>
    <mergeCell ref="P134:Q134"/>
    <mergeCell ref="J133:K133"/>
    <mergeCell ref="P133:Q133"/>
    <mergeCell ref="R133:S133"/>
    <mergeCell ref="R132:S132"/>
    <mergeCell ref="T132:U132"/>
    <mergeCell ref="V132:W132"/>
    <mergeCell ref="X132:Y132"/>
    <mergeCell ref="Z132:AA132"/>
    <mergeCell ref="X130:Y130"/>
    <mergeCell ref="Z130:AA130"/>
    <mergeCell ref="AB130:AC130"/>
    <mergeCell ref="T129:U129"/>
    <mergeCell ref="V129:W129"/>
    <mergeCell ref="X129:Y129"/>
    <mergeCell ref="Z129:AA129"/>
    <mergeCell ref="AB129:AC129"/>
    <mergeCell ref="J130:K130"/>
    <mergeCell ref="P130:Q130"/>
    <mergeCell ref="J129:K129"/>
    <mergeCell ref="P129:Q129"/>
    <mergeCell ref="R129:S129"/>
    <mergeCell ref="R128:S128"/>
    <mergeCell ref="T128:U128"/>
    <mergeCell ref="V128:W128"/>
    <mergeCell ref="X128:Y128"/>
    <mergeCell ref="Z128:AA128"/>
    <mergeCell ref="AB128:AC128"/>
    <mergeCell ref="N128:O128"/>
    <mergeCell ref="N129:O129"/>
    <mergeCell ref="N130:O130"/>
    <mergeCell ref="X127:Y127"/>
    <mergeCell ref="Z127:AA127"/>
    <mergeCell ref="AB127:AC127"/>
    <mergeCell ref="J128:K128"/>
    <mergeCell ref="P128:Q128"/>
    <mergeCell ref="T123:U123"/>
    <mergeCell ref="V123:W123"/>
    <mergeCell ref="X123:Y123"/>
    <mergeCell ref="Z123:AA123"/>
    <mergeCell ref="AB123:AC123"/>
    <mergeCell ref="J124:K124"/>
    <mergeCell ref="P124:Q124"/>
    <mergeCell ref="J123:K123"/>
    <mergeCell ref="P123:Q123"/>
    <mergeCell ref="R123:S123"/>
    <mergeCell ref="N123:O123"/>
    <mergeCell ref="N124:O124"/>
    <mergeCell ref="N125:O125"/>
    <mergeCell ref="J127:K127"/>
    <mergeCell ref="P127:Q127"/>
    <mergeCell ref="R127:S127"/>
    <mergeCell ref="N127:O127"/>
    <mergeCell ref="R126:S126"/>
    <mergeCell ref="T126:U126"/>
    <mergeCell ref="V126:W126"/>
    <mergeCell ref="X126:Y126"/>
    <mergeCell ref="Z126:AA126"/>
    <mergeCell ref="AB126:AC126"/>
    <mergeCell ref="T125:U125"/>
    <mergeCell ref="V125:W125"/>
    <mergeCell ref="X125:Y125"/>
    <mergeCell ref="Z125:AA125"/>
    <mergeCell ref="AB125:AC125"/>
    <mergeCell ref="J126:K126"/>
    <mergeCell ref="P126:Q126"/>
    <mergeCell ref="J125:K125"/>
    <mergeCell ref="P125:Q125"/>
    <mergeCell ref="R125:S125"/>
    <mergeCell ref="R124:S124"/>
    <mergeCell ref="T124:U124"/>
    <mergeCell ref="V124:W124"/>
    <mergeCell ref="X124:Y124"/>
    <mergeCell ref="Z124:AA124"/>
    <mergeCell ref="AB124:AC124"/>
    <mergeCell ref="N122:O122"/>
    <mergeCell ref="V119:W119"/>
    <mergeCell ref="X119:Y119"/>
    <mergeCell ref="Z119:AA119"/>
    <mergeCell ref="AB119:AC119"/>
    <mergeCell ref="J120:K120"/>
    <mergeCell ref="P120:Q120"/>
    <mergeCell ref="J119:K119"/>
    <mergeCell ref="P119:Q119"/>
    <mergeCell ref="R119:S119"/>
    <mergeCell ref="N119:O119"/>
    <mergeCell ref="N120:O120"/>
    <mergeCell ref="N121:O121"/>
    <mergeCell ref="AB120:AC120"/>
    <mergeCell ref="H121:I121"/>
    <mergeCell ref="R122:S122"/>
    <mergeCell ref="T122:U122"/>
    <mergeCell ref="T119:U119"/>
    <mergeCell ref="D122:E122"/>
    <mergeCell ref="F122:G122"/>
    <mergeCell ref="H122:I122"/>
    <mergeCell ref="N114:O114"/>
    <mergeCell ref="R118:S118"/>
    <mergeCell ref="T118:U118"/>
    <mergeCell ref="V118:W118"/>
    <mergeCell ref="T115:U115"/>
    <mergeCell ref="V115:W115"/>
    <mergeCell ref="V122:W122"/>
    <mergeCell ref="X122:Y122"/>
    <mergeCell ref="Z122:AA122"/>
    <mergeCell ref="AB122:AC122"/>
    <mergeCell ref="T121:U121"/>
    <mergeCell ref="V121:W121"/>
    <mergeCell ref="X121:Y121"/>
    <mergeCell ref="Z121:AA121"/>
    <mergeCell ref="AB121:AC121"/>
    <mergeCell ref="J122:K122"/>
    <mergeCell ref="P122:Q122"/>
    <mergeCell ref="J121:K121"/>
    <mergeCell ref="P121:Q121"/>
    <mergeCell ref="R121:S121"/>
    <mergeCell ref="R120:S120"/>
    <mergeCell ref="T120:U120"/>
    <mergeCell ref="V120:W120"/>
    <mergeCell ref="X120:Y120"/>
    <mergeCell ref="Z120:AA120"/>
    <mergeCell ref="X118:Y118"/>
    <mergeCell ref="Z118:AA118"/>
    <mergeCell ref="AB118:AC118"/>
    <mergeCell ref="T117:U117"/>
    <mergeCell ref="V117:W117"/>
    <mergeCell ref="X117:Y117"/>
    <mergeCell ref="Z117:AA117"/>
    <mergeCell ref="AB117:AC117"/>
    <mergeCell ref="J118:K118"/>
    <mergeCell ref="P118:Q118"/>
    <mergeCell ref="J117:K117"/>
    <mergeCell ref="P117:Q117"/>
    <mergeCell ref="R117:S117"/>
    <mergeCell ref="R116:S116"/>
    <mergeCell ref="T116:U116"/>
    <mergeCell ref="V116:W116"/>
    <mergeCell ref="X116:Y116"/>
    <mergeCell ref="Z116:AA116"/>
    <mergeCell ref="AB116:AC116"/>
    <mergeCell ref="N116:O116"/>
    <mergeCell ref="N117:O117"/>
    <mergeCell ref="N118:O118"/>
    <mergeCell ref="X115:Y115"/>
    <mergeCell ref="Z115:AA115"/>
    <mergeCell ref="AB115:AC115"/>
    <mergeCell ref="J116:K116"/>
    <mergeCell ref="P116:Q116"/>
    <mergeCell ref="T111:U111"/>
    <mergeCell ref="V111:W111"/>
    <mergeCell ref="X111:Y111"/>
    <mergeCell ref="Z111:AA111"/>
    <mergeCell ref="AB111:AC111"/>
    <mergeCell ref="J112:K112"/>
    <mergeCell ref="P112:Q112"/>
    <mergeCell ref="J111:K111"/>
    <mergeCell ref="P111:Q111"/>
    <mergeCell ref="R111:S111"/>
    <mergeCell ref="N111:O111"/>
    <mergeCell ref="N112:O112"/>
    <mergeCell ref="N113:O113"/>
    <mergeCell ref="J115:K115"/>
    <mergeCell ref="P115:Q115"/>
    <mergeCell ref="R115:S115"/>
    <mergeCell ref="N115:O115"/>
    <mergeCell ref="R114:S114"/>
    <mergeCell ref="T114:U114"/>
    <mergeCell ref="V114:W114"/>
    <mergeCell ref="X114:Y114"/>
    <mergeCell ref="Z114:AA114"/>
    <mergeCell ref="AB114:AC114"/>
    <mergeCell ref="T113:U113"/>
    <mergeCell ref="V113:W113"/>
    <mergeCell ref="X113:Y113"/>
    <mergeCell ref="Z113:AA113"/>
    <mergeCell ref="AB113:AC113"/>
    <mergeCell ref="J114:K114"/>
    <mergeCell ref="P114:Q114"/>
    <mergeCell ref="J113:K113"/>
    <mergeCell ref="P113:Q113"/>
    <mergeCell ref="R113:S113"/>
    <mergeCell ref="R112:S112"/>
    <mergeCell ref="T112:U112"/>
    <mergeCell ref="V112:W112"/>
    <mergeCell ref="X112:Y112"/>
    <mergeCell ref="Z112:AA112"/>
    <mergeCell ref="AB112:AC112"/>
    <mergeCell ref="N110:O110"/>
    <mergeCell ref="V107:W107"/>
    <mergeCell ref="X107:Y107"/>
    <mergeCell ref="Z107:AA107"/>
    <mergeCell ref="AB107:AC107"/>
    <mergeCell ref="J108:K108"/>
    <mergeCell ref="P108:Q108"/>
    <mergeCell ref="J107:K107"/>
    <mergeCell ref="P107:Q107"/>
    <mergeCell ref="R107:S107"/>
    <mergeCell ref="N107:O107"/>
    <mergeCell ref="N108:O108"/>
    <mergeCell ref="N109:O109"/>
    <mergeCell ref="AB108:AC108"/>
    <mergeCell ref="H109:I109"/>
    <mergeCell ref="R110:S110"/>
    <mergeCell ref="T110:U110"/>
    <mergeCell ref="T107:U107"/>
    <mergeCell ref="D110:E110"/>
    <mergeCell ref="F110:G110"/>
    <mergeCell ref="H110:I110"/>
    <mergeCell ref="N102:O102"/>
    <mergeCell ref="R106:S106"/>
    <mergeCell ref="T106:U106"/>
    <mergeCell ref="V106:W106"/>
    <mergeCell ref="T103:U103"/>
    <mergeCell ref="V103:W103"/>
    <mergeCell ref="V110:W110"/>
    <mergeCell ref="X110:Y110"/>
    <mergeCell ref="Z110:AA110"/>
    <mergeCell ref="AB110:AC110"/>
    <mergeCell ref="T109:U109"/>
    <mergeCell ref="V109:W109"/>
    <mergeCell ref="X109:Y109"/>
    <mergeCell ref="Z109:AA109"/>
    <mergeCell ref="AB109:AC109"/>
    <mergeCell ref="J110:K110"/>
    <mergeCell ref="P110:Q110"/>
    <mergeCell ref="J109:K109"/>
    <mergeCell ref="P109:Q109"/>
    <mergeCell ref="R109:S109"/>
    <mergeCell ref="R108:S108"/>
    <mergeCell ref="T108:U108"/>
    <mergeCell ref="V108:W108"/>
    <mergeCell ref="X108:Y108"/>
    <mergeCell ref="Z108:AA108"/>
    <mergeCell ref="X106:Y106"/>
    <mergeCell ref="Z106:AA106"/>
    <mergeCell ref="AB106:AC106"/>
    <mergeCell ref="T105:U105"/>
    <mergeCell ref="V105:W105"/>
    <mergeCell ref="X105:Y105"/>
    <mergeCell ref="Z105:AA105"/>
    <mergeCell ref="AB105:AC105"/>
    <mergeCell ref="J106:K106"/>
    <mergeCell ref="P106:Q106"/>
    <mergeCell ref="J105:K105"/>
    <mergeCell ref="P105:Q105"/>
    <mergeCell ref="R105:S105"/>
    <mergeCell ref="R104:S104"/>
    <mergeCell ref="T104:U104"/>
    <mergeCell ref="V104:W104"/>
    <mergeCell ref="X104:Y104"/>
    <mergeCell ref="Z104:AA104"/>
    <mergeCell ref="AB104:AC104"/>
    <mergeCell ref="N104:O104"/>
    <mergeCell ref="N105:O105"/>
    <mergeCell ref="N106:O106"/>
    <mergeCell ref="X103:Y103"/>
    <mergeCell ref="Z103:AA103"/>
    <mergeCell ref="AB103:AC103"/>
    <mergeCell ref="J104:K104"/>
    <mergeCell ref="P104:Q104"/>
    <mergeCell ref="T99:U99"/>
    <mergeCell ref="V99:W99"/>
    <mergeCell ref="X99:Y99"/>
    <mergeCell ref="Z99:AA99"/>
    <mergeCell ref="AB99:AC99"/>
    <mergeCell ref="J100:K100"/>
    <mergeCell ref="P100:Q100"/>
    <mergeCell ref="J99:K99"/>
    <mergeCell ref="P99:Q99"/>
    <mergeCell ref="R99:S99"/>
    <mergeCell ref="N99:O99"/>
    <mergeCell ref="N100:O100"/>
    <mergeCell ref="N101:O101"/>
    <mergeCell ref="J103:K103"/>
    <mergeCell ref="P103:Q103"/>
    <mergeCell ref="R103:S103"/>
    <mergeCell ref="N103:O103"/>
    <mergeCell ref="R102:S102"/>
    <mergeCell ref="T102:U102"/>
    <mergeCell ref="V102:W102"/>
    <mergeCell ref="X102:Y102"/>
    <mergeCell ref="Z102:AA102"/>
    <mergeCell ref="AB102:AC102"/>
    <mergeCell ref="T101:U101"/>
    <mergeCell ref="V101:W101"/>
    <mergeCell ref="X101:Y101"/>
    <mergeCell ref="Z101:AA101"/>
    <mergeCell ref="AB101:AC101"/>
    <mergeCell ref="J102:K102"/>
    <mergeCell ref="P102:Q102"/>
    <mergeCell ref="J101:K101"/>
    <mergeCell ref="P101:Q101"/>
    <mergeCell ref="R101:S101"/>
    <mergeCell ref="R100:S100"/>
    <mergeCell ref="T100:U100"/>
    <mergeCell ref="V100:W100"/>
    <mergeCell ref="X100:Y100"/>
    <mergeCell ref="Z100:AA100"/>
    <mergeCell ref="AB100:AC100"/>
    <mergeCell ref="N98:O98"/>
    <mergeCell ref="V95:W95"/>
    <mergeCell ref="X95:Y95"/>
    <mergeCell ref="Z95:AA95"/>
    <mergeCell ref="AB95:AC95"/>
    <mergeCell ref="J96:K96"/>
    <mergeCell ref="P96:Q96"/>
    <mergeCell ref="J95:K95"/>
    <mergeCell ref="P95:Q95"/>
    <mergeCell ref="R95:S95"/>
    <mergeCell ref="N95:O95"/>
    <mergeCell ref="N96:O96"/>
    <mergeCell ref="N97:O97"/>
    <mergeCell ref="AB96:AC96"/>
    <mergeCell ref="H97:I97"/>
    <mergeCell ref="R98:S98"/>
    <mergeCell ref="T98:U98"/>
    <mergeCell ref="T95:U95"/>
    <mergeCell ref="D98:E98"/>
    <mergeCell ref="F98:G98"/>
    <mergeCell ref="H98:I98"/>
    <mergeCell ref="N90:O90"/>
    <mergeCell ref="R94:S94"/>
    <mergeCell ref="T94:U94"/>
    <mergeCell ref="V94:W94"/>
    <mergeCell ref="T91:U91"/>
    <mergeCell ref="V91:W91"/>
    <mergeCell ref="V98:W98"/>
    <mergeCell ref="X98:Y98"/>
    <mergeCell ref="Z98:AA98"/>
    <mergeCell ref="AB98:AC98"/>
    <mergeCell ref="T97:U97"/>
    <mergeCell ref="V97:W97"/>
    <mergeCell ref="X97:Y97"/>
    <mergeCell ref="Z97:AA97"/>
    <mergeCell ref="AB97:AC97"/>
    <mergeCell ref="J98:K98"/>
    <mergeCell ref="P98:Q98"/>
    <mergeCell ref="J97:K97"/>
    <mergeCell ref="P97:Q97"/>
    <mergeCell ref="R97:S97"/>
    <mergeCell ref="R96:S96"/>
    <mergeCell ref="T96:U96"/>
    <mergeCell ref="V96:W96"/>
    <mergeCell ref="X96:Y96"/>
    <mergeCell ref="Z96:AA96"/>
    <mergeCell ref="Z89:AA89"/>
    <mergeCell ref="X94:Y94"/>
    <mergeCell ref="Z94:AA94"/>
    <mergeCell ref="AB94:AC94"/>
    <mergeCell ref="T93:U93"/>
    <mergeCell ref="V93:W93"/>
    <mergeCell ref="X93:Y93"/>
    <mergeCell ref="Z93:AA93"/>
    <mergeCell ref="AB93:AC93"/>
    <mergeCell ref="J94:K94"/>
    <mergeCell ref="P94:Q94"/>
    <mergeCell ref="J93:K93"/>
    <mergeCell ref="P93:Q93"/>
    <mergeCell ref="R93:S93"/>
    <mergeCell ref="R92:S92"/>
    <mergeCell ref="T92:U92"/>
    <mergeCell ref="V92:W92"/>
    <mergeCell ref="X92:Y92"/>
    <mergeCell ref="Z92:AA92"/>
    <mergeCell ref="AB92:AC92"/>
    <mergeCell ref="N92:O92"/>
    <mergeCell ref="N93:O93"/>
    <mergeCell ref="N94:O94"/>
    <mergeCell ref="T83:U83"/>
    <mergeCell ref="X91:Y91"/>
    <mergeCell ref="Z91:AA91"/>
    <mergeCell ref="AB91:AC91"/>
    <mergeCell ref="J92:K92"/>
    <mergeCell ref="P92:Q92"/>
    <mergeCell ref="T87:U87"/>
    <mergeCell ref="V87:W87"/>
    <mergeCell ref="X87:Y87"/>
    <mergeCell ref="Z87:AA87"/>
    <mergeCell ref="AB87:AC87"/>
    <mergeCell ref="J88:K88"/>
    <mergeCell ref="P88:Q88"/>
    <mergeCell ref="J87:K87"/>
    <mergeCell ref="P87:Q87"/>
    <mergeCell ref="R87:S87"/>
    <mergeCell ref="N87:O87"/>
    <mergeCell ref="N88:O88"/>
    <mergeCell ref="N89:O89"/>
    <mergeCell ref="J91:K91"/>
    <mergeCell ref="P91:Q91"/>
    <mergeCell ref="R91:S91"/>
    <mergeCell ref="N91:O91"/>
    <mergeCell ref="R90:S90"/>
    <mergeCell ref="T90:U90"/>
    <mergeCell ref="V90:W90"/>
    <mergeCell ref="X90:Y90"/>
    <mergeCell ref="Z90:AA90"/>
    <mergeCell ref="AB90:AC90"/>
    <mergeCell ref="T89:U89"/>
    <mergeCell ref="V89:W89"/>
    <mergeCell ref="X89:Y89"/>
    <mergeCell ref="X82:Y82"/>
    <mergeCell ref="Z82:AA82"/>
    <mergeCell ref="AB82:AC82"/>
    <mergeCell ref="T81:U81"/>
    <mergeCell ref="V81:W81"/>
    <mergeCell ref="X81:Y81"/>
    <mergeCell ref="Z81:AA81"/>
    <mergeCell ref="AB89:AC89"/>
    <mergeCell ref="J90:K90"/>
    <mergeCell ref="P90:Q90"/>
    <mergeCell ref="J89:K89"/>
    <mergeCell ref="P89:Q89"/>
    <mergeCell ref="R89:S89"/>
    <mergeCell ref="R88:S88"/>
    <mergeCell ref="T88:U88"/>
    <mergeCell ref="V88:W88"/>
    <mergeCell ref="X88:Y88"/>
    <mergeCell ref="Z88:AA88"/>
    <mergeCell ref="AB88:AC88"/>
    <mergeCell ref="N86:O86"/>
    <mergeCell ref="V83:W83"/>
    <mergeCell ref="X83:Y83"/>
    <mergeCell ref="Z83:AA83"/>
    <mergeCell ref="AB83:AC83"/>
    <mergeCell ref="J84:K84"/>
    <mergeCell ref="P84:Q84"/>
    <mergeCell ref="J83:K83"/>
    <mergeCell ref="P83:Q83"/>
    <mergeCell ref="R83:S83"/>
    <mergeCell ref="N83:O83"/>
    <mergeCell ref="N84:O84"/>
    <mergeCell ref="N85:O85"/>
    <mergeCell ref="V86:W86"/>
    <mergeCell ref="X86:Y86"/>
    <mergeCell ref="Z86:AA86"/>
    <mergeCell ref="AB86:AC86"/>
    <mergeCell ref="T85:U85"/>
    <mergeCell ref="V85:W85"/>
    <mergeCell ref="X85:Y85"/>
    <mergeCell ref="Z85:AA85"/>
    <mergeCell ref="AB85:AC85"/>
    <mergeCell ref="J86:K86"/>
    <mergeCell ref="P86:Q86"/>
    <mergeCell ref="J85:K85"/>
    <mergeCell ref="P85:Q85"/>
    <mergeCell ref="R85:S85"/>
    <mergeCell ref="R84:S84"/>
    <mergeCell ref="T84:U84"/>
    <mergeCell ref="V84:W84"/>
    <mergeCell ref="X84:Y84"/>
    <mergeCell ref="Z84:AA84"/>
    <mergeCell ref="AB84:AC84"/>
    <mergeCell ref="R86:S86"/>
    <mergeCell ref="T86:U86"/>
    <mergeCell ref="AB81:AC81"/>
    <mergeCell ref="J82:K82"/>
    <mergeCell ref="P82:Q82"/>
    <mergeCell ref="J81:K81"/>
    <mergeCell ref="P81:Q81"/>
    <mergeCell ref="R81:S81"/>
    <mergeCell ref="R80:S80"/>
    <mergeCell ref="T80:U80"/>
    <mergeCell ref="V80:W80"/>
    <mergeCell ref="X80:Y80"/>
    <mergeCell ref="Z80:AA80"/>
    <mergeCell ref="AB80:AC80"/>
    <mergeCell ref="N80:O80"/>
    <mergeCell ref="N81:O81"/>
    <mergeCell ref="N82:O82"/>
    <mergeCell ref="R76:S76"/>
    <mergeCell ref="T76:U76"/>
    <mergeCell ref="V76:W76"/>
    <mergeCell ref="X76:Y76"/>
    <mergeCell ref="Z76:AA76"/>
    <mergeCell ref="AB76:AC76"/>
    <mergeCell ref="X79:Y79"/>
    <mergeCell ref="Z79:AA79"/>
    <mergeCell ref="AB79:AC79"/>
    <mergeCell ref="J80:K80"/>
    <mergeCell ref="P80:Q80"/>
    <mergeCell ref="R77:S77"/>
    <mergeCell ref="N78:O78"/>
    <mergeCell ref="R82:S82"/>
    <mergeCell ref="T82:U82"/>
    <mergeCell ref="V82:W82"/>
    <mergeCell ref="T79:U79"/>
    <mergeCell ref="X75:Y75"/>
    <mergeCell ref="Z75:AA75"/>
    <mergeCell ref="AB75:AC75"/>
    <mergeCell ref="J76:K76"/>
    <mergeCell ref="P76:Q76"/>
    <mergeCell ref="J75:K75"/>
    <mergeCell ref="P75:Q75"/>
    <mergeCell ref="R75:S75"/>
    <mergeCell ref="N75:O75"/>
    <mergeCell ref="N76:O76"/>
    <mergeCell ref="N77:O77"/>
    <mergeCell ref="J79:K79"/>
    <mergeCell ref="P79:Q79"/>
    <mergeCell ref="R79:S79"/>
    <mergeCell ref="N79:O79"/>
    <mergeCell ref="R78:S78"/>
    <mergeCell ref="T78:U78"/>
    <mergeCell ref="V78:W78"/>
    <mergeCell ref="X78:Y78"/>
    <mergeCell ref="Z78:AA78"/>
    <mergeCell ref="AB78:AC78"/>
    <mergeCell ref="T77:U77"/>
    <mergeCell ref="V77:W77"/>
    <mergeCell ref="X77:Y77"/>
    <mergeCell ref="Z77:AA77"/>
    <mergeCell ref="AB77:AC77"/>
    <mergeCell ref="J78:K78"/>
    <mergeCell ref="P78:Q78"/>
    <mergeCell ref="J77:K77"/>
    <mergeCell ref="P77:Q77"/>
    <mergeCell ref="V79:W79"/>
    <mergeCell ref="H76:I76"/>
    <mergeCell ref="T75:U75"/>
    <mergeCell ref="V75:W75"/>
    <mergeCell ref="T71:U71"/>
    <mergeCell ref="V71:W71"/>
    <mergeCell ref="X71:Y71"/>
    <mergeCell ref="Z71:AA71"/>
    <mergeCell ref="AB71:AC71"/>
    <mergeCell ref="J72:K72"/>
    <mergeCell ref="P72:Q72"/>
    <mergeCell ref="J71:K71"/>
    <mergeCell ref="P71:Q71"/>
    <mergeCell ref="R71:S71"/>
    <mergeCell ref="N71:O71"/>
    <mergeCell ref="N72:O72"/>
    <mergeCell ref="AB68:AC68"/>
    <mergeCell ref="T67:U67"/>
    <mergeCell ref="V67:W67"/>
    <mergeCell ref="X67:Y67"/>
    <mergeCell ref="Z67:AA67"/>
    <mergeCell ref="AB67:AC67"/>
    <mergeCell ref="J68:K68"/>
    <mergeCell ref="P68:Q68"/>
    <mergeCell ref="J67:K67"/>
    <mergeCell ref="P67:Q67"/>
    <mergeCell ref="R67:S67"/>
    <mergeCell ref="N67:O67"/>
    <mergeCell ref="N68:O68"/>
    <mergeCell ref="N69:O69"/>
    <mergeCell ref="N70:O70"/>
    <mergeCell ref="R74:S74"/>
    <mergeCell ref="T74:U74"/>
    <mergeCell ref="V74:W74"/>
    <mergeCell ref="X74:Y74"/>
    <mergeCell ref="Z74:AA74"/>
    <mergeCell ref="AB74:AC74"/>
    <mergeCell ref="T73:U73"/>
    <mergeCell ref="V73:W73"/>
    <mergeCell ref="X73:Y73"/>
    <mergeCell ref="Z73:AA73"/>
    <mergeCell ref="AB73:AC73"/>
    <mergeCell ref="J74:K74"/>
    <mergeCell ref="P74:Q74"/>
    <mergeCell ref="J73:K73"/>
    <mergeCell ref="P73:Q73"/>
    <mergeCell ref="R73:S73"/>
    <mergeCell ref="R72:S72"/>
    <mergeCell ref="Z72:AA72"/>
    <mergeCell ref="AB72:AC72"/>
    <mergeCell ref="T72:U72"/>
    <mergeCell ref="V72:W72"/>
    <mergeCell ref="X72:Y72"/>
    <mergeCell ref="N73:O73"/>
    <mergeCell ref="N74:O74"/>
    <mergeCell ref="AB63:AC63"/>
    <mergeCell ref="J64:K64"/>
    <mergeCell ref="P64:Q64"/>
    <mergeCell ref="J63:K63"/>
    <mergeCell ref="P63:Q63"/>
    <mergeCell ref="R63:S63"/>
    <mergeCell ref="N65:O65"/>
    <mergeCell ref="N66:O66"/>
    <mergeCell ref="R70:S70"/>
    <mergeCell ref="T70:U70"/>
    <mergeCell ref="V70:W70"/>
    <mergeCell ref="X70:Y70"/>
    <mergeCell ref="Z70:AA70"/>
    <mergeCell ref="AB70:AC70"/>
    <mergeCell ref="T69:U69"/>
    <mergeCell ref="V69:W69"/>
    <mergeCell ref="X69:Y69"/>
    <mergeCell ref="Z69:AA69"/>
    <mergeCell ref="AB69:AC69"/>
    <mergeCell ref="J70:K70"/>
    <mergeCell ref="P70:Q70"/>
    <mergeCell ref="J69:K69"/>
    <mergeCell ref="P69:Q69"/>
    <mergeCell ref="R69:S69"/>
    <mergeCell ref="R68:S68"/>
    <mergeCell ref="X66:Y66"/>
    <mergeCell ref="Z66:AA66"/>
    <mergeCell ref="AB66:AC66"/>
    <mergeCell ref="T68:U68"/>
    <mergeCell ref="V68:W68"/>
    <mergeCell ref="X68:Y68"/>
    <mergeCell ref="Z68:AA68"/>
    <mergeCell ref="T65:U65"/>
    <mergeCell ref="V65:W65"/>
    <mergeCell ref="X65:Y65"/>
    <mergeCell ref="Z65:AA65"/>
    <mergeCell ref="AB65:AC65"/>
    <mergeCell ref="J66:K66"/>
    <mergeCell ref="P66:Q66"/>
    <mergeCell ref="J65:K65"/>
    <mergeCell ref="P65:Q65"/>
    <mergeCell ref="R65:S65"/>
    <mergeCell ref="R64:S64"/>
    <mergeCell ref="T64:U64"/>
    <mergeCell ref="V64:W64"/>
    <mergeCell ref="X64:Y64"/>
    <mergeCell ref="Z64:AA64"/>
    <mergeCell ref="AB64:AC64"/>
    <mergeCell ref="T61:U61"/>
    <mergeCell ref="V61:W61"/>
    <mergeCell ref="X61:Y61"/>
    <mergeCell ref="Z61:AA61"/>
    <mergeCell ref="AB61:AC61"/>
    <mergeCell ref="J62:K62"/>
    <mergeCell ref="P62:Q62"/>
    <mergeCell ref="J61:K61"/>
    <mergeCell ref="P61:Q61"/>
    <mergeCell ref="R61:S61"/>
    <mergeCell ref="N63:O63"/>
    <mergeCell ref="N64:O64"/>
    <mergeCell ref="T63:U63"/>
    <mergeCell ref="V63:W63"/>
    <mergeCell ref="X63:Y63"/>
    <mergeCell ref="Z63:AA63"/>
    <mergeCell ref="D54:E54"/>
    <mergeCell ref="F54:G54"/>
    <mergeCell ref="H54:I54"/>
    <mergeCell ref="D55:E55"/>
    <mergeCell ref="F55:G55"/>
    <mergeCell ref="R60:S60"/>
    <mergeCell ref="T60:U60"/>
    <mergeCell ref="V60:W60"/>
    <mergeCell ref="X60:Y60"/>
    <mergeCell ref="Z60:AA60"/>
    <mergeCell ref="AB60:AC60"/>
    <mergeCell ref="T59:U59"/>
    <mergeCell ref="V59:W59"/>
    <mergeCell ref="X59:Y59"/>
    <mergeCell ref="Z59:AA59"/>
    <mergeCell ref="AB59:AC59"/>
    <mergeCell ref="J60:K60"/>
    <mergeCell ref="P60:Q60"/>
    <mergeCell ref="J59:K59"/>
    <mergeCell ref="P59:Q59"/>
    <mergeCell ref="R59:S59"/>
    <mergeCell ref="P58:Q58"/>
    <mergeCell ref="X58:Y58"/>
    <mergeCell ref="Z58:AA58"/>
    <mergeCell ref="AB58:AC58"/>
    <mergeCell ref="H55:I55"/>
    <mergeCell ref="D56:E56"/>
    <mergeCell ref="F56:G56"/>
    <mergeCell ref="H56:I56"/>
    <mergeCell ref="D57:E57"/>
    <mergeCell ref="F57:G57"/>
    <mergeCell ref="H57:I57"/>
    <mergeCell ref="B10:AD10"/>
    <mergeCell ref="B11:AD11"/>
    <mergeCell ref="C12:AD12"/>
    <mergeCell ref="C13:AD13"/>
    <mergeCell ref="C14:AD14"/>
    <mergeCell ref="C15:AD15"/>
    <mergeCell ref="B1:AD1"/>
    <mergeCell ref="B3:AD3"/>
    <mergeCell ref="B5:AD5"/>
    <mergeCell ref="AA7:AD7"/>
    <mergeCell ref="B8:L8"/>
    <mergeCell ref="N8:O8"/>
    <mergeCell ref="R54:S54"/>
    <mergeCell ref="T54:U54"/>
    <mergeCell ref="V54:W54"/>
    <mergeCell ref="X54:Y54"/>
    <mergeCell ref="Z54:AA54"/>
    <mergeCell ref="AB54:AC54"/>
    <mergeCell ref="J54:K54"/>
    <mergeCell ref="P54:Q54"/>
    <mergeCell ref="C33:AD33"/>
    <mergeCell ref="C34:AD34"/>
    <mergeCell ref="N54:O54"/>
    <mergeCell ref="B22:AD22"/>
    <mergeCell ref="C35:AD35"/>
    <mergeCell ref="C36:AD36"/>
    <mergeCell ref="C37:AD37"/>
    <mergeCell ref="C38:AD38"/>
    <mergeCell ref="B27:AD27"/>
    <mergeCell ref="C28:AD28"/>
    <mergeCell ref="C29:AD29"/>
    <mergeCell ref="C30:AD30"/>
    <mergeCell ref="Y2330:AD2330"/>
    <mergeCell ref="Q2330:X2330"/>
    <mergeCell ref="I2330:P2330"/>
    <mergeCell ref="C2324:AD2324"/>
    <mergeCell ref="C2325:AD2325"/>
    <mergeCell ref="C2326:AD2326"/>
    <mergeCell ref="C2327:AD2327"/>
    <mergeCell ref="C2328:AD2328"/>
    <mergeCell ref="C39:AD39"/>
    <mergeCell ref="C40:AD40"/>
    <mergeCell ref="C41:AD41"/>
    <mergeCell ref="C42:AD42"/>
    <mergeCell ref="C43:AD43"/>
    <mergeCell ref="C44:AD44"/>
    <mergeCell ref="R58:S58"/>
    <mergeCell ref="T58:U58"/>
    <mergeCell ref="V58:W58"/>
    <mergeCell ref="T57:U57"/>
    <mergeCell ref="V57:W57"/>
    <mergeCell ref="X57:Y57"/>
    <mergeCell ref="Z57:AA57"/>
    <mergeCell ref="AB57:AC57"/>
    <mergeCell ref="J58:K58"/>
    <mergeCell ref="N62:O62"/>
    <mergeCell ref="N55:O55"/>
    <mergeCell ref="J57:K57"/>
    <mergeCell ref="P57:Q57"/>
    <mergeCell ref="R57:S57"/>
    <mergeCell ref="R56:S56"/>
    <mergeCell ref="T56:U56"/>
    <mergeCell ref="V56:W56"/>
    <mergeCell ref="X56:Y56"/>
    <mergeCell ref="M187:S187"/>
    <mergeCell ref="V187:AD187"/>
    <mergeCell ref="C188:J188"/>
    <mergeCell ref="M188:S188"/>
    <mergeCell ref="R62:S62"/>
    <mergeCell ref="T62:U62"/>
    <mergeCell ref="V62:W62"/>
    <mergeCell ref="X62:Y62"/>
    <mergeCell ref="Z62:AA62"/>
    <mergeCell ref="AB62:AC62"/>
    <mergeCell ref="R66:S66"/>
    <mergeCell ref="T66:U66"/>
    <mergeCell ref="V66:W66"/>
    <mergeCell ref="C16:AD16"/>
    <mergeCell ref="C17:AD17"/>
    <mergeCell ref="C18:AD18"/>
    <mergeCell ref="C19:AD19"/>
    <mergeCell ref="B21:AD21"/>
    <mergeCell ref="C31:AD31"/>
    <mergeCell ref="C32:AD32"/>
    <mergeCell ref="Z56:AA56"/>
    <mergeCell ref="AB56:AC56"/>
    <mergeCell ref="T55:U55"/>
    <mergeCell ref="V55:W55"/>
    <mergeCell ref="X55:Y55"/>
    <mergeCell ref="Z55:AA55"/>
    <mergeCell ref="AB55:AC55"/>
    <mergeCell ref="J56:K56"/>
    <mergeCell ref="P56:Q56"/>
    <mergeCell ref="J55:K55"/>
    <mergeCell ref="P55:Q55"/>
    <mergeCell ref="R55:S55"/>
    <mergeCell ref="M190:S190"/>
    <mergeCell ref="V190:AD190"/>
    <mergeCell ref="D191:J191"/>
    <mergeCell ref="M191:S191"/>
    <mergeCell ref="V191:AD191"/>
    <mergeCell ref="D192:J192"/>
    <mergeCell ref="M192:S192"/>
    <mergeCell ref="V192:AD192"/>
    <mergeCell ref="D193:J193"/>
    <mergeCell ref="M193:S193"/>
    <mergeCell ref="N56:O56"/>
    <mergeCell ref="N57:O57"/>
    <mergeCell ref="N58:O58"/>
    <mergeCell ref="N59:O59"/>
    <mergeCell ref="N60:O60"/>
    <mergeCell ref="D183:J183"/>
    <mergeCell ref="M183:S183"/>
    <mergeCell ref="V183:AD183"/>
    <mergeCell ref="D184:J184"/>
    <mergeCell ref="M184:S184"/>
    <mergeCell ref="V184:AD184"/>
    <mergeCell ref="N61:O61"/>
    <mergeCell ref="V188:AD188"/>
    <mergeCell ref="D189:J189"/>
    <mergeCell ref="M189:S189"/>
    <mergeCell ref="V189:AD189"/>
    <mergeCell ref="D185:J185"/>
    <mergeCell ref="M185:S185"/>
    <mergeCell ref="V185:AD185"/>
    <mergeCell ref="D186:J186"/>
    <mergeCell ref="M186:S186"/>
    <mergeCell ref="V186:AD186"/>
    <mergeCell ref="D214:J214"/>
    <mergeCell ref="M214:S214"/>
    <mergeCell ref="D215:J215"/>
    <mergeCell ref="M215:S215"/>
    <mergeCell ref="D196:J196"/>
    <mergeCell ref="M196:S196"/>
    <mergeCell ref="D197:J197"/>
    <mergeCell ref="M197:S197"/>
    <mergeCell ref="U197:AD197"/>
    <mergeCell ref="M198:S198"/>
    <mergeCell ref="V198:AD198"/>
    <mergeCell ref="C45:AD45"/>
    <mergeCell ref="C46:AD46"/>
    <mergeCell ref="C47:AD47"/>
    <mergeCell ref="C49:AD49"/>
    <mergeCell ref="AD51:AD53"/>
    <mergeCell ref="J52:K53"/>
    <mergeCell ref="L52:M52"/>
    <mergeCell ref="N52:O53"/>
    <mergeCell ref="P52:Q53"/>
    <mergeCell ref="R52:S53"/>
    <mergeCell ref="T52:U53"/>
    <mergeCell ref="V52:W53"/>
    <mergeCell ref="X52:Y53"/>
    <mergeCell ref="Z52:AA53"/>
    <mergeCell ref="AB52:AC53"/>
    <mergeCell ref="C48:AD48"/>
    <mergeCell ref="C51:E53"/>
    <mergeCell ref="F51:AC51"/>
    <mergeCell ref="F52:G53"/>
    <mergeCell ref="H52:I53"/>
    <mergeCell ref="Z50:AA50"/>
    <mergeCell ref="D242:L242"/>
    <mergeCell ref="M242:R242"/>
    <mergeCell ref="S242:X242"/>
    <mergeCell ref="Y246:AD246"/>
    <mergeCell ref="M249:R249"/>
    <mergeCell ref="D190:J190"/>
    <mergeCell ref="D216:J216"/>
    <mergeCell ref="M216:S216"/>
    <mergeCell ref="D217:J217"/>
    <mergeCell ref="M217:S217"/>
    <mergeCell ref="M205:S205"/>
    <mergeCell ref="V205:AD205"/>
    <mergeCell ref="M206:S206"/>
    <mergeCell ref="C207:J207"/>
    <mergeCell ref="M207:S207"/>
    <mergeCell ref="U207:AD207"/>
    <mergeCell ref="D218:J218"/>
    <mergeCell ref="M218:S218"/>
    <mergeCell ref="D219:J219"/>
    <mergeCell ref="M219:S219"/>
    <mergeCell ref="D195:J195"/>
    <mergeCell ref="M195:S195"/>
    <mergeCell ref="V195:AD195"/>
    <mergeCell ref="C199:J199"/>
    <mergeCell ref="M199:S199"/>
    <mergeCell ref="V199:AD199"/>
    <mergeCell ref="D200:J200"/>
    <mergeCell ref="M200:S200"/>
    <mergeCell ref="V200:AD200"/>
    <mergeCell ref="D201:J201"/>
    <mergeCell ref="M201:S201"/>
    <mergeCell ref="V201:AD201"/>
    <mergeCell ref="M257:R257"/>
    <mergeCell ref="S257:X257"/>
    <mergeCell ref="Y257:AD257"/>
    <mergeCell ref="D220:J220"/>
    <mergeCell ref="M220:S220"/>
    <mergeCell ref="M221:S221"/>
    <mergeCell ref="C224:AD224"/>
    <mergeCell ref="D261:L261"/>
    <mergeCell ref="M261:R261"/>
    <mergeCell ref="S261:X261"/>
    <mergeCell ref="Y261:AD261"/>
    <mergeCell ref="D262:L262"/>
    <mergeCell ref="M262:R262"/>
    <mergeCell ref="S262:X262"/>
    <mergeCell ref="Y262:AD262"/>
    <mergeCell ref="D258:L258"/>
    <mergeCell ref="M258:R258"/>
    <mergeCell ref="S258:X258"/>
    <mergeCell ref="Y258:AD258"/>
    <mergeCell ref="D259:L259"/>
    <mergeCell ref="M259:R259"/>
    <mergeCell ref="S259:X259"/>
    <mergeCell ref="Y259:AD259"/>
    <mergeCell ref="D260:L260"/>
    <mergeCell ref="M260:R260"/>
    <mergeCell ref="S260:X260"/>
    <mergeCell ref="Y260:AD260"/>
    <mergeCell ref="Y240:AD240"/>
    <mergeCell ref="D241:L241"/>
    <mergeCell ref="M241:R241"/>
    <mergeCell ref="S241:X241"/>
    <mergeCell ref="Y241:AD241"/>
    <mergeCell ref="S267:X267"/>
    <mergeCell ref="Y267:AD267"/>
    <mergeCell ref="D268:L268"/>
    <mergeCell ref="B231:AD231"/>
    <mergeCell ref="D263:L263"/>
    <mergeCell ref="M263:R263"/>
    <mergeCell ref="S263:X263"/>
    <mergeCell ref="Y263:AD263"/>
    <mergeCell ref="D264:L264"/>
    <mergeCell ref="M264:R264"/>
    <mergeCell ref="S264:X264"/>
    <mergeCell ref="Y264:AD264"/>
    <mergeCell ref="D208:J208"/>
    <mergeCell ref="M208:S208"/>
    <mergeCell ref="V208:AD208"/>
    <mergeCell ref="D209:J209"/>
    <mergeCell ref="M209:S209"/>
    <mergeCell ref="V209:AD209"/>
    <mergeCell ref="D210:J210"/>
    <mergeCell ref="D211:J211"/>
    <mergeCell ref="L211:S211"/>
    <mergeCell ref="V210:AD210"/>
    <mergeCell ref="D212:J212"/>
    <mergeCell ref="M212:S212"/>
    <mergeCell ref="V211:AD211"/>
    <mergeCell ref="D213:J213"/>
    <mergeCell ref="M213:S213"/>
    <mergeCell ref="D256:L256"/>
    <mergeCell ref="M256:R256"/>
    <mergeCell ref="S256:X256"/>
    <mergeCell ref="Y256:AD256"/>
    <mergeCell ref="D257:L257"/>
    <mergeCell ref="S273:X273"/>
    <mergeCell ref="Y273:AD273"/>
    <mergeCell ref="D278:L278"/>
    <mergeCell ref="M278:R278"/>
    <mergeCell ref="S278:X278"/>
    <mergeCell ref="C223:AD223"/>
    <mergeCell ref="D269:L269"/>
    <mergeCell ref="M269:R269"/>
    <mergeCell ref="S269:X269"/>
    <mergeCell ref="Y269:AD269"/>
    <mergeCell ref="D270:L270"/>
    <mergeCell ref="M270:R270"/>
    <mergeCell ref="S270:X270"/>
    <mergeCell ref="Y270:AD270"/>
    <mergeCell ref="D271:L271"/>
    <mergeCell ref="M271:R271"/>
    <mergeCell ref="S271:X271"/>
    <mergeCell ref="Y271:AD271"/>
    <mergeCell ref="D272:L272"/>
    <mergeCell ref="M272:R272"/>
    <mergeCell ref="S272:X272"/>
    <mergeCell ref="Y272:AD272"/>
    <mergeCell ref="D265:L265"/>
    <mergeCell ref="M265:R265"/>
    <mergeCell ref="S265:X265"/>
    <mergeCell ref="Y265:AD265"/>
    <mergeCell ref="D266:L266"/>
    <mergeCell ref="M266:R266"/>
    <mergeCell ref="S266:X266"/>
    <mergeCell ref="Y266:AD266"/>
    <mergeCell ref="D267:L267"/>
    <mergeCell ref="M267:R267"/>
    <mergeCell ref="S280:X280"/>
    <mergeCell ref="Y280:AD280"/>
    <mergeCell ref="D281:L281"/>
    <mergeCell ref="M281:R281"/>
    <mergeCell ref="S281:X281"/>
    <mergeCell ref="Y281:AD281"/>
    <mergeCell ref="D282:L282"/>
    <mergeCell ref="M282:R282"/>
    <mergeCell ref="S282:X282"/>
    <mergeCell ref="Y282:AD282"/>
    <mergeCell ref="Y278:AD278"/>
    <mergeCell ref="M268:R268"/>
    <mergeCell ref="S268:X268"/>
    <mergeCell ref="Y268:AD268"/>
    <mergeCell ref="D274:L274"/>
    <mergeCell ref="M274:R274"/>
    <mergeCell ref="S274:X274"/>
    <mergeCell ref="Y274:AD274"/>
    <mergeCell ref="D275:L275"/>
    <mergeCell ref="M275:R275"/>
    <mergeCell ref="S275:X275"/>
    <mergeCell ref="Y275:AD275"/>
    <mergeCell ref="D276:L276"/>
    <mergeCell ref="M276:R276"/>
    <mergeCell ref="S276:X276"/>
    <mergeCell ref="Y276:AD276"/>
    <mergeCell ref="D277:L277"/>
    <mergeCell ref="M277:R277"/>
    <mergeCell ref="S277:X277"/>
    <mergeCell ref="Y277:AD277"/>
    <mergeCell ref="D273:L273"/>
    <mergeCell ref="M273:R273"/>
    <mergeCell ref="D298:L298"/>
    <mergeCell ref="M298:R298"/>
    <mergeCell ref="S298:X298"/>
    <mergeCell ref="Y298:AD298"/>
    <mergeCell ref="D299:L299"/>
    <mergeCell ref="M299:R299"/>
    <mergeCell ref="S299:X299"/>
    <mergeCell ref="Y299:AD299"/>
    <mergeCell ref="D295:L295"/>
    <mergeCell ref="M295:R295"/>
    <mergeCell ref="S295:X295"/>
    <mergeCell ref="Y295:AD295"/>
    <mergeCell ref="D296:L296"/>
    <mergeCell ref="M296:R296"/>
    <mergeCell ref="S296:X296"/>
    <mergeCell ref="Y296:AD296"/>
    <mergeCell ref="S287:X287"/>
    <mergeCell ref="Y287:AD287"/>
    <mergeCell ref="D288:L288"/>
    <mergeCell ref="M288:R288"/>
    <mergeCell ref="S288:X288"/>
    <mergeCell ref="Y288:AD288"/>
    <mergeCell ref="D289:L289"/>
    <mergeCell ref="M289:R289"/>
    <mergeCell ref="S289:X289"/>
    <mergeCell ref="Y289:AD289"/>
    <mergeCell ref="D293:L293"/>
    <mergeCell ref="M293:R293"/>
    <mergeCell ref="S293:X293"/>
    <mergeCell ref="Y293:AD293"/>
    <mergeCell ref="D294:L294"/>
    <mergeCell ref="M294:R294"/>
    <mergeCell ref="S294:X294"/>
    <mergeCell ref="Y294:AD294"/>
    <mergeCell ref="D290:L290"/>
    <mergeCell ref="M290:R290"/>
    <mergeCell ref="S290:X290"/>
    <mergeCell ref="Y290:AD290"/>
    <mergeCell ref="D291:L291"/>
    <mergeCell ref="M291:R291"/>
    <mergeCell ref="S291:X291"/>
    <mergeCell ref="Y291:AD291"/>
    <mergeCell ref="D297:L297"/>
    <mergeCell ref="M297:R297"/>
    <mergeCell ref="S297:X297"/>
    <mergeCell ref="Y297:AD297"/>
    <mergeCell ref="D283:L283"/>
    <mergeCell ref="M283:R283"/>
    <mergeCell ref="S283:X283"/>
    <mergeCell ref="Y283:AD283"/>
    <mergeCell ref="D284:L284"/>
    <mergeCell ref="M284:R284"/>
    <mergeCell ref="S284:X284"/>
    <mergeCell ref="Y284:AD284"/>
    <mergeCell ref="D285:L285"/>
    <mergeCell ref="M285:R285"/>
    <mergeCell ref="S285:X285"/>
    <mergeCell ref="Y285:AD285"/>
    <mergeCell ref="D286:L286"/>
    <mergeCell ref="M286:R286"/>
    <mergeCell ref="S286:X286"/>
    <mergeCell ref="Y286:AD286"/>
    <mergeCell ref="D292:L292"/>
    <mergeCell ref="M292:R292"/>
    <mergeCell ref="S292:X292"/>
    <mergeCell ref="Y292:AD292"/>
    <mergeCell ref="D306:L306"/>
    <mergeCell ref="M306:R306"/>
    <mergeCell ref="S306:X306"/>
    <mergeCell ref="Y306:AD306"/>
    <mergeCell ref="D307:L307"/>
    <mergeCell ref="M307:R307"/>
    <mergeCell ref="S307:X307"/>
    <mergeCell ref="Y307:AD307"/>
    <mergeCell ref="D308:L308"/>
    <mergeCell ref="M308:R308"/>
    <mergeCell ref="S308:X308"/>
    <mergeCell ref="Y308:AD308"/>
    <mergeCell ref="D309:L309"/>
    <mergeCell ref="M309:R309"/>
    <mergeCell ref="S309:X309"/>
    <mergeCell ref="Y309:AD309"/>
    <mergeCell ref="D300:L300"/>
    <mergeCell ref="M300:R300"/>
    <mergeCell ref="S300:X300"/>
    <mergeCell ref="Y300:AD300"/>
    <mergeCell ref="D301:L301"/>
    <mergeCell ref="M301:R301"/>
    <mergeCell ref="S301:X301"/>
    <mergeCell ref="Y301:AD301"/>
    <mergeCell ref="D302:L302"/>
    <mergeCell ref="M302:R302"/>
    <mergeCell ref="S302:X302"/>
    <mergeCell ref="Y302:AD302"/>
    <mergeCell ref="D303:L303"/>
    <mergeCell ref="M303:R303"/>
    <mergeCell ref="D318:L318"/>
    <mergeCell ref="M318:R318"/>
    <mergeCell ref="S318:X318"/>
    <mergeCell ref="Y318:AD318"/>
    <mergeCell ref="D324:L324"/>
    <mergeCell ref="M324:R324"/>
    <mergeCell ref="S324:X324"/>
    <mergeCell ref="Y324:AD324"/>
    <mergeCell ref="D325:L325"/>
    <mergeCell ref="M325:R325"/>
    <mergeCell ref="S325:X325"/>
    <mergeCell ref="Y325:AD325"/>
    <mergeCell ref="S303:X303"/>
    <mergeCell ref="Y303:AD303"/>
    <mergeCell ref="D304:L304"/>
    <mergeCell ref="M304:R304"/>
    <mergeCell ref="S304:X304"/>
    <mergeCell ref="Y304:AD304"/>
    <mergeCell ref="D305:L305"/>
    <mergeCell ref="M305:R305"/>
    <mergeCell ref="S305:X305"/>
    <mergeCell ref="Y305:AD305"/>
    <mergeCell ref="D314:L314"/>
    <mergeCell ref="M314:R314"/>
    <mergeCell ref="S314:X314"/>
    <mergeCell ref="Y314:AD314"/>
    <mergeCell ref="D315:L315"/>
    <mergeCell ref="M315:R315"/>
    <mergeCell ref="S315:X315"/>
    <mergeCell ref="Y315:AD315"/>
    <mergeCell ref="D326:L326"/>
    <mergeCell ref="M326:R326"/>
    <mergeCell ref="S326:X326"/>
    <mergeCell ref="Y326:AD326"/>
    <mergeCell ref="D327:L327"/>
    <mergeCell ref="M327:R327"/>
    <mergeCell ref="S327:X327"/>
    <mergeCell ref="Y327:AD327"/>
    <mergeCell ref="D310:L310"/>
    <mergeCell ref="M310:R310"/>
    <mergeCell ref="S310:X310"/>
    <mergeCell ref="Y310:AD310"/>
    <mergeCell ref="D311:L311"/>
    <mergeCell ref="M311:R311"/>
    <mergeCell ref="S311:X311"/>
    <mergeCell ref="Y311:AD311"/>
    <mergeCell ref="D312:L312"/>
    <mergeCell ref="M312:R312"/>
    <mergeCell ref="S312:X312"/>
    <mergeCell ref="Y312:AD312"/>
    <mergeCell ref="D313:L313"/>
    <mergeCell ref="M313:R313"/>
    <mergeCell ref="S313:X313"/>
    <mergeCell ref="Y313:AD313"/>
    <mergeCell ref="D316:L316"/>
    <mergeCell ref="M316:R316"/>
    <mergeCell ref="S316:X316"/>
    <mergeCell ref="Y316:AD316"/>
    <mergeCell ref="D317:L317"/>
    <mergeCell ref="M317:R317"/>
    <mergeCell ref="S317:X317"/>
    <mergeCell ref="Y317:AD317"/>
    <mergeCell ref="D334:L334"/>
    <mergeCell ref="M334:R334"/>
    <mergeCell ref="S334:X334"/>
    <mergeCell ref="Y334:AD334"/>
    <mergeCell ref="D335:L335"/>
    <mergeCell ref="M335:R335"/>
    <mergeCell ref="S335:X335"/>
    <mergeCell ref="Y335:AD335"/>
    <mergeCell ref="D336:L336"/>
    <mergeCell ref="M336:R336"/>
    <mergeCell ref="S336:X336"/>
    <mergeCell ref="Y336:AD336"/>
    <mergeCell ref="D319:L319"/>
    <mergeCell ref="M319:R319"/>
    <mergeCell ref="S319:X319"/>
    <mergeCell ref="Y319:AD319"/>
    <mergeCell ref="D320:L320"/>
    <mergeCell ref="M320:R320"/>
    <mergeCell ref="S320:X320"/>
    <mergeCell ref="Y320:AD320"/>
    <mergeCell ref="D321:L321"/>
    <mergeCell ref="M321:R321"/>
    <mergeCell ref="S321:X321"/>
    <mergeCell ref="Y321:AD321"/>
    <mergeCell ref="D322:L322"/>
    <mergeCell ref="M322:R322"/>
    <mergeCell ref="S322:X322"/>
    <mergeCell ref="Y322:AD322"/>
    <mergeCell ref="D323:L323"/>
    <mergeCell ref="M323:R323"/>
    <mergeCell ref="S323:X323"/>
    <mergeCell ref="Y323:AD323"/>
    <mergeCell ref="D344:L344"/>
    <mergeCell ref="M344:R344"/>
    <mergeCell ref="S344:X344"/>
    <mergeCell ref="Y344:AD344"/>
    <mergeCell ref="D345:L345"/>
    <mergeCell ref="M345:R345"/>
    <mergeCell ref="S345:X345"/>
    <mergeCell ref="Y345:AD345"/>
    <mergeCell ref="D328:L328"/>
    <mergeCell ref="M328:R328"/>
    <mergeCell ref="S328:X328"/>
    <mergeCell ref="Y328:AD328"/>
    <mergeCell ref="D329:L329"/>
    <mergeCell ref="M329:R329"/>
    <mergeCell ref="S329:X329"/>
    <mergeCell ref="Y329:AD329"/>
    <mergeCell ref="D330:L330"/>
    <mergeCell ref="M330:R330"/>
    <mergeCell ref="S330:X330"/>
    <mergeCell ref="Y330:AD330"/>
    <mergeCell ref="D331:L331"/>
    <mergeCell ref="M331:R331"/>
    <mergeCell ref="S331:X331"/>
    <mergeCell ref="Y331:AD331"/>
    <mergeCell ref="D332:L332"/>
    <mergeCell ref="M332:R332"/>
    <mergeCell ref="S332:X332"/>
    <mergeCell ref="Y332:AD332"/>
    <mergeCell ref="D333:L333"/>
    <mergeCell ref="M333:R333"/>
    <mergeCell ref="S333:X333"/>
    <mergeCell ref="Y333:AD333"/>
    <mergeCell ref="D354:L354"/>
    <mergeCell ref="M354:R354"/>
    <mergeCell ref="S354:X354"/>
    <mergeCell ref="Y354:AD354"/>
    <mergeCell ref="D337:L337"/>
    <mergeCell ref="M337:R337"/>
    <mergeCell ref="S337:X337"/>
    <mergeCell ref="Y337:AD337"/>
    <mergeCell ref="D338:L338"/>
    <mergeCell ref="M338:R338"/>
    <mergeCell ref="S338:X338"/>
    <mergeCell ref="Y338:AD338"/>
    <mergeCell ref="D339:L339"/>
    <mergeCell ref="M339:R339"/>
    <mergeCell ref="S339:X339"/>
    <mergeCell ref="Y339:AD339"/>
    <mergeCell ref="D340:L340"/>
    <mergeCell ref="M340:R340"/>
    <mergeCell ref="S340:X340"/>
    <mergeCell ref="Y340:AD340"/>
    <mergeCell ref="D341:L341"/>
    <mergeCell ref="M341:R341"/>
    <mergeCell ref="S341:X341"/>
    <mergeCell ref="Y341:AD341"/>
    <mergeCell ref="D342:L342"/>
    <mergeCell ref="M342:R342"/>
    <mergeCell ref="S342:X342"/>
    <mergeCell ref="Y342:AD342"/>
    <mergeCell ref="D343:L343"/>
    <mergeCell ref="M343:R343"/>
    <mergeCell ref="S343:X343"/>
    <mergeCell ref="Y343:AD343"/>
    <mergeCell ref="D349:L349"/>
    <mergeCell ref="M349:R349"/>
    <mergeCell ref="S349:X349"/>
    <mergeCell ref="Y349:AD349"/>
    <mergeCell ref="D350:L350"/>
    <mergeCell ref="M350:R350"/>
    <mergeCell ref="S350:X350"/>
    <mergeCell ref="Y350:AD350"/>
    <mergeCell ref="D351:L351"/>
    <mergeCell ref="M351:R351"/>
    <mergeCell ref="S351:X351"/>
    <mergeCell ref="Y351:AD351"/>
    <mergeCell ref="D352:L352"/>
    <mergeCell ref="M352:R352"/>
    <mergeCell ref="S352:X352"/>
    <mergeCell ref="Y352:AD352"/>
    <mergeCell ref="D353:L353"/>
    <mergeCell ref="M353:R353"/>
    <mergeCell ref="S353:X353"/>
    <mergeCell ref="Y353:AD353"/>
    <mergeCell ref="C2311:AD2311"/>
    <mergeCell ref="C2310:AD2310"/>
    <mergeCell ref="C2308:P2308"/>
    <mergeCell ref="Q2308:AD2308"/>
    <mergeCell ref="B2296:AD2296"/>
    <mergeCell ref="D355:L355"/>
    <mergeCell ref="M355:R355"/>
    <mergeCell ref="S355:X355"/>
    <mergeCell ref="Y355:AD355"/>
    <mergeCell ref="D356:L356"/>
    <mergeCell ref="M356:R356"/>
    <mergeCell ref="S356:X356"/>
    <mergeCell ref="Y356:AD356"/>
    <mergeCell ref="D357:L357"/>
    <mergeCell ref="M357:R357"/>
    <mergeCell ref="S357:X357"/>
    <mergeCell ref="Y357:AD357"/>
    <mergeCell ref="D358:L358"/>
    <mergeCell ref="M358:R358"/>
    <mergeCell ref="S358:X358"/>
    <mergeCell ref="Y358:AD358"/>
    <mergeCell ref="D359:L359"/>
    <mergeCell ref="M359:R359"/>
    <mergeCell ref="S359:X359"/>
    <mergeCell ref="Y359:AD359"/>
    <mergeCell ref="M372:AD372"/>
    <mergeCell ref="M373:R373"/>
    <mergeCell ref="C2307:P2307"/>
    <mergeCell ref="Q2307:AD2307"/>
    <mergeCell ref="C2304:AD2304"/>
    <mergeCell ref="C2303:AD2303"/>
    <mergeCell ref="C2305:AD2305"/>
    <mergeCell ref="B2302:AD2302"/>
    <mergeCell ref="D2298:AD2298"/>
    <mergeCell ref="D2300:AD2300"/>
    <mergeCell ref="D2299:AD2299"/>
    <mergeCell ref="C2297:AD2297"/>
    <mergeCell ref="M360:R360"/>
    <mergeCell ref="S360:X360"/>
    <mergeCell ref="Y360:AD360"/>
    <mergeCell ref="C362:AD362"/>
    <mergeCell ref="C363:AD363"/>
    <mergeCell ref="D376:L376"/>
    <mergeCell ref="M376:R376"/>
    <mergeCell ref="S376:X376"/>
    <mergeCell ref="Y376:AD376"/>
    <mergeCell ref="D377:L377"/>
    <mergeCell ref="M377:R377"/>
    <mergeCell ref="S377:X377"/>
    <mergeCell ref="Y377:AD377"/>
    <mergeCell ref="D374:L374"/>
    <mergeCell ref="M374:R374"/>
    <mergeCell ref="S374:X374"/>
    <mergeCell ref="Y374:AD374"/>
    <mergeCell ref="D375:L375"/>
    <mergeCell ref="M375:R375"/>
    <mergeCell ref="D382:L382"/>
    <mergeCell ref="M382:R382"/>
    <mergeCell ref="S373:X373"/>
    <mergeCell ref="D2131:O2131"/>
    <mergeCell ref="D2132:O2132"/>
    <mergeCell ref="D2133:O2133"/>
    <mergeCell ref="D2134:O2134"/>
    <mergeCell ref="D2135:O2135"/>
    <mergeCell ref="D2140:O2140"/>
    <mergeCell ref="D2141:O2141"/>
    <mergeCell ref="D2142:O2142"/>
    <mergeCell ref="D2143:O2143"/>
    <mergeCell ref="D2144:O2144"/>
    <mergeCell ref="D2145:O2145"/>
    <mergeCell ref="D2146:O2146"/>
    <mergeCell ref="D2147:O2147"/>
    <mergeCell ref="D2148:O2148"/>
    <mergeCell ref="D2149:O2149"/>
    <mergeCell ref="D2150:O2150"/>
    <mergeCell ref="D2151:O2151"/>
    <mergeCell ref="D2152:O2152"/>
    <mergeCell ref="D2153:O2153"/>
    <mergeCell ref="D2154:O2154"/>
    <mergeCell ref="D2155:O2155"/>
    <mergeCell ref="D2156:O2156"/>
    <mergeCell ref="D2177:O2177"/>
    <mergeCell ref="D2178:O2178"/>
    <mergeCell ref="D2179:O2179"/>
    <mergeCell ref="D2180:O2180"/>
    <mergeCell ref="D2181:O2181"/>
    <mergeCell ref="D2182:O2182"/>
    <mergeCell ref="D2183:O2183"/>
    <mergeCell ref="D2184:O2184"/>
    <mergeCell ref="D2185:O2185"/>
    <mergeCell ref="D2186:O2186"/>
    <mergeCell ref="D2187:O2187"/>
    <mergeCell ref="D2188:O2188"/>
    <mergeCell ref="C2285:E2285"/>
    <mergeCell ref="F2285:AD2285"/>
    <mergeCell ref="C2287:AD2287"/>
    <mergeCell ref="C2288:AD2288"/>
    <mergeCell ref="P2035:P2036"/>
    <mergeCell ref="Q2035:Q2036"/>
    <mergeCell ref="R2035:R2036"/>
    <mergeCell ref="D2046:O2046"/>
    <mergeCell ref="D2047:O2047"/>
    <mergeCell ref="D2048:O2048"/>
    <mergeCell ref="D2049:O2049"/>
    <mergeCell ref="D2050:O2050"/>
    <mergeCell ref="D2051:O2051"/>
    <mergeCell ref="D2052:O2052"/>
    <mergeCell ref="D2053:O2053"/>
    <mergeCell ref="D2054:O2054"/>
    <mergeCell ref="D2055:O2055"/>
    <mergeCell ref="D2056:O2056"/>
    <mergeCell ref="D2057:O2057"/>
    <mergeCell ref="D2058:O2058"/>
    <mergeCell ref="P2034:AD2034"/>
    <mergeCell ref="C2034:O2036"/>
    <mergeCell ref="D2037:O2037"/>
    <mergeCell ref="D2038:O2038"/>
    <mergeCell ref="D2039:O2039"/>
    <mergeCell ref="D2040:O2040"/>
    <mergeCell ref="D2041:O2041"/>
    <mergeCell ref="D2042:O2042"/>
    <mergeCell ref="D2043:O2043"/>
    <mergeCell ref="D2044:O2044"/>
    <mergeCell ref="D2045:O2045"/>
    <mergeCell ref="C23:AD23"/>
    <mergeCell ref="C24:AD24"/>
    <mergeCell ref="B2030:AD2030"/>
    <mergeCell ref="C2031:AD2031"/>
    <mergeCell ref="AA2033:AD2033"/>
    <mergeCell ref="S2035:U2035"/>
    <mergeCell ref="V2035:X2035"/>
    <mergeCell ref="Y2035:AA2035"/>
    <mergeCell ref="AB2035:AD2035"/>
    <mergeCell ref="D346:L346"/>
    <mergeCell ref="M346:R346"/>
    <mergeCell ref="S346:X346"/>
    <mergeCell ref="Y346:AD346"/>
    <mergeCell ref="D347:L347"/>
    <mergeCell ref="M347:R347"/>
    <mergeCell ref="S347:X347"/>
    <mergeCell ref="Y347:AD347"/>
    <mergeCell ref="D348:L348"/>
    <mergeCell ref="M348:R348"/>
    <mergeCell ref="S348:X348"/>
    <mergeCell ref="Y348:AD348"/>
    <mergeCell ref="D2059:O2059"/>
    <mergeCell ref="D2060:O2060"/>
    <mergeCell ref="D2061:O2061"/>
    <mergeCell ref="D2062:O2062"/>
    <mergeCell ref="D2063:O2063"/>
    <mergeCell ref="D2064:O2064"/>
    <mergeCell ref="D2065:O2065"/>
    <mergeCell ref="D2066:O2066"/>
    <mergeCell ref="D2067:O2067"/>
    <mergeCell ref="D2068:O2068"/>
    <mergeCell ref="D2069:O2069"/>
    <mergeCell ref="D2070:O2070"/>
    <mergeCell ref="D2071:O2071"/>
    <mergeCell ref="D2072:O2072"/>
    <mergeCell ref="D2073:O2073"/>
    <mergeCell ref="D2074:O2074"/>
    <mergeCell ref="D2075:O2075"/>
    <mergeCell ref="D2103:O2103"/>
    <mergeCell ref="D2104:O2104"/>
    <mergeCell ref="D2105:O2105"/>
    <mergeCell ref="D2106:O2106"/>
    <mergeCell ref="D2107:O2107"/>
    <mergeCell ref="D2108:O2108"/>
    <mergeCell ref="D2109:O2109"/>
    <mergeCell ref="D2076:O2076"/>
    <mergeCell ref="D2077:O2077"/>
    <mergeCell ref="D2078:O2078"/>
    <mergeCell ref="D2079:O2079"/>
    <mergeCell ref="D2080:O2080"/>
    <mergeCell ref="D2081:O2081"/>
    <mergeCell ref="D2082:O2082"/>
    <mergeCell ref="D2083:O2083"/>
    <mergeCell ref="D2084:O2084"/>
    <mergeCell ref="D2085:O2085"/>
    <mergeCell ref="D2086:O2086"/>
    <mergeCell ref="D2087:O2087"/>
    <mergeCell ref="D2088:O2088"/>
    <mergeCell ref="D2089:O2089"/>
    <mergeCell ref="D2090:O2090"/>
    <mergeCell ref="D2091:O2091"/>
    <mergeCell ref="D2092:O2092"/>
    <mergeCell ref="AW52:AX52"/>
    <mergeCell ref="B175:AD175"/>
    <mergeCell ref="BA52:BC52"/>
    <mergeCell ref="B177:AD177"/>
    <mergeCell ref="B181:AD181"/>
    <mergeCell ref="B179:AE179"/>
    <mergeCell ref="B222:AD222"/>
    <mergeCell ref="B225:AD225"/>
    <mergeCell ref="B226:AD226"/>
    <mergeCell ref="B227:AD227"/>
    <mergeCell ref="B228:AD228"/>
    <mergeCell ref="B229:AE229"/>
    <mergeCell ref="B230:AE230"/>
    <mergeCell ref="AM238:AO238"/>
    <mergeCell ref="AP238:AR238"/>
    <mergeCell ref="D2127:O2127"/>
    <mergeCell ref="D2128:O2128"/>
    <mergeCell ref="D2110:O2110"/>
    <mergeCell ref="D2111:O2111"/>
    <mergeCell ref="D2112:O2112"/>
    <mergeCell ref="D2113:O2113"/>
    <mergeCell ref="D2114:O2114"/>
    <mergeCell ref="D2115:O2115"/>
    <mergeCell ref="D2116:O2116"/>
    <mergeCell ref="D2117:O2117"/>
    <mergeCell ref="D2118:O2118"/>
    <mergeCell ref="D2119:O2119"/>
    <mergeCell ref="D2120:O2120"/>
    <mergeCell ref="D2121:O2121"/>
    <mergeCell ref="D2122:O2122"/>
    <mergeCell ref="D2123:O2123"/>
    <mergeCell ref="D2124:O2124"/>
    <mergeCell ref="B637:AD637"/>
    <mergeCell ref="B638:AD638"/>
    <mergeCell ref="B639:AD639"/>
    <mergeCell ref="BQ645:BS645"/>
    <mergeCell ref="BQ644:BS644"/>
    <mergeCell ref="BK645:BM645"/>
    <mergeCell ref="BN645:BP645"/>
    <mergeCell ref="BF645:BI645"/>
    <mergeCell ref="B364:AD364"/>
    <mergeCell ref="B365:AD365"/>
    <mergeCell ref="B366:AD366"/>
    <mergeCell ref="AM372:AO372"/>
    <mergeCell ref="AP372:AR372"/>
    <mergeCell ref="B498:AD498"/>
    <mergeCell ref="B499:AD499"/>
    <mergeCell ref="B500:AD500"/>
    <mergeCell ref="BR508:BT508"/>
    <mergeCell ref="BR507:BT507"/>
    <mergeCell ref="BL508:BN508"/>
    <mergeCell ref="BO508:BQ508"/>
    <mergeCell ref="BJ509:BJ510"/>
    <mergeCell ref="B633:AE633"/>
    <mergeCell ref="BF508:BI508"/>
    <mergeCell ref="AH508:AK508"/>
    <mergeCell ref="Y373:AD373"/>
    <mergeCell ref="D393:L393"/>
    <mergeCell ref="M393:R393"/>
    <mergeCell ref="S393:X393"/>
    <mergeCell ref="Y393:AD393"/>
    <mergeCell ref="D390:L390"/>
    <mergeCell ref="M390:R390"/>
    <mergeCell ref="S390:X390"/>
    <mergeCell ref="DI1044:DK1044"/>
    <mergeCell ref="DC1045:DE1045"/>
    <mergeCell ref="DF1045:DH1045"/>
    <mergeCell ref="DI1045:DK1045"/>
    <mergeCell ref="B1423:AD1423"/>
    <mergeCell ref="B1424:AD1424"/>
    <mergeCell ref="B1425:AD1425"/>
    <mergeCell ref="B1426:AD1426"/>
    <mergeCell ref="CC1433:CE1433"/>
    <mergeCell ref="BF782:BI782"/>
    <mergeCell ref="BJ782:BM782"/>
    <mergeCell ref="BN782:BQ782"/>
    <mergeCell ref="BR782:BU782"/>
    <mergeCell ref="BV782:BY782"/>
    <mergeCell ref="AH1045:AK1045"/>
    <mergeCell ref="AL1045:AO1045"/>
    <mergeCell ref="AP1045:AS1045"/>
    <mergeCell ref="AT1045:AW1045"/>
    <mergeCell ref="AX1045:BA1045"/>
    <mergeCell ref="BB1045:BE1045"/>
    <mergeCell ref="BF1045:BI1045"/>
    <mergeCell ref="BJ1045:BM1045"/>
    <mergeCell ref="BN1045:BQ1045"/>
    <mergeCell ref="BR1045:BU1045"/>
    <mergeCell ref="D819:O819"/>
    <mergeCell ref="D811:O811"/>
    <mergeCell ref="D812:O812"/>
    <mergeCell ref="D813:O813"/>
    <mergeCell ref="D802:O802"/>
    <mergeCell ref="D803:O803"/>
    <mergeCell ref="D804:O804"/>
    <mergeCell ref="D805:O805"/>
    <mergeCell ref="B1823:AD1823"/>
    <mergeCell ref="B1824:AD1824"/>
    <mergeCell ref="AM1831:AO1831"/>
    <mergeCell ref="AH1695:AK1695"/>
    <mergeCell ref="AL1695:AO1695"/>
    <mergeCell ref="AP1695:AS1695"/>
    <mergeCell ref="AT1695:AW1695"/>
    <mergeCell ref="CG781:CI781"/>
    <mergeCell ref="CA782:CC782"/>
    <mergeCell ref="CD782:CF782"/>
    <mergeCell ref="CG782:CI782"/>
    <mergeCell ref="B1034:AD1034"/>
    <mergeCell ref="B1035:AD1035"/>
    <mergeCell ref="B1036:AD1036"/>
    <mergeCell ref="B1037:AD1037"/>
    <mergeCell ref="D806:O806"/>
    <mergeCell ref="D807:O807"/>
    <mergeCell ref="D796:O796"/>
    <mergeCell ref="D797:O797"/>
    <mergeCell ref="D798:O798"/>
    <mergeCell ref="D799:O799"/>
    <mergeCell ref="D800:O800"/>
    <mergeCell ref="D801:O801"/>
    <mergeCell ref="D850:O850"/>
    <mergeCell ref="D851:O851"/>
    <mergeCell ref="D852:O852"/>
    <mergeCell ref="BV1045:BY1045"/>
    <mergeCell ref="BZ1045:CC1045"/>
    <mergeCell ref="CD1045:CG1045"/>
    <mergeCell ref="CH1045:CK1045"/>
    <mergeCell ref="D844:O844"/>
    <mergeCell ref="D845:O845"/>
    <mergeCell ref="B2289:AD2289"/>
    <mergeCell ref="B2290:AD2290"/>
    <mergeCell ref="B2291:AD2291"/>
    <mergeCell ref="CC2036:CC2037"/>
    <mergeCell ref="B2286:AE2286"/>
    <mergeCell ref="AH2008:AK2008"/>
    <mergeCell ref="AH2035:AK2035"/>
    <mergeCell ref="AL2035:AO2035"/>
    <mergeCell ref="AP2035:AS2035"/>
    <mergeCell ref="AT2035:AW2035"/>
    <mergeCell ref="AX2035:BA2035"/>
    <mergeCell ref="BB2035:BE2035"/>
    <mergeCell ref="BF2035:BI2035"/>
    <mergeCell ref="BJ2035:BM2035"/>
    <mergeCell ref="BN2035:BQ2035"/>
    <mergeCell ref="BR2035:BU2035"/>
    <mergeCell ref="AM2008:AO2008"/>
    <mergeCell ref="AQ2008:AS2008"/>
    <mergeCell ref="D2129:O2129"/>
    <mergeCell ref="D2130:O2130"/>
    <mergeCell ref="D2125:O2125"/>
    <mergeCell ref="D2126:O2126"/>
    <mergeCell ref="D2093:O2093"/>
    <mergeCell ref="D2094:O2094"/>
    <mergeCell ref="D2095:O2095"/>
    <mergeCell ref="D2096:O2096"/>
    <mergeCell ref="D2097:O2097"/>
    <mergeCell ref="D2098:O2098"/>
    <mergeCell ref="D2099:O2099"/>
    <mergeCell ref="D2100:O2100"/>
    <mergeCell ref="D2101:O2101"/>
    <mergeCell ref="D2102:O2102"/>
    <mergeCell ref="AL645:AO645"/>
    <mergeCell ref="AP645:AS645"/>
    <mergeCell ref="AT645:AW645"/>
    <mergeCell ref="AX645:BA645"/>
    <mergeCell ref="BB645:BE645"/>
    <mergeCell ref="AH782:AK782"/>
    <mergeCell ref="AL782:AO782"/>
    <mergeCell ref="AP782:AS782"/>
    <mergeCell ref="AT782:AW782"/>
    <mergeCell ref="AX782:BA782"/>
    <mergeCell ref="BB782:BE782"/>
    <mergeCell ref="AT2008:AW2008"/>
    <mergeCell ref="AT2007:AW2007"/>
    <mergeCell ref="B2024:AD2024"/>
    <mergeCell ref="B2025:AD2025"/>
    <mergeCell ref="B1862:AD1862"/>
    <mergeCell ref="B1863:AD1863"/>
    <mergeCell ref="B1864:AD1864"/>
    <mergeCell ref="AQ1830:AS1830"/>
    <mergeCell ref="AQ1831:AS1831"/>
    <mergeCell ref="B1865:AD1865"/>
    <mergeCell ref="BE1870:BG1870"/>
    <mergeCell ref="AY1871:BA1871"/>
    <mergeCell ref="BB1871:BD1871"/>
    <mergeCell ref="BE1871:BG1871"/>
    <mergeCell ref="B1997:AD1997"/>
    <mergeCell ref="B1998:AD1998"/>
    <mergeCell ref="B1999:AD1999"/>
    <mergeCell ref="B2000:AD2000"/>
    <mergeCell ref="AQ2007:AS2007"/>
    <mergeCell ref="B1821:AD1821"/>
    <mergeCell ref="B1822:AD1822"/>
    <mergeCell ref="AI2306:AM2306"/>
    <mergeCell ref="B2312:AD2312"/>
    <mergeCell ref="B2313:AD2313"/>
    <mergeCell ref="B2314:AD2314"/>
    <mergeCell ref="AI2330:AL2330"/>
    <mergeCell ref="AM2330:AP2330"/>
    <mergeCell ref="AQ2330:AT2330"/>
    <mergeCell ref="AU2330:AX2330"/>
    <mergeCell ref="B2336:AD2336"/>
    <mergeCell ref="B2337:AD2337"/>
    <mergeCell ref="B2338:AD2338"/>
    <mergeCell ref="B2339:AD2339"/>
    <mergeCell ref="B2340:AE2340"/>
    <mergeCell ref="AH238:AK238"/>
    <mergeCell ref="AH372:AK372"/>
    <mergeCell ref="AL508:AO508"/>
    <mergeCell ref="AP508:AS508"/>
    <mergeCell ref="AT508:AW508"/>
    <mergeCell ref="AX508:BA508"/>
    <mergeCell ref="B2026:AD2026"/>
    <mergeCell ref="B2027:AD2027"/>
    <mergeCell ref="B2028:AD2028"/>
    <mergeCell ref="AH1831:AK1831"/>
    <mergeCell ref="AH1871:AK1871"/>
    <mergeCell ref="AL1871:AO1871"/>
    <mergeCell ref="AP1871:AS1871"/>
    <mergeCell ref="AT1871:AW1871"/>
    <mergeCell ref="B1686:AD1686"/>
    <mergeCell ref="B1687:AD1687"/>
    <mergeCell ref="B1688:AD1688"/>
    <mergeCell ref="B1689:AD1689"/>
    <mergeCell ref="B636:AD636"/>
    <mergeCell ref="CL1045:CO1045"/>
    <mergeCell ref="CP1045:CS1045"/>
    <mergeCell ref="CT1045:CW1045"/>
    <mergeCell ref="CX1045:DA1045"/>
    <mergeCell ref="AH1434:AK1434"/>
    <mergeCell ref="AL1434:AO1434"/>
    <mergeCell ref="AP1434:AS1434"/>
    <mergeCell ref="AT1434:AW1434"/>
    <mergeCell ref="AX1434:BA1434"/>
    <mergeCell ref="BB1434:BE1434"/>
    <mergeCell ref="BF1434:BI1434"/>
    <mergeCell ref="BJ1434:BM1434"/>
    <mergeCell ref="BN1434:BQ1434"/>
    <mergeCell ref="BR1434:BU1434"/>
    <mergeCell ref="BW1434:BY1434"/>
    <mergeCell ref="BZ1434:CB1434"/>
    <mergeCell ref="CC1434:CE1434"/>
  </mergeCells>
  <phoneticPr fontId="69" type="noConversion"/>
  <conditionalFormatting sqref="C505 N505">
    <cfRule type="expression" dxfId="168" priority="81">
      <formula>AND(BJ511&gt;0,F632="")</formula>
    </cfRule>
  </conditionalFormatting>
  <conditionalFormatting sqref="C29:AD29">
    <cfRule type="expression" dxfId="167" priority="53">
      <formula>$AV$175&gt;0</formula>
    </cfRule>
  </conditionalFormatting>
  <conditionalFormatting sqref="C31:AD31">
    <cfRule type="expression" dxfId="166" priority="52">
      <formula>OR($AI$175&gt;0,$AX$175&gt;0)</formula>
    </cfRule>
  </conditionalFormatting>
  <conditionalFormatting sqref="C32:AD32">
    <cfRule type="expression" dxfId="165" priority="51">
      <formula>AND($AJ$175&gt;0,$C$224="")</formula>
    </cfRule>
  </conditionalFormatting>
  <conditionalFormatting sqref="C34:AD34">
    <cfRule type="expression" dxfId="164" priority="50">
      <formula>$AK$175&gt;0</formula>
    </cfRule>
  </conditionalFormatting>
  <conditionalFormatting sqref="C35:AD35">
    <cfRule type="expression" dxfId="163" priority="49">
      <formula>$AL$175&gt;0</formula>
    </cfRule>
  </conditionalFormatting>
  <conditionalFormatting sqref="C36:AD36">
    <cfRule type="expression" dxfId="162" priority="48">
      <formula>$AM$175&gt;0</formula>
    </cfRule>
  </conditionalFormatting>
  <conditionalFormatting sqref="C38:AD38">
    <cfRule type="expression" dxfId="161" priority="47">
      <formula>AND($AO$175&gt;0,$C$224="")</formula>
    </cfRule>
  </conditionalFormatting>
  <conditionalFormatting sqref="C39:AD39">
    <cfRule type="expression" dxfId="160" priority="46">
      <formula>$AN$175&gt;0</formula>
    </cfRule>
  </conditionalFormatting>
  <conditionalFormatting sqref="C40:AD40">
    <cfRule type="expression" dxfId="159" priority="45">
      <formula>AND($AR$54&gt;0,$C$224="")</formula>
    </cfRule>
  </conditionalFormatting>
  <conditionalFormatting sqref="C41:AD41">
    <cfRule type="expression" dxfId="158" priority="44">
      <formula>$AZ$175&gt;0</formula>
    </cfRule>
  </conditionalFormatting>
  <conditionalFormatting sqref="C44:AD44">
    <cfRule type="expression" dxfId="157" priority="43">
      <formula>$AY$175&gt;0</formula>
    </cfRule>
  </conditionalFormatting>
  <conditionalFormatting sqref="C47:AD47">
    <cfRule type="expression" dxfId="156" priority="41">
      <formula>AND(AS175&gt;0,F176="")</formula>
    </cfRule>
  </conditionalFormatting>
  <conditionalFormatting sqref="C48:AD48">
    <cfRule type="expression" dxfId="155" priority="38">
      <formula>AND(AT175&gt;0,F178="")</formula>
    </cfRule>
  </conditionalFormatting>
  <conditionalFormatting sqref="C49:AD49">
    <cfRule type="expression" dxfId="154" priority="35">
      <formula>AND(AU175&gt;0,F180="")</formula>
    </cfRule>
  </conditionalFormatting>
  <conditionalFormatting sqref="C234:AD234">
    <cfRule type="expression" dxfId="153" priority="24">
      <formula>$DK$1167&gt;0</formula>
    </cfRule>
    <cfRule type="expression" dxfId="152" priority="25">
      <formula>$CI$904&gt;0</formula>
    </cfRule>
    <cfRule type="expression" dxfId="151" priority="26">
      <formula>$BS$767&gt;0</formula>
    </cfRule>
    <cfRule type="expression" dxfId="150" priority="27">
      <formula>$BT$630&gt;0</formula>
    </cfRule>
    <cfRule type="expression" dxfId="149" priority="21">
      <formula>$BG$1993&gt;0</formula>
    </cfRule>
    <cfRule type="expression" dxfId="148" priority="22">
      <formula>$BG$1817&gt;0</formula>
    </cfRule>
    <cfRule type="expression" dxfId="147" priority="23">
      <formula>$CE$1556&gt;0</formula>
    </cfRule>
  </conditionalFormatting>
  <conditionalFormatting sqref="C1828:AD1828">
    <cfRule type="expression" dxfId="146" priority="28">
      <formula>$AP$1833&gt;0</formula>
    </cfRule>
  </conditionalFormatting>
  <conditionalFormatting sqref="C1829:AD1829">
    <cfRule type="expression" dxfId="145" priority="29">
      <formula>$AS$1834&gt;0</formula>
    </cfRule>
  </conditionalFormatting>
  <conditionalFormatting sqref="C2004:AD2004">
    <cfRule type="expression" dxfId="144" priority="19">
      <formula>$AP$2010&gt;0</formula>
    </cfRule>
  </conditionalFormatting>
  <conditionalFormatting sqref="C2005:AD2005">
    <cfRule type="expression" dxfId="143" priority="18">
      <formula>$AS$2011&gt;0</formula>
    </cfRule>
  </conditionalFormatting>
  <conditionalFormatting sqref="C2006:AD2006">
    <cfRule type="expression" dxfId="142" priority="17">
      <formula>AND($AW$2020&gt;0,$C$2023="")</formula>
    </cfRule>
  </conditionalFormatting>
  <conditionalFormatting sqref="C2031:AD2031">
    <cfRule type="expression" dxfId="141" priority="15">
      <formula>AND(CC2038&gt;0,F2285="")</formula>
    </cfRule>
  </conditionalFormatting>
  <conditionalFormatting sqref="C2304:AD2304">
    <cfRule type="expression" dxfId="140" priority="12">
      <formula>$AN$2308&gt;0</formula>
    </cfRule>
  </conditionalFormatting>
  <conditionalFormatting sqref="C2305:AD2305">
    <cfRule type="expression" dxfId="139" priority="11">
      <formula>$AM$2309&gt;0</formula>
    </cfRule>
  </conditionalFormatting>
  <conditionalFormatting sqref="C2319:AD2319">
    <cfRule type="expression" dxfId="138" priority="7">
      <formula>$BA$2332&gt;0</formula>
    </cfRule>
  </conditionalFormatting>
  <conditionalFormatting sqref="C2322:AD2322">
    <cfRule type="expression" dxfId="137" priority="6">
      <formula>$AZ$2332&gt;0</formula>
    </cfRule>
  </conditionalFormatting>
  <conditionalFormatting sqref="C2325:AD2325">
    <cfRule type="expression" dxfId="136" priority="5">
      <formula>$AU$2333&gt;0</formula>
    </cfRule>
  </conditionalFormatting>
  <conditionalFormatting sqref="C2327:AD2327">
    <cfRule type="expression" dxfId="135" priority="4">
      <formula>$AY$2332&gt;0</formula>
    </cfRule>
  </conditionalFormatting>
  <conditionalFormatting sqref="C2332:AD2332">
    <cfRule type="expression" dxfId="134" priority="8">
      <formula>AND($C$2308&lt;&gt;"",$C$2308&lt;&gt;1)</formula>
    </cfRule>
  </conditionalFormatting>
  <conditionalFormatting sqref="D505:M505 O505:Z505">
    <cfRule type="expression" dxfId="133" priority="65">
      <formula>AND(#REF!&gt;0,G632="")</formula>
    </cfRule>
  </conditionalFormatting>
  <conditionalFormatting sqref="F632 Q632">
    <cfRule type="expression" dxfId="132" priority="77">
      <formula>AND(BJ511=0,F632="")</formula>
    </cfRule>
    <cfRule type="expression" dxfId="131" priority="78">
      <formula>AND(BJ511&gt;0,F632="")</formula>
    </cfRule>
  </conditionalFormatting>
  <conditionalFormatting sqref="F54:AC174">
    <cfRule type="expression" dxfId="130" priority="56">
      <formula>$AD54&lt;&gt;""</formula>
    </cfRule>
  </conditionalFormatting>
  <conditionalFormatting sqref="F176:AD176">
    <cfRule type="expression" dxfId="129" priority="40">
      <formula>AND(AS175=0,F176="")</formula>
    </cfRule>
    <cfRule type="expression" dxfId="128" priority="42">
      <formula>AND(AS175&gt;0,F176="")</formula>
    </cfRule>
  </conditionalFormatting>
  <conditionalFormatting sqref="F178:AD178">
    <cfRule type="expression" dxfId="127" priority="37">
      <formula>AND(AT175=0,F178="")</formula>
    </cfRule>
    <cfRule type="expression" dxfId="126" priority="39">
      <formula>AND(AT175&gt;0,F178="")</formula>
    </cfRule>
  </conditionalFormatting>
  <conditionalFormatting sqref="F180:AD180">
    <cfRule type="expression" dxfId="125" priority="36">
      <formula>AND(AU175&gt;0,F180="")</formula>
    </cfRule>
    <cfRule type="expression" dxfId="124" priority="34">
      <formula>AND(AU175=0,F180="")</formula>
    </cfRule>
  </conditionalFormatting>
  <conditionalFormatting sqref="F2285:AD2285">
    <cfRule type="expression" dxfId="123" priority="14">
      <formula>AND(CC2038=0,F2285="")</formula>
    </cfRule>
    <cfRule type="expression" dxfId="122" priority="16">
      <formula>AND(CC2038&gt;0,F2285="")</formula>
    </cfRule>
  </conditionalFormatting>
  <conditionalFormatting sqref="G632:P632 R632:AC632">
    <cfRule type="expression" dxfId="121" priority="60">
      <formula>AND(#REF!=0,G632="")</formula>
    </cfRule>
    <cfRule type="expression" dxfId="120" priority="61">
      <formula>AND(#REF!&gt;0,G632="")</formula>
    </cfRule>
  </conditionalFormatting>
  <conditionalFormatting sqref="H54:AD174">
    <cfRule type="expression" dxfId="119" priority="57">
      <formula>AND($F54&lt;&gt;"",$F54=8)</formula>
    </cfRule>
  </conditionalFormatting>
  <conditionalFormatting sqref="I2332:AD2332">
    <cfRule type="expression" dxfId="118" priority="9">
      <formula>AND($C$2332&lt;&gt;"",$C$2332&lt;&gt;1)</formula>
    </cfRule>
  </conditionalFormatting>
  <conditionalFormatting sqref="M1833:AD1857">
    <cfRule type="expression" dxfId="117" priority="30">
      <formula>SUM($V$1817:$X$1817)=0</formula>
    </cfRule>
  </conditionalFormatting>
  <conditionalFormatting sqref="M2010:AD2019">
    <cfRule type="expression" dxfId="116" priority="20">
      <formula>SUM($V$1993:$X$1993)=0</formula>
    </cfRule>
  </conditionalFormatting>
  <conditionalFormatting sqref="Q2308:AD2308">
    <cfRule type="expression" dxfId="115" priority="13">
      <formula>AND($C$2308&lt;&gt;"",$C$2308&lt;&gt;1)</formula>
    </cfRule>
  </conditionalFormatting>
  <conditionalFormatting sqref="Y2332:AD2332">
    <cfRule type="expression" dxfId="114" priority="10">
      <formula>SUM($Q$2332)=0</formula>
    </cfRule>
  </conditionalFormatting>
  <conditionalFormatting sqref="Z54:AA174">
    <cfRule type="expression" dxfId="113" priority="54">
      <formula>$X54&lt;&gt;6</formula>
    </cfRule>
  </conditionalFormatting>
  <conditionalFormatting sqref="Z55:AA174">
    <cfRule type="expression" dxfId="112" priority="55">
      <formula>AND($X55&lt;&gt;"",$X55&lt;&gt;6)</formula>
    </cfRule>
  </conditionalFormatting>
  <conditionalFormatting sqref="AA505:AD505">
    <cfRule type="expression" dxfId="111" priority="32">
      <formula>AND(CN511&gt;0,AD632="")</formula>
    </cfRule>
  </conditionalFormatting>
  <conditionalFormatting sqref="AB55:AC174">
    <cfRule type="expression" dxfId="110" priority="2">
      <formula>$AR$177=0</formula>
    </cfRule>
  </conditionalFormatting>
  <conditionalFormatting sqref="AD54">
    <cfRule type="expression" dxfId="109" priority="1">
      <formula>$AQ$42=0</formula>
    </cfRule>
  </conditionalFormatting>
  <conditionalFormatting sqref="AD632">
    <cfRule type="expression" dxfId="108" priority="31">
      <formula>AND(CN511=0,AD632="")</formula>
    </cfRule>
    <cfRule type="expression" dxfId="107" priority="33">
      <formula>AND(CN511&gt;0,AD632="")</formula>
    </cfRule>
  </conditionalFormatting>
  <dataValidations count="10">
    <dataValidation type="list" allowBlank="1" showInputMessage="1" showErrorMessage="1" sqref="F54:G174">
      <formula1>"1,2,8,9"</formula1>
    </dataValidation>
    <dataValidation type="list" allowBlank="1" showInputMessage="1" showErrorMessage="1" sqref="L54:L174">
      <formula1>"1,2,3,4,5,6,7,8,9"</formula1>
    </dataValidation>
    <dataValidation type="list" allowBlank="1" showInputMessage="1" showErrorMessage="1" sqref="M54:M174">
      <formula1>"1,2,3,4,8,9"</formula1>
    </dataValidation>
    <dataValidation type="list" allowBlank="1" showInputMessage="1" showErrorMessage="1" sqref="N54:O174 V54:W174">
      <formula1>"1,2,3,4,5,6,7,8,9,10,11,12,99"</formula1>
    </dataValidation>
    <dataValidation type="list" allowBlank="1" showInputMessage="1" showErrorMessage="1" sqref="T54:U174">
      <formula1>"1,2,3,4,5,6,7,8,9,10,11,12,13,14,15,16,17,18,19,20,21,22,23,24,25,26,99"</formula1>
    </dataValidation>
    <dataValidation type="list" allowBlank="1" showInputMessage="1" showErrorMessage="1" sqref="X54:Y174">
      <formula1>"1,2,3,4,5,6,7,9"</formula1>
    </dataValidation>
    <dataValidation type="list" allowBlank="1" showInputMessage="1" showErrorMessage="1" sqref="Z54:AA174">
      <formula1>"1,2,3,4,9"</formula1>
    </dataValidation>
    <dataValidation type="list" allowBlank="1" showInputMessage="1" showErrorMessage="1" sqref="AB54:AC174">
      <formula1>"1,2,3,4,5,6,7,8,9,99"</formula1>
    </dataValidation>
    <dataValidation type="list" allowBlank="1" showInputMessage="1" showErrorMessage="1" sqref="C2308:P2308">
      <formula1>"1,2,3,9"</formula1>
    </dataValidation>
    <dataValidation type="list" allowBlank="1" showInputMessage="1" showErrorMessage="1" sqref="C2332:H2332">
      <formula1>"1,2,9"</formula1>
    </dataValidation>
  </dataValidations>
  <hyperlinks>
    <hyperlink ref="AA7:AD7" location="Índice!C21"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
Cuestionario</oddHeader>
    <oddFooter>&amp;LCenso Nacional de Gobiernos Estatales 2024&amp;R&amp;P de &amp;N</oddFooter>
  </headerFooter>
  <rowBreaks count="13" manualBreakCount="13">
    <brk id="26" max="30" man="1"/>
    <brk id="177" max="30" man="1"/>
    <brk id="218" max="30" man="1"/>
    <brk id="503" max="30" man="1"/>
    <brk id="776" max="30" man="1"/>
    <brk id="1039" max="30" man="1"/>
    <brk id="1428" max="30" man="1"/>
    <brk id="1866" max="30" man="1"/>
    <brk id="2002" max="30" man="1"/>
    <brk id="2029" max="30" man="1"/>
    <brk id="2158" max="30" man="1"/>
    <brk id="2294" max="30" man="1"/>
    <brk id="2329" max="3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93"/>
  <sheetViews>
    <sheetView showGridLines="0" view="pageBreakPreview" zoomScale="120" zoomScaleNormal="100" zoomScaleSheetLayoutView="120" workbookViewId="0"/>
  </sheetViews>
  <sheetFormatPr baseColWidth="10" defaultColWidth="0" defaultRowHeight="15" customHeight="1" zeroHeight="1"/>
  <cols>
    <col min="1" max="1" width="5.7109375" style="8" customWidth="1"/>
    <col min="2" max="30" width="3.7109375" style="8" customWidth="1"/>
    <col min="31" max="31" width="5.7109375" style="8" customWidth="1"/>
    <col min="32" max="16384" width="11.42578125" style="8" hidden="1"/>
  </cols>
  <sheetData>
    <row r="1" spans="1:30" ht="173.25" customHeight="1">
      <c r="B1" s="539" t="s">
        <v>0</v>
      </c>
      <c r="C1" s="540"/>
      <c r="D1" s="540"/>
      <c r="E1" s="540"/>
      <c r="F1" s="540"/>
      <c r="G1" s="540"/>
      <c r="H1" s="540"/>
      <c r="I1" s="540"/>
      <c r="J1" s="540"/>
      <c r="K1" s="540"/>
      <c r="L1" s="540"/>
      <c r="M1" s="540"/>
      <c r="N1" s="540"/>
      <c r="O1" s="540"/>
      <c r="P1" s="540"/>
      <c r="Q1" s="540"/>
      <c r="R1" s="540"/>
      <c r="S1" s="540"/>
      <c r="T1" s="540"/>
      <c r="U1" s="540"/>
      <c r="V1" s="540"/>
      <c r="W1" s="540"/>
      <c r="X1" s="540"/>
      <c r="Y1" s="540"/>
      <c r="Z1" s="540"/>
      <c r="AA1" s="540"/>
      <c r="AB1" s="540"/>
      <c r="AC1" s="540"/>
      <c r="AD1" s="540"/>
    </row>
    <row r="2" spans="1:30" ht="15" customHeight="1"/>
    <row r="3" spans="1:30" ht="45" customHeight="1">
      <c r="B3" s="541" t="s">
        <v>1</v>
      </c>
      <c r="C3" s="542"/>
      <c r="D3" s="542"/>
      <c r="E3" s="542"/>
      <c r="F3" s="542"/>
      <c r="G3" s="542"/>
      <c r="H3" s="542"/>
      <c r="I3" s="542"/>
      <c r="J3" s="542"/>
      <c r="K3" s="542"/>
      <c r="L3" s="542"/>
      <c r="M3" s="542"/>
      <c r="N3" s="542"/>
      <c r="O3" s="542"/>
      <c r="P3" s="542"/>
      <c r="Q3" s="542"/>
      <c r="R3" s="542"/>
      <c r="S3" s="542"/>
      <c r="T3" s="542"/>
      <c r="U3" s="542"/>
      <c r="V3" s="542"/>
      <c r="W3" s="542"/>
      <c r="X3" s="542"/>
      <c r="Y3" s="542"/>
      <c r="Z3" s="542"/>
      <c r="AA3" s="542"/>
      <c r="AB3" s="542"/>
      <c r="AC3" s="542"/>
      <c r="AD3" s="542"/>
    </row>
    <row r="4" spans="1:30" ht="15" customHeight="1"/>
    <row r="5" spans="1:30" ht="45" customHeight="1">
      <c r="B5" s="541" t="s">
        <v>840</v>
      </c>
      <c r="C5" s="542"/>
      <c r="D5" s="542"/>
      <c r="E5" s="542"/>
      <c r="F5" s="542"/>
      <c r="G5" s="542"/>
      <c r="H5" s="542"/>
      <c r="I5" s="542"/>
      <c r="J5" s="542"/>
      <c r="K5" s="542"/>
      <c r="L5" s="542"/>
      <c r="M5" s="542"/>
      <c r="N5" s="542"/>
      <c r="O5" s="542"/>
      <c r="P5" s="542"/>
      <c r="Q5" s="542"/>
      <c r="R5" s="542"/>
      <c r="S5" s="542"/>
      <c r="T5" s="542"/>
      <c r="U5" s="542"/>
      <c r="V5" s="542"/>
      <c r="W5" s="542"/>
      <c r="X5" s="542"/>
      <c r="Y5" s="542"/>
      <c r="Z5" s="542"/>
      <c r="AA5" s="542"/>
      <c r="AB5" s="542"/>
      <c r="AC5" s="542"/>
      <c r="AD5" s="542"/>
    </row>
    <row r="6" spans="1:30" ht="15" customHeight="1">
      <c r="B6" s="1"/>
      <c r="C6" s="1"/>
      <c r="D6" s="1"/>
      <c r="E6" s="1"/>
      <c r="F6" s="1"/>
      <c r="G6" s="1"/>
      <c r="H6" s="1"/>
      <c r="I6" s="1"/>
      <c r="J6" s="1"/>
      <c r="K6" s="1"/>
      <c r="L6" s="1"/>
      <c r="M6" s="1"/>
      <c r="N6" s="1"/>
      <c r="O6" s="1"/>
      <c r="P6" s="1"/>
      <c r="Q6" s="1"/>
      <c r="R6" s="1"/>
      <c r="S6" s="1"/>
      <c r="T6" s="1"/>
      <c r="U6" s="1"/>
      <c r="V6" s="1"/>
      <c r="W6" s="1"/>
      <c r="X6" s="1"/>
      <c r="Y6" s="1"/>
      <c r="Z6" s="1"/>
      <c r="AA6" s="1"/>
      <c r="AB6" s="1"/>
      <c r="AC6" s="1"/>
      <c r="AD6" s="1"/>
    </row>
    <row r="7" spans="1:30" ht="15" customHeight="1" thickBot="1">
      <c r="B7" s="2" t="s">
        <v>3</v>
      </c>
      <c r="C7" s="1"/>
      <c r="D7" s="1"/>
      <c r="E7" s="1"/>
      <c r="F7" s="1"/>
      <c r="G7" s="1"/>
      <c r="H7" s="1"/>
      <c r="I7" s="1"/>
      <c r="J7" s="1"/>
      <c r="K7" s="1"/>
      <c r="L7" s="1"/>
      <c r="M7" s="1"/>
      <c r="N7" s="2" t="s">
        <v>4</v>
      </c>
      <c r="O7" s="1"/>
      <c r="AA7" s="547" t="s">
        <v>2</v>
      </c>
      <c r="AB7" s="547"/>
      <c r="AC7" s="547"/>
      <c r="AD7" s="547"/>
    </row>
    <row r="8" spans="1:30" ht="15" customHeight="1" thickBot="1">
      <c r="B8" s="543" t="str">
        <f>IF(Presentación!B10="","",Presentación!B10)</f>
        <v>Veracruz de Ignacio de la Llave</v>
      </c>
      <c r="C8" s="544"/>
      <c r="D8" s="544"/>
      <c r="E8" s="544"/>
      <c r="F8" s="544"/>
      <c r="G8" s="544"/>
      <c r="H8" s="544"/>
      <c r="I8" s="544"/>
      <c r="J8" s="544"/>
      <c r="K8" s="544"/>
      <c r="L8" s="545"/>
      <c r="M8" s="1"/>
      <c r="N8" s="543" t="str">
        <f>IF(Presentación!N10="","",Presentación!N10)</f>
        <v>230</v>
      </c>
      <c r="O8" s="545"/>
    </row>
    <row r="9" spans="1:30" ht="15" customHeight="1" thickBot="1"/>
    <row r="10" spans="1:30" ht="15" customHeight="1" thickBot="1">
      <c r="A10" s="73" t="s">
        <v>123</v>
      </c>
      <c r="B10" s="677" t="s">
        <v>918</v>
      </c>
      <c r="C10" s="678"/>
      <c r="D10" s="678"/>
      <c r="E10" s="678"/>
      <c r="F10" s="678"/>
      <c r="G10" s="678"/>
      <c r="H10" s="678"/>
      <c r="I10" s="678"/>
      <c r="J10" s="678"/>
      <c r="K10" s="678"/>
      <c r="L10" s="678"/>
      <c r="M10" s="678"/>
      <c r="N10" s="678"/>
      <c r="O10" s="678"/>
      <c r="P10" s="678"/>
      <c r="Q10" s="678"/>
      <c r="R10" s="678"/>
      <c r="S10" s="678"/>
      <c r="T10" s="678"/>
      <c r="U10" s="678"/>
      <c r="V10" s="678"/>
      <c r="W10" s="678"/>
      <c r="X10" s="678"/>
      <c r="Y10" s="678"/>
      <c r="Z10" s="678"/>
      <c r="AA10" s="678"/>
      <c r="AB10" s="678"/>
      <c r="AC10" s="678"/>
      <c r="AD10" s="679"/>
    </row>
    <row r="11" spans="1:30" ht="15" customHeight="1">
      <c r="B11" s="772" t="s">
        <v>272</v>
      </c>
      <c r="C11" s="773"/>
      <c r="D11" s="773"/>
      <c r="E11" s="773"/>
      <c r="F11" s="773"/>
      <c r="G11" s="773"/>
      <c r="H11" s="773"/>
      <c r="I11" s="773"/>
      <c r="J11" s="773"/>
      <c r="K11" s="773"/>
      <c r="L11" s="773"/>
      <c r="M11" s="773"/>
      <c r="N11" s="773"/>
      <c r="O11" s="773"/>
      <c r="P11" s="773"/>
      <c r="Q11" s="773"/>
      <c r="R11" s="773"/>
      <c r="S11" s="773"/>
      <c r="T11" s="773"/>
      <c r="U11" s="773"/>
      <c r="V11" s="773"/>
      <c r="W11" s="773"/>
      <c r="X11" s="773"/>
      <c r="Y11" s="773"/>
      <c r="Z11" s="773"/>
      <c r="AA11" s="773"/>
      <c r="AB11" s="773"/>
      <c r="AC11" s="773"/>
      <c r="AD11" s="774"/>
    </row>
    <row r="12" spans="1:30" ht="24" customHeight="1">
      <c r="B12" s="74"/>
      <c r="C12" s="627" t="s">
        <v>962</v>
      </c>
      <c r="D12" s="627"/>
      <c r="E12" s="627"/>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50"/>
    </row>
    <row r="13" spans="1:30" ht="24" customHeight="1">
      <c r="B13" s="75"/>
      <c r="C13" s="627" t="s">
        <v>124</v>
      </c>
      <c r="D13" s="671"/>
      <c r="E13" s="671"/>
      <c r="F13" s="671"/>
      <c r="G13" s="671"/>
      <c r="H13" s="671"/>
      <c r="I13" s="671"/>
      <c r="J13" s="671"/>
      <c r="K13" s="671"/>
      <c r="L13" s="671"/>
      <c r="M13" s="671"/>
      <c r="N13" s="671"/>
      <c r="O13" s="671"/>
      <c r="P13" s="671"/>
      <c r="Q13" s="671"/>
      <c r="R13" s="671"/>
      <c r="S13" s="671"/>
      <c r="T13" s="671"/>
      <c r="U13" s="671"/>
      <c r="V13" s="671"/>
      <c r="W13" s="671"/>
      <c r="X13" s="671"/>
      <c r="Y13" s="671"/>
      <c r="Z13" s="671"/>
      <c r="AA13" s="671"/>
      <c r="AB13" s="671"/>
      <c r="AC13" s="671"/>
      <c r="AD13" s="689"/>
    </row>
    <row r="14" spans="1:30" ht="48" customHeight="1">
      <c r="B14" s="74"/>
      <c r="C14" s="596" t="s">
        <v>963</v>
      </c>
      <c r="D14" s="596"/>
      <c r="E14" s="596"/>
      <c r="F14" s="596"/>
      <c r="G14" s="596"/>
      <c r="H14" s="596"/>
      <c r="I14" s="596"/>
      <c r="J14" s="596"/>
      <c r="K14" s="596"/>
      <c r="L14" s="596"/>
      <c r="M14" s="596"/>
      <c r="N14" s="596"/>
      <c r="O14" s="596"/>
      <c r="P14" s="596"/>
      <c r="Q14" s="596"/>
      <c r="R14" s="596"/>
      <c r="S14" s="596"/>
      <c r="T14" s="596"/>
      <c r="U14" s="596"/>
      <c r="V14" s="596"/>
      <c r="W14" s="596"/>
      <c r="X14" s="596"/>
      <c r="Y14" s="596"/>
      <c r="Z14" s="596"/>
      <c r="AA14" s="596"/>
      <c r="AB14" s="596"/>
      <c r="AC14" s="596"/>
      <c r="AD14" s="597"/>
    </row>
    <row r="15" spans="1:30" ht="36" customHeight="1">
      <c r="B15" s="78"/>
      <c r="C15" s="596" t="s">
        <v>1300</v>
      </c>
      <c r="D15" s="596"/>
      <c r="E15" s="596"/>
      <c r="F15" s="596"/>
      <c r="G15" s="596"/>
      <c r="H15" s="596"/>
      <c r="I15" s="596"/>
      <c r="J15" s="596"/>
      <c r="K15" s="596"/>
      <c r="L15" s="596"/>
      <c r="M15" s="596"/>
      <c r="N15" s="596"/>
      <c r="O15" s="596"/>
      <c r="P15" s="596"/>
      <c r="Q15" s="596"/>
      <c r="R15" s="596"/>
      <c r="S15" s="596"/>
      <c r="T15" s="596"/>
      <c r="U15" s="596"/>
      <c r="V15" s="596"/>
      <c r="W15" s="596"/>
      <c r="X15" s="596"/>
      <c r="Y15" s="596"/>
      <c r="Z15" s="596"/>
      <c r="AA15" s="596"/>
      <c r="AB15" s="596"/>
      <c r="AC15" s="596"/>
      <c r="AD15" s="597"/>
    </row>
    <row r="16" spans="1:30" ht="48" customHeight="1">
      <c r="B16" s="78"/>
      <c r="C16" s="831" t="s">
        <v>1301</v>
      </c>
      <c r="D16" s="831"/>
      <c r="E16" s="831"/>
      <c r="F16" s="831"/>
      <c r="G16" s="831"/>
      <c r="H16" s="831"/>
      <c r="I16" s="831"/>
      <c r="J16" s="831"/>
      <c r="K16" s="831"/>
      <c r="L16" s="831"/>
      <c r="M16" s="831"/>
      <c r="N16" s="831"/>
      <c r="O16" s="831"/>
      <c r="P16" s="831"/>
      <c r="Q16" s="831"/>
      <c r="R16" s="831"/>
      <c r="S16" s="831"/>
      <c r="T16" s="831"/>
      <c r="U16" s="831"/>
      <c r="V16" s="831"/>
      <c r="W16" s="831"/>
      <c r="X16" s="831"/>
      <c r="Y16" s="831"/>
      <c r="Z16" s="831"/>
      <c r="AA16" s="831"/>
      <c r="AB16" s="831"/>
      <c r="AC16" s="831"/>
      <c r="AD16" s="832"/>
    </row>
    <row r="17" spans="1:33" ht="15" customHeight="1">
      <c r="A17" s="519"/>
      <c r="B17" s="95"/>
      <c r="C17" s="615" t="s">
        <v>1302</v>
      </c>
      <c r="D17" s="615"/>
      <c r="E17" s="615"/>
      <c r="F17" s="615"/>
      <c r="G17" s="615"/>
      <c r="H17" s="615"/>
      <c r="I17" s="615"/>
      <c r="J17" s="615"/>
      <c r="K17" s="615"/>
      <c r="L17" s="615"/>
      <c r="M17" s="615"/>
      <c r="N17" s="615"/>
      <c r="O17" s="615"/>
      <c r="P17" s="615"/>
      <c r="Q17" s="615"/>
      <c r="R17" s="615"/>
      <c r="S17" s="615"/>
      <c r="T17" s="615"/>
      <c r="U17" s="615"/>
      <c r="V17" s="615"/>
      <c r="W17" s="615"/>
      <c r="X17" s="615"/>
      <c r="Y17" s="615"/>
      <c r="Z17" s="615"/>
      <c r="AA17" s="615"/>
      <c r="AB17" s="615"/>
      <c r="AC17" s="615"/>
      <c r="AD17" s="616"/>
    </row>
    <row r="18" spans="1:33" ht="15" customHeight="1">
      <c r="A18" s="73"/>
      <c r="B18"/>
      <c r="C18"/>
      <c r="D18"/>
      <c r="E18"/>
      <c r="F18"/>
      <c r="G18"/>
      <c r="H18"/>
      <c r="I18"/>
      <c r="J18"/>
      <c r="K18"/>
      <c r="L18"/>
      <c r="M18"/>
      <c r="N18"/>
      <c r="O18"/>
      <c r="P18"/>
      <c r="Q18"/>
      <c r="R18"/>
      <c r="S18"/>
      <c r="T18"/>
      <c r="U18"/>
      <c r="V18"/>
      <c r="W18"/>
      <c r="X18"/>
      <c r="Y18"/>
      <c r="Z18"/>
      <c r="AA18"/>
      <c r="AB18"/>
      <c r="AC18"/>
      <c r="AD18"/>
    </row>
    <row r="19" spans="1:33" ht="36" customHeight="1">
      <c r="A19" s="39" t="s">
        <v>919</v>
      </c>
      <c r="B19" s="632" t="s">
        <v>1271</v>
      </c>
      <c r="C19" s="632"/>
      <c r="D19" s="632"/>
      <c r="E19" s="632"/>
      <c r="F19" s="632"/>
      <c r="G19" s="632"/>
      <c r="H19" s="632"/>
      <c r="I19" s="632"/>
      <c r="J19" s="632"/>
      <c r="K19" s="632"/>
      <c r="L19" s="632"/>
      <c r="M19" s="632"/>
      <c r="N19" s="632"/>
      <c r="O19" s="632"/>
      <c r="P19" s="632"/>
      <c r="Q19" s="632"/>
      <c r="R19" s="632"/>
      <c r="S19" s="632"/>
      <c r="T19" s="632"/>
      <c r="U19" s="632"/>
      <c r="V19" s="632"/>
      <c r="W19" s="632"/>
      <c r="X19" s="632"/>
      <c r="Y19" s="632"/>
      <c r="Z19" s="632"/>
      <c r="AA19" s="632"/>
      <c r="AB19" s="632"/>
      <c r="AC19" s="632"/>
      <c r="AD19" s="632"/>
    </row>
    <row r="20" spans="1:33" ht="48" customHeight="1">
      <c r="A20" s="73"/>
      <c r="B20"/>
      <c r="C20" s="671" t="s">
        <v>1049</v>
      </c>
      <c r="D20" s="671"/>
      <c r="E20" s="671"/>
      <c r="F20" s="671"/>
      <c r="G20" s="671"/>
      <c r="H20" s="671"/>
      <c r="I20" s="671"/>
      <c r="J20" s="671"/>
      <c r="K20" s="671"/>
      <c r="L20" s="671"/>
      <c r="M20" s="671"/>
      <c r="N20" s="671"/>
      <c r="O20" s="671"/>
      <c r="P20" s="671"/>
      <c r="Q20" s="671"/>
      <c r="R20" s="671"/>
      <c r="S20" s="671"/>
      <c r="T20" s="671"/>
      <c r="U20" s="671"/>
      <c r="V20" s="671"/>
      <c r="W20" s="671"/>
      <c r="X20" s="671"/>
      <c r="Y20" s="671"/>
      <c r="Z20" s="671"/>
      <c r="AA20" s="671"/>
      <c r="AB20" s="671"/>
      <c r="AC20" s="671"/>
      <c r="AD20" s="671"/>
    </row>
    <row r="21" spans="1:33" ht="15" customHeight="1">
      <c r="A21" s="73"/>
      <c r="B21"/>
      <c r="C21" s="596" t="s">
        <v>460</v>
      </c>
      <c r="D21" s="596"/>
      <c r="E21" s="596"/>
      <c r="F21" s="596"/>
      <c r="G21" s="596"/>
      <c r="H21" s="596"/>
      <c r="I21" s="596"/>
      <c r="J21" s="596"/>
      <c r="K21" s="596"/>
      <c r="L21" s="596"/>
      <c r="M21" s="596"/>
      <c r="N21" s="596"/>
      <c r="O21" s="596"/>
      <c r="P21" s="596"/>
      <c r="Q21" s="596"/>
      <c r="R21" s="596"/>
      <c r="S21" s="596"/>
      <c r="T21" s="596"/>
      <c r="U21" s="596"/>
      <c r="V21" s="596"/>
      <c r="W21" s="596"/>
      <c r="X21" s="596"/>
      <c r="Y21" s="596"/>
      <c r="Z21" s="596"/>
      <c r="AA21" s="596"/>
      <c r="AB21" s="596"/>
      <c r="AC21" s="596"/>
      <c r="AD21" s="596"/>
      <c r="AG21" s="432" t="s">
        <v>6475</v>
      </c>
    </row>
    <row r="22" spans="1:33" ht="24" customHeight="1">
      <c r="A22" s="73"/>
      <c r="B22"/>
      <c r="C22" s="627" t="s">
        <v>1046</v>
      </c>
      <c r="D22" s="627"/>
      <c r="E22" s="627"/>
      <c r="F22" s="627"/>
      <c r="G22" s="627"/>
      <c r="H22" s="627"/>
      <c r="I22" s="627"/>
      <c r="J22" s="627"/>
      <c r="K22" s="627"/>
      <c r="L22" s="627"/>
      <c r="M22" s="627"/>
      <c r="N22" s="627"/>
      <c r="O22" s="627"/>
      <c r="P22" s="627"/>
      <c r="Q22" s="627"/>
      <c r="R22" s="627"/>
      <c r="S22" s="627"/>
      <c r="T22" s="627"/>
      <c r="U22" s="627"/>
      <c r="V22" s="627"/>
      <c r="W22" s="627"/>
      <c r="X22" s="627"/>
      <c r="Y22" s="627"/>
      <c r="Z22" s="627"/>
      <c r="AA22" s="627"/>
      <c r="AB22" s="627"/>
      <c r="AC22" s="627"/>
      <c r="AD22" s="627"/>
      <c r="AG22" s="431">
        <f>IF(AND($C$24="X",COUNTA(C25:C29)&gt;0),1,0)</f>
        <v>0</v>
      </c>
    </row>
    <row r="23" spans="1:33" ht="15" customHeight="1" thickBot="1">
      <c r="A23" s="73"/>
      <c r="B23"/>
      <c r="C23"/>
      <c r="D23"/>
      <c r="E23"/>
      <c r="F23"/>
      <c r="G23"/>
      <c r="H23"/>
      <c r="I23"/>
      <c r="J23"/>
      <c r="K23"/>
      <c r="L23"/>
      <c r="M23"/>
      <c r="N23"/>
      <c r="O23"/>
      <c r="P23"/>
      <c r="Q23"/>
      <c r="R23"/>
      <c r="S23"/>
      <c r="T23"/>
      <c r="U23"/>
      <c r="V23"/>
      <c r="W23"/>
      <c r="X23"/>
      <c r="Y23"/>
      <c r="Z23"/>
      <c r="AA23"/>
      <c r="AB23"/>
      <c r="AC23"/>
      <c r="AD23"/>
      <c r="AG23" s="431">
        <f>IF(AND($C$25="X",COUNTA(C24,C26:C29)&gt;0),1,0)</f>
        <v>0</v>
      </c>
    </row>
    <row r="24" spans="1:33" ht="24" customHeight="1" thickBot="1">
      <c r="A24" s="73"/>
      <c r="B24"/>
      <c r="C24" s="226"/>
      <c r="D24" s="833" t="s">
        <v>1048</v>
      </c>
      <c r="E24" s="546"/>
      <c r="F24" s="546"/>
      <c r="G24" s="546"/>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G24" s="431">
        <f>IF(AND($C$26="X",COUNTA(C24:C25,C27:C29)&gt;0),1,0)</f>
        <v>0</v>
      </c>
    </row>
    <row r="25" spans="1:33" ht="36" customHeight="1" thickBot="1">
      <c r="A25" s="73"/>
      <c r="B25"/>
      <c r="C25" s="226"/>
      <c r="D25" s="833" t="s">
        <v>1251</v>
      </c>
      <c r="E25" s="546"/>
      <c r="F25" s="546"/>
      <c r="G25" s="546"/>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G25" s="431">
        <f>IF(AND($C$27="X",COUNTA(C24:C26,C28:C29)&gt;0),1,0)</f>
        <v>0</v>
      </c>
    </row>
    <row r="26" spans="1:33" ht="15" customHeight="1" thickBot="1">
      <c r="A26" s="73"/>
      <c r="B26"/>
      <c r="C26" s="226"/>
      <c r="D26" s="42" t="s">
        <v>461</v>
      </c>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G26" s="431">
        <f>IF(AND($C$28="X",COUNTA(C24:C27,C29)&gt;0),1,0)</f>
        <v>0</v>
      </c>
    </row>
    <row r="27" spans="1:33" ht="36" customHeight="1" thickBot="1">
      <c r="A27" s="73"/>
      <c r="B27"/>
      <c r="C27" s="226"/>
      <c r="D27" s="833" t="s">
        <v>1050</v>
      </c>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G27" s="431">
        <f>IF(AND($C$29="X",COUNTA(C24:C28)&gt;0),1,0)</f>
        <v>0</v>
      </c>
    </row>
    <row r="28" spans="1:33" ht="36" customHeight="1" thickBot="1">
      <c r="A28" s="73"/>
      <c r="B28"/>
      <c r="C28" s="226"/>
      <c r="D28" s="833" t="s">
        <v>1252</v>
      </c>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G28" s="432">
        <f>SUM(AG22:AG27)</f>
        <v>0</v>
      </c>
    </row>
    <row r="29" spans="1:33" ht="15" customHeight="1" thickBot="1">
      <c r="A29" s="73"/>
      <c r="B29"/>
      <c r="C29" s="226"/>
      <c r="D29" s="42" t="s">
        <v>1051</v>
      </c>
      <c r="E29" s="227"/>
      <c r="F29" s="227"/>
      <c r="G29" s="227"/>
      <c r="H29" s="227"/>
      <c r="I29" s="227"/>
      <c r="J29" s="227"/>
      <c r="K29" s="227"/>
      <c r="L29" s="227"/>
      <c r="M29" s="227"/>
      <c r="N29" s="227"/>
      <c r="O29" s="227"/>
      <c r="P29" s="227"/>
      <c r="Q29" s="227"/>
      <c r="R29" s="227"/>
      <c r="S29" s="227"/>
      <c r="T29" s="227"/>
      <c r="U29" s="227"/>
      <c r="V29" s="227"/>
      <c r="W29" s="227"/>
      <c r="X29" s="227"/>
      <c r="Y29" s="227"/>
      <c r="Z29" s="227"/>
      <c r="AA29" s="227"/>
      <c r="AB29" s="227"/>
      <c r="AC29" s="227"/>
      <c r="AD29" s="227"/>
    </row>
    <row r="30" spans="1:33" ht="15" customHeight="1">
      <c r="A30" s="73"/>
      <c r="B30"/>
      <c r="C30"/>
      <c r="D30"/>
      <c r="E30"/>
      <c r="F30"/>
      <c r="G30"/>
      <c r="H30"/>
      <c r="I30"/>
      <c r="J30"/>
      <c r="K30"/>
      <c r="L30"/>
      <c r="M30"/>
      <c r="N30"/>
      <c r="O30"/>
      <c r="P30"/>
      <c r="Q30"/>
      <c r="R30"/>
      <c r="S30"/>
      <c r="T30"/>
      <c r="U30"/>
      <c r="V30"/>
      <c r="W30"/>
      <c r="X30"/>
      <c r="Y30"/>
      <c r="Z30"/>
      <c r="AA30"/>
      <c r="AB30"/>
      <c r="AC30"/>
      <c r="AD30"/>
    </row>
    <row r="31" spans="1:33" ht="24" customHeight="1">
      <c r="A31" s="73"/>
      <c r="B31"/>
      <c r="C31" s="596" t="s">
        <v>270</v>
      </c>
      <c r="D31" s="596"/>
      <c r="E31" s="596"/>
      <c r="F31" s="596"/>
      <c r="G31" s="596"/>
      <c r="H31" s="596"/>
      <c r="I31" s="596"/>
      <c r="J31" s="596"/>
      <c r="K31" s="596"/>
      <c r="L31" s="596"/>
      <c r="M31" s="596"/>
      <c r="N31" s="596"/>
      <c r="O31" s="596"/>
      <c r="P31" s="596"/>
      <c r="Q31" s="596"/>
      <c r="R31" s="596"/>
      <c r="S31" s="596"/>
      <c r="T31" s="596"/>
      <c r="U31" s="596"/>
      <c r="V31" s="596"/>
      <c r="W31" s="596"/>
      <c r="X31" s="596"/>
      <c r="Y31" s="596"/>
      <c r="Z31" s="596"/>
      <c r="AA31" s="596"/>
      <c r="AB31" s="596"/>
      <c r="AC31" s="596"/>
      <c r="AD31" s="596"/>
    </row>
    <row r="32" spans="1:33" ht="60" customHeight="1">
      <c r="A32" s="73"/>
      <c r="B32"/>
      <c r="C32" s="761"/>
      <c r="D32" s="826"/>
      <c r="E32" s="826"/>
      <c r="F32" s="826"/>
      <c r="G32" s="826"/>
      <c r="H32" s="826"/>
      <c r="I32" s="826"/>
      <c r="J32" s="826"/>
      <c r="K32" s="826"/>
      <c r="L32" s="826"/>
      <c r="M32" s="826"/>
      <c r="N32" s="826"/>
      <c r="O32" s="826"/>
      <c r="P32" s="826"/>
      <c r="Q32" s="826"/>
      <c r="R32" s="826"/>
      <c r="S32" s="826"/>
      <c r="T32" s="826"/>
      <c r="U32" s="826"/>
      <c r="V32" s="826"/>
      <c r="W32" s="826"/>
      <c r="X32" s="826"/>
      <c r="Y32" s="826"/>
      <c r="Z32" s="826"/>
      <c r="AA32" s="826"/>
      <c r="AB32" s="826"/>
      <c r="AC32" s="826"/>
      <c r="AD32" s="827"/>
    </row>
    <row r="33" spans="1:49" ht="15" customHeight="1">
      <c r="A33" s="73"/>
      <c r="B33" s="657" t="str">
        <f>IF(AG28&gt;0,"Favor de ingresar toda la información requerida en la pregunta y/o verifique que no tenga información en celdas sombreadas","")</f>
        <v/>
      </c>
      <c r="C33" s="657"/>
      <c r="D33" s="657"/>
      <c r="E33" s="657"/>
      <c r="F33" s="657"/>
      <c r="G33" s="657"/>
      <c r="H33" s="657"/>
      <c r="I33" s="657"/>
      <c r="J33" s="657"/>
      <c r="K33" s="657"/>
      <c r="L33" s="657"/>
      <c r="M33" s="657"/>
      <c r="N33" s="657"/>
      <c r="O33" s="657"/>
      <c r="P33" s="657"/>
      <c r="Q33" s="657"/>
      <c r="R33" s="657"/>
      <c r="S33" s="657"/>
      <c r="T33" s="657"/>
      <c r="U33" s="657"/>
      <c r="V33" s="657"/>
      <c r="W33" s="657"/>
      <c r="X33" s="657"/>
      <c r="Y33" s="657"/>
      <c r="Z33" s="657"/>
      <c r="AA33" s="657"/>
      <c r="AB33" s="657"/>
      <c r="AC33" s="657"/>
      <c r="AD33" s="657"/>
    </row>
    <row r="34" spans="1:49" ht="15" customHeight="1">
      <c r="A34" s="73"/>
      <c r="B34" s="703" t="str">
        <f>IF(OR($C$28="X",$C$29="X"),"Alerta: debido a que ha seleccionado el código 5 o 9, explique dicha situación en el recuadro de comentarios","")</f>
        <v/>
      </c>
      <c r="C34" s="703"/>
      <c r="D34" s="703"/>
      <c r="E34" s="703"/>
      <c r="F34" s="703"/>
      <c r="G34" s="703"/>
      <c r="H34" s="703"/>
      <c r="I34" s="703"/>
      <c r="J34" s="703"/>
      <c r="K34" s="703"/>
      <c r="L34" s="703"/>
      <c r="M34" s="703"/>
      <c r="N34" s="703"/>
      <c r="O34" s="703"/>
      <c r="P34" s="703"/>
      <c r="Q34" s="703"/>
      <c r="R34" s="703"/>
      <c r="S34" s="703"/>
      <c r="T34" s="703"/>
      <c r="U34" s="703"/>
      <c r="V34" s="703"/>
      <c r="W34" s="703"/>
      <c r="X34" s="703"/>
      <c r="Y34" s="703"/>
      <c r="Z34" s="703"/>
      <c r="AA34" s="703"/>
      <c r="AB34" s="703"/>
      <c r="AC34" s="703"/>
      <c r="AD34" s="703"/>
    </row>
    <row r="35" spans="1:49" ht="15" customHeight="1">
      <c r="A35" s="73"/>
      <c r="B35"/>
      <c r="C35"/>
      <c r="D35"/>
      <c r="E35"/>
      <c r="F35"/>
      <c r="G35"/>
      <c r="H35"/>
      <c r="I35"/>
      <c r="J35"/>
      <c r="K35"/>
      <c r="L35"/>
      <c r="M35"/>
      <c r="N35"/>
      <c r="O35"/>
      <c r="P35"/>
      <c r="Q35"/>
      <c r="R35"/>
      <c r="S35"/>
      <c r="T35"/>
      <c r="U35"/>
      <c r="V35"/>
      <c r="W35"/>
      <c r="X35"/>
      <c r="Y35"/>
      <c r="Z35"/>
      <c r="AA35"/>
      <c r="AB35"/>
      <c r="AC35"/>
      <c r="AD35"/>
    </row>
    <row r="36" spans="1:49" ht="15" customHeight="1">
      <c r="A36" s="73"/>
      <c r="B36"/>
      <c r="C36"/>
      <c r="D36"/>
      <c r="E36"/>
      <c r="F36"/>
      <c r="G36"/>
      <c r="H36"/>
      <c r="I36"/>
      <c r="J36"/>
      <c r="K36"/>
      <c r="L36"/>
      <c r="M36"/>
      <c r="N36"/>
      <c r="O36"/>
      <c r="P36"/>
      <c r="Q36"/>
      <c r="R36"/>
      <c r="S36"/>
      <c r="T36"/>
      <c r="U36"/>
      <c r="V36"/>
      <c r="W36"/>
      <c r="X36"/>
      <c r="Y36"/>
      <c r="Z36"/>
      <c r="AA36"/>
      <c r="AB36"/>
      <c r="AC36"/>
      <c r="AD36"/>
    </row>
    <row r="37" spans="1:49" ht="15" customHeight="1">
      <c r="A37" s="73"/>
      <c r="B37"/>
      <c r="C37"/>
      <c r="D37"/>
      <c r="E37"/>
      <c r="F37"/>
      <c r="G37"/>
      <c r="H37"/>
      <c r="I37"/>
      <c r="J37"/>
      <c r="K37"/>
      <c r="L37"/>
      <c r="M37"/>
      <c r="N37"/>
      <c r="O37"/>
      <c r="P37"/>
      <c r="Q37"/>
      <c r="R37"/>
      <c r="S37"/>
      <c r="T37"/>
      <c r="U37"/>
      <c r="V37"/>
      <c r="W37"/>
      <c r="X37"/>
      <c r="Y37"/>
      <c r="Z37"/>
      <c r="AA37"/>
      <c r="AB37"/>
      <c r="AC37"/>
      <c r="AD37"/>
    </row>
    <row r="38" spans="1:49" ht="15" customHeight="1">
      <c r="A38" s="73"/>
      <c r="B38"/>
      <c r="C38"/>
      <c r="D38"/>
      <c r="E38"/>
      <c r="F38"/>
      <c r="G38"/>
      <c r="H38"/>
      <c r="I38"/>
      <c r="J38"/>
      <c r="K38"/>
      <c r="L38"/>
      <c r="M38"/>
      <c r="N38"/>
      <c r="O38"/>
      <c r="P38"/>
      <c r="Q38"/>
      <c r="R38"/>
      <c r="S38"/>
      <c r="T38"/>
      <c r="U38"/>
      <c r="V38"/>
      <c r="W38"/>
      <c r="X38"/>
      <c r="Y38"/>
      <c r="Z38"/>
      <c r="AA38"/>
      <c r="AB38"/>
      <c r="AC38"/>
      <c r="AD38"/>
    </row>
    <row r="39" spans="1:49" ht="36" customHeight="1">
      <c r="A39" s="81" t="s">
        <v>1047</v>
      </c>
      <c r="B39" s="632" t="s">
        <v>1295</v>
      </c>
      <c r="C39" s="632"/>
      <c r="D39" s="632"/>
      <c r="E39" s="632"/>
      <c r="F39" s="632"/>
      <c r="G39" s="632"/>
      <c r="H39" s="632"/>
      <c r="I39" s="632"/>
      <c r="J39" s="632"/>
      <c r="K39" s="632"/>
      <c r="L39" s="632"/>
      <c r="M39" s="632"/>
      <c r="N39" s="632"/>
      <c r="O39" s="632"/>
      <c r="P39" s="632"/>
      <c r="Q39" s="632"/>
      <c r="R39" s="632"/>
      <c r="S39" s="632"/>
      <c r="T39" s="632"/>
      <c r="U39" s="632"/>
      <c r="V39" s="632"/>
      <c r="W39" s="632"/>
      <c r="X39" s="632"/>
      <c r="Y39" s="632"/>
      <c r="Z39" s="632"/>
      <c r="AA39" s="632"/>
      <c r="AB39" s="632"/>
      <c r="AC39" s="632"/>
      <c r="AD39" s="632"/>
    </row>
    <row r="40" spans="1:49" ht="24" customHeight="1">
      <c r="A40" s="39"/>
      <c r="B40" s="128"/>
      <c r="C40" s="596" t="s">
        <v>913</v>
      </c>
      <c r="D40" s="596"/>
      <c r="E40" s="596"/>
      <c r="F40" s="596"/>
      <c r="G40" s="596"/>
      <c r="H40" s="596"/>
      <c r="I40" s="596"/>
      <c r="J40" s="596"/>
      <c r="K40" s="596"/>
      <c r="L40" s="596"/>
      <c r="M40" s="596"/>
      <c r="N40" s="596"/>
      <c r="O40" s="596"/>
      <c r="P40" s="596"/>
      <c r="Q40" s="596"/>
      <c r="R40" s="596"/>
      <c r="S40" s="596"/>
      <c r="T40" s="596"/>
      <c r="U40" s="596"/>
      <c r="V40" s="596"/>
      <c r="W40" s="596"/>
      <c r="X40" s="596"/>
      <c r="Y40" s="596"/>
      <c r="Z40" s="596"/>
      <c r="AA40" s="596"/>
      <c r="AB40" s="596"/>
      <c r="AC40" s="596"/>
      <c r="AD40" s="596"/>
    </row>
    <row r="41" spans="1:49" ht="24" customHeight="1">
      <c r="A41" s="39"/>
      <c r="B41" s="128"/>
      <c r="C41" s="627" t="s">
        <v>1296</v>
      </c>
      <c r="D41" s="627"/>
      <c r="E41" s="627"/>
      <c r="F41" s="627"/>
      <c r="G41" s="627"/>
      <c r="H41" s="627"/>
      <c r="I41" s="627"/>
      <c r="J41" s="627"/>
      <c r="K41" s="627"/>
      <c r="L41" s="627"/>
      <c r="M41" s="627"/>
      <c r="N41" s="627"/>
      <c r="O41" s="627"/>
      <c r="P41" s="627"/>
      <c r="Q41" s="627"/>
      <c r="R41" s="627"/>
      <c r="S41" s="627"/>
      <c r="T41" s="627"/>
      <c r="U41" s="627"/>
      <c r="V41" s="627"/>
      <c r="W41" s="627"/>
      <c r="X41" s="627"/>
      <c r="Y41" s="627"/>
      <c r="Z41" s="627"/>
      <c r="AA41" s="627"/>
      <c r="AB41" s="627"/>
      <c r="AC41" s="627"/>
      <c r="AD41" s="627"/>
    </row>
    <row r="42" spans="1:49" ht="15" customHeight="1">
      <c r="A42" s="39"/>
      <c r="B42" s="128"/>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T42" s="822" t="s">
        <v>6200</v>
      </c>
      <c r="AU42" s="822"/>
      <c r="AV42" s="822"/>
    </row>
    <row r="43" spans="1:49" ht="72" customHeight="1">
      <c r="A43" s="39"/>
      <c r="B43" s="191"/>
      <c r="C43" s="557" t="s">
        <v>1053</v>
      </c>
      <c r="D43" s="557"/>
      <c r="E43" s="557"/>
      <c r="F43" s="557"/>
      <c r="G43" s="557"/>
      <c r="H43" s="557"/>
      <c r="I43" s="557"/>
      <c r="J43" s="557"/>
      <c r="K43" s="557" t="s">
        <v>1052</v>
      </c>
      <c r="L43" s="557"/>
      <c r="M43" s="557"/>
      <c r="N43" s="557"/>
      <c r="O43" s="557"/>
      <c r="P43" s="557"/>
      <c r="Q43" s="557"/>
      <c r="R43" s="557"/>
      <c r="S43" s="554" t="s">
        <v>915</v>
      </c>
      <c r="T43" s="555"/>
      <c r="U43" s="555"/>
      <c r="V43" s="555"/>
      <c r="W43" s="555"/>
      <c r="X43" s="555"/>
      <c r="Y43" s="555"/>
      <c r="Z43" s="555"/>
      <c r="AA43" s="555"/>
      <c r="AB43" s="555"/>
      <c r="AC43" s="555"/>
      <c r="AD43" s="556"/>
      <c r="AH43" s="828" t="s">
        <v>915</v>
      </c>
      <c r="AI43" s="828"/>
      <c r="AJ43" s="828"/>
      <c r="AK43" s="828"/>
      <c r="AM43" s="829" t="s">
        <v>6478</v>
      </c>
      <c r="AN43" s="829"/>
      <c r="AO43" s="714" t="s">
        <v>6401</v>
      </c>
      <c r="AP43" s="714"/>
      <c r="AQ43" s="714"/>
      <c r="AR43" s="714"/>
      <c r="AS43" s="714"/>
      <c r="AT43" s="823" t="s">
        <v>6332</v>
      </c>
      <c r="AU43" s="822" t="s">
        <v>6479</v>
      </c>
      <c r="AV43" s="824" t="s">
        <v>6375</v>
      </c>
      <c r="AW43" s="834" t="s">
        <v>6467</v>
      </c>
    </row>
    <row r="44" spans="1:49" ht="15" customHeight="1">
      <c r="A44" s="39"/>
      <c r="B44" s="191"/>
      <c r="C44" s="557"/>
      <c r="D44" s="557"/>
      <c r="E44" s="557"/>
      <c r="F44" s="557"/>
      <c r="G44" s="557"/>
      <c r="H44" s="557"/>
      <c r="I44" s="557"/>
      <c r="J44" s="557"/>
      <c r="K44" s="557"/>
      <c r="L44" s="557"/>
      <c r="M44" s="557"/>
      <c r="N44" s="557"/>
      <c r="O44" s="557"/>
      <c r="P44" s="557"/>
      <c r="Q44" s="557"/>
      <c r="R44" s="557"/>
      <c r="S44" s="557" t="s">
        <v>384</v>
      </c>
      <c r="T44" s="557"/>
      <c r="U44" s="557"/>
      <c r="V44" s="557"/>
      <c r="W44" s="563" t="s">
        <v>385</v>
      </c>
      <c r="X44" s="563"/>
      <c r="Y44" s="563"/>
      <c r="Z44" s="563"/>
      <c r="AA44" s="563" t="s">
        <v>386</v>
      </c>
      <c r="AB44" s="563"/>
      <c r="AC44" s="563"/>
      <c r="AD44" s="563"/>
      <c r="AG44" s="369" t="s">
        <v>6195</v>
      </c>
      <c r="AH44" s="294" t="s">
        <v>6332</v>
      </c>
      <c r="AI44" s="295" t="s">
        <v>6196</v>
      </c>
      <c r="AJ44" s="296" t="s">
        <v>6333</v>
      </c>
      <c r="AK44" s="297" t="s">
        <v>6334</v>
      </c>
      <c r="AL44" s="370" t="s">
        <v>6196</v>
      </c>
      <c r="AM44" s="435" t="s">
        <v>6476</v>
      </c>
      <c r="AN44" s="436" t="s">
        <v>6477</v>
      </c>
      <c r="AO44" s="437" t="s">
        <v>6197</v>
      </c>
      <c r="AP44" s="9"/>
      <c r="AQ44" s="437" t="s">
        <v>6198</v>
      </c>
      <c r="AR44" s="9"/>
      <c r="AS44" s="437" t="s">
        <v>6199</v>
      </c>
      <c r="AT44" s="823"/>
      <c r="AU44" s="822"/>
      <c r="AV44" s="824"/>
      <c r="AW44" s="835"/>
    </row>
    <row r="45" spans="1:49" ht="15" customHeight="1">
      <c r="A45" s="39"/>
      <c r="B45" s="191"/>
      <c r="C45" s="626"/>
      <c r="D45" s="626"/>
      <c r="E45" s="626"/>
      <c r="F45" s="626"/>
      <c r="G45" s="626"/>
      <c r="H45" s="626"/>
      <c r="I45" s="626"/>
      <c r="J45" s="626"/>
      <c r="K45" s="626"/>
      <c r="L45" s="626"/>
      <c r="M45" s="626"/>
      <c r="N45" s="626"/>
      <c r="O45" s="626"/>
      <c r="P45" s="626"/>
      <c r="Q45" s="626"/>
      <c r="R45" s="626"/>
      <c r="S45" s="626"/>
      <c r="T45" s="626"/>
      <c r="U45" s="626"/>
      <c r="V45" s="626"/>
      <c r="W45" s="626"/>
      <c r="X45" s="626"/>
      <c r="Y45" s="626"/>
      <c r="Z45" s="626"/>
      <c r="AA45" s="626"/>
      <c r="AB45" s="626"/>
      <c r="AC45" s="626"/>
      <c r="AD45" s="626"/>
      <c r="AG45" s="269">
        <f>IF(COUNTA(C45:AD45)=5,0,IF(COUNTA(C45:AD45)=0,0,1))</f>
        <v>0</v>
      </c>
      <c r="AH45" s="298">
        <f>S45</f>
        <v>0</v>
      </c>
      <c r="AI45" s="299">
        <f>COUNTIF(W45:AD45,"NS")</f>
        <v>0</v>
      </c>
      <c r="AJ45" s="300">
        <f>SUM(W45:AD45)</f>
        <v>0</v>
      </c>
      <c r="AK45" s="301">
        <f>IF(OR(AND(AH45=0, AI45&gt;0),AND(AH45="NS", AJ45&gt;0), AND(AH45="NS", AI45=0, AJ45=0)), 1, IF(OR(AND(AH45&gt;0, AI45&gt;1,AH45&gt;AJ45), AND(AH45="NS", AI45=2), AND(AH45="NS", AJ45=0, AI45&gt;0), AH45=AJ45), 0, 1))</f>
        <v>0</v>
      </c>
      <c r="AL45" s="371">
        <f>COUNTIF(C45:AD45,"NS")</f>
        <v>0</v>
      </c>
      <c r="AM45" s="433">
        <f>LEN(C45)</f>
        <v>0</v>
      </c>
      <c r="AN45" s="434">
        <f>IF(C45="NS",0,IF(AND(C45&lt;&gt;"",SUM(AM45)=4),0,IF(C45="",0,1)))</f>
        <v>0</v>
      </c>
      <c r="AO45" s="410" t="b">
        <f>NOT(EXACT(K45,UPPER(K45)))</f>
        <v>0</v>
      </c>
      <c r="AP45" s="9" t="str">
        <f>SUBSTITUTE( SUBSTITUTE( SUBSTITUTE( SUBSTITUTE( SUBSTITUTE( SUBSTITUTE( SUBSTITUTE( SUBSTITUTE( SUBSTITUTE( SUBSTITUTE(K45, "á", "a"), "é", "e"), "í", "i"), "ó", "o"), "ú", "u"), "Á", "A"), "É", "E"), "Í", "I"), "Ó", "O"), "Ú", "U")</f>
        <v/>
      </c>
      <c r="AQ45" s="410" t="b">
        <f>NOT(EXACT(K45,AP45))</f>
        <v>0</v>
      </c>
      <c r="AR45" s="9" t="str">
        <f>SUBSTITUTE((SUBSTITUTE(SUBSTITUTE(SUBSTITUTE(K45,".",""),",",""),"(","")),")","")</f>
        <v/>
      </c>
      <c r="AS45" s="410" t="b">
        <f>NOT(EXACT(K45,AR45))</f>
        <v>0</v>
      </c>
      <c r="AT45" s="439">
        <f>IF(OR(S45="NS",CNGE_2024_M1_Secc1_Sub2!$M$494="NS"),0,IF(AND(S45="NA",CNGE_2024_M1_Secc1_Sub2!$M$494="NA"),0,IF(S45&lt;=CNGE_2024_M1_Secc1_Sub2!$M$494,0,1)))</f>
        <v>0</v>
      </c>
      <c r="AU45" s="440">
        <f>IF(OR(W45="NS",CNGE_2024_M1_Secc1_Sub2!$S$494="NS"),0,IF(AND(W45="NA",CNGE_2024_M1_Secc1_Sub2!$S$494="NA"),0,IF(W45&lt;=CNGE_2024_M1_Secc1_Sub2!$S$494,0,1)))</f>
        <v>0</v>
      </c>
      <c r="AV45" s="441">
        <f>IF(OR(AA45="NS",CNGE_2024_M1_Secc1_Sub2!$Y$494="NS"),0,IF(AND(AA45="NA",CNGE_2024_M1_Secc1_Sub2!$Y$494="NA"),0,IF(AA45&lt;=CNGE_2024_M1_Secc1_Sub2!$Y$494,0,1)))</f>
        <v>0</v>
      </c>
      <c r="AW45" s="426">
        <f>IF(AND(COUNTBLANK(C45)=0,COUNTBLANK(K45)=0,SUM(S45:AD45)=0),1,0)</f>
        <v>0</v>
      </c>
    </row>
    <row r="46" spans="1:49" ht="15" customHeight="1">
      <c r="A46" s="39"/>
      <c r="B46" s="657" t="str">
        <f>IF(AW45&gt;0,"La suma del apartado Personal adscrito a la institución debe ser mayor a cero, ya que se ha registrado alguna institución o unidad","")</f>
        <v/>
      </c>
      <c r="C46" s="657"/>
      <c r="D46" s="657"/>
      <c r="E46" s="657"/>
      <c r="F46" s="657"/>
      <c r="G46" s="657"/>
      <c r="H46" s="657"/>
      <c r="I46" s="657"/>
      <c r="J46" s="657"/>
      <c r="K46" s="657"/>
      <c r="L46" s="657"/>
      <c r="M46" s="657"/>
      <c r="N46" s="657"/>
      <c r="O46" s="657"/>
      <c r="P46" s="657"/>
      <c r="Q46" s="657"/>
      <c r="R46" s="657"/>
      <c r="S46" s="657"/>
      <c r="T46" s="657"/>
      <c r="U46" s="657"/>
      <c r="V46" s="657"/>
      <c r="W46" s="657"/>
      <c r="X46" s="657"/>
      <c r="Y46" s="657"/>
      <c r="Z46" s="657"/>
      <c r="AA46" s="657"/>
      <c r="AB46" s="657"/>
      <c r="AC46" s="657"/>
      <c r="AD46" s="657"/>
      <c r="AE46" s="657"/>
      <c r="AO46" s="285">
        <f>COUNTIF(AO45,TRUE)</f>
        <v>0</v>
      </c>
      <c r="AP46" s="9"/>
      <c r="AQ46" s="285">
        <f>COUNTIF(AQ45,TRUE)</f>
        <v>0</v>
      </c>
      <c r="AR46" s="9"/>
      <c r="AS46" s="285">
        <f>COUNTIF(AS45,TRUE)</f>
        <v>0</v>
      </c>
      <c r="AV46" s="442">
        <f>SUM(AT45:AV45)</f>
        <v>0</v>
      </c>
    </row>
    <row r="47" spans="1:49" ht="24" customHeight="1">
      <c r="A47" s="39"/>
      <c r="B47" s="192"/>
      <c r="C47" s="691" t="s">
        <v>270</v>
      </c>
      <c r="D47" s="691"/>
      <c r="E47" s="691"/>
      <c r="F47" s="691"/>
      <c r="G47" s="691"/>
      <c r="H47" s="691"/>
      <c r="I47" s="691"/>
      <c r="J47" s="691"/>
      <c r="K47" s="691"/>
      <c r="L47" s="691"/>
      <c r="M47" s="691"/>
      <c r="N47" s="691"/>
      <c r="O47" s="691"/>
      <c r="P47" s="691"/>
      <c r="Q47" s="691"/>
      <c r="R47" s="691"/>
      <c r="S47" s="691"/>
      <c r="T47" s="691"/>
      <c r="U47" s="691"/>
      <c r="V47" s="691"/>
      <c r="W47" s="691"/>
      <c r="X47" s="691"/>
      <c r="Y47" s="691"/>
      <c r="Z47" s="691"/>
      <c r="AA47" s="691"/>
      <c r="AB47" s="691"/>
      <c r="AC47" s="691"/>
      <c r="AD47" s="691"/>
      <c r="AS47" s="438">
        <f>SUM(AO46,AQ46,AS46)</f>
        <v>0</v>
      </c>
    </row>
    <row r="48" spans="1:49" ht="60" customHeight="1">
      <c r="A48" s="39"/>
      <c r="B48" s="192"/>
      <c r="C48" s="761"/>
      <c r="D48" s="826"/>
      <c r="E48" s="826"/>
      <c r="F48" s="826"/>
      <c r="G48" s="826"/>
      <c r="H48" s="826"/>
      <c r="I48" s="826"/>
      <c r="J48" s="826"/>
      <c r="K48" s="826"/>
      <c r="L48" s="826"/>
      <c r="M48" s="826"/>
      <c r="N48" s="826"/>
      <c r="O48" s="826"/>
      <c r="P48" s="826"/>
      <c r="Q48" s="826"/>
      <c r="R48" s="826"/>
      <c r="S48" s="826"/>
      <c r="T48" s="826"/>
      <c r="U48" s="826"/>
      <c r="V48" s="826"/>
      <c r="W48" s="826"/>
      <c r="X48" s="826"/>
      <c r="Y48" s="826"/>
      <c r="Z48" s="826"/>
      <c r="AA48" s="826"/>
      <c r="AB48" s="826"/>
      <c r="AC48" s="826"/>
      <c r="AD48" s="827"/>
    </row>
    <row r="49" spans="1:57" ht="15" customHeight="1">
      <c r="A49" s="6"/>
      <c r="B49" s="708" t="str">
        <f>IF(AG45&gt;0,"Favor de ingresar toda la información requerida en la pregunta.","")</f>
        <v/>
      </c>
      <c r="C49" s="708"/>
      <c r="D49" s="708"/>
      <c r="E49" s="708"/>
      <c r="F49" s="708"/>
      <c r="G49" s="708"/>
      <c r="H49" s="708"/>
      <c r="I49" s="708"/>
      <c r="J49" s="708"/>
      <c r="K49" s="708"/>
      <c r="L49" s="708"/>
      <c r="M49" s="708"/>
      <c r="N49" s="708"/>
      <c r="O49" s="708"/>
      <c r="P49" s="708"/>
      <c r="Q49" s="708"/>
      <c r="R49" s="708"/>
      <c r="S49" s="708"/>
      <c r="T49" s="708"/>
      <c r="U49" s="708"/>
      <c r="V49" s="708"/>
      <c r="W49" s="708"/>
      <c r="X49" s="708"/>
      <c r="Y49" s="708"/>
      <c r="Z49" s="708"/>
      <c r="AA49" s="708"/>
      <c r="AB49" s="708"/>
      <c r="AC49" s="708"/>
      <c r="AD49" s="708"/>
    </row>
    <row r="50" spans="1:57" ht="15" customHeight="1">
      <c r="A50" s="6"/>
      <c r="B50" s="703" t="str">
        <f>IF(AL45&gt;0,"Alerta:Debido a que cuenta con registros NS, debe proporcionar una justificación en el area de comentarios al final de la pregunta.","")</f>
        <v/>
      </c>
      <c r="C50" s="703"/>
      <c r="D50" s="703"/>
      <c r="E50" s="703"/>
      <c r="F50" s="703"/>
      <c r="G50" s="703"/>
      <c r="H50" s="703"/>
      <c r="I50" s="703"/>
      <c r="J50" s="703"/>
      <c r="K50" s="703"/>
      <c r="L50" s="703"/>
      <c r="M50" s="703"/>
      <c r="N50" s="703"/>
      <c r="O50" s="703"/>
      <c r="P50" s="703"/>
      <c r="Q50" s="703"/>
      <c r="R50" s="703"/>
      <c r="S50" s="703"/>
      <c r="T50" s="703"/>
      <c r="U50" s="703"/>
      <c r="V50" s="703"/>
      <c r="W50" s="703"/>
      <c r="X50" s="703"/>
      <c r="Y50" s="703"/>
      <c r="Z50" s="703"/>
      <c r="AA50" s="703"/>
      <c r="AB50" s="703"/>
      <c r="AC50" s="703"/>
      <c r="AD50" s="703"/>
    </row>
    <row r="51" spans="1:57" ht="15" customHeight="1">
      <c r="A51" s="6"/>
      <c r="B51" s="657" t="str">
        <f>IF(AK45&gt;0,"Favor de revisar la suma y consistencia de totales y/o subtotales por filas (numéricos y NS)","")</f>
        <v/>
      </c>
      <c r="C51" s="657"/>
      <c r="D51" s="657"/>
      <c r="E51" s="657"/>
      <c r="F51" s="657"/>
      <c r="G51" s="657"/>
      <c r="H51" s="657"/>
      <c r="I51" s="657"/>
      <c r="J51" s="657"/>
      <c r="K51" s="657"/>
      <c r="L51" s="657"/>
      <c r="M51" s="657"/>
      <c r="N51" s="657"/>
      <c r="O51" s="657"/>
      <c r="P51" s="657"/>
      <c r="Q51" s="657"/>
      <c r="R51" s="657"/>
      <c r="S51" s="657"/>
      <c r="T51" s="657"/>
      <c r="U51" s="657"/>
      <c r="V51" s="657"/>
      <c r="W51" s="657"/>
      <c r="X51" s="657"/>
      <c r="Y51" s="657"/>
      <c r="Z51" s="657"/>
      <c r="AA51" s="657"/>
      <c r="AB51" s="657"/>
      <c r="AC51" s="657"/>
      <c r="AD51" s="657"/>
    </row>
    <row r="52" spans="1:57" ht="15" customHeight="1">
      <c r="A52" s="6"/>
      <c r="B52" s="720" t="str">
        <f>IF(AN45&gt;0,"Favor de ingresar una fecha válida y/o verifique que el formato solicitado esté correcto","")</f>
        <v/>
      </c>
      <c r="C52" s="720"/>
      <c r="D52" s="720"/>
      <c r="E52" s="720"/>
      <c r="F52" s="720"/>
      <c r="G52" s="720"/>
      <c r="H52" s="720"/>
      <c r="I52" s="720"/>
      <c r="J52" s="720"/>
      <c r="K52" s="720"/>
      <c r="L52" s="720"/>
      <c r="M52" s="720"/>
      <c r="N52" s="720"/>
      <c r="O52" s="720"/>
      <c r="P52" s="720"/>
      <c r="Q52" s="720"/>
      <c r="R52" s="720"/>
      <c r="S52" s="720"/>
      <c r="T52" s="720"/>
      <c r="U52" s="720"/>
      <c r="V52" s="720"/>
      <c r="W52" s="720"/>
      <c r="X52" s="720"/>
      <c r="Y52" s="720"/>
      <c r="Z52" s="720"/>
      <c r="AA52" s="720"/>
      <c r="AB52" s="720"/>
      <c r="AC52" s="720"/>
      <c r="AD52" s="720"/>
    </row>
    <row r="53" spans="1:57" ht="15" customHeight="1">
      <c r="A53" s="6"/>
      <c r="B53" s="657" t="str">
        <f>IF(AS47=0,"","El nombre debe registrarse en mayúsculas, sin comillas ni signos de acentuación, puntuación, paréntesis y abreviaturas")</f>
        <v/>
      </c>
      <c r="C53" s="657"/>
      <c r="D53" s="657"/>
      <c r="E53" s="657"/>
      <c r="F53" s="657"/>
      <c r="G53" s="657"/>
      <c r="H53" s="657"/>
      <c r="I53" s="657"/>
      <c r="J53" s="657"/>
      <c r="K53" s="657"/>
      <c r="L53" s="657"/>
      <c r="M53" s="657"/>
      <c r="N53" s="657"/>
      <c r="O53" s="657"/>
      <c r="P53" s="657"/>
      <c r="Q53" s="657"/>
      <c r="R53" s="657"/>
      <c r="S53" s="657"/>
      <c r="T53" s="657"/>
      <c r="U53" s="657"/>
      <c r="V53" s="657"/>
      <c r="W53" s="657"/>
      <c r="X53" s="657"/>
      <c r="Y53" s="657"/>
      <c r="Z53" s="657"/>
      <c r="AA53" s="657"/>
      <c r="AB53" s="657"/>
      <c r="AC53" s="657"/>
      <c r="AD53" s="657"/>
    </row>
    <row r="54" spans="1:57" ht="15" customHeight="1">
      <c r="A54" s="6"/>
      <c r="B54" s="657" t="str">
        <f>IF(AV46&gt;0,"Favor de revisar la instrucción 2, ya que no se cumplen los criterios establecidos","")</f>
        <v/>
      </c>
      <c r="C54" s="657"/>
      <c r="D54" s="657"/>
      <c r="E54" s="657"/>
      <c r="F54" s="657"/>
      <c r="G54" s="657"/>
      <c r="H54" s="657"/>
      <c r="I54" s="657"/>
      <c r="J54" s="657"/>
      <c r="K54" s="657"/>
      <c r="L54" s="657"/>
      <c r="M54" s="657"/>
      <c r="N54" s="657"/>
      <c r="O54" s="657"/>
      <c r="P54" s="657"/>
      <c r="Q54" s="657"/>
      <c r="R54" s="657"/>
      <c r="S54" s="657"/>
      <c r="T54" s="657"/>
      <c r="U54" s="657"/>
      <c r="V54" s="657"/>
      <c r="W54" s="657"/>
      <c r="X54" s="657"/>
      <c r="Y54" s="657"/>
      <c r="Z54" s="657"/>
      <c r="AA54" s="657"/>
      <c r="AB54" s="657"/>
      <c r="AC54" s="657"/>
      <c r="AD54" s="657"/>
    </row>
    <row r="55" spans="1:57" ht="48" customHeight="1">
      <c r="A55" s="81" t="s">
        <v>945</v>
      </c>
      <c r="B55" s="632" t="s">
        <v>1320</v>
      </c>
      <c r="C55" s="632"/>
      <c r="D55" s="632"/>
      <c r="E55" s="632"/>
      <c r="F55" s="632"/>
      <c r="G55" s="632"/>
      <c r="H55" s="632"/>
      <c r="I55" s="632"/>
      <c r="J55" s="632"/>
      <c r="K55" s="632"/>
      <c r="L55" s="632"/>
      <c r="M55" s="632"/>
      <c r="N55" s="632"/>
      <c r="O55" s="632"/>
      <c r="P55" s="632"/>
      <c r="Q55" s="632"/>
      <c r="R55" s="632"/>
      <c r="S55" s="632"/>
      <c r="T55" s="632"/>
      <c r="U55" s="632"/>
      <c r="V55" s="632"/>
      <c r="W55" s="632"/>
      <c r="X55" s="632"/>
      <c r="Y55" s="632"/>
      <c r="Z55" s="632"/>
      <c r="AA55" s="632"/>
      <c r="AB55" s="632"/>
      <c r="AC55" s="632"/>
      <c r="AD55" s="632"/>
    </row>
    <row r="56" spans="1:57" ht="15" customHeight="1">
      <c r="A56" s="81"/>
      <c r="B56" s="109"/>
      <c r="C56" s="596" t="s">
        <v>1069</v>
      </c>
      <c r="D56" s="596"/>
      <c r="E56" s="596"/>
      <c r="F56" s="596"/>
      <c r="G56" s="596"/>
      <c r="H56" s="596"/>
      <c r="I56" s="596"/>
      <c r="J56" s="596"/>
      <c r="K56" s="596"/>
      <c r="L56" s="596"/>
      <c r="M56" s="596"/>
      <c r="N56" s="596"/>
      <c r="O56" s="596"/>
      <c r="P56" s="596"/>
      <c r="Q56" s="596"/>
      <c r="R56" s="596"/>
      <c r="S56" s="596"/>
      <c r="T56" s="596"/>
      <c r="U56" s="596"/>
      <c r="V56" s="596"/>
      <c r="W56" s="596"/>
      <c r="X56" s="596"/>
      <c r="Y56" s="596"/>
      <c r="Z56" s="596"/>
      <c r="AA56" s="596"/>
      <c r="AB56" s="596"/>
      <c r="AC56" s="596"/>
      <c r="AD56" s="596"/>
    </row>
    <row r="57" spans="1:57" ht="24" customHeight="1">
      <c r="C57" s="674" t="s">
        <v>1297</v>
      </c>
      <c r="D57" s="674"/>
      <c r="E57" s="674"/>
      <c r="F57" s="674"/>
      <c r="G57" s="674"/>
      <c r="H57" s="674"/>
      <c r="I57" s="674"/>
      <c r="J57" s="674"/>
      <c r="K57" s="674"/>
      <c r="L57" s="674"/>
      <c r="M57" s="674"/>
      <c r="N57" s="674"/>
      <c r="O57" s="674"/>
      <c r="P57" s="674"/>
      <c r="Q57" s="674"/>
      <c r="R57" s="674"/>
      <c r="S57" s="674"/>
      <c r="T57" s="674"/>
      <c r="U57" s="674"/>
      <c r="V57" s="674"/>
      <c r="W57" s="674"/>
      <c r="X57" s="674"/>
      <c r="Y57" s="674"/>
      <c r="Z57" s="674"/>
      <c r="AA57" s="674"/>
      <c r="AB57" s="674"/>
      <c r="AC57" s="674"/>
      <c r="AD57" s="674"/>
    </row>
    <row r="58" spans="1:57" ht="36" customHeight="1">
      <c r="C58" s="674" t="s">
        <v>1056</v>
      </c>
      <c r="D58" s="674"/>
      <c r="E58" s="674"/>
      <c r="F58" s="674"/>
      <c r="G58" s="674"/>
      <c r="H58" s="674"/>
      <c r="I58" s="674"/>
      <c r="J58" s="674"/>
      <c r="K58" s="674"/>
      <c r="L58" s="674"/>
      <c r="M58" s="674"/>
      <c r="N58" s="674"/>
      <c r="O58" s="674"/>
      <c r="P58" s="674"/>
      <c r="Q58" s="674"/>
      <c r="R58" s="674"/>
      <c r="S58" s="674"/>
      <c r="T58" s="674"/>
      <c r="U58" s="674"/>
      <c r="V58" s="674"/>
      <c r="W58" s="674"/>
      <c r="X58" s="674"/>
      <c r="Y58" s="674"/>
      <c r="Z58" s="674"/>
      <c r="AA58" s="674"/>
      <c r="AB58" s="674"/>
      <c r="AC58" s="674"/>
      <c r="AD58" s="674"/>
    </row>
    <row r="59" spans="1:57" ht="24" customHeight="1">
      <c r="C59" s="596" t="s">
        <v>1055</v>
      </c>
      <c r="D59" s="596"/>
      <c r="E59" s="596"/>
      <c r="F59" s="596"/>
      <c r="G59" s="596"/>
      <c r="H59" s="596"/>
      <c r="I59" s="596"/>
      <c r="J59" s="596"/>
      <c r="K59" s="596"/>
      <c r="L59" s="596"/>
      <c r="M59" s="596"/>
      <c r="N59" s="596"/>
      <c r="O59" s="596"/>
      <c r="P59" s="596"/>
      <c r="Q59" s="596"/>
      <c r="R59" s="596"/>
      <c r="S59" s="596"/>
      <c r="T59" s="596"/>
      <c r="U59" s="596"/>
      <c r="V59" s="596"/>
      <c r="W59" s="596"/>
      <c r="X59" s="596"/>
      <c r="Y59" s="596"/>
      <c r="Z59" s="596"/>
      <c r="AA59" s="596"/>
      <c r="AB59" s="596"/>
      <c r="AC59" s="596"/>
      <c r="AD59" s="596"/>
    </row>
    <row r="60" spans="1:57" ht="24" customHeight="1">
      <c r="C60" s="627" t="s">
        <v>1299</v>
      </c>
      <c r="D60" s="627"/>
      <c r="E60" s="627"/>
      <c r="F60" s="627"/>
      <c r="G60" s="627"/>
      <c r="H60" s="627"/>
      <c r="I60" s="627"/>
      <c r="J60" s="627"/>
      <c r="K60" s="627"/>
      <c r="L60" s="627"/>
      <c r="M60" s="627"/>
      <c r="N60" s="627"/>
      <c r="O60" s="627"/>
      <c r="P60" s="627"/>
      <c r="Q60" s="627"/>
      <c r="R60" s="627"/>
      <c r="S60" s="627"/>
      <c r="T60" s="627"/>
      <c r="U60" s="627"/>
      <c r="V60" s="627"/>
      <c r="W60" s="627"/>
      <c r="X60" s="627"/>
      <c r="Y60" s="627"/>
      <c r="Z60" s="627"/>
      <c r="AA60" s="627"/>
      <c r="AB60" s="627"/>
      <c r="AC60" s="627"/>
      <c r="AD60" s="627"/>
    </row>
    <row r="61" spans="1:57" ht="15" customHeight="1">
      <c r="AV61" s="822" t="s">
        <v>6200</v>
      </c>
      <c r="AW61" s="822"/>
      <c r="AX61" s="822"/>
    </row>
    <row r="62" spans="1:57" ht="132" customHeight="1">
      <c r="C62" s="633" t="s">
        <v>133</v>
      </c>
      <c r="D62" s="634"/>
      <c r="E62" s="634"/>
      <c r="F62" s="634"/>
      <c r="G62" s="634"/>
      <c r="H62" s="634"/>
      <c r="I62" s="634"/>
      <c r="J62" s="634"/>
      <c r="K62" s="634"/>
      <c r="L62" s="635"/>
      <c r="M62" s="557" t="s">
        <v>1054</v>
      </c>
      <c r="N62" s="557"/>
      <c r="O62" s="557"/>
      <c r="P62" s="557"/>
      <c r="Q62" s="557" t="s">
        <v>1253</v>
      </c>
      <c r="R62" s="557"/>
      <c r="S62" s="557"/>
      <c r="T62" s="557"/>
      <c r="U62" s="646" t="s">
        <v>1254</v>
      </c>
      <c r="V62" s="646"/>
      <c r="W62" s="646"/>
      <c r="X62" s="646"/>
      <c r="Y62" s="646" t="s">
        <v>1298</v>
      </c>
      <c r="Z62" s="646"/>
      <c r="AA62" s="646"/>
      <c r="AB62" s="646"/>
      <c r="AC62" s="646"/>
      <c r="AD62" s="646"/>
      <c r="AH62" s="828" t="s">
        <v>1298</v>
      </c>
      <c r="AI62" s="828"/>
      <c r="AJ62" s="828"/>
      <c r="AK62" s="828"/>
      <c r="AM62" s="829" t="s">
        <v>6482</v>
      </c>
      <c r="AN62" s="829"/>
      <c r="AO62" s="714" t="s">
        <v>6339</v>
      </c>
      <c r="AP62" s="714"/>
      <c r="AQ62" s="714"/>
      <c r="AR62" s="714"/>
      <c r="AS62" s="714"/>
      <c r="AV62" s="823" t="s">
        <v>6332</v>
      </c>
      <c r="AW62" s="822" t="s">
        <v>6479</v>
      </c>
      <c r="AX62" s="824" t="s">
        <v>6375</v>
      </c>
      <c r="AY62" s="709" t="s">
        <v>6337</v>
      </c>
      <c r="AZ62" s="709"/>
      <c r="BA62" s="709"/>
      <c r="BB62" s="707" t="s">
        <v>6208</v>
      </c>
      <c r="BC62" s="707"/>
      <c r="BD62" s="707"/>
      <c r="BE62" s="834" t="s">
        <v>6467</v>
      </c>
    </row>
    <row r="63" spans="1:57" ht="48" customHeight="1">
      <c r="C63" s="636"/>
      <c r="D63" s="637"/>
      <c r="E63" s="637"/>
      <c r="F63" s="637"/>
      <c r="G63" s="637"/>
      <c r="H63" s="637"/>
      <c r="I63" s="637"/>
      <c r="J63" s="637"/>
      <c r="K63" s="637"/>
      <c r="L63" s="638"/>
      <c r="M63" s="557"/>
      <c r="N63" s="557"/>
      <c r="O63" s="557"/>
      <c r="P63" s="557"/>
      <c r="Q63" s="557"/>
      <c r="R63" s="557"/>
      <c r="S63" s="557"/>
      <c r="T63" s="557"/>
      <c r="U63" s="646"/>
      <c r="V63" s="646"/>
      <c r="W63" s="646"/>
      <c r="X63" s="646"/>
      <c r="Y63" s="646" t="s">
        <v>384</v>
      </c>
      <c r="Z63" s="646"/>
      <c r="AA63" s="764" t="s">
        <v>385</v>
      </c>
      <c r="AB63" s="764"/>
      <c r="AC63" s="764" t="s">
        <v>386</v>
      </c>
      <c r="AD63" s="764"/>
      <c r="AG63" s="369" t="s">
        <v>6195</v>
      </c>
      <c r="AH63" s="294" t="s">
        <v>6332</v>
      </c>
      <c r="AI63" s="295" t="s">
        <v>6196</v>
      </c>
      <c r="AJ63" s="296" t="s">
        <v>6333</v>
      </c>
      <c r="AK63" s="297" t="s">
        <v>6334</v>
      </c>
      <c r="AL63" s="370" t="s">
        <v>6196</v>
      </c>
      <c r="AM63" s="435" t="s">
        <v>6476</v>
      </c>
      <c r="AN63" s="436" t="s">
        <v>6477</v>
      </c>
      <c r="AO63" s="437" t="s">
        <v>6197</v>
      </c>
      <c r="AP63" s="9"/>
      <c r="AQ63" s="437" t="s">
        <v>6198</v>
      </c>
      <c r="AR63" s="9"/>
      <c r="AS63" s="437" t="s">
        <v>6199</v>
      </c>
      <c r="AT63" s="529" t="s">
        <v>6481</v>
      </c>
      <c r="AU63" s="445" t="s">
        <v>6480</v>
      </c>
      <c r="AV63" s="823"/>
      <c r="AW63" s="822"/>
      <c r="AX63" s="824"/>
      <c r="AY63" s="302" t="s">
        <v>6338</v>
      </c>
      <c r="AZ63" s="288" t="s">
        <v>6210</v>
      </c>
      <c r="BA63" s="289" t="s">
        <v>6211</v>
      </c>
      <c r="BB63" s="287" t="s">
        <v>6209</v>
      </c>
      <c r="BC63" s="288" t="s">
        <v>6210</v>
      </c>
      <c r="BD63" s="289" t="s">
        <v>6211</v>
      </c>
      <c r="BE63" s="835"/>
    </row>
    <row r="64" spans="1:57" ht="15" customHeight="1">
      <c r="C64" s="127" t="s">
        <v>87</v>
      </c>
      <c r="D64" s="830" t="str">
        <f>IF(CNGE_2024_M1_Secc1_Sub1!$D42="","",CNGE_2024_M1_Secc1_Sub1!$D42)</f>
        <v>OFICINA DEL C GOBERNADOR</v>
      </c>
      <c r="E64" s="830"/>
      <c r="F64" s="830"/>
      <c r="G64" s="830"/>
      <c r="H64" s="830"/>
      <c r="I64" s="830"/>
      <c r="J64" s="830"/>
      <c r="K64" s="830"/>
      <c r="L64" s="830"/>
      <c r="M64" s="568"/>
      <c r="N64" s="568"/>
      <c r="O64" s="568"/>
      <c r="P64" s="568"/>
      <c r="Q64" s="568"/>
      <c r="R64" s="568"/>
      <c r="S64" s="568"/>
      <c r="T64" s="568"/>
      <c r="U64" s="568"/>
      <c r="V64" s="568"/>
      <c r="W64" s="568"/>
      <c r="X64" s="568"/>
      <c r="Y64" s="568"/>
      <c r="Z64" s="568"/>
      <c r="AA64" s="568"/>
      <c r="AB64" s="568"/>
      <c r="AC64" s="568"/>
      <c r="AD64" s="568"/>
      <c r="AG64" s="269">
        <f>IF(AND(COUNTBLANK(D64)=0,$C$25="",$C$26="",COUNTA(M64:AD64)=0),0,IF(AND(COUNTBLANK(D64)=0,OR($C$25="X",$C$26="X"),M64&lt;&gt;"",M64&lt;&gt;1,COUNTA(Q64:AD64)=0),0,IF(AND(COUNTBLANK(D64)=0,OR($C$25="X",$C$26="X"),M64&lt;&gt;"",M64=1,COUNTA(Q64:AD64)=5),0,IF(AND(COUNTBLANK(D64)=1,COUNTA(M64:AD64)=0),0,1))))</f>
        <v>0</v>
      </c>
      <c r="AH64" s="298">
        <f>Y64</f>
        <v>0</v>
      </c>
      <c r="AI64" s="299">
        <f>COUNTIF(AA64:AD64,"NS")</f>
        <v>0</v>
      </c>
      <c r="AJ64" s="300">
        <f>SUM(AA64:AD64)</f>
        <v>0</v>
      </c>
      <c r="AK64" s="301">
        <f>IF(OR(AND(AH64=0, AI64&gt;0),AND(AH64="NS", AJ64&gt;0), AND(AH64="NS", AI64=0, AJ64=0)), 1, IF(OR(AND(AH64&gt;0, AI64&gt;1,AH64&gt;AJ64), AND(AH64="NS", AI64=2), AND(AH64="NS", AJ64=0, AI64&gt;0), AH64=AJ64), 0, 1))</f>
        <v>0</v>
      </c>
      <c r="AL64" s="371">
        <f>COUNTIF(Q64:AD64,"NS")</f>
        <v>0</v>
      </c>
      <c r="AM64" s="433">
        <f>LEN(Q64)</f>
        <v>0</v>
      </c>
      <c r="AN64" s="434">
        <f>IF(Q64="NS",0,IF(AND(Q64&lt;&gt;"",SUM(AM64)=4),0,IF(Q64="",0,1)))</f>
        <v>0</v>
      </c>
      <c r="AO64" s="410" t="b">
        <f>NOT(EXACT(U64,UPPER(U64)))</f>
        <v>0</v>
      </c>
      <c r="AP64" s="9" t="str">
        <f>SUBSTITUTE( SUBSTITUTE( SUBSTITUTE( SUBSTITUTE( SUBSTITUTE( SUBSTITUTE( SUBSTITUTE( SUBSTITUTE( SUBSTITUTE( SUBSTITUTE(U64, "á", "a"), "é", "e"), "í", "i"), "ó", "o"), "ú", "u"), "Á", "A"), "É", "E"), "Í", "I"), "Ó", "O"), "Ú", "U")</f>
        <v/>
      </c>
      <c r="AQ64" s="410" t="b">
        <f>NOT(EXACT(U64,AP64))</f>
        <v>0</v>
      </c>
      <c r="AR64" s="9" t="str">
        <f>SUBSTITUTE((SUBSTITUTE(SUBSTITUTE(SUBSTITUTE(U64,".",""),",",""),"(","")),")","")</f>
        <v/>
      </c>
      <c r="AS64" s="410" t="b">
        <f>NOT(EXACT(U64,AR64))</f>
        <v>0</v>
      </c>
      <c r="AT64" s="443">
        <f>IF(AND(OR($C$25="X",$C$26="X"),COUNTA(M64:AD183)&gt;0),1,0)</f>
        <v>0</v>
      </c>
      <c r="AU64" s="444">
        <f>IF(AND($M64&lt;&gt;"",$M64&lt;&gt;1,COUNTA(Q64:AD64)&gt;0),1,0)</f>
        <v>0</v>
      </c>
      <c r="AV64" s="439">
        <f>IF(OR(Y64="NS",CNGE_2024_M1_Secc1_Sub2!$M374="NS"),0,IF(AND(Y64="NA",CNGE_2024_M1_Secc1_Sub2!$M374="NA"),0,IF(Y64&lt;=CNGE_2024_M1_Secc1_Sub2!$M374,0,1)))</f>
        <v>0</v>
      </c>
      <c r="AW64" s="440">
        <f>IF(OR(AA64="NS",CNGE_2024_M1_Secc1_Sub2!$S374="NS"),0,IF(AND(AA64="NA",CNGE_2024_M1_Secc1_Sub2!$S374="NA"),0,IF(AA64&lt;=CNGE_2024_M1_Secc1_Sub2!$S374,0,1)))</f>
        <v>0</v>
      </c>
      <c r="AX64" s="441">
        <f>IF(OR(AC64="NS",CNGE_2024_M1_Secc1_Sub2!$Y374="NS"),0,IF(AND(AC64="NA",CNGE_2024_M1_Secc1_Sub2!$Y374="NA"),0,IF(AC64&lt;=CNGE_2024_M1_Secc1_Sub2!$Y374,0,1)))</f>
        <v>0</v>
      </c>
      <c r="AY64" s="303">
        <f>IF(SUM(AK64)=0,0,1)</f>
        <v>0</v>
      </c>
      <c r="AZ64" s="304" t="str">
        <f>IF(AY64=0,"",
IF(SUM($AY$64:AY64)=1,BA64,
IF($AY$184&gt;SUM($AY$64:AY64),_xlfn.CONCAT(", ",BA64),
IF($AY$184=SUM($AY$64:AY64),_xlfn.CONCAT(" y ",BA64)))))</f>
        <v/>
      </c>
      <c r="BA64" s="231" t="s">
        <v>6212</v>
      </c>
      <c r="BB64" s="290">
        <f>IF(AG64=0,0,1)</f>
        <v>0</v>
      </c>
      <c r="BC64" s="291" t="str">
        <f>IF(BB64=0,"",
IF(SUM($BB$64:BB64)=1,BD64,
IF($BB$184&gt;SUM($BB$64:BB64),_xlfn.CONCAT(", ",BD64),
IF($BB$184=SUM($BB$64:BB64),_xlfn.CONCAT(" y ",BD64)))))</f>
        <v/>
      </c>
      <c r="BD64" s="231" t="s">
        <v>6212</v>
      </c>
      <c r="BE64" s="426">
        <f>IF(AND(M64&lt;&gt;"",M64=1,SUM(Y64:AD64)=0),1,0)</f>
        <v>0</v>
      </c>
    </row>
    <row r="65" spans="3:57" ht="30" customHeight="1">
      <c r="C65" s="84" t="s">
        <v>88</v>
      </c>
      <c r="D65" s="830" t="str">
        <f>IF(CNGE_2024_M1_Secc1_Sub1!$D43="","",CNGE_2024_M1_Secc1_Sub1!$D43)</f>
        <v>SECRETARIA DE DESARROLLO AGROPECUARIO RURAL Y PESCA</v>
      </c>
      <c r="E65" s="830"/>
      <c r="F65" s="830"/>
      <c r="G65" s="830"/>
      <c r="H65" s="830"/>
      <c r="I65" s="830"/>
      <c r="J65" s="830"/>
      <c r="K65" s="830"/>
      <c r="L65" s="830"/>
      <c r="M65" s="568"/>
      <c r="N65" s="568"/>
      <c r="O65" s="568"/>
      <c r="P65" s="568"/>
      <c r="Q65" s="568"/>
      <c r="R65" s="568"/>
      <c r="S65" s="568"/>
      <c r="T65" s="568"/>
      <c r="U65" s="568"/>
      <c r="V65" s="568"/>
      <c r="W65" s="568"/>
      <c r="X65" s="568"/>
      <c r="Y65" s="568"/>
      <c r="Z65" s="568"/>
      <c r="AA65" s="568"/>
      <c r="AB65" s="568"/>
      <c r="AC65" s="568"/>
      <c r="AD65" s="568"/>
      <c r="AG65" s="269">
        <f t="shared" ref="AG65:AG128" si="0">IF(AND(COUNTBLANK(D65)=0,$C$25="",$C$26="",COUNTA(M65:AD65)=0),0,IF(AND(COUNTBLANK(D65)=0,OR($C$25="X",$C$26="X"),M65&lt;&gt;"",M65&lt;&gt;1,COUNTA(Q65:AD65)=0),0,IF(AND(COUNTBLANK(D65)=0,OR($C$25="X",$C$26="X"),M65&lt;&gt;"",M65=1,COUNTA(Q65:AD65)=5),0,IF(AND(COUNTBLANK(D65)=1,COUNTA(M65:AD65)=0),0,1))))</f>
        <v>0</v>
      </c>
      <c r="AH65" s="298">
        <f t="shared" ref="AH65:AH128" si="1">Y65</f>
        <v>0</v>
      </c>
      <c r="AI65" s="299">
        <f t="shared" ref="AI65:AI128" si="2">COUNTIF(AA65:AD65,"NS")</f>
        <v>0</v>
      </c>
      <c r="AJ65" s="300">
        <f t="shared" ref="AJ65:AJ128" si="3">SUM(AA65:AD65)</f>
        <v>0</v>
      </c>
      <c r="AK65" s="301">
        <f t="shared" ref="AK65:AK128" si="4">IF(OR(AND(AH65=0, AI65&gt;0),AND(AH65="NS", AJ65&gt;0), AND(AH65="NS", AI65=0, AJ65=0)), 1, IF(OR(AND(AH65&gt;0, AI65&gt;1,AH65&gt;AJ65), AND(AH65="NS", AI65=2), AND(AH65="NS", AJ65=0, AI65&gt;0), AH65=AJ65), 0, 1))</f>
        <v>0</v>
      </c>
      <c r="AL65" s="371">
        <f t="shared" ref="AL65:AL128" si="5">COUNTIF(Q65:AD65,"NS")</f>
        <v>0</v>
      </c>
      <c r="AM65" s="433">
        <f t="shared" ref="AM65:AM128" si="6">LEN(Q65)</f>
        <v>0</v>
      </c>
      <c r="AN65" s="434">
        <f t="shared" ref="AN65:AN128" si="7">IF(Q65="NS",0,IF(AND(Q65&lt;&gt;"",SUM(AM65)=4),0,IF(Q65="",0,1)))</f>
        <v>0</v>
      </c>
      <c r="AO65" s="410" t="b">
        <f t="shared" ref="AO65:AO128" si="8">NOT(EXACT(U65,UPPER(U65)))</f>
        <v>0</v>
      </c>
      <c r="AP65" s="9" t="str">
        <f t="shared" ref="AP65:AP128" si="9">SUBSTITUTE( SUBSTITUTE( SUBSTITUTE( SUBSTITUTE( SUBSTITUTE( SUBSTITUTE( SUBSTITUTE( SUBSTITUTE( SUBSTITUTE( SUBSTITUTE(U65, "á", "a"), "é", "e"), "í", "i"), "ó", "o"), "ú", "u"), "Á", "A"), "É", "E"), "Í", "I"), "Ó", "O"), "Ú", "U")</f>
        <v/>
      </c>
      <c r="AQ65" s="410" t="b">
        <f t="shared" ref="AQ65:AQ128" si="10">NOT(EXACT(U65,AP65))</f>
        <v>0</v>
      </c>
      <c r="AR65" s="9" t="str">
        <f t="shared" ref="AR65:AR128" si="11">SUBSTITUTE((SUBSTITUTE(SUBSTITUTE(SUBSTITUTE(U65,".",""),",",""),"(","")),")","")</f>
        <v/>
      </c>
      <c r="AS65" s="410" t="b">
        <f t="shared" ref="AS65:AS128" si="12">NOT(EXACT(U65,AR65))</f>
        <v>0</v>
      </c>
      <c r="AU65" s="444">
        <f t="shared" ref="AU65:AU128" si="13">IF(AND($M65&lt;&gt;"",$M65&lt;&gt;1,COUNTA(Q65:AD65)&gt;0),1,0)</f>
        <v>0</v>
      </c>
      <c r="AV65" s="439">
        <f>IF(OR(Y65="NS",CNGE_2024_M1_Secc1_Sub2!$M375="NS"),0,IF(AND(Y65="NA",CNGE_2024_M1_Secc1_Sub2!$M375="NA"),0,IF(Y65&lt;=CNGE_2024_M1_Secc1_Sub2!$M375,0,1)))</f>
        <v>0</v>
      </c>
      <c r="AW65" s="440">
        <f>IF(OR(AA65="NS",CNGE_2024_M1_Secc1_Sub2!$S375="NS"),0,IF(AND(AA65="NA",CNGE_2024_M1_Secc1_Sub2!$S375="NA"),0,IF(AA65&lt;=CNGE_2024_M1_Secc1_Sub2!$S375,0,1)))</f>
        <v>0</v>
      </c>
      <c r="AX65" s="441">
        <f>IF(OR(AC65="NS",CNGE_2024_M1_Secc1_Sub2!$Y375="NS"),0,IF(AND(AC65="NA",CNGE_2024_M1_Secc1_Sub2!$Y375="NA"),0,IF(AC65&lt;=CNGE_2024_M1_Secc1_Sub2!$Y375,0,1)))</f>
        <v>0</v>
      </c>
      <c r="AY65" s="303">
        <f t="shared" ref="AY65:AY128" si="14">IF(SUM(AK65)=0,0,1)</f>
        <v>0</v>
      </c>
      <c r="AZ65" s="304" t="str">
        <f>IF(AY65=0,"",
IF(SUM($AY$64:AY65)=1,BA65,
IF($AY$184&gt;SUM($AY$64:AY65),_xlfn.CONCAT(", ",BA65),
IF($AY$184=SUM($AY$64:AY65),_xlfn.CONCAT(" y ",BA65)))))</f>
        <v/>
      </c>
      <c r="BA65" s="231" t="s">
        <v>6213</v>
      </c>
      <c r="BB65" s="290">
        <f t="shared" ref="BB65:BB128" si="15">IF(AG65=0,0,1)</f>
        <v>0</v>
      </c>
      <c r="BC65" s="291" t="str">
        <f>IF(BB65=0,"",
IF(SUM($BB$64:BB65)=1,BD65,
IF($BB$184&gt;SUM($BB$64:BB65),_xlfn.CONCAT(", ",BD65),
IF($BB$184=SUM($BB$64:BB65),_xlfn.CONCAT(" y ",BD65)))))</f>
        <v/>
      </c>
      <c r="BD65" s="231" t="s">
        <v>6213</v>
      </c>
      <c r="BE65" s="426">
        <f t="shared" ref="BE65:BE128" si="16">IF(AND(M65&lt;&gt;"",M65=1,SUM(Y65:AD65)=0),1,0)</f>
        <v>0</v>
      </c>
    </row>
    <row r="66" spans="3:57" ht="15" customHeight="1">
      <c r="C66" s="85" t="s">
        <v>89</v>
      </c>
      <c r="D66" s="830" t="str">
        <f>IF(CNGE_2024_M1_Secc1_Sub1!$D44="","",CNGE_2024_M1_Secc1_Sub1!$D44)</f>
        <v>SECRETARIA DE SALUD</v>
      </c>
      <c r="E66" s="830"/>
      <c r="F66" s="830"/>
      <c r="G66" s="830"/>
      <c r="H66" s="830"/>
      <c r="I66" s="830"/>
      <c r="J66" s="830"/>
      <c r="K66" s="830"/>
      <c r="L66" s="830"/>
      <c r="M66" s="568"/>
      <c r="N66" s="568"/>
      <c r="O66" s="568"/>
      <c r="P66" s="568"/>
      <c r="Q66" s="568"/>
      <c r="R66" s="568"/>
      <c r="S66" s="568"/>
      <c r="T66" s="568"/>
      <c r="U66" s="568"/>
      <c r="V66" s="568"/>
      <c r="W66" s="568"/>
      <c r="X66" s="568"/>
      <c r="Y66" s="568"/>
      <c r="Z66" s="568"/>
      <c r="AA66" s="568"/>
      <c r="AB66" s="568"/>
      <c r="AC66" s="568"/>
      <c r="AD66" s="568"/>
      <c r="AG66" s="269">
        <f t="shared" si="0"/>
        <v>0</v>
      </c>
      <c r="AH66" s="298">
        <f t="shared" si="1"/>
        <v>0</v>
      </c>
      <c r="AI66" s="299">
        <f t="shared" si="2"/>
        <v>0</v>
      </c>
      <c r="AJ66" s="300">
        <f t="shared" si="3"/>
        <v>0</v>
      </c>
      <c r="AK66" s="301">
        <f t="shared" si="4"/>
        <v>0</v>
      </c>
      <c r="AL66" s="371">
        <f t="shared" si="5"/>
        <v>0</v>
      </c>
      <c r="AM66" s="433">
        <f t="shared" si="6"/>
        <v>0</v>
      </c>
      <c r="AN66" s="434">
        <f t="shared" si="7"/>
        <v>0</v>
      </c>
      <c r="AO66" s="410" t="b">
        <f t="shared" si="8"/>
        <v>0</v>
      </c>
      <c r="AP66" s="9" t="str">
        <f t="shared" si="9"/>
        <v/>
      </c>
      <c r="AQ66" s="410" t="b">
        <f t="shared" si="10"/>
        <v>0</v>
      </c>
      <c r="AR66" s="9" t="str">
        <f t="shared" si="11"/>
        <v/>
      </c>
      <c r="AS66" s="410" t="b">
        <f t="shared" si="12"/>
        <v>0</v>
      </c>
      <c r="AU66" s="444">
        <f t="shared" si="13"/>
        <v>0</v>
      </c>
      <c r="AV66" s="439">
        <f>IF(OR(Y66="NS",CNGE_2024_M1_Secc1_Sub2!$M376="NS"),0,IF(AND(Y66="NA",CNGE_2024_M1_Secc1_Sub2!$M376="NA"),0,IF(Y66&lt;=CNGE_2024_M1_Secc1_Sub2!$M376,0,1)))</f>
        <v>0</v>
      </c>
      <c r="AW66" s="440">
        <f>IF(OR(AA66="NS",CNGE_2024_M1_Secc1_Sub2!$S376="NS"),0,IF(AND(AA66="NA",CNGE_2024_M1_Secc1_Sub2!$S376="NA"),0,IF(AA66&lt;=CNGE_2024_M1_Secc1_Sub2!$S376,0,1)))</f>
        <v>0</v>
      </c>
      <c r="AX66" s="441">
        <f>IF(OR(AC66="NS",CNGE_2024_M1_Secc1_Sub2!$Y376="NS"),0,IF(AND(AC66="NA",CNGE_2024_M1_Secc1_Sub2!$Y376="NA"),0,IF(AC66&lt;=CNGE_2024_M1_Secc1_Sub2!$Y376,0,1)))</f>
        <v>0</v>
      </c>
      <c r="AY66" s="303">
        <f t="shared" si="14"/>
        <v>0</v>
      </c>
      <c r="AZ66" s="304" t="str">
        <f>IF(AY66=0,"",
IF(SUM($AY$64:AY66)=1,BA66,
IF($AY$184&gt;SUM($AY$64:AY66),_xlfn.CONCAT(", ",BA66),
IF($AY$184=SUM($AY$64:AY66),_xlfn.CONCAT(" y ",BA66)))))</f>
        <v/>
      </c>
      <c r="BA66" s="231" t="s">
        <v>6214</v>
      </c>
      <c r="BB66" s="290">
        <f t="shared" si="15"/>
        <v>0</v>
      </c>
      <c r="BC66" s="291" t="str">
        <f>IF(BB66=0,"",
IF(SUM($BB$64:BB66)=1,BD66,
IF($BB$184&gt;SUM($BB$64:BB66),_xlfn.CONCAT(", ",BD66),
IF($BB$184=SUM($BB$64:BB66),_xlfn.CONCAT(" y ",BD66)))))</f>
        <v/>
      </c>
      <c r="BD66" s="231" t="s">
        <v>6214</v>
      </c>
      <c r="BE66" s="426">
        <f t="shared" si="16"/>
        <v>0</v>
      </c>
    </row>
    <row r="67" spans="3:57" ht="15" customHeight="1">
      <c r="C67" s="85" t="s">
        <v>90</v>
      </c>
      <c r="D67" s="830" t="str">
        <f>IF(CNGE_2024_M1_Secc1_Sub1!$D45="","",CNGE_2024_M1_Secc1_Sub1!$D45)</f>
        <v>SECRETARIA DE EDUCACION</v>
      </c>
      <c r="E67" s="830"/>
      <c r="F67" s="830"/>
      <c r="G67" s="830"/>
      <c r="H67" s="830"/>
      <c r="I67" s="830"/>
      <c r="J67" s="830"/>
      <c r="K67" s="830"/>
      <c r="L67" s="830"/>
      <c r="M67" s="568"/>
      <c r="N67" s="568"/>
      <c r="O67" s="568"/>
      <c r="P67" s="568"/>
      <c r="Q67" s="568"/>
      <c r="R67" s="568"/>
      <c r="S67" s="568"/>
      <c r="T67" s="568"/>
      <c r="U67" s="568"/>
      <c r="V67" s="568"/>
      <c r="W67" s="568"/>
      <c r="X67" s="568"/>
      <c r="Y67" s="568"/>
      <c r="Z67" s="568"/>
      <c r="AA67" s="568"/>
      <c r="AB67" s="568"/>
      <c r="AC67" s="568"/>
      <c r="AD67" s="568"/>
      <c r="AG67" s="269">
        <f t="shared" si="0"/>
        <v>0</v>
      </c>
      <c r="AH67" s="298">
        <f t="shared" si="1"/>
        <v>0</v>
      </c>
      <c r="AI67" s="299">
        <f t="shared" si="2"/>
        <v>0</v>
      </c>
      <c r="AJ67" s="300">
        <f t="shared" si="3"/>
        <v>0</v>
      </c>
      <c r="AK67" s="301">
        <f t="shared" si="4"/>
        <v>0</v>
      </c>
      <c r="AL67" s="371">
        <f t="shared" si="5"/>
        <v>0</v>
      </c>
      <c r="AM67" s="433">
        <f t="shared" si="6"/>
        <v>0</v>
      </c>
      <c r="AN67" s="434">
        <f t="shared" si="7"/>
        <v>0</v>
      </c>
      <c r="AO67" s="410" t="b">
        <f t="shared" si="8"/>
        <v>0</v>
      </c>
      <c r="AP67" s="9" t="str">
        <f t="shared" si="9"/>
        <v/>
      </c>
      <c r="AQ67" s="410" t="b">
        <f t="shared" si="10"/>
        <v>0</v>
      </c>
      <c r="AR67" s="9" t="str">
        <f t="shared" si="11"/>
        <v/>
      </c>
      <c r="AS67" s="410" t="b">
        <f t="shared" si="12"/>
        <v>0</v>
      </c>
      <c r="AU67" s="444">
        <f t="shared" si="13"/>
        <v>0</v>
      </c>
      <c r="AV67" s="439">
        <f>IF(OR(Y67="NS",CNGE_2024_M1_Secc1_Sub2!$M377="NS"),0,IF(AND(Y67="NA",CNGE_2024_M1_Secc1_Sub2!$M377="NA"),0,IF(Y67&lt;=CNGE_2024_M1_Secc1_Sub2!$M377,0,1)))</f>
        <v>0</v>
      </c>
      <c r="AW67" s="440">
        <f>IF(OR(AA67="NS",CNGE_2024_M1_Secc1_Sub2!$S377="NS"),0,IF(AND(AA67="NA",CNGE_2024_M1_Secc1_Sub2!$S377="NA"),0,IF(AA67&lt;=CNGE_2024_M1_Secc1_Sub2!$S377,0,1)))</f>
        <v>0</v>
      </c>
      <c r="AX67" s="441">
        <f>IF(OR(AC67="NS",CNGE_2024_M1_Secc1_Sub2!$Y377="NS"),0,IF(AND(AC67="NA",CNGE_2024_M1_Secc1_Sub2!$Y377="NA"),0,IF(AC67&lt;=CNGE_2024_M1_Secc1_Sub2!$Y377,0,1)))</f>
        <v>0</v>
      </c>
      <c r="AY67" s="303">
        <f t="shared" si="14"/>
        <v>0</v>
      </c>
      <c r="AZ67" s="304" t="str">
        <f>IF(AY67=0,"",
IF(SUM($AY$64:AY67)=1,BA67,
IF($AY$184&gt;SUM($AY$64:AY67),_xlfn.CONCAT(", ",BA67),
IF($AY$184=SUM($AY$64:AY67),_xlfn.CONCAT(" y ",BA67)))))</f>
        <v/>
      </c>
      <c r="BA67" s="231" t="s">
        <v>6215</v>
      </c>
      <c r="BB67" s="290">
        <f t="shared" si="15"/>
        <v>0</v>
      </c>
      <c r="BC67" s="291" t="str">
        <f>IF(BB67=0,"",
IF(SUM($BB$64:BB67)=1,BD67,
IF($BB$184&gt;SUM($BB$64:BB67),_xlfn.CONCAT(", ",BD67),
IF($BB$184=SUM($BB$64:BB67),_xlfn.CONCAT(" y ",BD67)))))</f>
        <v/>
      </c>
      <c r="BD67" s="231" t="s">
        <v>6215</v>
      </c>
      <c r="BE67" s="426">
        <f t="shared" si="16"/>
        <v>0</v>
      </c>
    </row>
    <row r="68" spans="3:57" ht="15" customHeight="1">
      <c r="C68" s="85" t="s">
        <v>91</v>
      </c>
      <c r="D68" s="830" t="str">
        <f>IF(CNGE_2024_M1_Secc1_Sub1!$D46="","",CNGE_2024_M1_Secc1_Sub1!$D46)</f>
        <v>SECRETARIA DE DESARROLLO SOCIAL</v>
      </c>
      <c r="E68" s="830"/>
      <c r="F68" s="830"/>
      <c r="G68" s="830"/>
      <c r="H68" s="830"/>
      <c r="I68" s="830"/>
      <c r="J68" s="830"/>
      <c r="K68" s="830"/>
      <c r="L68" s="830"/>
      <c r="M68" s="568"/>
      <c r="N68" s="568"/>
      <c r="O68" s="568"/>
      <c r="P68" s="568"/>
      <c r="Q68" s="568"/>
      <c r="R68" s="568"/>
      <c r="S68" s="568"/>
      <c r="T68" s="568"/>
      <c r="U68" s="568"/>
      <c r="V68" s="568"/>
      <c r="W68" s="568"/>
      <c r="X68" s="568"/>
      <c r="Y68" s="568"/>
      <c r="Z68" s="568"/>
      <c r="AA68" s="568"/>
      <c r="AB68" s="568"/>
      <c r="AC68" s="568"/>
      <c r="AD68" s="568"/>
      <c r="AG68" s="269">
        <f t="shared" si="0"/>
        <v>0</v>
      </c>
      <c r="AH68" s="298">
        <f t="shared" si="1"/>
        <v>0</v>
      </c>
      <c r="AI68" s="299">
        <f t="shared" si="2"/>
        <v>0</v>
      </c>
      <c r="AJ68" s="300">
        <f t="shared" si="3"/>
        <v>0</v>
      </c>
      <c r="AK68" s="301">
        <f t="shared" si="4"/>
        <v>0</v>
      </c>
      <c r="AL68" s="371">
        <f t="shared" si="5"/>
        <v>0</v>
      </c>
      <c r="AM68" s="433">
        <f t="shared" si="6"/>
        <v>0</v>
      </c>
      <c r="AN68" s="434">
        <f t="shared" si="7"/>
        <v>0</v>
      </c>
      <c r="AO68" s="410" t="b">
        <f t="shared" si="8"/>
        <v>0</v>
      </c>
      <c r="AP68" s="9" t="str">
        <f t="shared" si="9"/>
        <v/>
      </c>
      <c r="AQ68" s="410" t="b">
        <f t="shared" si="10"/>
        <v>0</v>
      </c>
      <c r="AR68" s="9" t="str">
        <f t="shared" si="11"/>
        <v/>
      </c>
      <c r="AS68" s="410" t="b">
        <f t="shared" si="12"/>
        <v>0</v>
      </c>
      <c r="AU68" s="444">
        <f t="shared" si="13"/>
        <v>0</v>
      </c>
      <c r="AV68" s="439">
        <f>IF(OR(Y68="NS",CNGE_2024_M1_Secc1_Sub2!$M378="NS"),0,IF(AND(Y68="NA",CNGE_2024_M1_Secc1_Sub2!$M378="NA"),0,IF(Y68&lt;=CNGE_2024_M1_Secc1_Sub2!$M378,0,1)))</f>
        <v>0</v>
      </c>
      <c r="AW68" s="440">
        <f>IF(OR(AA68="NS",CNGE_2024_M1_Secc1_Sub2!$S378="NS"),0,IF(AND(AA68="NA",CNGE_2024_M1_Secc1_Sub2!$S378="NA"),0,IF(AA68&lt;=CNGE_2024_M1_Secc1_Sub2!$S378,0,1)))</f>
        <v>0</v>
      </c>
      <c r="AX68" s="441">
        <f>IF(OR(AC68="NS",CNGE_2024_M1_Secc1_Sub2!$Y378="NS"),0,IF(AND(AC68="NA",CNGE_2024_M1_Secc1_Sub2!$Y378="NA"),0,IF(AC68&lt;=CNGE_2024_M1_Secc1_Sub2!$Y378,0,1)))</f>
        <v>0</v>
      </c>
      <c r="AY68" s="303">
        <f t="shared" si="14"/>
        <v>0</v>
      </c>
      <c r="AZ68" s="304" t="str">
        <f>IF(AY68=0,"",
IF(SUM($AY$64:AY68)=1,BA68,
IF($AY$184&gt;SUM($AY$64:AY68),_xlfn.CONCAT(", ",BA68),
IF($AY$184=SUM($AY$64:AY68),_xlfn.CONCAT(" y ",BA68)))))</f>
        <v/>
      </c>
      <c r="BA68" s="231" t="s">
        <v>6216</v>
      </c>
      <c r="BB68" s="290">
        <f t="shared" si="15"/>
        <v>0</v>
      </c>
      <c r="BC68" s="291" t="str">
        <f>IF(BB68=0,"",
IF(SUM($BB$64:BB68)=1,BD68,
IF($BB$184&gt;SUM($BB$64:BB68),_xlfn.CONCAT(", ",BD68),
IF($BB$184=SUM($BB$64:BB68),_xlfn.CONCAT(" y ",BD68)))))</f>
        <v/>
      </c>
      <c r="BD68" s="231" t="s">
        <v>6216</v>
      </c>
      <c r="BE68" s="426">
        <f t="shared" si="16"/>
        <v>0</v>
      </c>
    </row>
    <row r="69" spans="3:57" ht="30" customHeight="1">
      <c r="C69" s="85" t="s">
        <v>92</v>
      </c>
      <c r="D69" s="830" t="str">
        <f>IF(CNGE_2024_M1_Secc1_Sub1!$D47="","",CNGE_2024_M1_Secc1_Sub1!$D47)</f>
        <v>SECRETARIA DE DESARROLLO ECONOMICO Y PORTUARIO</v>
      </c>
      <c r="E69" s="830"/>
      <c r="F69" s="830"/>
      <c r="G69" s="830"/>
      <c r="H69" s="830"/>
      <c r="I69" s="830"/>
      <c r="J69" s="830"/>
      <c r="K69" s="830"/>
      <c r="L69" s="830"/>
      <c r="M69" s="568"/>
      <c r="N69" s="568"/>
      <c r="O69" s="568"/>
      <c r="P69" s="568"/>
      <c r="Q69" s="568"/>
      <c r="R69" s="568"/>
      <c r="S69" s="568"/>
      <c r="T69" s="568"/>
      <c r="U69" s="568"/>
      <c r="V69" s="568"/>
      <c r="W69" s="568"/>
      <c r="X69" s="568"/>
      <c r="Y69" s="568"/>
      <c r="Z69" s="568"/>
      <c r="AA69" s="568"/>
      <c r="AB69" s="568"/>
      <c r="AC69" s="568"/>
      <c r="AD69" s="568"/>
      <c r="AG69" s="269">
        <f t="shared" si="0"/>
        <v>0</v>
      </c>
      <c r="AH69" s="298">
        <f t="shared" si="1"/>
        <v>0</v>
      </c>
      <c r="AI69" s="299">
        <f t="shared" si="2"/>
        <v>0</v>
      </c>
      <c r="AJ69" s="300">
        <f t="shared" si="3"/>
        <v>0</v>
      </c>
      <c r="AK69" s="301">
        <f t="shared" si="4"/>
        <v>0</v>
      </c>
      <c r="AL69" s="371">
        <f t="shared" si="5"/>
        <v>0</v>
      </c>
      <c r="AM69" s="433">
        <f t="shared" si="6"/>
        <v>0</v>
      </c>
      <c r="AN69" s="434">
        <f t="shared" si="7"/>
        <v>0</v>
      </c>
      <c r="AO69" s="410" t="b">
        <f t="shared" si="8"/>
        <v>0</v>
      </c>
      <c r="AP69" s="9" t="str">
        <f t="shared" si="9"/>
        <v/>
      </c>
      <c r="AQ69" s="410" t="b">
        <f t="shared" si="10"/>
        <v>0</v>
      </c>
      <c r="AR69" s="9" t="str">
        <f t="shared" si="11"/>
        <v/>
      </c>
      <c r="AS69" s="410" t="b">
        <f t="shared" si="12"/>
        <v>0</v>
      </c>
      <c r="AU69" s="444">
        <f t="shared" si="13"/>
        <v>0</v>
      </c>
      <c r="AV69" s="439">
        <f>IF(OR(Y69="NS",CNGE_2024_M1_Secc1_Sub2!$M379="NS"),0,IF(AND(Y69="NA",CNGE_2024_M1_Secc1_Sub2!$M379="NA"),0,IF(Y69&lt;=CNGE_2024_M1_Secc1_Sub2!$M379,0,1)))</f>
        <v>0</v>
      </c>
      <c r="AW69" s="440">
        <f>IF(OR(AA69="NS",CNGE_2024_M1_Secc1_Sub2!$S379="NS"),0,IF(AND(AA69="NA",CNGE_2024_M1_Secc1_Sub2!$S379="NA"),0,IF(AA69&lt;=CNGE_2024_M1_Secc1_Sub2!$S379,0,1)))</f>
        <v>0</v>
      </c>
      <c r="AX69" s="441">
        <f>IF(OR(AC69="NS",CNGE_2024_M1_Secc1_Sub2!$Y379="NS"),0,IF(AND(AC69="NA",CNGE_2024_M1_Secc1_Sub2!$Y379="NA"),0,IF(AC69&lt;=CNGE_2024_M1_Secc1_Sub2!$Y379,0,1)))</f>
        <v>0</v>
      </c>
      <c r="AY69" s="303">
        <f t="shared" si="14"/>
        <v>0</v>
      </c>
      <c r="AZ69" s="304" t="str">
        <f>IF(AY69=0,"",
IF(SUM($AY$64:AY69)=1,BA69,
IF($AY$184&gt;SUM($AY$64:AY69),_xlfn.CONCAT(", ",BA69),
IF($AY$184=SUM($AY$64:AY69),_xlfn.CONCAT(" y ",BA69)))))</f>
        <v/>
      </c>
      <c r="BA69" s="231" t="s">
        <v>6217</v>
      </c>
      <c r="BB69" s="290">
        <f t="shared" si="15"/>
        <v>0</v>
      </c>
      <c r="BC69" s="291" t="str">
        <f>IF(BB69=0,"",
IF(SUM($BB$64:BB69)=1,BD69,
IF($BB$184&gt;SUM($BB$64:BB69),_xlfn.CONCAT(", ",BD69),
IF($BB$184=SUM($BB$64:BB69),_xlfn.CONCAT(" y ",BD69)))))</f>
        <v/>
      </c>
      <c r="BD69" s="231" t="s">
        <v>6217</v>
      </c>
      <c r="BE69" s="426">
        <f t="shared" si="16"/>
        <v>0</v>
      </c>
    </row>
    <row r="70" spans="3:57" ht="15" customHeight="1">
      <c r="C70" s="85" t="s">
        <v>93</v>
      </c>
      <c r="D70" s="830" t="str">
        <f>IF(CNGE_2024_M1_Secc1_Sub1!$D48="","",CNGE_2024_M1_Secc1_Sub1!$D48)</f>
        <v>SECRETARIA DE GOBIERNO</v>
      </c>
      <c r="E70" s="830"/>
      <c r="F70" s="830"/>
      <c r="G70" s="830"/>
      <c r="H70" s="830"/>
      <c r="I70" s="830"/>
      <c r="J70" s="830"/>
      <c r="K70" s="830"/>
      <c r="L70" s="830"/>
      <c r="M70" s="568"/>
      <c r="N70" s="568"/>
      <c r="O70" s="568"/>
      <c r="P70" s="568"/>
      <c r="Q70" s="568"/>
      <c r="R70" s="568"/>
      <c r="S70" s="568"/>
      <c r="T70" s="568"/>
      <c r="U70" s="568"/>
      <c r="V70" s="568"/>
      <c r="W70" s="568"/>
      <c r="X70" s="568"/>
      <c r="Y70" s="568"/>
      <c r="Z70" s="568"/>
      <c r="AA70" s="568"/>
      <c r="AB70" s="568"/>
      <c r="AC70" s="568"/>
      <c r="AD70" s="568"/>
      <c r="AG70" s="269">
        <f t="shared" si="0"/>
        <v>0</v>
      </c>
      <c r="AH70" s="298">
        <f t="shared" si="1"/>
        <v>0</v>
      </c>
      <c r="AI70" s="299">
        <f t="shared" si="2"/>
        <v>0</v>
      </c>
      <c r="AJ70" s="300">
        <f t="shared" si="3"/>
        <v>0</v>
      </c>
      <c r="AK70" s="301">
        <f t="shared" si="4"/>
        <v>0</v>
      </c>
      <c r="AL70" s="371">
        <f t="shared" si="5"/>
        <v>0</v>
      </c>
      <c r="AM70" s="433">
        <f t="shared" si="6"/>
        <v>0</v>
      </c>
      <c r="AN70" s="434">
        <f t="shared" si="7"/>
        <v>0</v>
      </c>
      <c r="AO70" s="410" t="b">
        <f t="shared" si="8"/>
        <v>0</v>
      </c>
      <c r="AP70" s="9" t="str">
        <f t="shared" si="9"/>
        <v/>
      </c>
      <c r="AQ70" s="410" t="b">
        <f t="shared" si="10"/>
        <v>0</v>
      </c>
      <c r="AR70" s="9" t="str">
        <f t="shared" si="11"/>
        <v/>
      </c>
      <c r="AS70" s="410" t="b">
        <f t="shared" si="12"/>
        <v>0</v>
      </c>
      <c r="AU70" s="444">
        <f t="shared" si="13"/>
        <v>0</v>
      </c>
      <c r="AV70" s="439">
        <f>IF(OR(Y70="NS",CNGE_2024_M1_Secc1_Sub2!$M380="NS"),0,IF(AND(Y70="NA",CNGE_2024_M1_Secc1_Sub2!$M380="NA"),0,IF(Y70&lt;=CNGE_2024_M1_Secc1_Sub2!$M380,0,1)))</f>
        <v>0</v>
      </c>
      <c r="AW70" s="440">
        <f>IF(OR(AA70="NS",CNGE_2024_M1_Secc1_Sub2!$S380="NS"),0,IF(AND(AA70="NA",CNGE_2024_M1_Secc1_Sub2!$S380="NA"),0,IF(AA70&lt;=CNGE_2024_M1_Secc1_Sub2!$S380,0,1)))</f>
        <v>0</v>
      </c>
      <c r="AX70" s="441">
        <f>IF(OR(AC70="NS",CNGE_2024_M1_Secc1_Sub2!$Y380="NS"),0,IF(AND(AC70="NA",CNGE_2024_M1_Secc1_Sub2!$Y380="NA"),0,IF(AC70&lt;=CNGE_2024_M1_Secc1_Sub2!$Y380,0,1)))</f>
        <v>0</v>
      </c>
      <c r="AY70" s="303">
        <f t="shared" si="14"/>
        <v>0</v>
      </c>
      <c r="AZ70" s="304" t="str">
        <f>IF(AY70=0,"",
IF(SUM($AY$64:AY70)=1,BA70,
IF($AY$184&gt;SUM($AY$64:AY70),_xlfn.CONCAT(", ",BA70),
IF($AY$184=SUM($AY$64:AY70),_xlfn.CONCAT(" y ",BA70)))))</f>
        <v/>
      </c>
      <c r="BA70" s="231" t="s">
        <v>6218</v>
      </c>
      <c r="BB70" s="290">
        <f t="shared" si="15"/>
        <v>0</v>
      </c>
      <c r="BC70" s="291" t="str">
        <f>IF(BB70=0,"",
IF(SUM($BB$64:BB70)=1,BD70,
IF($BB$184&gt;SUM($BB$64:BB70),_xlfn.CONCAT(", ",BD70),
IF($BB$184=SUM($BB$64:BB70),_xlfn.CONCAT(" y ",BD70)))))</f>
        <v/>
      </c>
      <c r="BD70" s="231" t="s">
        <v>6218</v>
      </c>
      <c r="BE70" s="426">
        <f t="shared" si="16"/>
        <v>0</v>
      </c>
    </row>
    <row r="71" spans="3:57" ht="15" customHeight="1">
      <c r="C71" s="85" t="s">
        <v>94</v>
      </c>
      <c r="D71" s="830" t="str">
        <f>IF(CNGE_2024_M1_Secc1_Sub1!$D49="","",CNGE_2024_M1_Secc1_Sub1!$D49)</f>
        <v>SECRETARIA DE FINANZAS Y PLANEACION</v>
      </c>
      <c r="E71" s="830"/>
      <c r="F71" s="830"/>
      <c r="G71" s="830"/>
      <c r="H71" s="830"/>
      <c r="I71" s="830"/>
      <c r="J71" s="830"/>
      <c r="K71" s="830"/>
      <c r="L71" s="830"/>
      <c r="M71" s="568"/>
      <c r="N71" s="568"/>
      <c r="O71" s="568"/>
      <c r="P71" s="568"/>
      <c r="Q71" s="568"/>
      <c r="R71" s="568"/>
      <c r="S71" s="568"/>
      <c r="T71" s="568"/>
      <c r="U71" s="568"/>
      <c r="V71" s="568"/>
      <c r="W71" s="568"/>
      <c r="X71" s="568"/>
      <c r="Y71" s="568"/>
      <c r="Z71" s="568"/>
      <c r="AA71" s="568"/>
      <c r="AB71" s="568"/>
      <c r="AC71" s="568"/>
      <c r="AD71" s="568"/>
      <c r="AG71" s="269">
        <f t="shared" si="0"/>
        <v>0</v>
      </c>
      <c r="AH71" s="298">
        <f t="shared" si="1"/>
        <v>0</v>
      </c>
      <c r="AI71" s="299">
        <f t="shared" si="2"/>
        <v>0</v>
      </c>
      <c r="AJ71" s="300">
        <f t="shared" si="3"/>
        <v>0</v>
      </c>
      <c r="AK71" s="301">
        <f t="shared" si="4"/>
        <v>0</v>
      </c>
      <c r="AL71" s="371">
        <f t="shared" si="5"/>
        <v>0</v>
      </c>
      <c r="AM71" s="433">
        <f t="shared" si="6"/>
        <v>0</v>
      </c>
      <c r="AN71" s="434">
        <f t="shared" si="7"/>
        <v>0</v>
      </c>
      <c r="AO71" s="410" t="b">
        <f t="shared" si="8"/>
        <v>0</v>
      </c>
      <c r="AP71" s="9" t="str">
        <f t="shared" si="9"/>
        <v/>
      </c>
      <c r="AQ71" s="410" t="b">
        <f t="shared" si="10"/>
        <v>0</v>
      </c>
      <c r="AR71" s="9" t="str">
        <f t="shared" si="11"/>
        <v/>
      </c>
      <c r="AS71" s="410" t="b">
        <f t="shared" si="12"/>
        <v>0</v>
      </c>
      <c r="AU71" s="444">
        <f t="shared" si="13"/>
        <v>0</v>
      </c>
      <c r="AV71" s="439">
        <f>IF(OR(Y71="NS",CNGE_2024_M1_Secc1_Sub2!$M381="NS"),0,IF(AND(Y71="NA",CNGE_2024_M1_Secc1_Sub2!$M381="NA"),0,IF(Y71&lt;=CNGE_2024_M1_Secc1_Sub2!$M381,0,1)))</f>
        <v>0</v>
      </c>
      <c r="AW71" s="440">
        <f>IF(OR(AA71="NS",CNGE_2024_M1_Secc1_Sub2!$S381="NS"),0,IF(AND(AA71="NA",CNGE_2024_M1_Secc1_Sub2!$S381="NA"),0,IF(AA71&lt;=CNGE_2024_M1_Secc1_Sub2!$S381,0,1)))</f>
        <v>0</v>
      </c>
      <c r="AX71" s="441">
        <f>IF(OR(AC71="NS",CNGE_2024_M1_Secc1_Sub2!$Y381="NS"),0,IF(AND(AC71="NA",CNGE_2024_M1_Secc1_Sub2!$Y381="NA"),0,IF(AC71&lt;=CNGE_2024_M1_Secc1_Sub2!$Y381,0,1)))</f>
        <v>0</v>
      </c>
      <c r="AY71" s="303">
        <f t="shared" si="14"/>
        <v>0</v>
      </c>
      <c r="AZ71" s="304" t="str">
        <f>IF(AY71=0,"",
IF(SUM($AY$64:AY71)=1,BA71,
IF($AY$184&gt;SUM($AY$64:AY71),_xlfn.CONCAT(", ",BA71),
IF($AY$184=SUM($AY$64:AY71),_xlfn.CONCAT(" y ",BA71)))))</f>
        <v/>
      </c>
      <c r="BA71" s="231" t="s">
        <v>6219</v>
      </c>
      <c r="BB71" s="290">
        <f t="shared" si="15"/>
        <v>0</v>
      </c>
      <c r="BC71" s="291" t="str">
        <f>IF(BB71=0,"",
IF(SUM($BB$64:BB71)=1,BD71,
IF($BB$184&gt;SUM($BB$64:BB71),_xlfn.CONCAT(", ",BD71),
IF($BB$184=SUM($BB$64:BB71),_xlfn.CONCAT(" y ",BD71)))))</f>
        <v/>
      </c>
      <c r="BD71" s="231" t="s">
        <v>6219</v>
      </c>
      <c r="BE71" s="426">
        <f t="shared" si="16"/>
        <v>0</v>
      </c>
    </row>
    <row r="72" spans="3:57" ht="30" customHeight="1">
      <c r="C72" s="85" t="s">
        <v>95</v>
      </c>
      <c r="D72" s="830" t="str">
        <f>IF(CNGE_2024_M1_Secc1_Sub1!$D50="","",CNGE_2024_M1_Secc1_Sub1!$D50)</f>
        <v>COORDINACION GENERAL DE COMUNICACION SOCIAL</v>
      </c>
      <c r="E72" s="830"/>
      <c r="F72" s="830"/>
      <c r="G72" s="830"/>
      <c r="H72" s="830"/>
      <c r="I72" s="830"/>
      <c r="J72" s="830"/>
      <c r="K72" s="830"/>
      <c r="L72" s="830"/>
      <c r="M72" s="568"/>
      <c r="N72" s="568"/>
      <c r="O72" s="568"/>
      <c r="P72" s="568"/>
      <c r="Q72" s="568"/>
      <c r="R72" s="568"/>
      <c r="S72" s="568"/>
      <c r="T72" s="568"/>
      <c r="U72" s="568"/>
      <c r="V72" s="568"/>
      <c r="W72" s="568"/>
      <c r="X72" s="568"/>
      <c r="Y72" s="568"/>
      <c r="Z72" s="568"/>
      <c r="AA72" s="568"/>
      <c r="AB72" s="568"/>
      <c r="AC72" s="568"/>
      <c r="AD72" s="568"/>
      <c r="AG72" s="269">
        <f t="shared" si="0"/>
        <v>0</v>
      </c>
      <c r="AH72" s="298">
        <f t="shared" si="1"/>
        <v>0</v>
      </c>
      <c r="AI72" s="299">
        <f t="shared" si="2"/>
        <v>0</v>
      </c>
      <c r="AJ72" s="300">
        <f t="shared" si="3"/>
        <v>0</v>
      </c>
      <c r="AK72" s="301">
        <f t="shared" si="4"/>
        <v>0</v>
      </c>
      <c r="AL72" s="371">
        <f t="shared" si="5"/>
        <v>0</v>
      </c>
      <c r="AM72" s="433">
        <f t="shared" si="6"/>
        <v>0</v>
      </c>
      <c r="AN72" s="434">
        <f t="shared" si="7"/>
        <v>0</v>
      </c>
      <c r="AO72" s="410" t="b">
        <f t="shared" si="8"/>
        <v>0</v>
      </c>
      <c r="AP72" s="9" t="str">
        <f t="shared" si="9"/>
        <v/>
      </c>
      <c r="AQ72" s="410" t="b">
        <f t="shared" si="10"/>
        <v>0</v>
      </c>
      <c r="AR72" s="9" t="str">
        <f t="shared" si="11"/>
        <v/>
      </c>
      <c r="AS72" s="410" t="b">
        <f t="shared" si="12"/>
        <v>0</v>
      </c>
      <c r="AU72" s="444">
        <f t="shared" si="13"/>
        <v>0</v>
      </c>
      <c r="AV72" s="439">
        <f>IF(OR(Y72="NS",CNGE_2024_M1_Secc1_Sub2!$M382="NS"),0,IF(AND(Y72="NA",CNGE_2024_M1_Secc1_Sub2!$M382="NA"),0,IF(Y72&lt;=CNGE_2024_M1_Secc1_Sub2!$M382,0,1)))</f>
        <v>0</v>
      </c>
      <c r="AW72" s="440">
        <f>IF(OR(AA72="NS",CNGE_2024_M1_Secc1_Sub2!$S382="NS"),0,IF(AND(AA72="NA",CNGE_2024_M1_Secc1_Sub2!$S382="NA"),0,IF(AA72&lt;=CNGE_2024_M1_Secc1_Sub2!$S382,0,1)))</f>
        <v>0</v>
      </c>
      <c r="AX72" s="441">
        <f>IF(OR(AC72="NS",CNGE_2024_M1_Secc1_Sub2!$Y382="NS"),0,IF(AND(AC72="NA",CNGE_2024_M1_Secc1_Sub2!$Y382="NA"),0,IF(AC72&lt;=CNGE_2024_M1_Secc1_Sub2!$Y382,0,1)))</f>
        <v>0</v>
      </c>
      <c r="AY72" s="303">
        <f t="shared" si="14"/>
        <v>0</v>
      </c>
      <c r="AZ72" s="304" t="str">
        <f>IF(AY72=0,"",
IF(SUM($AY$64:AY72)=1,BA72,
IF($AY$184&gt;SUM($AY$64:AY72),_xlfn.CONCAT(", ",BA72),
IF($AY$184=SUM($AY$64:AY72),_xlfn.CONCAT(" y ",BA72)))))</f>
        <v/>
      </c>
      <c r="BA72" s="231" t="s">
        <v>6220</v>
      </c>
      <c r="BB72" s="290">
        <f t="shared" si="15"/>
        <v>0</v>
      </c>
      <c r="BC72" s="291" t="str">
        <f>IF(BB72=0,"",
IF(SUM($BB$64:BB72)=1,BD72,
IF($BB$184&gt;SUM($BB$64:BB72),_xlfn.CONCAT(", ",BD72),
IF($BB$184=SUM($BB$64:BB72),_xlfn.CONCAT(" y ",BD72)))))</f>
        <v/>
      </c>
      <c r="BD72" s="231" t="s">
        <v>6220</v>
      </c>
      <c r="BE72" s="426">
        <f t="shared" si="16"/>
        <v>0</v>
      </c>
    </row>
    <row r="73" spans="3:57" ht="15" customHeight="1">
      <c r="C73" s="85" t="s">
        <v>97</v>
      </c>
      <c r="D73" s="830" t="str">
        <f>IF(CNGE_2024_M1_Secc1_Sub1!$D51="","",CNGE_2024_M1_Secc1_Sub1!$D51)</f>
        <v>CONTRALORIA GENERAL</v>
      </c>
      <c r="E73" s="830"/>
      <c r="F73" s="830"/>
      <c r="G73" s="830"/>
      <c r="H73" s="830"/>
      <c r="I73" s="830"/>
      <c r="J73" s="830"/>
      <c r="K73" s="830"/>
      <c r="L73" s="830"/>
      <c r="M73" s="568"/>
      <c r="N73" s="568"/>
      <c r="O73" s="568"/>
      <c r="P73" s="568"/>
      <c r="Q73" s="568"/>
      <c r="R73" s="568"/>
      <c r="S73" s="568"/>
      <c r="T73" s="568"/>
      <c r="U73" s="568"/>
      <c r="V73" s="568"/>
      <c r="W73" s="568"/>
      <c r="X73" s="568"/>
      <c r="Y73" s="568"/>
      <c r="Z73" s="568"/>
      <c r="AA73" s="568"/>
      <c r="AB73" s="568"/>
      <c r="AC73" s="568"/>
      <c r="AD73" s="568"/>
      <c r="AG73" s="269">
        <f t="shared" si="0"/>
        <v>0</v>
      </c>
      <c r="AH73" s="298">
        <f t="shared" si="1"/>
        <v>0</v>
      </c>
      <c r="AI73" s="299">
        <f t="shared" si="2"/>
        <v>0</v>
      </c>
      <c r="AJ73" s="300">
        <f t="shared" si="3"/>
        <v>0</v>
      </c>
      <c r="AK73" s="301">
        <f t="shared" si="4"/>
        <v>0</v>
      </c>
      <c r="AL73" s="371">
        <f t="shared" si="5"/>
        <v>0</v>
      </c>
      <c r="AM73" s="433">
        <f t="shared" si="6"/>
        <v>0</v>
      </c>
      <c r="AN73" s="434">
        <f t="shared" si="7"/>
        <v>0</v>
      </c>
      <c r="AO73" s="410" t="b">
        <f t="shared" si="8"/>
        <v>0</v>
      </c>
      <c r="AP73" s="9" t="str">
        <f t="shared" si="9"/>
        <v/>
      </c>
      <c r="AQ73" s="410" t="b">
        <f t="shared" si="10"/>
        <v>0</v>
      </c>
      <c r="AR73" s="9" t="str">
        <f t="shared" si="11"/>
        <v/>
      </c>
      <c r="AS73" s="410" t="b">
        <f t="shared" si="12"/>
        <v>0</v>
      </c>
      <c r="AU73" s="444">
        <f t="shared" si="13"/>
        <v>0</v>
      </c>
      <c r="AV73" s="439">
        <f>IF(OR(Y73="NS",CNGE_2024_M1_Secc1_Sub2!$M383="NS"),0,IF(AND(Y73="NA",CNGE_2024_M1_Secc1_Sub2!$M383="NA"),0,IF(Y73&lt;=CNGE_2024_M1_Secc1_Sub2!$M383,0,1)))</f>
        <v>0</v>
      </c>
      <c r="AW73" s="440">
        <f>IF(OR(AA73="NS",CNGE_2024_M1_Secc1_Sub2!$S383="NS"),0,IF(AND(AA73="NA",CNGE_2024_M1_Secc1_Sub2!$S383="NA"),0,IF(AA73&lt;=CNGE_2024_M1_Secc1_Sub2!$S383,0,1)))</f>
        <v>0</v>
      </c>
      <c r="AX73" s="441">
        <f>IF(OR(AC73="NS",CNGE_2024_M1_Secc1_Sub2!$Y383="NS"),0,IF(AND(AC73="NA",CNGE_2024_M1_Secc1_Sub2!$Y383="NA"),0,IF(AC73&lt;=CNGE_2024_M1_Secc1_Sub2!$Y383,0,1)))</f>
        <v>0</v>
      </c>
      <c r="AY73" s="303">
        <f t="shared" si="14"/>
        <v>0</v>
      </c>
      <c r="AZ73" s="304" t="str">
        <f>IF(AY73=0,"",
IF(SUM($AY$64:AY73)=1,BA73,
IF($AY$184&gt;SUM($AY$64:AY73),_xlfn.CONCAT(", ",BA73),
IF($AY$184=SUM($AY$64:AY73),_xlfn.CONCAT(" y ",BA73)))))</f>
        <v/>
      </c>
      <c r="BA73" s="231" t="s">
        <v>6221</v>
      </c>
      <c r="BB73" s="290">
        <f t="shared" si="15"/>
        <v>0</v>
      </c>
      <c r="BC73" s="291" t="str">
        <f>IF(BB73=0,"",
IF(SUM($BB$64:BB73)=1,BD73,
IF($BB$184&gt;SUM($BB$64:BB73),_xlfn.CONCAT(", ",BD73),
IF($BB$184=SUM($BB$64:BB73),_xlfn.CONCAT(" y ",BD73)))))</f>
        <v/>
      </c>
      <c r="BD73" s="231" t="s">
        <v>6221</v>
      </c>
      <c r="BE73" s="426">
        <f t="shared" si="16"/>
        <v>0</v>
      </c>
    </row>
    <row r="74" spans="3:57" ht="30" customHeight="1">
      <c r="C74" s="235" t="s">
        <v>98</v>
      </c>
      <c r="D74" s="830" t="str">
        <f>IF(CNGE_2024_M1_Secc1_Sub1!$D52="","",CNGE_2024_M1_Secc1_Sub1!$D52)</f>
        <v>SECRETARIA DE INFRAESTRUCTURA Y OBRAS PUBLICAS</v>
      </c>
      <c r="E74" s="830"/>
      <c r="F74" s="830"/>
      <c r="G74" s="830"/>
      <c r="H74" s="830"/>
      <c r="I74" s="830"/>
      <c r="J74" s="830"/>
      <c r="K74" s="830"/>
      <c r="L74" s="830"/>
      <c r="M74" s="568"/>
      <c r="N74" s="568"/>
      <c r="O74" s="568"/>
      <c r="P74" s="568"/>
      <c r="Q74" s="568"/>
      <c r="R74" s="568"/>
      <c r="S74" s="568"/>
      <c r="T74" s="568"/>
      <c r="U74" s="568"/>
      <c r="V74" s="568"/>
      <c r="W74" s="568"/>
      <c r="X74" s="568"/>
      <c r="Y74" s="568"/>
      <c r="Z74" s="568"/>
      <c r="AA74" s="568"/>
      <c r="AB74" s="568"/>
      <c r="AC74" s="568"/>
      <c r="AD74" s="568"/>
      <c r="AG74" s="269">
        <f t="shared" si="0"/>
        <v>0</v>
      </c>
      <c r="AH74" s="298">
        <f t="shared" si="1"/>
        <v>0</v>
      </c>
      <c r="AI74" s="299">
        <f t="shared" si="2"/>
        <v>0</v>
      </c>
      <c r="AJ74" s="300">
        <f t="shared" si="3"/>
        <v>0</v>
      </c>
      <c r="AK74" s="301">
        <f t="shared" si="4"/>
        <v>0</v>
      </c>
      <c r="AL74" s="371">
        <f t="shared" si="5"/>
        <v>0</v>
      </c>
      <c r="AM74" s="433">
        <f t="shared" si="6"/>
        <v>0</v>
      </c>
      <c r="AN74" s="434">
        <f t="shared" si="7"/>
        <v>0</v>
      </c>
      <c r="AO74" s="410" t="b">
        <f t="shared" si="8"/>
        <v>0</v>
      </c>
      <c r="AP74" s="9" t="str">
        <f t="shared" si="9"/>
        <v/>
      </c>
      <c r="AQ74" s="410" t="b">
        <f t="shared" si="10"/>
        <v>0</v>
      </c>
      <c r="AR74" s="9" t="str">
        <f t="shared" si="11"/>
        <v/>
      </c>
      <c r="AS74" s="410" t="b">
        <f t="shared" si="12"/>
        <v>0</v>
      </c>
      <c r="AU74" s="444">
        <f t="shared" si="13"/>
        <v>0</v>
      </c>
      <c r="AV74" s="439">
        <f>IF(OR(Y74="NS",CNGE_2024_M1_Secc1_Sub2!$M384="NS"),0,IF(AND(Y74="NA",CNGE_2024_M1_Secc1_Sub2!$M384="NA"),0,IF(Y74&lt;=CNGE_2024_M1_Secc1_Sub2!$M384,0,1)))</f>
        <v>0</v>
      </c>
      <c r="AW74" s="440">
        <f>IF(OR(AA74="NS",CNGE_2024_M1_Secc1_Sub2!$S384="NS"),0,IF(AND(AA74="NA",CNGE_2024_M1_Secc1_Sub2!$S384="NA"),0,IF(AA74&lt;=CNGE_2024_M1_Secc1_Sub2!$S384,0,1)))</f>
        <v>0</v>
      </c>
      <c r="AX74" s="441">
        <f>IF(OR(AC74="NS",CNGE_2024_M1_Secc1_Sub2!$Y384="NS"),0,IF(AND(AC74="NA",CNGE_2024_M1_Secc1_Sub2!$Y384="NA"),0,IF(AC74&lt;=CNGE_2024_M1_Secc1_Sub2!$Y384,0,1)))</f>
        <v>0</v>
      </c>
      <c r="AY74" s="303">
        <f t="shared" si="14"/>
        <v>0</v>
      </c>
      <c r="AZ74" s="304" t="str">
        <f>IF(AY74=0,"",
IF(SUM($AY$64:AY74)=1,BA74,
IF($AY$184&gt;SUM($AY$64:AY74),_xlfn.CONCAT(", ",BA74),
IF($AY$184=SUM($AY$64:AY74),_xlfn.CONCAT(" y ",BA74)))))</f>
        <v/>
      </c>
      <c r="BA74" s="231" t="s">
        <v>6222</v>
      </c>
      <c r="BB74" s="290">
        <f t="shared" si="15"/>
        <v>0</v>
      </c>
      <c r="BC74" s="291" t="str">
        <f>IF(BB74=0,"",
IF(SUM($BB$64:BB74)=1,BD74,
IF($BB$184&gt;SUM($BB$64:BB74),_xlfn.CONCAT(", ",BD74),
IF($BB$184=SUM($BB$64:BB74),_xlfn.CONCAT(" y ",BD74)))))</f>
        <v/>
      </c>
      <c r="BD74" s="231" t="s">
        <v>6222</v>
      </c>
      <c r="BE74" s="426">
        <f t="shared" si="16"/>
        <v>0</v>
      </c>
    </row>
    <row r="75" spans="3:57" ht="15" customHeight="1">
      <c r="C75" s="235" t="s">
        <v>99</v>
      </c>
      <c r="D75" s="830" t="str">
        <f>IF(CNGE_2024_M1_Secc1_Sub1!$D53="","",CNGE_2024_M1_Secc1_Sub1!$D53)</f>
        <v>OFICINA DEL PROGRAMA DE GOBIERNO</v>
      </c>
      <c r="E75" s="830"/>
      <c r="F75" s="830"/>
      <c r="G75" s="830"/>
      <c r="H75" s="830"/>
      <c r="I75" s="830"/>
      <c r="J75" s="830"/>
      <c r="K75" s="830"/>
      <c r="L75" s="830"/>
      <c r="M75" s="568"/>
      <c r="N75" s="568"/>
      <c r="O75" s="568"/>
      <c r="P75" s="568"/>
      <c r="Q75" s="568"/>
      <c r="R75" s="568"/>
      <c r="S75" s="568"/>
      <c r="T75" s="568"/>
      <c r="U75" s="568"/>
      <c r="V75" s="568"/>
      <c r="W75" s="568"/>
      <c r="X75" s="568"/>
      <c r="Y75" s="568"/>
      <c r="Z75" s="568"/>
      <c r="AA75" s="568"/>
      <c r="AB75" s="568"/>
      <c r="AC75" s="568"/>
      <c r="AD75" s="568"/>
      <c r="AG75" s="269">
        <f t="shared" si="0"/>
        <v>0</v>
      </c>
      <c r="AH75" s="298">
        <f t="shared" si="1"/>
        <v>0</v>
      </c>
      <c r="AI75" s="299">
        <f t="shared" si="2"/>
        <v>0</v>
      </c>
      <c r="AJ75" s="300">
        <f t="shared" si="3"/>
        <v>0</v>
      </c>
      <c r="AK75" s="301">
        <f t="shared" si="4"/>
        <v>0</v>
      </c>
      <c r="AL75" s="371">
        <f t="shared" si="5"/>
        <v>0</v>
      </c>
      <c r="AM75" s="433">
        <f t="shared" si="6"/>
        <v>0</v>
      </c>
      <c r="AN75" s="434">
        <f t="shared" si="7"/>
        <v>0</v>
      </c>
      <c r="AO75" s="410" t="b">
        <f t="shared" si="8"/>
        <v>0</v>
      </c>
      <c r="AP75" s="9" t="str">
        <f t="shared" si="9"/>
        <v/>
      </c>
      <c r="AQ75" s="410" t="b">
        <f t="shared" si="10"/>
        <v>0</v>
      </c>
      <c r="AR75" s="9" t="str">
        <f t="shared" si="11"/>
        <v/>
      </c>
      <c r="AS75" s="410" t="b">
        <f t="shared" si="12"/>
        <v>0</v>
      </c>
      <c r="AU75" s="444">
        <f t="shared" si="13"/>
        <v>0</v>
      </c>
      <c r="AV75" s="439">
        <f>IF(OR(Y75="NS",CNGE_2024_M1_Secc1_Sub2!$M385="NS"),0,IF(AND(Y75="NA",CNGE_2024_M1_Secc1_Sub2!$M385="NA"),0,IF(Y75&lt;=CNGE_2024_M1_Secc1_Sub2!$M385,0,1)))</f>
        <v>0</v>
      </c>
      <c r="AW75" s="440">
        <f>IF(OR(AA75="NS",CNGE_2024_M1_Secc1_Sub2!$S385="NS"),0,IF(AND(AA75="NA",CNGE_2024_M1_Secc1_Sub2!$S385="NA"),0,IF(AA75&lt;=CNGE_2024_M1_Secc1_Sub2!$S385,0,1)))</f>
        <v>0</v>
      </c>
      <c r="AX75" s="441">
        <f>IF(OR(AC75="NS",CNGE_2024_M1_Secc1_Sub2!$Y385="NS"),0,IF(AND(AC75="NA",CNGE_2024_M1_Secc1_Sub2!$Y385="NA"),0,IF(AC75&lt;=CNGE_2024_M1_Secc1_Sub2!$Y385,0,1)))</f>
        <v>0</v>
      </c>
      <c r="AY75" s="303">
        <f t="shared" si="14"/>
        <v>0</v>
      </c>
      <c r="AZ75" s="304" t="str">
        <f>IF(AY75=0,"",
IF(SUM($AY$64:AY75)=1,BA75,
IF($AY$184&gt;SUM($AY$64:AY75),_xlfn.CONCAT(", ",BA75),
IF($AY$184=SUM($AY$64:AY75),_xlfn.CONCAT(" y ",BA75)))))</f>
        <v/>
      </c>
      <c r="BA75" s="231" t="s">
        <v>6223</v>
      </c>
      <c r="BB75" s="290">
        <f t="shared" si="15"/>
        <v>0</v>
      </c>
      <c r="BC75" s="291" t="str">
        <f>IF(BB75=0,"",
IF(SUM($BB$64:BB75)=1,BD75,
IF($BB$184&gt;SUM($BB$64:BB75),_xlfn.CONCAT(", ",BD75),
IF($BB$184=SUM($BB$64:BB75),_xlfn.CONCAT(" y ",BD75)))))</f>
        <v/>
      </c>
      <c r="BD75" s="231" t="s">
        <v>6223</v>
      </c>
      <c r="BE75" s="426">
        <f t="shared" si="16"/>
        <v>0</v>
      </c>
    </row>
    <row r="76" spans="3:57" ht="15" customHeight="1">
      <c r="C76" s="85" t="s">
        <v>100</v>
      </c>
      <c r="D76" s="830" t="str">
        <f>IF(CNGE_2024_M1_Secc1_Sub1!$D54="","",CNGE_2024_M1_Secc1_Sub1!$D54)</f>
        <v>SECRETARIA DE SEGURIDAD PUBLICA</v>
      </c>
      <c r="E76" s="830"/>
      <c r="F76" s="830"/>
      <c r="G76" s="830"/>
      <c r="H76" s="830"/>
      <c r="I76" s="830"/>
      <c r="J76" s="830"/>
      <c r="K76" s="830"/>
      <c r="L76" s="830"/>
      <c r="M76" s="568"/>
      <c r="N76" s="568"/>
      <c r="O76" s="568"/>
      <c r="P76" s="568"/>
      <c r="Q76" s="568"/>
      <c r="R76" s="568"/>
      <c r="S76" s="568"/>
      <c r="T76" s="568"/>
      <c r="U76" s="568"/>
      <c r="V76" s="568"/>
      <c r="W76" s="568"/>
      <c r="X76" s="568"/>
      <c r="Y76" s="568"/>
      <c r="Z76" s="568"/>
      <c r="AA76" s="568"/>
      <c r="AB76" s="568"/>
      <c r="AC76" s="568"/>
      <c r="AD76" s="568"/>
      <c r="AG76" s="269">
        <f t="shared" si="0"/>
        <v>0</v>
      </c>
      <c r="AH76" s="298">
        <f t="shared" si="1"/>
        <v>0</v>
      </c>
      <c r="AI76" s="299">
        <f t="shared" si="2"/>
        <v>0</v>
      </c>
      <c r="AJ76" s="300">
        <f t="shared" si="3"/>
        <v>0</v>
      </c>
      <c r="AK76" s="301">
        <f t="shared" si="4"/>
        <v>0</v>
      </c>
      <c r="AL76" s="371">
        <f t="shared" si="5"/>
        <v>0</v>
      </c>
      <c r="AM76" s="433">
        <f t="shared" si="6"/>
        <v>0</v>
      </c>
      <c r="AN76" s="434">
        <f t="shared" si="7"/>
        <v>0</v>
      </c>
      <c r="AO76" s="410" t="b">
        <f t="shared" si="8"/>
        <v>0</v>
      </c>
      <c r="AP76" s="9" t="str">
        <f t="shared" si="9"/>
        <v/>
      </c>
      <c r="AQ76" s="410" t="b">
        <f t="shared" si="10"/>
        <v>0</v>
      </c>
      <c r="AR76" s="9" t="str">
        <f t="shared" si="11"/>
        <v/>
      </c>
      <c r="AS76" s="410" t="b">
        <f t="shared" si="12"/>
        <v>0</v>
      </c>
      <c r="AU76" s="444">
        <f t="shared" si="13"/>
        <v>0</v>
      </c>
      <c r="AV76" s="439">
        <f>IF(OR(Y76="NS",CNGE_2024_M1_Secc1_Sub2!$M386="NS"),0,IF(AND(Y76="NA",CNGE_2024_M1_Secc1_Sub2!$M386="NA"),0,IF(Y76&lt;=CNGE_2024_M1_Secc1_Sub2!$M386,0,1)))</f>
        <v>0</v>
      </c>
      <c r="AW76" s="440">
        <f>IF(OR(AA76="NS",CNGE_2024_M1_Secc1_Sub2!$S386="NS"),0,IF(AND(AA76="NA",CNGE_2024_M1_Secc1_Sub2!$S386="NA"),0,IF(AA76&lt;=CNGE_2024_M1_Secc1_Sub2!$S386,0,1)))</f>
        <v>0</v>
      </c>
      <c r="AX76" s="441">
        <f>IF(OR(AC76="NS",CNGE_2024_M1_Secc1_Sub2!$Y386="NS"),0,IF(AND(AC76="NA",CNGE_2024_M1_Secc1_Sub2!$Y386="NA"),0,IF(AC76&lt;=CNGE_2024_M1_Secc1_Sub2!$Y386,0,1)))</f>
        <v>0</v>
      </c>
      <c r="AY76" s="303">
        <f t="shared" si="14"/>
        <v>0</v>
      </c>
      <c r="AZ76" s="304" t="str">
        <f>IF(AY76=0,"",
IF(SUM($AY$64:AY76)=1,BA76,
IF($AY$184&gt;SUM($AY$64:AY76),_xlfn.CONCAT(", ",BA76),
IF($AY$184=SUM($AY$64:AY76),_xlfn.CONCAT(" y ",BA76)))))</f>
        <v/>
      </c>
      <c r="BA76" s="231" t="s">
        <v>6224</v>
      </c>
      <c r="BB76" s="290">
        <f t="shared" si="15"/>
        <v>0</v>
      </c>
      <c r="BC76" s="291" t="str">
        <f>IF(BB76=0,"",
IF(SUM($BB$64:BB76)=1,BD76,
IF($BB$184&gt;SUM($BB$64:BB76),_xlfn.CONCAT(", ",BD76),
IF($BB$184=SUM($BB$64:BB76),_xlfn.CONCAT(" y ",BD76)))))</f>
        <v/>
      </c>
      <c r="BD76" s="231" t="s">
        <v>6224</v>
      </c>
      <c r="BE76" s="426">
        <f t="shared" si="16"/>
        <v>0</v>
      </c>
    </row>
    <row r="77" spans="3:57" ht="30" customHeight="1">
      <c r="C77" s="85" t="s">
        <v>101</v>
      </c>
      <c r="D77" s="830" t="str">
        <f>IF(CNGE_2024_M1_Secc1_Sub1!$D55="","",CNGE_2024_M1_Secc1_Sub1!$D55)</f>
        <v>SECRETARIA DE TRABAJO PREVISION SOCIAL Y PRODUCTIVIDAD</v>
      </c>
      <c r="E77" s="830"/>
      <c r="F77" s="830"/>
      <c r="G77" s="830"/>
      <c r="H77" s="830"/>
      <c r="I77" s="830"/>
      <c r="J77" s="830"/>
      <c r="K77" s="830"/>
      <c r="L77" s="830"/>
      <c r="M77" s="568"/>
      <c r="N77" s="568"/>
      <c r="O77" s="568"/>
      <c r="P77" s="568"/>
      <c r="Q77" s="568"/>
      <c r="R77" s="568"/>
      <c r="S77" s="568"/>
      <c r="T77" s="568"/>
      <c r="U77" s="568"/>
      <c r="V77" s="568"/>
      <c r="W77" s="568"/>
      <c r="X77" s="568"/>
      <c r="Y77" s="568"/>
      <c r="Z77" s="568"/>
      <c r="AA77" s="568"/>
      <c r="AB77" s="568"/>
      <c r="AC77" s="568"/>
      <c r="AD77" s="568"/>
      <c r="AG77" s="269">
        <f t="shared" si="0"/>
        <v>0</v>
      </c>
      <c r="AH77" s="298">
        <f t="shared" si="1"/>
        <v>0</v>
      </c>
      <c r="AI77" s="299">
        <f t="shared" si="2"/>
        <v>0</v>
      </c>
      <c r="AJ77" s="300">
        <f t="shared" si="3"/>
        <v>0</v>
      </c>
      <c r="AK77" s="301">
        <f t="shared" si="4"/>
        <v>0</v>
      </c>
      <c r="AL77" s="371">
        <f t="shared" si="5"/>
        <v>0</v>
      </c>
      <c r="AM77" s="433">
        <f t="shared" si="6"/>
        <v>0</v>
      </c>
      <c r="AN77" s="434">
        <f t="shared" si="7"/>
        <v>0</v>
      </c>
      <c r="AO77" s="410" t="b">
        <f t="shared" si="8"/>
        <v>0</v>
      </c>
      <c r="AP77" s="9" t="str">
        <f t="shared" si="9"/>
        <v/>
      </c>
      <c r="AQ77" s="410" t="b">
        <f t="shared" si="10"/>
        <v>0</v>
      </c>
      <c r="AR77" s="9" t="str">
        <f t="shared" si="11"/>
        <v/>
      </c>
      <c r="AS77" s="410" t="b">
        <f t="shared" si="12"/>
        <v>0</v>
      </c>
      <c r="AU77" s="444">
        <f t="shared" si="13"/>
        <v>0</v>
      </c>
      <c r="AV77" s="439">
        <f>IF(OR(Y77="NS",CNGE_2024_M1_Secc1_Sub2!$M387="NS"),0,IF(AND(Y77="NA",CNGE_2024_M1_Secc1_Sub2!$M387="NA"),0,IF(Y77&lt;=CNGE_2024_M1_Secc1_Sub2!$M387,0,1)))</f>
        <v>0</v>
      </c>
      <c r="AW77" s="440">
        <f>IF(OR(AA77="NS",CNGE_2024_M1_Secc1_Sub2!$S387="NS"),0,IF(AND(AA77="NA",CNGE_2024_M1_Secc1_Sub2!$S387="NA"),0,IF(AA77&lt;=CNGE_2024_M1_Secc1_Sub2!$S387,0,1)))</f>
        <v>0</v>
      </c>
      <c r="AX77" s="441">
        <f>IF(OR(AC77="NS",CNGE_2024_M1_Secc1_Sub2!$Y387="NS"),0,IF(AND(AC77="NA",CNGE_2024_M1_Secc1_Sub2!$Y387="NA"),0,IF(AC77&lt;=CNGE_2024_M1_Secc1_Sub2!$Y387,0,1)))</f>
        <v>0</v>
      </c>
      <c r="AY77" s="303">
        <f t="shared" si="14"/>
        <v>0</v>
      </c>
      <c r="AZ77" s="304" t="str">
        <f>IF(AY77=0,"",
IF(SUM($AY$64:AY77)=1,BA77,
IF($AY$184&gt;SUM($AY$64:AY77),_xlfn.CONCAT(", ",BA77),
IF($AY$184=SUM($AY$64:AY77),_xlfn.CONCAT(" y ",BA77)))))</f>
        <v/>
      </c>
      <c r="BA77" s="231" t="s">
        <v>6225</v>
      </c>
      <c r="BB77" s="290">
        <f t="shared" si="15"/>
        <v>0</v>
      </c>
      <c r="BC77" s="291" t="str">
        <f>IF(BB77=0,"",
IF(SUM($BB$64:BB77)=1,BD77,
IF($BB$184&gt;SUM($BB$64:BB77),_xlfn.CONCAT(", ",BD77),
IF($BB$184=SUM($BB$64:BB77),_xlfn.CONCAT(" y ",BD77)))))</f>
        <v/>
      </c>
      <c r="BD77" s="231" t="s">
        <v>6225</v>
      </c>
      <c r="BE77" s="426">
        <f t="shared" si="16"/>
        <v>0</v>
      </c>
    </row>
    <row r="78" spans="3:57" ht="15" customHeight="1">
      <c r="C78" s="85" t="s">
        <v>102</v>
      </c>
      <c r="D78" s="830" t="str">
        <f>IF(CNGE_2024_M1_Secc1_Sub1!$D56="","",CNGE_2024_M1_Secc1_Sub1!$D56)</f>
        <v>SECRETARIA DE TURISMO Y CULTURA</v>
      </c>
      <c r="E78" s="830"/>
      <c r="F78" s="830"/>
      <c r="G78" s="830"/>
      <c r="H78" s="830"/>
      <c r="I78" s="830"/>
      <c r="J78" s="830"/>
      <c r="K78" s="830"/>
      <c r="L78" s="830"/>
      <c r="M78" s="568"/>
      <c r="N78" s="568"/>
      <c r="O78" s="568"/>
      <c r="P78" s="568"/>
      <c r="Q78" s="568"/>
      <c r="R78" s="568"/>
      <c r="S78" s="568"/>
      <c r="T78" s="568"/>
      <c r="U78" s="568"/>
      <c r="V78" s="568"/>
      <c r="W78" s="568"/>
      <c r="X78" s="568"/>
      <c r="Y78" s="568"/>
      <c r="Z78" s="568"/>
      <c r="AA78" s="568"/>
      <c r="AB78" s="568"/>
      <c r="AC78" s="568"/>
      <c r="AD78" s="568"/>
      <c r="AG78" s="269">
        <f t="shared" si="0"/>
        <v>0</v>
      </c>
      <c r="AH78" s="298">
        <f t="shared" si="1"/>
        <v>0</v>
      </c>
      <c r="AI78" s="299">
        <f t="shared" si="2"/>
        <v>0</v>
      </c>
      <c r="AJ78" s="300">
        <f t="shared" si="3"/>
        <v>0</v>
      </c>
      <c r="AK78" s="301">
        <f t="shared" si="4"/>
        <v>0</v>
      </c>
      <c r="AL78" s="371">
        <f t="shared" si="5"/>
        <v>0</v>
      </c>
      <c r="AM78" s="433">
        <f t="shared" si="6"/>
        <v>0</v>
      </c>
      <c r="AN78" s="434">
        <f t="shared" si="7"/>
        <v>0</v>
      </c>
      <c r="AO78" s="410" t="b">
        <f t="shared" si="8"/>
        <v>0</v>
      </c>
      <c r="AP78" s="9" t="str">
        <f t="shared" si="9"/>
        <v/>
      </c>
      <c r="AQ78" s="410" t="b">
        <f t="shared" si="10"/>
        <v>0</v>
      </c>
      <c r="AR78" s="9" t="str">
        <f t="shared" si="11"/>
        <v/>
      </c>
      <c r="AS78" s="410" t="b">
        <f t="shared" si="12"/>
        <v>0</v>
      </c>
      <c r="AU78" s="444">
        <f t="shared" si="13"/>
        <v>0</v>
      </c>
      <c r="AV78" s="439">
        <f>IF(OR(Y78="NS",CNGE_2024_M1_Secc1_Sub2!$M388="NS"),0,IF(AND(Y78="NA",CNGE_2024_M1_Secc1_Sub2!$M388="NA"),0,IF(Y78&lt;=CNGE_2024_M1_Secc1_Sub2!$M388,0,1)))</f>
        <v>0</v>
      </c>
      <c r="AW78" s="440">
        <f>IF(OR(AA78="NS",CNGE_2024_M1_Secc1_Sub2!$S388="NS"),0,IF(AND(AA78="NA",CNGE_2024_M1_Secc1_Sub2!$S388="NA"),0,IF(AA78&lt;=CNGE_2024_M1_Secc1_Sub2!$S388,0,1)))</f>
        <v>0</v>
      </c>
      <c r="AX78" s="441">
        <f>IF(OR(AC78="NS",CNGE_2024_M1_Secc1_Sub2!$Y388="NS"),0,IF(AND(AC78="NA",CNGE_2024_M1_Secc1_Sub2!$Y388="NA"),0,IF(AC78&lt;=CNGE_2024_M1_Secc1_Sub2!$Y388,0,1)))</f>
        <v>0</v>
      </c>
      <c r="AY78" s="303">
        <f t="shared" si="14"/>
        <v>0</v>
      </c>
      <c r="AZ78" s="304" t="str">
        <f>IF(AY78=0,"",
IF(SUM($AY$64:AY78)=1,BA78,
IF($AY$184&gt;SUM($AY$64:AY78),_xlfn.CONCAT(", ",BA78),
IF($AY$184=SUM($AY$64:AY78),_xlfn.CONCAT(" y ",BA78)))))</f>
        <v/>
      </c>
      <c r="BA78" s="231" t="s">
        <v>6226</v>
      </c>
      <c r="BB78" s="290">
        <f t="shared" si="15"/>
        <v>0</v>
      </c>
      <c r="BC78" s="291" t="str">
        <f>IF(BB78=0,"",
IF(SUM($BB$64:BB78)=1,BD78,
IF($BB$184&gt;SUM($BB$64:BB78),_xlfn.CONCAT(", ",BD78),
IF($BB$184=SUM($BB$64:BB78),_xlfn.CONCAT(" y ",BD78)))))</f>
        <v/>
      </c>
      <c r="BD78" s="231" t="s">
        <v>6226</v>
      </c>
      <c r="BE78" s="426">
        <f t="shared" si="16"/>
        <v>0</v>
      </c>
    </row>
    <row r="79" spans="3:57" ht="15" customHeight="1">
      <c r="C79" s="85" t="s">
        <v>103</v>
      </c>
      <c r="D79" s="830" t="str">
        <f>IF(CNGE_2024_M1_Secc1_Sub1!$D57="","",CNGE_2024_M1_Secc1_Sub1!$D57)</f>
        <v>SECRETARIA DE PROTECCION CIVIL</v>
      </c>
      <c r="E79" s="830"/>
      <c r="F79" s="830"/>
      <c r="G79" s="830"/>
      <c r="H79" s="830"/>
      <c r="I79" s="830"/>
      <c r="J79" s="830"/>
      <c r="K79" s="830"/>
      <c r="L79" s="830"/>
      <c r="M79" s="568"/>
      <c r="N79" s="568"/>
      <c r="O79" s="568"/>
      <c r="P79" s="568"/>
      <c r="Q79" s="568"/>
      <c r="R79" s="568"/>
      <c r="S79" s="568"/>
      <c r="T79" s="568"/>
      <c r="U79" s="568"/>
      <c r="V79" s="568"/>
      <c r="W79" s="568"/>
      <c r="X79" s="568"/>
      <c r="Y79" s="568"/>
      <c r="Z79" s="568"/>
      <c r="AA79" s="568"/>
      <c r="AB79" s="568"/>
      <c r="AC79" s="568"/>
      <c r="AD79" s="568"/>
      <c r="AG79" s="269">
        <f t="shared" si="0"/>
        <v>0</v>
      </c>
      <c r="AH79" s="298">
        <f t="shared" si="1"/>
        <v>0</v>
      </c>
      <c r="AI79" s="299">
        <f t="shared" si="2"/>
        <v>0</v>
      </c>
      <c r="AJ79" s="300">
        <f t="shared" si="3"/>
        <v>0</v>
      </c>
      <c r="AK79" s="301">
        <f t="shared" si="4"/>
        <v>0</v>
      </c>
      <c r="AL79" s="371">
        <f t="shared" si="5"/>
        <v>0</v>
      </c>
      <c r="AM79" s="433">
        <f t="shared" si="6"/>
        <v>0</v>
      </c>
      <c r="AN79" s="434">
        <f t="shared" si="7"/>
        <v>0</v>
      </c>
      <c r="AO79" s="410" t="b">
        <f t="shared" si="8"/>
        <v>0</v>
      </c>
      <c r="AP79" s="9" t="str">
        <f t="shared" si="9"/>
        <v/>
      </c>
      <c r="AQ79" s="410" t="b">
        <f t="shared" si="10"/>
        <v>0</v>
      </c>
      <c r="AR79" s="9" t="str">
        <f t="shared" si="11"/>
        <v/>
      </c>
      <c r="AS79" s="410" t="b">
        <f t="shared" si="12"/>
        <v>0</v>
      </c>
      <c r="AU79" s="444">
        <f t="shared" si="13"/>
        <v>0</v>
      </c>
      <c r="AV79" s="439">
        <f>IF(OR(Y79="NS",CNGE_2024_M1_Secc1_Sub2!$M389="NS"),0,IF(AND(Y79="NA",CNGE_2024_M1_Secc1_Sub2!$M389="NA"),0,IF(Y79&lt;=CNGE_2024_M1_Secc1_Sub2!$M389,0,1)))</f>
        <v>0</v>
      </c>
      <c r="AW79" s="440">
        <f>IF(OR(AA79="NS",CNGE_2024_M1_Secc1_Sub2!$S389="NS"),0,IF(AND(AA79="NA",CNGE_2024_M1_Secc1_Sub2!$S389="NA"),0,IF(AA79&lt;=CNGE_2024_M1_Secc1_Sub2!$S389,0,1)))</f>
        <v>0</v>
      </c>
      <c r="AX79" s="441">
        <f>IF(OR(AC79="NS",CNGE_2024_M1_Secc1_Sub2!$Y389="NS"),0,IF(AND(AC79="NA",CNGE_2024_M1_Secc1_Sub2!$Y389="NA"),0,IF(AC79&lt;=CNGE_2024_M1_Secc1_Sub2!$Y389,0,1)))</f>
        <v>0</v>
      </c>
      <c r="AY79" s="303">
        <f t="shared" si="14"/>
        <v>0</v>
      </c>
      <c r="AZ79" s="304" t="str">
        <f>IF(AY79=0,"",
IF(SUM($AY$64:AY79)=1,BA79,
IF($AY$184&gt;SUM($AY$64:AY79),_xlfn.CONCAT(", ",BA79),
IF($AY$184=SUM($AY$64:AY79),_xlfn.CONCAT(" y ",BA79)))))</f>
        <v/>
      </c>
      <c r="BA79" s="231" t="s">
        <v>6227</v>
      </c>
      <c r="BB79" s="290">
        <f t="shared" si="15"/>
        <v>0</v>
      </c>
      <c r="BC79" s="291" t="str">
        <f>IF(BB79=0,"",
IF(SUM($BB$64:BB79)=1,BD79,
IF($BB$184&gt;SUM($BB$64:BB79),_xlfn.CONCAT(", ",BD79),
IF($BB$184=SUM($BB$64:BB79),_xlfn.CONCAT(" y ",BD79)))))</f>
        <v/>
      </c>
      <c r="BD79" s="231" t="s">
        <v>6227</v>
      </c>
      <c r="BE79" s="426">
        <f t="shared" si="16"/>
        <v>0</v>
      </c>
    </row>
    <row r="80" spans="3:57" ht="15" customHeight="1">
      <c r="C80" s="85" t="s">
        <v>104</v>
      </c>
      <c r="D80" s="830" t="str">
        <f>IF(CNGE_2024_M1_Secc1_Sub1!$D58="","",CNGE_2024_M1_Secc1_Sub1!$D58)</f>
        <v>SECRETARIA DE MEDIO AMBIENTE</v>
      </c>
      <c r="E80" s="830"/>
      <c r="F80" s="830"/>
      <c r="G80" s="830"/>
      <c r="H80" s="830"/>
      <c r="I80" s="830"/>
      <c r="J80" s="830"/>
      <c r="K80" s="830"/>
      <c r="L80" s="830"/>
      <c r="M80" s="568"/>
      <c r="N80" s="568"/>
      <c r="O80" s="568"/>
      <c r="P80" s="568"/>
      <c r="Q80" s="568"/>
      <c r="R80" s="568"/>
      <c r="S80" s="568"/>
      <c r="T80" s="568"/>
      <c r="U80" s="568"/>
      <c r="V80" s="568"/>
      <c r="W80" s="568"/>
      <c r="X80" s="568"/>
      <c r="Y80" s="568"/>
      <c r="Z80" s="568"/>
      <c r="AA80" s="568"/>
      <c r="AB80" s="568"/>
      <c r="AC80" s="568"/>
      <c r="AD80" s="568"/>
      <c r="AG80" s="269">
        <f t="shared" si="0"/>
        <v>0</v>
      </c>
      <c r="AH80" s="298">
        <f t="shared" si="1"/>
        <v>0</v>
      </c>
      <c r="AI80" s="299">
        <f t="shared" si="2"/>
        <v>0</v>
      </c>
      <c r="AJ80" s="300">
        <f t="shared" si="3"/>
        <v>0</v>
      </c>
      <c r="AK80" s="301">
        <f t="shared" si="4"/>
        <v>0</v>
      </c>
      <c r="AL80" s="371">
        <f t="shared" si="5"/>
        <v>0</v>
      </c>
      <c r="AM80" s="433">
        <f t="shared" si="6"/>
        <v>0</v>
      </c>
      <c r="AN80" s="434">
        <f t="shared" si="7"/>
        <v>0</v>
      </c>
      <c r="AO80" s="410" t="b">
        <f t="shared" si="8"/>
        <v>0</v>
      </c>
      <c r="AP80" s="9" t="str">
        <f t="shared" si="9"/>
        <v/>
      </c>
      <c r="AQ80" s="410" t="b">
        <f t="shared" si="10"/>
        <v>0</v>
      </c>
      <c r="AR80" s="9" t="str">
        <f t="shared" si="11"/>
        <v/>
      </c>
      <c r="AS80" s="410" t="b">
        <f t="shared" si="12"/>
        <v>0</v>
      </c>
      <c r="AU80" s="444">
        <f t="shared" si="13"/>
        <v>0</v>
      </c>
      <c r="AV80" s="439">
        <f>IF(OR(Y80="NS",CNGE_2024_M1_Secc1_Sub2!$M390="NS"),0,IF(AND(Y80="NA",CNGE_2024_M1_Secc1_Sub2!$M390="NA"),0,IF(Y80&lt;=CNGE_2024_M1_Secc1_Sub2!$M390,0,1)))</f>
        <v>0</v>
      </c>
      <c r="AW80" s="440">
        <f>IF(OR(AA80="NS",CNGE_2024_M1_Secc1_Sub2!$S390="NS"),0,IF(AND(AA80="NA",CNGE_2024_M1_Secc1_Sub2!$S390="NA"),0,IF(AA80&lt;=CNGE_2024_M1_Secc1_Sub2!$S390,0,1)))</f>
        <v>0</v>
      </c>
      <c r="AX80" s="441">
        <f>IF(OR(AC80="NS",CNGE_2024_M1_Secc1_Sub2!$Y390="NS"),0,IF(AND(AC80="NA",CNGE_2024_M1_Secc1_Sub2!$Y390="NA"),0,IF(AC80&lt;=CNGE_2024_M1_Secc1_Sub2!$Y390,0,1)))</f>
        <v>0</v>
      </c>
      <c r="AY80" s="303">
        <f t="shared" si="14"/>
        <v>0</v>
      </c>
      <c r="AZ80" s="304" t="str">
        <f>IF(AY80=0,"",
IF(SUM($AY$64:AY80)=1,BA80,
IF($AY$184&gt;SUM($AY$64:AY80),_xlfn.CONCAT(", ",BA80),
IF($AY$184=SUM($AY$64:AY80),_xlfn.CONCAT(" y ",BA80)))))</f>
        <v/>
      </c>
      <c r="BA80" s="231" t="s">
        <v>6228</v>
      </c>
      <c r="BB80" s="290">
        <f t="shared" si="15"/>
        <v>0</v>
      </c>
      <c r="BC80" s="291" t="str">
        <f>IF(BB80=0,"",
IF(SUM($BB$64:BB80)=1,BD80,
IF($BB$184&gt;SUM($BB$64:BB80),_xlfn.CONCAT(", ",BD80),
IF($BB$184=SUM($BB$64:BB80),_xlfn.CONCAT(" y ",BD80)))))</f>
        <v/>
      </c>
      <c r="BD80" s="231" t="s">
        <v>6228</v>
      </c>
      <c r="BE80" s="426">
        <f t="shared" si="16"/>
        <v>0</v>
      </c>
    </row>
    <row r="81" spans="3:57" ht="15" customHeight="1">
      <c r="C81" s="85" t="s">
        <v>105</v>
      </c>
      <c r="D81" s="830" t="str">
        <f>IF(CNGE_2024_M1_Secc1_Sub1!$D59="","",CNGE_2024_M1_Secc1_Sub1!$D59)</f>
        <v>SERVICIOS DE SALUD DE VERACRUZ</v>
      </c>
      <c r="E81" s="830"/>
      <c r="F81" s="830"/>
      <c r="G81" s="830"/>
      <c r="H81" s="830"/>
      <c r="I81" s="830"/>
      <c r="J81" s="830"/>
      <c r="K81" s="830"/>
      <c r="L81" s="830"/>
      <c r="M81" s="568"/>
      <c r="N81" s="568"/>
      <c r="O81" s="568"/>
      <c r="P81" s="568"/>
      <c r="Q81" s="568"/>
      <c r="R81" s="568"/>
      <c r="S81" s="568"/>
      <c r="T81" s="568"/>
      <c r="U81" s="568"/>
      <c r="V81" s="568"/>
      <c r="W81" s="568"/>
      <c r="X81" s="568"/>
      <c r="Y81" s="568"/>
      <c r="Z81" s="568"/>
      <c r="AA81" s="568"/>
      <c r="AB81" s="568"/>
      <c r="AC81" s="568"/>
      <c r="AD81" s="568"/>
      <c r="AG81" s="269">
        <f t="shared" si="0"/>
        <v>0</v>
      </c>
      <c r="AH81" s="298">
        <f t="shared" si="1"/>
        <v>0</v>
      </c>
      <c r="AI81" s="299">
        <f t="shared" si="2"/>
        <v>0</v>
      </c>
      <c r="AJ81" s="300">
        <f t="shared" si="3"/>
        <v>0</v>
      </c>
      <c r="AK81" s="301">
        <f t="shared" si="4"/>
        <v>0</v>
      </c>
      <c r="AL81" s="371">
        <f t="shared" si="5"/>
        <v>0</v>
      </c>
      <c r="AM81" s="433">
        <f t="shared" si="6"/>
        <v>0</v>
      </c>
      <c r="AN81" s="434">
        <f t="shared" si="7"/>
        <v>0</v>
      </c>
      <c r="AO81" s="410" t="b">
        <f t="shared" si="8"/>
        <v>0</v>
      </c>
      <c r="AP81" s="9" t="str">
        <f t="shared" si="9"/>
        <v/>
      </c>
      <c r="AQ81" s="410" t="b">
        <f t="shared" si="10"/>
        <v>0</v>
      </c>
      <c r="AR81" s="9" t="str">
        <f t="shared" si="11"/>
        <v/>
      </c>
      <c r="AS81" s="410" t="b">
        <f t="shared" si="12"/>
        <v>0</v>
      </c>
      <c r="AU81" s="444">
        <f t="shared" si="13"/>
        <v>0</v>
      </c>
      <c r="AV81" s="439">
        <f>IF(OR(Y81="NS",CNGE_2024_M1_Secc1_Sub2!$M391="NS"),0,IF(AND(Y81="NA",CNGE_2024_M1_Secc1_Sub2!$M391="NA"),0,IF(Y81&lt;=CNGE_2024_M1_Secc1_Sub2!$M391,0,1)))</f>
        <v>0</v>
      </c>
      <c r="AW81" s="440">
        <f>IF(OR(AA81="NS",CNGE_2024_M1_Secc1_Sub2!$S391="NS"),0,IF(AND(AA81="NA",CNGE_2024_M1_Secc1_Sub2!$S391="NA"),0,IF(AA81&lt;=CNGE_2024_M1_Secc1_Sub2!$S391,0,1)))</f>
        <v>0</v>
      </c>
      <c r="AX81" s="441">
        <f>IF(OR(AC81="NS",CNGE_2024_M1_Secc1_Sub2!$Y391="NS"),0,IF(AND(AC81="NA",CNGE_2024_M1_Secc1_Sub2!$Y391="NA"),0,IF(AC81&lt;=CNGE_2024_M1_Secc1_Sub2!$Y391,0,1)))</f>
        <v>0</v>
      </c>
      <c r="AY81" s="303">
        <f t="shared" si="14"/>
        <v>0</v>
      </c>
      <c r="AZ81" s="304" t="str">
        <f>IF(AY81=0,"",
IF(SUM($AY$64:AY81)=1,BA81,
IF($AY$184&gt;SUM($AY$64:AY81),_xlfn.CONCAT(", ",BA81),
IF($AY$184=SUM($AY$64:AY81),_xlfn.CONCAT(" y ",BA81)))))</f>
        <v/>
      </c>
      <c r="BA81" s="231" t="s">
        <v>6229</v>
      </c>
      <c r="BB81" s="290">
        <f t="shared" si="15"/>
        <v>0</v>
      </c>
      <c r="BC81" s="291" t="str">
        <f>IF(BB81=0,"",
IF(SUM($BB$64:BB81)=1,BD81,
IF($BB$184&gt;SUM($BB$64:BB81),_xlfn.CONCAT(", ",BD81),
IF($BB$184=SUM($BB$64:BB81),_xlfn.CONCAT(" y ",BD81)))))</f>
        <v/>
      </c>
      <c r="BD81" s="231" t="s">
        <v>6229</v>
      </c>
      <c r="BE81" s="426">
        <f t="shared" si="16"/>
        <v>0</v>
      </c>
    </row>
    <row r="82" spans="3:57" ht="30" customHeight="1">
      <c r="C82" s="85" t="s">
        <v>106</v>
      </c>
      <c r="D82" s="830" t="str">
        <f>IF(CNGE_2024_M1_Secc1_Sub1!$D60="","",CNGE_2024_M1_Secc1_Sub1!$D60)</f>
        <v>SISTEMA PARA EL DESARROLLO INTEGRAL DE LA FAMILIA</v>
      </c>
      <c r="E82" s="830"/>
      <c r="F82" s="830"/>
      <c r="G82" s="830"/>
      <c r="H82" s="830"/>
      <c r="I82" s="830"/>
      <c r="J82" s="830"/>
      <c r="K82" s="830"/>
      <c r="L82" s="830"/>
      <c r="M82" s="568"/>
      <c r="N82" s="568"/>
      <c r="O82" s="568"/>
      <c r="P82" s="568"/>
      <c r="Q82" s="568"/>
      <c r="R82" s="568"/>
      <c r="S82" s="568"/>
      <c r="T82" s="568"/>
      <c r="U82" s="568"/>
      <c r="V82" s="568"/>
      <c r="W82" s="568"/>
      <c r="X82" s="568"/>
      <c r="Y82" s="568"/>
      <c r="Z82" s="568"/>
      <c r="AA82" s="568"/>
      <c r="AB82" s="568"/>
      <c r="AC82" s="568"/>
      <c r="AD82" s="568"/>
      <c r="AG82" s="269">
        <f t="shared" si="0"/>
        <v>0</v>
      </c>
      <c r="AH82" s="298">
        <f t="shared" si="1"/>
        <v>0</v>
      </c>
      <c r="AI82" s="299">
        <f t="shared" si="2"/>
        <v>0</v>
      </c>
      <c r="AJ82" s="300">
        <f t="shared" si="3"/>
        <v>0</v>
      </c>
      <c r="AK82" s="301">
        <f t="shared" si="4"/>
        <v>0</v>
      </c>
      <c r="AL82" s="371">
        <f t="shared" si="5"/>
        <v>0</v>
      </c>
      <c r="AM82" s="433">
        <f t="shared" si="6"/>
        <v>0</v>
      </c>
      <c r="AN82" s="434">
        <f t="shared" si="7"/>
        <v>0</v>
      </c>
      <c r="AO82" s="410" t="b">
        <f t="shared" si="8"/>
        <v>0</v>
      </c>
      <c r="AP82" s="9" t="str">
        <f t="shared" si="9"/>
        <v/>
      </c>
      <c r="AQ82" s="410" t="b">
        <f t="shared" si="10"/>
        <v>0</v>
      </c>
      <c r="AR82" s="9" t="str">
        <f t="shared" si="11"/>
        <v/>
      </c>
      <c r="AS82" s="410" t="b">
        <f t="shared" si="12"/>
        <v>0</v>
      </c>
      <c r="AU82" s="444">
        <f t="shared" si="13"/>
        <v>0</v>
      </c>
      <c r="AV82" s="439">
        <f>IF(OR(Y82="NS",CNGE_2024_M1_Secc1_Sub2!$M392="NS"),0,IF(AND(Y82="NA",CNGE_2024_M1_Secc1_Sub2!$M392="NA"),0,IF(Y82&lt;=CNGE_2024_M1_Secc1_Sub2!$M392,0,1)))</f>
        <v>0</v>
      </c>
      <c r="AW82" s="440">
        <f>IF(OR(AA82="NS",CNGE_2024_M1_Secc1_Sub2!$S392="NS"),0,IF(AND(AA82="NA",CNGE_2024_M1_Secc1_Sub2!$S392="NA"),0,IF(AA82&lt;=CNGE_2024_M1_Secc1_Sub2!$S392,0,1)))</f>
        <v>0</v>
      </c>
      <c r="AX82" s="441">
        <f>IF(OR(AC82="NS",CNGE_2024_M1_Secc1_Sub2!$Y392="NS"),0,IF(AND(AC82="NA",CNGE_2024_M1_Secc1_Sub2!$Y392="NA"),0,IF(AC82&lt;=CNGE_2024_M1_Secc1_Sub2!$Y392,0,1)))</f>
        <v>0</v>
      </c>
      <c r="AY82" s="303">
        <f t="shared" si="14"/>
        <v>0</v>
      </c>
      <c r="AZ82" s="304" t="str">
        <f>IF(AY82=0,"",
IF(SUM($AY$64:AY82)=1,BA82,
IF($AY$184&gt;SUM($AY$64:AY82),_xlfn.CONCAT(", ",BA82),
IF($AY$184=SUM($AY$64:AY82),_xlfn.CONCAT(" y ",BA82)))))</f>
        <v/>
      </c>
      <c r="BA82" s="231" t="s">
        <v>6230</v>
      </c>
      <c r="BB82" s="290">
        <f t="shared" si="15"/>
        <v>0</v>
      </c>
      <c r="BC82" s="291" t="str">
        <f>IF(BB82=0,"",
IF(SUM($BB$64:BB82)=1,BD82,
IF($BB$184&gt;SUM($BB$64:BB82),_xlfn.CONCAT(", ",BD82),
IF($BB$184=SUM($BB$64:BB82),_xlfn.CONCAT(" y ",BD82)))))</f>
        <v/>
      </c>
      <c r="BD82" s="231" t="s">
        <v>6230</v>
      </c>
      <c r="BE82" s="426">
        <f t="shared" si="16"/>
        <v>0</v>
      </c>
    </row>
    <row r="83" spans="3:57" ht="15" customHeight="1">
      <c r="C83" s="85" t="s">
        <v>107</v>
      </c>
      <c r="D83" s="830" t="str">
        <f>IF(CNGE_2024_M1_Secc1_Sub1!$D61="","",CNGE_2024_M1_Secc1_Sub1!$D61)</f>
        <v>COMISION DE ARBITRAJE MEDICO</v>
      </c>
      <c r="E83" s="830"/>
      <c r="F83" s="830"/>
      <c r="G83" s="830"/>
      <c r="H83" s="830"/>
      <c r="I83" s="830"/>
      <c r="J83" s="830"/>
      <c r="K83" s="830"/>
      <c r="L83" s="830"/>
      <c r="M83" s="568"/>
      <c r="N83" s="568"/>
      <c r="O83" s="568"/>
      <c r="P83" s="568"/>
      <c r="Q83" s="568"/>
      <c r="R83" s="568"/>
      <c r="S83" s="568"/>
      <c r="T83" s="568"/>
      <c r="U83" s="568"/>
      <c r="V83" s="568"/>
      <c r="W83" s="568"/>
      <c r="X83" s="568"/>
      <c r="Y83" s="568"/>
      <c r="Z83" s="568"/>
      <c r="AA83" s="568"/>
      <c r="AB83" s="568"/>
      <c r="AC83" s="568"/>
      <c r="AD83" s="568"/>
      <c r="AG83" s="269">
        <f t="shared" si="0"/>
        <v>0</v>
      </c>
      <c r="AH83" s="298">
        <f t="shared" si="1"/>
        <v>0</v>
      </c>
      <c r="AI83" s="299">
        <f t="shared" si="2"/>
        <v>0</v>
      </c>
      <c r="AJ83" s="300">
        <f t="shared" si="3"/>
        <v>0</v>
      </c>
      <c r="AK83" s="301">
        <f t="shared" si="4"/>
        <v>0</v>
      </c>
      <c r="AL83" s="371">
        <f t="shared" si="5"/>
        <v>0</v>
      </c>
      <c r="AM83" s="433">
        <f t="shared" si="6"/>
        <v>0</v>
      </c>
      <c r="AN83" s="434">
        <f t="shared" si="7"/>
        <v>0</v>
      </c>
      <c r="AO83" s="410" t="b">
        <f t="shared" si="8"/>
        <v>0</v>
      </c>
      <c r="AP83" s="9" t="str">
        <f t="shared" si="9"/>
        <v/>
      </c>
      <c r="AQ83" s="410" t="b">
        <f t="shared" si="10"/>
        <v>0</v>
      </c>
      <c r="AR83" s="9" t="str">
        <f t="shared" si="11"/>
        <v/>
      </c>
      <c r="AS83" s="410" t="b">
        <f t="shared" si="12"/>
        <v>0</v>
      </c>
      <c r="AU83" s="444">
        <f t="shared" si="13"/>
        <v>0</v>
      </c>
      <c r="AV83" s="439">
        <f>IF(OR(Y83="NS",CNGE_2024_M1_Secc1_Sub2!$M393="NS"),0,IF(AND(Y83="NA",CNGE_2024_M1_Secc1_Sub2!$M393="NA"),0,IF(Y83&lt;=CNGE_2024_M1_Secc1_Sub2!$M393,0,1)))</f>
        <v>0</v>
      </c>
      <c r="AW83" s="440">
        <f>IF(OR(AA83="NS",CNGE_2024_M1_Secc1_Sub2!$S393="NS"),0,IF(AND(AA83="NA",CNGE_2024_M1_Secc1_Sub2!$S393="NA"),0,IF(AA83&lt;=CNGE_2024_M1_Secc1_Sub2!$S393,0,1)))</f>
        <v>0</v>
      </c>
      <c r="AX83" s="441">
        <f>IF(OR(AC83="NS",CNGE_2024_M1_Secc1_Sub2!$Y393="NS"),0,IF(AND(AC83="NA",CNGE_2024_M1_Secc1_Sub2!$Y393="NA"),0,IF(AC83&lt;=CNGE_2024_M1_Secc1_Sub2!$Y393,0,1)))</f>
        <v>0</v>
      </c>
      <c r="AY83" s="303">
        <f t="shared" si="14"/>
        <v>0</v>
      </c>
      <c r="AZ83" s="304" t="str">
        <f>IF(AY83=0,"",
IF(SUM($AY$64:AY83)=1,BA83,
IF($AY$184&gt;SUM($AY$64:AY83),_xlfn.CONCAT(", ",BA83),
IF($AY$184=SUM($AY$64:AY83),_xlfn.CONCAT(" y ",BA83)))))</f>
        <v/>
      </c>
      <c r="BA83" s="231" t="s">
        <v>6231</v>
      </c>
      <c r="BB83" s="290">
        <f t="shared" si="15"/>
        <v>0</v>
      </c>
      <c r="BC83" s="291" t="str">
        <f>IF(BB83=0,"",
IF(SUM($BB$64:BB83)=1,BD83,
IF($BB$184&gt;SUM($BB$64:BB83),_xlfn.CONCAT(", ",BD83),
IF($BB$184=SUM($BB$64:BB83),_xlfn.CONCAT(" y ",BD83)))))</f>
        <v/>
      </c>
      <c r="BD83" s="231" t="s">
        <v>6231</v>
      </c>
      <c r="BE83" s="426">
        <f t="shared" si="16"/>
        <v>0</v>
      </c>
    </row>
    <row r="84" spans="3:57" ht="30" customHeight="1">
      <c r="C84" s="85" t="s">
        <v>108</v>
      </c>
      <c r="D84" s="830" t="str">
        <f>IF(CNGE_2024_M1_Secc1_Sub1!$D62="","",CNGE_2024_M1_Secc1_Sub1!$D62)</f>
        <v>ACADEMIA VERACRUZANA DE LAS LENGUAS INDIGENAS</v>
      </c>
      <c r="E84" s="830"/>
      <c r="F84" s="830"/>
      <c r="G84" s="830"/>
      <c r="H84" s="830"/>
      <c r="I84" s="830"/>
      <c r="J84" s="830"/>
      <c r="K84" s="830"/>
      <c r="L84" s="830"/>
      <c r="M84" s="568"/>
      <c r="N84" s="568"/>
      <c r="O84" s="568"/>
      <c r="P84" s="568"/>
      <c r="Q84" s="568"/>
      <c r="R84" s="568"/>
      <c r="S84" s="568"/>
      <c r="T84" s="568"/>
      <c r="U84" s="568"/>
      <c r="V84" s="568"/>
      <c r="W84" s="568"/>
      <c r="X84" s="568"/>
      <c r="Y84" s="568"/>
      <c r="Z84" s="568"/>
      <c r="AA84" s="568"/>
      <c r="AB84" s="568"/>
      <c r="AC84" s="568"/>
      <c r="AD84" s="568"/>
      <c r="AG84" s="269">
        <f t="shared" si="0"/>
        <v>0</v>
      </c>
      <c r="AH84" s="298">
        <f t="shared" si="1"/>
        <v>0</v>
      </c>
      <c r="AI84" s="299">
        <f t="shared" si="2"/>
        <v>0</v>
      </c>
      <c r="AJ84" s="300">
        <f t="shared" si="3"/>
        <v>0</v>
      </c>
      <c r="AK84" s="301">
        <f t="shared" si="4"/>
        <v>0</v>
      </c>
      <c r="AL84" s="371">
        <f t="shared" si="5"/>
        <v>0</v>
      </c>
      <c r="AM84" s="433">
        <f t="shared" si="6"/>
        <v>0</v>
      </c>
      <c r="AN84" s="434">
        <f t="shared" si="7"/>
        <v>0</v>
      </c>
      <c r="AO84" s="410" t="b">
        <f t="shared" si="8"/>
        <v>0</v>
      </c>
      <c r="AP84" s="9" t="str">
        <f t="shared" si="9"/>
        <v/>
      </c>
      <c r="AQ84" s="410" t="b">
        <f t="shared" si="10"/>
        <v>0</v>
      </c>
      <c r="AR84" s="9" t="str">
        <f t="shared" si="11"/>
        <v/>
      </c>
      <c r="AS84" s="410" t="b">
        <f t="shared" si="12"/>
        <v>0</v>
      </c>
      <c r="AU84" s="444">
        <f t="shared" si="13"/>
        <v>0</v>
      </c>
      <c r="AV84" s="439">
        <f>IF(OR(Y84="NS",CNGE_2024_M1_Secc1_Sub2!$M394="NS"),0,IF(AND(Y84="NA",CNGE_2024_M1_Secc1_Sub2!$M394="NA"),0,IF(Y84&lt;=CNGE_2024_M1_Secc1_Sub2!$M394,0,1)))</f>
        <v>0</v>
      </c>
      <c r="AW84" s="440">
        <f>IF(OR(AA84="NS",CNGE_2024_M1_Secc1_Sub2!$S394="NS"),0,IF(AND(AA84="NA",CNGE_2024_M1_Secc1_Sub2!$S394="NA"),0,IF(AA84&lt;=CNGE_2024_M1_Secc1_Sub2!$S394,0,1)))</f>
        <v>0</v>
      </c>
      <c r="AX84" s="441">
        <f>IF(OR(AC84="NS",CNGE_2024_M1_Secc1_Sub2!$Y394="NS"),0,IF(AND(AC84="NA",CNGE_2024_M1_Secc1_Sub2!$Y394="NA"),0,IF(AC84&lt;=CNGE_2024_M1_Secc1_Sub2!$Y394,0,1)))</f>
        <v>0</v>
      </c>
      <c r="AY84" s="303">
        <f t="shared" si="14"/>
        <v>0</v>
      </c>
      <c r="AZ84" s="304" t="str">
        <f>IF(AY84=0,"",
IF(SUM($AY$64:AY84)=1,BA84,
IF($AY$184&gt;SUM($AY$64:AY84),_xlfn.CONCAT(", ",BA84),
IF($AY$184=SUM($AY$64:AY84),_xlfn.CONCAT(" y ",BA84)))))</f>
        <v/>
      </c>
      <c r="BA84" s="231" t="s">
        <v>6232</v>
      </c>
      <c r="BB84" s="290">
        <f t="shared" si="15"/>
        <v>0</v>
      </c>
      <c r="BC84" s="291" t="str">
        <f>IF(BB84=0,"",
IF(SUM($BB$64:BB84)=1,BD84,
IF($BB$184&gt;SUM($BB$64:BB84),_xlfn.CONCAT(", ",BD84),
IF($BB$184=SUM($BB$64:BB84),_xlfn.CONCAT(" y ",BD84)))))</f>
        <v/>
      </c>
      <c r="BD84" s="231" t="s">
        <v>6232</v>
      </c>
      <c r="BE84" s="426">
        <f t="shared" si="16"/>
        <v>0</v>
      </c>
    </row>
    <row r="85" spans="3:57" ht="15" customHeight="1">
      <c r="C85" s="85" t="s">
        <v>109</v>
      </c>
      <c r="D85" s="830" t="str">
        <f>IF(CNGE_2024_M1_Secc1_Sub1!$D63="","",CNGE_2024_M1_Secc1_Sub1!$D63)</f>
        <v>INSTITUTO VERACRUZANO DEL DEPORTE</v>
      </c>
      <c r="E85" s="830"/>
      <c r="F85" s="830"/>
      <c r="G85" s="830"/>
      <c r="H85" s="830"/>
      <c r="I85" s="830"/>
      <c r="J85" s="830"/>
      <c r="K85" s="830"/>
      <c r="L85" s="830"/>
      <c r="M85" s="568"/>
      <c r="N85" s="568"/>
      <c r="O85" s="568"/>
      <c r="P85" s="568"/>
      <c r="Q85" s="568"/>
      <c r="R85" s="568"/>
      <c r="S85" s="568"/>
      <c r="T85" s="568"/>
      <c r="U85" s="568"/>
      <c r="V85" s="568"/>
      <c r="W85" s="568"/>
      <c r="X85" s="568"/>
      <c r="Y85" s="568"/>
      <c r="Z85" s="568"/>
      <c r="AA85" s="568"/>
      <c r="AB85" s="568"/>
      <c r="AC85" s="568"/>
      <c r="AD85" s="568"/>
      <c r="AG85" s="269">
        <f t="shared" si="0"/>
        <v>0</v>
      </c>
      <c r="AH85" s="298">
        <f t="shared" si="1"/>
        <v>0</v>
      </c>
      <c r="AI85" s="299">
        <f t="shared" si="2"/>
        <v>0</v>
      </c>
      <c r="AJ85" s="300">
        <f t="shared" si="3"/>
        <v>0</v>
      </c>
      <c r="AK85" s="301">
        <f t="shared" si="4"/>
        <v>0</v>
      </c>
      <c r="AL85" s="371">
        <f t="shared" si="5"/>
        <v>0</v>
      </c>
      <c r="AM85" s="433">
        <f t="shared" si="6"/>
        <v>0</v>
      </c>
      <c r="AN85" s="434">
        <f t="shared" si="7"/>
        <v>0</v>
      </c>
      <c r="AO85" s="410" t="b">
        <f t="shared" si="8"/>
        <v>0</v>
      </c>
      <c r="AP85" s="9" t="str">
        <f t="shared" si="9"/>
        <v/>
      </c>
      <c r="AQ85" s="410" t="b">
        <f t="shared" si="10"/>
        <v>0</v>
      </c>
      <c r="AR85" s="9" t="str">
        <f t="shared" si="11"/>
        <v/>
      </c>
      <c r="AS85" s="410" t="b">
        <f t="shared" si="12"/>
        <v>0</v>
      </c>
      <c r="AU85" s="444">
        <f t="shared" si="13"/>
        <v>0</v>
      </c>
      <c r="AV85" s="439">
        <f>IF(OR(Y85="NS",CNGE_2024_M1_Secc1_Sub2!$M395="NS"),0,IF(AND(Y85="NA",CNGE_2024_M1_Secc1_Sub2!$M395="NA"),0,IF(Y85&lt;=CNGE_2024_M1_Secc1_Sub2!$M395,0,1)))</f>
        <v>0</v>
      </c>
      <c r="AW85" s="440">
        <f>IF(OR(AA85="NS",CNGE_2024_M1_Secc1_Sub2!$S395="NS"),0,IF(AND(AA85="NA",CNGE_2024_M1_Secc1_Sub2!$S395="NA"),0,IF(AA85&lt;=CNGE_2024_M1_Secc1_Sub2!$S395,0,1)))</f>
        <v>0</v>
      </c>
      <c r="AX85" s="441">
        <f>IF(OR(AC85="NS",CNGE_2024_M1_Secc1_Sub2!$Y395="NS"),0,IF(AND(AC85="NA",CNGE_2024_M1_Secc1_Sub2!$Y395="NA"),0,IF(AC85&lt;=CNGE_2024_M1_Secc1_Sub2!$Y395,0,1)))</f>
        <v>0</v>
      </c>
      <c r="AY85" s="303">
        <f t="shared" si="14"/>
        <v>0</v>
      </c>
      <c r="AZ85" s="304" t="str">
        <f>IF(AY85=0,"",
IF(SUM($AY$64:AY85)=1,BA85,
IF($AY$184&gt;SUM($AY$64:AY85),_xlfn.CONCAT(", ",BA85),
IF($AY$184=SUM($AY$64:AY85),_xlfn.CONCAT(" y ",BA85)))))</f>
        <v/>
      </c>
      <c r="BA85" s="231" t="s">
        <v>6233</v>
      </c>
      <c r="BB85" s="290">
        <f t="shared" si="15"/>
        <v>0</v>
      </c>
      <c r="BC85" s="291" t="str">
        <f>IF(BB85=0,"",
IF(SUM($BB$64:BB85)=1,BD85,
IF($BB$184&gt;SUM($BB$64:BB85),_xlfn.CONCAT(", ",BD85),
IF($BB$184=SUM($BB$64:BB85),_xlfn.CONCAT(" y ",BD85)))))</f>
        <v/>
      </c>
      <c r="BD85" s="231" t="s">
        <v>6233</v>
      </c>
      <c r="BE85" s="426">
        <f t="shared" si="16"/>
        <v>0</v>
      </c>
    </row>
    <row r="86" spans="3:57" ht="30" customHeight="1">
      <c r="C86" s="85" t="s">
        <v>110</v>
      </c>
      <c r="D86" s="830" t="str">
        <f>IF(CNGE_2024_M1_Secc1_Sub1!$D64="","",CNGE_2024_M1_Secc1_Sub1!$D64)</f>
        <v>INSTITUTO DE ESPACIOS EDUCATIVOS DEL ESTADO DE VERACRUZ</v>
      </c>
      <c r="E86" s="830"/>
      <c r="F86" s="830"/>
      <c r="G86" s="830"/>
      <c r="H86" s="830"/>
      <c r="I86" s="830"/>
      <c r="J86" s="830"/>
      <c r="K86" s="830"/>
      <c r="L86" s="830"/>
      <c r="M86" s="568"/>
      <c r="N86" s="568"/>
      <c r="O86" s="568"/>
      <c r="P86" s="568"/>
      <c r="Q86" s="568"/>
      <c r="R86" s="568"/>
      <c r="S86" s="568"/>
      <c r="T86" s="568"/>
      <c r="U86" s="568"/>
      <c r="V86" s="568"/>
      <c r="W86" s="568"/>
      <c r="X86" s="568"/>
      <c r="Y86" s="568"/>
      <c r="Z86" s="568"/>
      <c r="AA86" s="568"/>
      <c r="AB86" s="568"/>
      <c r="AC86" s="568"/>
      <c r="AD86" s="568"/>
      <c r="AG86" s="269">
        <f t="shared" si="0"/>
        <v>0</v>
      </c>
      <c r="AH86" s="298">
        <f t="shared" si="1"/>
        <v>0</v>
      </c>
      <c r="AI86" s="299">
        <f t="shared" si="2"/>
        <v>0</v>
      </c>
      <c r="AJ86" s="300">
        <f t="shared" si="3"/>
        <v>0</v>
      </c>
      <c r="AK86" s="301">
        <f t="shared" si="4"/>
        <v>0</v>
      </c>
      <c r="AL86" s="371">
        <f t="shared" si="5"/>
        <v>0</v>
      </c>
      <c r="AM86" s="433">
        <f t="shared" si="6"/>
        <v>0</v>
      </c>
      <c r="AN86" s="434">
        <f t="shared" si="7"/>
        <v>0</v>
      </c>
      <c r="AO86" s="410" t="b">
        <f t="shared" si="8"/>
        <v>0</v>
      </c>
      <c r="AP86" s="9" t="str">
        <f t="shared" si="9"/>
        <v/>
      </c>
      <c r="AQ86" s="410" t="b">
        <f t="shared" si="10"/>
        <v>0</v>
      </c>
      <c r="AR86" s="9" t="str">
        <f t="shared" si="11"/>
        <v/>
      </c>
      <c r="AS86" s="410" t="b">
        <f t="shared" si="12"/>
        <v>0</v>
      </c>
      <c r="AU86" s="444">
        <f t="shared" si="13"/>
        <v>0</v>
      </c>
      <c r="AV86" s="439">
        <f>IF(OR(Y86="NS",CNGE_2024_M1_Secc1_Sub2!$M396="NS"),0,IF(AND(Y86="NA",CNGE_2024_M1_Secc1_Sub2!$M396="NA"),0,IF(Y86&lt;=CNGE_2024_M1_Secc1_Sub2!$M396,0,1)))</f>
        <v>0</v>
      </c>
      <c r="AW86" s="440">
        <f>IF(OR(AA86="NS",CNGE_2024_M1_Secc1_Sub2!$S396="NS"),0,IF(AND(AA86="NA",CNGE_2024_M1_Secc1_Sub2!$S396="NA"),0,IF(AA86&lt;=CNGE_2024_M1_Secc1_Sub2!$S396,0,1)))</f>
        <v>0</v>
      </c>
      <c r="AX86" s="441">
        <f>IF(OR(AC86="NS",CNGE_2024_M1_Secc1_Sub2!$Y396="NS"),0,IF(AND(AC86="NA",CNGE_2024_M1_Secc1_Sub2!$Y396="NA"),0,IF(AC86&lt;=CNGE_2024_M1_Secc1_Sub2!$Y396,0,1)))</f>
        <v>0</v>
      </c>
      <c r="AY86" s="303">
        <f t="shared" si="14"/>
        <v>0</v>
      </c>
      <c r="AZ86" s="304" t="str">
        <f>IF(AY86=0,"",
IF(SUM($AY$64:AY86)=1,BA86,
IF($AY$184&gt;SUM($AY$64:AY86),_xlfn.CONCAT(", ",BA86),
IF($AY$184=SUM($AY$64:AY86),_xlfn.CONCAT(" y ",BA86)))))</f>
        <v/>
      </c>
      <c r="BA86" s="231" t="s">
        <v>6234</v>
      </c>
      <c r="BB86" s="290">
        <f t="shared" si="15"/>
        <v>0</v>
      </c>
      <c r="BC86" s="291" t="str">
        <f>IF(BB86=0,"",
IF(SUM($BB$64:BB86)=1,BD86,
IF($BB$184&gt;SUM($BB$64:BB86),_xlfn.CONCAT(", ",BD86),
IF($BB$184=SUM($BB$64:BB86),_xlfn.CONCAT(" y ",BD86)))))</f>
        <v/>
      </c>
      <c r="BD86" s="231" t="s">
        <v>6234</v>
      </c>
      <c r="BE86" s="426">
        <f t="shared" si="16"/>
        <v>0</v>
      </c>
    </row>
    <row r="87" spans="3:57" ht="30" customHeight="1">
      <c r="C87" s="85" t="s">
        <v>111</v>
      </c>
      <c r="D87" s="830" t="str">
        <f>IF(CNGE_2024_M1_Secc1_Sub1!$D65="","",CNGE_2024_M1_Secc1_Sub1!$D65)</f>
        <v>COLEGIO DE BACHILLERES DEL ESTADO DE VERACRUZ</v>
      </c>
      <c r="E87" s="830"/>
      <c r="F87" s="830"/>
      <c r="G87" s="830"/>
      <c r="H87" s="830"/>
      <c r="I87" s="830"/>
      <c r="J87" s="830"/>
      <c r="K87" s="830"/>
      <c r="L87" s="830"/>
      <c r="M87" s="568"/>
      <c r="N87" s="568"/>
      <c r="O87" s="568"/>
      <c r="P87" s="568"/>
      <c r="Q87" s="568"/>
      <c r="R87" s="568"/>
      <c r="S87" s="568"/>
      <c r="T87" s="568"/>
      <c r="U87" s="568"/>
      <c r="V87" s="568"/>
      <c r="W87" s="568"/>
      <c r="X87" s="568"/>
      <c r="Y87" s="568"/>
      <c r="Z87" s="568"/>
      <c r="AA87" s="568"/>
      <c r="AB87" s="568"/>
      <c r="AC87" s="568"/>
      <c r="AD87" s="568"/>
      <c r="AG87" s="269">
        <f t="shared" si="0"/>
        <v>0</v>
      </c>
      <c r="AH87" s="298">
        <f t="shared" si="1"/>
        <v>0</v>
      </c>
      <c r="AI87" s="299">
        <f t="shared" si="2"/>
        <v>0</v>
      </c>
      <c r="AJ87" s="300">
        <f t="shared" si="3"/>
        <v>0</v>
      </c>
      <c r="AK87" s="301">
        <f t="shared" si="4"/>
        <v>0</v>
      </c>
      <c r="AL87" s="371">
        <f t="shared" si="5"/>
        <v>0</v>
      </c>
      <c r="AM87" s="433">
        <f t="shared" si="6"/>
        <v>0</v>
      </c>
      <c r="AN87" s="434">
        <f t="shared" si="7"/>
        <v>0</v>
      </c>
      <c r="AO87" s="410" t="b">
        <f t="shared" si="8"/>
        <v>0</v>
      </c>
      <c r="AP87" s="9" t="str">
        <f t="shared" si="9"/>
        <v/>
      </c>
      <c r="AQ87" s="410" t="b">
        <f t="shared" si="10"/>
        <v>0</v>
      </c>
      <c r="AR87" s="9" t="str">
        <f t="shared" si="11"/>
        <v/>
      </c>
      <c r="AS87" s="410" t="b">
        <f t="shared" si="12"/>
        <v>0</v>
      </c>
      <c r="AU87" s="444">
        <f t="shared" si="13"/>
        <v>0</v>
      </c>
      <c r="AV87" s="439">
        <f>IF(OR(Y87="NS",CNGE_2024_M1_Secc1_Sub2!$M397="NS"),0,IF(AND(Y87="NA",CNGE_2024_M1_Secc1_Sub2!$M397="NA"),0,IF(Y87&lt;=CNGE_2024_M1_Secc1_Sub2!$M397,0,1)))</f>
        <v>0</v>
      </c>
      <c r="AW87" s="440">
        <f>IF(OR(AA87="NS",CNGE_2024_M1_Secc1_Sub2!$S397="NS"),0,IF(AND(AA87="NA",CNGE_2024_M1_Secc1_Sub2!$S397="NA"),0,IF(AA87&lt;=CNGE_2024_M1_Secc1_Sub2!$S397,0,1)))</f>
        <v>0</v>
      </c>
      <c r="AX87" s="441">
        <f>IF(OR(AC87="NS",CNGE_2024_M1_Secc1_Sub2!$Y397="NS"),0,IF(AND(AC87="NA",CNGE_2024_M1_Secc1_Sub2!$Y397="NA"),0,IF(AC87&lt;=CNGE_2024_M1_Secc1_Sub2!$Y397,0,1)))</f>
        <v>0</v>
      </c>
      <c r="AY87" s="303">
        <f t="shared" si="14"/>
        <v>0</v>
      </c>
      <c r="AZ87" s="304" t="str">
        <f>IF(AY87=0,"",
IF(SUM($AY$64:AY87)=1,BA87,
IF($AY$184&gt;SUM($AY$64:AY87),_xlfn.CONCAT(", ",BA87),
IF($AY$184=SUM($AY$64:AY87),_xlfn.CONCAT(" y ",BA87)))))</f>
        <v/>
      </c>
      <c r="BA87" s="231" t="s">
        <v>6235</v>
      </c>
      <c r="BB87" s="290">
        <f t="shared" si="15"/>
        <v>0</v>
      </c>
      <c r="BC87" s="291" t="str">
        <f>IF(BB87=0,"",
IF(SUM($BB$64:BB87)=1,BD87,
IF($BB$184&gt;SUM($BB$64:BB87),_xlfn.CONCAT(", ",BD87),
IF($BB$184=SUM($BB$64:BB87),_xlfn.CONCAT(" y ",BD87)))))</f>
        <v/>
      </c>
      <c r="BD87" s="231" t="s">
        <v>6235</v>
      </c>
      <c r="BE87" s="426">
        <f t="shared" si="16"/>
        <v>0</v>
      </c>
    </row>
    <row r="88" spans="3:57" ht="30" customHeight="1">
      <c r="C88" s="85" t="s">
        <v>112</v>
      </c>
      <c r="D88" s="830" t="str">
        <f>IF(CNGE_2024_M1_Secc1_Sub1!$D66="","",CNGE_2024_M1_Secc1_Sub1!$D66)</f>
        <v>INSTITUTO TECNOLOGICO SUPERIOR DE MISANTLA</v>
      </c>
      <c r="E88" s="830"/>
      <c r="F88" s="830"/>
      <c r="G88" s="830"/>
      <c r="H88" s="830"/>
      <c r="I88" s="830"/>
      <c r="J88" s="830"/>
      <c r="K88" s="830"/>
      <c r="L88" s="830"/>
      <c r="M88" s="568"/>
      <c r="N88" s="568"/>
      <c r="O88" s="568"/>
      <c r="P88" s="568"/>
      <c r="Q88" s="568"/>
      <c r="R88" s="568"/>
      <c r="S88" s="568"/>
      <c r="T88" s="568"/>
      <c r="U88" s="568"/>
      <c r="V88" s="568"/>
      <c r="W88" s="568"/>
      <c r="X88" s="568"/>
      <c r="Y88" s="568"/>
      <c r="Z88" s="568"/>
      <c r="AA88" s="568"/>
      <c r="AB88" s="568"/>
      <c r="AC88" s="568"/>
      <c r="AD88" s="568"/>
      <c r="AG88" s="269">
        <f t="shared" si="0"/>
        <v>0</v>
      </c>
      <c r="AH88" s="298">
        <f t="shared" si="1"/>
        <v>0</v>
      </c>
      <c r="AI88" s="299">
        <f t="shared" si="2"/>
        <v>0</v>
      </c>
      <c r="AJ88" s="300">
        <f t="shared" si="3"/>
        <v>0</v>
      </c>
      <c r="AK88" s="301">
        <f t="shared" si="4"/>
        <v>0</v>
      </c>
      <c r="AL88" s="371">
        <f t="shared" si="5"/>
        <v>0</v>
      </c>
      <c r="AM88" s="433">
        <f t="shared" si="6"/>
        <v>0</v>
      </c>
      <c r="AN88" s="434">
        <f t="shared" si="7"/>
        <v>0</v>
      </c>
      <c r="AO88" s="410" t="b">
        <f t="shared" si="8"/>
        <v>0</v>
      </c>
      <c r="AP88" s="9" t="str">
        <f t="shared" si="9"/>
        <v/>
      </c>
      <c r="AQ88" s="410" t="b">
        <f t="shared" si="10"/>
        <v>0</v>
      </c>
      <c r="AR88" s="9" t="str">
        <f t="shared" si="11"/>
        <v/>
      </c>
      <c r="AS88" s="410" t="b">
        <f t="shared" si="12"/>
        <v>0</v>
      </c>
      <c r="AU88" s="444">
        <f t="shared" si="13"/>
        <v>0</v>
      </c>
      <c r="AV88" s="439">
        <f>IF(OR(Y88="NS",CNGE_2024_M1_Secc1_Sub2!$M398="NS"),0,IF(AND(Y88="NA",CNGE_2024_M1_Secc1_Sub2!$M398="NA"),0,IF(Y88&lt;=CNGE_2024_M1_Secc1_Sub2!$M398,0,1)))</f>
        <v>0</v>
      </c>
      <c r="AW88" s="440">
        <f>IF(OR(AA88="NS",CNGE_2024_M1_Secc1_Sub2!$S398="NS"),0,IF(AND(AA88="NA",CNGE_2024_M1_Secc1_Sub2!$S398="NA"),0,IF(AA88&lt;=CNGE_2024_M1_Secc1_Sub2!$S398,0,1)))</f>
        <v>0</v>
      </c>
      <c r="AX88" s="441">
        <f>IF(OR(AC88="NS",CNGE_2024_M1_Secc1_Sub2!$Y398="NS"),0,IF(AND(AC88="NA",CNGE_2024_M1_Secc1_Sub2!$Y398="NA"),0,IF(AC88&lt;=CNGE_2024_M1_Secc1_Sub2!$Y398,0,1)))</f>
        <v>0</v>
      </c>
      <c r="AY88" s="303">
        <f t="shared" si="14"/>
        <v>0</v>
      </c>
      <c r="AZ88" s="304" t="str">
        <f>IF(AY88=0,"",
IF(SUM($AY$64:AY88)=1,BA88,
IF($AY$184&gt;SUM($AY$64:AY88),_xlfn.CONCAT(", ",BA88),
IF($AY$184=SUM($AY$64:AY88),_xlfn.CONCAT(" y ",BA88)))))</f>
        <v/>
      </c>
      <c r="BA88" s="231" t="s">
        <v>6236</v>
      </c>
      <c r="BB88" s="290">
        <f t="shared" si="15"/>
        <v>0</v>
      </c>
      <c r="BC88" s="291" t="str">
        <f>IF(BB88=0,"",
IF(SUM($BB$64:BB88)=1,BD88,
IF($BB$184&gt;SUM($BB$64:BB88),_xlfn.CONCAT(", ",BD88),
IF($BB$184=SUM($BB$64:BB88),_xlfn.CONCAT(" y ",BD88)))))</f>
        <v/>
      </c>
      <c r="BD88" s="231" t="s">
        <v>6236</v>
      </c>
      <c r="BE88" s="426">
        <f t="shared" si="16"/>
        <v>0</v>
      </c>
    </row>
    <row r="89" spans="3:57" ht="30" customHeight="1">
      <c r="C89" s="85" t="s">
        <v>113</v>
      </c>
      <c r="D89" s="830" t="str">
        <f>IF(CNGE_2024_M1_Secc1_Sub1!$D67="","",CNGE_2024_M1_Secc1_Sub1!$D67)</f>
        <v>INSTITUTO TECNOLOGICO SUPERIOR DE SAN ANDRES TUXTLA</v>
      </c>
      <c r="E89" s="830"/>
      <c r="F89" s="830"/>
      <c r="G89" s="830"/>
      <c r="H89" s="830"/>
      <c r="I89" s="830"/>
      <c r="J89" s="830"/>
      <c r="K89" s="830"/>
      <c r="L89" s="830"/>
      <c r="M89" s="568"/>
      <c r="N89" s="568"/>
      <c r="O89" s="568"/>
      <c r="P89" s="568"/>
      <c r="Q89" s="568"/>
      <c r="R89" s="568"/>
      <c r="S89" s="568"/>
      <c r="T89" s="568"/>
      <c r="U89" s="568"/>
      <c r="V89" s="568"/>
      <c r="W89" s="568"/>
      <c r="X89" s="568"/>
      <c r="Y89" s="568"/>
      <c r="Z89" s="568"/>
      <c r="AA89" s="568"/>
      <c r="AB89" s="568"/>
      <c r="AC89" s="568"/>
      <c r="AD89" s="568"/>
      <c r="AG89" s="269">
        <f t="shared" si="0"/>
        <v>0</v>
      </c>
      <c r="AH89" s="298">
        <f t="shared" si="1"/>
        <v>0</v>
      </c>
      <c r="AI89" s="299">
        <f t="shared" si="2"/>
        <v>0</v>
      </c>
      <c r="AJ89" s="300">
        <f t="shared" si="3"/>
        <v>0</v>
      </c>
      <c r="AK89" s="301">
        <f t="shared" si="4"/>
        <v>0</v>
      </c>
      <c r="AL89" s="371">
        <f t="shared" si="5"/>
        <v>0</v>
      </c>
      <c r="AM89" s="433">
        <f t="shared" si="6"/>
        <v>0</v>
      </c>
      <c r="AN89" s="434">
        <f t="shared" si="7"/>
        <v>0</v>
      </c>
      <c r="AO89" s="410" t="b">
        <f t="shared" si="8"/>
        <v>0</v>
      </c>
      <c r="AP89" s="9" t="str">
        <f t="shared" si="9"/>
        <v/>
      </c>
      <c r="AQ89" s="410" t="b">
        <f t="shared" si="10"/>
        <v>0</v>
      </c>
      <c r="AR89" s="9" t="str">
        <f t="shared" si="11"/>
        <v/>
      </c>
      <c r="AS89" s="410" t="b">
        <f t="shared" si="12"/>
        <v>0</v>
      </c>
      <c r="AU89" s="444">
        <f t="shared" si="13"/>
        <v>0</v>
      </c>
      <c r="AV89" s="439">
        <f>IF(OR(Y89="NS",CNGE_2024_M1_Secc1_Sub2!$M399="NS"),0,IF(AND(Y89="NA",CNGE_2024_M1_Secc1_Sub2!$M399="NA"),0,IF(Y89&lt;=CNGE_2024_M1_Secc1_Sub2!$M399,0,1)))</f>
        <v>0</v>
      </c>
      <c r="AW89" s="440">
        <f>IF(OR(AA89="NS",CNGE_2024_M1_Secc1_Sub2!$S399="NS"),0,IF(AND(AA89="NA",CNGE_2024_M1_Secc1_Sub2!$S399="NA"),0,IF(AA89&lt;=CNGE_2024_M1_Secc1_Sub2!$S399,0,1)))</f>
        <v>0</v>
      </c>
      <c r="AX89" s="441">
        <f>IF(OR(AC89="NS",CNGE_2024_M1_Secc1_Sub2!$Y399="NS"),0,IF(AND(AC89="NA",CNGE_2024_M1_Secc1_Sub2!$Y399="NA"),0,IF(AC89&lt;=CNGE_2024_M1_Secc1_Sub2!$Y399,0,1)))</f>
        <v>0</v>
      </c>
      <c r="AY89" s="303">
        <f t="shared" si="14"/>
        <v>0</v>
      </c>
      <c r="AZ89" s="304" t="str">
        <f>IF(AY89=0,"",
IF(SUM($AY$64:AY89)=1,BA89,
IF($AY$184&gt;SUM($AY$64:AY89),_xlfn.CONCAT(", ",BA89),
IF($AY$184=SUM($AY$64:AY89),_xlfn.CONCAT(" y ",BA89)))))</f>
        <v/>
      </c>
      <c r="BA89" s="231" t="s">
        <v>6237</v>
      </c>
      <c r="BB89" s="290">
        <f t="shared" si="15"/>
        <v>0</v>
      </c>
      <c r="BC89" s="291" t="str">
        <f>IF(BB89=0,"",
IF(SUM($BB$64:BB89)=1,BD89,
IF($BB$184&gt;SUM($BB$64:BB89),_xlfn.CONCAT(", ",BD89),
IF($BB$184=SUM($BB$64:BB89),_xlfn.CONCAT(" y ",BD89)))))</f>
        <v/>
      </c>
      <c r="BD89" s="231" t="s">
        <v>6237</v>
      </c>
      <c r="BE89" s="426">
        <f t="shared" si="16"/>
        <v>0</v>
      </c>
    </row>
    <row r="90" spans="3:57" ht="30" customHeight="1">
      <c r="C90" s="85" t="s">
        <v>114</v>
      </c>
      <c r="D90" s="830" t="str">
        <f>IF(CNGE_2024_M1_Secc1_Sub1!$D68="","",CNGE_2024_M1_Secc1_Sub1!$D68)</f>
        <v>INSTITUTO TECNOLOGICO SUPERIOR DE TANTOYUCA</v>
      </c>
      <c r="E90" s="830"/>
      <c r="F90" s="830"/>
      <c r="G90" s="830"/>
      <c r="H90" s="830"/>
      <c r="I90" s="830"/>
      <c r="J90" s="830"/>
      <c r="K90" s="830"/>
      <c r="L90" s="830"/>
      <c r="M90" s="568"/>
      <c r="N90" s="568"/>
      <c r="O90" s="568"/>
      <c r="P90" s="568"/>
      <c r="Q90" s="568"/>
      <c r="R90" s="568"/>
      <c r="S90" s="568"/>
      <c r="T90" s="568"/>
      <c r="U90" s="568"/>
      <c r="V90" s="568"/>
      <c r="W90" s="568"/>
      <c r="X90" s="568"/>
      <c r="Y90" s="568"/>
      <c r="Z90" s="568"/>
      <c r="AA90" s="568"/>
      <c r="AB90" s="568"/>
      <c r="AC90" s="568"/>
      <c r="AD90" s="568"/>
      <c r="AG90" s="269">
        <f t="shared" si="0"/>
        <v>0</v>
      </c>
      <c r="AH90" s="298">
        <f t="shared" si="1"/>
        <v>0</v>
      </c>
      <c r="AI90" s="299">
        <f t="shared" si="2"/>
        <v>0</v>
      </c>
      <c r="AJ90" s="300">
        <f t="shared" si="3"/>
        <v>0</v>
      </c>
      <c r="AK90" s="301">
        <f t="shared" si="4"/>
        <v>0</v>
      </c>
      <c r="AL90" s="371">
        <f t="shared" si="5"/>
        <v>0</v>
      </c>
      <c r="AM90" s="433">
        <f t="shared" si="6"/>
        <v>0</v>
      </c>
      <c r="AN90" s="434">
        <f t="shared" si="7"/>
        <v>0</v>
      </c>
      <c r="AO90" s="410" t="b">
        <f t="shared" si="8"/>
        <v>0</v>
      </c>
      <c r="AP90" s="9" t="str">
        <f t="shared" si="9"/>
        <v/>
      </c>
      <c r="AQ90" s="410" t="b">
        <f t="shared" si="10"/>
        <v>0</v>
      </c>
      <c r="AR90" s="9" t="str">
        <f t="shared" si="11"/>
        <v/>
      </c>
      <c r="AS90" s="410" t="b">
        <f t="shared" si="12"/>
        <v>0</v>
      </c>
      <c r="AU90" s="444">
        <f t="shared" si="13"/>
        <v>0</v>
      </c>
      <c r="AV90" s="439">
        <f>IF(OR(Y90="NS",CNGE_2024_M1_Secc1_Sub2!$M400="NS"),0,IF(AND(Y90="NA",CNGE_2024_M1_Secc1_Sub2!$M400="NA"),0,IF(Y90&lt;=CNGE_2024_M1_Secc1_Sub2!$M400,0,1)))</f>
        <v>0</v>
      </c>
      <c r="AW90" s="440">
        <f>IF(OR(AA90="NS",CNGE_2024_M1_Secc1_Sub2!$S400="NS"),0,IF(AND(AA90="NA",CNGE_2024_M1_Secc1_Sub2!$S400="NA"),0,IF(AA90&lt;=CNGE_2024_M1_Secc1_Sub2!$S400,0,1)))</f>
        <v>0</v>
      </c>
      <c r="AX90" s="441">
        <f>IF(OR(AC90="NS",CNGE_2024_M1_Secc1_Sub2!$Y400="NS"),0,IF(AND(AC90="NA",CNGE_2024_M1_Secc1_Sub2!$Y400="NA"),0,IF(AC90&lt;=CNGE_2024_M1_Secc1_Sub2!$Y400,0,1)))</f>
        <v>0</v>
      </c>
      <c r="AY90" s="303">
        <f t="shared" si="14"/>
        <v>0</v>
      </c>
      <c r="AZ90" s="304" t="str">
        <f>IF(AY90=0,"",
IF(SUM($AY$64:AY90)=1,BA90,
IF($AY$184&gt;SUM($AY$64:AY90),_xlfn.CONCAT(", ",BA90),
IF($AY$184=SUM($AY$64:AY90),_xlfn.CONCAT(" y ",BA90)))))</f>
        <v/>
      </c>
      <c r="BA90" s="231" t="s">
        <v>6238</v>
      </c>
      <c r="BB90" s="290">
        <f t="shared" si="15"/>
        <v>0</v>
      </c>
      <c r="BC90" s="291" t="str">
        <f>IF(BB90=0,"",
IF(SUM($BB$64:BB90)=1,BD90,
IF($BB$184&gt;SUM($BB$64:BB90),_xlfn.CONCAT(", ",BD90),
IF($BB$184=SUM($BB$64:BB90),_xlfn.CONCAT(" y ",BD90)))))</f>
        <v/>
      </c>
      <c r="BD90" s="231" t="s">
        <v>6238</v>
      </c>
      <c r="BE90" s="426">
        <f t="shared" si="16"/>
        <v>0</v>
      </c>
    </row>
    <row r="91" spans="3:57" ht="30" customHeight="1">
      <c r="C91" s="85" t="s">
        <v>115</v>
      </c>
      <c r="D91" s="830" t="str">
        <f>IF(CNGE_2024_M1_Secc1_Sub1!$D69="","",CNGE_2024_M1_Secc1_Sub1!$D69)</f>
        <v>INSTITUTO TECNOLOGICO SUPERIOR DE COSAMALOAPAN</v>
      </c>
      <c r="E91" s="830"/>
      <c r="F91" s="830"/>
      <c r="G91" s="830"/>
      <c r="H91" s="830"/>
      <c r="I91" s="830"/>
      <c r="J91" s="830"/>
      <c r="K91" s="830"/>
      <c r="L91" s="830"/>
      <c r="M91" s="568"/>
      <c r="N91" s="568"/>
      <c r="O91" s="568"/>
      <c r="P91" s="568"/>
      <c r="Q91" s="568"/>
      <c r="R91" s="568"/>
      <c r="S91" s="568"/>
      <c r="T91" s="568"/>
      <c r="U91" s="568"/>
      <c r="V91" s="568"/>
      <c r="W91" s="568"/>
      <c r="X91" s="568"/>
      <c r="Y91" s="568"/>
      <c r="Z91" s="568"/>
      <c r="AA91" s="568"/>
      <c r="AB91" s="568"/>
      <c r="AC91" s="568"/>
      <c r="AD91" s="568"/>
      <c r="AG91" s="269">
        <f t="shared" si="0"/>
        <v>0</v>
      </c>
      <c r="AH91" s="298">
        <f t="shared" si="1"/>
        <v>0</v>
      </c>
      <c r="AI91" s="299">
        <f t="shared" si="2"/>
        <v>0</v>
      </c>
      <c r="AJ91" s="300">
        <f t="shared" si="3"/>
        <v>0</v>
      </c>
      <c r="AK91" s="301">
        <f t="shared" si="4"/>
        <v>0</v>
      </c>
      <c r="AL91" s="371">
        <f t="shared" si="5"/>
        <v>0</v>
      </c>
      <c r="AM91" s="433">
        <f t="shared" si="6"/>
        <v>0</v>
      </c>
      <c r="AN91" s="434">
        <f t="shared" si="7"/>
        <v>0</v>
      </c>
      <c r="AO91" s="410" t="b">
        <f t="shared" si="8"/>
        <v>0</v>
      </c>
      <c r="AP91" s="9" t="str">
        <f t="shared" si="9"/>
        <v/>
      </c>
      <c r="AQ91" s="410" t="b">
        <f t="shared" si="10"/>
        <v>0</v>
      </c>
      <c r="AR91" s="9" t="str">
        <f t="shared" si="11"/>
        <v/>
      </c>
      <c r="AS91" s="410" t="b">
        <f t="shared" si="12"/>
        <v>0</v>
      </c>
      <c r="AU91" s="444">
        <f t="shared" si="13"/>
        <v>0</v>
      </c>
      <c r="AV91" s="439">
        <f>IF(OR(Y91="NS",CNGE_2024_M1_Secc1_Sub2!$M401="NS"),0,IF(AND(Y91="NA",CNGE_2024_M1_Secc1_Sub2!$M401="NA"),0,IF(Y91&lt;=CNGE_2024_M1_Secc1_Sub2!$M401,0,1)))</f>
        <v>0</v>
      </c>
      <c r="AW91" s="440">
        <f>IF(OR(AA91="NS",CNGE_2024_M1_Secc1_Sub2!$S401="NS"),0,IF(AND(AA91="NA",CNGE_2024_M1_Secc1_Sub2!$S401="NA"),0,IF(AA91&lt;=CNGE_2024_M1_Secc1_Sub2!$S401,0,1)))</f>
        <v>0</v>
      </c>
      <c r="AX91" s="441">
        <f>IF(OR(AC91="NS",CNGE_2024_M1_Secc1_Sub2!$Y401="NS"),0,IF(AND(AC91="NA",CNGE_2024_M1_Secc1_Sub2!$Y401="NA"),0,IF(AC91&lt;=CNGE_2024_M1_Secc1_Sub2!$Y401,0,1)))</f>
        <v>0</v>
      </c>
      <c r="AY91" s="303">
        <f t="shared" si="14"/>
        <v>0</v>
      </c>
      <c r="AZ91" s="304" t="str">
        <f>IF(AY91=0,"",
IF(SUM($AY$64:AY91)=1,BA91,
IF($AY$184&gt;SUM($AY$64:AY91),_xlfn.CONCAT(", ",BA91),
IF($AY$184=SUM($AY$64:AY91),_xlfn.CONCAT(" y ",BA91)))))</f>
        <v/>
      </c>
      <c r="BA91" s="231" t="s">
        <v>6239</v>
      </c>
      <c r="BB91" s="290">
        <f t="shared" si="15"/>
        <v>0</v>
      </c>
      <c r="BC91" s="291" t="str">
        <f>IF(BB91=0,"",
IF(SUM($BB$64:BB91)=1,BD91,
IF($BB$184&gt;SUM($BB$64:BB91),_xlfn.CONCAT(", ",BD91),
IF($BB$184=SUM($BB$64:BB91),_xlfn.CONCAT(" y ",BD91)))))</f>
        <v/>
      </c>
      <c r="BD91" s="231" t="s">
        <v>6239</v>
      </c>
      <c r="BE91" s="426">
        <f t="shared" si="16"/>
        <v>0</v>
      </c>
    </row>
    <row r="92" spans="3:57" ht="30" customHeight="1">
      <c r="C92" s="85" t="s">
        <v>116</v>
      </c>
      <c r="D92" s="830" t="str">
        <f>IF(CNGE_2024_M1_Secc1_Sub1!$D70="","",CNGE_2024_M1_Secc1_Sub1!$D70)</f>
        <v>INSTITUTO TECNOLOGICO SUPERIOR DE PANUCO</v>
      </c>
      <c r="E92" s="830"/>
      <c r="F92" s="830"/>
      <c r="G92" s="830"/>
      <c r="H92" s="830"/>
      <c r="I92" s="830"/>
      <c r="J92" s="830"/>
      <c r="K92" s="830"/>
      <c r="L92" s="830"/>
      <c r="M92" s="568"/>
      <c r="N92" s="568"/>
      <c r="O92" s="568"/>
      <c r="P92" s="568"/>
      <c r="Q92" s="568"/>
      <c r="R92" s="568"/>
      <c r="S92" s="568"/>
      <c r="T92" s="568"/>
      <c r="U92" s="568"/>
      <c r="V92" s="568"/>
      <c r="W92" s="568"/>
      <c r="X92" s="568"/>
      <c r="Y92" s="568"/>
      <c r="Z92" s="568"/>
      <c r="AA92" s="568"/>
      <c r="AB92" s="568"/>
      <c r="AC92" s="568"/>
      <c r="AD92" s="568"/>
      <c r="AG92" s="269">
        <f t="shared" si="0"/>
        <v>0</v>
      </c>
      <c r="AH92" s="298">
        <f t="shared" si="1"/>
        <v>0</v>
      </c>
      <c r="AI92" s="299">
        <f t="shared" si="2"/>
        <v>0</v>
      </c>
      <c r="AJ92" s="300">
        <f t="shared" si="3"/>
        <v>0</v>
      </c>
      <c r="AK92" s="301">
        <f t="shared" si="4"/>
        <v>0</v>
      </c>
      <c r="AL92" s="371">
        <f t="shared" si="5"/>
        <v>0</v>
      </c>
      <c r="AM92" s="433">
        <f t="shared" si="6"/>
        <v>0</v>
      </c>
      <c r="AN92" s="434">
        <f t="shared" si="7"/>
        <v>0</v>
      </c>
      <c r="AO92" s="410" t="b">
        <f t="shared" si="8"/>
        <v>0</v>
      </c>
      <c r="AP92" s="9" t="str">
        <f t="shared" si="9"/>
        <v/>
      </c>
      <c r="AQ92" s="410" t="b">
        <f t="shared" si="10"/>
        <v>0</v>
      </c>
      <c r="AR92" s="9" t="str">
        <f t="shared" si="11"/>
        <v/>
      </c>
      <c r="AS92" s="410" t="b">
        <f t="shared" si="12"/>
        <v>0</v>
      </c>
      <c r="AU92" s="444">
        <f t="shared" si="13"/>
        <v>0</v>
      </c>
      <c r="AV92" s="439">
        <f>IF(OR(Y92="NS",CNGE_2024_M1_Secc1_Sub2!$M402="NS"),0,IF(AND(Y92="NA",CNGE_2024_M1_Secc1_Sub2!$M402="NA"),0,IF(Y92&lt;=CNGE_2024_M1_Secc1_Sub2!$M402,0,1)))</f>
        <v>0</v>
      </c>
      <c r="AW92" s="440">
        <f>IF(OR(AA92="NS",CNGE_2024_M1_Secc1_Sub2!$S402="NS"),0,IF(AND(AA92="NA",CNGE_2024_M1_Secc1_Sub2!$S402="NA"),0,IF(AA92&lt;=CNGE_2024_M1_Secc1_Sub2!$S402,0,1)))</f>
        <v>0</v>
      </c>
      <c r="AX92" s="441">
        <f>IF(OR(AC92="NS",CNGE_2024_M1_Secc1_Sub2!$Y402="NS"),0,IF(AND(AC92="NA",CNGE_2024_M1_Secc1_Sub2!$Y402="NA"),0,IF(AC92&lt;=CNGE_2024_M1_Secc1_Sub2!$Y402,0,1)))</f>
        <v>0</v>
      </c>
      <c r="AY92" s="303">
        <f t="shared" si="14"/>
        <v>0</v>
      </c>
      <c r="AZ92" s="304" t="str">
        <f>IF(AY92=0,"",
IF(SUM($AY$64:AY92)=1,BA92,
IF($AY$184&gt;SUM($AY$64:AY92),_xlfn.CONCAT(", ",BA92),
IF($AY$184=SUM($AY$64:AY92),_xlfn.CONCAT(" y ",BA92)))))</f>
        <v/>
      </c>
      <c r="BA92" s="231" t="s">
        <v>6240</v>
      </c>
      <c r="BB92" s="290">
        <f t="shared" si="15"/>
        <v>0</v>
      </c>
      <c r="BC92" s="291" t="str">
        <f>IF(BB92=0,"",
IF(SUM($BB$64:BB92)=1,BD92,
IF($BB$184&gt;SUM($BB$64:BB92),_xlfn.CONCAT(", ",BD92),
IF($BB$184=SUM($BB$64:BB92),_xlfn.CONCAT(" y ",BD92)))))</f>
        <v/>
      </c>
      <c r="BD92" s="231" t="s">
        <v>6240</v>
      </c>
      <c r="BE92" s="426">
        <f t="shared" si="16"/>
        <v>0</v>
      </c>
    </row>
    <row r="93" spans="3:57" ht="30" customHeight="1">
      <c r="C93" s="85" t="s">
        <v>117</v>
      </c>
      <c r="D93" s="830" t="str">
        <f>IF(CNGE_2024_M1_Secc1_Sub1!$D71="","",CNGE_2024_M1_Secc1_Sub1!$D71)</f>
        <v>INSTITUTO TECNOLOGICO SUPERIOR DE POZA RICA</v>
      </c>
      <c r="E93" s="830"/>
      <c r="F93" s="830"/>
      <c r="G93" s="830"/>
      <c r="H93" s="830"/>
      <c r="I93" s="830"/>
      <c r="J93" s="830"/>
      <c r="K93" s="830"/>
      <c r="L93" s="830"/>
      <c r="M93" s="568"/>
      <c r="N93" s="568"/>
      <c r="O93" s="568"/>
      <c r="P93" s="568"/>
      <c r="Q93" s="568"/>
      <c r="R93" s="568"/>
      <c r="S93" s="568"/>
      <c r="T93" s="568"/>
      <c r="U93" s="568"/>
      <c r="V93" s="568"/>
      <c r="W93" s="568"/>
      <c r="X93" s="568"/>
      <c r="Y93" s="568"/>
      <c r="Z93" s="568"/>
      <c r="AA93" s="568"/>
      <c r="AB93" s="568"/>
      <c r="AC93" s="568"/>
      <c r="AD93" s="568"/>
      <c r="AG93" s="269">
        <f t="shared" si="0"/>
        <v>0</v>
      </c>
      <c r="AH93" s="298">
        <f t="shared" si="1"/>
        <v>0</v>
      </c>
      <c r="AI93" s="299">
        <f t="shared" si="2"/>
        <v>0</v>
      </c>
      <c r="AJ93" s="300">
        <f t="shared" si="3"/>
        <v>0</v>
      </c>
      <c r="AK93" s="301">
        <f t="shared" si="4"/>
        <v>0</v>
      </c>
      <c r="AL93" s="371">
        <f t="shared" si="5"/>
        <v>0</v>
      </c>
      <c r="AM93" s="433">
        <f t="shared" si="6"/>
        <v>0</v>
      </c>
      <c r="AN93" s="434">
        <f t="shared" si="7"/>
        <v>0</v>
      </c>
      <c r="AO93" s="410" t="b">
        <f t="shared" si="8"/>
        <v>0</v>
      </c>
      <c r="AP93" s="9" t="str">
        <f t="shared" si="9"/>
        <v/>
      </c>
      <c r="AQ93" s="410" t="b">
        <f t="shared" si="10"/>
        <v>0</v>
      </c>
      <c r="AR93" s="9" t="str">
        <f t="shared" si="11"/>
        <v/>
      </c>
      <c r="AS93" s="410" t="b">
        <f t="shared" si="12"/>
        <v>0</v>
      </c>
      <c r="AU93" s="444">
        <f t="shared" si="13"/>
        <v>0</v>
      </c>
      <c r="AV93" s="439">
        <f>IF(OR(Y93="NS",CNGE_2024_M1_Secc1_Sub2!$M403="NS"),0,IF(AND(Y93="NA",CNGE_2024_M1_Secc1_Sub2!$M403="NA"),0,IF(Y93&lt;=CNGE_2024_M1_Secc1_Sub2!$M403,0,1)))</f>
        <v>0</v>
      </c>
      <c r="AW93" s="440">
        <f>IF(OR(AA93="NS",CNGE_2024_M1_Secc1_Sub2!$S403="NS"),0,IF(AND(AA93="NA",CNGE_2024_M1_Secc1_Sub2!$S403="NA"),0,IF(AA93&lt;=CNGE_2024_M1_Secc1_Sub2!$S403,0,1)))</f>
        <v>0</v>
      </c>
      <c r="AX93" s="441">
        <f>IF(OR(AC93="NS",CNGE_2024_M1_Secc1_Sub2!$Y403="NS"),0,IF(AND(AC93="NA",CNGE_2024_M1_Secc1_Sub2!$Y403="NA"),0,IF(AC93&lt;=CNGE_2024_M1_Secc1_Sub2!$Y403,0,1)))</f>
        <v>0</v>
      </c>
      <c r="AY93" s="303">
        <f t="shared" si="14"/>
        <v>0</v>
      </c>
      <c r="AZ93" s="304" t="str">
        <f>IF(AY93=0,"",
IF(SUM($AY$64:AY93)=1,BA93,
IF($AY$184&gt;SUM($AY$64:AY93),_xlfn.CONCAT(", ",BA93),
IF($AY$184=SUM($AY$64:AY93),_xlfn.CONCAT(" y ",BA93)))))</f>
        <v/>
      </c>
      <c r="BA93" s="231" t="s">
        <v>6241</v>
      </c>
      <c r="BB93" s="290">
        <f t="shared" si="15"/>
        <v>0</v>
      </c>
      <c r="BC93" s="291" t="str">
        <f>IF(BB93=0,"",
IF(SUM($BB$64:BB93)=1,BD93,
IF($BB$184&gt;SUM($BB$64:BB93),_xlfn.CONCAT(", ",BD93),
IF($BB$184=SUM($BB$64:BB93),_xlfn.CONCAT(" y ",BD93)))))</f>
        <v/>
      </c>
      <c r="BD93" s="231" t="s">
        <v>6241</v>
      </c>
      <c r="BE93" s="426">
        <f t="shared" si="16"/>
        <v>0</v>
      </c>
    </row>
    <row r="94" spans="3:57" ht="30" customHeight="1">
      <c r="C94" s="85" t="s">
        <v>118</v>
      </c>
      <c r="D94" s="830" t="str">
        <f>IF(CNGE_2024_M1_Secc1_Sub1!$D72="","",CNGE_2024_M1_Secc1_Sub1!$D72)</f>
        <v>INSTITUTO TECNOLOGICO SUPERIOR DE XALAPA</v>
      </c>
      <c r="E94" s="830"/>
      <c r="F94" s="830"/>
      <c r="G94" s="830"/>
      <c r="H94" s="830"/>
      <c r="I94" s="830"/>
      <c r="J94" s="830"/>
      <c r="K94" s="830"/>
      <c r="L94" s="830"/>
      <c r="M94" s="568"/>
      <c r="N94" s="568"/>
      <c r="O94" s="568"/>
      <c r="P94" s="568"/>
      <c r="Q94" s="568"/>
      <c r="R94" s="568"/>
      <c r="S94" s="568"/>
      <c r="T94" s="568"/>
      <c r="U94" s="568"/>
      <c r="V94" s="568"/>
      <c r="W94" s="568"/>
      <c r="X94" s="568"/>
      <c r="Y94" s="568"/>
      <c r="Z94" s="568"/>
      <c r="AA94" s="568"/>
      <c r="AB94" s="568"/>
      <c r="AC94" s="568"/>
      <c r="AD94" s="568"/>
      <c r="AG94" s="269">
        <f t="shared" si="0"/>
        <v>0</v>
      </c>
      <c r="AH94" s="298">
        <f t="shared" si="1"/>
        <v>0</v>
      </c>
      <c r="AI94" s="299">
        <f t="shared" si="2"/>
        <v>0</v>
      </c>
      <c r="AJ94" s="300">
        <f t="shared" si="3"/>
        <v>0</v>
      </c>
      <c r="AK94" s="301">
        <f t="shared" si="4"/>
        <v>0</v>
      </c>
      <c r="AL94" s="371">
        <f t="shared" si="5"/>
        <v>0</v>
      </c>
      <c r="AM94" s="433">
        <f t="shared" si="6"/>
        <v>0</v>
      </c>
      <c r="AN94" s="434">
        <f t="shared" si="7"/>
        <v>0</v>
      </c>
      <c r="AO94" s="410" t="b">
        <f t="shared" si="8"/>
        <v>0</v>
      </c>
      <c r="AP94" s="9" t="str">
        <f t="shared" si="9"/>
        <v/>
      </c>
      <c r="AQ94" s="410" t="b">
        <f t="shared" si="10"/>
        <v>0</v>
      </c>
      <c r="AR94" s="9" t="str">
        <f t="shared" si="11"/>
        <v/>
      </c>
      <c r="AS94" s="410" t="b">
        <f t="shared" si="12"/>
        <v>0</v>
      </c>
      <c r="AU94" s="444">
        <f t="shared" si="13"/>
        <v>0</v>
      </c>
      <c r="AV94" s="439">
        <f>IF(OR(Y94="NS",CNGE_2024_M1_Secc1_Sub2!$M404="NS"),0,IF(AND(Y94="NA",CNGE_2024_M1_Secc1_Sub2!$M404="NA"),0,IF(Y94&lt;=CNGE_2024_M1_Secc1_Sub2!$M404,0,1)))</f>
        <v>0</v>
      </c>
      <c r="AW94" s="440">
        <f>IF(OR(AA94="NS",CNGE_2024_M1_Secc1_Sub2!$S404="NS"),0,IF(AND(AA94="NA",CNGE_2024_M1_Secc1_Sub2!$S404="NA"),0,IF(AA94&lt;=CNGE_2024_M1_Secc1_Sub2!$S404,0,1)))</f>
        <v>0</v>
      </c>
      <c r="AX94" s="441">
        <f>IF(OR(AC94="NS",CNGE_2024_M1_Secc1_Sub2!$Y404="NS"),0,IF(AND(AC94="NA",CNGE_2024_M1_Secc1_Sub2!$Y404="NA"),0,IF(AC94&lt;=CNGE_2024_M1_Secc1_Sub2!$Y404,0,1)))</f>
        <v>0</v>
      </c>
      <c r="AY94" s="303">
        <f t="shared" si="14"/>
        <v>0</v>
      </c>
      <c r="AZ94" s="304" t="str">
        <f>IF(AY94=0,"",
IF(SUM($AY$64:AY94)=1,BA94,
IF($AY$184&gt;SUM($AY$64:AY94),_xlfn.CONCAT(", ",BA94),
IF($AY$184=SUM($AY$64:AY94),_xlfn.CONCAT(" y ",BA94)))))</f>
        <v/>
      </c>
      <c r="BA94" s="231" t="s">
        <v>6242</v>
      </c>
      <c r="BB94" s="290">
        <f t="shared" si="15"/>
        <v>0</v>
      </c>
      <c r="BC94" s="291" t="str">
        <f>IF(BB94=0,"",
IF(SUM($BB$64:BB94)=1,BD94,
IF($BB$184&gt;SUM($BB$64:BB94),_xlfn.CONCAT(", ",BD94),
IF($BB$184=SUM($BB$64:BB94),_xlfn.CONCAT(" y ",BD94)))))</f>
        <v/>
      </c>
      <c r="BD94" s="231" t="s">
        <v>6242</v>
      </c>
      <c r="BE94" s="426">
        <f t="shared" si="16"/>
        <v>0</v>
      </c>
    </row>
    <row r="95" spans="3:57" ht="30" customHeight="1">
      <c r="C95" s="85" t="s">
        <v>119</v>
      </c>
      <c r="D95" s="830" t="str">
        <f>IF(CNGE_2024_M1_Secc1_Sub1!$D73="","",CNGE_2024_M1_Secc1_Sub1!$D73)</f>
        <v>INSTITUTO TECNOLOGICO SUPERIOR DE COATZACOALCOS</v>
      </c>
      <c r="E95" s="830"/>
      <c r="F95" s="830"/>
      <c r="G95" s="830"/>
      <c r="H95" s="830"/>
      <c r="I95" s="830"/>
      <c r="J95" s="830"/>
      <c r="K95" s="830"/>
      <c r="L95" s="830"/>
      <c r="M95" s="568"/>
      <c r="N95" s="568"/>
      <c r="O95" s="568"/>
      <c r="P95" s="568"/>
      <c r="Q95" s="568"/>
      <c r="R95" s="568"/>
      <c r="S95" s="568"/>
      <c r="T95" s="568"/>
      <c r="U95" s="568"/>
      <c r="V95" s="568"/>
      <c r="W95" s="568"/>
      <c r="X95" s="568"/>
      <c r="Y95" s="568"/>
      <c r="Z95" s="568"/>
      <c r="AA95" s="568"/>
      <c r="AB95" s="568"/>
      <c r="AC95" s="568"/>
      <c r="AD95" s="568"/>
      <c r="AG95" s="269">
        <f t="shared" si="0"/>
        <v>0</v>
      </c>
      <c r="AH95" s="298">
        <f t="shared" si="1"/>
        <v>0</v>
      </c>
      <c r="AI95" s="299">
        <f t="shared" si="2"/>
        <v>0</v>
      </c>
      <c r="AJ95" s="300">
        <f t="shared" si="3"/>
        <v>0</v>
      </c>
      <c r="AK95" s="301">
        <f t="shared" si="4"/>
        <v>0</v>
      </c>
      <c r="AL95" s="371">
        <f t="shared" si="5"/>
        <v>0</v>
      </c>
      <c r="AM95" s="433">
        <f t="shared" si="6"/>
        <v>0</v>
      </c>
      <c r="AN95" s="434">
        <f t="shared" si="7"/>
        <v>0</v>
      </c>
      <c r="AO95" s="410" t="b">
        <f t="shared" si="8"/>
        <v>0</v>
      </c>
      <c r="AP95" s="9" t="str">
        <f t="shared" si="9"/>
        <v/>
      </c>
      <c r="AQ95" s="410" t="b">
        <f t="shared" si="10"/>
        <v>0</v>
      </c>
      <c r="AR95" s="9" t="str">
        <f t="shared" si="11"/>
        <v/>
      </c>
      <c r="AS95" s="410" t="b">
        <f t="shared" si="12"/>
        <v>0</v>
      </c>
      <c r="AU95" s="444">
        <f t="shared" si="13"/>
        <v>0</v>
      </c>
      <c r="AV95" s="439">
        <f>IF(OR(Y95="NS",CNGE_2024_M1_Secc1_Sub2!$M405="NS"),0,IF(AND(Y95="NA",CNGE_2024_M1_Secc1_Sub2!$M405="NA"),0,IF(Y95&lt;=CNGE_2024_M1_Secc1_Sub2!$M405,0,1)))</f>
        <v>0</v>
      </c>
      <c r="AW95" s="440">
        <f>IF(OR(AA95="NS",CNGE_2024_M1_Secc1_Sub2!$S405="NS"),0,IF(AND(AA95="NA",CNGE_2024_M1_Secc1_Sub2!$S405="NA"),0,IF(AA95&lt;=CNGE_2024_M1_Secc1_Sub2!$S405,0,1)))</f>
        <v>0</v>
      </c>
      <c r="AX95" s="441">
        <f>IF(OR(AC95="NS",CNGE_2024_M1_Secc1_Sub2!$Y405="NS"),0,IF(AND(AC95="NA",CNGE_2024_M1_Secc1_Sub2!$Y405="NA"),0,IF(AC95&lt;=CNGE_2024_M1_Secc1_Sub2!$Y405,0,1)))</f>
        <v>0</v>
      </c>
      <c r="AY95" s="303">
        <f t="shared" si="14"/>
        <v>0</v>
      </c>
      <c r="AZ95" s="304" t="str">
        <f>IF(AY95=0,"",
IF(SUM($AY$64:AY95)=1,BA95,
IF($AY$184&gt;SUM($AY$64:AY95),_xlfn.CONCAT(", ",BA95),
IF($AY$184=SUM($AY$64:AY95),_xlfn.CONCAT(" y ",BA95)))))</f>
        <v/>
      </c>
      <c r="BA95" s="231" t="s">
        <v>6243</v>
      </c>
      <c r="BB95" s="290">
        <f t="shared" si="15"/>
        <v>0</v>
      </c>
      <c r="BC95" s="291" t="str">
        <f>IF(BB95=0,"",
IF(SUM($BB$64:BB95)=1,BD95,
IF($BB$184&gt;SUM($BB$64:BB95),_xlfn.CONCAT(", ",BD95),
IF($BB$184=SUM($BB$64:BB95),_xlfn.CONCAT(" y ",BD95)))))</f>
        <v/>
      </c>
      <c r="BD95" s="231" t="s">
        <v>6243</v>
      </c>
      <c r="BE95" s="426">
        <f t="shared" si="16"/>
        <v>0</v>
      </c>
    </row>
    <row r="96" spans="3:57" ht="30" customHeight="1">
      <c r="C96" s="85" t="s">
        <v>120</v>
      </c>
      <c r="D96" s="830" t="str">
        <f>IF(CNGE_2024_M1_Secc1_Sub1!$D74="","",CNGE_2024_M1_Secc1_Sub1!$D74)</f>
        <v>INSTITUTO TECNOLOGICO SUPERIOR DE TIERRA BLANCA</v>
      </c>
      <c r="E96" s="830"/>
      <c r="F96" s="830"/>
      <c r="G96" s="830"/>
      <c r="H96" s="830"/>
      <c r="I96" s="830"/>
      <c r="J96" s="830"/>
      <c r="K96" s="830"/>
      <c r="L96" s="830"/>
      <c r="M96" s="568"/>
      <c r="N96" s="568"/>
      <c r="O96" s="568"/>
      <c r="P96" s="568"/>
      <c r="Q96" s="568"/>
      <c r="R96" s="568"/>
      <c r="S96" s="568"/>
      <c r="T96" s="568"/>
      <c r="U96" s="568"/>
      <c r="V96" s="568"/>
      <c r="W96" s="568"/>
      <c r="X96" s="568"/>
      <c r="Y96" s="568"/>
      <c r="Z96" s="568"/>
      <c r="AA96" s="568"/>
      <c r="AB96" s="568"/>
      <c r="AC96" s="568"/>
      <c r="AD96" s="568"/>
      <c r="AG96" s="269">
        <f t="shared" si="0"/>
        <v>0</v>
      </c>
      <c r="AH96" s="298">
        <f t="shared" si="1"/>
        <v>0</v>
      </c>
      <c r="AI96" s="299">
        <f t="shared" si="2"/>
        <v>0</v>
      </c>
      <c r="AJ96" s="300">
        <f t="shared" si="3"/>
        <v>0</v>
      </c>
      <c r="AK96" s="301">
        <f t="shared" si="4"/>
        <v>0</v>
      </c>
      <c r="AL96" s="371">
        <f t="shared" si="5"/>
        <v>0</v>
      </c>
      <c r="AM96" s="433">
        <f t="shared" si="6"/>
        <v>0</v>
      </c>
      <c r="AN96" s="434">
        <f t="shared" si="7"/>
        <v>0</v>
      </c>
      <c r="AO96" s="410" t="b">
        <f t="shared" si="8"/>
        <v>0</v>
      </c>
      <c r="AP96" s="9" t="str">
        <f t="shared" si="9"/>
        <v/>
      </c>
      <c r="AQ96" s="410" t="b">
        <f t="shared" si="10"/>
        <v>0</v>
      </c>
      <c r="AR96" s="9" t="str">
        <f t="shared" si="11"/>
        <v/>
      </c>
      <c r="AS96" s="410" t="b">
        <f t="shared" si="12"/>
        <v>0</v>
      </c>
      <c r="AU96" s="444">
        <f t="shared" si="13"/>
        <v>0</v>
      </c>
      <c r="AV96" s="439">
        <f>IF(OR(Y96="NS",CNGE_2024_M1_Secc1_Sub2!$M406="NS"),0,IF(AND(Y96="NA",CNGE_2024_M1_Secc1_Sub2!$M406="NA"),0,IF(Y96&lt;=CNGE_2024_M1_Secc1_Sub2!$M406,0,1)))</f>
        <v>0</v>
      </c>
      <c r="AW96" s="440">
        <f>IF(OR(AA96="NS",CNGE_2024_M1_Secc1_Sub2!$S406="NS"),0,IF(AND(AA96="NA",CNGE_2024_M1_Secc1_Sub2!$S406="NA"),0,IF(AA96&lt;=CNGE_2024_M1_Secc1_Sub2!$S406,0,1)))</f>
        <v>0</v>
      </c>
      <c r="AX96" s="441">
        <f>IF(OR(AC96="NS",CNGE_2024_M1_Secc1_Sub2!$Y406="NS"),0,IF(AND(AC96="NA",CNGE_2024_M1_Secc1_Sub2!$Y406="NA"),0,IF(AC96&lt;=CNGE_2024_M1_Secc1_Sub2!$Y406,0,1)))</f>
        <v>0</v>
      </c>
      <c r="AY96" s="303">
        <f t="shared" si="14"/>
        <v>0</v>
      </c>
      <c r="AZ96" s="304" t="str">
        <f>IF(AY96=0,"",
IF(SUM($AY$64:AY96)=1,BA96,
IF($AY$184&gt;SUM($AY$64:AY96),_xlfn.CONCAT(", ",BA96),
IF($AY$184=SUM($AY$64:AY96),_xlfn.CONCAT(" y ",BA96)))))</f>
        <v/>
      </c>
      <c r="BA96" s="231" t="s">
        <v>6244</v>
      </c>
      <c r="BB96" s="290">
        <f t="shared" si="15"/>
        <v>0</v>
      </c>
      <c r="BC96" s="291" t="str">
        <f>IF(BB96=0,"",
IF(SUM($BB$64:BB96)=1,BD96,
IF($BB$184&gt;SUM($BB$64:BB96),_xlfn.CONCAT(", ",BD96),
IF($BB$184=SUM($BB$64:BB96),_xlfn.CONCAT(" y ",BD96)))))</f>
        <v/>
      </c>
      <c r="BD96" s="231" t="s">
        <v>6244</v>
      </c>
      <c r="BE96" s="426">
        <f t="shared" si="16"/>
        <v>0</v>
      </c>
    </row>
    <row r="97" spans="3:57" ht="30" customHeight="1">
      <c r="C97" s="85" t="s">
        <v>121</v>
      </c>
      <c r="D97" s="830" t="str">
        <f>IF(CNGE_2024_M1_Secc1_Sub1!$D75="","",CNGE_2024_M1_Secc1_Sub1!$D75)</f>
        <v>INSTITUTO TECNOLOGICO SUPERIOR DE ALAMO</v>
      </c>
      <c r="E97" s="830"/>
      <c r="F97" s="830"/>
      <c r="G97" s="830"/>
      <c r="H97" s="830"/>
      <c r="I97" s="830"/>
      <c r="J97" s="830"/>
      <c r="K97" s="830"/>
      <c r="L97" s="830"/>
      <c r="M97" s="568"/>
      <c r="N97" s="568"/>
      <c r="O97" s="568"/>
      <c r="P97" s="568"/>
      <c r="Q97" s="568"/>
      <c r="R97" s="568"/>
      <c r="S97" s="568"/>
      <c r="T97" s="568"/>
      <c r="U97" s="568"/>
      <c r="V97" s="568"/>
      <c r="W97" s="568"/>
      <c r="X97" s="568"/>
      <c r="Y97" s="568"/>
      <c r="Z97" s="568"/>
      <c r="AA97" s="568"/>
      <c r="AB97" s="568"/>
      <c r="AC97" s="568"/>
      <c r="AD97" s="568"/>
      <c r="AG97" s="269">
        <f t="shared" si="0"/>
        <v>0</v>
      </c>
      <c r="AH97" s="298">
        <f t="shared" si="1"/>
        <v>0</v>
      </c>
      <c r="AI97" s="299">
        <f t="shared" si="2"/>
        <v>0</v>
      </c>
      <c r="AJ97" s="300">
        <f t="shared" si="3"/>
        <v>0</v>
      </c>
      <c r="AK97" s="301">
        <f t="shared" si="4"/>
        <v>0</v>
      </c>
      <c r="AL97" s="371">
        <f t="shared" si="5"/>
        <v>0</v>
      </c>
      <c r="AM97" s="433">
        <f t="shared" si="6"/>
        <v>0</v>
      </c>
      <c r="AN97" s="434">
        <f t="shared" si="7"/>
        <v>0</v>
      </c>
      <c r="AO97" s="410" t="b">
        <f t="shared" si="8"/>
        <v>0</v>
      </c>
      <c r="AP97" s="9" t="str">
        <f t="shared" si="9"/>
        <v/>
      </c>
      <c r="AQ97" s="410" t="b">
        <f t="shared" si="10"/>
        <v>0</v>
      </c>
      <c r="AR97" s="9" t="str">
        <f t="shared" si="11"/>
        <v/>
      </c>
      <c r="AS97" s="410" t="b">
        <f t="shared" si="12"/>
        <v>0</v>
      </c>
      <c r="AU97" s="444">
        <f t="shared" si="13"/>
        <v>0</v>
      </c>
      <c r="AV97" s="439">
        <f>IF(OR(Y97="NS",CNGE_2024_M1_Secc1_Sub2!$M407="NS"),0,IF(AND(Y97="NA",CNGE_2024_M1_Secc1_Sub2!$M407="NA"),0,IF(Y97&lt;=CNGE_2024_M1_Secc1_Sub2!$M407,0,1)))</f>
        <v>0</v>
      </c>
      <c r="AW97" s="440">
        <f>IF(OR(AA97="NS",CNGE_2024_M1_Secc1_Sub2!$S407="NS"),0,IF(AND(AA97="NA",CNGE_2024_M1_Secc1_Sub2!$S407="NA"),0,IF(AA97&lt;=CNGE_2024_M1_Secc1_Sub2!$S407,0,1)))</f>
        <v>0</v>
      </c>
      <c r="AX97" s="441">
        <f>IF(OR(AC97="NS",CNGE_2024_M1_Secc1_Sub2!$Y407="NS"),0,IF(AND(AC97="NA",CNGE_2024_M1_Secc1_Sub2!$Y407="NA"),0,IF(AC97&lt;=CNGE_2024_M1_Secc1_Sub2!$Y407,0,1)))</f>
        <v>0</v>
      </c>
      <c r="AY97" s="303">
        <f t="shared" si="14"/>
        <v>0</v>
      </c>
      <c r="AZ97" s="304" t="str">
        <f>IF(AY97=0,"",
IF(SUM($AY$64:AY97)=1,BA97,
IF($AY$184&gt;SUM($AY$64:AY97),_xlfn.CONCAT(", ",BA97),
IF($AY$184=SUM($AY$64:AY97),_xlfn.CONCAT(" y ",BA97)))))</f>
        <v/>
      </c>
      <c r="BA97" s="231" t="s">
        <v>6245</v>
      </c>
      <c r="BB97" s="290">
        <f t="shared" si="15"/>
        <v>0</v>
      </c>
      <c r="BC97" s="291" t="str">
        <f>IF(BB97=0,"",
IF(SUM($BB$64:BB97)=1,BD97,
IF($BB$184&gt;SUM($BB$64:BB97),_xlfn.CONCAT(", ",BD97),
IF($BB$184=SUM($BB$64:BB97),_xlfn.CONCAT(" y ",BD97)))))</f>
        <v/>
      </c>
      <c r="BD97" s="231" t="s">
        <v>6245</v>
      </c>
      <c r="BE97" s="426">
        <f t="shared" si="16"/>
        <v>0</v>
      </c>
    </row>
    <row r="98" spans="3:57" ht="30" customHeight="1">
      <c r="C98" s="85" t="s">
        <v>122</v>
      </c>
      <c r="D98" s="830" t="str">
        <f>IF(CNGE_2024_M1_Secc1_Sub1!$D76="","",CNGE_2024_M1_Secc1_Sub1!$D76)</f>
        <v>INSTITUTO TECNOLOGICO SUPERIOR DE ACAYUCAN</v>
      </c>
      <c r="E98" s="830"/>
      <c r="F98" s="830"/>
      <c r="G98" s="830"/>
      <c r="H98" s="830"/>
      <c r="I98" s="830"/>
      <c r="J98" s="830"/>
      <c r="K98" s="830"/>
      <c r="L98" s="830"/>
      <c r="M98" s="568"/>
      <c r="N98" s="568"/>
      <c r="O98" s="568"/>
      <c r="P98" s="568"/>
      <c r="Q98" s="568"/>
      <c r="R98" s="568"/>
      <c r="S98" s="568"/>
      <c r="T98" s="568"/>
      <c r="U98" s="568"/>
      <c r="V98" s="568"/>
      <c r="W98" s="568"/>
      <c r="X98" s="568"/>
      <c r="Y98" s="568"/>
      <c r="Z98" s="568"/>
      <c r="AA98" s="568"/>
      <c r="AB98" s="568"/>
      <c r="AC98" s="568"/>
      <c r="AD98" s="568"/>
      <c r="AG98" s="269">
        <f t="shared" si="0"/>
        <v>0</v>
      </c>
      <c r="AH98" s="298">
        <f t="shared" si="1"/>
        <v>0</v>
      </c>
      <c r="AI98" s="299">
        <f t="shared" si="2"/>
        <v>0</v>
      </c>
      <c r="AJ98" s="300">
        <f t="shared" si="3"/>
        <v>0</v>
      </c>
      <c r="AK98" s="301">
        <f t="shared" si="4"/>
        <v>0</v>
      </c>
      <c r="AL98" s="371">
        <f t="shared" si="5"/>
        <v>0</v>
      </c>
      <c r="AM98" s="433">
        <f t="shared" si="6"/>
        <v>0</v>
      </c>
      <c r="AN98" s="434">
        <f t="shared" si="7"/>
        <v>0</v>
      </c>
      <c r="AO98" s="410" t="b">
        <f t="shared" si="8"/>
        <v>0</v>
      </c>
      <c r="AP98" s="9" t="str">
        <f t="shared" si="9"/>
        <v/>
      </c>
      <c r="AQ98" s="410" t="b">
        <f t="shared" si="10"/>
        <v>0</v>
      </c>
      <c r="AR98" s="9" t="str">
        <f t="shared" si="11"/>
        <v/>
      </c>
      <c r="AS98" s="410" t="b">
        <f t="shared" si="12"/>
        <v>0</v>
      </c>
      <c r="AU98" s="444">
        <f t="shared" si="13"/>
        <v>0</v>
      </c>
      <c r="AV98" s="439">
        <f>IF(OR(Y98="NS",CNGE_2024_M1_Secc1_Sub2!$M408="NS"),0,IF(AND(Y98="NA",CNGE_2024_M1_Secc1_Sub2!$M408="NA"),0,IF(Y98&lt;=CNGE_2024_M1_Secc1_Sub2!$M408,0,1)))</f>
        <v>0</v>
      </c>
      <c r="AW98" s="440">
        <f>IF(OR(AA98="NS",CNGE_2024_M1_Secc1_Sub2!$S408="NS"),0,IF(AND(AA98="NA",CNGE_2024_M1_Secc1_Sub2!$S408="NA"),0,IF(AA98&lt;=CNGE_2024_M1_Secc1_Sub2!$S408,0,1)))</f>
        <v>0</v>
      </c>
      <c r="AX98" s="441">
        <f>IF(OR(AC98="NS",CNGE_2024_M1_Secc1_Sub2!$Y408="NS"),0,IF(AND(AC98="NA",CNGE_2024_M1_Secc1_Sub2!$Y408="NA"),0,IF(AC98&lt;=CNGE_2024_M1_Secc1_Sub2!$Y408,0,1)))</f>
        <v>0</v>
      </c>
      <c r="AY98" s="303">
        <f t="shared" si="14"/>
        <v>0</v>
      </c>
      <c r="AZ98" s="304" t="str">
        <f>IF(AY98=0,"",
IF(SUM($AY$64:AY98)=1,BA98,
IF($AY$184&gt;SUM($AY$64:AY98),_xlfn.CONCAT(", ",BA98),
IF($AY$184=SUM($AY$64:AY98),_xlfn.CONCAT(" y ",BA98)))))</f>
        <v/>
      </c>
      <c r="BA98" s="231" t="s">
        <v>6246</v>
      </c>
      <c r="BB98" s="290">
        <f t="shared" si="15"/>
        <v>0</v>
      </c>
      <c r="BC98" s="291" t="str">
        <f>IF(BB98=0,"",
IF(SUM($BB$64:BB98)=1,BD98,
IF($BB$184&gt;SUM($BB$64:BB98),_xlfn.CONCAT(", ",BD98),
IF($BB$184=SUM($BB$64:BB98),_xlfn.CONCAT(" y ",BD98)))))</f>
        <v/>
      </c>
      <c r="BD98" s="231" t="s">
        <v>6246</v>
      </c>
      <c r="BE98" s="426">
        <f t="shared" si="16"/>
        <v>0</v>
      </c>
    </row>
    <row r="99" spans="3:57" ht="30" customHeight="1">
      <c r="C99" s="85" t="s">
        <v>140</v>
      </c>
      <c r="D99" s="830" t="str">
        <f>IF(CNGE_2024_M1_Secc1_Sub1!$D77="","",CNGE_2024_M1_Secc1_Sub1!$D77)</f>
        <v>INSTITUTO TECNOLOGICO SUPERIOR DE LAS CHOAPAS</v>
      </c>
      <c r="E99" s="830"/>
      <c r="F99" s="830"/>
      <c r="G99" s="830"/>
      <c r="H99" s="830"/>
      <c r="I99" s="830"/>
      <c r="J99" s="830"/>
      <c r="K99" s="830"/>
      <c r="L99" s="830"/>
      <c r="M99" s="568"/>
      <c r="N99" s="568"/>
      <c r="O99" s="568"/>
      <c r="P99" s="568"/>
      <c r="Q99" s="568"/>
      <c r="R99" s="568"/>
      <c r="S99" s="568"/>
      <c r="T99" s="568"/>
      <c r="U99" s="568"/>
      <c r="V99" s="568"/>
      <c r="W99" s="568"/>
      <c r="X99" s="568"/>
      <c r="Y99" s="568"/>
      <c r="Z99" s="568"/>
      <c r="AA99" s="568"/>
      <c r="AB99" s="568"/>
      <c r="AC99" s="568"/>
      <c r="AD99" s="568"/>
      <c r="AG99" s="269">
        <f t="shared" si="0"/>
        <v>0</v>
      </c>
      <c r="AH99" s="298">
        <f t="shared" si="1"/>
        <v>0</v>
      </c>
      <c r="AI99" s="299">
        <f t="shared" si="2"/>
        <v>0</v>
      </c>
      <c r="AJ99" s="300">
        <f t="shared" si="3"/>
        <v>0</v>
      </c>
      <c r="AK99" s="301">
        <f t="shared" si="4"/>
        <v>0</v>
      </c>
      <c r="AL99" s="371">
        <f t="shared" si="5"/>
        <v>0</v>
      </c>
      <c r="AM99" s="433">
        <f t="shared" si="6"/>
        <v>0</v>
      </c>
      <c r="AN99" s="434">
        <f t="shared" si="7"/>
        <v>0</v>
      </c>
      <c r="AO99" s="410" t="b">
        <f t="shared" si="8"/>
        <v>0</v>
      </c>
      <c r="AP99" s="9" t="str">
        <f t="shared" si="9"/>
        <v/>
      </c>
      <c r="AQ99" s="410" t="b">
        <f t="shared" si="10"/>
        <v>0</v>
      </c>
      <c r="AR99" s="9" t="str">
        <f t="shared" si="11"/>
        <v/>
      </c>
      <c r="AS99" s="410" t="b">
        <f t="shared" si="12"/>
        <v>0</v>
      </c>
      <c r="AU99" s="444">
        <f t="shared" si="13"/>
        <v>0</v>
      </c>
      <c r="AV99" s="439">
        <f>IF(OR(Y99="NS",CNGE_2024_M1_Secc1_Sub2!$M409="NS"),0,IF(AND(Y99="NA",CNGE_2024_M1_Secc1_Sub2!$M409="NA"),0,IF(Y99&lt;=CNGE_2024_M1_Secc1_Sub2!$M409,0,1)))</f>
        <v>0</v>
      </c>
      <c r="AW99" s="440">
        <f>IF(OR(AA99="NS",CNGE_2024_M1_Secc1_Sub2!$S409="NS"),0,IF(AND(AA99="NA",CNGE_2024_M1_Secc1_Sub2!$S409="NA"),0,IF(AA99&lt;=CNGE_2024_M1_Secc1_Sub2!$S409,0,1)))</f>
        <v>0</v>
      </c>
      <c r="AX99" s="441">
        <f>IF(OR(AC99="NS",CNGE_2024_M1_Secc1_Sub2!$Y409="NS"),0,IF(AND(AC99="NA",CNGE_2024_M1_Secc1_Sub2!$Y409="NA"),0,IF(AC99&lt;=CNGE_2024_M1_Secc1_Sub2!$Y409,0,1)))</f>
        <v>0</v>
      </c>
      <c r="AY99" s="303">
        <f t="shared" si="14"/>
        <v>0</v>
      </c>
      <c r="AZ99" s="304" t="str">
        <f>IF(AY99=0,"",
IF(SUM($AY$64:AY99)=1,BA99,
IF($AY$184&gt;SUM($AY$64:AY99),_xlfn.CONCAT(", ",BA99),
IF($AY$184=SUM($AY$64:AY99),_xlfn.CONCAT(" y ",BA99)))))</f>
        <v/>
      </c>
      <c r="BA99" s="231" t="s">
        <v>6247</v>
      </c>
      <c r="BB99" s="290">
        <f t="shared" si="15"/>
        <v>0</v>
      </c>
      <c r="BC99" s="291" t="str">
        <f>IF(BB99=0,"",
IF(SUM($BB$64:BB99)=1,BD99,
IF($BB$184&gt;SUM($BB$64:BB99),_xlfn.CONCAT(", ",BD99),
IF($BB$184=SUM($BB$64:BB99),_xlfn.CONCAT(" y ",BD99)))))</f>
        <v/>
      </c>
      <c r="BD99" s="231" t="s">
        <v>6247</v>
      </c>
      <c r="BE99" s="426">
        <f t="shared" si="16"/>
        <v>0</v>
      </c>
    </row>
    <row r="100" spans="3:57" ht="30" customHeight="1">
      <c r="C100" s="85" t="s">
        <v>141</v>
      </c>
      <c r="D100" s="830" t="str">
        <f>IF(CNGE_2024_M1_Secc1_Sub1!$D78="","",CNGE_2024_M1_Secc1_Sub1!$D78)</f>
        <v>INSTITUTO TECNOLOGICO SUPERIOR DE HUATUSCO</v>
      </c>
      <c r="E100" s="830"/>
      <c r="F100" s="830"/>
      <c r="G100" s="830"/>
      <c r="H100" s="830"/>
      <c r="I100" s="830"/>
      <c r="J100" s="830"/>
      <c r="K100" s="830"/>
      <c r="L100" s="830"/>
      <c r="M100" s="568"/>
      <c r="N100" s="568"/>
      <c r="O100" s="568"/>
      <c r="P100" s="568"/>
      <c r="Q100" s="568"/>
      <c r="R100" s="568"/>
      <c r="S100" s="568"/>
      <c r="T100" s="568"/>
      <c r="U100" s="568"/>
      <c r="V100" s="568"/>
      <c r="W100" s="568"/>
      <c r="X100" s="568"/>
      <c r="Y100" s="568"/>
      <c r="Z100" s="568"/>
      <c r="AA100" s="568"/>
      <c r="AB100" s="568"/>
      <c r="AC100" s="568"/>
      <c r="AD100" s="568"/>
      <c r="AG100" s="269">
        <f t="shared" si="0"/>
        <v>0</v>
      </c>
      <c r="AH100" s="298">
        <f t="shared" si="1"/>
        <v>0</v>
      </c>
      <c r="AI100" s="299">
        <f t="shared" si="2"/>
        <v>0</v>
      </c>
      <c r="AJ100" s="300">
        <f t="shared" si="3"/>
        <v>0</v>
      </c>
      <c r="AK100" s="301">
        <f t="shared" si="4"/>
        <v>0</v>
      </c>
      <c r="AL100" s="371">
        <f t="shared" si="5"/>
        <v>0</v>
      </c>
      <c r="AM100" s="433">
        <f t="shared" si="6"/>
        <v>0</v>
      </c>
      <c r="AN100" s="434">
        <f t="shared" si="7"/>
        <v>0</v>
      </c>
      <c r="AO100" s="410" t="b">
        <f t="shared" si="8"/>
        <v>0</v>
      </c>
      <c r="AP100" s="9" t="str">
        <f t="shared" si="9"/>
        <v/>
      </c>
      <c r="AQ100" s="410" t="b">
        <f t="shared" si="10"/>
        <v>0</v>
      </c>
      <c r="AR100" s="9" t="str">
        <f t="shared" si="11"/>
        <v/>
      </c>
      <c r="AS100" s="410" t="b">
        <f t="shared" si="12"/>
        <v>0</v>
      </c>
      <c r="AU100" s="444">
        <f t="shared" si="13"/>
        <v>0</v>
      </c>
      <c r="AV100" s="439">
        <f>IF(OR(Y100="NS",CNGE_2024_M1_Secc1_Sub2!$M410="NS"),0,IF(AND(Y100="NA",CNGE_2024_M1_Secc1_Sub2!$M410="NA"),0,IF(Y100&lt;=CNGE_2024_M1_Secc1_Sub2!$M410,0,1)))</f>
        <v>0</v>
      </c>
      <c r="AW100" s="440">
        <f>IF(OR(AA100="NS",CNGE_2024_M1_Secc1_Sub2!$S410="NS"),0,IF(AND(AA100="NA",CNGE_2024_M1_Secc1_Sub2!$S410="NA"),0,IF(AA100&lt;=CNGE_2024_M1_Secc1_Sub2!$S410,0,1)))</f>
        <v>0</v>
      </c>
      <c r="AX100" s="441">
        <f>IF(OR(AC100="NS",CNGE_2024_M1_Secc1_Sub2!$Y410="NS"),0,IF(AND(AC100="NA",CNGE_2024_M1_Secc1_Sub2!$Y410="NA"),0,IF(AC100&lt;=CNGE_2024_M1_Secc1_Sub2!$Y410,0,1)))</f>
        <v>0</v>
      </c>
      <c r="AY100" s="303">
        <f t="shared" si="14"/>
        <v>0</v>
      </c>
      <c r="AZ100" s="304" t="str">
        <f>IF(AY100=0,"",
IF(SUM($AY$64:AY100)=1,BA100,
IF($AY$184&gt;SUM($AY$64:AY100),_xlfn.CONCAT(", ",BA100),
IF($AY$184=SUM($AY$64:AY100),_xlfn.CONCAT(" y ",BA100)))))</f>
        <v/>
      </c>
      <c r="BA100" s="231" t="s">
        <v>6248</v>
      </c>
      <c r="BB100" s="290">
        <f t="shared" si="15"/>
        <v>0</v>
      </c>
      <c r="BC100" s="291" t="str">
        <f>IF(BB100=0,"",
IF(SUM($BB$64:BB100)=1,BD100,
IF($BB$184&gt;SUM($BB$64:BB100),_xlfn.CONCAT(", ",BD100),
IF($BB$184=SUM($BB$64:BB100),_xlfn.CONCAT(" y ",BD100)))))</f>
        <v/>
      </c>
      <c r="BD100" s="231" t="s">
        <v>6248</v>
      </c>
      <c r="BE100" s="426">
        <f t="shared" si="16"/>
        <v>0</v>
      </c>
    </row>
    <row r="101" spans="3:57" ht="30" customHeight="1">
      <c r="C101" s="85" t="s">
        <v>142</v>
      </c>
      <c r="D101" s="830" t="str">
        <f>IF(CNGE_2024_M1_Secc1_Sub1!$D79="","",CNGE_2024_M1_Secc1_Sub1!$D79)</f>
        <v>INSTITUTO TECNOLOGICO SUPERIOR DE ALVARADO</v>
      </c>
      <c r="E101" s="830"/>
      <c r="F101" s="830"/>
      <c r="G101" s="830"/>
      <c r="H101" s="830"/>
      <c r="I101" s="830"/>
      <c r="J101" s="830"/>
      <c r="K101" s="830"/>
      <c r="L101" s="830"/>
      <c r="M101" s="568"/>
      <c r="N101" s="568"/>
      <c r="O101" s="568"/>
      <c r="P101" s="568"/>
      <c r="Q101" s="568"/>
      <c r="R101" s="568"/>
      <c r="S101" s="568"/>
      <c r="T101" s="568"/>
      <c r="U101" s="568"/>
      <c r="V101" s="568"/>
      <c r="W101" s="568"/>
      <c r="X101" s="568"/>
      <c r="Y101" s="568"/>
      <c r="Z101" s="568"/>
      <c r="AA101" s="568"/>
      <c r="AB101" s="568"/>
      <c r="AC101" s="568"/>
      <c r="AD101" s="568"/>
      <c r="AG101" s="269">
        <f t="shared" si="0"/>
        <v>0</v>
      </c>
      <c r="AH101" s="298">
        <f t="shared" si="1"/>
        <v>0</v>
      </c>
      <c r="AI101" s="299">
        <f t="shared" si="2"/>
        <v>0</v>
      </c>
      <c r="AJ101" s="300">
        <f t="shared" si="3"/>
        <v>0</v>
      </c>
      <c r="AK101" s="301">
        <f t="shared" si="4"/>
        <v>0</v>
      </c>
      <c r="AL101" s="371">
        <f t="shared" si="5"/>
        <v>0</v>
      </c>
      <c r="AM101" s="433">
        <f t="shared" si="6"/>
        <v>0</v>
      </c>
      <c r="AN101" s="434">
        <f t="shared" si="7"/>
        <v>0</v>
      </c>
      <c r="AO101" s="410" t="b">
        <f t="shared" si="8"/>
        <v>0</v>
      </c>
      <c r="AP101" s="9" t="str">
        <f t="shared" si="9"/>
        <v/>
      </c>
      <c r="AQ101" s="410" t="b">
        <f t="shared" si="10"/>
        <v>0</v>
      </c>
      <c r="AR101" s="9" t="str">
        <f t="shared" si="11"/>
        <v/>
      </c>
      <c r="AS101" s="410" t="b">
        <f t="shared" si="12"/>
        <v>0</v>
      </c>
      <c r="AU101" s="444">
        <f t="shared" si="13"/>
        <v>0</v>
      </c>
      <c r="AV101" s="439">
        <f>IF(OR(Y101="NS",CNGE_2024_M1_Secc1_Sub2!$M411="NS"),0,IF(AND(Y101="NA",CNGE_2024_M1_Secc1_Sub2!$M411="NA"),0,IF(Y101&lt;=CNGE_2024_M1_Secc1_Sub2!$M411,0,1)))</f>
        <v>0</v>
      </c>
      <c r="AW101" s="440">
        <f>IF(OR(AA101="NS",CNGE_2024_M1_Secc1_Sub2!$S411="NS"),0,IF(AND(AA101="NA",CNGE_2024_M1_Secc1_Sub2!$S411="NA"),0,IF(AA101&lt;=CNGE_2024_M1_Secc1_Sub2!$S411,0,1)))</f>
        <v>0</v>
      </c>
      <c r="AX101" s="441">
        <f>IF(OR(AC101="NS",CNGE_2024_M1_Secc1_Sub2!$Y411="NS"),0,IF(AND(AC101="NA",CNGE_2024_M1_Secc1_Sub2!$Y411="NA"),0,IF(AC101&lt;=CNGE_2024_M1_Secc1_Sub2!$Y411,0,1)))</f>
        <v>0</v>
      </c>
      <c r="AY101" s="303">
        <f t="shared" si="14"/>
        <v>0</v>
      </c>
      <c r="AZ101" s="304" t="str">
        <f>IF(AY101=0,"",
IF(SUM($AY$64:AY101)=1,BA101,
IF($AY$184&gt;SUM($AY$64:AY101),_xlfn.CONCAT(", ",BA101),
IF($AY$184=SUM($AY$64:AY101),_xlfn.CONCAT(" y ",BA101)))))</f>
        <v/>
      </c>
      <c r="BA101" s="231" t="s">
        <v>6249</v>
      </c>
      <c r="BB101" s="290">
        <f t="shared" si="15"/>
        <v>0</v>
      </c>
      <c r="BC101" s="291" t="str">
        <f>IF(BB101=0,"",
IF(SUM($BB$64:BB101)=1,BD101,
IF($BB$184&gt;SUM($BB$64:BB101),_xlfn.CONCAT(", ",BD101),
IF($BB$184=SUM($BB$64:BB101),_xlfn.CONCAT(" y ",BD101)))))</f>
        <v/>
      </c>
      <c r="BD101" s="231" t="s">
        <v>6249</v>
      </c>
      <c r="BE101" s="426">
        <f t="shared" si="16"/>
        <v>0</v>
      </c>
    </row>
    <row r="102" spans="3:57" ht="30" customHeight="1">
      <c r="C102" s="85" t="s">
        <v>143</v>
      </c>
      <c r="D102" s="830" t="str">
        <f>IF(CNGE_2024_M1_Secc1_Sub1!$D80="","",CNGE_2024_M1_Secc1_Sub1!$D80)</f>
        <v>INSTITUTO TECNOLOGICO SUPERIOR DE PEROTE</v>
      </c>
      <c r="E102" s="830"/>
      <c r="F102" s="830"/>
      <c r="G102" s="830"/>
      <c r="H102" s="830"/>
      <c r="I102" s="830"/>
      <c r="J102" s="830"/>
      <c r="K102" s="830"/>
      <c r="L102" s="830"/>
      <c r="M102" s="568"/>
      <c r="N102" s="568"/>
      <c r="O102" s="568"/>
      <c r="P102" s="568"/>
      <c r="Q102" s="568"/>
      <c r="R102" s="568"/>
      <c r="S102" s="568"/>
      <c r="T102" s="568"/>
      <c r="U102" s="568"/>
      <c r="V102" s="568"/>
      <c r="W102" s="568"/>
      <c r="X102" s="568"/>
      <c r="Y102" s="568"/>
      <c r="Z102" s="568"/>
      <c r="AA102" s="568"/>
      <c r="AB102" s="568"/>
      <c r="AC102" s="568"/>
      <c r="AD102" s="568"/>
      <c r="AG102" s="269">
        <f t="shared" si="0"/>
        <v>0</v>
      </c>
      <c r="AH102" s="298">
        <f t="shared" si="1"/>
        <v>0</v>
      </c>
      <c r="AI102" s="299">
        <f t="shared" si="2"/>
        <v>0</v>
      </c>
      <c r="AJ102" s="300">
        <f t="shared" si="3"/>
        <v>0</v>
      </c>
      <c r="AK102" s="301">
        <f t="shared" si="4"/>
        <v>0</v>
      </c>
      <c r="AL102" s="371">
        <f t="shared" si="5"/>
        <v>0</v>
      </c>
      <c r="AM102" s="433">
        <f t="shared" si="6"/>
        <v>0</v>
      </c>
      <c r="AN102" s="434">
        <f t="shared" si="7"/>
        <v>0</v>
      </c>
      <c r="AO102" s="410" t="b">
        <f t="shared" si="8"/>
        <v>0</v>
      </c>
      <c r="AP102" s="9" t="str">
        <f t="shared" si="9"/>
        <v/>
      </c>
      <c r="AQ102" s="410" t="b">
        <f t="shared" si="10"/>
        <v>0</v>
      </c>
      <c r="AR102" s="9" t="str">
        <f t="shared" si="11"/>
        <v/>
      </c>
      <c r="AS102" s="410" t="b">
        <f t="shared" si="12"/>
        <v>0</v>
      </c>
      <c r="AU102" s="444">
        <f t="shared" si="13"/>
        <v>0</v>
      </c>
      <c r="AV102" s="439">
        <f>IF(OR(Y102="NS",CNGE_2024_M1_Secc1_Sub2!$M412="NS"),0,IF(AND(Y102="NA",CNGE_2024_M1_Secc1_Sub2!$M412="NA"),0,IF(Y102&lt;=CNGE_2024_M1_Secc1_Sub2!$M412,0,1)))</f>
        <v>0</v>
      </c>
      <c r="AW102" s="440">
        <f>IF(OR(AA102="NS",CNGE_2024_M1_Secc1_Sub2!$S412="NS"),0,IF(AND(AA102="NA",CNGE_2024_M1_Secc1_Sub2!$S412="NA"),0,IF(AA102&lt;=CNGE_2024_M1_Secc1_Sub2!$S412,0,1)))</f>
        <v>0</v>
      </c>
      <c r="AX102" s="441">
        <f>IF(OR(AC102="NS",CNGE_2024_M1_Secc1_Sub2!$Y412="NS"),0,IF(AND(AC102="NA",CNGE_2024_M1_Secc1_Sub2!$Y412="NA"),0,IF(AC102&lt;=CNGE_2024_M1_Secc1_Sub2!$Y412,0,1)))</f>
        <v>0</v>
      </c>
      <c r="AY102" s="303">
        <f t="shared" si="14"/>
        <v>0</v>
      </c>
      <c r="AZ102" s="304" t="str">
        <f>IF(AY102=0,"",
IF(SUM($AY$64:AY102)=1,BA102,
IF($AY$184&gt;SUM($AY$64:AY102),_xlfn.CONCAT(", ",BA102),
IF($AY$184=SUM($AY$64:AY102),_xlfn.CONCAT(" y ",BA102)))))</f>
        <v/>
      </c>
      <c r="BA102" s="231" t="s">
        <v>6250</v>
      </c>
      <c r="BB102" s="290">
        <f t="shared" si="15"/>
        <v>0</v>
      </c>
      <c r="BC102" s="291" t="str">
        <f>IF(BB102=0,"",
IF(SUM($BB$64:BB102)=1,BD102,
IF($BB$184&gt;SUM($BB$64:BB102),_xlfn.CONCAT(", ",BD102),
IF($BB$184=SUM($BB$64:BB102),_xlfn.CONCAT(" y ",BD102)))))</f>
        <v/>
      </c>
      <c r="BD102" s="231" t="s">
        <v>6250</v>
      </c>
      <c r="BE102" s="426">
        <f t="shared" si="16"/>
        <v>0</v>
      </c>
    </row>
    <row r="103" spans="3:57" ht="30" customHeight="1">
      <c r="C103" s="85" t="s">
        <v>144</v>
      </c>
      <c r="D103" s="830" t="str">
        <f>IF(CNGE_2024_M1_Secc1_Sub1!$D81="","",CNGE_2024_M1_Secc1_Sub1!$D81)</f>
        <v>INSTITUTO TECNOLOGICO SUPERIOR DE ZONGOLICA</v>
      </c>
      <c r="E103" s="830"/>
      <c r="F103" s="830"/>
      <c r="G103" s="830"/>
      <c r="H103" s="830"/>
      <c r="I103" s="830"/>
      <c r="J103" s="830"/>
      <c r="K103" s="830"/>
      <c r="L103" s="830"/>
      <c r="M103" s="568"/>
      <c r="N103" s="568"/>
      <c r="O103" s="568"/>
      <c r="P103" s="568"/>
      <c r="Q103" s="568"/>
      <c r="R103" s="568"/>
      <c r="S103" s="568"/>
      <c r="T103" s="568"/>
      <c r="U103" s="568"/>
      <c r="V103" s="568"/>
      <c r="W103" s="568"/>
      <c r="X103" s="568"/>
      <c r="Y103" s="568"/>
      <c r="Z103" s="568"/>
      <c r="AA103" s="568"/>
      <c r="AB103" s="568"/>
      <c r="AC103" s="568"/>
      <c r="AD103" s="568"/>
      <c r="AG103" s="269">
        <f t="shared" si="0"/>
        <v>0</v>
      </c>
      <c r="AH103" s="298">
        <f t="shared" si="1"/>
        <v>0</v>
      </c>
      <c r="AI103" s="299">
        <f t="shared" si="2"/>
        <v>0</v>
      </c>
      <c r="AJ103" s="300">
        <f t="shared" si="3"/>
        <v>0</v>
      </c>
      <c r="AK103" s="301">
        <f t="shared" si="4"/>
        <v>0</v>
      </c>
      <c r="AL103" s="371">
        <f t="shared" si="5"/>
        <v>0</v>
      </c>
      <c r="AM103" s="433">
        <f t="shared" si="6"/>
        <v>0</v>
      </c>
      <c r="AN103" s="434">
        <f t="shared" si="7"/>
        <v>0</v>
      </c>
      <c r="AO103" s="410" t="b">
        <f t="shared" si="8"/>
        <v>0</v>
      </c>
      <c r="AP103" s="9" t="str">
        <f t="shared" si="9"/>
        <v/>
      </c>
      <c r="AQ103" s="410" t="b">
        <f t="shared" si="10"/>
        <v>0</v>
      </c>
      <c r="AR103" s="9" t="str">
        <f t="shared" si="11"/>
        <v/>
      </c>
      <c r="AS103" s="410" t="b">
        <f t="shared" si="12"/>
        <v>0</v>
      </c>
      <c r="AU103" s="444">
        <f t="shared" si="13"/>
        <v>0</v>
      </c>
      <c r="AV103" s="439">
        <f>IF(OR(Y103="NS",CNGE_2024_M1_Secc1_Sub2!$M413="NS"),0,IF(AND(Y103="NA",CNGE_2024_M1_Secc1_Sub2!$M413="NA"),0,IF(Y103&lt;=CNGE_2024_M1_Secc1_Sub2!$M413,0,1)))</f>
        <v>0</v>
      </c>
      <c r="AW103" s="440">
        <f>IF(OR(AA103="NS",CNGE_2024_M1_Secc1_Sub2!$S413="NS"),0,IF(AND(AA103="NA",CNGE_2024_M1_Secc1_Sub2!$S413="NA"),0,IF(AA103&lt;=CNGE_2024_M1_Secc1_Sub2!$S413,0,1)))</f>
        <v>0</v>
      </c>
      <c r="AX103" s="441">
        <f>IF(OR(AC103="NS",CNGE_2024_M1_Secc1_Sub2!$Y413="NS"),0,IF(AND(AC103="NA",CNGE_2024_M1_Secc1_Sub2!$Y413="NA"),0,IF(AC103&lt;=CNGE_2024_M1_Secc1_Sub2!$Y413,0,1)))</f>
        <v>0</v>
      </c>
      <c r="AY103" s="303">
        <f t="shared" si="14"/>
        <v>0</v>
      </c>
      <c r="AZ103" s="304" t="str">
        <f>IF(AY103=0,"",
IF(SUM($AY$64:AY103)=1,BA103,
IF($AY$184&gt;SUM($AY$64:AY103),_xlfn.CONCAT(", ",BA103),
IF($AY$184=SUM($AY$64:AY103),_xlfn.CONCAT(" y ",BA103)))))</f>
        <v/>
      </c>
      <c r="BA103" s="231" t="s">
        <v>6251</v>
      </c>
      <c r="BB103" s="290">
        <f t="shared" si="15"/>
        <v>0</v>
      </c>
      <c r="BC103" s="291" t="str">
        <f>IF(BB103=0,"",
IF(SUM($BB$64:BB103)=1,BD103,
IF($BB$184&gt;SUM($BB$64:BB103),_xlfn.CONCAT(", ",BD103),
IF($BB$184=SUM($BB$64:BB103),_xlfn.CONCAT(" y ",BD103)))))</f>
        <v/>
      </c>
      <c r="BD103" s="231" t="s">
        <v>6251</v>
      </c>
      <c r="BE103" s="426">
        <f t="shared" si="16"/>
        <v>0</v>
      </c>
    </row>
    <row r="104" spans="3:57" ht="30" customHeight="1">
      <c r="C104" s="85" t="s">
        <v>145</v>
      </c>
      <c r="D104" s="830" t="str">
        <f>IF(CNGE_2024_M1_Secc1_Sub1!$D82="","",CNGE_2024_M1_Secc1_Sub1!$D82)</f>
        <v>INSTITUTO TECNOLOGICO SUPERIOR DE NARANJOS</v>
      </c>
      <c r="E104" s="830"/>
      <c r="F104" s="830"/>
      <c r="G104" s="830"/>
      <c r="H104" s="830"/>
      <c r="I104" s="830"/>
      <c r="J104" s="830"/>
      <c r="K104" s="830"/>
      <c r="L104" s="830"/>
      <c r="M104" s="568"/>
      <c r="N104" s="568"/>
      <c r="O104" s="568"/>
      <c r="P104" s="568"/>
      <c r="Q104" s="568"/>
      <c r="R104" s="568"/>
      <c r="S104" s="568"/>
      <c r="T104" s="568"/>
      <c r="U104" s="568"/>
      <c r="V104" s="568"/>
      <c r="W104" s="568"/>
      <c r="X104" s="568"/>
      <c r="Y104" s="568"/>
      <c r="Z104" s="568"/>
      <c r="AA104" s="568"/>
      <c r="AB104" s="568"/>
      <c r="AC104" s="568"/>
      <c r="AD104" s="568"/>
      <c r="AG104" s="269">
        <f t="shared" si="0"/>
        <v>0</v>
      </c>
      <c r="AH104" s="298">
        <f t="shared" si="1"/>
        <v>0</v>
      </c>
      <c r="AI104" s="299">
        <f t="shared" si="2"/>
        <v>0</v>
      </c>
      <c r="AJ104" s="300">
        <f t="shared" si="3"/>
        <v>0</v>
      </c>
      <c r="AK104" s="301">
        <f t="shared" si="4"/>
        <v>0</v>
      </c>
      <c r="AL104" s="371">
        <f t="shared" si="5"/>
        <v>0</v>
      </c>
      <c r="AM104" s="433">
        <f t="shared" si="6"/>
        <v>0</v>
      </c>
      <c r="AN104" s="434">
        <f t="shared" si="7"/>
        <v>0</v>
      </c>
      <c r="AO104" s="410" t="b">
        <f t="shared" si="8"/>
        <v>0</v>
      </c>
      <c r="AP104" s="9" t="str">
        <f t="shared" si="9"/>
        <v/>
      </c>
      <c r="AQ104" s="410" t="b">
        <f t="shared" si="10"/>
        <v>0</v>
      </c>
      <c r="AR104" s="9" t="str">
        <f t="shared" si="11"/>
        <v/>
      </c>
      <c r="AS104" s="410" t="b">
        <f t="shared" si="12"/>
        <v>0</v>
      </c>
      <c r="AU104" s="444">
        <f t="shared" si="13"/>
        <v>0</v>
      </c>
      <c r="AV104" s="439">
        <f>IF(OR(Y104="NS",CNGE_2024_M1_Secc1_Sub2!$M414="NS"),0,IF(AND(Y104="NA",CNGE_2024_M1_Secc1_Sub2!$M414="NA"),0,IF(Y104&lt;=CNGE_2024_M1_Secc1_Sub2!$M414,0,1)))</f>
        <v>0</v>
      </c>
      <c r="AW104" s="440">
        <f>IF(OR(AA104="NS",CNGE_2024_M1_Secc1_Sub2!$S414="NS"),0,IF(AND(AA104="NA",CNGE_2024_M1_Secc1_Sub2!$S414="NA"),0,IF(AA104&lt;=CNGE_2024_M1_Secc1_Sub2!$S414,0,1)))</f>
        <v>0</v>
      </c>
      <c r="AX104" s="441">
        <f>IF(OR(AC104="NS",CNGE_2024_M1_Secc1_Sub2!$Y414="NS"),0,IF(AND(AC104="NA",CNGE_2024_M1_Secc1_Sub2!$Y414="NA"),0,IF(AC104&lt;=CNGE_2024_M1_Secc1_Sub2!$Y414,0,1)))</f>
        <v>0</v>
      </c>
      <c r="AY104" s="303">
        <f t="shared" si="14"/>
        <v>0</v>
      </c>
      <c r="AZ104" s="304" t="str">
        <f>IF(AY104=0,"",
IF(SUM($AY$64:AY104)=1,BA104,
IF($AY$184&gt;SUM($AY$64:AY104),_xlfn.CONCAT(", ",BA104),
IF($AY$184=SUM($AY$64:AY104),_xlfn.CONCAT(" y ",BA104)))))</f>
        <v/>
      </c>
      <c r="BA104" s="231" t="s">
        <v>6252</v>
      </c>
      <c r="BB104" s="290">
        <f t="shared" si="15"/>
        <v>0</v>
      </c>
      <c r="BC104" s="291" t="str">
        <f>IF(BB104=0,"",
IF(SUM($BB$64:BB104)=1,BD104,
IF($BB$184&gt;SUM($BB$64:BB104),_xlfn.CONCAT(", ",BD104),
IF($BB$184=SUM($BB$64:BB104),_xlfn.CONCAT(" y ",BD104)))))</f>
        <v/>
      </c>
      <c r="BD104" s="231" t="s">
        <v>6252</v>
      </c>
      <c r="BE104" s="426">
        <f t="shared" si="16"/>
        <v>0</v>
      </c>
    </row>
    <row r="105" spans="3:57" ht="30" customHeight="1">
      <c r="C105" s="85" t="s">
        <v>146</v>
      </c>
      <c r="D105" s="830" t="str">
        <f>IF(CNGE_2024_M1_Secc1_Sub1!$D83="","",CNGE_2024_M1_Secc1_Sub1!$D83)</f>
        <v>INSTITUTO TECNOLOGICO SUPERIOR DE CHICONTEPEC</v>
      </c>
      <c r="E105" s="830"/>
      <c r="F105" s="830"/>
      <c r="G105" s="830"/>
      <c r="H105" s="830"/>
      <c r="I105" s="830"/>
      <c r="J105" s="830"/>
      <c r="K105" s="830"/>
      <c r="L105" s="830"/>
      <c r="M105" s="568"/>
      <c r="N105" s="568"/>
      <c r="O105" s="568"/>
      <c r="P105" s="568"/>
      <c r="Q105" s="568"/>
      <c r="R105" s="568"/>
      <c r="S105" s="568"/>
      <c r="T105" s="568"/>
      <c r="U105" s="568"/>
      <c r="V105" s="568"/>
      <c r="W105" s="568"/>
      <c r="X105" s="568"/>
      <c r="Y105" s="568"/>
      <c r="Z105" s="568"/>
      <c r="AA105" s="568"/>
      <c r="AB105" s="568"/>
      <c r="AC105" s="568"/>
      <c r="AD105" s="568"/>
      <c r="AG105" s="269">
        <f t="shared" si="0"/>
        <v>0</v>
      </c>
      <c r="AH105" s="298">
        <f t="shared" si="1"/>
        <v>0</v>
      </c>
      <c r="AI105" s="299">
        <f t="shared" si="2"/>
        <v>0</v>
      </c>
      <c r="AJ105" s="300">
        <f t="shared" si="3"/>
        <v>0</v>
      </c>
      <c r="AK105" s="301">
        <f t="shared" si="4"/>
        <v>0</v>
      </c>
      <c r="AL105" s="371">
        <f t="shared" si="5"/>
        <v>0</v>
      </c>
      <c r="AM105" s="433">
        <f t="shared" si="6"/>
        <v>0</v>
      </c>
      <c r="AN105" s="434">
        <f t="shared" si="7"/>
        <v>0</v>
      </c>
      <c r="AO105" s="410" t="b">
        <f t="shared" si="8"/>
        <v>0</v>
      </c>
      <c r="AP105" s="9" t="str">
        <f t="shared" si="9"/>
        <v/>
      </c>
      <c r="AQ105" s="410" t="b">
        <f t="shared" si="10"/>
        <v>0</v>
      </c>
      <c r="AR105" s="9" t="str">
        <f t="shared" si="11"/>
        <v/>
      </c>
      <c r="AS105" s="410" t="b">
        <f t="shared" si="12"/>
        <v>0</v>
      </c>
      <c r="AU105" s="444">
        <f t="shared" si="13"/>
        <v>0</v>
      </c>
      <c r="AV105" s="439">
        <f>IF(OR(Y105="NS",CNGE_2024_M1_Secc1_Sub2!$M415="NS"),0,IF(AND(Y105="NA",CNGE_2024_M1_Secc1_Sub2!$M415="NA"),0,IF(Y105&lt;=CNGE_2024_M1_Secc1_Sub2!$M415,0,1)))</f>
        <v>0</v>
      </c>
      <c r="AW105" s="440">
        <f>IF(OR(AA105="NS",CNGE_2024_M1_Secc1_Sub2!$S415="NS"),0,IF(AND(AA105="NA",CNGE_2024_M1_Secc1_Sub2!$S415="NA"),0,IF(AA105&lt;=CNGE_2024_M1_Secc1_Sub2!$S415,0,1)))</f>
        <v>0</v>
      </c>
      <c r="AX105" s="441">
        <f>IF(OR(AC105="NS",CNGE_2024_M1_Secc1_Sub2!$Y415="NS"),0,IF(AND(AC105="NA",CNGE_2024_M1_Secc1_Sub2!$Y415="NA"),0,IF(AC105&lt;=CNGE_2024_M1_Secc1_Sub2!$Y415,0,1)))</f>
        <v>0</v>
      </c>
      <c r="AY105" s="303">
        <f t="shared" si="14"/>
        <v>0</v>
      </c>
      <c r="AZ105" s="304" t="str">
        <f>IF(AY105=0,"",
IF(SUM($AY$64:AY105)=1,BA105,
IF($AY$184&gt;SUM($AY$64:AY105),_xlfn.CONCAT(", ",BA105),
IF($AY$184=SUM($AY$64:AY105),_xlfn.CONCAT(" y ",BA105)))))</f>
        <v/>
      </c>
      <c r="BA105" s="231" t="s">
        <v>6253</v>
      </c>
      <c r="BB105" s="290">
        <f t="shared" si="15"/>
        <v>0</v>
      </c>
      <c r="BC105" s="291" t="str">
        <f>IF(BB105=0,"",
IF(SUM($BB$64:BB105)=1,BD105,
IF($BB$184&gt;SUM($BB$64:BB105),_xlfn.CONCAT(", ",BD105),
IF($BB$184=SUM($BB$64:BB105),_xlfn.CONCAT(" y ",BD105)))))</f>
        <v/>
      </c>
      <c r="BD105" s="231" t="s">
        <v>6253</v>
      </c>
      <c r="BE105" s="426">
        <f t="shared" si="16"/>
        <v>0</v>
      </c>
    </row>
    <row r="106" spans="3:57" ht="30" customHeight="1">
      <c r="C106" s="85" t="s">
        <v>147</v>
      </c>
      <c r="D106" s="830" t="str">
        <f>IF(CNGE_2024_M1_Secc1_Sub1!$D84="","",CNGE_2024_M1_Secc1_Sub1!$D84)</f>
        <v>INSTITUTO TECNOLOGICO SUPERIOR DE MARTINEZ DE LA TORRE</v>
      </c>
      <c r="E106" s="830"/>
      <c r="F106" s="830"/>
      <c r="G106" s="830"/>
      <c r="H106" s="830"/>
      <c r="I106" s="830"/>
      <c r="J106" s="830"/>
      <c r="K106" s="830"/>
      <c r="L106" s="830"/>
      <c r="M106" s="568"/>
      <c r="N106" s="568"/>
      <c r="O106" s="568"/>
      <c r="P106" s="568"/>
      <c r="Q106" s="568"/>
      <c r="R106" s="568"/>
      <c r="S106" s="568"/>
      <c r="T106" s="568"/>
      <c r="U106" s="568"/>
      <c r="V106" s="568"/>
      <c r="W106" s="568"/>
      <c r="X106" s="568"/>
      <c r="Y106" s="568"/>
      <c r="Z106" s="568"/>
      <c r="AA106" s="568"/>
      <c r="AB106" s="568"/>
      <c r="AC106" s="568"/>
      <c r="AD106" s="568"/>
      <c r="AG106" s="269">
        <f t="shared" si="0"/>
        <v>0</v>
      </c>
      <c r="AH106" s="298">
        <f t="shared" si="1"/>
        <v>0</v>
      </c>
      <c r="AI106" s="299">
        <f t="shared" si="2"/>
        <v>0</v>
      </c>
      <c r="AJ106" s="300">
        <f t="shared" si="3"/>
        <v>0</v>
      </c>
      <c r="AK106" s="301">
        <f t="shared" si="4"/>
        <v>0</v>
      </c>
      <c r="AL106" s="371">
        <f t="shared" si="5"/>
        <v>0</v>
      </c>
      <c r="AM106" s="433">
        <f t="shared" si="6"/>
        <v>0</v>
      </c>
      <c r="AN106" s="434">
        <f t="shared" si="7"/>
        <v>0</v>
      </c>
      <c r="AO106" s="410" t="b">
        <f t="shared" si="8"/>
        <v>0</v>
      </c>
      <c r="AP106" s="9" t="str">
        <f t="shared" si="9"/>
        <v/>
      </c>
      <c r="AQ106" s="410" t="b">
        <f t="shared" si="10"/>
        <v>0</v>
      </c>
      <c r="AR106" s="9" t="str">
        <f t="shared" si="11"/>
        <v/>
      </c>
      <c r="AS106" s="410" t="b">
        <f t="shared" si="12"/>
        <v>0</v>
      </c>
      <c r="AU106" s="444">
        <f t="shared" si="13"/>
        <v>0</v>
      </c>
      <c r="AV106" s="439">
        <f>IF(OR(Y106="NS",CNGE_2024_M1_Secc1_Sub2!$M416="NS"),0,IF(AND(Y106="NA",CNGE_2024_M1_Secc1_Sub2!$M416="NA"),0,IF(Y106&lt;=CNGE_2024_M1_Secc1_Sub2!$M416,0,1)))</f>
        <v>0</v>
      </c>
      <c r="AW106" s="440">
        <f>IF(OR(AA106="NS",CNGE_2024_M1_Secc1_Sub2!$S416="NS"),0,IF(AND(AA106="NA",CNGE_2024_M1_Secc1_Sub2!$S416="NA"),0,IF(AA106&lt;=CNGE_2024_M1_Secc1_Sub2!$S416,0,1)))</f>
        <v>0</v>
      </c>
      <c r="AX106" s="441">
        <f>IF(OR(AC106="NS",CNGE_2024_M1_Secc1_Sub2!$Y416="NS"),0,IF(AND(AC106="NA",CNGE_2024_M1_Secc1_Sub2!$Y416="NA"),0,IF(AC106&lt;=CNGE_2024_M1_Secc1_Sub2!$Y416,0,1)))</f>
        <v>0</v>
      </c>
      <c r="AY106" s="303">
        <f t="shared" si="14"/>
        <v>0</v>
      </c>
      <c r="AZ106" s="304" t="str">
        <f>IF(AY106=0,"",
IF(SUM($AY$64:AY106)=1,BA106,
IF($AY$184&gt;SUM($AY$64:AY106),_xlfn.CONCAT(", ",BA106),
IF($AY$184=SUM($AY$64:AY106),_xlfn.CONCAT(" y ",BA106)))))</f>
        <v/>
      </c>
      <c r="BA106" s="231" t="s">
        <v>6254</v>
      </c>
      <c r="BB106" s="290">
        <f t="shared" si="15"/>
        <v>0</v>
      </c>
      <c r="BC106" s="291" t="str">
        <f>IF(BB106=0,"",
IF(SUM($BB$64:BB106)=1,BD106,
IF($BB$184&gt;SUM($BB$64:BB106),_xlfn.CONCAT(", ",BD106),
IF($BB$184=SUM($BB$64:BB106),_xlfn.CONCAT(" y ",BD106)))))</f>
        <v/>
      </c>
      <c r="BD106" s="231" t="s">
        <v>6254</v>
      </c>
      <c r="BE106" s="426">
        <f t="shared" si="16"/>
        <v>0</v>
      </c>
    </row>
    <row r="107" spans="3:57" ht="30" customHeight="1">
      <c r="C107" s="85" t="s">
        <v>148</v>
      </c>
      <c r="D107" s="830" t="str">
        <f>IF(CNGE_2024_M1_Secc1_Sub1!$D85="","",CNGE_2024_M1_Secc1_Sub1!$D85)</f>
        <v>INSTITUTO TECNOLOGICO SUPERIOR DE JESUS CARRANZA</v>
      </c>
      <c r="E107" s="830"/>
      <c r="F107" s="830"/>
      <c r="G107" s="830"/>
      <c r="H107" s="830"/>
      <c r="I107" s="830"/>
      <c r="J107" s="830"/>
      <c r="K107" s="830"/>
      <c r="L107" s="830"/>
      <c r="M107" s="568"/>
      <c r="N107" s="568"/>
      <c r="O107" s="568"/>
      <c r="P107" s="568"/>
      <c r="Q107" s="568"/>
      <c r="R107" s="568"/>
      <c r="S107" s="568"/>
      <c r="T107" s="568"/>
      <c r="U107" s="568"/>
      <c r="V107" s="568"/>
      <c r="W107" s="568"/>
      <c r="X107" s="568"/>
      <c r="Y107" s="568"/>
      <c r="Z107" s="568"/>
      <c r="AA107" s="568"/>
      <c r="AB107" s="568"/>
      <c r="AC107" s="568"/>
      <c r="AD107" s="568"/>
      <c r="AG107" s="269">
        <f t="shared" si="0"/>
        <v>0</v>
      </c>
      <c r="AH107" s="298">
        <f t="shared" si="1"/>
        <v>0</v>
      </c>
      <c r="AI107" s="299">
        <f t="shared" si="2"/>
        <v>0</v>
      </c>
      <c r="AJ107" s="300">
        <f t="shared" si="3"/>
        <v>0</v>
      </c>
      <c r="AK107" s="301">
        <f t="shared" si="4"/>
        <v>0</v>
      </c>
      <c r="AL107" s="371">
        <f t="shared" si="5"/>
        <v>0</v>
      </c>
      <c r="AM107" s="433">
        <f t="shared" si="6"/>
        <v>0</v>
      </c>
      <c r="AN107" s="434">
        <f t="shared" si="7"/>
        <v>0</v>
      </c>
      <c r="AO107" s="410" t="b">
        <f t="shared" si="8"/>
        <v>0</v>
      </c>
      <c r="AP107" s="9" t="str">
        <f t="shared" si="9"/>
        <v/>
      </c>
      <c r="AQ107" s="410" t="b">
        <f t="shared" si="10"/>
        <v>0</v>
      </c>
      <c r="AR107" s="9" t="str">
        <f t="shared" si="11"/>
        <v/>
      </c>
      <c r="AS107" s="410" t="b">
        <f t="shared" si="12"/>
        <v>0</v>
      </c>
      <c r="AU107" s="444">
        <f t="shared" si="13"/>
        <v>0</v>
      </c>
      <c r="AV107" s="439">
        <f>IF(OR(Y107="NS",CNGE_2024_M1_Secc1_Sub2!$M417="NS"),0,IF(AND(Y107="NA",CNGE_2024_M1_Secc1_Sub2!$M417="NA"),0,IF(Y107&lt;=CNGE_2024_M1_Secc1_Sub2!$M417,0,1)))</f>
        <v>0</v>
      </c>
      <c r="AW107" s="440">
        <f>IF(OR(AA107="NS",CNGE_2024_M1_Secc1_Sub2!$S417="NS"),0,IF(AND(AA107="NA",CNGE_2024_M1_Secc1_Sub2!$S417="NA"),0,IF(AA107&lt;=CNGE_2024_M1_Secc1_Sub2!$S417,0,1)))</f>
        <v>0</v>
      </c>
      <c r="AX107" s="441">
        <f>IF(OR(AC107="NS",CNGE_2024_M1_Secc1_Sub2!$Y417="NS"),0,IF(AND(AC107="NA",CNGE_2024_M1_Secc1_Sub2!$Y417="NA"),0,IF(AC107&lt;=CNGE_2024_M1_Secc1_Sub2!$Y417,0,1)))</f>
        <v>0</v>
      </c>
      <c r="AY107" s="303">
        <f t="shared" si="14"/>
        <v>0</v>
      </c>
      <c r="AZ107" s="304" t="str">
        <f>IF(AY107=0,"",
IF(SUM($AY$64:AY107)=1,BA107,
IF($AY$184&gt;SUM($AY$64:AY107),_xlfn.CONCAT(", ",BA107),
IF($AY$184=SUM($AY$64:AY107),_xlfn.CONCAT(" y ",BA107)))))</f>
        <v/>
      </c>
      <c r="BA107" s="231" t="s">
        <v>6255</v>
      </c>
      <c r="BB107" s="290">
        <f t="shared" si="15"/>
        <v>0</v>
      </c>
      <c r="BC107" s="291" t="str">
        <f>IF(BB107=0,"",
IF(SUM($BB$64:BB107)=1,BD107,
IF($BB$184&gt;SUM($BB$64:BB107),_xlfn.CONCAT(", ",BD107),
IF($BB$184=SUM($BB$64:BB107),_xlfn.CONCAT(" y ",BD107)))))</f>
        <v/>
      </c>
      <c r="BD107" s="231" t="s">
        <v>6255</v>
      </c>
      <c r="BE107" s="426">
        <f t="shared" si="16"/>
        <v>0</v>
      </c>
    </row>
    <row r="108" spans="3:57" ht="30" customHeight="1">
      <c r="C108" s="85" t="s">
        <v>149</v>
      </c>
      <c r="D108" s="830" t="str">
        <f>IF(CNGE_2024_M1_Secc1_Sub1!$D86="","",CNGE_2024_M1_Secc1_Sub1!$D86)</f>
        <v>INSTITUTO TECNOLOGICO SUPERIOR DE RODRIGUEZ CLARA</v>
      </c>
      <c r="E108" s="830"/>
      <c r="F108" s="830"/>
      <c r="G108" s="830"/>
      <c r="H108" s="830"/>
      <c r="I108" s="830"/>
      <c r="J108" s="830"/>
      <c r="K108" s="830"/>
      <c r="L108" s="830"/>
      <c r="M108" s="568"/>
      <c r="N108" s="568"/>
      <c r="O108" s="568"/>
      <c r="P108" s="568"/>
      <c r="Q108" s="568"/>
      <c r="R108" s="568"/>
      <c r="S108" s="568"/>
      <c r="T108" s="568"/>
      <c r="U108" s="568"/>
      <c r="V108" s="568"/>
      <c r="W108" s="568"/>
      <c r="X108" s="568"/>
      <c r="Y108" s="568"/>
      <c r="Z108" s="568"/>
      <c r="AA108" s="568"/>
      <c r="AB108" s="568"/>
      <c r="AC108" s="568"/>
      <c r="AD108" s="568"/>
      <c r="AG108" s="269">
        <f t="shared" si="0"/>
        <v>0</v>
      </c>
      <c r="AH108" s="298">
        <f t="shared" si="1"/>
        <v>0</v>
      </c>
      <c r="AI108" s="299">
        <f t="shared" si="2"/>
        <v>0</v>
      </c>
      <c r="AJ108" s="300">
        <f t="shared" si="3"/>
        <v>0</v>
      </c>
      <c r="AK108" s="301">
        <f t="shared" si="4"/>
        <v>0</v>
      </c>
      <c r="AL108" s="371">
        <f t="shared" si="5"/>
        <v>0</v>
      </c>
      <c r="AM108" s="433">
        <f t="shared" si="6"/>
        <v>0</v>
      </c>
      <c r="AN108" s="434">
        <f t="shared" si="7"/>
        <v>0</v>
      </c>
      <c r="AO108" s="410" t="b">
        <f t="shared" si="8"/>
        <v>0</v>
      </c>
      <c r="AP108" s="9" t="str">
        <f t="shared" si="9"/>
        <v/>
      </c>
      <c r="AQ108" s="410" t="b">
        <f t="shared" si="10"/>
        <v>0</v>
      </c>
      <c r="AR108" s="9" t="str">
        <f t="shared" si="11"/>
        <v/>
      </c>
      <c r="AS108" s="410" t="b">
        <f t="shared" si="12"/>
        <v>0</v>
      </c>
      <c r="AU108" s="444">
        <f t="shared" si="13"/>
        <v>0</v>
      </c>
      <c r="AV108" s="439">
        <f>IF(OR(Y108="NS",CNGE_2024_M1_Secc1_Sub2!$M418="NS"),0,IF(AND(Y108="NA",CNGE_2024_M1_Secc1_Sub2!$M418="NA"),0,IF(Y108&lt;=CNGE_2024_M1_Secc1_Sub2!$M418,0,1)))</f>
        <v>0</v>
      </c>
      <c r="AW108" s="440">
        <f>IF(OR(AA108="NS",CNGE_2024_M1_Secc1_Sub2!$S418="NS"),0,IF(AND(AA108="NA",CNGE_2024_M1_Secc1_Sub2!$S418="NA"),0,IF(AA108&lt;=CNGE_2024_M1_Secc1_Sub2!$S418,0,1)))</f>
        <v>0</v>
      </c>
      <c r="AX108" s="441">
        <f>IF(OR(AC108="NS",CNGE_2024_M1_Secc1_Sub2!$Y418="NS"),0,IF(AND(AC108="NA",CNGE_2024_M1_Secc1_Sub2!$Y418="NA"),0,IF(AC108&lt;=CNGE_2024_M1_Secc1_Sub2!$Y418,0,1)))</f>
        <v>0</v>
      </c>
      <c r="AY108" s="303">
        <f t="shared" si="14"/>
        <v>0</v>
      </c>
      <c r="AZ108" s="304" t="str">
        <f>IF(AY108=0,"",
IF(SUM($AY$64:AY108)=1,BA108,
IF($AY$184&gt;SUM($AY$64:AY108),_xlfn.CONCAT(", ",BA108),
IF($AY$184=SUM($AY$64:AY108),_xlfn.CONCAT(" y ",BA108)))))</f>
        <v/>
      </c>
      <c r="BA108" s="231" t="s">
        <v>6256</v>
      </c>
      <c r="BB108" s="290">
        <f t="shared" si="15"/>
        <v>0</v>
      </c>
      <c r="BC108" s="291" t="str">
        <f>IF(BB108=0,"",
IF(SUM($BB$64:BB108)=1,BD108,
IF($BB$184&gt;SUM($BB$64:BB108),_xlfn.CONCAT(", ",BD108),
IF($BB$184=SUM($BB$64:BB108),_xlfn.CONCAT(" y ",BD108)))))</f>
        <v/>
      </c>
      <c r="BD108" s="231" t="s">
        <v>6256</v>
      </c>
      <c r="BE108" s="426">
        <f t="shared" si="16"/>
        <v>0</v>
      </c>
    </row>
    <row r="109" spans="3:57" ht="30" customHeight="1">
      <c r="C109" s="85" t="s">
        <v>150</v>
      </c>
      <c r="D109" s="830" t="str">
        <f>IF(CNGE_2024_M1_Secc1_Sub1!$D87="","",CNGE_2024_M1_Secc1_Sub1!$D87)</f>
        <v>INSTITUTO VERACRUZANO DE EDUCACION PARA LOS ADULTOS</v>
      </c>
      <c r="E109" s="830"/>
      <c r="F109" s="830"/>
      <c r="G109" s="830"/>
      <c r="H109" s="830"/>
      <c r="I109" s="830"/>
      <c r="J109" s="830"/>
      <c r="K109" s="830"/>
      <c r="L109" s="830"/>
      <c r="M109" s="568"/>
      <c r="N109" s="568"/>
      <c r="O109" s="568"/>
      <c r="P109" s="568"/>
      <c r="Q109" s="568"/>
      <c r="R109" s="568"/>
      <c r="S109" s="568"/>
      <c r="T109" s="568"/>
      <c r="U109" s="568"/>
      <c r="V109" s="568"/>
      <c r="W109" s="568"/>
      <c r="X109" s="568"/>
      <c r="Y109" s="568"/>
      <c r="Z109" s="568"/>
      <c r="AA109" s="568"/>
      <c r="AB109" s="568"/>
      <c r="AC109" s="568"/>
      <c r="AD109" s="568"/>
      <c r="AG109" s="269">
        <f t="shared" si="0"/>
        <v>0</v>
      </c>
      <c r="AH109" s="298">
        <f t="shared" si="1"/>
        <v>0</v>
      </c>
      <c r="AI109" s="299">
        <f t="shared" si="2"/>
        <v>0</v>
      </c>
      <c r="AJ109" s="300">
        <f t="shared" si="3"/>
        <v>0</v>
      </c>
      <c r="AK109" s="301">
        <f t="shared" si="4"/>
        <v>0</v>
      </c>
      <c r="AL109" s="371">
        <f t="shared" si="5"/>
        <v>0</v>
      </c>
      <c r="AM109" s="433">
        <f t="shared" si="6"/>
        <v>0</v>
      </c>
      <c r="AN109" s="434">
        <f t="shared" si="7"/>
        <v>0</v>
      </c>
      <c r="AO109" s="410" t="b">
        <f t="shared" si="8"/>
        <v>0</v>
      </c>
      <c r="AP109" s="9" t="str">
        <f t="shared" si="9"/>
        <v/>
      </c>
      <c r="AQ109" s="410" t="b">
        <f t="shared" si="10"/>
        <v>0</v>
      </c>
      <c r="AR109" s="9" t="str">
        <f t="shared" si="11"/>
        <v/>
      </c>
      <c r="AS109" s="410" t="b">
        <f t="shared" si="12"/>
        <v>0</v>
      </c>
      <c r="AU109" s="444">
        <f t="shared" si="13"/>
        <v>0</v>
      </c>
      <c r="AV109" s="439">
        <f>IF(OR(Y109="NS",CNGE_2024_M1_Secc1_Sub2!$M419="NS"),0,IF(AND(Y109="NA",CNGE_2024_M1_Secc1_Sub2!$M419="NA"),0,IF(Y109&lt;=CNGE_2024_M1_Secc1_Sub2!$M419,0,1)))</f>
        <v>0</v>
      </c>
      <c r="AW109" s="440">
        <f>IF(OR(AA109="NS",CNGE_2024_M1_Secc1_Sub2!$S419="NS"),0,IF(AND(AA109="NA",CNGE_2024_M1_Secc1_Sub2!$S419="NA"),0,IF(AA109&lt;=CNGE_2024_M1_Secc1_Sub2!$S419,0,1)))</f>
        <v>0</v>
      </c>
      <c r="AX109" s="441">
        <f>IF(OR(AC109="NS",CNGE_2024_M1_Secc1_Sub2!$Y419="NS"),0,IF(AND(AC109="NA",CNGE_2024_M1_Secc1_Sub2!$Y419="NA"),0,IF(AC109&lt;=CNGE_2024_M1_Secc1_Sub2!$Y419,0,1)))</f>
        <v>0</v>
      </c>
      <c r="AY109" s="303">
        <f t="shared" si="14"/>
        <v>0</v>
      </c>
      <c r="AZ109" s="304" t="str">
        <f>IF(AY109=0,"",
IF(SUM($AY$64:AY109)=1,BA109,
IF($AY$184&gt;SUM($AY$64:AY109),_xlfn.CONCAT(", ",BA109),
IF($AY$184=SUM($AY$64:AY109),_xlfn.CONCAT(" y ",BA109)))))</f>
        <v/>
      </c>
      <c r="BA109" s="231" t="s">
        <v>6257</v>
      </c>
      <c r="BB109" s="290">
        <f t="shared" si="15"/>
        <v>0</v>
      </c>
      <c r="BC109" s="291" t="str">
        <f>IF(BB109=0,"",
IF(SUM($BB$64:BB109)=1,BD109,
IF($BB$184&gt;SUM($BB$64:BB109),_xlfn.CONCAT(", ",BD109),
IF($BB$184=SUM($BB$64:BB109),_xlfn.CONCAT(" y ",BD109)))))</f>
        <v/>
      </c>
      <c r="BD109" s="231" t="s">
        <v>6257</v>
      </c>
      <c r="BE109" s="426">
        <f t="shared" si="16"/>
        <v>0</v>
      </c>
    </row>
    <row r="110" spans="3:57" ht="30" customHeight="1">
      <c r="C110" s="85" t="s">
        <v>151</v>
      </c>
      <c r="D110" s="830" t="str">
        <f>IF(CNGE_2024_M1_Secc1_Sub1!$D88="","",CNGE_2024_M1_Secc1_Sub1!$D88)</f>
        <v>COLEGIO NACIONAL DE EDUCACION PROFESIONAL TECNICA</v>
      </c>
      <c r="E110" s="830"/>
      <c r="F110" s="830"/>
      <c r="G110" s="830"/>
      <c r="H110" s="830"/>
      <c r="I110" s="830"/>
      <c r="J110" s="830"/>
      <c r="K110" s="830"/>
      <c r="L110" s="830"/>
      <c r="M110" s="568"/>
      <c r="N110" s="568"/>
      <c r="O110" s="568"/>
      <c r="P110" s="568"/>
      <c r="Q110" s="568"/>
      <c r="R110" s="568"/>
      <c r="S110" s="568"/>
      <c r="T110" s="568"/>
      <c r="U110" s="568"/>
      <c r="V110" s="568"/>
      <c r="W110" s="568"/>
      <c r="X110" s="568"/>
      <c r="Y110" s="568"/>
      <c r="Z110" s="568"/>
      <c r="AA110" s="568"/>
      <c r="AB110" s="568"/>
      <c r="AC110" s="568"/>
      <c r="AD110" s="568"/>
      <c r="AG110" s="269">
        <f t="shared" si="0"/>
        <v>0</v>
      </c>
      <c r="AH110" s="298">
        <f t="shared" si="1"/>
        <v>0</v>
      </c>
      <c r="AI110" s="299">
        <f t="shared" si="2"/>
        <v>0</v>
      </c>
      <c r="AJ110" s="300">
        <f t="shared" si="3"/>
        <v>0</v>
      </c>
      <c r="AK110" s="301">
        <f t="shared" si="4"/>
        <v>0</v>
      </c>
      <c r="AL110" s="371">
        <f t="shared" si="5"/>
        <v>0</v>
      </c>
      <c r="AM110" s="433">
        <f t="shared" si="6"/>
        <v>0</v>
      </c>
      <c r="AN110" s="434">
        <f t="shared" si="7"/>
        <v>0</v>
      </c>
      <c r="AO110" s="410" t="b">
        <f t="shared" si="8"/>
        <v>0</v>
      </c>
      <c r="AP110" s="9" t="str">
        <f t="shared" si="9"/>
        <v/>
      </c>
      <c r="AQ110" s="410" t="b">
        <f t="shared" si="10"/>
        <v>0</v>
      </c>
      <c r="AR110" s="9" t="str">
        <f t="shared" si="11"/>
        <v/>
      </c>
      <c r="AS110" s="410" t="b">
        <f t="shared" si="12"/>
        <v>0</v>
      </c>
      <c r="AU110" s="444">
        <f t="shared" si="13"/>
        <v>0</v>
      </c>
      <c r="AV110" s="439">
        <f>IF(OR(Y110="NS",CNGE_2024_M1_Secc1_Sub2!$M420="NS"),0,IF(AND(Y110="NA",CNGE_2024_M1_Secc1_Sub2!$M420="NA"),0,IF(Y110&lt;=CNGE_2024_M1_Secc1_Sub2!$M420,0,1)))</f>
        <v>0</v>
      </c>
      <c r="AW110" s="440">
        <f>IF(OR(AA110="NS",CNGE_2024_M1_Secc1_Sub2!$S420="NS"),0,IF(AND(AA110="NA",CNGE_2024_M1_Secc1_Sub2!$S420="NA"),0,IF(AA110&lt;=CNGE_2024_M1_Secc1_Sub2!$S420,0,1)))</f>
        <v>0</v>
      </c>
      <c r="AX110" s="441">
        <f>IF(OR(AC110="NS",CNGE_2024_M1_Secc1_Sub2!$Y420="NS"),0,IF(AND(AC110="NA",CNGE_2024_M1_Secc1_Sub2!$Y420="NA"),0,IF(AC110&lt;=CNGE_2024_M1_Secc1_Sub2!$Y420,0,1)))</f>
        <v>0</v>
      </c>
      <c r="AY110" s="303">
        <f t="shared" si="14"/>
        <v>0</v>
      </c>
      <c r="AZ110" s="304" t="str">
        <f>IF(AY110=0,"",
IF(SUM($AY$64:AY110)=1,BA110,
IF($AY$184&gt;SUM($AY$64:AY110),_xlfn.CONCAT(", ",BA110),
IF($AY$184=SUM($AY$64:AY110),_xlfn.CONCAT(" y ",BA110)))))</f>
        <v/>
      </c>
      <c r="BA110" s="231" t="s">
        <v>6258</v>
      </c>
      <c r="BB110" s="290">
        <f t="shared" si="15"/>
        <v>0</v>
      </c>
      <c r="BC110" s="291" t="str">
        <f>IF(BB110=0,"",
IF(SUM($BB$64:BB110)=1,BD110,
IF($BB$184&gt;SUM($BB$64:BB110),_xlfn.CONCAT(", ",BD110),
IF($BB$184=SUM($BB$64:BB110),_xlfn.CONCAT(" y ",BD110)))))</f>
        <v/>
      </c>
      <c r="BD110" s="231" t="s">
        <v>6258</v>
      </c>
      <c r="BE110" s="426">
        <f t="shared" si="16"/>
        <v>0</v>
      </c>
    </row>
    <row r="111" spans="3:57" ht="15" customHeight="1">
      <c r="C111" s="85" t="s">
        <v>152</v>
      </c>
      <c r="D111" s="830" t="str">
        <f>IF(CNGE_2024_M1_Secc1_Sub1!$D89="","",CNGE_2024_M1_Secc1_Sub1!$D89)</f>
        <v>UNIVERSIDAD TECNOLOGICA DEL SURESTE</v>
      </c>
      <c r="E111" s="830"/>
      <c r="F111" s="830"/>
      <c r="G111" s="830"/>
      <c r="H111" s="830"/>
      <c r="I111" s="830"/>
      <c r="J111" s="830"/>
      <c r="K111" s="830"/>
      <c r="L111" s="830"/>
      <c r="M111" s="568"/>
      <c r="N111" s="568"/>
      <c r="O111" s="568"/>
      <c r="P111" s="568"/>
      <c r="Q111" s="568"/>
      <c r="R111" s="568"/>
      <c r="S111" s="568"/>
      <c r="T111" s="568"/>
      <c r="U111" s="568"/>
      <c r="V111" s="568"/>
      <c r="W111" s="568"/>
      <c r="X111" s="568"/>
      <c r="Y111" s="568"/>
      <c r="Z111" s="568"/>
      <c r="AA111" s="568"/>
      <c r="AB111" s="568"/>
      <c r="AC111" s="568"/>
      <c r="AD111" s="568"/>
      <c r="AG111" s="269">
        <f t="shared" si="0"/>
        <v>0</v>
      </c>
      <c r="AH111" s="298">
        <f t="shared" si="1"/>
        <v>0</v>
      </c>
      <c r="AI111" s="299">
        <f t="shared" si="2"/>
        <v>0</v>
      </c>
      <c r="AJ111" s="300">
        <f t="shared" si="3"/>
        <v>0</v>
      </c>
      <c r="AK111" s="301">
        <f t="shared" si="4"/>
        <v>0</v>
      </c>
      <c r="AL111" s="371">
        <f t="shared" si="5"/>
        <v>0</v>
      </c>
      <c r="AM111" s="433">
        <f t="shared" si="6"/>
        <v>0</v>
      </c>
      <c r="AN111" s="434">
        <f t="shared" si="7"/>
        <v>0</v>
      </c>
      <c r="AO111" s="410" t="b">
        <f t="shared" si="8"/>
        <v>0</v>
      </c>
      <c r="AP111" s="9" t="str">
        <f t="shared" si="9"/>
        <v/>
      </c>
      <c r="AQ111" s="410" t="b">
        <f t="shared" si="10"/>
        <v>0</v>
      </c>
      <c r="AR111" s="9" t="str">
        <f t="shared" si="11"/>
        <v/>
      </c>
      <c r="AS111" s="410" t="b">
        <f t="shared" si="12"/>
        <v>0</v>
      </c>
      <c r="AU111" s="444">
        <f t="shared" si="13"/>
        <v>0</v>
      </c>
      <c r="AV111" s="439">
        <f>IF(OR(Y111="NS",CNGE_2024_M1_Secc1_Sub2!$M421="NS"),0,IF(AND(Y111="NA",CNGE_2024_M1_Secc1_Sub2!$M421="NA"),0,IF(Y111&lt;=CNGE_2024_M1_Secc1_Sub2!$M421,0,1)))</f>
        <v>0</v>
      </c>
      <c r="AW111" s="440">
        <f>IF(OR(AA111="NS",CNGE_2024_M1_Secc1_Sub2!$S421="NS"),0,IF(AND(AA111="NA",CNGE_2024_M1_Secc1_Sub2!$S421="NA"),0,IF(AA111&lt;=CNGE_2024_M1_Secc1_Sub2!$S421,0,1)))</f>
        <v>0</v>
      </c>
      <c r="AX111" s="441">
        <f>IF(OR(AC111="NS",CNGE_2024_M1_Secc1_Sub2!$Y421="NS"),0,IF(AND(AC111="NA",CNGE_2024_M1_Secc1_Sub2!$Y421="NA"),0,IF(AC111&lt;=CNGE_2024_M1_Secc1_Sub2!$Y421,0,1)))</f>
        <v>0</v>
      </c>
      <c r="AY111" s="303">
        <f t="shared" si="14"/>
        <v>0</v>
      </c>
      <c r="AZ111" s="304" t="str">
        <f>IF(AY111=0,"",
IF(SUM($AY$64:AY111)=1,BA111,
IF($AY$184&gt;SUM($AY$64:AY111),_xlfn.CONCAT(", ",BA111),
IF($AY$184=SUM($AY$64:AY111),_xlfn.CONCAT(" y ",BA111)))))</f>
        <v/>
      </c>
      <c r="BA111" s="231" t="s">
        <v>6259</v>
      </c>
      <c r="BB111" s="290">
        <f t="shared" si="15"/>
        <v>0</v>
      </c>
      <c r="BC111" s="291" t="str">
        <f>IF(BB111=0,"",
IF(SUM($BB$64:BB111)=1,BD111,
IF($BB$184&gt;SUM($BB$64:BB111),_xlfn.CONCAT(", ",BD111),
IF($BB$184=SUM($BB$64:BB111),_xlfn.CONCAT(" y ",BD111)))))</f>
        <v/>
      </c>
      <c r="BD111" s="231" t="s">
        <v>6259</v>
      </c>
      <c r="BE111" s="426">
        <f t="shared" si="16"/>
        <v>0</v>
      </c>
    </row>
    <row r="112" spans="3:57" ht="15" customHeight="1">
      <c r="C112" s="85" t="s">
        <v>153</v>
      </c>
      <c r="D112" s="830" t="str">
        <f>IF(CNGE_2024_M1_Secc1_Sub1!$D90="","",CNGE_2024_M1_Secc1_Sub1!$D90)</f>
        <v>UNIVERSIDAD TECNOLOGICA DEL CENTRO</v>
      </c>
      <c r="E112" s="830"/>
      <c r="F112" s="830"/>
      <c r="G112" s="830"/>
      <c r="H112" s="830"/>
      <c r="I112" s="830"/>
      <c r="J112" s="830"/>
      <c r="K112" s="830"/>
      <c r="L112" s="830"/>
      <c r="M112" s="568"/>
      <c r="N112" s="568"/>
      <c r="O112" s="568"/>
      <c r="P112" s="568"/>
      <c r="Q112" s="568"/>
      <c r="R112" s="568"/>
      <c r="S112" s="568"/>
      <c r="T112" s="568"/>
      <c r="U112" s="568"/>
      <c r="V112" s="568"/>
      <c r="W112" s="568"/>
      <c r="X112" s="568"/>
      <c r="Y112" s="568"/>
      <c r="Z112" s="568"/>
      <c r="AA112" s="568"/>
      <c r="AB112" s="568"/>
      <c r="AC112" s="568"/>
      <c r="AD112" s="568"/>
      <c r="AG112" s="269">
        <f t="shared" si="0"/>
        <v>0</v>
      </c>
      <c r="AH112" s="298">
        <f t="shared" si="1"/>
        <v>0</v>
      </c>
      <c r="AI112" s="299">
        <f t="shared" si="2"/>
        <v>0</v>
      </c>
      <c r="AJ112" s="300">
        <f t="shared" si="3"/>
        <v>0</v>
      </c>
      <c r="AK112" s="301">
        <f t="shared" si="4"/>
        <v>0</v>
      </c>
      <c r="AL112" s="371">
        <f t="shared" si="5"/>
        <v>0</v>
      </c>
      <c r="AM112" s="433">
        <f t="shared" si="6"/>
        <v>0</v>
      </c>
      <c r="AN112" s="434">
        <f t="shared" si="7"/>
        <v>0</v>
      </c>
      <c r="AO112" s="410" t="b">
        <f t="shared" si="8"/>
        <v>0</v>
      </c>
      <c r="AP112" s="9" t="str">
        <f t="shared" si="9"/>
        <v/>
      </c>
      <c r="AQ112" s="410" t="b">
        <f t="shared" si="10"/>
        <v>0</v>
      </c>
      <c r="AR112" s="9" t="str">
        <f t="shared" si="11"/>
        <v/>
      </c>
      <c r="AS112" s="410" t="b">
        <f t="shared" si="12"/>
        <v>0</v>
      </c>
      <c r="AU112" s="444">
        <f t="shared" si="13"/>
        <v>0</v>
      </c>
      <c r="AV112" s="439">
        <f>IF(OR(Y112="NS",CNGE_2024_M1_Secc1_Sub2!$M422="NS"),0,IF(AND(Y112="NA",CNGE_2024_M1_Secc1_Sub2!$M422="NA"),0,IF(Y112&lt;=CNGE_2024_M1_Secc1_Sub2!$M422,0,1)))</f>
        <v>0</v>
      </c>
      <c r="AW112" s="440">
        <f>IF(OR(AA112="NS",CNGE_2024_M1_Secc1_Sub2!$S422="NS"),0,IF(AND(AA112="NA",CNGE_2024_M1_Secc1_Sub2!$S422="NA"),0,IF(AA112&lt;=CNGE_2024_M1_Secc1_Sub2!$S422,0,1)))</f>
        <v>0</v>
      </c>
      <c r="AX112" s="441">
        <f>IF(OR(AC112="NS",CNGE_2024_M1_Secc1_Sub2!$Y422="NS"),0,IF(AND(AC112="NA",CNGE_2024_M1_Secc1_Sub2!$Y422="NA"),0,IF(AC112&lt;=CNGE_2024_M1_Secc1_Sub2!$Y422,0,1)))</f>
        <v>0</v>
      </c>
      <c r="AY112" s="303">
        <f t="shared" si="14"/>
        <v>0</v>
      </c>
      <c r="AZ112" s="304" t="str">
        <f>IF(AY112=0,"",
IF(SUM($AY$64:AY112)=1,BA112,
IF($AY$184&gt;SUM($AY$64:AY112),_xlfn.CONCAT(", ",BA112),
IF($AY$184=SUM($AY$64:AY112),_xlfn.CONCAT(" y ",BA112)))))</f>
        <v/>
      </c>
      <c r="BA112" s="231" t="s">
        <v>6260</v>
      </c>
      <c r="BB112" s="290">
        <f t="shared" si="15"/>
        <v>0</v>
      </c>
      <c r="BC112" s="291" t="str">
        <f>IF(BB112=0,"",
IF(SUM($BB$64:BB112)=1,BD112,
IF($BB$184&gt;SUM($BB$64:BB112),_xlfn.CONCAT(", ",BD112),
IF($BB$184=SUM($BB$64:BB112),_xlfn.CONCAT(" y ",BD112)))))</f>
        <v/>
      </c>
      <c r="BD112" s="231" t="s">
        <v>6260</v>
      </c>
      <c r="BE112" s="426">
        <f t="shared" si="16"/>
        <v>0</v>
      </c>
    </row>
    <row r="113" spans="3:57" ht="30" customHeight="1">
      <c r="C113" s="85" t="s">
        <v>154</v>
      </c>
      <c r="D113" s="830" t="str">
        <f>IF(CNGE_2024_M1_Secc1_Sub1!$D91="","",CNGE_2024_M1_Secc1_Sub1!$D91)</f>
        <v>UNIVERSIDAD TECNOLOGICA DE GUTIERREZ ZAMORA</v>
      </c>
      <c r="E113" s="830"/>
      <c r="F113" s="830"/>
      <c r="G113" s="830"/>
      <c r="H113" s="830"/>
      <c r="I113" s="830"/>
      <c r="J113" s="830"/>
      <c r="K113" s="830"/>
      <c r="L113" s="830"/>
      <c r="M113" s="568"/>
      <c r="N113" s="568"/>
      <c r="O113" s="568"/>
      <c r="P113" s="568"/>
      <c r="Q113" s="568"/>
      <c r="R113" s="568"/>
      <c r="S113" s="568"/>
      <c r="T113" s="568"/>
      <c r="U113" s="568"/>
      <c r="V113" s="568"/>
      <c r="W113" s="568"/>
      <c r="X113" s="568"/>
      <c r="Y113" s="568"/>
      <c r="Z113" s="568"/>
      <c r="AA113" s="568"/>
      <c r="AB113" s="568"/>
      <c r="AC113" s="568"/>
      <c r="AD113" s="568"/>
      <c r="AG113" s="269">
        <f t="shared" si="0"/>
        <v>0</v>
      </c>
      <c r="AH113" s="298">
        <f t="shared" si="1"/>
        <v>0</v>
      </c>
      <c r="AI113" s="299">
        <f t="shared" si="2"/>
        <v>0</v>
      </c>
      <c r="AJ113" s="300">
        <f t="shared" si="3"/>
        <v>0</v>
      </c>
      <c r="AK113" s="301">
        <f t="shared" si="4"/>
        <v>0</v>
      </c>
      <c r="AL113" s="371">
        <f t="shared" si="5"/>
        <v>0</v>
      </c>
      <c r="AM113" s="433">
        <f t="shared" si="6"/>
        <v>0</v>
      </c>
      <c r="AN113" s="434">
        <f t="shared" si="7"/>
        <v>0</v>
      </c>
      <c r="AO113" s="410" t="b">
        <f t="shared" si="8"/>
        <v>0</v>
      </c>
      <c r="AP113" s="9" t="str">
        <f t="shared" si="9"/>
        <v/>
      </c>
      <c r="AQ113" s="410" t="b">
        <f t="shared" si="10"/>
        <v>0</v>
      </c>
      <c r="AR113" s="9" t="str">
        <f t="shared" si="11"/>
        <v/>
      </c>
      <c r="AS113" s="410" t="b">
        <f t="shared" si="12"/>
        <v>0</v>
      </c>
      <c r="AU113" s="444">
        <f t="shared" si="13"/>
        <v>0</v>
      </c>
      <c r="AV113" s="439">
        <f>IF(OR(Y113="NS",CNGE_2024_M1_Secc1_Sub2!$M423="NS"),0,IF(AND(Y113="NA",CNGE_2024_M1_Secc1_Sub2!$M423="NA"),0,IF(Y113&lt;=CNGE_2024_M1_Secc1_Sub2!$M423,0,1)))</f>
        <v>0</v>
      </c>
      <c r="AW113" s="440">
        <f>IF(OR(AA113="NS",CNGE_2024_M1_Secc1_Sub2!$S423="NS"),0,IF(AND(AA113="NA",CNGE_2024_M1_Secc1_Sub2!$S423="NA"),0,IF(AA113&lt;=CNGE_2024_M1_Secc1_Sub2!$S423,0,1)))</f>
        <v>0</v>
      </c>
      <c r="AX113" s="441">
        <f>IF(OR(AC113="NS",CNGE_2024_M1_Secc1_Sub2!$Y423="NS"),0,IF(AND(AC113="NA",CNGE_2024_M1_Secc1_Sub2!$Y423="NA"),0,IF(AC113&lt;=CNGE_2024_M1_Secc1_Sub2!$Y423,0,1)))</f>
        <v>0</v>
      </c>
      <c r="AY113" s="303">
        <f t="shared" si="14"/>
        <v>0</v>
      </c>
      <c r="AZ113" s="304" t="str">
        <f>IF(AY113=0,"",
IF(SUM($AY$64:AY113)=1,BA113,
IF($AY$184&gt;SUM($AY$64:AY113),_xlfn.CONCAT(", ",BA113),
IF($AY$184=SUM($AY$64:AY113),_xlfn.CONCAT(" y ",BA113)))))</f>
        <v/>
      </c>
      <c r="BA113" s="231" t="s">
        <v>6261</v>
      </c>
      <c r="BB113" s="290">
        <f t="shared" si="15"/>
        <v>0</v>
      </c>
      <c r="BC113" s="291" t="str">
        <f>IF(BB113=0,"",
IF(SUM($BB$64:BB113)=1,BD113,
IF($BB$184&gt;SUM($BB$64:BB113),_xlfn.CONCAT(", ",BD113),
IF($BB$184=SUM($BB$64:BB113),_xlfn.CONCAT(" y ",BD113)))))</f>
        <v/>
      </c>
      <c r="BD113" s="231" t="s">
        <v>6261</v>
      </c>
      <c r="BE113" s="426">
        <f t="shared" si="16"/>
        <v>0</v>
      </c>
    </row>
    <row r="114" spans="3:57" ht="45" customHeight="1">
      <c r="C114" s="85" t="s">
        <v>155</v>
      </c>
      <c r="D114" s="830" t="str">
        <f>IF(CNGE_2024_M1_Secc1_Sub1!$D92="","",CNGE_2024_M1_Secc1_Sub1!$D92)</f>
        <v>CONSEJO VERACRUZANO DE INVESTIGACION CIENTIFICA Y DESARROLLO TECNOLOGICO</v>
      </c>
      <c r="E114" s="830"/>
      <c r="F114" s="830"/>
      <c r="G114" s="830"/>
      <c r="H114" s="830"/>
      <c r="I114" s="830"/>
      <c r="J114" s="830"/>
      <c r="K114" s="830"/>
      <c r="L114" s="830"/>
      <c r="M114" s="568"/>
      <c r="N114" s="568"/>
      <c r="O114" s="568"/>
      <c r="P114" s="568"/>
      <c r="Q114" s="568"/>
      <c r="R114" s="568"/>
      <c r="S114" s="568"/>
      <c r="T114" s="568"/>
      <c r="U114" s="568"/>
      <c r="V114" s="568"/>
      <c r="W114" s="568"/>
      <c r="X114" s="568"/>
      <c r="Y114" s="568"/>
      <c r="Z114" s="568"/>
      <c r="AA114" s="568"/>
      <c r="AB114" s="568"/>
      <c r="AC114" s="568"/>
      <c r="AD114" s="568"/>
      <c r="AG114" s="269">
        <f t="shared" si="0"/>
        <v>0</v>
      </c>
      <c r="AH114" s="298">
        <f t="shared" si="1"/>
        <v>0</v>
      </c>
      <c r="AI114" s="299">
        <f t="shared" si="2"/>
        <v>0</v>
      </c>
      <c r="AJ114" s="300">
        <f t="shared" si="3"/>
        <v>0</v>
      </c>
      <c r="AK114" s="301">
        <f t="shared" si="4"/>
        <v>0</v>
      </c>
      <c r="AL114" s="371">
        <f t="shared" si="5"/>
        <v>0</v>
      </c>
      <c r="AM114" s="433">
        <f t="shared" si="6"/>
        <v>0</v>
      </c>
      <c r="AN114" s="434">
        <f t="shared" si="7"/>
        <v>0</v>
      </c>
      <c r="AO114" s="410" t="b">
        <f t="shared" si="8"/>
        <v>0</v>
      </c>
      <c r="AP114" s="9" t="str">
        <f t="shared" si="9"/>
        <v/>
      </c>
      <c r="AQ114" s="410" t="b">
        <f t="shared" si="10"/>
        <v>0</v>
      </c>
      <c r="AR114" s="9" t="str">
        <f t="shared" si="11"/>
        <v/>
      </c>
      <c r="AS114" s="410" t="b">
        <f t="shared" si="12"/>
        <v>0</v>
      </c>
      <c r="AU114" s="444">
        <f t="shared" si="13"/>
        <v>0</v>
      </c>
      <c r="AV114" s="439">
        <f>IF(OR(Y114="NS",CNGE_2024_M1_Secc1_Sub2!$M424="NS"),0,IF(AND(Y114="NA",CNGE_2024_M1_Secc1_Sub2!$M424="NA"),0,IF(Y114&lt;=CNGE_2024_M1_Secc1_Sub2!$M424,0,1)))</f>
        <v>0</v>
      </c>
      <c r="AW114" s="440">
        <f>IF(OR(AA114="NS",CNGE_2024_M1_Secc1_Sub2!$S424="NS"),0,IF(AND(AA114="NA",CNGE_2024_M1_Secc1_Sub2!$S424="NA"),0,IF(AA114&lt;=CNGE_2024_M1_Secc1_Sub2!$S424,0,1)))</f>
        <v>0</v>
      </c>
      <c r="AX114" s="441">
        <f>IF(OR(AC114="NS",CNGE_2024_M1_Secc1_Sub2!$Y424="NS"),0,IF(AND(AC114="NA",CNGE_2024_M1_Secc1_Sub2!$Y424="NA"),0,IF(AC114&lt;=CNGE_2024_M1_Secc1_Sub2!$Y424,0,1)))</f>
        <v>0</v>
      </c>
      <c r="AY114" s="303">
        <f t="shared" si="14"/>
        <v>0</v>
      </c>
      <c r="AZ114" s="304" t="str">
        <f>IF(AY114=0,"",
IF(SUM($AY$64:AY114)=1,BA114,
IF($AY$184&gt;SUM($AY$64:AY114),_xlfn.CONCAT(", ",BA114),
IF($AY$184=SUM($AY$64:AY114),_xlfn.CONCAT(" y ",BA114)))))</f>
        <v/>
      </c>
      <c r="BA114" s="231" t="s">
        <v>6262</v>
      </c>
      <c r="BB114" s="290">
        <f t="shared" si="15"/>
        <v>0</v>
      </c>
      <c r="BC114" s="291" t="str">
        <f>IF(BB114=0,"",
IF(SUM($BB$64:BB114)=1,BD114,
IF($BB$184&gt;SUM($BB$64:BB114),_xlfn.CONCAT(", ",BD114),
IF($BB$184=SUM($BB$64:BB114),_xlfn.CONCAT(" y ",BD114)))))</f>
        <v/>
      </c>
      <c r="BD114" s="231" t="s">
        <v>6262</v>
      </c>
      <c r="BE114" s="426">
        <f t="shared" si="16"/>
        <v>0</v>
      </c>
    </row>
    <row r="115" spans="3:57" ht="30" customHeight="1">
      <c r="C115" s="85" t="s">
        <v>156</v>
      </c>
      <c r="D115" s="830" t="str">
        <f>IF(CNGE_2024_M1_Secc1_Sub1!$D93="","",CNGE_2024_M1_Secc1_Sub1!$D93)</f>
        <v>COLEGIO DE ESTUDIOS CIENTIFICOS Y TECNOLOGICOS</v>
      </c>
      <c r="E115" s="830"/>
      <c r="F115" s="830"/>
      <c r="G115" s="830"/>
      <c r="H115" s="830"/>
      <c r="I115" s="830"/>
      <c r="J115" s="830"/>
      <c r="K115" s="830"/>
      <c r="L115" s="830"/>
      <c r="M115" s="568"/>
      <c r="N115" s="568"/>
      <c r="O115" s="568"/>
      <c r="P115" s="568"/>
      <c r="Q115" s="568"/>
      <c r="R115" s="568"/>
      <c r="S115" s="568"/>
      <c r="T115" s="568"/>
      <c r="U115" s="568"/>
      <c r="V115" s="568"/>
      <c r="W115" s="568"/>
      <c r="X115" s="568"/>
      <c r="Y115" s="568"/>
      <c r="Z115" s="568"/>
      <c r="AA115" s="568"/>
      <c r="AB115" s="568"/>
      <c r="AC115" s="568"/>
      <c r="AD115" s="568"/>
      <c r="AG115" s="269">
        <f t="shared" si="0"/>
        <v>0</v>
      </c>
      <c r="AH115" s="298">
        <f t="shared" si="1"/>
        <v>0</v>
      </c>
      <c r="AI115" s="299">
        <f t="shared" si="2"/>
        <v>0</v>
      </c>
      <c r="AJ115" s="300">
        <f t="shared" si="3"/>
        <v>0</v>
      </c>
      <c r="AK115" s="301">
        <f t="shared" si="4"/>
        <v>0</v>
      </c>
      <c r="AL115" s="371">
        <f t="shared" si="5"/>
        <v>0</v>
      </c>
      <c r="AM115" s="433">
        <f t="shared" si="6"/>
        <v>0</v>
      </c>
      <c r="AN115" s="434">
        <f t="shared" si="7"/>
        <v>0</v>
      </c>
      <c r="AO115" s="410" t="b">
        <f t="shared" si="8"/>
        <v>0</v>
      </c>
      <c r="AP115" s="9" t="str">
        <f t="shared" si="9"/>
        <v/>
      </c>
      <c r="AQ115" s="410" t="b">
        <f t="shared" si="10"/>
        <v>0</v>
      </c>
      <c r="AR115" s="9" t="str">
        <f t="shared" si="11"/>
        <v/>
      </c>
      <c r="AS115" s="410" t="b">
        <f t="shared" si="12"/>
        <v>0</v>
      </c>
      <c r="AU115" s="444">
        <f t="shared" si="13"/>
        <v>0</v>
      </c>
      <c r="AV115" s="439">
        <f>IF(OR(Y115="NS",CNGE_2024_M1_Secc1_Sub2!$M425="NS"),0,IF(AND(Y115="NA",CNGE_2024_M1_Secc1_Sub2!$M425="NA"),0,IF(Y115&lt;=CNGE_2024_M1_Secc1_Sub2!$M425,0,1)))</f>
        <v>0</v>
      </c>
      <c r="AW115" s="440">
        <f>IF(OR(AA115="NS",CNGE_2024_M1_Secc1_Sub2!$S425="NS"),0,IF(AND(AA115="NA",CNGE_2024_M1_Secc1_Sub2!$S425="NA"),0,IF(AA115&lt;=CNGE_2024_M1_Secc1_Sub2!$S425,0,1)))</f>
        <v>0</v>
      </c>
      <c r="AX115" s="441">
        <f>IF(OR(AC115="NS",CNGE_2024_M1_Secc1_Sub2!$Y425="NS"),0,IF(AND(AC115="NA",CNGE_2024_M1_Secc1_Sub2!$Y425="NA"),0,IF(AC115&lt;=CNGE_2024_M1_Secc1_Sub2!$Y425,0,1)))</f>
        <v>0</v>
      </c>
      <c r="AY115" s="303">
        <f t="shared" si="14"/>
        <v>0</v>
      </c>
      <c r="AZ115" s="304" t="str">
        <f>IF(AY115=0,"",
IF(SUM($AY$64:AY115)=1,BA115,
IF($AY$184&gt;SUM($AY$64:AY115),_xlfn.CONCAT(", ",BA115),
IF($AY$184=SUM($AY$64:AY115),_xlfn.CONCAT(" y ",BA115)))))</f>
        <v/>
      </c>
      <c r="BA115" s="231" t="s">
        <v>6263</v>
      </c>
      <c r="BB115" s="290">
        <f t="shared" si="15"/>
        <v>0</v>
      </c>
      <c r="BC115" s="291" t="str">
        <f>IF(BB115=0,"",
IF(SUM($BB$64:BB115)=1,BD115,
IF($BB$184&gt;SUM($BB$64:BB115),_xlfn.CONCAT(", ",BD115),
IF($BB$184=SUM($BB$64:BB115),_xlfn.CONCAT(" y ",BD115)))))</f>
        <v/>
      </c>
      <c r="BD115" s="231" t="s">
        <v>6263</v>
      </c>
      <c r="BE115" s="426">
        <f t="shared" si="16"/>
        <v>0</v>
      </c>
    </row>
    <row r="116" spans="3:57" ht="15" customHeight="1">
      <c r="C116" s="85" t="s">
        <v>157</v>
      </c>
      <c r="D116" s="830" t="str">
        <f>IF(CNGE_2024_M1_Secc1_Sub1!$D94="","",CNGE_2024_M1_Secc1_Sub1!$D94)</f>
        <v>COLEGIO DE VERACRUZ</v>
      </c>
      <c r="E116" s="830"/>
      <c r="F116" s="830"/>
      <c r="G116" s="830"/>
      <c r="H116" s="830"/>
      <c r="I116" s="830"/>
      <c r="J116" s="830"/>
      <c r="K116" s="830"/>
      <c r="L116" s="830"/>
      <c r="M116" s="568"/>
      <c r="N116" s="568"/>
      <c r="O116" s="568"/>
      <c r="P116" s="568"/>
      <c r="Q116" s="568"/>
      <c r="R116" s="568"/>
      <c r="S116" s="568"/>
      <c r="T116" s="568"/>
      <c r="U116" s="568"/>
      <c r="V116" s="568"/>
      <c r="W116" s="568"/>
      <c r="X116" s="568"/>
      <c r="Y116" s="568"/>
      <c r="Z116" s="568"/>
      <c r="AA116" s="568"/>
      <c r="AB116" s="568"/>
      <c r="AC116" s="568"/>
      <c r="AD116" s="568"/>
      <c r="AG116" s="269">
        <f t="shared" si="0"/>
        <v>0</v>
      </c>
      <c r="AH116" s="298">
        <f t="shared" si="1"/>
        <v>0</v>
      </c>
      <c r="AI116" s="299">
        <f t="shared" si="2"/>
        <v>0</v>
      </c>
      <c r="AJ116" s="300">
        <f t="shared" si="3"/>
        <v>0</v>
      </c>
      <c r="AK116" s="301">
        <f t="shared" si="4"/>
        <v>0</v>
      </c>
      <c r="AL116" s="371">
        <f t="shared" si="5"/>
        <v>0</v>
      </c>
      <c r="AM116" s="433">
        <f t="shared" si="6"/>
        <v>0</v>
      </c>
      <c r="AN116" s="434">
        <f t="shared" si="7"/>
        <v>0</v>
      </c>
      <c r="AO116" s="410" t="b">
        <f t="shared" si="8"/>
        <v>0</v>
      </c>
      <c r="AP116" s="9" t="str">
        <f t="shared" si="9"/>
        <v/>
      </c>
      <c r="AQ116" s="410" t="b">
        <f t="shared" si="10"/>
        <v>0</v>
      </c>
      <c r="AR116" s="9" t="str">
        <f t="shared" si="11"/>
        <v/>
      </c>
      <c r="AS116" s="410" t="b">
        <f t="shared" si="12"/>
        <v>0</v>
      </c>
      <c r="AU116" s="444">
        <f t="shared" si="13"/>
        <v>0</v>
      </c>
      <c r="AV116" s="439">
        <f>IF(OR(Y116="NS",CNGE_2024_M1_Secc1_Sub2!$M426="NS"),0,IF(AND(Y116="NA",CNGE_2024_M1_Secc1_Sub2!$M426="NA"),0,IF(Y116&lt;=CNGE_2024_M1_Secc1_Sub2!$M426,0,1)))</f>
        <v>0</v>
      </c>
      <c r="AW116" s="440">
        <f>IF(OR(AA116="NS",CNGE_2024_M1_Secc1_Sub2!$S426="NS"),0,IF(AND(AA116="NA",CNGE_2024_M1_Secc1_Sub2!$S426="NA"),0,IF(AA116&lt;=CNGE_2024_M1_Secc1_Sub2!$S426,0,1)))</f>
        <v>0</v>
      </c>
      <c r="AX116" s="441">
        <f>IF(OR(AC116="NS",CNGE_2024_M1_Secc1_Sub2!$Y426="NS"),0,IF(AND(AC116="NA",CNGE_2024_M1_Secc1_Sub2!$Y426="NA"),0,IF(AC116&lt;=CNGE_2024_M1_Secc1_Sub2!$Y426,0,1)))</f>
        <v>0</v>
      </c>
      <c r="AY116" s="303">
        <f t="shared" si="14"/>
        <v>0</v>
      </c>
      <c r="AZ116" s="304" t="str">
        <f>IF(AY116=0,"",
IF(SUM($AY$64:AY116)=1,BA116,
IF($AY$184&gt;SUM($AY$64:AY116),_xlfn.CONCAT(", ",BA116),
IF($AY$184=SUM($AY$64:AY116),_xlfn.CONCAT(" y ",BA116)))))</f>
        <v/>
      </c>
      <c r="BA116" s="231" t="s">
        <v>6264</v>
      </c>
      <c r="BB116" s="290">
        <f t="shared" si="15"/>
        <v>0</v>
      </c>
      <c r="BC116" s="291" t="str">
        <f>IF(BB116=0,"",
IF(SUM($BB$64:BB116)=1,BD116,
IF($BB$184&gt;SUM($BB$64:BB116),_xlfn.CONCAT(", ",BD116),
IF($BB$184=SUM($BB$64:BB116),_xlfn.CONCAT(" y ",BD116)))))</f>
        <v/>
      </c>
      <c r="BD116" s="231" t="s">
        <v>6264</v>
      </c>
      <c r="BE116" s="426">
        <f t="shared" si="16"/>
        <v>0</v>
      </c>
    </row>
    <row r="117" spans="3:57" ht="15" customHeight="1">
      <c r="C117" s="85" t="s">
        <v>158</v>
      </c>
      <c r="D117" s="830" t="str">
        <f>IF(CNGE_2024_M1_Secc1_Sub1!$D95="","",CNGE_2024_M1_Secc1_Sub1!$D95)</f>
        <v>UNIVERSIDAD POLITECNICA DE HUATUSCO</v>
      </c>
      <c r="E117" s="830"/>
      <c r="F117" s="830"/>
      <c r="G117" s="830"/>
      <c r="H117" s="830"/>
      <c r="I117" s="830"/>
      <c r="J117" s="830"/>
      <c r="K117" s="830"/>
      <c r="L117" s="830"/>
      <c r="M117" s="568"/>
      <c r="N117" s="568"/>
      <c r="O117" s="568"/>
      <c r="P117" s="568"/>
      <c r="Q117" s="568"/>
      <c r="R117" s="568"/>
      <c r="S117" s="568"/>
      <c r="T117" s="568"/>
      <c r="U117" s="568"/>
      <c r="V117" s="568"/>
      <c r="W117" s="568"/>
      <c r="X117" s="568"/>
      <c r="Y117" s="568"/>
      <c r="Z117" s="568"/>
      <c r="AA117" s="568"/>
      <c r="AB117" s="568"/>
      <c r="AC117" s="568"/>
      <c r="AD117" s="568"/>
      <c r="AG117" s="269">
        <f t="shared" si="0"/>
        <v>0</v>
      </c>
      <c r="AH117" s="298">
        <f t="shared" si="1"/>
        <v>0</v>
      </c>
      <c r="AI117" s="299">
        <f t="shared" si="2"/>
        <v>0</v>
      </c>
      <c r="AJ117" s="300">
        <f t="shared" si="3"/>
        <v>0</v>
      </c>
      <c r="AK117" s="301">
        <f t="shared" si="4"/>
        <v>0</v>
      </c>
      <c r="AL117" s="371">
        <f t="shared" si="5"/>
        <v>0</v>
      </c>
      <c r="AM117" s="433">
        <f t="shared" si="6"/>
        <v>0</v>
      </c>
      <c r="AN117" s="434">
        <f t="shared" si="7"/>
        <v>0</v>
      </c>
      <c r="AO117" s="410" t="b">
        <f t="shared" si="8"/>
        <v>0</v>
      </c>
      <c r="AP117" s="9" t="str">
        <f t="shared" si="9"/>
        <v/>
      </c>
      <c r="AQ117" s="410" t="b">
        <f t="shared" si="10"/>
        <v>0</v>
      </c>
      <c r="AR117" s="9" t="str">
        <f t="shared" si="11"/>
        <v/>
      </c>
      <c r="AS117" s="410" t="b">
        <f t="shared" si="12"/>
        <v>0</v>
      </c>
      <c r="AU117" s="444">
        <f t="shared" si="13"/>
        <v>0</v>
      </c>
      <c r="AV117" s="439">
        <f>IF(OR(Y117="NS",CNGE_2024_M1_Secc1_Sub2!$M427="NS"),0,IF(AND(Y117="NA",CNGE_2024_M1_Secc1_Sub2!$M427="NA"),0,IF(Y117&lt;=CNGE_2024_M1_Secc1_Sub2!$M427,0,1)))</f>
        <v>0</v>
      </c>
      <c r="AW117" s="440">
        <f>IF(OR(AA117="NS",CNGE_2024_M1_Secc1_Sub2!$S427="NS"),0,IF(AND(AA117="NA",CNGE_2024_M1_Secc1_Sub2!$S427="NA"),0,IF(AA117&lt;=CNGE_2024_M1_Secc1_Sub2!$S427,0,1)))</f>
        <v>0</v>
      </c>
      <c r="AX117" s="441">
        <f>IF(OR(AC117="NS",CNGE_2024_M1_Secc1_Sub2!$Y427="NS"),0,IF(AND(AC117="NA",CNGE_2024_M1_Secc1_Sub2!$Y427="NA"),0,IF(AC117&lt;=CNGE_2024_M1_Secc1_Sub2!$Y427,0,1)))</f>
        <v>0</v>
      </c>
      <c r="AY117" s="303">
        <f t="shared" si="14"/>
        <v>0</v>
      </c>
      <c r="AZ117" s="304" t="str">
        <f>IF(AY117=0,"",
IF(SUM($AY$64:AY117)=1,BA117,
IF($AY$184&gt;SUM($AY$64:AY117),_xlfn.CONCAT(", ",BA117),
IF($AY$184=SUM($AY$64:AY117),_xlfn.CONCAT(" y ",BA117)))))</f>
        <v/>
      </c>
      <c r="BA117" s="231" t="s">
        <v>6265</v>
      </c>
      <c r="BB117" s="290">
        <f t="shared" si="15"/>
        <v>0</v>
      </c>
      <c r="BC117" s="291" t="str">
        <f>IF(BB117=0,"",
IF(SUM($BB$64:BB117)=1,BD117,
IF($BB$184&gt;SUM($BB$64:BB117),_xlfn.CONCAT(", ",BD117),
IF($BB$184=SUM($BB$64:BB117),_xlfn.CONCAT(" y ",BD117)))))</f>
        <v/>
      </c>
      <c r="BD117" s="231" t="s">
        <v>6265</v>
      </c>
      <c r="BE117" s="426">
        <f t="shared" si="16"/>
        <v>0</v>
      </c>
    </row>
    <row r="118" spans="3:57" ht="30" customHeight="1">
      <c r="C118" s="85" t="s">
        <v>159</v>
      </c>
      <c r="D118" s="830" t="str">
        <f>IF(CNGE_2024_M1_Secc1_Sub1!$D96="","",CNGE_2024_M1_Secc1_Sub1!$D96)</f>
        <v>UNIVERSIDAD POPULAR AUTONOMA DE VERACRUZ</v>
      </c>
      <c r="E118" s="830"/>
      <c r="F118" s="830"/>
      <c r="G118" s="830"/>
      <c r="H118" s="830"/>
      <c r="I118" s="830"/>
      <c r="J118" s="830"/>
      <c r="K118" s="830"/>
      <c r="L118" s="830"/>
      <c r="M118" s="568"/>
      <c r="N118" s="568"/>
      <c r="O118" s="568"/>
      <c r="P118" s="568"/>
      <c r="Q118" s="568"/>
      <c r="R118" s="568"/>
      <c r="S118" s="568"/>
      <c r="T118" s="568"/>
      <c r="U118" s="568"/>
      <c r="V118" s="568"/>
      <c r="W118" s="568"/>
      <c r="X118" s="568"/>
      <c r="Y118" s="568"/>
      <c r="Z118" s="568"/>
      <c r="AA118" s="568"/>
      <c r="AB118" s="568"/>
      <c r="AC118" s="568"/>
      <c r="AD118" s="568"/>
      <c r="AG118" s="269">
        <f t="shared" si="0"/>
        <v>0</v>
      </c>
      <c r="AH118" s="298">
        <f t="shared" si="1"/>
        <v>0</v>
      </c>
      <c r="AI118" s="299">
        <f t="shared" si="2"/>
        <v>0</v>
      </c>
      <c r="AJ118" s="300">
        <f t="shared" si="3"/>
        <v>0</v>
      </c>
      <c r="AK118" s="301">
        <f t="shared" si="4"/>
        <v>0</v>
      </c>
      <c r="AL118" s="371">
        <f t="shared" si="5"/>
        <v>0</v>
      </c>
      <c r="AM118" s="433">
        <f t="shared" si="6"/>
        <v>0</v>
      </c>
      <c r="AN118" s="434">
        <f t="shared" si="7"/>
        <v>0</v>
      </c>
      <c r="AO118" s="410" t="b">
        <f t="shared" si="8"/>
        <v>0</v>
      </c>
      <c r="AP118" s="9" t="str">
        <f t="shared" si="9"/>
        <v/>
      </c>
      <c r="AQ118" s="410" t="b">
        <f t="shared" si="10"/>
        <v>0</v>
      </c>
      <c r="AR118" s="9" t="str">
        <f t="shared" si="11"/>
        <v/>
      </c>
      <c r="AS118" s="410" t="b">
        <f t="shared" si="12"/>
        <v>0</v>
      </c>
      <c r="AU118" s="444">
        <f t="shared" si="13"/>
        <v>0</v>
      </c>
      <c r="AV118" s="439">
        <f>IF(OR(Y118="NS",CNGE_2024_M1_Secc1_Sub2!$M428="NS"),0,IF(AND(Y118="NA",CNGE_2024_M1_Secc1_Sub2!$M428="NA"),0,IF(Y118&lt;=CNGE_2024_M1_Secc1_Sub2!$M428,0,1)))</f>
        <v>0</v>
      </c>
      <c r="AW118" s="440">
        <f>IF(OR(AA118="NS",CNGE_2024_M1_Secc1_Sub2!$S428="NS"),0,IF(AND(AA118="NA",CNGE_2024_M1_Secc1_Sub2!$S428="NA"),0,IF(AA118&lt;=CNGE_2024_M1_Secc1_Sub2!$S428,0,1)))</f>
        <v>0</v>
      </c>
      <c r="AX118" s="441">
        <f>IF(OR(AC118="NS",CNGE_2024_M1_Secc1_Sub2!$Y428="NS"),0,IF(AND(AC118="NA",CNGE_2024_M1_Secc1_Sub2!$Y428="NA"),0,IF(AC118&lt;=CNGE_2024_M1_Secc1_Sub2!$Y428,0,1)))</f>
        <v>0</v>
      </c>
      <c r="AY118" s="303">
        <f t="shared" si="14"/>
        <v>0</v>
      </c>
      <c r="AZ118" s="304" t="str">
        <f>IF(AY118=0,"",
IF(SUM($AY$64:AY118)=1,BA118,
IF($AY$184&gt;SUM($AY$64:AY118),_xlfn.CONCAT(", ",BA118),
IF($AY$184=SUM($AY$64:AY118),_xlfn.CONCAT(" y ",BA118)))))</f>
        <v/>
      </c>
      <c r="BA118" s="231" t="s">
        <v>6266</v>
      </c>
      <c r="BB118" s="290">
        <f t="shared" si="15"/>
        <v>0</v>
      </c>
      <c r="BC118" s="291" t="str">
        <f>IF(BB118=0,"",
IF(SUM($BB$64:BB118)=1,BD118,
IF($BB$184&gt;SUM($BB$64:BB118),_xlfn.CONCAT(", ",BD118),
IF($BB$184=SUM($BB$64:BB118),_xlfn.CONCAT(" y ",BD118)))))</f>
        <v/>
      </c>
      <c r="BD118" s="231" t="s">
        <v>6266</v>
      </c>
      <c r="BE118" s="426">
        <f t="shared" si="16"/>
        <v>0</v>
      </c>
    </row>
    <row r="119" spans="3:57" ht="15" customHeight="1">
      <c r="C119" s="85" t="s">
        <v>160</v>
      </c>
      <c r="D119" s="830" t="str">
        <f>IF(CNGE_2024_M1_Secc1_Sub1!$D97="","",CNGE_2024_M1_Secc1_Sub1!$D97)</f>
        <v>INSTITUTO VERACRUZANO DE LA VIVIENDA</v>
      </c>
      <c r="E119" s="830"/>
      <c r="F119" s="830"/>
      <c r="G119" s="830"/>
      <c r="H119" s="830"/>
      <c r="I119" s="830"/>
      <c r="J119" s="830"/>
      <c r="K119" s="830"/>
      <c r="L119" s="830"/>
      <c r="M119" s="568"/>
      <c r="N119" s="568"/>
      <c r="O119" s="568"/>
      <c r="P119" s="568"/>
      <c r="Q119" s="568"/>
      <c r="R119" s="568"/>
      <c r="S119" s="568"/>
      <c r="T119" s="568"/>
      <c r="U119" s="568"/>
      <c r="V119" s="568"/>
      <c r="W119" s="568"/>
      <c r="X119" s="568"/>
      <c r="Y119" s="568"/>
      <c r="Z119" s="568"/>
      <c r="AA119" s="568"/>
      <c r="AB119" s="568"/>
      <c r="AC119" s="568"/>
      <c r="AD119" s="568"/>
      <c r="AG119" s="269">
        <f t="shared" si="0"/>
        <v>0</v>
      </c>
      <c r="AH119" s="298">
        <f t="shared" si="1"/>
        <v>0</v>
      </c>
      <c r="AI119" s="299">
        <f t="shared" si="2"/>
        <v>0</v>
      </c>
      <c r="AJ119" s="300">
        <f t="shared" si="3"/>
        <v>0</v>
      </c>
      <c r="AK119" s="301">
        <f t="shared" si="4"/>
        <v>0</v>
      </c>
      <c r="AL119" s="371">
        <f t="shared" si="5"/>
        <v>0</v>
      </c>
      <c r="AM119" s="433">
        <f t="shared" si="6"/>
        <v>0</v>
      </c>
      <c r="AN119" s="434">
        <f t="shared" si="7"/>
        <v>0</v>
      </c>
      <c r="AO119" s="410" t="b">
        <f t="shared" si="8"/>
        <v>0</v>
      </c>
      <c r="AP119" s="9" t="str">
        <f t="shared" si="9"/>
        <v/>
      </c>
      <c r="AQ119" s="410" t="b">
        <f t="shared" si="10"/>
        <v>0</v>
      </c>
      <c r="AR119" s="9" t="str">
        <f t="shared" si="11"/>
        <v/>
      </c>
      <c r="AS119" s="410" t="b">
        <f t="shared" si="12"/>
        <v>0</v>
      </c>
      <c r="AU119" s="444">
        <f t="shared" si="13"/>
        <v>0</v>
      </c>
      <c r="AV119" s="439">
        <f>IF(OR(Y119="NS",CNGE_2024_M1_Secc1_Sub2!$M429="NS"),0,IF(AND(Y119="NA",CNGE_2024_M1_Secc1_Sub2!$M429="NA"),0,IF(Y119&lt;=CNGE_2024_M1_Secc1_Sub2!$M429,0,1)))</f>
        <v>0</v>
      </c>
      <c r="AW119" s="440">
        <f>IF(OR(AA119="NS",CNGE_2024_M1_Secc1_Sub2!$S429="NS"),0,IF(AND(AA119="NA",CNGE_2024_M1_Secc1_Sub2!$S429="NA"),0,IF(AA119&lt;=CNGE_2024_M1_Secc1_Sub2!$S429,0,1)))</f>
        <v>0</v>
      </c>
      <c r="AX119" s="441">
        <f>IF(OR(AC119="NS",CNGE_2024_M1_Secc1_Sub2!$Y429="NS"),0,IF(AND(AC119="NA",CNGE_2024_M1_Secc1_Sub2!$Y429="NA"),0,IF(AC119&lt;=CNGE_2024_M1_Secc1_Sub2!$Y429,0,1)))</f>
        <v>0</v>
      </c>
      <c r="AY119" s="303">
        <f t="shared" si="14"/>
        <v>0</v>
      </c>
      <c r="AZ119" s="304" t="str">
        <f>IF(AY119=0,"",
IF(SUM($AY$64:AY119)=1,BA119,
IF($AY$184&gt;SUM($AY$64:AY119),_xlfn.CONCAT(", ",BA119),
IF($AY$184=SUM($AY$64:AY119),_xlfn.CONCAT(" y ",BA119)))))</f>
        <v/>
      </c>
      <c r="BA119" s="231" t="s">
        <v>6267</v>
      </c>
      <c r="BB119" s="290">
        <f t="shared" si="15"/>
        <v>0</v>
      </c>
      <c r="BC119" s="291" t="str">
        <f>IF(BB119=0,"",
IF(SUM($BB$64:BB119)=1,BD119,
IF($BB$184&gt;SUM($BB$64:BB119),_xlfn.CONCAT(", ",BD119),
IF($BB$184=SUM($BB$64:BB119),_xlfn.CONCAT(" y ",BD119)))))</f>
        <v/>
      </c>
      <c r="BD119" s="231" t="s">
        <v>6267</v>
      </c>
      <c r="BE119" s="426">
        <f t="shared" si="16"/>
        <v>0</v>
      </c>
    </row>
    <row r="120" spans="3:57" ht="30" customHeight="1">
      <c r="C120" s="85" t="s">
        <v>161</v>
      </c>
      <c r="D120" s="830" t="str">
        <f>IF(CNGE_2024_M1_Secc1_Sub1!$D98="","",CNGE_2024_M1_Secc1_Sub1!$D98)</f>
        <v>AGENCIA ESTATAL DE ENERGIA DEL ESTADO DE VERACRUZ</v>
      </c>
      <c r="E120" s="830"/>
      <c r="F120" s="830"/>
      <c r="G120" s="830"/>
      <c r="H120" s="830"/>
      <c r="I120" s="830"/>
      <c r="J120" s="830"/>
      <c r="K120" s="830"/>
      <c r="L120" s="830"/>
      <c r="M120" s="568"/>
      <c r="N120" s="568"/>
      <c r="O120" s="568"/>
      <c r="P120" s="568"/>
      <c r="Q120" s="568"/>
      <c r="R120" s="568"/>
      <c r="S120" s="568"/>
      <c r="T120" s="568"/>
      <c r="U120" s="568"/>
      <c r="V120" s="568"/>
      <c r="W120" s="568"/>
      <c r="X120" s="568"/>
      <c r="Y120" s="568"/>
      <c r="Z120" s="568"/>
      <c r="AA120" s="568"/>
      <c r="AB120" s="568"/>
      <c r="AC120" s="568"/>
      <c r="AD120" s="568"/>
      <c r="AG120" s="269">
        <f t="shared" si="0"/>
        <v>0</v>
      </c>
      <c r="AH120" s="298">
        <f t="shared" si="1"/>
        <v>0</v>
      </c>
      <c r="AI120" s="299">
        <f t="shared" si="2"/>
        <v>0</v>
      </c>
      <c r="AJ120" s="300">
        <f t="shared" si="3"/>
        <v>0</v>
      </c>
      <c r="AK120" s="301">
        <f t="shared" si="4"/>
        <v>0</v>
      </c>
      <c r="AL120" s="371">
        <f t="shared" si="5"/>
        <v>0</v>
      </c>
      <c r="AM120" s="433">
        <f t="shared" si="6"/>
        <v>0</v>
      </c>
      <c r="AN120" s="434">
        <f t="shared" si="7"/>
        <v>0</v>
      </c>
      <c r="AO120" s="410" t="b">
        <f t="shared" si="8"/>
        <v>0</v>
      </c>
      <c r="AP120" s="9" t="str">
        <f t="shared" si="9"/>
        <v/>
      </c>
      <c r="AQ120" s="410" t="b">
        <f t="shared" si="10"/>
        <v>0</v>
      </c>
      <c r="AR120" s="9" t="str">
        <f t="shared" si="11"/>
        <v/>
      </c>
      <c r="AS120" s="410" t="b">
        <f t="shared" si="12"/>
        <v>0</v>
      </c>
      <c r="AU120" s="444">
        <f t="shared" si="13"/>
        <v>0</v>
      </c>
      <c r="AV120" s="439">
        <f>IF(OR(Y120="NS",CNGE_2024_M1_Secc1_Sub2!$M430="NS"),0,IF(AND(Y120="NA",CNGE_2024_M1_Secc1_Sub2!$M430="NA"),0,IF(Y120&lt;=CNGE_2024_M1_Secc1_Sub2!$M430,0,1)))</f>
        <v>0</v>
      </c>
      <c r="AW120" s="440">
        <f>IF(OR(AA120="NS",CNGE_2024_M1_Secc1_Sub2!$S430="NS"),0,IF(AND(AA120="NA",CNGE_2024_M1_Secc1_Sub2!$S430="NA"),0,IF(AA120&lt;=CNGE_2024_M1_Secc1_Sub2!$S430,0,1)))</f>
        <v>0</v>
      </c>
      <c r="AX120" s="441">
        <f>IF(OR(AC120="NS",CNGE_2024_M1_Secc1_Sub2!$Y430="NS"),0,IF(AND(AC120="NA",CNGE_2024_M1_Secc1_Sub2!$Y430="NA"),0,IF(AC120&lt;=CNGE_2024_M1_Secc1_Sub2!$Y430,0,1)))</f>
        <v>0</v>
      </c>
      <c r="AY120" s="303">
        <f t="shared" si="14"/>
        <v>0</v>
      </c>
      <c r="AZ120" s="304" t="str">
        <f>IF(AY120=0,"",
IF(SUM($AY$64:AY120)=1,BA120,
IF($AY$184&gt;SUM($AY$64:AY120),_xlfn.CONCAT(", ",BA120),
IF($AY$184=SUM($AY$64:AY120),_xlfn.CONCAT(" y ",BA120)))))</f>
        <v/>
      </c>
      <c r="BA120" s="231" t="s">
        <v>6268</v>
      </c>
      <c r="BB120" s="290">
        <f t="shared" si="15"/>
        <v>0</v>
      </c>
      <c r="BC120" s="291" t="str">
        <f>IF(BB120=0,"",
IF(SUM($BB$64:BB120)=1,BD120,
IF($BB$184&gt;SUM($BB$64:BB120),_xlfn.CONCAT(", ",BD120),
IF($BB$184=SUM($BB$64:BB120),_xlfn.CONCAT(" y ",BD120)))))</f>
        <v/>
      </c>
      <c r="BD120" s="231" t="s">
        <v>6268</v>
      </c>
      <c r="BE120" s="426">
        <f t="shared" si="16"/>
        <v>0</v>
      </c>
    </row>
    <row r="121" spans="3:57" ht="15" customHeight="1">
      <c r="C121" s="85" t="s">
        <v>162</v>
      </c>
      <c r="D121" s="830" t="str">
        <f>IF(CNGE_2024_M1_Secc1_Sub1!$D99="","",CNGE_2024_M1_Secc1_Sub1!$D99)</f>
        <v>INSTITUTO VERACRUZANO DE LAS MUJERES</v>
      </c>
      <c r="E121" s="830"/>
      <c r="F121" s="830"/>
      <c r="G121" s="830"/>
      <c r="H121" s="830"/>
      <c r="I121" s="830"/>
      <c r="J121" s="830"/>
      <c r="K121" s="830"/>
      <c r="L121" s="830"/>
      <c r="M121" s="568"/>
      <c r="N121" s="568"/>
      <c r="O121" s="568"/>
      <c r="P121" s="568"/>
      <c r="Q121" s="568"/>
      <c r="R121" s="568"/>
      <c r="S121" s="568"/>
      <c r="T121" s="568"/>
      <c r="U121" s="568"/>
      <c r="V121" s="568"/>
      <c r="W121" s="568"/>
      <c r="X121" s="568"/>
      <c r="Y121" s="568"/>
      <c r="Z121" s="568"/>
      <c r="AA121" s="568"/>
      <c r="AB121" s="568"/>
      <c r="AC121" s="568"/>
      <c r="AD121" s="568"/>
      <c r="AG121" s="269">
        <f t="shared" si="0"/>
        <v>0</v>
      </c>
      <c r="AH121" s="298">
        <f t="shared" si="1"/>
        <v>0</v>
      </c>
      <c r="AI121" s="299">
        <f t="shared" si="2"/>
        <v>0</v>
      </c>
      <c r="AJ121" s="300">
        <f t="shared" si="3"/>
        <v>0</v>
      </c>
      <c r="AK121" s="301">
        <f t="shared" si="4"/>
        <v>0</v>
      </c>
      <c r="AL121" s="371">
        <f t="shared" si="5"/>
        <v>0</v>
      </c>
      <c r="AM121" s="433">
        <f t="shared" si="6"/>
        <v>0</v>
      </c>
      <c r="AN121" s="434">
        <f t="shared" si="7"/>
        <v>0</v>
      </c>
      <c r="AO121" s="410" t="b">
        <f t="shared" si="8"/>
        <v>0</v>
      </c>
      <c r="AP121" s="9" t="str">
        <f t="shared" si="9"/>
        <v/>
      </c>
      <c r="AQ121" s="410" t="b">
        <f t="shared" si="10"/>
        <v>0</v>
      </c>
      <c r="AR121" s="9" t="str">
        <f t="shared" si="11"/>
        <v/>
      </c>
      <c r="AS121" s="410" t="b">
        <f t="shared" si="12"/>
        <v>0</v>
      </c>
      <c r="AU121" s="444">
        <f t="shared" si="13"/>
        <v>0</v>
      </c>
      <c r="AV121" s="439">
        <f>IF(OR(Y121="NS",CNGE_2024_M1_Secc1_Sub2!$M431="NS"),0,IF(AND(Y121="NA",CNGE_2024_M1_Secc1_Sub2!$M431="NA"),0,IF(Y121&lt;=CNGE_2024_M1_Secc1_Sub2!$M431,0,1)))</f>
        <v>0</v>
      </c>
      <c r="AW121" s="440">
        <f>IF(OR(AA121="NS",CNGE_2024_M1_Secc1_Sub2!$S431="NS"),0,IF(AND(AA121="NA",CNGE_2024_M1_Secc1_Sub2!$S431="NA"),0,IF(AA121&lt;=CNGE_2024_M1_Secc1_Sub2!$S431,0,1)))</f>
        <v>0</v>
      </c>
      <c r="AX121" s="441">
        <f>IF(OR(AC121="NS",CNGE_2024_M1_Secc1_Sub2!$Y431="NS"),0,IF(AND(AC121="NA",CNGE_2024_M1_Secc1_Sub2!$Y431="NA"),0,IF(AC121&lt;=CNGE_2024_M1_Secc1_Sub2!$Y431,0,1)))</f>
        <v>0</v>
      </c>
      <c r="AY121" s="303">
        <f t="shared" si="14"/>
        <v>0</v>
      </c>
      <c r="AZ121" s="304" t="str">
        <f>IF(AY121=0,"",
IF(SUM($AY$64:AY121)=1,BA121,
IF($AY$184&gt;SUM($AY$64:AY121),_xlfn.CONCAT(", ",BA121),
IF($AY$184=SUM($AY$64:AY121),_xlfn.CONCAT(" y ",BA121)))))</f>
        <v/>
      </c>
      <c r="BA121" s="231" t="s">
        <v>6269</v>
      </c>
      <c r="BB121" s="290">
        <f t="shared" si="15"/>
        <v>0</v>
      </c>
      <c r="BC121" s="291" t="str">
        <f>IF(BB121=0,"",
IF(SUM($BB$64:BB121)=1,BD121,
IF($BB$184&gt;SUM($BB$64:BB121),_xlfn.CONCAT(", ",BD121),
IF($BB$184=SUM($BB$64:BB121),_xlfn.CONCAT(" y ",BD121)))))</f>
        <v/>
      </c>
      <c r="BD121" s="231" t="s">
        <v>6269</v>
      </c>
      <c r="BE121" s="426">
        <f t="shared" si="16"/>
        <v>0</v>
      </c>
    </row>
    <row r="122" spans="3:57" ht="30" customHeight="1">
      <c r="C122" s="85" t="s">
        <v>163</v>
      </c>
      <c r="D122" s="830" t="str">
        <f>IF(CNGE_2024_M1_Secc1_Sub1!$D100="","",CNGE_2024_M1_Secc1_Sub1!$D100)</f>
        <v>INSTITUTO VERACRUZANO DE DESARROLLO MUNICIPAL</v>
      </c>
      <c r="E122" s="830"/>
      <c r="F122" s="830"/>
      <c r="G122" s="830"/>
      <c r="H122" s="830"/>
      <c r="I122" s="830"/>
      <c r="J122" s="830"/>
      <c r="K122" s="830"/>
      <c r="L122" s="830"/>
      <c r="M122" s="568"/>
      <c r="N122" s="568"/>
      <c r="O122" s="568"/>
      <c r="P122" s="568"/>
      <c r="Q122" s="568"/>
      <c r="R122" s="568"/>
      <c r="S122" s="568"/>
      <c r="T122" s="568"/>
      <c r="U122" s="568"/>
      <c r="V122" s="568"/>
      <c r="W122" s="568"/>
      <c r="X122" s="568"/>
      <c r="Y122" s="568"/>
      <c r="Z122" s="568"/>
      <c r="AA122" s="568"/>
      <c r="AB122" s="568"/>
      <c r="AC122" s="568"/>
      <c r="AD122" s="568"/>
      <c r="AG122" s="269">
        <f t="shared" si="0"/>
        <v>0</v>
      </c>
      <c r="AH122" s="298">
        <f t="shared" si="1"/>
        <v>0</v>
      </c>
      <c r="AI122" s="299">
        <f t="shared" si="2"/>
        <v>0</v>
      </c>
      <c r="AJ122" s="300">
        <f t="shared" si="3"/>
        <v>0</v>
      </c>
      <c r="AK122" s="301">
        <f t="shared" si="4"/>
        <v>0</v>
      </c>
      <c r="AL122" s="371">
        <f t="shared" si="5"/>
        <v>0</v>
      </c>
      <c r="AM122" s="433">
        <f t="shared" si="6"/>
        <v>0</v>
      </c>
      <c r="AN122" s="434">
        <f t="shared" si="7"/>
        <v>0</v>
      </c>
      <c r="AO122" s="410" t="b">
        <f t="shared" si="8"/>
        <v>0</v>
      </c>
      <c r="AP122" s="9" t="str">
        <f t="shared" si="9"/>
        <v/>
      </c>
      <c r="AQ122" s="410" t="b">
        <f t="shared" si="10"/>
        <v>0</v>
      </c>
      <c r="AR122" s="9" t="str">
        <f t="shared" si="11"/>
        <v/>
      </c>
      <c r="AS122" s="410" t="b">
        <f t="shared" si="12"/>
        <v>0</v>
      </c>
      <c r="AU122" s="444">
        <f t="shared" si="13"/>
        <v>0</v>
      </c>
      <c r="AV122" s="439">
        <f>IF(OR(Y122="NS",CNGE_2024_M1_Secc1_Sub2!$M432="NS"),0,IF(AND(Y122="NA",CNGE_2024_M1_Secc1_Sub2!$M432="NA"),0,IF(Y122&lt;=CNGE_2024_M1_Secc1_Sub2!$M432,0,1)))</f>
        <v>0</v>
      </c>
      <c r="AW122" s="440">
        <f>IF(OR(AA122="NS",CNGE_2024_M1_Secc1_Sub2!$S432="NS"),0,IF(AND(AA122="NA",CNGE_2024_M1_Secc1_Sub2!$S432="NA"),0,IF(AA122&lt;=CNGE_2024_M1_Secc1_Sub2!$S432,0,1)))</f>
        <v>0</v>
      </c>
      <c r="AX122" s="441">
        <f>IF(OR(AC122="NS",CNGE_2024_M1_Secc1_Sub2!$Y432="NS"),0,IF(AND(AC122="NA",CNGE_2024_M1_Secc1_Sub2!$Y432="NA"),0,IF(AC122&lt;=CNGE_2024_M1_Secc1_Sub2!$Y432,0,1)))</f>
        <v>0</v>
      </c>
      <c r="AY122" s="303">
        <f t="shared" si="14"/>
        <v>0</v>
      </c>
      <c r="AZ122" s="304" t="str">
        <f>IF(AY122=0,"",
IF(SUM($AY$64:AY122)=1,BA122,
IF($AY$184&gt;SUM($AY$64:AY122),_xlfn.CONCAT(", ",BA122),
IF($AY$184=SUM($AY$64:AY122),_xlfn.CONCAT(" y ",BA122)))))</f>
        <v/>
      </c>
      <c r="BA122" s="231" t="s">
        <v>6270</v>
      </c>
      <c r="BB122" s="290">
        <f t="shared" si="15"/>
        <v>0</v>
      </c>
      <c r="BC122" s="291" t="str">
        <f>IF(BB122=0,"",
IF(SUM($BB$64:BB122)=1,BD122,
IF($BB$184&gt;SUM($BB$64:BB122),_xlfn.CONCAT(", ",BD122),
IF($BB$184=SUM($BB$64:BB122),_xlfn.CONCAT(" y ",BD122)))))</f>
        <v/>
      </c>
      <c r="BD122" s="231" t="s">
        <v>6270</v>
      </c>
      <c r="BE122" s="426">
        <f t="shared" si="16"/>
        <v>0</v>
      </c>
    </row>
    <row r="123" spans="3:57" ht="30" customHeight="1">
      <c r="C123" s="85" t="s">
        <v>164</v>
      </c>
      <c r="D123" s="830" t="str">
        <f>IF(CNGE_2024_M1_Secc1_Sub1!$D101="","",CNGE_2024_M1_Secc1_Sub1!$D101)</f>
        <v>COMISION EJECUTIVA PARA LA ATENCION INTEGRAL A VICTIMAS DEL DELITO</v>
      </c>
      <c r="E123" s="830"/>
      <c r="F123" s="830"/>
      <c r="G123" s="830"/>
      <c r="H123" s="830"/>
      <c r="I123" s="830"/>
      <c r="J123" s="830"/>
      <c r="K123" s="830"/>
      <c r="L123" s="830"/>
      <c r="M123" s="568"/>
      <c r="N123" s="568"/>
      <c r="O123" s="568"/>
      <c r="P123" s="568"/>
      <c r="Q123" s="568"/>
      <c r="R123" s="568"/>
      <c r="S123" s="568"/>
      <c r="T123" s="568"/>
      <c r="U123" s="568"/>
      <c r="V123" s="568"/>
      <c r="W123" s="568"/>
      <c r="X123" s="568"/>
      <c r="Y123" s="568"/>
      <c r="Z123" s="568"/>
      <c r="AA123" s="568"/>
      <c r="AB123" s="568"/>
      <c r="AC123" s="568"/>
      <c r="AD123" s="568"/>
      <c r="AG123" s="269">
        <f t="shared" si="0"/>
        <v>0</v>
      </c>
      <c r="AH123" s="298">
        <f t="shared" si="1"/>
        <v>0</v>
      </c>
      <c r="AI123" s="299">
        <f t="shared" si="2"/>
        <v>0</v>
      </c>
      <c r="AJ123" s="300">
        <f t="shared" si="3"/>
        <v>0</v>
      </c>
      <c r="AK123" s="301">
        <f t="shared" si="4"/>
        <v>0</v>
      </c>
      <c r="AL123" s="371">
        <f t="shared" si="5"/>
        <v>0</v>
      </c>
      <c r="AM123" s="433">
        <f t="shared" si="6"/>
        <v>0</v>
      </c>
      <c r="AN123" s="434">
        <f t="shared" si="7"/>
        <v>0</v>
      </c>
      <c r="AO123" s="410" t="b">
        <f t="shared" si="8"/>
        <v>0</v>
      </c>
      <c r="AP123" s="9" t="str">
        <f t="shared" si="9"/>
        <v/>
      </c>
      <c r="AQ123" s="410" t="b">
        <f t="shared" si="10"/>
        <v>0</v>
      </c>
      <c r="AR123" s="9" t="str">
        <f t="shared" si="11"/>
        <v/>
      </c>
      <c r="AS123" s="410" t="b">
        <f t="shared" si="12"/>
        <v>0</v>
      </c>
      <c r="AU123" s="444">
        <f t="shared" si="13"/>
        <v>0</v>
      </c>
      <c r="AV123" s="439">
        <f>IF(OR(Y123="NS",CNGE_2024_M1_Secc1_Sub2!$M433="NS"),0,IF(AND(Y123="NA",CNGE_2024_M1_Secc1_Sub2!$M433="NA"),0,IF(Y123&lt;=CNGE_2024_M1_Secc1_Sub2!$M433,0,1)))</f>
        <v>0</v>
      </c>
      <c r="AW123" s="440">
        <f>IF(OR(AA123="NS",CNGE_2024_M1_Secc1_Sub2!$S433="NS"),0,IF(AND(AA123="NA",CNGE_2024_M1_Secc1_Sub2!$S433="NA"),0,IF(AA123&lt;=CNGE_2024_M1_Secc1_Sub2!$S433,0,1)))</f>
        <v>0</v>
      </c>
      <c r="AX123" s="441">
        <f>IF(OR(AC123="NS",CNGE_2024_M1_Secc1_Sub2!$Y433="NS"),0,IF(AND(AC123="NA",CNGE_2024_M1_Secc1_Sub2!$Y433="NA"),0,IF(AC123&lt;=CNGE_2024_M1_Secc1_Sub2!$Y433,0,1)))</f>
        <v>0</v>
      </c>
      <c r="AY123" s="303">
        <f t="shared" si="14"/>
        <v>0</v>
      </c>
      <c r="AZ123" s="304" t="str">
        <f>IF(AY123=0,"",
IF(SUM($AY$64:AY123)=1,BA123,
IF($AY$184&gt;SUM($AY$64:AY123),_xlfn.CONCAT(", ",BA123),
IF($AY$184=SUM($AY$64:AY123),_xlfn.CONCAT(" y ",BA123)))))</f>
        <v/>
      </c>
      <c r="BA123" s="231" t="s">
        <v>6271</v>
      </c>
      <c r="BB123" s="290">
        <f t="shared" si="15"/>
        <v>0</v>
      </c>
      <c r="BC123" s="291" t="str">
        <f>IF(BB123=0,"",
IF(SUM($BB$64:BB123)=1,BD123,
IF($BB$184&gt;SUM($BB$64:BB123),_xlfn.CONCAT(", ",BD123),
IF($BB$184=SUM($BB$64:BB123),_xlfn.CONCAT(" y ",BD123)))))</f>
        <v/>
      </c>
      <c r="BD123" s="231" t="s">
        <v>6271</v>
      </c>
      <c r="BE123" s="426">
        <f t="shared" si="16"/>
        <v>0</v>
      </c>
    </row>
    <row r="124" spans="3:57" ht="30" customHeight="1">
      <c r="C124" s="85" t="s">
        <v>165</v>
      </c>
      <c r="D124" s="830" t="str">
        <f>IF(CNGE_2024_M1_Secc1_Sub1!$D102="","",CNGE_2024_M1_Secc1_Sub1!$D102)</f>
        <v>CENTRO DE JUSTICIA PARA MUJERES DEL ESTADO DE VERACRUZ</v>
      </c>
      <c r="E124" s="830"/>
      <c r="F124" s="830"/>
      <c r="G124" s="830"/>
      <c r="H124" s="830"/>
      <c r="I124" s="830"/>
      <c r="J124" s="830"/>
      <c r="K124" s="830"/>
      <c r="L124" s="830"/>
      <c r="M124" s="568"/>
      <c r="N124" s="568"/>
      <c r="O124" s="568"/>
      <c r="P124" s="568"/>
      <c r="Q124" s="568"/>
      <c r="R124" s="568"/>
      <c r="S124" s="568"/>
      <c r="T124" s="568"/>
      <c r="U124" s="568"/>
      <c r="V124" s="568"/>
      <c r="W124" s="568"/>
      <c r="X124" s="568"/>
      <c r="Y124" s="568"/>
      <c r="Z124" s="568"/>
      <c r="AA124" s="568"/>
      <c r="AB124" s="568"/>
      <c r="AC124" s="568"/>
      <c r="AD124" s="568"/>
      <c r="AG124" s="269">
        <f t="shared" si="0"/>
        <v>0</v>
      </c>
      <c r="AH124" s="298">
        <f t="shared" si="1"/>
        <v>0</v>
      </c>
      <c r="AI124" s="299">
        <f t="shared" si="2"/>
        <v>0</v>
      </c>
      <c r="AJ124" s="300">
        <f t="shared" si="3"/>
        <v>0</v>
      </c>
      <c r="AK124" s="301">
        <f t="shared" si="4"/>
        <v>0</v>
      </c>
      <c r="AL124" s="371">
        <f t="shared" si="5"/>
        <v>0</v>
      </c>
      <c r="AM124" s="433">
        <f t="shared" si="6"/>
        <v>0</v>
      </c>
      <c r="AN124" s="434">
        <f t="shared" si="7"/>
        <v>0</v>
      </c>
      <c r="AO124" s="410" t="b">
        <f t="shared" si="8"/>
        <v>0</v>
      </c>
      <c r="AP124" s="9" t="str">
        <f t="shared" si="9"/>
        <v/>
      </c>
      <c r="AQ124" s="410" t="b">
        <f t="shared" si="10"/>
        <v>0</v>
      </c>
      <c r="AR124" s="9" t="str">
        <f t="shared" si="11"/>
        <v/>
      </c>
      <c r="AS124" s="410" t="b">
        <f t="shared" si="12"/>
        <v>0</v>
      </c>
      <c r="AU124" s="444">
        <f t="shared" si="13"/>
        <v>0</v>
      </c>
      <c r="AV124" s="439">
        <f>IF(OR(Y124="NS",CNGE_2024_M1_Secc1_Sub2!$M434="NS"),0,IF(AND(Y124="NA",CNGE_2024_M1_Secc1_Sub2!$M434="NA"),0,IF(Y124&lt;=CNGE_2024_M1_Secc1_Sub2!$M434,0,1)))</f>
        <v>0</v>
      </c>
      <c r="AW124" s="440">
        <f>IF(OR(AA124="NS",CNGE_2024_M1_Secc1_Sub2!$S434="NS"),0,IF(AND(AA124="NA",CNGE_2024_M1_Secc1_Sub2!$S434="NA"),0,IF(AA124&lt;=CNGE_2024_M1_Secc1_Sub2!$S434,0,1)))</f>
        <v>0</v>
      </c>
      <c r="AX124" s="441">
        <f>IF(OR(AC124="NS",CNGE_2024_M1_Secc1_Sub2!$Y434="NS"),0,IF(AND(AC124="NA",CNGE_2024_M1_Secc1_Sub2!$Y434="NA"),0,IF(AC124&lt;=CNGE_2024_M1_Secc1_Sub2!$Y434,0,1)))</f>
        <v>0</v>
      </c>
      <c r="AY124" s="303">
        <f t="shared" si="14"/>
        <v>0</v>
      </c>
      <c r="AZ124" s="304" t="str">
        <f>IF(AY124=0,"",
IF(SUM($AY$64:AY124)=1,BA124,
IF($AY$184&gt;SUM($AY$64:AY124),_xlfn.CONCAT(", ",BA124),
IF($AY$184=SUM($AY$64:AY124),_xlfn.CONCAT(" y ",BA124)))))</f>
        <v/>
      </c>
      <c r="BA124" s="231" t="s">
        <v>6272</v>
      </c>
      <c r="BB124" s="290">
        <f t="shared" si="15"/>
        <v>0</v>
      </c>
      <c r="BC124" s="291" t="str">
        <f>IF(BB124=0,"",
IF(SUM($BB$64:BB124)=1,BD124,
IF($BB$184&gt;SUM($BB$64:BB124),_xlfn.CONCAT(", ",BD124),
IF($BB$184=SUM($BB$64:BB124),_xlfn.CONCAT(" y ",BD124)))))</f>
        <v/>
      </c>
      <c r="BD124" s="231" t="s">
        <v>6272</v>
      </c>
      <c r="BE124" s="426">
        <f t="shared" si="16"/>
        <v>0</v>
      </c>
    </row>
    <row r="125" spans="3:57" ht="15" customHeight="1">
      <c r="C125" s="85" t="s">
        <v>166</v>
      </c>
      <c r="D125" s="830" t="str">
        <f>IF(CNGE_2024_M1_Secc1_Sub1!$D103="","",CNGE_2024_M1_Secc1_Sub1!$D103)</f>
        <v>INSTITUTO DE PENSIONES DEL ESTADO</v>
      </c>
      <c r="E125" s="830"/>
      <c r="F125" s="830"/>
      <c r="G125" s="830"/>
      <c r="H125" s="830"/>
      <c r="I125" s="830"/>
      <c r="J125" s="830"/>
      <c r="K125" s="830"/>
      <c r="L125" s="830"/>
      <c r="M125" s="568"/>
      <c r="N125" s="568"/>
      <c r="O125" s="568"/>
      <c r="P125" s="568"/>
      <c r="Q125" s="568"/>
      <c r="R125" s="568"/>
      <c r="S125" s="568"/>
      <c r="T125" s="568"/>
      <c r="U125" s="568"/>
      <c r="V125" s="568"/>
      <c r="W125" s="568"/>
      <c r="X125" s="568"/>
      <c r="Y125" s="568"/>
      <c r="Z125" s="568"/>
      <c r="AA125" s="568"/>
      <c r="AB125" s="568"/>
      <c r="AC125" s="568"/>
      <c r="AD125" s="568"/>
      <c r="AG125" s="269">
        <f t="shared" si="0"/>
        <v>0</v>
      </c>
      <c r="AH125" s="298">
        <f t="shared" si="1"/>
        <v>0</v>
      </c>
      <c r="AI125" s="299">
        <f t="shared" si="2"/>
        <v>0</v>
      </c>
      <c r="AJ125" s="300">
        <f t="shared" si="3"/>
        <v>0</v>
      </c>
      <c r="AK125" s="301">
        <f t="shared" si="4"/>
        <v>0</v>
      </c>
      <c r="AL125" s="371">
        <f t="shared" si="5"/>
        <v>0</v>
      </c>
      <c r="AM125" s="433">
        <f t="shared" si="6"/>
        <v>0</v>
      </c>
      <c r="AN125" s="434">
        <f t="shared" si="7"/>
        <v>0</v>
      </c>
      <c r="AO125" s="410" t="b">
        <f t="shared" si="8"/>
        <v>0</v>
      </c>
      <c r="AP125" s="9" t="str">
        <f t="shared" si="9"/>
        <v/>
      </c>
      <c r="AQ125" s="410" t="b">
        <f t="shared" si="10"/>
        <v>0</v>
      </c>
      <c r="AR125" s="9" t="str">
        <f t="shared" si="11"/>
        <v/>
      </c>
      <c r="AS125" s="410" t="b">
        <f t="shared" si="12"/>
        <v>0</v>
      </c>
      <c r="AU125" s="444">
        <f t="shared" si="13"/>
        <v>0</v>
      </c>
      <c r="AV125" s="439">
        <f>IF(OR(Y125="NS",CNGE_2024_M1_Secc1_Sub2!$M435="NS"),0,IF(AND(Y125="NA",CNGE_2024_M1_Secc1_Sub2!$M435="NA"),0,IF(Y125&lt;=CNGE_2024_M1_Secc1_Sub2!$M435,0,1)))</f>
        <v>0</v>
      </c>
      <c r="AW125" s="440">
        <f>IF(OR(AA125="NS",CNGE_2024_M1_Secc1_Sub2!$S435="NS"),0,IF(AND(AA125="NA",CNGE_2024_M1_Secc1_Sub2!$S435="NA"),0,IF(AA125&lt;=CNGE_2024_M1_Secc1_Sub2!$S435,0,1)))</f>
        <v>0</v>
      </c>
      <c r="AX125" s="441">
        <f>IF(OR(AC125="NS",CNGE_2024_M1_Secc1_Sub2!$Y435="NS"),0,IF(AND(AC125="NA",CNGE_2024_M1_Secc1_Sub2!$Y435="NA"),0,IF(AC125&lt;=CNGE_2024_M1_Secc1_Sub2!$Y435,0,1)))</f>
        <v>0</v>
      </c>
      <c r="AY125" s="303">
        <f t="shared" si="14"/>
        <v>0</v>
      </c>
      <c r="AZ125" s="304" t="str">
        <f>IF(AY125=0,"",
IF(SUM($AY$64:AY125)=1,BA125,
IF($AY$184&gt;SUM($AY$64:AY125),_xlfn.CONCAT(", ",BA125),
IF($AY$184=SUM($AY$64:AY125),_xlfn.CONCAT(" y ",BA125)))))</f>
        <v/>
      </c>
      <c r="BA125" s="231" t="s">
        <v>6273</v>
      </c>
      <c r="BB125" s="290">
        <f t="shared" si="15"/>
        <v>0</v>
      </c>
      <c r="BC125" s="291" t="str">
        <f>IF(BB125=0,"",
IF(SUM($BB$64:BB125)=1,BD125,
IF($BB$184&gt;SUM($BB$64:BB125),_xlfn.CONCAT(", ",BD125),
IF($BB$184=SUM($BB$64:BB125),_xlfn.CONCAT(" y ",BD125)))))</f>
        <v/>
      </c>
      <c r="BD125" s="231" t="s">
        <v>6273</v>
      </c>
      <c r="BE125" s="426">
        <f t="shared" si="16"/>
        <v>0</v>
      </c>
    </row>
    <row r="126" spans="3:57" ht="30" customHeight="1">
      <c r="C126" s="85" t="s">
        <v>167</v>
      </c>
      <c r="D126" s="830" t="str">
        <f>IF(CNGE_2024_M1_Secc1_Sub1!$D104="","",CNGE_2024_M1_Secc1_Sub1!$D104)</f>
        <v>COMISION DEL AGUA DEL ESTADO DE VERACRUZ</v>
      </c>
      <c r="E126" s="830"/>
      <c r="F126" s="830"/>
      <c r="G126" s="830"/>
      <c r="H126" s="830"/>
      <c r="I126" s="830"/>
      <c r="J126" s="830"/>
      <c r="K126" s="830"/>
      <c r="L126" s="830"/>
      <c r="M126" s="568"/>
      <c r="N126" s="568"/>
      <c r="O126" s="568"/>
      <c r="P126" s="568"/>
      <c r="Q126" s="568"/>
      <c r="R126" s="568"/>
      <c r="S126" s="568"/>
      <c r="T126" s="568"/>
      <c r="U126" s="568"/>
      <c r="V126" s="568"/>
      <c r="W126" s="568"/>
      <c r="X126" s="568"/>
      <c r="Y126" s="568"/>
      <c r="Z126" s="568"/>
      <c r="AA126" s="568"/>
      <c r="AB126" s="568"/>
      <c r="AC126" s="568"/>
      <c r="AD126" s="568"/>
      <c r="AG126" s="269">
        <f t="shared" si="0"/>
        <v>0</v>
      </c>
      <c r="AH126" s="298">
        <f t="shared" si="1"/>
        <v>0</v>
      </c>
      <c r="AI126" s="299">
        <f t="shared" si="2"/>
        <v>0</v>
      </c>
      <c r="AJ126" s="300">
        <f t="shared" si="3"/>
        <v>0</v>
      </c>
      <c r="AK126" s="301">
        <f t="shared" si="4"/>
        <v>0</v>
      </c>
      <c r="AL126" s="371">
        <f t="shared" si="5"/>
        <v>0</v>
      </c>
      <c r="AM126" s="433">
        <f t="shared" si="6"/>
        <v>0</v>
      </c>
      <c r="AN126" s="434">
        <f t="shared" si="7"/>
        <v>0</v>
      </c>
      <c r="AO126" s="410" t="b">
        <f t="shared" si="8"/>
        <v>0</v>
      </c>
      <c r="AP126" s="9" t="str">
        <f t="shared" si="9"/>
        <v/>
      </c>
      <c r="AQ126" s="410" t="b">
        <f t="shared" si="10"/>
        <v>0</v>
      </c>
      <c r="AR126" s="9" t="str">
        <f t="shared" si="11"/>
        <v/>
      </c>
      <c r="AS126" s="410" t="b">
        <f t="shared" si="12"/>
        <v>0</v>
      </c>
      <c r="AU126" s="444">
        <f t="shared" si="13"/>
        <v>0</v>
      </c>
      <c r="AV126" s="439">
        <f>IF(OR(Y126="NS",CNGE_2024_M1_Secc1_Sub2!$M436="NS"),0,IF(AND(Y126="NA",CNGE_2024_M1_Secc1_Sub2!$M436="NA"),0,IF(Y126&lt;=CNGE_2024_M1_Secc1_Sub2!$M436,0,1)))</f>
        <v>0</v>
      </c>
      <c r="AW126" s="440">
        <f>IF(OR(AA126="NS",CNGE_2024_M1_Secc1_Sub2!$S436="NS"),0,IF(AND(AA126="NA",CNGE_2024_M1_Secc1_Sub2!$S436="NA"),0,IF(AA126&lt;=CNGE_2024_M1_Secc1_Sub2!$S436,0,1)))</f>
        <v>0</v>
      </c>
      <c r="AX126" s="441">
        <f>IF(OR(AC126="NS",CNGE_2024_M1_Secc1_Sub2!$Y436="NS"),0,IF(AND(AC126="NA",CNGE_2024_M1_Secc1_Sub2!$Y436="NA"),0,IF(AC126&lt;=CNGE_2024_M1_Secc1_Sub2!$Y436,0,1)))</f>
        <v>0</v>
      </c>
      <c r="AY126" s="303">
        <f t="shared" si="14"/>
        <v>0</v>
      </c>
      <c r="AZ126" s="304" t="str">
        <f>IF(AY126=0,"",
IF(SUM($AY$64:AY126)=1,BA126,
IF($AY$184&gt;SUM($AY$64:AY126),_xlfn.CONCAT(", ",BA126),
IF($AY$184=SUM($AY$64:AY126),_xlfn.CONCAT(" y ",BA126)))))</f>
        <v/>
      </c>
      <c r="BA126" s="231" t="s">
        <v>6274</v>
      </c>
      <c r="BB126" s="290">
        <f t="shared" si="15"/>
        <v>0</v>
      </c>
      <c r="BC126" s="291" t="str">
        <f>IF(BB126=0,"",
IF(SUM($BB$64:BB126)=1,BD126,
IF($BB$184&gt;SUM($BB$64:BB126),_xlfn.CONCAT(", ",BD126),
IF($BB$184=SUM($BB$64:BB126),_xlfn.CONCAT(" y ",BD126)))))</f>
        <v/>
      </c>
      <c r="BD126" s="231" t="s">
        <v>6274</v>
      </c>
      <c r="BE126" s="426">
        <f t="shared" si="16"/>
        <v>0</v>
      </c>
    </row>
    <row r="127" spans="3:57" ht="15" customHeight="1">
      <c r="C127" s="85" t="s">
        <v>168</v>
      </c>
      <c r="D127" s="830" t="str">
        <f>IF(CNGE_2024_M1_Secc1_Sub1!$D105="","",CNGE_2024_M1_Secc1_Sub1!$D105)</f>
        <v>RADIOTELEVISION DE VERACRUZ</v>
      </c>
      <c r="E127" s="830"/>
      <c r="F127" s="830"/>
      <c r="G127" s="830"/>
      <c r="H127" s="830"/>
      <c r="I127" s="830"/>
      <c r="J127" s="830"/>
      <c r="K127" s="830"/>
      <c r="L127" s="830"/>
      <c r="M127" s="568"/>
      <c r="N127" s="568"/>
      <c r="O127" s="568"/>
      <c r="P127" s="568"/>
      <c r="Q127" s="568"/>
      <c r="R127" s="568"/>
      <c r="S127" s="568"/>
      <c r="T127" s="568"/>
      <c r="U127" s="568"/>
      <c r="V127" s="568"/>
      <c r="W127" s="568"/>
      <c r="X127" s="568"/>
      <c r="Y127" s="568"/>
      <c r="Z127" s="568"/>
      <c r="AA127" s="568"/>
      <c r="AB127" s="568"/>
      <c r="AC127" s="568"/>
      <c r="AD127" s="568"/>
      <c r="AG127" s="269">
        <f t="shared" si="0"/>
        <v>0</v>
      </c>
      <c r="AH127" s="298">
        <f t="shared" si="1"/>
        <v>0</v>
      </c>
      <c r="AI127" s="299">
        <f t="shared" si="2"/>
        <v>0</v>
      </c>
      <c r="AJ127" s="300">
        <f t="shared" si="3"/>
        <v>0</v>
      </c>
      <c r="AK127" s="301">
        <f t="shared" si="4"/>
        <v>0</v>
      </c>
      <c r="AL127" s="371">
        <f t="shared" si="5"/>
        <v>0</v>
      </c>
      <c r="AM127" s="433">
        <f t="shared" si="6"/>
        <v>0</v>
      </c>
      <c r="AN127" s="434">
        <f t="shared" si="7"/>
        <v>0</v>
      </c>
      <c r="AO127" s="410" t="b">
        <f t="shared" si="8"/>
        <v>0</v>
      </c>
      <c r="AP127" s="9" t="str">
        <f t="shared" si="9"/>
        <v/>
      </c>
      <c r="AQ127" s="410" t="b">
        <f t="shared" si="10"/>
        <v>0</v>
      </c>
      <c r="AR127" s="9" t="str">
        <f t="shared" si="11"/>
        <v/>
      </c>
      <c r="AS127" s="410" t="b">
        <f t="shared" si="12"/>
        <v>0</v>
      </c>
      <c r="AU127" s="444">
        <f t="shared" si="13"/>
        <v>0</v>
      </c>
      <c r="AV127" s="439">
        <f>IF(OR(Y127="NS",CNGE_2024_M1_Secc1_Sub2!$M437="NS"),0,IF(AND(Y127="NA",CNGE_2024_M1_Secc1_Sub2!$M437="NA"),0,IF(Y127&lt;=CNGE_2024_M1_Secc1_Sub2!$M437,0,1)))</f>
        <v>0</v>
      </c>
      <c r="AW127" s="440">
        <f>IF(OR(AA127="NS",CNGE_2024_M1_Secc1_Sub2!$S437="NS"),0,IF(AND(AA127="NA",CNGE_2024_M1_Secc1_Sub2!$S437="NA"),0,IF(AA127&lt;=CNGE_2024_M1_Secc1_Sub2!$S437,0,1)))</f>
        <v>0</v>
      </c>
      <c r="AX127" s="441">
        <f>IF(OR(AC127="NS",CNGE_2024_M1_Secc1_Sub2!$Y437="NS"),0,IF(AND(AC127="NA",CNGE_2024_M1_Secc1_Sub2!$Y437="NA"),0,IF(AC127&lt;=CNGE_2024_M1_Secc1_Sub2!$Y437,0,1)))</f>
        <v>0</v>
      </c>
      <c r="AY127" s="303">
        <f t="shared" si="14"/>
        <v>0</v>
      </c>
      <c r="AZ127" s="304" t="str">
        <f>IF(AY127=0,"",
IF(SUM($AY$64:AY127)=1,BA127,
IF($AY$184&gt;SUM($AY$64:AY127),_xlfn.CONCAT(", ",BA127),
IF($AY$184=SUM($AY$64:AY127),_xlfn.CONCAT(" y ",BA127)))))</f>
        <v/>
      </c>
      <c r="BA127" s="231" t="s">
        <v>6275</v>
      </c>
      <c r="BB127" s="290">
        <f t="shared" si="15"/>
        <v>0</v>
      </c>
      <c r="BC127" s="291" t="str">
        <f>IF(BB127=0,"",
IF(SUM($BB$64:BB127)=1,BD127,
IF($BB$184&gt;SUM($BB$64:BB127),_xlfn.CONCAT(", ",BD127),
IF($BB$184=SUM($BB$64:BB127),_xlfn.CONCAT(" y ",BD127)))))</f>
        <v/>
      </c>
      <c r="BD127" s="231" t="s">
        <v>6275</v>
      </c>
      <c r="BE127" s="426">
        <f t="shared" si="16"/>
        <v>0</v>
      </c>
    </row>
    <row r="128" spans="3:57" ht="30" customHeight="1">
      <c r="C128" s="85" t="s">
        <v>169</v>
      </c>
      <c r="D128" s="830" t="str">
        <f>IF(CNGE_2024_M1_Secc1_Sub1!$D106="","",CNGE_2024_M1_Secc1_Sub1!$D106)</f>
        <v>SECRETARIA EJECUTIVA DEL SISTEMA ESTATAL ANTICORRUPCION</v>
      </c>
      <c r="E128" s="830"/>
      <c r="F128" s="830"/>
      <c r="G128" s="830"/>
      <c r="H128" s="830"/>
      <c r="I128" s="830"/>
      <c r="J128" s="830"/>
      <c r="K128" s="830"/>
      <c r="L128" s="830"/>
      <c r="M128" s="568"/>
      <c r="N128" s="568"/>
      <c r="O128" s="568"/>
      <c r="P128" s="568"/>
      <c r="Q128" s="568"/>
      <c r="R128" s="568"/>
      <c r="S128" s="568"/>
      <c r="T128" s="568"/>
      <c r="U128" s="568"/>
      <c r="V128" s="568"/>
      <c r="W128" s="568"/>
      <c r="X128" s="568"/>
      <c r="Y128" s="568"/>
      <c r="Z128" s="568"/>
      <c r="AA128" s="568"/>
      <c r="AB128" s="568"/>
      <c r="AC128" s="568"/>
      <c r="AD128" s="568"/>
      <c r="AG128" s="269">
        <f t="shared" si="0"/>
        <v>0</v>
      </c>
      <c r="AH128" s="298">
        <f t="shared" si="1"/>
        <v>0</v>
      </c>
      <c r="AI128" s="299">
        <f t="shared" si="2"/>
        <v>0</v>
      </c>
      <c r="AJ128" s="300">
        <f t="shared" si="3"/>
        <v>0</v>
      </c>
      <c r="AK128" s="301">
        <f t="shared" si="4"/>
        <v>0</v>
      </c>
      <c r="AL128" s="371">
        <f t="shared" si="5"/>
        <v>0</v>
      </c>
      <c r="AM128" s="433">
        <f t="shared" si="6"/>
        <v>0</v>
      </c>
      <c r="AN128" s="434">
        <f t="shared" si="7"/>
        <v>0</v>
      </c>
      <c r="AO128" s="410" t="b">
        <f t="shared" si="8"/>
        <v>0</v>
      </c>
      <c r="AP128" s="9" t="str">
        <f t="shared" si="9"/>
        <v/>
      </c>
      <c r="AQ128" s="410" t="b">
        <f t="shared" si="10"/>
        <v>0</v>
      </c>
      <c r="AR128" s="9" t="str">
        <f t="shared" si="11"/>
        <v/>
      </c>
      <c r="AS128" s="410" t="b">
        <f t="shared" si="12"/>
        <v>0</v>
      </c>
      <c r="AU128" s="444">
        <f t="shared" si="13"/>
        <v>0</v>
      </c>
      <c r="AV128" s="439">
        <f>IF(OR(Y128="NS",CNGE_2024_M1_Secc1_Sub2!$M438="NS"),0,IF(AND(Y128="NA",CNGE_2024_M1_Secc1_Sub2!$M438="NA"),0,IF(Y128&lt;=CNGE_2024_M1_Secc1_Sub2!$M438,0,1)))</f>
        <v>0</v>
      </c>
      <c r="AW128" s="440">
        <f>IF(OR(AA128="NS",CNGE_2024_M1_Secc1_Sub2!$S438="NS"),0,IF(AND(AA128="NA",CNGE_2024_M1_Secc1_Sub2!$S438="NA"),0,IF(AA128&lt;=CNGE_2024_M1_Secc1_Sub2!$S438,0,1)))</f>
        <v>0</v>
      </c>
      <c r="AX128" s="441">
        <f>IF(OR(AC128="NS",CNGE_2024_M1_Secc1_Sub2!$Y438="NS"),0,IF(AND(AC128="NA",CNGE_2024_M1_Secc1_Sub2!$Y438="NA"),0,IF(AC128&lt;=CNGE_2024_M1_Secc1_Sub2!$Y438,0,1)))</f>
        <v>0</v>
      </c>
      <c r="AY128" s="303">
        <f t="shared" si="14"/>
        <v>0</v>
      </c>
      <c r="AZ128" s="304" t="str">
        <f>IF(AY128=0,"",
IF(SUM($AY$64:AY128)=1,BA128,
IF($AY$184&gt;SUM($AY$64:AY128),_xlfn.CONCAT(", ",BA128),
IF($AY$184=SUM($AY$64:AY128),_xlfn.CONCAT(" y ",BA128)))))</f>
        <v/>
      </c>
      <c r="BA128" s="231" t="s">
        <v>6276</v>
      </c>
      <c r="BB128" s="290">
        <f t="shared" si="15"/>
        <v>0</v>
      </c>
      <c r="BC128" s="291" t="str">
        <f>IF(BB128=0,"",
IF(SUM($BB$64:BB128)=1,BD128,
IF($BB$184&gt;SUM($BB$64:BB128),_xlfn.CONCAT(", ",BD128),
IF($BB$184=SUM($BB$64:BB128),_xlfn.CONCAT(" y ",BD128)))))</f>
        <v/>
      </c>
      <c r="BD128" s="231" t="s">
        <v>6276</v>
      </c>
      <c r="BE128" s="426">
        <f t="shared" si="16"/>
        <v>0</v>
      </c>
    </row>
    <row r="129" spans="3:57" ht="30" customHeight="1">
      <c r="C129" s="85" t="s">
        <v>170</v>
      </c>
      <c r="D129" s="830" t="str">
        <f>IF(CNGE_2024_M1_Secc1_Sub1!$D107="","",CNGE_2024_M1_Secc1_Sub1!$D107)</f>
        <v>INSTITUTO DE LA POLICIA AUXILIAR Y PROTECCION PATRIMONIAL</v>
      </c>
      <c r="E129" s="830"/>
      <c r="F129" s="830"/>
      <c r="G129" s="830"/>
      <c r="H129" s="830"/>
      <c r="I129" s="830"/>
      <c r="J129" s="830"/>
      <c r="K129" s="830"/>
      <c r="L129" s="830"/>
      <c r="M129" s="568"/>
      <c r="N129" s="568"/>
      <c r="O129" s="568"/>
      <c r="P129" s="568"/>
      <c r="Q129" s="568"/>
      <c r="R129" s="568"/>
      <c r="S129" s="568"/>
      <c r="T129" s="568"/>
      <c r="U129" s="568"/>
      <c r="V129" s="568"/>
      <c r="W129" s="568"/>
      <c r="X129" s="568"/>
      <c r="Y129" s="568"/>
      <c r="Z129" s="568"/>
      <c r="AA129" s="568"/>
      <c r="AB129" s="568"/>
      <c r="AC129" s="568"/>
      <c r="AD129" s="568"/>
      <c r="AG129" s="269">
        <f t="shared" ref="AG129:AG183" si="17">IF(AND(COUNTBLANK(D129)=0,$C$25="",$C$26="",COUNTA(M129:AD129)=0),0,IF(AND(COUNTBLANK(D129)=0,OR($C$25="X",$C$26="X"),M129&lt;&gt;"",M129&lt;&gt;1,COUNTA(Q129:AD129)=0),0,IF(AND(COUNTBLANK(D129)=0,OR($C$25="X",$C$26="X"),M129&lt;&gt;"",M129=1,COUNTA(Q129:AD129)=5),0,IF(AND(COUNTBLANK(D129)=1,COUNTA(M129:AD129)=0),0,1))))</f>
        <v>0</v>
      </c>
      <c r="AH129" s="298">
        <f t="shared" ref="AH129:AH183" si="18">Y129</f>
        <v>0</v>
      </c>
      <c r="AI129" s="299">
        <f t="shared" ref="AI129:AI183" si="19">COUNTIF(AA129:AD129,"NS")</f>
        <v>0</v>
      </c>
      <c r="AJ129" s="300">
        <f t="shared" ref="AJ129:AJ183" si="20">SUM(AA129:AD129)</f>
        <v>0</v>
      </c>
      <c r="AK129" s="301">
        <f t="shared" ref="AK129:AK183" si="21">IF(OR(AND(AH129=0, AI129&gt;0),AND(AH129="NS", AJ129&gt;0), AND(AH129="NS", AI129=0, AJ129=0)), 1, IF(OR(AND(AH129&gt;0, AI129&gt;1,AH129&gt;AJ129), AND(AH129="NS", AI129=2), AND(AH129="NS", AJ129=0, AI129&gt;0), AH129=AJ129), 0, 1))</f>
        <v>0</v>
      </c>
      <c r="AL129" s="371">
        <f t="shared" ref="AL129:AL183" si="22">COUNTIF(Q129:AD129,"NS")</f>
        <v>0</v>
      </c>
      <c r="AM129" s="433">
        <f t="shared" ref="AM129:AM183" si="23">LEN(Q129)</f>
        <v>0</v>
      </c>
      <c r="AN129" s="434">
        <f t="shared" ref="AN129:AN183" si="24">IF(Q129="NS",0,IF(AND(Q129&lt;&gt;"",SUM(AM129)=4),0,IF(Q129="",0,1)))</f>
        <v>0</v>
      </c>
      <c r="AO129" s="410" t="b">
        <f t="shared" ref="AO129:AO183" si="25">NOT(EXACT(U129,UPPER(U129)))</f>
        <v>0</v>
      </c>
      <c r="AP129" s="9" t="str">
        <f t="shared" ref="AP129:AP183" si="26">SUBSTITUTE( SUBSTITUTE( SUBSTITUTE( SUBSTITUTE( SUBSTITUTE( SUBSTITUTE( SUBSTITUTE( SUBSTITUTE( SUBSTITUTE( SUBSTITUTE(U129, "á", "a"), "é", "e"), "í", "i"), "ó", "o"), "ú", "u"), "Á", "A"), "É", "E"), "Í", "I"), "Ó", "O"), "Ú", "U")</f>
        <v/>
      </c>
      <c r="AQ129" s="410" t="b">
        <f t="shared" ref="AQ129:AQ183" si="27">NOT(EXACT(U129,AP129))</f>
        <v>0</v>
      </c>
      <c r="AR129" s="9" t="str">
        <f t="shared" ref="AR129:AR183" si="28">SUBSTITUTE((SUBSTITUTE(SUBSTITUTE(SUBSTITUTE(U129,".",""),",",""),"(","")),")","")</f>
        <v/>
      </c>
      <c r="AS129" s="410" t="b">
        <f t="shared" ref="AS129:AS183" si="29">NOT(EXACT(U129,AR129))</f>
        <v>0</v>
      </c>
      <c r="AU129" s="444">
        <f t="shared" ref="AU129:AU183" si="30">IF(AND($M129&lt;&gt;"",$M129&lt;&gt;1,COUNTA(Q129:AD129)&gt;0),1,0)</f>
        <v>0</v>
      </c>
      <c r="AV129" s="439">
        <f>IF(OR(Y129="NS",CNGE_2024_M1_Secc1_Sub2!$M439="NS"),0,IF(AND(Y129="NA",CNGE_2024_M1_Secc1_Sub2!$M439="NA"),0,IF(Y129&lt;=CNGE_2024_M1_Secc1_Sub2!$M439,0,1)))</f>
        <v>0</v>
      </c>
      <c r="AW129" s="440">
        <f>IF(OR(AA129="NS",CNGE_2024_M1_Secc1_Sub2!$S439="NS"),0,IF(AND(AA129="NA",CNGE_2024_M1_Secc1_Sub2!$S439="NA"),0,IF(AA129&lt;=CNGE_2024_M1_Secc1_Sub2!$S439,0,1)))</f>
        <v>0</v>
      </c>
      <c r="AX129" s="441">
        <f>IF(OR(AC129="NS",CNGE_2024_M1_Secc1_Sub2!$Y439="NS"),0,IF(AND(AC129="NA",CNGE_2024_M1_Secc1_Sub2!$Y439="NA"),0,IF(AC129&lt;=CNGE_2024_M1_Secc1_Sub2!$Y439,0,1)))</f>
        <v>0</v>
      </c>
      <c r="AY129" s="303">
        <f t="shared" ref="AY129:AY183" si="31">IF(SUM(AK129)=0,0,1)</f>
        <v>0</v>
      </c>
      <c r="AZ129" s="304" t="str">
        <f>IF(AY129=0,"",
IF(SUM($AY$64:AY129)=1,BA129,
IF($AY$184&gt;SUM($AY$64:AY129),_xlfn.CONCAT(", ",BA129),
IF($AY$184=SUM($AY$64:AY129),_xlfn.CONCAT(" y ",BA129)))))</f>
        <v/>
      </c>
      <c r="BA129" s="231" t="s">
        <v>6277</v>
      </c>
      <c r="BB129" s="290">
        <f t="shared" ref="BB129:BB183" si="32">IF(AG129=0,0,1)</f>
        <v>0</v>
      </c>
      <c r="BC129" s="291" t="str">
        <f>IF(BB129=0,"",
IF(SUM($BB$64:BB129)=1,BD129,
IF($BB$184&gt;SUM($BB$64:BB129),_xlfn.CONCAT(", ",BD129),
IF($BB$184=SUM($BB$64:BB129),_xlfn.CONCAT(" y ",BD129)))))</f>
        <v/>
      </c>
      <c r="BD129" s="231" t="s">
        <v>6277</v>
      </c>
      <c r="BE129" s="426">
        <f t="shared" ref="BE129:BE183" si="33">IF(AND(M129&lt;&gt;"",M129=1,SUM(Y129:AD129)=0),1,0)</f>
        <v>0</v>
      </c>
    </row>
    <row r="130" spans="3:57" ht="30" customHeight="1">
      <c r="C130" s="85" t="s">
        <v>171</v>
      </c>
      <c r="D130" s="830" t="str">
        <f>IF(CNGE_2024_M1_Secc1_Sub1!$D108="","",CNGE_2024_M1_Secc1_Sub1!$D108)</f>
        <v>ACADEMIA REGIONAL DE SEGURIDAD PUBLICA DEL SURESTE</v>
      </c>
      <c r="E130" s="830"/>
      <c r="F130" s="830"/>
      <c r="G130" s="830"/>
      <c r="H130" s="830"/>
      <c r="I130" s="830"/>
      <c r="J130" s="830"/>
      <c r="K130" s="830"/>
      <c r="L130" s="830"/>
      <c r="M130" s="568"/>
      <c r="N130" s="568"/>
      <c r="O130" s="568"/>
      <c r="P130" s="568"/>
      <c r="Q130" s="568"/>
      <c r="R130" s="568"/>
      <c r="S130" s="568"/>
      <c r="T130" s="568"/>
      <c r="U130" s="568"/>
      <c r="V130" s="568"/>
      <c r="W130" s="568"/>
      <c r="X130" s="568"/>
      <c r="Y130" s="568"/>
      <c r="Z130" s="568"/>
      <c r="AA130" s="568"/>
      <c r="AB130" s="568"/>
      <c r="AC130" s="568"/>
      <c r="AD130" s="568"/>
      <c r="AG130" s="269">
        <f t="shared" si="17"/>
        <v>0</v>
      </c>
      <c r="AH130" s="298">
        <f t="shared" si="18"/>
        <v>0</v>
      </c>
      <c r="AI130" s="299">
        <f t="shared" si="19"/>
        <v>0</v>
      </c>
      <c r="AJ130" s="300">
        <f t="shared" si="20"/>
        <v>0</v>
      </c>
      <c r="AK130" s="301">
        <f t="shared" si="21"/>
        <v>0</v>
      </c>
      <c r="AL130" s="371">
        <f t="shared" si="22"/>
        <v>0</v>
      </c>
      <c r="AM130" s="433">
        <f t="shared" si="23"/>
        <v>0</v>
      </c>
      <c r="AN130" s="434">
        <f t="shared" si="24"/>
        <v>0</v>
      </c>
      <c r="AO130" s="410" t="b">
        <f t="shared" si="25"/>
        <v>0</v>
      </c>
      <c r="AP130" s="9" t="str">
        <f t="shared" si="26"/>
        <v/>
      </c>
      <c r="AQ130" s="410" t="b">
        <f t="shared" si="27"/>
        <v>0</v>
      </c>
      <c r="AR130" s="9" t="str">
        <f t="shared" si="28"/>
        <v/>
      </c>
      <c r="AS130" s="410" t="b">
        <f t="shared" si="29"/>
        <v>0</v>
      </c>
      <c r="AU130" s="444">
        <f t="shared" si="30"/>
        <v>0</v>
      </c>
      <c r="AV130" s="439">
        <f>IF(OR(Y130="NS",CNGE_2024_M1_Secc1_Sub2!$M440="NS"),0,IF(AND(Y130="NA",CNGE_2024_M1_Secc1_Sub2!$M440="NA"),0,IF(Y130&lt;=CNGE_2024_M1_Secc1_Sub2!$M440,0,1)))</f>
        <v>0</v>
      </c>
      <c r="AW130" s="440">
        <f>IF(OR(AA130="NS",CNGE_2024_M1_Secc1_Sub2!$S440="NS"),0,IF(AND(AA130="NA",CNGE_2024_M1_Secc1_Sub2!$S440="NA"),0,IF(AA130&lt;=CNGE_2024_M1_Secc1_Sub2!$S440,0,1)))</f>
        <v>0</v>
      </c>
      <c r="AX130" s="441">
        <f>IF(OR(AC130="NS",CNGE_2024_M1_Secc1_Sub2!$Y440="NS"),0,IF(AND(AC130="NA",CNGE_2024_M1_Secc1_Sub2!$Y440="NA"),0,IF(AC130&lt;=CNGE_2024_M1_Secc1_Sub2!$Y440,0,1)))</f>
        <v>0</v>
      </c>
      <c r="AY130" s="303">
        <f t="shared" si="31"/>
        <v>0</v>
      </c>
      <c r="AZ130" s="304" t="str">
        <f>IF(AY130=0,"",
IF(SUM($AY$64:AY130)=1,BA130,
IF($AY$184&gt;SUM($AY$64:AY130),_xlfn.CONCAT(", ",BA130),
IF($AY$184=SUM($AY$64:AY130),_xlfn.CONCAT(" y ",BA130)))))</f>
        <v/>
      </c>
      <c r="BA130" s="231" t="s">
        <v>6278</v>
      </c>
      <c r="BB130" s="290">
        <f t="shared" si="32"/>
        <v>0</v>
      </c>
      <c r="BC130" s="291" t="str">
        <f>IF(BB130=0,"",
IF(SUM($BB$64:BB130)=1,BD130,
IF($BB$184&gt;SUM($BB$64:BB130),_xlfn.CONCAT(", ",BD130),
IF($BB$184=SUM($BB$64:BB130),_xlfn.CONCAT(" y ",BD130)))))</f>
        <v/>
      </c>
      <c r="BD130" s="231" t="s">
        <v>6278</v>
      </c>
      <c r="BE130" s="426">
        <f t="shared" si="33"/>
        <v>0</v>
      </c>
    </row>
    <row r="131" spans="3:57" ht="30" customHeight="1">
      <c r="C131" s="85" t="s">
        <v>172</v>
      </c>
      <c r="D131" s="830" t="str">
        <f>IF(CNGE_2024_M1_Secc1_Sub1!$D109="","",CNGE_2024_M1_Secc1_Sub1!$D109)</f>
        <v>INSTITUTO DE CAPACITACION PARA EL TRABAJO</v>
      </c>
      <c r="E131" s="830"/>
      <c r="F131" s="830"/>
      <c r="G131" s="830"/>
      <c r="H131" s="830"/>
      <c r="I131" s="830"/>
      <c r="J131" s="830"/>
      <c r="K131" s="830"/>
      <c r="L131" s="830"/>
      <c r="M131" s="568"/>
      <c r="N131" s="568"/>
      <c r="O131" s="568"/>
      <c r="P131" s="568"/>
      <c r="Q131" s="568"/>
      <c r="R131" s="568"/>
      <c r="S131" s="568"/>
      <c r="T131" s="568"/>
      <c r="U131" s="568"/>
      <c r="V131" s="568"/>
      <c r="W131" s="568"/>
      <c r="X131" s="568"/>
      <c r="Y131" s="568"/>
      <c r="Z131" s="568"/>
      <c r="AA131" s="568"/>
      <c r="AB131" s="568"/>
      <c r="AC131" s="568"/>
      <c r="AD131" s="568"/>
      <c r="AG131" s="269">
        <f t="shared" si="17"/>
        <v>0</v>
      </c>
      <c r="AH131" s="298">
        <f t="shared" si="18"/>
        <v>0</v>
      </c>
      <c r="AI131" s="299">
        <f t="shared" si="19"/>
        <v>0</v>
      </c>
      <c r="AJ131" s="300">
        <f t="shared" si="20"/>
        <v>0</v>
      </c>
      <c r="AK131" s="301">
        <f t="shared" si="21"/>
        <v>0</v>
      </c>
      <c r="AL131" s="371">
        <f t="shared" si="22"/>
        <v>0</v>
      </c>
      <c r="AM131" s="433">
        <f t="shared" si="23"/>
        <v>0</v>
      </c>
      <c r="AN131" s="434">
        <f t="shared" si="24"/>
        <v>0</v>
      </c>
      <c r="AO131" s="410" t="b">
        <f t="shared" si="25"/>
        <v>0</v>
      </c>
      <c r="AP131" s="9" t="str">
        <f t="shared" si="26"/>
        <v/>
      </c>
      <c r="AQ131" s="410" t="b">
        <f t="shared" si="27"/>
        <v>0</v>
      </c>
      <c r="AR131" s="9" t="str">
        <f t="shared" si="28"/>
        <v/>
      </c>
      <c r="AS131" s="410" t="b">
        <f t="shared" si="29"/>
        <v>0</v>
      </c>
      <c r="AU131" s="444">
        <f t="shared" si="30"/>
        <v>0</v>
      </c>
      <c r="AV131" s="439">
        <f>IF(OR(Y131="NS",CNGE_2024_M1_Secc1_Sub2!$M441="NS"),0,IF(AND(Y131="NA",CNGE_2024_M1_Secc1_Sub2!$M441="NA"),0,IF(Y131&lt;=CNGE_2024_M1_Secc1_Sub2!$M441,0,1)))</f>
        <v>0</v>
      </c>
      <c r="AW131" s="440">
        <f>IF(OR(AA131="NS",CNGE_2024_M1_Secc1_Sub2!$S441="NS"),0,IF(AND(AA131="NA",CNGE_2024_M1_Secc1_Sub2!$S441="NA"),0,IF(AA131&lt;=CNGE_2024_M1_Secc1_Sub2!$S441,0,1)))</f>
        <v>0</v>
      </c>
      <c r="AX131" s="441">
        <f>IF(OR(AC131="NS",CNGE_2024_M1_Secc1_Sub2!$Y441="NS"),0,IF(AND(AC131="NA",CNGE_2024_M1_Secc1_Sub2!$Y441="NA"),0,IF(AC131&lt;=CNGE_2024_M1_Secc1_Sub2!$Y441,0,1)))</f>
        <v>0</v>
      </c>
      <c r="AY131" s="303">
        <f t="shared" si="31"/>
        <v>0</v>
      </c>
      <c r="AZ131" s="304" t="str">
        <f>IF(AY131=0,"",
IF(SUM($AY$64:AY131)=1,BA131,
IF($AY$184&gt;SUM($AY$64:AY131),_xlfn.CONCAT(", ",BA131),
IF($AY$184=SUM($AY$64:AY131),_xlfn.CONCAT(" y ",BA131)))))</f>
        <v/>
      </c>
      <c r="BA131" s="231" t="s">
        <v>6279</v>
      </c>
      <c r="BB131" s="290">
        <f t="shared" si="32"/>
        <v>0</v>
      </c>
      <c r="BC131" s="291" t="str">
        <f>IF(BB131=0,"",
IF(SUM($BB$64:BB131)=1,BD131,
IF($BB$184&gt;SUM($BB$64:BB131),_xlfn.CONCAT(", ",BD131),
IF($BB$184=SUM($BB$64:BB131),_xlfn.CONCAT(" y ",BD131)))))</f>
        <v/>
      </c>
      <c r="BD131" s="231" t="s">
        <v>6279</v>
      </c>
      <c r="BE131" s="426">
        <f t="shared" si="33"/>
        <v>0</v>
      </c>
    </row>
    <row r="132" spans="3:57" ht="45" customHeight="1">
      <c r="C132" s="85" t="s">
        <v>173</v>
      </c>
      <c r="D132" s="830" t="str">
        <f>IF(CNGE_2024_M1_Secc1_Sub1!$D110="","",CNGE_2024_M1_Secc1_Sub1!$D110)</f>
        <v>CENTRO DE CONCILIACION LABORAL DEL ESTADO DE VERACRUZ DE IGNACIO DE LA LLAVE</v>
      </c>
      <c r="E132" s="830"/>
      <c r="F132" s="830"/>
      <c r="G132" s="830"/>
      <c r="H132" s="830"/>
      <c r="I132" s="830"/>
      <c r="J132" s="830"/>
      <c r="K132" s="830"/>
      <c r="L132" s="830"/>
      <c r="M132" s="568"/>
      <c r="N132" s="568"/>
      <c r="O132" s="568"/>
      <c r="P132" s="568"/>
      <c r="Q132" s="568"/>
      <c r="R132" s="568"/>
      <c r="S132" s="568"/>
      <c r="T132" s="568"/>
      <c r="U132" s="568"/>
      <c r="V132" s="568"/>
      <c r="W132" s="568"/>
      <c r="X132" s="568"/>
      <c r="Y132" s="568"/>
      <c r="Z132" s="568"/>
      <c r="AA132" s="568"/>
      <c r="AB132" s="568"/>
      <c r="AC132" s="568"/>
      <c r="AD132" s="568"/>
      <c r="AG132" s="269">
        <f t="shared" si="17"/>
        <v>0</v>
      </c>
      <c r="AH132" s="298">
        <f t="shared" si="18"/>
        <v>0</v>
      </c>
      <c r="AI132" s="299">
        <f t="shared" si="19"/>
        <v>0</v>
      </c>
      <c r="AJ132" s="300">
        <f t="shared" si="20"/>
        <v>0</v>
      </c>
      <c r="AK132" s="301">
        <f t="shared" si="21"/>
        <v>0</v>
      </c>
      <c r="AL132" s="371">
        <f t="shared" si="22"/>
        <v>0</v>
      </c>
      <c r="AM132" s="433">
        <f t="shared" si="23"/>
        <v>0</v>
      </c>
      <c r="AN132" s="434">
        <f t="shared" si="24"/>
        <v>0</v>
      </c>
      <c r="AO132" s="410" t="b">
        <f t="shared" si="25"/>
        <v>0</v>
      </c>
      <c r="AP132" s="9" t="str">
        <f t="shared" si="26"/>
        <v/>
      </c>
      <c r="AQ132" s="410" t="b">
        <f t="shared" si="27"/>
        <v>0</v>
      </c>
      <c r="AR132" s="9" t="str">
        <f t="shared" si="28"/>
        <v/>
      </c>
      <c r="AS132" s="410" t="b">
        <f t="shared" si="29"/>
        <v>0</v>
      </c>
      <c r="AU132" s="444">
        <f t="shared" si="30"/>
        <v>0</v>
      </c>
      <c r="AV132" s="439">
        <f>IF(OR(Y132="NS",CNGE_2024_M1_Secc1_Sub2!$M442="NS"),0,IF(AND(Y132="NA",CNGE_2024_M1_Secc1_Sub2!$M442="NA"),0,IF(Y132&lt;=CNGE_2024_M1_Secc1_Sub2!$M442,0,1)))</f>
        <v>0</v>
      </c>
      <c r="AW132" s="440">
        <f>IF(OR(AA132="NS",CNGE_2024_M1_Secc1_Sub2!$S442="NS"),0,IF(AND(AA132="NA",CNGE_2024_M1_Secc1_Sub2!$S442="NA"),0,IF(AA132&lt;=CNGE_2024_M1_Secc1_Sub2!$S442,0,1)))</f>
        <v>0</v>
      </c>
      <c r="AX132" s="441">
        <f>IF(OR(AC132="NS",CNGE_2024_M1_Secc1_Sub2!$Y442="NS"),0,IF(AND(AC132="NA",CNGE_2024_M1_Secc1_Sub2!$Y442="NA"),0,IF(AC132&lt;=CNGE_2024_M1_Secc1_Sub2!$Y442,0,1)))</f>
        <v>0</v>
      </c>
      <c r="AY132" s="303">
        <f t="shared" si="31"/>
        <v>0</v>
      </c>
      <c r="AZ132" s="304" t="str">
        <f>IF(AY132=0,"",
IF(SUM($AY$64:AY132)=1,BA132,
IF($AY$184&gt;SUM($AY$64:AY132),_xlfn.CONCAT(", ",BA132),
IF($AY$184=SUM($AY$64:AY132),_xlfn.CONCAT(" y ",BA132)))))</f>
        <v/>
      </c>
      <c r="BA132" s="231" t="s">
        <v>6280</v>
      </c>
      <c r="BB132" s="290">
        <f t="shared" si="32"/>
        <v>0</v>
      </c>
      <c r="BC132" s="291" t="str">
        <f>IF(BB132=0,"",
IF(SUM($BB$64:BB132)=1,BD132,
IF($BB$184&gt;SUM($BB$64:BB132),_xlfn.CONCAT(", ",BD132),
IF($BB$184=SUM($BB$64:BB132),_xlfn.CONCAT(" y ",BD132)))))</f>
        <v/>
      </c>
      <c r="BD132" s="231" t="s">
        <v>6280</v>
      </c>
      <c r="BE132" s="426">
        <f t="shared" si="33"/>
        <v>0</v>
      </c>
    </row>
    <row r="133" spans="3:57" ht="15" customHeight="1">
      <c r="C133" s="85" t="s">
        <v>174</v>
      </c>
      <c r="D133" s="830" t="str">
        <f>IF(CNGE_2024_M1_Secc1_Sub1!$D111="","",CNGE_2024_M1_Secc1_Sub1!$D111)</f>
        <v>INSTITUTO VERACRUZANO DE LA CULTURA</v>
      </c>
      <c r="E133" s="830"/>
      <c r="F133" s="830"/>
      <c r="G133" s="830"/>
      <c r="H133" s="830"/>
      <c r="I133" s="830"/>
      <c r="J133" s="830"/>
      <c r="K133" s="830"/>
      <c r="L133" s="830"/>
      <c r="M133" s="568"/>
      <c r="N133" s="568"/>
      <c r="O133" s="568"/>
      <c r="P133" s="568"/>
      <c r="Q133" s="568"/>
      <c r="R133" s="568"/>
      <c r="S133" s="568"/>
      <c r="T133" s="568"/>
      <c r="U133" s="568"/>
      <c r="V133" s="568"/>
      <c r="W133" s="568"/>
      <c r="X133" s="568"/>
      <c r="Y133" s="568"/>
      <c r="Z133" s="568"/>
      <c r="AA133" s="568"/>
      <c r="AB133" s="568"/>
      <c r="AC133" s="568"/>
      <c r="AD133" s="568"/>
      <c r="AG133" s="269">
        <f t="shared" si="17"/>
        <v>0</v>
      </c>
      <c r="AH133" s="298">
        <f t="shared" si="18"/>
        <v>0</v>
      </c>
      <c r="AI133" s="299">
        <f t="shared" si="19"/>
        <v>0</v>
      </c>
      <c r="AJ133" s="300">
        <f t="shared" si="20"/>
        <v>0</v>
      </c>
      <c r="AK133" s="301">
        <f t="shared" si="21"/>
        <v>0</v>
      </c>
      <c r="AL133" s="371">
        <f t="shared" si="22"/>
        <v>0</v>
      </c>
      <c r="AM133" s="433">
        <f t="shared" si="23"/>
        <v>0</v>
      </c>
      <c r="AN133" s="434">
        <f t="shared" si="24"/>
        <v>0</v>
      </c>
      <c r="AO133" s="410" t="b">
        <f t="shared" si="25"/>
        <v>0</v>
      </c>
      <c r="AP133" s="9" t="str">
        <f t="shared" si="26"/>
        <v/>
      </c>
      <c r="AQ133" s="410" t="b">
        <f t="shared" si="27"/>
        <v>0</v>
      </c>
      <c r="AR133" s="9" t="str">
        <f t="shared" si="28"/>
        <v/>
      </c>
      <c r="AS133" s="410" t="b">
        <f t="shared" si="29"/>
        <v>0</v>
      </c>
      <c r="AU133" s="444">
        <f t="shared" si="30"/>
        <v>0</v>
      </c>
      <c r="AV133" s="439">
        <f>IF(OR(Y133="NS",CNGE_2024_M1_Secc1_Sub2!$M443="NS"),0,IF(AND(Y133="NA",CNGE_2024_M1_Secc1_Sub2!$M443="NA"),0,IF(Y133&lt;=CNGE_2024_M1_Secc1_Sub2!$M443,0,1)))</f>
        <v>0</v>
      </c>
      <c r="AW133" s="440">
        <f>IF(OR(AA133="NS",CNGE_2024_M1_Secc1_Sub2!$S443="NS"),0,IF(AND(AA133="NA",CNGE_2024_M1_Secc1_Sub2!$S443="NA"),0,IF(AA133&lt;=CNGE_2024_M1_Secc1_Sub2!$S443,0,1)))</f>
        <v>0</v>
      </c>
      <c r="AX133" s="441">
        <f>IF(OR(AC133="NS",CNGE_2024_M1_Secc1_Sub2!$Y443="NS"),0,IF(AND(AC133="NA",CNGE_2024_M1_Secc1_Sub2!$Y443="NA"),0,IF(AC133&lt;=CNGE_2024_M1_Secc1_Sub2!$Y443,0,1)))</f>
        <v>0</v>
      </c>
      <c r="AY133" s="303">
        <f t="shared" si="31"/>
        <v>0</v>
      </c>
      <c r="AZ133" s="304" t="str">
        <f>IF(AY133=0,"",
IF(SUM($AY$64:AY133)=1,BA133,
IF($AY$184&gt;SUM($AY$64:AY133),_xlfn.CONCAT(", ",BA133),
IF($AY$184=SUM($AY$64:AY133),_xlfn.CONCAT(" y ",BA133)))))</f>
        <v/>
      </c>
      <c r="BA133" s="231" t="s">
        <v>6281</v>
      </c>
      <c r="BB133" s="290">
        <f t="shared" si="32"/>
        <v>0</v>
      </c>
      <c r="BC133" s="291" t="str">
        <f>IF(BB133=0,"",
IF(SUM($BB$64:BB133)=1,BD133,
IF($BB$184&gt;SUM($BB$64:BB133),_xlfn.CONCAT(", ",BD133),
IF($BB$184=SUM($BB$64:BB133),_xlfn.CONCAT(" y ",BD133)))))</f>
        <v/>
      </c>
      <c r="BD133" s="231" t="s">
        <v>6281</v>
      </c>
      <c r="BE133" s="426">
        <f t="shared" si="33"/>
        <v>0</v>
      </c>
    </row>
    <row r="134" spans="3:57" ht="30" customHeight="1">
      <c r="C134" s="85" t="s">
        <v>175</v>
      </c>
      <c r="D134" s="830" t="str">
        <f>IF(CNGE_2024_M1_Secc1_Sub1!$D112="","",CNGE_2024_M1_Secc1_Sub1!$D112)</f>
        <v>PROCURADURIA ESTATAL DE PROTECCION AL MEDIO AMBIENTE</v>
      </c>
      <c r="E134" s="830"/>
      <c r="F134" s="830"/>
      <c r="G134" s="830"/>
      <c r="H134" s="830"/>
      <c r="I134" s="830"/>
      <c r="J134" s="830"/>
      <c r="K134" s="830"/>
      <c r="L134" s="830"/>
      <c r="M134" s="568"/>
      <c r="N134" s="568"/>
      <c r="O134" s="568"/>
      <c r="P134" s="568"/>
      <c r="Q134" s="568"/>
      <c r="R134" s="568"/>
      <c r="S134" s="568"/>
      <c r="T134" s="568"/>
      <c r="U134" s="568"/>
      <c r="V134" s="568"/>
      <c r="W134" s="568"/>
      <c r="X134" s="568"/>
      <c r="Y134" s="568"/>
      <c r="Z134" s="568"/>
      <c r="AA134" s="568"/>
      <c r="AB134" s="568"/>
      <c r="AC134" s="568"/>
      <c r="AD134" s="568"/>
      <c r="AG134" s="269">
        <f t="shared" si="17"/>
        <v>0</v>
      </c>
      <c r="AH134" s="298">
        <f t="shared" si="18"/>
        <v>0</v>
      </c>
      <c r="AI134" s="299">
        <f t="shared" si="19"/>
        <v>0</v>
      </c>
      <c r="AJ134" s="300">
        <f t="shared" si="20"/>
        <v>0</v>
      </c>
      <c r="AK134" s="301">
        <f t="shared" si="21"/>
        <v>0</v>
      </c>
      <c r="AL134" s="371">
        <f t="shared" si="22"/>
        <v>0</v>
      </c>
      <c r="AM134" s="433">
        <f t="shared" si="23"/>
        <v>0</v>
      </c>
      <c r="AN134" s="434">
        <f t="shared" si="24"/>
        <v>0</v>
      </c>
      <c r="AO134" s="410" t="b">
        <f t="shared" si="25"/>
        <v>0</v>
      </c>
      <c r="AP134" s="9" t="str">
        <f t="shared" si="26"/>
        <v/>
      </c>
      <c r="AQ134" s="410" t="b">
        <f t="shared" si="27"/>
        <v>0</v>
      </c>
      <c r="AR134" s="9" t="str">
        <f t="shared" si="28"/>
        <v/>
      </c>
      <c r="AS134" s="410" t="b">
        <f t="shared" si="29"/>
        <v>0</v>
      </c>
      <c r="AU134" s="444">
        <f t="shared" si="30"/>
        <v>0</v>
      </c>
      <c r="AV134" s="439">
        <f>IF(OR(Y134="NS",CNGE_2024_M1_Secc1_Sub2!$M444="NS"),0,IF(AND(Y134="NA",CNGE_2024_M1_Secc1_Sub2!$M444="NA"),0,IF(Y134&lt;=CNGE_2024_M1_Secc1_Sub2!$M444,0,1)))</f>
        <v>0</v>
      </c>
      <c r="AW134" s="440">
        <f>IF(OR(AA134="NS",CNGE_2024_M1_Secc1_Sub2!$S444="NS"),0,IF(AND(AA134="NA",CNGE_2024_M1_Secc1_Sub2!$S444="NA"),0,IF(AA134&lt;=CNGE_2024_M1_Secc1_Sub2!$S444,0,1)))</f>
        <v>0</v>
      </c>
      <c r="AX134" s="441">
        <f>IF(OR(AC134="NS",CNGE_2024_M1_Secc1_Sub2!$Y444="NS"),0,IF(AND(AC134="NA",CNGE_2024_M1_Secc1_Sub2!$Y444="NA"),0,IF(AC134&lt;=CNGE_2024_M1_Secc1_Sub2!$Y444,0,1)))</f>
        <v>0</v>
      </c>
      <c r="AY134" s="303">
        <f t="shared" si="31"/>
        <v>0</v>
      </c>
      <c r="AZ134" s="304" t="str">
        <f>IF(AY134=0,"",
IF(SUM($AY$64:AY134)=1,BA134,
IF($AY$184&gt;SUM($AY$64:AY134),_xlfn.CONCAT(", ",BA134),
IF($AY$184=SUM($AY$64:AY134),_xlfn.CONCAT(" y ",BA134)))))</f>
        <v/>
      </c>
      <c r="BA134" s="231" t="s">
        <v>6282</v>
      </c>
      <c r="BB134" s="290">
        <f t="shared" si="32"/>
        <v>0</v>
      </c>
      <c r="BC134" s="291" t="str">
        <f>IF(BB134=0,"",
IF(SUM($BB$64:BB134)=1,BD134,
IF($BB$184&gt;SUM($BB$64:BB134),_xlfn.CONCAT(", ",BD134),
IF($BB$184=SUM($BB$64:BB134),_xlfn.CONCAT(" y ",BD134)))))</f>
        <v/>
      </c>
      <c r="BD134" s="231" t="s">
        <v>6282</v>
      </c>
      <c r="BE134" s="426">
        <f t="shared" si="33"/>
        <v>0</v>
      </c>
    </row>
    <row r="135" spans="3:57" ht="15" customHeight="1">
      <c r="C135" s="85" t="s">
        <v>176</v>
      </c>
      <c r="D135" s="830" t="str">
        <f>IF(CNGE_2024_M1_Secc1_Sub1!$D113="","",CNGE_2024_M1_Secc1_Sub1!$D113)</f>
        <v>FIDEICOMISO FONDO DEL FUTURO</v>
      </c>
      <c r="E135" s="830"/>
      <c r="F135" s="830"/>
      <c r="G135" s="830"/>
      <c r="H135" s="830"/>
      <c r="I135" s="830"/>
      <c r="J135" s="830"/>
      <c r="K135" s="830"/>
      <c r="L135" s="830"/>
      <c r="M135" s="568"/>
      <c r="N135" s="568"/>
      <c r="O135" s="568"/>
      <c r="P135" s="568"/>
      <c r="Q135" s="568"/>
      <c r="R135" s="568"/>
      <c r="S135" s="568"/>
      <c r="T135" s="568"/>
      <c r="U135" s="568"/>
      <c r="V135" s="568"/>
      <c r="W135" s="568"/>
      <c r="X135" s="568"/>
      <c r="Y135" s="568"/>
      <c r="Z135" s="568"/>
      <c r="AA135" s="568"/>
      <c r="AB135" s="568"/>
      <c r="AC135" s="568"/>
      <c r="AD135" s="568"/>
      <c r="AG135" s="269">
        <f t="shared" si="17"/>
        <v>0</v>
      </c>
      <c r="AH135" s="298">
        <f t="shared" si="18"/>
        <v>0</v>
      </c>
      <c r="AI135" s="299">
        <f t="shared" si="19"/>
        <v>0</v>
      </c>
      <c r="AJ135" s="300">
        <f t="shared" si="20"/>
        <v>0</v>
      </c>
      <c r="AK135" s="301">
        <f t="shared" si="21"/>
        <v>0</v>
      </c>
      <c r="AL135" s="371">
        <f t="shared" si="22"/>
        <v>0</v>
      </c>
      <c r="AM135" s="433">
        <f t="shared" si="23"/>
        <v>0</v>
      </c>
      <c r="AN135" s="434">
        <f t="shared" si="24"/>
        <v>0</v>
      </c>
      <c r="AO135" s="410" t="b">
        <f t="shared" si="25"/>
        <v>0</v>
      </c>
      <c r="AP135" s="9" t="str">
        <f t="shared" si="26"/>
        <v/>
      </c>
      <c r="AQ135" s="410" t="b">
        <f t="shared" si="27"/>
        <v>0</v>
      </c>
      <c r="AR135" s="9" t="str">
        <f t="shared" si="28"/>
        <v/>
      </c>
      <c r="AS135" s="410" t="b">
        <f t="shared" si="29"/>
        <v>0</v>
      </c>
      <c r="AU135" s="444">
        <f t="shared" si="30"/>
        <v>0</v>
      </c>
      <c r="AV135" s="439">
        <f>IF(OR(Y135="NS",CNGE_2024_M1_Secc1_Sub2!$M445="NS"),0,IF(AND(Y135="NA",CNGE_2024_M1_Secc1_Sub2!$M445="NA"),0,IF(Y135&lt;=CNGE_2024_M1_Secc1_Sub2!$M445,0,1)))</f>
        <v>0</v>
      </c>
      <c r="AW135" s="440">
        <f>IF(OR(AA135="NS",CNGE_2024_M1_Secc1_Sub2!$S445="NS"),0,IF(AND(AA135="NA",CNGE_2024_M1_Secc1_Sub2!$S445="NA"),0,IF(AA135&lt;=CNGE_2024_M1_Secc1_Sub2!$S445,0,1)))</f>
        <v>0</v>
      </c>
      <c r="AX135" s="441">
        <f>IF(OR(AC135="NS",CNGE_2024_M1_Secc1_Sub2!$Y445="NS"),0,IF(AND(AC135="NA",CNGE_2024_M1_Secc1_Sub2!$Y445="NA"),0,IF(AC135&lt;=CNGE_2024_M1_Secc1_Sub2!$Y445,0,1)))</f>
        <v>0</v>
      </c>
      <c r="AY135" s="303">
        <f t="shared" si="31"/>
        <v>0</v>
      </c>
      <c r="AZ135" s="304" t="str">
        <f>IF(AY135=0,"",
IF(SUM($AY$64:AY135)=1,BA135,
IF($AY$184&gt;SUM($AY$64:AY135),_xlfn.CONCAT(", ",BA135),
IF($AY$184=SUM($AY$64:AY135),_xlfn.CONCAT(" y ",BA135)))))</f>
        <v/>
      </c>
      <c r="BA135" s="231" t="s">
        <v>6283</v>
      </c>
      <c r="BB135" s="290">
        <f t="shared" si="32"/>
        <v>0</v>
      </c>
      <c r="BC135" s="291" t="str">
        <f>IF(BB135=0,"",
IF(SUM($BB$64:BB135)=1,BD135,
IF($BB$184&gt;SUM($BB$64:BB135),_xlfn.CONCAT(", ",BD135),
IF($BB$184=SUM($BB$64:BB135),_xlfn.CONCAT(" y ",BD135)))))</f>
        <v/>
      </c>
      <c r="BD135" s="231" t="s">
        <v>6283</v>
      </c>
      <c r="BE135" s="426">
        <f t="shared" si="33"/>
        <v>0</v>
      </c>
    </row>
    <row r="136" spans="3:57" ht="15" hidden="1" customHeight="1">
      <c r="C136" s="85" t="s">
        <v>177</v>
      </c>
      <c r="D136" s="825" t="str">
        <f>IF(CNGE_2024_M1_Secc1_Sub1!$D114="","",CNGE_2024_M1_Secc1_Sub1!$D114)</f>
        <v/>
      </c>
      <c r="E136" s="825"/>
      <c r="F136" s="825"/>
      <c r="G136" s="825"/>
      <c r="H136" s="825"/>
      <c r="I136" s="825"/>
      <c r="J136" s="825"/>
      <c r="K136" s="825"/>
      <c r="L136" s="825"/>
      <c r="M136" s="568"/>
      <c r="N136" s="568"/>
      <c r="O136" s="568"/>
      <c r="P136" s="568"/>
      <c r="Q136" s="568"/>
      <c r="R136" s="568"/>
      <c r="S136" s="568"/>
      <c r="T136" s="568"/>
      <c r="U136" s="568"/>
      <c r="V136" s="568"/>
      <c r="W136" s="568"/>
      <c r="X136" s="568"/>
      <c r="Y136" s="568"/>
      <c r="Z136" s="568"/>
      <c r="AA136" s="568"/>
      <c r="AB136" s="568"/>
      <c r="AC136" s="568"/>
      <c r="AD136" s="568"/>
      <c r="AG136" s="269">
        <f t="shared" si="17"/>
        <v>0</v>
      </c>
      <c r="AH136" s="298">
        <f t="shared" si="18"/>
        <v>0</v>
      </c>
      <c r="AI136" s="299">
        <f t="shared" si="19"/>
        <v>0</v>
      </c>
      <c r="AJ136" s="300">
        <f t="shared" si="20"/>
        <v>0</v>
      </c>
      <c r="AK136" s="301">
        <f t="shared" si="21"/>
        <v>0</v>
      </c>
      <c r="AL136" s="371">
        <f t="shared" si="22"/>
        <v>0</v>
      </c>
      <c r="AM136" s="433">
        <f t="shared" si="23"/>
        <v>0</v>
      </c>
      <c r="AN136" s="434">
        <f t="shared" si="24"/>
        <v>0</v>
      </c>
      <c r="AO136" s="410" t="b">
        <f t="shared" si="25"/>
        <v>0</v>
      </c>
      <c r="AP136" s="9" t="str">
        <f t="shared" si="26"/>
        <v/>
      </c>
      <c r="AQ136" s="410" t="b">
        <f t="shared" si="27"/>
        <v>0</v>
      </c>
      <c r="AR136" s="9" t="str">
        <f t="shared" si="28"/>
        <v/>
      </c>
      <c r="AS136" s="410" t="b">
        <f t="shared" si="29"/>
        <v>0</v>
      </c>
      <c r="AU136" s="444">
        <f t="shared" si="30"/>
        <v>0</v>
      </c>
      <c r="AV136" s="439">
        <f>IF(OR(Y136="NS",CNGE_2024_M1_Secc1_Sub2!$M446="NS"),0,IF(AND(Y136="NA",CNGE_2024_M1_Secc1_Sub2!$M446="NA"),0,IF(Y136&lt;=CNGE_2024_M1_Secc1_Sub2!$M446,0,1)))</f>
        <v>0</v>
      </c>
      <c r="AW136" s="440">
        <f>IF(OR(AA136="NS",CNGE_2024_M1_Secc1_Sub2!$S446="NS"),0,IF(AND(AA136="NA",CNGE_2024_M1_Secc1_Sub2!$S446="NA"),0,IF(AA136&lt;=CNGE_2024_M1_Secc1_Sub2!$S446,0,1)))</f>
        <v>0</v>
      </c>
      <c r="AX136" s="441">
        <f>IF(OR(AC136="NS",CNGE_2024_M1_Secc1_Sub2!$Y446="NS"),0,IF(AND(AC136="NA",CNGE_2024_M1_Secc1_Sub2!$Y446="NA"),0,IF(AC136&lt;=CNGE_2024_M1_Secc1_Sub2!$Y446,0,1)))</f>
        <v>0</v>
      </c>
      <c r="AY136" s="303">
        <f t="shared" si="31"/>
        <v>0</v>
      </c>
      <c r="AZ136" s="304" t="str">
        <f>IF(AY136=0,"",
IF(SUM($AY$64:AY136)=1,BA136,
IF($AY$184&gt;SUM($AY$64:AY136),_xlfn.CONCAT(", ",BA136),
IF($AY$184=SUM($AY$64:AY136),_xlfn.CONCAT(" y ",BA136)))))</f>
        <v/>
      </c>
      <c r="BA136" s="231" t="s">
        <v>6284</v>
      </c>
      <c r="BB136" s="290">
        <f t="shared" si="32"/>
        <v>0</v>
      </c>
      <c r="BC136" s="291" t="str">
        <f>IF(BB136=0,"",
IF(SUM($BB$64:BB136)=1,BD136,
IF($BB$184&gt;SUM($BB$64:BB136),_xlfn.CONCAT(", ",BD136),
IF($BB$184=SUM($BB$64:BB136),_xlfn.CONCAT(" y ",BD136)))))</f>
        <v/>
      </c>
      <c r="BD136" s="231" t="s">
        <v>6284</v>
      </c>
      <c r="BE136" s="426">
        <f t="shared" si="33"/>
        <v>0</v>
      </c>
    </row>
    <row r="137" spans="3:57" ht="15" hidden="1" customHeight="1">
      <c r="C137" s="85" t="s">
        <v>178</v>
      </c>
      <c r="D137" s="825" t="str">
        <f>IF(CNGE_2024_M1_Secc1_Sub1!$D115="","",CNGE_2024_M1_Secc1_Sub1!$D115)</f>
        <v/>
      </c>
      <c r="E137" s="825"/>
      <c r="F137" s="825"/>
      <c r="G137" s="825"/>
      <c r="H137" s="825"/>
      <c r="I137" s="825"/>
      <c r="J137" s="825"/>
      <c r="K137" s="825"/>
      <c r="L137" s="825"/>
      <c r="M137" s="568"/>
      <c r="N137" s="568"/>
      <c r="O137" s="568"/>
      <c r="P137" s="568"/>
      <c r="Q137" s="568"/>
      <c r="R137" s="568"/>
      <c r="S137" s="568"/>
      <c r="T137" s="568"/>
      <c r="U137" s="568"/>
      <c r="V137" s="568"/>
      <c r="W137" s="568"/>
      <c r="X137" s="568"/>
      <c r="Y137" s="568"/>
      <c r="Z137" s="568"/>
      <c r="AA137" s="568"/>
      <c r="AB137" s="568"/>
      <c r="AC137" s="568"/>
      <c r="AD137" s="568"/>
      <c r="AG137" s="269">
        <f t="shared" si="17"/>
        <v>0</v>
      </c>
      <c r="AH137" s="298">
        <f t="shared" si="18"/>
        <v>0</v>
      </c>
      <c r="AI137" s="299">
        <f t="shared" si="19"/>
        <v>0</v>
      </c>
      <c r="AJ137" s="300">
        <f t="shared" si="20"/>
        <v>0</v>
      </c>
      <c r="AK137" s="301">
        <f t="shared" si="21"/>
        <v>0</v>
      </c>
      <c r="AL137" s="371">
        <f t="shared" si="22"/>
        <v>0</v>
      </c>
      <c r="AM137" s="433">
        <f t="shared" si="23"/>
        <v>0</v>
      </c>
      <c r="AN137" s="434">
        <f t="shared" si="24"/>
        <v>0</v>
      </c>
      <c r="AO137" s="410" t="b">
        <f t="shared" si="25"/>
        <v>0</v>
      </c>
      <c r="AP137" s="9" t="str">
        <f t="shared" si="26"/>
        <v/>
      </c>
      <c r="AQ137" s="410" t="b">
        <f t="shared" si="27"/>
        <v>0</v>
      </c>
      <c r="AR137" s="9" t="str">
        <f t="shared" si="28"/>
        <v/>
      </c>
      <c r="AS137" s="410" t="b">
        <f t="shared" si="29"/>
        <v>0</v>
      </c>
      <c r="AU137" s="444">
        <f t="shared" si="30"/>
        <v>0</v>
      </c>
      <c r="AV137" s="439">
        <f>IF(OR(Y137="NS",CNGE_2024_M1_Secc1_Sub2!$M447="NS"),0,IF(AND(Y137="NA",CNGE_2024_M1_Secc1_Sub2!$M447="NA"),0,IF(Y137&lt;=CNGE_2024_M1_Secc1_Sub2!$M447,0,1)))</f>
        <v>0</v>
      </c>
      <c r="AW137" s="440">
        <f>IF(OR(AA137="NS",CNGE_2024_M1_Secc1_Sub2!$S447="NS"),0,IF(AND(AA137="NA",CNGE_2024_M1_Secc1_Sub2!$S447="NA"),0,IF(AA137&lt;=CNGE_2024_M1_Secc1_Sub2!$S447,0,1)))</f>
        <v>0</v>
      </c>
      <c r="AX137" s="441">
        <f>IF(OR(AC137="NS",CNGE_2024_M1_Secc1_Sub2!$Y447="NS"),0,IF(AND(AC137="NA",CNGE_2024_M1_Secc1_Sub2!$Y447="NA"),0,IF(AC137&lt;=CNGE_2024_M1_Secc1_Sub2!$Y447,0,1)))</f>
        <v>0</v>
      </c>
      <c r="AY137" s="303">
        <f t="shared" si="31"/>
        <v>0</v>
      </c>
      <c r="AZ137" s="304" t="str">
        <f>IF(AY137=0,"",
IF(SUM($AY$64:AY137)=1,BA137,
IF($AY$184&gt;SUM($AY$64:AY137),_xlfn.CONCAT(", ",BA137),
IF($AY$184=SUM($AY$64:AY137),_xlfn.CONCAT(" y ",BA137)))))</f>
        <v/>
      </c>
      <c r="BA137" s="231" t="s">
        <v>6285</v>
      </c>
      <c r="BB137" s="290">
        <f t="shared" si="32"/>
        <v>0</v>
      </c>
      <c r="BC137" s="291" t="str">
        <f>IF(BB137=0,"",
IF(SUM($BB$64:BB137)=1,BD137,
IF($BB$184&gt;SUM($BB$64:BB137),_xlfn.CONCAT(", ",BD137),
IF($BB$184=SUM($BB$64:BB137),_xlfn.CONCAT(" y ",BD137)))))</f>
        <v/>
      </c>
      <c r="BD137" s="231" t="s">
        <v>6285</v>
      </c>
      <c r="BE137" s="426">
        <f t="shared" si="33"/>
        <v>0</v>
      </c>
    </row>
    <row r="138" spans="3:57" ht="15" hidden="1" customHeight="1">
      <c r="C138" s="85" t="s">
        <v>179</v>
      </c>
      <c r="D138" s="825" t="str">
        <f>IF(CNGE_2024_M1_Secc1_Sub1!$D116="","",CNGE_2024_M1_Secc1_Sub1!$D116)</f>
        <v/>
      </c>
      <c r="E138" s="825"/>
      <c r="F138" s="825"/>
      <c r="G138" s="825"/>
      <c r="H138" s="825"/>
      <c r="I138" s="825"/>
      <c r="J138" s="825"/>
      <c r="K138" s="825"/>
      <c r="L138" s="825"/>
      <c r="M138" s="568"/>
      <c r="N138" s="568"/>
      <c r="O138" s="568"/>
      <c r="P138" s="568"/>
      <c r="Q138" s="568"/>
      <c r="R138" s="568"/>
      <c r="S138" s="568"/>
      <c r="T138" s="568"/>
      <c r="U138" s="568"/>
      <c r="V138" s="568"/>
      <c r="W138" s="568"/>
      <c r="X138" s="568"/>
      <c r="Y138" s="568"/>
      <c r="Z138" s="568"/>
      <c r="AA138" s="568"/>
      <c r="AB138" s="568"/>
      <c r="AC138" s="568"/>
      <c r="AD138" s="568"/>
      <c r="AG138" s="269">
        <f t="shared" si="17"/>
        <v>0</v>
      </c>
      <c r="AH138" s="298">
        <f t="shared" si="18"/>
        <v>0</v>
      </c>
      <c r="AI138" s="299">
        <f t="shared" si="19"/>
        <v>0</v>
      </c>
      <c r="AJ138" s="300">
        <f t="shared" si="20"/>
        <v>0</v>
      </c>
      <c r="AK138" s="301">
        <f t="shared" si="21"/>
        <v>0</v>
      </c>
      <c r="AL138" s="371">
        <f t="shared" si="22"/>
        <v>0</v>
      </c>
      <c r="AM138" s="433">
        <f t="shared" si="23"/>
        <v>0</v>
      </c>
      <c r="AN138" s="434">
        <f t="shared" si="24"/>
        <v>0</v>
      </c>
      <c r="AO138" s="410" t="b">
        <f t="shared" si="25"/>
        <v>0</v>
      </c>
      <c r="AP138" s="9" t="str">
        <f t="shared" si="26"/>
        <v/>
      </c>
      <c r="AQ138" s="410" t="b">
        <f t="shared" si="27"/>
        <v>0</v>
      </c>
      <c r="AR138" s="9" t="str">
        <f t="shared" si="28"/>
        <v/>
      </c>
      <c r="AS138" s="410" t="b">
        <f t="shared" si="29"/>
        <v>0</v>
      </c>
      <c r="AU138" s="444">
        <f t="shared" si="30"/>
        <v>0</v>
      </c>
      <c r="AV138" s="439">
        <f>IF(OR(Y138="NS",CNGE_2024_M1_Secc1_Sub2!$M448="NS"),0,IF(AND(Y138="NA",CNGE_2024_M1_Secc1_Sub2!$M448="NA"),0,IF(Y138&lt;=CNGE_2024_M1_Secc1_Sub2!$M448,0,1)))</f>
        <v>0</v>
      </c>
      <c r="AW138" s="440">
        <f>IF(OR(AA138="NS",CNGE_2024_M1_Secc1_Sub2!$S448="NS"),0,IF(AND(AA138="NA",CNGE_2024_M1_Secc1_Sub2!$S448="NA"),0,IF(AA138&lt;=CNGE_2024_M1_Secc1_Sub2!$S448,0,1)))</f>
        <v>0</v>
      </c>
      <c r="AX138" s="441">
        <f>IF(OR(AC138="NS",CNGE_2024_M1_Secc1_Sub2!$Y448="NS"),0,IF(AND(AC138="NA",CNGE_2024_M1_Secc1_Sub2!$Y448="NA"),0,IF(AC138&lt;=CNGE_2024_M1_Secc1_Sub2!$Y448,0,1)))</f>
        <v>0</v>
      </c>
      <c r="AY138" s="303">
        <f t="shared" si="31"/>
        <v>0</v>
      </c>
      <c r="AZ138" s="304" t="str">
        <f>IF(AY138=0,"",
IF(SUM($AY$64:AY138)=1,BA138,
IF($AY$184&gt;SUM($AY$64:AY138),_xlfn.CONCAT(", ",BA138),
IF($AY$184=SUM($AY$64:AY138),_xlfn.CONCAT(" y ",BA138)))))</f>
        <v/>
      </c>
      <c r="BA138" s="231" t="s">
        <v>6286</v>
      </c>
      <c r="BB138" s="290">
        <f t="shared" si="32"/>
        <v>0</v>
      </c>
      <c r="BC138" s="291" t="str">
        <f>IF(BB138=0,"",
IF(SUM($BB$64:BB138)=1,BD138,
IF($BB$184&gt;SUM($BB$64:BB138),_xlfn.CONCAT(", ",BD138),
IF($BB$184=SUM($BB$64:BB138),_xlfn.CONCAT(" y ",BD138)))))</f>
        <v/>
      </c>
      <c r="BD138" s="231" t="s">
        <v>6286</v>
      </c>
      <c r="BE138" s="426">
        <f t="shared" si="33"/>
        <v>0</v>
      </c>
    </row>
    <row r="139" spans="3:57" ht="15" hidden="1" customHeight="1">
      <c r="C139" s="85" t="s">
        <v>180</v>
      </c>
      <c r="D139" s="825" t="str">
        <f>IF(CNGE_2024_M1_Secc1_Sub1!$D117="","",CNGE_2024_M1_Secc1_Sub1!$D117)</f>
        <v/>
      </c>
      <c r="E139" s="825"/>
      <c r="F139" s="825"/>
      <c r="G139" s="825"/>
      <c r="H139" s="825"/>
      <c r="I139" s="825"/>
      <c r="J139" s="825"/>
      <c r="K139" s="825"/>
      <c r="L139" s="825"/>
      <c r="M139" s="568"/>
      <c r="N139" s="568"/>
      <c r="O139" s="568"/>
      <c r="P139" s="568"/>
      <c r="Q139" s="568"/>
      <c r="R139" s="568"/>
      <c r="S139" s="568"/>
      <c r="T139" s="568"/>
      <c r="U139" s="568"/>
      <c r="V139" s="568"/>
      <c r="W139" s="568"/>
      <c r="X139" s="568"/>
      <c r="Y139" s="568"/>
      <c r="Z139" s="568"/>
      <c r="AA139" s="568"/>
      <c r="AB139" s="568"/>
      <c r="AC139" s="568"/>
      <c r="AD139" s="568"/>
      <c r="AG139" s="269">
        <f t="shared" si="17"/>
        <v>0</v>
      </c>
      <c r="AH139" s="298">
        <f t="shared" si="18"/>
        <v>0</v>
      </c>
      <c r="AI139" s="299">
        <f t="shared" si="19"/>
        <v>0</v>
      </c>
      <c r="AJ139" s="300">
        <f t="shared" si="20"/>
        <v>0</v>
      </c>
      <c r="AK139" s="301">
        <f t="shared" si="21"/>
        <v>0</v>
      </c>
      <c r="AL139" s="371">
        <f t="shared" si="22"/>
        <v>0</v>
      </c>
      <c r="AM139" s="433">
        <f t="shared" si="23"/>
        <v>0</v>
      </c>
      <c r="AN139" s="434">
        <f t="shared" si="24"/>
        <v>0</v>
      </c>
      <c r="AO139" s="410" t="b">
        <f t="shared" si="25"/>
        <v>0</v>
      </c>
      <c r="AP139" s="9" t="str">
        <f t="shared" si="26"/>
        <v/>
      </c>
      <c r="AQ139" s="410" t="b">
        <f t="shared" si="27"/>
        <v>0</v>
      </c>
      <c r="AR139" s="9" t="str">
        <f t="shared" si="28"/>
        <v/>
      </c>
      <c r="AS139" s="410" t="b">
        <f t="shared" si="29"/>
        <v>0</v>
      </c>
      <c r="AU139" s="444">
        <f t="shared" si="30"/>
        <v>0</v>
      </c>
      <c r="AV139" s="439">
        <f>IF(OR(Y139="NS",CNGE_2024_M1_Secc1_Sub2!$M449="NS"),0,IF(AND(Y139="NA",CNGE_2024_M1_Secc1_Sub2!$M449="NA"),0,IF(Y139&lt;=CNGE_2024_M1_Secc1_Sub2!$M449,0,1)))</f>
        <v>0</v>
      </c>
      <c r="AW139" s="440">
        <f>IF(OR(AA139="NS",CNGE_2024_M1_Secc1_Sub2!$S449="NS"),0,IF(AND(AA139="NA",CNGE_2024_M1_Secc1_Sub2!$S449="NA"),0,IF(AA139&lt;=CNGE_2024_M1_Secc1_Sub2!$S449,0,1)))</f>
        <v>0</v>
      </c>
      <c r="AX139" s="441">
        <f>IF(OR(AC139="NS",CNGE_2024_M1_Secc1_Sub2!$Y449="NS"),0,IF(AND(AC139="NA",CNGE_2024_M1_Secc1_Sub2!$Y449="NA"),0,IF(AC139&lt;=CNGE_2024_M1_Secc1_Sub2!$Y449,0,1)))</f>
        <v>0</v>
      </c>
      <c r="AY139" s="303">
        <f t="shared" si="31"/>
        <v>0</v>
      </c>
      <c r="AZ139" s="304" t="str">
        <f>IF(AY139=0,"",
IF(SUM($AY$64:AY139)=1,BA139,
IF($AY$184&gt;SUM($AY$64:AY139),_xlfn.CONCAT(", ",BA139),
IF($AY$184=SUM($AY$64:AY139),_xlfn.CONCAT(" y ",BA139)))))</f>
        <v/>
      </c>
      <c r="BA139" s="231" t="s">
        <v>6287</v>
      </c>
      <c r="BB139" s="290">
        <f t="shared" si="32"/>
        <v>0</v>
      </c>
      <c r="BC139" s="291" t="str">
        <f>IF(BB139=0,"",
IF(SUM($BB$64:BB139)=1,BD139,
IF($BB$184&gt;SUM($BB$64:BB139),_xlfn.CONCAT(", ",BD139),
IF($BB$184=SUM($BB$64:BB139),_xlfn.CONCAT(" y ",BD139)))))</f>
        <v/>
      </c>
      <c r="BD139" s="231" t="s">
        <v>6287</v>
      </c>
      <c r="BE139" s="426">
        <f t="shared" si="33"/>
        <v>0</v>
      </c>
    </row>
    <row r="140" spans="3:57" ht="15" hidden="1" customHeight="1">
      <c r="C140" s="85" t="s">
        <v>181</v>
      </c>
      <c r="D140" s="825" t="str">
        <f>IF(CNGE_2024_M1_Secc1_Sub1!$D118="","",CNGE_2024_M1_Secc1_Sub1!$D118)</f>
        <v/>
      </c>
      <c r="E140" s="825"/>
      <c r="F140" s="825"/>
      <c r="G140" s="825"/>
      <c r="H140" s="825"/>
      <c r="I140" s="825"/>
      <c r="J140" s="825"/>
      <c r="K140" s="825"/>
      <c r="L140" s="825"/>
      <c r="M140" s="568"/>
      <c r="N140" s="568"/>
      <c r="O140" s="568"/>
      <c r="P140" s="568"/>
      <c r="Q140" s="568"/>
      <c r="R140" s="568"/>
      <c r="S140" s="568"/>
      <c r="T140" s="568"/>
      <c r="U140" s="568"/>
      <c r="V140" s="568"/>
      <c r="W140" s="568"/>
      <c r="X140" s="568"/>
      <c r="Y140" s="568"/>
      <c r="Z140" s="568"/>
      <c r="AA140" s="568"/>
      <c r="AB140" s="568"/>
      <c r="AC140" s="568"/>
      <c r="AD140" s="568"/>
      <c r="AG140" s="269">
        <f t="shared" si="17"/>
        <v>0</v>
      </c>
      <c r="AH140" s="298">
        <f t="shared" si="18"/>
        <v>0</v>
      </c>
      <c r="AI140" s="299">
        <f t="shared" si="19"/>
        <v>0</v>
      </c>
      <c r="AJ140" s="300">
        <f t="shared" si="20"/>
        <v>0</v>
      </c>
      <c r="AK140" s="301">
        <f t="shared" si="21"/>
        <v>0</v>
      </c>
      <c r="AL140" s="371">
        <f t="shared" si="22"/>
        <v>0</v>
      </c>
      <c r="AM140" s="433">
        <f t="shared" si="23"/>
        <v>0</v>
      </c>
      <c r="AN140" s="434">
        <f t="shared" si="24"/>
        <v>0</v>
      </c>
      <c r="AO140" s="410" t="b">
        <f t="shared" si="25"/>
        <v>0</v>
      </c>
      <c r="AP140" s="9" t="str">
        <f t="shared" si="26"/>
        <v/>
      </c>
      <c r="AQ140" s="410" t="b">
        <f t="shared" si="27"/>
        <v>0</v>
      </c>
      <c r="AR140" s="9" t="str">
        <f t="shared" si="28"/>
        <v/>
      </c>
      <c r="AS140" s="410" t="b">
        <f t="shared" si="29"/>
        <v>0</v>
      </c>
      <c r="AU140" s="444">
        <f t="shared" si="30"/>
        <v>0</v>
      </c>
      <c r="AV140" s="439">
        <f>IF(OR(Y140="NS",CNGE_2024_M1_Secc1_Sub2!$M450="NS"),0,IF(AND(Y140="NA",CNGE_2024_M1_Secc1_Sub2!$M450="NA"),0,IF(Y140&lt;=CNGE_2024_M1_Secc1_Sub2!$M450,0,1)))</f>
        <v>0</v>
      </c>
      <c r="AW140" s="440">
        <f>IF(OR(AA140="NS",CNGE_2024_M1_Secc1_Sub2!$S450="NS"),0,IF(AND(AA140="NA",CNGE_2024_M1_Secc1_Sub2!$S450="NA"),0,IF(AA140&lt;=CNGE_2024_M1_Secc1_Sub2!$S450,0,1)))</f>
        <v>0</v>
      </c>
      <c r="AX140" s="441">
        <f>IF(OR(AC140="NS",CNGE_2024_M1_Secc1_Sub2!$Y450="NS"),0,IF(AND(AC140="NA",CNGE_2024_M1_Secc1_Sub2!$Y450="NA"),0,IF(AC140&lt;=CNGE_2024_M1_Secc1_Sub2!$Y450,0,1)))</f>
        <v>0</v>
      </c>
      <c r="AY140" s="303">
        <f t="shared" si="31"/>
        <v>0</v>
      </c>
      <c r="AZ140" s="304" t="str">
        <f>IF(AY140=0,"",
IF(SUM($AY$64:AY140)=1,BA140,
IF($AY$184&gt;SUM($AY$64:AY140),_xlfn.CONCAT(", ",BA140),
IF($AY$184=SUM($AY$64:AY140),_xlfn.CONCAT(" y ",BA140)))))</f>
        <v/>
      </c>
      <c r="BA140" s="231" t="s">
        <v>6288</v>
      </c>
      <c r="BB140" s="290">
        <f t="shared" si="32"/>
        <v>0</v>
      </c>
      <c r="BC140" s="291" t="str">
        <f>IF(BB140=0,"",
IF(SUM($BB$64:BB140)=1,BD140,
IF($BB$184&gt;SUM($BB$64:BB140),_xlfn.CONCAT(", ",BD140),
IF($BB$184=SUM($BB$64:BB140),_xlfn.CONCAT(" y ",BD140)))))</f>
        <v/>
      </c>
      <c r="BD140" s="231" t="s">
        <v>6288</v>
      </c>
      <c r="BE140" s="426">
        <f t="shared" si="33"/>
        <v>0</v>
      </c>
    </row>
    <row r="141" spans="3:57" ht="15" hidden="1" customHeight="1">
      <c r="C141" s="85" t="s">
        <v>182</v>
      </c>
      <c r="D141" s="825" t="str">
        <f>IF(CNGE_2024_M1_Secc1_Sub1!$D119="","",CNGE_2024_M1_Secc1_Sub1!$D119)</f>
        <v/>
      </c>
      <c r="E141" s="825"/>
      <c r="F141" s="825"/>
      <c r="G141" s="825"/>
      <c r="H141" s="825"/>
      <c r="I141" s="825"/>
      <c r="J141" s="825"/>
      <c r="K141" s="825"/>
      <c r="L141" s="825"/>
      <c r="M141" s="568"/>
      <c r="N141" s="568"/>
      <c r="O141" s="568"/>
      <c r="P141" s="568"/>
      <c r="Q141" s="568"/>
      <c r="R141" s="568"/>
      <c r="S141" s="568"/>
      <c r="T141" s="568"/>
      <c r="U141" s="568"/>
      <c r="V141" s="568"/>
      <c r="W141" s="568"/>
      <c r="X141" s="568"/>
      <c r="Y141" s="568"/>
      <c r="Z141" s="568"/>
      <c r="AA141" s="568"/>
      <c r="AB141" s="568"/>
      <c r="AC141" s="568"/>
      <c r="AD141" s="568"/>
      <c r="AG141" s="269">
        <f t="shared" si="17"/>
        <v>0</v>
      </c>
      <c r="AH141" s="298">
        <f t="shared" si="18"/>
        <v>0</v>
      </c>
      <c r="AI141" s="299">
        <f t="shared" si="19"/>
        <v>0</v>
      </c>
      <c r="AJ141" s="300">
        <f t="shared" si="20"/>
        <v>0</v>
      </c>
      <c r="AK141" s="301">
        <f t="shared" si="21"/>
        <v>0</v>
      </c>
      <c r="AL141" s="371">
        <f t="shared" si="22"/>
        <v>0</v>
      </c>
      <c r="AM141" s="433">
        <f t="shared" si="23"/>
        <v>0</v>
      </c>
      <c r="AN141" s="434">
        <f t="shared" si="24"/>
        <v>0</v>
      </c>
      <c r="AO141" s="410" t="b">
        <f t="shared" si="25"/>
        <v>0</v>
      </c>
      <c r="AP141" s="9" t="str">
        <f t="shared" si="26"/>
        <v/>
      </c>
      <c r="AQ141" s="410" t="b">
        <f t="shared" si="27"/>
        <v>0</v>
      </c>
      <c r="AR141" s="9" t="str">
        <f t="shared" si="28"/>
        <v/>
      </c>
      <c r="AS141" s="410" t="b">
        <f t="shared" si="29"/>
        <v>0</v>
      </c>
      <c r="AU141" s="444">
        <f t="shared" si="30"/>
        <v>0</v>
      </c>
      <c r="AV141" s="439">
        <f>IF(OR(Y141="NS",CNGE_2024_M1_Secc1_Sub2!$M451="NS"),0,IF(AND(Y141="NA",CNGE_2024_M1_Secc1_Sub2!$M451="NA"),0,IF(Y141&lt;=CNGE_2024_M1_Secc1_Sub2!$M451,0,1)))</f>
        <v>0</v>
      </c>
      <c r="AW141" s="440">
        <f>IF(OR(AA141="NS",CNGE_2024_M1_Secc1_Sub2!$S451="NS"),0,IF(AND(AA141="NA",CNGE_2024_M1_Secc1_Sub2!$S451="NA"),0,IF(AA141&lt;=CNGE_2024_M1_Secc1_Sub2!$S451,0,1)))</f>
        <v>0</v>
      </c>
      <c r="AX141" s="441">
        <f>IF(OR(AC141="NS",CNGE_2024_M1_Secc1_Sub2!$Y451="NS"),0,IF(AND(AC141="NA",CNGE_2024_M1_Secc1_Sub2!$Y451="NA"),0,IF(AC141&lt;=CNGE_2024_M1_Secc1_Sub2!$Y451,0,1)))</f>
        <v>0</v>
      </c>
      <c r="AY141" s="303">
        <f t="shared" si="31"/>
        <v>0</v>
      </c>
      <c r="AZ141" s="304" t="str">
        <f>IF(AY141=0,"",
IF(SUM($AY$64:AY141)=1,BA141,
IF($AY$184&gt;SUM($AY$64:AY141),_xlfn.CONCAT(", ",BA141),
IF($AY$184=SUM($AY$64:AY141),_xlfn.CONCAT(" y ",BA141)))))</f>
        <v/>
      </c>
      <c r="BA141" s="231" t="s">
        <v>6289</v>
      </c>
      <c r="BB141" s="290">
        <f t="shared" si="32"/>
        <v>0</v>
      </c>
      <c r="BC141" s="291" t="str">
        <f>IF(BB141=0,"",
IF(SUM($BB$64:BB141)=1,BD141,
IF($BB$184&gt;SUM($BB$64:BB141),_xlfn.CONCAT(", ",BD141),
IF($BB$184=SUM($BB$64:BB141),_xlfn.CONCAT(" y ",BD141)))))</f>
        <v/>
      </c>
      <c r="BD141" s="231" t="s">
        <v>6289</v>
      </c>
      <c r="BE141" s="426">
        <f t="shared" si="33"/>
        <v>0</v>
      </c>
    </row>
    <row r="142" spans="3:57" ht="15" hidden="1" customHeight="1">
      <c r="C142" s="86" t="s">
        <v>183</v>
      </c>
      <c r="D142" s="825" t="str">
        <f>IF(CNGE_2024_M1_Secc1_Sub1!$D120="","",CNGE_2024_M1_Secc1_Sub1!$D120)</f>
        <v/>
      </c>
      <c r="E142" s="825"/>
      <c r="F142" s="825"/>
      <c r="G142" s="825"/>
      <c r="H142" s="825"/>
      <c r="I142" s="825"/>
      <c r="J142" s="825"/>
      <c r="K142" s="825"/>
      <c r="L142" s="825"/>
      <c r="M142" s="568"/>
      <c r="N142" s="568"/>
      <c r="O142" s="568"/>
      <c r="P142" s="568"/>
      <c r="Q142" s="568"/>
      <c r="R142" s="568"/>
      <c r="S142" s="568"/>
      <c r="T142" s="568"/>
      <c r="U142" s="568"/>
      <c r="V142" s="568"/>
      <c r="W142" s="568"/>
      <c r="X142" s="568"/>
      <c r="Y142" s="568"/>
      <c r="Z142" s="568"/>
      <c r="AA142" s="568"/>
      <c r="AB142" s="568"/>
      <c r="AC142" s="568"/>
      <c r="AD142" s="568"/>
      <c r="AG142" s="269">
        <f t="shared" si="17"/>
        <v>0</v>
      </c>
      <c r="AH142" s="298">
        <f t="shared" si="18"/>
        <v>0</v>
      </c>
      <c r="AI142" s="299">
        <f t="shared" si="19"/>
        <v>0</v>
      </c>
      <c r="AJ142" s="300">
        <f t="shared" si="20"/>
        <v>0</v>
      </c>
      <c r="AK142" s="301">
        <f t="shared" si="21"/>
        <v>0</v>
      </c>
      <c r="AL142" s="371">
        <f t="shared" si="22"/>
        <v>0</v>
      </c>
      <c r="AM142" s="433">
        <f t="shared" si="23"/>
        <v>0</v>
      </c>
      <c r="AN142" s="434">
        <f t="shared" si="24"/>
        <v>0</v>
      </c>
      <c r="AO142" s="410" t="b">
        <f t="shared" si="25"/>
        <v>0</v>
      </c>
      <c r="AP142" s="9" t="str">
        <f t="shared" si="26"/>
        <v/>
      </c>
      <c r="AQ142" s="410" t="b">
        <f t="shared" si="27"/>
        <v>0</v>
      </c>
      <c r="AR142" s="9" t="str">
        <f t="shared" si="28"/>
        <v/>
      </c>
      <c r="AS142" s="410" t="b">
        <f t="shared" si="29"/>
        <v>0</v>
      </c>
      <c r="AU142" s="444">
        <f t="shared" si="30"/>
        <v>0</v>
      </c>
      <c r="AV142" s="439">
        <f>IF(OR(Y142="NS",CNGE_2024_M1_Secc1_Sub2!$M452="NS"),0,IF(AND(Y142="NA",CNGE_2024_M1_Secc1_Sub2!$M452="NA"),0,IF(Y142&lt;=CNGE_2024_M1_Secc1_Sub2!$M452,0,1)))</f>
        <v>0</v>
      </c>
      <c r="AW142" s="440">
        <f>IF(OR(AA142="NS",CNGE_2024_M1_Secc1_Sub2!$S452="NS"),0,IF(AND(AA142="NA",CNGE_2024_M1_Secc1_Sub2!$S452="NA"),0,IF(AA142&lt;=CNGE_2024_M1_Secc1_Sub2!$S452,0,1)))</f>
        <v>0</v>
      </c>
      <c r="AX142" s="441">
        <f>IF(OR(AC142="NS",CNGE_2024_M1_Secc1_Sub2!$Y452="NS"),0,IF(AND(AC142="NA",CNGE_2024_M1_Secc1_Sub2!$Y452="NA"),0,IF(AC142&lt;=CNGE_2024_M1_Secc1_Sub2!$Y452,0,1)))</f>
        <v>0</v>
      </c>
      <c r="AY142" s="303">
        <f t="shared" si="31"/>
        <v>0</v>
      </c>
      <c r="AZ142" s="304" t="str">
        <f>IF(AY142=0,"",
IF(SUM($AY$64:AY142)=1,BA142,
IF($AY$184&gt;SUM($AY$64:AY142),_xlfn.CONCAT(", ",BA142),
IF($AY$184=SUM($AY$64:AY142),_xlfn.CONCAT(" y ",BA142)))))</f>
        <v/>
      </c>
      <c r="BA142" s="231" t="s">
        <v>6290</v>
      </c>
      <c r="BB142" s="290">
        <f t="shared" si="32"/>
        <v>0</v>
      </c>
      <c r="BC142" s="291" t="str">
        <f>IF(BB142=0,"",
IF(SUM($BB$64:BB142)=1,BD142,
IF($BB$184&gt;SUM($BB$64:BB142),_xlfn.CONCAT(", ",BD142),
IF($BB$184=SUM($BB$64:BB142),_xlfn.CONCAT(" y ",BD142)))))</f>
        <v/>
      </c>
      <c r="BD142" s="231" t="s">
        <v>6290</v>
      </c>
      <c r="BE142" s="426">
        <f t="shared" si="33"/>
        <v>0</v>
      </c>
    </row>
    <row r="143" spans="3:57" ht="15" hidden="1" customHeight="1">
      <c r="C143" s="85" t="s">
        <v>184</v>
      </c>
      <c r="D143" s="825" t="str">
        <f>IF(CNGE_2024_M1_Secc1_Sub1!$D121="","",CNGE_2024_M1_Secc1_Sub1!$D121)</f>
        <v/>
      </c>
      <c r="E143" s="825"/>
      <c r="F143" s="825"/>
      <c r="G143" s="825"/>
      <c r="H143" s="825"/>
      <c r="I143" s="825"/>
      <c r="J143" s="825"/>
      <c r="K143" s="825"/>
      <c r="L143" s="825"/>
      <c r="M143" s="568"/>
      <c r="N143" s="568"/>
      <c r="O143" s="568"/>
      <c r="P143" s="568"/>
      <c r="Q143" s="568"/>
      <c r="R143" s="568"/>
      <c r="S143" s="568"/>
      <c r="T143" s="568"/>
      <c r="U143" s="568"/>
      <c r="V143" s="568"/>
      <c r="W143" s="568"/>
      <c r="X143" s="568"/>
      <c r="Y143" s="568"/>
      <c r="Z143" s="568"/>
      <c r="AA143" s="568"/>
      <c r="AB143" s="568"/>
      <c r="AC143" s="568"/>
      <c r="AD143" s="568"/>
      <c r="AG143" s="269">
        <f t="shared" si="17"/>
        <v>0</v>
      </c>
      <c r="AH143" s="298">
        <f t="shared" si="18"/>
        <v>0</v>
      </c>
      <c r="AI143" s="299">
        <f t="shared" si="19"/>
        <v>0</v>
      </c>
      <c r="AJ143" s="300">
        <f t="shared" si="20"/>
        <v>0</v>
      </c>
      <c r="AK143" s="301">
        <f t="shared" si="21"/>
        <v>0</v>
      </c>
      <c r="AL143" s="371">
        <f t="shared" si="22"/>
        <v>0</v>
      </c>
      <c r="AM143" s="433">
        <f t="shared" si="23"/>
        <v>0</v>
      </c>
      <c r="AN143" s="434">
        <f t="shared" si="24"/>
        <v>0</v>
      </c>
      <c r="AO143" s="410" t="b">
        <f t="shared" si="25"/>
        <v>0</v>
      </c>
      <c r="AP143" s="9" t="str">
        <f t="shared" si="26"/>
        <v/>
      </c>
      <c r="AQ143" s="410" t="b">
        <f t="shared" si="27"/>
        <v>0</v>
      </c>
      <c r="AR143" s="9" t="str">
        <f t="shared" si="28"/>
        <v/>
      </c>
      <c r="AS143" s="410" t="b">
        <f t="shared" si="29"/>
        <v>0</v>
      </c>
      <c r="AU143" s="444">
        <f t="shared" si="30"/>
        <v>0</v>
      </c>
      <c r="AV143" s="439">
        <f>IF(OR(Y143="NS",CNGE_2024_M1_Secc1_Sub2!$M453="NS"),0,IF(AND(Y143="NA",CNGE_2024_M1_Secc1_Sub2!$M453="NA"),0,IF(Y143&lt;=CNGE_2024_M1_Secc1_Sub2!$M453,0,1)))</f>
        <v>0</v>
      </c>
      <c r="AW143" s="440">
        <f>IF(OR(AA143="NS",CNGE_2024_M1_Secc1_Sub2!$S453="NS"),0,IF(AND(AA143="NA",CNGE_2024_M1_Secc1_Sub2!$S453="NA"),0,IF(AA143&lt;=CNGE_2024_M1_Secc1_Sub2!$S453,0,1)))</f>
        <v>0</v>
      </c>
      <c r="AX143" s="441">
        <f>IF(OR(AC143="NS",CNGE_2024_M1_Secc1_Sub2!$Y453="NS"),0,IF(AND(AC143="NA",CNGE_2024_M1_Secc1_Sub2!$Y453="NA"),0,IF(AC143&lt;=CNGE_2024_M1_Secc1_Sub2!$Y453,0,1)))</f>
        <v>0</v>
      </c>
      <c r="AY143" s="303">
        <f t="shared" si="31"/>
        <v>0</v>
      </c>
      <c r="AZ143" s="304" t="str">
        <f>IF(AY143=0,"",
IF(SUM($AY$64:AY143)=1,BA143,
IF($AY$184&gt;SUM($AY$64:AY143),_xlfn.CONCAT(", ",BA143),
IF($AY$184=SUM($AY$64:AY143),_xlfn.CONCAT(" y ",BA143)))))</f>
        <v/>
      </c>
      <c r="BA143" s="231" t="s">
        <v>6291</v>
      </c>
      <c r="BB143" s="290">
        <f t="shared" si="32"/>
        <v>0</v>
      </c>
      <c r="BC143" s="291" t="str">
        <f>IF(BB143=0,"",
IF(SUM($BB$64:BB143)=1,BD143,
IF($BB$184&gt;SUM($BB$64:BB143),_xlfn.CONCAT(", ",BD143),
IF($BB$184=SUM($BB$64:BB143),_xlfn.CONCAT(" y ",BD143)))))</f>
        <v/>
      </c>
      <c r="BD143" s="231" t="s">
        <v>6291</v>
      </c>
      <c r="BE143" s="426">
        <f t="shared" si="33"/>
        <v>0</v>
      </c>
    </row>
    <row r="144" spans="3:57" ht="15" hidden="1" customHeight="1">
      <c r="C144" s="85" t="s">
        <v>185</v>
      </c>
      <c r="D144" s="825" t="str">
        <f>IF(CNGE_2024_M1_Secc1_Sub1!$D122="","",CNGE_2024_M1_Secc1_Sub1!$D122)</f>
        <v/>
      </c>
      <c r="E144" s="825"/>
      <c r="F144" s="825"/>
      <c r="G144" s="825"/>
      <c r="H144" s="825"/>
      <c r="I144" s="825"/>
      <c r="J144" s="825"/>
      <c r="K144" s="825"/>
      <c r="L144" s="825"/>
      <c r="M144" s="568"/>
      <c r="N144" s="568"/>
      <c r="O144" s="568"/>
      <c r="P144" s="568"/>
      <c r="Q144" s="568"/>
      <c r="R144" s="568"/>
      <c r="S144" s="568"/>
      <c r="T144" s="568"/>
      <c r="U144" s="568"/>
      <c r="V144" s="568"/>
      <c r="W144" s="568"/>
      <c r="X144" s="568"/>
      <c r="Y144" s="568"/>
      <c r="Z144" s="568"/>
      <c r="AA144" s="568"/>
      <c r="AB144" s="568"/>
      <c r="AC144" s="568"/>
      <c r="AD144" s="568"/>
      <c r="AG144" s="269">
        <f t="shared" si="17"/>
        <v>0</v>
      </c>
      <c r="AH144" s="298">
        <f t="shared" si="18"/>
        <v>0</v>
      </c>
      <c r="AI144" s="299">
        <f t="shared" si="19"/>
        <v>0</v>
      </c>
      <c r="AJ144" s="300">
        <f t="shared" si="20"/>
        <v>0</v>
      </c>
      <c r="AK144" s="301">
        <f t="shared" si="21"/>
        <v>0</v>
      </c>
      <c r="AL144" s="371">
        <f t="shared" si="22"/>
        <v>0</v>
      </c>
      <c r="AM144" s="433">
        <f t="shared" si="23"/>
        <v>0</v>
      </c>
      <c r="AN144" s="434">
        <f t="shared" si="24"/>
        <v>0</v>
      </c>
      <c r="AO144" s="410" t="b">
        <f t="shared" si="25"/>
        <v>0</v>
      </c>
      <c r="AP144" s="9" t="str">
        <f t="shared" si="26"/>
        <v/>
      </c>
      <c r="AQ144" s="410" t="b">
        <f t="shared" si="27"/>
        <v>0</v>
      </c>
      <c r="AR144" s="9" t="str">
        <f t="shared" si="28"/>
        <v/>
      </c>
      <c r="AS144" s="410" t="b">
        <f t="shared" si="29"/>
        <v>0</v>
      </c>
      <c r="AU144" s="444">
        <f t="shared" si="30"/>
        <v>0</v>
      </c>
      <c r="AV144" s="439">
        <f>IF(OR(Y144="NS",CNGE_2024_M1_Secc1_Sub2!$M454="NS"),0,IF(AND(Y144="NA",CNGE_2024_M1_Secc1_Sub2!$M454="NA"),0,IF(Y144&lt;=CNGE_2024_M1_Secc1_Sub2!$M454,0,1)))</f>
        <v>0</v>
      </c>
      <c r="AW144" s="440">
        <f>IF(OR(AA144="NS",CNGE_2024_M1_Secc1_Sub2!$S454="NS"),0,IF(AND(AA144="NA",CNGE_2024_M1_Secc1_Sub2!$S454="NA"),0,IF(AA144&lt;=CNGE_2024_M1_Secc1_Sub2!$S454,0,1)))</f>
        <v>0</v>
      </c>
      <c r="AX144" s="441">
        <f>IF(OR(AC144="NS",CNGE_2024_M1_Secc1_Sub2!$Y454="NS"),0,IF(AND(AC144="NA",CNGE_2024_M1_Secc1_Sub2!$Y454="NA"),0,IF(AC144&lt;=CNGE_2024_M1_Secc1_Sub2!$Y454,0,1)))</f>
        <v>0</v>
      </c>
      <c r="AY144" s="303">
        <f t="shared" si="31"/>
        <v>0</v>
      </c>
      <c r="AZ144" s="304" t="str">
        <f>IF(AY144=0,"",
IF(SUM($AY$64:AY144)=1,BA144,
IF($AY$184&gt;SUM($AY$64:AY144),_xlfn.CONCAT(", ",BA144),
IF($AY$184=SUM($AY$64:AY144),_xlfn.CONCAT(" y ",BA144)))))</f>
        <v/>
      </c>
      <c r="BA144" s="231" t="s">
        <v>6292</v>
      </c>
      <c r="BB144" s="290">
        <f t="shared" si="32"/>
        <v>0</v>
      </c>
      <c r="BC144" s="291" t="str">
        <f>IF(BB144=0,"",
IF(SUM($BB$64:BB144)=1,BD144,
IF($BB$184&gt;SUM($BB$64:BB144),_xlfn.CONCAT(", ",BD144),
IF($BB$184=SUM($BB$64:BB144),_xlfn.CONCAT(" y ",BD144)))))</f>
        <v/>
      </c>
      <c r="BD144" s="231" t="s">
        <v>6292</v>
      </c>
      <c r="BE144" s="426">
        <f t="shared" si="33"/>
        <v>0</v>
      </c>
    </row>
    <row r="145" spans="3:57" ht="15" hidden="1" customHeight="1">
      <c r="C145" s="85" t="s">
        <v>186</v>
      </c>
      <c r="D145" s="825" t="str">
        <f>IF(CNGE_2024_M1_Secc1_Sub1!$D123="","",CNGE_2024_M1_Secc1_Sub1!$D123)</f>
        <v/>
      </c>
      <c r="E145" s="825"/>
      <c r="F145" s="825"/>
      <c r="G145" s="825"/>
      <c r="H145" s="825"/>
      <c r="I145" s="825"/>
      <c r="J145" s="825"/>
      <c r="K145" s="825"/>
      <c r="L145" s="825"/>
      <c r="M145" s="568"/>
      <c r="N145" s="568"/>
      <c r="O145" s="568"/>
      <c r="P145" s="568"/>
      <c r="Q145" s="568"/>
      <c r="R145" s="568"/>
      <c r="S145" s="568"/>
      <c r="T145" s="568"/>
      <c r="U145" s="568"/>
      <c r="V145" s="568"/>
      <c r="W145" s="568"/>
      <c r="X145" s="568"/>
      <c r="Y145" s="568"/>
      <c r="Z145" s="568"/>
      <c r="AA145" s="568"/>
      <c r="AB145" s="568"/>
      <c r="AC145" s="568"/>
      <c r="AD145" s="568"/>
      <c r="AG145" s="269">
        <f t="shared" si="17"/>
        <v>0</v>
      </c>
      <c r="AH145" s="298">
        <f t="shared" si="18"/>
        <v>0</v>
      </c>
      <c r="AI145" s="299">
        <f t="shared" si="19"/>
        <v>0</v>
      </c>
      <c r="AJ145" s="300">
        <f t="shared" si="20"/>
        <v>0</v>
      </c>
      <c r="AK145" s="301">
        <f t="shared" si="21"/>
        <v>0</v>
      </c>
      <c r="AL145" s="371">
        <f t="shared" si="22"/>
        <v>0</v>
      </c>
      <c r="AM145" s="433">
        <f t="shared" si="23"/>
        <v>0</v>
      </c>
      <c r="AN145" s="434">
        <f t="shared" si="24"/>
        <v>0</v>
      </c>
      <c r="AO145" s="410" t="b">
        <f t="shared" si="25"/>
        <v>0</v>
      </c>
      <c r="AP145" s="9" t="str">
        <f t="shared" si="26"/>
        <v/>
      </c>
      <c r="AQ145" s="410" t="b">
        <f t="shared" si="27"/>
        <v>0</v>
      </c>
      <c r="AR145" s="9" t="str">
        <f t="shared" si="28"/>
        <v/>
      </c>
      <c r="AS145" s="410" t="b">
        <f t="shared" si="29"/>
        <v>0</v>
      </c>
      <c r="AU145" s="444">
        <f t="shared" si="30"/>
        <v>0</v>
      </c>
      <c r="AV145" s="439">
        <f>IF(OR(Y145="NS",CNGE_2024_M1_Secc1_Sub2!$M455="NS"),0,IF(AND(Y145="NA",CNGE_2024_M1_Secc1_Sub2!$M455="NA"),0,IF(Y145&lt;=CNGE_2024_M1_Secc1_Sub2!$M455,0,1)))</f>
        <v>0</v>
      </c>
      <c r="AW145" s="440">
        <f>IF(OR(AA145="NS",CNGE_2024_M1_Secc1_Sub2!$S455="NS"),0,IF(AND(AA145="NA",CNGE_2024_M1_Secc1_Sub2!$S455="NA"),0,IF(AA145&lt;=CNGE_2024_M1_Secc1_Sub2!$S455,0,1)))</f>
        <v>0</v>
      </c>
      <c r="AX145" s="441">
        <f>IF(OR(AC145="NS",CNGE_2024_M1_Secc1_Sub2!$Y455="NS"),0,IF(AND(AC145="NA",CNGE_2024_M1_Secc1_Sub2!$Y455="NA"),0,IF(AC145&lt;=CNGE_2024_M1_Secc1_Sub2!$Y455,0,1)))</f>
        <v>0</v>
      </c>
      <c r="AY145" s="303">
        <f t="shared" si="31"/>
        <v>0</v>
      </c>
      <c r="AZ145" s="304" t="str">
        <f>IF(AY145=0,"",
IF(SUM($AY$64:AY145)=1,BA145,
IF($AY$184&gt;SUM($AY$64:AY145),_xlfn.CONCAT(", ",BA145),
IF($AY$184=SUM($AY$64:AY145),_xlfn.CONCAT(" y ",BA145)))))</f>
        <v/>
      </c>
      <c r="BA145" s="231" t="s">
        <v>6293</v>
      </c>
      <c r="BB145" s="290">
        <f t="shared" si="32"/>
        <v>0</v>
      </c>
      <c r="BC145" s="291" t="str">
        <f>IF(BB145=0,"",
IF(SUM($BB$64:BB145)=1,BD145,
IF($BB$184&gt;SUM($BB$64:BB145),_xlfn.CONCAT(", ",BD145),
IF($BB$184=SUM($BB$64:BB145),_xlfn.CONCAT(" y ",BD145)))))</f>
        <v/>
      </c>
      <c r="BD145" s="231" t="s">
        <v>6293</v>
      </c>
      <c r="BE145" s="426">
        <f t="shared" si="33"/>
        <v>0</v>
      </c>
    </row>
    <row r="146" spans="3:57" ht="15" hidden="1" customHeight="1">
      <c r="C146" s="85" t="s">
        <v>187</v>
      </c>
      <c r="D146" s="825" t="str">
        <f>IF(CNGE_2024_M1_Secc1_Sub1!$D124="","",CNGE_2024_M1_Secc1_Sub1!$D124)</f>
        <v/>
      </c>
      <c r="E146" s="825"/>
      <c r="F146" s="825"/>
      <c r="G146" s="825"/>
      <c r="H146" s="825"/>
      <c r="I146" s="825"/>
      <c r="J146" s="825"/>
      <c r="K146" s="825"/>
      <c r="L146" s="825"/>
      <c r="M146" s="568"/>
      <c r="N146" s="568"/>
      <c r="O146" s="568"/>
      <c r="P146" s="568"/>
      <c r="Q146" s="568"/>
      <c r="R146" s="568"/>
      <c r="S146" s="568"/>
      <c r="T146" s="568"/>
      <c r="U146" s="568"/>
      <c r="V146" s="568"/>
      <c r="W146" s="568"/>
      <c r="X146" s="568"/>
      <c r="Y146" s="568"/>
      <c r="Z146" s="568"/>
      <c r="AA146" s="568"/>
      <c r="AB146" s="568"/>
      <c r="AC146" s="568"/>
      <c r="AD146" s="568"/>
      <c r="AG146" s="269">
        <f t="shared" si="17"/>
        <v>0</v>
      </c>
      <c r="AH146" s="298">
        <f t="shared" si="18"/>
        <v>0</v>
      </c>
      <c r="AI146" s="299">
        <f t="shared" si="19"/>
        <v>0</v>
      </c>
      <c r="AJ146" s="300">
        <f t="shared" si="20"/>
        <v>0</v>
      </c>
      <c r="AK146" s="301">
        <f t="shared" si="21"/>
        <v>0</v>
      </c>
      <c r="AL146" s="371">
        <f t="shared" si="22"/>
        <v>0</v>
      </c>
      <c r="AM146" s="433">
        <f t="shared" si="23"/>
        <v>0</v>
      </c>
      <c r="AN146" s="434">
        <f t="shared" si="24"/>
        <v>0</v>
      </c>
      <c r="AO146" s="410" t="b">
        <f t="shared" si="25"/>
        <v>0</v>
      </c>
      <c r="AP146" s="9" t="str">
        <f t="shared" si="26"/>
        <v/>
      </c>
      <c r="AQ146" s="410" t="b">
        <f t="shared" si="27"/>
        <v>0</v>
      </c>
      <c r="AR146" s="9" t="str">
        <f t="shared" si="28"/>
        <v/>
      </c>
      <c r="AS146" s="410" t="b">
        <f t="shared" si="29"/>
        <v>0</v>
      </c>
      <c r="AU146" s="444">
        <f t="shared" si="30"/>
        <v>0</v>
      </c>
      <c r="AV146" s="439">
        <f>IF(OR(Y146="NS",CNGE_2024_M1_Secc1_Sub2!$M456="NS"),0,IF(AND(Y146="NA",CNGE_2024_M1_Secc1_Sub2!$M456="NA"),0,IF(Y146&lt;=CNGE_2024_M1_Secc1_Sub2!$M456,0,1)))</f>
        <v>0</v>
      </c>
      <c r="AW146" s="440">
        <f>IF(OR(AA146="NS",CNGE_2024_M1_Secc1_Sub2!$S456="NS"),0,IF(AND(AA146="NA",CNGE_2024_M1_Secc1_Sub2!$S456="NA"),0,IF(AA146&lt;=CNGE_2024_M1_Secc1_Sub2!$S456,0,1)))</f>
        <v>0</v>
      </c>
      <c r="AX146" s="441">
        <f>IF(OR(AC146="NS",CNGE_2024_M1_Secc1_Sub2!$Y456="NS"),0,IF(AND(AC146="NA",CNGE_2024_M1_Secc1_Sub2!$Y456="NA"),0,IF(AC146&lt;=CNGE_2024_M1_Secc1_Sub2!$Y456,0,1)))</f>
        <v>0</v>
      </c>
      <c r="AY146" s="303">
        <f t="shared" si="31"/>
        <v>0</v>
      </c>
      <c r="AZ146" s="304" t="str">
        <f>IF(AY146=0,"",
IF(SUM($AY$64:AY146)=1,BA146,
IF($AY$184&gt;SUM($AY$64:AY146),_xlfn.CONCAT(", ",BA146),
IF($AY$184=SUM($AY$64:AY146),_xlfn.CONCAT(" y ",BA146)))))</f>
        <v/>
      </c>
      <c r="BA146" s="231" t="s">
        <v>6294</v>
      </c>
      <c r="BB146" s="290">
        <f t="shared" si="32"/>
        <v>0</v>
      </c>
      <c r="BC146" s="291" t="str">
        <f>IF(BB146=0,"",
IF(SUM($BB$64:BB146)=1,BD146,
IF($BB$184&gt;SUM($BB$64:BB146),_xlfn.CONCAT(", ",BD146),
IF($BB$184=SUM($BB$64:BB146),_xlfn.CONCAT(" y ",BD146)))))</f>
        <v/>
      </c>
      <c r="BD146" s="231" t="s">
        <v>6294</v>
      </c>
      <c r="BE146" s="426">
        <f t="shared" si="33"/>
        <v>0</v>
      </c>
    </row>
    <row r="147" spans="3:57" ht="15" hidden="1" customHeight="1">
      <c r="C147" s="85" t="s">
        <v>188</v>
      </c>
      <c r="D147" s="825" t="str">
        <f>IF(CNGE_2024_M1_Secc1_Sub1!$D125="","",CNGE_2024_M1_Secc1_Sub1!$D125)</f>
        <v/>
      </c>
      <c r="E147" s="825"/>
      <c r="F147" s="825"/>
      <c r="G147" s="825"/>
      <c r="H147" s="825"/>
      <c r="I147" s="825"/>
      <c r="J147" s="825"/>
      <c r="K147" s="825"/>
      <c r="L147" s="825"/>
      <c r="M147" s="568"/>
      <c r="N147" s="568"/>
      <c r="O147" s="568"/>
      <c r="P147" s="568"/>
      <c r="Q147" s="568"/>
      <c r="R147" s="568"/>
      <c r="S147" s="568"/>
      <c r="T147" s="568"/>
      <c r="U147" s="568"/>
      <c r="V147" s="568"/>
      <c r="W147" s="568"/>
      <c r="X147" s="568"/>
      <c r="Y147" s="568"/>
      <c r="Z147" s="568"/>
      <c r="AA147" s="568"/>
      <c r="AB147" s="568"/>
      <c r="AC147" s="568"/>
      <c r="AD147" s="568"/>
      <c r="AG147" s="269">
        <f t="shared" si="17"/>
        <v>0</v>
      </c>
      <c r="AH147" s="298">
        <f t="shared" si="18"/>
        <v>0</v>
      </c>
      <c r="AI147" s="299">
        <f t="shared" si="19"/>
        <v>0</v>
      </c>
      <c r="AJ147" s="300">
        <f t="shared" si="20"/>
        <v>0</v>
      </c>
      <c r="AK147" s="301">
        <f t="shared" si="21"/>
        <v>0</v>
      </c>
      <c r="AL147" s="371">
        <f t="shared" si="22"/>
        <v>0</v>
      </c>
      <c r="AM147" s="433">
        <f t="shared" si="23"/>
        <v>0</v>
      </c>
      <c r="AN147" s="434">
        <f t="shared" si="24"/>
        <v>0</v>
      </c>
      <c r="AO147" s="410" t="b">
        <f t="shared" si="25"/>
        <v>0</v>
      </c>
      <c r="AP147" s="9" t="str">
        <f t="shared" si="26"/>
        <v/>
      </c>
      <c r="AQ147" s="410" t="b">
        <f t="shared" si="27"/>
        <v>0</v>
      </c>
      <c r="AR147" s="9" t="str">
        <f t="shared" si="28"/>
        <v/>
      </c>
      <c r="AS147" s="410" t="b">
        <f t="shared" si="29"/>
        <v>0</v>
      </c>
      <c r="AU147" s="444">
        <f t="shared" si="30"/>
        <v>0</v>
      </c>
      <c r="AV147" s="439">
        <f>IF(OR(Y147="NS",CNGE_2024_M1_Secc1_Sub2!$M457="NS"),0,IF(AND(Y147="NA",CNGE_2024_M1_Secc1_Sub2!$M457="NA"),0,IF(Y147&lt;=CNGE_2024_M1_Secc1_Sub2!$M457,0,1)))</f>
        <v>0</v>
      </c>
      <c r="AW147" s="440">
        <f>IF(OR(AA147="NS",CNGE_2024_M1_Secc1_Sub2!$S457="NS"),0,IF(AND(AA147="NA",CNGE_2024_M1_Secc1_Sub2!$S457="NA"),0,IF(AA147&lt;=CNGE_2024_M1_Secc1_Sub2!$S457,0,1)))</f>
        <v>0</v>
      </c>
      <c r="AX147" s="441">
        <f>IF(OR(AC147="NS",CNGE_2024_M1_Secc1_Sub2!$Y457="NS"),0,IF(AND(AC147="NA",CNGE_2024_M1_Secc1_Sub2!$Y457="NA"),0,IF(AC147&lt;=CNGE_2024_M1_Secc1_Sub2!$Y457,0,1)))</f>
        <v>0</v>
      </c>
      <c r="AY147" s="303">
        <f t="shared" si="31"/>
        <v>0</v>
      </c>
      <c r="AZ147" s="304" t="str">
        <f>IF(AY147=0,"",
IF(SUM($AY$64:AY147)=1,BA147,
IF($AY$184&gt;SUM($AY$64:AY147),_xlfn.CONCAT(", ",BA147),
IF($AY$184=SUM($AY$64:AY147),_xlfn.CONCAT(" y ",BA147)))))</f>
        <v/>
      </c>
      <c r="BA147" s="231" t="s">
        <v>6295</v>
      </c>
      <c r="BB147" s="290">
        <f t="shared" si="32"/>
        <v>0</v>
      </c>
      <c r="BC147" s="291" t="str">
        <f>IF(BB147=0,"",
IF(SUM($BB$64:BB147)=1,BD147,
IF($BB$184&gt;SUM($BB$64:BB147),_xlfn.CONCAT(", ",BD147),
IF($BB$184=SUM($BB$64:BB147),_xlfn.CONCAT(" y ",BD147)))))</f>
        <v/>
      </c>
      <c r="BD147" s="231" t="s">
        <v>6295</v>
      </c>
      <c r="BE147" s="426">
        <f t="shared" si="33"/>
        <v>0</v>
      </c>
    </row>
    <row r="148" spans="3:57" ht="15" hidden="1" customHeight="1">
      <c r="C148" s="85" t="s">
        <v>189</v>
      </c>
      <c r="D148" s="825" t="str">
        <f>IF(CNGE_2024_M1_Secc1_Sub1!$D126="","",CNGE_2024_M1_Secc1_Sub1!$D126)</f>
        <v/>
      </c>
      <c r="E148" s="825"/>
      <c r="F148" s="825"/>
      <c r="G148" s="825"/>
      <c r="H148" s="825"/>
      <c r="I148" s="825"/>
      <c r="J148" s="825"/>
      <c r="K148" s="825"/>
      <c r="L148" s="825"/>
      <c r="M148" s="568"/>
      <c r="N148" s="568"/>
      <c r="O148" s="568"/>
      <c r="P148" s="568"/>
      <c r="Q148" s="568"/>
      <c r="R148" s="568"/>
      <c r="S148" s="568"/>
      <c r="T148" s="568"/>
      <c r="U148" s="568"/>
      <c r="V148" s="568"/>
      <c r="W148" s="568"/>
      <c r="X148" s="568"/>
      <c r="Y148" s="568"/>
      <c r="Z148" s="568"/>
      <c r="AA148" s="568"/>
      <c r="AB148" s="568"/>
      <c r="AC148" s="568"/>
      <c r="AD148" s="568"/>
      <c r="AG148" s="269">
        <f t="shared" si="17"/>
        <v>0</v>
      </c>
      <c r="AH148" s="298">
        <f t="shared" si="18"/>
        <v>0</v>
      </c>
      <c r="AI148" s="299">
        <f t="shared" si="19"/>
        <v>0</v>
      </c>
      <c r="AJ148" s="300">
        <f t="shared" si="20"/>
        <v>0</v>
      </c>
      <c r="AK148" s="301">
        <f t="shared" si="21"/>
        <v>0</v>
      </c>
      <c r="AL148" s="371">
        <f t="shared" si="22"/>
        <v>0</v>
      </c>
      <c r="AM148" s="433">
        <f t="shared" si="23"/>
        <v>0</v>
      </c>
      <c r="AN148" s="434">
        <f t="shared" si="24"/>
        <v>0</v>
      </c>
      <c r="AO148" s="410" t="b">
        <f t="shared" si="25"/>
        <v>0</v>
      </c>
      <c r="AP148" s="9" t="str">
        <f t="shared" si="26"/>
        <v/>
      </c>
      <c r="AQ148" s="410" t="b">
        <f t="shared" si="27"/>
        <v>0</v>
      </c>
      <c r="AR148" s="9" t="str">
        <f t="shared" si="28"/>
        <v/>
      </c>
      <c r="AS148" s="410" t="b">
        <f t="shared" si="29"/>
        <v>0</v>
      </c>
      <c r="AU148" s="444">
        <f t="shared" si="30"/>
        <v>0</v>
      </c>
      <c r="AV148" s="439">
        <f>IF(OR(Y148="NS",CNGE_2024_M1_Secc1_Sub2!$M458="NS"),0,IF(AND(Y148="NA",CNGE_2024_M1_Secc1_Sub2!$M458="NA"),0,IF(Y148&lt;=CNGE_2024_M1_Secc1_Sub2!$M458,0,1)))</f>
        <v>0</v>
      </c>
      <c r="AW148" s="440">
        <f>IF(OR(AA148="NS",CNGE_2024_M1_Secc1_Sub2!$S458="NS"),0,IF(AND(AA148="NA",CNGE_2024_M1_Secc1_Sub2!$S458="NA"),0,IF(AA148&lt;=CNGE_2024_M1_Secc1_Sub2!$S458,0,1)))</f>
        <v>0</v>
      </c>
      <c r="AX148" s="441">
        <f>IF(OR(AC148="NS",CNGE_2024_M1_Secc1_Sub2!$Y458="NS"),0,IF(AND(AC148="NA",CNGE_2024_M1_Secc1_Sub2!$Y458="NA"),0,IF(AC148&lt;=CNGE_2024_M1_Secc1_Sub2!$Y458,0,1)))</f>
        <v>0</v>
      </c>
      <c r="AY148" s="303">
        <f t="shared" si="31"/>
        <v>0</v>
      </c>
      <c r="AZ148" s="304" t="str">
        <f>IF(AY148=0,"",
IF(SUM($AY$64:AY148)=1,BA148,
IF($AY$184&gt;SUM($AY$64:AY148),_xlfn.CONCAT(", ",BA148),
IF($AY$184=SUM($AY$64:AY148),_xlfn.CONCAT(" y ",BA148)))))</f>
        <v/>
      </c>
      <c r="BA148" s="231" t="s">
        <v>6296</v>
      </c>
      <c r="BB148" s="290">
        <f t="shared" si="32"/>
        <v>0</v>
      </c>
      <c r="BC148" s="291" t="str">
        <f>IF(BB148=0,"",
IF(SUM($BB$64:BB148)=1,BD148,
IF($BB$184&gt;SUM($BB$64:BB148),_xlfn.CONCAT(", ",BD148),
IF($BB$184=SUM($BB$64:BB148),_xlfn.CONCAT(" y ",BD148)))))</f>
        <v/>
      </c>
      <c r="BD148" s="231" t="s">
        <v>6296</v>
      </c>
      <c r="BE148" s="426">
        <f t="shared" si="33"/>
        <v>0</v>
      </c>
    </row>
    <row r="149" spans="3:57" ht="15" hidden="1" customHeight="1">
      <c r="C149" s="85" t="s">
        <v>190</v>
      </c>
      <c r="D149" s="825" t="str">
        <f>IF(CNGE_2024_M1_Secc1_Sub1!$D127="","",CNGE_2024_M1_Secc1_Sub1!$D127)</f>
        <v/>
      </c>
      <c r="E149" s="825"/>
      <c r="F149" s="825"/>
      <c r="G149" s="825"/>
      <c r="H149" s="825"/>
      <c r="I149" s="825"/>
      <c r="J149" s="825"/>
      <c r="K149" s="825"/>
      <c r="L149" s="825"/>
      <c r="M149" s="568"/>
      <c r="N149" s="568"/>
      <c r="O149" s="568"/>
      <c r="P149" s="568"/>
      <c r="Q149" s="568"/>
      <c r="R149" s="568"/>
      <c r="S149" s="568"/>
      <c r="T149" s="568"/>
      <c r="U149" s="568"/>
      <c r="V149" s="568"/>
      <c r="W149" s="568"/>
      <c r="X149" s="568"/>
      <c r="Y149" s="568"/>
      <c r="Z149" s="568"/>
      <c r="AA149" s="568"/>
      <c r="AB149" s="568"/>
      <c r="AC149" s="568"/>
      <c r="AD149" s="568"/>
      <c r="AG149" s="269">
        <f t="shared" si="17"/>
        <v>0</v>
      </c>
      <c r="AH149" s="298">
        <f t="shared" si="18"/>
        <v>0</v>
      </c>
      <c r="AI149" s="299">
        <f t="shared" si="19"/>
        <v>0</v>
      </c>
      <c r="AJ149" s="300">
        <f t="shared" si="20"/>
        <v>0</v>
      </c>
      <c r="AK149" s="301">
        <f t="shared" si="21"/>
        <v>0</v>
      </c>
      <c r="AL149" s="371">
        <f t="shared" si="22"/>
        <v>0</v>
      </c>
      <c r="AM149" s="433">
        <f t="shared" si="23"/>
        <v>0</v>
      </c>
      <c r="AN149" s="434">
        <f t="shared" si="24"/>
        <v>0</v>
      </c>
      <c r="AO149" s="410" t="b">
        <f t="shared" si="25"/>
        <v>0</v>
      </c>
      <c r="AP149" s="9" t="str">
        <f t="shared" si="26"/>
        <v/>
      </c>
      <c r="AQ149" s="410" t="b">
        <f t="shared" si="27"/>
        <v>0</v>
      </c>
      <c r="AR149" s="9" t="str">
        <f t="shared" si="28"/>
        <v/>
      </c>
      <c r="AS149" s="410" t="b">
        <f t="shared" si="29"/>
        <v>0</v>
      </c>
      <c r="AU149" s="444">
        <f t="shared" si="30"/>
        <v>0</v>
      </c>
      <c r="AV149" s="439">
        <f>IF(OR(Y149="NS",CNGE_2024_M1_Secc1_Sub2!$M459="NS"),0,IF(AND(Y149="NA",CNGE_2024_M1_Secc1_Sub2!$M459="NA"),0,IF(Y149&lt;=CNGE_2024_M1_Secc1_Sub2!$M459,0,1)))</f>
        <v>0</v>
      </c>
      <c r="AW149" s="440">
        <f>IF(OR(AA149="NS",CNGE_2024_M1_Secc1_Sub2!$S459="NS"),0,IF(AND(AA149="NA",CNGE_2024_M1_Secc1_Sub2!$S459="NA"),0,IF(AA149&lt;=CNGE_2024_M1_Secc1_Sub2!$S459,0,1)))</f>
        <v>0</v>
      </c>
      <c r="AX149" s="441">
        <f>IF(OR(AC149="NS",CNGE_2024_M1_Secc1_Sub2!$Y459="NS"),0,IF(AND(AC149="NA",CNGE_2024_M1_Secc1_Sub2!$Y459="NA"),0,IF(AC149&lt;=CNGE_2024_M1_Secc1_Sub2!$Y459,0,1)))</f>
        <v>0</v>
      </c>
      <c r="AY149" s="303">
        <f t="shared" si="31"/>
        <v>0</v>
      </c>
      <c r="AZ149" s="304" t="str">
        <f>IF(AY149=0,"",
IF(SUM($AY$64:AY149)=1,BA149,
IF($AY$184&gt;SUM($AY$64:AY149),_xlfn.CONCAT(", ",BA149),
IF($AY$184=SUM($AY$64:AY149),_xlfn.CONCAT(" y ",BA149)))))</f>
        <v/>
      </c>
      <c r="BA149" s="231" t="s">
        <v>6297</v>
      </c>
      <c r="BB149" s="290">
        <f t="shared" si="32"/>
        <v>0</v>
      </c>
      <c r="BC149" s="291" t="str">
        <f>IF(BB149=0,"",
IF(SUM($BB$64:BB149)=1,BD149,
IF($BB$184&gt;SUM($BB$64:BB149),_xlfn.CONCAT(", ",BD149),
IF($BB$184=SUM($BB$64:BB149),_xlfn.CONCAT(" y ",BD149)))))</f>
        <v/>
      </c>
      <c r="BD149" s="231" t="s">
        <v>6297</v>
      </c>
      <c r="BE149" s="426">
        <f t="shared" si="33"/>
        <v>0</v>
      </c>
    </row>
    <row r="150" spans="3:57" ht="15" hidden="1" customHeight="1">
      <c r="C150" s="85" t="s">
        <v>191</v>
      </c>
      <c r="D150" s="825" t="str">
        <f>IF(CNGE_2024_M1_Secc1_Sub1!$D128="","",CNGE_2024_M1_Secc1_Sub1!$D128)</f>
        <v/>
      </c>
      <c r="E150" s="825"/>
      <c r="F150" s="825"/>
      <c r="G150" s="825"/>
      <c r="H150" s="825"/>
      <c r="I150" s="825"/>
      <c r="J150" s="825"/>
      <c r="K150" s="825"/>
      <c r="L150" s="825"/>
      <c r="M150" s="568"/>
      <c r="N150" s="568"/>
      <c r="O150" s="568"/>
      <c r="P150" s="568"/>
      <c r="Q150" s="568"/>
      <c r="R150" s="568"/>
      <c r="S150" s="568"/>
      <c r="T150" s="568"/>
      <c r="U150" s="568"/>
      <c r="V150" s="568"/>
      <c r="W150" s="568"/>
      <c r="X150" s="568"/>
      <c r="Y150" s="568"/>
      <c r="Z150" s="568"/>
      <c r="AA150" s="568"/>
      <c r="AB150" s="568"/>
      <c r="AC150" s="568"/>
      <c r="AD150" s="568"/>
      <c r="AG150" s="269">
        <f t="shared" si="17"/>
        <v>0</v>
      </c>
      <c r="AH150" s="298">
        <f t="shared" si="18"/>
        <v>0</v>
      </c>
      <c r="AI150" s="299">
        <f t="shared" si="19"/>
        <v>0</v>
      </c>
      <c r="AJ150" s="300">
        <f t="shared" si="20"/>
        <v>0</v>
      </c>
      <c r="AK150" s="301">
        <f t="shared" si="21"/>
        <v>0</v>
      </c>
      <c r="AL150" s="371">
        <f t="shared" si="22"/>
        <v>0</v>
      </c>
      <c r="AM150" s="433">
        <f t="shared" si="23"/>
        <v>0</v>
      </c>
      <c r="AN150" s="434">
        <f t="shared" si="24"/>
        <v>0</v>
      </c>
      <c r="AO150" s="410" t="b">
        <f t="shared" si="25"/>
        <v>0</v>
      </c>
      <c r="AP150" s="9" t="str">
        <f t="shared" si="26"/>
        <v/>
      </c>
      <c r="AQ150" s="410" t="b">
        <f t="shared" si="27"/>
        <v>0</v>
      </c>
      <c r="AR150" s="9" t="str">
        <f t="shared" si="28"/>
        <v/>
      </c>
      <c r="AS150" s="410" t="b">
        <f t="shared" si="29"/>
        <v>0</v>
      </c>
      <c r="AU150" s="444">
        <f t="shared" si="30"/>
        <v>0</v>
      </c>
      <c r="AV150" s="439">
        <f>IF(OR(Y150="NS",CNGE_2024_M1_Secc1_Sub2!$M460="NS"),0,IF(AND(Y150="NA",CNGE_2024_M1_Secc1_Sub2!$M460="NA"),0,IF(Y150&lt;=CNGE_2024_M1_Secc1_Sub2!$M460,0,1)))</f>
        <v>0</v>
      </c>
      <c r="AW150" s="440">
        <f>IF(OR(AA150="NS",CNGE_2024_M1_Secc1_Sub2!$S460="NS"),0,IF(AND(AA150="NA",CNGE_2024_M1_Secc1_Sub2!$S460="NA"),0,IF(AA150&lt;=CNGE_2024_M1_Secc1_Sub2!$S460,0,1)))</f>
        <v>0</v>
      </c>
      <c r="AX150" s="441">
        <f>IF(OR(AC150="NS",CNGE_2024_M1_Secc1_Sub2!$Y460="NS"),0,IF(AND(AC150="NA",CNGE_2024_M1_Secc1_Sub2!$Y460="NA"),0,IF(AC150&lt;=CNGE_2024_M1_Secc1_Sub2!$Y460,0,1)))</f>
        <v>0</v>
      </c>
      <c r="AY150" s="303">
        <f t="shared" si="31"/>
        <v>0</v>
      </c>
      <c r="AZ150" s="304" t="str">
        <f>IF(AY150=0,"",
IF(SUM($AY$64:AY150)=1,BA150,
IF($AY$184&gt;SUM($AY$64:AY150),_xlfn.CONCAT(", ",BA150),
IF($AY$184=SUM($AY$64:AY150),_xlfn.CONCAT(" y ",BA150)))))</f>
        <v/>
      </c>
      <c r="BA150" s="231" t="s">
        <v>6298</v>
      </c>
      <c r="BB150" s="290">
        <f t="shared" si="32"/>
        <v>0</v>
      </c>
      <c r="BC150" s="291" t="str">
        <f>IF(BB150=0,"",
IF(SUM($BB$64:BB150)=1,BD150,
IF($BB$184&gt;SUM($BB$64:BB150),_xlfn.CONCAT(", ",BD150),
IF($BB$184=SUM($BB$64:BB150),_xlfn.CONCAT(" y ",BD150)))))</f>
        <v/>
      </c>
      <c r="BD150" s="231" t="s">
        <v>6298</v>
      </c>
      <c r="BE150" s="426">
        <f t="shared" si="33"/>
        <v>0</v>
      </c>
    </row>
    <row r="151" spans="3:57" ht="15" hidden="1" customHeight="1">
      <c r="C151" s="85" t="s">
        <v>192</v>
      </c>
      <c r="D151" s="825" t="str">
        <f>IF(CNGE_2024_M1_Secc1_Sub1!$D129="","",CNGE_2024_M1_Secc1_Sub1!$D129)</f>
        <v/>
      </c>
      <c r="E151" s="825"/>
      <c r="F151" s="825"/>
      <c r="G151" s="825"/>
      <c r="H151" s="825"/>
      <c r="I151" s="825"/>
      <c r="J151" s="825"/>
      <c r="K151" s="825"/>
      <c r="L151" s="825"/>
      <c r="M151" s="568"/>
      <c r="N151" s="568"/>
      <c r="O151" s="568"/>
      <c r="P151" s="568"/>
      <c r="Q151" s="568"/>
      <c r="R151" s="568"/>
      <c r="S151" s="568"/>
      <c r="T151" s="568"/>
      <c r="U151" s="568"/>
      <c r="V151" s="568"/>
      <c r="W151" s="568"/>
      <c r="X151" s="568"/>
      <c r="Y151" s="568"/>
      <c r="Z151" s="568"/>
      <c r="AA151" s="568"/>
      <c r="AB151" s="568"/>
      <c r="AC151" s="568"/>
      <c r="AD151" s="568"/>
      <c r="AG151" s="269">
        <f t="shared" si="17"/>
        <v>0</v>
      </c>
      <c r="AH151" s="298">
        <f t="shared" si="18"/>
        <v>0</v>
      </c>
      <c r="AI151" s="299">
        <f t="shared" si="19"/>
        <v>0</v>
      </c>
      <c r="AJ151" s="300">
        <f t="shared" si="20"/>
        <v>0</v>
      </c>
      <c r="AK151" s="301">
        <f t="shared" si="21"/>
        <v>0</v>
      </c>
      <c r="AL151" s="371">
        <f t="shared" si="22"/>
        <v>0</v>
      </c>
      <c r="AM151" s="433">
        <f t="shared" si="23"/>
        <v>0</v>
      </c>
      <c r="AN151" s="434">
        <f t="shared" si="24"/>
        <v>0</v>
      </c>
      <c r="AO151" s="410" t="b">
        <f t="shared" si="25"/>
        <v>0</v>
      </c>
      <c r="AP151" s="9" t="str">
        <f t="shared" si="26"/>
        <v/>
      </c>
      <c r="AQ151" s="410" t="b">
        <f t="shared" si="27"/>
        <v>0</v>
      </c>
      <c r="AR151" s="9" t="str">
        <f t="shared" si="28"/>
        <v/>
      </c>
      <c r="AS151" s="410" t="b">
        <f t="shared" si="29"/>
        <v>0</v>
      </c>
      <c r="AU151" s="444">
        <f t="shared" si="30"/>
        <v>0</v>
      </c>
      <c r="AV151" s="439">
        <f>IF(OR(Y151="NS",CNGE_2024_M1_Secc1_Sub2!$M461="NS"),0,IF(AND(Y151="NA",CNGE_2024_M1_Secc1_Sub2!$M461="NA"),0,IF(Y151&lt;=CNGE_2024_M1_Secc1_Sub2!$M461,0,1)))</f>
        <v>0</v>
      </c>
      <c r="AW151" s="440">
        <f>IF(OR(AA151="NS",CNGE_2024_M1_Secc1_Sub2!$S461="NS"),0,IF(AND(AA151="NA",CNGE_2024_M1_Secc1_Sub2!$S461="NA"),0,IF(AA151&lt;=CNGE_2024_M1_Secc1_Sub2!$S461,0,1)))</f>
        <v>0</v>
      </c>
      <c r="AX151" s="441">
        <f>IF(OR(AC151="NS",CNGE_2024_M1_Secc1_Sub2!$Y461="NS"),0,IF(AND(AC151="NA",CNGE_2024_M1_Secc1_Sub2!$Y461="NA"),0,IF(AC151&lt;=CNGE_2024_M1_Secc1_Sub2!$Y461,0,1)))</f>
        <v>0</v>
      </c>
      <c r="AY151" s="303">
        <f t="shared" si="31"/>
        <v>0</v>
      </c>
      <c r="AZ151" s="304" t="str">
        <f>IF(AY151=0,"",
IF(SUM($AY$64:AY151)=1,BA151,
IF($AY$184&gt;SUM($AY$64:AY151),_xlfn.CONCAT(", ",BA151),
IF($AY$184=SUM($AY$64:AY151),_xlfn.CONCAT(" y ",BA151)))))</f>
        <v/>
      </c>
      <c r="BA151" s="231" t="s">
        <v>6299</v>
      </c>
      <c r="BB151" s="290">
        <f t="shared" si="32"/>
        <v>0</v>
      </c>
      <c r="BC151" s="291" t="str">
        <f>IF(BB151=0,"",
IF(SUM($BB$64:BB151)=1,BD151,
IF($BB$184&gt;SUM($BB$64:BB151),_xlfn.CONCAT(", ",BD151),
IF($BB$184=SUM($BB$64:BB151),_xlfn.CONCAT(" y ",BD151)))))</f>
        <v/>
      </c>
      <c r="BD151" s="231" t="s">
        <v>6299</v>
      </c>
      <c r="BE151" s="426">
        <f t="shared" si="33"/>
        <v>0</v>
      </c>
    </row>
    <row r="152" spans="3:57" ht="15" hidden="1" customHeight="1">
      <c r="C152" s="85" t="s">
        <v>193</v>
      </c>
      <c r="D152" s="825" t="str">
        <f>IF(CNGE_2024_M1_Secc1_Sub1!$D130="","",CNGE_2024_M1_Secc1_Sub1!$D130)</f>
        <v/>
      </c>
      <c r="E152" s="825"/>
      <c r="F152" s="825"/>
      <c r="G152" s="825"/>
      <c r="H152" s="825"/>
      <c r="I152" s="825"/>
      <c r="J152" s="825"/>
      <c r="K152" s="825"/>
      <c r="L152" s="825"/>
      <c r="M152" s="568"/>
      <c r="N152" s="568"/>
      <c r="O152" s="568"/>
      <c r="P152" s="568"/>
      <c r="Q152" s="568"/>
      <c r="R152" s="568"/>
      <c r="S152" s="568"/>
      <c r="T152" s="568"/>
      <c r="U152" s="568"/>
      <c r="V152" s="568"/>
      <c r="W152" s="568"/>
      <c r="X152" s="568"/>
      <c r="Y152" s="568"/>
      <c r="Z152" s="568"/>
      <c r="AA152" s="568"/>
      <c r="AB152" s="568"/>
      <c r="AC152" s="568"/>
      <c r="AD152" s="568"/>
      <c r="AG152" s="269">
        <f t="shared" si="17"/>
        <v>0</v>
      </c>
      <c r="AH152" s="298">
        <f t="shared" si="18"/>
        <v>0</v>
      </c>
      <c r="AI152" s="299">
        <f t="shared" si="19"/>
        <v>0</v>
      </c>
      <c r="AJ152" s="300">
        <f t="shared" si="20"/>
        <v>0</v>
      </c>
      <c r="AK152" s="301">
        <f t="shared" si="21"/>
        <v>0</v>
      </c>
      <c r="AL152" s="371">
        <f t="shared" si="22"/>
        <v>0</v>
      </c>
      <c r="AM152" s="433">
        <f t="shared" si="23"/>
        <v>0</v>
      </c>
      <c r="AN152" s="434">
        <f t="shared" si="24"/>
        <v>0</v>
      </c>
      <c r="AO152" s="410" t="b">
        <f t="shared" si="25"/>
        <v>0</v>
      </c>
      <c r="AP152" s="9" t="str">
        <f t="shared" si="26"/>
        <v/>
      </c>
      <c r="AQ152" s="410" t="b">
        <f t="shared" si="27"/>
        <v>0</v>
      </c>
      <c r="AR152" s="9" t="str">
        <f t="shared" si="28"/>
        <v/>
      </c>
      <c r="AS152" s="410" t="b">
        <f t="shared" si="29"/>
        <v>0</v>
      </c>
      <c r="AU152" s="444">
        <f t="shared" si="30"/>
        <v>0</v>
      </c>
      <c r="AV152" s="439">
        <f>IF(OR(Y152="NS",CNGE_2024_M1_Secc1_Sub2!$M462="NS"),0,IF(AND(Y152="NA",CNGE_2024_M1_Secc1_Sub2!$M462="NA"),0,IF(Y152&lt;=CNGE_2024_M1_Secc1_Sub2!$M462,0,1)))</f>
        <v>0</v>
      </c>
      <c r="AW152" s="440">
        <f>IF(OR(AA152="NS",CNGE_2024_M1_Secc1_Sub2!$S462="NS"),0,IF(AND(AA152="NA",CNGE_2024_M1_Secc1_Sub2!$S462="NA"),0,IF(AA152&lt;=CNGE_2024_M1_Secc1_Sub2!$S462,0,1)))</f>
        <v>0</v>
      </c>
      <c r="AX152" s="441">
        <f>IF(OR(AC152="NS",CNGE_2024_M1_Secc1_Sub2!$Y462="NS"),0,IF(AND(AC152="NA",CNGE_2024_M1_Secc1_Sub2!$Y462="NA"),0,IF(AC152&lt;=CNGE_2024_M1_Secc1_Sub2!$Y462,0,1)))</f>
        <v>0</v>
      </c>
      <c r="AY152" s="303">
        <f t="shared" si="31"/>
        <v>0</v>
      </c>
      <c r="AZ152" s="304" t="str">
        <f>IF(AY152=0,"",
IF(SUM($AY$64:AY152)=1,BA152,
IF($AY$184&gt;SUM($AY$64:AY152),_xlfn.CONCAT(", ",BA152),
IF($AY$184=SUM($AY$64:AY152),_xlfn.CONCAT(" y ",BA152)))))</f>
        <v/>
      </c>
      <c r="BA152" s="231" t="s">
        <v>6300</v>
      </c>
      <c r="BB152" s="290">
        <f t="shared" si="32"/>
        <v>0</v>
      </c>
      <c r="BC152" s="291" t="str">
        <f>IF(BB152=0,"",
IF(SUM($BB$64:BB152)=1,BD152,
IF($BB$184&gt;SUM($BB$64:BB152),_xlfn.CONCAT(", ",BD152),
IF($BB$184=SUM($BB$64:BB152),_xlfn.CONCAT(" y ",BD152)))))</f>
        <v/>
      </c>
      <c r="BD152" s="231" t="s">
        <v>6300</v>
      </c>
      <c r="BE152" s="426">
        <f t="shared" si="33"/>
        <v>0</v>
      </c>
    </row>
    <row r="153" spans="3:57" ht="15" hidden="1" customHeight="1">
      <c r="C153" s="85" t="s">
        <v>194</v>
      </c>
      <c r="D153" s="825" t="str">
        <f>IF(CNGE_2024_M1_Secc1_Sub1!$D131="","",CNGE_2024_M1_Secc1_Sub1!$D131)</f>
        <v/>
      </c>
      <c r="E153" s="825"/>
      <c r="F153" s="825"/>
      <c r="G153" s="825"/>
      <c r="H153" s="825"/>
      <c r="I153" s="825"/>
      <c r="J153" s="825"/>
      <c r="K153" s="825"/>
      <c r="L153" s="825"/>
      <c r="M153" s="568"/>
      <c r="N153" s="568"/>
      <c r="O153" s="568"/>
      <c r="P153" s="568"/>
      <c r="Q153" s="568"/>
      <c r="R153" s="568"/>
      <c r="S153" s="568"/>
      <c r="T153" s="568"/>
      <c r="U153" s="568"/>
      <c r="V153" s="568"/>
      <c r="W153" s="568"/>
      <c r="X153" s="568"/>
      <c r="Y153" s="568"/>
      <c r="Z153" s="568"/>
      <c r="AA153" s="568"/>
      <c r="AB153" s="568"/>
      <c r="AC153" s="568"/>
      <c r="AD153" s="568"/>
      <c r="AG153" s="269">
        <f t="shared" si="17"/>
        <v>0</v>
      </c>
      <c r="AH153" s="298">
        <f t="shared" si="18"/>
        <v>0</v>
      </c>
      <c r="AI153" s="299">
        <f t="shared" si="19"/>
        <v>0</v>
      </c>
      <c r="AJ153" s="300">
        <f t="shared" si="20"/>
        <v>0</v>
      </c>
      <c r="AK153" s="301">
        <f t="shared" si="21"/>
        <v>0</v>
      </c>
      <c r="AL153" s="371">
        <f t="shared" si="22"/>
        <v>0</v>
      </c>
      <c r="AM153" s="433">
        <f t="shared" si="23"/>
        <v>0</v>
      </c>
      <c r="AN153" s="434">
        <f t="shared" si="24"/>
        <v>0</v>
      </c>
      <c r="AO153" s="410" t="b">
        <f t="shared" si="25"/>
        <v>0</v>
      </c>
      <c r="AP153" s="9" t="str">
        <f t="shared" si="26"/>
        <v/>
      </c>
      <c r="AQ153" s="410" t="b">
        <f t="shared" si="27"/>
        <v>0</v>
      </c>
      <c r="AR153" s="9" t="str">
        <f t="shared" si="28"/>
        <v/>
      </c>
      <c r="AS153" s="410" t="b">
        <f t="shared" si="29"/>
        <v>0</v>
      </c>
      <c r="AU153" s="444">
        <f t="shared" si="30"/>
        <v>0</v>
      </c>
      <c r="AV153" s="439">
        <f>IF(OR(Y153="NS",CNGE_2024_M1_Secc1_Sub2!$M463="NS"),0,IF(AND(Y153="NA",CNGE_2024_M1_Secc1_Sub2!$M463="NA"),0,IF(Y153&lt;=CNGE_2024_M1_Secc1_Sub2!$M463,0,1)))</f>
        <v>0</v>
      </c>
      <c r="AW153" s="440">
        <f>IF(OR(AA153="NS",CNGE_2024_M1_Secc1_Sub2!$S463="NS"),0,IF(AND(AA153="NA",CNGE_2024_M1_Secc1_Sub2!$S463="NA"),0,IF(AA153&lt;=CNGE_2024_M1_Secc1_Sub2!$S463,0,1)))</f>
        <v>0</v>
      </c>
      <c r="AX153" s="441">
        <f>IF(OR(AC153="NS",CNGE_2024_M1_Secc1_Sub2!$Y463="NS"),0,IF(AND(AC153="NA",CNGE_2024_M1_Secc1_Sub2!$Y463="NA"),0,IF(AC153&lt;=CNGE_2024_M1_Secc1_Sub2!$Y463,0,1)))</f>
        <v>0</v>
      </c>
      <c r="AY153" s="303">
        <f t="shared" si="31"/>
        <v>0</v>
      </c>
      <c r="AZ153" s="304" t="str">
        <f>IF(AY153=0,"",
IF(SUM($AY$64:AY153)=1,BA153,
IF($AY$184&gt;SUM($AY$64:AY153),_xlfn.CONCAT(", ",BA153),
IF($AY$184=SUM($AY$64:AY153),_xlfn.CONCAT(" y ",BA153)))))</f>
        <v/>
      </c>
      <c r="BA153" s="231" t="s">
        <v>6301</v>
      </c>
      <c r="BB153" s="290">
        <f t="shared" si="32"/>
        <v>0</v>
      </c>
      <c r="BC153" s="291" t="str">
        <f>IF(BB153=0,"",
IF(SUM($BB$64:BB153)=1,BD153,
IF($BB$184&gt;SUM($BB$64:BB153),_xlfn.CONCAT(", ",BD153),
IF($BB$184=SUM($BB$64:BB153),_xlfn.CONCAT(" y ",BD153)))))</f>
        <v/>
      </c>
      <c r="BD153" s="231" t="s">
        <v>6301</v>
      </c>
      <c r="BE153" s="426">
        <f t="shared" si="33"/>
        <v>0</v>
      </c>
    </row>
    <row r="154" spans="3:57" ht="15" hidden="1" customHeight="1">
      <c r="C154" s="85" t="s">
        <v>195</v>
      </c>
      <c r="D154" s="825" t="str">
        <f>IF(CNGE_2024_M1_Secc1_Sub1!$D132="","",CNGE_2024_M1_Secc1_Sub1!$D132)</f>
        <v/>
      </c>
      <c r="E154" s="825"/>
      <c r="F154" s="825"/>
      <c r="G154" s="825"/>
      <c r="H154" s="825"/>
      <c r="I154" s="825"/>
      <c r="J154" s="825"/>
      <c r="K154" s="825"/>
      <c r="L154" s="825"/>
      <c r="M154" s="568"/>
      <c r="N154" s="568"/>
      <c r="O154" s="568"/>
      <c r="P154" s="568"/>
      <c r="Q154" s="568"/>
      <c r="R154" s="568"/>
      <c r="S154" s="568"/>
      <c r="T154" s="568"/>
      <c r="U154" s="568"/>
      <c r="V154" s="568"/>
      <c r="W154" s="568"/>
      <c r="X154" s="568"/>
      <c r="Y154" s="568"/>
      <c r="Z154" s="568"/>
      <c r="AA154" s="568"/>
      <c r="AB154" s="568"/>
      <c r="AC154" s="568"/>
      <c r="AD154" s="568"/>
      <c r="AG154" s="269">
        <f t="shared" si="17"/>
        <v>0</v>
      </c>
      <c r="AH154" s="298">
        <f t="shared" si="18"/>
        <v>0</v>
      </c>
      <c r="AI154" s="299">
        <f t="shared" si="19"/>
        <v>0</v>
      </c>
      <c r="AJ154" s="300">
        <f t="shared" si="20"/>
        <v>0</v>
      </c>
      <c r="AK154" s="301">
        <f t="shared" si="21"/>
        <v>0</v>
      </c>
      <c r="AL154" s="371">
        <f t="shared" si="22"/>
        <v>0</v>
      </c>
      <c r="AM154" s="433">
        <f t="shared" si="23"/>
        <v>0</v>
      </c>
      <c r="AN154" s="434">
        <f t="shared" si="24"/>
        <v>0</v>
      </c>
      <c r="AO154" s="410" t="b">
        <f t="shared" si="25"/>
        <v>0</v>
      </c>
      <c r="AP154" s="9" t="str">
        <f t="shared" si="26"/>
        <v/>
      </c>
      <c r="AQ154" s="410" t="b">
        <f t="shared" si="27"/>
        <v>0</v>
      </c>
      <c r="AR154" s="9" t="str">
        <f t="shared" si="28"/>
        <v/>
      </c>
      <c r="AS154" s="410" t="b">
        <f t="shared" si="29"/>
        <v>0</v>
      </c>
      <c r="AU154" s="444">
        <f t="shared" si="30"/>
        <v>0</v>
      </c>
      <c r="AV154" s="439">
        <f>IF(OR(Y154="NS",CNGE_2024_M1_Secc1_Sub2!$M464="NS"),0,IF(AND(Y154="NA",CNGE_2024_M1_Secc1_Sub2!$M464="NA"),0,IF(Y154&lt;=CNGE_2024_M1_Secc1_Sub2!$M464,0,1)))</f>
        <v>0</v>
      </c>
      <c r="AW154" s="440">
        <f>IF(OR(AA154="NS",CNGE_2024_M1_Secc1_Sub2!$S464="NS"),0,IF(AND(AA154="NA",CNGE_2024_M1_Secc1_Sub2!$S464="NA"),0,IF(AA154&lt;=CNGE_2024_M1_Secc1_Sub2!$S464,0,1)))</f>
        <v>0</v>
      </c>
      <c r="AX154" s="441">
        <f>IF(OR(AC154="NS",CNGE_2024_M1_Secc1_Sub2!$Y464="NS"),0,IF(AND(AC154="NA",CNGE_2024_M1_Secc1_Sub2!$Y464="NA"),0,IF(AC154&lt;=CNGE_2024_M1_Secc1_Sub2!$Y464,0,1)))</f>
        <v>0</v>
      </c>
      <c r="AY154" s="303">
        <f t="shared" si="31"/>
        <v>0</v>
      </c>
      <c r="AZ154" s="304" t="str">
        <f>IF(AY154=0,"",
IF(SUM($AY$64:AY154)=1,BA154,
IF($AY$184&gt;SUM($AY$64:AY154),_xlfn.CONCAT(", ",BA154),
IF($AY$184=SUM($AY$64:AY154),_xlfn.CONCAT(" y ",BA154)))))</f>
        <v/>
      </c>
      <c r="BA154" s="231" t="s">
        <v>6302</v>
      </c>
      <c r="BB154" s="290">
        <f t="shared" si="32"/>
        <v>0</v>
      </c>
      <c r="BC154" s="291" t="str">
        <f>IF(BB154=0,"",
IF(SUM($BB$64:BB154)=1,BD154,
IF($BB$184&gt;SUM($BB$64:BB154),_xlfn.CONCAT(", ",BD154),
IF($BB$184=SUM($BB$64:BB154),_xlfn.CONCAT(" y ",BD154)))))</f>
        <v/>
      </c>
      <c r="BD154" s="231" t="s">
        <v>6302</v>
      </c>
      <c r="BE154" s="426">
        <f t="shared" si="33"/>
        <v>0</v>
      </c>
    </row>
    <row r="155" spans="3:57" ht="15" hidden="1" customHeight="1">
      <c r="C155" s="85" t="s">
        <v>196</v>
      </c>
      <c r="D155" s="825" t="str">
        <f>IF(CNGE_2024_M1_Secc1_Sub1!$D133="","",CNGE_2024_M1_Secc1_Sub1!$D133)</f>
        <v/>
      </c>
      <c r="E155" s="825"/>
      <c r="F155" s="825"/>
      <c r="G155" s="825"/>
      <c r="H155" s="825"/>
      <c r="I155" s="825"/>
      <c r="J155" s="825"/>
      <c r="K155" s="825"/>
      <c r="L155" s="825"/>
      <c r="M155" s="568"/>
      <c r="N155" s="568"/>
      <c r="O155" s="568"/>
      <c r="P155" s="568"/>
      <c r="Q155" s="568"/>
      <c r="R155" s="568"/>
      <c r="S155" s="568"/>
      <c r="T155" s="568"/>
      <c r="U155" s="568"/>
      <c r="V155" s="568"/>
      <c r="W155" s="568"/>
      <c r="X155" s="568"/>
      <c r="Y155" s="568"/>
      <c r="Z155" s="568"/>
      <c r="AA155" s="568"/>
      <c r="AB155" s="568"/>
      <c r="AC155" s="568"/>
      <c r="AD155" s="568"/>
      <c r="AG155" s="269">
        <f t="shared" si="17"/>
        <v>0</v>
      </c>
      <c r="AH155" s="298">
        <f t="shared" si="18"/>
        <v>0</v>
      </c>
      <c r="AI155" s="299">
        <f t="shared" si="19"/>
        <v>0</v>
      </c>
      <c r="AJ155" s="300">
        <f t="shared" si="20"/>
        <v>0</v>
      </c>
      <c r="AK155" s="301">
        <f t="shared" si="21"/>
        <v>0</v>
      </c>
      <c r="AL155" s="371">
        <f t="shared" si="22"/>
        <v>0</v>
      </c>
      <c r="AM155" s="433">
        <f t="shared" si="23"/>
        <v>0</v>
      </c>
      <c r="AN155" s="434">
        <f t="shared" si="24"/>
        <v>0</v>
      </c>
      <c r="AO155" s="410" t="b">
        <f t="shared" si="25"/>
        <v>0</v>
      </c>
      <c r="AP155" s="9" t="str">
        <f t="shared" si="26"/>
        <v/>
      </c>
      <c r="AQ155" s="410" t="b">
        <f t="shared" si="27"/>
        <v>0</v>
      </c>
      <c r="AR155" s="9" t="str">
        <f t="shared" si="28"/>
        <v/>
      </c>
      <c r="AS155" s="410" t="b">
        <f t="shared" si="29"/>
        <v>0</v>
      </c>
      <c r="AU155" s="444">
        <f t="shared" si="30"/>
        <v>0</v>
      </c>
      <c r="AV155" s="439">
        <f>IF(OR(Y155="NS",CNGE_2024_M1_Secc1_Sub2!$M465="NS"),0,IF(AND(Y155="NA",CNGE_2024_M1_Secc1_Sub2!$M465="NA"),0,IF(Y155&lt;=CNGE_2024_M1_Secc1_Sub2!$M465,0,1)))</f>
        <v>0</v>
      </c>
      <c r="AW155" s="440">
        <f>IF(OR(AA155="NS",CNGE_2024_M1_Secc1_Sub2!$S465="NS"),0,IF(AND(AA155="NA",CNGE_2024_M1_Secc1_Sub2!$S465="NA"),0,IF(AA155&lt;=CNGE_2024_M1_Secc1_Sub2!$S465,0,1)))</f>
        <v>0</v>
      </c>
      <c r="AX155" s="441">
        <f>IF(OR(AC155="NS",CNGE_2024_M1_Secc1_Sub2!$Y465="NS"),0,IF(AND(AC155="NA",CNGE_2024_M1_Secc1_Sub2!$Y465="NA"),0,IF(AC155&lt;=CNGE_2024_M1_Secc1_Sub2!$Y465,0,1)))</f>
        <v>0</v>
      </c>
      <c r="AY155" s="303">
        <f t="shared" si="31"/>
        <v>0</v>
      </c>
      <c r="AZ155" s="304" t="str">
        <f>IF(AY155=0,"",
IF(SUM($AY$64:AY155)=1,BA155,
IF($AY$184&gt;SUM($AY$64:AY155),_xlfn.CONCAT(", ",BA155),
IF($AY$184=SUM($AY$64:AY155),_xlfn.CONCAT(" y ",BA155)))))</f>
        <v/>
      </c>
      <c r="BA155" s="231" t="s">
        <v>6303</v>
      </c>
      <c r="BB155" s="290">
        <f t="shared" si="32"/>
        <v>0</v>
      </c>
      <c r="BC155" s="291" t="str">
        <f>IF(BB155=0,"",
IF(SUM($BB$64:BB155)=1,BD155,
IF($BB$184&gt;SUM($BB$64:BB155),_xlfn.CONCAT(", ",BD155),
IF($BB$184=SUM($BB$64:BB155),_xlfn.CONCAT(" y ",BD155)))))</f>
        <v/>
      </c>
      <c r="BD155" s="231" t="s">
        <v>6303</v>
      </c>
      <c r="BE155" s="426">
        <f t="shared" si="33"/>
        <v>0</v>
      </c>
    </row>
    <row r="156" spans="3:57" ht="15" hidden="1" customHeight="1">
      <c r="C156" s="85" t="s">
        <v>197</v>
      </c>
      <c r="D156" s="825" t="str">
        <f>IF(CNGE_2024_M1_Secc1_Sub1!$D134="","",CNGE_2024_M1_Secc1_Sub1!$D134)</f>
        <v/>
      </c>
      <c r="E156" s="825"/>
      <c r="F156" s="825"/>
      <c r="G156" s="825"/>
      <c r="H156" s="825"/>
      <c r="I156" s="825"/>
      <c r="J156" s="825"/>
      <c r="K156" s="825"/>
      <c r="L156" s="825"/>
      <c r="M156" s="568"/>
      <c r="N156" s="568"/>
      <c r="O156" s="568"/>
      <c r="P156" s="568"/>
      <c r="Q156" s="568"/>
      <c r="R156" s="568"/>
      <c r="S156" s="568"/>
      <c r="T156" s="568"/>
      <c r="U156" s="568"/>
      <c r="V156" s="568"/>
      <c r="W156" s="568"/>
      <c r="X156" s="568"/>
      <c r="Y156" s="568"/>
      <c r="Z156" s="568"/>
      <c r="AA156" s="568"/>
      <c r="AB156" s="568"/>
      <c r="AC156" s="568"/>
      <c r="AD156" s="568"/>
      <c r="AG156" s="269">
        <f t="shared" si="17"/>
        <v>0</v>
      </c>
      <c r="AH156" s="298">
        <f t="shared" si="18"/>
        <v>0</v>
      </c>
      <c r="AI156" s="299">
        <f t="shared" si="19"/>
        <v>0</v>
      </c>
      <c r="AJ156" s="300">
        <f t="shared" si="20"/>
        <v>0</v>
      </c>
      <c r="AK156" s="301">
        <f t="shared" si="21"/>
        <v>0</v>
      </c>
      <c r="AL156" s="371">
        <f t="shared" si="22"/>
        <v>0</v>
      </c>
      <c r="AM156" s="433">
        <f t="shared" si="23"/>
        <v>0</v>
      </c>
      <c r="AN156" s="434">
        <f t="shared" si="24"/>
        <v>0</v>
      </c>
      <c r="AO156" s="410" t="b">
        <f t="shared" si="25"/>
        <v>0</v>
      </c>
      <c r="AP156" s="9" t="str">
        <f t="shared" si="26"/>
        <v/>
      </c>
      <c r="AQ156" s="410" t="b">
        <f t="shared" si="27"/>
        <v>0</v>
      </c>
      <c r="AR156" s="9" t="str">
        <f t="shared" si="28"/>
        <v/>
      </c>
      <c r="AS156" s="410" t="b">
        <f t="shared" si="29"/>
        <v>0</v>
      </c>
      <c r="AU156" s="444">
        <f t="shared" si="30"/>
        <v>0</v>
      </c>
      <c r="AV156" s="439">
        <f>IF(OR(Y156="NS",CNGE_2024_M1_Secc1_Sub2!$M466="NS"),0,IF(AND(Y156="NA",CNGE_2024_M1_Secc1_Sub2!$M466="NA"),0,IF(Y156&lt;=CNGE_2024_M1_Secc1_Sub2!$M466,0,1)))</f>
        <v>0</v>
      </c>
      <c r="AW156" s="440">
        <f>IF(OR(AA156="NS",CNGE_2024_M1_Secc1_Sub2!$S466="NS"),0,IF(AND(AA156="NA",CNGE_2024_M1_Secc1_Sub2!$S466="NA"),0,IF(AA156&lt;=CNGE_2024_M1_Secc1_Sub2!$S466,0,1)))</f>
        <v>0</v>
      </c>
      <c r="AX156" s="441">
        <f>IF(OR(AC156="NS",CNGE_2024_M1_Secc1_Sub2!$Y466="NS"),0,IF(AND(AC156="NA",CNGE_2024_M1_Secc1_Sub2!$Y466="NA"),0,IF(AC156&lt;=CNGE_2024_M1_Secc1_Sub2!$Y466,0,1)))</f>
        <v>0</v>
      </c>
      <c r="AY156" s="303">
        <f t="shared" si="31"/>
        <v>0</v>
      </c>
      <c r="AZ156" s="304" t="str">
        <f>IF(AY156=0,"",
IF(SUM($AY$64:AY156)=1,BA156,
IF($AY$184&gt;SUM($AY$64:AY156),_xlfn.CONCAT(", ",BA156),
IF($AY$184=SUM($AY$64:AY156),_xlfn.CONCAT(" y ",BA156)))))</f>
        <v/>
      </c>
      <c r="BA156" s="231" t="s">
        <v>6304</v>
      </c>
      <c r="BB156" s="290">
        <f t="shared" si="32"/>
        <v>0</v>
      </c>
      <c r="BC156" s="291" t="str">
        <f>IF(BB156=0,"",
IF(SUM($BB$64:BB156)=1,BD156,
IF($BB$184&gt;SUM($BB$64:BB156),_xlfn.CONCAT(", ",BD156),
IF($BB$184=SUM($BB$64:BB156),_xlfn.CONCAT(" y ",BD156)))))</f>
        <v/>
      </c>
      <c r="BD156" s="231" t="s">
        <v>6304</v>
      </c>
      <c r="BE156" s="426">
        <f t="shared" si="33"/>
        <v>0</v>
      </c>
    </row>
    <row r="157" spans="3:57" ht="15" hidden="1" customHeight="1">
      <c r="C157" s="85" t="s">
        <v>198</v>
      </c>
      <c r="D157" s="825" t="str">
        <f>IF(CNGE_2024_M1_Secc1_Sub1!$D135="","",CNGE_2024_M1_Secc1_Sub1!$D135)</f>
        <v/>
      </c>
      <c r="E157" s="825"/>
      <c r="F157" s="825"/>
      <c r="G157" s="825"/>
      <c r="H157" s="825"/>
      <c r="I157" s="825"/>
      <c r="J157" s="825"/>
      <c r="K157" s="825"/>
      <c r="L157" s="825"/>
      <c r="M157" s="568"/>
      <c r="N157" s="568"/>
      <c r="O157" s="568"/>
      <c r="P157" s="568"/>
      <c r="Q157" s="568"/>
      <c r="R157" s="568"/>
      <c r="S157" s="568"/>
      <c r="T157" s="568"/>
      <c r="U157" s="568"/>
      <c r="V157" s="568"/>
      <c r="W157" s="568"/>
      <c r="X157" s="568"/>
      <c r="Y157" s="568"/>
      <c r="Z157" s="568"/>
      <c r="AA157" s="568"/>
      <c r="AB157" s="568"/>
      <c r="AC157" s="568"/>
      <c r="AD157" s="568"/>
      <c r="AG157" s="269">
        <f t="shared" si="17"/>
        <v>0</v>
      </c>
      <c r="AH157" s="298">
        <f t="shared" si="18"/>
        <v>0</v>
      </c>
      <c r="AI157" s="299">
        <f t="shared" si="19"/>
        <v>0</v>
      </c>
      <c r="AJ157" s="300">
        <f t="shared" si="20"/>
        <v>0</v>
      </c>
      <c r="AK157" s="301">
        <f t="shared" si="21"/>
        <v>0</v>
      </c>
      <c r="AL157" s="371">
        <f t="shared" si="22"/>
        <v>0</v>
      </c>
      <c r="AM157" s="433">
        <f t="shared" si="23"/>
        <v>0</v>
      </c>
      <c r="AN157" s="434">
        <f t="shared" si="24"/>
        <v>0</v>
      </c>
      <c r="AO157" s="410" t="b">
        <f t="shared" si="25"/>
        <v>0</v>
      </c>
      <c r="AP157" s="9" t="str">
        <f t="shared" si="26"/>
        <v/>
      </c>
      <c r="AQ157" s="410" t="b">
        <f t="shared" si="27"/>
        <v>0</v>
      </c>
      <c r="AR157" s="9" t="str">
        <f t="shared" si="28"/>
        <v/>
      </c>
      <c r="AS157" s="410" t="b">
        <f t="shared" si="29"/>
        <v>0</v>
      </c>
      <c r="AU157" s="444">
        <f t="shared" si="30"/>
        <v>0</v>
      </c>
      <c r="AV157" s="439">
        <f>IF(OR(Y157="NS",CNGE_2024_M1_Secc1_Sub2!$M467="NS"),0,IF(AND(Y157="NA",CNGE_2024_M1_Secc1_Sub2!$M467="NA"),0,IF(Y157&lt;=CNGE_2024_M1_Secc1_Sub2!$M467,0,1)))</f>
        <v>0</v>
      </c>
      <c r="AW157" s="440">
        <f>IF(OR(AA157="NS",CNGE_2024_M1_Secc1_Sub2!$S467="NS"),0,IF(AND(AA157="NA",CNGE_2024_M1_Secc1_Sub2!$S467="NA"),0,IF(AA157&lt;=CNGE_2024_M1_Secc1_Sub2!$S467,0,1)))</f>
        <v>0</v>
      </c>
      <c r="AX157" s="441">
        <f>IF(OR(AC157="NS",CNGE_2024_M1_Secc1_Sub2!$Y467="NS"),0,IF(AND(AC157="NA",CNGE_2024_M1_Secc1_Sub2!$Y467="NA"),0,IF(AC157&lt;=CNGE_2024_M1_Secc1_Sub2!$Y467,0,1)))</f>
        <v>0</v>
      </c>
      <c r="AY157" s="303">
        <f t="shared" si="31"/>
        <v>0</v>
      </c>
      <c r="AZ157" s="304" t="str">
        <f>IF(AY157=0,"",
IF(SUM($AY$64:AY157)=1,BA157,
IF($AY$184&gt;SUM($AY$64:AY157),_xlfn.CONCAT(", ",BA157),
IF($AY$184=SUM($AY$64:AY157),_xlfn.CONCAT(" y ",BA157)))))</f>
        <v/>
      </c>
      <c r="BA157" s="231" t="s">
        <v>6305</v>
      </c>
      <c r="BB157" s="290">
        <f t="shared" si="32"/>
        <v>0</v>
      </c>
      <c r="BC157" s="291" t="str">
        <f>IF(BB157=0,"",
IF(SUM($BB$64:BB157)=1,BD157,
IF($BB$184&gt;SUM($BB$64:BB157),_xlfn.CONCAT(", ",BD157),
IF($BB$184=SUM($BB$64:BB157),_xlfn.CONCAT(" y ",BD157)))))</f>
        <v/>
      </c>
      <c r="BD157" s="231" t="s">
        <v>6305</v>
      </c>
      <c r="BE157" s="426">
        <f t="shared" si="33"/>
        <v>0</v>
      </c>
    </row>
    <row r="158" spans="3:57" ht="15" hidden="1" customHeight="1">
      <c r="C158" s="85" t="s">
        <v>199</v>
      </c>
      <c r="D158" s="825" t="str">
        <f>IF(CNGE_2024_M1_Secc1_Sub1!$D136="","",CNGE_2024_M1_Secc1_Sub1!$D136)</f>
        <v/>
      </c>
      <c r="E158" s="825"/>
      <c r="F158" s="825"/>
      <c r="G158" s="825"/>
      <c r="H158" s="825"/>
      <c r="I158" s="825"/>
      <c r="J158" s="825"/>
      <c r="K158" s="825"/>
      <c r="L158" s="825"/>
      <c r="M158" s="568"/>
      <c r="N158" s="568"/>
      <c r="O158" s="568"/>
      <c r="P158" s="568"/>
      <c r="Q158" s="568"/>
      <c r="R158" s="568"/>
      <c r="S158" s="568"/>
      <c r="T158" s="568"/>
      <c r="U158" s="568"/>
      <c r="V158" s="568"/>
      <c r="W158" s="568"/>
      <c r="X158" s="568"/>
      <c r="Y158" s="568"/>
      <c r="Z158" s="568"/>
      <c r="AA158" s="568"/>
      <c r="AB158" s="568"/>
      <c r="AC158" s="568"/>
      <c r="AD158" s="568"/>
      <c r="AG158" s="269">
        <f t="shared" si="17"/>
        <v>0</v>
      </c>
      <c r="AH158" s="298">
        <f t="shared" si="18"/>
        <v>0</v>
      </c>
      <c r="AI158" s="299">
        <f t="shared" si="19"/>
        <v>0</v>
      </c>
      <c r="AJ158" s="300">
        <f t="shared" si="20"/>
        <v>0</v>
      </c>
      <c r="AK158" s="301">
        <f t="shared" si="21"/>
        <v>0</v>
      </c>
      <c r="AL158" s="371">
        <f t="shared" si="22"/>
        <v>0</v>
      </c>
      <c r="AM158" s="433">
        <f t="shared" si="23"/>
        <v>0</v>
      </c>
      <c r="AN158" s="434">
        <f t="shared" si="24"/>
        <v>0</v>
      </c>
      <c r="AO158" s="410" t="b">
        <f t="shared" si="25"/>
        <v>0</v>
      </c>
      <c r="AP158" s="9" t="str">
        <f t="shared" si="26"/>
        <v/>
      </c>
      <c r="AQ158" s="410" t="b">
        <f t="shared" si="27"/>
        <v>0</v>
      </c>
      <c r="AR158" s="9" t="str">
        <f t="shared" si="28"/>
        <v/>
      </c>
      <c r="AS158" s="410" t="b">
        <f t="shared" si="29"/>
        <v>0</v>
      </c>
      <c r="AU158" s="444">
        <f t="shared" si="30"/>
        <v>0</v>
      </c>
      <c r="AV158" s="439">
        <f>IF(OR(Y158="NS",CNGE_2024_M1_Secc1_Sub2!$M468="NS"),0,IF(AND(Y158="NA",CNGE_2024_M1_Secc1_Sub2!$M468="NA"),0,IF(Y158&lt;=CNGE_2024_M1_Secc1_Sub2!$M468,0,1)))</f>
        <v>0</v>
      </c>
      <c r="AW158" s="440">
        <f>IF(OR(AA158="NS",CNGE_2024_M1_Secc1_Sub2!$S468="NS"),0,IF(AND(AA158="NA",CNGE_2024_M1_Secc1_Sub2!$S468="NA"),0,IF(AA158&lt;=CNGE_2024_M1_Secc1_Sub2!$S468,0,1)))</f>
        <v>0</v>
      </c>
      <c r="AX158" s="441">
        <f>IF(OR(AC158="NS",CNGE_2024_M1_Secc1_Sub2!$Y468="NS"),0,IF(AND(AC158="NA",CNGE_2024_M1_Secc1_Sub2!$Y468="NA"),0,IF(AC158&lt;=CNGE_2024_M1_Secc1_Sub2!$Y468,0,1)))</f>
        <v>0</v>
      </c>
      <c r="AY158" s="303">
        <f t="shared" si="31"/>
        <v>0</v>
      </c>
      <c r="AZ158" s="304" t="str">
        <f>IF(AY158=0,"",
IF(SUM($AY$64:AY158)=1,BA158,
IF($AY$184&gt;SUM($AY$64:AY158),_xlfn.CONCAT(", ",BA158),
IF($AY$184=SUM($AY$64:AY158),_xlfn.CONCAT(" y ",BA158)))))</f>
        <v/>
      </c>
      <c r="BA158" s="231" t="s">
        <v>6306</v>
      </c>
      <c r="BB158" s="290">
        <f t="shared" si="32"/>
        <v>0</v>
      </c>
      <c r="BC158" s="291" t="str">
        <f>IF(BB158=0,"",
IF(SUM($BB$64:BB158)=1,BD158,
IF($BB$184&gt;SUM($BB$64:BB158),_xlfn.CONCAT(", ",BD158),
IF($BB$184=SUM($BB$64:BB158),_xlfn.CONCAT(" y ",BD158)))))</f>
        <v/>
      </c>
      <c r="BD158" s="231" t="s">
        <v>6306</v>
      </c>
      <c r="BE158" s="426">
        <f t="shared" si="33"/>
        <v>0</v>
      </c>
    </row>
    <row r="159" spans="3:57" ht="15" hidden="1" customHeight="1">
      <c r="C159" s="85" t="s">
        <v>200</v>
      </c>
      <c r="D159" s="825" t="str">
        <f>IF(CNGE_2024_M1_Secc1_Sub1!$D137="","",CNGE_2024_M1_Secc1_Sub1!$D137)</f>
        <v/>
      </c>
      <c r="E159" s="825"/>
      <c r="F159" s="825"/>
      <c r="G159" s="825"/>
      <c r="H159" s="825"/>
      <c r="I159" s="825"/>
      <c r="J159" s="825"/>
      <c r="K159" s="825"/>
      <c r="L159" s="825"/>
      <c r="M159" s="568"/>
      <c r="N159" s="568"/>
      <c r="O159" s="568"/>
      <c r="P159" s="568"/>
      <c r="Q159" s="568"/>
      <c r="R159" s="568"/>
      <c r="S159" s="568"/>
      <c r="T159" s="568"/>
      <c r="U159" s="568"/>
      <c r="V159" s="568"/>
      <c r="W159" s="568"/>
      <c r="X159" s="568"/>
      <c r="Y159" s="568"/>
      <c r="Z159" s="568"/>
      <c r="AA159" s="568"/>
      <c r="AB159" s="568"/>
      <c r="AC159" s="568"/>
      <c r="AD159" s="568"/>
      <c r="AG159" s="269">
        <f t="shared" si="17"/>
        <v>0</v>
      </c>
      <c r="AH159" s="298">
        <f t="shared" si="18"/>
        <v>0</v>
      </c>
      <c r="AI159" s="299">
        <f t="shared" si="19"/>
        <v>0</v>
      </c>
      <c r="AJ159" s="300">
        <f t="shared" si="20"/>
        <v>0</v>
      </c>
      <c r="AK159" s="301">
        <f t="shared" si="21"/>
        <v>0</v>
      </c>
      <c r="AL159" s="371">
        <f t="shared" si="22"/>
        <v>0</v>
      </c>
      <c r="AM159" s="433">
        <f t="shared" si="23"/>
        <v>0</v>
      </c>
      <c r="AN159" s="434">
        <f t="shared" si="24"/>
        <v>0</v>
      </c>
      <c r="AO159" s="410" t="b">
        <f t="shared" si="25"/>
        <v>0</v>
      </c>
      <c r="AP159" s="9" t="str">
        <f t="shared" si="26"/>
        <v/>
      </c>
      <c r="AQ159" s="410" t="b">
        <f t="shared" si="27"/>
        <v>0</v>
      </c>
      <c r="AR159" s="9" t="str">
        <f t="shared" si="28"/>
        <v/>
      </c>
      <c r="AS159" s="410" t="b">
        <f t="shared" si="29"/>
        <v>0</v>
      </c>
      <c r="AU159" s="444">
        <f t="shared" si="30"/>
        <v>0</v>
      </c>
      <c r="AV159" s="439">
        <f>IF(OR(Y159="NS",CNGE_2024_M1_Secc1_Sub2!$M469="NS"),0,IF(AND(Y159="NA",CNGE_2024_M1_Secc1_Sub2!$M469="NA"),0,IF(Y159&lt;=CNGE_2024_M1_Secc1_Sub2!$M469,0,1)))</f>
        <v>0</v>
      </c>
      <c r="AW159" s="440">
        <f>IF(OR(AA159="NS",CNGE_2024_M1_Secc1_Sub2!$S469="NS"),0,IF(AND(AA159="NA",CNGE_2024_M1_Secc1_Sub2!$S469="NA"),0,IF(AA159&lt;=CNGE_2024_M1_Secc1_Sub2!$S469,0,1)))</f>
        <v>0</v>
      </c>
      <c r="AX159" s="441">
        <f>IF(OR(AC159="NS",CNGE_2024_M1_Secc1_Sub2!$Y469="NS"),0,IF(AND(AC159="NA",CNGE_2024_M1_Secc1_Sub2!$Y469="NA"),0,IF(AC159&lt;=CNGE_2024_M1_Secc1_Sub2!$Y469,0,1)))</f>
        <v>0</v>
      </c>
      <c r="AY159" s="303">
        <f t="shared" si="31"/>
        <v>0</v>
      </c>
      <c r="AZ159" s="304" t="str">
        <f>IF(AY159=0,"",
IF(SUM($AY$64:AY159)=1,BA159,
IF($AY$184&gt;SUM($AY$64:AY159),_xlfn.CONCAT(", ",BA159),
IF($AY$184=SUM($AY$64:AY159),_xlfn.CONCAT(" y ",BA159)))))</f>
        <v/>
      </c>
      <c r="BA159" s="231" t="s">
        <v>6307</v>
      </c>
      <c r="BB159" s="290">
        <f t="shared" si="32"/>
        <v>0</v>
      </c>
      <c r="BC159" s="291" t="str">
        <f>IF(BB159=0,"",
IF(SUM($BB$64:BB159)=1,BD159,
IF($BB$184&gt;SUM($BB$64:BB159),_xlfn.CONCAT(", ",BD159),
IF($BB$184=SUM($BB$64:BB159),_xlfn.CONCAT(" y ",BD159)))))</f>
        <v/>
      </c>
      <c r="BD159" s="231" t="s">
        <v>6307</v>
      </c>
      <c r="BE159" s="426">
        <f t="shared" si="33"/>
        <v>0</v>
      </c>
    </row>
    <row r="160" spans="3:57" ht="15" hidden="1" customHeight="1">
      <c r="C160" s="85" t="s">
        <v>201</v>
      </c>
      <c r="D160" s="825" t="str">
        <f>IF(CNGE_2024_M1_Secc1_Sub1!$D138="","",CNGE_2024_M1_Secc1_Sub1!$D138)</f>
        <v/>
      </c>
      <c r="E160" s="825"/>
      <c r="F160" s="825"/>
      <c r="G160" s="825"/>
      <c r="H160" s="825"/>
      <c r="I160" s="825"/>
      <c r="J160" s="825"/>
      <c r="K160" s="825"/>
      <c r="L160" s="825"/>
      <c r="M160" s="568"/>
      <c r="N160" s="568"/>
      <c r="O160" s="568"/>
      <c r="P160" s="568"/>
      <c r="Q160" s="568"/>
      <c r="R160" s="568"/>
      <c r="S160" s="568"/>
      <c r="T160" s="568"/>
      <c r="U160" s="568"/>
      <c r="V160" s="568"/>
      <c r="W160" s="568"/>
      <c r="X160" s="568"/>
      <c r="Y160" s="568"/>
      <c r="Z160" s="568"/>
      <c r="AA160" s="568"/>
      <c r="AB160" s="568"/>
      <c r="AC160" s="568"/>
      <c r="AD160" s="568"/>
      <c r="AG160" s="269">
        <f t="shared" si="17"/>
        <v>0</v>
      </c>
      <c r="AH160" s="298">
        <f t="shared" si="18"/>
        <v>0</v>
      </c>
      <c r="AI160" s="299">
        <f t="shared" si="19"/>
        <v>0</v>
      </c>
      <c r="AJ160" s="300">
        <f t="shared" si="20"/>
        <v>0</v>
      </c>
      <c r="AK160" s="301">
        <f t="shared" si="21"/>
        <v>0</v>
      </c>
      <c r="AL160" s="371">
        <f t="shared" si="22"/>
        <v>0</v>
      </c>
      <c r="AM160" s="433">
        <f t="shared" si="23"/>
        <v>0</v>
      </c>
      <c r="AN160" s="434">
        <f t="shared" si="24"/>
        <v>0</v>
      </c>
      <c r="AO160" s="410" t="b">
        <f t="shared" si="25"/>
        <v>0</v>
      </c>
      <c r="AP160" s="9" t="str">
        <f t="shared" si="26"/>
        <v/>
      </c>
      <c r="AQ160" s="410" t="b">
        <f t="shared" si="27"/>
        <v>0</v>
      </c>
      <c r="AR160" s="9" t="str">
        <f t="shared" si="28"/>
        <v/>
      </c>
      <c r="AS160" s="410" t="b">
        <f t="shared" si="29"/>
        <v>0</v>
      </c>
      <c r="AU160" s="444">
        <f t="shared" si="30"/>
        <v>0</v>
      </c>
      <c r="AV160" s="439">
        <f>IF(OR(Y160="NS",CNGE_2024_M1_Secc1_Sub2!$M470="NS"),0,IF(AND(Y160="NA",CNGE_2024_M1_Secc1_Sub2!$M470="NA"),0,IF(Y160&lt;=CNGE_2024_M1_Secc1_Sub2!$M470,0,1)))</f>
        <v>0</v>
      </c>
      <c r="AW160" s="440">
        <f>IF(OR(AA160="NS",CNGE_2024_M1_Secc1_Sub2!$S470="NS"),0,IF(AND(AA160="NA",CNGE_2024_M1_Secc1_Sub2!$S470="NA"),0,IF(AA160&lt;=CNGE_2024_M1_Secc1_Sub2!$S470,0,1)))</f>
        <v>0</v>
      </c>
      <c r="AX160" s="441">
        <f>IF(OR(AC160="NS",CNGE_2024_M1_Secc1_Sub2!$Y470="NS"),0,IF(AND(AC160="NA",CNGE_2024_M1_Secc1_Sub2!$Y470="NA"),0,IF(AC160&lt;=CNGE_2024_M1_Secc1_Sub2!$Y470,0,1)))</f>
        <v>0</v>
      </c>
      <c r="AY160" s="303">
        <f t="shared" si="31"/>
        <v>0</v>
      </c>
      <c r="AZ160" s="304" t="str">
        <f>IF(AY160=0,"",
IF(SUM($AY$64:AY160)=1,BA160,
IF($AY$184&gt;SUM($AY$64:AY160),_xlfn.CONCAT(", ",BA160),
IF($AY$184=SUM($AY$64:AY160),_xlfn.CONCAT(" y ",BA160)))))</f>
        <v/>
      </c>
      <c r="BA160" s="231" t="s">
        <v>6308</v>
      </c>
      <c r="BB160" s="290">
        <f t="shared" si="32"/>
        <v>0</v>
      </c>
      <c r="BC160" s="291" t="str">
        <f>IF(BB160=0,"",
IF(SUM($BB$64:BB160)=1,BD160,
IF($BB$184&gt;SUM($BB$64:BB160),_xlfn.CONCAT(", ",BD160),
IF($BB$184=SUM($BB$64:BB160),_xlfn.CONCAT(" y ",BD160)))))</f>
        <v/>
      </c>
      <c r="BD160" s="231" t="s">
        <v>6308</v>
      </c>
      <c r="BE160" s="426">
        <f t="shared" si="33"/>
        <v>0</v>
      </c>
    </row>
    <row r="161" spans="3:57" ht="15" hidden="1" customHeight="1">
      <c r="C161" s="85" t="s">
        <v>202</v>
      </c>
      <c r="D161" s="825" t="str">
        <f>IF(CNGE_2024_M1_Secc1_Sub1!$D139="","",CNGE_2024_M1_Secc1_Sub1!$D139)</f>
        <v/>
      </c>
      <c r="E161" s="825"/>
      <c r="F161" s="825"/>
      <c r="G161" s="825"/>
      <c r="H161" s="825"/>
      <c r="I161" s="825"/>
      <c r="J161" s="825"/>
      <c r="K161" s="825"/>
      <c r="L161" s="825"/>
      <c r="M161" s="568"/>
      <c r="N161" s="568"/>
      <c r="O161" s="568"/>
      <c r="P161" s="568"/>
      <c r="Q161" s="568"/>
      <c r="R161" s="568"/>
      <c r="S161" s="568"/>
      <c r="T161" s="568"/>
      <c r="U161" s="568"/>
      <c r="V161" s="568"/>
      <c r="W161" s="568"/>
      <c r="X161" s="568"/>
      <c r="Y161" s="568"/>
      <c r="Z161" s="568"/>
      <c r="AA161" s="568"/>
      <c r="AB161" s="568"/>
      <c r="AC161" s="568"/>
      <c r="AD161" s="568"/>
      <c r="AG161" s="269">
        <f t="shared" si="17"/>
        <v>0</v>
      </c>
      <c r="AH161" s="298">
        <f t="shared" si="18"/>
        <v>0</v>
      </c>
      <c r="AI161" s="299">
        <f t="shared" si="19"/>
        <v>0</v>
      </c>
      <c r="AJ161" s="300">
        <f t="shared" si="20"/>
        <v>0</v>
      </c>
      <c r="AK161" s="301">
        <f t="shared" si="21"/>
        <v>0</v>
      </c>
      <c r="AL161" s="371">
        <f t="shared" si="22"/>
        <v>0</v>
      </c>
      <c r="AM161" s="433">
        <f t="shared" si="23"/>
        <v>0</v>
      </c>
      <c r="AN161" s="434">
        <f t="shared" si="24"/>
        <v>0</v>
      </c>
      <c r="AO161" s="410" t="b">
        <f t="shared" si="25"/>
        <v>0</v>
      </c>
      <c r="AP161" s="9" t="str">
        <f t="shared" si="26"/>
        <v/>
      </c>
      <c r="AQ161" s="410" t="b">
        <f t="shared" si="27"/>
        <v>0</v>
      </c>
      <c r="AR161" s="9" t="str">
        <f t="shared" si="28"/>
        <v/>
      </c>
      <c r="AS161" s="410" t="b">
        <f t="shared" si="29"/>
        <v>0</v>
      </c>
      <c r="AU161" s="444">
        <f t="shared" si="30"/>
        <v>0</v>
      </c>
      <c r="AV161" s="439">
        <f>IF(OR(Y161="NS",CNGE_2024_M1_Secc1_Sub2!$M471="NS"),0,IF(AND(Y161="NA",CNGE_2024_M1_Secc1_Sub2!$M471="NA"),0,IF(Y161&lt;=CNGE_2024_M1_Secc1_Sub2!$M471,0,1)))</f>
        <v>0</v>
      </c>
      <c r="AW161" s="440">
        <f>IF(OR(AA161="NS",CNGE_2024_M1_Secc1_Sub2!$S471="NS"),0,IF(AND(AA161="NA",CNGE_2024_M1_Secc1_Sub2!$S471="NA"),0,IF(AA161&lt;=CNGE_2024_M1_Secc1_Sub2!$S471,0,1)))</f>
        <v>0</v>
      </c>
      <c r="AX161" s="441">
        <f>IF(OR(AC161="NS",CNGE_2024_M1_Secc1_Sub2!$Y471="NS"),0,IF(AND(AC161="NA",CNGE_2024_M1_Secc1_Sub2!$Y471="NA"),0,IF(AC161&lt;=CNGE_2024_M1_Secc1_Sub2!$Y471,0,1)))</f>
        <v>0</v>
      </c>
      <c r="AY161" s="303">
        <f t="shared" si="31"/>
        <v>0</v>
      </c>
      <c r="AZ161" s="304" t="str">
        <f>IF(AY161=0,"",
IF(SUM($AY$64:AY161)=1,BA161,
IF($AY$184&gt;SUM($AY$64:AY161),_xlfn.CONCAT(", ",BA161),
IF($AY$184=SUM($AY$64:AY161),_xlfn.CONCAT(" y ",BA161)))))</f>
        <v/>
      </c>
      <c r="BA161" s="231" t="s">
        <v>6309</v>
      </c>
      <c r="BB161" s="290">
        <f t="shared" si="32"/>
        <v>0</v>
      </c>
      <c r="BC161" s="291" t="str">
        <f>IF(BB161=0,"",
IF(SUM($BB$64:BB161)=1,BD161,
IF($BB$184&gt;SUM($BB$64:BB161),_xlfn.CONCAT(", ",BD161),
IF($BB$184=SUM($BB$64:BB161),_xlfn.CONCAT(" y ",BD161)))))</f>
        <v/>
      </c>
      <c r="BD161" s="231" t="s">
        <v>6309</v>
      </c>
      <c r="BE161" s="426">
        <f t="shared" si="33"/>
        <v>0</v>
      </c>
    </row>
    <row r="162" spans="3:57" ht="15" hidden="1" customHeight="1">
      <c r="C162" s="85" t="s">
        <v>203</v>
      </c>
      <c r="D162" s="825" t="str">
        <f>IF(CNGE_2024_M1_Secc1_Sub1!$D140="","",CNGE_2024_M1_Secc1_Sub1!$D140)</f>
        <v/>
      </c>
      <c r="E162" s="825"/>
      <c r="F162" s="825"/>
      <c r="G162" s="825"/>
      <c r="H162" s="825"/>
      <c r="I162" s="825"/>
      <c r="J162" s="825"/>
      <c r="K162" s="825"/>
      <c r="L162" s="825"/>
      <c r="M162" s="568"/>
      <c r="N162" s="568"/>
      <c r="O162" s="568"/>
      <c r="P162" s="568"/>
      <c r="Q162" s="568"/>
      <c r="R162" s="568"/>
      <c r="S162" s="568"/>
      <c r="T162" s="568"/>
      <c r="U162" s="568"/>
      <c r="V162" s="568"/>
      <c r="W162" s="568"/>
      <c r="X162" s="568"/>
      <c r="Y162" s="568"/>
      <c r="Z162" s="568"/>
      <c r="AA162" s="568"/>
      <c r="AB162" s="568"/>
      <c r="AC162" s="568"/>
      <c r="AD162" s="568"/>
      <c r="AG162" s="269">
        <f t="shared" si="17"/>
        <v>0</v>
      </c>
      <c r="AH162" s="298">
        <f t="shared" si="18"/>
        <v>0</v>
      </c>
      <c r="AI162" s="299">
        <f t="shared" si="19"/>
        <v>0</v>
      </c>
      <c r="AJ162" s="300">
        <f t="shared" si="20"/>
        <v>0</v>
      </c>
      <c r="AK162" s="301">
        <f t="shared" si="21"/>
        <v>0</v>
      </c>
      <c r="AL162" s="371">
        <f t="shared" si="22"/>
        <v>0</v>
      </c>
      <c r="AM162" s="433">
        <f t="shared" si="23"/>
        <v>0</v>
      </c>
      <c r="AN162" s="434">
        <f t="shared" si="24"/>
        <v>0</v>
      </c>
      <c r="AO162" s="410" t="b">
        <f t="shared" si="25"/>
        <v>0</v>
      </c>
      <c r="AP162" s="9" t="str">
        <f t="shared" si="26"/>
        <v/>
      </c>
      <c r="AQ162" s="410" t="b">
        <f t="shared" si="27"/>
        <v>0</v>
      </c>
      <c r="AR162" s="9" t="str">
        <f t="shared" si="28"/>
        <v/>
      </c>
      <c r="AS162" s="410" t="b">
        <f t="shared" si="29"/>
        <v>0</v>
      </c>
      <c r="AU162" s="444">
        <f t="shared" si="30"/>
        <v>0</v>
      </c>
      <c r="AV162" s="439">
        <f>IF(OR(Y162="NS",CNGE_2024_M1_Secc1_Sub2!$M472="NS"),0,IF(AND(Y162="NA",CNGE_2024_M1_Secc1_Sub2!$M472="NA"),0,IF(Y162&lt;=CNGE_2024_M1_Secc1_Sub2!$M472,0,1)))</f>
        <v>0</v>
      </c>
      <c r="AW162" s="440">
        <f>IF(OR(AA162="NS",CNGE_2024_M1_Secc1_Sub2!$S472="NS"),0,IF(AND(AA162="NA",CNGE_2024_M1_Secc1_Sub2!$S472="NA"),0,IF(AA162&lt;=CNGE_2024_M1_Secc1_Sub2!$S472,0,1)))</f>
        <v>0</v>
      </c>
      <c r="AX162" s="441">
        <f>IF(OR(AC162="NS",CNGE_2024_M1_Secc1_Sub2!$Y472="NS"),0,IF(AND(AC162="NA",CNGE_2024_M1_Secc1_Sub2!$Y472="NA"),0,IF(AC162&lt;=CNGE_2024_M1_Secc1_Sub2!$Y472,0,1)))</f>
        <v>0</v>
      </c>
      <c r="AY162" s="303">
        <f t="shared" si="31"/>
        <v>0</v>
      </c>
      <c r="AZ162" s="304" t="str">
        <f>IF(AY162=0,"",
IF(SUM($AY$64:AY162)=1,BA162,
IF($AY$184&gt;SUM($AY$64:AY162),_xlfn.CONCAT(", ",BA162),
IF($AY$184=SUM($AY$64:AY162),_xlfn.CONCAT(" y ",BA162)))))</f>
        <v/>
      </c>
      <c r="BA162" s="231" t="s">
        <v>6310</v>
      </c>
      <c r="BB162" s="290">
        <f t="shared" si="32"/>
        <v>0</v>
      </c>
      <c r="BC162" s="291" t="str">
        <f>IF(BB162=0,"",
IF(SUM($BB$64:BB162)=1,BD162,
IF($BB$184&gt;SUM($BB$64:BB162),_xlfn.CONCAT(", ",BD162),
IF($BB$184=SUM($BB$64:BB162),_xlfn.CONCAT(" y ",BD162)))))</f>
        <v/>
      </c>
      <c r="BD162" s="231" t="s">
        <v>6310</v>
      </c>
      <c r="BE162" s="426">
        <f t="shared" si="33"/>
        <v>0</v>
      </c>
    </row>
    <row r="163" spans="3:57" ht="15" hidden="1" customHeight="1">
      <c r="C163" s="87" t="s">
        <v>204</v>
      </c>
      <c r="D163" s="825" t="str">
        <f>IF(CNGE_2024_M1_Secc1_Sub1!$D141="","",CNGE_2024_M1_Secc1_Sub1!$D141)</f>
        <v/>
      </c>
      <c r="E163" s="825"/>
      <c r="F163" s="825"/>
      <c r="G163" s="825"/>
      <c r="H163" s="825"/>
      <c r="I163" s="825"/>
      <c r="J163" s="825"/>
      <c r="K163" s="825"/>
      <c r="L163" s="825"/>
      <c r="M163" s="568"/>
      <c r="N163" s="568"/>
      <c r="O163" s="568"/>
      <c r="P163" s="568"/>
      <c r="Q163" s="568"/>
      <c r="R163" s="568"/>
      <c r="S163" s="568"/>
      <c r="T163" s="568"/>
      <c r="U163" s="568"/>
      <c r="V163" s="568"/>
      <c r="W163" s="568"/>
      <c r="X163" s="568"/>
      <c r="Y163" s="568"/>
      <c r="Z163" s="568"/>
      <c r="AA163" s="568"/>
      <c r="AB163" s="568"/>
      <c r="AC163" s="568"/>
      <c r="AD163" s="568"/>
      <c r="AG163" s="269">
        <f t="shared" si="17"/>
        <v>0</v>
      </c>
      <c r="AH163" s="298">
        <f t="shared" si="18"/>
        <v>0</v>
      </c>
      <c r="AI163" s="299">
        <f t="shared" si="19"/>
        <v>0</v>
      </c>
      <c r="AJ163" s="300">
        <f t="shared" si="20"/>
        <v>0</v>
      </c>
      <c r="AK163" s="301">
        <f t="shared" si="21"/>
        <v>0</v>
      </c>
      <c r="AL163" s="371">
        <f t="shared" si="22"/>
        <v>0</v>
      </c>
      <c r="AM163" s="433">
        <f t="shared" si="23"/>
        <v>0</v>
      </c>
      <c r="AN163" s="434">
        <f t="shared" si="24"/>
        <v>0</v>
      </c>
      <c r="AO163" s="410" t="b">
        <f t="shared" si="25"/>
        <v>0</v>
      </c>
      <c r="AP163" s="9" t="str">
        <f t="shared" si="26"/>
        <v/>
      </c>
      <c r="AQ163" s="410" t="b">
        <f t="shared" si="27"/>
        <v>0</v>
      </c>
      <c r="AR163" s="9" t="str">
        <f t="shared" si="28"/>
        <v/>
      </c>
      <c r="AS163" s="410" t="b">
        <f t="shared" si="29"/>
        <v>0</v>
      </c>
      <c r="AU163" s="444">
        <f t="shared" si="30"/>
        <v>0</v>
      </c>
      <c r="AV163" s="439">
        <f>IF(OR(Y163="NS",CNGE_2024_M1_Secc1_Sub2!$M473="NS"),0,IF(AND(Y163="NA",CNGE_2024_M1_Secc1_Sub2!$M473="NA"),0,IF(Y163&lt;=CNGE_2024_M1_Secc1_Sub2!$M473,0,1)))</f>
        <v>0</v>
      </c>
      <c r="AW163" s="440">
        <f>IF(OR(AA163="NS",CNGE_2024_M1_Secc1_Sub2!$S473="NS"),0,IF(AND(AA163="NA",CNGE_2024_M1_Secc1_Sub2!$S473="NA"),0,IF(AA163&lt;=CNGE_2024_M1_Secc1_Sub2!$S473,0,1)))</f>
        <v>0</v>
      </c>
      <c r="AX163" s="441">
        <f>IF(OR(AC163="NS",CNGE_2024_M1_Secc1_Sub2!$Y473="NS"),0,IF(AND(AC163="NA",CNGE_2024_M1_Secc1_Sub2!$Y473="NA"),0,IF(AC163&lt;=CNGE_2024_M1_Secc1_Sub2!$Y473,0,1)))</f>
        <v>0</v>
      </c>
      <c r="AY163" s="303">
        <f t="shared" si="31"/>
        <v>0</v>
      </c>
      <c r="AZ163" s="304" t="str">
        <f>IF(AY163=0,"",
IF(SUM($AY$64:AY163)=1,BA163,
IF($AY$184&gt;SUM($AY$64:AY163),_xlfn.CONCAT(", ",BA163),
IF($AY$184=SUM($AY$64:AY163),_xlfn.CONCAT(" y ",BA163)))))</f>
        <v/>
      </c>
      <c r="BA163" s="231" t="s">
        <v>6311</v>
      </c>
      <c r="BB163" s="290">
        <f t="shared" si="32"/>
        <v>0</v>
      </c>
      <c r="BC163" s="291" t="str">
        <f>IF(BB163=0,"",
IF(SUM($BB$64:BB163)=1,BD163,
IF($BB$184&gt;SUM($BB$64:BB163),_xlfn.CONCAT(", ",BD163),
IF($BB$184=SUM($BB$64:BB163),_xlfn.CONCAT(" y ",BD163)))))</f>
        <v/>
      </c>
      <c r="BD163" s="231" t="s">
        <v>6311</v>
      </c>
      <c r="BE163" s="426">
        <f t="shared" si="33"/>
        <v>0</v>
      </c>
    </row>
    <row r="164" spans="3:57" ht="15" hidden="1" customHeight="1">
      <c r="C164" s="87" t="s">
        <v>205</v>
      </c>
      <c r="D164" s="825" t="str">
        <f>IF(CNGE_2024_M1_Secc1_Sub1!$D142="","",CNGE_2024_M1_Secc1_Sub1!$D142)</f>
        <v/>
      </c>
      <c r="E164" s="825"/>
      <c r="F164" s="825"/>
      <c r="G164" s="825"/>
      <c r="H164" s="825"/>
      <c r="I164" s="825"/>
      <c r="J164" s="825"/>
      <c r="K164" s="825"/>
      <c r="L164" s="825"/>
      <c r="M164" s="568"/>
      <c r="N164" s="568"/>
      <c r="O164" s="568"/>
      <c r="P164" s="568"/>
      <c r="Q164" s="568"/>
      <c r="R164" s="568"/>
      <c r="S164" s="568"/>
      <c r="T164" s="568"/>
      <c r="U164" s="568"/>
      <c r="V164" s="568"/>
      <c r="W164" s="568"/>
      <c r="X164" s="568"/>
      <c r="Y164" s="568"/>
      <c r="Z164" s="568"/>
      <c r="AA164" s="568"/>
      <c r="AB164" s="568"/>
      <c r="AC164" s="568"/>
      <c r="AD164" s="568"/>
      <c r="AG164" s="269">
        <f t="shared" si="17"/>
        <v>0</v>
      </c>
      <c r="AH164" s="298">
        <f t="shared" si="18"/>
        <v>0</v>
      </c>
      <c r="AI164" s="299">
        <f t="shared" si="19"/>
        <v>0</v>
      </c>
      <c r="AJ164" s="300">
        <f t="shared" si="20"/>
        <v>0</v>
      </c>
      <c r="AK164" s="301">
        <f t="shared" si="21"/>
        <v>0</v>
      </c>
      <c r="AL164" s="371">
        <f t="shared" si="22"/>
        <v>0</v>
      </c>
      <c r="AM164" s="433">
        <f t="shared" si="23"/>
        <v>0</v>
      </c>
      <c r="AN164" s="434">
        <f t="shared" si="24"/>
        <v>0</v>
      </c>
      <c r="AO164" s="410" t="b">
        <f t="shared" si="25"/>
        <v>0</v>
      </c>
      <c r="AP164" s="9" t="str">
        <f t="shared" si="26"/>
        <v/>
      </c>
      <c r="AQ164" s="410" t="b">
        <f t="shared" si="27"/>
        <v>0</v>
      </c>
      <c r="AR164" s="9" t="str">
        <f t="shared" si="28"/>
        <v/>
      </c>
      <c r="AS164" s="410" t="b">
        <f t="shared" si="29"/>
        <v>0</v>
      </c>
      <c r="AU164" s="444">
        <f t="shared" si="30"/>
        <v>0</v>
      </c>
      <c r="AV164" s="439">
        <f>IF(OR(Y164="NS",CNGE_2024_M1_Secc1_Sub2!$M474="NS"),0,IF(AND(Y164="NA",CNGE_2024_M1_Secc1_Sub2!$M474="NA"),0,IF(Y164&lt;=CNGE_2024_M1_Secc1_Sub2!$M474,0,1)))</f>
        <v>0</v>
      </c>
      <c r="AW164" s="440">
        <f>IF(OR(AA164="NS",CNGE_2024_M1_Secc1_Sub2!$S474="NS"),0,IF(AND(AA164="NA",CNGE_2024_M1_Secc1_Sub2!$S474="NA"),0,IF(AA164&lt;=CNGE_2024_M1_Secc1_Sub2!$S474,0,1)))</f>
        <v>0</v>
      </c>
      <c r="AX164" s="441">
        <f>IF(OR(AC164="NS",CNGE_2024_M1_Secc1_Sub2!$Y474="NS"),0,IF(AND(AC164="NA",CNGE_2024_M1_Secc1_Sub2!$Y474="NA"),0,IF(AC164&lt;=CNGE_2024_M1_Secc1_Sub2!$Y474,0,1)))</f>
        <v>0</v>
      </c>
      <c r="AY164" s="303">
        <f t="shared" si="31"/>
        <v>0</v>
      </c>
      <c r="AZ164" s="304" t="str">
        <f>IF(AY164=0,"",
IF(SUM($AY$64:AY164)=1,BA164,
IF($AY$184&gt;SUM($AY$64:AY164),_xlfn.CONCAT(", ",BA164),
IF($AY$184=SUM($AY$64:AY164),_xlfn.CONCAT(" y ",BA164)))))</f>
        <v/>
      </c>
      <c r="BA164" s="231" t="s">
        <v>6312</v>
      </c>
      <c r="BB164" s="290">
        <f t="shared" si="32"/>
        <v>0</v>
      </c>
      <c r="BC164" s="291" t="str">
        <f>IF(BB164=0,"",
IF(SUM($BB$64:BB164)=1,BD164,
IF($BB$184&gt;SUM($BB$64:BB164),_xlfn.CONCAT(", ",BD164),
IF($BB$184=SUM($BB$64:BB164),_xlfn.CONCAT(" y ",BD164)))))</f>
        <v/>
      </c>
      <c r="BD164" s="231" t="s">
        <v>6312</v>
      </c>
      <c r="BE164" s="426">
        <f t="shared" si="33"/>
        <v>0</v>
      </c>
    </row>
    <row r="165" spans="3:57" ht="15" hidden="1" customHeight="1">
      <c r="C165" s="87" t="s">
        <v>206</v>
      </c>
      <c r="D165" s="825" t="str">
        <f>IF(CNGE_2024_M1_Secc1_Sub1!$D143="","",CNGE_2024_M1_Secc1_Sub1!$D143)</f>
        <v/>
      </c>
      <c r="E165" s="825"/>
      <c r="F165" s="825"/>
      <c r="G165" s="825"/>
      <c r="H165" s="825"/>
      <c r="I165" s="825"/>
      <c r="J165" s="825"/>
      <c r="K165" s="825"/>
      <c r="L165" s="825"/>
      <c r="M165" s="568"/>
      <c r="N165" s="568"/>
      <c r="O165" s="568"/>
      <c r="P165" s="568"/>
      <c r="Q165" s="568"/>
      <c r="R165" s="568"/>
      <c r="S165" s="568"/>
      <c r="T165" s="568"/>
      <c r="U165" s="568"/>
      <c r="V165" s="568"/>
      <c r="W165" s="568"/>
      <c r="X165" s="568"/>
      <c r="Y165" s="568"/>
      <c r="Z165" s="568"/>
      <c r="AA165" s="568"/>
      <c r="AB165" s="568"/>
      <c r="AC165" s="568"/>
      <c r="AD165" s="568"/>
      <c r="AG165" s="269">
        <f t="shared" si="17"/>
        <v>0</v>
      </c>
      <c r="AH165" s="298">
        <f t="shared" si="18"/>
        <v>0</v>
      </c>
      <c r="AI165" s="299">
        <f t="shared" si="19"/>
        <v>0</v>
      </c>
      <c r="AJ165" s="300">
        <f t="shared" si="20"/>
        <v>0</v>
      </c>
      <c r="AK165" s="301">
        <f t="shared" si="21"/>
        <v>0</v>
      </c>
      <c r="AL165" s="371">
        <f t="shared" si="22"/>
        <v>0</v>
      </c>
      <c r="AM165" s="433">
        <f t="shared" si="23"/>
        <v>0</v>
      </c>
      <c r="AN165" s="434">
        <f t="shared" si="24"/>
        <v>0</v>
      </c>
      <c r="AO165" s="410" t="b">
        <f t="shared" si="25"/>
        <v>0</v>
      </c>
      <c r="AP165" s="9" t="str">
        <f t="shared" si="26"/>
        <v/>
      </c>
      <c r="AQ165" s="410" t="b">
        <f t="shared" si="27"/>
        <v>0</v>
      </c>
      <c r="AR165" s="9" t="str">
        <f t="shared" si="28"/>
        <v/>
      </c>
      <c r="AS165" s="410" t="b">
        <f t="shared" si="29"/>
        <v>0</v>
      </c>
      <c r="AU165" s="444">
        <f t="shared" si="30"/>
        <v>0</v>
      </c>
      <c r="AV165" s="439">
        <f>IF(OR(Y165="NS",CNGE_2024_M1_Secc1_Sub2!$M475="NS"),0,IF(AND(Y165="NA",CNGE_2024_M1_Secc1_Sub2!$M475="NA"),0,IF(Y165&lt;=CNGE_2024_M1_Secc1_Sub2!$M475,0,1)))</f>
        <v>0</v>
      </c>
      <c r="AW165" s="440">
        <f>IF(OR(AA165="NS",CNGE_2024_M1_Secc1_Sub2!$S475="NS"),0,IF(AND(AA165="NA",CNGE_2024_M1_Secc1_Sub2!$S475="NA"),0,IF(AA165&lt;=CNGE_2024_M1_Secc1_Sub2!$S475,0,1)))</f>
        <v>0</v>
      </c>
      <c r="AX165" s="441">
        <f>IF(OR(AC165="NS",CNGE_2024_M1_Secc1_Sub2!$Y475="NS"),0,IF(AND(AC165="NA",CNGE_2024_M1_Secc1_Sub2!$Y475="NA"),0,IF(AC165&lt;=CNGE_2024_M1_Secc1_Sub2!$Y475,0,1)))</f>
        <v>0</v>
      </c>
      <c r="AY165" s="303">
        <f t="shared" si="31"/>
        <v>0</v>
      </c>
      <c r="AZ165" s="304" t="str">
        <f>IF(AY165=0,"",
IF(SUM($AY$64:AY165)=1,BA165,
IF($AY$184&gt;SUM($AY$64:AY165),_xlfn.CONCAT(", ",BA165),
IF($AY$184=SUM($AY$64:AY165),_xlfn.CONCAT(" y ",BA165)))))</f>
        <v/>
      </c>
      <c r="BA165" s="231" t="s">
        <v>6313</v>
      </c>
      <c r="BB165" s="290">
        <f t="shared" si="32"/>
        <v>0</v>
      </c>
      <c r="BC165" s="291" t="str">
        <f>IF(BB165=0,"",
IF(SUM($BB$64:BB165)=1,BD165,
IF($BB$184&gt;SUM($BB$64:BB165),_xlfn.CONCAT(", ",BD165),
IF($BB$184=SUM($BB$64:BB165),_xlfn.CONCAT(" y ",BD165)))))</f>
        <v/>
      </c>
      <c r="BD165" s="231" t="s">
        <v>6313</v>
      </c>
      <c r="BE165" s="426">
        <f t="shared" si="33"/>
        <v>0</v>
      </c>
    </row>
    <row r="166" spans="3:57" ht="15" hidden="1" customHeight="1">
      <c r="C166" s="87" t="s">
        <v>207</v>
      </c>
      <c r="D166" s="825" t="str">
        <f>IF(CNGE_2024_M1_Secc1_Sub1!$D144="","",CNGE_2024_M1_Secc1_Sub1!$D144)</f>
        <v/>
      </c>
      <c r="E166" s="825"/>
      <c r="F166" s="825"/>
      <c r="G166" s="825"/>
      <c r="H166" s="825"/>
      <c r="I166" s="825"/>
      <c r="J166" s="825"/>
      <c r="K166" s="825"/>
      <c r="L166" s="825"/>
      <c r="M166" s="568"/>
      <c r="N166" s="568"/>
      <c r="O166" s="568"/>
      <c r="P166" s="568"/>
      <c r="Q166" s="568"/>
      <c r="R166" s="568"/>
      <c r="S166" s="568"/>
      <c r="T166" s="568"/>
      <c r="U166" s="568"/>
      <c r="V166" s="568"/>
      <c r="W166" s="568"/>
      <c r="X166" s="568"/>
      <c r="Y166" s="568"/>
      <c r="Z166" s="568"/>
      <c r="AA166" s="568"/>
      <c r="AB166" s="568"/>
      <c r="AC166" s="568"/>
      <c r="AD166" s="568"/>
      <c r="AG166" s="269">
        <f t="shared" si="17"/>
        <v>0</v>
      </c>
      <c r="AH166" s="298">
        <f t="shared" si="18"/>
        <v>0</v>
      </c>
      <c r="AI166" s="299">
        <f t="shared" si="19"/>
        <v>0</v>
      </c>
      <c r="AJ166" s="300">
        <f t="shared" si="20"/>
        <v>0</v>
      </c>
      <c r="AK166" s="301">
        <f t="shared" si="21"/>
        <v>0</v>
      </c>
      <c r="AL166" s="371">
        <f t="shared" si="22"/>
        <v>0</v>
      </c>
      <c r="AM166" s="433">
        <f t="shared" si="23"/>
        <v>0</v>
      </c>
      <c r="AN166" s="434">
        <f t="shared" si="24"/>
        <v>0</v>
      </c>
      <c r="AO166" s="410" t="b">
        <f t="shared" si="25"/>
        <v>0</v>
      </c>
      <c r="AP166" s="9" t="str">
        <f t="shared" si="26"/>
        <v/>
      </c>
      <c r="AQ166" s="410" t="b">
        <f t="shared" si="27"/>
        <v>0</v>
      </c>
      <c r="AR166" s="9" t="str">
        <f t="shared" si="28"/>
        <v/>
      </c>
      <c r="AS166" s="410" t="b">
        <f t="shared" si="29"/>
        <v>0</v>
      </c>
      <c r="AU166" s="444">
        <f t="shared" si="30"/>
        <v>0</v>
      </c>
      <c r="AV166" s="439">
        <f>IF(OR(Y166="NS",CNGE_2024_M1_Secc1_Sub2!$M476="NS"),0,IF(AND(Y166="NA",CNGE_2024_M1_Secc1_Sub2!$M476="NA"),0,IF(Y166&lt;=CNGE_2024_M1_Secc1_Sub2!$M476,0,1)))</f>
        <v>0</v>
      </c>
      <c r="AW166" s="440">
        <f>IF(OR(AA166="NS",CNGE_2024_M1_Secc1_Sub2!$S476="NS"),0,IF(AND(AA166="NA",CNGE_2024_M1_Secc1_Sub2!$S476="NA"),0,IF(AA166&lt;=CNGE_2024_M1_Secc1_Sub2!$S476,0,1)))</f>
        <v>0</v>
      </c>
      <c r="AX166" s="441">
        <f>IF(OR(AC166="NS",CNGE_2024_M1_Secc1_Sub2!$Y476="NS"),0,IF(AND(AC166="NA",CNGE_2024_M1_Secc1_Sub2!$Y476="NA"),0,IF(AC166&lt;=CNGE_2024_M1_Secc1_Sub2!$Y476,0,1)))</f>
        <v>0</v>
      </c>
      <c r="AY166" s="303">
        <f t="shared" si="31"/>
        <v>0</v>
      </c>
      <c r="AZ166" s="304" t="str">
        <f>IF(AY166=0,"",
IF(SUM($AY$64:AY166)=1,BA166,
IF($AY$184&gt;SUM($AY$64:AY166),_xlfn.CONCAT(", ",BA166),
IF($AY$184=SUM($AY$64:AY166),_xlfn.CONCAT(" y ",BA166)))))</f>
        <v/>
      </c>
      <c r="BA166" s="231" t="s">
        <v>6314</v>
      </c>
      <c r="BB166" s="290">
        <f t="shared" si="32"/>
        <v>0</v>
      </c>
      <c r="BC166" s="291" t="str">
        <f>IF(BB166=0,"",
IF(SUM($BB$64:BB166)=1,BD166,
IF($BB$184&gt;SUM($BB$64:BB166),_xlfn.CONCAT(", ",BD166),
IF($BB$184=SUM($BB$64:BB166),_xlfn.CONCAT(" y ",BD166)))))</f>
        <v/>
      </c>
      <c r="BD166" s="231" t="s">
        <v>6314</v>
      </c>
      <c r="BE166" s="426">
        <f t="shared" si="33"/>
        <v>0</v>
      </c>
    </row>
    <row r="167" spans="3:57" ht="15" hidden="1" customHeight="1">
      <c r="C167" s="87" t="s">
        <v>208</v>
      </c>
      <c r="D167" s="825" t="str">
        <f>IF(CNGE_2024_M1_Secc1_Sub1!$D145="","",CNGE_2024_M1_Secc1_Sub1!$D145)</f>
        <v/>
      </c>
      <c r="E167" s="825"/>
      <c r="F167" s="825"/>
      <c r="G167" s="825"/>
      <c r="H167" s="825"/>
      <c r="I167" s="825"/>
      <c r="J167" s="825"/>
      <c r="K167" s="825"/>
      <c r="L167" s="825"/>
      <c r="M167" s="568"/>
      <c r="N167" s="568"/>
      <c r="O167" s="568"/>
      <c r="P167" s="568"/>
      <c r="Q167" s="568"/>
      <c r="R167" s="568"/>
      <c r="S167" s="568"/>
      <c r="T167" s="568"/>
      <c r="U167" s="568"/>
      <c r="V167" s="568"/>
      <c r="W167" s="568"/>
      <c r="X167" s="568"/>
      <c r="Y167" s="568"/>
      <c r="Z167" s="568"/>
      <c r="AA167" s="568"/>
      <c r="AB167" s="568"/>
      <c r="AC167" s="568"/>
      <c r="AD167" s="568"/>
      <c r="AG167" s="269">
        <f t="shared" si="17"/>
        <v>0</v>
      </c>
      <c r="AH167" s="298">
        <f t="shared" si="18"/>
        <v>0</v>
      </c>
      <c r="AI167" s="299">
        <f t="shared" si="19"/>
        <v>0</v>
      </c>
      <c r="AJ167" s="300">
        <f t="shared" si="20"/>
        <v>0</v>
      </c>
      <c r="AK167" s="301">
        <f t="shared" si="21"/>
        <v>0</v>
      </c>
      <c r="AL167" s="371">
        <f t="shared" si="22"/>
        <v>0</v>
      </c>
      <c r="AM167" s="433">
        <f t="shared" si="23"/>
        <v>0</v>
      </c>
      <c r="AN167" s="434">
        <f t="shared" si="24"/>
        <v>0</v>
      </c>
      <c r="AO167" s="410" t="b">
        <f t="shared" si="25"/>
        <v>0</v>
      </c>
      <c r="AP167" s="9" t="str">
        <f t="shared" si="26"/>
        <v/>
      </c>
      <c r="AQ167" s="410" t="b">
        <f t="shared" si="27"/>
        <v>0</v>
      </c>
      <c r="AR167" s="9" t="str">
        <f t="shared" si="28"/>
        <v/>
      </c>
      <c r="AS167" s="410" t="b">
        <f t="shared" si="29"/>
        <v>0</v>
      </c>
      <c r="AU167" s="444">
        <f t="shared" si="30"/>
        <v>0</v>
      </c>
      <c r="AV167" s="439">
        <f>IF(OR(Y167="NS",CNGE_2024_M1_Secc1_Sub2!$M477="NS"),0,IF(AND(Y167="NA",CNGE_2024_M1_Secc1_Sub2!$M477="NA"),0,IF(Y167&lt;=CNGE_2024_M1_Secc1_Sub2!$M477,0,1)))</f>
        <v>0</v>
      </c>
      <c r="AW167" s="440">
        <f>IF(OR(AA167="NS",CNGE_2024_M1_Secc1_Sub2!$S477="NS"),0,IF(AND(AA167="NA",CNGE_2024_M1_Secc1_Sub2!$S477="NA"),0,IF(AA167&lt;=CNGE_2024_M1_Secc1_Sub2!$S477,0,1)))</f>
        <v>0</v>
      </c>
      <c r="AX167" s="441">
        <f>IF(OR(AC167="NS",CNGE_2024_M1_Secc1_Sub2!$Y477="NS"),0,IF(AND(AC167="NA",CNGE_2024_M1_Secc1_Sub2!$Y477="NA"),0,IF(AC167&lt;=CNGE_2024_M1_Secc1_Sub2!$Y477,0,1)))</f>
        <v>0</v>
      </c>
      <c r="AY167" s="303">
        <f t="shared" si="31"/>
        <v>0</v>
      </c>
      <c r="AZ167" s="304" t="str">
        <f>IF(AY167=0,"",
IF(SUM($AY$64:AY167)=1,BA167,
IF($AY$184&gt;SUM($AY$64:AY167),_xlfn.CONCAT(", ",BA167),
IF($AY$184=SUM($AY$64:AY167),_xlfn.CONCAT(" y ",BA167)))))</f>
        <v/>
      </c>
      <c r="BA167" s="231" t="s">
        <v>6315</v>
      </c>
      <c r="BB167" s="290">
        <f t="shared" si="32"/>
        <v>0</v>
      </c>
      <c r="BC167" s="291" t="str">
        <f>IF(BB167=0,"",
IF(SUM($BB$64:BB167)=1,BD167,
IF($BB$184&gt;SUM($BB$64:BB167),_xlfn.CONCAT(", ",BD167),
IF($BB$184=SUM($BB$64:BB167),_xlfn.CONCAT(" y ",BD167)))))</f>
        <v/>
      </c>
      <c r="BD167" s="231" t="s">
        <v>6315</v>
      </c>
      <c r="BE167" s="426">
        <f t="shared" si="33"/>
        <v>0</v>
      </c>
    </row>
    <row r="168" spans="3:57" ht="15" hidden="1" customHeight="1">
      <c r="C168" s="87" t="s">
        <v>209</v>
      </c>
      <c r="D168" s="825" t="str">
        <f>IF(CNGE_2024_M1_Secc1_Sub1!$D146="","",CNGE_2024_M1_Secc1_Sub1!$D146)</f>
        <v/>
      </c>
      <c r="E168" s="825"/>
      <c r="F168" s="825"/>
      <c r="G168" s="825"/>
      <c r="H168" s="825"/>
      <c r="I168" s="825"/>
      <c r="J168" s="825"/>
      <c r="K168" s="825"/>
      <c r="L168" s="825"/>
      <c r="M168" s="568"/>
      <c r="N168" s="568"/>
      <c r="O168" s="568"/>
      <c r="P168" s="568"/>
      <c r="Q168" s="568"/>
      <c r="R168" s="568"/>
      <c r="S168" s="568"/>
      <c r="T168" s="568"/>
      <c r="U168" s="568"/>
      <c r="V168" s="568"/>
      <c r="W168" s="568"/>
      <c r="X168" s="568"/>
      <c r="Y168" s="568"/>
      <c r="Z168" s="568"/>
      <c r="AA168" s="568"/>
      <c r="AB168" s="568"/>
      <c r="AC168" s="568"/>
      <c r="AD168" s="568"/>
      <c r="AG168" s="269">
        <f t="shared" si="17"/>
        <v>0</v>
      </c>
      <c r="AH168" s="298">
        <f t="shared" si="18"/>
        <v>0</v>
      </c>
      <c r="AI168" s="299">
        <f t="shared" si="19"/>
        <v>0</v>
      </c>
      <c r="AJ168" s="300">
        <f t="shared" si="20"/>
        <v>0</v>
      </c>
      <c r="AK168" s="301">
        <f t="shared" si="21"/>
        <v>0</v>
      </c>
      <c r="AL168" s="371">
        <f t="shared" si="22"/>
        <v>0</v>
      </c>
      <c r="AM168" s="433">
        <f t="shared" si="23"/>
        <v>0</v>
      </c>
      <c r="AN168" s="434">
        <f t="shared" si="24"/>
        <v>0</v>
      </c>
      <c r="AO168" s="410" t="b">
        <f t="shared" si="25"/>
        <v>0</v>
      </c>
      <c r="AP168" s="9" t="str">
        <f t="shared" si="26"/>
        <v/>
      </c>
      <c r="AQ168" s="410" t="b">
        <f t="shared" si="27"/>
        <v>0</v>
      </c>
      <c r="AR168" s="9" t="str">
        <f t="shared" si="28"/>
        <v/>
      </c>
      <c r="AS168" s="410" t="b">
        <f t="shared" si="29"/>
        <v>0</v>
      </c>
      <c r="AU168" s="444">
        <f t="shared" si="30"/>
        <v>0</v>
      </c>
      <c r="AV168" s="439">
        <f>IF(OR(Y168="NS",CNGE_2024_M1_Secc1_Sub2!$M478="NS"),0,IF(AND(Y168="NA",CNGE_2024_M1_Secc1_Sub2!$M478="NA"),0,IF(Y168&lt;=CNGE_2024_M1_Secc1_Sub2!$M478,0,1)))</f>
        <v>0</v>
      </c>
      <c r="AW168" s="440">
        <f>IF(OR(AA168="NS",CNGE_2024_M1_Secc1_Sub2!$S478="NS"),0,IF(AND(AA168="NA",CNGE_2024_M1_Secc1_Sub2!$S478="NA"),0,IF(AA168&lt;=CNGE_2024_M1_Secc1_Sub2!$S478,0,1)))</f>
        <v>0</v>
      </c>
      <c r="AX168" s="441">
        <f>IF(OR(AC168="NS",CNGE_2024_M1_Secc1_Sub2!$Y478="NS"),0,IF(AND(AC168="NA",CNGE_2024_M1_Secc1_Sub2!$Y478="NA"),0,IF(AC168&lt;=CNGE_2024_M1_Secc1_Sub2!$Y478,0,1)))</f>
        <v>0</v>
      </c>
      <c r="AY168" s="303">
        <f t="shared" si="31"/>
        <v>0</v>
      </c>
      <c r="AZ168" s="304" t="str">
        <f>IF(AY168=0,"",
IF(SUM($AY$64:AY168)=1,BA168,
IF($AY$184&gt;SUM($AY$64:AY168),_xlfn.CONCAT(", ",BA168),
IF($AY$184=SUM($AY$64:AY168),_xlfn.CONCAT(" y ",BA168)))))</f>
        <v/>
      </c>
      <c r="BA168" s="231" t="s">
        <v>6316</v>
      </c>
      <c r="BB168" s="290">
        <f t="shared" si="32"/>
        <v>0</v>
      </c>
      <c r="BC168" s="291" t="str">
        <f>IF(BB168=0,"",
IF(SUM($BB$64:BB168)=1,BD168,
IF($BB$184&gt;SUM($BB$64:BB168),_xlfn.CONCAT(", ",BD168),
IF($BB$184=SUM($BB$64:BB168),_xlfn.CONCAT(" y ",BD168)))))</f>
        <v/>
      </c>
      <c r="BD168" s="231" t="s">
        <v>6316</v>
      </c>
      <c r="BE168" s="426">
        <f t="shared" si="33"/>
        <v>0</v>
      </c>
    </row>
    <row r="169" spans="3:57" ht="15" hidden="1" customHeight="1">
      <c r="C169" s="87" t="s">
        <v>210</v>
      </c>
      <c r="D169" s="825" t="str">
        <f>IF(CNGE_2024_M1_Secc1_Sub1!$D147="","",CNGE_2024_M1_Secc1_Sub1!$D147)</f>
        <v/>
      </c>
      <c r="E169" s="825"/>
      <c r="F169" s="825"/>
      <c r="G169" s="825"/>
      <c r="H169" s="825"/>
      <c r="I169" s="825"/>
      <c r="J169" s="825"/>
      <c r="K169" s="825"/>
      <c r="L169" s="825"/>
      <c r="M169" s="568"/>
      <c r="N169" s="568"/>
      <c r="O169" s="568"/>
      <c r="P169" s="568"/>
      <c r="Q169" s="568"/>
      <c r="R169" s="568"/>
      <c r="S169" s="568"/>
      <c r="T169" s="568"/>
      <c r="U169" s="568"/>
      <c r="V169" s="568"/>
      <c r="W169" s="568"/>
      <c r="X169" s="568"/>
      <c r="Y169" s="568"/>
      <c r="Z169" s="568"/>
      <c r="AA169" s="568"/>
      <c r="AB169" s="568"/>
      <c r="AC169" s="568"/>
      <c r="AD169" s="568"/>
      <c r="AG169" s="269">
        <f t="shared" si="17"/>
        <v>0</v>
      </c>
      <c r="AH169" s="298">
        <f t="shared" si="18"/>
        <v>0</v>
      </c>
      <c r="AI169" s="299">
        <f t="shared" si="19"/>
        <v>0</v>
      </c>
      <c r="AJ169" s="300">
        <f t="shared" si="20"/>
        <v>0</v>
      </c>
      <c r="AK169" s="301">
        <f t="shared" si="21"/>
        <v>0</v>
      </c>
      <c r="AL169" s="371">
        <f t="shared" si="22"/>
        <v>0</v>
      </c>
      <c r="AM169" s="433">
        <f t="shared" si="23"/>
        <v>0</v>
      </c>
      <c r="AN169" s="434">
        <f t="shared" si="24"/>
        <v>0</v>
      </c>
      <c r="AO169" s="410" t="b">
        <f t="shared" si="25"/>
        <v>0</v>
      </c>
      <c r="AP169" s="9" t="str">
        <f t="shared" si="26"/>
        <v/>
      </c>
      <c r="AQ169" s="410" t="b">
        <f t="shared" si="27"/>
        <v>0</v>
      </c>
      <c r="AR169" s="9" t="str">
        <f t="shared" si="28"/>
        <v/>
      </c>
      <c r="AS169" s="410" t="b">
        <f t="shared" si="29"/>
        <v>0</v>
      </c>
      <c r="AU169" s="444">
        <f t="shared" si="30"/>
        <v>0</v>
      </c>
      <c r="AV169" s="439">
        <f>IF(OR(Y169="NS",CNGE_2024_M1_Secc1_Sub2!$M479="NS"),0,IF(AND(Y169="NA",CNGE_2024_M1_Secc1_Sub2!$M479="NA"),0,IF(Y169&lt;=CNGE_2024_M1_Secc1_Sub2!$M479,0,1)))</f>
        <v>0</v>
      </c>
      <c r="AW169" s="440">
        <f>IF(OR(AA169="NS",CNGE_2024_M1_Secc1_Sub2!$S479="NS"),0,IF(AND(AA169="NA",CNGE_2024_M1_Secc1_Sub2!$S479="NA"),0,IF(AA169&lt;=CNGE_2024_M1_Secc1_Sub2!$S479,0,1)))</f>
        <v>0</v>
      </c>
      <c r="AX169" s="441">
        <f>IF(OR(AC169="NS",CNGE_2024_M1_Secc1_Sub2!$Y479="NS"),0,IF(AND(AC169="NA",CNGE_2024_M1_Secc1_Sub2!$Y479="NA"),0,IF(AC169&lt;=CNGE_2024_M1_Secc1_Sub2!$Y479,0,1)))</f>
        <v>0</v>
      </c>
      <c r="AY169" s="303">
        <f t="shared" si="31"/>
        <v>0</v>
      </c>
      <c r="AZ169" s="304" t="str">
        <f>IF(AY169=0,"",
IF(SUM($AY$64:AY169)=1,BA169,
IF($AY$184&gt;SUM($AY$64:AY169),_xlfn.CONCAT(", ",BA169),
IF($AY$184=SUM($AY$64:AY169),_xlfn.CONCAT(" y ",BA169)))))</f>
        <v/>
      </c>
      <c r="BA169" s="231" t="s">
        <v>6317</v>
      </c>
      <c r="BB169" s="290">
        <f t="shared" si="32"/>
        <v>0</v>
      </c>
      <c r="BC169" s="291" t="str">
        <f>IF(BB169=0,"",
IF(SUM($BB$64:BB169)=1,BD169,
IF($BB$184&gt;SUM($BB$64:BB169),_xlfn.CONCAT(", ",BD169),
IF($BB$184=SUM($BB$64:BB169),_xlfn.CONCAT(" y ",BD169)))))</f>
        <v/>
      </c>
      <c r="BD169" s="231" t="s">
        <v>6317</v>
      </c>
      <c r="BE169" s="426">
        <f t="shared" si="33"/>
        <v>0</v>
      </c>
    </row>
    <row r="170" spans="3:57" ht="15" hidden="1" customHeight="1">
      <c r="C170" s="87" t="s">
        <v>211</v>
      </c>
      <c r="D170" s="825" t="str">
        <f>IF(CNGE_2024_M1_Secc1_Sub1!$D148="","",CNGE_2024_M1_Secc1_Sub1!$D148)</f>
        <v/>
      </c>
      <c r="E170" s="825"/>
      <c r="F170" s="825"/>
      <c r="G170" s="825"/>
      <c r="H170" s="825"/>
      <c r="I170" s="825"/>
      <c r="J170" s="825"/>
      <c r="K170" s="825"/>
      <c r="L170" s="825"/>
      <c r="M170" s="568"/>
      <c r="N170" s="568"/>
      <c r="O170" s="568"/>
      <c r="P170" s="568"/>
      <c r="Q170" s="568"/>
      <c r="R170" s="568"/>
      <c r="S170" s="568"/>
      <c r="T170" s="568"/>
      <c r="U170" s="568"/>
      <c r="V170" s="568"/>
      <c r="W170" s="568"/>
      <c r="X170" s="568"/>
      <c r="Y170" s="568"/>
      <c r="Z170" s="568"/>
      <c r="AA170" s="568"/>
      <c r="AB170" s="568"/>
      <c r="AC170" s="568"/>
      <c r="AD170" s="568"/>
      <c r="AG170" s="269">
        <f t="shared" si="17"/>
        <v>0</v>
      </c>
      <c r="AH170" s="298">
        <f t="shared" si="18"/>
        <v>0</v>
      </c>
      <c r="AI170" s="299">
        <f t="shared" si="19"/>
        <v>0</v>
      </c>
      <c r="AJ170" s="300">
        <f t="shared" si="20"/>
        <v>0</v>
      </c>
      <c r="AK170" s="301">
        <f t="shared" si="21"/>
        <v>0</v>
      </c>
      <c r="AL170" s="371">
        <f t="shared" si="22"/>
        <v>0</v>
      </c>
      <c r="AM170" s="433">
        <f t="shared" si="23"/>
        <v>0</v>
      </c>
      <c r="AN170" s="434">
        <f t="shared" si="24"/>
        <v>0</v>
      </c>
      <c r="AO170" s="410" t="b">
        <f t="shared" si="25"/>
        <v>0</v>
      </c>
      <c r="AP170" s="9" t="str">
        <f t="shared" si="26"/>
        <v/>
      </c>
      <c r="AQ170" s="410" t="b">
        <f t="shared" si="27"/>
        <v>0</v>
      </c>
      <c r="AR170" s="9" t="str">
        <f t="shared" si="28"/>
        <v/>
      </c>
      <c r="AS170" s="410" t="b">
        <f t="shared" si="29"/>
        <v>0</v>
      </c>
      <c r="AU170" s="444">
        <f t="shared" si="30"/>
        <v>0</v>
      </c>
      <c r="AV170" s="439">
        <f>IF(OR(Y170="NS",CNGE_2024_M1_Secc1_Sub2!$M480="NS"),0,IF(AND(Y170="NA",CNGE_2024_M1_Secc1_Sub2!$M480="NA"),0,IF(Y170&lt;=CNGE_2024_M1_Secc1_Sub2!$M480,0,1)))</f>
        <v>0</v>
      </c>
      <c r="AW170" s="440">
        <f>IF(OR(AA170="NS",CNGE_2024_M1_Secc1_Sub2!$S480="NS"),0,IF(AND(AA170="NA",CNGE_2024_M1_Secc1_Sub2!$S480="NA"),0,IF(AA170&lt;=CNGE_2024_M1_Secc1_Sub2!$S480,0,1)))</f>
        <v>0</v>
      </c>
      <c r="AX170" s="441">
        <f>IF(OR(AC170="NS",CNGE_2024_M1_Secc1_Sub2!$Y480="NS"),0,IF(AND(AC170="NA",CNGE_2024_M1_Secc1_Sub2!$Y480="NA"),0,IF(AC170&lt;=CNGE_2024_M1_Secc1_Sub2!$Y480,0,1)))</f>
        <v>0</v>
      </c>
      <c r="AY170" s="303">
        <f t="shared" si="31"/>
        <v>0</v>
      </c>
      <c r="AZ170" s="304" t="str">
        <f>IF(AY170=0,"",
IF(SUM($AY$64:AY170)=1,BA170,
IF($AY$184&gt;SUM($AY$64:AY170),_xlfn.CONCAT(", ",BA170),
IF($AY$184=SUM($AY$64:AY170),_xlfn.CONCAT(" y ",BA170)))))</f>
        <v/>
      </c>
      <c r="BA170" s="231" t="s">
        <v>6318</v>
      </c>
      <c r="BB170" s="290">
        <f t="shared" si="32"/>
        <v>0</v>
      </c>
      <c r="BC170" s="291" t="str">
        <f>IF(BB170=0,"",
IF(SUM($BB$64:BB170)=1,BD170,
IF($BB$184&gt;SUM($BB$64:BB170),_xlfn.CONCAT(", ",BD170),
IF($BB$184=SUM($BB$64:BB170),_xlfn.CONCAT(" y ",BD170)))))</f>
        <v/>
      </c>
      <c r="BD170" s="231" t="s">
        <v>6318</v>
      </c>
      <c r="BE170" s="426">
        <f t="shared" si="33"/>
        <v>0</v>
      </c>
    </row>
    <row r="171" spans="3:57" ht="15" hidden="1" customHeight="1">
      <c r="C171" s="87" t="s">
        <v>212</v>
      </c>
      <c r="D171" s="825" t="str">
        <f>IF(CNGE_2024_M1_Secc1_Sub1!$D149="","",CNGE_2024_M1_Secc1_Sub1!$D149)</f>
        <v/>
      </c>
      <c r="E171" s="825"/>
      <c r="F171" s="825"/>
      <c r="G171" s="825"/>
      <c r="H171" s="825"/>
      <c r="I171" s="825"/>
      <c r="J171" s="825"/>
      <c r="K171" s="825"/>
      <c r="L171" s="825"/>
      <c r="M171" s="568"/>
      <c r="N171" s="568"/>
      <c r="O171" s="568"/>
      <c r="P171" s="568"/>
      <c r="Q171" s="568"/>
      <c r="R171" s="568"/>
      <c r="S171" s="568"/>
      <c r="T171" s="568"/>
      <c r="U171" s="568"/>
      <c r="V171" s="568"/>
      <c r="W171" s="568"/>
      <c r="X171" s="568"/>
      <c r="Y171" s="568"/>
      <c r="Z171" s="568"/>
      <c r="AA171" s="568"/>
      <c r="AB171" s="568"/>
      <c r="AC171" s="568"/>
      <c r="AD171" s="568"/>
      <c r="AG171" s="269">
        <f t="shared" si="17"/>
        <v>0</v>
      </c>
      <c r="AH171" s="298">
        <f t="shared" si="18"/>
        <v>0</v>
      </c>
      <c r="AI171" s="299">
        <f t="shared" si="19"/>
        <v>0</v>
      </c>
      <c r="AJ171" s="300">
        <f t="shared" si="20"/>
        <v>0</v>
      </c>
      <c r="AK171" s="301">
        <f t="shared" si="21"/>
        <v>0</v>
      </c>
      <c r="AL171" s="371">
        <f t="shared" si="22"/>
        <v>0</v>
      </c>
      <c r="AM171" s="433">
        <f t="shared" si="23"/>
        <v>0</v>
      </c>
      <c r="AN171" s="434">
        <f t="shared" si="24"/>
        <v>0</v>
      </c>
      <c r="AO171" s="410" t="b">
        <f t="shared" si="25"/>
        <v>0</v>
      </c>
      <c r="AP171" s="9" t="str">
        <f t="shared" si="26"/>
        <v/>
      </c>
      <c r="AQ171" s="410" t="b">
        <f t="shared" si="27"/>
        <v>0</v>
      </c>
      <c r="AR171" s="9" t="str">
        <f t="shared" si="28"/>
        <v/>
      </c>
      <c r="AS171" s="410" t="b">
        <f t="shared" si="29"/>
        <v>0</v>
      </c>
      <c r="AU171" s="444">
        <f t="shared" si="30"/>
        <v>0</v>
      </c>
      <c r="AV171" s="439">
        <f>IF(OR(Y171="NS",CNGE_2024_M1_Secc1_Sub2!$M481="NS"),0,IF(AND(Y171="NA",CNGE_2024_M1_Secc1_Sub2!$M481="NA"),0,IF(Y171&lt;=CNGE_2024_M1_Secc1_Sub2!$M481,0,1)))</f>
        <v>0</v>
      </c>
      <c r="AW171" s="440">
        <f>IF(OR(AA171="NS",CNGE_2024_M1_Secc1_Sub2!$S481="NS"),0,IF(AND(AA171="NA",CNGE_2024_M1_Secc1_Sub2!$S481="NA"),0,IF(AA171&lt;=CNGE_2024_M1_Secc1_Sub2!$S481,0,1)))</f>
        <v>0</v>
      </c>
      <c r="AX171" s="441">
        <f>IF(OR(AC171="NS",CNGE_2024_M1_Secc1_Sub2!$Y481="NS"),0,IF(AND(AC171="NA",CNGE_2024_M1_Secc1_Sub2!$Y481="NA"),0,IF(AC171&lt;=CNGE_2024_M1_Secc1_Sub2!$Y481,0,1)))</f>
        <v>0</v>
      </c>
      <c r="AY171" s="303">
        <f t="shared" si="31"/>
        <v>0</v>
      </c>
      <c r="AZ171" s="304" t="str">
        <f>IF(AY171=0,"",
IF(SUM($AY$64:AY171)=1,BA171,
IF($AY$184&gt;SUM($AY$64:AY171),_xlfn.CONCAT(", ",BA171),
IF($AY$184=SUM($AY$64:AY171),_xlfn.CONCAT(" y ",BA171)))))</f>
        <v/>
      </c>
      <c r="BA171" s="231" t="s">
        <v>6319</v>
      </c>
      <c r="BB171" s="290">
        <f t="shared" si="32"/>
        <v>0</v>
      </c>
      <c r="BC171" s="291" t="str">
        <f>IF(BB171=0,"",
IF(SUM($BB$64:BB171)=1,BD171,
IF($BB$184&gt;SUM($BB$64:BB171),_xlfn.CONCAT(", ",BD171),
IF($BB$184=SUM($BB$64:BB171),_xlfn.CONCAT(" y ",BD171)))))</f>
        <v/>
      </c>
      <c r="BD171" s="231" t="s">
        <v>6319</v>
      </c>
      <c r="BE171" s="426">
        <f t="shared" si="33"/>
        <v>0</v>
      </c>
    </row>
    <row r="172" spans="3:57" ht="15" hidden="1" customHeight="1">
      <c r="C172" s="87" t="s">
        <v>213</v>
      </c>
      <c r="D172" s="825" t="str">
        <f>IF(CNGE_2024_M1_Secc1_Sub1!$D150="","",CNGE_2024_M1_Secc1_Sub1!$D150)</f>
        <v/>
      </c>
      <c r="E172" s="825"/>
      <c r="F172" s="825"/>
      <c r="G172" s="825"/>
      <c r="H172" s="825"/>
      <c r="I172" s="825"/>
      <c r="J172" s="825"/>
      <c r="K172" s="825"/>
      <c r="L172" s="825"/>
      <c r="M172" s="568"/>
      <c r="N172" s="568"/>
      <c r="O172" s="568"/>
      <c r="P172" s="568"/>
      <c r="Q172" s="568"/>
      <c r="R172" s="568"/>
      <c r="S172" s="568"/>
      <c r="T172" s="568"/>
      <c r="U172" s="568"/>
      <c r="V172" s="568"/>
      <c r="W172" s="568"/>
      <c r="X172" s="568"/>
      <c r="Y172" s="568"/>
      <c r="Z172" s="568"/>
      <c r="AA172" s="568"/>
      <c r="AB172" s="568"/>
      <c r="AC172" s="568"/>
      <c r="AD172" s="568"/>
      <c r="AG172" s="269">
        <f t="shared" si="17"/>
        <v>0</v>
      </c>
      <c r="AH172" s="298">
        <f t="shared" si="18"/>
        <v>0</v>
      </c>
      <c r="AI172" s="299">
        <f t="shared" si="19"/>
        <v>0</v>
      </c>
      <c r="AJ172" s="300">
        <f t="shared" si="20"/>
        <v>0</v>
      </c>
      <c r="AK172" s="301">
        <f t="shared" si="21"/>
        <v>0</v>
      </c>
      <c r="AL172" s="371">
        <f t="shared" si="22"/>
        <v>0</v>
      </c>
      <c r="AM172" s="433">
        <f t="shared" si="23"/>
        <v>0</v>
      </c>
      <c r="AN172" s="434">
        <f t="shared" si="24"/>
        <v>0</v>
      </c>
      <c r="AO172" s="410" t="b">
        <f t="shared" si="25"/>
        <v>0</v>
      </c>
      <c r="AP172" s="9" t="str">
        <f t="shared" si="26"/>
        <v/>
      </c>
      <c r="AQ172" s="410" t="b">
        <f t="shared" si="27"/>
        <v>0</v>
      </c>
      <c r="AR172" s="9" t="str">
        <f t="shared" si="28"/>
        <v/>
      </c>
      <c r="AS172" s="410" t="b">
        <f t="shared" si="29"/>
        <v>0</v>
      </c>
      <c r="AU172" s="444">
        <f t="shared" si="30"/>
        <v>0</v>
      </c>
      <c r="AV172" s="439">
        <f>IF(OR(Y172="NS",CNGE_2024_M1_Secc1_Sub2!$M482="NS"),0,IF(AND(Y172="NA",CNGE_2024_M1_Secc1_Sub2!$M482="NA"),0,IF(Y172&lt;=CNGE_2024_M1_Secc1_Sub2!$M482,0,1)))</f>
        <v>0</v>
      </c>
      <c r="AW172" s="440">
        <f>IF(OR(AA172="NS",CNGE_2024_M1_Secc1_Sub2!$S482="NS"),0,IF(AND(AA172="NA",CNGE_2024_M1_Secc1_Sub2!$S482="NA"),0,IF(AA172&lt;=CNGE_2024_M1_Secc1_Sub2!$S482,0,1)))</f>
        <v>0</v>
      </c>
      <c r="AX172" s="441">
        <f>IF(OR(AC172="NS",CNGE_2024_M1_Secc1_Sub2!$Y482="NS"),0,IF(AND(AC172="NA",CNGE_2024_M1_Secc1_Sub2!$Y482="NA"),0,IF(AC172&lt;=CNGE_2024_M1_Secc1_Sub2!$Y482,0,1)))</f>
        <v>0</v>
      </c>
      <c r="AY172" s="303">
        <f t="shared" si="31"/>
        <v>0</v>
      </c>
      <c r="AZ172" s="304" t="str">
        <f>IF(AY172=0,"",
IF(SUM($AY$64:AY172)=1,BA172,
IF($AY$184&gt;SUM($AY$64:AY172),_xlfn.CONCAT(", ",BA172),
IF($AY$184=SUM($AY$64:AY172),_xlfn.CONCAT(" y ",BA172)))))</f>
        <v/>
      </c>
      <c r="BA172" s="231" t="s">
        <v>6320</v>
      </c>
      <c r="BB172" s="290">
        <f t="shared" si="32"/>
        <v>0</v>
      </c>
      <c r="BC172" s="291" t="str">
        <f>IF(BB172=0,"",
IF(SUM($BB$64:BB172)=1,BD172,
IF($BB$184&gt;SUM($BB$64:BB172),_xlfn.CONCAT(", ",BD172),
IF($BB$184=SUM($BB$64:BB172),_xlfn.CONCAT(" y ",BD172)))))</f>
        <v/>
      </c>
      <c r="BD172" s="231" t="s">
        <v>6320</v>
      </c>
      <c r="BE172" s="426">
        <f t="shared" si="33"/>
        <v>0</v>
      </c>
    </row>
    <row r="173" spans="3:57" ht="15" hidden="1" customHeight="1">
      <c r="C173" s="87" t="s">
        <v>214</v>
      </c>
      <c r="D173" s="825" t="str">
        <f>IF(CNGE_2024_M1_Secc1_Sub1!$D151="","",CNGE_2024_M1_Secc1_Sub1!$D151)</f>
        <v/>
      </c>
      <c r="E173" s="825"/>
      <c r="F173" s="825"/>
      <c r="G173" s="825"/>
      <c r="H173" s="825"/>
      <c r="I173" s="825"/>
      <c r="J173" s="825"/>
      <c r="K173" s="825"/>
      <c r="L173" s="825"/>
      <c r="M173" s="568"/>
      <c r="N173" s="568"/>
      <c r="O173" s="568"/>
      <c r="P173" s="568"/>
      <c r="Q173" s="568"/>
      <c r="R173" s="568"/>
      <c r="S173" s="568"/>
      <c r="T173" s="568"/>
      <c r="U173" s="568"/>
      <c r="V173" s="568"/>
      <c r="W173" s="568"/>
      <c r="X173" s="568"/>
      <c r="Y173" s="568"/>
      <c r="Z173" s="568"/>
      <c r="AA173" s="568"/>
      <c r="AB173" s="568"/>
      <c r="AC173" s="568"/>
      <c r="AD173" s="568"/>
      <c r="AG173" s="269">
        <f t="shared" si="17"/>
        <v>0</v>
      </c>
      <c r="AH173" s="298">
        <f t="shared" si="18"/>
        <v>0</v>
      </c>
      <c r="AI173" s="299">
        <f t="shared" si="19"/>
        <v>0</v>
      </c>
      <c r="AJ173" s="300">
        <f t="shared" si="20"/>
        <v>0</v>
      </c>
      <c r="AK173" s="301">
        <f t="shared" si="21"/>
        <v>0</v>
      </c>
      <c r="AL173" s="371">
        <f t="shared" si="22"/>
        <v>0</v>
      </c>
      <c r="AM173" s="433">
        <f t="shared" si="23"/>
        <v>0</v>
      </c>
      <c r="AN173" s="434">
        <f t="shared" si="24"/>
        <v>0</v>
      </c>
      <c r="AO173" s="410" t="b">
        <f t="shared" si="25"/>
        <v>0</v>
      </c>
      <c r="AP173" s="9" t="str">
        <f t="shared" si="26"/>
        <v/>
      </c>
      <c r="AQ173" s="410" t="b">
        <f t="shared" si="27"/>
        <v>0</v>
      </c>
      <c r="AR173" s="9" t="str">
        <f t="shared" si="28"/>
        <v/>
      </c>
      <c r="AS173" s="410" t="b">
        <f t="shared" si="29"/>
        <v>0</v>
      </c>
      <c r="AU173" s="444">
        <f t="shared" si="30"/>
        <v>0</v>
      </c>
      <c r="AV173" s="439">
        <f>IF(OR(Y173="NS",CNGE_2024_M1_Secc1_Sub2!$M483="NS"),0,IF(AND(Y173="NA",CNGE_2024_M1_Secc1_Sub2!$M483="NA"),0,IF(Y173&lt;=CNGE_2024_M1_Secc1_Sub2!$M483,0,1)))</f>
        <v>0</v>
      </c>
      <c r="AW173" s="440">
        <f>IF(OR(AA173="NS",CNGE_2024_M1_Secc1_Sub2!$S483="NS"),0,IF(AND(AA173="NA",CNGE_2024_M1_Secc1_Sub2!$S483="NA"),0,IF(AA173&lt;=CNGE_2024_M1_Secc1_Sub2!$S483,0,1)))</f>
        <v>0</v>
      </c>
      <c r="AX173" s="441">
        <f>IF(OR(AC173="NS",CNGE_2024_M1_Secc1_Sub2!$Y483="NS"),0,IF(AND(AC173="NA",CNGE_2024_M1_Secc1_Sub2!$Y483="NA"),0,IF(AC173&lt;=CNGE_2024_M1_Secc1_Sub2!$Y483,0,1)))</f>
        <v>0</v>
      </c>
      <c r="AY173" s="303">
        <f t="shared" si="31"/>
        <v>0</v>
      </c>
      <c r="AZ173" s="304" t="str">
        <f>IF(AY173=0,"",
IF(SUM($AY$64:AY173)=1,BA173,
IF($AY$184&gt;SUM($AY$64:AY173),_xlfn.CONCAT(", ",BA173),
IF($AY$184=SUM($AY$64:AY173),_xlfn.CONCAT(" y ",BA173)))))</f>
        <v/>
      </c>
      <c r="BA173" s="231" t="s">
        <v>6321</v>
      </c>
      <c r="BB173" s="290">
        <f t="shared" si="32"/>
        <v>0</v>
      </c>
      <c r="BC173" s="291" t="str">
        <f>IF(BB173=0,"",
IF(SUM($BB$64:BB173)=1,BD173,
IF($BB$184&gt;SUM($BB$64:BB173),_xlfn.CONCAT(", ",BD173),
IF($BB$184=SUM($BB$64:BB173),_xlfn.CONCAT(" y ",BD173)))))</f>
        <v/>
      </c>
      <c r="BD173" s="231" t="s">
        <v>6321</v>
      </c>
      <c r="BE173" s="426">
        <f t="shared" si="33"/>
        <v>0</v>
      </c>
    </row>
    <row r="174" spans="3:57" ht="15" hidden="1" customHeight="1">
      <c r="C174" s="87" t="s">
        <v>215</v>
      </c>
      <c r="D174" s="825" t="str">
        <f>IF(CNGE_2024_M1_Secc1_Sub1!$D152="","",CNGE_2024_M1_Secc1_Sub1!$D152)</f>
        <v/>
      </c>
      <c r="E174" s="825"/>
      <c r="F174" s="825"/>
      <c r="G174" s="825"/>
      <c r="H174" s="825"/>
      <c r="I174" s="825"/>
      <c r="J174" s="825"/>
      <c r="K174" s="825"/>
      <c r="L174" s="825"/>
      <c r="M174" s="568"/>
      <c r="N174" s="568"/>
      <c r="O174" s="568"/>
      <c r="P174" s="568"/>
      <c r="Q174" s="568"/>
      <c r="R174" s="568"/>
      <c r="S174" s="568"/>
      <c r="T174" s="568"/>
      <c r="U174" s="568"/>
      <c r="V174" s="568"/>
      <c r="W174" s="568"/>
      <c r="X174" s="568"/>
      <c r="Y174" s="568"/>
      <c r="Z174" s="568"/>
      <c r="AA174" s="568"/>
      <c r="AB174" s="568"/>
      <c r="AC174" s="568"/>
      <c r="AD174" s="568"/>
      <c r="AG174" s="269">
        <f t="shared" si="17"/>
        <v>0</v>
      </c>
      <c r="AH174" s="298">
        <f t="shared" si="18"/>
        <v>0</v>
      </c>
      <c r="AI174" s="299">
        <f t="shared" si="19"/>
        <v>0</v>
      </c>
      <c r="AJ174" s="300">
        <f t="shared" si="20"/>
        <v>0</v>
      </c>
      <c r="AK174" s="301">
        <f t="shared" si="21"/>
        <v>0</v>
      </c>
      <c r="AL174" s="371">
        <f t="shared" si="22"/>
        <v>0</v>
      </c>
      <c r="AM174" s="433">
        <f t="shared" si="23"/>
        <v>0</v>
      </c>
      <c r="AN174" s="434">
        <f t="shared" si="24"/>
        <v>0</v>
      </c>
      <c r="AO174" s="410" t="b">
        <f t="shared" si="25"/>
        <v>0</v>
      </c>
      <c r="AP174" s="9" t="str">
        <f t="shared" si="26"/>
        <v/>
      </c>
      <c r="AQ174" s="410" t="b">
        <f t="shared" si="27"/>
        <v>0</v>
      </c>
      <c r="AR174" s="9" t="str">
        <f t="shared" si="28"/>
        <v/>
      </c>
      <c r="AS174" s="410" t="b">
        <f t="shared" si="29"/>
        <v>0</v>
      </c>
      <c r="AU174" s="444">
        <f t="shared" si="30"/>
        <v>0</v>
      </c>
      <c r="AV174" s="439">
        <f>IF(OR(Y174="NS",CNGE_2024_M1_Secc1_Sub2!$M484="NS"),0,IF(AND(Y174="NA",CNGE_2024_M1_Secc1_Sub2!$M484="NA"),0,IF(Y174&lt;=CNGE_2024_M1_Secc1_Sub2!$M484,0,1)))</f>
        <v>0</v>
      </c>
      <c r="AW174" s="440">
        <f>IF(OR(AA174="NS",CNGE_2024_M1_Secc1_Sub2!$S484="NS"),0,IF(AND(AA174="NA",CNGE_2024_M1_Secc1_Sub2!$S484="NA"),0,IF(AA174&lt;=CNGE_2024_M1_Secc1_Sub2!$S484,0,1)))</f>
        <v>0</v>
      </c>
      <c r="AX174" s="441">
        <f>IF(OR(AC174="NS",CNGE_2024_M1_Secc1_Sub2!$Y484="NS"),0,IF(AND(AC174="NA",CNGE_2024_M1_Secc1_Sub2!$Y484="NA"),0,IF(AC174&lt;=CNGE_2024_M1_Secc1_Sub2!$Y484,0,1)))</f>
        <v>0</v>
      </c>
      <c r="AY174" s="303">
        <f t="shared" si="31"/>
        <v>0</v>
      </c>
      <c r="AZ174" s="304" t="str">
        <f>IF(AY174=0,"",
IF(SUM($AY$64:AY174)=1,BA174,
IF($AY$184&gt;SUM($AY$64:AY174),_xlfn.CONCAT(", ",BA174),
IF($AY$184=SUM($AY$64:AY174),_xlfn.CONCAT(" y ",BA174)))))</f>
        <v/>
      </c>
      <c r="BA174" s="231" t="s">
        <v>6322</v>
      </c>
      <c r="BB174" s="290">
        <f t="shared" si="32"/>
        <v>0</v>
      </c>
      <c r="BC174" s="291" t="str">
        <f>IF(BB174=0,"",
IF(SUM($BB$64:BB174)=1,BD174,
IF($BB$184&gt;SUM($BB$64:BB174),_xlfn.CONCAT(", ",BD174),
IF($BB$184=SUM($BB$64:BB174),_xlfn.CONCAT(" y ",BD174)))))</f>
        <v/>
      </c>
      <c r="BD174" s="231" t="s">
        <v>6322</v>
      </c>
      <c r="BE174" s="426">
        <f t="shared" si="33"/>
        <v>0</v>
      </c>
    </row>
    <row r="175" spans="3:57" ht="15" hidden="1" customHeight="1">
      <c r="C175" s="87" t="s">
        <v>216</v>
      </c>
      <c r="D175" s="825" t="str">
        <f>IF(CNGE_2024_M1_Secc1_Sub1!$D153="","",CNGE_2024_M1_Secc1_Sub1!$D153)</f>
        <v/>
      </c>
      <c r="E175" s="825"/>
      <c r="F175" s="825"/>
      <c r="G175" s="825"/>
      <c r="H175" s="825"/>
      <c r="I175" s="825"/>
      <c r="J175" s="825"/>
      <c r="K175" s="825"/>
      <c r="L175" s="825"/>
      <c r="M175" s="568"/>
      <c r="N175" s="568"/>
      <c r="O175" s="568"/>
      <c r="P175" s="568"/>
      <c r="Q175" s="568"/>
      <c r="R175" s="568"/>
      <c r="S175" s="568"/>
      <c r="T175" s="568"/>
      <c r="U175" s="568"/>
      <c r="V175" s="568"/>
      <c r="W175" s="568"/>
      <c r="X175" s="568"/>
      <c r="Y175" s="568"/>
      <c r="Z175" s="568"/>
      <c r="AA175" s="568"/>
      <c r="AB175" s="568"/>
      <c r="AC175" s="568"/>
      <c r="AD175" s="568"/>
      <c r="AG175" s="269">
        <f t="shared" si="17"/>
        <v>0</v>
      </c>
      <c r="AH175" s="298">
        <f t="shared" si="18"/>
        <v>0</v>
      </c>
      <c r="AI175" s="299">
        <f t="shared" si="19"/>
        <v>0</v>
      </c>
      <c r="AJ175" s="300">
        <f t="shared" si="20"/>
        <v>0</v>
      </c>
      <c r="AK175" s="301">
        <f t="shared" si="21"/>
        <v>0</v>
      </c>
      <c r="AL175" s="371">
        <f t="shared" si="22"/>
        <v>0</v>
      </c>
      <c r="AM175" s="433">
        <f t="shared" si="23"/>
        <v>0</v>
      </c>
      <c r="AN175" s="434">
        <f t="shared" si="24"/>
        <v>0</v>
      </c>
      <c r="AO175" s="410" t="b">
        <f t="shared" si="25"/>
        <v>0</v>
      </c>
      <c r="AP175" s="9" t="str">
        <f t="shared" si="26"/>
        <v/>
      </c>
      <c r="AQ175" s="410" t="b">
        <f t="shared" si="27"/>
        <v>0</v>
      </c>
      <c r="AR175" s="9" t="str">
        <f t="shared" si="28"/>
        <v/>
      </c>
      <c r="AS175" s="410" t="b">
        <f t="shared" si="29"/>
        <v>0</v>
      </c>
      <c r="AU175" s="444">
        <f t="shared" si="30"/>
        <v>0</v>
      </c>
      <c r="AV175" s="439">
        <f>IF(OR(Y175="NS",CNGE_2024_M1_Secc1_Sub2!$M485="NS"),0,IF(AND(Y175="NA",CNGE_2024_M1_Secc1_Sub2!$M485="NA"),0,IF(Y175&lt;=CNGE_2024_M1_Secc1_Sub2!$M485,0,1)))</f>
        <v>0</v>
      </c>
      <c r="AW175" s="440">
        <f>IF(OR(AA175="NS",CNGE_2024_M1_Secc1_Sub2!$S485="NS"),0,IF(AND(AA175="NA",CNGE_2024_M1_Secc1_Sub2!$S485="NA"),0,IF(AA175&lt;=CNGE_2024_M1_Secc1_Sub2!$S485,0,1)))</f>
        <v>0</v>
      </c>
      <c r="AX175" s="441">
        <f>IF(OR(AC175="NS",CNGE_2024_M1_Secc1_Sub2!$Y485="NS"),0,IF(AND(AC175="NA",CNGE_2024_M1_Secc1_Sub2!$Y485="NA"),0,IF(AC175&lt;=CNGE_2024_M1_Secc1_Sub2!$Y485,0,1)))</f>
        <v>0</v>
      </c>
      <c r="AY175" s="303">
        <f t="shared" si="31"/>
        <v>0</v>
      </c>
      <c r="AZ175" s="304" t="str">
        <f>IF(AY175=0,"",
IF(SUM($AY$64:AY175)=1,BA175,
IF($AY$184&gt;SUM($AY$64:AY175),_xlfn.CONCAT(", ",BA175),
IF($AY$184=SUM($AY$64:AY175),_xlfn.CONCAT(" y ",BA175)))))</f>
        <v/>
      </c>
      <c r="BA175" s="231" t="s">
        <v>6323</v>
      </c>
      <c r="BB175" s="290">
        <f t="shared" si="32"/>
        <v>0</v>
      </c>
      <c r="BC175" s="291" t="str">
        <f>IF(BB175=0,"",
IF(SUM($BB$64:BB175)=1,BD175,
IF($BB$184&gt;SUM($BB$64:BB175),_xlfn.CONCAT(", ",BD175),
IF($BB$184=SUM($BB$64:BB175),_xlfn.CONCAT(" y ",BD175)))))</f>
        <v/>
      </c>
      <c r="BD175" s="231" t="s">
        <v>6323</v>
      </c>
      <c r="BE175" s="426">
        <f t="shared" si="33"/>
        <v>0</v>
      </c>
    </row>
    <row r="176" spans="3:57" ht="15" hidden="1" customHeight="1">
      <c r="C176" s="87" t="s">
        <v>217</v>
      </c>
      <c r="D176" s="825" t="str">
        <f>IF(CNGE_2024_M1_Secc1_Sub1!$D154="","",CNGE_2024_M1_Secc1_Sub1!$D154)</f>
        <v/>
      </c>
      <c r="E176" s="825"/>
      <c r="F176" s="825"/>
      <c r="G176" s="825"/>
      <c r="H176" s="825"/>
      <c r="I176" s="825"/>
      <c r="J176" s="825"/>
      <c r="K176" s="825"/>
      <c r="L176" s="825"/>
      <c r="M176" s="568"/>
      <c r="N176" s="568"/>
      <c r="O176" s="568"/>
      <c r="P176" s="568"/>
      <c r="Q176" s="568"/>
      <c r="R176" s="568"/>
      <c r="S176" s="568"/>
      <c r="T176" s="568"/>
      <c r="U176" s="568"/>
      <c r="V176" s="568"/>
      <c r="W176" s="568"/>
      <c r="X176" s="568"/>
      <c r="Y176" s="568"/>
      <c r="Z176" s="568"/>
      <c r="AA176" s="568"/>
      <c r="AB176" s="568"/>
      <c r="AC176" s="568"/>
      <c r="AD176" s="568"/>
      <c r="AG176" s="269">
        <f t="shared" si="17"/>
        <v>0</v>
      </c>
      <c r="AH176" s="298">
        <f t="shared" si="18"/>
        <v>0</v>
      </c>
      <c r="AI176" s="299">
        <f t="shared" si="19"/>
        <v>0</v>
      </c>
      <c r="AJ176" s="300">
        <f t="shared" si="20"/>
        <v>0</v>
      </c>
      <c r="AK176" s="301">
        <f t="shared" si="21"/>
        <v>0</v>
      </c>
      <c r="AL176" s="371">
        <f t="shared" si="22"/>
        <v>0</v>
      </c>
      <c r="AM176" s="433">
        <f t="shared" si="23"/>
        <v>0</v>
      </c>
      <c r="AN176" s="434">
        <f t="shared" si="24"/>
        <v>0</v>
      </c>
      <c r="AO176" s="410" t="b">
        <f t="shared" si="25"/>
        <v>0</v>
      </c>
      <c r="AP176" s="9" t="str">
        <f t="shared" si="26"/>
        <v/>
      </c>
      <c r="AQ176" s="410" t="b">
        <f t="shared" si="27"/>
        <v>0</v>
      </c>
      <c r="AR176" s="9" t="str">
        <f t="shared" si="28"/>
        <v/>
      </c>
      <c r="AS176" s="410" t="b">
        <f t="shared" si="29"/>
        <v>0</v>
      </c>
      <c r="AU176" s="444">
        <f t="shared" si="30"/>
        <v>0</v>
      </c>
      <c r="AV176" s="439">
        <f>IF(OR(Y176="NS",CNGE_2024_M1_Secc1_Sub2!$M486="NS"),0,IF(AND(Y176="NA",CNGE_2024_M1_Secc1_Sub2!$M486="NA"),0,IF(Y176&lt;=CNGE_2024_M1_Secc1_Sub2!$M486,0,1)))</f>
        <v>0</v>
      </c>
      <c r="AW176" s="440">
        <f>IF(OR(AA176="NS",CNGE_2024_M1_Secc1_Sub2!$S486="NS"),0,IF(AND(AA176="NA",CNGE_2024_M1_Secc1_Sub2!$S486="NA"),0,IF(AA176&lt;=CNGE_2024_M1_Secc1_Sub2!$S486,0,1)))</f>
        <v>0</v>
      </c>
      <c r="AX176" s="441">
        <f>IF(OR(AC176="NS",CNGE_2024_M1_Secc1_Sub2!$Y486="NS"),0,IF(AND(AC176="NA",CNGE_2024_M1_Secc1_Sub2!$Y486="NA"),0,IF(AC176&lt;=CNGE_2024_M1_Secc1_Sub2!$Y486,0,1)))</f>
        <v>0</v>
      </c>
      <c r="AY176" s="303">
        <f t="shared" si="31"/>
        <v>0</v>
      </c>
      <c r="AZ176" s="304" t="str">
        <f>IF(AY176=0,"",
IF(SUM($AY$64:AY176)=1,BA176,
IF($AY$184&gt;SUM($AY$64:AY176),_xlfn.CONCAT(", ",BA176),
IF($AY$184=SUM($AY$64:AY176),_xlfn.CONCAT(" y ",BA176)))))</f>
        <v/>
      </c>
      <c r="BA176" s="231" t="s">
        <v>6324</v>
      </c>
      <c r="BB176" s="290">
        <f t="shared" si="32"/>
        <v>0</v>
      </c>
      <c r="BC176" s="291" t="str">
        <f>IF(BB176=0,"",
IF(SUM($BB$64:BB176)=1,BD176,
IF($BB$184&gt;SUM($BB$64:BB176),_xlfn.CONCAT(", ",BD176),
IF($BB$184=SUM($BB$64:BB176),_xlfn.CONCAT(" y ",BD176)))))</f>
        <v/>
      </c>
      <c r="BD176" s="231" t="s">
        <v>6324</v>
      </c>
      <c r="BE176" s="426">
        <f t="shared" si="33"/>
        <v>0</v>
      </c>
    </row>
    <row r="177" spans="2:57" ht="15" hidden="1" customHeight="1">
      <c r="C177" s="87" t="s">
        <v>218</v>
      </c>
      <c r="D177" s="825" t="str">
        <f>IF(CNGE_2024_M1_Secc1_Sub1!$D155="","",CNGE_2024_M1_Secc1_Sub1!$D155)</f>
        <v/>
      </c>
      <c r="E177" s="825"/>
      <c r="F177" s="825"/>
      <c r="G177" s="825"/>
      <c r="H177" s="825"/>
      <c r="I177" s="825"/>
      <c r="J177" s="825"/>
      <c r="K177" s="825"/>
      <c r="L177" s="825"/>
      <c r="M177" s="568"/>
      <c r="N177" s="568"/>
      <c r="O177" s="568"/>
      <c r="P177" s="568"/>
      <c r="Q177" s="568"/>
      <c r="R177" s="568"/>
      <c r="S177" s="568"/>
      <c r="T177" s="568"/>
      <c r="U177" s="568"/>
      <c r="V177" s="568"/>
      <c r="W177" s="568"/>
      <c r="X177" s="568"/>
      <c r="Y177" s="568"/>
      <c r="Z177" s="568"/>
      <c r="AA177" s="568"/>
      <c r="AB177" s="568"/>
      <c r="AC177" s="568"/>
      <c r="AD177" s="568"/>
      <c r="AG177" s="269">
        <f t="shared" si="17"/>
        <v>0</v>
      </c>
      <c r="AH177" s="298">
        <f t="shared" si="18"/>
        <v>0</v>
      </c>
      <c r="AI177" s="299">
        <f t="shared" si="19"/>
        <v>0</v>
      </c>
      <c r="AJ177" s="300">
        <f t="shared" si="20"/>
        <v>0</v>
      </c>
      <c r="AK177" s="301">
        <f t="shared" si="21"/>
        <v>0</v>
      </c>
      <c r="AL177" s="371">
        <f t="shared" si="22"/>
        <v>0</v>
      </c>
      <c r="AM177" s="433">
        <f t="shared" si="23"/>
        <v>0</v>
      </c>
      <c r="AN177" s="434">
        <f t="shared" si="24"/>
        <v>0</v>
      </c>
      <c r="AO177" s="410" t="b">
        <f t="shared" si="25"/>
        <v>0</v>
      </c>
      <c r="AP177" s="9" t="str">
        <f t="shared" si="26"/>
        <v/>
      </c>
      <c r="AQ177" s="410" t="b">
        <f t="shared" si="27"/>
        <v>0</v>
      </c>
      <c r="AR177" s="9" t="str">
        <f t="shared" si="28"/>
        <v/>
      </c>
      <c r="AS177" s="410" t="b">
        <f t="shared" si="29"/>
        <v>0</v>
      </c>
      <c r="AU177" s="444">
        <f t="shared" si="30"/>
        <v>0</v>
      </c>
      <c r="AV177" s="439">
        <f>IF(OR(Y177="NS",CNGE_2024_M1_Secc1_Sub2!$M487="NS"),0,IF(AND(Y177="NA",CNGE_2024_M1_Secc1_Sub2!$M487="NA"),0,IF(Y177&lt;=CNGE_2024_M1_Secc1_Sub2!$M487,0,1)))</f>
        <v>0</v>
      </c>
      <c r="AW177" s="440">
        <f>IF(OR(AA177="NS",CNGE_2024_M1_Secc1_Sub2!$S487="NS"),0,IF(AND(AA177="NA",CNGE_2024_M1_Secc1_Sub2!$S487="NA"),0,IF(AA177&lt;=CNGE_2024_M1_Secc1_Sub2!$S487,0,1)))</f>
        <v>0</v>
      </c>
      <c r="AX177" s="441">
        <f>IF(OR(AC177="NS",CNGE_2024_M1_Secc1_Sub2!$Y487="NS"),0,IF(AND(AC177="NA",CNGE_2024_M1_Secc1_Sub2!$Y487="NA"),0,IF(AC177&lt;=CNGE_2024_M1_Secc1_Sub2!$Y487,0,1)))</f>
        <v>0</v>
      </c>
      <c r="AY177" s="303">
        <f t="shared" si="31"/>
        <v>0</v>
      </c>
      <c r="AZ177" s="304" t="str">
        <f>IF(AY177=0,"",
IF(SUM($AY$64:AY177)=1,BA177,
IF($AY$184&gt;SUM($AY$64:AY177),_xlfn.CONCAT(", ",BA177),
IF($AY$184=SUM($AY$64:AY177),_xlfn.CONCAT(" y ",BA177)))))</f>
        <v/>
      </c>
      <c r="BA177" s="231" t="s">
        <v>6325</v>
      </c>
      <c r="BB177" s="290">
        <f t="shared" si="32"/>
        <v>0</v>
      </c>
      <c r="BC177" s="291" t="str">
        <f>IF(BB177=0,"",
IF(SUM($BB$64:BB177)=1,BD177,
IF($BB$184&gt;SUM($BB$64:BB177),_xlfn.CONCAT(", ",BD177),
IF($BB$184=SUM($BB$64:BB177),_xlfn.CONCAT(" y ",BD177)))))</f>
        <v/>
      </c>
      <c r="BD177" s="231" t="s">
        <v>6325</v>
      </c>
      <c r="BE177" s="426">
        <f t="shared" si="33"/>
        <v>0</v>
      </c>
    </row>
    <row r="178" spans="2:57" ht="15" hidden="1" customHeight="1">
      <c r="C178" s="87" t="s">
        <v>219</v>
      </c>
      <c r="D178" s="825" t="str">
        <f>IF(CNGE_2024_M1_Secc1_Sub1!$D156="","",CNGE_2024_M1_Secc1_Sub1!$D156)</f>
        <v/>
      </c>
      <c r="E178" s="825"/>
      <c r="F178" s="825"/>
      <c r="G178" s="825"/>
      <c r="H178" s="825"/>
      <c r="I178" s="825"/>
      <c r="J178" s="825"/>
      <c r="K178" s="825"/>
      <c r="L178" s="825"/>
      <c r="M178" s="568"/>
      <c r="N178" s="568"/>
      <c r="O178" s="568"/>
      <c r="P178" s="568"/>
      <c r="Q178" s="568"/>
      <c r="R178" s="568"/>
      <c r="S178" s="568"/>
      <c r="T178" s="568"/>
      <c r="U178" s="568"/>
      <c r="V178" s="568"/>
      <c r="W178" s="568"/>
      <c r="X178" s="568"/>
      <c r="Y178" s="568"/>
      <c r="Z178" s="568"/>
      <c r="AA178" s="568"/>
      <c r="AB178" s="568"/>
      <c r="AC178" s="568"/>
      <c r="AD178" s="568"/>
      <c r="AG178" s="269">
        <f t="shared" si="17"/>
        <v>0</v>
      </c>
      <c r="AH178" s="298">
        <f t="shared" si="18"/>
        <v>0</v>
      </c>
      <c r="AI178" s="299">
        <f t="shared" si="19"/>
        <v>0</v>
      </c>
      <c r="AJ178" s="300">
        <f t="shared" si="20"/>
        <v>0</v>
      </c>
      <c r="AK178" s="301">
        <f t="shared" si="21"/>
        <v>0</v>
      </c>
      <c r="AL178" s="371">
        <f t="shared" si="22"/>
        <v>0</v>
      </c>
      <c r="AM178" s="433">
        <f t="shared" si="23"/>
        <v>0</v>
      </c>
      <c r="AN178" s="434">
        <f t="shared" si="24"/>
        <v>0</v>
      </c>
      <c r="AO178" s="410" t="b">
        <f t="shared" si="25"/>
        <v>0</v>
      </c>
      <c r="AP178" s="9" t="str">
        <f t="shared" si="26"/>
        <v/>
      </c>
      <c r="AQ178" s="410" t="b">
        <f t="shared" si="27"/>
        <v>0</v>
      </c>
      <c r="AR178" s="9" t="str">
        <f t="shared" si="28"/>
        <v/>
      </c>
      <c r="AS178" s="410" t="b">
        <f t="shared" si="29"/>
        <v>0</v>
      </c>
      <c r="AU178" s="444">
        <f t="shared" si="30"/>
        <v>0</v>
      </c>
      <c r="AV178" s="439">
        <f>IF(OR(Y178="NS",CNGE_2024_M1_Secc1_Sub2!$M488="NS"),0,IF(AND(Y178="NA",CNGE_2024_M1_Secc1_Sub2!$M488="NA"),0,IF(Y178&lt;=CNGE_2024_M1_Secc1_Sub2!$M488,0,1)))</f>
        <v>0</v>
      </c>
      <c r="AW178" s="440">
        <f>IF(OR(AA178="NS",CNGE_2024_M1_Secc1_Sub2!$S488="NS"),0,IF(AND(AA178="NA",CNGE_2024_M1_Secc1_Sub2!$S488="NA"),0,IF(AA178&lt;=CNGE_2024_M1_Secc1_Sub2!$S488,0,1)))</f>
        <v>0</v>
      </c>
      <c r="AX178" s="441">
        <f>IF(OR(AC178="NS",CNGE_2024_M1_Secc1_Sub2!$Y488="NS"),0,IF(AND(AC178="NA",CNGE_2024_M1_Secc1_Sub2!$Y488="NA"),0,IF(AC178&lt;=CNGE_2024_M1_Secc1_Sub2!$Y488,0,1)))</f>
        <v>0</v>
      </c>
      <c r="AY178" s="303">
        <f t="shared" si="31"/>
        <v>0</v>
      </c>
      <c r="AZ178" s="304" t="str">
        <f>IF(AY178=0,"",
IF(SUM($AY$64:AY178)=1,BA178,
IF($AY$184&gt;SUM($AY$64:AY178),_xlfn.CONCAT(", ",BA178),
IF($AY$184=SUM($AY$64:AY178),_xlfn.CONCAT(" y ",BA178)))))</f>
        <v/>
      </c>
      <c r="BA178" s="231" t="s">
        <v>6326</v>
      </c>
      <c r="BB178" s="290">
        <f t="shared" si="32"/>
        <v>0</v>
      </c>
      <c r="BC178" s="291" t="str">
        <f>IF(BB178=0,"",
IF(SUM($BB$64:BB178)=1,BD178,
IF($BB$184&gt;SUM($BB$64:BB178),_xlfn.CONCAT(", ",BD178),
IF($BB$184=SUM($BB$64:BB178),_xlfn.CONCAT(" y ",BD178)))))</f>
        <v/>
      </c>
      <c r="BD178" s="231" t="s">
        <v>6326</v>
      </c>
      <c r="BE178" s="426">
        <f t="shared" si="33"/>
        <v>0</v>
      </c>
    </row>
    <row r="179" spans="2:57" ht="15" hidden="1" customHeight="1">
      <c r="C179" s="87" t="s">
        <v>220</v>
      </c>
      <c r="D179" s="825" t="str">
        <f>IF(CNGE_2024_M1_Secc1_Sub1!$D157="","",CNGE_2024_M1_Secc1_Sub1!$D157)</f>
        <v/>
      </c>
      <c r="E179" s="825"/>
      <c r="F179" s="825"/>
      <c r="G179" s="825"/>
      <c r="H179" s="825"/>
      <c r="I179" s="825"/>
      <c r="J179" s="825"/>
      <c r="K179" s="825"/>
      <c r="L179" s="825"/>
      <c r="M179" s="568"/>
      <c r="N179" s="568"/>
      <c r="O179" s="568"/>
      <c r="P179" s="568"/>
      <c r="Q179" s="568"/>
      <c r="R179" s="568"/>
      <c r="S179" s="568"/>
      <c r="T179" s="568"/>
      <c r="U179" s="568"/>
      <c r="V179" s="568"/>
      <c r="W179" s="568"/>
      <c r="X179" s="568"/>
      <c r="Y179" s="568"/>
      <c r="Z179" s="568"/>
      <c r="AA179" s="568"/>
      <c r="AB179" s="568"/>
      <c r="AC179" s="568"/>
      <c r="AD179" s="568"/>
      <c r="AG179" s="269">
        <f t="shared" si="17"/>
        <v>0</v>
      </c>
      <c r="AH179" s="298">
        <f t="shared" si="18"/>
        <v>0</v>
      </c>
      <c r="AI179" s="299">
        <f t="shared" si="19"/>
        <v>0</v>
      </c>
      <c r="AJ179" s="300">
        <f t="shared" si="20"/>
        <v>0</v>
      </c>
      <c r="AK179" s="301">
        <f t="shared" si="21"/>
        <v>0</v>
      </c>
      <c r="AL179" s="371">
        <f t="shared" si="22"/>
        <v>0</v>
      </c>
      <c r="AM179" s="433">
        <f t="shared" si="23"/>
        <v>0</v>
      </c>
      <c r="AN179" s="434">
        <f t="shared" si="24"/>
        <v>0</v>
      </c>
      <c r="AO179" s="410" t="b">
        <f t="shared" si="25"/>
        <v>0</v>
      </c>
      <c r="AP179" s="9" t="str">
        <f t="shared" si="26"/>
        <v/>
      </c>
      <c r="AQ179" s="410" t="b">
        <f t="shared" si="27"/>
        <v>0</v>
      </c>
      <c r="AR179" s="9" t="str">
        <f t="shared" si="28"/>
        <v/>
      </c>
      <c r="AS179" s="410" t="b">
        <f t="shared" si="29"/>
        <v>0</v>
      </c>
      <c r="AU179" s="444">
        <f t="shared" si="30"/>
        <v>0</v>
      </c>
      <c r="AV179" s="439">
        <f>IF(OR(Y179="NS",CNGE_2024_M1_Secc1_Sub2!$M489="NS"),0,IF(AND(Y179="NA",CNGE_2024_M1_Secc1_Sub2!$M489="NA"),0,IF(Y179&lt;=CNGE_2024_M1_Secc1_Sub2!$M489,0,1)))</f>
        <v>0</v>
      </c>
      <c r="AW179" s="440">
        <f>IF(OR(AA179="NS",CNGE_2024_M1_Secc1_Sub2!$S489="NS"),0,IF(AND(AA179="NA",CNGE_2024_M1_Secc1_Sub2!$S489="NA"),0,IF(AA179&lt;=CNGE_2024_M1_Secc1_Sub2!$S489,0,1)))</f>
        <v>0</v>
      </c>
      <c r="AX179" s="441">
        <f>IF(OR(AC179="NS",CNGE_2024_M1_Secc1_Sub2!$Y489="NS"),0,IF(AND(AC179="NA",CNGE_2024_M1_Secc1_Sub2!$Y489="NA"),0,IF(AC179&lt;=CNGE_2024_M1_Secc1_Sub2!$Y489,0,1)))</f>
        <v>0</v>
      </c>
      <c r="AY179" s="303">
        <f t="shared" si="31"/>
        <v>0</v>
      </c>
      <c r="AZ179" s="304" t="str">
        <f>IF(AY179=0,"",
IF(SUM($AY$64:AY179)=1,BA179,
IF($AY$184&gt;SUM($AY$64:AY179),_xlfn.CONCAT(", ",BA179),
IF($AY$184=SUM($AY$64:AY179),_xlfn.CONCAT(" y ",BA179)))))</f>
        <v/>
      </c>
      <c r="BA179" s="231" t="s">
        <v>6327</v>
      </c>
      <c r="BB179" s="290">
        <f t="shared" si="32"/>
        <v>0</v>
      </c>
      <c r="BC179" s="291" t="str">
        <f>IF(BB179=0,"",
IF(SUM($BB$64:BB179)=1,BD179,
IF($BB$184&gt;SUM($BB$64:BB179),_xlfn.CONCAT(", ",BD179),
IF($BB$184=SUM($BB$64:BB179),_xlfn.CONCAT(" y ",BD179)))))</f>
        <v/>
      </c>
      <c r="BD179" s="231" t="s">
        <v>6327</v>
      </c>
      <c r="BE179" s="426">
        <f t="shared" si="33"/>
        <v>0</v>
      </c>
    </row>
    <row r="180" spans="2:57" ht="15" hidden="1" customHeight="1">
      <c r="C180" s="87" t="s">
        <v>221</v>
      </c>
      <c r="D180" s="825" t="str">
        <f>IF(CNGE_2024_M1_Secc1_Sub1!$D158="","",CNGE_2024_M1_Secc1_Sub1!$D158)</f>
        <v/>
      </c>
      <c r="E180" s="825"/>
      <c r="F180" s="825"/>
      <c r="G180" s="825"/>
      <c r="H180" s="825"/>
      <c r="I180" s="825"/>
      <c r="J180" s="825"/>
      <c r="K180" s="825"/>
      <c r="L180" s="825"/>
      <c r="M180" s="568"/>
      <c r="N180" s="568"/>
      <c r="O180" s="568"/>
      <c r="P180" s="568"/>
      <c r="Q180" s="568"/>
      <c r="R180" s="568"/>
      <c r="S180" s="568"/>
      <c r="T180" s="568"/>
      <c r="U180" s="568"/>
      <c r="V180" s="568"/>
      <c r="W180" s="568"/>
      <c r="X180" s="568"/>
      <c r="Y180" s="568"/>
      <c r="Z180" s="568"/>
      <c r="AA180" s="568"/>
      <c r="AB180" s="568"/>
      <c r="AC180" s="568"/>
      <c r="AD180" s="568"/>
      <c r="AG180" s="269">
        <f t="shared" si="17"/>
        <v>0</v>
      </c>
      <c r="AH180" s="298">
        <f t="shared" si="18"/>
        <v>0</v>
      </c>
      <c r="AI180" s="299">
        <f t="shared" si="19"/>
        <v>0</v>
      </c>
      <c r="AJ180" s="300">
        <f t="shared" si="20"/>
        <v>0</v>
      </c>
      <c r="AK180" s="301">
        <f t="shared" si="21"/>
        <v>0</v>
      </c>
      <c r="AL180" s="371">
        <f t="shared" si="22"/>
        <v>0</v>
      </c>
      <c r="AM180" s="433">
        <f t="shared" si="23"/>
        <v>0</v>
      </c>
      <c r="AN180" s="434">
        <f t="shared" si="24"/>
        <v>0</v>
      </c>
      <c r="AO180" s="410" t="b">
        <f t="shared" si="25"/>
        <v>0</v>
      </c>
      <c r="AP180" s="9" t="str">
        <f t="shared" si="26"/>
        <v/>
      </c>
      <c r="AQ180" s="410" t="b">
        <f t="shared" si="27"/>
        <v>0</v>
      </c>
      <c r="AR180" s="9" t="str">
        <f t="shared" si="28"/>
        <v/>
      </c>
      <c r="AS180" s="410" t="b">
        <f t="shared" si="29"/>
        <v>0</v>
      </c>
      <c r="AU180" s="444">
        <f t="shared" si="30"/>
        <v>0</v>
      </c>
      <c r="AV180" s="439">
        <f>IF(OR(Y180="NS",CNGE_2024_M1_Secc1_Sub2!$M490="NS"),0,IF(AND(Y180="NA",CNGE_2024_M1_Secc1_Sub2!$M490="NA"),0,IF(Y180&lt;=CNGE_2024_M1_Secc1_Sub2!$M490,0,1)))</f>
        <v>0</v>
      </c>
      <c r="AW180" s="440">
        <f>IF(OR(AA180="NS",CNGE_2024_M1_Secc1_Sub2!$S490="NS"),0,IF(AND(AA180="NA",CNGE_2024_M1_Secc1_Sub2!$S490="NA"),0,IF(AA180&lt;=CNGE_2024_M1_Secc1_Sub2!$S490,0,1)))</f>
        <v>0</v>
      </c>
      <c r="AX180" s="441">
        <f>IF(OR(AC180="NS",CNGE_2024_M1_Secc1_Sub2!$Y490="NS"),0,IF(AND(AC180="NA",CNGE_2024_M1_Secc1_Sub2!$Y490="NA"),0,IF(AC180&lt;=CNGE_2024_M1_Secc1_Sub2!$Y490,0,1)))</f>
        <v>0</v>
      </c>
      <c r="AY180" s="303">
        <f t="shared" si="31"/>
        <v>0</v>
      </c>
      <c r="AZ180" s="304" t="str">
        <f>IF(AY180=0,"",
IF(SUM($AY$64:AY180)=1,BA180,
IF($AY$184&gt;SUM($AY$64:AY180),_xlfn.CONCAT(", ",BA180),
IF($AY$184=SUM($AY$64:AY180),_xlfn.CONCAT(" y ",BA180)))))</f>
        <v/>
      </c>
      <c r="BA180" s="231" t="s">
        <v>6328</v>
      </c>
      <c r="BB180" s="290">
        <f t="shared" si="32"/>
        <v>0</v>
      </c>
      <c r="BC180" s="291" t="str">
        <f>IF(BB180=0,"",
IF(SUM($BB$64:BB180)=1,BD180,
IF($BB$184&gt;SUM($BB$64:BB180),_xlfn.CONCAT(", ",BD180),
IF($BB$184=SUM($BB$64:BB180),_xlfn.CONCAT(" y ",BD180)))))</f>
        <v/>
      </c>
      <c r="BD180" s="231" t="s">
        <v>6328</v>
      </c>
      <c r="BE180" s="426">
        <f t="shared" si="33"/>
        <v>0</v>
      </c>
    </row>
    <row r="181" spans="2:57" ht="15" hidden="1" customHeight="1">
      <c r="C181" s="87" t="s">
        <v>222</v>
      </c>
      <c r="D181" s="825" t="str">
        <f>IF(CNGE_2024_M1_Secc1_Sub1!$D159="","",CNGE_2024_M1_Secc1_Sub1!$D159)</f>
        <v/>
      </c>
      <c r="E181" s="825"/>
      <c r="F181" s="825"/>
      <c r="G181" s="825"/>
      <c r="H181" s="825"/>
      <c r="I181" s="825"/>
      <c r="J181" s="825"/>
      <c r="K181" s="825"/>
      <c r="L181" s="825"/>
      <c r="M181" s="568"/>
      <c r="N181" s="568"/>
      <c r="O181" s="568"/>
      <c r="P181" s="568"/>
      <c r="Q181" s="568"/>
      <c r="R181" s="568"/>
      <c r="S181" s="568"/>
      <c r="T181" s="568"/>
      <c r="U181" s="568"/>
      <c r="V181" s="568"/>
      <c r="W181" s="568"/>
      <c r="X181" s="568"/>
      <c r="Y181" s="568"/>
      <c r="Z181" s="568"/>
      <c r="AA181" s="568"/>
      <c r="AB181" s="568"/>
      <c r="AC181" s="568"/>
      <c r="AD181" s="568"/>
      <c r="AG181" s="269">
        <f t="shared" si="17"/>
        <v>0</v>
      </c>
      <c r="AH181" s="298">
        <f t="shared" si="18"/>
        <v>0</v>
      </c>
      <c r="AI181" s="299">
        <f t="shared" si="19"/>
        <v>0</v>
      </c>
      <c r="AJ181" s="300">
        <f t="shared" si="20"/>
        <v>0</v>
      </c>
      <c r="AK181" s="301">
        <f t="shared" si="21"/>
        <v>0</v>
      </c>
      <c r="AL181" s="371">
        <f t="shared" si="22"/>
        <v>0</v>
      </c>
      <c r="AM181" s="433">
        <f t="shared" si="23"/>
        <v>0</v>
      </c>
      <c r="AN181" s="434">
        <f t="shared" si="24"/>
        <v>0</v>
      </c>
      <c r="AO181" s="410" t="b">
        <f t="shared" si="25"/>
        <v>0</v>
      </c>
      <c r="AP181" s="9" t="str">
        <f t="shared" si="26"/>
        <v/>
      </c>
      <c r="AQ181" s="410" t="b">
        <f t="shared" si="27"/>
        <v>0</v>
      </c>
      <c r="AR181" s="9" t="str">
        <f t="shared" si="28"/>
        <v/>
      </c>
      <c r="AS181" s="410" t="b">
        <f t="shared" si="29"/>
        <v>0</v>
      </c>
      <c r="AU181" s="444">
        <f t="shared" si="30"/>
        <v>0</v>
      </c>
      <c r="AV181" s="439">
        <f>IF(OR(Y181="NS",CNGE_2024_M1_Secc1_Sub2!$M491="NS"),0,IF(AND(Y181="NA",CNGE_2024_M1_Secc1_Sub2!$M491="NA"),0,IF(Y181&lt;=CNGE_2024_M1_Secc1_Sub2!$M491,0,1)))</f>
        <v>0</v>
      </c>
      <c r="AW181" s="440">
        <f>IF(OR(AA181="NS",CNGE_2024_M1_Secc1_Sub2!$S491="NS"),0,IF(AND(AA181="NA",CNGE_2024_M1_Secc1_Sub2!$S491="NA"),0,IF(AA181&lt;=CNGE_2024_M1_Secc1_Sub2!$S491,0,1)))</f>
        <v>0</v>
      </c>
      <c r="AX181" s="441">
        <f>IF(OR(AC181="NS",CNGE_2024_M1_Secc1_Sub2!$Y491="NS"),0,IF(AND(AC181="NA",CNGE_2024_M1_Secc1_Sub2!$Y491="NA"),0,IF(AC181&lt;=CNGE_2024_M1_Secc1_Sub2!$Y491,0,1)))</f>
        <v>0</v>
      </c>
      <c r="AY181" s="303">
        <f t="shared" si="31"/>
        <v>0</v>
      </c>
      <c r="AZ181" s="304" t="str">
        <f>IF(AY181=0,"",
IF(SUM($AY$64:AY181)=1,BA181,
IF($AY$184&gt;SUM($AY$64:AY181),_xlfn.CONCAT(", ",BA181),
IF($AY$184=SUM($AY$64:AY181),_xlfn.CONCAT(" y ",BA181)))))</f>
        <v/>
      </c>
      <c r="BA181" s="231" t="s">
        <v>6329</v>
      </c>
      <c r="BB181" s="290">
        <f t="shared" si="32"/>
        <v>0</v>
      </c>
      <c r="BC181" s="291" t="str">
        <f>IF(BB181=0,"",
IF(SUM($BB$64:BB181)=1,BD181,
IF($BB$184&gt;SUM($BB$64:BB181),_xlfn.CONCAT(", ",BD181),
IF($BB$184=SUM($BB$64:BB181),_xlfn.CONCAT(" y ",BD181)))))</f>
        <v/>
      </c>
      <c r="BD181" s="231" t="s">
        <v>6329</v>
      </c>
      <c r="BE181" s="426">
        <f t="shared" si="33"/>
        <v>0</v>
      </c>
    </row>
    <row r="182" spans="2:57" ht="15" hidden="1" customHeight="1">
      <c r="C182" s="87" t="s">
        <v>223</v>
      </c>
      <c r="D182" s="825" t="str">
        <f>IF(CNGE_2024_M1_Secc1_Sub1!$D160="","",CNGE_2024_M1_Secc1_Sub1!$D160)</f>
        <v/>
      </c>
      <c r="E182" s="825"/>
      <c r="F182" s="825"/>
      <c r="G182" s="825"/>
      <c r="H182" s="825"/>
      <c r="I182" s="825"/>
      <c r="J182" s="825"/>
      <c r="K182" s="825"/>
      <c r="L182" s="825"/>
      <c r="M182" s="568"/>
      <c r="N182" s="568"/>
      <c r="O182" s="568"/>
      <c r="P182" s="568"/>
      <c r="Q182" s="568"/>
      <c r="R182" s="568"/>
      <c r="S182" s="568"/>
      <c r="T182" s="568"/>
      <c r="U182" s="568"/>
      <c r="V182" s="568"/>
      <c r="W182" s="568"/>
      <c r="X182" s="568"/>
      <c r="Y182" s="568"/>
      <c r="Z182" s="568"/>
      <c r="AA182" s="568"/>
      <c r="AB182" s="568"/>
      <c r="AC182" s="568"/>
      <c r="AD182" s="568"/>
      <c r="AG182" s="269">
        <f t="shared" si="17"/>
        <v>0</v>
      </c>
      <c r="AH182" s="298">
        <f t="shared" si="18"/>
        <v>0</v>
      </c>
      <c r="AI182" s="299">
        <f t="shared" si="19"/>
        <v>0</v>
      </c>
      <c r="AJ182" s="300">
        <f t="shared" si="20"/>
        <v>0</v>
      </c>
      <c r="AK182" s="301">
        <f t="shared" si="21"/>
        <v>0</v>
      </c>
      <c r="AL182" s="371">
        <f t="shared" si="22"/>
        <v>0</v>
      </c>
      <c r="AM182" s="433">
        <f t="shared" si="23"/>
        <v>0</v>
      </c>
      <c r="AN182" s="434">
        <f t="shared" si="24"/>
        <v>0</v>
      </c>
      <c r="AO182" s="410" t="b">
        <f t="shared" si="25"/>
        <v>0</v>
      </c>
      <c r="AP182" s="9" t="str">
        <f t="shared" si="26"/>
        <v/>
      </c>
      <c r="AQ182" s="410" t="b">
        <f t="shared" si="27"/>
        <v>0</v>
      </c>
      <c r="AR182" s="9" t="str">
        <f t="shared" si="28"/>
        <v/>
      </c>
      <c r="AS182" s="410" t="b">
        <f t="shared" si="29"/>
        <v>0</v>
      </c>
      <c r="AU182" s="444">
        <f t="shared" si="30"/>
        <v>0</v>
      </c>
      <c r="AV182" s="439">
        <f>IF(OR(Y182="NS",CNGE_2024_M1_Secc1_Sub2!$M492="NS"),0,IF(AND(Y182="NA",CNGE_2024_M1_Secc1_Sub2!$M492="NA"),0,IF(Y182&lt;=CNGE_2024_M1_Secc1_Sub2!$M492,0,1)))</f>
        <v>0</v>
      </c>
      <c r="AW182" s="440">
        <f>IF(OR(AA182="NS",CNGE_2024_M1_Secc1_Sub2!$S492="NS"),0,IF(AND(AA182="NA",CNGE_2024_M1_Secc1_Sub2!$S492="NA"),0,IF(AA182&lt;=CNGE_2024_M1_Secc1_Sub2!$S492,0,1)))</f>
        <v>0</v>
      </c>
      <c r="AX182" s="441">
        <f>IF(OR(AC182="NS",CNGE_2024_M1_Secc1_Sub2!$Y492="NS"),0,IF(AND(AC182="NA",CNGE_2024_M1_Secc1_Sub2!$Y492="NA"),0,IF(AC182&lt;=CNGE_2024_M1_Secc1_Sub2!$Y492,0,1)))</f>
        <v>0</v>
      </c>
      <c r="AY182" s="303">
        <f t="shared" si="31"/>
        <v>0</v>
      </c>
      <c r="AZ182" s="304" t="str">
        <f>IF(AY182=0,"",
IF(SUM($AY$64:AY182)=1,BA182,
IF($AY$184&gt;SUM($AY$64:AY182),_xlfn.CONCAT(", ",BA182),
IF($AY$184=SUM($AY$64:AY182),_xlfn.CONCAT(" y ",BA182)))))</f>
        <v/>
      </c>
      <c r="BA182" s="231" t="s">
        <v>6330</v>
      </c>
      <c r="BB182" s="290">
        <f t="shared" si="32"/>
        <v>0</v>
      </c>
      <c r="BC182" s="291" t="str">
        <f>IF(BB182=0,"",
IF(SUM($BB$64:BB182)=1,BD182,
IF($BB$184&gt;SUM($BB$64:BB182),_xlfn.CONCAT(", ",BD182),
IF($BB$184=SUM($BB$64:BB182),_xlfn.CONCAT(" y ",BD182)))))</f>
        <v/>
      </c>
      <c r="BD182" s="231" t="s">
        <v>6330</v>
      </c>
      <c r="BE182" s="426">
        <f t="shared" si="33"/>
        <v>0</v>
      </c>
    </row>
    <row r="183" spans="2:57" ht="15" hidden="1" customHeight="1">
      <c r="C183" s="87" t="s">
        <v>224</v>
      </c>
      <c r="D183" s="825" t="str">
        <f>IF(CNGE_2024_M1_Secc1_Sub1!$D161="","",CNGE_2024_M1_Secc1_Sub1!$D161)</f>
        <v/>
      </c>
      <c r="E183" s="825"/>
      <c r="F183" s="825"/>
      <c r="G183" s="825"/>
      <c r="H183" s="825"/>
      <c r="I183" s="825"/>
      <c r="J183" s="825"/>
      <c r="K183" s="825"/>
      <c r="L183" s="825"/>
      <c r="M183" s="568"/>
      <c r="N183" s="568"/>
      <c r="O183" s="568"/>
      <c r="P183" s="568"/>
      <c r="Q183" s="568"/>
      <c r="R183" s="568"/>
      <c r="S183" s="568"/>
      <c r="T183" s="568"/>
      <c r="U183" s="568"/>
      <c r="V183" s="568"/>
      <c r="W183" s="568"/>
      <c r="X183" s="568"/>
      <c r="Y183" s="568"/>
      <c r="Z183" s="568"/>
      <c r="AA183" s="568"/>
      <c r="AB183" s="568"/>
      <c r="AC183" s="568"/>
      <c r="AD183" s="568"/>
      <c r="AG183" s="269">
        <f t="shared" si="17"/>
        <v>0</v>
      </c>
      <c r="AH183" s="298">
        <f t="shared" si="18"/>
        <v>0</v>
      </c>
      <c r="AI183" s="299">
        <f t="shared" si="19"/>
        <v>0</v>
      </c>
      <c r="AJ183" s="300">
        <f t="shared" si="20"/>
        <v>0</v>
      </c>
      <c r="AK183" s="301">
        <f t="shared" si="21"/>
        <v>0</v>
      </c>
      <c r="AL183" s="371">
        <f t="shared" si="22"/>
        <v>0</v>
      </c>
      <c r="AM183" s="433">
        <f t="shared" si="23"/>
        <v>0</v>
      </c>
      <c r="AN183" s="434">
        <f t="shared" si="24"/>
        <v>0</v>
      </c>
      <c r="AO183" s="410" t="b">
        <f t="shared" si="25"/>
        <v>0</v>
      </c>
      <c r="AP183" s="9" t="str">
        <f t="shared" si="26"/>
        <v/>
      </c>
      <c r="AQ183" s="410" t="b">
        <f t="shared" si="27"/>
        <v>0</v>
      </c>
      <c r="AR183" s="9" t="str">
        <f t="shared" si="28"/>
        <v/>
      </c>
      <c r="AS183" s="410" t="b">
        <f t="shared" si="29"/>
        <v>0</v>
      </c>
      <c r="AU183" s="444">
        <f t="shared" si="30"/>
        <v>0</v>
      </c>
      <c r="AV183" s="439">
        <f>IF(OR(Y183="NS",CNGE_2024_M1_Secc1_Sub2!$M493="NS"),0,IF(AND(Y183="NA",CNGE_2024_M1_Secc1_Sub2!$M493="NA"),0,IF(Y183&lt;=CNGE_2024_M1_Secc1_Sub2!$M493,0,1)))</f>
        <v>0</v>
      </c>
      <c r="AW183" s="440">
        <f>IF(OR(AA183="NS",CNGE_2024_M1_Secc1_Sub2!$S493="NS"),0,IF(AND(AA183="NA",CNGE_2024_M1_Secc1_Sub2!$S493="NA"),0,IF(AA183&lt;=CNGE_2024_M1_Secc1_Sub2!$S493,0,1)))</f>
        <v>0</v>
      </c>
      <c r="AX183" s="441">
        <f>IF(OR(AC183="NS",CNGE_2024_M1_Secc1_Sub2!$Y493="NS"),0,IF(AND(AC183="NA",CNGE_2024_M1_Secc1_Sub2!$Y493="NA"),0,IF(AC183&lt;=CNGE_2024_M1_Secc1_Sub2!$Y493,0,1)))</f>
        <v>0</v>
      </c>
      <c r="AY183" s="303">
        <f t="shared" si="31"/>
        <v>0</v>
      </c>
      <c r="AZ183" s="304" t="str">
        <f>IF(AY183=0,"",
IF(SUM($AY$64:AY183)=1,BA183,
IF($AY$184&gt;SUM($AY$64:AY183),_xlfn.CONCAT(", ",BA183),
IF($AY$184=SUM($AY$64:AY183),_xlfn.CONCAT(" y ",BA183)))))</f>
        <v/>
      </c>
      <c r="BA183" s="231" t="s">
        <v>6331</v>
      </c>
      <c r="BB183" s="290">
        <f t="shared" si="32"/>
        <v>0</v>
      </c>
      <c r="BC183" s="291" t="str">
        <f>IF(BB183=0,"",
IF(SUM($BB$64:BB183)=1,BD183,
IF($BB$184&gt;SUM($BB$64:BB183),_xlfn.CONCAT(", ",BD183),
IF($BB$184=SUM($BB$64:BB183),_xlfn.CONCAT(" y ",BD183)))))</f>
        <v/>
      </c>
      <c r="BD183" s="231" t="s">
        <v>6331</v>
      </c>
      <c r="BE183" s="426">
        <f t="shared" si="33"/>
        <v>0</v>
      </c>
    </row>
    <row r="184" spans="2:57" ht="15" customHeight="1">
      <c r="C184" s="104"/>
      <c r="D184" s="7"/>
      <c r="E184" s="7"/>
      <c r="F184" s="7"/>
      <c r="G184" s="7"/>
      <c r="H184" s="7"/>
      <c r="I184" s="7"/>
      <c r="J184" s="7"/>
      <c r="K184" s="7"/>
      <c r="L184" s="7"/>
      <c r="M184" s="7"/>
      <c r="N184" s="7"/>
      <c r="O184" s="7"/>
      <c r="P184" s="7"/>
      <c r="Q184" s="7"/>
      <c r="R184" s="7"/>
      <c r="S184" s="7"/>
      <c r="T184" s="7"/>
      <c r="U184" s="7"/>
      <c r="V184" s="7"/>
      <c r="W184" s="7"/>
      <c r="X184" s="108" t="s">
        <v>387</v>
      </c>
      <c r="Y184" s="752">
        <f>IF(AND(SUM(Y64:Z183)=0,COUNTIF(Y64:Z183,"NS")&gt;0),"NS",
IF(AND(SUM(Y64:Z183)=0,COUNTIF(Y64:Z183,0)&gt;0),0,
IF(AND(SUM(Y64:Z183)=0,COUNTIF(Y64:Z183,"NA")&gt;0),"NA",
SUM(Y64:Z183))))</f>
        <v>0</v>
      </c>
      <c r="Z184" s="752"/>
      <c r="AA184" s="752">
        <f t="shared" ref="AA184" si="34">IF(AND(SUM(AA64:AB183)=0,COUNTIF(AA64:AB183,"NS")&gt;0),"NS",
IF(AND(SUM(AA64:AB183)=0,COUNTIF(AA64:AB183,0)&gt;0),0,
IF(AND(SUM(AA64:AB183)=0,COUNTIF(AA64:AB183,"NA")&gt;0),"NA",
SUM(AA64:AB183))))</f>
        <v>0</v>
      </c>
      <c r="AB184" s="752"/>
      <c r="AC184" s="752">
        <f t="shared" ref="AC184" si="35">IF(AND(SUM(AC64:AD183)=0,COUNTIF(AC64:AD183,"NS")&gt;0),"NS",
IF(AND(SUM(AC64:AD183)=0,COUNTIF(AC64:AD183,0)&gt;0),0,
IF(AND(SUM(AC64:AD183)=0,COUNTIF(AC64:AD183,"NA")&gt;0),"NA",
SUM(AC64:AD183))))</f>
        <v>0</v>
      </c>
      <c r="AD184" s="752"/>
      <c r="AL184" s="347">
        <f>SUM(AL64:AL183)</f>
        <v>0</v>
      </c>
      <c r="AN184" s="447">
        <f>SUM(AN64:AN183)</f>
        <v>0</v>
      </c>
      <c r="AO184" s="285">
        <f>COUNTIF(AO64:AO183,TRUE)</f>
        <v>0</v>
      </c>
      <c r="AP184" s="9"/>
      <c r="AQ184" s="285">
        <f>COUNTIF(AQ64:AQ183,TRUE)</f>
        <v>0</v>
      </c>
      <c r="AR184" s="9"/>
      <c r="AS184" s="285">
        <f>COUNTIF(AS64:AS183,TRUE)</f>
        <v>0</v>
      </c>
      <c r="AU184" s="446">
        <f>SUM(AU64:AU183)</f>
        <v>0</v>
      </c>
      <c r="AX184" s="448">
        <f>SUM(AV64:AX183)</f>
        <v>0</v>
      </c>
      <c r="AY184" s="292">
        <f>SUM(AY64:AY183)</f>
        <v>0</v>
      </c>
      <c r="AZ184" s="292" t="str">
        <f>IF(AY184=0,"",_xlfn.CONCAT(AZ64:AZ183))</f>
        <v/>
      </c>
      <c r="BA184" s="293" t="str">
        <f>IF(AY184=0,"",
IF(AY184&gt;1,"Favor de revisar la suma y consistencia de totales por filas (numéricos y NS)",
IF(AY184=1,_xlfn.CONCAT("Favor de revisar la sumatoria del total en el numeral ",AZ184),_xlfn.CONCAT("Favor de revisar la sumatoria de los totales en los numerales ",AZ184))))</f>
        <v/>
      </c>
      <c r="BB184" s="292">
        <f>SUM(BB63:BB183)</f>
        <v>0</v>
      </c>
      <c r="BC184" s="292" t="str">
        <f>IF(BB184=0,"",_xlfn.CONCAT(BC63:BC183))</f>
        <v/>
      </c>
      <c r="BD184" s="293" t="str">
        <f>IF(BB184=0,"",
IF(BB184&gt;10,"Favor de ingresar toda la información requerida en la pregunta y/o verifique que no tenga información en celdas sombreadas",
IF(BB184=1,_xlfn.CONCAT("Favor de revisar la información capturada en el numeral ",BC184),_xlfn.CONCAT("Favor de revisar la información capturada en los numerales ",BC184))))</f>
        <v/>
      </c>
      <c r="BE184" s="533">
        <f>SUM(BE64:BE183)</f>
        <v>0</v>
      </c>
    </row>
    <row r="185" spans="2:57" ht="15" customHeight="1">
      <c r="B185" s="657" t="str">
        <f>IF(BE184&gt;0,"La suma del apartado Personal adscrito por fila deben ser mayor a cero, ya que tiene el cod.1 en la col.¿Contaba con alguna unidad…?","")</f>
        <v/>
      </c>
      <c r="C185" s="657"/>
      <c r="D185" s="657"/>
      <c r="E185" s="657"/>
      <c r="F185" s="657"/>
      <c r="G185" s="657"/>
      <c r="H185" s="657"/>
      <c r="I185" s="657"/>
      <c r="J185" s="657"/>
      <c r="K185" s="657"/>
      <c r="L185" s="657"/>
      <c r="M185" s="657"/>
      <c r="N185" s="657"/>
      <c r="O185" s="657"/>
      <c r="P185" s="657"/>
      <c r="Q185" s="657"/>
      <c r="R185" s="657"/>
      <c r="S185" s="657"/>
      <c r="T185" s="657"/>
      <c r="U185" s="657"/>
      <c r="V185" s="657"/>
      <c r="W185" s="657"/>
      <c r="X185" s="657"/>
      <c r="Y185" s="657"/>
      <c r="Z185" s="657"/>
      <c r="AA185" s="657"/>
      <c r="AB185" s="657"/>
      <c r="AC185" s="657"/>
      <c r="AD185" s="657"/>
      <c r="AE185" s="657"/>
      <c r="AS185" s="438">
        <f>SUM(AO184,AQ184,AS184)</f>
        <v>0</v>
      </c>
    </row>
    <row r="186" spans="2:57" ht="24" customHeight="1">
      <c r="C186" s="596" t="s">
        <v>270</v>
      </c>
      <c r="D186" s="596"/>
      <c r="E186" s="596"/>
      <c r="F186" s="596"/>
      <c r="G186" s="596"/>
      <c r="H186" s="596"/>
      <c r="I186" s="596"/>
      <c r="J186" s="596"/>
      <c r="K186" s="596"/>
      <c r="L186" s="596"/>
      <c r="M186" s="596"/>
      <c r="N186" s="596"/>
      <c r="O186" s="596"/>
      <c r="P186" s="596"/>
      <c r="Q186" s="596"/>
      <c r="R186" s="596"/>
      <c r="S186" s="596"/>
      <c r="T186" s="596"/>
      <c r="U186" s="596"/>
      <c r="V186" s="596"/>
      <c r="W186" s="596"/>
      <c r="X186" s="596"/>
      <c r="Y186" s="596"/>
      <c r="Z186" s="596"/>
      <c r="AA186" s="596"/>
      <c r="AB186" s="596"/>
      <c r="AC186" s="596"/>
      <c r="AD186" s="596"/>
    </row>
    <row r="187" spans="2:57" ht="60" customHeight="1">
      <c r="C187" s="761"/>
      <c r="D187" s="826"/>
      <c r="E187" s="826"/>
      <c r="F187" s="826"/>
      <c r="G187" s="826"/>
      <c r="H187" s="826"/>
      <c r="I187" s="826"/>
      <c r="J187" s="826"/>
      <c r="K187" s="826"/>
      <c r="L187" s="826"/>
      <c r="M187" s="826"/>
      <c r="N187" s="826"/>
      <c r="O187" s="826"/>
      <c r="P187" s="826"/>
      <c r="Q187" s="826"/>
      <c r="R187" s="826"/>
      <c r="S187" s="826"/>
      <c r="T187" s="826"/>
      <c r="U187" s="826"/>
      <c r="V187" s="826"/>
      <c r="W187" s="826"/>
      <c r="X187" s="826"/>
      <c r="Y187" s="826"/>
      <c r="Z187" s="826"/>
      <c r="AA187" s="826"/>
      <c r="AB187" s="826"/>
      <c r="AC187" s="826"/>
      <c r="AD187" s="827"/>
    </row>
    <row r="188" spans="2:57" ht="15" customHeight="1">
      <c r="B188" s="708" t="str">
        <f>BD184</f>
        <v/>
      </c>
      <c r="C188" s="708"/>
      <c r="D188" s="708"/>
      <c r="E188" s="708"/>
      <c r="F188" s="708"/>
      <c r="G188" s="708"/>
      <c r="H188" s="708"/>
      <c r="I188" s="708"/>
      <c r="J188" s="708"/>
      <c r="K188" s="708"/>
      <c r="L188" s="708"/>
      <c r="M188" s="708"/>
      <c r="N188" s="708"/>
      <c r="O188" s="708"/>
      <c r="P188" s="708"/>
      <c r="Q188" s="708"/>
      <c r="R188" s="708"/>
      <c r="S188" s="708"/>
      <c r="T188" s="708"/>
      <c r="U188" s="708"/>
      <c r="V188" s="708"/>
      <c r="W188" s="708"/>
      <c r="X188" s="708"/>
      <c r="Y188" s="708"/>
      <c r="Z188" s="708"/>
      <c r="AA188" s="708"/>
      <c r="AB188" s="708"/>
      <c r="AC188" s="708"/>
      <c r="AD188" s="708"/>
    </row>
    <row r="189" spans="2:57" ht="15" customHeight="1">
      <c r="B189" s="703" t="str">
        <f>IF(AL184&gt;0,"Alerta:Debido a que cuenta con registros NS, debe proporcionar una justificación en el area de comentarios al final de la pregunta.","")</f>
        <v/>
      </c>
      <c r="C189" s="703"/>
      <c r="D189" s="703"/>
      <c r="E189" s="703"/>
      <c r="F189" s="703"/>
      <c r="G189" s="703"/>
      <c r="H189" s="703"/>
      <c r="I189" s="703"/>
      <c r="J189" s="703"/>
      <c r="K189" s="703"/>
      <c r="L189" s="703"/>
      <c r="M189" s="703"/>
      <c r="N189" s="703"/>
      <c r="O189" s="703"/>
      <c r="P189" s="703"/>
      <c r="Q189" s="703"/>
      <c r="R189" s="703"/>
      <c r="S189" s="703"/>
      <c r="T189" s="703"/>
      <c r="U189" s="703"/>
      <c r="V189" s="703"/>
      <c r="W189" s="703"/>
      <c r="X189" s="703"/>
      <c r="Y189" s="703"/>
      <c r="Z189" s="703"/>
      <c r="AA189" s="703"/>
      <c r="AB189" s="703"/>
      <c r="AC189" s="703"/>
      <c r="AD189" s="703"/>
    </row>
    <row r="190" spans="2:57" ht="15" customHeight="1">
      <c r="B190" s="657" t="str">
        <f>IF(AX184&gt;0,"Favor de revisar la suma y consistencia de totales y/o subtotales por filas (numéricos y NS)","")</f>
        <v/>
      </c>
      <c r="C190" s="657"/>
      <c r="D190" s="657"/>
      <c r="E190" s="657"/>
      <c r="F190" s="657"/>
      <c r="G190" s="657"/>
      <c r="H190" s="657"/>
      <c r="I190" s="657"/>
      <c r="J190" s="657"/>
      <c r="K190" s="657"/>
      <c r="L190" s="657"/>
      <c r="M190" s="657"/>
      <c r="N190" s="657"/>
      <c r="O190" s="657"/>
      <c r="P190" s="657"/>
      <c r="Q190" s="657"/>
      <c r="R190" s="657"/>
      <c r="S190" s="657"/>
      <c r="T190" s="657"/>
      <c r="U190" s="657"/>
      <c r="V190" s="657"/>
      <c r="W190" s="657"/>
      <c r="X190" s="657"/>
      <c r="Y190" s="657"/>
      <c r="Z190" s="657"/>
      <c r="AA190" s="657"/>
      <c r="AB190" s="657"/>
      <c r="AC190" s="657"/>
      <c r="AD190" s="657"/>
    </row>
    <row r="191" spans="2:57" ht="15" customHeight="1">
      <c r="B191" s="720" t="str">
        <f>IF(AN184&gt;0,"Favor de ingresar una fecha válida y/o verifique que el formato solicitado esté correcto","")</f>
        <v/>
      </c>
      <c r="C191" s="720"/>
      <c r="D191" s="720"/>
      <c r="E191" s="720"/>
      <c r="F191" s="720"/>
      <c r="G191" s="720"/>
      <c r="H191" s="720"/>
      <c r="I191" s="720"/>
      <c r="J191" s="720"/>
      <c r="K191" s="720"/>
      <c r="L191" s="720"/>
      <c r="M191" s="720"/>
      <c r="N191" s="720"/>
      <c r="O191" s="720"/>
      <c r="P191" s="720"/>
      <c r="Q191" s="720"/>
      <c r="R191" s="720"/>
      <c r="S191" s="720"/>
      <c r="T191" s="720"/>
      <c r="U191" s="720"/>
      <c r="V191" s="720"/>
      <c r="W191" s="720"/>
      <c r="X191" s="720"/>
      <c r="Y191" s="720"/>
      <c r="Z191" s="720"/>
      <c r="AA191" s="720"/>
      <c r="AB191" s="720"/>
      <c r="AC191" s="720"/>
      <c r="AD191" s="720"/>
    </row>
    <row r="192" spans="2:57" ht="15" customHeight="1">
      <c r="B192" s="657" t="str">
        <f>IF(AS185=0,"","El nombre debe registrarse en mayúsculas, sin comillas ni signos de acentuación, puntuación, paréntesis y abreviaturas")</f>
        <v/>
      </c>
      <c r="C192" s="657"/>
      <c r="D192" s="657"/>
      <c r="E192" s="657"/>
      <c r="F192" s="657"/>
      <c r="G192" s="657"/>
      <c r="H192" s="657"/>
      <c r="I192" s="657"/>
      <c r="J192" s="657"/>
      <c r="K192" s="657"/>
      <c r="L192" s="657"/>
      <c r="M192" s="657"/>
      <c r="N192" s="657"/>
      <c r="O192" s="657"/>
      <c r="P192" s="657"/>
      <c r="Q192" s="657"/>
      <c r="R192" s="657"/>
      <c r="S192" s="657"/>
      <c r="T192" s="657"/>
      <c r="U192" s="657"/>
      <c r="V192" s="657"/>
      <c r="W192" s="657"/>
      <c r="X192" s="657"/>
      <c r="Y192" s="657"/>
      <c r="Z192" s="657"/>
      <c r="AA192" s="657"/>
      <c r="AB192" s="657"/>
      <c r="AC192" s="657"/>
      <c r="AD192" s="657"/>
    </row>
    <row r="193" spans="2:30" ht="15" customHeight="1">
      <c r="B193" s="657" t="str">
        <f>IF(AX184&gt;0,"Favor de revisar la instrucción 2, ya que no se cumplen los criterios establecidos","")</f>
        <v/>
      </c>
      <c r="C193" s="657"/>
      <c r="D193" s="657"/>
      <c r="E193" s="657"/>
      <c r="F193" s="657"/>
      <c r="G193" s="657"/>
      <c r="H193" s="657"/>
      <c r="I193" s="657"/>
      <c r="J193" s="657"/>
      <c r="K193" s="657"/>
      <c r="L193" s="657"/>
      <c r="M193" s="657"/>
      <c r="N193" s="657"/>
      <c r="O193" s="657"/>
      <c r="P193" s="657"/>
      <c r="Q193" s="657"/>
      <c r="R193" s="657"/>
      <c r="S193" s="657"/>
      <c r="T193" s="657"/>
      <c r="U193" s="657"/>
      <c r="V193" s="657"/>
      <c r="W193" s="657"/>
      <c r="X193" s="657"/>
      <c r="Y193" s="657"/>
      <c r="Z193" s="657"/>
      <c r="AA193" s="657"/>
      <c r="AB193" s="657"/>
      <c r="AC193" s="657"/>
      <c r="AD193" s="657"/>
    </row>
  </sheetData>
  <sheetProtection algorithmName="SHA-512" hashValue="YkhwmOD8OZoXhkq+1S+hJ/8QK8pGNNxDqMPVrxqdN9YJghSWe4dDiRPfVV6wm82MSy8TJyHj8cAgSuKs5+11zw==" saltValue="Cwif7y2r5QWUbeSrKxMORA==" spinCount="100000" sheet="1" objects="1" scenarios="1"/>
  <mergeCells count="933">
    <mergeCell ref="AW43:AW44"/>
    <mergeCell ref="B46:AE46"/>
    <mergeCell ref="BE62:BE63"/>
    <mergeCell ref="B185:AE185"/>
    <mergeCell ref="Y184:Z184"/>
    <mergeCell ref="AA184:AB184"/>
    <mergeCell ref="AC184:AD184"/>
    <mergeCell ref="M181:P181"/>
    <mergeCell ref="Q181:T181"/>
    <mergeCell ref="U181:X181"/>
    <mergeCell ref="Y181:Z181"/>
    <mergeCell ref="AA181:AB181"/>
    <mergeCell ref="AC181:AD181"/>
    <mergeCell ref="M182:P182"/>
    <mergeCell ref="Q182:T182"/>
    <mergeCell ref="U182:X182"/>
    <mergeCell ref="Y182:Z182"/>
    <mergeCell ref="AA182:AB182"/>
    <mergeCell ref="AC182:AD182"/>
    <mergeCell ref="M180:P180"/>
    <mergeCell ref="Q180:T180"/>
    <mergeCell ref="U180:X180"/>
    <mergeCell ref="Y180:Z180"/>
    <mergeCell ref="AA180:AB180"/>
    <mergeCell ref="AC180:AD180"/>
    <mergeCell ref="C60:AD60"/>
    <mergeCell ref="M183:P183"/>
    <mergeCell ref="Q183:T183"/>
    <mergeCell ref="U183:X183"/>
    <mergeCell ref="Y183:Z183"/>
    <mergeCell ref="AA183:AB183"/>
    <mergeCell ref="AC183:AD183"/>
    <mergeCell ref="M179:P179"/>
    <mergeCell ref="Q179:T179"/>
    <mergeCell ref="AA177:AB177"/>
    <mergeCell ref="AC177:AD177"/>
    <mergeCell ref="M178:P178"/>
    <mergeCell ref="Q178:T178"/>
    <mergeCell ref="U178:X178"/>
    <mergeCell ref="Y178:Z178"/>
    <mergeCell ref="AA178:AB178"/>
    <mergeCell ref="AC178:AD178"/>
    <mergeCell ref="U179:X179"/>
    <mergeCell ref="Y179:Z179"/>
    <mergeCell ref="AA179:AB179"/>
    <mergeCell ref="AC179:AD179"/>
    <mergeCell ref="U173:X173"/>
    <mergeCell ref="Y173:Z173"/>
    <mergeCell ref="M175:P175"/>
    <mergeCell ref="Q175:T175"/>
    <mergeCell ref="U175:X175"/>
    <mergeCell ref="Y175:Z175"/>
    <mergeCell ref="AA175:AB175"/>
    <mergeCell ref="AC175:AD175"/>
    <mergeCell ref="Q172:T172"/>
    <mergeCell ref="U172:X172"/>
    <mergeCell ref="Y172:Z172"/>
    <mergeCell ref="AA172:AB172"/>
    <mergeCell ref="AC172:AD172"/>
    <mergeCell ref="U167:X167"/>
    <mergeCell ref="Y167:Z167"/>
    <mergeCell ref="AA167:AB167"/>
    <mergeCell ref="AC167:AD167"/>
    <mergeCell ref="U168:X168"/>
    <mergeCell ref="Y168:Z168"/>
    <mergeCell ref="AA168:AB168"/>
    <mergeCell ref="AC168:AD168"/>
    <mergeCell ref="AA173:AB173"/>
    <mergeCell ref="AC173:AD173"/>
    <mergeCell ref="Y169:Z169"/>
    <mergeCell ref="AA169:AB169"/>
    <mergeCell ref="AC169:AD169"/>
    <mergeCell ref="U170:X170"/>
    <mergeCell ref="Y170:Z170"/>
    <mergeCell ref="AA170:AB170"/>
    <mergeCell ref="AC170:AD170"/>
    <mergeCell ref="U171:X171"/>
    <mergeCell ref="Y171:Z171"/>
    <mergeCell ref="AA171:AB171"/>
    <mergeCell ref="AC171:AD171"/>
    <mergeCell ref="M164:P164"/>
    <mergeCell ref="Q164:T164"/>
    <mergeCell ref="U164:X164"/>
    <mergeCell ref="Y164:Z164"/>
    <mergeCell ref="AA164:AB164"/>
    <mergeCell ref="AC164:AD164"/>
    <mergeCell ref="U165:X165"/>
    <mergeCell ref="Y165:Z165"/>
    <mergeCell ref="AA165:AB165"/>
    <mergeCell ref="AC165:AD165"/>
    <mergeCell ref="Y166:Z166"/>
    <mergeCell ref="AA166:AB166"/>
    <mergeCell ref="AC166:AD166"/>
    <mergeCell ref="AC157:AD157"/>
    <mergeCell ref="U159:X159"/>
    <mergeCell ref="AC162:AD162"/>
    <mergeCell ref="M163:P163"/>
    <mergeCell ref="Q163:T163"/>
    <mergeCell ref="U163:X163"/>
    <mergeCell ref="Y163:Z163"/>
    <mergeCell ref="AA163:AB163"/>
    <mergeCell ref="AC163:AD163"/>
    <mergeCell ref="AC161:AD161"/>
    <mergeCell ref="M162:P162"/>
    <mergeCell ref="Q162:T162"/>
    <mergeCell ref="AC159:AD159"/>
    <mergeCell ref="M160:P160"/>
    <mergeCell ref="Q160:T160"/>
    <mergeCell ref="U160:X160"/>
    <mergeCell ref="Y160:Z160"/>
    <mergeCell ref="AA160:AB160"/>
    <mergeCell ref="AC160:AD160"/>
    <mergeCell ref="AC158:AD158"/>
    <mergeCell ref="M159:P159"/>
    <mergeCell ref="AA149:AB149"/>
    <mergeCell ref="AC149:AD149"/>
    <mergeCell ref="U151:X151"/>
    <mergeCell ref="Y151:Z151"/>
    <mergeCell ref="AA151:AB151"/>
    <mergeCell ref="AC151:AD151"/>
    <mergeCell ref="M152:P152"/>
    <mergeCell ref="Q152:T152"/>
    <mergeCell ref="U152:X152"/>
    <mergeCell ref="Y152:Z152"/>
    <mergeCell ref="AA152:AB152"/>
    <mergeCell ref="AC152:AD152"/>
    <mergeCell ref="U143:X143"/>
    <mergeCell ref="Y143:Z143"/>
    <mergeCell ref="AA143:AB143"/>
    <mergeCell ref="AC143:AD143"/>
    <mergeCell ref="M144:P144"/>
    <mergeCell ref="Q144:T144"/>
    <mergeCell ref="U144:X144"/>
    <mergeCell ref="Y144:Z144"/>
    <mergeCell ref="AA144:AB144"/>
    <mergeCell ref="AC144:AD144"/>
    <mergeCell ref="M140:P140"/>
    <mergeCell ref="Q140:T140"/>
    <mergeCell ref="U140:X140"/>
    <mergeCell ref="Y140:Z140"/>
    <mergeCell ref="AA140:AB140"/>
    <mergeCell ref="AC140:AD140"/>
    <mergeCell ref="M141:P141"/>
    <mergeCell ref="Q141:T141"/>
    <mergeCell ref="U141:X141"/>
    <mergeCell ref="Y141:Z141"/>
    <mergeCell ref="AA141:AB141"/>
    <mergeCell ref="AC141:AD141"/>
    <mergeCell ref="U138:X138"/>
    <mergeCell ref="Y138:Z138"/>
    <mergeCell ref="AA138:AB138"/>
    <mergeCell ref="AC138:AD138"/>
    <mergeCell ref="M139:P139"/>
    <mergeCell ref="Q139:T139"/>
    <mergeCell ref="U139:X139"/>
    <mergeCell ref="Y139:Z139"/>
    <mergeCell ref="AA139:AB139"/>
    <mergeCell ref="AC139:AD139"/>
    <mergeCell ref="U135:X135"/>
    <mergeCell ref="Y135:Z135"/>
    <mergeCell ref="AA135:AB135"/>
    <mergeCell ref="AC135:AD135"/>
    <mergeCell ref="M136:P136"/>
    <mergeCell ref="Q136:T136"/>
    <mergeCell ref="U136:X136"/>
    <mergeCell ref="Y136:Z136"/>
    <mergeCell ref="AA136:AB136"/>
    <mergeCell ref="AC136:AD136"/>
    <mergeCell ref="M132:P132"/>
    <mergeCell ref="Q132:T132"/>
    <mergeCell ref="U132:X132"/>
    <mergeCell ref="Y132:Z132"/>
    <mergeCell ref="AA132:AB132"/>
    <mergeCell ref="AC132:AD132"/>
    <mergeCell ref="M133:P133"/>
    <mergeCell ref="Q133:T133"/>
    <mergeCell ref="U133:X133"/>
    <mergeCell ref="Y133:Z133"/>
    <mergeCell ref="AA133:AB133"/>
    <mergeCell ref="AC133:AD133"/>
    <mergeCell ref="U130:X130"/>
    <mergeCell ref="Y130:Z130"/>
    <mergeCell ref="AA130:AB130"/>
    <mergeCell ref="AC130:AD130"/>
    <mergeCell ref="M131:P131"/>
    <mergeCell ref="Q131:T131"/>
    <mergeCell ref="U131:X131"/>
    <mergeCell ref="Y131:Z131"/>
    <mergeCell ref="AA131:AB131"/>
    <mergeCell ref="AC131:AD131"/>
    <mergeCell ref="U127:X127"/>
    <mergeCell ref="Y127:Z127"/>
    <mergeCell ref="AA127:AB127"/>
    <mergeCell ref="AC127:AD127"/>
    <mergeCell ref="M128:P128"/>
    <mergeCell ref="Q128:T128"/>
    <mergeCell ref="U128:X128"/>
    <mergeCell ref="Y128:Z128"/>
    <mergeCell ref="AA128:AB128"/>
    <mergeCell ref="AC128:AD128"/>
    <mergeCell ref="M124:P124"/>
    <mergeCell ref="Q124:T124"/>
    <mergeCell ref="U124:X124"/>
    <mergeCell ref="Y124:Z124"/>
    <mergeCell ref="AA124:AB124"/>
    <mergeCell ref="AC124:AD124"/>
    <mergeCell ref="M125:P125"/>
    <mergeCell ref="Q125:T125"/>
    <mergeCell ref="U125:X125"/>
    <mergeCell ref="Y125:Z125"/>
    <mergeCell ref="AA125:AB125"/>
    <mergeCell ref="AC125:AD125"/>
    <mergeCell ref="U122:X122"/>
    <mergeCell ref="Y122:Z122"/>
    <mergeCell ref="AA122:AB122"/>
    <mergeCell ref="AC122:AD122"/>
    <mergeCell ref="M123:P123"/>
    <mergeCell ref="Q123:T123"/>
    <mergeCell ref="U123:X123"/>
    <mergeCell ref="Y123:Z123"/>
    <mergeCell ref="AA123:AB123"/>
    <mergeCell ref="AC123:AD123"/>
    <mergeCell ref="U119:X119"/>
    <mergeCell ref="Y119:Z119"/>
    <mergeCell ref="AA119:AB119"/>
    <mergeCell ref="AC119:AD119"/>
    <mergeCell ref="M120:P120"/>
    <mergeCell ref="Q120:T120"/>
    <mergeCell ref="U120:X120"/>
    <mergeCell ref="Y120:Z120"/>
    <mergeCell ref="AA120:AB120"/>
    <mergeCell ref="AC120:AD120"/>
    <mergeCell ref="M116:P116"/>
    <mergeCell ref="Q116:T116"/>
    <mergeCell ref="U116:X116"/>
    <mergeCell ref="Y116:Z116"/>
    <mergeCell ref="AA116:AB116"/>
    <mergeCell ref="AC116:AD116"/>
    <mergeCell ref="M117:P117"/>
    <mergeCell ref="Q117:T117"/>
    <mergeCell ref="U117:X117"/>
    <mergeCell ref="Y117:Z117"/>
    <mergeCell ref="AA117:AB117"/>
    <mergeCell ref="AC117:AD117"/>
    <mergeCell ref="U114:X114"/>
    <mergeCell ref="Y114:Z114"/>
    <mergeCell ref="AA114:AB114"/>
    <mergeCell ref="AC114:AD114"/>
    <mergeCell ref="M115:P115"/>
    <mergeCell ref="Q115:T115"/>
    <mergeCell ref="U115:X115"/>
    <mergeCell ref="Y115:Z115"/>
    <mergeCell ref="AA115:AB115"/>
    <mergeCell ref="AC115:AD115"/>
    <mergeCell ref="U111:X111"/>
    <mergeCell ref="Y111:Z111"/>
    <mergeCell ref="AA111:AB111"/>
    <mergeCell ref="AC111:AD111"/>
    <mergeCell ref="M112:P112"/>
    <mergeCell ref="Q112:T112"/>
    <mergeCell ref="U112:X112"/>
    <mergeCell ref="Y112:Z112"/>
    <mergeCell ref="AA112:AB112"/>
    <mergeCell ref="AC112:AD112"/>
    <mergeCell ref="M108:P108"/>
    <mergeCell ref="Q108:T108"/>
    <mergeCell ref="U108:X108"/>
    <mergeCell ref="Y108:Z108"/>
    <mergeCell ref="AA108:AB108"/>
    <mergeCell ref="AC108:AD108"/>
    <mergeCell ref="M109:P109"/>
    <mergeCell ref="Q109:T109"/>
    <mergeCell ref="U109:X109"/>
    <mergeCell ref="Y109:Z109"/>
    <mergeCell ref="AA109:AB109"/>
    <mergeCell ref="AC109:AD109"/>
    <mergeCell ref="U106:X106"/>
    <mergeCell ref="Y106:Z106"/>
    <mergeCell ref="AA106:AB106"/>
    <mergeCell ref="AC106:AD106"/>
    <mergeCell ref="M107:P107"/>
    <mergeCell ref="Q107:T107"/>
    <mergeCell ref="U107:X107"/>
    <mergeCell ref="Y107:Z107"/>
    <mergeCell ref="AA107:AB107"/>
    <mergeCell ref="AC107:AD107"/>
    <mergeCell ref="U103:X103"/>
    <mergeCell ref="Y103:Z103"/>
    <mergeCell ref="AA103:AB103"/>
    <mergeCell ref="AC103:AD103"/>
    <mergeCell ref="M104:P104"/>
    <mergeCell ref="Q104:T104"/>
    <mergeCell ref="U104:X104"/>
    <mergeCell ref="Y104:Z104"/>
    <mergeCell ref="AA104:AB104"/>
    <mergeCell ref="AC104:AD104"/>
    <mergeCell ref="M100:P100"/>
    <mergeCell ref="Q100:T100"/>
    <mergeCell ref="U100:X100"/>
    <mergeCell ref="Y100:Z100"/>
    <mergeCell ref="AA100:AB100"/>
    <mergeCell ref="AC100:AD100"/>
    <mergeCell ref="M101:P101"/>
    <mergeCell ref="Q101:T101"/>
    <mergeCell ref="U101:X101"/>
    <mergeCell ref="Y101:Z101"/>
    <mergeCell ref="AA101:AB101"/>
    <mergeCell ref="AC101:AD101"/>
    <mergeCell ref="U98:X98"/>
    <mergeCell ref="Y98:Z98"/>
    <mergeCell ref="AA98:AB98"/>
    <mergeCell ref="AC98:AD98"/>
    <mergeCell ref="M99:P99"/>
    <mergeCell ref="Q99:T99"/>
    <mergeCell ref="U99:X99"/>
    <mergeCell ref="Y99:Z99"/>
    <mergeCell ref="AA99:AB99"/>
    <mergeCell ref="AC99:AD99"/>
    <mergeCell ref="U95:X95"/>
    <mergeCell ref="Y95:Z95"/>
    <mergeCell ref="AA95:AB95"/>
    <mergeCell ref="AC95:AD95"/>
    <mergeCell ref="M96:P96"/>
    <mergeCell ref="Q96:T96"/>
    <mergeCell ref="U96:X96"/>
    <mergeCell ref="Y96:Z96"/>
    <mergeCell ref="AA96:AB96"/>
    <mergeCell ref="AC96:AD96"/>
    <mergeCell ref="M92:P92"/>
    <mergeCell ref="Q92:T92"/>
    <mergeCell ref="U92:X92"/>
    <mergeCell ref="Y92:Z92"/>
    <mergeCell ref="AA92:AB92"/>
    <mergeCell ref="AC92:AD92"/>
    <mergeCell ref="M93:P93"/>
    <mergeCell ref="Q93:T93"/>
    <mergeCell ref="U93:X93"/>
    <mergeCell ref="Y93:Z93"/>
    <mergeCell ref="AA93:AB93"/>
    <mergeCell ref="AC93:AD93"/>
    <mergeCell ref="U90:X90"/>
    <mergeCell ref="Y90:Z90"/>
    <mergeCell ref="AA90:AB90"/>
    <mergeCell ref="AC90:AD90"/>
    <mergeCell ref="M91:P91"/>
    <mergeCell ref="Q91:T91"/>
    <mergeCell ref="U91:X91"/>
    <mergeCell ref="Y91:Z91"/>
    <mergeCell ref="AA91:AB91"/>
    <mergeCell ref="AC91:AD91"/>
    <mergeCell ref="U87:X87"/>
    <mergeCell ref="Y87:Z87"/>
    <mergeCell ref="AA87:AB87"/>
    <mergeCell ref="AC87:AD87"/>
    <mergeCell ref="M88:P88"/>
    <mergeCell ref="Q88:T88"/>
    <mergeCell ref="U88:X88"/>
    <mergeCell ref="Y88:Z88"/>
    <mergeCell ref="AA88:AB88"/>
    <mergeCell ref="AC88:AD88"/>
    <mergeCell ref="M84:P84"/>
    <mergeCell ref="Q84:T84"/>
    <mergeCell ref="U84:X84"/>
    <mergeCell ref="Y84:Z84"/>
    <mergeCell ref="AA84:AB84"/>
    <mergeCell ref="AC84:AD84"/>
    <mergeCell ref="M85:P85"/>
    <mergeCell ref="Q85:T85"/>
    <mergeCell ref="U85:X85"/>
    <mergeCell ref="Y85:Z85"/>
    <mergeCell ref="AA85:AB85"/>
    <mergeCell ref="AC85:AD85"/>
    <mergeCell ref="U82:X82"/>
    <mergeCell ref="Y82:Z82"/>
    <mergeCell ref="AA82:AB82"/>
    <mergeCell ref="AC82:AD82"/>
    <mergeCell ref="M83:P83"/>
    <mergeCell ref="Q83:T83"/>
    <mergeCell ref="U83:X83"/>
    <mergeCell ref="Y83:Z83"/>
    <mergeCell ref="AA83:AB83"/>
    <mergeCell ref="AC83:AD83"/>
    <mergeCell ref="U79:X79"/>
    <mergeCell ref="Y79:Z79"/>
    <mergeCell ref="AA79:AB79"/>
    <mergeCell ref="AC79:AD79"/>
    <mergeCell ref="M80:P80"/>
    <mergeCell ref="Q80:T80"/>
    <mergeCell ref="U80:X80"/>
    <mergeCell ref="Y80:Z80"/>
    <mergeCell ref="AA80:AB80"/>
    <mergeCell ref="AC80:AD80"/>
    <mergeCell ref="M76:P76"/>
    <mergeCell ref="Q76:T76"/>
    <mergeCell ref="U76:X76"/>
    <mergeCell ref="Y76:Z76"/>
    <mergeCell ref="AA76:AB76"/>
    <mergeCell ref="AC76:AD76"/>
    <mergeCell ref="M77:P77"/>
    <mergeCell ref="Q77:T77"/>
    <mergeCell ref="U77:X77"/>
    <mergeCell ref="Y77:Z77"/>
    <mergeCell ref="AA77:AB77"/>
    <mergeCell ref="AC77:AD77"/>
    <mergeCell ref="U74:X74"/>
    <mergeCell ref="Y74:Z74"/>
    <mergeCell ref="AA74:AB74"/>
    <mergeCell ref="AC74:AD74"/>
    <mergeCell ref="M75:P75"/>
    <mergeCell ref="Q75:T75"/>
    <mergeCell ref="U75:X75"/>
    <mergeCell ref="Y75:Z75"/>
    <mergeCell ref="AA75:AB75"/>
    <mergeCell ref="AC75:AD75"/>
    <mergeCell ref="M68:P68"/>
    <mergeCell ref="Q68:T68"/>
    <mergeCell ref="U68:X68"/>
    <mergeCell ref="Y68:Z68"/>
    <mergeCell ref="AA68:AB68"/>
    <mergeCell ref="AC68:AD68"/>
    <mergeCell ref="M69:P69"/>
    <mergeCell ref="Q69:T69"/>
    <mergeCell ref="U69:X69"/>
    <mergeCell ref="Y69:Z69"/>
    <mergeCell ref="AA69:AB69"/>
    <mergeCell ref="AC69:AD69"/>
    <mergeCell ref="M66:P66"/>
    <mergeCell ref="M64:P64"/>
    <mergeCell ref="Q64:T64"/>
    <mergeCell ref="U64:X64"/>
    <mergeCell ref="Y64:Z64"/>
    <mergeCell ref="AA64:AB64"/>
    <mergeCell ref="AC64:AD64"/>
    <mergeCell ref="M65:P65"/>
    <mergeCell ref="Q65:T65"/>
    <mergeCell ref="U65:X65"/>
    <mergeCell ref="Y65:Z65"/>
    <mergeCell ref="AA65:AB65"/>
    <mergeCell ref="AC65:AD65"/>
    <mergeCell ref="Q66:T66"/>
    <mergeCell ref="U66:X66"/>
    <mergeCell ref="Y66:Z66"/>
    <mergeCell ref="AA66:AB66"/>
    <mergeCell ref="AC66:AD66"/>
    <mergeCell ref="C41:AD41"/>
    <mergeCell ref="D24:AD24"/>
    <mergeCell ref="C31:AD31"/>
    <mergeCell ref="C32:AD32"/>
    <mergeCell ref="D28:AD28"/>
    <mergeCell ref="D69:L69"/>
    <mergeCell ref="C22:AD22"/>
    <mergeCell ref="D25:AD25"/>
    <mergeCell ref="D27:AD27"/>
    <mergeCell ref="D66:L66"/>
    <mergeCell ref="D67:L67"/>
    <mergeCell ref="D68:L68"/>
    <mergeCell ref="D64:L64"/>
    <mergeCell ref="D65:L65"/>
    <mergeCell ref="AC63:AD63"/>
    <mergeCell ref="AA63:AB63"/>
    <mergeCell ref="Y63:Z63"/>
    <mergeCell ref="U62:X63"/>
    <mergeCell ref="C56:AD56"/>
    <mergeCell ref="B39:AD39"/>
    <mergeCell ref="B55:AD55"/>
    <mergeCell ref="C57:AD57"/>
    <mergeCell ref="Y62:AD62"/>
    <mergeCell ref="Q62:T63"/>
    <mergeCell ref="C47:AD47"/>
    <mergeCell ref="C48:AD48"/>
    <mergeCell ref="AA44:AD44"/>
    <mergeCell ref="W44:Z44"/>
    <mergeCell ref="S44:V44"/>
    <mergeCell ref="S43:AD43"/>
    <mergeCell ref="S45:V45"/>
    <mergeCell ref="W45:Z45"/>
    <mergeCell ref="AA45:AD45"/>
    <mergeCell ref="K43:R44"/>
    <mergeCell ref="C43:J44"/>
    <mergeCell ref="C45:J45"/>
    <mergeCell ref="K45:R45"/>
    <mergeCell ref="B1:AD1"/>
    <mergeCell ref="B3:AD3"/>
    <mergeCell ref="B5:AD5"/>
    <mergeCell ref="AA7:AD7"/>
    <mergeCell ref="B8:L8"/>
    <mergeCell ref="N8:O8"/>
    <mergeCell ref="C40:AD40"/>
    <mergeCell ref="B10:AD10"/>
    <mergeCell ref="B11:AD11"/>
    <mergeCell ref="C12:AD12"/>
    <mergeCell ref="C13:AD13"/>
    <mergeCell ref="C14:AD14"/>
    <mergeCell ref="C15:AD15"/>
    <mergeCell ref="C16:AD16"/>
    <mergeCell ref="C17:AD17"/>
    <mergeCell ref="B19:AD19"/>
    <mergeCell ref="C20:AD20"/>
    <mergeCell ref="C21:AD21"/>
    <mergeCell ref="B33:AD33"/>
    <mergeCell ref="B34:AD34"/>
    <mergeCell ref="D171:L171"/>
    <mergeCell ref="D173:L173"/>
    <mergeCell ref="D165:L165"/>
    <mergeCell ref="D167:L167"/>
    <mergeCell ref="D169:L169"/>
    <mergeCell ref="M166:P166"/>
    <mergeCell ref="Q166:T166"/>
    <mergeCell ref="M167:P167"/>
    <mergeCell ref="Q167:T167"/>
    <mergeCell ref="M168:P168"/>
    <mergeCell ref="Q168:T168"/>
    <mergeCell ref="M169:P169"/>
    <mergeCell ref="Q169:T169"/>
    <mergeCell ref="M170:P170"/>
    <mergeCell ref="Q170:T170"/>
    <mergeCell ref="M171:P171"/>
    <mergeCell ref="Q171:T171"/>
    <mergeCell ref="D172:L172"/>
    <mergeCell ref="D170:L170"/>
    <mergeCell ref="M165:P165"/>
    <mergeCell ref="Q165:T165"/>
    <mergeCell ref="M173:P173"/>
    <mergeCell ref="Q173:T173"/>
    <mergeCell ref="M172:P172"/>
    <mergeCell ref="M67:P67"/>
    <mergeCell ref="Q67:T67"/>
    <mergeCell ref="U67:X67"/>
    <mergeCell ref="Y67:Z67"/>
    <mergeCell ref="AA67:AB67"/>
    <mergeCell ref="AC67:AD67"/>
    <mergeCell ref="D72:L72"/>
    <mergeCell ref="M70:P70"/>
    <mergeCell ref="Q70:T70"/>
    <mergeCell ref="U70:X70"/>
    <mergeCell ref="Y70:Z70"/>
    <mergeCell ref="AA70:AB70"/>
    <mergeCell ref="AC70:AD70"/>
    <mergeCell ref="M71:P71"/>
    <mergeCell ref="Q71:T71"/>
    <mergeCell ref="D70:L70"/>
    <mergeCell ref="D71:L71"/>
    <mergeCell ref="U71:X71"/>
    <mergeCell ref="Y71:Z71"/>
    <mergeCell ref="AA71:AB71"/>
    <mergeCell ref="AC71:AD71"/>
    <mergeCell ref="M72:P72"/>
    <mergeCell ref="Q72:T72"/>
    <mergeCell ref="U72:X72"/>
    <mergeCell ref="Y72:Z72"/>
    <mergeCell ref="AA72:AB72"/>
    <mergeCell ref="AC72:AD72"/>
    <mergeCell ref="AC73:AD73"/>
    <mergeCell ref="M74:P74"/>
    <mergeCell ref="Q74:T74"/>
    <mergeCell ref="D80:L80"/>
    <mergeCell ref="D78:L78"/>
    <mergeCell ref="D77:L77"/>
    <mergeCell ref="D79:L79"/>
    <mergeCell ref="M78:P78"/>
    <mergeCell ref="Q78:T78"/>
    <mergeCell ref="U78:X78"/>
    <mergeCell ref="Y78:Z78"/>
    <mergeCell ref="AA78:AB78"/>
    <mergeCell ref="AC78:AD78"/>
    <mergeCell ref="M79:P79"/>
    <mergeCell ref="Q79:T79"/>
    <mergeCell ref="D76:L76"/>
    <mergeCell ref="D74:L74"/>
    <mergeCell ref="D73:L73"/>
    <mergeCell ref="D75:L75"/>
    <mergeCell ref="M73:P73"/>
    <mergeCell ref="Q73:T73"/>
    <mergeCell ref="U73:X73"/>
    <mergeCell ref="Y73:Z73"/>
    <mergeCell ref="AA73:AB73"/>
    <mergeCell ref="AC81:AD81"/>
    <mergeCell ref="M82:P82"/>
    <mergeCell ref="Q82:T82"/>
    <mergeCell ref="D88:L88"/>
    <mergeCell ref="D86:L86"/>
    <mergeCell ref="D85:L85"/>
    <mergeCell ref="D87:L87"/>
    <mergeCell ref="M86:P86"/>
    <mergeCell ref="Q86:T86"/>
    <mergeCell ref="U86:X86"/>
    <mergeCell ref="Y86:Z86"/>
    <mergeCell ref="AA86:AB86"/>
    <mergeCell ref="AC86:AD86"/>
    <mergeCell ref="M87:P87"/>
    <mergeCell ref="Q87:T87"/>
    <mergeCell ref="D84:L84"/>
    <mergeCell ref="D82:L82"/>
    <mergeCell ref="D81:L81"/>
    <mergeCell ref="D83:L83"/>
    <mergeCell ref="M81:P81"/>
    <mergeCell ref="Q81:T81"/>
    <mergeCell ref="U81:X81"/>
    <mergeCell ref="Y81:Z81"/>
    <mergeCell ref="AA81:AB81"/>
    <mergeCell ref="AC89:AD89"/>
    <mergeCell ref="M90:P90"/>
    <mergeCell ref="Q90:T90"/>
    <mergeCell ref="D96:L96"/>
    <mergeCell ref="D94:L94"/>
    <mergeCell ref="D95:L95"/>
    <mergeCell ref="D93:L93"/>
    <mergeCell ref="M94:P94"/>
    <mergeCell ref="Q94:T94"/>
    <mergeCell ref="U94:X94"/>
    <mergeCell ref="Y94:Z94"/>
    <mergeCell ref="AA94:AB94"/>
    <mergeCell ref="AC94:AD94"/>
    <mergeCell ref="M95:P95"/>
    <mergeCell ref="Q95:T95"/>
    <mergeCell ref="D92:L92"/>
    <mergeCell ref="D90:L90"/>
    <mergeCell ref="D91:L91"/>
    <mergeCell ref="D89:L89"/>
    <mergeCell ref="M89:P89"/>
    <mergeCell ref="Q89:T89"/>
    <mergeCell ref="U89:X89"/>
    <mergeCell ref="Y89:Z89"/>
    <mergeCell ref="AA89:AB89"/>
    <mergeCell ref="AC97:AD97"/>
    <mergeCell ref="M98:P98"/>
    <mergeCell ref="Q98:T98"/>
    <mergeCell ref="D104:L104"/>
    <mergeCell ref="D102:L102"/>
    <mergeCell ref="D101:L101"/>
    <mergeCell ref="D103:L103"/>
    <mergeCell ref="M102:P102"/>
    <mergeCell ref="Q102:T102"/>
    <mergeCell ref="U102:X102"/>
    <mergeCell ref="Y102:Z102"/>
    <mergeCell ref="AA102:AB102"/>
    <mergeCell ref="AC102:AD102"/>
    <mergeCell ref="M103:P103"/>
    <mergeCell ref="Q103:T103"/>
    <mergeCell ref="D100:L100"/>
    <mergeCell ref="D98:L98"/>
    <mergeCell ref="D97:L97"/>
    <mergeCell ref="D99:L99"/>
    <mergeCell ref="M97:P97"/>
    <mergeCell ref="Q97:T97"/>
    <mergeCell ref="U97:X97"/>
    <mergeCell ref="Y97:Z97"/>
    <mergeCell ref="AA97:AB97"/>
    <mergeCell ref="AC105:AD105"/>
    <mergeCell ref="M106:P106"/>
    <mergeCell ref="Q106:T106"/>
    <mergeCell ref="D112:L112"/>
    <mergeCell ref="D110:L110"/>
    <mergeCell ref="D111:L111"/>
    <mergeCell ref="D109:L109"/>
    <mergeCell ref="M110:P110"/>
    <mergeCell ref="Q110:T110"/>
    <mergeCell ref="U110:X110"/>
    <mergeCell ref="Y110:Z110"/>
    <mergeCell ref="AA110:AB110"/>
    <mergeCell ref="AC110:AD110"/>
    <mergeCell ref="M111:P111"/>
    <mergeCell ref="Q111:T111"/>
    <mergeCell ref="D108:L108"/>
    <mergeCell ref="D106:L106"/>
    <mergeCell ref="D105:L105"/>
    <mergeCell ref="D107:L107"/>
    <mergeCell ref="M105:P105"/>
    <mergeCell ref="Q105:T105"/>
    <mergeCell ref="U105:X105"/>
    <mergeCell ref="Y105:Z105"/>
    <mergeCell ref="AA105:AB105"/>
    <mergeCell ref="AC113:AD113"/>
    <mergeCell ref="M114:P114"/>
    <mergeCell ref="Q114:T114"/>
    <mergeCell ref="D120:L120"/>
    <mergeCell ref="D118:L118"/>
    <mergeCell ref="D117:L117"/>
    <mergeCell ref="D119:L119"/>
    <mergeCell ref="M118:P118"/>
    <mergeCell ref="Q118:T118"/>
    <mergeCell ref="U118:X118"/>
    <mergeCell ref="Y118:Z118"/>
    <mergeCell ref="AA118:AB118"/>
    <mergeCell ref="AC118:AD118"/>
    <mergeCell ref="M119:P119"/>
    <mergeCell ref="Q119:T119"/>
    <mergeCell ref="D116:L116"/>
    <mergeCell ref="D114:L114"/>
    <mergeCell ref="D115:L115"/>
    <mergeCell ref="D113:L113"/>
    <mergeCell ref="M113:P113"/>
    <mergeCell ref="Q113:T113"/>
    <mergeCell ref="U113:X113"/>
    <mergeCell ref="Y113:Z113"/>
    <mergeCell ref="AA113:AB113"/>
    <mergeCell ref="AC121:AD121"/>
    <mergeCell ref="M122:P122"/>
    <mergeCell ref="Q122:T122"/>
    <mergeCell ref="D128:L128"/>
    <mergeCell ref="D126:L126"/>
    <mergeCell ref="D125:L125"/>
    <mergeCell ref="D127:L127"/>
    <mergeCell ref="M126:P126"/>
    <mergeCell ref="Q126:T126"/>
    <mergeCell ref="U126:X126"/>
    <mergeCell ref="Y126:Z126"/>
    <mergeCell ref="AA126:AB126"/>
    <mergeCell ref="AC126:AD126"/>
    <mergeCell ref="M127:P127"/>
    <mergeCell ref="Q127:T127"/>
    <mergeCell ref="D124:L124"/>
    <mergeCell ref="D122:L122"/>
    <mergeCell ref="D121:L121"/>
    <mergeCell ref="D123:L123"/>
    <mergeCell ref="M121:P121"/>
    <mergeCell ref="Q121:T121"/>
    <mergeCell ref="U121:X121"/>
    <mergeCell ref="Y121:Z121"/>
    <mergeCell ref="AA121:AB121"/>
    <mergeCell ref="AC129:AD129"/>
    <mergeCell ref="M130:P130"/>
    <mergeCell ref="Q130:T130"/>
    <mergeCell ref="D136:L136"/>
    <mergeCell ref="D134:L134"/>
    <mergeCell ref="D135:L135"/>
    <mergeCell ref="D133:L133"/>
    <mergeCell ref="M134:P134"/>
    <mergeCell ref="Q134:T134"/>
    <mergeCell ref="U134:X134"/>
    <mergeCell ref="Y134:Z134"/>
    <mergeCell ref="AA134:AB134"/>
    <mergeCell ref="AC134:AD134"/>
    <mergeCell ref="M135:P135"/>
    <mergeCell ref="Q135:T135"/>
    <mergeCell ref="D132:L132"/>
    <mergeCell ref="D130:L130"/>
    <mergeCell ref="D131:L131"/>
    <mergeCell ref="D129:L129"/>
    <mergeCell ref="M129:P129"/>
    <mergeCell ref="Q129:T129"/>
    <mergeCell ref="U129:X129"/>
    <mergeCell ref="Y129:Z129"/>
    <mergeCell ref="AA129:AB129"/>
    <mergeCell ref="AC137:AD137"/>
    <mergeCell ref="M138:P138"/>
    <mergeCell ref="Q138:T138"/>
    <mergeCell ref="D144:L144"/>
    <mergeCell ref="D142:L142"/>
    <mergeCell ref="D141:L141"/>
    <mergeCell ref="D143:L143"/>
    <mergeCell ref="M142:P142"/>
    <mergeCell ref="Q142:T142"/>
    <mergeCell ref="U142:X142"/>
    <mergeCell ref="Y142:Z142"/>
    <mergeCell ref="AA142:AB142"/>
    <mergeCell ref="AC142:AD142"/>
    <mergeCell ref="M143:P143"/>
    <mergeCell ref="Q143:T143"/>
    <mergeCell ref="D140:L140"/>
    <mergeCell ref="D138:L138"/>
    <mergeCell ref="D137:L137"/>
    <mergeCell ref="D139:L139"/>
    <mergeCell ref="M137:P137"/>
    <mergeCell ref="Q137:T137"/>
    <mergeCell ref="U137:X137"/>
    <mergeCell ref="Y137:Z137"/>
    <mergeCell ref="AA137:AB137"/>
    <mergeCell ref="AC145:AD145"/>
    <mergeCell ref="M146:P146"/>
    <mergeCell ref="Q146:T146"/>
    <mergeCell ref="D152:L152"/>
    <mergeCell ref="D150:L150"/>
    <mergeCell ref="D151:L151"/>
    <mergeCell ref="D149:L149"/>
    <mergeCell ref="M150:P150"/>
    <mergeCell ref="Q150:T150"/>
    <mergeCell ref="U150:X150"/>
    <mergeCell ref="Y150:Z150"/>
    <mergeCell ref="AA150:AB150"/>
    <mergeCell ref="AC150:AD150"/>
    <mergeCell ref="M151:P151"/>
    <mergeCell ref="Q151:T151"/>
    <mergeCell ref="D148:L148"/>
    <mergeCell ref="D146:L146"/>
    <mergeCell ref="D145:L145"/>
    <mergeCell ref="D147:L147"/>
    <mergeCell ref="M145:P145"/>
    <mergeCell ref="Q145:T145"/>
    <mergeCell ref="D156:L156"/>
    <mergeCell ref="D154:L154"/>
    <mergeCell ref="D155:L155"/>
    <mergeCell ref="D153:L153"/>
    <mergeCell ref="M153:P153"/>
    <mergeCell ref="Q153:T153"/>
    <mergeCell ref="AC154:AD154"/>
    <mergeCell ref="M155:P155"/>
    <mergeCell ref="Q155:T155"/>
    <mergeCell ref="U155:X155"/>
    <mergeCell ref="Y155:Z155"/>
    <mergeCell ref="AA155:AB155"/>
    <mergeCell ref="AC155:AD155"/>
    <mergeCell ref="M156:P156"/>
    <mergeCell ref="Q156:T156"/>
    <mergeCell ref="U156:X156"/>
    <mergeCell ref="Y156:Z156"/>
    <mergeCell ref="AA156:AB156"/>
    <mergeCell ref="AC156:AD156"/>
    <mergeCell ref="U154:X154"/>
    <mergeCell ref="Y154:Z154"/>
    <mergeCell ref="AA154:AB154"/>
    <mergeCell ref="D160:L160"/>
    <mergeCell ref="D158:L158"/>
    <mergeCell ref="D157:L157"/>
    <mergeCell ref="D159:L159"/>
    <mergeCell ref="M158:P158"/>
    <mergeCell ref="Q158:T158"/>
    <mergeCell ref="U158:X158"/>
    <mergeCell ref="Y158:Z158"/>
    <mergeCell ref="AA158:AB158"/>
    <mergeCell ref="Y159:Z159"/>
    <mergeCell ref="AA159:AB159"/>
    <mergeCell ref="M157:P157"/>
    <mergeCell ref="Q157:T157"/>
    <mergeCell ref="U157:X157"/>
    <mergeCell ref="Y157:Z157"/>
    <mergeCell ref="AA157:AB157"/>
    <mergeCell ref="Q159:T159"/>
    <mergeCell ref="AA145:AB145"/>
    <mergeCell ref="AC153:AD153"/>
    <mergeCell ref="M154:P154"/>
    <mergeCell ref="Q154:T154"/>
    <mergeCell ref="U146:X146"/>
    <mergeCell ref="Y146:Z146"/>
    <mergeCell ref="AA146:AB146"/>
    <mergeCell ref="AC146:AD146"/>
    <mergeCell ref="M147:P147"/>
    <mergeCell ref="Q147:T147"/>
    <mergeCell ref="U147:X147"/>
    <mergeCell ref="Y147:Z147"/>
    <mergeCell ref="AA147:AB147"/>
    <mergeCell ref="AC147:AD147"/>
    <mergeCell ref="M148:P148"/>
    <mergeCell ref="Q148:T148"/>
    <mergeCell ref="U148:X148"/>
    <mergeCell ref="Y148:Z148"/>
    <mergeCell ref="AA148:AB148"/>
    <mergeCell ref="AC148:AD148"/>
    <mergeCell ref="M149:P149"/>
    <mergeCell ref="Q149:T149"/>
    <mergeCell ref="U149:X149"/>
    <mergeCell ref="Y149:Z149"/>
    <mergeCell ref="AH43:AK43"/>
    <mergeCell ref="AM43:AN43"/>
    <mergeCell ref="AO43:AS43"/>
    <mergeCell ref="AT43:AT44"/>
    <mergeCell ref="AU43:AU44"/>
    <mergeCell ref="AV43:AV44"/>
    <mergeCell ref="AH62:AK62"/>
    <mergeCell ref="AM62:AN62"/>
    <mergeCell ref="AO62:AS62"/>
    <mergeCell ref="C58:AD58"/>
    <mergeCell ref="C59:AD59"/>
    <mergeCell ref="M62:P63"/>
    <mergeCell ref="C62:L63"/>
    <mergeCell ref="D168:L168"/>
    <mergeCell ref="D166:L166"/>
    <mergeCell ref="U166:X166"/>
    <mergeCell ref="U153:X153"/>
    <mergeCell ref="Y153:Z153"/>
    <mergeCell ref="AA153:AB153"/>
    <mergeCell ref="D164:L164"/>
    <mergeCell ref="D162:L162"/>
    <mergeCell ref="D161:L161"/>
    <mergeCell ref="D163:L163"/>
    <mergeCell ref="M161:P161"/>
    <mergeCell ref="Q161:T161"/>
    <mergeCell ref="U161:X161"/>
    <mergeCell ref="Y161:Z161"/>
    <mergeCell ref="AA161:AB161"/>
    <mergeCell ref="U162:X162"/>
    <mergeCell ref="Y162:Z162"/>
    <mergeCell ref="AA162:AB162"/>
    <mergeCell ref="U145:X145"/>
    <mergeCell ref="Y145:Z145"/>
    <mergeCell ref="AT42:AV42"/>
    <mergeCell ref="C186:AD186"/>
    <mergeCell ref="C187:AD187"/>
    <mergeCell ref="M174:P174"/>
    <mergeCell ref="Q174:T174"/>
    <mergeCell ref="U174:X174"/>
    <mergeCell ref="Y174:Z174"/>
    <mergeCell ref="AA174:AB174"/>
    <mergeCell ref="AC174:AD174"/>
    <mergeCell ref="D183:L183"/>
    <mergeCell ref="D179:L179"/>
    <mergeCell ref="D176:L176"/>
    <mergeCell ref="D174:L174"/>
    <mergeCell ref="D175:L175"/>
    <mergeCell ref="D177:L177"/>
    <mergeCell ref="M176:P176"/>
    <mergeCell ref="Q176:T176"/>
    <mergeCell ref="U176:X176"/>
    <mergeCell ref="B49:AD49"/>
    <mergeCell ref="B50:AD50"/>
    <mergeCell ref="B51:AD51"/>
    <mergeCell ref="B52:AD52"/>
    <mergeCell ref="B53:AD53"/>
    <mergeCell ref="B54:AD54"/>
    <mergeCell ref="B191:AD191"/>
    <mergeCell ref="B192:AD192"/>
    <mergeCell ref="B193:AD193"/>
    <mergeCell ref="AV61:AX61"/>
    <mergeCell ref="AV62:AV63"/>
    <mergeCell ref="AW62:AW63"/>
    <mergeCell ref="AX62:AX63"/>
    <mergeCell ref="AY62:BA62"/>
    <mergeCell ref="BB62:BD62"/>
    <mergeCell ref="B188:AD188"/>
    <mergeCell ref="B189:AD189"/>
    <mergeCell ref="B190:AD190"/>
    <mergeCell ref="Y176:Z176"/>
    <mergeCell ref="AA176:AB176"/>
    <mergeCell ref="AC176:AD176"/>
    <mergeCell ref="M177:P177"/>
    <mergeCell ref="Q177:T177"/>
    <mergeCell ref="U177:X177"/>
    <mergeCell ref="Y177:Z177"/>
    <mergeCell ref="D181:L181"/>
    <mergeCell ref="D182:L182"/>
    <mergeCell ref="D180:L180"/>
    <mergeCell ref="D178:L178"/>
    <mergeCell ref="U169:X169"/>
  </mergeCells>
  <phoneticPr fontId="69" type="noConversion"/>
  <conditionalFormatting sqref="C24">
    <cfRule type="expression" dxfId="106" priority="20">
      <formula>$C$25="X"</formula>
    </cfRule>
  </conditionalFormatting>
  <conditionalFormatting sqref="C24:C25">
    <cfRule type="expression" dxfId="105" priority="18">
      <formula>$C$26="X"</formula>
    </cfRule>
  </conditionalFormatting>
  <conditionalFormatting sqref="C24:C26">
    <cfRule type="expression" dxfId="104" priority="16">
      <formula>$C$27="X"</formula>
    </cfRule>
  </conditionalFormatting>
  <conditionalFormatting sqref="C24:C27">
    <cfRule type="expression" dxfId="103" priority="14">
      <formula>$C$28="X"</formula>
    </cfRule>
  </conditionalFormatting>
  <conditionalFormatting sqref="C24:C28">
    <cfRule type="expression" dxfId="102" priority="12">
      <formula>$C$29="X"</formula>
    </cfRule>
  </conditionalFormatting>
  <conditionalFormatting sqref="C25:C29">
    <cfRule type="expression" dxfId="101" priority="21">
      <formula>$C$24="X"</formula>
    </cfRule>
  </conditionalFormatting>
  <conditionalFormatting sqref="C26:C29">
    <cfRule type="expression" dxfId="100" priority="19">
      <formula>$C$25="X"</formula>
    </cfRule>
  </conditionalFormatting>
  <conditionalFormatting sqref="C27:C29">
    <cfRule type="expression" dxfId="99" priority="17">
      <formula>$C$26="X"</formula>
    </cfRule>
  </conditionalFormatting>
  <conditionalFormatting sqref="C28:C29">
    <cfRule type="expression" dxfId="98" priority="15">
      <formula>$C$27="X"</formula>
    </cfRule>
  </conditionalFormatting>
  <conditionalFormatting sqref="C29">
    <cfRule type="expression" dxfId="97" priority="13">
      <formula>$C$28="X"</formula>
    </cfRule>
  </conditionalFormatting>
  <conditionalFormatting sqref="C21:AD21">
    <cfRule type="expression" dxfId="96" priority="22">
      <formula>$AG$28&gt;0</formula>
    </cfRule>
  </conditionalFormatting>
  <conditionalFormatting sqref="C22:AD22">
    <cfRule type="expression" dxfId="95" priority="11">
      <formula>AND(OR($C$28="X",$C$29="X"),$C$32="")</formula>
    </cfRule>
  </conditionalFormatting>
  <conditionalFormatting sqref="C40:AD40">
    <cfRule type="expression" dxfId="94" priority="10">
      <formula>$AS$47&gt;0</formula>
    </cfRule>
  </conditionalFormatting>
  <conditionalFormatting sqref="C41:AD41">
    <cfRule type="expression" dxfId="93" priority="9">
      <formula>$AV$46&gt;0</formula>
    </cfRule>
  </conditionalFormatting>
  <conditionalFormatting sqref="C57:AD57">
    <cfRule type="expression" dxfId="92" priority="6">
      <formula>$AT$64&gt;0</formula>
    </cfRule>
  </conditionalFormatting>
  <conditionalFormatting sqref="C58:AD58">
    <cfRule type="expression" dxfId="91" priority="5">
      <formula>$AU$184&gt;0</formula>
    </cfRule>
  </conditionalFormatting>
  <conditionalFormatting sqref="C59:AD59">
    <cfRule type="expression" dxfId="90" priority="4">
      <formula>$AS$185&gt;0</formula>
    </cfRule>
  </conditionalFormatting>
  <conditionalFormatting sqref="C60:AD60">
    <cfRule type="expression" dxfId="89" priority="3">
      <formula>$AX$184&gt;0</formula>
    </cfRule>
  </conditionalFormatting>
  <conditionalFormatting sqref="M64:AD183">
    <cfRule type="expression" dxfId="88" priority="1">
      <formula>AND($C$25="",$C$26="")</formula>
    </cfRule>
  </conditionalFormatting>
  <conditionalFormatting sqref="Q64:AD183">
    <cfRule type="expression" dxfId="87" priority="7">
      <formula>AND($M64&lt;&gt;"",$M64&lt;&gt;1)</formula>
    </cfRule>
  </conditionalFormatting>
  <dataValidations count="2">
    <dataValidation type="list" allowBlank="1" showInputMessage="1" showErrorMessage="1" sqref="C24:C29">
      <formula1>"X"</formula1>
    </dataValidation>
    <dataValidation type="list" allowBlank="1" showInputMessage="1" showErrorMessage="1" sqref="M64:P183">
      <formula1>"1,2,3,9"</formula1>
    </dataValidation>
  </dataValidations>
  <hyperlinks>
    <hyperlink ref="AA7:AD7" location="Índice!C23"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
Cuestionario</oddHeader>
    <oddFooter>&amp;LCenso Nacional de Gobiernos Estatales 2024&amp;R&amp;P de &amp;N</oddFooter>
  </headerFooter>
  <rowBreaks count="2" manualBreakCount="2">
    <brk id="18" max="30" man="1"/>
    <brk id="54" max="3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436"/>
  <sheetViews>
    <sheetView showGridLines="0" view="pageBreakPreview" zoomScale="120" zoomScaleNormal="100" zoomScaleSheetLayoutView="120" workbookViewId="0"/>
  </sheetViews>
  <sheetFormatPr baseColWidth="10" defaultColWidth="0" defaultRowHeight="15" customHeight="1" zeroHeight="1"/>
  <cols>
    <col min="1" max="1" width="5.7109375" style="72" customWidth="1"/>
    <col min="2" max="30" width="3.7109375" style="72" customWidth="1"/>
    <col min="31" max="31" width="5.7109375" style="72" customWidth="1"/>
    <col min="32" max="32" width="3.7109375" style="72" hidden="1" customWidth="1"/>
    <col min="33" max="16384" width="13.7109375" style="72" hidden="1"/>
  </cols>
  <sheetData>
    <row r="1" spans="1:31" customFormat="1" ht="173.25" customHeight="1">
      <c r="A1" s="8"/>
      <c r="B1" s="539" t="s">
        <v>0</v>
      </c>
      <c r="C1" s="540"/>
      <c r="D1" s="540"/>
      <c r="E1" s="540"/>
      <c r="F1" s="540"/>
      <c r="G1" s="540"/>
      <c r="H1" s="540"/>
      <c r="I1" s="540"/>
      <c r="J1" s="540"/>
      <c r="K1" s="540"/>
      <c r="L1" s="540"/>
      <c r="M1" s="540"/>
      <c r="N1" s="540"/>
      <c r="O1" s="540"/>
      <c r="P1" s="540"/>
      <c r="Q1" s="540"/>
      <c r="R1" s="540"/>
      <c r="S1" s="540"/>
      <c r="T1" s="540"/>
      <c r="U1" s="540"/>
      <c r="V1" s="540"/>
      <c r="W1" s="540"/>
      <c r="X1" s="540"/>
      <c r="Y1" s="540"/>
      <c r="Z1" s="540"/>
      <c r="AA1" s="540"/>
      <c r="AB1" s="540"/>
      <c r="AC1" s="540"/>
      <c r="AD1" s="540"/>
      <c r="AE1" s="8"/>
    </row>
    <row r="2" spans="1:31" customFormat="1" ht="15" customHeight="1">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customFormat="1" ht="45" customHeight="1">
      <c r="A3" s="8"/>
      <c r="B3" s="541" t="s">
        <v>1</v>
      </c>
      <c r="C3" s="542"/>
      <c r="D3" s="542"/>
      <c r="E3" s="542"/>
      <c r="F3" s="542"/>
      <c r="G3" s="542"/>
      <c r="H3" s="542"/>
      <c r="I3" s="542"/>
      <c r="J3" s="542"/>
      <c r="K3" s="542"/>
      <c r="L3" s="542"/>
      <c r="M3" s="542"/>
      <c r="N3" s="542"/>
      <c r="O3" s="542"/>
      <c r="P3" s="542"/>
      <c r="Q3" s="542"/>
      <c r="R3" s="542"/>
      <c r="S3" s="542"/>
      <c r="T3" s="542"/>
      <c r="U3" s="542"/>
      <c r="V3" s="542"/>
      <c r="W3" s="542"/>
      <c r="X3" s="542"/>
      <c r="Y3" s="542"/>
      <c r="Z3" s="542"/>
      <c r="AA3" s="542"/>
      <c r="AB3" s="542"/>
      <c r="AC3" s="542"/>
      <c r="AD3" s="542"/>
      <c r="AE3" s="8"/>
    </row>
    <row r="4" spans="1:31" customFormat="1" ht="15" customHeight="1">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row>
    <row r="5" spans="1:31" customFormat="1" ht="45" customHeight="1">
      <c r="A5" s="8"/>
      <c r="B5" s="541" t="s">
        <v>840</v>
      </c>
      <c r="C5" s="542"/>
      <c r="D5" s="542"/>
      <c r="E5" s="542"/>
      <c r="F5" s="542"/>
      <c r="G5" s="542"/>
      <c r="H5" s="542"/>
      <c r="I5" s="542"/>
      <c r="J5" s="542"/>
      <c r="K5" s="542"/>
      <c r="L5" s="542"/>
      <c r="M5" s="542"/>
      <c r="N5" s="542"/>
      <c r="O5" s="542"/>
      <c r="P5" s="542"/>
      <c r="Q5" s="542"/>
      <c r="R5" s="542"/>
      <c r="S5" s="542"/>
      <c r="T5" s="542"/>
      <c r="U5" s="542"/>
      <c r="V5" s="542"/>
      <c r="W5" s="542"/>
      <c r="X5" s="542"/>
      <c r="Y5" s="542"/>
      <c r="Z5" s="542"/>
      <c r="AA5" s="542"/>
      <c r="AB5" s="542"/>
      <c r="AC5" s="542"/>
      <c r="AD5" s="542"/>
      <c r="AE5" s="8"/>
    </row>
    <row r="6" spans="1:31" customFormat="1" ht="15" customHeight="1">
      <c r="A6" s="8"/>
      <c r="B6" s="1"/>
      <c r="C6" s="1"/>
      <c r="D6" s="1"/>
      <c r="E6" s="1"/>
      <c r="F6" s="1"/>
      <c r="G6" s="1"/>
      <c r="H6" s="1"/>
      <c r="I6" s="1"/>
      <c r="J6" s="1"/>
      <c r="K6" s="1"/>
      <c r="L6" s="1"/>
      <c r="M6" s="1"/>
      <c r="N6" s="1"/>
      <c r="O6" s="1"/>
      <c r="P6" s="1"/>
      <c r="Q6" s="1"/>
      <c r="R6" s="1"/>
      <c r="S6" s="1"/>
      <c r="T6" s="1"/>
      <c r="U6" s="1"/>
      <c r="V6" s="1"/>
      <c r="W6" s="1"/>
      <c r="X6" s="1"/>
      <c r="Y6" s="1"/>
      <c r="Z6" s="1"/>
      <c r="AA6" s="1"/>
      <c r="AB6" s="1"/>
      <c r="AC6" s="1"/>
      <c r="AD6" s="1"/>
      <c r="AE6" s="8"/>
    </row>
    <row r="7" spans="1:31" customFormat="1" ht="15" customHeight="1" thickBot="1">
      <c r="A7" s="8"/>
      <c r="B7" s="2" t="s">
        <v>3</v>
      </c>
      <c r="C7" s="1"/>
      <c r="D7" s="1"/>
      <c r="E7" s="1"/>
      <c r="F7" s="1"/>
      <c r="G7" s="1"/>
      <c r="H7" s="1"/>
      <c r="I7" s="1"/>
      <c r="J7" s="1"/>
      <c r="K7" s="1"/>
      <c r="L7" s="1"/>
      <c r="M7" s="1"/>
      <c r="N7" s="2" t="s">
        <v>4</v>
      </c>
      <c r="O7" s="1"/>
      <c r="P7" s="8"/>
      <c r="Q7" s="8"/>
      <c r="R7" s="8"/>
      <c r="S7" s="8"/>
      <c r="T7" s="8"/>
      <c r="U7" s="8"/>
      <c r="V7" s="8"/>
      <c r="W7" s="8"/>
      <c r="X7" s="8"/>
      <c r="Y7" s="8"/>
      <c r="Z7" s="8"/>
      <c r="AA7" s="547" t="s">
        <v>2</v>
      </c>
      <c r="AB7" s="547"/>
      <c r="AC7" s="547"/>
      <c r="AD7" s="547"/>
      <c r="AE7" s="8"/>
    </row>
    <row r="8" spans="1:31" customFormat="1" ht="15" customHeight="1" thickBot="1">
      <c r="A8" s="8"/>
      <c r="B8" s="543" t="str">
        <f>IF(Presentación!B10="","",Presentación!B10)</f>
        <v>Veracruz de Ignacio de la Llave</v>
      </c>
      <c r="C8" s="544"/>
      <c r="D8" s="544"/>
      <c r="E8" s="544"/>
      <c r="F8" s="544"/>
      <c r="G8" s="544"/>
      <c r="H8" s="544"/>
      <c r="I8" s="544"/>
      <c r="J8" s="544"/>
      <c r="K8" s="544"/>
      <c r="L8" s="545"/>
      <c r="M8" s="1"/>
      <c r="N8" s="543" t="str">
        <f>IF(Presentación!N10="","",Presentación!N10)</f>
        <v>230</v>
      </c>
      <c r="O8" s="545"/>
      <c r="P8" s="8"/>
      <c r="Q8" s="8"/>
      <c r="R8" s="8"/>
      <c r="S8" s="8"/>
      <c r="T8" s="8"/>
      <c r="U8" s="8"/>
      <c r="V8" s="8"/>
      <c r="W8" s="8"/>
      <c r="X8" s="8"/>
      <c r="Y8" s="8"/>
      <c r="Z8" s="8"/>
      <c r="AA8" s="8"/>
      <c r="AB8" s="8"/>
      <c r="AC8" s="8"/>
      <c r="AD8" s="8"/>
      <c r="AE8" s="8"/>
    </row>
    <row r="9" spans="1:31" customFormat="1" ht="15" customHeight="1" thickBot="1">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row>
    <row r="10" spans="1:31" customFormat="1" ht="15" customHeight="1" thickBot="1">
      <c r="A10" s="73" t="s">
        <v>123</v>
      </c>
      <c r="B10" s="677" t="s">
        <v>854</v>
      </c>
      <c r="C10" s="678"/>
      <c r="D10" s="678"/>
      <c r="E10" s="678"/>
      <c r="F10" s="678"/>
      <c r="G10" s="678"/>
      <c r="H10" s="678"/>
      <c r="I10" s="678"/>
      <c r="J10" s="678"/>
      <c r="K10" s="678"/>
      <c r="L10" s="678"/>
      <c r="M10" s="678"/>
      <c r="N10" s="678"/>
      <c r="O10" s="678"/>
      <c r="P10" s="678"/>
      <c r="Q10" s="678"/>
      <c r="R10" s="678"/>
      <c r="S10" s="678"/>
      <c r="T10" s="678"/>
      <c r="U10" s="678"/>
      <c r="V10" s="678"/>
      <c r="W10" s="678"/>
      <c r="X10" s="678"/>
      <c r="Y10" s="678"/>
      <c r="Z10" s="678"/>
      <c r="AA10" s="678"/>
      <c r="AB10" s="678"/>
      <c r="AC10" s="678"/>
      <c r="AD10" s="679"/>
      <c r="AE10" s="8"/>
    </row>
    <row r="11" spans="1:31" customFormat="1" ht="15" customHeight="1">
      <c r="A11" s="6"/>
      <c r="B11" s="772" t="s">
        <v>272</v>
      </c>
      <c r="C11" s="773"/>
      <c r="D11" s="773"/>
      <c r="E11" s="773"/>
      <c r="F11" s="773"/>
      <c r="G11" s="773"/>
      <c r="H11" s="773"/>
      <c r="I11" s="773"/>
      <c r="J11" s="773"/>
      <c r="K11" s="773"/>
      <c r="L11" s="773"/>
      <c r="M11" s="773"/>
      <c r="N11" s="773"/>
      <c r="O11" s="773"/>
      <c r="P11" s="773"/>
      <c r="Q11" s="773"/>
      <c r="R11" s="773"/>
      <c r="S11" s="773"/>
      <c r="T11" s="773"/>
      <c r="U11" s="773"/>
      <c r="V11" s="773"/>
      <c r="W11" s="773"/>
      <c r="X11" s="773"/>
      <c r="Y11" s="773"/>
      <c r="Z11" s="773"/>
      <c r="AA11" s="773"/>
      <c r="AB11" s="773"/>
      <c r="AC11" s="773"/>
      <c r="AD11" s="774"/>
      <c r="AE11" s="8"/>
    </row>
    <row r="12" spans="1:31" customFormat="1" ht="24" customHeight="1">
      <c r="A12" s="6"/>
      <c r="B12" s="74"/>
      <c r="C12" s="627" t="s">
        <v>971</v>
      </c>
      <c r="D12" s="627"/>
      <c r="E12" s="627"/>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50"/>
      <c r="AE12" s="8"/>
    </row>
    <row r="13" spans="1:31" customFormat="1" ht="24" customHeight="1">
      <c r="A13" s="6"/>
      <c r="B13" s="75"/>
      <c r="C13" s="627" t="s">
        <v>124</v>
      </c>
      <c r="D13" s="671"/>
      <c r="E13" s="671"/>
      <c r="F13" s="671"/>
      <c r="G13" s="671"/>
      <c r="H13" s="671"/>
      <c r="I13" s="671"/>
      <c r="J13" s="671"/>
      <c r="K13" s="671"/>
      <c r="L13" s="671"/>
      <c r="M13" s="671"/>
      <c r="N13" s="671"/>
      <c r="O13" s="671"/>
      <c r="P13" s="671"/>
      <c r="Q13" s="671"/>
      <c r="R13" s="671"/>
      <c r="S13" s="671"/>
      <c r="T13" s="671"/>
      <c r="U13" s="671"/>
      <c r="V13" s="671"/>
      <c r="W13" s="671"/>
      <c r="X13" s="671"/>
      <c r="Y13" s="671"/>
      <c r="Z13" s="671"/>
      <c r="AA13" s="671"/>
      <c r="AB13" s="671"/>
      <c r="AC13" s="671"/>
      <c r="AD13" s="689"/>
      <c r="AE13" s="8"/>
    </row>
    <row r="14" spans="1:31" customFormat="1" ht="24" customHeight="1">
      <c r="A14" s="61"/>
      <c r="B14" s="78"/>
      <c r="C14" s="627" t="s">
        <v>273</v>
      </c>
      <c r="D14" s="671"/>
      <c r="E14" s="671"/>
      <c r="F14" s="671"/>
      <c r="G14" s="671"/>
      <c r="H14" s="671"/>
      <c r="I14" s="671"/>
      <c r="J14" s="671"/>
      <c r="K14" s="671"/>
      <c r="L14" s="671"/>
      <c r="M14" s="671"/>
      <c r="N14" s="671"/>
      <c r="O14" s="671"/>
      <c r="P14" s="671"/>
      <c r="Q14" s="671"/>
      <c r="R14" s="671"/>
      <c r="S14" s="671"/>
      <c r="T14" s="671"/>
      <c r="U14" s="671"/>
      <c r="V14" s="671"/>
      <c r="W14" s="671"/>
      <c r="X14" s="671"/>
      <c r="Y14" s="671"/>
      <c r="Z14" s="671"/>
      <c r="AA14" s="671"/>
      <c r="AB14" s="671"/>
      <c r="AC14" s="671"/>
      <c r="AD14" s="689"/>
      <c r="AE14" s="8"/>
    </row>
    <row r="15" spans="1:31" customFormat="1" ht="15" customHeight="1">
      <c r="A15" s="6"/>
      <c r="B15" s="74"/>
      <c r="C15" s="596" t="s">
        <v>1255</v>
      </c>
      <c r="D15" s="674"/>
      <c r="E15" s="674"/>
      <c r="F15" s="674"/>
      <c r="G15" s="674"/>
      <c r="H15" s="674"/>
      <c r="I15" s="674"/>
      <c r="J15" s="674"/>
      <c r="K15" s="674"/>
      <c r="L15" s="674"/>
      <c r="M15" s="674"/>
      <c r="N15" s="674"/>
      <c r="O15" s="674"/>
      <c r="P15" s="674"/>
      <c r="Q15" s="674"/>
      <c r="R15" s="674"/>
      <c r="S15" s="674"/>
      <c r="T15" s="674"/>
      <c r="U15" s="674"/>
      <c r="V15" s="674"/>
      <c r="W15" s="674"/>
      <c r="X15" s="674"/>
      <c r="Y15" s="674"/>
      <c r="Z15" s="674"/>
      <c r="AA15" s="674"/>
      <c r="AB15" s="674"/>
      <c r="AC15" s="674"/>
      <c r="AD15" s="775"/>
      <c r="AE15" s="8"/>
    </row>
    <row r="16" spans="1:31" customFormat="1" ht="24" customHeight="1">
      <c r="A16" s="61"/>
      <c r="B16" s="78"/>
      <c r="C16" s="627" t="s">
        <v>1057</v>
      </c>
      <c r="D16" s="627"/>
      <c r="E16" s="627"/>
      <c r="F16" s="627"/>
      <c r="G16" s="627"/>
      <c r="H16" s="627"/>
      <c r="I16" s="627"/>
      <c r="J16" s="627"/>
      <c r="K16" s="627"/>
      <c r="L16" s="627"/>
      <c r="M16" s="627"/>
      <c r="N16" s="627"/>
      <c r="O16" s="627"/>
      <c r="P16" s="627"/>
      <c r="Q16" s="627"/>
      <c r="R16" s="627"/>
      <c r="S16" s="627"/>
      <c r="T16" s="627"/>
      <c r="U16" s="627"/>
      <c r="V16" s="627"/>
      <c r="W16" s="627"/>
      <c r="X16" s="627"/>
      <c r="Y16" s="627"/>
      <c r="Z16" s="627"/>
      <c r="AA16" s="627"/>
      <c r="AB16" s="627"/>
      <c r="AC16" s="627"/>
      <c r="AD16" s="650"/>
      <c r="AE16" s="8"/>
    </row>
    <row r="17" spans="1:48" customFormat="1" ht="15" customHeight="1">
      <c r="A17" s="61"/>
      <c r="B17" s="78"/>
      <c r="C17" s="596" t="s">
        <v>972</v>
      </c>
      <c r="D17" s="596"/>
      <c r="E17" s="596"/>
      <c r="F17" s="596"/>
      <c r="G17" s="596"/>
      <c r="H17" s="596"/>
      <c r="I17" s="596"/>
      <c r="J17" s="596"/>
      <c r="K17" s="596"/>
      <c r="L17" s="596"/>
      <c r="M17" s="596"/>
      <c r="N17" s="596"/>
      <c r="O17" s="596"/>
      <c r="P17" s="596"/>
      <c r="Q17" s="596"/>
      <c r="R17" s="596"/>
      <c r="S17" s="596"/>
      <c r="T17" s="596"/>
      <c r="U17" s="596"/>
      <c r="V17" s="596"/>
      <c r="W17" s="596"/>
      <c r="X17" s="596"/>
      <c r="Y17" s="596"/>
      <c r="Z17" s="596"/>
      <c r="AA17" s="596"/>
      <c r="AB17" s="596"/>
      <c r="AC17" s="596"/>
      <c r="AD17" s="597"/>
      <c r="AE17" s="8"/>
    </row>
    <row r="18" spans="1:48" customFormat="1" ht="24" customHeight="1">
      <c r="A18" s="61"/>
      <c r="B18" s="78"/>
      <c r="C18" s="596" t="s">
        <v>973</v>
      </c>
      <c r="D18" s="674"/>
      <c r="E18" s="674"/>
      <c r="F18" s="674"/>
      <c r="G18" s="674"/>
      <c r="H18" s="674"/>
      <c r="I18" s="674"/>
      <c r="J18" s="674"/>
      <c r="K18" s="674"/>
      <c r="L18" s="674"/>
      <c r="M18" s="674"/>
      <c r="N18" s="674"/>
      <c r="O18" s="674"/>
      <c r="P18" s="674"/>
      <c r="Q18" s="674"/>
      <c r="R18" s="674"/>
      <c r="S18" s="674"/>
      <c r="T18" s="674"/>
      <c r="U18" s="674"/>
      <c r="V18" s="674"/>
      <c r="W18" s="674"/>
      <c r="X18" s="674"/>
      <c r="Y18" s="674"/>
      <c r="Z18" s="674"/>
      <c r="AA18" s="674"/>
      <c r="AB18" s="674"/>
      <c r="AC18" s="674"/>
      <c r="AD18" s="853"/>
      <c r="AE18" s="8"/>
    </row>
    <row r="19" spans="1:48" customFormat="1" ht="36" customHeight="1">
      <c r="A19" s="61"/>
      <c r="B19" s="78"/>
      <c r="C19" s="596" t="s">
        <v>974</v>
      </c>
      <c r="D19" s="596"/>
      <c r="E19" s="596"/>
      <c r="F19" s="596"/>
      <c r="G19" s="596"/>
      <c r="H19" s="596"/>
      <c r="I19" s="596"/>
      <c r="J19" s="596"/>
      <c r="K19" s="596"/>
      <c r="L19" s="596"/>
      <c r="M19" s="596"/>
      <c r="N19" s="596"/>
      <c r="O19" s="596"/>
      <c r="P19" s="596"/>
      <c r="Q19" s="596"/>
      <c r="R19" s="596"/>
      <c r="S19" s="596"/>
      <c r="T19" s="596"/>
      <c r="U19" s="596"/>
      <c r="V19" s="596"/>
      <c r="W19" s="596"/>
      <c r="X19" s="596"/>
      <c r="Y19" s="596"/>
      <c r="Z19" s="596"/>
      <c r="AA19" s="596"/>
      <c r="AB19" s="596"/>
      <c r="AC19" s="596"/>
      <c r="AD19" s="597"/>
      <c r="AE19" s="8"/>
    </row>
    <row r="20" spans="1:48" customFormat="1" ht="48" customHeight="1">
      <c r="A20" s="61"/>
      <c r="B20" s="78"/>
      <c r="C20" s="596" t="s">
        <v>975</v>
      </c>
      <c r="D20" s="596"/>
      <c r="E20" s="596"/>
      <c r="F20" s="596"/>
      <c r="G20" s="596"/>
      <c r="H20" s="596"/>
      <c r="I20" s="596"/>
      <c r="J20" s="596"/>
      <c r="K20" s="596"/>
      <c r="L20" s="596"/>
      <c r="M20" s="596"/>
      <c r="N20" s="596"/>
      <c r="O20" s="596"/>
      <c r="P20" s="596"/>
      <c r="Q20" s="596"/>
      <c r="R20" s="596"/>
      <c r="S20" s="596"/>
      <c r="T20" s="596"/>
      <c r="U20" s="596"/>
      <c r="V20" s="596"/>
      <c r="W20" s="596"/>
      <c r="X20" s="596"/>
      <c r="Y20" s="596"/>
      <c r="Z20" s="596"/>
      <c r="AA20" s="596"/>
      <c r="AB20" s="596"/>
      <c r="AC20" s="596"/>
      <c r="AD20" s="597"/>
      <c r="AE20" s="8"/>
    </row>
    <row r="21" spans="1:48" customFormat="1" ht="15" customHeight="1">
      <c r="A21" s="61"/>
      <c r="B21" s="95"/>
      <c r="C21" s="615" t="s">
        <v>976</v>
      </c>
      <c r="D21" s="615"/>
      <c r="E21" s="615"/>
      <c r="F21" s="615"/>
      <c r="G21" s="615"/>
      <c r="H21" s="615"/>
      <c r="I21" s="615"/>
      <c r="J21" s="615"/>
      <c r="K21" s="615"/>
      <c r="L21" s="615"/>
      <c r="M21" s="615"/>
      <c r="N21" s="615"/>
      <c r="O21" s="615"/>
      <c r="P21" s="615"/>
      <c r="Q21" s="615"/>
      <c r="R21" s="615"/>
      <c r="S21" s="615"/>
      <c r="T21" s="615"/>
      <c r="U21" s="615"/>
      <c r="V21" s="615"/>
      <c r="W21" s="615"/>
      <c r="X21" s="615"/>
      <c r="Y21" s="615"/>
      <c r="Z21" s="615"/>
      <c r="AA21" s="615"/>
      <c r="AB21" s="615"/>
      <c r="AC21" s="615"/>
      <c r="AD21" s="616"/>
      <c r="AE21" s="8"/>
    </row>
    <row r="22" spans="1:48" customFormat="1" ht="15" customHeight="1" thickBot="1">
      <c r="A22" s="61"/>
      <c r="B22" s="19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8"/>
    </row>
    <row r="23" spans="1:48" customFormat="1" ht="15" customHeight="1" thickBot="1">
      <c r="A23" s="73" t="s">
        <v>123</v>
      </c>
      <c r="B23" s="619" t="s">
        <v>855</v>
      </c>
      <c r="C23" s="620"/>
      <c r="D23" s="620"/>
      <c r="E23" s="620"/>
      <c r="F23" s="620"/>
      <c r="G23" s="620"/>
      <c r="H23" s="620"/>
      <c r="I23" s="620"/>
      <c r="J23" s="620"/>
      <c r="K23" s="620"/>
      <c r="L23" s="620"/>
      <c r="M23" s="620"/>
      <c r="N23" s="620"/>
      <c r="O23" s="620"/>
      <c r="P23" s="620"/>
      <c r="Q23" s="620"/>
      <c r="R23" s="620"/>
      <c r="S23" s="620"/>
      <c r="T23" s="620"/>
      <c r="U23" s="620"/>
      <c r="V23" s="620"/>
      <c r="W23" s="620"/>
      <c r="X23" s="620"/>
      <c r="Y23" s="620"/>
      <c r="Z23" s="620"/>
      <c r="AA23" s="620"/>
      <c r="AB23" s="620"/>
      <c r="AC23" s="620"/>
      <c r="AD23" s="621"/>
      <c r="AE23" s="8"/>
    </row>
    <row r="24" spans="1:48" customFormat="1" ht="15" customHeight="1">
      <c r="A24" s="6"/>
      <c r="B24" s="855" t="s">
        <v>521</v>
      </c>
      <c r="C24" s="856"/>
      <c r="D24" s="856"/>
      <c r="E24" s="856"/>
      <c r="F24" s="856"/>
      <c r="G24" s="856"/>
      <c r="H24" s="856"/>
      <c r="I24" s="856"/>
      <c r="J24" s="856"/>
      <c r="K24" s="856"/>
      <c r="L24" s="856"/>
      <c r="M24" s="856"/>
      <c r="N24" s="856"/>
      <c r="O24" s="856"/>
      <c r="P24" s="856"/>
      <c r="Q24" s="856"/>
      <c r="R24" s="856"/>
      <c r="S24" s="856"/>
      <c r="T24" s="856"/>
      <c r="U24" s="856"/>
      <c r="V24" s="856"/>
      <c r="W24" s="856"/>
      <c r="X24" s="856"/>
      <c r="Y24" s="856"/>
      <c r="Z24" s="856"/>
      <c r="AA24" s="856"/>
      <c r="AB24" s="856"/>
      <c r="AC24" s="856"/>
      <c r="AD24" s="857"/>
      <c r="AE24" s="8"/>
    </row>
    <row r="25" spans="1:48" customFormat="1" ht="36" customHeight="1">
      <c r="A25" s="6"/>
      <c r="B25" s="133"/>
      <c r="C25" s="596" t="s">
        <v>784</v>
      </c>
      <c r="D25" s="596"/>
      <c r="E25" s="596"/>
      <c r="F25" s="596"/>
      <c r="G25" s="596"/>
      <c r="H25" s="596"/>
      <c r="I25" s="596"/>
      <c r="J25" s="596"/>
      <c r="K25" s="596"/>
      <c r="L25" s="596"/>
      <c r="M25" s="596"/>
      <c r="N25" s="596"/>
      <c r="O25" s="596"/>
      <c r="P25" s="596"/>
      <c r="Q25" s="596"/>
      <c r="R25" s="596"/>
      <c r="S25" s="596"/>
      <c r="T25" s="596"/>
      <c r="U25" s="596"/>
      <c r="V25" s="596"/>
      <c r="W25" s="596"/>
      <c r="X25" s="596"/>
      <c r="Y25" s="596"/>
      <c r="Z25" s="596"/>
      <c r="AA25" s="596"/>
      <c r="AB25" s="596"/>
      <c r="AC25" s="596"/>
      <c r="AD25" s="854"/>
      <c r="AE25" s="8"/>
    </row>
    <row r="26" spans="1:48" customFormat="1" ht="15" customHeight="1">
      <c r="A26" s="6"/>
      <c r="B26" s="74"/>
      <c r="C26" s="596" t="s">
        <v>785</v>
      </c>
      <c r="D26" s="596"/>
      <c r="E26" s="596"/>
      <c r="F26" s="596"/>
      <c r="G26" s="596"/>
      <c r="H26" s="596"/>
      <c r="I26" s="596"/>
      <c r="J26" s="596"/>
      <c r="K26" s="596"/>
      <c r="L26" s="596"/>
      <c r="M26" s="596"/>
      <c r="N26" s="596"/>
      <c r="O26" s="596"/>
      <c r="P26" s="596"/>
      <c r="Q26" s="596"/>
      <c r="R26" s="596"/>
      <c r="S26" s="596"/>
      <c r="T26" s="596"/>
      <c r="U26" s="596"/>
      <c r="V26" s="596"/>
      <c r="W26" s="596"/>
      <c r="X26" s="596"/>
      <c r="Y26" s="596"/>
      <c r="Z26" s="596"/>
      <c r="AA26" s="596"/>
      <c r="AB26" s="596"/>
      <c r="AC26" s="596"/>
      <c r="AD26" s="854"/>
      <c r="AE26" s="8"/>
    </row>
    <row r="27" spans="1:48" customFormat="1" ht="24" customHeight="1">
      <c r="A27" s="6"/>
      <c r="B27" s="80"/>
      <c r="C27" s="615" t="s">
        <v>786</v>
      </c>
      <c r="D27" s="615"/>
      <c r="E27" s="615"/>
      <c r="F27" s="615"/>
      <c r="G27" s="615"/>
      <c r="H27" s="615"/>
      <c r="I27" s="615"/>
      <c r="J27" s="615"/>
      <c r="K27" s="615"/>
      <c r="L27" s="615"/>
      <c r="M27" s="615"/>
      <c r="N27" s="615"/>
      <c r="O27" s="615"/>
      <c r="P27" s="615"/>
      <c r="Q27" s="615"/>
      <c r="R27" s="615"/>
      <c r="S27" s="615"/>
      <c r="T27" s="615"/>
      <c r="U27" s="615"/>
      <c r="V27" s="615"/>
      <c r="W27" s="615"/>
      <c r="X27" s="615"/>
      <c r="Y27" s="615"/>
      <c r="Z27" s="615"/>
      <c r="AA27" s="615"/>
      <c r="AB27" s="615"/>
      <c r="AC27" s="615"/>
      <c r="AD27" s="616"/>
      <c r="AE27" s="8"/>
    </row>
    <row r="28" spans="1:48" customFormat="1" ht="15" customHeight="1">
      <c r="A28" s="6"/>
      <c r="B28" s="5"/>
      <c r="AE28" s="8"/>
    </row>
    <row r="29" spans="1:48" customFormat="1" ht="24" customHeight="1">
      <c r="A29" s="81" t="s">
        <v>920</v>
      </c>
      <c r="B29" s="751" t="s">
        <v>519</v>
      </c>
      <c r="C29" s="751"/>
      <c r="D29" s="751"/>
      <c r="E29" s="751"/>
      <c r="F29" s="751"/>
      <c r="G29" s="751"/>
      <c r="H29" s="751"/>
      <c r="I29" s="751"/>
      <c r="J29" s="751"/>
      <c r="K29" s="751"/>
      <c r="L29" s="751"/>
      <c r="M29" s="751"/>
      <c r="N29" s="751"/>
      <c r="O29" s="751"/>
      <c r="P29" s="751"/>
      <c r="Q29" s="751"/>
      <c r="R29" s="751"/>
      <c r="S29" s="751"/>
      <c r="T29" s="751"/>
      <c r="U29" s="751"/>
      <c r="V29" s="751"/>
      <c r="W29" s="751"/>
      <c r="X29" s="751"/>
      <c r="Y29" s="751"/>
      <c r="Z29" s="751"/>
      <c r="AA29" s="751"/>
      <c r="AB29" s="751"/>
      <c r="AC29" s="751"/>
      <c r="AD29" s="751"/>
      <c r="AE29" s="8"/>
      <c r="AI29" s="840" t="s">
        <v>6483</v>
      </c>
      <c r="AJ29" s="841" t="s">
        <v>486</v>
      </c>
      <c r="AK29" s="842" t="s">
        <v>487</v>
      </c>
      <c r="AL29" s="837" t="s">
        <v>6483</v>
      </c>
      <c r="AM29" s="837"/>
      <c r="AN29" s="836" t="s">
        <v>6483</v>
      </c>
      <c r="AO29" s="836"/>
      <c r="AP29" s="837" t="s">
        <v>6483</v>
      </c>
      <c r="AQ29" s="837"/>
      <c r="AR29" s="846" t="s">
        <v>6484</v>
      </c>
    </row>
    <row r="30" spans="1:48" customFormat="1" ht="24" customHeight="1">
      <c r="A30" s="6"/>
      <c r="B30" s="5"/>
      <c r="C30" s="627" t="s">
        <v>484</v>
      </c>
      <c r="D30" s="627"/>
      <c r="E30" s="627"/>
      <c r="F30" s="627"/>
      <c r="G30" s="627"/>
      <c r="H30" s="627"/>
      <c r="I30" s="627"/>
      <c r="J30" s="627"/>
      <c r="K30" s="627"/>
      <c r="L30" s="627"/>
      <c r="M30" s="627"/>
      <c r="N30" s="627"/>
      <c r="O30" s="627"/>
      <c r="P30" s="627"/>
      <c r="Q30" s="627"/>
      <c r="R30" s="627"/>
      <c r="S30" s="627"/>
      <c r="T30" s="627"/>
      <c r="U30" s="627"/>
      <c r="V30" s="627"/>
      <c r="W30" s="627"/>
      <c r="X30" s="627"/>
      <c r="Y30" s="627"/>
      <c r="Z30" s="627"/>
      <c r="AA30" s="627"/>
      <c r="AB30" s="627"/>
      <c r="AC30" s="627"/>
      <c r="AD30" s="627"/>
      <c r="AE30" s="8"/>
      <c r="AI30" s="840"/>
      <c r="AJ30" s="841"/>
      <c r="AK30" s="842"/>
      <c r="AL30" s="837"/>
      <c r="AM30" s="837"/>
      <c r="AN30" s="836"/>
      <c r="AO30" s="836"/>
      <c r="AP30" s="837"/>
      <c r="AQ30" s="837"/>
      <c r="AR30" s="846"/>
      <c r="AV30" s="72"/>
    </row>
    <row r="31" spans="1:48" customFormat="1" ht="15" customHeight="1">
      <c r="A31" s="6"/>
      <c r="B31" s="5"/>
      <c r="AE31" s="8"/>
      <c r="AI31" s="840"/>
      <c r="AJ31" s="841"/>
      <c r="AK31" s="842"/>
      <c r="AL31" s="837"/>
      <c r="AM31" s="837"/>
      <c r="AN31" s="836"/>
      <c r="AO31" s="836"/>
      <c r="AP31" s="837"/>
      <c r="AQ31" s="837"/>
      <c r="AR31" s="846"/>
      <c r="AS31" s="707" t="s">
        <v>6208</v>
      </c>
      <c r="AT31" s="707"/>
      <c r="AU31" s="707"/>
      <c r="AV31" s="72"/>
    </row>
    <row r="32" spans="1:48" customFormat="1" ht="15" customHeight="1">
      <c r="A32" s="6"/>
      <c r="B32" s="5"/>
      <c r="C32" s="643" t="s">
        <v>133</v>
      </c>
      <c r="D32" s="644"/>
      <c r="E32" s="644"/>
      <c r="F32" s="644"/>
      <c r="G32" s="644"/>
      <c r="H32" s="644"/>
      <c r="I32" s="644"/>
      <c r="J32" s="644"/>
      <c r="K32" s="644"/>
      <c r="L32" s="645"/>
      <c r="M32" s="643" t="s">
        <v>485</v>
      </c>
      <c r="N32" s="644"/>
      <c r="O32" s="644"/>
      <c r="P32" s="644"/>
      <c r="Q32" s="644"/>
      <c r="R32" s="645"/>
      <c r="S32" s="643" t="s">
        <v>486</v>
      </c>
      <c r="T32" s="644"/>
      <c r="U32" s="644"/>
      <c r="V32" s="644"/>
      <c r="W32" s="644"/>
      <c r="X32" s="645"/>
      <c r="Y32" s="643" t="s">
        <v>487</v>
      </c>
      <c r="Z32" s="644"/>
      <c r="AA32" s="644"/>
      <c r="AB32" s="644"/>
      <c r="AC32" s="644"/>
      <c r="AD32" s="645"/>
      <c r="AE32" s="8"/>
      <c r="AG32" s="369" t="s">
        <v>6195</v>
      </c>
      <c r="AH32" s="450" t="s">
        <v>6196</v>
      </c>
      <c r="AI32" s="451" t="s">
        <v>6343</v>
      </c>
      <c r="AJ32" s="452" t="s">
        <v>6343</v>
      </c>
      <c r="AK32" s="454" t="s">
        <v>6343</v>
      </c>
      <c r="AL32" s="315" t="s">
        <v>6353</v>
      </c>
      <c r="AM32" s="329" t="s">
        <v>6354</v>
      </c>
      <c r="AN32" s="315" t="s">
        <v>6353</v>
      </c>
      <c r="AO32" s="329" t="s">
        <v>6354</v>
      </c>
      <c r="AP32" s="315" t="s">
        <v>6353</v>
      </c>
      <c r="AQ32" s="329" t="s">
        <v>6354</v>
      </c>
      <c r="AR32" s="846"/>
      <c r="AS32" s="287" t="s">
        <v>6209</v>
      </c>
      <c r="AT32" s="288" t="s">
        <v>6210</v>
      </c>
      <c r="AU32" s="289" t="s">
        <v>6211</v>
      </c>
      <c r="AV32" s="72"/>
    </row>
    <row r="33" spans="1:48" customFormat="1" ht="15" customHeight="1">
      <c r="A33" s="6"/>
      <c r="B33" s="5"/>
      <c r="C33" s="127" t="s">
        <v>87</v>
      </c>
      <c r="D33" s="847" t="str">
        <f>IF(CNGE_2024_M1_Secc1_Sub1!$D42="","",CNGE_2024_M1_Secc1_Sub1!$D42)</f>
        <v>OFICINA DEL C GOBERNADOR</v>
      </c>
      <c r="E33" s="848"/>
      <c r="F33" s="848"/>
      <c r="G33" s="848"/>
      <c r="H33" s="848"/>
      <c r="I33" s="848"/>
      <c r="J33" s="848"/>
      <c r="K33" s="848"/>
      <c r="L33" s="849"/>
      <c r="M33" s="850"/>
      <c r="N33" s="851"/>
      <c r="O33" s="851"/>
      <c r="P33" s="851"/>
      <c r="Q33" s="851"/>
      <c r="R33" s="852"/>
      <c r="S33" s="850"/>
      <c r="T33" s="851"/>
      <c r="U33" s="851"/>
      <c r="V33" s="851"/>
      <c r="W33" s="851"/>
      <c r="X33" s="852"/>
      <c r="Y33" s="850"/>
      <c r="Z33" s="851"/>
      <c r="AA33" s="851"/>
      <c r="AB33" s="851"/>
      <c r="AC33" s="851"/>
      <c r="AD33" s="852"/>
      <c r="AE33" s="8"/>
      <c r="AG33" s="269">
        <f>IF(AND(COUNTBLANK(D33)=1,COUNTA(M33:AD33)=0),0,IF(AND(COUNTBLANK(D33)=0,COUNTA(M33:AD33)=3),0,1))</f>
        <v>1</v>
      </c>
      <c r="AH33" s="371">
        <f>COUNTIF(M33:AD33,"NS")</f>
        <v>0</v>
      </c>
      <c r="AI33" s="449">
        <f>IF(ISNUMBER(M33),0,IF(OR(M33="",M33="NA",M33="NS"),0,1))</f>
        <v>0</v>
      </c>
      <c r="AJ33" s="453">
        <f>IF(ISNUMBER(S33),0,IF(OR(S33="",S33="NA",S33="NS"),0,1))</f>
        <v>0</v>
      </c>
      <c r="AK33" s="455">
        <f>IF(ISNUMBER(Y33),0,IF(OR(Y33="",Y33="NA",Y33="NS"),0,1))</f>
        <v>0</v>
      </c>
      <c r="AL33" s="344">
        <f>IF(OR(M33="NS",M33="NA"),0,LEN(M33)-LEN(INT(M33)))</f>
        <v>-1</v>
      </c>
      <c r="AM33" s="345">
        <f>IF(AL33&lt;=0,0,1)</f>
        <v>0</v>
      </c>
      <c r="AN33" s="344">
        <f>IF(OR(S33="NS",S33="NA"),0,LEN(S33)-LEN(INT(S33)))</f>
        <v>-1</v>
      </c>
      <c r="AO33" s="345">
        <f t="shared" ref="AO33" si="0">IF(AN33&lt;=0,0,1)</f>
        <v>0</v>
      </c>
      <c r="AP33" s="344">
        <f>IF(OR(Y33="NS",Y33="NA"),0,LEN(Y33)-LEN(INT(Y33)))</f>
        <v>-1</v>
      </c>
      <c r="AQ33" s="345">
        <f t="shared" ref="AQ33:AQ96" si="1">IF(AP33&lt;=0,0,1)</f>
        <v>0</v>
      </c>
      <c r="AR33" s="456">
        <f>IF(OR(Y33="NS",S33="NS"),0,IF(AND(Y33="NA",S33="NA"),0,IF(Y33&gt;S33,0,IF(COUNTA(S33:AD33)=0,0,1))))</f>
        <v>0</v>
      </c>
      <c r="AS33" s="290">
        <f>IF(AG33=0,0,1)</f>
        <v>1</v>
      </c>
      <c r="AT33" s="291" t="str">
        <f>IF(AS33=0,"",
IF(SUM(AS33:AS33)=1,AU33,
IF(AS153&gt;SUM(AS33:AS33),_xlfn.CONCAT(", ",AU33),
IF(AS153=SUM(AS33:AS33),_xlfn.CONCAT(" y ",AU33)))))</f>
        <v>1</v>
      </c>
      <c r="AU33" s="231" t="s">
        <v>6212</v>
      </c>
      <c r="AV33" s="72"/>
    </row>
    <row r="34" spans="1:48" customFormat="1" ht="30" customHeight="1">
      <c r="A34" s="6"/>
      <c r="B34" s="5"/>
      <c r="C34" s="110" t="s">
        <v>88</v>
      </c>
      <c r="D34" s="847" t="str">
        <f>IF(CNGE_2024_M1_Secc1_Sub1!$D43="","",CNGE_2024_M1_Secc1_Sub1!$D43)</f>
        <v>SECRETARIA DE DESARROLLO AGROPECUARIO RURAL Y PESCA</v>
      </c>
      <c r="E34" s="848"/>
      <c r="F34" s="848"/>
      <c r="G34" s="848"/>
      <c r="H34" s="848"/>
      <c r="I34" s="848"/>
      <c r="J34" s="848"/>
      <c r="K34" s="848"/>
      <c r="L34" s="849"/>
      <c r="M34" s="850"/>
      <c r="N34" s="851"/>
      <c r="O34" s="851"/>
      <c r="P34" s="851"/>
      <c r="Q34" s="851"/>
      <c r="R34" s="852"/>
      <c r="S34" s="850"/>
      <c r="T34" s="851"/>
      <c r="U34" s="851"/>
      <c r="V34" s="851"/>
      <c r="W34" s="851"/>
      <c r="X34" s="852"/>
      <c r="Y34" s="850"/>
      <c r="Z34" s="851"/>
      <c r="AA34" s="851"/>
      <c r="AB34" s="851"/>
      <c r="AC34" s="851"/>
      <c r="AD34" s="852"/>
      <c r="AE34" s="8"/>
      <c r="AG34" s="269">
        <f t="shared" ref="AG34:AG97" si="2">IF(AND(COUNTBLANK(D34)=1,COUNTA(M34:AD34)=0),0,IF(AND(COUNTBLANK(D34)=0,COUNTA(M34:AD34)=3),0,1))</f>
        <v>1</v>
      </c>
      <c r="AH34" s="371">
        <f t="shared" ref="AH34:AH97" si="3">COUNTIF(M34:AD34,"NS")</f>
        <v>0</v>
      </c>
      <c r="AI34" s="449">
        <f t="shared" ref="AI34:AI97" si="4">IF(ISNUMBER(M34),0,IF(OR(M34="",M34="NA",M34="NS"),0,1))</f>
        <v>0</v>
      </c>
      <c r="AJ34" s="453">
        <f t="shared" ref="AJ34:AJ97" si="5">IF(ISNUMBER(S34),0,IF(OR(S34="",S34="NA",S34="NS"),0,1))</f>
        <v>0</v>
      </c>
      <c r="AK34" s="455">
        <f t="shared" ref="AK34:AK97" si="6">IF(ISNUMBER(Y34),0,IF(OR(Y34="",Y34="NA",Y34="NS"),0,1))</f>
        <v>0</v>
      </c>
      <c r="AL34" s="344">
        <f t="shared" ref="AL34:AL97" si="7">IF(OR(M34="NS",M34="NA"),0,LEN(M34)-LEN(INT(M34)))</f>
        <v>-1</v>
      </c>
      <c r="AM34" s="345">
        <f t="shared" ref="AM34:AM97" si="8">IF(AL34&lt;=0,0,1)</f>
        <v>0</v>
      </c>
      <c r="AN34" s="344">
        <f t="shared" ref="AN34:AN97" si="9">IF(OR(S34="NS",S34="NA"),0,LEN(S34)-LEN(INT(S34)))</f>
        <v>-1</v>
      </c>
      <c r="AO34" s="345">
        <f t="shared" ref="AO34" si="10">IF(AN34&lt;=0,0,1)</f>
        <v>0</v>
      </c>
      <c r="AP34" s="344">
        <f t="shared" ref="AP34:AP97" si="11">IF(OR(Y34="NS",Y34="NA"),0,LEN(Y34)-LEN(INT(Y34)))</f>
        <v>-1</v>
      </c>
      <c r="AQ34" s="345">
        <f t="shared" si="1"/>
        <v>0</v>
      </c>
      <c r="AR34" s="456">
        <f t="shared" ref="AR34:AR97" si="12">IF(OR(Y34="NS",S34="NS"),0,IF(AND(Y34="NA",S34="NA"),0,IF(Y34&gt;S34,0,IF(COUNTA(S34:AD34)=0,0,1))))</f>
        <v>0</v>
      </c>
      <c r="AS34" s="290">
        <f t="shared" ref="AS34:AS97" si="13">IF(AG34=0,0,1)</f>
        <v>1</v>
      </c>
      <c r="AT34" s="291" t="str">
        <f>IF(AS34=0,"",
IF(SUM($AS$33:AS34)=1,AU34,
IF($AS$153&gt;SUM($AS$33:AS34),_xlfn.CONCAT(", ",AU34),
IF($AS$153=SUM($AS$33:AS34),_xlfn.CONCAT(" y ",AU34)))))</f>
        <v>, 2</v>
      </c>
      <c r="AU34" s="231" t="s">
        <v>6213</v>
      </c>
    </row>
    <row r="35" spans="1:48" customFormat="1" ht="15" customHeight="1">
      <c r="A35" s="6"/>
      <c r="B35" s="5"/>
      <c r="C35" s="134" t="s">
        <v>89</v>
      </c>
      <c r="D35" s="847" t="str">
        <f>IF(CNGE_2024_M1_Secc1_Sub1!$D44="","",CNGE_2024_M1_Secc1_Sub1!$D44)</f>
        <v>SECRETARIA DE SALUD</v>
      </c>
      <c r="E35" s="848"/>
      <c r="F35" s="848"/>
      <c r="G35" s="848"/>
      <c r="H35" s="848"/>
      <c r="I35" s="848"/>
      <c r="J35" s="848"/>
      <c r="K35" s="848"/>
      <c r="L35" s="849"/>
      <c r="M35" s="850"/>
      <c r="N35" s="851"/>
      <c r="O35" s="851"/>
      <c r="P35" s="851"/>
      <c r="Q35" s="851"/>
      <c r="R35" s="852"/>
      <c r="S35" s="850"/>
      <c r="T35" s="851"/>
      <c r="U35" s="851"/>
      <c r="V35" s="851"/>
      <c r="W35" s="851"/>
      <c r="X35" s="852"/>
      <c r="Y35" s="850"/>
      <c r="Z35" s="851"/>
      <c r="AA35" s="851"/>
      <c r="AB35" s="851"/>
      <c r="AC35" s="851"/>
      <c r="AD35" s="852"/>
      <c r="AE35" s="8"/>
      <c r="AG35" s="269">
        <f t="shared" si="2"/>
        <v>1</v>
      </c>
      <c r="AH35" s="371">
        <f t="shared" si="3"/>
        <v>0</v>
      </c>
      <c r="AI35" s="449">
        <f t="shared" si="4"/>
        <v>0</v>
      </c>
      <c r="AJ35" s="453">
        <f t="shared" si="5"/>
        <v>0</v>
      </c>
      <c r="AK35" s="455">
        <f t="shared" si="6"/>
        <v>0</v>
      </c>
      <c r="AL35" s="344">
        <f t="shared" si="7"/>
        <v>-1</v>
      </c>
      <c r="AM35" s="345">
        <f t="shared" si="8"/>
        <v>0</v>
      </c>
      <c r="AN35" s="344">
        <f t="shared" si="9"/>
        <v>-1</v>
      </c>
      <c r="AO35" s="345">
        <f t="shared" ref="AO35" si="14">IF(AN35&lt;=0,0,1)</f>
        <v>0</v>
      </c>
      <c r="AP35" s="344">
        <f t="shared" si="11"/>
        <v>-1</v>
      </c>
      <c r="AQ35" s="345">
        <f t="shared" si="1"/>
        <v>0</v>
      </c>
      <c r="AR35" s="456">
        <f t="shared" si="12"/>
        <v>0</v>
      </c>
      <c r="AS35" s="290">
        <f t="shared" si="13"/>
        <v>1</v>
      </c>
      <c r="AT35" s="291" t="str">
        <f>IF(AS35=0,"",
IF(SUM($AS$33:AS35)=1,AU35,
IF($AS$153&gt;SUM($AS$33:AS35),_xlfn.CONCAT(", ",AU35),
IF($AS$153=SUM($AS$33:AS35),_xlfn.CONCAT(" y ",AU35)))))</f>
        <v>, 3</v>
      </c>
      <c r="AU35" s="231" t="s">
        <v>6214</v>
      </c>
    </row>
    <row r="36" spans="1:48" customFormat="1" ht="15" customHeight="1">
      <c r="A36" s="6"/>
      <c r="B36" s="5"/>
      <c r="C36" s="134" t="s">
        <v>90</v>
      </c>
      <c r="D36" s="847" t="str">
        <f>IF(CNGE_2024_M1_Secc1_Sub1!$D45="","",CNGE_2024_M1_Secc1_Sub1!$D45)</f>
        <v>SECRETARIA DE EDUCACION</v>
      </c>
      <c r="E36" s="848"/>
      <c r="F36" s="848"/>
      <c r="G36" s="848"/>
      <c r="H36" s="848"/>
      <c r="I36" s="848"/>
      <c r="J36" s="848"/>
      <c r="K36" s="848"/>
      <c r="L36" s="849"/>
      <c r="M36" s="850"/>
      <c r="N36" s="851"/>
      <c r="O36" s="851"/>
      <c r="P36" s="851"/>
      <c r="Q36" s="851"/>
      <c r="R36" s="852"/>
      <c r="S36" s="850"/>
      <c r="T36" s="851"/>
      <c r="U36" s="851"/>
      <c r="V36" s="851"/>
      <c r="W36" s="851"/>
      <c r="X36" s="852"/>
      <c r="Y36" s="850"/>
      <c r="Z36" s="851"/>
      <c r="AA36" s="851"/>
      <c r="AB36" s="851"/>
      <c r="AC36" s="851"/>
      <c r="AD36" s="852"/>
      <c r="AE36" s="8"/>
      <c r="AG36" s="269">
        <f t="shared" si="2"/>
        <v>1</v>
      </c>
      <c r="AH36" s="371">
        <f t="shared" si="3"/>
        <v>0</v>
      </c>
      <c r="AI36" s="449">
        <f t="shared" si="4"/>
        <v>0</v>
      </c>
      <c r="AJ36" s="453">
        <f t="shared" si="5"/>
        <v>0</v>
      </c>
      <c r="AK36" s="455">
        <f t="shared" si="6"/>
        <v>0</v>
      </c>
      <c r="AL36" s="344">
        <f t="shared" si="7"/>
        <v>-1</v>
      </c>
      <c r="AM36" s="345">
        <f t="shared" si="8"/>
        <v>0</v>
      </c>
      <c r="AN36" s="344">
        <f t="shared" si="9"/>
        <v>-1</v>
      </c>
      <c r="AO36" s="345">
        <f t="shared" ref="AO36" si="15">IF(AN36&lt;=0,0,1)</f>
        <v>0</v>
      </c>
      <c r="AP36" s="344">
        <f t="shared" si="11"/>
        <v>-1</v>
      </c>
      <c r="AQ36" s="345">
        <f t="shared" si="1"/>
        <v>0</v>
      </c>
      <c r="AR36" s="456">
        <f t="shared" si="12"/>
        <v>0</v>
      </c>
      <c r="AS36" s="290">
        <f t="shared" si="13"/>
        <v>1</v>
      </c>
      <c r="AT36" s="291" t="str">
        <f>IF(AS36=0,"",
IF(SUM($AS$33:AS36)=1,AU36,
IF($AS$153&gt;SUM($AS$33:AS36),_xlfn.CONCAT(", ",AU36),
IF($AS$153=SUM($AS$33:AS36),_xlfn.CONCAT(" y ",AU36)))))</f>
        <v>, 4</v>
      </c>
      <c r="AU36" s="231" t="s">
        <v>6215</v>
      </c>
    </row>
    <row r="37" spans="1:48" customFormat="1" ht="15" customHeight="1">
      <c r="A37" s="6"/>
      <c r="B37" s="5"/>
      <c r="C37" s="134" t="s">
        <v>91</v>
      </c>
      <c r="D37" s="847" t="str">
        <f>IF(CNGE_2024_M1_Secc1_Sub1!$D46="","",CNGE_2024_M1_Secc1_Sub1!$D46)</f>
        <v>SECRETARIA DE DESARROLLO SOCIAL</v>
      </c>
      <c r="E37" s="848"/>
      <c r="F37" s="848"/>
      <c r="G37" s="848"/>
      <c r="H37" s="848"/>
      <c r="I37" s="848"/>
      <c r="J37" s="848"/>
      <c r="K37" s="848"/>
      <c r="L37" s="849"/>
      <c r="M37" s="850"/>
      <c r="N37" s="851"/>
      <c r="O37" s="851"/>
      <c r="P37" s="851"/>
      <c r="Q37" s="851"/>
      <c r="R37" s="852"/>
      <c r="S37" s="850"/>
      <c r="T37" s="851"/>
      <c r="U37" s="851"/>
      <c r="V37" s="851"/>
      <c r="W37" s="851"/>
      <c r="X37" s="852"/>
      <c r="Y37" s="850"/>
      <c r="Z37" s="851"/>
      <c r="AA37" s="851"/>
      <c r="AB37" s="851"/>
      <c r="AC37" s="851"/>
      <c r="AD37" s="852"/>
      <c r="AE37" s="8"/>
      <c r="AG37" s="269">
        <f t="shared" si="2"/>
        <v>1</v>
      </c>
      <c r="AH37" s="371">
        <f t="shared" si="3"/>
        <v>0</v>
      </c>
      <c r="AI37" s="449">
        <f t="shared" si="4"/>
        <v>0</v>
      </c>
      <c r="AJ37" s="453">
        <f t="shared" si="5"/>
        <v>0</v>
      </c>
      <c r="AK37" s="455">
        <f t="shared" si="6"/>
        <v>0</v>
      </c>
      <c r="AL37" s="344">
        <f t="shared" si="7"/>
        <v>-1</v>
      </c>
      <c r="AM37" s="345">
        <f t="shared" si="8"/>
        <v>0</v>
      </c>
      <c r="AN37" s="344">
        <f t="shared" si="9"/>
        <v>-1</v>
      </c>
      <c r="AO37" s="345">
        <f t="shared" ref="AO37" si="16">IF(AN37&lt;=0,0,1)</f>
        <v>0</v>
      </c>
      <c r="AP37" s="344">
        <f t="shared" si="11"/>
        <v>-1</v>
      </c>
      <c r="AQ37" s="345">
        <f t="shared" si="1"/>
        <v>0</v>
      </c>
      <c r="AR37" s="456">
        <f t="shared" si="12"/>
        <v>0</v>
      </c>
      <c r="AS37" s="290">
        <f t="shared" si="13"/>
        <v>1</v>
      </c>
      <c r="AT37" s="291" t="str">
        <f>IF(AS37=0,"",
IF(SUM($AS$33:AS37)=1,AU37,
IF($AS$153&gt;SUM($AS$33:AS37),_xlfn.CONCAT(", ",AU37),
IF($AS$153=SUM($AS$33:AS37),_xlfn.CONCAT(" y ",AU37)))))</f>
        <v>, 5</v>
      </c>
      <c r="AU37" s="231" t="s">
        <v>6216</v>
      </c>
    </row>
    <row r="38" spans="1:48" customFormat="1" ht="30" customHeight="1">
      <c r="A38" s="6"/>
      <c r="B38" s="5"/>
      <c r="C38" s="134" t="s">
        <v>92</v>
      </c>
      <c r="D38" s="847" t="str">
        <f>IF(CNGE_2024_M1_Secc1_Sub1!$D47="","",CNGE_2024_M1_Secc1_Sub1!$D47)</f>
        <v>SECRETARIA DE DESARROLLO ECONOMICO Y PORTUARIO</v>
      </c>
      <c r="E38" s="848"/>
      <c r="F38" s="848"/>
      <c r="G38" s="848"/>
      <c r="H38" s="848"/>
      <c r="I38" s="848"/>
      <c r="J38" s="848"/>
      <c r="K38" s="848"/>
      <c r="L38" s="849"/>
      <c r="M38" s="850"/>
      <c r="N38" s="851"/>
      <c r="O38" s="851"/>
      <c r="P38" s="851"/>
      <c r="Q38" s="851"/>
      <c r="R38" s="852"/>
      <c r="S38" s="850"/>
      <c r="T38" s="851"/>
      <c r="U38" s="851"/>
      <c r="V38" s="851"/>
      <c r="W38" s="851"/>
      <c r="X38" s="852"/>
      <c r="Y38" s="850"/>
      <c r="Z38" s="851"/>
      <c r="AA38" s="851"/>
      <c r="AB38" s="851"/>
      <c r="AC38" s="851"/>
      <c r="AD38" s="852"/>
      <c r="AE38" s="8"/>
      <c r="AG38" s="269">
        <f t="shared" si="2"/>
        <v>1</v>
      </c>
      <c r="AH38" s="371">
        <f t="shared" si="3"/>
        <v>0</v>
      </c>
      <c r="AI38" s="449">
        <f t="shared" si="4"/>
        <v>0</v>
      </c>
      <c r="AJ38" s="453">
        <f t="shared" si="5"/>
        <v>0</v>
      </c>
      <c r="AK38" s="455">
        <f t="shared" si="6"/>
        <v>0</v>
      </c>
      <c r="AL38" s="344">
        <f t="shared" si="7"/>
        <v>-1</v>
      </c>
      <c r="AM38" s="345">
        <f t="shared" si="8"/>
        <v>0</v>
      </c>
      <c r="AN38" s="344">
        <f t="shared" si="9"/>
        <v>-1</v>
      </c>
      <c r="AO38" s="345">
        <f t="shared" ref="AO38" si="17">IF(AN38&lt;=0,0,1)</f>
        <v>0</v>
      </c>
      <c r="AP38" s="344">
        <f t="shared" si="11"/>
        <v>-1</v>
      </c>
      <c r="AQ38" s="345">
        <f t="shared" si="1"/>
        <v>0</v>
      </c>
      <c r="AR38" s="456">
        <f t="shared" si="12"/>
        <v>0</v>
      </c>
      <c r="AS38" s="290">
        <f t="shared" si="13"/>
        <v>1</v>
      </c>
      <c r="AT38" s="291" t="str">
        <f>IF(AS38=0,"",
IF(SUM($AS$33:AS38)=1,AU38,
IF($AS$153&gt;SUM($AS$33:AS38),_xlfn.CONCAT(", ",AU38),
IF($AS$153=SUM($AS$33:AS38),_xlfn.CONCAT(" y ",AU38)))))</f>
        <v>, 6</v>
      </c>
      <c r="AU38" s="231" t="s">
        <v>6217</v>
      </c>
    </row>
    <row r="39" spans="1:48" customFormat="1" ht="15" customHeight="1">
      <c r="A39" s="6"/>
      <c r="B39" s="5"/>
      <c r="C39" s="134" t="s">
        <v>93</v>
      </c>
      <c r="D39" s="847" t="str">
        <f>IF(CNGE_2024_M1_Secc1_Sub1!$D48="","",CNGE_2024_M1_Secc1_Sub1!$D48)</f>
        <v>SECRETARIA DE GOBIERNO</v>
      </c>
      <c r="E39" s="848"/>
      <c r="F39" s="848"/>
      <c r="G39" s="848"/>
      <c r="H39" s="848"/>
      <c r="I39" s="848"/>
      <c r="J39" s="848"/>
      <c r="K39" s="848"/>
      <c r="L39" s="849"/>
      <c r="M39" s="850"/>
      <c r="N39" s="851"/>
      <c r="O39" s="851"/>
      <c r="P39" s="851"/>
      <c r="Q39" s="851"/>
      <c r="R39" s="852"/>
      <c r="S39" s="850"/>
      <c r="T39" s="851"/>
      <c r="U39" s="851"/>
      <c r="V39" s="851"/>
      <c r="W39" s="851"/>
      <c r="X39" s="852"/>
      <c r="Y39" s="850"/>
      <c r="Z39" s="851"/>
      <c r="AA39" s="851"/>
      <c r="AB39" s="851"/>
      <c r="AC39" s="851"/>
      <c r="AD39" s="852"/>
      <c r="AE39" s="8"/>
      <c r="AG39" s="269">
        <f t="shared" si="2"/>
        <v>1</v>
      </c>
      <c r="AH39" s="371">
        <f t="shared" si="3"/>
        <v>0</v>
      </c>
      <c r="AI39" s="449">
        <f t="shared" si="4"/>
        <v>0</v>
      </c>
      <c r="AJ39" s="453">
        <f t="shared" si="5"/>
        <v>0</v>
      </c>
      <c r="AK39" s="455">
        <f t="shared" si="6"/>
        <v>0</v>
      </c>
      <c r="AL39" s="344">
        <f t="shared" si="7"/>
        <v>-1</v>
      </c>
      <c r="AM39" s="345">
        <f t="shared" si="8"/>
        <v>0</v>
      </c>
      <c r="AN39" s="344">
        <f t="shared" si="9"/>
        <v>-1</v>
      </c>
      <c r="AO39" s="345">
        <f t="shared" ref="AO39" si="18">IF(AN39&lt;=0,0,1)</f>
        <v>0</v>
      </c>
      <c r="AP39" s="344">
        <f t="shared" si="11"/>
        <v>-1</v>
      </c>
      <c r="AQ39" s="345">
        <f t="shared" si="1"/>
        <v>0</v>
      </c>
      <c r="AR39" s="456">
        <f t="shared" si="12"/>
        <v>0</v>
      </c>
      <c r="AS39" s="290">
        <f t="shared" si="13"/>
        <v>1</v>
      </c>
      <c r="AT39" s="291" t="str">
        <f>IF(AS39=0,"",
IF(SUM($AS$33:AS39)=1,AU39,
IF($AS$153&gt;SUM($AS$33:AS39),_xlfn.CONCAT(", ",AU39),
IF($AS$153=SUM($AS$33:AS39),_xlfn.CONCAT(" y ",AU39)))))</f>
        <v>, 7</v>
      </c>
      <c r="AU39" s="231" t="s">
        <v>6218</v>
      </c>
    </row>
    <row r="40" spans="1:48" customFormat="1" ht="15" customHeight="1">
      <c r="A40" s="6"/>
      <c r="B40" s="5"/>
      <c r="C40" s="134" t="s">
        <v>94</v>
      </c>
      <c r="D40" s="847" t="str">
        <f>IF(CNGE_2024_M1_Secc1_Sub1!$D49="","",CNGE_2024_M1_Secc1_Sub1!$D49)</f>
        <v>SECRETARIA DE FINANZAS Y PLANEACION</v>
      </c>
      <c r="E40" s="848"/>
      <c r="F40" s="848"/>
      <c r="G40" s="848"/>
      <c r="H40" s="848"/>
      <c r="I40" s="848"/>
      <c r="J40" s="848"/>
      <c r="K40" s="848"/>
      <c r="L40" s="849"/>
      <c r="M40" s="850"/>
      <c r="N40" s="851"/>
      <c r="O40" s="851"/>
      <c r="P40" s="851"/>
      <c r="Q40" s="851"/>
      <c r="R40" s="852"/>
      <c r="S40" s="850"/>
      <c r="T40" s="851"/>
      <c r="U40" s="851"/>
      <c r="V40" s="851"/>
      <c r="W40" s="851"/>
      <c r="X40" s="852"/>
      <c r="Y40" s="850"/>
      <c r="Z40" s="851"/>
      <c r="AA40" s="851"/>
      <c r="AB40" s="851"/>
      <c r="AC40" s="851"/>
      <c r="AD40" s="852"/>
      <c r="AE40" s="8"/>
      <c r="AG40" s="269">
        <f t="shared" si="2"/>
        <v>1</v>
      </c>
      <c r="AH40" s="371">
        <f t="shared" si="3"/>
        <v>0</v>
      </c>
      <c r="AI40" s="449">
        <f t="shared" si="4"/>
        <v>0</v>
      </c>
      <c r="AJ40" s="453">
        <f t="shared" si="5"/>
        <v>0</v>
      </c>
      <c r="AK40" s="455">
        <f t="shared" si="6"/>
        <v>0</v>
      </c>
      <c r="AL40" s="344">
        <f t="shared" si="7"/>
        <v>-1</v>
      </c>
      <c r="AM40" s="345">
        <f t="shared" si="8"/>
        <v>0</v>
      </c>
      <c r="AN40" s="344">
        <f t="shared" si="9"/>
        <v>-1</v>
      </c>
      <c r="AO40" s="345">
        <f t="shared" ref="AO40" si="19">IF(AN40&lt;=0,0,1)</f>
        <v>0</v>
      </c>
      <c r="AP40" s="344">
        <f t="shared" si="11"/>
        <v>-1</v>
      </c>
      <c r="AQ40" s="345">
        <f t="shared" si="1"/>
        <v>0</v>
      </c>
      <c r="AR40" s="456">
        <f t="shared" si="12"/>
        <v>0</v>
      </c>
      <c r="AS40" s="290">
        <f t="shared" si="13"/>
        <v>1</v>
      </c>
      <c r="AT40" s="291" t="str">
        <f>IF(AS40=0,"",
IF(SUM($AS$33:AS40)=1,AU40,
IF($AS$153&gt;SUM($AS$33:AS40),_xlfn.CONCAT(", ",AU40),
IF($AS$153=SUM($AS$33:AS40),_xlfn.CONCAT(" y ",AU40)))))</f>
        <v>, 8</v>
      </c>
      <c r="AU40" s="231" t="s">
        <v>6219</v>
      </c>
    </row>
    <row r="41" spans="1:48" customFormat="1" ht="30" customHeight="1">
      <c r="A41" s="6"/>
      <c r="B41" s="5"/>
      <c r="C41" s="134" t="s">
        <v>95</v>
      </c>
      <c r="D41" s="847" t="str">
        <f>IF(CNGE_2024_M1_Secc1_Sub1!$D50="","",CNGE_2024_M1_Secc1_Sub1!$D50)</f>
        <v>COORDINACION GENERAL DE COMUNICACION SOCIAL</v>
      </c>
      <c r="E41" s="848"/>
      <c r="F41" s="848"/>
      <c r="G41" s="848"/>
      <c r="H41" s="848"/>
      <c r="I41" s="848"/>
      <c r="J41" s="848"/>
      <c r="K41" s="848"/>
      <c r="L41" s="849"/>
      <c r="M41" s="850"/>
      <c r="N41" s="851"/>
      <c r="O41" s="851"/>
      <c r="P41" s="851"/>
      <c r="Q41" s="851"/>
      <c r="R41" s="852"/>
      <c r="S41" s="850"/>
      <c r="T41" s="851"/>
      <c r="U41" s="851"/>
      <c r="V41" s="851"/>
      <c r="W41" s="851"/>
      <c r="X41" s="852"/>
      <c r="Y41" s="850"/>
      <c r="Z41" s="851"/>
      <c r="AA41" s="851"/>
      <c r="AB41" s="851"/>
      <c r="AC41" s="851"/>
      <c r="AD41" s="852"/>
      <c r="AE41" s="8"/>
      <c r="AG41" s="269">
        <f t="shared" si="2"/>
        <v>1</v>
      </c>
      <c r="AH41" s="371">
        <f t="shared" si="3"/>
        <v>0</v>
      </c>
      <c r="AI41" s="449">
        <f t="shared" si="4"/>
        <v>0</v>
      </c>
      <c r="AJ41" s="453">
        <f t="shared" si="5"/>
        <v>0</v>
      </c>
      <c r="AK41" s="455">
        <f t="shared" si="6"/>
        <v>0</v>
      </c>
      <c r="AL41" s="344">
        <f t="shared" si="7"/>
        <v>-1</v>
      </c>
      <c r="AM41" s="345">
        <f t="shared" si="8"/>
        <v>0</v>
      </c>
      <c r="AN41" s="344">
        <f t="shared" si="9"/>
        <v>-1</v>
      </c>
      <c r="AO41" s="345">
        <f t="shared" ref="AO41" si="20">IF(AN41&lt;=0,0,1)</f>
        <v>0</v>
      </c>
      <c r="AP41" s="344">
        <f t="shared" si="11"/>
        <v>-1</v>
      </c>
      <c r="AQ41" s="345">
        <f t="shared" si="1"/>
        <v>0</v>
      </c>
      <c r="AR41" s="456">
        <f t="shared" si="12"/>
        <v>0</v>
      </c>
      <c r="AS41" s="290">
        <f t="shared" si="13"/>
        <v>1</v>
      </c>
      <c r="AT41" s="291" t="str">
        <f>IF(AS41=0,"",
IF(SUM($AS$33:AS41)=1,AU41,
IF($AS$153&gt;SUM($AS$33:AS41),_xlfn.CONCAT(", ",AU41),
IF($AS$153=SUM($AS$33:AS41),_xlfn.CONCAT(" y ",AU41)))))</f>
        <v>, 9</v>
      </c>
      <c r="AU41" s="231" t="s">
        <v>6220</v>
      </c>
    </row>
    <row r="42" spans="1:48" customFormat="1" ht="15" customHeight="1">
      <c r="A42" s="6"/>
      <c r="B42" s="5"/>
      <c r="C42" s="134" t="s">
        <v>97</v>
      </c>
      <c r="D42" s="847" t="str">
        <f>IF(CNGE_2024_M1_Secc1_Sub1!$D51="","",CNGE_2024_M1_Secc1_Sub1!$D51)</f>
        <v>CONTRALORIA GENERAL</v>
      </c>
      <c r="E42" s="848"/>
      <c r="F42" s="848"/>
      <c r="G42" s="848"/>
      <c r="H42" s="848"/>
      <c r="I42" s="848"/>
      <c r="J42" s="848"/>
      <c r="K42" s="848"/>
      <c r="L42" s="849"/>
      <c r="M42" s="850"/>
      <c r="N42" s="851"/>
      <c r="O42" s="851"/>
      <c r="P42" s="851"/>
      <c r="Q42" s="851"/>
      <c r="R42" s="852"/>
      <c r="S42" s="850"/>
      <c r="T42" s="851"/>
      <c r="U42" s="851"/>
      <c r="V42" s="851"/>
      <c r="W42" s="851"/>
      <c r="X42" s="852"/>
      <c r="Y42" s="850"/>
      <c r="Z42" s="851"/>
      <c r="AA42" s="851"/>
      <c r="AB42" s="851"/>
      <c r="AC42" s="851"/>
      <c r="AD42" s="852"/>
      <c r="AE42" s="8"/>
      <c r="AG42" s="269">
        <f t="shared" si="2"/>
        <v>1</v>
      </c>
      <c r="AH42" s="371">
        <f t="shared" si="3"/>
        <v>0</v>
      </c>
      <c r="AI42" s="449">
        <f t="shared" si="4"/>
        <v>0</v>
      </c>
      <c r="AJ42" s="453">
        <f t="shared" si="5"/>
        <v>0</v>
      </c>
      <c r="AK42" s="455">
        <f t="shared" si="6"/>
        <v>0</v>
      </c>
      <c r="AL42" s="344">
        <f t="shared" si="7"/>
        <v>-1</v>
      </c>
      <c r="AM42" s="345">
        <f t="shared" si="8"/>
        <v>0</v>
      </c>
      <c r="AN42" s="344">
        <f t="shared" si="9"/>
        <v>-1</v>
      </c>
      <c r="AO42" s="345">
        <f t="shared" ref="AO42" si="21">IF(AN42&lt;=0,0,1)</f>
        <v>0</v>
      </c>
      <c r="AP42" s="344">
        <f t="shared" si="11"/>
        <v>-1</v>
      </c>
      <c r="AQ42" s="345">
        <f t="shared" si="1"/>
        <v>0</v>
      </c>
      <c r="AR42" s="456">
        <f t="shared" si="12"/>
        <v>0</v>
      </c>
      <c r="AS42" s="290">
        <f t="shared" si="13"/>
        <v>1</v>
      </c>
      <c r="AT42" s="291" t="str">
        <f>IF(AS42=0,"",
IF(SUM($AS$33:AS42)=1,AU42,
IF($AS$153&gt;SUM($AS$33:AS42),_xlfn.CONCAT(", ",AU42),
IF($AS$153=SUM($AS$33:AS42),_xlfn.CONCAT(" y ",AU42)))))</f>
        <v>, 10</v>
      </c>
      <c r="AU42" s="231" t="s">
        <v>6221</v>
      </c>
    </row>
    <row r="43" spans="1:48" customFormat="1" ht="30" customHeight="1">
      <c r="A43" s="6"/>
      <c r="B43" s="5"/>
      <c r="C43" s="134" t="s">
        <v>98</v>
      </c>
      <c r="D43" s="847" t="str">
        <f>IF(CNGE_2024_M1_Secc1_Sub1!$D52="","",CNGE_2024_M1_Secc1_Sub1!$D52)</f>
        <v>SECRETARIA DE INFRAESTRUCTURA Y OBRAS PUBLICAS</v>
      </c>
      <c r="E43" s="848"/>
      <c r="F43" s="848"/>
      <c r="G43" s="848"/>
      <c r="H43" s="848"/>
      <c r="I43" s="848"/>
      <c r="J43" s="848"/>
      <c r="K43" s="848"/>
      <c r="L43" s="849"/>
      <c r="M43" s="850"/>
      <c r="N43" s="851"/>
      <c r="O43" s="851"/>
      <c r="P43" s="851"/>
      <c r="Q43" s="851"/>
      <c r="R43" s="852"/>
      <c r="S43" s="850"/>
      <c r="T43" s="851"/>
      <c r="U43" s="851"/>
      <c r="V43" s="851"/>
      <c r="W43" s="851"/>
      <c r="X43" s="852"/>
      <c r="Y43" s="850"/>
      <c r="Z43" s="851"/>
      <c r="AA43" s="851"/>
      <c r="AB43" s="851"/>
      <c r="AC43" s="851"/>
      <c r="AD43" s="852"/>
      <c r="AE43" s="8"/>
      <c r="AG43" s="269">
        <f t="shared" si="2"/>
        <v>1</v>
      </c>
      <c r="AH43" s="371">
        <f t="shared" si="3"/>
        <v>0</v>
      </c>
      <c r="AI43" s="449">
        <f t="shared" si="4"/>
        <v>0</v>
      </c>
      <c r="AJ43" s="453">
        <f t="shared" si="5"/>
        <v>0</v>
      </c>
      <c r="AK43" s="455">
        <f t="shared" si="6"/>
        <v>0</v>
      </c>
      <c r="AL43" s="344">
        <f t="shared" si="7"/>
        <v>-1</v>
      </c>
      <c r="AM43" s="345">
        <f t="shared" si="8"/>
        <v>0</v>
      </c>
      <c r="AN43" s="344">
        <f t="shared" si="9"/>
        <v>-1</v>
      </c>
      <c r="AO43" s="345">
        <f t="shared" ref="AO43" si="22">IF(AN43&lt;=0,0,1)</f>
        <v>0</v>
      </c>
      <c r="AP43" s="344">
        <f t="shared" si="11"/>
        <v>-1</v>
      </c>
      <c r="AQ43" s="345">
        <f t="shared" si="1"/>
        <v>0</v>
      </c>
      <c r="AR43" s="456">
        <f t="shared" si="12"/>
        <v>0</v>
      </c>
      <c r="AS43" s="290">
        <f t="shared" si="13"/>
        <v>1</v>
      </c>
      <c r="AT43" s="291" t="str">
        <f>IF(AS43=0,"",
IF(SUM($AS$33:AS43)=1,AU43,
IF($AS$153&gt;SUM($AS$33:AS43),_xlfn.CONCAT(", ",AU43),
IF($AS$153=SUM($AS$33:AS43),_xlfn.CONCAT(" y ",AU43)))))</f>
        <v>, 11</v>
      </c>
      <c r="AU43" s="231" t="s">
        <v>6222</v>
      </c>
    </row>
    <row r="44" spans="1:48" customFormat="1" ht="15" customHeight="1">
      <c r="A44" s="6"/>
      <c r="B44" s="5"/>
      <c r="C44" s="134" t="s">
        <v>99</v>
      </c>
      <c r="D44" s="847" t="str">
        <f>IF(CNGE_2024_M1_Secc1_Sub1!$D53="","",CNGE_2024_M1_Secc1_Sub1!$D53)</f>
        <v>OFICINA DEL PROGRAMA DE GOBIERNO</v>
      </c>
      <c r="E44" s="848"/>
      <c r="F44" s="848"/>
      <c r="G44" s="848"/>
      <c r="H44" s="848"/>
      <c r="I44" s="848"/>
      <c r="J44" s="848"/>
      <c r="K44" s="848"/>
      <c r="L44" s="849"/>
      <c r="M44" s="850"/>
      <c r="N44" s="851"/>
      <c r="O44" s="851"/>
      <c r="P44" s="851"/>
      <c r="Q44" s="851"/>
      <c r="R44" s="852"/>
      <c r="S44" s="850"/>
      <c r="T44" s="851"/>
      <c r="U44" s="851"/>
      <c r="V44" s="851"/>
      <c r="W44" s="851"/>
      <c r="X44" s="852"/>
      <c r="Y44" s="850"/>
      <c r="Z44" s="851"/>
      <c r="AA44" s="851"/>
      <c r="AB44" s="851"/>
      <c r="AC44" s="851"/>
      <c r="AD44" s="852"/>
      <c r="AE44" s="8"/>
      <c r="AG44" s="269">
        <f t="shared" si="2"/>
        <v>1</v>
      </c>
      <c r="AH44" s="371">
        <f t="shared" si="3"/>
        <v>0</v>
      </c>
      <c r="AI44" s="449">
        <f t="shared" si="4"/>
        <v>0</v>
      </c>
      <c r="AJ44" s="453">
        <f t="shared" si="5"/>
        <v>0</v>
      </c>
      <c r="AK44" s="455">
        <f t="shared" si="6"/>
        <v>0</v>
      </c>
      <c r="AL44" s="344">
        <f t="shared" si="7"/>
        <v>-1</v>
      </c>
      <c r="AM44" s="345">
        <f t="shared" si="8"/>
        <v>0</v>
      </c>
      <c r="AN44" s="344">
        <f t="shared" si="9"/>
        <v>-1</v>
      </c>
      <c r="AO44" s="345">
        <f t="shared" ref="AO44" si="23">IF(AN44&lt;=0,0,1)</f>
        <v>0</v>
      </c>
      <c r="AP44" s="344">
        <f t="shared" si="11"/>
        <v>-1</v>
      </c>
      <c r="AQ44" s="345">
        <f t="shared" si="1"/>
        <v>0</v>
      </c>
      <c r="AR44" s="456">
        <f t="shared" si="12"/>
        <v>0</v>
      </c>
      <c r="AS44" s="290">
        <f t="shared" si="13"/>
        <v>1</v>
      </c>
      <c r="AT44" s="291" t="str">
        <f>IF(AS44=0,"",
IF(SUM($AS$33:AS44)=1,AU44,
IF($AS$153&gt;SUM($AS$33:AS44),_xlfn.CONCAT(", ",AU44),
IF($AS$153=SUM($AS$33:AS44),_xlfn.CONCAT(" y ",AU44)))))</f>
        <v>, 12</v>
      </c>
      <c r="AU44" s="231" t="s">
        <v>6223</v>
      </c>
    </row>
    <row r="45" spans="1:48" customFormat="1" ht="15" customHeight="1">
      <c r="A45" s="6"/>
      <c r="B45" s="5"/>
      <c r="C45" s="134" t="s">
        <v>100</v>
      </c>
      <c r="D45" s="847" t="str">
        <f>IF(CNGE_2024_M1_Secc1_Sub1!$D54="","",CNGE_2024_M1_Secc1_Sub1!$D54)</f>
        <v>SECRETARIA DE SEGURIDAD PUBLICA</v>
      </c>
      <c r="E45" s="848"/>
      <c r="F45" s="848"/>
      <c r="G45" s="848"/>
      <c r="H45" s="848"/>
      <c r="I45" s="848"/>
      <c r="J45" s="848"/>
      <c r="K45" s="848"/>
      <c r="L45" s="849"/>
      <c r="M45" s="850"/>
      <c r="N45" s="851"/>
      <c r="O45" s="851"/>
      <c r="P45" s="851"/>
      <c r="Q45" s="851"/>
      <c r="R45" s="852"/>
      <c r="S45" s="850"/>
      <c r="T45" s="851"/>
      <c r="U45" s="851"/>
      <c r="V45" s="851"/>
      <c r="W45" s="851"/>
      <c r="X45" s="852"/>
      <c r="Y45" s="850"/>
      <c r="Z45" s="851"/>
      <c r="AA45" s="851"/>
      <c r="AB45" s="851"/>
      <c r="AC45" s="851"/>
      <c r="AD45" s="852"/>
      <c r="AE45" s="8"/>
      <c r="AG45" s="269">
        <f t="shared" si="2"/>
        <v>1</v>
      </c>
      <c r="AH45" s="371">
        <f t="shared" si="3"/>
        <v>0</v>
      </c>
      <c r="AI45" s="449">
        <f t="shared" si="4"/>
        <v>0</v>
      </c>
      <c r="AJ45" s="453">
        <f t="shared" si="5"/>
        <v>0</v>
      </c>
      <c r="AK45" s="455">
        <f t="shared" si="6"/>
        <v>0</v>
      </c>
      <c r="AL45" s="344">
        <f t="shared" si="7"/>
        <v>-1</v>
      </c>
      <c r="AM45" s="345">
        <f t="shared" si="8"/>
        <v>0</v>
      </c>
      <c r="AN45" s="344">
        <f t="shared" si="9"/>
        <v>-1</v>
      </c>
      <c r="AO45" s="345">
        <f t="shared" ref="AO45" si="24">IF(AN45&lt;=0,0,1)</f>
        <v>0</v>
      </c>
      <c r="AP45" s="344">
        <f t="shared" si="11"/>
        <v>-1</v>
      </c>
      <c r="AQ45" s="345">
        <f t="shared" si="1"/>
        <v>0</v>
      </c>
      <c r="AR45" s="456">
        <f t="shared" si="12"/>
        <v>0</v>
      </c>
      <c r="AS45" s="290">
        <f t="shared" si="13"/>
        <v>1</v>
      </c>
      <c r="AT45" s="291" t="str">
        <f>IF(AS45=0,"",
IF(SUM($AS$33:AS45)=1,AU45,
IF($AS$153&gt;SUM($AS$33:AS45),_xlfn.CONCAT(", ",AU45),
IF($AS$153=SUM($AS$33:AS45),_xlfn.CONCAT(" y ",AU45)))))</f>
        <v>, 13</v>
      </c>
      <c r="AU45" s="231" t="s">
        <v>6224</v>
      </c>
    </row>
    <row r="46" spans="1:48" customFormat="1" ht="30" customHeight="1">
      <c r="A46" s="6"/>
      <c r="B46" s="5"/>
      <c r="C46" s="134" t="s">
        <v>101</v>
      </c>
      <c r="D46" s="847" t="str">
        <f>IF(CNGE_2024_M1_Secc1_Sub1!$D55="","",CNGE_2024_M1_Secc1_Sub1!$D55)</f>
        <v>SECRETARIA DE TRABAJO PREVISION SOCIAL Y PRODUCTIVIDAD</v>
      </c>
      <c r="E46" s="848"/>
      <c r="F46" s="848"/>
      <c r="G46" s="848"/>
      <c r="H46" s="848"/>
      <c r="I46" s="848"/>
      <c r="J46" s="848"/>
      <c r="K46" s="848"/>
      <c r="L46" s="849"/>
      <c r="M46" s="850"/>
      <c r="N46" s="851"/>
      <c r="O46" s="851"/>
      <c r="P46" s="851"/>
      <c r="Q46" s="851"/>
      <c r="R46" s="852"/>
      <c r="S46" s="850"/>
      <c r="T46" s="851"/>
      <c r="U46" s="851"/>
      <c r="V46" s="851"/>
      <c r="W46" s="851"/>
      <c r="X46" s="852"/>
      <c r="Y46" s="850"/>
      <c r="Z46" s="851"/>
      <c r="AA46" s="851"/>
      <c r="AB46" s="851"/>
      <c r="AC46" s="851"/>
      <c r="AD46" s="852"/>
      <c r="AE46" s="8"/>
      <c r="AG46" s="269">
        <f t="shared" si="2"/>
        <v>1</v>
      </c>
      <c r="AH46" s="371">
        <f t="shared" si="3"/>
        <v>0</v>
      </c>
      <c r="AI46" s="449">
        <f t="shared" si="4"/>
        <v>0</v>
      </c>
      <c r="AJ46" s="453">
        <f t="shared" si="5"/>
        <v>0</v>
      </c>
      <c r="AK46" s="455">
        <f t="shared" si="6"/>
        <v>0</v>
      </c>
      <c r="AL46" s="344">
        <f t="shared" si="7"/>
        <v>-1</v>
      </c>
      <c r="AM46" s="345">
        <f t="shared" si="8"/>
        <v>0</v>
      </c>
      <c r="AN46" s="344">
        <f t="shared" si="9"/>
        <v>-1</v>
      </c>
      <c r="AO46" s="345">
        <f t="shared" ref="AO46" si="25">IF(AN46&lt;=0,0,1)</f>
        <v>0</v>
      </c>
      <c r="AP46" s="344">
        <f t="shared" si="11"/>
        <v>-1</v>
      </c>
      <c r="AQ46" s="345">
        <f t="shared" si="1"/>
        <v>0</v>
      </c>
      <c r="AR46" s="456">
        <f t="shared" si="12"/>
        <v>0</v>
      </c>
      <c r="AS46" s="290">
        <f t="shared" si="13"/>
        <v>1</v>
      </c>
      <c r="AT46" s="291" t="str">
        <f>IF(AS46=0,"",
IF(SUM($AS$33:AS46)=1,AU46,
IF($AS$153&gt;SUM($AS$33:AS46),_xlfn.CONCAT(", ",AU46),
IF($AS$153=SUM($AS$33:AS46),_xlfn.CONCAT(" y ",AU46)))))</f>
        <v>, 14</v>
      </c>
      <c r="AU46" s="231" t="s">
        <v>6225</v>
      </c>
    </row>
    <row r="47" spans="1:48" customFormat="1" ht="15" customHeight="1">
      <c r="A47" s="6"/>
      <c r="B47" s="5"/>
      <c r="C47" s="134" t="s">
        <v>102</v>
      </c>
      <c r="D47" s="847" t="str">
        <f>IF(CNGE_2024_M1_Secc1_Sub1!$D56="","",CNGE_2024_M1_Secc1_Sub1!$D56)</f>
        <v>SECRETARIA DE TURISMO Y CULTURA</v>
      </c>
      <c r="E47" s="848"/>
      <c r="F47" s="848"/>
      <c r="G47" s="848"/>
      <c r="H47" s="848"/>
      <c r="I47" s="848"/>
      <c r="J47" s="848"/>
      <c r="K47" s="848"/>
      <c r="L47" s="849"/>
      <c r="M47" s="850"/>
      <c r="N47" s="851"/>
      <c r="O47" s="851"/>
      <c r="P47" s="851"/>
      <c r="Q47" s="851"/>
      <c r="R47" s="852"/>
      <c r="S47" s="850"/>
      <c r="T47" s="851"/>
      <c r="U47" s="851"/>
      <c r="V47" s="851"/>
      <c r="W47" s="851"/>
      <c r="X47" s="852"/>
      <c r="Y47" s="850"/>
      <c r="Z47" s="851"/>
      <c r="AA47" s="851"/>
      <c r="AB47" s="851"/>
      <c r="AC47" s="851"/>
      <c r="AD47" s="852"/>
      <c r="AE47" s="8"/>
      <c r="AG47" s="269">
        <f t="shared" si="2"/>
        <v>1</v>
      </c>
      <c r="AH47" s="371">
        <f t="shared" si="3"/>
        <v>0</v>
      </c>
      <c r="AI47" s="449">
        <f t="shared" si="4"/>
        <v>0</v>
      </c>
      <c r="AJ47" s="453">
        <f t="shared" si="5"/>
        <v>0</v>
      </c>
      <c r="AK47" s="455">
        <f t="shared" si="6"/>
        <v>0</v>
      </c>
      <c r="AL47" s="344">
        <f t="shared" si="7"/>
        <v>-1</v>
      </c>
      <c r="AM47" s="345">
        <f t="shared" si="8"/>
        <v>0</v>
      </c>
      <c r="AN47" s="344">
        <f t="shared" si="9"/>
        <v>-1</v>
      </c>
      <c r="AO47" s="345">
        <f t="shared" ref="AO47" si="26">IF(AN47&lt;=0,0,1)</f>
        <v>0</v>
      </c>
      <c r="AP47" s="344">
        <f t="shared" si="11"/>
        <v>-1</v>
      </c>
      <c r="AQ47" s="345">
        <f t="shared" si="1"/>
        <v>0</v>
      </c>
      <c r="AR47" s="456">
        <f t="shared" si="12"/>
        <v>0</v>
      </c>
      <c r="AS47" s="290">
        <f t="shared" si="13"/>
        <v>1</v>
      </c>
      <c r="AT47" s="291" t="str">
        <f>IF(AS47=0,"",
IF(SUM($AS$33:AS47)=1,AU47,
IF($AS$153&gt;SUM($AS$33:AS47),_xlfn.CONCAT(", ",AU47),
IF($AS$153=SUM($AS$33:AS47),_xlfn.CONCAT(" y ",AU47)))))</f>
        <v>, 15</v>
      </c>
      <c r="AU47" s="231" t="s">
        <v>6226</v>
      </c>
    </row>
    <row r="48" spans="1:48" customFormat="1" ht="15" customHeight="1">
      <c r="A48" s="6"/>
      <c r="B48" s="5"/>
      <c r="C48" s="134" t="s">
        <v>103</v>
      </c>
      <c r="D48" s="847" t="str">
        <f>IF(CNGE_2024_M1_Secc1_Sub1!$D57="","",CNGE_2024_M1_Secc1_Sub1!$D57)</f>
        <v>SECRETARIA DE PROTECCION CIVIL</v>
      </c>
      <c r="E48" s="848"/>
      <c r="F48" s="848"/>
      <c r="G48" s="848"/>
      <c r="H48" s="848"/>
      <c r="I48" s="848"/>
      <c r="J48" s="848"/>
      <c r="K48" s="848"/>
      <c r="L48" s="849"/>
      <c r="M48" s="850"/>
      <c r="N48" s="851"/>
      <c r="O48" s="851"/>
      <c r="P48" s="851"/>
      <c r="Q48" s="851"/>
      <c r="R48" s="852"/>
      <c r="S48" s="850"/>
      <c r="T48" s="851"/>
      <c r="U48" s="851"/>
      <c r="V48" s="851"/>
      <c r="W48" s="851"/>
      <c r="X48" s="852"/>
      <c r="Y48" s="850"/>
      <c r="Z48" s="851"/>
      <c r="AA48" s="851"/>
      <c r="AB48" s="851"/>
      <c r="AC48" s="851"/>
      <c r="AD48" s="852"/>
      <c r="AE48" s="8"/>
      <c r="AG48" s="269">
        <f t="shared" si="2"/>
        <v>1</v>
      </c>
      <c r="AH48" s="371">
        <f t="shared" si="3"/>
        <v>0</v>
      </c>
      <c r="AI48" s="449">
        <f t="shared" si="4"/>
        <v>0</v>
      </c>
      <c r="AJ48" s="453">
        <f t="shared" si="5"/>
        <v>0</v>
      </c>
      <c r="AK48" s="455">
        <f t="shared" si="6"/>
        <v>0</v>
      </c>
      <c r="AL48" s="344">
        <f t="shared" si="7"/>
        <v>-1</v>
      </c>
      <c r="AM48" s="345">
        <f t="shared" si="8"/>
        <v>0</v>
      </c>
      <c r="AN48" s="344">
        <f t="shared" si="9"/>
        <v>-1</v>
      </c>
      <c r="AO48" s="345">
        <f t="shared" ref="AO48" si="27">IF(AN48&lt;=0,0,1)</f>
        <v>0</v>
      </c>
      <c r="AP48" s="344">
        <f t="shared" si="11"/>
        <v>-1</v>
      </c>
      <c r="AQ48" s="345">
        <f t="shared" si="1"/>
        <v>0</v>
      </c>
      <c r="AR48" s="456">
        <f t="shared" si="12"/>
        <v>0</v>
      </c>
      <c r="AS48" s="290">
        <f t="shared" si="13"/>
        <v>1</v>
      </c>
      <c r="AT48" s="291" t="str">
        <f>IF(AS48=0,"",
IF(SUM($AS$33:AS48)=1,AU48,
IF($AS$153&gt;SUM($AS$33:AS48),_xlfn.CONCAT(", ",AU48),
IF($AS$153=SUM($AS$33:AS48),_xlfn.CONCAT(" y ",AU48)))))</f>
        <v>, 16</v>
      </c>
      <c r="AU48" s="231" t="s">
        <v>6227</v>
      </c>
    </row>
    <row r="49" spans="1:47" customFormat="1" ht="15" customHeight="1">
      <c r="A49" s="6"/>
      <c r="B49" s="5"/>
      <c r="C49" s="134" t="s">
        <v>104</v>
      </c>
      <c r="D49" s="847" t="str">
        <f>IF(CNGE_2024_M1_Secc1_Sub1!$D58="","",CNGE_2024_M1_Secc1_Sub1!$D58)</f>
        <v>SECRETARIA DE MEDIO AMBIENTE</v>
      </c>
      <c r="E49" s="848"/>
      <c r="F49" s="848"/>
      <c r="G49" s="848"/>
      <c r="H49" s="848"/>
      <c r="I49" s="848"/>
      <c r="J49" s="848"/>
      <c r="K49" s="848"/>
      <c r="L49" s="849"/>
      <c r="M49" s="850"/>
      <c r="N49" s="851"/>
      <c r="O49" s="851"/>
      <c r="P49" s="851"/>
      <c r="Q49" s="851"/>
      <c r="R49" s="852"/>
      <c r="S49" s="850"/>
      <c r="T49" s="851"/>
      <c r="U49" s="851"/>
      <c r="V49" s="851"/>
      <c r="W49" s="851"/>
      <c r="X49" s="852"/>
      <c r="Y49" s="850"/>
      <c r="Z49" s="851"/>
      <c r="AA49" s="851"/>
      <c r="AB49" s="851"/>
      <c r="AC49" s="851"/>
      <c r="AD49" s="852"/>
      <c r="AE49" s="8"/>
      <c r="AG49" s="269">
        <f t="shared" si="2"/>
        <v>1</v>
      </c>
      <c r="AH49" s="371">
        <f t="shared" si="3"/>
        <v>0</v>
      </c>
      <c r="AI49" s="449">
        <f t="shared" si="4"/>
        <v>0</v>
      </c>
      <c r="AJ49" s="453">
        <f t="shared" si="5"/>
        <v>0</v>
      </c>
      <c r="AK49" s="455">
        <f t="shared" si="6"/>
        <v>0</v>
      </c>
      <c r="AL49" s="344">
        <f t="shared" si="7"/>
        <v>-1</v>
      </c>
      <c r="AM49" s="345">
        <f t="shared" si="8"/>
        <v>0</v>
      </c>
      <c r="AN49" s="344">
        <f t="shared" si="9"/>
        <v>-1</v>
      </c>
      <c r="AO49" s="345">
        <f t="shared" ref="AO49" si="28">IF(AN49&lt;=0,0,1)</f>
        <v>0</v>
      </c>
      <c r="AP49" s="344">
        <f t="shared" si="11"/>
        <v>-1</v>
      </c>
      <c r="AQ49" s="345">
        <f t="shared" si="1"/>
        <v>0</v>
      </c>
      <c r="AR49" s="456">
        <f t="shared" si="12"/>
        <v>0</v>
      </c>
      <c r="AS49" s="290">
        <f t="shared" si="13"/>
        <v>1</v>
      </c>
      <c r="AT49" s="291" t="str">
        <f>IF(AS49=0,"",
IF(SUM($AS$33:AS49)=1,AU49,
IF($AS$153&gt;SUM($AS$33:AS49),_xlfn.CONCAT(", ",AU49),
IF($AS$153=SUM($AS$33:AS49),_xlfn.CONCAT(" y ",AU49)))))</f>
        <v>, 17</v>
      </c>
      <c r="AU49" s="231" t="s">
        <v>6228</v>
      </c>
    </row>
    <row r="50" spans="1:47" customFormat="1" ht="15" customHeight="1">
      <c r="A50" s="6"/>
      <c r="B50" s="5"/>
      <c r="C50" s="134" t="s">
        <v>105</v>
      </c>
      <c r="D50" s="847" t="str">
        <f>IF(CNGE_2024_M1_Secc1_Sub1!$D59="","",CNGE_2024_M1_Secc1_Sub1!$D59)</f>
        <v>SERVICIOS DE SALUD DE VERACRUZ</v>
      </c>
      <c r="E50" s="848"/>
      <c r="F50" s="848"/>
      <c r="G50" s="848"/>
      <c r="H50" s="848"/>
      <c r="I50" s="848"/>
      <c r="J50" s="848"/>
      <c r="K50" s="848"/>
      <c r="L50" s="849"/>
      <c r="M50" s="850"/>
      <c r="N50" s="851"/>
      <c r="O50" s="851"/>
      <c r="P50" s="851"/>
      <c r="Q50" s="851"/>
      <c r="R50" s="852"/>
      <c r="S50" s="850"/>
      <c r="T50" s="851"/>
      <c r="U50" s="851"/>
      <c r="V50" s="851"/>
      <c r="W50" s="851"/>
      <c r="X50" s="852"/>
      <c r="Y50" s="850"/>
      <c r="Z50" s="851"/>
      <c r="AA50" s="851"/>
      <c r="AB50" s="851"/>
      <c r="AC50" s="851"/>
      <c r="AD50" s="852"/>
      <c r="AE50" s="8"/>
      <c r="AG50" s="269">
        <f t="shared" si="2"/>
        <v>1</v>
      </c>
      <c r="AH50" s="371">
        <f t="shared" si="3"/>
        <v>0</v>
      </c>
      <c r="AI50" s="449">
        <f t="shared" si="4"/>
        <v>0</v>
      </c>
      <c r="AJ50" s="453">
        <f t="shared" si="5"/>
        <v>0</v>
      </c>
      <c r="AK50" s="455">
        <f t="shared" si="6"/>
        <v>0</v>
      </c>
      <c r="AL50" s="344">
        <f t="shared" si="7"/>
        <v>-1</v>
      </c>
      <c r="AM50" s="345">
        <f t="shared" si="8"/>
        <v>0</v>
      </c>
      <c r="AN50" s="344">
        <f t="shared" si="9"/>
        <v>-1</v>
      </c>
      <c r="AO50" s="345">
        <f t="shared" ref="AO50" si="29">IF(AN50&lt;=0,0,1)</f>
        <v>0</v>
      </c>
      <c r="AP50" s="344">
        <f t="shared" si="11"/>
        <v>-1</v>
      </c>
      <c r="AQ50" s="345">
        <f t="shared" si="1"/>
        <v>0</v>
      </c>
      <c r="AR50" s="456">
        <f t="shared" si="12"/>
        <v>0</v>
      </c>
      <c r="AS50" s="290">
        <f t="shared" si="13"/>
        <v>1</v>
      </c>
      <c r="AT50" s="291" t="str">
        <f>IF(AS50=0,"",
IF(SUM($AS$33:AS50)=1,AU50,
IF($AS$153&gt;SUM($AS$33:AS50),_xlfn.CONCAT(", ",AU50),
IF($AS$153=SUM($AS$33:AS50),_xlfn.CONCAT(" y ",AU50)))))</f>
        <v>, 18</v>
      </c>
      <c r="AU50" s="231" t="s">
        <v>6229</v>
      </c>
    </row>
    <row r="51" spans="1:47" customFormat="1" ht="30" customHeight="1">
      <c r="A51" s="6"/>
      <c r="B51" s="5"/>
      <c r="C51" s="134" t="s">
        <v>106</v>
      </c>
      <c r="D51" s="847" t="str">
        <f>IF(CNGE_2024_M1_Secc1_Sub1!$D60="","",CNGE_2024_M1_Secc1_Sub1!$D60)</f>
        <v>SISTEMA PARA EL DESARROLLO INTEGRAL DE LA FAMILIA</v>
      </c>
      <c r="E51" s="848"/>
      <c r="F51" s="848"/>
      <c r="G51" s="848"/>
      <c r="H51" s="848"/>
      <c r="I51" s="848"/>
      <c r="J51" s="848"/>
      <c r="K51" s="848"/>
      <c r="L51" s="849"/>
      <c r="M51" s="850"/>
      <c r="N51" s="851"/>
      <c r="O51" s="851"/>
      <c r="P51" s="851"/>
      <c r="Q51" s="851"/>
      <c r="R51" s="852"/>
      <c r="S51" s="850"/>
      <c r="T51" s="851"/>
      <c r="U51" s="851"/>
      <c r="V51" s="851"/>
      <c r="W51" s="851"/>
      <c r="X51" s="852"/>
      <c r="Y51" s="850"/>
      <c r="Z51" s="851"/>
      <c r="AA51" s="851"/>
      <c r="AB51" s="851"/>
      <c r="AC51" s="851"/>
      <c r="AD51" s="852"/>
      <c r="AE51" s="8"/>
      <c r="AG51" s="269">
        <f t="shared" si="2"/>
        <v>1</v>
      </c>
      <c r="AH51" s="371">
        <f t="shared" si="3"/>
        <v>0</v>
      </c>
      <c r="AI51" s="449">
        <f t="shared" si="4"/>
        <v>0</v>
      </c>
      <c r="AJ51" s="453">
        <f t="shared" si="5"/>
        <v>0</v>
      </c>
      <c r="AK51" s="455">
        <f t="shared" si="6"/>
        <v>0</v>
      </c>
      <c r="AL51" s="344">
        <f t="shared" si="7"/>
        <v>-1</v>
      </c>
      <c r="AM51" s="345">
        <f t="shared" si="8"/>
        <v>0</v>
      </c>
      <c r="AN51" s="344">
        <f t="shared" si="9"/>
        <v>-1</v>
      </c>
      <c r="AO51" s="345">
        <f t="shared" ref="AO51" si="30">IF(AN51&lt;=0,0,1)</f>
        <v>0</v>
      </c>
      <c r="AP51" s="344">
        <f t="shared" si="11"/>
        <v>-1</v>
      </c>
      <c r="AQ51" s="345">
        <f t="shared" si="1"/>
        <v>0</v>
      </c>
      <c r="AR51" s="456">
        <f t="shared" si="12"/>
        <v>0</v>
      </c>
      <c r="AS51" s="290">
        <f t="shared" si="13"/>
        <v>1</v>
      </c>
      <c r="AT51" s="291" t="str">
        <f>IF(AS51=0,"",
IF(SUM($AS$33:AS51)=1,AU51,
IF($AS$153&gt;SUM($AS$33:AS51),_xlfn.CONCAT(", ",AU51),
IF($AS$153=SUM($AS$33:AS51),_xlfn.CONCAT(" y ",AU51)))))</f>
        <v>, 19</v>
      </c>
      <c r="AU51" s="231" t="s">
        <v>6230</v>
      </c>
    </row>
    <row r="52" spans="1:47" customFormat="1" ht="15" customHeight="1">
      <c r="A52" s="6"/>
      <c r="B52" s="5"/>
      <c r="C52" s="134" t="s">
        <v>107</v>
      </c>
      <c r="D52" s="847" t="str">
        <f>IF(CNGE_2024_M1_Secc1_Sub1!$D61="","",CNGE_2024_M1_Secc1_Sub1!$D61)</f>
        <v>COMISION DE ARBITRAJE MEDICO</v>
      </c>
      <c r="E52" s="848"/>
      <c r="F52" s="848"/>
      <c r="G52" s="848"/>
      <c r="H52" s="848"/>
      <c r="I52" s="848"/>
      <c r="J52" s="848"/>
      <c r="K52" s="848"/>
      <c r="L52" s="849"/>
      <c r="M52" s="850"/>
      <c r="N52" s="851"/>
      <c r="O52" s="851"/>
      <c r="P52" s="851"/>
      <c r="Q52" s="851"/>
      <c r="R52" s="852"/>
      <c r="S52" s="850"/>
      <c r="T52" s="851"/>
      <c r="U52" s="851"/>
      <c r="V52" s="851"/>
      <c r="W52" s="851"/>
      <c r="X52" s="852"/>
      <c r="Y52" s="850"/>
      <c r="Z52" s="851"/>
      <c r="AA52" s="851"/>
      <c r="AB52" s="851"/>
      <c r="AC52" s="851"/>
      <c r="AD52" s="852"/>
      <c r="AE52" s="8"/>
      <c r="AG52" s="269">
        <f t="shared" si="2"/>
        <v>1</v>
      </c>
      <c r="AH52" s="371">
        <f t="shared" si="3"/>
        <v>0</v>
      </c>
      <c r="AI52" s="449">
        <f t="shared" si="4"/>
        <v>0</v>
      </c>
      <c r="AJ52" s="453">
        <f t="shared" si="5"/>
        <v>0</v>
      </c>
      <c r="AK52" s="455">
        <f t="shared" si="6"/>
        <v>0</v>
      </c>
      <c r="AL52" s="344">
        <f t="shared" si="7"/>
        <v>-1</v>
      </c>
      <c r="AM52" s="345">
        <f t="shared" si="8"/>
        <v>0</v>
      </c>
      <c r="AN52" s="344">
        <f t="shared" si="9"/>
        <v>-1</v>
      </c>
      <c r="AO52" s="345">
        <f t="shared" ref="AO52" si="31">IF(AN52&lt;=0,0,1)</f>
        <v>0</v>
      </c>
      <c r="AP52" s="344">
        <f t="shared" si="11"/>
        <v>-1</v>
      </c>
      <c r="AQ52" s="345">
        <f t="shared" si="1"/>
        <v>0</v>
      </c>
      <c r="AR52" s="456">
        <f t="shared" si="12"/>
        <v>0</v>
      </c>
      <c r="AS52" s="290">
        <f t="shared" si="13"/>
        <v>1</v>
      </c>
      <c r="AT52" s="291" t="str">
        <f>IF(AS52=0,"",
IF(SUM($AS$33:AS52)=1,AU52,
IF($AS$153&gt;SUM($AS$33:AS52),_xlfn.CONCAT(", ",AU52),
IF($AS$153=SUM($AS$33:AS52),_xlfn.CONCAT(" y ",AU52)))))</f>
        <v>, 20</v>
      </c>
      <c r="AU52" s="231" t="s">
        <v>6231</v>
      </c>
    </row>
    <row r="53" spans="1:47" customFormat="1" ht="30" customHeight="1">
      <c r="A53" s="6"/>
      <c r="B53" s="5"/>
      <c r="C53" s="134" t="s">
        <v>108</v>
      </c>
      <c r="D53" s="847" t="str">
        <f>IF(CNGE_2024_M1_Secc1_Sub1!$D62="","",CNGE_2024_M1_Secc1_Sub1!$D62)</f>
        <v>ACADEMIA VERACRUZANA DE LAS LENGUAS INDIGENAS</v>
      </c>
      <c r="E53" s="848"/>
      <c r="F53" s="848"/>
      <c r="G53" s="848"/>
      <c r="H53" s="848"/>
      <c r="I53" s="848"/>
      <c r="J53" s="848"/>
      <c r="K53" s="848"/>
      <c r="L53" s="849"/>
      <c r="M53" s="850"/>
      <c r="N53" s="851"/>
      <c r="O53" s="851"/>
      <c r="P53" s="851"/>
      <c r="Q53" s="851"/>
      <c r="R53" s="852"/>
      <c r="S53" s="850"/>
      <c r="T53" s="851"/>
      <c r="U53" s="851"/>
      <c r="V53" s="851"/>
      <c r="W53" s="851"/>
      <c r="X53" s="852"/>
      <c r="Y53" s="850"/>
      <c r="Z53" s="851"/>
      <c r="AA53" s="851"/>
      <c r="AB53" s="851"/>
      <c r="AC53" s="851"/>
      <c r="AD53" s="852"/>
      <c r="AE53" s="8"/>
      <c r="AG53" s="269">
        <f t="shared" si="2"/>
        <v>1</v>
      </c>
      <c r="AH53" s="371">
        <f t="shared" si="3"/>
        <v>0</v>
      </c>
      <c r="AI53" s="449">
        <f t="shared" si="4"/>
        <v>0</v>
      </c>
      <c r="AJ53" s="453">
        <f t="shared" si="5"/>
        <v>0</v>
      </c>
      <c r="AK53" s="455">
        <f t="shared" si="6"/>
        <v>0</v>
      </c>
      <c r="AL53" s="344">
        <f t="shared" si="7"/>
        <v>-1</v>
      </c>
      <c r="AM53" s="345">
        <f t="shared" si="8"/>
        <v>0</v>
      </c>
      <c r="AN53" s="344">
        <f t="shared" si="9"/>
        <v>-1</v>
      </c>
      <c r="AO53" s="345">
        <f t="shared" ref="AO53" si="32">IF(AN53&lt;=0,0,1)</f>
        <v>0</v>
      </c>
      <c r="AP53" s="344">
        <f t="shared" si="11"/>
        <v>-1</v>
      </c>
      <c r="AQ53" s="345">
        <f t="shared" si="1"/>
        <v>0</v>
      </c>
      <c r="AR53" s="456">
        <f t="shared" si="12"/>
        <v>0</v>
      </c>
      <c r="AS53" s="290">
        <f t="shared" si="13"/>
        <v>1</v>
      </c>
      <c r="AT53" s="291" t="str">
        <f>IF(AS53=0,"",
IF(SUM($AS$33:AS53)=1,AU53,
IF($AS$153&gt;SUM($AS$33:AS53),_xlfn.CONCAT(", ",AU53),
IF($AS$153=SUM($AS$33:AS53),_xlfn.CONCAT(" y ",AU53)))))</f>
        <v>, 21</v>
      </c>
      <c r="AU53" s="231" t="s">
        <v>6232</v>
      </c>
    </row>
    <row r="54" spans="1:47" customFormat="1" ht="15" customHeight="1">
      <c r="A54" s="6"/>
      <c r="B54" s="5"/>
      <c r="C54" s="134" t="s">
        <v>109</v>
      </c>
      <c r="D54" s="847" t="str">
        <f>IF(CNGE_2024_M1_Secc1_Sub1!$D63="","",CNGE_2024_M1_Secc1_Sub1!$D63)</f>
        <v>INSTITUTO VERACRUZANO DEL DEPORTE</v>
      </c>
      <c r="E54" s="848"/>
      <c r="F54" s="848"/>
      <c r="G54" s="848"/>
      <c r="H54" s="848"/>
      <c r="I54" s="848"/>
      <c r="J54" s="848"/>
      <c r="K54" s="848"/>
      <c r="L54" s="849"/>
      <c r="M54" s="850"/>
      <c r="N54" s="851"/>
      <c r="O54" s="851"/>
      <c r="P54" s="851"/>
      <c r="Q54" s="851"/>
      <c r="R54" s="852"/>
      <c r="S54" s="850"/>
      <c r="T54" s="851"/>
      <c r="U54" s="851"/>
      <c r="V54" s="851"/>
      <c r="W54" s="851"/>
      <c r="X54" s="852"/>
      <c r="Y54" s="850"/>
      <c r="Z54" s="851"/>
      <c r="AA54" s="851"/>
      <c r="AB54" s="851"/>
      <c r="AC54" s="851"/>
      <c r="AD54" s="852"/>
      <c r="AE54" s="8"/>
      <c r="AG54" s="269">
        <f t="shared" si="2"/>
        <v>1</v>
      </c>
      <c r="AH54" s="371">
        <f t="shared" si="3"/>
        <v>0</v>
      </c>
      <c r="AI54" s="449">
        <f t="shared" si="4"/>
        <v>0</v>
      </c>
      <c r="AJ54" s="453">
        <f t="shared" si="5"/>
        <v>0</v>
      </c>
      <c r="AK54" s="455">
        <f t="shared" si="6"/>
        <v>0</v>
      </c>
      <c r="AL54" s="344">
        <f t="shared" si="7"/>
        <v>-1</v>
      </c>
      <c r="AM54" s="345">
        <f t="shared" si="8"/>
        <v>0</v>
      </c>
      <c r="AN54" s="344">
        <f t="shared" si="9"/>
        <v>-1</v>
      </c>
      <c r="AO54" s="345">
        <f t="shared" ref="AO54" si="33">IF(AN54&lt;=0,0,1)</f>
        <v>0</v>
      </c>
      <c r="AP54" s="344">
        <f t="shared" si="11"/>
        <v>-1</v>
      </c>
      <c r="AQ54" s="345">
        <f t="shared" si="1"/>
        <v>0</v>
      </c>
      <c r="AR54" s="456">
        <f t="shared" si="12"/>
        <v>0</v>
      </c>
      <c r="AS54" s="290">
        <f t="shared" si="13"/>
        <v>1</v>
      </c>
      <c r="AT54" s="291" t="str">
        <f>IF(AS54=0,"",
IF(SUM($AS$33:AS54)=1,AU54,
IF($AS$153&gt;SUM($AS$33:AS54),_xlfn.CONCAT(", ",AU54),
IF($AS$153=SUM($AS$33:AS54),_xlfn.CONCAT(" y ",AU54)))))</f>
        <v>, 22</v>
      </c>
      <c r="AU54" s="231" t="s">
        <v>6233</v>
      </c>
    </row>
    <row r="55" spans="1:47" customFormat="1" ht="30" customHeight="1">
      <c r="A55" s="6"/>
      <c r="B55" s="5"/>
      <c r="C55" s="134" t="s">
        <v>110</v>
      </c>
      <c r="D55" s="847" t="str">
        <f>IF(CNGE_2024_M1_Secc1_Sub1!$D64="","",CNGE_2024_M1_Secc1_Sub1!$D64)</f>
        <v>INSTITUTO DE ESPACIOS EDUCATIVOS DEL ESTADO DE VERACRUZ</v>
      </c>
      <c r="E55" s="848"/>
      <c r="F55" s="848"/>
      <c r="G55" s="848"/>
      <c r="H55" s="848"/>
      <c r="I55" s="848"/>
      <c r="J55" s="848"/>
      <c r="K55" s="848"/>
      <c r="L55" s="849"/>
      <c r="M55" s="850"/>
      <c r="N55" s="851"/>
      <c r="O55" s="851"/>
      <c r="P55" s="851"/>
      <c r="Q55" s="851"/>
      <c r="R55" s="852"/>
      <c r="S55" s="850"/>
      <c r="T55" s="851"/>
      <c r="U55" s="851"/>
      <c r="V55" s="851"/>
      <c r="W55" s="851"/>
      <c r="X55" s="852"/>
      <c r="Y55" s="850"/>
      <c r="Z55" s="851"/>
      <c r="AA55" s="851"/>
      <c r="AB55" s="851"/>
      <c r="AC55" s="851"/>
      <c r="AD55" s="852"/>
      <c r="AE55" s="8"/>
      <c r="AG55" s="269">
        <f t="shared" si="2"/>
        <v>1</v>
      </c>
      <c r="AH55" s="371">
        <f t="shared" si="3"/>
        <v>0</v>
      </c>
      <c r="AI55" s="449">
        <f t="shared" si="4"/>
        <v>0</v>
      </c>
      <c r="AJ55" s="453">
        <f t="shared" si="5"/>
        <v>0</v>
      </c>
      <c r="AK55" s="455">
        <f t="shared" si="6"/>
        <v>0</v>
      </c>
      <c r="AL55" s="344">
        <f t="shared" si="7"/>
        <v>-1</v>
      </c>
      <c r="AM55" s="345">
        <f t="shared" si="8"/>
        <v>0</v>
      </c>
      <c r="AN55" s="344">
        <f t="shared" si="9"/>
        <v>-1</v>
      </c>
      <c r="AO55" s="345">
        <f t="shared" ref="AO55" si="34">IF(AN55&lt;=0,0,1)</f>
        <v>0</v>
      </c>
      <c r="AP55" s="344">
        <f t="shared" si="11"/>
        <v>-1</v>
      </c>
      <c r="AQ55" s="345">
        <f t="shared" si="1"/>
        <v>0</v>
      </c>
      <c r="AR55" s="456">
        <f t="shared" si="12"/>
        <v>0</v>
      </c>
      <c r="AS55" s="290">
        <f t="shared" si="13"/>
        <v>1</v>
      </c>
      <c r="AT55" s="291" t="str">
        <f>IF(AS55=0,"",
IF(SUM($AS$33:AS55)=1,AU55,
IF($AS$153&gt;SUM($AS$33:AS55),_xlfn.CONCAT(", ",AU55),
IF($AS$153=SUM($AS$33:AS55),_xlfn.CONCAT(" y ",AU55)))))</f>
        <v>, 23</v>
      </c>
      <c r="AU55" s="231" t="s">
        <v>6234</v>
      </c>
    </row>
    <row r="56" spans="1:47" customFormat="1" ht="30" customHeight="1">
      <c r="A56" s="6"/>
      <c r="B56" s="5"/>
      <c r="C56" s="134" t="s">
        <v>111</v>
      </c>
      <c r="D56" s="847" t="str">
        <f>IF(CNGE_2024_M1_Secc1_Sub1!$D65="","",CNGE_2024_M1_Secc1_Sub1!$D65)</f>
        <v>COLEGIO DE BACHILLERES DEL ESTADO DE VERACRUZ</v>
      </c>
      <c r="E56" s="848"/>
      <c r="F56" s="848"/>
      <c r="G56" s="848"/>
      <c r="H56" s="848"/>
      <c r="I56" s="848"/>
      <c r="J56" s="848"/>
      <c r="K56" s="848"/>
      <c r="L56" s="849"/>
      <c r="M56" s="850"/>
      <c r="N56" s="851"/>
      <c r="O56" s="851"/>
      <c r="P56" s="851"/>
      <c r="Q56" s="851"/>
      <c r="R56" s="852"/>
      <c r="S56" s="850"/>
      <c r="T56" s="851"/>
      <c r="U56" s="851"/>
      <c r="V56" s="851"/>
      <c r="W56" s="851"/>
      <c r="X56" s="852"/>
      <c r="Y56" s="850"/>
      <c r="Z56" s="851"/>
      <c r="AA56" s="851"/>
      <c r="AB56" s="851"/>
      <c r="AC56" s="851"/>
      <c r="AD56" s="852"/>
      <c r="AE56" s="8"/>
      <c r="AG56" s="269">
        <f t="shared" si="2"/>
        <v>1</v>
      </c>
      <c r="AH56" s="371">
        <f t="shared" si="3"/>
        <v>0</v>
      </c>
      <c r="AI56" s="449">
        <f t="shared" si="4"/>
        <v>0</v>
      </c>
      <c r="AJ56" s="453">
        <f t="shared" si="5"/>
        <v>0</v>
      </c>
      <c r="AK56" s="455">
        <f t="shared" si="6"/>
        <v>0</v>
      </c>
      <c r="AL56" s="344">
        <f t="shared" si="7"/>
        <v>-1</v>
      </c>
      <c r="AM56" s="345">
        <f t="shared" si="8"/>
        <v>0</v>
      </c>
      <c r="AN56" s="344">
        <f t="shared" si="9"/>
        <v>-1</v>
      </c>
      <c r="AO56" s="345">
        <f t="shared" ref="AO56" si="35">IF(AN56&lt;=0,0,1)</f>
        <v>0</v>
      </c>
      <c r="AP56" s="344">
        <f t="shared" si="11"/>
        <v>-1</v>
      </c>
      <c r="AQ56" s="345">
        <f t="shared" si="1"/>
        <v>0</v>
      </c>
      <c r="AR56" s="456">
        <f t="shared" si="12"/>
        <v>0</v>
      </c>
      <c r="AS56" s="290">
        <f t="shared" si="13"/>
        <v>1</v>
      </c>
      <c r="AT56" s="291" t="str">
        <f>IF(AS56=0,"",
IF(SUM($AS$33:AS56)=1,AU56,
IF($AS$153&gt;SUM($AS$33:AS56),_xlfn.CONCAT(", ",AU56),
IF($AS$153=SUM($AS$33:AS56),_xlfn.CONCAT(" y ",AU56)))))</f>
        <v>, 24</v>
      </c>
      <c r="AU56" s="231" t="s">
        <v>6235</v>
      </c>
    </row>
    <row r="57" spans="1:47" customFormat="1" ht="30" customHeight="1">
      <c r="A57" s="6"/>
      <c r="B57" s="5"/>
      <c r="C57" s="134" t="s">
        <v>112</v>
      </c>
      <c r="D57" s="847" t="str">
        <f>IF(CNGE_2024_M1_Secc1_Sub1!$D66="","",CNGE_2024_M1_Secc1_Sub1!$D66)</f>
        <v>INSTITUTO TECNOLOGICO SUPERIOR DE MISANTLA</v>
      </c>
      <c r="E57" s="848"/>
      <c r="F57" s="848"/>
      <c r="G57" s="848"/>
      <c r="H57" s="848"/>
      <c r="I57" s="848"/>
      <c r="J57" s="848"/>
      <c r="K57" s="848"/>
      <c r="L57" s="849"/>
      <c r="M57" s="850"/>
      <c r="N57" s="851"/>
      <c r="O57" s="851"/>
      <c r="P57" s="851"/>
      <c r="Q57" s="851"/>
      <c r="R57" s="852"/>
      <c r="S57" s="850"/>
      <c r="T57" s="851"/>
      <c r="U57" s="851"/>
      <c r="V57" s="851"/>
      <c r="W57" s="851"/>
      <c r="X57" s="852"/>
      <c r="Y57" s="850"/>
      <c r="Z57" s="851"/>
      <c r="AA57" s="851"/>
      <c r="AB57" s="851"/>
      <c r="AC57" s="851"/>
      <c r="AD57" s="852"/>
      <c r="AE57" s="8"/>
      <c r="AG57" s="269">
        <f t="shared" si="2"/>
        <v>1</v>
      </c>
      <c r="AH57" s="371">
        <f t="shared" si="3"/>
        <v>0</v>
      </c>
      <c r="AI57" s="449">
        <f t="shared" si="4"/>
        <v>0</v>
      </c>
      <c r="AJ57" s="453">
        <f t="shared" si="5"/>
        <v>0</v>
      </c>
      <c r="AK57" s="455">
        <f t="shared" si="6"/>
        <v>0</v>
      </c>
      <c r="AL57" s="344">
        <f t="shared" si="7"/>
        <v>-1</v>
      </c>
      <c r="AM57" s="345">
        <f t="shared" si="8"/>
        <v>0</v>
      </c>
      <c r="AN57" s="344">
        <f t="shared" si="9"/>
        <v>-1</v>
      </c>
      <c r="AO57" s="345">
        <f t="shared" ref="AO57" si="36">IF(AN57&lt;=0,0,1)</f>
        <v>0</v>
      </c>
      <c r="AP57" s="344">
        <f t="shared" si="11"/>
        <v>-1</v>
      </c>
      <c r="AQ57" s="345">
        <f t="shared" si="1"/>
        <v>0</v>
      </c>
      <c r="AR57" s="456">
        <f t="shared" si="12"/>
        <v>0</v>
      </c>
      <c r="AS57" s="290">
        <f t="shared" si="13"/>
        <v>1</v>
      </c>
      <c r="AT57" s="291" t="str">
        <f>IF(AS57=0,"",
IF(SUM($AS$33:AS57)=1,AU57,
IF($AS$153&gt;SUM($AS$33:AS57),_xlfn.CONCAT(", ",AU57),
IF($AS$153=SUM($AS$33:AS57),_xlfn.CONCAT(" y ",AU57)))))</f>
        <v>, 25</v>
      </c>
      <c r="AU57" s="231" t="s">
        <v>6236</v>
      </c>
    </row>
    <row r="58" spans="1:47" customFormat="1" ht="30" customHeight="1">
      <c r="A58" s="6"/>
      <c r="B58" s="5"/>
      <c r="C58" s="134" t="s">
        <v>113</v>
      </c>
      <c r="D58" s="847" t="str">
        <f>IF(CNGE_2024_M1_Secc1_Sub1!$D67="","",CNGE_2024_M1_Secc1_Sub1!$D67)</f>
        <v>INSTITUTO TECNOLOGICO SUPERIOR DE SAN ANDRES TUXTLA</v>
      </c>
      <c r="E58" s="848"/>
      <c r="F58" s="848"/>
      <c r="G58" s="848"/>
      <c r="H58" s="848"/>
      <c r="I58" s="848"/>
      <c r="J58" s="848"/>
      <c r="K58" s="848"/>
      <c r="L58" s="849"/>
      <c r="M58" s="850"/>
      <c r="N58" s="851"/>
      <c r="O58" s="851"/>
      <c r="P58" s="851"/>
      <c r="Q58" s="851"/>
      <c r="R58" s="852"/>
      <c r="S58" s="850"/>
      <c r="T58" s="851"/>
      <c r="U58" s="851"/>
      <c r="V58" s="851"/>
      <c r="W58" s="851"/>
      <c r="X58" s="852"/>
      <c r="Y58" s="850"/>
      <c r="Z58" s="851"/>
      <c r="AA58" s="851"/>
      <c r="AB58" s="851"/>
      <c r="AC58" s="851"/>
      <c r="AD58" s="852"/>
      <c r="AE58" s="8"/>
      <c r="AG58" s="269">
        <f t="shared" si="2"/>
        <v>1</v>
      </c>
      <c r="AH58" s="371">
        <f t="shared" si="3"/>
        <v>0</v>
      </c>
      <c r="AI58" s="449">
        <f t="shared" si="4"/>
        <v>0</v>
      </c>
      <c r="AJ58" s="453">
        <f t="shared" si="5"/>
        <v>0</v>
      </c>
      <c r="AK58" s="455">
        <f t="shared" si="6"/>
        <v>0</v>
      </c>
      <c r="AL58" s="344">
        <f t="shared" si="7"/>
        <v>-1</v>
      </c>
      <c r="AM58" s="345">
        <f t="shared" si="8"/>
        <v>0</v>
      </c>
      <c r="AN58" s="344">
        <f t="shared" si="9"/>
        <v>-1</v>
      </c>
      <c r="AO58" s="345">
        <f t="shared" ref="AO58" si="37">IF(AN58&lt;=0,0,1)</f>
        <v>0</v>
      </c>
      <c r="AP58" s="344">
        <f t="shared" si="11"/>
        <v>-1</v>
      </c>
      <c r="AQ58" s="345">
        <f t="shared" si="1"/>
        <v>0</v>
      </c>
      <c r="AR58" s="456">
        <f t="shared" si="12"/>
        <v>0</v>
      </c>
      <c r="AS58" s="290">
        <f t="shared" si="13"/>
        <v>1</v>
      </c>
      <c r="AT58" s="291" t="str">
        <f>IF(AS58=0,"",
IF(SUM($AS$33:AS58)=1,AU58,
IF($AS$153&gt;SUM($AS$33:AS58),_xlfn.CONCAT(", ",AU58),
IF($AS$153=SUM($AS$33:AS58),_xlfn.CONCAT(" y ",AU58)))))</f>
        <v>, 26</v>
      </c>
      <c r="AU58" s="231" t="s">
        <v>6237</v>
      </c>
    </row>
    <row r="59" spans="1:47" customFormat="1" ht="30" customHeight="1">
      <c r="A59" s="6"/>
      <c r="B59" s="5"/>
      <c r="C59" s="134" t="s">
        <v>114</v>
      </c>
      <c r="D59" s="847" t="str">
        <f>IF(CNGE_2024_M1_Secc1_Sub1!$D68="","",CNGE_2024_M1_Secc1_Sub1!$D68)</f>
        <v>INSTITUTO TECNOLOGICO SUPERIOR DE TANTOYUCA</v>
      </c>
      <c r="E59" s="848"/>
      <c r="F59" s="848"/>
      <c r="G59" s="848"/>
      <c r="H59" s="848"/>
      <c r="I59" s="848"/>
      <c r="J59" s="848"/>
      <c r="K59" s="848"/>
      <c r="L59" s="849"/>
      <c r="M59" s="850"/>
      <c r="N59" s="851"/>
      <c r="O59" s="851"/>
      <c r="P59" s="851"/>
      <c r="Q59" s="851"/>
      <c r="R59" s="852"/>
      <c r="S59" s="850"/>
      <c r="T59" s="851"/>
      <c r="U59" s="851"/>
      <c r="V59" s="851"/>
      <c r="W59" s="851"/>
      <c r="X59" s="852"/>
      <c r="Y59" s="850"/>
      <c r="Z59" s="851"/>
      <c r="AA59" s="851"/>
      <c r="AB59" s="851"/>
      <c r="AC59" s="851"/>
      <c r="AD59" s="852"/>
      <c r="AE59" s="8"/>
      <c r="AG59" s="269">
        <f t="shared" si="2"/>
        <v>1</v>
      </c>
      <c r="AH59" s="371">
        <f t="shared" si="3"/>
        <v>0</v>
      </c>
      <c r="AI59" s="449">
        <f t="shared" si="4"/>
        <v>0</v>
      </c>
      <c r="AJ59" s="453">
        <f t="shared" si="5"/>
        <v>0</v>
      </c>
      <c r="AK59" s="455">
        <f t="shared" si="6"/>
        <v>0</v>
      </c>
      <c r="AL59" s="344">
        <f t="shared" si="7"/>
        <v>-1</v>
      </c>
      <c r="AM59" s="345">
        <f t="shared" si="8"/>
        <v>0</v>
      </c>
      <c r="AN59" s="344">
        <f t="shared" si="9"/>
        <v>-1</v>
      </c>
      <c r="AO59" s="345">
        <f t="shared" ref="AO59" si="38">IF(AN59&lt;=0,0,1)</f>
        <v>0</v>
      </c>
      <c r="AP59" s="344">
        <f t="shared" si="11"/>
        <v>-1</v>
      </c>
      <c r="AQ59" s="345">
        <f t="shared" si="1"/>
        <v>0</v>
      </c>
      <c r="AR59" s="456">
        <f t="shared" si="12"/>
        <v>0</v>
      </c>
      <c r="AS59" s="290">
        <f t="shared" si="13"/>
        <v>1</v>
      </c>
      <c r="AT59" s="291" t="str">
        <f>IF(AS59=0,"",
IF(SUM($AS$33:AS59)=1,AU59,
IF($AS$153&gt;SUM($AS$33:AS59),_xlfn.CONCAT(", ",AU59),
IF($AS$153=SUM($AS$33:AS59),_xlfn.CONCAT(" y ",AU59)))))</f>
        <v>, 27</v>
      </c>
      <c r="AU59" s="231" t="s">
        <v>6238</v>
      </c>
    </row>
    <row r="60" spans="1:47" customFormat="1" ht="30" customHeight="1">
      <c r="A60" s="6"/>
      <c r="B60" s="5"/>
      <c r="C60" s="134" t="s">
        <v>115</v>
      </c>
      <c r="D60" s="847" t="str">
        <f>IF(CNGE_2024_M1_Secc1_Sub1!$D69="","",CNGE_2024_M1_Secc1_Sub1!$D69)</f>
        <v>INSTITUTO TECNOLOGICO SUPERIOR DE COSAMALOAPAN</v>
      </c>
      <c r="E60" s="848"/>
      <c r="F60" s="848"/>
      <c r="G60" s="848"/>
      <c r="H60" s="848"/>
      <c r="I60" s="848"/>
      <c r="J60" s="848"/>
      <c r="K60" s="848"/>
      <c r="L60" s="849"/>
      <c r="M60" s="850"/>
      <c r="N60" s="851"/>
      <c r="O60" s="851"/>
      <c r="P60" s="851"/>
      <c r="Q60" s="851"/>
      <c r="R60" s="852"/>
      <c r="S60" s="850"/>
      <c r="T60" s="851"/>
      <c r="U60" s="851"/>
      <c r="V60" s="851"/>
      <c r="W60" s="851"/>
      <c r="X60" s="852"/>
      <c r="Y60" s="850"/>
      <c r="Z60" s="851"/>
      <c r="AA60" s="851"/>
      <c r="AB60" s="851"/>
      <c r="AC60" s="851"/>
      <c r="AD60" s="852"/>
      <c r="AE60" s="8"/>
      <c r="AG60" s="269">
        <f t="shared" si="2"/>
        <v>1</v>
      </c>
      <c r="AH60" s="371">
        <f t="shared" si="3"/>
        <v>0</v>
      </c>
      <c r="AI60" s="449">
        <f t="shared" si="4"/>
        <v>0</v>
      </c>
      <c r="AJ60" s="453">
        <f t="shared" si="5"/>
        <v>0</v>
      </c>
      <c r="AK60" s="455">
        <f t="shared" si="6"/>
        <v>0</v>
      </c>
      <c r="AL60" s="344">
        <f t="shared" si="7"/>
        <v>-1</v>
      </c>
      <c r="AM60" s="345">
        <f t="shared" si="8"/>
        <v>0</v>
      </c>
      <c r="AN60" s="344">
        <f t="shared" si="9"/>
        <v>-1</v>
      </c>
      <c r="AO60" s="345">
        <f t="shared" ref="AO60" si="39">IF(AN60&lt;=0,0,1)</f>
        <v>0</v>
      </c>
      <c r="AP60" s="344">
        <f t="shared" si="11"/>
        <v>-1</v>
      </c>
      <c r="AQ60" s="345">
        <f t="shared" si="1"/>
        <v>0</v>
      </c>
      <c r="AR60" s="456">
        <f t="shared" si="12"/>
        <v>0</v>
      </c>
      <c r="AS60" s="290">
        <f t="shared" si="13"/>
        <v>1</v>
      </c>
      <c r="AT60" s="291" t="str">
        <f>IF(AS60=0,"",
IF(SUM($AS$33:AS60)=1,AU60,
IF($AS$153&gt;SUM($AS$33:AS60),_xlfn.CONCAT(", ",AU60),
IF($AS$153=SUM($AS$33:AS60),_xlfn.CONCAT(" y ",AU60)))))</f>
        <v>, 28</v>
      </c>
      <c r="AU60" s="231" t="s">
        <v>6239</v>
      </c>
    </row>
    <row r="61" spans="1:47" customFormat="1" ht="30" customHeight="1">
      <c r="A61" s="6"/>
      <c r="B61" s="5"/>
      <c r="C61" s="134" t="s">
        <v>116</v>
      </c>
      <c r="D61" s="847" t="str">
        <f>IF(CNGE_2024_M1_Secc1_Sub1!$D70="","",CNGE_2024_M1_Secc1_Sub1!$D70)</f>
        <v>INSTITUTO TECNOLOGICO SUPERIOR DE PANUCO</v>
      </c>
      <c r="E61" s="848"/>
      <c r="F61" s="848"/>
      <c r="G61" s="848"/>
      <c r="H61" s="848"/>
      <c r="I61" s="848"/>
      <c r="J61" s="848"/>
      <c r="K61" s="848"/>
      <c r="L61" s="849"/>
      <c r="M61" s="850"/>
      <c r="N61" s="851"/>
      <c r="O61" s="851"/>
      <c r="P61" s="851"/>
      <c r="Q61" s="851"/>
      <c r="R61" s="852"/>
      <c r="S61" s="850"/>
      <c r="T61" s="851"/>
      <c r="U61" s="851"/>
      <c r="V61" s="851"/>
      <c r="W61" s="851"/>
      <c r="X61" s="852"/>
      <c r="Y61" s="850"/>
      <c r="Z61" s="851"/>
      <c r="AA61" s="851"/>
      <c r="AB61" s="851"/>
      <c r="AC61" s="851"/>
      <c r="AD61" s="852"/>
      <c r="AE61" s="8"/>
      <c r="AG61" s="269">
        <f t="shared" si="2"/>
        <v>1</v>
      </c>
      <c r="AH61" s="371">
        <f t="shared" si="3"/>
        <v>0</v>
      </c>
      <c r="AI61" s="449">
        <f t="shared" si="4"/>
        <v>0</v>
      </c>
      <c r="AJ61" s="453">
        <f t="shared" si="5"/>
        <v>0</v>
      </c>
      <c r="AK61" s="455">
        <f t="shared" si="6"/>
        <v>0</v>
      </c>
      <c r="AL61" s="344">
        <f t="shared" si="7"/>
        <v>-1</v>
      </c>
      <c r="AM61" s="345">
        <f t="shared" si="8"/>
        <v>0</v>
      </c>
      <c r="AN61" s="344">
        <f t="shared" si="9"/>
        <v>-1</v>
      </c>
      <c r="AO61" s="345">
        <f t="shared" ref="AO61" si="40">IF(AN61&lt;=0,0,1)</f>
        <v>0</v>
      </c>
      <c r="AP61" s="344">
        <f t="shared" si="11"/>
        <v>-1</v>
      </c>
      <c r="AQ61" s="345">
        <f t="shared" si="1"/>
        <v>0</v>
      </c>
      <c r="AR61" s="456">
        <f t="shared" si="12"/>
        <v>0</v>
      </c>
      <c r="AS61" s="290">
        <f t="shared" si="13"/>
        <v>1</v>
      </c>
      <c r="AT61" s="291" t="str">
        <f>IF(AS61=0,"",
IF(SUM($AS$33:AS61)=1,AU61,
IF($AS$153&gt;SUM($AS$33:AS61),_xlfn.CONCAT(", ",AU61),
IF($AS$153=SUM($AS$33:AS61),_xlfn.CONCAT(" y ",AU61)))))</f>
        <v>, 29</v>
      </c>
      <c r="AU61" s="231" t="s">
        <v>6240</v>
      </c>
    </row>
    <row r="62" spans="1:47" customFormat="1" ht="30" customHeight="1">
      <c r="A62" s="6"/>
      <c r="B62" s="5"/>
      <c r="C62" s="134" t="s">
        <v>117</v>
      </c>
      <c r="D62" s="847" t="str">
        <f>IF(CNGE_2024_M1_Secc1_Sub1!$D71="","",CNGE_2024_M1_Secc1_Sub1!$D71)</f>
        <v>INSTITUTO TECNOLOGICO SUPERIOR DE POZA RICA</v>
      </c>
      <c r="E62" s="848"/>
      <c r="F62" s="848"/>
      <c r="G62" s="848"/>
      <c r="H62" s="848"/>
      <c r="I62" s="848"/>
      <c r="J62" s="848"/>
      <c r="K62" s="848"/>
      <c r="L62" s="849"/>
      <c r="M62" s="850"/>
      <c r="N62" s="851"/>
      <c r="O62" s="851"/>
      <c r="P62" s="851"/>
      <c r="Q62" s="851"/>
      <c r="R62" s="852"/>
      <c r="S62" s="850"/>
      <c r="T62" s="851"/>
      <c r="U62" s="851"/>
      <c r="V62" s="851"/>
      <c r="W62" s="851"/>
      <c r="X62" s="852"/>
      <c r="Y62" s="850"/>
      <c r="Z62" s="851"/>
      <c r="AA62" s="851"/>
      <c r="AB62" s="851"/>
      <c r="AC62" s="851"/>
      <c r="AD62" s="852"/>
      <c r="AE62" s="8"/>
      <c r="AG62" s="269">
        <f t="shared" si="2"/>
        <v>1</v>
      </c>
      <c r="AH62" s="371">
        <f t="shared" si="3"/>
        <v>0</v>
      </c>
      <c r="AI62" s="449">
        <f t="shared" si="4"/>
        <v>0</v>
      </c>
      <c r="AJ62" s="453">
        <f t="shared" si="5"/>
        <v>0</v>
      </c>
      <c r="AK62" s="455">
        <f t="shared" si="6"/>
        <v>0</v>
      </c>
      <c r="AL62" s="344">
        <f t="shared" si="7"/>
        <v>-1</v>
      </c>
      <c r="AM62" s="345">
        <f t="shared" si="8"/>
        <v>0</v>
      </c>
      <c r="AN62" s="344">
        <f t="shared" si="9"/>
        <v>-1</v>
      </c>
      <c r="AO62" s="345">
        <f t="shared" ref="AO62" si="41">IF(AN62&lt;=0,0,1)</f>
        <v>0</v>
      </c>
      <c r="AP62" s="344">
        <f t="shared" si="11"/>
        <v>-1</v>
      </c>
      <c r="AQ62" s="345">
        <f t="shared" si="1"/>
        <v>0</v>
      </c>
      <c r="AR62" s="456">
        <f t="shared" si="12"/>
        <v>0</v>
      </c>
      <c r="AS62" s="290">
        <f t="shared" si="13"/>
        <v>1</v>
      </c>
      <c r="AT62" s="291" t="str">
        <f>IF(AS62=0,"",
IF(SUM($AS$33:AS62)=1,AU62,
IF($AS$153&gt;SUM($AS$33:AS62),_xlfn.CONCAT(", ",AU62),
IF($AS$153=SUM($AS$33:AS62),_xlfn.CONCAT(" y ",AU62)))))</f>
        <v>, 30</v>
      </c>
      <c r="AU62" s="231" t="s">
        <v>6241</v>
      </c>
    </row>
    <row r="63" spans="1:47" customFormat="1" ht="30" customHeight="1">
      <c r="A63" s="6"/>
      <c r="B63" s="5"/>
      <c r="C63" s="134" t="s">
        <v>118</v>
      </c>
      <c r="D63" s="847" t="str">
        <f>IF(CNGE_2024_M1_Secc1_Sub1!$D72="","",CNGE_2024_M1_Secc1_Sub1!$D72)</f>
        <v>INSTITUTO TECNOLOGICO SUPERIOR DE XALAPA</v>
      </c>
      <c r="E63" s="848"/>
      <c r="F63" s="848"/>
      <c r="G63" s="848"/>
      <c r="H63" s="848"/>
      <c r="I63" s="848"/>
      <c r="J63" s="848"/>
      <c r="K63" s="848"/>
      <c r="L63" s="849"/>
      <c r="M63" s="850"/>
      <c r="N63" s="851"/>
      <c r="O63" s="851"/>
      <c r="P63" s="851"/>
      <c r="Q63" s="851"/>
      <c r="R63" s="852"/>
      <c r="S63" s="850"/>
      <c r="T63" s="851"/>
      <c r="U63" s="851"/>
      <c r="V63" s="851"/>
      <c r="W63" s="851"/>
      <c r="X63" s="852"/>
      <c r="Y63" s="850"/>
      <c r="Z63" s="851"/>
      <c r="AA63" s="851"/>
      <c r="AB63" s="851"/>
      <c r="AC63" s="851"/>
      <c r="AD63" s="852"/>
      <c r="AE63" s="8"/>
      <c r="AG63" s="269">
        <f t="shared" si="2"/>
        <v>1</v>
      </c>
      <c r="AH63" s="371">
        <f t="shared" si="3"/>
        <v>0</v>
      </c>
      <c r="AI63" s="449">
        <f t="shared" si="4"/>
        <v>0</v>
      </c>
      <c r="AJ63" s="453">
        <f t="shared" si="5"/>
        <v>0</v>
      </c>
      <c r="AK63" s="455">
        <f t="shared" si="6"/>
        <v>0</v>
      </c>
      <c r="AL63" s="344">
        <f t="shared" si="7"/>
        <v>-1</v>
      </c>
      <c r="AM63" s="345">
        <f t="shared" si="8"/>
        <v>0</v>
      </c>
      <c r="AN63" s="344">
        <f t="shared" si="9"/>
        <v>-1</v>
      </c>
      <c r="AO63" s="345">
        <f t="shared" ref="AO63" si="42">IF(AN63&lt;=0,0,1)</f>
        <v>0</v>
      </c>
      <c r="AP63" s="344">
        <f t="shared" si="11"/>
        <v>-1</v>
      </c>
      <c r="AQ63" s="345">
        <f t="shared" si="1"/>
        <v>0</v>
      </c>
      <c r="AR63" s="456">
        <f t="shared" si="12"/>
        <v>0</v>
      </c>
      <c r="AS63" s="290">
        <f t="shared" si="13"/>
        <v>1</v>
      </c>
      <c r="AT63" s="291" t="str">
        <f>IF(AS63=0,"",
IF(SUM($AS$33:AS63)=1,AU63,
IF($AS$153&gt;SUM($AS$33:AS63),_xlfn.CONCAT(", ",AU63),
IF($AS$153=SUM($AS$33:AS63),_xlfn.CONCAT(" y ",AU63)))))</f>
        <v>, 31</v>
      </c>
      <c r="AU63" s="231" t="s">
        <v>6242</v>
      </c>
    </row>
    <row r="64" spans="1:47" customFormat="1" ht="30" customHeight="1">
      <c r="A64" s="6"/>
      <c r="B64" s="5"/>
      <c r="C64" s="134" t="s">
        <v>119</v>
      </c>
      <c r="D64" s="847" t="str">
        <f>IF(CNGE_2024_M1_Secc1_Sub1!$D73="","",CNGE_2024_M1_Secc1_Sub1!$D73)</f>
        <v>INSTITUTO TECNOLOGICO SUPERIOR DE COATZACOALCOS</v>
      </c>
      <c r="E64" s="848"/>
      <c r="F64" s="848"/>
      <c r="G64" s="848"/>
      <c r="H64" s="848"/>
      <c r="I64" s="848"/>
      <c r="J64" s="848"/>
      <c r="K64" s="848"/>
      <c r="L64" s="849"/>
      <c r="M64" s="850"/>
      <c r="N64" s="851"/>
      <c r="O64" s="851"/>
      <c r="P64" s="851"/>
      <c r="Q64" s="851"/>
      <c r="R64" s="852"/>
      <c r="S64" s="850"/>
      <c r="T64" s="851"/>
      <c r="U64" s="851"/>
      <c r="V64" s="851"/>
      <c r="W64" s="851"/>
      <c r="X64" s="852"/>
      <c r="Y64" s="850"/>
      <c r="Z64" s="851"/>
      <c r="AA64" s="851"/>
      <c r="AB64" s="851"/>
      <c r="AC64" s="851"/>
      <c r="AD64" s="852"/>
      <c r="AE64" s="8"/>
      <c r="AG64" s="269">
        <f t="shared" si="2"/>
        <v>1</v>
      </c>
      <c r="AH64" s="371">
        <f t="shared" si="3"/>
        <v>0</v>
      </c>
      <c r="AI64" s="449">
        <f t="shared" si="4"/>
        <v>0</v>
      </c>
      <c r="AJ64" s="453">
        <f t="shared" si="5"/>
        <v>0</v>
      </c>
      <c r="AK64" s="455">
        <f t="shared" si="6"/>
        <v>0</v>
      </c>
      <c r="AL64" s="344">
        <f t="shared" si="7"/>
        <v>-1</v>
      </c>
      <c r="AM64" s="345">
        <f t="shared" si="8"/>
        <v>0</v>
      </c>
      <c r="AN64" s="344">
        <f t="shared" si="9"/>
        <v>-1</v>
      </c>
      <c r="AO64" s="345">
        <f t="shared" ref="AO64" si="43">IF(AN64&lt;=0,0,1)</f>
        <v>0</v>
      </c>
      <c r="AP64" s="344">
        <f t="shared" si="11"/>
        <v>-1</v>
      </c>
      <c r="AQ64" s="345">
        <f t="shared" si="1"/>
        <v>0</v>
      </c>
      <c r="AR64" s="456">
        <f t="shared" si="12"/>
        <v>0</v>
      </c>
      <c r="AS64" s="290">
        <f t="shared" si="13"/>
        <v>1</v>
      </c>
      <c r="AT64" s="291" t="str">
        <f>IF(AS64=0,"",
IF(SUM($AS$33:AS64)=1,AU64,
IF($AS$153&gt;SUM($AS$33:AS64),_xlfn.CONCAT(", ",AU64),
IF($AS$153=SUM($AS$33:AS64),_xlfn.CONCAT(" y ",AU64)))))</f>
        <v>, 32</v>
      </c>
      <c r="AU64" s="231" t="s">
        <v>6243</v>
      </c>
    </row>
    <row r="65" spans="1:47" customFormat="1" ht="30" customHeight="1">
      <c r="A65" s="6"/>
      <c r="B65" s="5"/>
      <c r="C65" s="134" t="s">
        <v>120</v>
      </c>
      <c r="D65" s="847" t="str">
        <f>IF(CNGE_2024_M1_Secc1_Sub1!$D74="","",CNGE_2024_M1_Secc1_Sub1!$D74)</f>
        <v>INSTITUTO TECNOLOGICO SUPERIOR DE TIERRA BLANCA</v>
      </c>
      <c r="E65" s="848"/>
      <c r="F65" s="848"/>
      <c r="G65" s="848"/>
      <c r="H65" s="848"/>
      <c r="I65" s="848"/>
      <c r="J65" s="848"/>
      <c r="K65" s="848"/>
      <c r="L65" s="849"/>
      <c r="M65" s="850"/>
      <c r="N65" s="851"/>
      <c r="O65" s="851"/>
      <c r="P65" s="851"/>
      <c r="Q65" s="851"/>
      <c r="R65" s="852"/>
      <c r="S65" s="850"/>
      <c r="T65" s="851"/>
      <c r="U65" s="851"/>
      <c r="V65" s="851"/>
      <c r="W65" s="851"/>
      <c r="X65" s="852"/>
      <c r="Y65" s="850"/>
      <c r="Z65" s="851"/>
      <c r="AA65" s="851"/>
      <c r="AB65" s="851"/>
      <c r="AC65" s="851"/>
      <c r="AD65" s="852"/>
      <c r="AE65" s="8"/>
      <c r="AG65" s="269">
        <f t="shared" si="2"/>
        <v>1</v>
      </c>
      <c r="AH65" s="371">
        <f t="shared" si="3"/>
        <v>0</v>
      </c>
      <c r="AI65" s="449">
        <f t="shared" si="4"/>
        <v>0</v>
      </c>
      <c r="AJ65" s="453">
        <f t="shared" si="5"/>
        <v>0</v>
      </c>
      <c r="AK65" s="455">
        <f t="shared" si="6"/>
        <v>0</v>
      </c>
      <c r="AL65" s="344">
        <f t="shared" si="7"/>
        <v>-1</v>
      </c>
      <c r="AM65" s="345">
        <f t="shared" si="8"/>
        <v>0</v>
      </c>
      <c r="AN65" s="344">
        <f t="shared" si="9"/>
        <v>-1</v>
      </c>
      <c r="AO65" s="345">
        <f t="shared" ref="AO65" si="44">IF(AN65&lt;=0,0,1)</f>
        <v>0</v>
      </c>
      <c r="AP65" s="344">
        <f t="shared" si="11"/>
        <v>-1</v>
      </c>
      <c r="AQ65" s="345">
        <f t="shared" si="1"/>
        <v>0</v>
      </c>
      <c r="AR65" s="456">
        <f t="shared" si="12"/>
        <v>0</v>
      </c>
      <c r="AS65" s="290">
        <f t="shared" si="13"/>
        <v>1</v>
      </c>
      <c r="AT65" s="291" t="str">
        <f>IF(AS65=0,"",
IF(SUM($AS$33:AS65)=1,AU65,
IF($AS$153&gt;SUM($AS$33:AS65),_xlfn.CONCAT(", ",AU65),
IF($AS$153=SUM($AS$33:AS65),_xlfn.CONCAT(" y ",AU65)))))</f>
        <v>, 33</v>
      </c>
      <c r="AU65" s="231" t="s">
        <v>6244</v>
      </c>
    </row>
    <row r="66" spans="1:47" customFormat="1" ht="30" customHeight="1">
      <c r="A66" s="6"/>
      <c r="B66" s="5"/>
      <c r="C66" s="134" t="s">
        <v>121</v>
      </c>
      <c r="D66" s="847" t="str">
        <f>IF(CNGE_2024_M1_Secc1_Sub1!$D75="","",CNGE_2024_M1_Secc1_Sub1!$D75)</f>
        <v>INSTITUTO TECNOLOGICO SUPERIOR DE ALAMO</v>
      </c>
      <c r="E66" s="848"/>
      <c r="F66" s="848"/>
      <c r="G66" s="848"/>
      <c r="H66" s="848"/>
      <c r="I66" s="848"/>
      <c r="J66" s="848"/>
      <c r="K66" s="848"/>
      <c r="L66" s="849"/>
      <c r="M66" s="850"/>
      <c r="N66" s="851"/>
      <c r="O66" s="851"/>
      <c r="P66" s="851"/>
      <c r="Q66" s="851"/>
      <c r="R66" s="852"/>
      <c r="S66" s="850"/>
      <c r="T66" s="851"/>
      <c r="U66" s="851"/>
      <c r="V66" s="851"/>
      <c r="W66" s="851"/>
      <c r="X66" s="852"/>
      <c r="Y66" s="850"/>
      <c r="Z66" s="851"/>
      <c r="AA66" s="851"/>
      <c r="AB66" s="851"/>
      <c r="AC66" s="851"/>
      <c r="AD66" s="852"/>
      <c r="AE66" s="8"/>
      <c r="AG66" s="269">
        <f t="shared" si="2"/>
        <v>1</v>
      </c>
      <c r="AH66" s="371">
        <f t="shared" si="3"/>
        <v>0</v>
      </c>
      <c r="AI66" s="449">
        <f t="shared" si="4"/>
        <v>0</v>
      </c>
      <c r="AJ66" s="453">
        <f t="shared" si="5"/>
        <v>0</v>
      </c>
      <c r="AK66" s="455">
        <f t="shared" si="6"/>
        <v>0</v>
      </c>
      <c r="AL66" s="344">
        <f t="shared" si="7"/>
        <v>-1</v>
      </c>
      <c r="AM66" s="345">
        <f t="shared" si="8"/>
        <v>0</v>
      </c>
      <c r="AN66" s="344">
        <f t="shared" si="9"/>
        <v>-1</v>
      </c>
      <c r="AO66" s="345">
        <f t="shared" ref="AO66" si="45">IF(AN66&lt;=0,0,1)</f>
        <v>0</v>
      </c>
      <c r="AP66" s="344">
        <f t="shared" si="11"/>
        <v>-1</v>
      </c>
      <c r="AQ66" s="345">
        <f t="shared" si="1"/>
        <v>0</v>
      </c>
      <c r="AR66" s="456">
        <f t="shared" si="12"/>
        <v>0</v>
      </c>
      <c r="AS66" s="290">
        <f t="shared" si="13"/>
        <v>1</v>
      </c>
      <c r="AT66" s="291" t="str">
        <f>IF(AS66=0,"",
IF(SUM($AS$33:AS66)=1,AU66,
IF($AS$153&gt;SUM($AS$33:AS66),_xlfn.CONCAT(", ",AU66),
IF($AS$153=SUM($AS$33:AS66),_xlfn.CONCAT(" y ",AU66)))))</f>
        <v>, 34</v>
      </c>
      <c r="AU66" s="231" t="s">
        <v>6245</v>
      </c>
    </row>
    <row r="67" spans="1:47" customFormat="1" ht="30" customHeight="1">
      <c r="A67" s="6"/>
      <c r="B67" s="5"/>
      <c r="C67" s="134" t="s">
        <v>122</v>
      </c>
      <c r="D67" s="847" t="str">
        <f>IF(CNGE_2024_M1_Secc1_Sub1!$D76="","",CNGE_2024_M1_Secc1_Sub1!$D76)</f>
        <v>INSTITUTO TECNOLOGICO SUPERIOR DE ACAYUCAN</v>
      </c>
      <c r="E67" s="848"/>
      <c r="F67" s="848"/>
      <c r="G67" s="848"/>
      <c r="H67" s="848"/>
      <c r="I67" s="848"/>
      <c r="J67" s="848"/>
      <c r="K67" s="848"/>
      <c r="L67" s="849"/>
      <c r="M67" s="850"/>
      <c r="N67" s="851"/>
      <c r="O67" s="851"/>
      <c r="P67" s="851"/>
      <c r="Q67" s="851"/>
      <c r="R67" s="852"/>
      <c r="S67" s="850"/>
      <c r="T67" s="851"/>
      <c r="U67" s="851"/>
      <c r="V67" s="851"/>
      <c r="W67" s="851"/>
      <c r="X67" s="852"/>
      <c r="Y67" s="850"/>
      <c r="Z67" s="851"/>
      <c r="AA67" s="851"/>
      <c r="AB67" s="851"/>
      <c r="AC67" s="851"/>
      <c r="AD67" s="852"/>
      <c r="AE67" s="8"/>
      <c r="AG67" s="269">
        <f t="shared" si="2"/>
        <v>1</v>
      </c>
      <c r="AH67" s="371">
        <f t="shared" si="3"/>
        <v>0</v>
      </c>
      <c r="AI67" s="449">
        <f t="shared" si="4"/>
        <v>0</v>
      </c>
      <c r="AJ67" s="453">
        <f t="shared" si="5"/>
        <v>0</v>
      </c>
      <c r="AK67" s="455">
        <f t="shared" si="6"/>
        <v>0</v>
      </c>
      <c r="AL67" s="344">
        <f t="shared" si="7"/>
        <v>-1</v>
      </c>
      <c r="AM67" s="345">
        <f t="shared" si="8"/>
        <v>0</v>
      </c>
      <c r="AN67" s="344">
        <f t="shared" si="9"/>
        <v>-1</v>
      </c>
      <c r="AO67" s="345">
        <f t="shared" ref="AO67" si="46">IF(AN67&lt;=0,0,1)</f>
        <v>0</v>
      </c>
      <c r="AP67" s="344">
        <f t="shared" si="11"/>
        <v>-1</v>
      </c>
      <c r="AQ67" s="345">
        <f t="shared" si="1"/>
        <v>0</v>
      </c>
      <c r="AR67" s="456">
        <f t="shared" si="12"/>
        <v>0</v>
      </c>
      <c r="AS67" s="290">
        <f t="shared" si="13"/>
        <v>1</v>
      </c>
      <c r="AT67" s="291" t="str">
        <f>IF(AS67=0,"",
IF(SUM($AS$33:AS67)=1,AU67,
IF($AS$153&gt;SUM($AS$33:AS67),_xlfn.CONCAT(", ",AU67),
IF($AS$153=SUM($AS$33:AS67),_xlfn.CONCAT(" y ",AU67)))))</f>
        <v>, 35</v>
      </c>
      <c r="AU67" s="231" t="s">
        <v>6246</v>
      </c>
    </row>
    <row r="68" spans="1:47" customFormat="1" ht="30" customHeight="1">
      <c r="A68" s="6"/>
      <c r="B68" s="5"/>
      <c r="C68" s="134" t="s">
        <v>140</v>
      </c>
      <c r="D68" s="847" t="str">
        <f>IF(CNGE_2024_M1_Secc1_Sub1!$D77="","",CNGE_2024_M1_Secc1_Sub1!$D77)</f>
        <v>INSTITUTO TECNOLOGICO SUPERIOR DE LAS CHOAPAS</v>
      </c>
      <c r="E68" s="848"/>
      <c r="F68" s="848"/>
      <c r="G68" s="848"/>
      <c r="H68" s="848"/>
      <c r="I68" s="848"/>
      <c r="J68" s="848"/>
      <c r="K68" s="848"/>
      <c r="L68" s="849"/>
      <c r="M68" s="850"/>
      <c r="N68" s="851"/>
      <c r="O68" s="851"/>
      <c r="P68" s="851"/>
      <c r="Q68" s="851"/>
      <c r="R68" s="852"/>
      <c r="S68" s="850"/>
      <c r="T68" s="851"/>
      <c r="U68" s="851"/>
      <c r="V68" s="851"/>
      <c r="W68" s="851"/>
      <c r="X68" s="852"/>
      <c r="Y68" s="850"/>
      <c r="Z68" s="851"/>
      <c r="AA68" s="851"/>
      <c r="AB68" s="851"/>
      <c r="AC68" s="851"/>
      <c r="AD68" s="852"/>
      <c r="AE68" s="8"/>
      <c r="AG68" s="269">
        <f t="shared" si="2"/>
        <v>1</v>
      </c>
      <c r="AH68" s="371">
        <f t="shared" si="3"/>
        <v>0</v>
      </c>
      <c r="AI68" s="449">
        <f t="shared" si="4"/>
        <v>0</v>
      </c>
      <c r="AJ68" s="453">
        <f t="shared" si="5"/>
        <v>0</v>
      </c>
      <c r="AK68" s="455">
        <f t="shared" si="6"/>
        <v>0</v>
      </c>
      <c r="AL68" s="344">
        <f t="shared" si="7"/>
        <v>-1</v>
      </c>
      <c r="AM68" s="345">
        <f t="shared" si="8"/>
        <v>0</v>
      </c>
      <c r="AN68" s="344">
        <f t="shared" si="9"/>
        <v>-1</v>
      </c>
      <c r="AO68" s="345">
        <f t="shared" ref="AO68" si="47">IF(AN68&lt;=0,0,1)</f>
        <v>0</v>
      </c>
      <c r="AP68" s="344">
        <f t="shared" si="11"/>
        <v>-1</v>
      </c>
      <c r="AQ68" s="345">
        <f t="shared" si="1"/>
        <v>0</v>
      </c>
      <c r="AR68" s="456">
        <f t="shared" si="12"/>
        <v>0</v>
      </c>
      <c r="AS68" s="290">
        <f t="shared" si="13"/>
        <v>1</v>
      </c>
      <c r="AT68" s="291" t="str">
        <f>IF(AS68=0,"",
IF(SUM($AS$33:AS68)=1,AU68,
IF($AS$153&gt;SUM($AS$33:AS68),_xlfn.CONCAT(", ",AU68),
IF($AS$153=SUM($AS$33:AS68),_xlfn.CONCAT(" y ",AU68)))))</f>
        <v>, 36</v>
      </c>
      <c r="AU68" s="231" t="s">
        <v>6247</v>
      </c>
    </row>
    <row r="69" spans="1:47" customFormat="1" ht="30" customHeight="1">
      <c r="A69" s="6"/>
      <c r="B69" s="5"/>
      <c r="C69" s="134" t="s">
        <v>141</v>
      </c>
      <c r="D69" s="847" t="str">
        <f>IF(CNGE_2024_M1_Secc1_Sub1!$D78="","",CNGE_2024_M1_Secc1_Sub1!$D78)</f>
        <v>INSTITUTO TECNOLOGICO SUPERIOR DE HUATUSCO</v>
      </c>
      <c r="E69" s="848"/>
      <c r="F69" s="848"/>
      <c r="G69" s="848"/>
      <c r="H69" s="848"/>
      <c r="I69" s="848"/>
      <c r="J69" s="848"/>
      <c r="K69" s="848"/>
      <c r="L69" s="849"/>
      <c r="M69" s="850"/>
      <c r="N69" s="851"/>
      <c r="O69" s="851"/>
      <c r="P69" s="851"/>
      <c r="Q69" s="851"/>
      <c r="R69" s="852"/>
      <c r="S69" s="850"/>
      <c r="T69" s="851"/>
      <c r="U69" s="851"/>
      <c r="V69" s="851"/>
      <c r="W69" s="851"/>
      <c r="X69" s="852"/>
      <c r="Y69" s="850"/>
      <c r="Z69" s="851"/>
      <c r="AA69" s="851"/>
      <c r="AB69" s="851"/>
      <c r="AC69" s="851"/>
      <c r="AD69" s="852"/>
      <c r="AE69" s="8"/>
      <c r="AG69" s="269">
        <f t="shared" si="2"/>
        <v>1</v>
      </c>
      <c r="AH69" s="371">
        <f t="shared" si="3"/>
        <v>0</v>
      </c>
      <c r="AI69" s="449">
        <f t="shared" si="4"/>
        <v>0</v>
      </c>
      <c r="AJ69" s="453">
        <f t="shared" si="5"/>
        <v>0</v>
      </c>
      <c r="AK69" s="455">
        <f t="shared" si="6"/>
        <v>0</v>
      </c>
      <c r="AL69" s="344">
        <f t="shared" si="7"/>
        <v>-1</v>
      </c>
      <c r="AM69" s="345">
        <f t="shared" si="8"/>
        <v>0</v>
      </c>
      <c r="AN69" s="344">
        <f t="shared" si="9"/>
        <v>-1</v>
      </c>
      <c r="AO69" s="345">
        <f t="shared" ref="AO69" si="48">IF(AN69&lt;=0,0,1)</f>
        <v>0</v>
      </c>
      <c r="AP69" s="344">
        <f t="shared" si="11"/>
        <v>-1</v>
      </c>
      <c r="AQ69" s="345">
        <f t="shared" si="1"/>
        <v>0</v>
      </c>
      <c r="AR69" s="456">
        <f t="shared" si="12"/>
        <v>0</v>
      </c>
      <c r="AS69" s="290">
        <f t="shared" si="13"/>
        <v>1</v>
      </c>
      <c r="AT69" s="291" t="str">
        <f>IF(AS69=0,"",
IF(SUM($AS$33:AS69)=1,AU69,
IF($AS$153&gt;SUM($AS$33:AS69),_xlfn.CONCAT(", ",AU69),
IF($AS$153=SUM($AS$33:AS69),_xlfn.CONCAT(" y ",AU69)))))</f>
        <v>, 37</v>
      </c>
      <c r="AU69" s="231" t="s">
        <v>6248</v>
      </c>
    </row>
    <row r="70" spans="1:47" customFormat="1" ht="30" customHeight="1">
      <c r="A70" s="6"/>
      <c r="B70" s="5"/>
      <c r="C70" s="135" t="s">
        <v>142</v>
      </c>
      <c r="D70" s="847" t="str">
        <f>IF(CNGE_2024_M1_Secc1_Sub1!$D79="","",CNGE_2024_M1_Secc1_Sub1!$D79)</f>
        <v>INSTITUTO TECNOLOGICO SUPERIOR DE ALVARADO</v>
      </c>
      <c r="E70" s="848"/>
      <c r="F70" s="848"/>
      <c r="G70" s="848"/>
      <c r="H70" s="848"/>
      <c r="I70" s="848"/>
      <c r="J70" s="848"/>
      <c r="K70" s="848"/>
      <c r="L70" s="849"/>
      <c r="M70" s="850"/>
      <c r="N70" s="851"/>
      <c r="O70" s="851"/>
      <c r="P70" s="851"/>
      <c r="Q70" s="851"/>
      <c r="R70" s="852"/>
      <c r="S70" s="850"/>
      <c r="T70" s="851"/>
      <c r="U70" s="851"/>
      <c r="V70" s="851"/>
      <c r="W70" s="851"/>
      <c r="X70" s="852"/>
      <c r="Y70" s="850"/>
      <c r="Z70" s="851"/>
      <c r="AA70" s="851"/>
      <c r="AB70" s="851"/>
      <c r="AC70" s="851"/>
      <c r="AD70" s="852"/>
      <c r="AE70" s="8"/>
      <c r="AG70" s="269">
        <f t="shared" si="2"/>
        <v>1</v>
      </c>
      <c r="AH70" s="371">
        <f t="shared" si="3"/>
        <v>0</v>
      </c>
      <c r="AI70" s="449">
        <f t="shared" si="4"/>
        <v>0</v>
      </c>
      <c r="AJ70" s="453">
        <f t="shared" si="5"/>
        <v>0</v>
      </c>
      <c r="AK70" s="455">
        <f t="shared" si="6"/>
        <v>0</v>
      </c>
      <c r="AL70" s="344">
        <f t="shared" si="7"/>
        <v>-1</v>
      </c>
      <c r="AM70" s="345">
        <f t="shared" si="8"/>
        <v>0</v>
      </c>
      <c r="AN70" s="344">
        <f t="shared" si="9"/>
        <v>-1</v>
      </c>
      <c r="AO70" s="345">
        <f t="shared" ref="AO70" si="49">IF(AN70&lt;=0,0,1)</f>
        <v>0</v>
      </c>
      <c r="AP70" s="344">
        <f t="shared" si="11"/>
        <v>-1</v>
      </c>
      <c r="AQ70" s="345">
        <f t="shared" si="1"/>
        <v>0</v>
      </c>
      <c r="AR70" s="456">
        <f t="shared" si="12"/>
        <v>0</v>
      </c>
      <c r="AS70" s="290">
        <f t="shared" si="13"/>
        <v>1</v>
      </c>
      <c r="AT70" s="291" t="str">
        <f>IF(AS70=0,"",
IF(SUM($AS$33:AS70)=1,AU70,
IF($AS$153&gt;SUM($AS$33:AS70),_xlfn.CONCAT(", ",AU70),
IF($AS$153=SUM($AS$33:AS70),_xlfn.CONCAT(" y ",AU70)))))</f>
        <v>, 38</v>
      </c>
      <c r="AU70" s="231" t="s">
        <v>6249</v>
      </c>
    </row>
    <row r="71" spans="1:47" customFormat="1" ht="30" customHeight="1">
      <c r="A71" s="6"/>
      <c r="B71" s="5"/>
      <c r="C71" s="127" t="s">
        <v>143</v>
      </c>
      <c r="D71" s="847" t="str">
        <f>IF(CNGE_2024_M1_Secc1_Sub1!$D80="","",CNGE_2024_M1_Secc1_Sub1!$D80)</f>
        <v>INSTITUTO TECNOLOGICO SUPERIOR DE PEROTE</v>
      </c>
      <c r="E71" s="848"/>
      <c r="F71" s="848"/>
      <c r="G71" s="848"/>
      <c r="H71" s="848"/>
      <c r="I71" s="848"/>
      <c r="J71" s="848"/>
      <c r="K71" s="848"/>
      <c r="L71" s="849"/>
      <c r="M71" s="850"/>
      <c r="N71" s="851"/>
      <c r="O71" s="851"/>
      <c r="P71" s="851"/>
      <c r="Q71" s="851"/>
      <c r="R71" s="852"/>
      <c r="S71" s="850"/>
      <c r="T71" s="851"/>
      <c r="U71" s="851"/>
      <c r="V71" s="851"/>
      <c r="W71" s="851"/>
      <c r="X71" s="852"/>
      <c r="Y71" s="850"/>
      <c r="Z71" s="851"/>
      <c r="AA71" s="851"/>
      <c r="AB71" s="851"/>
      <c r="AC71" s="851"/>
      <c r="AD71" s="852"/>
      <c r="AE71" s="8"/>
      <c r="AG71" s="269">
        <f t="shared" si="2"/>
        <v>1</v>
      </c>
      <c r="AH71" s="371">
        <f t="shared" si="3"/>
        <v>0</v>
      </c>
      <c r="AI71" s="449">
        <f t="shared" si="4"/>
        <v>0</v>
      </c>
      <c r="AJ71" s="453">
        <f t="shared" si="5"/>
        <v>0</v>
      </c>
      <c r="AK71" s="455">
        <f t="shared" si="6"/>
        <v>0</v>
      </c>
      <c r="AL71" s="344">
        <f t="shared" si="7"/>
        <v>-1</v>
      </c>
      <c r="AM71" s="345">
        <f t="shared" si="8"/>
        <v>0</v>
      </c>
      <c r="AN71" s="344">
        <f t="shared" si="9"/>
        <v>-1</v>
      </c>
      <c r="AO71" s="345">
        <f t="shared" ref="AO71" si="50">IF(AN71&lt;=0,0,1)</f>
        <v>0</v>
      </c>
      <c r="AP71" s="344">
        <f t="shared" si="11"/>
        <v>-1</v>
      </c>
      <c r="AQ71" s="345">
        <f t="shared" si="1"/>
        <v>0</v>
      </c>
      <c r="AR71" s="456">
        <f t="shared" si="12"/>
        <v>0</v>
      </c>
      <c r="AS71" s="290">
        <f t="shared" si="13"/>
        <v>1</v>
      </c>
      <c r="AT71" s="291" t="str">
        <f>IF(AS71=0,"",
IF(SUM($AS$33:AS71)=1,AU71,
IF($AS$153&gt;SUM($AS$33:AS71),_xlfn.CONCAT(", ",AU71),
IF($AS$153=SUM($AS$33:AS71),_xlfn.CONCAT(" y ",AU71)))))</f>
        <v>, 39</v>
      </c>
      <c r="AU71" s="231" t="s">
        <v>6250</v>
      </c>
    </row>
    <row r="72" spans="1:47" customFormat="1" ht="30" customHeight="1">
      <c r="A72" s="6"/>
      <c r="B72" s="5"/>
      <c r="C72" s="127" t="s">
        <v>144</v>
      </c>
      <c r="D72" s="847" t="str">
        <f>IF(CNGE_2024_M1_Secc1_Sub1!$D81="","",CNGE_2024_M1_Secc1_Sub1!$D81)</f>
        <v>INSTITUTO TECNOLOGICO SUPERIOR DE ZONGOLICA</v>
      </c>
      <c r="E72" s="848"/>
      <c r="F72" s="848"/>
      <c r="G72" s="848"/>
      <c r="H72" s="848"/>
      <c r="I72" s="848"/>
      <c r="J72" s="848"/>
      <c r="K72" s="848"/>
      <c r="L72" s="849"/>
      <c r="M72" s="850"/>
      <c r="N72" s="851"/>
      <c r="O72" s="851"/>
      <c r="P72" s="851"/>
      <c r="Q72" s="851"/>
      <c r="R72" s="852"/>
      <c r="S72" s="850"/>
      <c r="T72" s="851"/>
      <c r="U72" s="851"/>
      <c r="V72" s="851"/>
      <c r="W72" s="851"/>
      <c r="X72" s="852"/>
      <c r="Y72" s="850"/>
      <c r="Z72" s="851"/>
      <c r="AA72" s="851"/>
      <c r="AB72" s="851"/>
      <c r="AC72" s="851"/>
      <c r="AD72" s="852"/>
      <c r="AE72" s="8"/>
      <c r="AG72" s="269">
        <f t="shared" si="2"/>
        <v>1</v>
      </c>
      <c r="AH72" s="371">
        <f t="shared" si="3"/>
        <v>0</v>
      </c>
      <c r="AI72" s="449">
        <f t="shared" si="4"/>
        <v>0</v>
      </c>
      <c r="AJ72" s="453">
        <f t="shared" si="5"/>
        <v>0</v>
      </c>
      <c r="AK72" s="455">
        <f t="shared" si="6"/>
        <v>0</v>
      </c>
      <c r="AL72" s="344">
        <f t="shared" si="7"/>
        <v>-1</v>
      </c>
      <c r="AM72" s="345">
        <f t="shared" si="8"/>
        <v>0</v>
      </c>
      <c r="AN72" s="344">
        <f t="shared" si="9"/>
        <v>-1</v>
      </c>
      <c r="AO72" s="345">
        <f t="shared" ref="AO72" si="51">IF(AN72&lt;=0,0,1)</f>
        <v>0</v>
      </c>
      <c r="AP72" s="344">
        <f t="shared" si="11"/>
        <v>-1</v>
      </c>
      <c r="AQ72" s="345">
        <f t="shared" si="1"/>
        <v>0</v>
      </c>
      <c r="AR72" s="456">
        <f t="shared" si="12"/>
        <v>0</v>
      </c>
      <c r="AS72" s="290">
        <f t="shared" si="13"/>
        <v>1</v>
      </c>
      <c r="AT72" s="291" t="str">
        <f>IF(AS72=0,"",
IF(SUM($AS$33:AS72)=1,AU72,
IF($AS$153&gt;SUM($AS$33:AS72),_xlfn.CONCAT(", ",AU72),
IF($AS$153=SUM($AS$33:AS72),_xlfn.CONCAT(" y ",AU72)))))</f>
        <v>, 40</v>
      </c>
      <c r="AU72" s="231" t="s">
        <v>6251</v>
      </c>
    </row>
    <row r="73" spans="1:47" customFormat="1" ht="30" customHeight="1">
      <c r="A73" s="6"/>
      <c r="B73" s="5"/>
      <c r="C73" s="110" t="s">
        <v>145</v>
      </c>
      <c r="D73" s="847" t="str">
        <f>IF(CNGE_2024_M1_Secc1_Sub1!$D82="","",CNGE_2024_M1_Secc1_Sub1!$D82)</f>
        <v>INSTITUTO TECNOLOGICO SUPERIOR DE NARANJOS</v>
      </c>
      <c r="E73" s="848"/>
      <c r="F73" s="848"/>
      <c r="G73" s="848"/>
      <c r="H73" s="848"/>
      <c r="I73" s="848"/>
      <c r="J73" s="848"/>
      <c r="K73" s="848"/>
      <c r="L73" s="849"/>
      <c r="M73" s="850"/>
      <c r="N73" s="851"/>
      <c r="O73" s="851"/>
      <c r="P73" s="851"/>
      <c r="Q73" s="851"/>
      <c r="R73" s="852"/>
      <c r="S73" s="850"/>
      <c r="T73" s="851"/>
      <c r="U73" s="851"/>
      <c r="V73" s="851"/>
      <c r="W73" s="851"/>
      <c r="X73" s="852"/>
      <c r="Y73" s="850"/>
      <c r="Z73" s="851"/>
      <c r="AA73" s="851"/>
      <c r="AB73" s="851"/>
      <c r="AC73" s="851"/>
      <c r="AD73" s="852"/>
      <c r="AE73" s="8"/>
      <c r="AG73" s="269">
        <f t="shared" si="2"/>
        <v>1</v>
      </c>
      <c r="AH73" s="371">
        <f t="shared" si="3"/>
        <v>0</v>
      </c>
      <c r="AI73" s="449">
        <f t="shared" si="4"/>
        <v>0</v>
      </c>
      <c r="AJ73" s="453">
        <f t="shared" si="5"/>
        <v>0</v>
      </c>
      <c r="AK73" s="455">
        <f t="shared" si="6"/>
        <v>0</v>
      </c>
      <c r="AL73" s="344">
        <f t="shared" si="7"/>
        <v>-1</v>
      </c>
      <c r="AM73" s="345">
        <f t="shared" si="8"/>
        <v>0</v>
      </c>
      <c r="AN73" s="344">
        <f t="shared" si="9"/>
        <v>-1</v>
      </c>
      <c r="AO73" s="345">
        <f t="shared" ref="AO73" si="52">IF(AN73&lt;=0,0,1)</f>
        <v>0</v>
      </c>
      <c r="AP73" s="344">
        <f t="shared" si="11"/>
        <v>-1</v>
      </c>
      <c r="AQ73" s="345">
        <f t="shared" si="1"/>
        <v>0</v>
      </c>
      <c r="AR73" s="456">
        <f t="shared" si="12"/>
        <v>0</v>
      </c>
      <c r="AS73" s="290">
        <f t="shared" si="13"/>
        <v>1</v>
      </c>
      <c r="AT73" s="291" t="str">
        <f>IF(AS73=0,"",
IF(SUM($AS$33:AS73)=1,AU73,
IF($AS$153&gt;SUM($AS$33:AS73),_xlfn.CONCAT(", ",AU73),
IF($AS$153=SUM($AS$33:AS73),_xlfn.CONCAT(" y ",AU73)))))</f>
        <v>, 41</v>
      </c>
      <c r="AU73" s="231" t="s">
        <v>6252</v>
      </c>
    </row>
    <row r="74" spans="1:47" customFormat="1" ht="30" customHeight="1">
      <c r="A74" s="6"/>
      <c r="B74" s="5"/>
      <c r="C74" s="134" t="s">
        <v>146</v>
      </c>
      <c r="D74" s="847" t="str">
        <f>IF(CNGE_2024_M1_Secc1_Sub1!$D83="","",CNGE_2024_M1_Secc1_Sub1!$D83)</f>
        <v>INSTITUTO TECNOLOGICO SUPERIOR DE CHICONTEPEC</v>
      </c>
      <c r="E74" s="848"/>
      <c r="F74" s="848"/>
      <c r="G74" s="848"/>
      <c r="H74" s="848"/>
      <c r="I74" s="848"/>
      <c r="J74" s="848"/>
      <c r="K74" s="848"/>
      <c r="L74" s="849"/>
      <c r="M74" s="850"/>
      <c r="N74" s="851"/>
      <c r="O74" s="851"/>
      <c r="P74" s="851"/>
      <c r="Q74" s="851"/>
      <c r="R74" s="852"/>
      <c r="S74" s="850"/>
      <c r="T74" s="851"/>
      <c r="U74" s="851"/>
      <c r="V74" s="851"/>
      <c r="W74" s="851"/>
      <c r="X74" s="852"/>
      <c r="Y74" s="850"/>
      <c r="Z74" s="851"/>
      <c r="AA74" s="851"/>
      <c r="AB74" s="851"/>
      <c r="AC74" s="851"/>
      <c r="AD74" s="852"/>
      <c r="AE74" s="8"/>
      <c r="AG74" s="269">
        <f t="shared" si="2"/>
        <v>1</v>
      </c>
      <c r="AH74" s="371">
        <f t="shared" si="3"/>
        <v>0</v>
      </c>
      <c r="AI74" s="449">
        <f t="shared" si="4"/>
        <v>0</v>
      </c>
      <c r="AJ74" s="453">
        <f t="shared" si="5"/>
        <v>0</v>
      </c>
      <c r="AK74" s="455">
        <f t="shared" si="6"/>
        <v>0</v>
      </c>
      <c r="AL74" s="344">
        <f t="shared" si="7"/>
        <v>-1</v>
      </c>
      <c r="AM74" s="345">
        <f t="shared" si="8"/>
        <v>0</v>
      </c>
      <c r="AN74" s="344">
        <f t="shared" si="9"/>
        <v>-1</v>
      </c>
      <c r="AO74" s="345">
        <f t="shared" ref="AO74" si="53">IF(AN74&lt;=0,0,1)</f>
        <v>0</v>
      </c>
      <c r="AP74" s="344">
        <f t="shared" si="11"/>
        <v>-1</v>
      </c>
      <c r="AQ74" s="345">
        <f t="shared" si="1"/>
        <v>0</v>
      </c>
      <c r="AR74" s="456">
        <f t="shared" si="12"/>
        <v>0</v>
      </c>
      <c r="AS74" s="290">
        <f t="shared" si="13"/>
        <v>1</v>
      </c>
      <c r="AT74" s="291" t="str">
        <f>IF(AS74=0,"",
IF(SUM($AS$33:AS74)=1,AU74,
IF($AS$153&gt;SUM($AS$33:AS74),_xlfn.CONCAT(", ",AU74),
IF($AS$153=SUM($AS$33:AS74),_xlfn.CONCAT(" y ",AU74)))))</f>
        <v>, 42</v>
      </c>
      <c r="AU74" s="231" t="s">
        <v>6253</v>
      </c>
    </row>
    <row r="75" spans="1:47" customFormat="1" ht="30" customHeight="1">
      <c r="A75" s="6"/>
      <c r="B75" s="5"/>
      <c r="C75" s="134" t="s">
        <v>147</v>
      </c>
      <c r="D75" s="847" t="str">
        <f>IF(CNGE_2024_M1_Secc1_Sub1!$D84="","",CNGE_2024_M1_Secc1_Sub1!$D84)</f>
        <v>INSTITUTO TECNOLOGICO SUPERIOR DE MARTINEZ DE LA TORRE</v>
      </c>
      <c r="E75" s="848"/>
      <c r="F75" s="848"/>
      <c r="G75" s="848"/>
      <c r="H75" s="848"/>
      <c r="I75" s="848"/>
      <c r="J75" s="848"/>
      <c r="K75" s="848"/>
      <c r="L75" s="849"/>
      <c r="M75" s="850"/>
      <c r="N75" s="851"/>
      <c r="O75" s="851"/>
      <c r="P75" s="851"/>
      <c r="Q75" s="851"/>
      <c r="R75" s="852"/>
      <c r="S75" s="850"/>
      <c r="T75" s="851"/>
      <c r="U75" s="851"/>
      <c r="V75" s="851"/>
      <c r="W75" s="851"/>
      <c r="X75" s="852"/>
      <c r="Y75" s="850"/>
      <c r="Z75" s="851"/>
      <c r="AA75" s="851"/>
      <c r="AB75" s="851"/>
      <c r="AC75" s="851"/>
      <c r="AD75" s="852"/>
      <c r="AE75" s="8"/>
      <c r="AG75" s="269">
        <f t="shared" si="2"/>
        <v>1</v>
      </c>
      <c r="AH75" s="371">
        <f t="shared" si="3"/>
        <v>0</v>
      </c>
      <c r="AI75" s="449">
        <f t="shared" si="4"/>
        <v>0</v>
      </c>
      <c r="AJ75" s="453">
        <f t="shared" si="5"/>
        <v>0</v>
      </c>
      <c r="AK75" s="455">
        <f t="shared" si="6"/>
        <v>0</v>
      </c>
      <c r="AL75" s="344">
        <f t="shared" si="7"/>
        <v>-1</v>
      </c>
      <c r="AM75" s="345">
        <f t="shared" si="8"/>
        <v>0</v>
      </c>
      <c r="AN75" s="344">
        <f t="shared" si="9"/>
        <v>-1</v>
      </c>
      <c r="AO75" s="345">
        <f t="shared" ref="AO75" si="54">IF(AN75&lt;=0,0,1)</f>
        <v>0</v>
      </c>
      <c r="AP75" s="344">
        <f t="shared" si="11"/>
        <v>-1</v>
      </c>
      <c r="AQ75" s="345">
        <f t="shared" si="1"/>
        <v>0</v>
      </c>
      <c r="AR75" s="456">
        <f t="shared" si="12"/>
        <v>0</v>
      </c>
      <c r="AS75" s="290">
        <f t="shared" si="13"/>
        <v>1</v>
      </c>
      <c r="AT75" s="291" t="str">
        <f>IF(AS75=0,"",
IF(SUM($AS$33:AS75)=1,AU75,
IF($AS$153&gt;SUM($AS$33:AS75),_xlfn.CONCAT(", ",AU75),
IF($AS$153=SUM($AS$33:AS75),_xlfn.CONCAT(" y ",AU75)))))</f>
        <v>, 43</v>
      </c>
      <c r="AU75" s="231" t="s">
        <v>6254</v>
      </c>
    </row>
    <row r="76" spans="1:47" customFormat="1" ht="30" customHeight="1">
      <c r="A76" s="6"/>
      <c r="B76" s="5"/>
      <c r="C76" s="134" t="s">
        <v>148</v>
      </c>
      <c r="D76" s="847" t="str">
        <f>IF(CNGE_2024_M1_Secc1_Sub1!$D85="","",CNGE_2024_M1_Secc1_Sub1!$D85)</f>
        <v>INSTITUTO TECNOLOGICO SUPERIOR DE JESUS CARRANZA</v>
      </c>
      <c r="E76" s="848"/>
      <c r="F76" s="848"/>
      <c r="G76" s="848"/>
      <c r="H76" s="848"/>
      <c r="I76" s="848"/>
      <c r="J76" s="848"/>
      <c r="K76" s="848"/>
      <c r="L76" s="849"/>
      <c r="M76" s="850"/>
      <c r="N76" s="851"/>
      <c r="O76" s="851"/>
      <c r="P76" s="851"/>
      <c r="Q76" s="851"/>
      <c r="R76" s="852"/>
      <c r="S76" s="850"/>
      <c r="T76" s="851"/>
      <c r="U76" s="851"/>
      <c r="V76" s="851"/>
      <c r="W76" s="851"/>
      <c r="X76" s="852"/>
      <c r="Y76" s="850"/>
      <c r="Z76" s="851"/>
      <c r="AA76" s="851"/>
      <c r="AB76" s="851"/>
      <c r="AC76" s="851"/>
      <c r="AD76" s="852"/>
      <c r="AE76" s="8"/>
      <c r="AG76" s="269">
        <f t="shared" si="2"/>
        <v>1</v>
      </c>
      <c r="AH76" s="371">
        <f t="shared" si="3"/>
        <v>0</v>
      </c>
      <c r="AI76" s="449">
        <f t="shared" si="4"/>
        <v>0</v>
      </c>
      <c r="AJ76" s="453">
        <f t="shared" si="5"/>
        <v>0</v>
      </c>
      <c r="AK76" s="455">
        <f t="shared" si="6"/>
        <v>0</v>
      </c>
      <c r="AL76" s="344">
        <f t="shared" si="7"/>
        <v>-1</v>
      </c>
      <c r="AM76" s="345">
        <f t="shared" si="8"/>
        <v>0</v>
      </c>
      <c r="AN76" s="344">
        <f t="shared" si="9"/>
        <v>-1</v>
      </c>
      <c r="AO76" s="345">
        <f t="shared" ref="AO76" si="55">IF(AN76&lt;=0,0,1)</f>
        <v>0</v>
      </c>
      <c r="AP76" s="344">
        <f t="shared" si="11"/>
        <v>-1</v>
      </c>
      <c r="AQ76" s="345">
        <f t="shared" si="1"/>
        <v>0</v>
      </c>
      <c r="AR76" s="456">
        <f t="shared" si="12"/>
        <v>0</v>
      </c>
      <c r="AS76" s="290">
        <f t="shared" si="13"/>
        <v>1</v>
      </c>
      <c r="AT76" s="291" t="str">
        <f>IF(AS76=0,"",
IF(SUM($AS$33:AS76)=1,AU76,
IF($AS$153&gt;SUM($AS$33:AS76),_xlfn.CONCAT(", ",AU76),
IF($AS$153=SUM($AS$33:AS76),_xlfn.CONCAT(" y ",AU76)))))</f>
        <v>, 44</v>
      </c>
      <c r="AU76" s="231" t="s">
        <v>6255</v>
      </c>
    </row>
    <row r="77" spans="1:47" customFormat="1" ht="30" customHeight="1">
      <c r="A77" s="6"/>
      <c r="B77" s="5"/>
      <c r="C77" s="134" t="s">
        <v>149</v>
      </c>
      <c r="D77" s="847" t="str">
        <f>IF(CNGE_2024_M1_Secc1_Sub1!$D86="","",CNGE_2024_M1_Secc1_Sub1!$D86)</f>
        <v>INSTITUTO TECNOLOGICO SUPERIOR DE RODRIGUEZ CLARA</v>
      </c>
      <c r="E77" s="848"/>
      <c r="F77" s="848"/>
      <c r="G77" s="848"/>
      <c r="H77" s="848"/>
      <c r="I77" s="848"/>
      <c r="J77" s="848"/>
      <c r="K77" s="848"/>
      <c r="L77" s="849"/>
      <c r="M77" s="850"/>
      <c r="N77" s="851"/>
      <c r="O77" s="851"/>
      <c r="P77" s="851"/>
      <c r="Q77" s="851"/>
      <c r="R77" s="852"/>
      <c r="S77" s="850"/>
      <c r="T77" s="851"/>
      <c r="U77" s="851"/>
      <c r="V77" s="851"/>
      <c r="W77" s="851"/>
      <c r="X77" s="852"/>
      <c r="Y77" s="850"/>
      <c r="Z77" s="851"/>
      <c r="AA77" s="851"/>
      <c r="AB77" s="851"/>
      <c r="AC77" s="851"/>
      <c r="AD77" s="852"/>
      <c r="AE77" s="8"/>
      <c r="AG77" s="269">
        <f t="shared" si="2"/>
        <v>1</v>
      </c>
      <c r="AH77" s="371">
        <f t="shared" si="3"/>
        <v>0</v>
      </c>
      <c r="AI77" s="449">
        <f t="shared" si="4"/>
        <v>0</v>
      </c>
      <c r="AJ77" s="453">
        <f t="shared" si="5"/>
        <v>0</v>
      </c>
      <c r="AK77" s="455">
        <f t="shared" si="6"/>
        <v>0</v>
      </c>
      <c r="AL77" s="344">
        <f t="shared" si="7"/>
        <v>-1</v>
      </c>
      <c r="AM77" s="345">
        <f t="shared" si="8"/>
        <v>0</v>
      </c>
      <c r="AN77" s="344">
        <f t="shared" si="9"/>
        <v>-1</v>
      </c>
      <c r="AO77" s="345">
        <f t="shared" ref="AO77" si="56">IF(AN77&lt;=0,0,1)</f>
        <v>0</v>
      </c>
      <c r="AP77" s="344">
        <f t="shared" si="11"/>
        <v>-1</v>
      </c>
      <c r="AQ77" s="345">
        <f t="shared" si="1"/>
        <v>0</v>
      </c>
      <c r="AR77" s="456">
        <f t="shared" si="12"/>
        <v>0</v>
      </c>
      <c r="AS77" s="290">
        <f t="shared" si="13"/>
        <v>1</v>
      </c>
      <c r="AT77" s="291" t="str">
        <f>IF(AS77=0,"",
IF(SUM($AS$33:AS77)=1,AU77,
IF($AS$153&gt;SUM($AS$33:AS77),_xlfn.CONCAT(", ",AU77),
IF($AS$153=SUM($AS$33:AS77),_xlfn.CONCAT(" y ",AU77)))))</f>
        <v>, 45</v>
      </c>
      <c r="AU77" s="231" t="s">
        <v>6256</v>
      </c>
    </row>
    <row r="78" spans="1:47" customFormat="1" ht="30" customHeight="1">
      <c r="A78" s="6"/>
      <c r="B78" s="5"/>
      <c r="C78" s="134" t="s">
        <v>150</v>
      </c>
      <c r="D78" s="847" t="str">
        <f>IF(CNGE_2024_M1_Secc1_Sub1!$D87="","",CNGE_2024_M1_Secc1_Sub1!$D87)</f>
        <v>INSTITUTO VERACRUZANO DE EDUCACION PARA LOS ADULTOS</v>
      </c>
      <c r="E78" s="848"/>
      <c r="F78" s="848"/>
      <c r="G78" s="848"/>
      <c r="H78" s="848"/>
      <c r="I78" s="848"/>
      <c r="J78" s="848"/>
      <c r="K78" s="848"/>
      <c r="L78" s="849"/>
      <c r="M78" s="850"/>
      <c r="N78" s="851"/>
      <c r="O78" s="851"/>
      <c r="P78" s="851"/>
      <c r="Q78" s="851"/>
      <c r="R78" s="852"/>
      <c r="S78" s="850"/>
      <c r="T78" s="851"/>
      <c r="U78" s="851"/>
      <c r="V78" s="851"/>
      <c r="W78" s="851"/>
      <c r="X78" s="852"/>
      <c r="Y78" s="850"/>
      <c r="Z78" s="851"/>
      <c r="AA78" s="851"/>
      <c r="AB78" s="851"/>
      <c r="AC78" s="851"/>
      <c r="AD78" s="852"/>
      <c r="AE78" s="8"/>
      <c r="AG78" s="269">
        <f t="shared" si="2"/>
        <v>1</v>
      </c>
      <c r="AH78" s="371">
        <f t="shared" si="3"/>
        <v>0</v>
      </c>
      <c r="AI78" s="449">
        <f t="shared" si="4"/>
        <v>0</v>
      </c>
      <c r="AJ78" s="453">
        <f t="shared" si="5"/>
        <v>0</v>
      </c>
      <c r="AK78" s="455">
        <f t="shared" si="6"/>
        <v>0</v>
      </c>
      <c r="AL78" s="344">
        <f t="shared" si="7"/>
        <v>-1</v>
      </c>
      <c r="AM78" s="345">
        <f t="shared" si="8"/>
        <v>0</v>
      </c>
      <c r="AN78" s="344">
        <f t="shared" si="9"/>
        <v>-1</v>
      </c>
      <c r="AO78" s="345">
        <f t="shared" ref="AO78" si="57">IF(AN78&lt;=0,0,1)</f>
        <v>0</v>
      </c>
      <c r="AP78" s="344">
        <f t="shared" si="11"/>
        <v>-1</v>
      </c>
      <c r="AQ78" s="345">
        <f t="shared" si="1"/>
        <v>0</v>
      </c>
      <c r="AR78" s="456">
        <f t="shared" si="12"/>
        <v>0</v>
      </c>
      <c r="AS78" s="290">
        <f t="shared" si="13"/>
        <v>1</v>
      </c>
      <c r="AT78" s="291" t="str">
        <f>IF(AS78=0,"",
IF(SUM($AS$33:AS78)=1,AU78,
IF($AS$153&gt;SUM($AS$33:AS78),_xlfn.CONCAT(", ",AU78),
IF($AS$153=SUM($AS$33:AS78),_xlfn.CONCAT(" y ",AU78)))))</f>
        <v>, 46</v>
      </c>
      <c r="AU78" s="231" t="s">
        <v>6257</v>
      </c>
    </row>
    <row r="79" spans="1:47" customFormat="1" ht="30" customHeight="1">
      <c r="A79" s="6"/>
      <c r="B79" s="5"/>
      <c r="C79" s="134" t="s">
        <v>151</v>
      </c>
      <c r="D79" s="847" t="str">
        <f>IF(CNGE_2024_M1_Secc1_Sub1!$D88="","",CNGE_2024_M1_Secc1_Sub1!$D88)</f>
        <v>COLEGIO NACIONAL DE EDUCACION PROFESIONAL TECNICA</v>
      </c>
      <c r="E79" s="848"/>
      <c r="F79" s="848"/>
      <c r="G79" s="848"/>
      <c r="H79" s="848"/>
      <c r="I79" s="848"/>
      <c r="J79" s="848"/>
      <c r="K79" s="848"/>
      <c r="L79" s="849"/>
      <c r="M79" s="850"/>
      <c r="N79" s="851"/>
      <c r="O79" s="851"/>
      <c r="P79" s="851"/>
      <c r="Q79" s="851"/>
      <c r="R79" s="852"/>
      <c r="S79" s="850"/>
      <c r="T79" s="851"/>
      <c r="U79" s="851"/>
      <c r="V79" s="851"/>
      <c r="W79" s="851"/>
      <c r="X79" s="852"/>
      <c r="Y79" s="850"/>
      <c r="Z79" s="851"/>
      <c r="AA79" s="851"/>
      <c r="AB79" s="851"/>
      <c r="AC79" s="851"/>
      <c r="AD79" s="852"/>
      <c r="AE79" s="8"/>
      <c r="AG79" s="269">
        <f t="shared" si="2"/>
        <v>1</v>
      </c>
      <c r="AH79" s="371">
        <f t="shared" si="3"/>
        <v>0</v>
      </c>
      <c r="AI79" s="449">
        <f t="shared" si="4"/>
        <v>0</v>
      </c>
      <c r="AJ79" s="453">
        <f t="shared" si="5"/>
        <v>0</v>
      </c>
      <c r="AK79" s="455">
        <f t="shared" si="6"/>
        <v>0</v>
      </c>
      <c r="AL79" s="344">
        <f t="shared" si="7"/>
        <v>-1</v>
      </c>
      <c r="AM79" s="345">
        <f t="shared" si="8"/>
        <v>0</v>
      </c>
      <c r="AN79" s="344">
        <f t="shared" si="9"/>
        <v>-1</v>
      </c>
      <c r="AO79" s="345">
        <f t="shared" ref="AO79" si="58">IF(AN79&lt;=0,0,1)</f>
        <v>0</v>
      </c>
      <c r="AP79" s="344">
        <f t="shared" si="11"/>
        <v>-1</v>
      </c>
      <c r="AQ79" s="345">
        <f t="shared" si="1"/>
        <v>0</v>
      </c>
      <c r="AR79" s="456">
        <f t="shared" si="12"/>
        <v>0</v>
      </c>
      <c r="AS79" s="290">
        <f t="shared" si="13"/>
        <v>1</v>
      </c>
      <c r="AT79" s="291" t="str">
        <f>IF(AS79=0,"",
IF(SUM($AS$33:AS79)=1,AU79,
IF($AS$153&gt;SUM($AS$33:AS79),_xlfn.CONCAT(", ",AU79),
IF($AS$153=SUM($AS$33:AS79),_xlfn.CONCAT(" y ",AU79)))))</f>
        <v>, 47</v>
      </c>
      <c r="AU79" s="231" t="s">
        <v>6258</v>
      </c>
    </row>
    <row r="80" spans="1:47" customFormat="1" ht="15" customHeight="1">
      <c r="A80" s="6"/>
      <c r="B80" s="5"/>
      <c r="C80" s="134" t="s">
        <v>152</v>
      </c>
      <c r="D80" s="847" t="str">
        <f>IF(CNGE_2024_M1_Secc1_Sub1!$D89="","",CNGE_2024_M1_Secc1_Sub1!$D89)</f>
        <v>UNIVERSIDAD TECNOLOGICA DEL SURESTE</v>
      </c>
      <c r="E80" s="848"/>
      <c r="F80" s="848"/>
      <c r="G80" s="848"/>
      <c r="H80" s="848"/>
      <c r="I80" s="848"/>
      <c r="J80" s="848"/>
      <c r="K80" s="848"/>
      <c r="L80" s="849"/>
      <c r="M80" s="850"/>
      <c r="N80" s="851"/>
      <c r="O80" s="851"/>
      <c r="P80" s="851"/>
      <c r="Q80" s="851"/>
      <c r="R80" s="852"/>
      <c r="S80" s="850"/>
      <c r="T80" s="851"/>
      <c r="U80" s="851"/>
      <c r="V80" s="851"/>
      <c r="W80" s="851"/>
      <c r="X80" s="852"/>
      <c r="Y80" s="850"/>
      <c r="Z80" s="851"/>
      <c r="AA80" s="851"/>
      <c r="AB80" s="851"/>
      <c r="AC80" s="851"/>
      <c r="AD80" s="852"/>
      <c r="AE80" s="8"/>
      <c r="AG80" s="269">
        <f t="shared" si="2"/>
        <v>1</v>
      </c>
      <c r="AH80" s="371">
        <f t="shared" si="3"/>
        <v>0</v>
      </c>
      <c r="AI80" s="449">
        <f t="shared" si="4"/>
        <v>0</v>
      </c>
      <c r="AJ80" s="453">
        <f t="shared" si="5"/>
        <v>0</v>
      </c>
      <c r="AK80" s="455">
        <f t="shared" si="6"/>
        <v>0</v>
      </c>
      <c r="AL80" s="344">
        <f t="shared" si="7"/>
        <v>-1</v>
      </c>
      <c r="AM80" s="345">
        <f t="shared" si="8"/>
        <v>0</v>
      </c>
      <c r="AN80" s="344">
        <f t="shared" si="9"/>
        <v>-1</v>
      </c>
      <c r="AO80" s="345">
        <f t="shared" ref="AO80" si="59">IF(AN80&lt;=0,0,1)</f>
        <v>0</v>
      </c>
      <c r="AP80" s="344">
        <f t="shared" si="11"/>
        <v>-1</v>
      </c>
      <c r="AQ80" s="345">
        <f t="shared" si="1"/>
        <v>0</v>
      </c>
      <c r="AR80" s="456">
        <f t="shared" si="12"/>
        <v>0</v>
      </c>
      <c r="AS80" s="290">
        <f t="shared" si="13"/>
        <v>1</v>
      </c>
      <c r="AT80" s="291" t="str">
        <f>IF(AS80=0,"",
IF(SUM($AS$33:AS80)=1,AU80,
IF($AS$153&gt;SUM($AS$33:AS80),_xlfn.CONCAT(", ",AU80),
IF($AS$153=SUM($AS$33:AS80),_xlfn.CONCAT(" y ",AU80)))))</f>
        <v>, 48</v>
      </c>
      <c r="AU80" s="231" t="s">
        <v>6259</v>
      </c>
    </row>
    <row r="81" spans="1:47" customFormat="1" ht="15" customHeight="1">
      <c r="A81" s="6"/>
      <c r="B81" s="5"/>
      <c r="C81" s="134" t="s">
        <v>153</v>
      </c>
      <c r="D81" s="847" t="str">
        <f>IF(CNGE_2024_M1_Secc1_Sub1!$D90="","",CNGE_2024_M1_Secc1_Sub1!$D90)</f>
        <v>UNIVERSIDAD TECNOLOGICA DEL CENTRO</v>
      </c>
      <c r="E81" s="848"/>
      <c r="F81" s="848"/>
      <c r="G81" s="848"/>
      <c r="H81" s="848"/>
      <c r="I81" s="848"/>
      <c r="J81" s="848"/>
      <c r="K81" s="848"/>
      <c r="L81" s="849"/>
      <c r="M81" s="850"/>
      <c r="N81" s="851"/>
      <c r="O81" s="851"/>
      <c r="P81" s="851"/>
      <c r="Q81" s="851"/>
      <c r="R81" s="852"/>
      <c r="S81" s="850"/>
      <c r="T81" s="851"/>
      <c r="U81" s="851"/>
      <c r="V81" s="851"/>
      <c r="W81" s="851"/>
      <c r="X81" s="852"/>
      <c r="Y81" s="850"/>
      <c r="Z81" s="851"/>
      <c r="AA81" s="851"/>
      <c r="AB81" s="851"/>
      <c r="AC81" s="851"/>
      <c r="AD81" s="852"/>
      <c r="AE81" s="8"/>
      <c r="AG81" s="269">
        <f t="shared" si="2"/>
        <v>1</v>
      </c>
      <c r="AH81" s="371">
        <f t="shared" si="3"/>
        <v>0</v>
      </c>
      <c r="AI81" s="449">
        <f t="shared" si="4"/>
        <v>0</v>
      </c>
      <c r="AJ81" s="453">
        <f t="shared" si="5"/>
        <v>0</v>
      </c>
      <c r="AK81" s="455">
        <f t="shared" si="6"/>
        <v>0</v>
      </c>
      <c r="AL81" s="344">
        <f t="shared" si="7"/>
        <v>-1</v>
      </c>
      <c r="AM81" s="345">
        <f t="shared" si="8"/>
        <v>0</v>
      </c>
      <c r="AN81" s="344">
        <f t="shared" si="9"/>
        <v>-1</v>
      </c>
      <c r="AO81" s="345">
        <f t="shared" ref="AO81" si="60">IF(AN81&lt;=0,0,1)</f>
        <v>0</v>
      </c>
      <c r="AP81" s="344">
        <f t="shared" si="11"/>
        <v>-1</v>
      </c>
      <c r="AQ81" s="345">
        <f t="shared" si="1"/>
        <v>0</v>
      </c>
      <c r="AR81" s="456">
        <f t="shared" si="12"/>
        <v>0</v>
      </c>
      <c r="AS81" s="290">
        <f t="shared" si="13"/>
        <v>1</v>
      </c>
      <c r="AT81" s="291" t="str">
        <f>IF(AS81=0,"",
IF(SUM($AS$33:AS81)=1,AU81,
IF($AS$153&gt;SUM($AS$33:AS81),_xlfn.CONCAT(", ",AU81),
IF($AS$153=SUM($AS$33:AS81),_xlfn.CONCAT(" y ",AU81)))))</f>
        <v>, 49</v>
      </c>
      <c r="AU81" s="231" t="s">
        <v>6260</v>
      </c>
    </row>
    <row r="82" spans="1:47" customFormat="1" ht="30" customHeight="1">
      <c r="A82" s="6"/>
      <c r="B82" s="5"/>
      <c r="C82" s="134" t="s">
        <v>154</v>
      </c>
      <c r="D82" s="847" t="str">
        <f>IF(CNGE_2024_M1_Secc1_Sub1!$D91="","",CNGE_2024_M1_Secc1_Sub1!$D91)</f>
        <v>UNIVERSIDAD TECNOLOGICA DE GUTIERREZ ZAMORA</v>
      </c>
      <c r="E82" s="848"/>
      <c r="F82" s="848"/>
      <c r="G82" s="848"/>
      <c r="H82" s="848"/>
      <c r="I82" s="848"/>
      <c r="J82" s="848"/>
      <c r="K82" s="848"/>
      <c r="L82" s="849"/>
      <c r="M82" s="850"/>
      <c r="N82" s="851"/>
      <c r="O82" s="851"/>
      <c r="P82" s="851"/>
      <c r="Q82" s="851"/>
      <c r="R82" s="852"/>
      <c r="S82" s="850"/>
      <c r="T82" s="851"/>
      <c r="U82" s="851"/>
      <c r="V82" s="851"/>
      <c r="W82" s="851"/>
      <c r="X82" s="852"/>
      <c r="Y82" s="850"/>
      <c r="Z82" s="851"/>
      <c r="AA82" s="851"/>
      <c r="AB82" s="851"/>
      <c r="AC82" s="851"/>
      <c r="AD82" s="852"/>
      <c r="AE82" s="8"/>
      <c r="AG82" s="269">
        <f t="shared" si="2"/>
        <v>1</v>
      </c>
      <c r="AH82" s="371">
        <f t="shared" si="3"/>
        <v>0</v>
      </c>
      <c r="AI82" s="449">
        <f t="shared" si="4"/>
        <v>0</v>
      </c>
      <c r="AJ82" s="453">
        <f t="shared" si="5"/>
        <v>0</v>
      </c>
      <c r="AK82" s="455">
        <f t="shared" si="6"/>
        <v>0</v>
      </c>
      <c r="AL82" s="344">
        <f t="shared" si="7"/>
        <v>-1</v>
      </c>
      <c r="AM82" s="345">
        <f t="shared" si="8"/>
        <v>0</v>
      </c>
      <c r="AN82" s="344">
        <f t="shared" si="9"/>
        <v>-1</v>
      </c>
      <c r="AO82" s="345">
        <f t="shared" ref="AO82" si="61">IF(AN82&lt;=0,0,1)</f>
        <v>0</v>
      </c>
      <c r="AP82" s="344">
        <f t="shared" si="11"/>
        <v>-1</v>
      </c>
      <c r="AQ82" s="345">
        <f t="shared" si="1"/>
        <v>0</v>
      </c>
      <c r="AR82" s="456">
        <f t="shared" si="12"/>
        <v>0</v>
      </c>
      <c r="AS82" s="290">
        <f t="shared" si="13"/>
        <v>1</v>
      </c>
      <c r="AT82" s="291" t="str">
        <f>IF(AS82=0,"",
IF(SUM($AS$33:AS82)=1,AU82,
IF($AS$153&gt;SUM($AS$33:AS82),_xlfn.CONCAT(", ",AU82),
IF($AS$153=SUM($AS$33:AS82),_xlfn.CONCAT(" y ",AU82)))))</f>
        <v>, 50</v>
      </c>
      <c r="AU82" s="231" t="s">
        <v>6261</v>
      </c>
    </row>
    <row r="83" spans="1:47" customFormat="1" ht="30" customHeight="1">
      <c r="A83" s="6"/>
      <c r="B83" s="5"/>
      <c r="C83" s="134" t="s">
        <v>155</v>
      </c>
      <c r="D83" s="847" t="str">
        <f>IF(CNGE_2024_M1_Secc1_Sub1!$D92="","",CNGE_2024_M1_Secc1_Sub1!$D92)</f>
        <v>CONSEJO VERACRUZANO DE INVESTIGACION CIENTIFICA Y DESARROLLO TECNOLOGICO</v>
      </c>
      <c r="E83" s="848"/>
      <c r="F83" s="848"/>
      <c r="G83" s="848"/>
      <c r="H83" s="848"/>
      <c r="I83" s="848"/>
      <c r="J83" s="848"/>
      <c r="K83" s="848"/>
      <c r="L83" s="849"/>
      <c r="M83" s="850"/>
      <c r="N83" s="851"/>
      <c r="O83" s="851"/>
      <c r="P83" s="851"/>
      <c r="Q83" s="851"/>
      <c r="R83" s="852"/>
      <c r="S83" s="850"/>
      <c r="T83" s="851"/>
      <c r="U83" s="851"/>
      <c r="V83" s="851"/>
      <c r="W83" s="851"/>
      <c r="X83" s="852"/>
      <c r="Y83" s="850"/>
      <c r="Z83" s="851"/>
      <c r="AA83" s="851"/>
      <c r="AB83" s="851"/>
      <c r="AC83" s="851"/>
      <c r="AD83" s="852"/>
      <c r="AE83" s="8"/>
      <c r="AG83" s="269">
        <f t="shared" si="2"/>
        <v>1</v>
      </c>
      <c r="AH83" s="371">
        <f t="shared" si="3"/>
        <v>0</v>
      </c>
      <c r="AI83" s="449">
        <f t="shared" si="4"/>
        <v>0</v>
      </c>
      <c r="AJ83" s="453">
        <f t="shared" si="5"/>
        <v>0</v>
      </c>
      <c r="AK83" s="455">
        <f t="shared" si="6"/>
        <v>0</v>
      </c>
      <c r="AL83" s="344">
        <f t="shared" si="7"/>
        <v>-1</v>
      </c>
      <c r="AM83" s="345">
        <f t="shared" si="8"/>
        <v>0</v>
      </c>
      <c r="AN83" s="344">
        <f t="shared" si="9"/>
        <v>-1</v>
      </c>
      <c r="AO83" s="345">
        <f t="shared" ref="AO83" si="62">IF(AN83&lt;=0,0,1)</f>
        <v>0</v>
      </c>
      <c r="AP83" s="344">
        <f t="shared" si="11"/>
        <v>-1</v>
      </c>
      <c r="AQ83" s="345">
        <f t="shared" si="1"/>
        <v>0</v>
      </c>
      <c r="AR83" s="456">
        <f t="shared" si="12"/>
        <v>0</v>
      </c>
      <c r="AS83" s="290">
        <f t="shared" si="13"/>
        <v>1</v>
      </c>
      <c r="AT83" s="291" t="str">
        <f>IF(AS83=0,"",
IF(SUM($AS$33:AS83)=1,AU83,
IF($AS$153&gt;SUM($AS$33:AS83),_xlfn.CONCAT(", ",AU83),
IF($AS$153=SUM($AS$33:AS83),_xlfn.CONCAT(" y ",AU83)))))</f>
        <v>, 51</v>
      </c>
      <c r="AU83" s="231" t="s">
        <v>6262</v>
      </c>
    </row>
    <row r="84" spans="1:47" customFormat="1" ht="30" customHeight="1">
      <c r="A84" s="6"/>
      <c r="B84" s="5"/>
      <c r="C84" s="134" t="s">
        <v>156</v>
      </c>
      <c r="D84" s="847" t="str">
        <f>IF(CNGE_2024_M1_Secc1_Sub1!$D93="","",CNGE_2024_M1_Secc1_Sub1!$D93)</f>
        <v>COLEGIO DE ESTUDIOS CIENTIFICOS Y TECNOLOGICOS</v>
      </c>
      <c r="E84" s="848"/>
      <c r="F84" s="848"/>
      <c r="G84" s="848"/>
      <c r="H84" s="848"/>
      <c r="I84" s="848"/>
      <c r="J84" s="848"/>
      <c r="K84" s="848"/>
      <c r="L84" s="849"/>
      <c r="M84" s="850"/>
      <c r="N84" s="851"/>
      <c r="O84" s="851"/>
      <c r="P84" s="851"/>
      <c r="Q84" s="851"/>
      <c r="R84" s="852"/>
      <c r="S84" s="850"/>
      <c r="T84" s="851"/>
      <c r="U84" s="851"/>
      <c r="V84" s="851"/>
      <c r="W84" s="851"/>
      <c r="X84" s="852"/>
      <c r="Y84" s="850"/>
      <c r="Z84" s="851"/>
      <c r="AA84" s="851"/>
      <c r="AB84" s="851"/>
      <c r="AC84" s="851"/>
      <c r="AD84" s="852"/>
      <c r="AE84" s="8"/>
      <c r="AG84" s="269">
        <f t="shared" si="2"/>
        <v>1</v>
      </c>
      <c r="AH84" s="371">
        <f t="shared" si="3"/>
        <v>0</v>
      </c>
      <c r="AI84" s="449">
        <f t="shared" si="4"/>
        <v>0</v>
      </c>
      <c r="AJ84" s="453">
        <f t="shared" si="5"/>
        <v>0</v>
      </c>
      <c r="AK84" s="455">
        <f t="shared" si="6"/>
        <v>0</v>
      </c>
      <c r="AL84" s="344">
        <f t="shared" si="7"/>
        <v>-1</v>
      </c>
      <c r="AM84" s="345">
        <f t="shared" si="8"/>
        <v>0</v>
      </c>
      <c r="AN84" s="344">
        <f t="shared" si="9"/>
        <v>-1</v>
      </c>
      <c r="AO84" s="345">
        <f t="shared" ref="AO84" si="63">IF(AN84&lt;=0,0,1)</f>
        <v>0</v>
      </c>
      <c r="AP84" s="344">
        <f t="shared" si="11"/>
        <v>-1</v>
      </c>
      <c r="AQ84" s="345">
        <f t="shared" si="1"/>
        <v>0</v>
      </c>
      <c r="AR84" s="456">
        <f t="shared" si="12"/>
        <v>0</v>
      </c>
      <c r="AS84" s="290">
        <f t="shared" si="13"/>
        <v>1</v>
      </c>
      <c r="AT84" s="291" t="str">
        <f>IF(AS84=0,"",
IF(SUM($AS$33:AS84)=1,AU84,
IF($AS$153&gt;SUM($AS$33:AS84),_xlfn.CONCAT(", ",AU84),
IF($AS$153=SUM($AS$33:AS84),_xlfn.CONCAT(" y ",AU84)))))</f>
        <v>, 52</v>
      </c>
      <c r="AU84" s="231" t="s">
        <v>6263</v>
      </c>
    </row>
    <row r="85" spans="1:47" customFormat="1" ht="15" customHeight="1">
      <c r="A85" s="6"/>
      <c r="B85" s="5"/>
      <c r="C85" s="134" t="s">
        <v>157</v>
      </c>
      <c r="D85" s="847" t="str">
        <f>IF(CNGE_2024_M1_Secc1_Sub1!$D94="","",CNGE_2024_M1_Secc1_Sub1!$D94)</f>
        <v>COLEGIO DE VERACRUZ</v>
      </c>
      <c r="E85" s="848"/>
      <c r="F85" s="848"/>
      <c r="G85" s="848"/>
      <c r="H85" s="848"/>
      <c r="I85" s="848"/>
      <c r="J85" s="848"/>
      <c r="K85" s="848"/>
      <c r="L85" s="849"/>
      <c r="M85" s="850"/>
      <c r="N85" s="851"/>
      <c r="O85" s="851"/>
      <c r="P85" s="851"/>
      <c r="Q85" s="851"/>
      <c r="R85" s="852"/>
      <c r="S85" s="850"/>
      <c r="T85" s="851"/>
      <c r="U85" s="851"/>
      <c r="V85" s="851"/>
      <c r="W85" s="851"/>
      <c r="X85" s="852"/>
      <c r="Y85" s="850"/>
      <c r="Z85" s="851"/>
      <c r="AA85" s="851"/>
      <c r="AB85" s="851"/>
      <c r="AC85" s="851"/>
      <c r="AD85" s="852"/>
      <c r="AE85" s="8"/>
      <c r="AG85" s="269">
        <f t="shared" si="2"/>
        <v>1</v>
      </c>
      <c r="AH85" s="371">
        <f t="shared" si="3"/>
        <v>0</v>
      </c>
      <c r="AI85" s="449">
        <f t="shared" si="4"/>
        <v>0</v>
      </c>
      <c r="AJ85" s="453">
        <f t="shared" si="5"/>
        <v>0</v>
      </c>
      <c r="AK85" s="455">
        <f t="shared" si="6"/>
        <v>0</v>
      </c>
      <c r="AL85" s="344">
        <f t="shared" si="7"/>
        <v>-1</v>
      </c>
      <c r="AM85" s="345">
        <f t="shared" si="8"/>
        <v>0</v>
      </c>
      <c r="AN85" s="344">
        <f t="shared" si="9"/>
        <v>-1</v>
      </c>
      <c r="AO85" s="345">
        <f t="shared" ref="AO85" si="64">IF(AN85&lt;=0,0,1)</f>
        <v>0</v>
      </c>
      <c r="AP85" s="344">
        <f t="shared" si="11"/>
        <v>-1</v>
      </c>
      <c r="AQ85" s="345">
        <f t="shared" si="1"/>
        <v>0</v>
      </c>
      <c r="AR85" s="456">
        <f t="shared" si="12"/>
        <v>0</v>
      </c>
      <c r="AS85" s="290">
        <f t="shared" si="13"/>
        <v>1</v>
      </c>
      <c r="AT85" s="291" t="str">
        <f>IF(AS85=0,"",
IF(SUM($AS$33:AS85)=1,AU85,
IF($AS$153&gt;SUM($AS$33:AS85),_xlfn.CONCAT(", ",AU85),
IF($AS$153=SUM($AS$33:AS85),_xlfn.CONCAT(" y ",AU85)))))</f>
        <v>, 53</v>
      </c>
      <c r="AU85" s="231" t="s">
        <v>6264</v>
      </c>
    </row>
    <row r="86" spans="1:47" customFormat="1" ht="15" customHeight="1">
      <c r="A86" s="6"/>
      <c r="B86" s="5"/>
      <c r="C86" s="134" t="s">
        <v>158</v>
      </c>
      <c r="D86" s="847" t="str">
        <f>IF(CNGE_2024_M1_Secc1_Sub1!$D95="","",CNGE_2024_M1_Secc1_Sub1!$D95)</f>
        <v>UNIVERSIDAD POLITECNICA DE HUATUSCO</v>
      </c>
      <c r="E86" s="848"/>
      <c r="F86" s="848"/>
      <c r="G86" s="848"/>
      <c r="H86" s="848"/>
      <c r="I86" s="848"/>
      <c r="J86" s="848"/>
      <c r="K86" s="848"/>
      <c r="L86" s="849"/>
      <c r="M86" s="850"/>
      <c r="N86" s="851"/>
      <c r="O86" s="851"/>
      <c r="P86" s="851"/>
      <c r="Q86" s="851"/>
      <c r="R86" s="852"/>
      <c r="S86" s="850"/>
      <c r="T86" s="851"/>
      <c r="U86" s="851"/>
      <c r="V86" s="851"/>
      <c r="W86" s="851"/>
      <c r="X86" s="852"/>
      <c r="Y86" s="850"/>
      <c r="Z86" s="851"/>
      <c r="AA86" s="851"/>
      <c r="AB86" s="851"/>
      <c r="AC86" s="851"/>
      <c r="AD86" s="852"/>
      <c r="AE86" s="8"/>
      <c r="AG86" s="269">
        <f t="shared" si="2"/>
        <v>1</v>
      </c>
      <c r="AH86" s="371">
        <f t="shared" si="3"/>
        <v>0</v>
      </c>
      <c r="AI86" s="449">
        <f t="shared" si="4"/>
        <v>0</v>
      </c>
      <c r="AJ86" s="453">
        <f t="shared" si="5"/>
        <v>0</v>
      </c>
      <c r="AK86" s="455">
        <f t="shared" si="6"/>
        <v>0</v>
      </c>
      <c r="AL86" s="344">
        <f t="shared" si="7"/>
        <v>-1</v>
      </c>
      <c r="AM86" s="345">
        <f t="shared" si="8"/>
        <v>0</v>
      </c>
      <c r="AN86" s="344">
        <f t="shared" si="9"/>
        <v>-1</v>
      </c>
      <c r="AO86" s="345">
        <f t="shared" ref="AO86" si="65">IF(AN86&lt;=0,0,1)</f>
        <v>0</v>
      </c>
      <c r="AP86" s="344">
        <f t="shared" si="11"/>
        <v>-1</v>
      </c>
      <c r="AQ86" s="345">
        <f t="shared" si="1"/>
        <v>0</v>
      </c>
      <c r="AR86" s="456">
        <f t="shared" si="12"/>
        <v>0</v>
      </c>
      <c r="AS86" s="290">
        <f t="shared" si="13"/>
        <v>1</v>
      </c>
      <c r="AT86" s="291" t="str">
        <f>IF(AS86=0,"",
IF(SUM($AS$33:AS86)=1,AU86,
IF($AS$153&gt;SUM($AS$33:AS86),_xlfn.CONCAT(", ",AU86),
IF($AS$153=SUM($AS$33:AS86),_xlfn.CONCAT(" y ",AU86)))))</f>
        <v>, 54</v>
      </c>
      <c r="AU86" s="231" t="s">
        <v>6265</v>
      </c>
    </row>
    <row r="87" spans="1:47" customFormat="1" ht="30" customHeight="1">
      <c r="A87" s="6"/>
      <c r="B87" s="5"/>
      <c r="C87" s="134" t="s">
        <v>159</v>
      </c>
      <c r="D87" s="847" t="str">
        <f>IF(CNGE_2024_M1_Secc1_Sub1!$D96="","",CNGE_2024_M1_Secc1_Sub1!$D96)</f>
        <v>UNIVERSIDAD POPULAR AUTONOMA DE VERACRUZ</v>
      </c>
      <c r="E87" s="848"/>
      <c r="F87" s="848"/>
      <c r="G87" s="848"/>
      <c r="H87" s="848"/>
      <c r="I87" s="848"/>
      <c r="J87" s="848"/>
      <c r="K87" s="848"/>
      <c r="L87" s="849"/>
      <c r="M87" s="850"/>
      <c r="N87" s="851"/>
      <c r="O87" s="851"/>
      <c r="P87" s="851"/>
      <c r="Q87" s="851"/>
      <c r="R87" s="852"/>
      <c r="S87" s="850"/>
      <c r="T87" s="851"/>
      <c r="U87" s="851"/>
      <c r="V87" s="851"/>
      <c r="W87" s="851"/>
      <c r="X87" s="852"/>
      <c r="Y87" s="850"/>
      <c r="Z87" s="851"/>
      <c r="AA87" s="851"/>
      <c r="AB87" s="851"/>
      <c r="AC87" s="851"/>
      <c r="AD87" s="852"/>
      <c r="AE87" s="8"/>
      <c r="AG87" s="269">
        <f t="shared" si="2"/>
        <v>1</v>
      </c>
      <c r="AH87" s="371">
        <f t="shared" si="3"/>
        <v>0</v>
      </c>
      <c r="AI87" s="449">
        <f t="shared" si="4"/>
        <v>0</v>
      </c>
      <c r="AJ87" s="453">
        <f t="shared" si="5"/>
        <v>0</v>
      </c>
      <c r="AK87" s="455">
        <f t="shared" si="6"/>
        <v>0</v>
      </c>
      <c r="AL87" s="344">
        <f t="shared" si="7"/>
        <v>-1</v>
      </c>
      <c r="AM87" s="345">
        <f t="shared" si="8"/>
        <v>0</v>
      </c>
      <c r="AN87" s="344">
        <f t="shared" si="9"/>
        <v>-1</v>
      </c>
      <c r="AO87" s="345">
        <f t="shared" ref="AO87" si="66">IF(AN87&lt;=0,0,1)</f>
        <v>0</v>
      </c>
      <c r="AP87" s="344">
        <f t="shared" si="11"/>
        <v>-1</v>
      </c>
      <c r="AQ87" s="345">
        <f t="shared" si="1"/>
        <v>0</v>
      </c>
      <c r="AR87" s="456">
        <f t="shared" si="12"/>
        <v>0</v>
      </c>
      <c r="AS87" s="290">
        <f t="shared" si="13"/>
        <v>1</v>
      </c>
      <c r="AT87" s="291" t="str">
        <f>IF(AS87=0,"",
IF(SUM($AS$33:AS87)=1,AU87,
IF($AS$153&gt;SUM($AS$33:AS87),_xlfn.CONCAT(", ",AU87),
IF($AS$153=SUM($AS$33:AS87),_xlfn.CONCAT(" y ",AU87)))))</f>
        <v>, 55</v>
      </c>
      <c r="AU87" s="231" t="s">
        <v>6266</v>
      </c>
    </row>
    <row r="88" spans="1:47" customFormat="1" ht="15" customHeight="1">
      <c r="A88" s="6"/>
      <c r="B88" s="5"/>
      <c r="C88" s="134" t="s">
        <v>160</v>
      </c>
      <c r="D88" s="847" t="str">
        <f>IF(CNGE_2024_M1_Secc1_Sub1!$D97="","",CNGE_2024_M1_Secc1_Sub1!$D97)</f>
        <v>INSTITUTO VERACRUZANO DE LA VIVIENDA</v>
      </c>
      <c r="E88" s="848"/>
      <c r="F88" s="848"/>
      <c r="G88" s="848"/>
      <c r="H88" s="848"/>
      <c r="I88" s="848"/>
      <c r="J88" s="848"/>
      <c r="K88" s="848"/>
      <c r="L88" s="849"/>
      <c r="M88" s="850"/>
      <c r="N88" s="851"/>
      <c r="O88" s="851"/>
      <c r="P88" s="851"/>
      <c r="Q88" s="851"/>
      <c r="R88" s="852"/>
      <c r="S88" s="850"/>
      <c r="T88" s="851"/>
      <c r="U88" s="851"/>
      <c r="V88" s="851"/>
      <c r="W88" s="851"/>
      <c r="X88" s="852"/>
      <c r="Y88" s="850"/>
      <c r="Z88" s="851"/>
      <c r="AA88" s="851"/>
      <c r="AB88" s="851"/>
      <c r="AC88" s="851"/>
      <c r="AD88" s="852"/>
      <c r="AE88" s="8"/>
      <c r="AG88" s="269">
        <f t="shared" si="2"/>
        <v>1</v>
      </c>
      <c r="AH88" s="371">
        <f t="shared" si="3"/>
        <v>0</v>
      </c>
      <c r="AI88" s="449">
        <f t="shared" si="4"/>
        <v>0</v>
      </c>
      <c r="AJ88" s="453">
        <f t="shared" si="5"/>
        <v>0</v>
      </c>
      <c r="AK88" s="455">
        <f t="shared" si="6"/>
        <v>0</v>
      </c>
      <c r="AL88" s="344">
        <f t="shared" si="7"/>
        <v>-1</v>
      </c>
      <c r="AM88" s="345">
        <f t="shared" si="8"/>
        <v>0</v>
      </c>
      <c r="AN88" s="344">
        <f t="shared" si="9"/>
        <v>-1</v>
      </c>
      <c r="AO88" s="345">
        <f t="shared" ref="AO88" si="67">IF(AN88&lt;=0,0,1)</f>
        <v>0</v>
      </c>
      <c r="AP88" s="344">
        <f t="shared" si="11"/>
        <v>-1</v>
      </c>
      <c r="AQ88" s="345">
        <f t="shared" si="1"/>
        <v>0</v>
      </c>
      <c r="AR88" s="456">
        <f t="shared" si="12"/>
        <v>0</v>
      </c>
      <c r="AS88" s="290">
        <f t="shared" si="13"/>
        <v>1</v>
      </c>
      <c r="AT88" s="291" t="str">
        <f>IF(AS88=0,"",
IF(SUM($AS$33:AS88)=1,AU88,
IF($AS$153&gt;SUM($AS$33:AS88),_xlfn.CONCAT(", ",AU88),
IF($AS$153=SUM($AS$33:AS88),_xlfn.CONCAT(" y ",AU88)))))</f>
        <v>, 56</v>
      </c>
      <c r="AU88" s="231" t="s">
        <v>6267</v>
      </c>
    </row>
    <row r="89" spans="1:47" customFormat="1" ht="30" customHeight="1">
      <c r="A89" s="6"/>
      <c r="B89" s="5"/>
      <c r="C89" s="134" t="s">
        <v>161</v>
      </c>
      <c r="D89" s="847" t="str">
        <f>IF(CNGE_2024_M1_Secc1_Sub1!$D98="","",CNGE_2024_M1_Secc1_Sub1!$D98)</f>
        <v>AGENCIA ESTATAL DE ENERGIA DEL ESTADO DE VERACRUZ</v>
      </c>
      <c r="E89" s="848"/>
      <c r="F89" s="848"/>
      <c r="G89" s="848"/>
      <c r="H89" s="848"/>
      <c r="I89" s="848"/>
      <c r="J89" s="848"/>
      <c r="K89" s="848"/>
      <c r="L89" s="849"/>
      <c r="M89" s="850"/>
      <c r="N89" s="851"/>
      <c r="O89" s="851"/>
      <c r="P89" s="851"/>
      <c r="Q89" s="851"/>
      <c r="R89" s="852"/>
      <c r="S89" s="850"/>
      <c r="T89" s="851"/>
      <c r="U89" s="851"/>
      <c r="V89" s="851"/>
      <c r="W89" s="851"/>
      <c r="X89" s="852"/>
      <c r="Y89" s="850"/>
      <c r="Z89" s="851"/>
      <c r="AA89" s="851"/>
      <c r="AB89" s="851"/>
      <c r="AC89" s="851"/>
      <c r="AD89" s="852"/>
      <c r="AE89" s="8"/>
      <c r="AG89" s="269">
        <f t="shared" si="2"/>
        <v>1</v>
      </c>
      <c r="AH89" s="371">
        <f t="shared" si="3"/>
        <v>0</v>
      </c>
      <c r="AI89" s="449">
        <f t="shared" si="4"/>
        <v>0</v>
      </c>
      <c r="AJ89" s="453">
        <f t="shared" si="5"/>
        <v>0</v>
      </c>
      <c r="AK89" s="455">
        <f t="shared" si="6"/>
        <v>0</v>
      </c>
      <c r="AL89" s="344">
        <f t="shared" si="7"/>
        <v>-1</v>
      </c>
      <c r="AM89" s="345">
        <f t="shared" si="8"/>
        <v>0</v>
      </c>
      <c r="AN89" s="344">
        <f t="shared" si="9"/>
        <v>-1</v>
      </c>
      <c r="AO89" s="345">
        <f t="shared" ref="AO89" si="68">IF(AN89&lt;=0,0,1)</f>
        <v>0</v>
      </c>
      <c r="AP89" s="344">
        <f t="shared" si="11"/>
        <v>-1</v>
      </c>
      <c r="AQ89" s="345">
        <f t="shared" si="1"/>
        <v>0</v>
      </c>
      <c r="AR89" s="456">
        <f t="shared" si="12"/>
        <v>0</v>
      </c>
      <c r="AS89" s="290">
        <f t="shared" si="13"/>
        <v>1</v>
      </c>
      <c r="AT89" s="291" t="str">
        <f>IF(AS89=0,"",
IF(SUM($AS$33:AS89)=1,AU89,
IF($AS$153&gt;SUM($AS$33:AS89),_xlfn.CONCAT(", ",AU89),
IF($AS$153=SUM($AS$33:AS89),_xlfn.CONCAT(" y ",AU89)))))</f>
        <v>, 57</v>
      </c>
      <c r="AU89" s="231" t="s">
        <v>6268</v>
      </c>
    </row>
    <row r="90" spans="1:47" customFormat="1" ht="15" customHeight="1">
      <c r="A90" s="6"/>
      <c r="B90" s="5"/>
      <c r="C90" s="134" t="s">
        <v>162</v>
      </c>
      <c r="D90" s="847" t="str">
        <f>IF(CNGE_2024_M1_Secc1_Sub1!$D99="","",CNGE_2024_M1_Secc1_Sub1!$D99)</f>
        <v>INSTITUTO VERACRUZANO DE LAS MUJERES</v>
      </c>
      <c r="E90" s="848"/>
      <c r="F90" s="848"/>
      <c r="G90" s="848"/>
      <c r="H90" s="848"/>
      <c r="I90" s="848"/>
      <c r="J90" s="848"/>
      <c r="K90" s="848"/>
      <c r="L90" s="849"/>
      <c r="M90" s="850"/>
      <c r="N90" s="851"/>
      <c r="O90" s="851"/>
      <c r="P90" s="851"/>
      <c r="Q90" s="851"/>
      <c r="R90" s="852"/>
      <c r="S90" s="850"/>
      <c r="T90" s="851"/>
      <c r="U90" s="851"/>
      <c r="V90" s="851"/>
      <c r="W90" s="851"/>
      <c r="X90" s="852"/>
      <c r="Y90" s="850"/>
      <c r="Z90" s="851"/>
      <c r="AA90" s="851"/>
      <c r="AB90" s="851"/>
      <c r="AC90" s="851"/>
      <c r="AD90" s="852"/>
      <c r="AE90" s="8"/>
      <c r="AG90" s="269">
        <f t="shared" si="2"/>
        <v>1</v>
      </c>
      <c r="AH90" s="371">
        <f t="shared" si="3"/>
        <v>0</v>
      </c>
      <c r="AI90" s="449">
        <f t="shared" si="4"/>
        <v>0</v>
      </c>
      <c r="AJ90" s="453">
        <f t="shared" si="5"/>
        <v>0</v>
      </c>
      <c r="AK90" s="455">
        <f t="shared" si="6"/>
        <v>0</v>
      </c>
      <c r="AL90" s="344">
        <f t="shared" si="7"/>
        <v>-1</v>
      </c>
      <c r="AM90" s="345">
        <f t="shared" si="8"/>
        <v>0</v>
      </c>
      <c r="AN90" s="344">
        <f t="shared" si="9"/>
        <v>-1</v>
      </c>
      <c r="AO90" s="345">
        <f t="shared" ref="AO90" si="69">IF(AN90&lt;=0,0,1)</f>
        <v>0</v>
      </c>
      <c r="AP90" s="344">
        <f t="shared" si="11"/>
        <v>-1</v>
      </c>
      <c r="AQ90" s="345">
        <f t="shared" si="1"/>
        <v>0</v>
      </c>
      <c r="AR90" s="456">
        <f t="shared" si="12"/>
        <v>0</v>
      </c>
      <c r="AS90" s="290">
        <f t="shared" si="13"/>
        <v>1</v>
      </c>
      <c r="AT90" s="291" t="str">
        <f>IF(AS90=0,"",
IF(SUM($AS$33:AS90)=1,AU90,
IF($AS$153&gt;SUM($AS$33:AS90),_xlfn.CONCAT(", ",AU90),
IF($AS$153=SUM($AS$33:AS90),_xlfn.CONCAT(" y ",AU90)))))</f>
        <v>, 58</v>
      </c>
      <c r="AU90" s="231" t="s">
        <v>6269</v>
      </c>
    </row>
    <row r="91" spans="1:47" customFormat="1" ht="30" customHeight="1">
      <c r="A91" s="6"/>
      <c r="B91" s="5"/>
      <c r="C91" s="134" t="s">
        <v>163</v>
      </c>
      <c r="D91" s="847" t="str">
        <f>IF(CNGE_2024_M1_Secc1_Sub1!$D100="","",CNGE_2024_M1_Secc1_Sub1!$D100)</f>
        <v>INSTITUTO VERACRUZANO DE DESARROLLO MUNICIPAL</v>
      </c>
      <c r="E91" s="848"/>
      <c r="F91" s="848"/>
      <c r="G91" s="848"/>
      <c r="H91" s="848"/>
      <c r="I91" s="848"/>
      <c r="J91" s="848"/>
      <c r="K91" s="848"/>
      <c r="L91" s="849"/>
      <c r="M91" s="850"/>
      <c r="N91" s="851"/>
      <c r="O91" s="851"/>
      <c r="P91" s="851"/>
      <c r="Q91" s="851"/>
      <c r="R91" s="852"/>
      <c r="S91" s="850"/>
      <c r="T91" s="851"/>
      <c r="U91" s="851"/>
      <c r="V91" s="851"/>
      <c r="W91" s="851"/>
      <c r="X91" s="852"/>
      <c r="Y91" s="850"/>
      <c r="Z91" s="851"/>
      <c r="AA91" s="851"/>
      <c r="AB91" s="851"/>
      <c r="AC91" s="851"/>
      <c r="AD91" s="852"/>
      <c r="AE91" s="8"/>
      <c r="AG91" s="269">
        <f t="shared" si="2"/>
        <v>1</v>
      </c>
      <c r="AH91" s="371">
        <f t="shared" si="3"/>
        <v>0</v>
      </c>
      <c r="AI91" s="449">
        <f t="shared" si="4"/>
        <v>0</v>
      </c>
      <c r="AJ91" s="453">
        <f t="shared" si="5"/>
        <v>0</v>
      </c>
      <c r="AK91" s="455">
        <f t="shared" si="6"/>
        <v>0</v>
      </c>
      <c r="AL91" s="344">
        <f t="shared" si="7"/>
        <v>-1</v>
      </c>
      <c r="AM91" s="345">
        <f t="shared" si="8"/>
        <v>0</v>
      </c>
      <c r="AN91" s="344">
        <f t="shared" si="9"/>
        <v>-1</v>
      </c>
      <c r="AO91" s="345">
        <f t="shared" ref="AO91" si="70">IF(AN91&lt;=0,0,1)</f>
        <v>0</v>
      </c>
      <c r="AP91" s="344">
        <f t="shared" si="11"/>
        <v>-1</v>
      </c>
      <c r="AQ91" s="345">
        <f t="shared" si="1"/>
        <v>0</v>
      </c>
      <c r="AR91" s="456">
        <f t="shared" si="12"/>
        <v>0</v>
      </c>
      <c r="AS91" s="290">
        <f t="shared" si="13"/>
        <v>1</v>
      </c>
      <c r="AT91" s="291" t="str">
        <f>IF(AS91=0,"",
IF(SUM($AS$33:AS91)=1,AU91,
IF($AS$153&gt;SUM($AS$33:AS91),_xlfn.CONCAT(", ",AU91),
IF($AS$153=SUM($AS$33:AS91),_xlfn.CONCAT(" y ",AU91)))))</f>
        <v>, 59</v>
      </c>
      <c r="AU91" s="231" t="s">
        <v>6270</v>
      </c>
    </row>
    <row r="92" spans="1:47" customFormat="1" ht="30" customHeight="1">
      <c r="A92" s="6"/>
      <c r="B92" s="5"/>
      <c r="C92" s="134" t="s">
        <v>164</v>
      </c>
      <c r="D92" s="847" t="str">
        <f>IF(CNGE_2024_M1_Secc1_Sub1!$D101="","",CNGE_2024_M1_Secc1_Sub1!$D101)</f>
        <v>COMISION EJECUTIVA PARA LA ATENCION INTEGRAL A VICTIMAS DEL DELITO</v>
      </c>
      <c r="E92" s="848"/>
      <c r="F92" s="848"/>
      <c r="G92" s="848"/>
      <c r="H92" s="848"/>
      <c r="I92" s="848"/>
      <c r="J92" s="848"/>
      <c r="K92" s="848"/>
      <c r="L92" s="849"/>
      <c r="M92" s="850"/>
      <c r="N92" s="851"/>
      <c r="O92" s="851"/>
      <c r="P92" s="851"/>
      <c r="Q92" s="851"/>
      <c r="R92" s="852"/>
      <c r="S92" s="850"/>
      <c r="T92" s="851"/>
      <c r="U92" s="851"/>
      <c r="V92" s="851"/>
      <c r="W92" s="851"/>
      <c r="X92" s="852"/>
      <c r="Y92" s="850"/>
      <c r="Z92" s="851"/>
      <c r="AA92" s="851"/>
      <c r="AB92" s="851"/>
      <c r="AC92" s="851"/>
      <c r="AD92" s="852"/>
      <c r="AE92" s="8"/>
      <c r="AG92" s="269">
        <f t="shared" si="2"/>
        <v>1</v>
      </c>
      <c r="AH92" s="371">
        <f t="shared" si="3"/>
        <v>0</v>
      </c>
      <c r="AI92" s="449">
        <f t="shared" si="4"/>
        <v>0</v>
      </c>
      <c r="AJ92" s="453">
        <f t="shared" si="5"/>
        <v>0</v>
      </c>
      <c r="AK92" s="455">
        <f t="shared" si="6"/>
        <v>0</v>
      </c>
      <c r="AL92" s="344">
        <f t="shared" si="7"/>
        <v>-1</v>
      </c>
      <c r="AM92" s="345">
        <f t="shared" si="8"/>
        <v>0</v>
      </c>
      <c r="AN92" s="344">
        <f t="shared" si="9"/>
        <v>-1</v>
      </c>
      <c r="AO92" s="345">
        <f t="shared" ref="AO92" si="71">IF(AN92&lt;=0,0,1)</f>
        <v>0</v>
      </c>
      <c r="AP92" s="344">
        <f t="shared" si="11"/>
        <v>-1</v>
      </c>
      <c r="AQ92" s="345">
        <f t="shared" si="1"/>
        <v>0</v>
      </c>
      <c r="AR92" s="456">
        <f t="shared" si="12"/>
        <v>0</v>
      </c>
      <c r="AS92" s="290">
        <f t="shared" si="13"/>
        <v>1</v>
      </c>
      <c r="AT92" s="291" t="str">
        <f>IF(AS92=0,"",
IF(SUM($AS$33:AS92)=1,AU92,
IF($AS$153&gt;SUM($AS$33:AS92),_xlfn.CONCAT(", ",AU92),
IF($AS$153=SUM($AS$33:AS92),_xlfn.CONCAT(" y ",AU92)))))</f>
        <v>, 60</v>
      </c>
      <c r="AU92" s="231" t="s">
        <v>6271</v>
      </c>
    </row>
    <row r="93" spans="1:47" customFormat="1" ht="30" customHeight="1">
      <c r="A93" s="6"/>
      <c r="B93" s="5"/>
      <c r="C93" s="134" t="s">
        <v>165</v>
      </c>
      <c r="D93" s="847" t="str">
        <f>IF(CNGE_2024_M1_Secc1_Sub1!$D102="","",CNGE_2024_M1_Secc1_Sub1!$D102)</f>
        <v>CENTRO DE JUSTICIA PARA MUJERES DEL ESTADO DE VERACRUZ</v>
      </c>
      <c r="E93" s="848"/>
      <c r="F93" s="848"/>
      <c r="G93" s="848"/>
      <c r="H93" s="848"/>
      <c r="I93" s="848"/>
      <c r="J93" s="848"/>
      <c r="K93" s="848"/>
      <c r="L93" s="849"/>
      <c r="M93" s="850"/>
      <c r="N93" s="851"/>
      <c r="O93" s="851"/>
      <c r="P93" s="851"/>
      <c r="Q93" s="851"/>
      <c r="R93" s="852"/>
      <c r="S93" s="850"/>
      <c r="T93" s="851"/>
      <c r="U93" s="851"/>
      <c r="V93" s="851"/>
      <c r="W93" s="851"/>
      <c r="X93" s="852"/>
      <c r="Y93" s="850"/>
      <c r="Z93" s="851"/>
      <c r="AA93" s="851"/>
      <c r="AB93" s="851"/>
      <c r="AC93" s="851"/>
      <c r="AD93" s="852"/>
      <c r="AE93" s="8"/>
      <c r="AG93" s="269">
        <f t="shared" si="2"/>
        <v>1</v>
      </c>
      <c r="AH93" s="371">
        <f t="shared" si="3"/>
        <v>0</v>
      </c>
      <c r="AI93" s="449">
        <f t="shared" si="4"/>
        <v>0</v>
      </c>
      <c r="AJ93" s="453">
        <f t="shared" si="5"/>
        <v>0</v>
      </c>
      <c r="AK93" s="455">
        <f t="shared" si="6"/>
        <v>0</v>
      </c>
      <c r="AL93" s="344">
        <f t="shared" si="7"/>
        <v>-1</v>
      </c>
      <c r="AM93" s="345">
        <f t="shared" si="8"/>
        <v>0</v>
      </c>
      <c r="AN93" s="344">
        <f t="shared" si="9"/>
        <v>-1</v>
      </c>
      <c r="AO93" s="345">
        <f t="shared" ref="AO93" si="72">IF(AN93&lt;=0,0,1)</f>
        <v>0</v>
      </c>
      <c r="AP93" s="344">
        <f t="shared" si="11"/>
        <v>-1</v>
      </c>
      <c r="AQ93" s="345">
        <f t="shared" si="1"/>
        <v>0</v>
      </c>
      <c r="AR93" s="456">
        <f t="shared" si="12"/>
        <v>0</v>
      </c>
      <c r="AS93" s="290">
        <f t="shared" si="13"/>
        <v>1</v>
      </c>
      <c r="AT93" s="291" t="str">
        <f>IF(AS93=0,"",
IF(SUM($AS$33:AS93)=1,AU93,
IF($AS$153&gt;SUM($AS$33:AS93),_xlfn.CONCAT(", ",AU93),
IF($AS$153=SUM($AS$33:AS93),_xlfn.CONCAT(" y ",AU93)))))</f>
        <v>, 61</v>
      </c>
      <c r="AU93" s="231" t="s">
        <v>6272</v>
      </c>
    </row>
    <row r="94" spans="1:47" customFormat="1" ht="15" customHeight="1">
      <c r="A94" s="6"/>
      <c r="B94" s="5"/>
      <c r="C94" s="134" t="s">
        <v>166</v>
      </c>
      <c r="D94" s="847" t="str">
        <f>IF(CNGE_2024_M1_Secc1_Sub1!$D103="","",CNGE_2024_M1_Secc1_Sub1!$D103)</f>
        <v>INSTITUTO DE PENSIONES DEL ESTADO</v>
      </c>
      <c r="E94" s="848"/>
      <c r="F94" s="848"/>
      <c r="G94" s="848"/>
      <c r="H94" s="848"/>
      <c r="I94" s="848"/>
      <c r="J94" s="848"/>
      <c r="K94" s="848"/>
      <c r="L94" s="849"/>
      <c r="M94" s="850"/>
      <c r="N94" s="851"/>
      <c r="O94" s="851"/>
      <c r="P94" s="851"/>
      <c r="Q94" s="851"/>
      <c r="R94" s="852"/>
      <c r="S94" s="850"/>
      <c r="T94" s="851"/>
      <c r="U94" s="851"/>
      <c r="V94" s="851"/>
      <c r="W94" s="851"/>
      <c r="X94" s="852"/>
      <c r="Y94" s="850"/>
      <c r="Z94" s="851"/>
      <c r="AA94" s="851"/>
      <c r="AB94" s="851"/>
      <c r="AC94" s="851"/>
      <c r="AD94" s="852"/>
      <c r="AE94" s="8"/>
      <c r="AG94" s="269">
        <f t="shared" si="2"/>
        <v>1</v>
      </c>
      <c r="AH94" s="371">
        <f t="shared" si="3"/>
        <v>0</v>
      </c>
      <c r="AI94" s="449">
        <f t="shared" si="4"/>
        <v>0</v>
      </c>
      <c r="AJ94" s="453">
        <f t="shared" si="5"/>
        <v>0</v>
      </c>
      <c r="AK94" s="455">
        <f t="shared" si="6"/>
        <v>0</v>
      </c>
      <c r="AL94" s="344">
        <f t="shared" si="7"/>
        <v>-1</v>
      </c>
      <c r="AM94" s="345">
        <f t="shared" si="8"/>
        <v>0</v>
      </c>
      <c r="AN94" s="344">
        <f t="shared" si="9"/>
        <v>-1</v>
      </c>
      <c r="AO94" s="345">
        <f t="shared" ref="AO94" si="73">IF(AN94&lt;=0,0,1)</f>
        <v>0</v>
      </c>
      <c r="AP94" s="344">
        <f t="shared" si="11"/>
        <v>-1</v>
      </c>
      <c r="AQ94" s="345">
        <f t="shared" si="1"/>
        <v>0</v>
      </c>
      <c r="AR94" s="456">
        <f t="shared" si="12"/>
        <v>0</v>
      </c>
      <c r="AS94" s="290">
        <f t="shared" si="13"/>
        <v>1</v>
      </c>
      <c r="AT94" s="291" t="str">
        <f>IF(AS94=0,"",
IF(SUM($AS$33:AS94)=1,AU94,
IF($AS$153&gt;SUM($AS$33:AS94),_xlfn.CONCAT(", ",AU94),
IF($AS$153=SUM($AS$33:AS94),_xlfn.CONCAT(" y ",AU94)))))</f>
        <v>, 62</v>
      </c>
      <c r="AU94" s="231" t="s">
        <v>6273</v>
      </c>
    </row>
    <row r="95" spans="1:47" customFormat="1" ht="30" customHeight="1">
      <c r="A95" s="6"/>
      <c r="B95" s="5"/>
      <c r="C95" s="134" t="s">
        <v>167</v>
      </c>
      <c r="D95" s="847" t="str">
        <f>IF(CNGE_2024_M1_Secc1_Sub1!$D104="","",CNGE_2024_M1_Secc1_Sub1!$D104)</f>
        <v>COMISION DEL AGUA DEL ESTADO DE VERACRUZ</v>
      </c>
      <c r="E95" s="848"/>
      <c r="F95" s="848"/>
      <c r="G95" s="848"/>
      <c r="H95" s="848"/>
      <c r="I95" s="848"/>
      <c r="J95" s="848"/>
      <c r="K95" s="848"/>
      <c r="L95" s="849"/>
      <c r="M95" s="850"/>
      <c r="N95" s="851"/>
      <c r="O95" s="851"/>
      <c r="P95" s="851"/>
      <c r="Q95" s="851"/>
      <c r="R95" s="852"/>
      <c r="S95" s="850"/>
      <c r="T95" s="851"/>
      <c r="U95" s="851"/>
      <c r="V95" s="851"/>
      <c r="W95" s="851"/>
      <c r="X95" s="852"/>
      <c r="Y95" s="850"/>
      <c r="Z95" s="851"/>
      <c r="AA95" s="851"/>
      <c r="AB95" s="851"/>
      <c r="AC95" s="851"/>
      <c r="AD95" s="852"/>
      <c r="AE95" s="8"/>
      <c r="AG95" s="269">
        <f t="shared" si="2"/>
        <v>1</v>
      </c>
      <c r="AH95" s="371">
        <f t="shared" si="3"/>
        <v>0</v>
      </c>
      <c r="AI95" s="449">
        <f t="shared" si="4"/>
        <v>0</v>
      </c>
      <c r="AJ95" s="453">
        <f t="shared" si="5"/>
        <v>0</v>
      </c>
      <c r="AK95" s="455">
        <f t="shared" si="6"/>
        <v>0</v>
      </c>
      <c r="AL95" s="344">
        <f t="shared" si="7"/>
        <v>-1</v>
      </c>
      <c r="AM95" s="345">
        <f t="shared" si="8"/>
        <v>0</v>
      </c>
      <c r="AN95" s="344">
        <f t="shared" si="9"/>
        <v>-1</v>
      </c>
      <c r="AO95" s="345">
        <f t="shared" ref="AO95" si="74">IF(AN95&lt;=0,0,1)</f>
        <v>0</v>
      </c>
      <c r="AP95" s="344">
        <f t="shared" si="11"/>
        <v>-1</v>
      </c>
      <c r="AQ95" s="345">
        <f t="shared" si="1"/>
        <v>0</v>
      </c>
      <c r="AR95" s="456">
        <f t="shared" si="12"/>
        <v>0</v>
      </c>
      <c r="AS95" s="290">
        <f t="shared" si="13"/>
        <v>1</v>
      </c>
      <c r="AT95" s="291" t="str">
        <f>IF(AS95=0,"",
IF(SUM($AS$33:AS95)=1,AU95,
IF($AS$153&gt;SUM($AS$33:AS95),_xlfn.CONCAT(", ",AU95),
IF($AS$153=SUM($AS$33:AS95),_xlfn.CONCAT(" y ",AU95)))))</f>
        <v>, 63</v>
      </c>
      <c r="AU95" s="231" t="s">
        <v>6274</v>
      </c>
    </row>
    <row r="96" spans="1:47" customFormat="1" ht="15" customHeight="1">
      <c r="A96" s="6"/>
      <c r="B96" s="5"/>
      <c r="C96" s="134" t="s">
        <v>168</v>
      </c>
      <c r="D96" s="847" t="str">
        <f>IF(CNGE_2024_M1_Secc1_Sub1!$D105="","",CNGE_2024_M1_Secc1_Sub1!$D105)</f>
        <v>RADIOTELEVISION DE VERACRUZ</v>
      </c>
      <c r="E96" s="848"/>
      <c r="F96" s="848"/>
      <c r="G96" s="848"/>
      <c r="H96" s="848"/>
      <c r="I96" s="848"/>
      <c r="J96" s="848"/>
      <c r="K96" s="848"/>
      <c r="L96" s="849"/>
      <c r="M96" s="850"/>
      <c r="N96" s="851"/>
      <c r="O96" s="851"/>
      <c r="P96" s="851"/>
      <c r="Q96" s="851"/>
      <c r="R96" s="852"/>
      <c r="S96" s="850"/>
      <c r="T96" s="851"/>
      <c r="U96" s="851"/>
      <c r="V96" s="851"/>
      <c r="W96" s="851"/>
      <c r="X96" s="852"/>
      <c r="Y96" s="850"/>
      <c r="Z96" s="851"/>
      <c r="AA96" s="851"/>
      <c r="AB96" s="851"/>
      <c r="AC96" s="851"/>
      <c r="AD96" s="852"/>
      <c r="AE96" s="8"/>
      <c r="AG96" s="269">
        <f t="shared" si="2"/>
        <v>1</v>
      </c>
      <c r="AH96" s="371">
        <f t="shared" si="3"/>
        <v>0</v>
      </c>
      <c r="AI96" s="449">
        <f t="shared" si="4"/>
        <v>0</v>
      </c>
      <c r="AJ96" s="453">
        <f t="shared" si="5"/>
        <v>0</v>
      </c>
      <c r="AK96" s="455">
        <f t="shared" si="6"/>
        <v>0</v>
      </c>
      <c r="AL96" s="344">
        <f t="shared" si="7"/>
        <v>-1</v>
      </c>
      <c r="AM96" s="345">
        <f t="shared" si="8"/>
        <v>0</v>
      </c>
      <c r="AN96" s="344">
        <f t="shared" si="9"/>
        <v>-1</v>
      </c>
      <c r="AO96" s="345">
        <f t="shared" ref="AO96" si="75">IF(AN96&lt;=0,0,1)</f>
        <v>0</v>
      </c>
      <c r="AP96" s="344">
        <f t="shared" si="11"/>
        <v>-1</v>
      </c>
      <c r="AQ96" s="345">
        <f t="shared" si="1"/>
        <v>0</v>
      </c>
      <c r="AR96" s="456">
        <f t="shared" si="12"/>
        <v>0</v>
      </c>
      <c r="AS96" s="290">
        <f t="shared" si="13"/>
        <v>1</v>
      </c>
      <c r="AT96" s="291" t="str">
        <f>IF(AS96=0,"",
IF(SUM($AS$33:AS96)=1,AU96,
IF($AS$153&gt;SUM($AS$33:AS96),_xlfn.CONCAT(", ",AU96),
IF($AS$153=SUM($AS$33:AS96),_xlfn.CONCAT(" y ",AU96)))))</f>
        <v>, 64</v>
      </c>
      <c r="AU96" s="231" t="s">
        <v>6275</v>
      </c>
    </row>
    <row r="97" spans="1:47" customFormat="1" ht="30" customHeight="1">
      <c r="A97" s="6"/>
      <c r="B97" s="5"/>
      <c r="C97" s="134" t="s">
        <v>169</v>
      </c>
      <c r="D97" s="847" t="str">
        <f>IF(CNGE_2024_M1_Secc1_Sub1!$D106="","",CNGE_2024_M1_Secc1_Sub1!$D106)</f>
        <v>SECRETARIA EJECUTIVA DEL SISTEMA ESTATAL ANTICORRUPCION</v>
      </c>
      <c r="E97" s="848"/>
      <c r="F97" s="848"/>
      <c r="G97" s="848"/>
      <c r="H97" s="848"/>
      <c r="I97" s="848"/>
      <c r="J97" s="848"/>
      <c r="K97" s="848"/>
      <c r="L97" s="849"/>
      <c r="M97" s="850"/>
      <c r="N97" s="851"/>
      <c r="O97" s="851"/>
      <c r="P97" s="851"/>
      <c r="Q97" s="851"/>
      <c r="R97" s="852"/>
      <c r="S97" s="850"/>
      <c r="T97" s="851"/>
      <c r="U97" s="851"/>
      <c r="V97" s="851"/>
      <c r="W97" s="851"/>
      <c r="X97" s="852"/>
      <c r="Y97" s="850"/>
      <c r="Z97" s="851"/>
      <c r="AA97" s="851"/>
      <c r="AB97" s="851"/>
      <c r="AC97" s="851"/>
      <c r="AD97" s="852"/>
      <c r="AE97" s="8"/>
      <c r="AG97" s="269">
        <f t="shared" si="2"/>
        <v>1</v>
      </c>
      <c r="AH97" s="371">
        <f t="shared" si="3"/>
        <v>0</v>
      </c>
      <c r="AI97" s="449">
        <f t="shared" si="4"/>
        <v>0</v>
      </c>
      <c r="AJ97" s="453">
        <f t="shared" si="5"/>
        <v>0</v>
      </c>
      <c r="AK97" s="455">
        <f t="shared" si="6"/>
        <v>0</v>
      </c>
      <c r="AL97" s="344">
        <f t="shared" si="7"/>
        <v>-1</v>
      </c>
      <c r="AM97" s="345">
        <f t="shared" si="8"/>
        <v>0</v>
      </c>
      <c r="AN97" s="344">
        <f t="shared" si="9"/>
        <v>-1</v>
      </c>
      <c r="AO97" s="345">
        <f t="shared" ref="AO97" si="76">IF(AN97&lt;=0,0,1)</f>
        <v>0</v>
      </c>
      <c r="AP97" s="344">
        <f t="shared" si="11"/>
        <v>-1</v>
      </c>
      <c r="AQ97" s="345">
        <f t="shared" ref="AQ97:AQ152" si="77">IF(AP97&lt;=0,0,1)</f>
        <v>0</v>
      </c>
      <c r="AR97" s="456">
        <f t="shared" si="12"/>
        <v>0</v>
      </c>
      <c r="AS97" s="290">
        <f t="shared" si="13"/>
        <v>1</v>
      </c>
      <c r="AT97" s="291" t="str">
        <f>IF(AS97=0,"",
IF(SUM($AS$33:AS97)=1,AU97,
IF($AS$153&gt;SUM($AS$33:AS97),_xlfn.CONCAT(", ",AU97),
IF($AS$153=SUM($AS$33:AS97),_xlfn.CONCAT(" y ",AU97)))))</f>
        <v>, 65</v>
      </c>
      <c r="AU97" s="231" t="s">
        <v>6276</v>
      </c>
    </row>
    <row r="98" spans="1:47" customFormat="1" ht="30" customHeight="1">
      <c r="A98" s="6"/>
      <c r="B98" s="5"/>
      <c r="C98" s="134" t="s">
        <v>170</v>
      </c>
      <c r="D98" s="847" t="str">
        <f>IF(CNGE_2024_M1_Secc1_Sub1!$D107="","",CNGE_2024_M1_Secc1_Sub1!$D107)</f>
        <v>INSTITUTO DE LA POLICIA AUXILIAR Y PROTECCION PATRIMONIAL</v>
      </c>
      <c r="E98" s="848"/>
      <c r="F98" s="848"/>
      <c r="G98" s="848"/>
      <c r="H98" s="848"/>
      <c r="I98" s="848"/>
      <c r="J98" s="848"/>
      <c r="K98" s="848"/>
      <c r="L98" s="849"/>
      <c r="M98" s="850"/>
      <c r="N98" s="851"/>
      <c r="O98" s="851"/>
      <c r="P98" s="851"/>
      <c r="Q98" s="851"/>
      <c r="R98" s="852"/>
      <c r="S98" s="850"/>
      <c r="T98" s="851"/>
      <c r="U98" s="851"/>
      <c r="V98" s="851"/>
      <c r="W98" s="851"/>
      <c r="X98" s="852"/>
      <c r="Y98" s="850"/>
      <c r="Z98" s="851"/>
      <c r="AA98" s="851"/>
      <c r="AB98" s="851"/>
      <c r="AC98" s="851"/>
      <c r="AD98" s="852"/>
      <c r="AE98" s="8"/>
      <c r="AG98" s="269">
        <f t="shared" ref="AG98:AG152" si="78">IF(AND(COUNTBLANK(D98)=1,COUNTA(M98:AD98)=0),0,IF(AND(COUNTBLANK(D98)=0,COUNTA(M98:AD98)=3),0,1))</f>
        <v>1</v>
      </c>
      <c r="AH98" s="371">
        <f t="shared" ref="AH98:AH152" si="79">COUNTIF(M98:AD98,"NS")</f>
        <v>0</v>
      </c>
      <c r="AI98" s="449">
        <f t="shared" ref="AI98:AI152" si="80">IF(ISNUMBER(M98),0,IF(OR(M98="",M98="NA",M98="NS"),0,1))</f>
        <v>0</v>
      </c>
      <c r="AJ98" s="453">
        <f t="shared" ref="AJ98:AJ152" si="81">IF(ISNUMBER(S98),0,IF(OR(S98="",S98="NA",S98="NS"),0,1))</f>
        <v>0</v>
      </c>
      <c r="AK98" s="455">
        <f t="shared" ref="AK98:AK152" si="82">IF(ISNUMBER(Y98),0,IF(OR(Y98="",Y98="NA",Y98="NS"),0,1))</f>
        <v>0</v>
      </c>
      <c r="AL98" s="344">
        <f t="shared" ref="AL98:AL152" si="83">IF(OR(M98="NS",M98="NA"),0,LEN(M98)-LEN(INT(M98)))</f>
        <v>-1</v>
      </c>
      <c r="AM98" s="345">
        <f t="shared" ref="AM98:AM152" si="84">IF(AL98&lt;=0,0,1)</f>
        <v>0</v>
      </c>
      <c r="AN98" s="344">
        <f t="shared" ref="AN98:AN152" si="85">IF(OR(S98="NS",S98="NA"),0,LEN(S98)-LEN(INT(S98)))</f>
        <v>-1</v>
      </c>
      <c r="AO98" s="345">
        <f t="shared" ref="AO98" si="86">IF(AN98&lt;=0,0,1)</f>
        <v>0</v>
      </c>
      <c r="AP98" s="344">
        <f t="shared" ref="AP98:AP152" si="87">IF(OR(Y98="NS",Y98="NA"),0,LEN(Y98)-LEN(INT(Y98)))</f>
        <v>-1</v>
      </c>
      <c r="AQ98" s="345">
        <f t="shared" si="77"/>
        <v>0</v>
      </c>
      <c r="AR98" s="456">
        <f t="shared" ref="AR98:AR152" si="88">IF(OR(Y98="NS",S98="NS"),0,IF(AND(Y98="NA",S98="NA"),0,IF(Y98&gt;S98,0,IF(COUNTA(S98:AD98)=0,0,1))))</f>
        <v>0</v>
      </c>
      <c r="AS98" s="290">
        <f t="shared" ref="AS98:AS152" si="89">IF(AG98=0,0,1)</f>
        <v>1</v>
      </c>
      <c r="AT98" s="291" t="str">
        <f>IF(AS98=0,"",
IF(SUM($AS$33:AS98)=1,AU98,
IF($AS$153&gt;SUM($AS$33:AS98),_xlfn.CONCAT(", ",AU98),
IF($AS$153=SUM($AS$33:AS98),_xlfn.CONCAT(" y ",AU98)))))</f>
        <v>, 66</v>
      </c>
      <c r="AU98" s="231" t="s">
        <v>6277</v>
      </c>
    </row>
    <row r="99" spans="1:47" customFormat="1" ht="30" customHeight="1">
      <c r="A99" s="6"/>
      <c r="B99" s="5"/>
      <c r="C99" s="134" t="s">
        <v>171</v>
      </c>
      <c r="D99" s="847" t="str">
        <f>IF(CNGE_2024_M1_Secc1_Sub1!$D108="","",CNGE_2024_M1_Secc1_Sub1!$D108)</f>
        <v>ACADEMIA REGIONAL DE SEGURIDAD PUBLICA DEL SURESTE</v>
      </c>
      <c r="E99" s="848"/>
      <c r="F99" s="848"/>
      <c r="G99" s="848"/>
      <c r="H99" s="848"/>
      <c r="I99" s="848"/>
      <c r="J99" s="848"/>
      <c r="K99" s="848"/>
      <c r="L99" s="849"/>
      <c r="M99" s="850"/>
      <c r="N99" s="851"/>
      <c r="O99" s="851"/>
      <c r="P99" s="851"/>
      <c r="Q99" s="851"/>
      <c r="R99" s="852"/>
      <c r="S99" s="850"/>
      <c r="T99" s="851"/>
      <c r="U99" s="851"/>
      <c r="V99" s="851"/>
      <c r="W99" s="851"/>
      <c r="X99" s="852"/>
      <c r="Y99" s="850"/>
      <c r="Z99" s="851"/>
      <c r="AA99" s="851"/>
      <c r="AB99" s="851"/>
      <c r="AC99" s="851"/>
      <c r="AD99" s="852"/>
      <c r="AE99" s="8"/>
      <c r="AG99" s="269">
        <f t="shared" si="78"/>
        <v>1</v>
      </c>
      <c r="AH99" s="371">
        <f t="shared" si="79"/>
        <v>0</v>
      </c>
      <c r="AI99" s="449">
        <f t="shared" si="80"/>
        <v>0</v>
      </c>
      <c r="AJ99" s="453">
        <f t="shared" si="81"/>
        <v>0</v>
      </c>
      <c r="AK99" s="455">
        <f t="shared" si="82"/>
        <v>0</v>
      </c>
      <c r="AL99" s="344">
        <f t="shared" si="83"/>
        <v>-1</v>
      </c>
      <c r="AM99" s="345">
        <f t="shared" si="84"/>
        <v>0</v>
      </c>
      <c r="AN99" s="344">
        <f t="shared" si="85"/>
        <v>-1</v>
      </c>
      <c r="AO99" s="345">
        <f t="shared" ref="AO99" si="90">IF(AN99&lt;=0,0,1)</f>
        <v>0</v>
      </c>
      <c r="AP99" s="344">
        <f t="shared" si="87"/>
        <v>-1</v>
      </c>
      <c r="AQ99" s="345">
        <f t="shared" si="77"/>
        <v>0</v>
      </c>
      <c r="AR99" s="456">
        <f t="shared" si="88"/>
        <v>0</v>
      </c>
      <c r="AS99" s="290">
        <f t="shared" si="89"/>
        <v>1</v>
      </c>
      <c r="AT99" s="291" t="str">
        <f>IF(AS99=0,"",
IF(SUM($AS$33:AS99)=1,AU99,
IF($AS$153&gt;SUM($AS$33:AS99),_xlfn.CONCAT(", ",AU99),
IF($AS$153=SUM($AS$33:AS99),_xlfn.CONCAT(" y ",AU99)))))</f>
        <v>, 67</v>
      </c>
      <c r="AU99" s="231" t="s">
        <v>6278</v>
      </c>
    </row>
    <row r="100" spans="1:47" customFormat="1" ht="30" customHeight="1">
      <c r="A100" s="6"/>
      <c r="B100" s="5"/>
      <c r="C100" s="134" t="s">
        <v>172</v>
      </c>
      <c r="D100" s="847" t="str">
        <f>IF(CNGE_2024_M1_Secc1_Sub1!$D109="","",CNGE_2024_M1_Secc1_Sub1!$D109)</f>
        <v>INSTITUTO DE CAPACITACION PARA EL TRABAJO</v>
      </c>
      <c r="E100" s="848"/>
      <c r="F100" s="848"/>
      <c r="G100" s="848"/>
      <c r="H100" s="848"/>
      <c r="I100" s="848"/>
      <c r="J100" s="848"/>
      <c r="K100" s="848"/>
      <c r="L100" s="849"/>
      <c r="M100" s="850"/>
      <c r="N100" s="851"/>
      <c r="O100" s="851"/>
      <c r="P100" s="851"/>
      <c r="Q100" s="851"/>
      <c r="R100" s="852"/>
      <c r="S100" s="850"/>
      <c r="T100" s="851"/>
      <c r="U100" s="851"/>
      <c r="V100" s="851"/>
      <c r="W100" s="851"/>
      <c r="X100" s="852"/>
      <c r="Y100" s="850"/>
      <c r="Z100" s="851"/>
      <c r="AA100" s="851"/>
      <c r="AB100" s="851"/>
      <c r="AC100" s="851"/>
      <c r="AD100" s="852"/>
      <c r="AE100" s="8"/>
      <c r="AG100" s="269">
        <f t="shared" si="78"/>
        <v>1</v>
      </c>
      <c r="AH100" s="371">
        <f t="shared" si="79"/>
        <v>0</v>
      </c>
      <c r="AI100" s="449">
        <f t="shared" si="80"/>
        <v>0</v>
      </c>
      <c r="AJ100" s="453">
        <f t="shared" si="81"/>
        <v>0</v>
      </c>
      <c r="AK100" s="455">
        <f t="shared" si="82"/>
        <v>0</v>
      </c>
      <c r="AL100" s="344">
        <f t="shared" si="83"/>
        <v>-1</v>
      </c>
      <c r="AM100" s="345">
        <f t="shared" si="84"/>
        <v>0</v>
      </c>
      <c r="AN100" s="344">
        <f t="shared" si="85"/>
        <v>-1</v>
      </c>
      <c r="AO100" s="345">
        <f t="shared" ref="AO100" si="91">IF(AN100&lt;=0,0,1)</f>
        <v>0</v>
      </c>
      <c r="AP100" s="344">
        <f t="shared" si="87"/>
        <v>-1</v>
      </c>
      <c r="AQ100" s="345">
        <f t="shared" si="77"/>
        <v>0</v>
      </c>
      <c r="AR100" s="456">
        <f t="shared" si="88"/>
        <v>0</v>
      </c>
      <c r="AS100" s="290">
        <f t="shared" si="89"/>
        <v>1</v>
      </c>
      <c r="AT100" s="291" t="str">
        <f>IF(AS100=0,"",
IF(SUM($AS$33:AS100)=1,AU100,
IF($AS$153&gt;SUM($AS$33:AS100),_xlfn.CONCAT(", ",AU100),
IF($AS$153=SUM($AS$33:AS100),_xlfn.CONCAT(" y ",AU100)))))</f>
        <v>, 68</v>
      </c>
      <c r="AU100" s="231" t="s">
        <v>6279</v>
      </c>
    </row>
    <row r="101" spans="1:47" customFormat="1" ht="30" customHeight="1">
      <c r="A101" s="6"/>
      <c r="B101" s="5"/>
      <c r="C101" s="134" t="s">
        <v>173</v>
      </c>
      <c r="D101" s="847" t="str">
        <f>IF(CNGE_2024_M1_Secc1_Sub1!$D110="","",CNGE_2024_M1_Secc1_Sub1!$D110)</f>
        <v>CENTRO DE CONCILIACION LABORAL DEL ESTADO DE VERACRUZ DE IGNACIO DE LA LLAVE</v>
      </c>
      <c r="E101" s="848"/>
      <c r="F101" s="848"/>
      <c r="G101" s="848"/>
      <c r="H101" s="848"/>
      <c r="I101" s="848"/>
      <c r="J101" s="848"/>
      <c r="K101" s="848"/>
      <c r="L101" s="849"/>
      <c r="M101" s="850"/>
      <c r="N101" s="851"/>
      <c r="O101" s="851"/>
      <c r="P101" s="851"/>
      <c r="Q101" s="851"/>
      <c r="R101" s="852"/>
      <c r="S101" s="850"/>
      <c r="T101" s="851"/>
      <c r="U101" s="851"/>
      <c r="V101" s="851"/>
      <c r="W101" s="851"/>
      <c r="X101" s="852"/>
      <c r="Y101" s="850"/>
      <c r="Z101" s="851"/>
      <c r="AA101" s="851"/>
      <c r="AB101" s="851"/>
      <c r="AC101" s="851"/>
      <c r="AD101" s="852"/>
      <c r="AE101" s="8"/>
      <c r="AG101" s="269">
        <f t="shared" si="78"/>
        <v>1</v>
      </c>
      <c r="AH101" s="371">
        <f t="shared" si="79"/>
        <v>0</v>
      </c>
      <c r="AI101" s="449">
        <f t="shared" si="80"/>
        <v>0</v>
      </c>
      <c r="AJ101" s="453">
        <f t="shared" si="81"/>
        <v>0</v>
      </c>
      <c r="AK101" s="455">
        <f t="shared" si="82"/>
        <v>0</v>
      </c>
      <c r="AL101" s="344">
        <f t="shared" si="83"/>
        <v>-1</v>
      </c>
      <c r="AM101" s="345">
        <f t="shared" si="84"/>
        <v>0</v>
      </c>
      <c r="AN101" s="344">
        <f t="shared" si="85"/>
        <v>-1</v>
      </c>
      <c r="AO101" s="345">
        <f t="shared" ref="AO101" si="92">IF(AN101&lt;=0,0,1)</f>
        <v>0</v>
      </c>
      <c r="AP101" s="344">
        <f t="shared" si="87"/>
        <v>-1</v>
      </c>
      <c r="AQ101" s="345">
        <f t="shared" si="77"/>
        <v>0</v>
      </c>
      <c r="AR101" s="456">
        <f t="shared" si="88"/>
        <v>0</v>
      </c>
      <c r="AS101" s="290">
        <f t="shared" si="89"/>
        <v>1</v>
      </c>
      <c r="AT101" s="291" t="str">
        <f>IF(AS101=0,"",
IF(SUM($AS$33:AS101)=1,AU101,
IF($AS$153&gt;SUM($AS$33:AS101),_xlfn.CONCAT(", ",AU101),
IF($AS$153=SUM($AS$33:AS101),_xlfn.CONCAT(" y ",AU101)))))</f>
        <v>, 69</v>
      </c>
      <c r="AU101" s="231" t="s">
        <v>6280</v>
      </c>
    </row>
    <row r="102" spans="1:47" customFormat="1" ht="15" customHeight="1">
      <c r="A102" s="6"/>
      <c r="B102" s="5"/>
      <c r="C102" s="134" t="s">
        <v>174</v>
      </c>
      <c r="D102" s="847" t="str">
        <f>IF(CNGE_2024_M1_Secc1_Sub1!$D111="","",CNGE_2024_M1_Secc1_Sub1!$D111)</f>
        <v>INSTITUTO VERACRUZANO DE LA CULTURA</v>
      </c>
      <c r="E102" s="848"/>
      <c r="F102" s="848"/>
      <c r="G102" s="848"/>
      <c r="H102" s="848"/>
      <c r="I102" s="848"/>
      <c r="J102" s="848"/>
      <c r="K102" s="848"/>
      <c r="L102" s="849"/>
      <c r="M102" s="850"/>
      <c r="N102" s="851"/>
      <c r="O102" s="851"/>
      <c r="P102" s="851"/>
      <c r="Q102" s="851"/>
      <c r="R102" s="852"/>
      <c r="S102" s="850"/>
      <c r="T102" s="851"/>
      <c r="U102" s="851"/>
      <c r="V102" s="851"/>
      <c r="W102" s="851"/>
      <c r="X102" s="852"/>
      <c r="Y102" s="850"/>
      <c r="Z102" s="851"/>
      <c r="AA102" s="851"/>
      <c r="AB102" s="851"/>
      <c r="AC102" s="851"/>
      <c r="AD102" s="852"/>
      <c r="AE102" s="8"/>
      <c r="AG102" s="269">
        <f t="shared" si="78"/>
        <v>1</v>
      </c>
      <c r="AH102" s="371">
        <f t="shared" si="79"/>
        <v>0</v>
      </c>
      <c r="AI102" s="449">
        <f t="shared" si="80"/>
        <v>0</v>
      </c>
      <c r="AJ102" s="453">
        <f t="shared" si="81"/>
        <v>0</v>
      </c>
      <c r="AK102" s="455">
        <f t="shared" si="82"/>
        <v>0</v>
      </c>
      <c r="AL102" s="344">
        <f t="shared" si="83"/>
        <v>-1</v>
      </c>
      <c r="AM102" s="345">
        <f t="shared" si="84"/>
        <v>0</v>
      </c>
      <c r="AN102" s="344">
        <f t="shared" si="85"/>
        <v>-1</v>
      </c>
      <c r="AO102" s="345">
        <f t="shared" ref="AO102" si="93">IF(AN102&lt;=0,0,1)</f>
        <v>0</v>
      </c>
      <c r="AP102" s="344">
        <f t="shared" si="87"/>
        <v>-1</v>
      </c>
      <c r="AQ102" s="345">
        <f t="shared" si="77"/>
        <v>0</v>
      </c>
      <c r="AR102" s="456">
        <f t="shared" si="88"/>
        <v>0</v>
      </c>
      <c r="AS102" s="290">
        <f t="shared" si="89"/>
        <v>1</v>
      </c>
      <c r="AT102" s="291" t="str">
        <f>IF(AS102=0,"",
IF(SUM($AS$33:AS102)=1,AU102,
IF($AS$153&gt;SUM($AS$33:AS102),_xlfn.CONCAT(", ",AU102),
IF($AS$153=SUM($AS$33:AS102),_xlfn.CONCAT(" y ",AU102)))))</f>
        <v>, 70</v>
      </c>
      <c r="AU102" s="231" t="s">
        <v>6281</v>
      </c>
    </row>
    <row r="103" spans="1:47" customFormat="1" ht="30" customHeight="1">
      <c r="A103" s="6"/>
      <c r="B103" s="5"/>
      <c r="C103" s="134" t="s">
        <v>175</v>
      </c>
      <c r="D103" s="847" t="str">
        <f>IF(CNGE_2024_M1_Secc1_Sub1!$D112="","",CNGE_2024_M1_Secc1_Sub1!$D112)</f>
        <v>PROCURADURIA ESTATAL DE PROTECCION AL MEDIO AMBIENTE</v>
      </c>
      <c r="E103" s="848"/>
      <c r="F103" s="848"/>
      <c r="G103" s="848"/>
      <c r="H103" s="848"/>
      <c r="I103" s="848"/>
      <c r="J103" s="848"/>
      <c r="K103" s="848"/>
      <c r="L103" s="849"/>
      <c r="M103" s="850"/>
      <c r="N103" s="851"/>
      <c r="O103" s="851"/>
      <c r="P103" s="851"/>
      <c r="Q103" s="851"/>
      <c r="R103" s="852"/>
      <c r="S103" s="850"/>
      <c r="T103" s="851"/>
      <c r="U103" s="851"/>
      <c r="V103" s="851"/>
      <c r="W103" s="851"/>
      <c r="X103" s="852"/>
      <c r="Y103" s="850"/>
      <c r="Z103" s="851"/>
      <c r="AA103" s="851"/>
      <c r="AB103" s="851"/>
      <c r="AC103" s="851"/>
      <c r="AD103" s="852"/>
      <c r="AE103" s="8"/>
      <c r="AG103" s="269">
        <f t="shared" si="78"/>
        <v>1</v>
      </c>
      <c r="AH103" s="371">
        <f t="shared" si="79"/>
        <v>0</v>
      </c>
      <c r="AI103" s="449">
        <f t="shared" si="80"/>
        <v>0</v>
      </c>
      <c r="AJ103" s="453">
        <f t="shared" si="81"/>
        <v>0</v>
      </c>
      <c r="AK103" s="455">
        <f t="shared" si="82"/>
        <v>0</v>
      </c>
      <c r="AL103" s="344">
        <f t="shared" si="83"/>
        <v>-1</v>
      </c>
      <c r="AM103" s="345">
        <f t="shared" si="84"/>
        <v>0</v>
      </c>
      <c r="AN103" s="344">
        <f t="shared" si="85"/>
        <v>-1</v>
      </c>
      <c r="AO103" s="345">
        <f t="shared" ref="AO103" si="94">IF(AN103&lt;=0,0,1)</f>
        <v>0</v>
      </c>
      <c r="AP103" s="344">
        <f t="shared" si="87"/>
        <v>-1</v>
      </c>
      <c r="AQ103" s="345">
        <f t="shared" si="77"/>
        <v>0</v>
      </c>
      <c r="AR103" s="456">
        <f t="shared" si="88"/>
        <v>0</v>
      </c>
      <c r="AS103" s="290">
        <f t="shared" si="89"/>
        <v>1</v>
      </c>
      <c r="AT103" s="291" t="str">
        <f>IF(AS103=0,"",
IF(SUM($AS$33:AS103)=1,AU103,
IF($AS$153&gt;SUM($AS$33:AS103),_xlfn.CONCAT(", ",AU103),
IF($AS$153=SUM($AS$33:AS103),_xlfn.CONCAT(" y ",AU103)))))</f>
        <v>, 71</v>
      </c>
      <c r="AU103" s="231" t="s">
        <v>6282</v>
      </c>
    </row>
    <row r="104" spans="1:47" customFormat="1" ht="15" customHeight="1">
      <c r="A104" s="6"/>
      <c r="B104" s="5"/>
      <c r="C104" s="134" t="s">
        <v>176</v>
      </c>
      <c r="D104" s="847" t="str">
        <f>IF(CNGE_2024_M1_Secc1_Sub1!$D113="","",CNGE_2024_M1_Secc1_Sub1!$D113)</f>
        <v>FIDEICOMISO FONDO DEL FUTURO</v>
      </c>
      <c r="E104" s="848"/>
      <c r="F104" s="848"/>
      <c r="G104" s="848"/>
      <c r="H104" s="848"/>
      <c r="I104" s="848"/>
      <c r="J104" s="848"/>
      <c r="K104" s="848"/>
      <c r="L104" s="849"/>
      <c r="M104" s="850"/>
      <c r="N104" s="851"/>
      <c r="O104" s="851"/>
      <c r="P104" s="851"/>
      <c r="Q104" s="851"/>
      <c r="R104" s="852"/>
      <c r="S104" s="850"/>
      <c r="T104" s="851"/>
      <c r="U104" s="851"/>
      <c r="V104" s="851"/>
      <c r="W104" s="851"/>
      <c r="X104" s="852"/>
      <c r="Y104" s="850"/>
      <c r="Z104" s="851"/>
      <c r="AA104" s="851"/>
      <c r="AB104" s="851"/>
      <c r="AC104" s="851"/>
      <c r="AD104" s="852"/>
      <c r="AE104" s="8"/>
      <c r="AG104" s="269">
        <f t="shared" si="78"/>
        <v>1</v>
      </c>
      <c r="AH104" s="371">
        <f t="shared" si="79"/>
        <v>0</v>
      </c>
      <c r="AI104" s="449">
        <f t="shared" si="80"/>
        <v>0</v>
      </c>
      <c r="AJ104" s="453">
        <f t="shared" si="81"/>
        <v>0</v>
      </c>
      <c r="AK104" s="455">
        <f t="shared" si="82"/>
        <v>0</v>
      </c>
      <c r="AL104" s="344">
        <f t="shared" si="83"/>
        <v>-1</v>
      </c>
      <c r="AM104" s="345">
        <f t="shared" si="84"/>
        <v>0</v>
      </c>
      <c r="AN104" s="344">
        <f t="shared" si="85"/>
        <v>-1</v>
      </c>
      <c r="AO104" s="345">
        <f t="shared" ref="AO104" si="95">IF(AN104&lt;=0,0,1)</f>
        <v>0</v>
      </c>
      <c r="AP104" s="344">
        <f t="shared" si="87"/>
        <v>-1</v>
      </c>
      <c r="AQ104" s="345">
        <f t="shared" si="77"/>
        <v>0</v>
      </c>
      <c r="AR104" s="456">
        <f t="shared" si="88"/>
        <v>0</v>
      </c>
      <c r="AS104" s="290">
        <f t="shared" si="89"/>
        <v>1</v>
      </c>
      <c r="AT104" s="291" t="str">
        <f>IF(AS104=0,"",
IF(SUM($AS$33:AS104)=1,AU104,
IF($AS$153&gt;SUM($AS$33:AS104),_xlfn.CONCAT(", ",AU104),
IF($AS$153=SUM($AS$33:AS104),_xlfn.CONCAT(" y ",AU104)))))</f>
        <v xml:space="preserve"> y 72</v>
      </c>
      <c r="AU104" s="231" t="s">
        <v>6283</v>
      </c>
    </row>
    <row r="105" spans="1:47" customFormat="1" ht="15" hidden="1" customHeight="1">
      <c r="A105" s="6"/>
      <c r="B105" s="5"/>
      <c r="C105" s="134" t="s">
        <v>177</v>
      </c>
      <c r="D105" s="858" t="str">
        <f>IF(CNGE_2024_M1_Secc1_Sub1!$D114="","",CNGE_2024_M1_Secc1_Sub1!$D114)</f>
        <v/>
      </c>
      <c r="E105" s="859"/>
      <c r="F105" s="859"/>
      <c r="G105" s="859"/>
      <c r="H105" s="859"/>
      <c r="I105" s="859"/>
      <c r="J105" s="859"/>
      <c r="K105" s="859"/>
      <c r="L105" s="860"/>
      <c r="M105" s="850"/>
      <c r="N105" s="851"/>
      <c r="O105" s="851"/>
      <c r="P105" s="851"/>
      <c r="Q105" s="851"/>
      <c r="R105" s="852"/>
      <c r="S105" s="850"/>
      <c r="T105" s="851"/>
      <c r="U105" s="851"/>
      <c r="V105" s="851"/>
      <c r="W105" s="851"/>
      <c r="X105" s="852"/>
      <c r="Y105" s="850"/>
      <c r="Z105" s="851"/>
      <c r="AA105" s="851"/>
      <c r="AB105" s="851"/>
      <c r="AC105" s="851"/>
      <c r="AD105" s="852"/>
      <c r="AE105" s="8"/>
      <c r="AG105" s="269">
        <f t="shared" si="78"/>
        <v>0</v>
      </c>
      <c r="AH105" s="371">
        <f t="shared" si="79"/>
        <v>0</v>
      </c>
      <c r="AI105" s="449">
        <f t="shared" si="80"/>
        <v>0</v>
      </c>
      <c r="AJ105" s="453">
        <f t="shared" si="81"/>
        <v>0</v>
      </c>
      <c r="AK105" s="455">
        <f t="shared" si="82"/>
        <v>0</v>
      </c>
      <c r="AL105" s="344">
        <f t="shared" si="83"/>
        <v>-1</v>
      </c>
      <c r="AM105" s="345">
        <f t="shared" si="84"/>
        <v>0</v>
      </c>
      <c r="AN105" s="344">
        <f t="shared" si="85"/>
        <v>-1</v>
      </c>
      <c r="AO105" s="345">
        <f t="shared" ref="AO105" si="96">IF(AN105&lt;=0,0,1)</f>
        <v>0</v>
      </c>
      <c r="AP105" s="344">
        <f t="shared" si="87"/>
        <v>-1</v>
      </c>
      <c r="AQ105" s="345">
        <f t="shared" si="77"/>
        <v>0</v>
      </c>
      <c r="AR105" s="456">
        <f t="shared" si="88"/>
        <v>0</v>
      </c>
      <c r="AS105" s="290">
        <f t="shared" si="89"/>
        <v>0</v>
      </c>
      <c r="AT105" s="291" t="str">
        <f>IF(AS105=0,"",
IF(SUM($AS$33:AS105)=1,AU105,
IF($AS$153&gt;SUM($AS$33:AS105),_xlfn.CONCAT(", ",AU105),
IF($AS$153=SUM($AS$33:AS105),_xlfn.CONCAT(" y ",AU105)))))</f>
        <v/>
      </c>
      <c r="AU105" s="231" t="s">
        <v>6284</v>
      </c>
    </row>
    <row r="106" spans="1:47" customFormat="1" ht="15" hidden="1" customHeight="1">
      <c r="A106" s="6"/>
      <c r="B106" s="5"/>
      <c r="C106" s="134" t="s">
        <v>178</v>
      </c>
      <c r="D106" s="858" t="str">
        <f>IF(CNGE_2024_M1_Secc1_Sub1!$D115="","",CNGE_2024_M1_Secc1_Sub1!$D115)</f>
        <v/>
      </c>
      <c r="E106" s="859"/>
      <c r="F106" s="859"/>
      <c r="G106" s="859"/>
      <c r="H106" s="859"/>
      <c r="I106" s="859"/>
      <c r="J106" s="859"/>
      <c r="K106" s="859"/>
      <c r="L106" s="860"/>
      <c r="M106" s="850"/>
      <c r="N106" s="851"/>
      <c r="O106" s="851"/>
      <c r="P106" s="851"/>
      <c r="Q106" s="851"/>
      <c r="R106" s="852"/>
      <c r="S106" s="850"/>
      <c r="T106" s="851"/>
      <c r="U106" s="851"/>
      <c r="V106" s="851"/>
      <c r="W106" s="851"/>
      <c r="X106" s="852"/>
      <c r="Y106" s="850"/>
      <c r="Z106" s="851"/>
      <c r="AA106" s="851"/>
      <c r="AB106" s="851"/>
      <c r="AC106" s="851"/>
      <c r="AD106" s="852"/>
      <c r="AE106" s="8"/>
      <c r="AG106" s="269">
        <f t="shared" si="78"/>
        <v>0</v>
      </c>
      <c r="AH106" s="371">
        <f t="shared" si="79"/>
        <v>0</v>
      </c>
      <c r="AI106" s="449">
        <f t="shared" si="80"/>
        <v>0</v>
      </c>
      <c r="AJ106" s="453">
        <f t="shared" si="81"/>
        <v>0</v>
      </c>
      <c r="AK106" s="455">
        <f t="shared" si="82"/>
        <v>0</v>
      </c>
      <c r="AL106" s="344">
        <f t="shared" si="83"/>
        <v>-1</v>
      </c>
      <c r="AM106" s="345">
        <f t="shared" si="84"/>
        <v>0</v>
      </c>
      <c r="AN106" s="344">
        <f t="shared" si="85"/>
        <v>-1</v>
      </c>
      <c r="AO106" s="345">
        <f t="shared" ref="AO106" si="97">IF(AN106&lt;=0,0,1)</f>
        <v>0</v>
      </c>
      <c r="AP106" s="344">
        <f t="shared" si="87"/>
        <v>-1</v>
      </c>
      <c r="AQ106" s="345">
        <f t="shared" si="77"/>
        <v>0</v>
      </c>
      <c r="AR106" s="456">
        <f t="shared" si="88"/>
        <v>0</v>
      </c>
      <c r="AS106" s="290">
        <f t="shared" si="89"/>
        <v>0</v>
      </c>
      <c r="AT106" s="291" t="str">
        <f>IF(AS106=0,"",
IF(SUM($AS$33:AS106)=1,AU106,
IF($AS$153&gt;SUM($AS$33:AS106),_xlfn.CONCAT(", ",AU106),
IF($AS$153=SUM($AS$33:AS106),_xlfn.CONCAT(" y ",AU106)))))</f>
        <v/>
      </c>
      <c r="AU106" s="231" t="s">
        <v>6285</v>
      </c>
    </row>
    <row r="107" spans="1:47" customFormat="1" ht="15" hidden="1" customHeight="1">
      <c r="A107" s="6"/>
      <c r="B107" s="5"/>
      <c r="C107" s="134" t="s">
        <v>179</v>
      </c>
      <c r="D107" s="858" t="str">
        <f>IF(CNGE_2024_M1_Secc1_Sub1!$D116="","",CNGE_2024_M1_Secc1_Sub1!$D116)</f>
        <v/>
      </c>
      <c r="E107" s="859"/>
      <c r="F107" s="859"/>
      <c r="G107" s="859"/>
      <c r="H107" s="859"/>
      <c r="I107" s="859"/>
      <c r="J107" s="859"/>
      <c r="K107" s="859"/>
      <c r="L107" s="860"/>
      <c r="M107" s="850"/>
      <c r="N107" s="851"/>
      <c r="O107" s="851"/>
      <c r="P107" s="851"/>
      <c r="Q107" s="851"/>
      <c r="R107" s="852"/>
      <c r="S107" s="850"/>
      <c r="T107" s="851"/>
      <c r="U107" s="851"/>
      <c r="V107" s="851"/>
      <c r="W107" s="851"/>
      <c r="X107" s="852"/>
      <c r="Y107" s="850"/>
      <c r="Z107" s="851"/>
      <c r="AA107" s="851"/>
      <c r="AB107" s="851"/>
      <c r="AC107" s="851"/>
      <c r="AD107" s="852"/>
      <c r="AE107" s="8"/>
      <c r="AG107" s="269">
        <f t="shared" si="78"/>
        <v>0</v>
      </c>
      <c r="AH107" s="371">
        <f t="shared" si="79"/>
        <v>0</v>
      </c>
      <c r="AI107" s="449">
        <f t="shared" si="80"/>
        <v>0</v>
      </c>
      <c r="AJ107" s="453">
        <f t="shared" si="81"/>
        <v>0</v>
      </c>
      <c r="AK107" s="455">
        <f t="shared" si="82"/>
        <v>0</v>
      </c>
      <c r="AL107" s="344">
        <f t="shared" si="83"/>
        <v>-1</v>
      </c>
      <c r="AM107" s="345">
        <f t="shared" si="84"/>
        <v>0</v>
      </c>
      <c r="AN107" s="344">
        <f t="shared" si="85"/>
        <v>-1</v>
      </c>
      <c r="AO107" s="345">
        <f t="shared" ref="AO107" si="98">IF(AN107&lt;=0,0,1)</f>
        <v>0</v>
      </c>
      <c r="AP107" s="344">
        <f t="shared" si="87"/>
        <v>-1</v>
      </c>
      <c r="AQ107" s="345">
        <f t="shared" si="77"/>
        <v>0</v>
      </c>
      <c r="AR107" s="456">
        <f t="shared" si="88"/>
        <v>0</v>
      </c>
      <c r="AS107" s="290">
        <f t="shared" si="89"/>
        <v>0</v>
      </c>
      <c r="AT107" s="291" t="str">
        <f>IF(AS107=0,"",
IF(SUM($AS$33:AS107)=1,AU107,
IF($AS$153&gt;SUM($AS$33:AS107),_xlfn.CONCAT(", ",AU107),
IF($AS$153=SUM($AS$33:AS107),_xlfn.CONCAT(" y ",AU107)))))</f>
        <v/>
      </c>
      <c r="AU107" s="231" t="s">
        <v>6286</v>
      </c>
    </row>
    <row r="108" spans="1:47" customFormat="1" ht="15" hidden="1" customHeight="1">
      <c r="A108" s="6"/>
      <c r="B108" s="5"/>
      <c r="C108" s="134" t="s">
        <v>180</v>
      </c>
      <c r="D108" s="858" t="str">
        <f>IF(CNGE_2024_M1_Secc1_Sub1!$D117="","",CNGE_2024_M1_Secc1_Sub1!$D117)</f>
        <v/>
      </c>
      <c r="E108" s="859"/>
      <c r="F108" s="859"/>
      <c r="G108" s="859"/>
      <c r="H108" s="859"/>
      <c r="I108" s="859"/>
      <c r="J108" s="859"/>
      <c r="K108" s="859"/>
      <c r="L108" s="860"/>
      <c r="M108" s="850"/>
      <c r="N108" s="851"/>
      <c r="O108" s="851"/>
      <c r="P108" s="851"/>
      <c r="Q108" s="851"/>
      <c r="R108" s="852"/>
      <c r="S108" s="850"/>
      <c r="T108" s="851"/>
      <c r="U108" s="851"/>
      <c r="V108" s="851"/>
      <c r="W108" s="851"/>
      <c r="X108" s="852"/>
      <c r="Y108" s="850"/>
      <c r="Z108" s="851"/>
      <c r="AA108" s="851"/>
      <c r="AB108" s="851"/>
      <c r="AC108" s="851"/>
      <c r="AD108" s="852"/>
      <c r="AE108" s="8"/>
      <c r="AG108" s="269">
        <f t="shared" si="78"/>
        <v>0</v>
      </c>
      <c r="AH108" s="371">
        <f t="shared" si="79"/>
        <v>0</v>
      </c>
      <c r="AI108" s="449">
        <f t="shared" si="80"/>
        <v>0</v>
      </c>
      <c r="AJ108" s="453">
        <f t="shared" si="81"/>
        <v>0</v>
      </c>
      <c r="AK108" s="455">
        <f t="shared" si="82"/>
        <v>0</v>
      </c>
      <c r="AL108" s="344">
        <f t="shared" si="83"/>
        <v>-1</v>
      </c>
      <c r="AM108" s="345">
        <f t="shared" si="84"/>
        <v>0</v>
      </c>
      <c r="AN108" s="344">
        <f t="shared" si="85"/>
        <v>-1</v>
      </c>
      <c r="AO108" s="345">
        <f t="shared" ref="AO108" si="99">IF(AN108&lt;=0,0,1)</f>
        <v>0</v>
      </c>
      <c r="AP108" s="344">
        <f t="shared" si="87"/>
        <v>-1</v>
      </c>
      <c r="AQ108" s="345">
        <f t="shared" si="77"/>
        <v>0</v>
      </c>
      <c r="AR108" s="456">
        <f t="shared" si="88"/>
        <v>0</v>
      </c>
      <c r="AS108" s="290">
        <f t="shared" si="89"/>
        <v>0</v>
      </c>
      <c r="AT108" s="291" t="str">
        <f>IF(AS108=0,"",
IF(SUM($AS$33:AS108)=1,AU108,
IF($AS$153&gt;SUM($AS$33:AS108),_xlfn.CONCAT(", ",AU108),
IF($AS$153=SUM($AS$33:AS108),_xlfn.CONCAT(" y ",AU108)))))</f>
        <v/>
      </c>
      <c r="AU108" s="231" t="s">
        <v>6287</v>
      </c>
    </row>
    <row r="109" spans="1:47" customFormat="1" ht="15" hidden="1" customHeight="1">
      <c r="A109" s="6"/>
      <c r="B109" s="5"/>
      <c r="C109" s="134" t="s">
        <v>181</v>
      </c>
      <c r="D109" s="858" t="str">
        <f>IF(CNGE_2024_M1_Secc1_Sub1!$D118="","",CNGE_2024_M1_Secc1_Sub1!$D118)</f>
        <v/>
      </c>
      <c r="E109" s="859"/>
      <c r="F109" s="859"/>
      <c r="G109" s="859"/>
      <c r="H109" s="859"/>
      <c r="I109" s="859"/>
      <c r="J109" s="859"/>
      <c r="K109" s="859"/>
      <c r="L109" s="860"/>
      <c r="M109" s="850"/>
      <c r="N109" s="851"/>
      <c r="O109" s="851"/>
      <c r="P109" s="851"/>
      <c r="Q109" s="851"/>
      <c r="R109" s="852"/>
      <c r="S109" s="850"/>
      <c r="T109" s="851"/>
      <c r="U109" s="851"/>
      <c r="V109" s="851"/>
      <c r="W109" s="851"/>
      <c r="X109" s="852"/>
      <c r="Y109" s="850"/>
      <c r="Z109" s="851"/>
      <c r="AA109" s="851"/>
      <c r="AB109" s="851"/>
      <c r="AC109" s="851"/>
      <c r="AD109" s="852"/>
      <c r="AE109" s="8"/>
      <c r="AG109" s="269">
        <f t="shared" si="78"/>
        <v>0</v>
      </c>
      <c r="AH109" s="371">
        <f t="shared" si="79"/>
        <v>0</v>
      </c>
      <c r="AI109" s="449">
        <f t="shared" si="80"/>
        <v>0</v>
      </c>
      <c r="AJ109" s="453">
        <f t="shared" si="81"/>
        <v>0</v>
      </c>
      <c r="AK109" s="455">
        <f t="shared" si="82"/>
        <v>0</v>
      </c>
      <c r="AL109" s="344">
        <f t="shared" si="83"/>
        <v>-1</v>
      </c>
      <c r="AM109" s="345">
        <f t="shared" si="84"/>
        <v>0</v>
      </c>
      <c r="AN109" s="344">
        <f t="shared" si="85"/>
        <v>-1</v>
      </c>
      <c r="AO109" s="345">
        <f t="shared" ref="AO109" si="100">IF(AN109&lt;=0,0,1)</f>
        <v>0</v>
      </c>
      <c r="AP109" s="344">
        <f t="shared" si="87"/>
        <v>-1</v>
      </c>
      <c r="AQ109" s="345">
        <f t="shared" si="77"/>
        <v>0</v>
      </c>
      <c r="AR109" s="456">
        <f t="shared" si="88"/>
        <v>0</v>
      </c>
      <c r="AS109" s="290">
        <f t="shared" si="89"/>
        <v>0</v>
      </c>
      <c r="AT109" s="291" t="str">
        <f>IF(AS109=0,"",
IF(SUM($AS$33:AS109)=1,AU109,
IF($AS$153&gt;SUM($AS$33:AS109),_xlfn.CONCAT(", ",AU109),
IF($AS$153=SUM($AS$33:AS109),_xlfn.CONCAT(" y ",AU109)))))</f>
        <v/>
      </c>
      <c r="AU109" s="231" t="s">
        <v>6288</v>
      </c>
    </row>
    <row r="110" spans="1:47" customFormat="1" ht="15" hidden="1" customHeight="1">
      <c r="A110" s="6"/>
      <c r="B110" s="5"/>
      <c r="C110" s="134" t="s">
        <v>182</v>
      </c>
      <c r="D110" s="858" t="str">
        <f>IF(CNGE_2024_M1_Secc1_Sub1!$D119="","",CNGE_2024_M1_Secc1_Sub1!$D119)</f>
        <v/>
      </c>
      <c r="E110" s="859"/>
      <c r="F110" s="859"/>
      <c r="G110" s="859"/>
      <c r="H110" s="859"/>
      <c r="I110" s="859"/>
      <c r="J110" s="859"/>
      <c r="K110" s="859"/>
      <c r="L110" s="860"/>
      <c r="M110" s="850"/>
      <c r="N110" s="851"/>
      <c r="O110" s="851"/>
      <c r="P110" s="851"/>
      <c r="Q110" s="851"/>
      <c r="R110" s="852"/>
      <c r="S110" s="850"/>
      <c r="T110" s="851"/>
      <c r="U110" s="851"/>
      <c r="V110" s="851"/>
      <c r="W110" s="851"/>
      <c r="X110" s="852"/>
      <c r="Y110" s="850"/>
      <c r="Z110" s="851"/>
      <c r="AA110" s="851"/>
      <c r="AB110" s="851"/>
      <c r="AC110" s="851"/>
      <c r="AD110" s="852"/>
      <c r="AE110" s="8"/>
      <c r="AG110" s="269">
        <f t="shared" si="78"/>
        <v>0</v>
      </c>
      <c r="AH110" s="371">
        <f t="shared" si="79"/>
        <v>0</v>
      </c>
      <c r="AI110" s="449">
        <f t="shared" si="80"/>
        <v>0</v>
      </c>
      <c r="AJ110" s="453">
        <f t="shared" si="81"/>
        <v>0</v>
      </c>
      <c r="AK110" s="455">
        <f t="shared" si="82"/>
        <v>0</v>
      </c>
      <c r="AL110" s="344">
        <f t="shared" si="83"/>
        <v>-1</v>
      </c>
      <c r="AM110" s="345">
        <f t="shared" si="84"/>
        <v>0</v>
      </c>
      <c r="AN110" s="344">
        <f t="shared" si="85"/>
        <v>-1</v>
      </c>
      <c r="AO110" s="345">
        <f t="shared" ref="AO110" si="101">IF(AN110&lt;=0,0,1)</f>
        <v>0</v>
      </c>
      <c r="AP110" s="344">
        <f t="shared" si="87"/>
        <v>-1</v>
      </c>
      <c r="AQ110" s="345">
        <f t="shared" si="77"/>
        <v>0</v>
      </c>
      <c r="AR110" s="456">
        <f t="shared" si="88"/>
        <v>0</v>
      </c>
      <c r="AS110" s="290">
        <f t="shared" si="89"/>
        <v>0</v>
      </c>
      <c r="AT110" s="291" t="str">
        <f>IF(AS110=0,"",
IF(SUM($AS$33:AS110)=1,AU110,
IF($AS$153&gt;SUM($AS$33:AS110),_xlfn.CONCAT(", ",AU110),
IF($AS$153=SUM($AS$33:AS110),_xlfn.CONCAT(" y ",AU110)))))</f>
        <v/>
      </c>
      <c r="AU110" s="231" t="s">
        <v>6289</v>
      </c>
    </row>
    <row r="111" spans="1:47" customFormat="1" ht="15" hidden="1" customHeight="1">
      <c r="A111" s="6"/>
      <c r="B111" s="5"/>
      <c r="C111" s="134" t="s">
        <v>183</v>
      </c>
      <c r="D111" s="858" t="str">
        <f>IF(CNGE_2024_M1_Secc1_Sub1!$D120="","",CNGE_2024_M1_Secc1_Sub1!$D120)</f>
        <v/>
      </c>
      <c r="E111" s="859"/>
      <c r="F111" s="859"/>
      <c r="G111" s="859"/>
      <c r="H111" s="859"/>
      <c r="I111" s="859"/>
      <c r="J111" s="859"/>
      <c r="K111" s="859"/>
      <c r="L111" s="860"/>
      <c r="M111" s="850"/>
      <c r="N111" s="851"/>
      <c r="O111" s="851"/>
      <c r="P111" s="851"/>
      <c r="Q111" s="851"/>
      <c r="R111" s="852"/>
      <c r="S111" s="850"/>
      <c r="T111" s="851"/>
      <c r="U111" s="851"/>
      <c r="V111" s="851"/>
      <c r="W111" s="851"/>
      <c r="X111" s="852"/>
      <c r="Y111" s="850"/>
      <c r="Z111" s="851"/>
      <c r="AA111" s="851"/>
      <c r="AB111" s="851"/>
      <c r="AC111" s="851"/>
      <c r="AD111" s="852"/>
      <c r="AE111" s="8"/>
      <c r="AG111" s="269">
        <f t="shared" si="78"/>
        <v>0</v>
      </c>
      <c r="AH111" s="371">
        <f t="shared" si="79"/>
        <v>0</v>
      </c>
      <c r="AI111" s="449">
        <f t="shared" si="80"/>
        <v>0</v>
      </c>
      <c r="AJ111" s="453">
        <f t="shared" si="81"/>
        <v>0</v>
      </c>
      <c r="AK111" s="455">
        <f t="shared" si="82"/>
        <v>0</v>
      </c>
      <c r="AL111" s="344">
        <f t="shared" si="83"/>
        <v>-1</v>
      </c>
      <c r="AM111" s="345">
        <f t="shared" si="84"/>
        <v>0</v>
      </c>
      <c r="AN111" s="344">
        <f t="shared" si="85"/>
        <v>-1</v>
      </c>
      <c r="AO111" s="345">
        <f t="shared" ref="AO111" si="102">IF(AN111&lt;=0,0,1)</f>
        <v>0</v>
      </c>
      <c r="AP111" s="344">
        <f t="shared" si="87"/>
        <v>-1</v>
      </c>
      <c r="AQ111" s="345">
        <f t="shared" si="77"/>
        <v>0</v>
      </c>
      <c r="AR111" s="456">
        <f t="shared" si="88"/>
        <v>0</v>
      </c>
      <c r="AS111" s="290">
        <f t="shared" si="89"/>
        <v>0</v>
      </c>
      <c r="AT111" s="291" t="str">
        <f>IF(AS111=0,"",
IF(SUM($AS$33:AS111)=1,AU111,
IF($AS$153&gt;SUM($AS$33:AS111),_xlfn.CONCAT(", ",AU111),
IF($AS$153=SUM($AS$33:AS111),_xlfn.CONCAT(" y ",AU111)))))</f>
        <v/>
      </c>
      <c r="AU111" s="231" t="s">
        <v>6290</v>
      </c>
    </row>
    <row r="112" spans="1:47" customFormat="1" ht="15" hidden="1" customHeight="1">
      <c r="A112" s="6"/>
      <c r="B112" s="5"/>
      <c r="C112" s="134" t="s">
        <v>184</v>
      </c>
      <c r="D112" s="858" t="str">
        <f>IF(CNGE_2024_M1_Secc1_Sub1!$D121="","",CNGE_2024_M1_Secc1_Sub1!$D121)</f>
        <v/>
      </c>
      <c r="E112" s="859"/>
      <c r="F112" s="859"/>
      <c r="G112" s="859"/>
      <c r="H112" s="859"/>
      <c r="I112" s="859"/>
      <c r="J112" s="859"/>
      <c r="K112" s="859"/>
      <c r="L112" s="860"/>
      <c r="M112" s="850"/>
      <c r="N112" s="851"/>
      <c r="O112" s="851"/>
      <c r="P112" s="851"/>
      <c r="Q112" s="851"/>
      <c r="R112" s="852"/>
      <c r="S112" s="850"/>
      <c r="T112" s="851"/>
      <c r="U112" s="851"/>
      <c r="V112" s="851"/>
      <c r="W112" s="851"/>
      <c r="X112" s="852"/>
      <c r="Y112" s="850"/>
      <c r="Z112" s="851"/>
      <c r="AA112" s="851"/>
      <c r="AB112" s="851"/>
      <c r="AC112" s="851"/>
      <c r="AD112" s="852"/>
      <c r="AE112" s="8"/>
      <c r="AG112" s="269">
        <f t="shared" si="78"/>
        <v>0</v>
      </c>
      <c r="AH112" s="371">
        <f t="shared" si="79"/>
        <v>0</v>
      </c>
      <c r="AI112" s="449">
        <f t="shared" si="80"/>
        <v>0</v>
      </c>
      <c r="AJ112" s="453">
        <f t="shared" si="81"/>
        <v>0</v>
      </c>
      <c r="AK112" s="455">
        <f t="shared" si="82"/>
        <v>0</v>
      </c>
      <c r="AL112" s="344">
        <f t="shared" si="83"/>
        <v>-1</v>
      </c>
      <c r="AM112" s="345">
        <f t="shared" si="84"/>
        <v>0</v>
      </c>
      <c r="AN112" s="344">
        <f t="shared" si="85"/>
        <v>-1</v>
      </c>
      <c r="AO112" s="345">
        <f t="shared" ref="AO112" si="103">IF(AN112&lt;=0,0,1)</f>
        <v>0</v>
      </c>
      <c r="AP112" s="344">
        <f t="shared" si="87"/>
        <v>-1</v>
      </c>
      <c r="AQ112" s="345">
        <f t="shared" si="77"/>
        <v>0</v>
      </c>
      <c r="AR112" s="456">
        <f t="shared" si="88"/>
        <v>0</v>
      </c>
      <c r="AS112" s="290">
        <f t="shared" si="89"/>
        <v>0</v>
      </c>
      <c r="AT112" s="291" t="str">
        <f>IF(AS112=0,"",
IF(SUM($AS$33:AS112)=1,AU112,
IF($AS$153&gt;SUM($AS$33:AS112),_xlfn.CONCAT(", ",AU112),
IF($AS$153=SUM($AS$33:AS112),_xlfn.CONCAT(" y ",AU112)))))</f>
        <v/>
      </c>
      <c r="AU112" s="231" t="s">
        <v>6291</v>
      </c>
    </row>
    <row r="113" spans="1:47" customFormat="1" ht="15" hidden="1" customHeight="1">
      <c r="A113" s="6"/>
      <c r="B113" s="5"/>
      <c r="C113" s="134" t="s">
        <v>185</v>
      </c>
      <c r="D113" s="858" t="str">
        <f>IF(CNGE_2024_M1_Secc1_Sub1!$D122="","",CNGE_2024_M1_Secc1_Sub1!$D122)</f>
        <v/>
      </c>
      <c r="E113" s="859"/>
      <c r="F113" s="859"/>
      <c r="G113" s="859"/>
      <c r="H113" s="859"/>
      <c r="I113" s="859"/>
      <c r="J113" s="859"/>
      <c r="K113" s="859"/>
      <c r="L113" s="860"/>
      <c r="M113" s="850"/>
      <c r="N113" s="851"/>
      <c r="O113" s="851"/>
      <c r="P113" s="851"/>
      <c r="Q113" s="851"/>
      <c r="R113" s="852"/>
      <c r="S113" s="850"/>
      <c r="T113" s="851"/>
      <c r="U113" s="851"/>
      <c r="V113" s="851"/>
      <c r="W113" s="851"/>
      <c r="X113" s="852"/>
      <c r="Y113" s="850"/>
      <c r="Z113" s="851"/>
      <c r="AA113" s="851"/>
      <c r="AB113" s="851"/>
      <c r="AC113" s="851"/>
      <c r="AD113" s="852"/>
      <c r="AE113" s="8"/>
      <c r="AG113" s="269">
        <f t="shared" si="78"/>
        <v>0</v>
      </c>
      <c r="AH113" s="371">
        <f t="shared" si="79"/>
        <v>0</v>
      </c>
      <c r="AI113" s="449">
        <f t="shared" si="80"/>
        <v>0</v>
      </c>
      <c r="AJ113" s="453">
        <f t="shared" si="81"/>
        <v>0</v>
      </c>
      <c r="AK113" s="455">
        <f t="shared" si="82"/>
        <v>0</v>
      </c>
      <c r="AL113" s="344">
        <f t="shared" si="83"/>
        <v>-1</v>
      </c>
      <c r="AM113" s="345">
        <f t="shared" si="84"/>
        <v>0</v>
      </c>
      <c r="AN113" s="344">
        <f t="shared" si="85"/>
        <v>-1</v>
      </c>
      <c r="AO113" s="345">
        <f t="shared" ref="AO113" si="104">IF(AN113&lt;=0,0,1)</f>
        <v>0</v>
      </c>
      <c r="AP113" s="344">
        <f t="shared" si="87"/>
        <v>-1</v>
      </c>
      <c r="AQ113" s="345">
        <f t="shared" si="77"/>
        <v>0</v>
      </c>
      <c r="AR113" s="456">
        <f t="shared" si="88"/>
        <v>0</v>
      </c>
      <c r="AS113" s="290">
        <f t="shared" si="89"/>
        <v>0</v>
      </c>
      <c r="AT113" s="291" t="str">
        <f>IF(AS113=0,"",
IF(SUM($AS$33:AS113)=1,AU113,
IF($AS$153&gt;SUM($AS$33:AS113),_xlfn.CONCAT(", ",AU113),
IF($AS$153=SUM($AS$33:AS113),_xlfn.CONCAT(" y ",AU113)))))</f>
        <v/>
      </c>
      <c r="AU113" s="231" t="s">
        <v>6292</v>
      </c>
    </row>
    <row r="114" spans="1:47" customFormat="1" ht="15" hidden="1" customHeight="1">
      <c r="A114" s="6"/>
      <c r="B114" s="5"/>
      <c r="C114" s="134" t="s">
        <v>186</v>
      </c>
      <c r="D114" s="858" t="str">
        <f>IF(CNGE_2024_M1_Secc1_Sub1!$D123="","",CNGE_2024_M1_Secc1_Sub1!$D123)</f>
        <v/>
      </c>
      <c r="E114" s="859"/>
      <c r="F114" s="859"/>
      <c r="G114" s="859"/>
      <c r="H114" s="859"/>
      <c r="I114" s="859"/>
      <c r="J114" s="859"/>
      <c r="K114" s="859"/>
      <c r="L114" s="860"/>
      <c r="M114" s="850"/>
      <c r="N114" s="851"/>
      <c r="O114" s="851"/>
      <c r="P114" s="851"/>
      <c r="Q114" s="851"/>
      <c r="R114" s="852"/>
      <c r="S114" s="850"/>
      <c r="T114" s="851"/>
      <c r="U114" s="851"/>
      <c r="V114" s="851"/>
      <c r="W114" s="851"/>
      <c r="X114" s="852"/>
      <c r="Y114" s="850"/>
      <c r="Z114" s="851"/>
      <c r="AA114" s="851"/>
      <c r="AB114" s="851"/>
      <c r="AC114" s="851"/>
      <c r="AD114" s="852"/>
      <c r="AE114" s="8"/>
      <c r="AG114" s="269">
        <f t="shared" si="78"/>
        <v>0</v>
      </c>
      <c r="AH114" s="371">
        <f t="shared" si="79"/>
        <v>0</v>
      </c>
      <c r="AI114" s="449">
        <f t="shared" si="80"/>
        <v>0</v>
      </c>
      <c r="AJ114" s="453">
        <f t="shared" si="81"/>
        <v>0</v>
      </c>
      <c r="AK114" s="455">
        <f t="shared" si="82"/>
        <v>0</v>
      </c>
      <c r="AL114" s="344">
        <f t="shared" si="83"/>
        <v>-1</v>
      </c>
      <c r="AM114" s="345">
        <f t="shared" si="84"/>
        <v>0</v>
      </c>
      <c r="AN114" s="344">
        <f t="shared" si="85"/>
        <v>-1</v>
      </c>
      <c r="AO114" s="345">
        <f t="shared" ref="AO114" si="105">IF(AN114&lt;=0,0,1)</f>
        <v>0</v>
      </c>
      <c r="AP114" s="344">
        <f t="shared" si="87"/>
        <v>-1</v>
      </c>
      <c r="AQ114" s="345">
        <f t="shared" si="77"/>
        <v>0</v>
      </c>
      <c r="AR114" s="456">
        <f t="shared" si="88"/>
        <v>0</v>
      </c>
      <c r="AS114" s="290">
        <f t="shared" si="89"/>
        <v>0</v>
      </c>
      <c r="AT114" s="291" t="str">
        <f>IF(AS114=0,"",
IF(SUM($AS$33:AS114)=1,AU114,
IF($AS$153&gt;SUM($AS$33:AS114),_xlfn.CONCAT(", ",AU114),
IF($AS$153=SUM($AS$33:AS114),_xlfn.CONCAT(" y ",AU114)))))</f>
        <v/>
      </c>
      <c r="AU114" s="231" t="s">
        <v>6293</v>
      </c>
    </row>
    <row r="115" spans="1:47" customFormat="1" ht="15" hidden="1" customHeight="1">
      <c r="A115" s="6"/>
      <c r="B115" s="5"/>
      <c r="C115" s="134" t="s">
        <v>187</v>
      </c>
      <c r="D115" s="858" t="str">
        <f>IF(CNGE_2024_M1_Secc1_Sub1!$D124="","",CNGE_2024_M1_Secc1_Sub1!$D124)</f>
        <v/>
      </c>
      <c r="E115" s="859"/>
      <c r="F115" s="859"/>
      <c r="G115" s="859"/>
      <c r="H115" s="859"/>
      <c r="I115" s="859"/>
      <c r="J115" s="859"/>
      <c r="K115" s="859"/>
      <c r="L115" s="860"/>
      <c r="M115" s="850"/>
      <c r="N115" s="851"/>
      <c r="O115" s="851"/>
      <c r="P115" s="851"/>
      <c r="Q115" s="851"/>
      <c r="R115" s="852"/>
      <c r="S115" s="850"/>
      <c r="T115" s="851"/>
      <c r="U115" s="851"/>
      <c r="V115" s="851"/>
      <c r="W115" s="851"/>
      <c r="X115" s="852"/>
      <c r="Y115" s="850"/>
      <c r="Z115" s="851"/>
      <c r="AA115" s="851"/>
      <c r="AB115" s="851"/>
      <c r="AC115" s="851"/>
      <c r="AD115" s="852"/>
      <c r="AE115" s="8"/>
      <c r="AG115" s="269">
        <f t="shared" si="78"/>
        <v>0</v>
      </c>
      <c r="AH115" s="371">
        <f t="shared" si="79"/>
        <v>0</v>
      </c>
      <c r="AI115" s="449">
        <f t="shared" si="80"/>
        <v>0</v>
      </c>
      <c r="AJ115" s="453">
        <f t="shared" si="81"/>
        <v>0</v>
      </c>
      <c r="AK115" s="455">
        <f t="shared" si="82"/>
        <v>0</v>
      </c>
      <c r="AL115" s="344">
        <f t="shared" si="83"/>
        <v>-1</v>
      </c>
      <c r="AM115" s="345">
        <f t="shared" si="84"/>
        <v>0</v>
      </c>
      <c r="AN115" s="344">
        <f t="shared" si="85"/>
        <v>-1</v>
      </c>
      <c r="AO115" s="345">
        <f t="shared" ref="AO115" si="106">IF(AN115&lt;=0,0,1)</f>
        <v>0</v>
      </c>
      <c r="AP115" s="344">
        <f t="shared" si="87"/>
        <v>-1</v>
      </c>
      <c r="AQ115" s="345">
        <f t="shared" si="77"/>
        <v>0</v>
      </c>
      <c r="AR115" s="456">
        <f t="shared" si="88"/>
        <v>0</v>
      </c>
      <c r="AS115" s="290">
        <f t="shared" si="89"/>
        <v>0</v>
      </c>
      <c r="AT115" s="291" t="str">
        <f>IF(AS115=0,"",
IF(SUM($AS$33:AS115)=1,AU115,
IF($AS$153&gt;SUM($AS$33:AS115),_xlfn.CONCAT(", ",AU115),
IF($AS$153=SUM($AS$33:AS115),_xlfn.CONCAT(" y ",AU115)))))</f>
        <v/>
      </c>
      <c r="AU115" s="231" t="s">
        <v>6294</v>
      </c>
    </row>
    <row r="116" spans="1:47" customFormat="1" ht="15" hidden="1" customHeight="1">
      <c r="A116" s="6"/>
      <c r="B116" s="5"/>
      <c r="C116" s="134" t="s">
        <v>188</v>
      </c>
      <c r="D116" s="858" t="str">
        <f>IF(CNGE_2024_M1_Secc1_Sub1!$D125="","",CNGE_2024_M1_Secc1_Sub1!$D125)</f>
        <v/>
      </c>
      <c r="E116" s="859"/>
      <c r="F116" s="859"/>
      <c r="G116" s="859"/>
      <c r="H116" s="859"/>
      <c r="I116" s="859"/>
      <c r="J116" s="859"/>
      <c r="K116" s="859"/>
      <c r="L116" s="860"/>
      <c r="M116" s="850"/>
      <c r="N116" s="851"/>
      <c r="O116" s="851"/>
      <c r="P116" s="851"/>
      <c r="Q116" s="851"/>
      <c r="R116" s="852"/>
      <c r="S116" s="850"/>
      <c r="T116" s="851"/>
      <c r="U116" s="851"/>
      <c r="V116" s="851"/>
      <c r="W116" s="851"/>
      <c r="X116" s="852"/>
      <c r="Y116" s="850"/>
      <c r="Z116" s="851"/>
      <c r="AA116" s="851"/>
      <c r="AB116" s="851"/>
      <c r="AC116" s="851"/>
      <c r="AD116" s="852"/>
      <c r="AE116" s="8"/>
      <c r="AG116" s="269">
        <f t="shared" si="78"/>
        <v>0</v>
      </c>
      <c r="AH116" s="371">
        <f t="shared" si="79"/>
        <v>0</v>
      </c>
      <c r="AI116" s="449">
        <f t="shared" si="80"/>
        <v>0</v>
      </c>
      <c r="AJ116" s="453">
        <f t="shared" si="81"/>
        <v>0</v>
      </c>
      <c r="AK116" s="455">
        <f t="shared" si="82"/>
        <v>0</v>
      </c>
      <c r="AL116" s="344">
        <f t="shared" si="83"/>
        <v>-1</v>
      </c>
      <c r="AM116" s="345">
        <f t="shared" si="84"/>
        <v>0</v>
      </c>
      <c r="AN116" s="344">
        <f t="shared" si="85"/>
        <v>-1</v>
      </c>
      <c r="AO116" s="345">
        <f t="shared" ref="AO116" si="107">IF(AN116&lt;=0,0,1)</f>
        <v>0</v>
      </c>
      <c r="AP116" s="344">
        <f t="shared" si="87"/>
        <v>-1</v>
      </c>
      <c r="AQ116" s="345">
        <f t="shared" si="77"/>
        <v>0</v>
      </c>
      <c r="AR116" s="456">
        <f t="shared" si="88"/>
        <v>0</v>
      </c>
      <c r="AS116" s="290">
        <f t="shared" si="89"/>
        <v>0</v>
      </c>
      <c r="AT116" s="291" t="str">
        <f>IF(AS116=0,"",
IF(SUM($AS$33:AS116)=1,AU116,
IF($AS$153&gt;SUM($AS$33:AS116),_xlfn.CONCAT(", ",AU116),
IF($AS$153=SUM($AS$33:AS116),_xlfn.CONCAT(" y ",AU116)))))</f>
        <v/>
      </c>
      <c r="AU116" s="231" t="s">
        <v>6295</v>
      </c>
    </row>
    <row r="117" spans="1:47" customFormat="1" ht="15" hidden="1" customHeight="1">
      <c r="A117" s="6"/>
      <c r="B117" s="5"/>
      <c r="C117" s="134" t="s">
        <v>189</v>
      </c>
      <c r="D117" s="858" t="str">
        <f>IF(CNGE_2024_M1_Secc1_Sub1!$D126="","",CNGE_2024_M1_Secc1_Sub1!$D126)</f>
        <v/>
      </c>
      <c r="E117" s="859"/>
      <c r="F117" s="859"/>
      <c r="G117" s="859"/>
      <c r="H117" s="859"/>
      <c r="I117" s="859"/>
      <c r="J117" s="859"/>
      <c r="K117" s="859"/>
      <c r="L117" s="860"/>
      <c r="M117" s="850"/>
      <c r="N117" s="851"/>
      <c r="O117" s="851"/>
      <c r="P117" s="851"/>
      <c r="Q117" s="851"/>
      <c r="R117" s="852"/>
      <c r="S117" s="850"/>
      <c r="T117" s="851"/>
      <c r="U117" s="851"/>
      <c r="V117" s="851"/>
      <c r="W117" s="851"/>
      <c r="X117" s="852"/>
      <c r="Y117" s="850"/>
      <c r="Z117" s="851"/>
      <c r="AA117" s="851"/>
      <c r="AB117" s="851"/>
      <c r="AC117" s="851"/>
      <c r="AD117" s="852"/>
      <c r="AE117" s="8"/>
      <c r="AG117" s="269">
        <f t="shared" si="78"/>
        <v>0</v>
      </c>
      <c r="AH117" s="371">
        <f t="shared" si="79"/>
        <v>0</v>
      </c>
      <c r="AI117" s="449">
        <f t="shared" si="80"/>
        <v>0</v>
      </c>
      <c r="AJ117" s="453">
        <f t="shared" si="81"/>
        <v>0</v>
      </c>
      <c r="AK117" s="455">
        <f t="shared" si="82"/>
        <v>0</v>
      </c>
      <c r="AL117" s="344">
        <f t="shared" si="83"/>
        <v>-1</v>
      </c>
      <c r="AM117" s="345">
        <f t="shared" si="84"/>
        <v>0</v>
      </c>
      <c r="AN117" s="344">
        <f t="shared" si="85"/>
        <v>-1</v>
      </c>
      <c r="AO117" s="345">
        <f t="shared" ref="AO117" si="108">IF(AN117&lt;=0,0,1)</f>
        <v>0</v>
      </c>
      <c r="AP117" s="344">
        <f t="shared" si="87"/>
        <v>-1</v>
      </c>
      <c r="AQ117" s="345">
        <f t="shared" si="77"/>
        <v>0</v>
      </c>
      <c r="AR117" s="456">
        <f t="shared" si="88"/>
        <v>0</v>
      </c>
      <c r="AS117" s="290">
        <f t="shared" si="89"/>
        <v>0</v>
      </c>
      <c r="AT117" s="291" t="str">
        <f>IF(AS117=0,"",
IF(SUM($AS$33:AS117)=1,AU117,
IF($AS$153&gt;SUM($AS$33:AS117),_xlfn.CONCAT(", ",AU117),
IF($AS$153=SUM($AS$33:AS117),_xlfn.CONCAT(" y ",AU117)))))</f>
        <v/>
      </c>
      <c r="AU117" s="231" t="s">
        <v>6296</v>
      </c>
    </row>
    <row r="118" spans="1:47" customFormat="1" ht="15" hidden="1" customHeight="1">
      <c r="A118" s="6"/>
      <c r="B118" s="5"/>
      <c r="C118" s="134" t="s">
        <v>190</v>
      </c>
      <c r="D118" s="858" t="str">
        <f>IF(CNGE_2024_M1_Secc1_Sub1!$D127="","",CNGE_2024_M1_Secc1_Sub1!$D127)</f>
        <v/>
      </c>
      <c r="E118" s="859"/>
      <c r="F118" s="859"/>
      <c r="G118" s="859"/>
      <c r="H118" s="859"/>
      <c r="I118" s="859"/>
      <c r="J118" s="859"/>
      <c r="K118" s="859"/>
      <c r="L118" s="860"/>
      <c r="M118" s="850"/>
      <c r="N118" s="851"/>
      <c r="O118" s="851"/>
      <c r="P118" s="851"/>
      <c r="Q118" s="851"/>
      <c r="R118" s="852"/>
      <c r="S118" s="850"/>
      <c r="T118" s="851"/>
      <c r="U118" s="851"/>
      <c r="V118" s="851"/>
      <c r="W118" s="851"/>
      <c r="X118" s="852"/>
      <c r="Y118" s="850"/>
      <c r="Z118" s="851"/>
      <c r="AA118" s="851"/>
      <c r="AB118" s="851"/>
      <c r="AC118" s="851"/>
      <c r="AD118" s="852"/>
      <c r="AE118" s="8"/>
      <c r="AG118" s="269">
        <f t="shared" si="78"/>
        <v>0</v>
      </c>
      <c r="AH118" s="371">
        <f t="shared" si="79"/>
        <v>0</v>
      </c>
      <c r="AI118" s="449">
        <f t="shared" si="80"/>
        <v>0</v>
      </c>
      <c r="AJ118" s="453">
        <f t="shared" si="81"/>
        <v>0</v>
      </c>
      <c r="AK118" s="455">
        <f t="shared" si="82"/>
        <v>0</v>
      </c>
      <c r="AL118" s="344">
        <f t="shared" si="83"/>
        <v>-1</v>
      </c>
      <c r="AM118" s="345">
        <f t="shared" si="84"/>
        <v>0</v>
      </c>
      <c r="AN118" s="344">
        <f t="shared" si="85"/>
        <v>-1</v>
      </c>
      <c r="AO118" s="345">
        <f t="shared" ref="AO118" si="109">IF(AN118&lt;=0,0,1)</f>
        <v>0</v>
      </c>
      <c r="AP118" s="344">
        <f t="shared" si="87"/>
        <v>-1</v>
      </c>
      <c r="AQ118" s="345">
        <f t="shared" si="77"/>
        <v>0</v>
      </c>
      <c r="AR118" s="456">
        <f t="shared" si="88"/>
        <v>0</v>
      </c>
      <c r="AS118" s="290">
        <f t="shared" si="89"/>
        <v>0</v>
      </c>
      <c r="AT118" s="291" t="str">
        <f>IF(AS118=0,"",
IF(SUM($AS$33:AS118)=1,AU118,
IF($AS$153&gt;SUM($AS$33:AS118),_xlfn.CONCAT(", ",AU118),
IF($AS$153=SUM($AS$33:AS118),_xlfn.CONCAT(" y ",AU118)))))</f>
        <v/>
      </c>
      <c r="AU118" s="231" t="s">
        <v>6297</v>
      </c>
    </row>
    <row r="119" spans="1:47" customFormat="1" ht="15" hidden="1" customHeight="1">
      <c r="A119" s="6"/>
      <c r="B119" s="5"/>
      <c r="C119" s="134" t="s">
        <v>191</v>
      </c>
      <c r="D119" s="858" t="str">
        <f>IF(CNGE_2024_M1_Secc1_Sub1!$D128="","",CNGE_2024_M1_Secc1_Sub1!$D128)</f>
        <v/>
      </c>
      <c r="E119" s="859"/>
      <c r="F119" s="859"/>
      <c r="G119" s="859"/>
      <c r="H119" s="859"/>
      <c r="I119" s="859"/>
      <c r="J119" s="859"/>
      <c r="K119" s="859"/>
      <c r="L119" s="860"/>
      <c r="M119" s="850"/>
      <c r="N119" s="851"/>
      <c r="O119" s="851"/>
      <c r="P119" s="851"/>
      <c r="Q119" s="851"/>
      <c r="R119" s="852"/>
      <c r="S119" s="850"/>
      <c r="T119" s="851"/>
      <c r="U119" s="851"/>
      <c r="V119" s="851"/>
      <c r="W119" s="851"/>
      <c r="X119" s="852"/>
      <c r="Y119" s="850"/>
      <c r="Z119" s="851"/>
      <c r="AA119" s="851"/>
      <c r="AB119" s="851"/>
      <c r="AC119" s="851"/>
      <c r="AD119" s="852"/>
      <c r="AE119" s="8"/>
      <c r="AG119" s="269">
        <f t="shared" si="78"/>
        <v>0</v>
      </c>
      <c r="AH119" s="371">
        <f t="shared" si="79"/>
        <v>0</v>
      </c>
      <c r="AI119" s="449">
        <f t="shared" si="80"/>
        <v>0</v>
      </c>
      <c r="AJ119" s="453">
        <f t="shared" si="81"/>
        <v>0</v>
      </c>
      <c r="AK119" s="455">
        <f t="shared" si="82"/>
        <v>0</v>
      </c>
      <c r="AL119" s="344">
        <f t="shared" si="83"/>
        <v>-1</v>
      </c>
      <c r="AM119" s="345">
        <f t="shared" si="84"/>
        <v>0</v>
      </c>
      <c r="AN119" s="344">
        <f t="shared" si="85"/>
        <v>-1</v>
      </c>
      <c r="AO119" s="345">
        <f t="shared" ref="AO119" si="110">IF(AN119&lt;=0,0,1)</f>
        <v>0</v>
      </c>
      <c r="AP119" s="344">
        <f t="shared" si="87"/>
        <v>-1</v>
      </c>
      <c r="AQ119" s="345">
        <f t="shared" si="77"/>
        <v>0</v>
      </c>
      <c r="AR119" s="456">
        <f t="shared" si="88"/>
        <v>0</v>
      </c>
      <c r="AS119" s="290">
        <f t="shared" si="89"/>
        <v>0</v>
      </c>
      <c r="AT119" s="291" t="str">
        <f>IF(AS119=0,"",
IF(SUM($AS$33:AS119)=1,AU119,
IF($AS$153&gt;SUM($AS$33:AS119),_xlfn.CONCAT(", ",AU119),
IF($AS$153=SUM($AS$33:AS119),_xlfn.CONCAT(" y ",AU119)))))</f>
        <v/>
      </c>
      <c r="AU119" s="231" t="s">
        <v>6298</v>
      </c>
    </row>
    <row r="120" spans="1:47" customFormat="1" ht="15" hidden="1" customHeight="1">
      <c r="A120" s="6"/>
      <c r="B120" s="5"/>
      <c r="C120" s="134" t="s">
        <v>192</v>
      </c>
      <c r="D120" s="858" t="str">
        <f>IF(CNGE_2024_M1_Secc1_Sub1!$D129="","",CNGE_2024_M1_Secc1_Sub1!$D129)</f>
        <v/>
      </c>
      <c r="E120" s="859"/>
      <c r="F120" s="859"/>
      <c r="G120" s="859"/>
      <c r="H120" s="859"/>
      <c r="I120" s="859"/>
      <c r="J120" s="859"/>
      <c r="K120" s="859"/>
      <c r="L120" s="860"/>
      <c r="M120" s="850"/>
      <c r="N120" s="851"/>
      <c r="O120" s="851"/>
      <c r="P120" s="851"/>
      <c r="Q120" s="851"/>
      <c r="R120" s="852"/>
      <c r="S120" s="850"/>
      <c r="T120" s="851"/>
      <c r="U120" s="851"/>
      <c r="V120" s="851"/>
      <c r="W120" s="851"/>
      <c r="X120" s="852"/>
      <c r="Y120" s="850"/>
      <c r="Z120" s="851"/>
      <c r="AA120" s="851"/>
      <c r="AB120" s="851"/>
      <c r="AC120" s="851"/>
      <c r="AD120" s="852"/>
      <c r="AE120" s="8"/>
      <c r="AG120" s="269">
        <f t="shared" si="78"/>
        <v>0</v>
      </c>
      <c r="AH120" s="371">
        <f t="shared" si="79"/>
        <v>0</v>
      </c>
      <c r="AI120" s="449">
        <f t="shared" si="80"/>
        <v>0</v>
      </c>
      <c r="AJ120" s="453">
        <f t="shared" si="81"/>
        <v>0</v>
      </c>
      <c r="AK120" s="455">
        <f t="shared" si="82"/>
        <v>0</v>
      </c>
      <c r="AL120" s="344">
        <f t="shared" si="83"/>
        <v>-1</v>
      </c>
      <c r="AM120" s="345">
        <f t="shared" si="84"/>
        <v>0</v>
      </c>
      <c r="AN120" s="344">
        <f t="shared" si="85"/>
        <v>-1</v>
      </c>
      <c r="AO120" s="345">
        <f t="shared" ref="AO120" si="111">IF(AN120&lt;=0,0,1)</f>
        <v>0</v>
      </c>
      <c r="AP120" s="344">
        <f t="shared" si="87"/>
        <v>-1</v>
      </c>
      <c r="AQ120" s="345">
        <f t="shared" si="77"/>
        <v>0</v>
      </c>
      <c r="AR120" s="456">
        <f t="shared" si="88"/>
        <v>0</v>
      </c>
      <c r="AS120" s="290">
        <f t="shared" si="89"/>
        <v>0</v>
      </c>
      <c r="AT120" s="291" t="str">
        <f>IF(AS120=0,"",
IF(SUM($AS$33:AS120)=1,AU120,
IF($AS$153&gt;SUM($AS$33:AS120),_xlfn.CONCAT(", ",AU120),
IF($AS$153=SUM($AS$33:AS120),_xlfn.CONCAT(" y ",AU120)))))</f>
        <v/>
      </c>
      <c r="AU120" s="231" t="s">
        <v>6299</v>
      </c>
    </row>
    <row r="121" spans="1:47" customFormat="1" ht="15" hidden="1" customHeight="1">
      <c r="A121" s="6"/>
      <c r="B121" s="5"/>
      <c r="C121" s="134" t="s">
        <v>193</v>
      </c>
      <c r="D121" s="858" t="str">
        <f>IF(CNGE_2024_M1_Secc1_Sub1!$D130="","",CNGE_2024_M1_Secc1_Sub1!$D130)</f>
        <v/>
      </c>
      <c r="E121" s="859"/>
      <c r="F121" s="859"/>
      <c r="G121" s="859"/>
      <c r="H121" s="859"/>
      <c r="I121" s="859"/>
      <c r="J121" s="859"/>
      <c r="K121" s="859"/>
      <c r="L121" s="860"/>
      <c r="M121" s="850"/>
      <c r="N121" s="851"/>
      <c r="O121" s="851"/>
      <c r="P121" s="851"/>
      <c r="Q121" s="851"/>
      <c r="R121" s="852"/>
      <c r="S121" s="850"/>
      <c r="T121" s="851"/>
      <c r="U121" s="851"/>
      <c r="V121" s="851"/>
      <c r="W121" s="851"/>
      <c r="X121" s="852"/>
      <c r="Y121" s="850"/>
      <c r="Z121" s="851"/>
      <c r="AA121" s="851"/>
      <c r="AB121" s="851"/>
      <c r="AC121" s="851"/>
      <c r="AD121" s="852"/>
      <c r="AE121" s="8"/>
      <c r="AG121" s="269">
        <f t="shared" si="78"/>
        <v>0</v>
      </c>
      <c r="AH121" s="371">
        <f t="shared" si="79"/>
        <v>0</v>
      </c>
      <c r="AI121" s="449">
        <f t="shared" si="80"/>
        <v>0</v>
      </c>
      <c r="AJ121" s="453">
        <f t="shared" si="81"/>
        <v>0</v>
      </c>
      <c r="AK121" s="455">
        <f t="shared" si="82"/>
        <v>0</v>
      </c>
      <c r="AL121" s="344">
        <f t="shared" si="83"/>
        <v>-1</v>
      </c>
      <c r="AM121" s="345">
        <f t="shared" si="84"/>
        <v>0</v>
      </c>
      <c r="AN121" s="344">
        <f t="shared" si="85"/>
        <v>-1</v>
      </c>
      <c r="AO121" s="345">
        <f t="shared" ref="AO121" si="112">IF(AN121&lt;=0,0,1)</f>
        <v>0</v>
      </c>
      <c r="AP121" s="344">
        <f t="shared" si="87"/>
        <v>-1</v>
      </c>
      <c r="AQ121" s="345">
        <f t="shared" si="77"/>
        <v>0</v>
      </c>
      <c r="AR121" s="456">
        <f t="shared" si="88"/>
        <v>0</v>
      </c>
      <c r="AS121" s="290">
        <f t="shared" si="89"/>
        <v>0</v>
      </c>
      <c r="AT121" s="291" t="str">
        <f>IF(AS121=0,"",
IF(SUM($AS$33:AS121)=1,AU121,
IF($AS$153&gt;SUM($AS$33:AS121),_xlfn.CONCAT(", ",AU121),
IF($AS$153=SUM($AS$33:AS121),_xlfn.CONCAT(" y ",AU121)))))</f>
        <v/>
      </c>
      <c r="AU121" s="231" t="s">
        <v>6300</v>
      </c>
    </row>
    <row r="122" spans="1:47" customFormat="1" ht="15" hidden="1" customHeight="1">
      <c r="A122" s="6"/>
      <c r="B122" s="5"/>
      <c r="C122" s="134" t="s">
        <v>194</v>
      </c>
      <c r="D122" s="858" t="str">
        <f>IF(CNGE_2024_M1_Secc1_Sub1!$D131="","",CNGE_2024_M1_Secc1_Sub1!$D131)</f>
        <v/>
      </c>
      <c r="E122" s="859"/>
      <c r="F122" s="859"/>
      <c r="G122" s="859"/>
      <c r="H122" s="859"/>
      <c r="I122" s="859"/>
      <c r="J122" s="859"/>
      <c r="K122" s="859"/>
      <c r="L122" s="860"/>
      <c r="M122" s="850"/>
      <c r="N122" s="851"/>
      <c r="O122" s="851"/>
      <c r="P122" s="851"/>
      <c r="Q122" s="851"/>
      <c r="R122" s="852"/>
      <c r="S122" s="850"/>
      <c r="T122" s="851"/>
      <c r="U122" s="851"/>
      <c r="V122" s="851"/>
      <c r="W122" s="851"/>
      <c r="X122" s="852"/>
      <c r="Y122" s="850"/>
      <c r="Z122" s="851"/>
      <c r="AA122" s="851"/>
      <c r="AB122" s="851"/>
      <c r="AC122" s="851"/>
      <c r="AD122" s="852"/>
      <c r="AE122" s="8"/>
      <c r="AG122" s="269">
        <f t="shared" si="78"/>
        <v>0</v>
      </c>
      <c r="AH122" s="371">
        <f t="shared" si="79"/>
        <v>0</v>
      </c>
      <c r="AI122" s="449">
        <f t="shared" si="80"/>
        <v>0</v>
      </c>
      <c r="AJ122" s="453">
        <f t="shared" si="81"/>
        <v>0</v>
      </c>
      <c r="AK122" s="455">
        <f t="shared" si="82"/>
        <v>0</v>
      </c>
      <c r="AL122" s="344">
        <f t="shared" si="83"/>
        <v>-1</v>
      </c>
      <c r="AM122" s="345">
        <f t="shared" si="84"/>
        <v>0</v>
      </c>
      <c r="AN122" s="344">
        <f t="shared" si="85"/>
        <v>-1</v>
      </c>
      <c r="AO122" s="345">
        <f t="shared" ref="AO122" si="113">IF(AN122&lt;=0,0,1)</f>
        <v>0</v>
      </c>
      <c r="AP122" s="344">
        <f t="shared" si="87"/>
        <v>-1</v>
      </c>
      <c r="AQ122" s="345">
        <f t="shared" si="77"/>
        <v>0</v>
      </c>
      <c r="AR122" s="456">
        <f t="shared" si="88"/>
        <v>0</v>
      </c>
      <c r="AS122" s="290">
        <f t="shared" si="89"/>
        <v>0</v>
      </c>
      <c r="AT122" s="291" t="str">
        <f>IF(AS122=0,"",
IF(SUM($AS$33:AS122)=1,AU122,
IF($AS$153&gt;SUM($AS$33:AS122),_xlfn.CONCAT(", ",AU122),
IF($AS$153=SUM($AS$33:AS122),_xlfn.CONCAT(" y ",AU122)))))</f>
        <v/>
      </c>
      <c r="AU122" s="231" t="s">
        <v>6301</v>
      </c>
    </row>
    <row r="123" spans="1:47" customFormat="1" ht="15" hidden="1" customHeight="1">
      <c r="A123" s="6"/>
      <c r="B123" s="5"/>
      <c r="C123" s="134" t="s">
        <v>195</v>
      </c>
      <c r="D123" s="858" t="str">
        <f>IF(CNGE_2024_M1_Secc1_Sub1!$D132="","",CNGE_2024_M1_Secc1_Sub1!$D132)</f>
        <v/>
      </c>
      <c r="E123" s="859"/>
      <c r="F123" s="859"/>
      <c r="G123" s="859"/>
      <c r="H123" s="859"/>
      <c r="I123" s="859"/>
      <c r="J123" s="859"/>
      <c r="K123" s="859"/>
      <c r="L123" s="860"/>
      <c r="M123" s="850"/>
      <c r="N123" s="851"/>
      <c r="O123" s="851"/>
      <c r="P123" s="851"/>
      <c r="Q123" s="851"/>
      <c r="R123" s="852"/>
      <c r="S123" s="850"/>
      <c r="T123" s="851"/>
      <c r="U123" s="851"/>
      <c r="V123" s="851"/>
      <c r="W123" s="851"/>
      <c r="X123" s="852"/>
      <c r="Y123" s="850"/>
      <c r="Z123" s="851"/>
      <c r="AA123" s="851"/>
      <c r="AB123" s="851"/>
      <c r="AC123" s="851"/>
      <c r="AD123" s="852"/>
      <c r="AE123" s="8"/>
      <c r="AG123" s="269">
        <f t="shared" si="78"/>
        <v>0</v>
      </c>
      <c r="AH123" s="371">
        <f t="shared" si="79"/>
        <v>0</v>
      </c>
      <c r="AI123" s="449">
        <f t="shared" si="80"/>
        <v>0</v>
      </c>
      <c r="AJ123" s="453">
        <f t="shared" si="81"/>
        <v>0</v>
      </c>
      <c r="AK123" s="455">
        <f t="shared" si="82"/>
        <v>0</v>
      </c>
      <c r="AL123" s="344">
        <f t="shared" si="83"/>
        <v>-1</v>
      </c>
      <c r="AM123" s="345">
        <f t="shared" si="84"/>
        <v>0</v>
      </c>
      <c r="AN123" s="344">
        <f t="shared" si="85"/>
        <v>-1</v>
      </c>
      <c r="AO123" s="345">
        <f t="shared" ref="AO123" si="114">IF(AN123&lt;=0,0,1)</f>
        <v>0</v>
      </c>
      <c r="AP123" s="344">
        <f t="shared" si="87"/>
        <v>-1</v>
      </c>
      <c r="AQ123" s="345">
        <f t="shared" si="77"/>
        <v>0</v>
      </c>
      <c r="AR123" s="456">
        <f t="shared" si="88"/>
        <v>0</v>
      </c>
      <c r="AS123" s="290">
        <f t="shared" si="89"/>
        <v>0</v>
      </c>
      <c r="AT123" s="291" t="str">
        <f>IF(AS123=0,"",
IF(SUM($AS$33:AS123)=1,AU123,
IF($AS$153&gt;SUM($AS$33:AS123),_xlfn.CONCAT(", ",AU123),
IF($AS$153=SUM($AS$33:AS123),_xlfn.CONCAT(" y ",AU123)))))</f>
        <v/>
      </c>
      <c r="AU123" s="231" t="s">
        <v>6302</v>
      </c>
    </row>
    <row r="124" spans="1:47" customFormat="1" ht="15" hidden="1" customHeight="1">
      <c r="A124" s="6"/>
      <c r="B124" s="5"/>
      <c r="C124" s="134" t="s">
        <v>196</v>
      </c>
      <c r="D124" s="858" t="str">
        <f>IF(CNGE_2024_M1_Secc1_Sub1!$D133="","",CNGE_2024_M1_Secc1_Sub1!$D133)</f>
        <v/>
      </c>
      <c r="E124" s="859"/>
      <c r="F124" s="859"/>
      <c r="G124" s="859"/>
      <c r="H124" s="859"/>
      <c r="I124" s="859"/>
      <c r="J124" s="859"/>
      <c r="K124" s="859"/>
      <c r="L124" s="860"/>
      <c r="M124" s="850"/>
      <c r="N124" s="851"/>
      <c r="O124" s="851"/>
      <c r="P124" s="851"/>
      <c r="Q124" s="851"/>
      <c r="R124" s="852"/>
      <c r="S124" s="850"/>
      <c r="T124" s="851"/>
      <c r="U124" s="851"/>
      <c r="V124" s="851"/>
      <c r="W124" s="851"/>
      <c r="X124" s="852"/>
      <c r="Y124" s="850"/>
      <c r="Z124" s="851"/>
      <c r="AA124" s="851"/>
      <c r="AB124" s="851"/>
      <c r="AC124" s="851"/>
      <c r="AD124" s="852"/>
      <c r="AE124" s="8"/>
      <c r="AG124" s="269">
        <f t="shared" si="78"/>
        <v>0</v>
      </c>
      <c r="AH124" s="371">
        <f t="shared" si="79"/>
        <v>0</v>
      </c>
      <c r="AI124" s="449">
        <f t="shared" si="80"/>
        <v>0</v>
      </c>
      <c r="AJ124" s="453">
        <f t="shared" si="81"/>
        <v>0</v>
      </c>
      <c r="AK124" s="455">
        <f t="shared" si="82"/>
        <v>0</v>
      </c>
      <c r="AL124" s="344">
        <f t="shared" si="83"/>
        <v>-1</v>
      </c>
      <c r="AM124" s="345">
        <f t="shared" si="84"/>
        <v>0</v>
      </c>
      <c r="AN124" s="344">
        <f t="shared" si="85"/>
        <v>-1</v>
      </c>
      <c r="AO124" s="345">
        <f t="shared" ref="AO124" si="115">IF(AN124&lt;=0,0,1)</f>
        <v>0</v>
      </c>
      <c r="AP124" s="344">
        <f t="shared" si="87"/>
        <v>-1</v>
      </c>
      <c r="AQ124" s="345">
        <f t="shared" si="77"/>
        <v>0</v>
      </c>
      <c r="AR124" s="456">
        <f t="shared" si="88"/>
        <v>0</v>
      </c>
      <c r="AS124" s="290">
        <f t="shared" si="89"/>
        <v>0</v>
      </c>
      <c r="AT124" s="291" t="str">
        <f>IF(AS124=0,"",
IF(SUM($AS$33:AS124)=1,AU124,
IF($AS$153&gt;SUM($AS$33:AS124),_xlfn.CONCAT(", ",AU124),
IF($AS$153=SUM($AS$33:AS124),_xlfn.CONCAT(" y ",AU124)))))</f>
        <v/>
      </c>
      <c r="AU124" s="231" t="s">
        <v>6303</v>
      </c>
    </row>
    <row r="125" spans="1:47" customFormat="1" ht="15" hidden="1" customHeight="1">
      <c r="A125" s="6"/>
      <c r="B125" s="5"/>
      <c r="C125" s="134" t="s">
        <v>197</v>
      </c>
      <c r="D125" s="858" t="str">
        <f>IF(CNGE_2024_M1_Secc1_Sub1!$D134="","",CNGE_2024_M1_Secc1_Sub1!$D134)</f>
        <v/>
      </c>
      <c r="E125" s="859"/>
      <c r="F125" s="859"/>
      <c r="G125" s="859"/>
      <c r="H125" s="859"/>
      <c r="I125" s="859"/>
      <c r="J125" s="859"/>
      <c r="K125" s="859"/>
      <c r="L125" s="860"/>
      <c r="M125" s="850"/>
      <c r="N125" s="851"/>
      <c r="O125" s="851"/>
      <c r="P125" s="851"/>
      <c r="Q125" s="851"/>
      <c r="R125" s="852"/>
      <c r="S125" s="850"/>
      <c r="T125" s="851"/>
      <c r="U125" s="851"/>
      <c r="V125" s="851"/>
      <c r="W125" s="851"/>
      <c r="X125" s="852"/>
      <c r="Y125" s="850"/>
      <c r="Z125" s="851"/>
      <c r="AA125" s="851"/>
      <c r="AB125" s="851"/>
      <c r="AC125" s="851"/>
      <c r="AD125" s="852"/>
      <c r="AE125" s="8"/>
      <c r="AG125" s="269">
        <f t="shared" si="78"/>
        <v>0</v>
      </c>
      <c r="AH125" s="371">
        <f t="shared" si="79"/>
        <v>0</v>
      </c>
      <c r="AI125" s="449">
        <f t="shared" si="80"/>
        <v>0</v>
      </c>
      <c r="AJ125" s="453">
        <f t="shared" si="81"/>
        <v>0</v>
      </c>
      <c r="AK125" s="455">
        <f t="shared" si="82"/>
        <v>0</v>
      </c>
      <c r="AL125" s="344">
        <f t="shared" si="83"/>
        <v>-1</v>
      </c>
      <c r="AM125" s="345">
        <f t="shared" si="84"/>
        <v>0</v>
      </c>
      <c r="AN125" s="344">
        <f t="shared" si="85"/>
        <v>-1</v>
      </c>
      <c r="AO125" s="345">
        <f t="shared" ref="AO125" si="116">IF(AN125&lt;=0,0,1)</f>
        <v>0</v>
      </c>
      <c r="AP125" s="344">
        <f t="shared" si="87"/>
        <v>-1</v>
      </c>
      <c r="AQ125" s="345">
        <f t="shared" si="77"/>
        <v>0</v>
      </c>
      <c r="AR125" s="456">
        <f t="shared" si="88"/>
        <v>0</v>
      </c>
      <c r="AS125" s="290">
        <f t="shared" si="89"/>
        <v>0</v>
      </c>
      <c r="AT125" s="291" t="str">
        <f>IF(AS125=0,"",
IF(SUM($AS$33:AS125)=1,AU125,
IF($AS$153&gt;SUM($AS$33:AS125),_xlfn.CONCAT(", ",AU125),
IF($AS$153=SUM($AS$33:AS125),_xlfn.CONCAT(" y ",AU125)))))</f>
        <v/>
      </c>
      <c r="AU125" s="231" t="s">
        <v>6304</v>
      </c>
    </row>
    <row r="126" spans="1:47" customFormat="1" ht="15" hidden="1" customHeight="1">
      <c r="A126" s="6"/>
      <c r="B126" s="5"/>
      <c r="C126" s="107" t="s">
        <v>198</v>
      </c>
      <c r="D126" s="858" t="str">
        <f>IF(CNGE_2024_M1_Secc1_Sub1!$D135="","",CNGE_2024_M1_Secc1_Sub1!$D135)</f>
        <v/>
      </c>
      <c r="E126" s="859"/>
      <c r="F126" s="859"/>
      <c r="G126" s="859"/>
      <c r="H126" s="859"/>
      <c r="I126" s="859"/>
      <c r="J126" s="859"/>
      <c r="K126" s="859"/>
      <c r="L126" s="860"/>
      <c r="M126" s="850"/>
      <c r="N126" s="851"/>
      <c r="O126" s="851"/>
      <c r="P126" s="851"/>
      <c r="Q126" s="851"/>
      <c r="R126" s="852"/>
      <c r="S126" s="850"/>
      <c r="T126" s="851"/>
      <c r="U126" s="851"/>
      <c r="V126" s="851"/>
      <c r="W126" s="851"/>
      <c r="X126" s="852"/>
      <c r="Y126" s="850"/>
      <c r="Z126" s="851"/>
      <c r="AA126" s="851"/>
      <c r="AB126" s="851"/>
      <c r="AC126" s="851"/>
      <c r="AD126" s="852"/>
      <c r="AE126" s="8"/>
      <c r="AG126" s="269">
        <f t="shared" si="78"/>
        <v>0</v>
      </c>
      <c r="AH126" s="371">
        <f t="shared" si="79"/>
        <v>0</v>
      </c>
      <c r="AI126" s="449">
        <f t="shared" si="80"/>
        <v>0</v>
      </c>
      <c r="AJ126" s="453">
        <f t="shared" si="81"/>
        <v>0</v>
      </c>
      <c r="AK126" s="455">
        <f t="shared" si="82"/>
        <v>0</v>
      </c>
      <c r="AL126" s="344">
        <f t="shared" si="83"/>
        <v>-1</v>
      </c>
      <c r="AM126" s="345">
        <f t="shared" si="84"/>
        <v>0</v>
      </c>
      <c r="AN126" s="344">
        <f t="shared" si="85"/>
        <v>-1</v>
      </c>
      <c r="AO126" s="345">
        <f t="shared" ref="AO126" si="117">IF(AN126&lt;=0,0,1)</f>
        <v>0</v>
      </c>
      <c r="AP126" s="344">
        <f t="shared" si="87"/>
        <v>-1</v>
      </c>
      <c r="AQ126" s="345">
        <f t="shared" si="77"/>
        <v>0</v>
      </c>
      <c r="AR126" s="456">
        <f t="shared" si="88"/>
        <v>0</v>
      </c>
      <c r="AS126" s="290">
        <f t="shared" si="89"/>
        <v>0</v>
      </c>
      <c r="AT126" s="291" t="str">
        <f>IF(AS126=0,"",
IF(SUM($AS$33:AS126)=1,AU126,
IF($AS$153&gt;SUM($AS$33:AS126),_xlfn.CONCAT(", ",AU126),
IF($AS$153=SUM($AS$33:AS126),_xlfn.CONCAT(" y ",AU126)))))</f>
        <v/>
      </c>
      <c r="AU126" s="231" t="s">
        <v>6305</v>
      </c>
    </row>
    <row r="127" spans="1:47" customFormat="1" ht="15" hidden="1" customHeight="1">
      <c r="A127" s="6"/>
      <c r="B127" s="5"/>
      <c r="C127" s="107" t="s">
        <v>199</v>
      </c>
      <c r="D127" s="858" t="str">
        <f>IF(CNGE_2024_M1_Secc1_Sub1!$D136="","",CNGE_2024_M1_Secc1_Sub1!$D136)</f>
        <v/>
      </c>
      <c r="E127" s="859"/>
      <c r="F127" s="859"/>
      <c r="G127" s="859"/>
      <c r="H127" s="859"/>
      <c r="I127" s="859"/>
      <c r="J127" s="859"/>
      <c r="K127" s="859"/>
      <c r="L127" s="860"/>
      <c r="M127" s="850"/>
      <c r="N127" s="851"/>
      <c r="O127" s="851"/>
      <c r="P127" s="851"/>
      <c r="Q127" s="851"/>
      <c r="R127" s="852"/>
      <c r="S127" s="850"/>
      <c r="T127" s="851"/>
      <c r="U127" s="851"/>
      <c r="V127" s="851"/>
      <c r="W127" s="851"/>
      <c r="X127" s="852"/>
      <c r="Y127" s="850"/>
      <c r="Z127" s="851"/>
      <c r="AA127" s="851"/>
      <c r="AB127" s="851"/>
      <c r="AC127" s="851"/>
      <c r="AD127" s="852"/>
      <c r="AE127" s="8"/>
      <c r="AG127" s="269">
        <f t="shared" si="78"/>
        <v>0</v>
      </c>
      <c r="AH127" s="371">
        <f t="shared" si="79"/>
        <v>0</v>
      </c>
      <c r="AI127" s="449">
        <f t="shared" si="80"/>
        <v>0</v>
      </c>
      <c r="AJ127" s="453">
        <f t="shared" si="81"/>
        <v>0</v>
      </c>
      <c r="AK127" s="455">
        <f t="shared" si="82"/>
        <v>0</v>
      </c>
      <c r="AL127" s="344">
        <f t="shared" si="83"/>
        <v>-1</v>
      </c>
      <c r="AM127" s="345">
        <f t="shared" si="84"/>
        <v>0</v>
      </c>
      <c r="AN127" s="344">
        <f t="shared" si="85"/>
        <v>-1</v>
      </c>
      <c r="AO127" s="345">
        <f t="shared" ref="AO127" si="118">IF(AN127&lt;=0,0,1)</f>
        <v>0</v>
      </c>
      <c r="AP127" s="344">
        <f t="shared" si="87"/>
        <v>-1</v>
      </c>
      <c r="AQ127" s="345">
        <f t="shared" si="77"/>
        <v>0</v>
      </c>
      <c r="AR127" s="456">
        <f t="shared" si="88"/>
        <v>0</v>
      </c>
      <c r="AS127" s="290">
        <f t="shared" si="89"/>
        <v>0</v>
      </c>
      <c r="AT127" s="291" t="str">
        <f>IF(AS127=0,"",
IF(SUM($AS$33:AS127)=1,AU127,
IF($AS$153&gt;SUM($AS$33:AS127),_xlfn.CONCAT(", ",AU127),
IF($AS$153=SUM($AS$33:AS127),_xlfn.CONCAT(" y ",AU127)))))</f>
        <v/>
      </c>
      <c r="AU127" s="231" t="s">
        <v>6306</v>
      </c>
    </row>
    <row r="128" spans="1:47" customFormat="1" ht="15" hidden="1" customHeight="1">
      <c r="A128" s="6"/>
      <c r="B128" s="5"/>
      <c r="C128" s="107" t="s">
        <v>200</v>
      </c>
      <c r="D128" s="858" t="str">
        <f>IF(CNGE_2024_M1_Secc1_Sub1!$D137="","",CNGE_2024_M1_Secc1_Sub1!$D137)</f>
        <v/>
      </c>
      <c r="E128" s="859"/>
      <c r="F128" s="859"/>
      <c r="G128" s="859"/>
      <c r="H128" s="859"/>
      <c r="I128" s="859"/>
      <c r="J128" s="859"/>
      <c r="K128" s="859"/>
      <c r="L128" s="860"/>
      <c r="M128" s="850"/>
      <c r="N128" s="851"/>
      <c r="O128" s="851"/>
      <c r="P128" s="851"/>
      <c r="Q128" s="851"/>
      <c r="R128" s="852"/>
      <c r="S128" s="850"/>
      <c r="T128" s="851"/>
      <c r="U128" s="851"/>
      <c r="V128" s="851"/>
      <c r="W128" s="851"/>
      <c r="X128" s="852"/>
      <c r="Y128" s="850"/>
      <c r="Z128" s="851"/>
      <c r="AA128" s="851"/>
      <c r="AB128" s="851"/>
      <c r="AC128" s="851"/>
      <c r="AD128" s="852"/>
      <c r="AE128" s="8"/>
      <c r="AG128" s="269">
        <f t="shared" si="78"/>
        <v>0</v>
      </c>
      <c r="AH128" s="371">
        <f t="shared" si="79"/>
        <v>0</v>
      </c>
      <c r="AI128" s="449">
        <f t="shared" si="80"/>
        <v>0</v>
      </c>
      <c r="AJ128" s="453">
        <f t="shared" si="81"/>
        <v>0</v>
      </c>
      <c r="AK128" s="455">
        <f t="shared" si="82"/>
        <v>0</v>
      </c>
      <c r="AL128" s="344">
        <f t="shared" si="83"/>
        <v>-1</v>
      </c>
      <c r="AM128" s="345">
        <f t="shared" si="84"/>
        <v>0</v>
      </c>
      <c r="AN128" s="344">
        <f t="shared" si="85"/>
        <v>-1</v>
      </c>
      <c r="AO128" s="345">
        <f t="shared" ref="AO128" si="119">IF(AN128&lt;=0,0,1)</f>
        <v>0</v>
      </c>
      <c r="AP128" s="344">
        <f t="shared" si="87"/>
        <v>-1</v>
      </c>
      <c r="AQ128" s="345">
        <f t="shared" si="77"/>
        <v>0</v>
      </c>
      <c r="AR128" s="456">
        <f t="shared" si="88"/>
        <v>0</v>
      </c>
      <c r="AS128" s="290">
        <f t="shared" si="89"/>
        <v>0</v>
      </c>
      <c r="AT128" s="291" t="str">
        <f>IF(AS128=0,"",
IF(SUM($AS$33:AS128)=1,AU128,
IF($AS$153&gt;SUM($AS$33:AS128),_xlfn.CONCAT(", ",AU128),
IF($AS$153=SUM($AS$33:AS128),_xlfn.CONCAT(" y ",AU128)))))</f>
        <v/>
      </c>
      <c r="AU128" s="231" t="s">
        <v>6307</v>
      </c>
    </row>
    <row r="129" spans="1:47" customFormat="1" ht="15" hidden="1" customHeight="1">
      <c r="A129" s="6"/>
      <c r="B129" s="5"/>
      <c r="C129" s="107" t="s">
        <v>201</v>
      </c>
      <c r="D129" s="858" t="str">
        <f>IF(CNGE_2024_M1_Secc1_Sub1!$D138="","",CNGE_2024_M1_Secc1_Sub1!$D138)</f>
        <v/>
      </c>
      <c r="E129" s="859"/>
      <c r="F129" s="859"/>
      <c r="G129" s="859"/>
      <c r="H129" s="859"/>
      <c r="I129" s="859"/>
      <c r="J129" s="859"/>
      <c r="K129" s="859"/>
      <c r="L129" s="860"/>
      <c r="M129" s="850"/>
      <c r="N129" s="851"/>
      <c r="O129" s="851"/>
      <c r="P129" s="851"/>
      <c r="Q129" s="851"/>
      <c r="R129" s="852"/>
      <c r="S129" s="850"/>
      <c r="T129" s="851"/>
      <c r="U129" s="851"/>
      <c r="V129" s="851"/>
      <c r="W129" s="851"/>
      <c r="X129" s="852"/>
      <c r="Y129" s="850"/>
      <c r="Z129" s="851"/>
      <c r="AA129" s="851"/>
      <c r="AB129" s="851"/>
      <c r="AC129" s="851"/>
      <c r="AD129" s="852"/>
      <c r="AE129" s="8"/>
      <c r="AG129" s="269">
        <f t="shared" si="78"/>
        <v>0</v>
      </c>
      <c r="AH129" s="371">
        <f t="shared" si="79"/>
        <v>0</v>
      </c>
      <c r="AI129" s="449">
        <f t="shared" si="80"/>
        <v>0</v>
      </c>
      <c r="AJ129" s="453">
        <f t="shared" si="81"/>
        <v>0</v>
      </c>
      <c r="AK129" s="455">
        <f t="shared" si="82"/>
        <v>0</v>
      </c>
      <c r="AL129" s="344">
        <f t="shared" si="83"/>
        <v>-1</v>
      </c>
      <c r="AM129" s="345">
        <f t="shared" si="84"/>
        <v>0</v>
      </c>
      <c r="AN129" s="344">
        <f t="shared" si="85"/>
        <v>-1</v>
      </c>
      <c r="AO129" s="345">
        <f t="shared" ref="AO129" si="120">IF(AN129&lt;=0,0,1)</f>
        <v>0</v>
      </c>
      <c r="AP129" s="344">
        <f t="shared" si="87"/>
        <v>-1</v>
      </c>
      <c r="AQ129" s="345">
        <f t="shared" si="77"/>
        <v>0</v>
      </c>
      <c r="AR129" s="456">
        <f t="shared" si="88"/>
        <v>0</v>
      </c>
      <c r="AS129" s="290">
        <f t="shared" si="89"/>
        <v>0</v>
      </c>
      <c r="AT129" s="291" t="str">
        <f>IF(AS129=0,"",
IF(SUM($AS$33:AS129)=1,AU129,
IF($AS$153&gt;SUM($AS$33:AS129),_xlfn.CONCAT(", ",AU129),
IF($AS$153=SUM($AS$33:AS129),_xlfn.CONCAT(" y ",AU129)))))</f>
        <v/>
      </c>
      <c r="AU129" s="231" t="s">
        <v>6308</v>
      </c>
    </row>
    <row r="130" spans="1:47" customFormat="1" ht="15" hidden="1" customHeight="1">
      <c r="A130" s="6"/>
      <c r="B130" s="5"/>
      <c r="C130" s="136" t="s">
        <v>202</v>
      </c>
      <c r="D130" s="858" t="str">
        <f>IF(CNGE_2024_M1_Secc1_Sub1!$D139="","",CNGE_2024_M1_Secc1_Sub1!$D139)</f>
        <v/>
      </c>
      <c r="E130" s="859"/>
      <c r="F130" s="859"/>
      <c r="G130" s="859"/>
      <c r="H130" s="859"/>
      <c r="I130" s="859"/>
      <c r="J130" s="859"/>
      <c r="K130" s="859"/>
      <c r="L130" s="860"/>
      <c r="M130" s="850"/>
      <c r="N130" s="851"/>
      <c r="O130" s="851"/>
      <c r="P130" s="851"/>
      <c r="Q130" s="851"/>
      <c r="R130" s="852"/>
      <c r="S130" s="850"/>
      <c r="T130" s="851"/>
      <c r="U130" s="851"/>
      <c r="V130" s="851"/>
      <c r="W130" s="851"/>
      <c r="X130" s="852"/>
      <c r="Y130" s="850"/>
      <c r="Z130" s="851"/>
      <c r="AA130" s="851"/>
      <c r="AB130" s="851"/>
      <c r="AC130" s="851"/>
      <c r="AD130" s="852"/>
      <c r="AE130" s="8"/>
      <c r="AG130" s="269">
        <f t="shared" si="78"/>
        <v>0</v>
      </c>
      <c r="AH130" s="371">
        <f t="shared" si="79"/>
        <v>0</v>
      </c>
      <c r="AI130" s="449">
        <f t="shared" si="80"/>
        <v>0</v>
      </c>
      <c r="AJ130" s="453">
        <f t="shared" si="81"/>
        <v>0</v>
      </c>
      <c r="AK130" s="455">
        <f t="shared" si="82"/>
        <v>0</v>
      </c>
      <c r="AL130" s="344">
        <f t="shared" si="83"/>
        <v>-1</v>
      </c>
      <c r="AM130" s="345">
        <f t="shared" si="84"/>
        <v>0</v>
      </c>
      <c r="AN130" s="344">
        <f t="shared" si="85"/>
        <v>-1</v>
      </c>
      <c r="AO130" s="345">
        <f t="shared" ref="AO130" si="121">IF(AN130&lt;=0,0,1)</f>
        <v>0</v>
      </c>
      <c r="AP130" s="344">
        <f t="shared" si="87"/>
        <v>-1</v>
      </c>
      <c r="AQ130" s="345">
        <f t="shared" si="77"/>
        <v>0</v>
      </c>
      <c r="AR130" s="456">
        <f t="shared" si="88"/>
        <v>0</v>
      </c>
      <c r="AS130" s="290">
        <f t="shared" si="89"/>
        <v>0</v>
      </c>
      <c r="AT130" s="291" t="str">
        <f>IF(AS130=0,"",
IF(SUM($AS$33:AS130)=1,AU130,
IF($AS$153&gt;SUM($AS$33:AS130),_xlfn.CONCAT(", ",AU130),
IF($AS$153=SUM($AS$33:AS130),_xlfn.CONCAT(" y ",AU130)))))</f>
        <v/>
      </c>
      <c r="AU130" s="231" t="s">
        <v>6309</v>
      </c>
    </row>
    <row r="131" spans="1:47" customFormat="1" ht="15" hidden="1" customHeight="1">
      <c r="A131" s="6"/>
      <c r="B131" s="5"/>
      <c r="C131" s="137" t="s">
        <v>203</v>
      </c>
      <c r="D131" s="858" t="str">
        <f>IF(CNGE_2024_M1_Secc1_Sub1!$D140="","",CNGE_2024_M1_Secc1_Sub1!$D140)</f>
        <v/>
      </c>
      <c r="E131" s="859"/>
      <c r="F131" s="859"/>
      <c r="G131" s="859"/>
      <c r="H131" s="859"/>
      <c r="I131" s="859"/>
      <c r="J131" s="859"/>
      <c r="K131" s="859"/>
      <c r="L131" s="860"/>
      <c r="M131" s="850"/>
      <c r="N131" s="851"/>
      <c r="O131" s="851"/>
      <c r="P131" s="851"/>
      <c r="Q131" s="851"/>
      <c r="R131" s="852"/>
      <c r="S131" s="850"/>
      <c r="T131" s="851"/>
      <c r="U131" s="851"/>
      <c r="V131" s="851"/>
      <c r="W131" s="851"/>
      <c r="X131" s="852"/>
      <c r="Y131" s="850"/>
      <c r="Z131" s="851"/>
      <c r="AA131" s="851"/>
      <c r="AB131" s="851"/>
      <c r="AC131" s="851"/>
      <c r="AD131" s="852"/>
      <c r="AE131" s="8"/>
      <c r="AG131" s="269">
        <f t="shared" si="78"/>
        <v>0</v>
      </c>
      <c r="AH131" s="371">
        <f t="shared" si="79"/>
        <v>0</v>
      </c>
      <c r="AI131" s="449">
        <f t="shared" si="80"/>
        <v>0</v>
      </c>
      <c r="AJ131" s="453">
        <f t="shared" si="81"/>
        <v>0</v>
      </c>
      <c r="AK131" s="455">
        <f t="shared" si="82"/>
        <v>0</v>
      </c>
      <c r="AL131" s="344">
        <f t="shared" si="83"/>
        <v>-1</v>
      </c>
      <c r="AM131" s="345">
        <f t="shared" si="84"/>
        <v>0</v>
      </c>
      <c r="AN131" s="344">
        <f t="shared" si="85"/>
        <v>-1</v>
      </c>
      <c r="AO131" s="345">
        <f t="shared" ref="AO131" si="122">IF(AN131&lt;=0,0,1)</f>
        <v>0</v>
      </c>
      <c r="AP131" s="344">
        <f t="shared" si="87"/>
        <v>-1</v>
      </c>
      <c r="AQ131" s="345">
        <f t="shared" si="77"/>
        <v>0</v>
      </c>
      <c r="AR131" s="456">
        <f t="shared" si="88"/>
        <v>0</v>
      </c>
      <c r="AS131" s="290">
        <f t="shared" si="89"/>
        <v>0</v>
      </c>
      <c r="AT131" s="291" t="str">
        <f>IF(AS131=0,"",
IF(SUM($AS$33:AS131)=1,AU131,
IF($AS$153&gt;SUM($AS$33:AS131),_xlfn.CONCAT(", ",AU131),
IF($AS$153=SUM($AS$33:AS131),_xlfn.CONCAT(" y ",AU131)))))</f>
        <v/>
      </c>
      <c r="AU131" s="231" t="s">
        <v>6310</v>
      </c>
    </row>
    <row r="132" spans="1:47" customFormat="1" ht="15" hidden="1" customHeight="1">
      <c r="A132" s="6"/>
      <c r="B132" s="5"/>
      <c r="C132" s="137" t="s">
        <v>204</v>
      </c>
      <c r="D132" s="858" t="str">
        <f>IF(CNGE_2024_M1_Secc1_Sub1!$D141="","",CNGE_2024_M1_Secc1_Sub1!$D141)</f>
        <v/>
      </c>
      <c r="E132" s="859"/>
      <c r="F132" s="859"/>
      <c r="G132" s="859"/>
      <c r="H132" s="859"/>
      <c r="I132" s="859"/>
      <c r="J132" s="859"/>
      <c r="K132" s="859"/>
      <c r="L132" s="860"/>
      <c r="M132" s="850"/>
      <c r="N132" s="851"/>
      <c r="O132" s="851"/>
      <c r="P132" s="851"/>
      <c r="Q132" s="851"/>
      <c r="R132" s="852"/>
      <c r="S132" s="850"/>
      <c r="T132" s="851"/>
      <c r="U132" s="851"/>
      <c r="V132" s="851"/>
      <c r="W132" s="851"/>
      <c r="X132" s="852"/>
      <c r="Y132" s="850"/>
      <c r="Z132" s="851"/>
      <c r="AA132" s="851"/>
      <c r="AB132" s="851"/>
      <c r="AC132" s="851"/>
      <c r="AD132" s="852"/>
      <c r="AE132" s="8"/>
      <c r="AG132" s="269">
        <f t="shared" si="78"/>
        <v>0</v>
      </c>
      <c r="AH132" s="371">
        <f t="shared" si="79"/>
        <v>0</v>
      </c>
      <c r="AI132" s="449">
        <f t="shared" si="80"/>
        <v>0</v>
      </c>
      <c r="AJ132" s="453">
        <f t="shared" si="81"/>
        <v>0</v>
      </c>
      <c r="AK132" s="455">
        <f t="shared" si="82"/>
        <v>0</v>
      </c>
      <c r="AL132" s="344">
        <f t="shared" si="83"/>
        <v>-1</v>
      </c>
      <c r="AM132" s="345">
        <f t="shared" si="84"/>
        <v>0</v>
      </c>
      <c r="AN132" s="344">
        <f t="shared" si="85"/>
        <v>-1</v>
      </c>
      <c r="AO132" s="345">
        <f t="shared" ref="AO132" si="123">IF(AN132&lt;=0,0,1)</f>
        <v>0</v>
      </c>
      <c r="AP132" s="344">
        <f t="shared" si="87"/>
        <v>-1</v>
      </c>
      <c r="AQ132" s="345">
        <f t="shared" si="77"/>
        <v>0</v>
      </c>
      <c r="AR132" s="456">
        <f t="shared" si="88"/>
        <v>0</v>
      </c>
      <c r="AS132" s="290">
        <f t="shared" si="89"/>
        <v>0</v>
      </c>
      <c r="AT132" s="291" t="str">
        <f>IF(AS132=0,"",
IF(SUM($AS$33:AS132)=1,AU132,
IF($AS$153&gt;SUM($AS$33:AS132),_xlfn.CONCAT(", ",AU132),
IF($AS$153=SUM($AS$33:AS132),_xlfn.CONCAT(" y ",AU132)))))</f>
        <v/>
      </c>
      <c r="AU132" s="231" t="s">
        <v>6311</v>
      </c>
    </row>
    <row r="133" spans="1:47" customFormat="1" ht="15" hidden="1" customHeight="1">
      <c r="A133" s="6"/>
      <c r="B133" s="5"/>
      <c r="C133" s="138" t="s">
        <v>205</v>
      </c>
      <c r="D133" s="858" t="str">
        <f>IF(CNGE_2024_M1_Secc1_Sub1!$D142="","",CNGE_2024_M1_Secc1_Sub1!$D142)</f>
        <v/>
      </c>
      <c r="E133" s="859"/>
      <c r="F133" s="859"/>
      <c r="G133" s="859"/>
      <c r="H133" s="859"/>
      <c r="I133" s="859"/>
      <c r="J133" s="859"/>
      <c r="K133" s="859"/>
      <c r="L133" s="860"/>
      <c r="M133" s="850"/>
      <c r="N133" s="851"/>
      <c r="O133" s="851"/>
      <c r="P133" s="851"/>
      <c r="Q133" s="851"/>
      <c r="R133" s="852"/>
      <c r="S133" s="850"/>
      <c r="T133" s="851"/>
      <c r="U133" s="851"/>
      <c r="V133" s="851"/>
      <c r="W133" s="851"/>
      <c r="X133" s="852"/>
      <c r="Y133" s="850"/>
      <c r="Z133" s="851"/>
      <c r="AA133" s="851"/>
      <c r="AB133" s="851"/>
      <c r="AC133" s="851"/>
      <c r="AD133" s="852"/>
      <c r="AE133" s="8"/>
      <c r="AG133" s="269">
        <f t="shared" si="78"/>
        <v>0</v>
      </c>
      <c r="AH133" s="371">
        <f t="shared" si="79"/>
        <v>0</v>
      </c>
      <c r="AI133" s="449">
        <f t="shared" si="80"/>
        <v>0</v>
      </c>
      <c r="AJ133" s="453">
        <f t="shared" si="81"/>
        <v>0</v>
      </c>
      <c r="AK133" s="455">
        <f t="shared" si="82"/>
        <v>0</v>
      </c>
      <c r="AL133" s="344">
        <f t="shared" si="83"/>
        <v>-1</v>
      </c>
      <c r="AM133" s="345">
        <f t="shared" si="84"/>
        <v>0</v>
      </c>
      <c r="AN133" s="344">
        <f t="shared" si="85"/>
        <v>-1</v>
      </c>
      <c r="AO133" s="345">
        <f t="shared" ref="AO133" si="124">IF(AN133&lt;=0,0,1)</f>
        <v>0</v>
      </c>
      <c r="AP133" s="344">
        <f t="shared" si="87"/>
        <v>-1</v>
      </c>
      <c r="AQ133" s="345">
        <f t="shared" si="77"/>
        <v>0</v>
      </c>
      <c r="AR133" s="456">
        <f t="shared" si="88"/>
        <v>0</v>
      </c>
      <c r="AS133" s="290">
        <f t="shared" si="89"/>
        <v>0</v>
      </c>
      <c r="AT133" s="291" t="str">
        <f>IF(AS133=0,"",
IF(SUM($AS$33:AS133)=1,AU133,
IF($AS$153&gt;SUM($AS$33:AS133),_xlfn.CONCAT(", ",AU133),
IF($AS$153=SUM($AS$33:AS133),_xlfn.CONCAT(" y ",AU133)))))</f>
        <v/>
      </c>
      <c r="AU133" s="231" t="s">
        <v>6312</v>
      </c>
    </row>
    <row r="134" spans="1:47" customFormat="1" ht="15" hidden="1" customHeight="1">
      <c r="A134" s="6"/>
      <c r="B134" s="5"/>
      <c r="C134" s="107" t="s">
        <v>206</v>
      </c>
      <c r="D134" s="858" t="str">
        <f>IF(CNGE_2024_M1_Secc1_Sub1!$D143="","",CNGE_2024_M1_Secc1_Sub1!$D143)</f>
        <v/>
      </c>
      <c r="E134" s="859"/>
      <c r="F134" s="859"/>
      <c r="G134" s="859"/>
      <c r="H134" s="859"/>
      <c r="I134" s="859"/>
      <c r="J134" s="859"/>
      <c r="K134" s="859"/>
      <c r="L134" s="860"/>
      <c r="M134" s="850"/>
      <c r="N134" s="851"/>
      <c r="O134" s="851"/>
      <c r="P134" s="851"/>
      <c r="Q134" s="851"/>
      <c r="R134" s="852"/>
      <c r="S134" s="850"/>
      <c r="T134" s="851"/>
      <c r="U134" s="851"/>
      <c r="V134" s="851"/>
      <c r="W134" s="851"/>
      <c r="X134" s="852"/>
      <c r="Y134" s="850"/>
      <c r="Z134" s="851"/>
      <c r="AA134" s="851"/>
      <c r="AB134" s="851"/>
      <c r="AC134" s="851"/>
      <c r="AD134" s="852"/>
      <c r="AE134" s="8"/>
      <c r="AG134" s="269">
        <f t="shared" si="78"/>
        <v>0</v>
      </c>
      <c r="AH134" s="371">
        <f t="shared" si="79"/>
        <v>0</v>
      </c>
      <c r="AI134" s="449">
        <f t="shared" si="80"/>
        <v>0</v>
      </c>
      <c r="AJ134" s="453">
        <f t="shared" si="81"/>
        <v>0</v>
      </c>
      <c r="AK134" s="455">
        <f t="shared" si="82"/>
        <v>0</v>
      </c>
      <c r="AL134" s="344">
        <f t="shared" si="83"/>
        <v>-1</v>
      </c>
      <c r="AM134" s="345">
        <f t="shared" si="84"/>
        <v>0</v>
      </c>
      <c r="AN134" s="344">
        <f t="shared" si="85"/>
        <v>-1</v>
      </c>
      <c r="AO134" s="345">
        <f t="shared" ref="AO134" si="125">IF(AN134&lt;=0,0,1)</f>
        <v>0</v>
      </c>
      <c r="AP134" s="344">
        <f t="shared" si="87"/>
        <v>-1</v>
      </c>
      <c r="AQ134" s="345">
        <f t="shared" si="77"/>
        <v>0</v>
      </c>
      <c r="AR134" s="456">
        <f t="shared" si="88"/>
        <v>0</v>
      </c>
      <c r="AS134" s="290">
        <f t="shared" si="89"/>
        <v>0</v>
      </c>
      <c r="AT134" s="291" t="str">
        <f>IF(AS134=0,"",
IF(SUM($AS$33:AS134)=1,AU134,
IF($AS$153&gt;SUM($AS$33:AS134),_xlfn.CONCAT(", ",AU134),
IF($AS$153=SUM($AS$33:AS134),_xlfn.CONCAT(" y ",AU134)))))</f>
        <v/>
      </c>
      <c r="AU134" s="231" t="s">
        <v>6313</v>
      </c>
    </row>
    <row r="135" spans="1:47" customFormat="1" ht="15" hidden="1" customHeight="1">
      <c r="A135" s="6"/>
      <c r="B135" s="5"/>
      <c r="C135" s="107" t="s">
        <v>207</v>
      </c>
      <c r="D135" s="858" t="str">
        <f>IF(CNGE_2024_M1_Secc1_Sub1!$D144="","",CNGE_2024_M1_Secc1_Sub1!$D144)</f>
        <v/>
      </c>
      <c r="E135" s="859"/>
      <c r="F135" s="859"/>
      <c r="G135" s="859"/>
      <c r="H135" s="859"/>
      <c r="I135" s="859"/>
      <c r="J135" s="859"/>
      <c r="K135" s="859"/>
      <c r="L135" s="860"/>
      <c r="M135" s="850"/>
      <c r="N135" s="851"/>
      <c r="O135" s="851"/>
      <c r="P135" s="851"/>
      <c r="Q135" s="851"/>
      <c r="R135" s="852"/>
      <c r="S135" s="850"/>
      <c r="T135" s="851"/>
      <c r="U135" s="851"/>
      <c r="V135" s="851"/>
      <c r="W135" s="851"/>
      <c r="X135" s="852"/>
      <c r="Y135" s="850"/>
      <c r="Z135" s="851"/>
      <c r="AA135" s="851"/>
      <c r="AB135" s="851"/>
      <c r="AC135" s="851"/>
      <c r="AD135" s="852"/>
      <c r="AE135" s="8"/>
      <c r="AG135" s="269">
        <f t="shared" si="78"/>
        <v>0</v>
      </c>
      <c r="AH135" s="371">
        <f t="shared" si="79"/>
        <v>0</v>
      </c>
      <c r="AI135" s="449">
        <f t="shared" si="80"/>
        <v>0</v>
      </c>
      <c r="AJ135" s="453">
        <f t="shared" si="81"/>
        <v>0</v>
      </c>
      <c r="AK135" s="455">
        <f t="shared" si="82"/>
        <v>0</v>
      </c>
      <c r="AL135" s="344">
        <f t="shared" si="83"/>
        <v>-1</v>
      </c>
      <c r="AM135" s="345">
        <f t="shared" si="84"/>
        <v>0</v>
      </c>
      <c r="AN135" s="344">
        <f t="shared" si="85"/>
        <v>-1</v>
      </c>
      <c r="AO135" s="345">
        <f t="shared" ref="AO135" si="126">IF(AN135&lt;=0,0,1)</f>
        <v>0</v>
      </c>
      <c r="AP135" s="344">
        <f t="shared" si="87"/>
        <v>-1</v>
      </c>
      <c r="AQ135" s="345">
        <f t="shared" si="77"/>
        <v>0</v>
      </c>
      <c r="AR135" s="456">
        <f t="shared" si="88"/>
        <v>0</v>
      </c>
      <c r="AS135" s="290">
        <f t="shared" si="89"/>
        <v>0</v>
      </c>
      <c r="AT135" s="291" t="str">
        <f>IF(AS135=0,"",
IF(SUM($AS$33:AS135)=1,AU135,
IF($AS$153&gt;SUM($AS$33:AS135),_xlfn.CONCAT(", ",AU135),
IF($AS$153=SUM($AS$33:AS135),_xlfn.CONCAT(" y ",AU135)))))</f>
        <v/>
      </c>
      <c r="AU135" s="231" t="s">
        <v>6314</v>
      </c>
    </row>
    <row r="136" spans="1:47" customFormat="1" ht="15" hidden="1" customHeight="1">
      <c r="A136" s="6"/>
      <c r="B136" s="5"/>
      <c r="C136" s="107" t="s">
        <v>208</v>
      </c>
      <c r="D136" s="858" t="str">
        <f>IF(CNGE_2024_M1_Secc1_Sub1!$D145="","",CNGE_2024_M1_Secc1_Sub1!$D145)</f>
        <v/>
      </c>
      <c r="E136" s="859"/>
      <c r="F136" s="859"/>
      <c r="G136" s="859"/>
      <c r="H136" s="859"/>
      <c r="I136" s="859"/>
      <c r="J136" s="859"/>
      <c r="K136" s="859"/>
      <c r="L136" s="860"/>
      <c r="M136" s="850"/>
      <c r="N136" s="851"/>
      <c r="O136" s="851"/>
      <c r="P136" s="851"/>
      <c r="Q136" s="851"/>
      <c r="R136" s="852"/>
      <c r="S136" s="850"/>
      <c r="T136" s="851"/>
      <c r="U136" s="851"/>
      <c r="V136" s="851"/>
      <c r="W136" s="851"/>
      <c r="X136" s="852"/>
      <c r="Y136" s="850"/>
      <c r="Z136" s="851"/>
      <c r="AA136" s="851"/>
      <c r="AB136" s="851"/>
      <c r="AC136" s="851"/>
      <c r="AD136" s="852"/>
      <c r="AE136" s="8"/>
      <c r="AG136" s="269">
        <f t="shared" si="78"/>
        <v>0</v>
      </c>
      <c r="AH136" s="371">
        <f t="shared" si="79"/>
        <v>0</v>
      </c>
      <c r="AI136" s="449">
        <f t="shared" si="80"/>
        <v>0</v>
      </c>
      <c r="AJ136" s="453">
        <f t="shared" si="81"/>
        <v>0</v>
      </c>
      <c r="AK136" s="455">
        <f t="shared" si="82"/>
        <v>0</v>
      </c>
      <c r="AL136" s="344">
        <f t="shared" si="83"/>
        <v>-1</v>
      </c>
      <c r="AM136" s="345">
        <f t="shared" si="84"/>
        <v>0</v>
      </c>
      <c r="AN136" s="344">
        <f t="shared" si="85"/>
        <v>-1</v>
      </c>
      <c r="AO136" s="345">
        <f t="shared" ref="AO136" si="127">IF(AN136&lt;=0,0,1)</f>
        <v>0</v>
      </c>
      <c r="AP136" s="344">
        <f t="shared" si="87"/>
        <v>-1</v>
      </c>
      <c r="AQ136" s="345">
        <f t="shared" si="77"/>
        <v>0</v>
      </c>
      <c r="AR136" s="456">
        <f t="shared" si="88"/>
        <v>0</v>
      </c>
      <c r="AS136" s="290">
        <f t="shared" si="89"/>
        <v>0</v>
      </c>
      <c r="AT136" s="291" t="str">
        <f>IF(AS136=0,"",
IF(SUM($AS$33:AS136)=1,AU136,
IF($AS$153&gt;SUM($AS$33:AS136),_xlfn.CONCAT(", ",AU136),
IF($AS$153=SUM($AS$33:AS136),_xlfn.CONCAT(" y ",AU136)))))</f>
        <v/>
      </c>
      <c r="AU136" s="231" t="s">
        <v>6315</v>
      </c>
    </row>
    <row r="137" spans="1:47" customFormat="1" ht="15" hidden="1" customHeight="1">
      <c r="A137" s="6"/>
      <c r="B137" s="5"/>
      <c r="C137" s="107" t="s">
        <v>209</v>
      </c>
      <c r="D137" s="858" t="str">
        <f>IF(CNGE_2024_M1_Secc1_Sub1!$D146="","",CNGE_2024_M1_Secc1_Sub1!$D146)</f>
        <v/>
      </c>
      <c r="E137" s="859"/>
      <c r="F137" s="859"/>
      <c r="G137" s="859"/>
      <c r="H137" s="859"/>
      <c r="I137" s="859"/>
      <c r="J137" s="859"/>
      <c r="K137" s="859"/>
      <c r="L137" s="860"/>
      <c r="M137" s="850"/>
      <c r="N137" s="851"/>
      <c r="O137" s="851"/>
      <c r="P137" s="851"/>
      <c r="Q137" s="851"/>
      <c r="R137" s="852"/>
      <c r="S137" s="850"/>
      <c r="T137" s="851"/>
      <c r="U137" s="851"/>
      <c r="V137" s="851"/>
      <c r="W137" s="851"/>
      <c r="X137" s="852"/>
      <c r="Y137" s="850"/>
      <c r="Z137" s="851"/>
      <c r="AA137" s="851"/>
      <c r="AB137" s="851"/>
      <c r="AC137" s="851"/>
      <c r="AD137" s="852"/>
      <c r="AE137" s="8"/>
      <c r="AG137" s="269">
        <f t="shared" si="78"/>
        <v>0</v>
      </c>
      <c r="AH137" s="371">
        <f t="shared" si="79"/>
        <v>0</v>
      </c>
      <c r="AI137" s="449">
        <f t="shared" si="80"/>
        <v>0</v>
      </c>
      <c r="AJ137" s="453">
        <f t="shared" si="81"/>
        <v>0</v>
      </c>
      <c r="AK137" s="455">
        <f t="shared" si="82"/>
        <v>0</v>
      </c>
      <c r="AL137" s="344">
        <f t="shared" si="83"/>
        <v>-1</v>
      </c>
      <c r="AM137" s="345">
        <f t="shared" si="84"/>
        <v>0</v>
      </c>
      <c r="AN137" s="344">
        <f t="shared" si="85"/>
        <v>-1</v>
      </c>
      <c r="AO137" s="345">
        <f t="shared" ref="AO137" si="128">IF(AN137&lt;=0,0,1)</f>
        <v>0</v>
      </c>
      <c r="AP137" s="344">
        <f t="shared" si="87"/>
        <v>-1</v>
      </c>
      <c r="AQ137" s="345">
        <f t="shared" si="77"/>
        <v>0</v>
      </c>
      <c r="AR137" s="456">
        <f t="shared" si="88"/>
        <v>0</v>
      </c>
      <c r="AS137" s="290">
        <f t="shared" si="89"/>
        <v>0</v>
      </c>
      <c r="AT137" s="291" t="str">
        <f>IF(AS137=0,"",
IF(SUM($AS$33:AS137)=1,AU137,
IF($AS$153&gt;SUM($AS$33:AS137),_xlfn.CONCAT(", ",AU137),
IF($AS$153=SUM($AS$33:AS137),_xlfn.CONCAT(" y ",AU137)))))</f>
        <v/>
      </c>
      <c r="AU137" s="231" t="s">
        <v>6316</v>
      </c>
    </row>
    <row r="138" spans="1:47" customFormat="1" ht="15" hidden="1" customHeight="1">
      <c r="A138" s="6"/>
      <c r="B138" s="5"/>
      <c r="C138" s="107" t="s">
        <v>210</v>
      </c>
      <c r="D138" s="858" t="str">
        <f>IF(CNGE_2024_M1_Secc1_Sub1!$D147="","",CNGE_2024_M1_Secc1_Sub1!$D147)</f>
        <v/>
      </c>
      <c r="E138" s="859"/>
      <c r="F138" s="859"/>
      <c r="G138" s="859"/>
      <c r="H138" s="859"/>
      <c r="I138" s="859"/>
      <c r="J138" s="859"/>
      <c r="K138" s="859"/>
      <c r="L138" s="860"/>
      <c r="M138" s="850"/>
      <c r="N138" s="851"/>
      <c r="O138" s="851"/>
      <c r="P138" s="851"/>
      <c r="Q138" s="851"/>
      <c r="R138" s="852"/>
      <c r="S138" s="850"/>
      <c r="T138" s="851"/>
      <c r="U138" s="851"/>
      <c r="V138" s="851"/>
      <c r="W138" s="851"/>
      <c r="X138" s="852"/>
      <c r="Y138" s="850"/>
      <c r="Z138" s="851"/>
      <c r="AA138" s="851"/>
      <c r="AB138" s="851"/>
      <c r="AC138" s="851"/>
      <c r="AD138" s="852"/>
      <c r="AE138" s="8"/>
      <c r="AG138" s="269">
        <f t="shared" si="78"/>
        <v>0</v>
      </c>
      <c r="AH138" s="371">
        <f t="shared" si="79"/>
        <v>0</v>
      </c>
      <c r="AI138" s="449">
        <f t="shared" si="80"/>
        <v>0</v>
      </c>
      <c r="AJ138" s="453">
        <f t="shared" si="81"/>
        <v>0</v>
      </c>
      <c r="AK138" s="455">
        <f t="shared" si="82"/>
        <v>0</v>
      </c>
      <c r="AL138" s="344">
        <f t="shared" si="83"/>
        <v>-1</v>
      </c>
      <c r="AM138" s="345">
        <f t="shared" si="84"/>
        <v>0</v>
      </c>
      <c r="AN138" s="344">
        <f t="shared" si="85"/>
        <v>-1</v>
      </c>
      <c r="AO138" s="345">
        <f t="shared" ref="AO138" si="129">IF(AN138&lt;=0,0,1)</f>
        <v>0</v>
      </c>
      <c r="AP138" s="344">
        <f t="shared" si="87"/>
        <v>-1</v>
      </c>
      <c r="AQ138" s="345">
        <f t="shared" si="77"/>
        <v>0</v>
      </c>
      <c r="AR138" s="456">
        <f t="shared" si="88"/>
        <v>0</v>
      </c>
      <c r="AS138" s="290">
        <f t="shared" si="89"/>
        <v>0</v>
      </c>
      <c r="AT138" s="291" t="str">
        <f>IF(AS138=0,"",
IF(SUM($AS$33:AS138)=1,AU138,
IF($AS$153&gt;SUM($AS$33:AS138),_xlfn.CONCAT(", ",AU138),
IF($AS$153=SUM($AS$33:AS138),_xlfn.CONCAT(" y ",AU138)))))</f>
        <v/>
      </c>
      <c r="AU138" s="231" t="s">
        <v>6317</v>
      </c>
    </row>
    <row r="139" spans="1:47" customFormat="1" ht="15" hidden="1" customHeight="1">
      <c r="A139" s="6"/>
      <c r="B139" s="5"/>
      <c r="C139" s="107" t="s">
        <v>211</v>
      </c>
      <c r="D139" s="858" t="str">
        <f>IF(CNGE_2024_M1_Secc1_Sub1!$D148="","",CNGE_2024_M1_Secc1_Sub1!$D148)</f>
        <v/>
      </c>
      <c r="E139" s="859"/>
      <c r="F139" s="859"/>
      <c r="G139" s="859"/>
      <c r="H139" s="859"/>
      <c r="I139" s="859"/>
      <c r="J139" s="859"/>
      <c r="K139" s="859"/>
      <c r="L139" s="860"/>
      <c r="M139" s="850"/>
      <c r="N139" s="851"/>
      <c r="O139" s="851"/>
      <c r="P139" s="851"/>
      <c r="Q139" s="851"/>
      <c r="R139" s="852"/>
      <c r="S139" s="850"/>
      <c r="T139" s="851"/>
      <c r="U139" s="851"/>
      <c r="V139" s="851"/>
      <c r="W139" s="851"/>
      <c r="X139" s="852"/>
      <c r="Y139" s="850"/>
      <c r="Z139" s="851"/>
      <c r="AA139" s="851"/>
      <c r="AB139" s="851"/>
      <c r="AC139" s="851"/>
      <c r="AD139" s="852"/>
      <c r="AE139" s="8"/>
      <c r="AG139" s="269">
        <f t="shared" si="78"/>
        <v>0</v>
      </c>
      <c r="AH139" s="371">
        <f t="shared" si="79"/>
        <v>0</v>
      </c>
      <c r="AI139" s="449">
        <f t="shared" si="80"/>
        <v>0</v>
      </c>
      <c r="AJ139" s="453">
        <f t="shared" si="81"/>
        <v>0</v>
      </c>
      <c r="AK139" s="455">
        <f t="shared" si="82"/>
        <v>0</v>
      </c>
      <c r="AL139" s="344">
        <f t="shared" si="83"/>
        <v>-1</v>
      </c>
      <c r="AM139" s="345">
        <f t="shared" si="84"/>
        <v>0</v>
      </c>
      <c r="AN139" s="344">
        <f t="shared" si="85"/>
        <v>-1</v>
      </c>
      <c r="AO139" s="345">
        <f t="shared" ref="AO139" si="130">IF(AN139&lt;=0,0,1)</f>
        <v>0</v>
      </c>
      <c r="AP139" s="344">
        <f t="shared" si="87"/>
        <v>-1</v>
      </c>
      <c r="AQ139" s="345">
        <f t="shared" si="77"/>
        <v>0</v>
      </c>
      <c r="AR139" s="456">
        <f t="shared" si="88"/>
        <v>0</v>
      </c>
      <c r="AS139" s="290">
        <f t="shared" si="89"/>
        <v>0</v>
      </c>
      <c r="AT139" s="291" t="str">
        <f>IF(AS139=0,"",
IF(SUM($AS$33:AS139)=1,AU139,
IF($AS$153&gt;SUM($AS$33:AS139),_xlfn.CONCAT(", ",AU139),
IF($AS$153=SUM($AS$33:AS139),_xlfn.CONCAT(" y ",AU139)))))</f>
        <v/>
      </c>
      <c r="AU139" s="231" t="s">
        <v>6318</v>
      </c>
    </row>
    <row r="140" spans="1:47" customFormat="1" ht="15" hidden="1" customHeight="1">
      <c r="A140" s="6"/>
      <c r="B140" s="5"/>
      <c r="C140" s="107" t="s">
        <v>212</v>
      </c>
      <c r="D140" s="858" t="str">
        <f>IF(CNGE_2024_M1_Secc1_Sub1!$D149="","",CNGE_2024_M1_Secc1_Sub1!$D149)</f>
        <v/>
      </c>
      <c r="E140" s="859"/>
      <c r="F140" s="859"/>
      <c r="G140" s="859"/>
      <c r="H140" s="859"/>
      <c r="I140" s="859"/>
      <c r="J140" s="859"/>
      <c r="K140" s="859"/>
      <c r="L140" s="860"/>
      <c r="M140" s="850"/>
      <c r="N140" s="851"/>
      <c r="O140" s="851"/>
      <c r="P140" s="851"/>
      <c r="Q140" s="851"/>
      <c r="R140" s="852"/>
      <c r="S140" s="850"/>
      <c r="T140" s="851"/>
      <c r="U140" s="851"/>
      <c r="V140" s="851"/>
      <c r="W140" s="851"/>
      <c r="X140" s="852"/>
      <c r="Y140" s="850"/>
      <c r="Z140" s="851"/>
      <c r="AA140" s="851"/>
      <c r="AB140" s="851"/>
      <c r="AC140" s="851"/>
      <c r="AD140" s="852"/>
      <c r="AE140" s="8"/>
      <c r="AG140" s="269">
        <f t="shared" si="78"/>
        <v>0</v>
      </c>
      <c r="AH140" s="371">
        <f t="shared" si="79"/>
        <v>0</v>
      </c>
      <c r="AI140" s="449">
        <f t="shared" si="80"/>
        <v>0</v>
      </c>
      <c r="AJ140" s="453">
        <f t="shared" si="81"/>
        <v>0</v>
      </c>
      <c r="AK140" s="455">
        <f t="shared" si="82"/>
        <v>0</v>
      </c>
      <c r="AL140" s="344">
        <f t="shared" si="83"/>
        <v>-1</v>
      </c>
      <c r="AM140" s="345">
        <f t="shared" si="84"/>
        <v>0</v>
      </c>
      <c r="AN140" s="344">
        <f t="shared" si="85"/>
        <v>-1</v>
      </c>
      <c r="AO140" s="345">
        <f t="shared" ref="AO140" si="131">IF(AN140&lt;=0,0,1)</f>
        <v>0</v>
      </c>
      <c r="AP140" s="344">
        <f t="shared" si="87"/>
        <v>-1</v>
      </c>
      <c r="AQ140" s="345">
        <f t="shared" si="77"/>
        <v>0</v>
      </c>
      <c r="AR140" s="456">
        <f t="shared" si="88"/>
        <v>0</v>
      </c>
      <c r="AS140" s="290">
        <f t="shared" si="89"/>
        <v>0</v>
      </c>
      <c r="AT140" s="291" t="str">
        <f>IF(AS140=0,"",
IF(SUM($AS$33:AS140)=1,AU140,
IF($AS$153&gt;SUM($AS$33:AS140),_xlfn.CONCAT(", ",AU140),
IF($AS$153=SUM($AS$33:AS140),_xlfn.CONCAT(" y ",AU140)))))</f>
        <v/>
      </c>
      <c r="AU140" s="231" t="s">
        <v>6319</v>
      </c>
    </row>
    <row r="141" spans="1:47" customFormat="1" ht="15" hidden="1" customHeight="1">
      <c r="A141" s="6"/>
      <c r="B141" s="5"/>
      <c r="C141" s="107" t="s">
        <v>213</v>
      </c>
      <c r="D141" s="858" t="str">
        <f>IF(CNGE_2024_M1_Secc1_Sub1!$D150="","",CNGE_2024_M1_Secc1_Sub1!$D150)</f>
        <v/>
      </c>
      <c r="E141" s="859"/>
      <c r="F141" s="859"/>
      <c r="G141" s="859"/>
      <c r="H141" s="859"/>
      <c r="I141" s="859"/>
      <c r="J141" s="859"/>
      <c r="K141" s="859"/>
      <c r="L141" s="860"/>
      <c r="M141" s="850"/>
      <c r="N141" s="851"/>
      <c r="O141" s="851"/>
      <c r="P141" s="851"/>
      <c r="Q141" s="851"/>
      <c r="R141" s="852"/>
      <c r="S141" s="850"/>
      <c r="T141" s="851"/>
      <c r="U141" s="851"/>
      <c r="V141" s="851"/>
      <c r="W141" s="851"/>
      <c r="X141" s="852"/>
      <c r="Y141" s="850"/>
      <c r="Z141" s="851"/>
      <c r="AA141" s="851"/>
      <c r="AB141" s="851"/>
      <c r="AC141" s="851"/>
      <c r="AD141" s="852"/>
      <c r="AE141" s="8"/>
      <c r="AG141" s="269">
        <f t="shared" si="78"/>
        <v>0</v>
      </c>
      <c r="AH141" s="371">
        <f t="shared" si="79"/>
        <v>0</v>
      </c>
      <c r="AI141" s="449">
        <f t="shared" si="80"/>
        <v>0</v>
      </c>
      <c r="AJ141" s="453">
        <f t="shared" si="81"/>
        <v>0</v>
      </c>
      <c r="AK141" s="455">
        <f t="shared" si="82"/>
        <v>0</v>
      </c>
      <c r="AL141" s="344">
        <f t="shared" si="83"/>
        <v>-1</v>
      </c>
      <c r="AM141" s="345">
        <f t="shared" si="84"/>
        <v>0</v>
      </c>
      <c r="AN141" s="344">
        <f t="shared" si="85"/>
        <v>-1</v>
      </c>
      <c r="AO141" s="345">
        <f t="shared" ref="AO141" si="132">IF(AN141&lt;=0,0,1)</f>
        <v>0</v>
      </c>
      <c r="AP141" s="344">
        <f t="shared" si="87"/>
        <v>-1</v>
      </c>
      <c r="AQ141" s="345">
        <f t="shared" si="77"/>
        <v>0</v>
      </c>
      <c r="AR141" s="456">
        <f t="shared" si="88"/>
        <v>0</v>
      </c>
      <c r="AS141" s="290">
        <f t="shared" si="89"/>
        <v>0</v>
      </c>
      <c r="AT141" s="291" t="str">
        <f>IF(AS141=0,"",
IF(SUM($AS$33:AS141)=1,AU141,
IF($AS$153&gt;SUM($AS$33:AS141),_xlfn.CONCAT(", ",AU141),
IF($AS$153=SUM($AS$33:AS141),_xlfn.CONCAT(" y ",AU141)))))</f>
        <v/>
      </c>
      <c r="AU141" s="231" t="s">
        <v>6320</v>
      </c>
    </row>
    <row r="142" spans="1:47" customFormat="1" ht="15" hidden="1" customHeight="1">
      <c r="A142" s="6"/>
      <c r="B142" s="5"/>
      <c r="C142" s="107" t="s">
        <v>214</v>
      </c>
      <c r="D142" s="858" t="str">
        <f>IF(CNGE_2024_M1_Secc1_Sub1!$D151="","",CNGE_2024_M1_Secc1_Sub1!$D151)</f>
        <v/>
      </c>
      <c r="E142" s="859"/>
      <c r="F142" s="859"/>
      <c r="G142" s="859"/>
      <c r="H142" s="859"/>
      <c r="I142" s="859"/>
      <c r="J142" s="859"/>
      <c r="K142" s="859"/>
      <c r="L142" s="860"/>
      <c r="M142" s="850"/>
      <c r="N142" s="851"/>
      <c r="O142" s="851"/>
      <c r="P142" s="851"/>
      <c r="Q142" s="851"/>
      <c r="R142" s="852"/>
      <c r="S142" s="850"/>
      <c r="T142" s="851"/>
      <c r="U142" s="851"/>
      <c r="V142" s="851"/>
      <c r="W142" s="851"/>
      <c r="X142" s="852"/>
      <c r="Y142" s="850"/>
      <c r="Z142" s="851"/>
      <c r="AA142" s="851"/>
      <c r="AB142" s="851"/>
      <c r="AC142" s="851"/>
      <c r="AD142" s="852"/>
      <c r="AE142" s="8"/>
      <c r="AG142" s="269">
        <f t="shared" si="78"/>
        <v>0</v>
      </c>
      <c r="AH142" s="371">
        <f t="shared" si="79"/>
        <v>0</v>
      </c>
      <c r="AI142" s="449">
        <f t="shared" si="80"/>
        <v>0</v>
      </c>
      <c r="AJ142" s="453">
        <f t="shared" si="81"/>
        <v>0</v>
      </c>
      <c r="AK142" s="455">
        <f t="shared" si="82"/>
        <v>0</v>
      </c>
      <c r="AL142" s="344">
        <f t="shared" si="83"/>
        <v>-1</v>
      </c>
      <c r="AM142" s="345">
        <f t="shared" si="84"/>
        <v>0</v>
      </c>
      <c r="AN142" s="344">
        <f t="shared" si="85"/>
        <v>-1</v>
      </c>
      <c r="AO142" s="345">
        <f t="shared" ref="AO142" si="133">IF(AN142&lt;=0,0,1)</f>
        <v>0</v>
      </c>
      <c r="AP142" s="344">
        <f t="shared" si="87"/>
        <v>-1</v>
      </c>
      <c r="AQ142" s="345">
        <f t="shared" si="77"/>
        <v>0</v>
      </c>
      <c r="AR142" s="456">
        <f t="shared" si="88"/>
        <v>0</v>
      </c>
      <c r="AS142" s="290">
        <f t="shared" si="89"/>
        <v>0</v>
      </c>
      <c r="AT142" s="291" t="str">
        <f>IF(AS142=0,"",
IF(SUM($AS$33:AS142)=1,AU142,
IF($AS$153&gt;SUM($AS$33:AS142),_xlfn.CONCAT(", ",AU142),
IF($AS$153=SUM($AS$33:AS142),_xlfn.CONCAT(" y ",AU142)))))</f>
        <v/>
      </c>
      <c r="AU142" s="231" t="s">
        <v>6321</v>
      </c>
    </row>
    <row r="143" spans="1:47" customFormat="1" ht="15" hidden="1" customHeight="1">
      <c r="A143" s="6"/>
      <c r="B143" s="5"/>
      <c r="C143" s="107" t="s">
        <v>215</v>
      </c>
      <c r="D143" s="858" t="str">
        <f>IF(CNGE_2024_M1_Secc1_Sub1!$D152="","",CNGE_2024_M1_Secc1_Sub1!$D152)</f>
        <v/>
      </c>
      <c r="E143" s="859"/>
      <c r="F143" s="859"/>
      <c r="G143" s="859"/>
      <c r="H143" s="859"/>
      <c r="I143" s="859"/>
      <c r="J143" s="859"/>
      <c r="K143" s="859"/>
      <c r="L143" s="860"/>
      <c r="M143" s="850"/>
      <c r="N143" s="851"/>
      <c r="O143" s="851"/>
      <c r="P143" s="851"/>
      <c r="Q143" s="851"/>
      <c r="R143" s="852"/>
      <c r="S143" s="850"/>
      <c r="T143" s="851"/>
      <c r="U143" s="851"/>
      <c r="V143" s="851"/>
      <c r="W143" s="851"/>
      <c r="X143" s="852"/>
      <c r="Y143" s="850"/>
      <c r="Z143" s="851"/>
      <c r="AA143" s="851"/>
      <c r="AB143" s="851"/>
      <c r="AC143" s="851"/>
      <c r="AD143" s="852"/>
      <c r="AE143" s="8"/>
      <c r="AG143" s="269">
        <f t="shared" si="78"/>
        <v>0</v>
      </c>
      <c r="AH143" s="371">
        <f t="shared" si="79"/>
        <v>0</v>
      </c>
      <c r="AI143" s="449">
        <f t="shared" si="80"/>
        <v>0</v>
      </c>
      <c r="AJ143" s="453">
        <f t="shared" si="81"/>
        <v>0</v>
      </c>
      <c r="AK143" s="455">
        <f t="shared" si="82"/>
        <v>0</v>
      </c>
      <c r="AL143" s="344">
        <f t="shared" si="83"/>
        <v>-1</v>
      </c>
      <c r="AM143" s="345">
        <f t="shared" si="84"/>
        <v>0</v>
      </c>
      <c r="AN143" s="344">
        <f t="shared" si="85"/>
        <v>-1</v>
      </c>
      <c r="AO143" s="345">
        <f t="shared" ref="AO143" si="134">IF(AN143&lt;=0,0,1)</f>
        <v>0</v>
      </c>
      <c r="AP143" s="344">
        <f t="shared" si="87"/>
        <v>-1</v>
      </c>
      <c r="AQ143" s="345">
        <f t="shared" si="77"/>
        <v>0</v>
      </c>
      <c r="AR143" s="456">
        <f t="shared" si="88"/>
        <v>0</v>
      </c>
      <c r="AS143" s="290">
        <f t="shared" si="89"/>
        <v>0</v>
      </c>
      <c r="AT143" s="291" t="str">
        <f>IF(AS143=0,"",
IF(SUM($AS$33:AS143)=1,AU143,
IF($AS$153&gt;SUM($AS$33:AS143),_xlfn.CONCAT(", ",AU143),
IF($AS$153=SUM($AS$33:AS143),_xlfn.CONCAT(" y ",AU143)))))</f>
        <v/>
      </c>
      <c r="AU143" s="231" t="s">
        <v>6322</v>
      </c>
    </row>
    <row r="144" spans="1:47" customFormat="1" ht="15" hidden="1" customHeight="1">
      <c r="A144" s="6"/>
      <c r="B144" s="5"/>
      <c r="C144" s="107" t="s">
        <v>216</v>
      </c>
      <c r="D144" s="858" t="str">
        <f>IF(CNGE_2024_M1_Secc1_Sub1!$D153="","",CNGE_2024_M1_Secc1_Sub1!$D153)</f>
        <v/>
      </c>
      <c r="E144" s="859"/>
      <c r="F144" s="859"/>
      <c r="G144" s="859"/>
      <c r="H144" s="859"/>
      <c r="I144" s="859"/>
      <c r="J144" s="859"/>
      <c r="K144" s="859"/>
      <c r="L144" s="860"/>
      <c r="M144" s="850"/>
      <c r="N144" s="851"/>
      <c r="O144" s="851"/>
      <c r="P144" s="851"/>
      <c r="Q144" s="851"/>
      <c r="R144" s="852"/>
      <c r="S144" s="850"/>
      <c r="T144" s="851"/>
      <c r="U144" s="851"/>
      <c r="V144" s="851"/>
      <c r="W144" s="851"/>
      <c r="X144" s="852"/>
      <c r="Y144" s="850"/>
      <c r="Z144" s="851"/>
      <c r="AA144" s="851"/>
      <c r="AB144" s="851"/>
      <c r="AC144" s="851"/>
      <c r="AD144" s="852"/>
      <c r="AE144" s="8"/>
      <c r="AG144" s="269">
        <f t="shared" si="78"/>
        <v>0</v>
      </c>
      <c r="AH144" s="371">
        <f t="shared" si="79"/>
        <v>0</v>
      </c>
      <c r="AI144" s="449">
        <f t="shared" si="80"/>
        <v>0</v>
      </c>
      <c r="AJ144" s="453">
        <f t="shared" si="81"/>
        <v>0</v>
      </c>
      <c r="AK144" s="455">
        <f t="shared" si="82"/>
        <v>0</v>
      </c>
      <c r="AL144" s="344">
        <f t="shared" si="83"/>
        <v>-1</v>
      </c>
      <c r="AM144" s="345">
        <f t="shared" si="84"/>
        <v>0</v>
      </c>
      <c r="AN144" s="344">
        <f t="shared" si="85"/>
        <v>-1</v>
      </c>
      <c r="AO144" s="345">
        <f t="shared" ref="AO144" si="135">IF(AN144&lt;=0,0,1)</f>
        <v>0</v>
      </c>
      <c r="AP144" s="344">
        <f t="shared" si="87"/>
        <v>-1</v>
      </c>
      <c r="AQ144" s="345">
        <f t="shared" si="77"/>
        <v>0</v>
      </c>
      <c r="AR144" s="456">
        <f t="shared" si="88"/>
        <v>0</v>
      </c>
      <c r="AS144" s="290">
        <f t="shared" si="89"/>
        <v>0</v>
      </c>
      <c r="AT144" s="291" t="str">
        <f>IF(AS144=0,"",
IF(SUM($AS$33:AS144)=1,AU144,
IF($AS$153&gt;SUM($AS$33:AS144),_xlfn.CONCAT(", ",AU144),
IF($AS$153=SUM($AS$33:AS144),_xlfn.CONCAT(" y ",AU144)))))</f>
        <v/>
      </c>
      <c r="AU144" s="231" t="s">
        <v>6323</v>
      </c>
    </row>
    <row r="145" spans="1:47" customFormat="1" ht="15" hidden="1" customHeight="1">
      <c r="A145" s="6"/>
      <c r="B145" s="5"/>
      <c r="C145" s="107" t="s">
        <v>217</v>
      </c>
      <c r="D145" s="858" t="str">
        <f>IF(CNGE_2024_M1_Secc1_Sub1!$D154="","",CNGE_2024_M1_Secc1_Sub1!$D154)</f>
        <v/>
      </c>
      <c r="E145" s="859"/>
      <c r="F145" s="859"/>
      <c r="G145" s="859"/>
      <c r="H145" s="859"/>
      <c r="I145" s="859"/>
      <c r="J145" s="859"/>
      <c r="K145" s="859"/>
      <c r="L145" s="860"/>
      <c r="M145" s="850"/>
      <c r="N145" s="851"/>
      <c r="O145" s="851"/>
      <c r="P145" s="851"/>
      <c r="Q145" s="851"/>
      <c r="R145" s="852"/>
      <c r="S145" s="850"/>
      <c r="T145" s="851"/>
      <c r="U145" s="851"/>
      <c r="V145" s="851"/>
      <c r="W145" s="851"/>
      <c r="X145" s="852"/>
      <c r="Y145" s="850"/>
      <c r="Z145" s="851"/>
      <c r="AA145" s="851"/>
      <c r="AB145" s="851"/>
      <c r="AC145" s="851"/>
      <c r="AD145" s="852"/>
      <c r="AE145" s="8"/>
      <c r="AG145" s="269">
        <f t="shared" si="78"/>
        <v>0</v>
      </c>
      <c r="AH145" s="371">
        <f t="shared" si="79"/>
        <v>0</v>
      </c>
      <c r="AI145" s="449">
        <f t="shared" si="80"/>
        <v>0</v>
      </c>
      <c r="AJ145" s="453">
        <f t="shared" si="81"/>
        <v>0</v>
      </c>
      <c r="AK145" s="455">
        <f t="shared" si="82"/>
        <v>0</v>
      </c>
      <c r="AL145" s="344">
        <f t="shared" si="83"/>
        <v>-1</v>
      </c>
      <c r="AM145" s="345">
        <f t="shared" si="84"/>
        <v>0</v>
      </c>
      <c r="AN145" s="344">
        <f t="shared" si="85"/>
        <v>-1</v>
      </c>
      <c r="AO145" s="345">
        <f t="shared" ref="AO145" si="136">IF(AN145&lt;=0,0,1)</f>
        <v>0</v>
      </c>
      <c r="AP145" s="344">
        <f t="shared" si="87"/>
        <v>-1</v>
      </c>
      <c r="AQ145" s="345">
        <f t="shared" si="77"/>
        <v>0</v>
      </c>
      <c r="AR145" s="456">
        <f t="shared" si="88"/>
        <v>0</v>
      </c>
      <c r="AS145" s="290">
        <f t="shared" si="89"/>
        <v>0</v>
      </c>
      <c r="AT145" s="291" t="str">
        <f>IF(AS145=0,"",
IF(SUM($AS$33:AS145)=1,AU145,
IF($AS$153&gt;SUM($AS$33:AS145),_xlfn.CONCAT(", ",AU145),
IF($AS$153=SUM($AS$33:AS145),_xlfn.CONCAT(" y ",AU145)))))</f>
        <v/>
      </c>
      <c r="AU145" s="231" t="s">
        <v>6324</v>
      </c>
    </row>
    <row r="146" spans="1:47" customFormat="1" ht="15" hidden="1" customHeight="1">
      <c r="A146" s="6"/>
      <c r="B146" s="5"/>
      <c r="C146" s="107" t="s">
        <v>218</v>
      </c>
      <c r="D146" s="858" t="str">
        <f>IF(CNGE_2024_M1_Secc1_Sub1!$D155="","",CNGE_2024_M1_Secc1_Sub1!$D155)</f>
        <v/>
      </c>
      <c r="E146" s="859"/>
      <c r="F146" s="859"/>
      <c r="G146" s="859"/>
      <c r="H146" s="859"/>
      <c r="I146" s="859"/>
      <c r="J146" s="859"/>
      <c r="K146" s="859"/>
      <c r="L146" s="860"/>
      <c r="M146" s="850"/>
      <c r="N146" s="851"/>
      <c r="O146" s="851"/>
      <c r="P146" s="851"/>
      <c r="Q146" s="851"/>
      <c r="R146" s="852"/>
      <c r="S146" s="850"/>
      <c r="T146" s="851"/>
      <c r="U146" s="851"/>
      <c r="V146" s="851"/>
      <c r="W146" s="851"/>
      <c r="X146" s="852"/>
      <c r="Y146" s="850"/>
      <c r="Z146" s="851"/>
      <c r="AA146" s="851"/>
      <c r="AB146" s="851"/>
      <c r="AC146" s="851"/>
      <c r="AD146" s="852"/>
      <c r="AE146" s="8"/>
      <c r="AG146" s="269">
        <f t="shared" si="78"/>
        <v>0</v>
      </c>
      <c r="AH146" s="371">
        <f t="shared" si="79"/>
        <v>0</v>
      </c>
      <c r="AI146" s="449">
        <f t="shared" si="80"/>
        <v>0</v>
      </c>
      <c r="AJ146" s="453">
        <f t="shared" si="81"/>
        <v>0</v>
      </c>
      <c r="AK146" s="455">
        <f t="shared" si="82"/>
        <v>0</v>
      </c>
      <c r="AL146" s="344">
        <f t="shared" si="83"/>
        <v>-1</v>
      </c>
      <c r="AM146" s="345">
        <f t="shared" si="84"/>
        <v>0</v>
      </c>
      <c r="AN146" s="344">
        <f t="shared" si="85"/>
        <v>-1</v>
      </c>
      <c r="AO146" s="345">
        <f t="shared" ref="AO146" si="137">IF(AN146&lt;=0,0,1)</f>
        <v>0</v>
      </c>
      <c r="AP146" s="344">
        <f t="shared" si="87"/>
        <v>-1</v>
      </c>
      <c r="AQ146" s="345">
        <f t="shared" si="77"/>
        <v>0</v>
      </c>
      <c r="AR146" s="456">
        <f t="shared" si="88"/>
        <v>0</v>
      </c>
      <c r="AS146" s="290">
        <f t="shared" si="89"/>
        <v>0</v>
      </c>
      <c r="AT146" s="291" t="str">
        <f>IF(AS146=0,"",
IF(SUM($AS$33:AS146)=1,AU146,
IF($AS$153&gt;SUM($AS$33:AS146),_xlfn.CONCAT(", ",AU146),
IF($AS$153=SUM($AS$33:AS146),_xlfn.CONCAT(" y ",AU146)))))</f>
        <v/>
      </c>
      <c r="AU146" s="231" t="s">
        <v>6325</v>
      </c>
    </row>
    <row r="147" spans="1:47" customFormat="1" ht="15" hidden="1" customHeight="1">
      <c r="A147" s="6"/>
      <c r="B147" s="5"/>
      <c r="C147" s="107" t="s">
        <v>219</v>
      </c>
      <c r="D147" s="858" t="str">
        <f>IF(CNGE_2024_M1_Secc1_Sub1!$D156="","",CNGE_2024_M1_Secc1_Sub1!$D156)</f>
        <v/>
      </c>
      <c r="E147" s="859"/>
      <c r="F147" s="859"/>
      <c r="G147" s="859"/>
      <c r="H147" s="859"/>
      <c r="I147" s="859"/>
      <c r="J147" s="859"/>
      <c r="K147" s="859"/>
      <c r="L147" s="860"/>
      <c r="M147" s="850"/>
      <c r="N147" s="851"/>
      <c r="O147" s="851"/>
      <c r="P147" s="851"/>
      <c r="Q147" s="851"/>
      <c r="R147" s="852"/>
      <c r="S147" s="850"/>
      <c r="T147" s="851"/>
      <c r="U147" s="851"/>
      <c r="V147" s="851"/>
      <c r="W147" s="851"/>
      <c r="X147" s="852"/>
      <c r="Y147" s="850"/>
      <c r="Z147" s="851"/>
      <c r="AA147" s="851"/>
      <c r="AB147" s="851"/>
      <c r="AC147" s="851"/>
      <c r="AD147" s="852"/>
      <c r="AE147" s="8"/>
      <c r="AG147" s="269">
        <f t="shared" si="78"/>
        <v>0</v>
      </c>
      <c r="AH147" s="371">
        <f t="shared" si="79"/>
        <v>0</v>
      </c>
      <c r="AI147" s="449">
        <f t="shared" si="80"/>
        <v>0</v>
      </c>
      <c r="AJ147" s="453">
        <f t="shared" si="81"/>
        <v>0</v>
      </c>
      <c r="AK147" s="455">
        <f t="shared" si="82"/>
        <v>0</v>
      </c>
      <c r="AL147" s="344">
        <f t="shared" si="83"/>
        <v>-1</v>
      </c>
      <c r="AM147" s="345">
        <f t="shared" si="84"/>
        <v>0</v>
      </c>
      <c r="AN147" s="344">
        <f t="shared" si="85"/>
        <v>-1</v>
      </c>
      <c r="AO147" s="345">
        <f t="shared" ref="AO147" si="138">IF(AN147&lt;=0,0,1)</f>
        <v>0</v>
      </c>
      <c r="AP147" s="344">
        <f t="shared" si="87"/>
        <v>-1</v>
      </c>
      <c r="AQ147" s="345">
        <f t="shared" si="77"/>
        <v>0</v>
      </c>
      <c r="AR147" s="456">
        <f t="shared" si="88"/>
        <v>0</v>
      </c>
      <c r="AS147" s="290">
        <f t="shared" si="89"/>
        <v>0</v>
      </c>
      <c r="AT147" s="291" t="str">
        <f>IF(AS147=0,"",
IF(SUM($AS$33:AS147)=1,AU147,
IF($AS$153&gt;SUM($AS$33:AS147),_xlfn.CONCAT(", ",AU147),
IF($AS$153=SUM($AS$33:AS147),_xlfn.CONCAT(" y ",AU147)))))</f>
        <v/>
      </c>
      <c r="AU147" s="231" t="s">
        <v>6326</v>
      </c>
    </row>
    <row r="148" spans="1:47" customFormat="1" ht="15" hidden="1" customHeight="1">
      <c r="A148" s="6"/>
      <c r="B148" s="5"/>
      <c r="C148" s="107" t="s">
        <v>220</v>
      </c>
      <c r="D148" s="858" t="str">
        <f>IF(CNGE_2024_M1_Secc1_Sub1!$D157="","",CNGE_2024_M1_Secc1_Sub1!$D157)</f>
        <v/>
      </c>
      <c r="E148" s="859"/>
      <c r="F148" s="859"/>
      <c r="G148" s="859"/>
      <c r="H148" s="859"/>
      <c r="I148" s="859"/>
      <c r="J148" s="859"/>
      <c r="K148" s="859"/>
      <c r="L148" s="860"/>
      <c r="M148" s="850"/>
      <c r="N148" s="851"/>
      <c r="O148" s="851"/>
      <c r="P148" s="851"/>
      <c r="Q148" s="851"/>
      <c r="R148" s="852"/>
      <c r="S148" s="850"/>
      <c r="T148" s="851"/>
      <c r="U148" s="851"/>
      <c r="V148" s="851"/>
      <c r="W148" s="851"/>
      <c r="X148" s="852"/>
      <c r="Y148" s="850"/>
      <c r="Z148" s="851"/>
      <c r="AA148" s="851"/>
      <c r="AB148" s="851"/>
      <c r="AC148" s="851"/>
      <c r="AD148" s="852"/>
      <c r="AE148" s="8"/>
      <c r="AG148" s="269">
        <f t="shared" si="78"/>
        <v>0</v>
      </c>
      <c r="AH148" s="371">
        <f t="shared" si="79"/>
        <v>0</v>
      </c>
      <c r="AI148" s="449">
        <f t="shared" si="80"/>
        <v>0</v>
      </c>
      <c r="AJ148" s="453">
        <f t="shared" si="81"/>
        <v>0</v>
      </c>
      <c r="AK148" s="455">
        <f t="shared" si="82"/>
        <v>0</v>
      </c>
      <c r="AL148" s="344">
        <f t="shared" si="83"/>
        <v>-1</v>
      </c>
      <c r="AM148" s="345">
        <f t="shared" si="84"/>
        <v>0</v>
      </c>
      <c r="AN148" s="344">
        <f t="shared" si="85"/>
        <v>-1</v>
      </c>
      <c r="AO148" s="345">
        <f t="shared" ref="AO148" si="139">IF(AN148&lt;=0,0,1)</f>
        <v>0</v>
      </c>
      <c r="AP148" s="344">
        <f t="shared" si="87"/>
        <v>-1</v>
      </c>
      <c r="AQ148" s="345">
        <f t="shared" si="77"/>
        <v>0</v>
      </c>
      <c r="AR148" s="456">
        <f t="shared" si="88"/>
        <v>0</v>
      </c>
      <c r="AS148" s="290">
        <f t="shared" si="89"/>
        <v>0</v>
      </c>
      <c r="AT148" s="291" t="str">
        <f>IF(AS148=0,"",
IF(SUM($AS$33:AS148)=1,AU148,
IF($AS$153&gt;SUM($AS$33:AS148),_xlfn.CONCAT(", ",AU148),
IF($AS$153=SUM($AS$33:AS148),_xlfn.CONCAT(" y ",AU148)))))</f>
        <v/>
      </c>
      <c r="AU148" s="231" t="s">
        <v>6327</v>
      </c>
    </row>
    <row r="149" spans="1:47" customFormat="1" ht="15" hidden="1" customHeight="1">
      <c r="A149" s="6"/>
      <c r="B149" s="5"/>
      <c r="C149" s="107" t="s">
        <v>221</v>
      </c>
      <c r="D149" s="858" t="str">
        <f>IF(CNGE_2024_M1_Secc1_Sub1!$D158="","",CNGE_2024_M1_Secc1_Sub1!$D158)</f>
        <v/>
      </c>
      <c r="E149" s="859"/>
      <c r="F149" s="859"/>
      <c r="G149" s="859"/>
      <c r="H149" s="859"/>
      <c r="I149" s="859"/>
      <c r="J149" s="859"/>
      <c r="K149" s="859"/>
      <c r="L149" s="860"/>
      <c r="M149" s="850"/>
      <c r="N149" s="851"/>
      <c r="O149" s="851"/>
      <c r="P149" s="851"/>
      <c r="Q149" s="851"/>
      <c r="R149" s="852"/>
      <c r="S149" s="850"/>
      <c r="T149" s="851"/>
      <c r="U149" s="851"/>
      <c r="V149" s="851"/>
      <c r="W149" s="851"/>
      <c r="X149" s="852"/>
      <c r="Y149" s="850"/>
      <c r="Z149" s="851"/>
      <c r="AA149" s="851"/>
      <c r="AB149" s="851"/>
      <c r="AC149" s="851"/>
      <c r="AD149" s="852"/>
      <c r="AE149" s="8"/>
      <c r="AG149" s="269">
        <f t="shared" si="78"/>
        <v>0</v>
      </c>
      <c r="AH149" s="371">
        <f t="shared" si="79"/>
        <v>0</v>
      </c>
      <c r="AI149" s="449">
        <f t="shared" si="80"/>
        <v>0</v>
      </c>
      <c r="AJ149" s="453">
        <f t="shared" si="81"/>
        <v>0</v>
      </c>
      <c r="AK149" s="455">
        <f t="shared" si="82"/>
        <v>0</v>
      </c>
      <c r="AL149" s="344">
        <f t="shared" si="83"/>
        <v>-1</v>
      </c>
      <c r="AM149" s="345">
        <f t="shared" si="84"/>
        <v>0</v>
      </c>
      <c r="AN149" s="344">
        <f t="shared" si="85"/>
        <v>-1</v>
      </c>
      <c r="AO149" s="345">
        <f t="shared" ref="AO149" si="140">IF(AN149&lt;=0,0,1)</f>
        <v>0</v>
      </c>
      <c r="AP149" s="344">
        <f t="shared" si="87"/>
        <v>-1</v>
      </c>
      <c r="AQ149" s="345">
        <f t="shared" si="77"/>
        <v>0</v>
      </c>
      <c r="AR149" s="456">
        <f t="shared" si="88"/>
        <v>0</v>
      </c>
      <c r="AS149" s="290">
        <f t="shared" si="89"/>
        <v>0</v>
      </c>
      <c r="AT149" s="291" t="str">
        <f>IF(AS149=0,"",
IF(SUM($AS$33:AS149)=1,AU149,
IF($AS$153&gt;SUM($AS$33:AS149),_xlfn.CONCAT(", ",AU149),
IF($AS$153=SUM($AS$33:AS149),_xlfn.CONCAT(" y ",AU149)))))</f>
        <v/>
      </c>
      <c r="AU149" s="231" t="s">
        <v>6328</v>
      </c>
    </row>
    <row r="150" spans="1:47" customFormat="1" ht="15" hidden="1" customHeight="1">
      <c r="A150" s="6"/>
      <c r="B150" s="5"/>
      <c r="C150" s="107" t="s">
        <v>222</v>
      </c>
      <c r="D150" s="858" t="str">
        <f>IF(CNGE_2024_M1_Secc1_Sub1!$D159="","",CNGE_2024_M1_Secc1_Sub1!$D159)</f>
        <v/>
      </c>
      <c r="E150" s="859"/>
      <c r="F150" s="859"/>
      <c r="G150" s="859"/>
      <c r="H150" s="859"/>
      <c r="I150" s="859"/>
      <c r="J150" s="859"/>
      <c r="K150" s="859"/>
      <c r="L150" s="860"/>
      <c r="M150" s="850"/>
      <c r="N150" s="851"/>
      <c r="O150" s="851"/>
      <c r="P150" s="851"/>
      <c r="Q150" s="851"/>
      <c r="R150" s="852"/>
      <c r="S150" s="850"/>
      <c r="T150" s="851"/>
      <c r="U150" s="851"/>
      <c r="V150" s="851"/>
      <c r="W150" s="851"/>
      <c r="X150" s="852"/>
      <c r="Y150" s="850"/>
      <c r="Z150" s="851"/>
      <c r="AA150" s="851"/>
      <c r="AB150" s="851"/>
      <c r="AC150" s="851"/>
      <c r="AD150" s="852"/>
      <c r="AE150" s="8"/>
      <c r="AG150" s="269">
        <f t="shared" si="78"/>
        <v>0</v>
      </c>
      <c r="AH150" s="371">
        <f t="shared" si="79"/>
        <v>0</v>
      </c>
      <c r="AI150" s="449">
        <f t="shared" si="80"/>
        <v>0</v>
      </c>
      <c r="AJ150" s="453">
        <f t="shared" si="81"/>
        <v>0</v>
      </c>
      <c r="AK150" s="455">
        <f t="shared" si="82"/>
        <v>0</v>
      </c>
      <c r="AL150" s="344">
        <f t="shared" si="83"/>
        <v>-1</v>
      </c>
      <c r="AM150" s="345">
        <f t="shared" si="84"/>
        <v>0</v>
      </c>
      <c r="AN150" s="344">
        <f t="shared" si="85"/>
        <v>-1</v>
      </c>
      <c r="AO150" s="345">
        <f t="shared" ref="AO150" si="141">IF(AN150&lt;=0,0,1)</f>
        <v>0</v>
      </c>
      <c r="AP150" s="344">
        <f t="shared" si="87"/>
        <v>-1</v>
      </c>
      <c r="AQ150" s="345">
        <f t="shared" si="77"/>
        <v>0</v>
      </c>
      <c r="AR150" s="456">
        <f t="shared" si="88"/>
        <v>0</v>
      </c>
      <c r="AS150" s="290">
        <f t="shared" si="89"/>
        <v>0</v>
      </c>
      <c r="AT150" s="291" t="str">
        <f>IF(AS150=0,"",
IF(SUM($AS$33:AS150)=1,AU150,
IF($AS$153&gt;SUM($AS$33:AS150),_xlfn.CONCAT(", ",AU150),
IF($AS$153=SUM($AS$33:AS150),_xlfn.CONCAT(" y ",AU150)))))</f>
        <v/>
      </c>
      <c r="AU150" s="231" t="s">
        <v>6329</v>
      </c>
    </row>
    <row r="151" spans="1:47" customFormat="1" ht="15" hidden="1" customHeight="1">
      <c r="A151" s="6"/>
      <c r="B151" s="5"/>
      <c r="C151" s="107" t="s">
        <v>223</v>
      </c>
      <c r="D151" s="858" t="str">
        <f>IF(CNGE_2024_M1_Secc1_Sub1!$D160="","",CNGE_2024_M1_Secc1_Sub1!$D160)</f>
        <v/>
      </c>
      <c r="E151" s="859"/>
      <c r="F151" s="859"/>
      <c r="G151" s="859"/>
      <c r="H151" s="859"/>
      <c r="I151" s="859"/>
      <c r="J151" s="859"/>
      <c r="K151" s="859"/>
      <c r="L151" s="860"/>
      <c r="M151" s="850"/>
      <c r="N151" s="851"/>
      <c r="O151" s="851"/>
      <c r="P151" s="851"/>
      <c r="Q151" s="851"/>
      <c r="R151" s="852"/>
      <c r="S151" s="850"/>
      <c r="T151" s="851"/>
      <c r="U151" s="851"/>
      <c r="V151" s="851"/>
      <c r="W151" s="851"/>
      <c r="X151" s="852"/>
      <c r="Y151" s="850"/>
      <c r="Z151" s="851"/>
      <c r="AA151" s="851"/>
      <c r="AB151" s="851"/>
      <c r="AC151" s="851"/>
      <c r="AD151" s="852"/>
      <c r="AE151" s="8"/>
      <c r="AG151" s="269">
        <f t="shared" si="78"/>
        <v>0</v>
      </c>
      <c r="AH151" s="371">
        <f t="shared" si="79"/>
        <v>0</v>
      </c>
      <c r="AI151" s="449">
        <f t="shared" si="80"/>
        <v>0</v>
      </c>
      <c r="AJ151" s="453">
        <f t="shared" si="81"/>
        <v>0</v>
      </c>
      <c r="AK151" s="455">
        <f t="shared" si="82"/>
        <v>0</v>
      </c>
      <c r="AL151" s="344">
        <f t="shared" si="83"/>
        <v>-1</v>
      </c>
      <c r="AM151" s="345">
        <f t="shared" si="84"/>
        <v>0</v>
      </c>
      <c r="AN151" s="344">
        <f t="shared" si="85"/>
        <v>-1</v>
      </c>
      <c r="AO151" s="345">
        <f t="shared" ref="AO151" si="142">IF(AN151&lt;=0,0,1)</f>
        <v>0</v>
      </c>
      <c r="AP151" s="344">
        <f t="shared" si="87"/>
        <v>-1</v>
      </c>
      <c r="AQ151" s="345">
        <f t="shared" si="77"/>
        <v>0</v>
      </c>
      <c r="AR151" s="456">
        <f t="shared" si="88"/>
        <v>0</v>
      </c>
      <c r="AS151" s="290">
        <f t="shared" si="89"/>
        <v>0</v>
      </c>
      <c r="AT151" s="291" t="str">
        <f>IF(AS151=0,"",
IF(SUM($AS$33:AS151)=1,AU151,
IF($AS$153&gt;SUM($AS$33:AS151),_xlfn.CONCAT(", ",AU151),
IF($AS$153=SUM($AS$33:AS151),_xlfn.CONCAT(" y ",AU151)))))</f>
        <v/>
      </c>
      <c r="AU151" s="231" t="s">
        <v>6330</v>
      </c>
    </row>
    <row r="152" spans="1:47" customFormat="1" ht="15" hidden="1" customHeight="1">
      <c r="A152" s="6"/>
      <c r="B152" s="5"/>
      <c r="C152" s="87" t="s">
        <v>224</v>
      </c>
      <c r="D152" s="858" t="str">
        <f>IF(CNGE_2024_M1_Secc1_Sub1!$D161="","",CNGE_2024_M1_Secc1_Sub1!$D161)</f>
        <v/>
      </c>
      <c r="E152" s="859"/>
      <c r="F152" s="859"/>
      <c r="G152" s="859"/>
      <c r="H152" s="859"/>
      <c r="I152" s="859"/>
      <c r="J152" s="859"/>
      <c r="K152" s="859"/>
      <c r="L152" s="860"/>
      <c r="M152" s="850"/>
      <c r="N152" s="851"/>
      <c r="O152" s="851"/>
      <c r="P152" s="851"/>
      <c r="Q152" s="851"/>
      <c r="R152" s="852"/>
      <c r="S152" s="850"/>
      <c r="T152" s="851"/>
      <c r="U152" s="851"/>
      <c r="V152" s="851"/>
      <c r="W152" s="851"/>
      <c r="X152" s="852"/>
      <c r="Y152" s="850"/>
      <c r="Z152" s="851"/>
      <c r="AA152" s="851"/>
      <c r="AB152" s="851"/>
      <c r="AC152" s="851"/>
      <c r="AD152" s="852"/>
      <c r="AE152" s="8"/>
      <c r="AG152" s="269">
        <f t="shared" si="78"/>
        <v>0</v>
      </c>
      <c r="AH152" s="371">
        <f t="shared" si="79"/>
        <v>0</v>
      </c>
      <c r="AI152" s="449">
        <f t="shared" si="80"/>
        <v>0</v>
      </c>
      <c r="AJ152" s="453">
        <f t="shared" si="81"/>
        <v>0</v>
      </c>
      <c r="AK152" s="455">
        <f t="shared" si="82"/>
        <v>0</v>
      </c>
      <c r="AL152" s="344">
        <f t="shared" si="83"/>
        <v>-1</v>
      </c>
      <c r="AM152" s="345">
        <f t="shared" si="84"/>
        <v>0</v>
      </c>
      <c r="AN152" s="344">
        <f t="shared" si="85"/>
        <v>-1</v>
      </c>
      <c r="AO152" s="345">
        <f t="shared" ref="AO152" si="143">IF(AN152&lt;=0,0,1)</f>
        <v>0</v>
      </c>
      <c r="AP152" s="344">
        <f t="shared" si="87"/>
        <v>-1</v>
      </c>
      <c r="AQ152" s="345">
        <f t="shared" si="77"/>
        <v>0</v>
      </c>
      <c r="AR152" s="456">
        <f t="shared" si="88"/>
        <v>0</v>
      </c>
      <c r="AS152" s="290">
        <f t="shared" si="89"/>
        <v>0</v>
      </c>
      <c r="AT152" s="291" t="str">
        <f>IF(AS152=0,"",
IF(SUM($AS$33:AS152)=1,AU152,
IF($AS$153&gt;SUM($AS$33:AS152),_xlfn.CONCAT(", ",AU152),
IF($AS$153=SUM($AS$33:AS152),_xlfn.CONCAT(" y ",AU152)))))</f>
        <v/>
      </c>
      <c r="AU152" s="231" t="s">
        <v>6331</v>
      </c>
    </row>
    <row r="153" spans="1:47" customFormat="1" ht="15" customHeight="1">
      <c r="A153" s="6"/>
      <c r="B153" s="5"/>
      <c r="C153" s="4"/>
      <c r="D153" s="4"/>
      <c r="E153" s="4"/>
      <c r="F153" s="4"/>
      <c r="G153" s="4"/>
      <c r="H153" s="4"/>
      <c r="I153" s="4"/>
      <c r="J153" s="4"/>
      <c r="K153" s="4"/>
      <c r="L153" s="108" t="s">
        <v>387</v>
      </c>
      <c r="M153" s="699">
        <f>IF(AND(SUM(M33:R152)=0,COUNTIF(M33:R152,"NS")&gt;0),"NS",
IF(AND(SUM(M33:R152)=0,COUNTIF(M33:R152,0)&gt;0),0,
IF(AND(SUM(M33:R152)=0,COUNTIF(M33:R152,"NA")&gt;0),"NA",
SUM(M33:R152))))</f>
        <v>0</v>
      </c>
      <c r="N153" s="700"/>
      <c r="O153" s="700"/>
      <c r="P153" s="700"/>
      <c r="Q153" s="700"/>
      <c r="R153" s="701"/>
      <c r="S153" s="699">
        <f t="shared" ref="S153" si="144">IF(AND(SUM(S33:X152)=0,COUNTIF(S33:X152,"NS")&gt;0),"NS",
IF(AND(SUM(S33:X152)=0,COUNTIF(S33:X152,0)&gt;0),0,
IF(AND(SUM(S33:X152)=0,COUNTIF(S33:X152,"NA")&gt;0),"NA",
SUM(S33:X152))))</f>
        <v>0</v>
      </c>
      <c r="T153" s="700"/>
      <c r="U153" s="700"/>
      <c r="V153" s="700"/>
      <c r="W153" s="700"/>
      <c r="X153" s="701"/>
      <c r="Y153" s="699">
        <f t="shared" ref="Y153" si="145">IF(AND(SUM(Y33:AD152)=0,COUNTIF(Y33:AD152,"NS")&gt;0),"NS",
IF(AND(SUM(Y33:AD152)=0,COUNTIF(Y33:AD152,0)&gt;0),0,
IF(AND(SUM(Y33:AD152)=0,COUNTIF(Y33:AD152,"NA")&gt;0),"NA",
SUM(Y33:AD152))))</f>
        <v>0</v>
      </c>
      <c r="Z153" s="700"/>
      <c r="AA153" s="700"/>
      <c r="AB153" s="700"/>
      <c r="AC153" s="700"/>
      <c r="AD153" s="701"/>
      <c r="AE153" s="8"/>
      <c r="AH153" s="457">
        <f>SUM(AH33:AH152)</f>
        <v>0</v>
      </c>
      <c r="AI153" s="451">
        <f t="shared" ref="AI153:AR153" si="146">SUM(AI33:AI152)</f>
        <v>0</v>
      </c>
      <c r="AJ153" s="452">
        <f t="shared" si="146"/>
        <v>0</v>
      </c>
      <c r="AK153" s="454">
        <f t="shared" si="146"/>
        <v>0</v>
      </c>
      <c r="AL153" s="355"/>
      <c r="AM153" s="329">
        <f t="shared" si="146"/>
        <v>0</v>
      </c>
      <c r="AN153" s="355"/>
      <c r="AO153" s="329">
        <f t="shared" si="146"/>
        <v>0</v>
      </c>
      <c r="AP153" s="355"/>
      <c r="AQ153" s="329">
        <f t="shared" si="146"/>
        <v>0</v>
      </c>
      <c r="AR153" s="458">
        <f t="shared" si="146"/>
        <v>0</v>
      </c>
      <c r="AS153" s="292">
        <f>SUM(AS33:AS152)</f>
        <v>72</v>
      </c>
      <c r="AT153" s="292" t="str">
        <f>IF(AS153=0,"",_xlfn.CONCAT(AT33:AT152))</f>
        <v>1, 2, 3, 4, 5, 6, 7, 8, 9, 10, 11, 12, 13, 14, 15, 16, 17, 18, 19, 20, 21, 22, 23, 24, 25, 26, 27, 28, 29, 30, 31, 32, 33, 34, 35, 36, 37, 38, 39, 40, 41, 42, 43, 44, 45, 46, 47, 48, 49, 50, 51, 52, 53, 54, 55, 56, 57, 58, 59, 60, 61, 62, 63, 64, 65, 66, 67, 68, 69, 70, 71 y 72</v>
      </c>
      <c r="AU153" s="293" t="str">
        <f>IF(AS153=0,"",
IF(AS153&gt;10,"Favor de ingresar toda la información requerida en la pregunta",
IF(AS153=1,_xlfn.CONCAT("Favor de revisar la información capturada en el numeral ",AT153),_xlfn.CONCAT("Favor de revisar la información capturada en los numerales ",AT153))))</f>
        <v>Favor de ingresar toda la información requerida en la pregunta</v>
      </c>
    </row>
    <row r="154" spans="1:47" customFormat="1" ht="15" customHeight="1">
      <c r="A154" s="6"/>
      <c r="B154" s="5"/>
      <c r="AE154" s="8"/>
      <c r="AK154" s="454">
        <f>SUM(AI153:AK153)</f>
        <v>0</v>
      </c>
      <c r="AQ154" s="329">
        <f>SUM(AM153,AO153,AQ153)</f>
        <v>0</v>
      </c>
    </row>
    <row r="155" spans="1:47" customFormat="1" ht="24" customHeight="1">
      <c r="A155" s="6"/>
      <c r="B155" s="5"/>
      <c r="C155" s="627" t="s">
        <v>270</v>
      </c>
      <c r="D155" s="627"/>
      <c r="E155" s="627"/>
      <c r="F155" s="627"/>
      <c r="G155" s="627"/>
      <c r="H155" s="627"/>
      <c r="I155" s="627"/>
      <c r="J155" s="627"/>
      <c r="K155" s="627"/>
      <c r="L155" s="627"/>
      <c r="M155" s="627"/>
      <c r="N155" s="627"/>
      <c r="O155" s="627"/>
      <c r="P155" s="627"/>
      <c r="Q155" s="627"/>
      <c r="R155" s="627"/>
      <c r="S155" s="627"/>
      <c r="T155" s="627"/>
      <c r="U155" s="627"/>
      <c r="V155" s="627"/>
      <c r="W155" s="627"/>
      <c r="X155" s="627"/>
      <c r="Y155" s="627"/>
      <c r="Z155" s="627"/>
      <c r="AA155" s="627"/>
      <c r="AB155" s="627"/>
      <c r="AC155" s="627"/>
      <c r="AD155" s="627"/>
      <c r="AE155" s="8"/>
    </row>
    <row r="156" spans="1:47" customFormat="1" ht="60" customHeight="1">
      <c r="A156" s="6"/>
      <c r="B156" s="5"/>
      <c r="C156" s="628"/>
      <c r="D156" s="628"/>
      <c r="E156" s="628"/>
      <c r="F156" s="628"/>
      <c r="G156" s="628"/>
      <c r="H156" s="628"/>
      <c r="I156" s="628"/>
      <c r="J156" s="628"/>
      <c r="K156" s="628"/>
      <c r="L156" s="628"/>
      <c r="M156" s="628"/>
      <c r="N156" s="628"/>
      <c r="O156" s="628"/>
      <c r="P156" s="628"/>
      <c r="Q156" s="628"/>
      <c r="R156" s="628"/>
      <c r="S156" s="628"/>
      <c r="T156" s="628"/>
      <c r="U156" s="628"/>
      <c r="V156" s="628"/>
      <c r="W156" s="628"/>
      <c r="X156" s="628"/>
      <c r="Y156" s="628"/>
      <c r="Z156" s="628"/>
      <c r="AA156" s="628"/>
      <c r="AB156" s="628"/>
      <c r="AC156" s="628"/>
      <c r="AD156" s="628"/>
      <c r="AE156" s="8"/>
    </row>
    <row r="157" spans="1:47" customFormat="1" ht="15" customHeight="1">
      <c r="A157" s="6"/>
      <c r="B157" s="708" t="str">
        <f>AU153</f>
        <v>Favor de ingresar toda la información requerida en la pregunta</v>
      </c>
      <c r="C157" s="708"/>
      <c r="D157" s="708"/>
      <c r="E157" s="708"/>
      <c r="F157" s="708"/>
      <c r="G157" s="708"/>
      <c r="H157" s="708"/>
      <c r="I157" s="708"/>
      <c r="J157" s="708"/>
      <c r="K157" s="708"/>
      <c r="L157" s="708"/>
      <c r="M157" s="708"/>
      <c r="N157" s="708"/>
      <c r="O157" s="708"/>
      <c r="P157" s="708"/>
      <c r="Q157" s="708"/>
      <c r="R157" s="708"/>
      <c r="S157" s="708"/>
      <c r="T157" s="708"/>
      <c r="U157" s="708"/>
      <c r="V157" s="708"/>
      <c r="W157" s="708"/>
      <c r="X157" s="708"/>
      <c r="Y157" s="708"/>
      <c r="Z157" s="708"/>
      <c r="AA157" s="708"/>
      <c r="AB157" s="708"/>
      <c r="AC157" s="708"/>
      <c r="AD157" s="708"/>
      <c r="AE157" s="8"/>
    </row>
    <row r="158" spans="1:47" customFormat="1" ht="15" customHeight="1">
      <c r="A158" s="6"/>
      <c r="B158" s="703" t="str">
        <f>IF(AH153&gt;0,"Alerta:Debido a que cuenta con registros NS, debe proporcionar una justificación en el area de comentarios al final de la pregunta.","")</f>
        <v/>
      </c>
      <c r="C158" s="703"/>
      <c r="D158" s="703"/>
      <c r="E158" s="703"/>
      <c r="F158" s="703"/>
      <c r="G158" s="703"/>
      <c r="H158" s="703"/>
      <c r="I158" s="703"/>
      <c r="J158" s="703"/>
      <c r="K158" s="703"/>
      <c r="L158" s="703"/>
      <c r="M158" s="703"/>
      <c r="N158" s="703"/>
      <c r="O158" s="703"/>
      <c r="P158" s="703"/>
      <c r="Q158" s="703"/>
      <c r="R158" s="703"/>
      <c r="S158" s="703"/>
      <c r="T158" s="703"/>
      <c r="U158" s="703"/>
      <c r="V158" s="703"/>
      <c r="W158" s="703"/>
      <c r="X158" s="703"/>
      <c r="Y158" s="703"/>
      <c r="Z158" s="703"/>
      <c r="AA158" s="703"/>
      <c r="AB158" s="703"/>
      <c r="AC158" s="703"/>
      <c r="AD158" s="703"/>
      <c r="AE158" s="8"/>
    </row>
    <row r="159" spans="1:47" customFormat="1" ht="15" customHeight="1">
      <c r="A159" s="6"/>
      <c r="B159" s="657" t="str">
        <f>IF(AK154&gt;0,"Los ingresos brutos mensuales deben anotarse en pesos mexicanos (no debe agregar la frase “miles o millones de pesos”)",IF(AQ154&gt;0,"Los ingresos brutos mensuales no deben llevar decimales",""))</f>
        <v/>
      </c>
      <c r="C159" s="657"/>
      <c r="D159" s="657"/>
      <c r="E159" s="657"/>
      <c r="F159" s="657"/>
      <c r="G159" s="657"/>
      <c r="H159" s="657"/>
      <c r="I159" s="657"/>
      <c r="J159" s="657"/>
      <c r="K159" s="657"/>
      <c r="L159" s="657"/>
      <c r="M159" s="657"/>
      <c r="N159" s="657"/>
      <c r="O159" s="657"/>
      <c r="P159" s="657"/>
      <c r="Q159" s="657"/>
      <c r="R159" s="657"/>
      <c r="S159" s="657"/>
      <c r="T159" s="657"/>
      <c r="U159" s="657"/>
      <c r="V159" s="657"/>
      <c r="W159" s="657"/>
      <c r="X159" s="657"/>
      <c r="Y159" s="657"/>
      <c r="Z159" s="657"/>
      <c r="AA159" s="657"/>
      <c r="AB159" s="657"/>
      <c r="AC159" s="657"/>
      <c r="AD159" s="657"/>
      <c r="AE159" s="8"/>
    </row>
    <row r="160" spans="1:47" customFormat="1" ht="15" customHeight="1">
      <c r="A160" s="6"/>
      <c r="B160" s="703" t="str">
        <f>IF(AR153&gt;0,"Alerta: debe de proporcionar una justificación de acuerdo a lo establecido en la instrucción 1","")</f>
        <v/>
      </c>
      <c r="C160" s="703"/>
      <c r="D160" s="703"/>
      <c r="E160" s="703"/>
      <c r="F160" s="703"/>
      <c r="G160" s="703"/>
      <c r="H160" s="703"/>
      <c r="I160" s="703"/>
      <c r="J160" s="703"/>
      <c r="K160" s="703"/>
      <c r="L160" s="703"/>
      <c r="M160" s="703"/>
      <c r="N160" s="703"/>
      <c r="O160" s="703"/>
      <c r="P160" s="703"/>
      <c r="Q160" s="703"/>
      <c r="R160" s="703"/>
      <c r="S160" s="703"/>
      <c r="T160" s="703"/>
      <c r="U160" s="703"/>
      <c r="V160" s="703"/>
      <c r="W160" s="703"/>
      <c r="X160" s="703"/>
      <c r="Y160" s="703"/>
      <c r="Z160" s="703"/>
      <c r="AA160" s="703"/>
      <c r="AB160" s="703"/>
      <c r="AC160" s="703"/>
      <c r="AD160" s="703"/>
      <c r="AE160" s="8"/>
    </row>
    <row r="161" spans="1:65" customFormat="1" ht="15" customHeight="1">
      <c r="A161" s="6"/>
      <c r="B161" s="5"/>
      <c r="AE161" s="8"/>
    </row>
    <row r="162" spans="1:65" customFormat="1" ht="15" customHeight="1">
      <c r="A162" s="6"/>
      <c r="B162" s="5"/>
      <c r="AE162" s="8"/>
    </row>
    <row r="163" spans="1:65" customFormat="1" ht="36" customHeight="1">
      <c r="A163" s="81" t="s">
        <v>1256</v>
      </c>
      <c r="B163" s="632" t="s">
        <v>488</v>
      </c>
      <c r="C163" s="632"/>
      <c r="D163" s="632"/>
      <c r="E163" s="632"/>
      <c r="F163" s="632"/>
      <c r="G163" s="632"/>
      <c r="H163" s="632"/>
      <c r="I163" s="632"/>
      <c r="J163" s="632"/>
      <c r="K163" s="632"/>
      <c r="L163" s="632"/>
      <c r="M163" s="632"/>
      <c r="N163" s="632"/>
      <c r="O163" s="632"/>
      <c r="P163" s="632"/>
      <c r="Q163" s="632"/>
      <c r="R163" s="632"/>
      <c r="S163" s="632"/>
      <c r="T163" s="632"/>
      <c r="U163" s="632"/>
      <c r="V163" s="632"/>
      <c r="W163" s="632"/>
      <c r="X163" s="632"/>
      <c r="Y163" s="632"/>
      <c r="Z163" s="632"/>
      <c r="AA163" s="632"/>
      <c r="AB163" s="632"/>
      <c r="AC163" s="632"/>
      <c r="AD163" s="632"/>
      <c r="AE163" s="8"/>
    </row>
    <row r="164" spans="1:65" customFormat="1" ht="24" customHeight="1">
      <c r="A164" s="81"/>
      <c r="B164" s="109"/>
      <c r="C164" s="596" t="s">
        <v>489</v>
      </c>
      <c r="D164" s="596"/>
      <c r="E164" s="596"/>
      <c r="F164" s="596"/>
      <c r="G164" s="596"/>
      <c r="H164" s="596"/>
      <c r="I164" s="596"/>
      <c r="J164" s="596"/>
      <c r="K164" s="596"/>
      <c r="L164" s="596"/>
      <c r="M164" s="596"/>
      <c r="N164" s="596"/>
      <c r="O164" s="596"/>
      <c r="P164" s="596"/>
      <c r="Q164" s="596"/>
      <c r="R164" s="596"/>
      <c r="S164" s="596"/>
      <c r="T164" s="596"/>
      <c r="U164" s="596"/>
      <c r="V164" s="596"/>
      <c r="W164" s="596"/>
      <c r="X164" s="596"/>
      <c r="Y164" s="596"/>
      <c r="Z164" s="596"/>
      <c r="AA164" s="596"/>
      <c r="AB164" s="596"/>
      <c r="AC164" s="596"/>
      <c r="AD164" s="596"/>
      <c r="AE164" s="8"/>
      <c r="AI164" s="840" t="s">
        <v>491</v>
      </c>
      <c r="AJ164" s="841" t="s">
        <v>492</v>
      </c>
      <c r="AK164" s="842" t="s">
        <v>493</v>
      </c>
      <c r="AL164" s="843" t="s">
        <v>494</v>
      </c>
      <c r="AM164" s="844" t="s">
        <v>495</v>
      </c>
      <c r="AN164" s="842" t="s">
        <v>496</v>
      </c>
      <c r="AO164" s="845" t="s">
        <v>497</v>
      </c>
      <c r="AP164" s="841" t="s">
        <v>498</v>
      </c>
      <c r="AQ164" s="842" t="s">
        <v>499</v>
      </c>
      <c r="AR164" s="837" t="s">
        <v>491</v>
      </c>
      <c r="AS164" s="837"/>
      <c r="AT164" s="836" t="s">
        <v>492</v>
      </c>
      <c r="AU164" s="836"/>
      <c r="AV164" s="837" t="s">
        <v>493</v>
      </c>
      <c r="AW164" s="837"/>
      <c r="AX164" s="836" t="s">
        <v>494</v>
      </c>
      <c r="AY164" s="836"/>
      <c r="AZ164" s="837" t="s">
        <v>495</v>
      </c>
      <c r="BA164" s="837"/>
      <c r="BB164" s="836" t="s">
        <v>496</v>
      </c>
      <c r="BC164" s="836"/>
      <c r="BD164" s="837" t="s">
        <v>497</v>
      </c>
      <c r="BE164" s="837"/>
      <c r="BF164" s="836" t="s">
        <v>498</v>
      </c>
      <c r="BG164" s="836"/>
      <c r="BH164" s="837" t="s">
        <v>499</v>
      </c>
      <c r="BI164" s="837"/>
      <c r="BJ164" s="460" t="s">
        <v>6401</v>
      </c>
    </row>
    <row r="165" spans="1:65" customFormat="1" ht="15" customHeight="1">
      <c r="A165" s="6"/>
      <c r="B165" s="5"/>
      <c r="AE165" s="8"/>
      <c r="AI165" s="840"/>
      <c r="AJ165" s="841"/>
      <c r="AK165" s="842"/>
      <c r="AL165" s="843"/>
      <c r="AM165" s="844"/>
      <c r="AN165" s="842"/>
      <c r="AO165" s="845"/>
      <c r="AP165" s="841"/>
      <c r="AQ165" s="842"/>
      <c r="AR165" s="837"/>
      <c r="AS165" s="837"/>
      <c r="AT165" s="836"/>
      <c r="AU165" s="836"/>
      <c r="AV165" s="837"/>
      <c r="AW165" s="837"/>
      <c r="AX165" s="836"/>
      <c r="AY165" s="836"/>
      <c r="AZ165" s="837"/>
      <c r="BA165" s="837"/>
      <c r="BB165" s="836"/>
      <c r="BC165" s="836"/>
      <c r="BD165" s="837"/>
      <c r="BE165" s="837"/>
      <c r="BF165" s="836"/>
      <c r="BG165" s="836"/>
      <c r="BH165" s="837"/>
      <c r="BI165" s="837"/>
      <c r="BJ165" s="838" t="s">
        <v>6485</v>
      </c>
    </row>
    <row r="166" spans="1:65" customFormat="1" ht="15" customHeight="1">
      <c r="A166" s="6"/>
      <c r="B166" s="5"/>
      <c r="C166" s="633" t="s">
        <v>133</v>
      </c>
      <c r="D166" s="634"/>
      <c r="E166" s="634"/>
      <c r="F166" s="634"/>
      <c r="G166" s="634"/>
      <c r="H166" s="634"/>
      <c r="I166" s="634"/>
      <c r="J166" s="634"/>
      <c r="K166" s="634"/>
      <c r="L166" s="635"/>
      <c r="M166" s="643" t="s">
        <v>490</v>
      </c>
      <c r="N166" s="644"/>
      <c r="O166" s="644"/>
      <c r="P166" s="644"/>
      <c r="Q166" s="644"/>
      <c r="R166" s="644"/>
      <c r="S166" s="644"/>
      <c r="T166" s="644"/>
      <c r="U166" s="644"/>
      <c r="V166" s="644"/>
      <c r="W166" s="644"/>
      <c r="X166" s="644"/>
      <c r="Y166" s="644"/>
      <c r="Z166" s="644"/>
      <c r="AA166" s="644"/>
      <c r="AB166" s="644"/>
      <c r="AC166" s="644"/>
      <c r="AD166" s="645"/>
      <c r="AE166" s="8"/>
      <c r="AI166" s="840"/>
      <c r="AJ166" s="841"/>
      <c r="AK166" s="842"/>
      <c r="AL166" s="843"/>
      <c r="AM166" s="844"/>
      <c r="AN166" s="842"/>
      <c r="AO166" s="845"/>
      <c r="AP166" s="841"/>
      <c r="AQ166" s="842"/>
      <c r="AR166" s="837"/>
      <c r="AS166" s="837"/>
      <c r="AT166" s="836"/>
      <c r="AU166" s="836"/>
      <c r="AV166" s="837"/>
      <c r="AW166" s="837"/>
      <c r="AX166" s="836"/>
      <c r="AY166" s="836"/>
      <c r="AZ166" s="837"/>
      <c r="BA166" s="837"/>
      <c r="BB166" s="836"/>
      <c r="BC166" s="836"/>
      <c r="BD166" s="837"/>
      <c r="BE166" s="837"/>
      <c r="BF166" s="836"/>
      <c r="BG166" s="836"/>
      <c r="BH166" s="837"/>
      <c r="BI166" s="837"/>
      <c r="BJ166" s="838"/>
      <c r="BK166" s="707" t="s">
        <v>6208</v>
      </c>
      <c r="BL166" s="707"/>
      <c r="BM166" s="707"/>
    </row>
    <row r="167" spans="1:65" customFormat="1" ht="132" customHeight="1">
      <c r="A167" s="6"/>
      <c r="B167" s="5"/>
      <c r="C167" s="636"/>
      <c r="D167" s="637"/>
      <c r="E167" s="637"/>
      <c r="F167" s="637"/>
      <c r="G167" s="637"/>
      <c r="H167" s="637"/>
      <c r="I167" s="637"/>
      <c r="J167" s="637"/>
      <c r="K167" s="637"/>
      <c r="L167" s="638"/>
      <c r="M167" s="861" t="s">
        <v>491</v>
      </c>
      <c r="N167" s="862"/>
      <c r="O167" s="861" t="s">
        <v>492</v>
      </c>
      <c r="P167" s="862"/>
      <c r="Q167" s="861" t="s">
        <v>493</v>
      </c>
      <c r="R167" s="862"/>
      <c r="S167" s="861" t="s">
        <v>494</v>
      </c>
      <c r="T167" s="863"/>
      <c r="U167" s="861" t="s">
        <v>495</v>
      </c>
      <c r="V167" s="862"/>
      <c r="W167" s="861" t="s">
        <v>496</v>
      </c>
      <c r="X167" s="862"/>
      <c r="Y167" s="861" t="s">
        <v>497</v>
      </c>
      <c r="Z167" s="862"/>
      <c r="AA167" s="861" t="s">
        <v>498</v>
      </c>
      <c r="AB167" s="862"/>
      <c r="AC167" s="861" t="s">
        <v>499</v>
      </c>
      <c r="AD167" s="862"/>
      <c r="AE167" s="8"/>
      <c r="AG167" s="369" t="s">
        <v>6195</v>
      </c>
      <c r="AH167" s="450" t="s">
        <v>6196</v>
      </c>
      <c r="AI167" s="451" t="s">
        <v>6343</v>
      </c>
      <c r="AJ167" s="452" t="s">
        <v>6343</v>
      </c>
      <c r="AK167" s="454" t="s">
        <v>6343</v>
      </c>
      <c r="AL167" s="451" t="s">
        <v>6343</v>
      </c>
      <c r="AM167" s="452" t="s">
        <v>6343</v>
      </c>
      <c r="AN167" s="454" t="s">
        <v>6343</v>
      </c>
      <c r="AO167" s="451" t="s">
        <v>6343</v>
      </c>
      <c r="AP167" s="452" t="s">
        <v>6343</v>
      </c>
      <c r="AQ167" s="454" t="s">
        <v>6343</v>
      </c>
      <c r="AR167" s="315" t="s">
        <v>6353</v>
      </c>
      <c r="AS167" s="329" t="s">
        <v>6354</v>
      </c>
      <c r="AT167" s="315" t="s">
        <v>6353</v>
      </c>
      <c r="AU167" s="329" t="s">
        <v>6354</v>
      </c>
      <c r="AV167" s="315" t="s">
        <v>6353</v>
      </c>
      <c r="AW167" s="329" t="s">
        <v>6354</v>
      </c>
      <c r="AX167" s="315" t="s">
        <v>6353</v>
      </c>
      <c r="AY167" s="329" t="s">
        <v>6354</v>
      </c>
      <c r="AZ167" s="315" t="s">
        <v>6353</v>
      </c>
      <c r="BA167" s="329" t="s">
        <v>6354</v>
      </c>
      <c r="BB167" s="315" t="s">
        <v>6353</v>
      </c>
      <c r="BC167" s="329" t="s">
        <v>6354</v>
      </c>
      <c r="BD167" s="315" t="s">
        <v>6353</v>
      </c>
      <c r="BE167" s="329" t="s">
        <v>6354</v>
      </c>
      <c r="BF167" s="315" t="s">
        <v>6353</v>
      </c>
      <c r="BG167" s="329" t="s">
        <v>6354</v>
      </c>
      <c r="BH167" s="315" t="s">
        <v>6353</v>
      </c>
      <c r="BI167" s="329" t="s">
        <v>6354</v>
      </c>
      <c r="BJ167" s="838"/>
      <c r="BK167" s="287" t="s">
        <v>6209</v>
      </c>
      <c r="BL167" s="288" t="s">
        <v>6210</v>
      </c>
      <c r="BM167" s="289" t="s">
        <v>6211</v>
      </c>
    </row>
    <row r="168" spans="1:65" customFormat="1" ht="15" customHeight="1">
      <c r="A168" s="6"/>
      <c r="B168" s="5"/>
      <c r="C168" s="123" t="s">
        <v>87</v>
      </c>
      <c r="D168" s="729" t="str">
        <f>IF(CNGE_2024_M1_Secc1_Sub1!$D42="","",CNGE_2024_M1_Secc1_Sub1!$D42)</f>
        <v>OFICINA DEL C GOBERNADOR</v>
      </c>
      <c r="E168" s="730"/>
      <c r="F168" s="730"/>
      <c r="G168" s="730"/>
      <c r="H168" s="730"/>
      <c r="I168" s="730"/>
      <c r="J168" s="730"/>
      <c r="K168" s="730"/>
      <c r="L168" s="731"/>
      <c r="M168" s="850"/>
      <c r="N168" s="852"/>
      <c r="O168" s="850"/>
      <c r="P168" s="852"/>
      <c r="Q168" s="850"/>
      <c r="R168" s="852"/>
      <c r="S168" s="850"/>
      <c r="T168" s="852"/>
      <c r="U168" s="850"/>
      <c r="V168" s="852"/>
      <c r="W168" s="850"/>
      <c r="X168" s="852"/>
      <c r="Y168" s="850"/>
      <c r="Z168" s="852"/>
      <c r="AA168" s="850"/>
      <c r="AB168" s="852"/>
      <c r="AC168" s="850"/>
      <c r="AD168" s="852"/>
      <c r="AE168" s="8"/>
      <c r="AG168" s="269">
        <f>IF(AND(COUNTBLANK(D168)=1,COUNTA(M168:AD168)=0),0,IF(AND(COUNTBLANK(D168)=0,COUNTA(M168:AD168)=9),0,1))</f>
        <v>1</v>
      </c>
      <c r="AH168" s="371">
        <f>COUNTIF(M168:AD168,"NS")</f>
        <v>0</v>
      </c>
      <c r="AI168" s="449">
        <f>IF(ISNUMBER(M168),0,IF(OR(M168="",M168="NA",M168="NS"),0,1))</f>
        <v>0</v>
      </c>
      <c r="AJ168" s="453">
        <f>IF(ISNUMBER(O168),0,IF(OR(O168="",O168="NA",O168="NS"),0,1))</f>
        <v>0</v>
      </c>
      <c r="AK168" s="455">
        <f>IF(ISNUMBER(Q168),0,IF(OR(Q168="",Q168="NA",Q168="NS"),0,1))</f>
        <v>0</v>
      </c>
      <c r="AL168" s="449">
        <f>IF(ISNUMBER(S168),0,IF(OR(S168="",S168="NA",S168="NS"),0,1))</f>
        <v>0</v>
      </c>
      <c r="AM168" s="453">
        <f>IF(ISNUMBER(U168),0,IF(OR(U168="",U168="NA",U168="NS"),0,1))</f>
        <v>0</v>
      </c>
      <c r="AN168" s="455">
        <f>IF(ISNUMBER(W168),0,IF(OR(W168="",W168="NA",W168="NS"),0,1))</f>
        <v>0</v>
      </c>
      <c r="AO168" s="449">
        <f>IF(ISNUMBER(Y168),0,IF(OR(Y168="",Y168="NA",Y168="NS"),0,1))</f>
        <v>0</v>
      </c>
      <c r="AP168" s="453">
        <f>IF(ISNUMBER(AA168),0,IF(OR(AA168="",AA168="NA",AA168="NS"),0,1))</f>
        <v>0</v>
      </c>
      <c r="AQ168" s="455">
        <f>IF(ISNUMBER(AC168),0,IF(OR(AC168="",AC168="NA",AC168="NS"),0,1))</f>
        <v>0</v>
      </c>
      <c r="AR168" s="344">
        <f>IF(OR(M168="NS",M168="NA"),0,LEN(M168)-LEN(INT(M168)))</f>
        <v>-1</v>
      </c>
      <c r="AS168" s="345">
        <f>IF(AR168&lt;=0,0,1)</f>
        <v>0</v>
      </c>
      <c r="AT168" s="344">
        <f>IF(OR(O168="NS",O168="NA"),0,LEN(O168)-LEN(INT(O168)))</f>
        <v>-1</v>
      </c>
      <c r="AU168" s="345">
        <f>IF(AT168&lt;=0,0,1)</f>
        <v>0</v>
      </c>
      <c r="AV168" s="344">
        <f>IF(OR(Q168="NS",Q168="NA"),0,LEN(Q168)-LEN(INT(Q168)))</f>
        <v>-1</v>
      </c>
      <c r="AW168" s="345">
        <f>IF(AV168&lt;=0,0,1)</f>
        <v>0</v>
      </c>
      <c r="AX168" s="344">
        <f>IF(OR(S168="NS",S168="NA"),0,LEN(S168)-LEN(INT(S168)))</f>
        <v>-1</v>
      </c>
      <c r="AY168" s="345">
        <f>IF(AX168&lt;=0,0,1)</f>
        <v>0</v>
      </c>
      <c r="AZ168" s="344">
        <f>IF(OR(U168="NS",U168="NA"),0,LEN(U168)-LEN(INT(U168)))</f>
        <v>-1</v>
      </c>
      <c r="BA168" s="345">
        <f>IF(AZ168&lt;=0,0,1)</f>
        <v>0</v>
      </c>
      <c r="BB168" s="344">
        <f>IF(OR(W168="NS",W168="NA"),0,LEN(W168)-LEN(INT(W168)))</f>
        <v>-1</v>
      </c>
      <c r="BC168" s="345">
        <f>IF(BB168&lt;=0,0,1)</f>
        <v>0</v>
      </c>
      <c r="BD168" s="344">
        <f>IF(OR(Y168="NS",Y168="NA"),0,LEN(Y168)-LEN(INT(Y168)))</f>
        <v>-1</v>
      </c>
      <c r="BE168" s="345">
        <f>IF(BD168&lt;=0,0,1)</f>
        <v>0</v>
      </c>
      <c r="BF168" s="344">
        <f>IF(OR(AA168="NS",AA168="NA"),0,LEN(AA168)-LEN(INT(AA168)))</f>
        <v>-1</v>
      </c>
      <c r="BG168" s="345">
        <f>IF(BF168&lt;=0,0,1)</f>
        <v>0</v>
      </c>
      <c r="BH168" s="344">
        <f>IF(OR(AC168="NS",AC168="NA"),0,LEN(AC168)-LEN(INT(AC168)))</f>
        <v>-1</v>
      </c>
      <c r="BI168" s="345">
        <f>IF(BH168&lt;=0,0,1)</f>
        <v>0</v>
      </c>
      <c r="BJ168" s="459">
        <f>IF(AND(M168="NS",O168="NS",Q168="NS",S168="NS",U168="NS",W168="NS",Y168="NS",AA168="NS",AC168="NS",Y33="NS"),0,IF(AND(M168="NA",O168="NA",Q168="NA",S168="NA",U168="NA",W168="NA",Y168="NA",AA168="NA",AC168="NA",Y33="NA"),0,IF(SUM(M168:AD168)=Y33,0,1)))</f>
        <v>0</v>
      </c>
      <c r="BK168" s="290">
        <f>IF(AG168=0,0,1)</f>
        <v>1</v>
      </c>
      <c r="BL168" s="291" t="str">
        <f>IF(BK168=0,"",
IF(SUM(BK168:BK168)=1,BM168,
IF(BK288&gt;SUM(BK168:BK168),_xlfn.CONCAT(", ",BM168),
IF(BK288=SUM(BK168:BK168),_xlfn.CONCAT(" y ",BM168)))))</f>
        <v>1</v>
      </c>
      <c r="BM168" s="231" t="s">
        <v>6212</v>
      </c>
    </row>
    <row r="169" spans="1:65" customFormat="1" ht="30" customHeight="1">
      <c r="A169" s="6"/>
      <c r="B169" s="5"/>
      <c r="C169" s="84" t="s">
        <v>88</v>
      </c>
      <c r="D169" s="729" t="str">
        <f>IF(CNGE_2024_M1_Secc1_Sub1!$D43="","",CNGE_2024_M1_Secc1_Sub1!$D43)</f>
        <v>SECRETARIA DE DESARROLLO AGROPECUARIO RURAL Y PESCA</v>
      </c>
      <c r="E169" s="730"/>
      <c r="F169" s="730"/>
      <c r="G169" s="730"/>
      <c r="H169" s="730"/>
      <c r="I169" s="730"/>
      <c r="J169" s="730"/>
      <c r="K169" s="730"/>
      <c r="L169" s="731"/>
      <c r="M169" s="850"/>
      <c r="N169" s="852"/>
      <c r="O169" s="850"/>
      <c r="P169" s="852"/>
      <c r="Q169" s="850"/>
      <c r="R169" s="852"/>
      <c r="S169" s="850"/>
      <c r="T169" s="852"/>
      <c r="U169" s="850"/>
      <c r="V169" s="852"/>
      <c r="W169" s="850"/>
      <c r="X169" s="852"/>
      <c r="Y169" s="850"/>
      <c r="Z169" s="852"/>
      <c r="AA169" s="850"/>
      <c r="AB169" s="852"/>
      <c r="AC169" s="850"/>
      <c r="AD169" s="852"/>
      <c r="AE169" s="8"/>
      <c r="AG169" s="269">
        <f t="shared" ref="AG169:AG232" si="147">IF(AND(COUNTBLANK(D169)=1,COUNTA(M169:AD169)=0),0,IF(AND(COUNTBLANK(D169)=0,COUNTA(M169:AD169)=9),0,1))</f>
        <v>1</v>
      </c>
      <c r="AH169" s="371">
        <f t="shared" ref="AH169:AH232" si="148">COUNTIF(M169:AD169,"NS")</f>
        <v>0</v>
      </c>
      <c r="AI169" s="449">
        <f t="shared" ref="AI169:AI232" si="149">IF(ISNUMBER(M169),0,IF(OR(M169="",M169="NA",M169="NS"),0,1))</f>
        <v>0</v>
      </c>
      <c r="AJ169" s="453">
        <f t="shared" ref="AJ169:AJ232" si="150">IF(ISNUMBER(O169),0,IF(OR(O169="",O169="NA",O169="NS"),0,1))</f>
        <v>0</v>
      </c>
      <c r="AK169" s="455">
        <f t="shared" ref="AK169:AK232" si="151">IF(ISNUMBER(Q169),0,IF(OR(Q169="",Q169="NA",Q169="NS"),0,1))</f>
        <v>0</v>
      </c>
      <c r="AL169" s="449">
        <f t="shared" ref="AL169:AL232" si="152">IF(ISNUMBER(S169),0,IF(OR(S169="",S169="NA",S169="NS"),0,1))</f>
        <v>0</v>
      </c>
      <c r="AM169" s="453">
        <f t="shared" ref="AM169:AM232" si="153">IF(ISNUMBER(U169),0,IF(OR(U169="",U169="NA",U169="NS"),0,1))</f>
        <v>0</v>
      </c>
      <c r="AN169" s="455">
        <f t="shared" ref="AN169:AN232" si="154">IF(ISNUMBER(W169),0,IF(OR(W169="",W169="NA",W169="NS"),0,1))</f>
        <v>0</v>
      </c>
      <c r="AO169" s="449">
        <f t="shared" ref="AO169:AO232" si="155">IF(ISNUMBER(Y169),0,IF(OR(Y169="",Y169="NA",Y169="NS"),0,1))</f>
        <v>0</v>
      </c>
      <c r="AP169" s="453">
        <f t="shared" ref="AP169:AP232" si="156">IF(ISNUMBER(AA169),0,IF(OR(AA169="",AA169="NA",AA169="NS"),0,1))</f>
        <v>0</v>
      </c>
      <c r="AQ169" s="455">
        <f t="shared" ref="AQ169:AQ232" si="157">IF(ISNUMBER(AC169),0,IF(OR(AC169="",AC169="NA",AC169="NS"),0,1))</f>
        <v>0</v>
      </c>
      <c r="AR169" s="344">
        <f t="shared" ref="AR169:AR232" si="158">IF(OR(M169="NS",M169="NA"),0,LEN(M169)-LEN(INT(M169)))</f>
        <v>-1</v>
      </c>
      <c r="AS169" s="345">
        <f t="shared" ref="AS169:AS232" si="159">IF(AR169&lt;=0,0,1)</f>
        <v>0</v>
      </c>
      <c r="AT169" s="344">
        <f t="shared" ref="AT169:AT232" si="160">IF(OR(O169="NS",O169="NA"),0,LEN(O169)-LEN(INT(O169)))</f>
        <v>-1</v>
      </c>
      <c r="AU169" s="345">
        <f t="shared" ref="AU169:AU232" si="161">IF(AT169&lt;=0,0,1)</f>
        <v>0</v>
      </c>
      <c r="AV169" s="344">
        <f t="shared" ref="AV169:AV232" si="162">IF(OR(Q169="NS",Q169="NA"),0,LEN(Q169)-LEN(INT(Q169)))</f>
        <v>-1</v>
      </c>
      <c r="AW169" s="345">
        <f t="shared" ref="AW169:AW232" si="163">IF(AV169&lt;=0,0,1)</f>
        <v>0</v>
      </c>
      <c r="AX169" s="344">
        <f t="shared" ref="AX169:AX232" si="164">IF(OR(S169="NS",S169="NA"),0,LEN(S169)-LEN(INT(S169)))</f>
        <v>-1</v>
      </c>
      <c r="AY169" s="345">
        <f t="shared" ref="AY169:AY232" si="165">IF(AX169&lt;=0,0,1)</f>
        <v>0</v>
      </c>
      <c r="AZ169" s="344">
        <f t="shared" ref="AZ169:AZ232" si="166">IF(OR(U169="NS",U169="NA"),0,LEN(U169)-LEN(INT(U169)))</f>
        <v>-1</v>
      </c>
      <c r="BA169" s="345">
        <f t="shared" ref="BA169:BA232" si="167">IF(AZ169&lt;=0,0,1)</f>
        <v>0</v>
      </c>
      <c r="BB169" s="344">
        <f t="shared" ref="BB169:BB232" si="168">IF(OR(W169="NS",W169="NA"),0,LEN(W169)-LEN(INT(W169)))</f>
        <v>-1</v>
      </c>
      <c r="BC169" s="345">
        <f t="shared" ref="BC169:BC232" si="169">IF(BB169&lt;=0,0,1)</f>
        <v>0</v>
      </c>
      <c r="BD169" s="344">
        <f t="shared" ref="BD169:BD232" si="170">IF(OR(Y169="NS",Y169="NA"),0,LEN(Y169)-LEN(INT(Y169)))</f>
        <v>-1</v>
      </c>
      <c r="BE169" s="345">
        <f t="shared" ref="BE169:BE232" si="171">IF(BD169&lt;=0,0,1)</f>
        <v>0</v>
      </c>
      <c r="BF169" s="344">
        <f t="shared" ref="BF169:BF232" si="172">IF(OR(AA169="NS",AA169="NA"),0,LEN(AA169)-LEN(INT(AA169)))</f>
        <v>-1</v>
      </c>
      <c r="BG169" s="345">
        <f t="shared" ref="BG169:BG232" si="173">IF(BF169&lt;=0,0,1)</f>
        <v>0</v>
      </c>
      <c r="BH169" s="344">
        <f t="shared" ref="BH169:BH232" si="174">IF(OR(AC169="NS",AC169="NA"),0,LEN(AC169)-LEN(INT(AC169)))</f>
        <v>-1</v>
      </c>
      <c r="BI169" s="345">
        <f t="shared" ref="BI169:BI232" si="175">IF(BH169&lt;=0,0,1)</f>
        <v>0</v>
      </c>
      <c r="BJ169" s="459">
        <f t="shared" ref="BJ169:BJ232" si="176">IF(AND(M169="NS",O169="NS",Q169="NS",S169="NS",U169="NS",W169="NS",Y169="NS",AA169="NS",AC169="NS",Y34="NS"),0,IF(AND(M169="NA",O169="NA",Q169="NA",S169="NA",U169="NA",W169="NA",Y169="NA",AA169="NA",AC169="NA",Y34="NA"),0,IF(SUM(M169:AD169)=Y34,0,1)))</f>
        <v>0</v>
      </c>
      <c r="BK169" s="290">
        <f t="shared" ref="BK169:BK232" si="177">IF(AG169=0,0,1)</f>
        <v>1</v>
      </c>
      <c r="BL169" s="291" t="str">
        <f>IF(BK169=0,"",
IF(SUM($BK$168:BK169)=1,BM169,
IF($BK$288&gt;SUM($BK$168:BK169),_xlfn.CONCAT(", ",BM169),
IF($BK$288=SUM($BK$168:BK169),_xlfn.CONCAT(" y ",BM169)))))</f>
        <v>, 2</v>
      </c>
      <c r="BM169" s="231" t="s">
        <v>6213</v>
      </c>
    </row>
    <row r="170" spans="1:65" customFormat="1" ht="15" customHeight="1">
      <c r="A170" s="6"/>
      <c r="B170" s="5"/>
      <c r="C170" s="85" t="s">
        <v>89</v>
      </c>
      <c r="D170" s="729" t="str">
        <f>IF(CNGE_2024_M1_Secc1_Sub1!$D44="","",CNGE_2024_M1_Secc1_Sub1!$D44)</f>
        <v>SECRETARIA DE SALUD</v>
      </c>
      <c r="E170" s="730"/>
      <c r="F170" s="730"/>
      <c r="G170" s="730"/>
      <c r="H170" s="730"/>
      <c r="I170" s="730"/>
      <c r="J170" s="730"/>
      <c r="K170" s="730"/>
      <c r="L170" s="731"/>
      <c r="M170" s="850"/>
      <c r="N170" s="852"/>
      <c r="O170" s="850"/>
      <c r="P170" s="852"/>
      <c r="Q170" s="850"/>
      <c r="R170" s="852"/>
      <c r="S170" s="850"/>
      <c r="T170" s="852"/>
      <c r="U170" s="850"/>
      <c r="V170" s="852"/>
      <c r="W170" s="850"/>
      <c r="X170" s="852"/>
      <c r="Y170" s="850"/>
      <c r="Z170" s="852"/>
      <c r="AA170" s="850"/>
      <c r="AB170" s="852"/>
      <c r="AC170" s="850"/>
      <c r="AD170" s="852"/>
      <c r="AE170" s="8"/>
      <c r="AG170" s="269">
        <f t="shared" si="147"/>
        <v>1</v>
      </c>
      <c r="AH170" s="371">
        <f t="shared" si="148"/>
        <v>0</v>
      </c>
      <c r="AI170" s="449">
        <f t="shared" si="149"/>
        <v>0</v>
      </c>
      <c r="AJ170" s="453">
        <f t="shared" si="150"/>
        <v>0</v>
      </c>
      <c r="AK170" s="455">
        <f t="shared" si="151"/>
        <v>0</v>
      </c>
      <c r="AL170" s="449">
        <f t="shared" si="152"/>
        <v>0</v>
      </c>
      <c r="AM170" s="453">
        <f t="shared" si="153"/>
        <v>0</v>
      </c>
      <c r="AN170" s="455">
        <f t="shared" si="154"/>
        <v>0</v>
      </c>
      <c r="AO170" s="449">
        <f t="shared" si="155"/>
        <v>0</v>
      </c>
      <c r="AP170" s="453">
        <f t="shared" si="156"/>
        <v>0</v>
      </c>
      <c r="AQ170" s="455">
        <f t="shared" si="157"/>
        <v>0</v>
      </c>
      <c r="AR170" s="344">
        <f t="shared" si="158"/>
        <v>-1</v>
      </c>
      <c r="AS170" s="345">
        <f t="shared" si="159"/>
        <v>0</v>
      </c>
      <c r="AT170" s="344">
        <f t="shared" si="160"/>
        <v>-1</v>
      </c>
      <c r="AU170" s="345">
        <f t="shared" si="161"/>
        <v>0</v>
      </c>
      <c r="AV170" s="344">
        <f t="shared" si="162"/>
        <v>-1</v>
      </c>
      <c r="AW170" s="345">
        <f t="shared" si="163"/>
        <v>0</v>
      </c>
      <c r="AX170" s="344">
        <f t="shared" si="164"/>
        <v>-1</v>
      </c>
      <c r="AY170" s="345">
        <f t="shared" si="165"/>
        <v>0</v>
      </c>
      <c r="AZ170" s="344">
        <f t="shared" si="166"/>
        <v>-1</v>
      </c>
      <c r="BA170" s="345">
        <f t="shared" si="167"/>
        <v>0</v>
      </c>
      <c r="BB170" s="344">
        <f t="shared" si="168"/>
        <v>-1</v>
      </c>
      <c r="BC170" s="345">
        <f t="shared" si="169"/>
        <v>0</v>
      </c>
      <c r="BD170" s="344">
        <f t="shared" si="170"/>
        <v>-1</v>
      </c>
      <c r="BE170" s="345">
        <f t="shared" si="171"/>
        <v>0</v>
      </c>
      <c r="BF170" s="344">
        <f t="shared" si="172"/>
        <v>-1</v>
      </c>
      <c r="BG170" s="345">
        <f t="shared" si="173"/>
        <v>0</v>
      </c>
      <c r="BH170" s="344">
        <f t="shared" si="174"/>
        <v>-1</v>
      </c>
      <c r="BI170" s="345">
        <f t="shared" si="175"/>
        <v>0</v>
      </c>
      <c r="BJ170" s="459">
        <f t="shared" si="176"/>
        <v>0</v>
      </c>
      <c r="BK170" s="290">
        <f t="shared" si="177"/>
        <v>1</v>
      </c>
      <c r="BL170" s="291" t="str">
        <f>IF(BK170=0,"",
IF(SUM($BK$168:BK170)=1,BM170,
IF($BK$288&gt;SUM($BK$168:BK170),_xlfn.CONCAT(", ",BM170),
IF($BK$288=SUM($BK$168:BK170),_xlfn.CONCAT(" y ",BM170)))))</f>
        <v>, 3</v>
      </c>
      <c r="BM170" s="231" t="s">
        <v>6214</v>
      </c>
    </row>
    <row r="171" spans="1:65" customFormat="1" ht="15" customHeight="1">
      <c r="A171" s="6"/>
      <c r="B171" s="5"/>
      <c r="C171" s="85" t="s">
        <v>90</v>
      </c>
      <c r="D171" s="729" t="str">
        <f>IF(CNGE_2024_M1_Secc1_Sub1!$D45="","",CNGE_2024_M1_Secc1_Sub1!$D45)</f>
        <v>SECRETARIA DE EDUCACION</v>
      </c>
      <c r="E171" s="730"/>
      <c r="F171" s="730"/>
      <c r="G171" s="730"/>
      <c r="H171" s="730"/>
      <c r="I171" s="730"/>
      <c r="J171" s="730"/>
      <c r="K171" s="730"/>
      <c r="L171" s="731"/>
      <c r="M171" s="850"/>
      <c r="N171" s="852"/>
      <c r="O171" s="850"/>
      <c r="P171" s="852"/>
      <c r="Q171" s="850"/>
      <c r="R171" s="852"/>
      <c r="S171" s="850"/>
      <c r="T171" s="852"/>
      <c r="U171" s="850"/>
      <c r="V171" s="852"/>
      <c r="W171" s="850"/>
      <c r="X171" s="852"/>
      <c r="Y171" s="850"/>
      <c r="Z171" s="852"/>
      <c r="AA171" s="850"/>
      <c r="AB171" s="852"/>
      <c r="AC171" s="850"/>
      <c r="AD171" s="852"/>
      <c r="AE171" s="8"/>
      <c r="AG171" s="269">
        <f t="shared" si="147"/>
        <v>1</v>
      </c>
      <c r="AH171" s="371">
        <f t="shared" si="148"/>
        <v>0</v>
      </c>
      <c r="AI171" s="449">
        <f t="shared" si="149"/>
        <v>0</v>
      </c>
      <c r="AJ171" s="453">
        <f t="shared" si="150"/>
        <v>0</v>
      </c>
      <c r="AK171" s="455">
        <f t="shared" si="151"/>
        <v>0</v>
      </c>
      <c r="AL171" s="449">
        <f t="shared" si="152"/>
        <v>0</v>
      </c>
      <c r="AM171" s="453">
        <f t="shared" si="153"/>
        <v>0</v>
      </c>
      <c r="AN171" s="455">
        <f t="shared" si="154"/>
        <v>0</v>
      </c>
      <c r="AO171" s="449">
        <f t="shared" si="155"/>
        <v>0</v>
      </c>
      <c r="AP171" s="453">
        <f t="shared" si="156"/>
        <v>0</v>
      </c>
      <c r="AQ171" s="455">
        <f t="shared" si="157"/>
        <v>0</v>
      </c>
      <c r="AR171" s="344">
        <f t="shared" si="158"/>
        <v>-1</v>
      </c>
      <c r="AS171" s="345">
        <f t="shared" si="159"/>
        <v>0</v>
      </c>
      <c r="AT171" s="344">
        <f t="shared" si="160"/>
        <v>-1</v>
      </c>
      <c r="AU171" s="345">
        <f t="shared" si="161"/>
        <v>0</v>
      </c>
      <c r="AV171" s="344">
        <f t="shared" si="162"/>
        <v>-1</v>
      </c>
      <c r="AW171" s="345">
        <f t="shared" si="163"/>
        <v>0</v>
      </c>
      <c r="AX171" s="344">
        <f t="shared" si="164"/>
        <v>-1</v>
      </c>
      <c r="AY171" s="345">
        <f t="shared" si="165"/>
        <v>0</v>
      </c>
      <c r="AZ171" s="344">
        <f t="shared" si="166"/>
        <v>-1</v>
      </c>
      <c r="BA171" s="345">
        <f t="shared" si="167"/>
        <v>0</v>
      </c>
      <c r="BB171" s="344">
        <f t="shared" si="168"/>
        <v>-1</v>
      </c>
      <c r="BC171" s="345">
        <f t="shared" si="169"/>
        <v>0</v>
      </c>
      <c r="BD171" s="344">
        <f t="shared" si="170"/>
        <v>-1</v>
      </c>
      <c r="BE171" s="345">
        <f t="shared" si="171"/>
        <v>0</v>
      </c>
      <c r="BF171" s="344">
        <f t="shared" si="172"/>
        <v>-1</v>
      </c>
      <c r="BG171" s="345">
        <f t="shared" si="173"/>
        <v>0</v>
      </c>
      <c r="BH171" s="344">
        <f t="shared" si="174"/>
        <v>-1</v>
      </c>
      <c r="BI171" s="345">
        <f t="shared" si="175"/>
        <v>0</v>
      </c>
      <c r="BJ171" s="459">
        <f t="shared" si="176"/>
        <v>0</v>
      </c>
      <c r="BK171" s="290">
        <f t="shared" si="177"/>
        <v>1</v>
      </c>
      <c r="BL171" s="291" t="str">
        <f>IF(BK171=0,"",
IF(SUM($BK$168:BK171)=1,BM171,
IF($BK$288&gt;SUM($BK$168:BK171),_xlfn.CONCAT(", ",BM171),
IF($BK$288=SUM($BK$168:BK171),_xlfn.CONCAT(" y ",BM171)))))</f>
        <v>, 4</v>
      </c>
      <c r="BM171" s="231" t="s">
        <v>6215</v>
      </c>
    </row>
    <row r="172" spans="1:65" customFormat="1" ht="15" customHeight="1">
      <c r="A172" s="6"/>
      <c r="B172" s="5"/>
      <c r="C172" s="85" t="s">
        <v>91</v>
      </c>
      <c r="D172" s="729" t="str">
        <f>IF(CNGE_2024_M1_Secc1_Sub1!$D46="","",CNGE_2024_M1_Secc1_Sub1!$D46)</f>
        <v>SECRETARIA DE DESARROLLO SOCIAL</v>
      </c>
      <c r="E172" s="730"/>
      <c r="F172" s="730"/>
      <c r="G172" s="730"/>
      <c r="H172" s="730"/>
      <c r="I172" s="730"/>
      <c r="J172" s="730"/>
      <c r="K172" s="730"/>
      <c r="L172" s="731"/>
      <c r="M172" s="850"/>
      <c r="N172" s="852"/>
      <c r="O172" s="850"/>
      <c r="P172" s="852"/>
      <c r="Q172" s="850"/>
      <c r="R172" s="852"/>
      <c r="S172" s="850"/>
      <c r="T172" s="852"/>
      <c r="U172" s="850"/>
      <c r="V172" s="852"/>
      <c r="W172" s="850"/>
      <c r="X172" s="852"/>
      <c r="Y172" s="850"/>
      <c r="Z172" s="852"/>
      <c r="AA172" s="850"/>
      <c r="AB172" s="852"/>
      <c r="AC172" s="850"/>
      <c r="AD172" s="852"/>
      <c r="AE172" s="8"/>
      <c r="AG172" s="269">
        <f t="shared" si="147"/>
        <v>1</v>
      </c>
      <c r="AH172" s="371">
        <f t="shared" si="148"/>
        <v>0</v>
      </c>
      <c r="AI172" s="449">
        <f t="shared" si="149"/>
        <v>0</v>
      </c>
      <c r="AJ172" s="453">
        <f t="shared" si="150"/>
        <v>0</v>
      </c>
      <c r="AK172" s="455">
        <f t="shared" si="151"/>
        <v>0</v>
      </c>
      <c r="AL172" s="449">
        <f t="shared" si="152"/>
        <v>0</v>
      </c>
      <c r="AM172" s="453">
        <f t="shared" si="153"/>
        <v>0</v>
      </c>
      <c r="AN172" s="455">
        <f t="shared" si="154"/>
        <v>0</v>
      </c>
      <c r="AO172" s="449">
        <f t="shared" si="155"/>
        <v>0</v>
      </c>
      <c r="AP172" s="453">
        <f t="shared" si="156"/>
        <v>0</v>
      </c>
      <c r="AQ172" s="455">
        <f t="shared" si="157"/>
        <v>0</v>
      </c>
      <c r="AR172" s="344">
        <f t="shared" si="158"/>
        <v>-1</v>
      </c>
      <c r="AS172" s="345">
        <f t="shared" si="159"/>
        <v>0</v>
      </c>
      <c r="AT172" s="344">
        <f t="shared" si="160"/>
        <v>-1</v>
      </c>
      <c r="AU172" s="345">
        <f t="shared" si="161"/>
        <v>0</v>
      </c>
      <c r="AV172" s="344">
        <f t="shared" si="162"/>
        <v>-1</v>
      </c>
      <c r="AW172" s="345">
        <f t="shared" si="163"/>
        <v>0</v>
      </c>
      <c r="AX172" s="344">
        <f t="shared" si="164"/>
        <v>-1</v>
      </c>
      <c r="AY172" s="345">
        <f t="shared" si="165"/>
        <v>0</v>
      </c>
      <c r="AZ172" s="344">
        <f t="shared" si="166"/>
        <v>-1</v>
      </c>
      <c r="BA172" s="345">
        <f t="shared" si="167"/>
        <v>0</v>
      </c>
      <c r="BB172" s="344">
        <f t="shared" si="168"/>
        <v>-1</v>
      </c>
      <c r="BC172" s="345">
        <f t="shared" si="169"/>
        <v>0</v>
      </c>
      <c r="BD172" s="344">
        <f t="shared" si="170"/>
        <v>-1</v>
      </c>
      <c r="BE172" s="345">
        <f t="shared" si="171"/>
        <v>0</v>
      </c>
      <c r="BF172" s="344">
        <f t="shared" si="172"/>
        <v>-1</v>
      </c>
      <c r="BG172" s="345">
        <f t="shared" si="173"/>
        <v>0</v>
      </c>
      <c r="BH172" s="344">
        <f t="shared" si="174"/>
        <v>-1</v>
      </c>
      <c r="BI172" s="345">
        <f t="shared" si="175"/>
        <v>0</v>
      </c>
      <c r="BJ172" s="459">
        <f t="shared" si="176"/>
        <v>0</v>
      </c>
      <c r="BK172" s="290">
        <f t="shared" si="177"/>
        <v>1</v>
      </c>
      <c r="BL172" s="291" t="str">
        <f>IF(BK172=0,"",
IF(SUM($BK$168:BK172)=1,BM172,
IF($BK$288&gt;SUM($BK$168:BK172),_xlfn.CONCAT(", ",BM172),
IF($BK$288=SUM($BK$168:BK172),_xlfn.CONCAT(" y ",BM172)))))</f>
        <v>, 5</v>
      </c>
      <c r="BM172" s="231" t="s">
        <v>6216</v>
      </c>
    </row>
    <row r="173" spans="1:65" customFormat="1" ht="30" customHeight="1">
      <c r="A173" s="6"/>
      <c r="B173" s="5"/>
      <c r="C173" s="85" t="s">
        <v>92</v>
      </c>
      <c r="D173" s="729" t="str">
        <f>IF(CNGE_2024_M1_Secc1_Sub1!$D47="","",CNGE_2024_M1_Secc1_Sub1!$D47)</f>
        <v>SECRETARIA DE DESARROLLO ECONOMICO Y PORTUARIO</v>
      </c>
      <c r="E173" s="730"/>
      <c r="F173" s="730"/>
      <c r="G173" s="730"/>
      <c r="H173" s="730"/>
      <c r="I173" s="730"/>
      <c r="J173" s="730"/>
      <c r="K173" s="730"/>
      <c r="L173" s="731"/>
      <c r="M173" s="850"/>
      <c r="N173" s="852"/>
      <c r="O173" s="850"/>
      <c r="P173" s="852"/>
      <c r="Q173" s="850"/>
      <c r="R173" s="852"/>
      <c r="S173" s="850"/>
      <c r="T173" s="852"/>
      <c r="U173" s="850"/>
      <c r="V173" s="852"/>
      <c r="W173" s="850"/>
      <c r="X173" s="852"/>
      <c r="Y173" s="850"/>
      <c r="Z173" s="852"/>
      <c r="AA173" s="850"/>
      <c r="AB173" s="852"/>
      <c r="AC173" s="850"/>
      <c r="AD173" s="852"/>
      <c r="AE173" s="8"/>
      <c r="AG173" s="269">
        <f t="shared" si="147"/>
        <v>1</v>
      </c>
      <c r="AH173" s="371">
        <f t="shared" si="148"/>
        <v>0</v>
      </c>
      <c r="AI173" s="449">
        <f t="shared" si="149"/>
        <v>0</v>
      </c>
      <c r="AJ173" s="453">
        <f t="shared" si="150"/>
        <v>0</v>
      </c>
      <c r="AK173" s="455">
        <f t="shared" si="151"/>
        <v>0</v>
      </c>
      <c r="AL173" s="449">
        <f t="shared" si="152"/>
        <v>0</v>
      </c>
      <c r="AM173" s="453">
        <f t="shared" si="153"/>
        <v>0</v>
      </c>
      <c r="AN173" s="455">
        <f t="shared" si="154"/>
        <v>0</v>
      </c>
      <c r="AO173" s="449">
        <f t="shared" si="155"/>
        <v>0</v>
      </c>
      <c r="AP173" s="453">
        <f t="shared" si="156"/>
        <v>0</v>
      </c>
      <c r="AQ173" s="455">
        <f t="shared" si="157"/>
        <v>0</v>
      </c>
      <c r="AR173" s="344">
        <f t="shared" si="158"/>
        <v>-1</v>
      </c>
      <c r="AS173" s="345">
        <f t="shared" si="159"/>
        <v>0</v>
      </c>
      <c r="AT173" s="344">
        <f t="shared" si="160"/>
        <v>-1</v>
      </c>
      <c r="AU173" s="345">
        <f t="shared" si="161"/>
        <v>0</v>
      </c>
      <c r="AV173" s="344">
        <f t="shared" si="162"/>
        <v>-1</v>
      </c>
      <c r="AW173" s="345">
        <f t="shared" si="163"/>
        <v>0</v>
      </c>
      <c r="AX173" s="344">
        <f t="shared" si="164"/>
        <v>-1</v>
      </c>
      <c r="AY173" s="345">
        <f t="shared" si="165"/>
        <v>0</v>
      </c>
      <c r="AZ173" s="344">
        <f t="shared" si="166"/>
        <v>-1</v>
      </c>
      <c r="BA173" s="345">
        <f t="shared" si="167"/>
        <v>0</v>
      </c>
      <c r="BB173" s="344">
        <f t="shared" si="168"/>
        <v>-1</v>
      </c>
      <c r="BC173" s="345">
        <f t="shared" si="169"/>
        <v>0</v>
      </c>
      <c r="BD173" s="344">
        <f t="shared" si="170"/>
        <v>-1</v>
      </c>
      <c r="BE173" s="345">
        <f t="shared" si="171"/>
        <v>0</v>
      </c>
      <c r="BF173" s="344">
        <f t="shared" si="172"/>
        <v>-1</v>
      </c>
      <c r="BG173" s="345">
        <f t="shared" si="173"/>
        <v>0</v>
      </c>
      <c r="BH173" s="344">
        <f t="shared" si="174"/>
        <v>-1</v>
      </c>
      <c r="BI173" s="345">
        <f t="shared" si="175"/>
        <v>0</v>
      </c>
      <c r="BJ173" s="459">
        <f t="shared" si="176"/>
        <v>0</v>
      </c>
      <c r="BK173" s="290">
        <f t="shared" si="177"/>
        <v>1</v>
      </c>
      <c r="BL173" s="291" t="str">
        <f>IF(BK173=0,"",
IF(SUM($BK$168:BK173)=1,BM173,
IF($BK$288&gt;SUM($BK$168:BK173),_xlfn.CONCAT(", ",BM173),
IF($BK$288=SUM($BK$168:BK173),_xlfn.CONCAT(" y ",BM173)))))</f>
        <v>, 6</v>
      </c>
      <c r="BM173" s="231" t="s">
        <v>6217</v>
      </c>
    </row>
    <row r="174" spans="1:65" customFormat="1" ht="15" customHeight="1">
      <c r="A174" s="6"/>
      <c r="B174" s="5"/>
      <c r="C174" s="85" t="s">
        <v>93</v>
      </c>
      <c r="D174" s="729" t="str">
        <f>IF(CNGE_2024_M1_Secc1_Sub1!$D48="","",CNGE_2024_M1_Secc1_Sub1!$D48)</f>
        <v>SECRETARIA DE GOBIERNO</v>
      </c>
      <c r="E174" s="730"/>
      <c r="F174" s="730"/>
      <c r="G174" s="730"/>
      <c r="H174" s="730"/>
      <c r="I174" s="730"/>
      <c r="J174" s="730"/>
      <c r="K174" s="730"/>
      <c r="L174" s="731"/>
      <c r="M174" s="850"/>
      <c r="N174" s="852"/>
      <c r="O174" s="850"/>
      <c r="P174" s="852"/>
      <c r="Q174" s="850"/>
      <c r="R174" s="852"/>
      <c r="S174" s="850"/>
      <c r="T174" s="852"/>
      <c r="U174" s="850"/>
      <c r="V174" s="852"/>
      <c r="W174" s="850"/>
      <c r="X174" s="852"/>
      <c r="Y174" s="850"/>
      <c r="Z174" s="852"/>
      <c r="AA174" s="850"/>
      <c r="AB174" s="852"/>
      <c r="AC174" s="850"/>
      <c r="AD174" s="852"/>
      <c r="AE174" s="8"/>
      <c r="AG174" s="269">
        <f t="shared" si="147"/>
        <v>1</v>
      </c>
      <c r="AH174" s="371">
        <f t="shared" si="148"/>
        <v>0</v>
      </c>
      <c r="AI174" s="449">
        <f t="shared" si="149"/>
        <v>0</v>
      </c>
      <c r="AJ174" s="453">
        <f t="shared" si="150"/>
        <v>0</v>
      </c>
      <c r="AK174" s="455">
        <f t="shared" si="151"/>
        <v>0</v>
      </c>
      <c r="AL174" s="449">
        <f t="shared" si="152"/>
        <v>0</v>
      </c>
      <c r="AM174" s="453">
        <f t="shared" si="153"/>
        <v>0</v>
      </c>
      <c r="AN174" s="455">
        <f t="shared" si="154"/>
        <v>0</v>
      </c>
      <c r="AO174" s="449">
        <f t="shared" si="155"/>
        <v>0</v>
      </c>
      <c r="AP174" s="453">
        <f t="shared" si="156"/>
        <v>0</v>
      </c>
      <c r="AQ174" s="455">
        <f t="shared" si="157"/>
        <v>0</v>
      </c>
      <c r="AR174" s="344">
        <f t="shared" si="158"/>
        <v>-1</v>
      </c>
      <c r="AS174" s="345">
        <f t="shared" si="159"/>
        <v>0</v>
      </c>
      <c r="AT174" s="344">
        <f t="shared" si="160"/>
        <v>-1</v>
      </c>
      <c r="AU174" s="345">
        <f t="shared" si="161"/>
        <v>0</v>
      </c>
      <c r="AV174" s="344">
        <f t="shared" si="162"/>
        <v>-1</v>
      </c>
      <c r="AW174" s="345">
        <f t="shared" si="163"/>
        <v>0</v>
      </c>
      <c r="AX174" s="344">
        <f t="shared" si="164"/>
        <v>-1</v>
      </c>
      <c r="AY174" s="345">
        <f t="shared" si="165"/>
        <v>0</v>
      </c>
      <c r="AZ174" s="344">
        <f t="shared" si="166"/>
        <v>-1</v>
      </c>
      <c r="BA174" s="345">
        <f t="shared" si="167"/>
        <v>0</v>
      </c>
      <c r="BB174" s="344">
        <f t="shared" si="168"/>
        <v>-1</v>
      </c>
      <c r="BC174" s="345">
        <f t="shared" si="169"/>
        <v>0</v>
      </c>
      <c r="BD174" s="344">
        <f t="shared" si="170"/>
        <v>-1</v>
      </c>
      <c r="BE174" s="345">
        <f t="shared" si="171"/>
        <v>0</v>
      </c>
      <c r="BF174" s="344">
        <f t="shared" si="172"/>
        <v>-1</v>
      </c>
      <c r="BG174" s="345">
        <f t="shared" si="173"/>
        <v>0</v>
      </c>
      <c r="BH174" s="344">
        <f t="shared" si="174"/>
        <v>-1</v>
      </c>
      <c r="BI174" s="345">
        <f t="shared" si="175"/>
        <v>0</v>
      </c>
      <c r="BJ174" s="459">
        <f t="shared" si="176"/>
        <v>0</v>
      </c>
      <c r="BK174" s="290">
        <f t="shared" si="177"/>
        <v>1</v>
      </c>
      <c r="BL174" s="291" t="str">
        <f>IF(BK174=0,"",
IF(SUM($BK$168:BK174)=1,BM174,
IF($BK$288&gt;SUM($BK$168:BK174),_xlfn.CONCAT(", ",BM174),
IF($BK$288=SUM($BK$168:BK174),_xlfn.CONCAT(" y ",BM174)))))</f>
        <v>, 7</v>
      </c>
      <c r="BM174" s="231" t="s">
        <v>6218</v>
      </c>
    </row>
    <row r="175" spans="1:65" customFormat="1" ht="15" customHeight="1">
      <c r="A175" s="6"/>
      <c r="B175" s="5"/>
      <c r="C175" s="85" t="s">
        <v>94</v>
      </c>
      <c r="D175" s="729" t="str">
        <f>IF(CNGE_2024_M1_Secc1_Sub1!$D49="","",CNGE_2024_M1_Secc1_Sub1!$D49)</f>
        <v>SECRETARIA DE FINANZAS Y PLANEACION</v>
      </c>
      <c r="E175" s="730"/>
      <c r="F175" s="730"/>
      <c r="G175" s="730"/>
      <c r="H175" s="730"/>
      <c r="I175" s="730"/>
      <c r="J175" s="730"/>
      <c r="K175" s="730"/>
      <c r="L175" s="731"/>
      <c r="M175" s="850"/>
      <c r="N175" s="852"/>
      <c r="O175" s="850"/>
      <c r="P175" s="852"/>
      <c r="Q175" s="850"/>
      <c r="R175" s="852"/>
      <c r="S175" s="850"/>
      <c r="T175" s="852"/>
      <c r="U175" s="850"/>
      <c r="V175" s="852"/>
      <c r="W175" s="850"/>
      <c r="X175" s="852"/>
      <c r="Y175" s="850"/>
      <c r="Z175" s="852"/>
      <c r="AA175" s="850"/>
      <c r="AB175" s="852"/>
      <c r="AC175" s="850"/>
      <c r="AD175" s="852"/>
      <c r="AE175" s="8"/>
      <c r="AG175" s="269">
        <f t="shared" si="147"/>
        <v>1</v>
      </c>
      <c r="AH175" s="371">
        <f t="shared" si="148"/>
        <v>0</v>
      </c>
      <c r="AI175" s="449">
        <f t="shared" si="149"/>
        <v>0</v>
      </c>
      <c r="AJ175" s="453">
        <f t="shared" si="150"/>
        <v>0</v>
      </c>
      <c r="AK175" s="455">
        <f t="shared" si="151"/>
        <v>0</v>
      </c>
      <c r="AL175" s="449">
        <f t="shared" si="152"/>
        <v>0</v>
      </c>
      <c r="AM175" s="453">
        <f t="shared" si="153"/>
        <v>0</v>
      </c>
      <c r="AN175" s="455">
        <f t="shared" si="154"/>
        <v>0</v>
      </c>
      <c r="AO175" s="449">
        <f t="shared" si="155"/>
        <v>0</v>
      </c>
      <c r="AP175" s="453">
        <f t="shared" si="156"/>
        <v>0</v>
      </c>
      <c r="AQ175" s="455">
        <f t="shared" si="157"/>
        <v>0</v>
      </c>
      <c r="AR175" s="344">
        <f t="shared" si="158"/>
        <v>-1</v>
      </c>
      <c r="AS175" s="345">
        <f t="shared" si="159"/>
        <v>0</v>
      </c>
      <c r="AT175" s="344">
        <f t="shared" si="160"/>
        <v>-1</v>
      </c>
      <c r="AU175" s="345">
        <f t="shared" si="161"/>
        <v>0</v>
      </c>
      <c r="AV175" s="344">
        <f t="shared" si="162"/>
        <v>-1</v>
      </c>
      <c r="AW175" s="345">
        <f t="shared" si="163"/>
        <v>0</v>
      </c>
      <c r="AX175" s="344">
        <f t="shared" si="164"/>
        <v>-1</v>
      </c>
      <c r="AY175" s="345">
        <f t="shared" si="165"/>
        <v>0</v>
      </c>
      <c r="AZ175" s="344">
        <f t="shared" si="166"/>
        <v>-1</v>
      </c>
      <c r="BA175" s="345">
        <f t="shared" si="167"/>
        <v>0</v>
      </c>
      <c r="BB175" s="344">
        <f t="shared" si="168"/>
        <v>-1</v>
      </c>
      <c r="BC175" s="345">
        <f t="shared" si="169"/>
        <v>0</v>
      </c>
      <c r="BD175" s="344">
        <f t="shared" si="170"/>
        <v>-1</v>
      </c>
      <c r="BE175" s="345">
        <f t="shared" si="171"/>
        <v>0</v>
      </c>
      <c r="BF175" s="344">
        <f t="shared" si="172"/>
        <v>-1</v>
      </c>
      <c r="BG175" s="345">
        <f t="shared" si="173"/>
        <v>0</v>
      </c>
      <c r="BH175" s="344">
        <f t="shared" si="174"/>
        <v>-1</v>
      </c>
      <c r="BI175" s="345">
        <f t="shared" si="175"/>
        <v>0</v>
      </c>
      <c r="BJ175" s="459">
        <f t="shared" si="176"/>
        <v>0</v>
      </c>
      <c r="BK175" s="290">
        <f t="shared" si="177"/>
        <v>1</v>
      </c>
      <c r="BL175" s="291" t="str">
        <f>IF(BK175=0,"",
IF(SUM($BK$168:BK175)=1,BM175,
IF($BK$288&gt;SUM($BK$168:BK175),_xlfn.CONCAT(", ",BM175),
IF($BK$288=SUM($BK$168:BK175),_xlfn.CONCAT(" y ",BM175)))))</f>
        <v>, 8</v>
      </c>
      <c r="BM175" s="231" t="s">
        <v>6219</v>
      </c>
    </row>
    <row r="176" spans="1:65" customFormat="1" ht="30" customHeight="1">
      <c r="A176" s="6"/>
      <c r="B176" s="5"/>
      <c r="C176" s="85" t="s">
        <v>95</v>
      </c>
      <c r="D176" s="729" t="str">
        <f>IF(CNGE_2024_M1_Secc1_Sub1!$D50="","",CNGE_2024_M1_Secc1_Sub1!$D50)</f>
        <v>COORDINACION GENERAL DE COMUNICACION SOCIAL</v>
      </c>
      <c r="E176" s="730"/>
      <c r="F176" s="730"/>
      <c r="G176" s="730"/>
      <c r="H176" s="730"/>
      <c r="I176" s="730"/>
      <c r="J176" s="730"/>
      <c r="K176" s="730"/>
      <c r="L176" s="731"/>
      <c r="M176" s="850"/>
      <c r="N176" s="852"/>
      <c r="O176" s="850"/>
      <c r="P176" s="852"/>
      <c r="Q176" s="850"/>
      <c r="R176" s="852"/>
      <c r="S176" s="850"/>
      <c r="T176" s="852"/>
      <c r="U176" s="850"/>
      <c r="V176" s="852"/>
      <c r="W176" s="850"/>
      <c r="X176" s="852"/>
      <c r="Y176" s="850"/>
      <c r="Z176" s="852"/>
      <c r="AA176" s="850"/>
      <c r="AB176" s="852"/>
      <c r="AC176" s="850"/>
      <c r="AD176" s="852"/>
      <c r="AE176" s="8"/>
      <c r="AG176" s="269">
        <f t="shared" si="147"/>
        <v>1</v>
      </c>
      <c r="AH176" s="371">
        <f t="shared" si="148"/>
        <v>0</v>
      </c>
      <c r="AI176" s="449">
        <f t="shared" si="149"/>
        <v>0</v>
      </c>
      <c r="AJ176" s="453">
        <f t="shared" si="150"/>
        <v>0</v>
      </c>
      <c r="AK176" s="455">
        <f t="shared" si="151"/>
        <v>0</v>
      </c>
      <c r="AL176" s="449">
        <f t="shared" si="152"/>
        <v>0</v>
      </c>
      <c r="AM176" s="453">
        <f t="shared" si="153"/>
        <v>0</v>
      </c>
      <c r="AN176" s="455">
        <f t="shared" si="154"/>
        <v>0</v>
      </c>
      <c r="AO176" s="449">
        <f t="shared" si="155"/>
        <v>0</v>
      </c>
      <c r="AP176" s="453">
        <f t="shared" si="156"/>
        <v>0</v>
      </c>
      <c r="AQ176" s="455">
        <f t="shared" si="157"/>
        <v>0</v>
      </c>
      <c r="AR176" s="344">
        <f t="shared" si="158"/>
        <v>-1</v>
      </c>
      <c r="AS176" s="345">
        <f t="shared" si="159"/>
        <v>0</v>
      </c>
      <c r="AT176" s="344">
        <f t="shared" si="160"/>
        <v>-1</v>
      </c>
      <c r="AU176" s="345">
        <f t="shared" si="161"/>
        <v>0</v>
      </c>
      <c r="AV176" s="344">
        <f t="shared" si="162"/>
        <v>-1</v>
      </c>
      <c r="AW176" s="345">
        <f t="shared" si="163"/>
        <v>0</v>
      </c>
      <c r="AX176" s="344">
        <f t="shared" si="164"/>
        <v>-1</v>
      </c>
      <c r="AY176" s="345">
        <f t="shared" si="165"/>
        <v>0</v>
      </c>
      <c r="AZ176" s="344">
        <f t="shared" si="166"/>
        <v>-1</v>
      </c>
      <c r="BA176" s="345">
        <f t="shared" si="167"/>
        <v>0</v>
      </c>
      <c r="BB176" s="344">
        <f t="shared" si="168"/>
        <v>-1</v>
      </c>
      <c r="BC176" s="345">
        <f t="shared" si="169"/>
        <v>0</v>
      </c>
      <c r="BD176" s="344">
        <f t="shared" si="170"/>
        <v>-1</v>
      </c>
      <c r="BE176" s="345">
        <f t="shared" si="171"/>
        <v>0</v>
      </c>
      <c r="BF176" s="344">
        <f t="shared" si="172"/>
        <v>-1</v>
      </c>
      <c r="BG176" s="345">
        <f t="shared" si="173"/>
        <v>0</v>
      </c>
      <c r="BH176" s="344">
        <f t="shared" si="174"/>
        <v>-1</v>
      </c>
      <c r="BI176" s="345">
        <f t="shared" si="175"/>
        <v>0</v>
      </c>
      <c r="BJ176" s="459">
        <f t="shared" si="176"/>
        <v>0</v>
      </c>
      <c r="BK176" s="290">
        <f t="shared" si="177"/>
        <v>1</v>
      </c>
      <c r="BL176" s="291" t="str">
        <f>IF(BK176=0,"",
IF(SUM($BK$168:BK176)=1,BM176,
IF($BK$288&gt;SUM($BK$168:BK176),_xlfn.CONCAT(", ",BM176),
IF($BK$288=SUM($BK$168:BK176),_xlfn.CONCAT(" y ",BM176)))))</f>
        <v>, 9</v>
      </c>
      <c r="BM176" s="231" t="s">
        <v>6220</v>
      </c>
    </row>
    <row r="177" spans="1:65" customFormat="1" ht="15" customHeight="1">
      <c r="A177" s="6"/>
      <c r="B177" s="5"/>
      <c r="C177" s="85" t="s">
        <v>97</v>
      </c>
      <c r="D177" s="729" t="str">
        <f>IF(CNGE_2024_M1_Secc1_Sub1!$D51="","",CNGE_2024_M1_Secc1_Sub1!$D51)</f>
        <v>CONTRALORIA GENERAL</v>
      </c>
      <c r="E177" s="730"/>
      <c r="F177" s="730"/>
      <c r="G177" s="730"/>
      <c r="H177" s="730"/>
      <c r="I177" s="730"/>
      <c r="J177" s="730"/>
      <c r="K177" s="730"/>
      <c r="L177" s="731"/>
      <c r="M177" s="850"/>
      <c r="N177" s="852"/>
      <c r="O177" s="850"/>
      <c r="P177" s="852"/>
      <c r="Q177" s="850"/>
      <c r="R177" s="852"/>
      <c r="S177" s="850"/>
      <c r="T177" s="852"/>
      <c r="U177" s="850"/>
      <c r="V177" s="852"/>
      <c r="W177" s="850"/>
      <c r="X177" s="852"/>
      <c r="Y177" s="850"/>
      <c r="Z177" s="852"/>
      <c r="AA177" s="850"/>
      <c r="AB177" s="852"/>
      <c r="AC177" s="850"/>
      <c r="AD177" s="852"/>
      <c r="AE177" s="8"/>
      <c r="AG177" s="269">
        <f t="shared" si="147"/>
        <v>1</v>
      </c>
      <c r="AH177" s="371">
        <f t="shared" si="148"/>
        <v>0</v>
      </c>
      <c r="AI177" s="449">
        <f t="shared" si="149"/>
        <v>0</v>
      </c>
      <c r="AJ177" s="453">
        <f t="shared" si="150"/>
        <v>0</v>
      </c>
      <c r="AK177" s="455">
        <f t="shared" si="151"/>
        <v>0</v>
      </c>
      <c r="AL177" s="449">
        <f t="shared" si="152"/>
        <v>0</v>
      </c>
      <c r="AM177" s="453">
        <f t="shared" si="153"/>
        <v>0</v>
      </c>
      <c r="AN177" s="455">
        <f t="shared" si="154"/>
        <v>0</v>
      </c>
      <c r="AO177" s="449">
        <f t="shared" si="155"/>
        <v>0</v>
      </c>
      <c r="AP177" s="453">
        <f t="shared" si="156"/>
        <v>0</v>
      </c>
      <c r="AQ177" s="455">
        <f t="shared" si="157"/>
        <v>0</v>
      </c>
      <c r="AR177" s="344">
        <f t="shared" si="158"/>
        <v>-1</v>
      </c>
      <c r="AS177" s="345">
        <f t="shared" si="159"/>
        <v>0</v>
      </c>
      <c r="AT177" s="344">
        <f t="shared" si="160"/>
        <v>-1</v>
      </c>
      <c r="AU177" s="345">
        <f t="shared" si="161"/>
        <v>0</v>
      </c>
      <c r="AV177" s="344">
        <f t="shared" si="162"/>
        <v>-1</v>
      </c>
      <c r="AW177" s="345">
        <f t="shared" si="163"/>
        <v>0</v>
      </c>
      <c r="AX177" s="344">
        <f t="shared" si="164"/>
        <v>-1</v>
      </c>
      <c r="AY177" s="345">
        <f t="shared" si="165"/>
        <v>0</v>
      </c>
      <c r="AZ177" s="344">
        <f t="shared" si="166"/>
        <v>-1</v>
      </c>
      <c r="BA177" s="345">
        <f t="shared" si="167"/>
        <v>0</v>
      </c>
      <c r="BB177" s="344">
        <f t="shared" si="168"/>
        <v>-1</v>
      </c>
      <c r="BC177" s="345">
        <f t="shared" si="169"/>
        <v>0</v>
      </c>
      <c r="BD177" s="344">
        <f t="shared" si="170"/>
        <v>-1</v>
      </c>
      <c r="BE177" s="345">
        <f t="shared" si="171"/>
        <v>0</v>
      </c>
      <c r="BF177" s="344">
        <f t="shared" si="172"/>
        <v>-1</v>
      </c>
      <c r="BG177" s="345">
        <f t="shared" si="173"/>
        <v>0</v>
      </c>
      <c r="BH177" s="344">
        <f t="shared" si="174"/>
        <v>-1</v>
      </c>
      <c r="BI177" s="345">
        <f t="shared" si="175"/>
        <v>0</v>
      </c>
      <c r="BJ177" s="459">
        <f t="shared" si="176"/>
        <v>0</v>
      </c>
      <c r="BK177" s="290">
        <f t="shared" si="177"/>
        <v>1</v>
      </c>
      <c r="BL177" s="291" t="str">
        <f>IF(BK177=0,"",
IF(SUM($BK$168:BK177)=1,BM177,
IF($BK$288&gt;SUM($BK$168:BK177),_xlfn.CONCAT(", ",BM177),
IF($BK$288=SUM($BK$168:BK177),_xlfn.CONCAT(" y ",BM177)))))</f>
        <v>, 10</v>
      </c>
      <c r="BM177" s="231" t="s">
        <v>6221</v>
      </c>
    </row>
    <row r="178" spans="1:65" customFormat="1" ht="30" customHeight="1">
      <c r="A178" s="6"/>
      <c r="B178" s="5"/>
      <c r="C178" s="85" t="s">
        <v>98</v>
      </c>
      <c r="D178" s="729" t="str">
        <f>IF(CNGE_2024_M1_Secc1_Sub1!$D52="","",CNGE_2024_M1_Secc1_Sub1!$D52)</f>
        <v>SECRETARIA DE INFRAESTRUCTURA Y OBRAS PUBLICAS</v>
      </c>
      <c r="E178" s="730"/>
      <c r="F178" s="730"/>
      <c r="G178" s="730"/>
      <c r="H178" s="730"/>
      <c r="I178" s="730"/>
      <c r="J178" s="730"/>
      <c r="K178" s="730"/>
      <c r="L178" s="731"/>
      <c r="M178" s="850"/>
      <c r="N178" s="852"/>
      <c r="O178" s="850"/>
      <c r="P178" s="852"/>
      <c r="Q178" s="850"/>
      <c r="R178" s="852"/>
      <c r="S178" s="850"/>
      <c r="T178" s="852"/>
      <c r="U178" s="850"/>
      <c r="V178" s="852"/>
      <c r="W178" s="850"/>
      <c r="X178" s="852"/>
      <c r="Y178" s="850"/>
      <c r="Z178" s="852"/>
      <c r="AA178" s="850"/>
      <c r="AB178" s="852"/>
      <c r="AC178" s="850"/>
      <c r="AD178" s="852"/>
      <c r="AE178" s="8"/>
      <c r="AG178" s="269">
        <f t="shared" si="147"/>
        <v>1</v>
      </c>
      <c r="AH178" s="371">
        <f t="shared" si="148"/>
        <v>0</v>
      </c>
      <c r="AI178" s="449">
        <f t="shared" si="149"/>
        <v>0</v>
      </c>
      <c r="AJ178" s="453">
        <f t="shared" si="150"/>
        <v>0</v>
      </c>
      <c r="AK178" s="455">
        <f t="shared" si="151"/>
        <v>0</v>
      </c>
      <c r="AL178" s="449">
        <f t="shared" si="152"/>
        <v>0</v>
      </c>
      <c r="AM178" s="453">
        <f t="shared" si="153"/>
        <v>0</v>
      </c>
      <c r="AN178" s="455">
        <f t="shared" si="154"/>
        <v>0</v>
      </c>
      <c r="AO178" s="449">
        <f t="shared" si="155"/>
        <v>0</v>
      </c>
      <c r="AP178" s="453">
        <f t="shared" si="156"/>
        <v>0</v>
      </c>
      <c r="AQ178" s="455">
        <f t="shared" si="157"/>
        <v>0</v>
      </c>
      <c r="AR178" s="344">
        <f t="shared" si="158"/>
        <v>-1</v>
      </c>
      <c r="AS178" s="345">
        <f t="shared" si="159"/>
        <v>0</v>
      </c>
      <c r="AT178" s="344">
        <f t="shared" si="160"/>
        <v>-1</v>
      </c>
      <c r="AU178" s="345">
        <f t="shared" si="161"/>
        <v>0</v>
      </c>
      <c r="AV178" s="344">
        <f t="shared" si="162"/>
        <v>-1</v>
      </c>
      <c r="AW178" s="345">
        <f t="shared" si="163"/>
        <v>0</v>
      </c>
      <c r="AX178" s="344">
        <f t="shared" si="164"/>
        <v>-1</v>
      </c>
      <c r="AY178" s="345">
        <f t="shared" si="165"/>
        <v>0</v>
      </c>
      <c r="AZ178" s="344">
        <f t="shared" si="166"/>
        <v>-1</v>
      </c>
      <c r="BA178" s="345">
        <f t="shared" si="167"/>
        <v>0</v>
      </c>
      <c r="BB178" s="344">
        <f t="shared" si="168"/>
        <v>-1</v>
      </c>
      <c r="BC178" s="345">
        <f t="shared" si="169"/>
        <v>0</v>
      </c>
      <c r="BD178" s="344">
        <f t="shared" si="170"/>
        <v>-1</v>
      </c>
      <c r="BE178" s="345">
        <f t="shared" si="171"/>
        <v>0</v>
      </c>
      <c r="BF178" s="344">
        <f t="shared" si="172"/>
        <v>-1</v>
      </c>
      <c r="BG178" s="345">
        <f t="shared" si="173"/>
        <v>0</v>
      </c>
      <c r="BH178" s="344">
        <f t="shared" si="174"/>
        <v>-1</v>
      </c>
      <c r="BI178" s="345">
        <f t="shared" si="175"/>
        <v>0</v>
      </c>
      <c r="BJ178" s="459">
        <f t="shared" si="176"/>
        <v>0</v>
      </c>
      <c r="BK178" s="290">
        <f t="shared" si="177"/>
        <v>1</v>
      </c>
      <c r="BL178" s="291" t="str">
        <f>IF(BK178=0,"",
IF(SUM($BK$168:BK178)=1,BM178,
IF($BK$288&gt;SUM($BK$168:BK178),_xlfn.CONCAT(", ",BM178),
IF($BK$288=SUM($BK$168:BK178),_xlfn.CONCAT(" y ",BM178)))))</f>
        <v>, 11</v>
      </c>
      <c r="BM178" s="231" t="s">
        <v>6222</v>
      </c>
    </row>
    <row r="179" spans="1:65" customFormat="1" ht="15" customHeight="1">
      <c r="A179" s="6"/>
      <c r="B179" s="5"/>
      <c r="C179" s="85" t="s">
        <v>99</v>
      </c>
      <c r="D179" s="729" t="str">
        <f>IF(CNGE_2024_M1_Secc1_Sub1!$D53="","",CNGE_2024_M1_Secc1_Sub1!$D53)</f>
        <v>OFICINA DEL PROGRAMA DE GOBIERNO</v>
      </c>
      <c r="E179" s="730"/>
      <c r="F179" s="730"/>
      <c r="G179" s="730"/>
      <c r="H179" s="730"/>
      <c r="I179" s="730"/>
      <c r="J179" s="730"/>
      <c r="K179" s="730"/>
      <c r="L179" s="731"/>
      <c r="M179" s="850"/>
      <c r="N179" s="852"/>
      <c r="O179" s="850"/>
      <c r="P179" s="852"/>
      <c r="Q179" s="850"/>
      <c r="R179" s="852"/>
      <c r="S179" s="850"/>
      <c r="T179" s="852"/>
      <c r="U179" s="850"/>
      <c r="V179" s="852"/>
      <c r="W179" s="850"/>
      <c r="X179" s="852"/>
      <c r="Y179" s="850"/>
      <c r="Z179" s="852"/>
      <c r="AA179" s="850"/>
      <c r="AB179" s="852"/>
      <c r="AC179" s="850"/>
      <c r="AD179" s="852"/>
      <c r="AE179" s="8"/>
      <c r="AG179" s="269">
        <f t="shared" si="147"/>
        <v>1</v>
      </c>
      <c r="AH179" s="371">
        <f t="shared" si="148"/>
        <v>0</v>
      </c>
      <c r="AI179" s="449">
        <f t="shared" si="149"/>
        <v>0</v>
      </c>
      <c r="AJ179" s="453">
        <f t="shared" si="150"/>
        <v>0</v>
      </c>
      <c r="AK179" s="455">
        <f t="shared" si="151"/>
        <v>0</v>
      </c>
      <c r="AL179" s="449">
        <f t="shared" si="152"/>
        <v>0</v>
      </c>
      <c r="AM179" s="453">
        <f t="shared" si="153"/>
        <v>0</v>
      </c>
      <c r="AN179" s="455">
        <f t="shared" si="154"/>
        <v>0</v>
      </c>
      <c r="AO179" s="449">
        <f t="shared" si="155"/>
        <v>0</v>
      </c>
      <c r="AP179" s="453">
        <f t="shared" si="156"/>
        <v>0</v>
      </c>
      <c r="AQ179" s="455">
        <f t="shared" si="157"/>
        <v>0</v>
      </c>
      <c r="AR179" s="344">
        <f t="shared" si="158"/>
        <v>-1</v>
      </c>
      <c r="AS179" s="345">
        <f t="shared" si="159"/>
        <v>0</v>
      </c>
      <c r="AT179" s="344">
        <f t="shared" si="160"/>
        <v>-1</v>
      </c>
      <c r="AU179" s="345">
        <f t="shared" si="161"/>
        <v>0</v>
      </c>
      <c r="AV179" s="344">
        <f t="shared" si="162"/>
        <v>-1</v>
      </c>
      <c r="AW179" s="345">
        <f t="shared" si="163"/>
        <v>0</v>
      </c>
      <c r="AX179" s="344">
        <f t="shared" si="164"/>
        <v>-1</v>
      </c>
      <c r="AY179" s="345">
        <f t="shared" si="165"/>
        <v>0</v>
      </c>
      <c r="AZ179" s="344">
        <f t="shared" si="166"/>
        <v>-1</v>
      </c>
      <c r="BA179" s="345">
        <f t="shared" si="167"/>
        <v>0</v>
      </c>
      <c r="BB179" s="344">
        <f t="shared" si="168"/>
        <v>-1</v>
      </c>
      <c r="BC179" s="345">
        <f t="shared" si="169"/>
        <v>0</v>
      </c>
      <c r="BD179" s="344">
        <f t="shared" si="170"/>
        <v>-1</v>
      </c>
      <c r="BE179" s="345">
        <f t="shared" si="171"/>
        <v>0</v>
      </c>
      <c r="BF179" s="344">
        <f t="shared" si="172"/>
        <v>-1</v>
      </c>
      <c r="BG179" s="345">
        <f t="shared" si="173"/>
        <v>0</v>
      </c>
      <c r="BH179" s="344">
        <f t="shared" si="174"/>
        <v>-1</v>
      </c>
      <c r="BI179" s="345">
        <f t="shared" si="175"/>
        <v>0</v>
      </c>
      <c r="BJ179" s="459">
        <f t="shared" si="176"/>
        <v>0</v>
      </c>
      <c r="BK179" s="290">
        <f t="shared" si="177"/>
        <v>1</v>
      </c>
      <c r="BL179" s="291" t="str">
        <f>IF(BK179=0,"",
IF(SUM($BK$168:BK179)=1,BM179,
IF($BK$288&gt;SUM($BK$168:BK179),_xlfn.CONCAT(", ",BM179),
IF($BK$288=SUM($BK$168:BK179),_xlfn.CONCAT(" y ",BM179)))))</f>
        <v>, 12</v>
      </c>
      <c r="BM179" s="231" t="s">
        <v>6223</v>
      </c>
    </row>
    <row r="180" spans="1:65" customFormat="1" ht="15" customHeight="1">
      <c r="A180" s="6"/>
      <c r="B180" s="5"/>
      <c r="C180" s="85" t="s">
        <v>100</v>
      </c>
      <c r="D180" s="729" t="str">
        <f>IF(CNGE_2024_M1_Secc1_Sub1!$D54="","",CNGE_2024_M1_Secc1_Sub1!$D54)</f>
        <v>SECRETARIA DE SEGURIDAD PUBLICA</v>
      </c>
      <c r="E180" s="730"/>
      <c r="F180" s="730"/>
      <c r="G180" s="730"/>
      <c r="H180" s="730"/>
      <c r="I180" s="730"/>
      <c r="J180" s="730"/>
      <c r="K180" s="730"/>
      <c r="L180" s="731"/>
      <c r="M180" s="850"/>
      <c r="N180" s="852"/>
      <c r="O180" s="850"/>
      <c r="P180" s="852"/>
      <c r="Q180" s="850"/>
      <c r="R180" s="852"/>
      <c r="S180" s="850"/>
      <c r="T180" s="852"/>
      <c r="U180" s="850"/>
      <c r="V180" s="852"/>
      <c r="W180" s="850"/>
      <c r="X180" s="852"/>
      <c r="Y180" s="850"/>
      <c r="Z180" s="852"/>
      <c r="AA180" s="850"/>
      <c r="AB180" s="852"/>
      <c r="AC180" s="850"/>
      <c r="AD180" s="852"/>
      <c r="AE180" s="8"/>
      <c r="AG180" s="269">
        <f t="shared" si="147"/>
        <v>1</v>
      </c>
      <c r="AH180" s="371">
        <f t="shared" si="148"/>
        <v>0</v>
      </c>
      <c r="AI180" s="449">
        <f t="shared" si="149"/>
        <v>0</v>
      </c>
      <c r="AJ180" s="453">
        <f t="shared" si="150"/>
        <v>0</v>
      </c>
      <c r="AK180" s="455">
        <f t="shared" si="151"/>
        <v>0</v>
      </c>
      <c r="AL180" s="449">
        <f t="shared" si="152"/>
        <v>0</v>
      </c>
      <c r="AM180" s="453">
        <f t="shared" si="153"/>
        <v>0</v>
      </c>
      <c r="AN180" s="455">
        <f t="shared" si="154"/>
        <v>0</v>
      </c>
      <c r="AO180" s="449">
        <f t="shared" si="155"/>
        <v>0</v>
      </c>
      <c r="AP180" s="453">
        <f t="shared" si="156"/>
        <v>0</v>
      </c>
      <c r="AQ180" s="455">
        <f t="shared" si="157"/>
        <v>0</v>
      </c>
      <c r="AR180" s="344">
        <f t="shared" si="158"/>
        <v>-1</v>
      </c>
      <c r="AS180" s="345">
        <f t="shared" si="159"/>
        <v>0</v>
      </c>
      <c r="AT180" s="344">
        <f t="shared" si="160"/>
        <v>-1</v>
      </c>
      <c r="AU180" s="345">
        <f t="shared" si="161"/>
        <v>0</v>
      </c>
      <c r="AV180" s="344">
        <f t="shared" si="162"/>
        <v>-1</v>
      </c>
      <c r="AW180" s="345">
        <f t="shared" si="163"/>
        <v>0</v>
      </c>
      <c r="AX180" s="344">
        <f t="shared" si="164"/>
        <v>-1</v>
      </c>
      <c r="AY180" s="345">
        <f t="shared" si="165"/>
        <v>0</v>
      </c>
      <c r="AZ180" s="344">
        <f t="shared" si="166"/>
        <v>-1</v>
      </c>
      <c r="BA180" s="345">
        <f t="shared" si="167"/>
        <v>0</v>
      </c>
      <c r="BB180" s="344">
        <f t="shared" si="168"/>
        <v>-1</v>
      </c>
      <c r="BC180" s="345">
        <f t="shared" si="169"/>
        <v>0</v>
      </c>
      <c r="BD180" s="344">
        <f t="shared" si="170"/>
        <v>-1</v>
      </c>
      <c r="BE180" s="345">
        <f t="shared" si="171"/>
        <v>0</v>
      </c>
      <c r="BF180" s="344">
        <f t="shared" si="172"/>
        <v>-1</v>
      </c>
      <c r="BG180" s="345">
        <f t="shared" si="173"/>
        <v>0</v>
      </c>
      <c r="BH180" s="344">
        <f t="shared" si="174"/>
        <v>-1</v>
      </c>
      <c r="BI180" s="345">
        <f t="shared" si="175"/>
        <v>0</v>
      </c>
      <c r="BJ180" s="459">
        <f t="shared" si="176"/>
        <v>0</v>
      </c>
      <c r="BK180" s="290">
        <f t="shared" si="177"/>
        <v>1</v>
      </c>
      <c r="BL180" s="291" t="str">
        <f>IF(BK180=0,"",
IF(SUM($BK$168:BK180)=1,BM180,
IF($BK$288&gt;SUM($BK$168:BK180),_xlfn.CONCAT(", ",BM180),
IF($BK$288=SUM($BK$168:BK180),_xlfn.CONCAT(" y ",BM180)))))</f>
        <v>, 13</v>
      </c>
      <c r="BM180" s="231" t="s">
        <v>6224</v>
      </c>
    </row>
    <row r="181" spans="1:65" customFormat="1" ht="30" customHeight="1">
      <c r="A181" s="6"/>
      <c r="B181" s="5"/>
      <c r="C181" s="85" t="s">
        <v>101</v>
      </c>
      <c r="D181" s="729" t="str">
        <f>IF(CNGE_2024_M1_Secc1_Sub1!$D55="","",CNGE_2024_M1_Secc1_Sub1!$D55)</f>
        <v>SECRETARIA DE TRABAJO PREVISION SOCIAL Y PRODUCTIVIDAD</v>
      </c>
      <c r="E181" s="730"/>
      <c r="F181" s="730"/>
      <c r="G181" s="730"/>
      <c r="H181" s="730"/>
      <c r="I181" s="730"/>
      <c r="J181" s="730"/>
      <c r="K181" s="730"/>
      <c r="L181" s="731"/>
      <c r="M181" s="850"/>
      <c r="N181" s="852"/>
      <c r="O181" s="850"/>
      <c r="P181" s="852"/>
      <c r="Q181" s="850"/>
      <c r="R181" s="852"/>
      <c r="S181" s="850"/>
      <c r="T181" s="852"/>
      <c r="U181" s="850"/>
      <c r="V181" s="852"/>
      <c r="W181" s="850"/>
      <c r="X181" s="852"/>
      <c r="Y181" s="850"/>
      <c r="Z181" s="852"/>
      <c r="AA181" s="850"/>
      <c r="AB181" s="852"/>
      <c r="AC181" s="850"/>
      <c r="AD181" s="852"/>
      <c r="AE181" s="8"/>
      <c r="AG181" s="269">
        <f t="shared" si="147"/>
        <v>1</v>
      </c>
      <c r="AH181" s="371">
        <f t="shared" si="148"/>
        <v>0</v>
      </c>
      <c r="AI181" s="449">
        <f t="shared" si="149"/>
        <v>0</v>
      </c>
      <c r="AJ181" s="453">
        <f t="shared" si="150"/>
        <v>0</v>
      </c>
      <c r="AK181" s="455">
        <f t="shared" si="151"/>
        <v>0</v>
      </c>
      <c r="AL181" s="449">
        <f t="shared" si="152"/>
        <v>0</v>
      </c>
      <c r="AM181" s="453">
        <f t="shared" si="153"/>
        <v>0</v>
      </c>
      <c r="AN181" s="455">
        <f t="shared" si="154"/>
        <v>0</v>
      </c>
      <c r="AO181" s="449">
        <f t="shared" si="155"/>
        <v>0</v>
      </c>
      <c r="AP181" s="453">
        <f t="shared" si="156"/>
        <v>0</v>
      </c>
      <c r="AQ181" s="455">
        <f t="shared" si="157"/>
        <v>0</v>
      </c>
      <c r="AR181" s="344">
        <f t="shared" si="158"/>
        <v>-1</v>
      </c>
      <c r="AS181" s="345">
        <f t="shared" si="159"/>
        <v>0</v>
      </c>
      <c r="AT181" s="344">
        <f t="shared" si="160"/>
        <v>-1</v>
      </c>
      <c r="AU181" s="345">
        <f t="shared" si="161"/>
        <v>0</v>
      </c>
      <c r="AV181" s="344">
        <f t="shared" si="162"/>
        <v>-1</v>
      </c>
      <c r="AW181" s="345">
        <f t="shared" si="163"/>
        <v>0</v>
      </c>
      <c r="AX181" s="344">
        <f t="shared" si="164"/>
        <v>-1</v>
      </c>
      <c r="AY181" s="345">
        <f t="shared" si="165"/>
        <v>0</v>
      </c>
      <c r="AZ181" s="344">
        <f t="shared" si="166"/>
        <v>-1</v>
      </c>
      <c r="BA181" s="345">
        <f t="shared" si="167"/>
        <v>0</v>
      </c>
      <c r="BB181" s="344">
        <f t="shared" si="168"/>
        <v>-1</v>
      </c>
      <c r="BC181" s="345">
        <f t="shared" si="169"/>
        <v>0</v>
      </c>
      <c r="BD181" s="344">
        <f t="shared" si="170"/>
        <v>-1</v>
      </c>
      <c r="BE181" s="345">
        <f t="shared" si="171"/>
        <v>0</v>
      </c>
      <c r="BF181" s="344">
        <f t="shared" si="172"/>
        <v>-1</v>
      </c>
      <c r="BG181" s="345">
        <f t="shared" si="173"/>
        <v>0</v>
      </c>
      <c r="BH181" s="344">
        <f t="shared" si="174"/>
        <v>-1</v>
      </c>
      <c r="BI181" s="345">
        <f t="shared" si="175"/>
        <v>0</v>
      </c>
      <c r="BJ181" s="459">
        <f t="shared" si="176"/>
        <v>0</v>
      </c>
      <c r="BK181" s="290">
        <f t="shared" si="177"/>
        <v>1</v>
      </c>
      <c r="BL181" s="291" t="str">
        <f>IF(BK181=0,"",
IF(SUM($BK$168:BK181)=1,BM181,
IF($BK$288&gt;SUM($BK$168:BK181),_xlfn.CONCAT(", ",BM181),
IF($BK$288=SUM($BK$168:BK181),_xlfn.CONCAT(" y ",BM181)))))</f>
        <v>, 14</v>
      </c>
      <c r="BM181" s="231" t="s">
        <v>6225</v>
      </c>
    </row>
    <row r="182" spans="1:65" customFormat="1" ht="15" customHeight="1">
      <c r="A182" s="6"/>
      <c r="B182" s="5"/>
      <c r="C182" s="85" t="s">
        <v>102</v>
      </c>
      <c r="D182" s="729" t="str">
        <f>IF(CNGE_2024_M1_Secc1_Sub1!$D56="","",CNGE_2024_M1_Secc1_Sub1!$D56)</f>
        <v>SECRETARIA DE TURISMO Y CULTURA</v>
      </c>
      <c r="E182" s="730"/>
      <c r="F182" s="730"/>
      <c r="G182" s="730"/>
      <c r="H182" s="730"/>
      <c r="I182" s="730"/>
      <c r="J182" s="730"/>
      <c r="K182" s="730"/>
      <c r="L182" s="731"/>
      <c r="M182" s="850"/>
      <c r="N182" s="852"/>
      <c r="O182" s="850"/>
      <c r="P182" s="852"/>
      <c r="Q182" s="850"/>
      <c r="R182" s="852"/>
      <c r="S182" s="850"/>
      <c r="T182" s="852"/>
      <c r="U182" s="850"/>
      <c r="V182" s="852"/>
      <c r="W182" s="850"/>
      <c r="X182" s="852"/>
      <c r="Y182" s="850"/>
      <c r="Z182" s="852"/>
      <c r="AA182" s="850"/>
      <c r="AB182" s="852"/>
      <c r="AC182" s="850"/>
      <c r="AD182" s="852"/>
      <c r="AE182" s="8"/>
      <c r="AG182" s="269">
        <f t="shared" si="147"/>
        <v>1</v>
      </c>
      <c r="AH182" s="371">
        <f t="shared" si="148"/>
        <v>0</v>
      </c>
      <c r="AI182" s="449">
        <f t="shared" si="149"/>
        <v>0</v>
      </c>
      <c r="AJ182" s="453">
        <f t="shared" si="150"/>
        <v>0</v>
      </c>
      <c r="AK182" s="455">
        <f t="shared" si="151"/>
        <v>0</v>
      </c>
      <c r="AL182" s="449">
        <f t="shared" si="152"/>
        <v>0</v>
      </c>
      <c r="AM182" s="453">
        <f t="shared" si="153"/>
        <v>0</v>
      </c>
      <c r="AN182" s="455">
        <f t="shared" si="154"/>
        <v>0</v>
      </c>
      <c r="AO182" s="449">
        <f t="shared" si="155"/>
        <v>0</v>
      </c>
      <c r="AP182" s="453">
        <f t="shared" si="156"/>
        <v>0</v>
      </c>
      <c r="AQ182" s="455">
        <f t="shared" si="157"/>
        <v>0</v>
      </c>
      <c r="AR182" s="344">
        <f t="shared" si="158"/>
        <v>-1</v>
      </c>
      <c r="AS182" s="345">
        <f t="shared" si="159"/>
        <v>0</v>
      </c>
      <c r="AT182" s="344">
        <f t="shared" si="160"/>
        <v>-1</v>
      </c>
      <c r="AU182" s="345">
        <f t="shared" si="161"/>
        <v>0</v>
      </c>
      <c r="AV182" s="344">
        <f t="shared" si="162"/>
        <v>-1</v>
      </c>
      <c r="AW182" s="345">
        <f t="shared" si="163"/>
        <v>0</v>
      </c>
      <c r="AX182" s="344">
        <f t="shared" si="164"/>
        <v>-1</v>
      </c>
      <c r="AY182" s="345">
        <f t="shared" si="165"/>
        <v>0</v>
      </c>
      <c r="AZ182" s="344">
        <f t="shared" si="166"/>
        <v>-1</v>
      </c>
      <c r="BA182" s="345">
        <f t="shared" si="167"/>
        <v>0</v>
      </c>
      <c r="BB182" s="344">
        <f t="shared" si="168"/>
        <v>-1</v>
      </c>
      <c r="BC182" s="345">
        <f t="shared" si="169"/>
        <v>0</v>
      </c>
      <c r="BD182" s="344">
        <f t="shared" si="170"/>
        <v>-1</v>
      </c>
      <c r="BE182" s="345">
        <f t="shared" si="171"/>
        <v>0</v>
      </c>
      <c r="BF182" s="344">
        <f t="shared" si="172"/>
        <v>-1</v>
      </c>
      <c r="BG182" s="345">
        <f t="shared" si="173"/>
        <v>0</v>
      </c>
      <c r="BH182" s="344">
        <f t="shared" si="174"/>
        <v>-1</v>
      </c>
      <c r="BI182" s="345">
        <f t="shared" si="175"/>
        <v>0</v>
      </c>
      <c r="BJ182" s="459">
        <f t="shared" si="176"/>
        <v>0</v>
      </c>
      <c r="BK182" s="290">
        <f t="shared" si="177"/>
        <v>1</v>
      </c>
      <c r="BL182" s="291" t="str">
        <f>IF(BK182=0,"",
IF(SUM($BK$168:BK182)=1,BM182,
IF($BK$288&gt;SUM($BK$168:BK182),_xlfn.CONCAT(", ",BM182),
IF($BK$288=SUM($BK$168:BK182),_xlfn.CONCAT(" y ",BM182)))))</f>
        <v>, 15</v>
      </c>
      <c r="BM182" s="231" t="s">
        <v>6226</v>
      </c>
    </row>
    <row r="183" spans="1:65" customFormat="1" ht="15" customHeight="1">
      <c r="A183" s="6"/>
      <c r="B183" s="5"/>
      <c r="C183" s="85" t="s">
        <v>103</v>
      </c>
      <c r="D183" s="729" t="str">
        <f>IF(CNGE_2024_M1_Secc1_Sub1!$D57="","",CNGE_2024_M1_Secc1_Sub1!$D57)</f>
        <v>SECRETARIA DE PROTECCION CIVIL</v>
      </c>
      <c r="E183" s="730"/>
      <c r="F183" s="730"/>
      <c r="G183" s="730"/>
      <c r="H183" s="730"/>
      <c r="I183" s="730"/>
      <c r="J183" s="730"/>
      <c r="K183" s="730"/>
      <c r="L183" s="731"/>
      <c r="M183" s="850"/>
      <c r="N183" s="852"/>
      <c r="O183" s="850"/>
      <c r="P183" s="852"/>
      <c r="Q183" s="850"/>
      <c r="R183" s="852"/>
      <c r="S183" s="850"/>
      <c r="T183" s="852"/>
      <c r="U183" s="850"/>
      <c r="V183" s="852"/>
      <c r="W183" s="850"/>
      <c r="X183" s="852"/>
      <c r="Y183" s="850"/>
      <c r="Z183" s="852"/>
      <c r="AA183" s="850"/>
      <c r="AB183" s="852"/>
      <c r="AC183" s="850"/>
      <c r="AD183" s="852"/>
      <c r="AE183" s="8"/>
      <c r="AG183" s="269">
        <f t="shared" si="147"/>
        <v>1</v>
      </c>
      <c r="AH183" s="371">
        <f t="shared" si="148"/>
        <v>0</v>
      </c>
      <c r="AI183" s="449">
        <f t="shared" si="149"/>
        <v>0</v>
      </c>
      <c r="AJ183" s="453">
        <f t="shared" si="150"/>
        <v>0</v>
      </c>
      <c r="AK183" s="455">
        <f t="shared" si="151"/>
        <v>0</v>
      </c>
      <c r="AL183" s="449">
        <f t="shared" si="152"/>
        <v>0</v>
      </c>
      <c r="AM183" s="453">
        <f t="shared" si="153"/>
        <v>0</v>
      </c>
      <c r="AN183" s="455">
        <f t="shared" si="154"/>
        <v>0</v>
      </c>
      <c r="AO183" s="449">
        <f t="shared" si="155"/>
        <v>0</v>
      </c>
      <c r="AP183" s="453">
        <f t="shared" si="156"/>
        <v>0</v>
      </c>
      <c r="AQ183" s="455">
        <f t="shared" si="157"/>
        <v>0</v>
      </c>
      <c r="AR183" s="344">
        <f t="shared" si="158"/>
        <v>-1</v>
      </c>
      <c r="AS183" s="345">
        <f t="shared" si="159"/>
        <v>0</v>
      </c>
      <c r="AT183" s="344">
        <f t="shared" si="160"/>
        <v>-1</v>
      </c>
      <c r="AU183" s="345">
        <f t="shared" si="161"/>
        <v>0</v>
      </c>
      <c r="AV183" s="344">
        <f t="shared" si="162"/>
        <v>-1</v>
      </c>
      <c r="AW183" s="345">
        <f t="shared" si="163"/>
        <v>0</v>
      </c>
      <c r="AX183" s="344">
        <f t="shared" si="164"/>
        <v>-1</v>
      </c>
      <c r="AY183" s="345">
        <f t="shared" si="165"/>
        <v>0</v>
      </c>
      <c r="AZ183" s="344">
        <f t="shared" si="166"/>
        <v>-1</v>
      </c>
      <c r="BA183" s="345">
        <f t="shared" si="167"/>
        <v>0</v>
      </c>
      <c r="BB183" s="344">
        <f t="shared" si="168"/>
        <v>-1</v>
      </c>
      <c r="BC183" s="345">
        <f t="shared" si="169"/>
        <v>0</v>
      </c>
      <c r="BD183" s="344">
        <f t="shared" si="170"/>
        <v>-1</v>
      </c>
      <c r="BE183" s="345">
        <f t="shared" si="171"/>
        <v>0</v>
      </c>
      <c r="BF183" s="344">
        <f t="shared" si="172"/>
        <v>-1</v>
      </c>
      <c r="BG183" s="345">
        <f t="shared" si="173"/>
        <v>0</v>
      </c>
      <c r="BH183" s="344">
        <f t="shared" si="174"/>
        <v>-1</v>
      </c>
      <c r="BI183" s="345">
        <f t="shared" si="175"/>
        <v>0</v>
      </c>
      <c r="BJ183" s="459">
        <f t="shared" si="176"/>
        <v>0</v>
      </c>
      <c r="BK183" s="290">
        <f t="shared" si="177"/>
        <v>1</v>
      </c>
      <c r="BL183" s="291" t="str">
        <f>IF(BK183=0,"",
IF(SUM($BK$168:BK183)=1,BM183,
IF($BK$288&gt;SUM($BK$168:BK183),_xlfn.CONCAT(", ",BM183),
IF($BK$288=SUM($BK$168:BK183),_xlfn.CONCAT(" y ",BM183)))))</f>
        <v>, 16</v>
      </c>
      <c r="BM183" s="231" t="s">
        <v>6227</v>
      </c>
    </row>
    <row r="184" spans="1:65" customFormat="1" ht="15" customHeight="1">
      <c r="A184" s="6"/>
      <c r="B184" s="5"/>
      <c r="C184" s="85" t="s">
        <v>104</v>
      </c>
      <c r="D184" s="729" t="str">
        <f>IF(CNGE_2024_M1_Secc1_Sub1!$D58="","",CNGE_2024_M1_Secc1_Sub1!$D58)</f>
        <v>SECRETARIA DE MEDIO AMBIENTE</v>
      </c>
      <c r="E184" s="730"/>
      <c r="F184" s="730"/>
      <c r="G184" s="730"/>
      <c r="H184" s="730"/>
      <c r="I184" s="730"/>
      <c r="J184" s="730"/>
      <c r="K184" s="730"/>
      <c r="L184" s="731"/>
      <c r="M184" s="850"/>
      <c r="N184" s="852"/>
      <c r="O184" s="850"/>
      <c r="P184" s="852"/>
      <c r="Q184" s="850"/>
      <c r="R184" s="852"/>
      <c r="S184" s="850"/>
      <c r="T184" s="852"/>
      <c r="U184" s="850"/>
      <c r="V184" s="852"/>
      <c r="W184" s="850"/>
      <c r="X184" s="852"/>
      <c r="Y184" s="850"/>
      <c r="Z184" s="852"/>
      <c r="AA184" s="850"/>
      <c r="AB184" s="852"/>
      <c r="AC184" s="850"/>
      <c r="AD184" s="852"/>
      <c r="AE184" s="8"/>
      <c r="AG184" s="269">
        <f t="shared" si="147"/>
        <v>1</v>
      </c>
      <c r="AH184" s="371">
        <f t="shared" si="148"/>
        <v>0</v>
      </c>
      <c r="AI184" s="449">
        <f t="shared" si="149"/>
        <v>0</v>
      </c>
      <c r="AJ184" s="453">
        <f t="shared" si="150"/>
        <v>0</v>
      </c>
      <c r="AK184" s="455">
        <f t="shared" si="151"/>
        <v>0</v>
      </c>
      <c r="AL184" s="449">
        <f t="shared" si="152"/>
        <v>0</v>
      </c>
      <c r="AM184" s="453">
        <f t="shared" si="153"/>
        <v>0</v>
      </c>
      <c r="AN184" s="455">
        <f t="shared" si="154"/>
        <v>0</v>
      </c>
      <c r="AO184" s="449">
        <f t="shared" si="155"/>
        <v>0</v>
      </c>
      <c r="AP184" s="453">
        <f t="shared" si="156"/>
        <v>0</v>
      </c>
      <c r="AQ184" s="455">
        <f t="shared" si="157"/>
        <v>0</v>
      </c>
      <c r="AR184" s="344">
        <f t="shared" si="158"/>
        <v>-1</v>
      </c>
      <c r="AS184" s="345">
        <f t="shared" si="159"/>
        <v>0</v>
      </c>
      <c r="AT184" s="344">
        <f t="shared" si="160"/>
        <v>-1</v>
      </c>
      <c r="AU184" s="345">
        <f t="shared" si="161"/>
        <v>0</v>
      </c>
      <c r="AV184" s="344">
        <f t="shared" si="162"/>
        <v>-1</v>
      </c>
      <c r="AW184" s="345">
        <f t="shared" si="163"/>
        <v>0</v>
      </c>
      <c r="AX184" s="344">
        <f t="shared" si="164"/>
        <v>-1</v>
      </c>
      <c r="AY184" s="345">
        <f t="shared" si="165"/>
        <v>0</v>
      </c>
      <c r="AZ184" s="344">
        <f t="shared" si="166"/>
        <v>-1</v>
      </c>
      <c r="BA184" s="345">
        <f t="shared" si="167"/>
        <v>0</v>
      </c>
      <c r="BB184" s="344">
        <f t="shared" si="168"/>
        <v>-1</v>
      </c>
      <c r="BC184" s="345">
        <f t="shared" si="169"/>
        <v>0</v>
      </c>
      <c r="BD184" s="344">
        <f t="shared" si="170"/>
        <v>-1</v>
      </c>
      <c r="BE184" s="345">
        <f t="shared" si="171"/>
        <v>0</v>
      </c>
      <c r="BF184" s="344">
        <f t="shared" si="172"/>
        <v>-1</v>
      </c>
      <c r="BG184" s="345">
        <f t="shared" si="173"/>
        <v>0</v>
      </c>
      <c r="BH184" s="344">
        <f t="shared" si="174"/>
        <v>-1</v>
      </c>
      <c r="BI184" s="345">
        <f t="shared" si="175"/>
        <v>0</v>
      </c>
      <c r="BJ184" s="459">
        <f t="shared" si="176"/>
        <v>0</v>
      </c>
      <c r="BK184" s="290">
        <f t="shared" si="177"/>
        <v>1</v>
      </c>
      <c r="BL184" s="291" t="str">
        <f>IF(BK184=0,"",
IF(SUM($BK$168:BK184)=1,BM184,
IF($BK$288&gt;SUM($BK$168:BK184),_xlfn.CONCAT(", ",BM184),
IF($BK$288=SUM($BK$168:BK184),_xlfn.CONCAT(" y ",BM184)))))</f>
        <v>, 17</v>
      </c>
      <c r="BM184" s="231" t="s">
        <v>6228</v>
      </c>
    </row>
    <row r="185" spans="1:65" customFormat="1" ht="15" customHeight="1">
      <c r="A185" s="6"/>
      <c r="B185" s="5"/>
      <c r="C185" s="85" t="s">
        <v>105</v>
      </c>
      <c r="D185" s="729" t="str">
        <f>IF(CNGE_2024_M1_Secc1_Sub1!$D59="","",CNGE_2024_M1_Secc1_Sub1!$D59)</f>
        <v>SERVICIOS DE SALUD DE VERACRUZ</v>
      </c>
      <c r="E185" s="730"/>
      <c r="F185" s="730"/>
      <c r="G185" s="730"/>
      <c r="H185" s="730"/>
      <c r="I185" s="730"/>
      <c r="J185" s="730"/>
      <c r="K185" s="730"/>
      <c r="L185" s="731"/>
      <c r="M185" s="850"/>
      <c r="N185" s="852"/>
      <c r="O185" s="850"/>
      <c r="P185" s="852"/>
      <c r="Q185" s="850"/>
      <c r="R185" s="852"/>
      <c r="S185" s="850"/>
      <c r="T185" s="852"/>
      <c r="U185" s="850"/>
      <c r="V185" s="852"/>
      <c r="W185" s="850"/>
      <c r="X185" s="852"/>
      <c r="Y185" s="850"/>
      <c r="Z185" s="852"/>
      <c r="AA185" s="850"/>
      <c r="AB185" s="852"/>
      <c r="AC185" s="850"/>
      <c r="AD185" s="852"/>
      <c r="AE185" s="8"/>
      <c r="AG185" s="269">
        <f t="shared" si="147"/>
        <v>1</v>
      </c>
      <c r="AH185" s="371">
        <f t="shared" si="148"/>
        <v>0</v>
      </c>
      <c r="AI185" s="449">
        <f t="shared" si="149"/>
        <v>0</v>
      </c>
      <c r="AJ185" s="453">
        <f t="shared" si="150"/>
        <v>0</v>
      </c>
      <c r="AK185" s="455">
        <f t="shared" si="151"/>
        <v>0</v>
      </c>
      <c r="AL185" s="449">
        <f t="shared" si="152"/>
        <v>0</v>
      </c>
      <c r="AM185" s="453">
        <f t="shared" si="153"/>
        <v>0</v>
      </c>
      <c r="AN185" s="455">
        <f t="shared" si="154"/>
        <v>0</v>
      </c>
      <c r="AO185" s="449">
        <f t="shared" si="155"/>
        <v>0</v>
      </c>
      <c r="AP185" s="453">
        <f t="shared" si="156"/>
        <v>0</v>
      </c>
      <c r="AQ185" s="455">
        <f t="shared" si="157"/>
        <v>0</v>
      </c>
      <c r="AR185" s="344">
        <f t="shared" si="158"/>
        <v>-1</v>
      </c>
      <c r="AS185" s="345">
        <f t="shared" si="159"/>
        <v>0</v>
      </c>
      <c r="AT185" s="344">
        <f t="shared" si="160"/>
        <v>-1</v>
      </c>
      <c r="AU185" s="345">
        <f t="shared" si="161"/>
        <v>0</v>
      </c>
      <c r="AV185" s="344">
        <f t="shared" si="162"/>
        <v>-1</v>
      </c>
      <c r="AW185" s="345">
        <f t="shared" si="163"/>
        <v>0</v>
      </c>
      <c r="AX185" s="344">
        <f t="shared" si="164"/>
        <v>-1</v>
      </c>
      <c r="AY185" s="345">
        <f t="shared" si="165"/>
        <v>0</v>
      </c>
      <c r="AZ185" s="344">
        <f t="shared" si="166"/>
        <v>-1</v>
      </c>
      <c r="BA185" s="345">
        <f t="shared" si="167"/>
        <v>0</v>
      </c>
      <c r="BB185" s="344">
        <f t="shared" si="168"/>
        <v>-1</v>
      </c>
      <c r="BC185" s="345">
        <f t="shared" si="169"/>
        <v>0</v>
      </c>
      <c r="BD185" s="344">
        <f t="shared" si="170"/>
        <v>-1</v>
      </c>
      <c r="BE185" s="345">
        <f t="shared" si="171"/>
        <v>0</v>
      </c>
      <c r="BF185" s="344">
        <f t="shared" si="172"/>
        <v>-1</v>
      </c>
      <c r="BG185" s="345">
        <f t="shared" si="173"/>
        <v>0</v>
      </c>
      <c r="BH185" s="344">
        <f t="shared" si="174"/>
        <v>-1</v>
      </c>
      <c r="BI185" s="345">
        <f t="shared" si="175"/>
        <v>0</v>
      </c>
      <c r="BJ185" s="459">
        <f t="shared" si="176"/>
        <v>0</v>
      </c>
      <c r="BK185" s="290">
        <f t="shared" si="177"/>
        <v>1</v>
      </c>
      <c r="BL185" s="291" t="str">
        <f>IF(BK185=0,"",
IF(SUM($BK$168:BK185)=1,BM185,
IF($BK$288&gt;SUM($BK$168:BK185),_xlfn.CONCAT(", ",BM185),
IF($BK$288=SUM($BK$168:BK185),_xlfn.CONCAT(" y ",BM185)))))</f>
        <v>, 18</v>
      </c>
      <c r="BM185" s="231" t="s">
        <v>6229</v>
      </c>
    </row>
    <row r="186" spans="1:65" customFormat="1" ht="30" customHeight="1">
      <c r="A186" s="6"/>
      <c r="B186" s="5"/>
      <c r="C186" s="85" t="s">
        <v>106</v>
      </c>
      <c r="D186" s="729" t="str">
        <f>IF(CNGE_2024_M1_Secc1_Sub1!$D60="","",CNGE_2024_M1_Secc1_Sub1!$D60)</f>
        <v>SISTEMA PARA EL DESARROLLO INTEGRAL DE LA FAMILIA</v>
      </c>
      <c r="E186" s="730"/>
      <c r="F186" s="730"/>
      <c r="G186" s="730"/>
      <c r="H186" s="730"/>
      <c r="I186" s="730"/>
      <c r="J186" s="730"/>
      <c r="K186" s="730"/>
      <c r="L186" s="731"/>
      <c r="M186" s="850"/>
      <c r="N186" s="852"/>
      <c r="O186" s="850"/>
      <c r="P186" s="852"/>
      <c r="Q186" s="850"/>
      <c r="R186" s="852"/>
      <c r="S186" s="850"/>
      <c r="T186" s="852"/>
      <c r="U186" s="850"/>
      <c r="V186" s="852"/>
      <c r="W186" s="850"/>
      <c r="X186" s="852"/>
      <c r="Y186" s="850"/>
      <c r="Z186" s="852"/>
      <c r="AA186" s="850"/>
      <c r="AB186" s="852"/>
      <c r="AC186" s="850"/>
      <c r="AD186" s="852"/>
      <c r="AE186" s="8"/>
      <c r="AG186" s="269">
        <f t="shared" si="147"/>
        <v>1</v>
      </c>
      <c r="AH186" s="371">
        <f t="shared" si="148"/>
        <v>0</v>
      </c>
      <c r="AI186" s="449">
        <f t="shared" si="149"/>
        <v>0</v>
      </c>
      <c r="AJ186" s="453">
        <f t="shared" si="150"/>
        <v>0</v>
      </c>
      <c r="AK186" s="455">
        <f t="shared" si="151"/>
        <v>0</v>
      </c>
      <c r="AL186" s="449">
        <f t="shared" si="152"/>
        <v>0</v>
      </c>
      <c r="AM186" s="453">
        <f t="shared" si="153"/>
        <v>0</v>
      </c>
      <c r="AN186" s="455">
        <f t="shared" si="154"/>
        <v>0</v>
      </c>
      <c r="AO186" s="449">
        <f t="shared" si="155"/>
        <v>0</v>
      </c>
      <c r="AP186" s="453">
        <f t="shared" si="156"/>
        <v>0</v>
      </c>
      <c r="AQ186" s="455">
        <f t="shared" si="157"/>
        <v>0</v>
      </c>
      <c r="AR186" s="344">
        <f t="shared" si="158"/>
        <v>-1</v>
      </c>
      <c r="AS186" s="345">
        <f t="shared" si="159"/>
        <v>0</v>
      </c>
      <c r="AT186" s="344">
        <f t="shared" si="160"/>
        <v>-1</v>
      </c>
      <c r="AU186" s="345">
        <f t="shared" si="161"/>
        <v>0</v>
      </c>
      <c r="AV186" s="344">
        <f t="shared" si="162"/>
        <v>-1</v>
      </c>
      <c r="AW186" s="345">
        <f t="shared" si="163"/>
        <v>0</v>
      </c>
      <c r="AX186" s="344">
        <f t="shared" si="164"/>
        <v>-1</v>
      </c>
      <c r="AY186" s="345">
        <f t="shared" si="165"/>
        <v>0</v>
      </c>
      <c r="AZ186" s="344">
        <f t="shared" si="166"/>
        <v>-1</v>
      </c>
      <c r="BA186" s="345">
        <f t="shared" si="167"/>
        <v>0</v>
      </c>
      <c r="BB186" s="344">
        <f t="shared" si="168"/>
        <v>-1</v>
      </c>
      <c r="BC186" s="345">
        <f t="shared" si="169"/>
        <v>0</v>
      </c>
      <c r="BD186" s="344">
        <f t="shared" si="170"/>
        <v>-1</v>
      </c>
      <c r="BE186" s="345">
        <f t="shared" si="171"/>
        <v>0</v>
      </c>
      <c r="BF186" s="344">
        <f t="shared" si="172"/>
        <v>-1</v>
      </c>
      <c r="BG186" s="345">
        <f t="shared" si="173"/>
        <v>0</v>
      </c>
      <c r="BH186" s="344">
        <f t="shared" si="174"/>
        <v>-1</v>
      </c>
      <c r="BI186" s="345">
        <f t="shared" si="175"/>
        <v>0</v>
      </c>
      <c r="BJ186" s="459">
        <f t="shared" si="176"/>
        <v>0</v>
      </c>
      <c r="BK186" s="290">
        <f t="shared" si="177"/>
        <v>1</v>
      </c>
      <c r="BL186" s="291" t="str">
        <f>IF(BK186=0,"",
IF(SUM($BK$168:BK186)=1,BM186,
IF($BK$288&gt;SUM($BK$168:BK186),_xlfn.CONCAT(", ",BM186),
IF($BK$288=SUM($BK$168:BK186),_xlfn.CONCAT(" y ",BM186)))))</f>
        <v>, 19</v>
      </c>
      <c r="BM186" s="231" t="s">
        <v>6230</v>
      </c>
    </row>
    <row r="187" spans="1:65" customFormat="1" ht="15" customHeight="1">
      <c r="A187" s="6"/>
      <c r="B187" s="5"/>
      <c r="C187" s="85" t="s">
        <v>107</v>
      </c>
      <c r="D187" s="729" t="str">
        <f>IF(CNGE_2024_M1_Secc1_Sub1!$D61="","",CNGE_2024_M1_Secc1_Sub1!$D61)</f>
        <v>COMISION DE ARBITRAJE MEDICO</v>
      </c>
      <c r="E187" s="730"/>
      <c r="F187" s="730"/>
      <c r="G187" s="730"/>
      <c r="H187" s="730"/>
      <c r="I187" s="730"/>
      <c r="J187" s="730"/>
      <c r="K187" s="730"/>
      <c r="L187" s="731"/>
      <c r="M187" s="850"/>
      <c r="N187" s="852"/>
      <c r="O187" s="850"/>
      <c r="P187" s="852"/>
      <c r="Q187" s="850"/>
      <c r="R187" s="852"/>
      <c r="S187" s="850"/>
      <c r="T187" s="852"/>
      <c r="U187" s="850"/>
      <c r="V187" s="852"/>
      <c r="W187" s="850"/>
      <c r="X187" s="852"/>
      <c r="Y187" s="850"/>
      <c r="Z187" s="852"/>
      <c r="AA187" s="850"/>
      <c r="AB187" s="852"/>
      <c r="AC187" s="850"/>
      <c r="AD187" s="852"/>
      <c r="AE187" s="8"/>
      <c r="AG187" s="269">
        <f t="shared" si="147"/>
        <v>1</v>
      </c>
      <c r="AH187" s="371">
        <f t="shared" si="148"/>
        <v>0</v>
      </c>
      <c r="AI187" s="449">
        <f t="shared" si="149"/>
        <v>0</v>
      </c>
      <c r="AJ187" s="453">
        <f t="shared" si="150"/>
        <v>0</v>
      </c>
      <c r="AK187" s="455">
        <f t="shared" si="151"/>
        <v>0</v>
      </c>
      <c r="AL187" s="449">
        <f t="shared" si="152"/>
        <v>0</v>
      </c>
      <c r="AM187" s="453">
        <f t="shared" si="153"/>
        <v>0</v>
      </c>
      <c r="AN187" s="455">
        <f t="shared" si="154"/>
        <v>0</v>
      </c>
      <c r="AO187" s="449">
        <f t="shared" si="155"/>
        <v>0</v>
      </c>
      <c r="AP187" s="453">
        <f t="shared" si="156"/>
        <v>0</v>
      </c>
      <c r="AQ187" s="455">
        <f t="shared" si="157"/>
        <v>0</v>
      </c>
      <c r="AR187" s="344">
        <f t="shared" si="158"/>
        <v>-1</v>
      </c>
      <c r="AS187" s="345">
        <f t="shared" si="159"/>
        <v>0</v>
      </c>
      <c r="AT187" s="344">
        <f t="shared" si="160"/>
        <v>-1</v>
      </c>
      <c r="AU187" s="345">
        <f t="shared" si="161"/>
        <v>0</v>
      </c>
      <c r="AV187" s="344">
        <f t="shared" si="162"/>
        <v>-1</v>
      </c>
      <c r="AW187" s="345">
        <f t="shared" si="163"/>
        <v>0</v>
      </c>
      <c r="AX187" s="344">
        <f t="shared" si="164"/>
        <v>-1</v>
      </c>
      <c r="AY187" s="345">
        <f t="shared" si="165"/>
        <v>0</v>
      </c>
      <c r="AZ187" s="344">
        <f t="shared" si="166"/>
        <v>-1</v>
      </c>
      <c r="BA187" s="345">
        <f t="shared" si="167"/>
        <v>0</v>
      </c>
      <c r="BB187" s="344">
        <f t="shared" si="168"/>
        <v>-1</v>
      </c>
      <c r="BC187" s="345">
        <f t="shared" si="169"/>
        <v>0</v>
      </c>
      <c r="BD187" s="344">
        <f t="shared" si="170"/>
        <v>-1</v>
      </c>
      <c r="BE187" s="345">
        <f t="shared" si="171"/>
        <v>0</v>
      </c>
      <c r="BF187" s="344">
        <f t="shared" si="172"/>
        <v>-1</v>
      </c>
      <c r="BG187" s="345">
        <f t="shared" si="173"/>
        <v>0</v>
      </c>
      <c r="BH187" s="344">
        <f t="shared" si="174"/>
        <v>-1</v>
      </c>
      <c r="BI187" s="345">
        <f t="shared" si="175"/>
        <v>0</v>
      </c>
      <c r="BJ187" s="459">
        <f t="shared" si="176"/>
        <v>0</v>
      </c>
      <c r="BK187" s="290">
        <f t="shared" si="177"/>
        <v>1</v>
      </c>
      <c r="BL187" s="291" t="str">
        <f>IF(BK187=0,"",
IF(SUM($BK$168:BK187)=1,BM187,
IF($BK$288&gt;SUM($BK$168:BK187),_xlfn.CONCAT(", ",BM187),
IF($BK$288=SUM($BK$168:BK187),_xlfn.CONCAT(" y ",BM187)))))</f>
        <v>, 20</v>
      </c>
      <c r="BM187" s="231" t="s">
        <v>6231</v>
      </c>
    </row>
    <row r="188" spans="1:65" customFormat="1" ht="30" customHeight="1">
      <c r="A188" s="6"/>
      <c r="B188" s="5"/>
      <c r="C188" s="85" t="s">
        <v>108</v>
      </c>
      <c r="D188" s="729" t="str">
        <f>IF(CNGE_2024_M1_Secc1_Sub1!$D62="","",CNGE_2024_M1_Secc1_Sub1!$D62)</f>
        <v>ACADEMIA VERACRUZANA DE LAS LENGUAS INDIGENAS</v>
      </c>
      <c r="E188" s="730"/>
      <c r="F188" s="730"/>
      <c r="G188" s="730"/>
      <c r="H188" s="730"/>
      <c r="I188" s="730"/>
      <c r="J188" s="730"/>
      <c r="K188" s="730"/>
      <c r="L188" s="731"/>
      <c r="M188" s="850"/>
      <c r="N188" s="852"/>
      <c r="O188" s="850"/>
      <c r="P188" s="852"/>
      <c r="Q188" s="850"/>
      <c r="R188" s="852"/>
      <c r="S188" s="850"/>
      <c r="T188" s="852"/>
      <c r="U188" s="850"/>
      <c r="V188" s="852"/>
      <c r="W188" s="850"/>
      <c r="X188" s="852"/>
      <c r="Y188" s="850"/>
      <c r="Z188" s="852"/>
      <c r="AA188" s="850"/>
      <c r="AB188" s="852"/>
      <c r="AC188" s="850"/>
      <c r="AD188" s="852"/>
      <c r="AE188" s="8"/>
      <c r="AG188" s="269">
        <f t="shared" si="147"/>
        <v>1</v>
      </c>
      <c r="AH188" s="371">
        <f t="shared" si="148"/>
        <v>0</v>
      </c>
      <c r="AI188" s="449">
        <f t="shared" si="149"/>
        <v>0</v>
      </c>
      <c r="AJ188" s="453">
        <f t="shared" si="150"/>
        <v>0</v>
      </c>
      <c r="AK188" s="455">
        <f t="shared" si="151"/>
        <v>0</v>
      </c>
      <c r="AL188" s="449">
        <f t="shared" si="152"/>
        <v>0</v>
      </c>
      <c r="AM188" s="453">
        <f t="shared" si="153"/>
        <v>0</v>
      </c>
      <c r="AN188" s="455">
        <f t="shared" si="154"/>
        <v>0</v>
      </c>
      <c r="AO188" s="449">
        <f t="shared" si="155"/>
        <v>0</v>
      </c>
      <c r="AP188" s="453">
        <f t="shared" si="156"/>
        <v>0</v>
      </c>
      <c r="AQ188" s="455">
        <f t="shared" si="157"/>
        <v>0</v>
      </c>
      <c r="AR188" s="344">
        <f t="shared" si="158"/>
        <v>-1</v>
      </c>
      <c r="AS188" s="345">
        <f t="shared" si="159"/>
        <v>0</v>
      </c>
      <c r="AT188" s="344">
        <f t="shared" si="160"/>
        <v>-1</v>
      </c>
      <c r="AU188" s="345">
        <f t="shared" si="161"/>
        <v>0</v>
      </c>
      <c r="AV188" s="344">
        <f t="shared" si="162"/>
        <v>-1</v>
      </c>
      <c r="AW188" s="345">
        <f t="shared" si="163"/>
        <v>0</v>
      </c>
      <c r="AX188" s="344">
        <f t="shared" si="164"/>
        <v>-1</v>
      </c>
      <c r="AY188" s="345">
        <f t="shared" si="165"/>
        <v>0</v>
      </c>
      <c r="AZ188" s="344">
        <f t="shared" si="166"/>
        <v>-1</v>
      </c>
      <c r="BA188" s="345">
        <f t="shared" si="167"/>
        <v>0</v>
      </c>
      <c r="BB188" s="344">
        <f t="shared" si="168"/>
        <v>-1</v>
      </c>
      <c r="BC188" s="345">
        <f t="shared" si="169"/>
        <v>0</v>
      </c>
      <c r="BD188" s="344">
        <f t="shared" si="170"/>
        <v>-1</v>
      </c>
      <c r="BE188" s="345">
        <f t="shared" si="171"/>
        <v>0</v>
      </c>
      <c r="BF188" s="344">
        <f t="shared" si="172"/>
        <v>-1</v>
      </c>
      <c r="BG188" s="345">
        <f t="shared" si="173"/>
        <v>0</v>
      </c>
      <c r="BH188" s="344">
        <f t="shared" si="174"/>
        <v>-1</v>
      </c>
      <c r="BI188" s="345">
        <f t="shared" si="175"/>
        <v>0</v>
      </c>
      <c r="BJ188" s="459">
        <f t="shared" si="176"/>
        <v>0</v>
      </c>
      <c r="BK188" s="290">
        <f t="shared" si="177"/>
        <v>1</v>
      </c>
      <c r="BL188" s="291" t="str">
        <f>IF(BK188=0,"",
IF(SUM($BK$168:BK188)=1,BM188,
IF($BK$288&gt;SUM($BK$168:BK188),_xlfn.CONCAT(", ",BM188),
IF($BK$288=SUM($BK$168:BK188),_xlfn.CONCAT(" y ",BM188)))))</f>
        <v>, 21</v>
      </c>
      <c r="BM188" s="231" t="s">
        <v>6232</v>
      </c>
    </row>
    <row r="189" spans="1:65" customFormat="1" ht="15" customHeight="1">
      <c r="A189" s="6"/>
      <c r="B189" s="5"/>
      <c r="C189" s="85" t="s">
        <v>109</v>
      </c>
      <c r="D189" s="729" t="str">
        <f>IF(CNGE_2024_M1_Secc1_Sub1!$D63="","",CNGE_2024_M1_Secc1_Sub1!$D63)</f>
        <v>INSTITUTO VERACRUZANO DEL DEPORTE</v>
      </c>
      <c r="E189" s="730"/>
      <c r="F189" s="730"/>
      <c r="G189" s="730"/>
      <c r="H189" s="730"/>
      <c r="I189" s="730"/>
      <c r="J189" s="730"/>
      <c r="K189" s="730"/>
      <c r="L189" s="731"/>
      <c r="M189" s="850"/>
      <c r="N189" s="852"/>
      <c r="O189" s="850"/>
      <c r="P189" s="852"/>
      <c r="Q189" s="850"/>
      <c r="R189" s="852"/>
      <c r="S189" s="850"/>
      <c r="T189" s="852"/>
      <c r="U189" s="850"/>
      <c r="V189" s="852"/>
      <c r="W189" s="850"/>
      <c r="X189" s="852"/>
      <c r="Y189" s="850"/>
      <c r="Z189" s="852"/>
      <c r="AA189" s="850"/>
      <c r="AB189" s="852"/>
      <c r="AC189" s="850"/>
      <c r="AD189" s="852"/>
      <c r="AE189" s="8"/>
      <c r="AG189" s="269">
        <f t="shared" si="147"/>
        <v>1</v>
      </c>
      <c r="AH189" s="371">
        <f t="shared" si="148"/>
        <v>0</v>
      </c>
      <c r="AI189" s="449">
        <f t="shared" si="149"/>
        <v>0</v>
      </c>
      <c r="AJ189" s="453">
        <f t="shared" si="150"/>
        <v>0</v>
      </c>
      <c r="AK189" s="455">
        <f t="shared" si="151"/>
        <v>0</v>
      </c>
      <c r="AL189" s="449">
        <f t="shared" si="152"/>
        <v>0</v>
      </c>
      <c r="AM189" s="453">
        <f t="shared" si="153"/>
        <v>0</v>
      </c>
      <c r="AN189" s="455">
        <f t="shared" si="154"/>
        <v>0</v>
      </c>
      <c r="AO189" s="449">
        <f t="shared" si="155"/>
        <v>0</v>
      </c>
      <c r="AP189" s="453">
        <f t="shared" si="156"/>
        <v>0</v>
      </c>
      <c r="AQ189" s="455">
        <f t="shared" si="157"/>
        <v>0</v>
      </c>
      <c r="AR189" s="344">
        <f t="shared" si="158"/>
        <v>-1</v>
      </c>
      <c r="AS189" s="345">
        <f t="shared" si="159"/>
        <v>0</v>
      </c>
      <c r="AT189" s="344">
        <f t="shared" si="160"/>
        <v>-1</v>
      </c>
      <c r="AU189" s="345">
        <f t="shared" si="161"/>
        <v>0</v>
      </c>
      <c r="AV189" s="344">
        <f t="shared" si="162"/>
        <v>-1</v>
      </c>
      <c r="AW189" s="345">
        <f t="shared" si="163"/>
        <v>0</v>
      </c>
      <c r="AX189" s="344">
        <f t="shared" si="164"/>
        <v>-1</v>
      </c>
      <c r="AY189" s="345">
        <f t="shared" si="165"/>
        <v>0</v>
      </c>
      <c r="AZ189" s="344">
        <f t="shared" si="166"/>
        <v>-1</v>
      </c>
      <c r="BA189" s="345">
        <f t="shared" si="167"/>
        <v>0</v>
      </c>
      <c r="BB189" s="344">
        <f t="shared" si="168"/>
        <v>-1</v>
      </c>
      <c r="BC189" s="345">
        <f t="shared" si="169"/>
        <v>0</v>
      </c>
      <c r="BD189" s="344">
        <f t="shared" si="170"/>
        <v>-1</v>
      </c>
      <c r="BE189" s="345">
        <f t="shared" si="171"/>
        <v>0</v>
      </c>
      <c r="BF189" s="344">
        <f t="shared" si="172"/>
        <v>-1</v>
      </c>
      <c r="BG189" s="345">
        <f t="shared" si="173"/>
        <v>0</v>
      </c>
      <c r="BH189" s="344">
        <f t="shared" si="174"/>
        <v>-1</v>
      </c>
      <c r="BI189" s="345">
        <f t="shared" si="175"/>
        <v>0</v>
      </c>
      <c r="BJ189" s="459">
        <f t="shared" si="176"/>
        <v>0</v>
      </c>
      <c r="BK189" s="290">
        <f t="shared" si="177"/>
        <v>1</v>
      </c>
      <c r="BL189" s="291" t="str">
        <f>IF(BK189=0,"",
IF(SUM($BK$168:BK189)=1,BM189,
IF($BK$288&gt;SUM($BK$168:BK189),_xlfn.CONCAT(", ",BM189),
IF($BK$288=SUM($BK$168:BK189),_xlfn.CONCAT(" y ",BM189)))))</f>
        <v>, 22</v>
      </c>
      <c r="BM189" s="231" t="s">
        <v>6233</v>
      </c>
    </row>
    <row r="190" spans="1:65" customFormat="1" ht="30" customHeight="1">
      <c r="A190" s="6"/>
      <c r="B190" s="5"/>
      <c r="C190" s="85" t="s">
        <v>110</v>
      </c>
      <c r="D190" s="729" t="str">
        <f>IF(CNGE_2024_M1_Secc1_Sub1!$D64="","",CNGE_2024_M1_Secc1_Sub1!$D64)</f>
        <v>INSTITUTO DE ESPACIOS EDUCATIVOS DEL ESTADO DE VERACRUZ</v>
      </c>
      <c r="E190" s="730"/>
      <c r="F190" s="730"/>
      <c r="G190" s="730"/>
      <c r="H190" s="730"/>
      <c r="I190" s="730"/>
      <c r="J190" s="730"/>
      <c r="K190" s="730"/>
      <c r="L190" s="731"/>
      <c r="M190" s="850"/>
      <c r="N190" s="852"/>
      <c r="O190" s="850"/>
      <c r="P190" s="852"/>
      <c r="Q190" s="850"/>
      <c r="R190" s="852"/>
      <c r="S190" s="850"/>
      <c r="T190" s="852"/>
      <c r="U190" s="850"/>
      <c r="V190" s="852"/>
      <c r="W190" s="850"/>
      <c r="X190" s="852"/>
      <c r="Y190" s="850"/>
      <c r="Z190" s="852"/>
      <c r="AA190" s="850"/>
      <c r="AB190" s="852"/>
      <c r="AC190" s="850"/>
      <c r="AD190" s="852"/>
      <c r="AE190" s="8"/>
      <c r="AG190" s="269">
        <f t="shared" si="147"/>
        <v>1</v>
      </c>
      <c r="AH190" s="371">
        <f t="shared" si="148"/>
        <v>0</v>
      </c>
      <c r="AI190" s="449">
        <f t="shared" si="149"/>
        <v>0</v>
      </c>
      <c r="AJ190" s="453">
        <f t="shared" si="150"/>
        <v>0</v>
      </c>
      <c r="AK190" s="455">
        <f t="shared" si="151"/>
        <v>0</v>
      </c>
      <c r="AL190" s="449">
        <f t="shared" si="152"/>
        <v>0</v>
      </c>
      <c r="AM190" s="453">
        <f t="shared" si="153"/>
        <v>0</v>
      </c>
      <c r="AN190" s="455">
        <f t="shared" si="154"/>
        <v>0</v>
      </c>
      <c r="AO190" s="449">
        <f t="shared" si="155"/>
        <v>0</v>
      </c>
      <c r="AP190" s="453">
        <f t="shared" si="156"/>
        <v>0</v>
      </c>
      <c r="AQ190" s="455">
        <f t="shared" si="157"/>
        <v>0</v>
      </c>
      <c r="AR190" s="344">
        <f t="shared" si="158"/>
        <v>-1</v>
      </c>
      <c r="AS190" s="345">
        <f t="shared" si="159"/>
        <v>0</v>
      </c>
      <c r="AT190" s="344">
        <f t="shared" si="160"/>
        <v>-1</v>
      </c>
      <c r="AU190" s="345">
        <f t="shared" si="161"/>
        <v>0</v>
      </c>
      <c r="AV190" s="344">
        <f t="shared" si="162"/>
        <v>-1</v>
      </c>
      <c r="AW190" s="345">
        <f t="shared" si="163"/>
        <v>0</v>
      </c>
      <c r="AX190" s="344">
        <f t="shared" si="164"/>
        <v>-1</v>
      </c>
      <c r="AY190" s="345">
        <f t="shared" si="165"/>
        <v>0</v>
      </c>
      <c r="AZ190" s="344">
        <f t="shared" si="166"/>
        <v>-1</v>
      </c>
      <c r="BA190" s="345">
        <f t="shared" si="167"/>
        <v>0</v>
      </c>
      <c r="BB190" s="344">
        <f t="shared" si="168"/>
        <v>-1</v>
      </c>
      <c r="BC190" s="345">
        <f t="shared" si="169"/>
        <v>0</v>
      </c>
      <c r="BD190" s="344">
        <f t="shared" si="170"/>
        <v>-1</v>
      </c>
      <c r="BE190" s="345">
        <f t="shared" si="171"/>
        <v>0</v>
      </c>
      <c r="BF190" s="344">
        <f t="shared" si="172"/>
        <v>-1</v>
      </c>
      <c r="BG190" s="345">
        <f t="shared" si="173"/>
        <v>0</v>
      </c>
      <c r="BH190" s="344">
        <f t="shared" si="174"/>
        <v>-1</v>
      </c>
      <c r="BI190" s="345">
        <f t="shared" si="175"/>
        <v>0</v>
      </c>
      <c r="BJ190" s="459">
        <f t="shared" si="176"/>
        <v>0</v>
      </c>
      <c r="BK190" s="290">
        <f t="shared" si="177"/>
        <v>1</v>
      </c>
      <c r="BL190" s="291" t="str">
        <f>IF(BK190=0,"",
IF(SUM($BK$168:BK190)=1,BM190,
IF($BK$288&gt;SUM($BK$168:BK190),_xlfn.CONCAT(", ",BM190),
IF($BK$288=SUM($BK$168:BK190),_xlfn.CONCAT(" y ",BM190)))))</f>
        <v>, 23</v>
      </c>
      <c r="BM190" s="231" t="s">
        <v>6234</v>
      </c>
    </row>
    <row r="191" spans="1:65" customFormat="1" ht="30" customHeight="1">
      <c r="A191" s="6"/>
      <c r="B191" s="5"/>
      <c r="C191" s="85" t="s">
        <v>111</v>
      </c>
      <c r="D191" s="729" t="str">
        <f>IF(CNGE_2024_M1_Secc1_Sub1!$D65="","",CNGE_2024_M1_Secc1_Sub1!$D65)</f>
        <v>COLEGIO DE BACHILLERES DEL ESTADO DE VERACRUZ</v>
      </c>
      <c r="E191" s="730"/>
      <c r="F191" s="730"/>
      <c r="G191" s="730"/>
      <c r="H191" s="730"/>
      <c r="I191" s="730"/>
      <c r="J191" s="730"/>
      <c r="K191" s="730"/>
      <c r="L191" s="731"/>
      <c r="M191" s="850"/>
      <c r="N191" s="852"/>
      <c r="O191" s="850"/>
      <c r="P191" s="852"/>
      <c r="Q191" s="850"/>
      <c r="R191" s="852"/>
      <c r="S191" s="850"/>
      <c r="T191" s="852"/>
      <c r="U191" s="850"/>
      <c r="V191" s="852"/>
      <c r="W191" s="850"/>
      <c r="X191" s="852"/>
      <c r="Y191" s="850"/>
      <c r="Z191" s="852"/>
      <c r="AA191" s="850"/>
      <c r="AB191" s="852"/>
      <c r="AC191" s="850"/>
      <c r="AD191" s="852"/>
      <c r="AE191" s="8"/>
      <c r="AG191" s="269">
        <f t="shared" si="147"/>
        <v>1</v>
      </c>
      <c r="AH191" s="371">
        <f t="shared" si="148"/>
        <v>0</v>
      </c>
      <c r="AI191" s="449">
        <f t="shared" si="149"/>
        <v>0</v>
      </c>
      <c r="AJ191" s="453">
        <f t="shared" si="150"/>
        <v>0</v>
      </c>
      <c r="AK191" s="455">
        <f t="shared" si="151"/>
        <v>0</v>
      </c>
      <c r="AL191" s="449">
        <f t="shared" si="152"/>
        <v>0</v>
      </c>
      <c r="AM191" s="453">
        <f t="shared" si="153"/>
        <v>0</v>
      </c>
      <c r="AN191" s="455">
        <f t="shared" si="154"/>
        <v>0</v>
      </c>
      <c r="AO191" s="449">
        <f t="shared" si="155"/>
        <v>0</v>
      </c>
      <c r="AP191" s="453">
        <f t="shared" si="156"/>
        <v>0</v>
      </c>
      <c r="AQ191" s="455">
        <f t="shared" si="157"/>
        <v>0</v>
      </c>
      <c r="AR191" s="344">
        <f t="shared" si="158"/>
        <v>-1</v>
      </c>
      <c r="AS191" s="345">
        <f t="shared" si="159"/>
        <v>0</v>
      </c>
      <c r="AT191" s="344">
        <f t="shared" si="160"/>
        <v>-1</v>
      </c>
      <c r="AU191" s="345">
        <f t="shared" si="161"/>
        <v>0</v>
      </c>
      <c r="AV191" s="344">
        <f t="shared" si="162"/>
        <v>-1</v>
      </c>
      <c r="AW191" s="345">
        <f t="shared" si="163"/>
        <v>0</v>
      </c>
      <c r="AX191" s="344">
        <f t="shared" si="164"/>
        <v>-1</v>
      </c>
      <c r="AY191" s="345">
        <f t="shared" si="165"/>
        <v>0</v>
      </c>
      <c r="AZ191" s="344">
        <f t="shared" si="166"/>
        <v>-1</v>
      </c>
      <c r="BA191" s="345">
        <f t="shared" si="167"/>
        <v>0</v>
      </c>
      <c r="BB191" s="344">
        <f t="shared" si="168"/>
        <v>-1</v>
      </c>
      <c r="BC191" s="345">
        <f t="shared" si="169"/>
        <v>0</v>
      </c>
      <c r="BD191" s="344">
        <f t="shared" si="170"/>
        <v>-1</v>
      </c>
      <c r="BE191" s="345">
        <f t="shared" si="171"/>
        <v>0</v>
      </c>
      <c r="BF191" s="344">
        <f t="shared" si="172"/>
        <v>-1</v>
      </c>
      <c r="BG191" s="345">
        <f t="shared" si="173"/>
        <v>0</v>
      </c>
      <c r="BH191" s="344">
        <f t="shared" si="174"/>
        <v>-1</v>
      </c>
      <c r="BI191" s="345">
        <f t="shared" si="175"/>
        <v>0</v>
      </c>
      <c r="BJ191" s="459">
        <f t="shared" si="176"/>
        <v>0</v>
      </c>
      <c r="BK191" s="290">
        <f t="shared" si="177"/>
        <v>1</v>
      </c>
      <c r="BL191" s="291" t="str">
        <f>IF(BK191=0,"",
IF(SUM($BK$168:BK191)=1,BM191,
IF($BK$288&gt;SUM($BK$168:BK191),_xlfn.CONCAT(", ",BM191),
IF($BK$288=SUM($BK$168:BK191),_xlfn.CONCAT(" y ",BM191)))))</f>
        <v>, 24</v>
      </c>
      <c r="BM191" s="231" t="s">
        <v>6235</v>
      </c>
    </row>
    <row r="192" spans="1:65" customFormat="1" ht="30" customHeight="1">
      <c r="A192" s="6"/>
      <c r="B192" s="5"/>
      <c r="C192" s="85" t="s">
        <v>112</v>
      </c>
      <c r="D192" s="729" t="str">
        <f>IF(CNGE_2024_M1_Secc1_Sub1!$D66="","",CNGE_2024_M1_Secc1_Sub1!$D66)</f>
        <v>INSTITUTO TECNOLOGICO SUPERIOR DE MISANTLA</v>
      </c>
      <c r="E192" s="730"/>
      <c r="F192" s="730"/>
      <c r="G192" s="730"/>
      <c r="H192" s="730"/>
      <c r="I192" s="730"/>
      <c r="J192" s="730"/>
      <c r="K192" s="730"/>
      <c r="L192" s="731"/>
      <c r="M192" s="850"/>
      <c r="N192" s="852"/>
      <c r="O192" s="850"/>
      <c r="P192" s="852"/>
      <c r="Q192" s="850"/>
      <c r="R192" s="852"/>
      <c r="S192" s="850"/>
      <c r="T192" s="852"/>
      <c r="U192" s="850"/>
      <c r="V192" s="852"/>
      <c r="W192" s="850"/>
      <c r="X192" s="852"/>
      <c r="Y192" s="850"/>
      <c r="Z192" s="852"/>
      <c r="AA192" s="850"/>
      <c r="AB192" s="852"/>
      <c r="AC192" s="850"/>
      <c r="AD192" s="852"/>
      <c r="AE192" s="8"/>
      <c r="AG192" s="269">
        <f t="shared" si="147"/>
        <v>1</v>
      </c>
      <c r="AH192" s="371">
        <f t="shared" si="148"/>
        <v>0</v>
      </c>
      <c r="AI192" s="449">
        <f t="shared" si="149"/>
        <v>0</v>
      </c>
      <c r="AJ192" s="453">
        <f t="shared" si="150"/>
        <v>0</v>
      </c>
      <c r="AK192" s="455">
        <f t="shared" si="151"/>
        <v>0</v>
      </c>
      <c r="AL192" s="449">
        <f t="shared" si="152"/>
        <v>0</v>
      </c>
      <c r="AM192" s="453">
        <f t="shared" si="153"/>
        <v>0</v>
      </c>
      <c r="AN192" s="455">
        <f t="shared" si="154"/>
        <v>0</v>
      </c>
      <c r="AO192" s="449">
        <f t="shared" si="155"/>
        <v>0</v>
      </c>
      <c r="AP192" s="453">
        <f t="shared" si="156"/>
        <v>0</v>
      </c>
      <c r="AQ192" s="455">
        <f t="shared" si="157"/>
        <v>0</v>
      </c>
      <c r="AR192" s="344">
        <f t="shared" si="158"/>
        <v>-1</v>
      </c>
      <c r="AS192" s="345">
        <f t="shared" si="159"/>
        <v>0</v>
      </c>
      <c r="AT192" s="344">
        <f t="shared" si="160"/>
        <v>-1</v>
      </c>
      <c r="AU192" s="345">
        <f t="shared" si="161"/>
        <v>0</v>
      </c>
      <c r="AV192" s="344">
        <f t="shared" si="162"/>
        <v>-1</v>
      </c>
      <c r="AW192" s="345">
        <f t="shared" si="163"/>
        <v>0</v>
      </c>
      <c r="AX192" s="344">
        <f t="shared" si="164"/>
        <v>-1</v>
      </c>
      <c r="AY192" s="345">
        <f t="shared" si="165"/>
        <v>0</v>
      </c>
      <c r="AZ192" s="344">
        <f t="shared" si="166"/>
        <v>-1</v>
      </c>
      <c r="BA192" s="345">
        <f t="shared" si="167"/>
        <v>0</v>
      </c>
      <c r="BB192" s="344">
        <f t="shared" si="168"/>
        <v>-1</v>
      </c>
      <c r="BC192" s="345">
        <f t="shared" si="169"/>
        <v>0</v>
      </c>
      <c r="BD192" s="344">
        <f t="shared" si="170"/>
        <v>-1</v>
      </c>
      <c r="BE192" s="345">
        <f t="shared" si="171"/>
        <v>0</v>
      </c>
      <c r="BF192" s="344">
        <f t="shared" si="172"/>
        <v>-1</v>
      </c>
      <c r="BG192" s="345">
        <f t="shared" si="173"/>
        <v>0</v>
      </c>
      <c r="BH192" s="344">
        <f t="shared" si="174"/>
        <v>-1</v>
      </c>
      <c r="BI192" s="345">
        <f t="shared" si="175"/>
        <v>0</v>
      </c>
      <c r="BJ192" s="459">
        <f t="shared" si="176"/>
        <v>0</v>
      </c>
      <c r="BK192" s="290">
        <f t="shared" si="177"/>
        <v>1</v>
      </c>
      <c r="BL192" s="291" t="str">
        <f>IF(BK192=0,"",
IF(SUM($BK$168:BK192)=1,BM192,
IF($BK$288&gt;SUM($BK$168:BK192),_xlfn.CONCAT(", ",BM192),
IF($BK$288=SUM($BK$168:BK192),_xlfn.CONCAT(" y ",BM192)))))</f>
        <v>, 25</v>
      </c>
      <c r="BM192" s="231" t="s">
        <v>6236</v>
      </c>
    </row>
    <row r="193" spans="1:65" customFormat="1" ht="30" customHeight="1">
      <c r="A193" s="6"/>
      <c r="B193" s="5"/>
      <c r="C193" s="85" t="s">
        <v>113</v>
      </c>
      <c r="D193" s="729" t="str">
        <f>IF(CNGE_2024_M1_Secc1_Sub1!$D67="","",CNGE_2024_M1_Secc1_Sub1!$D67)</f>
        <v>INSTITUTO TECNOLOGICO SUPERIOR DE SAN ANDRES TUXTLA</v>
      </c>
      <c r="E193" s="730"/>
      <c r="F193" s="730"/>
      <c r="G193" s="730"/>
      <c r="H193" s="730"/>
      <c r="I193" s="730"/>
      <c r="J193" s="730"/>
      <c r="K193" s="730"/>
      <c r="L193" s="731"/>
      <c r="M193" s="850"/>
      <c r="N193" s="852"/>
      <c r="O193" s="850"/>
      <c r="P193" s="852"/>
      <c r="Q193" s="850"/>
      <c r="R193" s="852"/>
      <c r="S193" s="850"/>
      <c r="T193" s="852"/>
      <c r="U193" s="850"/>
      <c r="V193" s="852"/>
      <c r="W193" s="850"/>
      <c r="X193" s="852"/>
      <c r="Y193" s="850"/>
      <c r="Z193" s="852"/>
      <c r="AA193" s="850"/>
      <c r="AB193" s="852"/>
      <c r="AC193" s="850"/>
      <c r="AD193" s="852"/>
      <c r="AE193" s="8"/>
      <c r="AG193" s="269">
        <f t="shared" si="147"/>
        <v>1</v>
      </c>
      <c r="AH193" s="371">
        <f t="shared" si="148"/>
        <v>0</v>
      </c>
      <c r="AI193" s="449">
        <f t="shared" si="149"/>
        <v>0</v>
      </c>
      <c r="AJ193" s="453">
        <f t="shared" si="150"/>
        <v>0</v>
      </c>
      <c r="AK193" s="455">
        <f t="shared" si="151"/>
        <v>0</v>
      </c>
      <c r="AL193" s="449">
        <f t="shared" si="152"/>
        <v>0</v>
      </c>
      <c r="AM193" s="453">
        <f t="shared" si="153"/>
        <v>0</v>
      </c>
      <c r="AN193" s="455">
        <f t="shared" si="154"/>
        <v>0</v>
      </c>
      <c r="AO193" s="449">
        <f t="shared" si="155"/>
        <v>0</v>
      </c>
      <c r="AP193" s="453">
        <f t="shared" si="156"/>
        <v>0</v>
      </c>
      <c r="AQ193" s="455">
        <f t="shared" si="157"/>
        <v>0</v>
      </c>
      <c r="AR193" s="344">
        <f t="shared" si="158"/>
        <v>-1</v>
      </c>
      <c r="AS193" s="345">
        <f t="shared" si="159"/>
        <v>0</v>
      </c>
      <c r="AT193" s="344">
        <f t="shared" si="160"/>
        <v>-1</v>
      </c>
      <c r="AU193" s="345">
        <f t="shared" si="161"/>
        <v>0</v>
      </c>
      <c r="AV193" s="344">
        <f t="shared" si="162"/>
        <v>-1</v>
      </c>
      <c r="AW193" s="345">
        <f t="shared" si="163"/>
        <v>0</v>
      </c>
      <c r="AX193" s="344">
        <f t="shared" si="164"/>
        <v>-1</v>
      </c>
      <c r="AY193" s="345">
        <f t="shared" si="165"/>
        <v>0</v>
      </c>
      <c r="AZ193" s="344">
        <f t="shared" si="166"/>
        <v>-1</v>
      </c>
      <c r="BA193" s="345">
        <f t="shared" si="167"/>
        <v>0</v>
      </c>
      <c r="BB193" s="344">
        <f t="shared" si="168"/>
        <v>-1</v>
      </c>
      <c r="BC193" s="345">
        <f t="shared" si="169"/>
        <v>0</v>
      </c>
      <c r="BD193" s="344">
        <f t="shared" si="170"/>
        <v>-1</v>
      </c>
      <c r="BE193" s="345">
        <f t="shared" si="171"/>
        <v>0</v>
      </c>
      <c r="BF193" s="344">
        <f t="shared" si="172"/>
        <v>-1</v>
      </c>
      <c r="BG193" s="345">
        <f t="shared" si="173"/>
        <v>0</v>
      </c>
      <c r="BH193" s="344">
        <f t="shared" si="174"/>
        <v>-1</v>
      </c>
      <c r="BI193" s="345">
        <f t="shared" si="175"/>
        <v>0</v>
      </c>
      <c r="BJ193" s="459">
        <f t="shared" si="176"/>
        <v>0</v>
      </c>
      <c r="BK193" s="290">
        <f t="shared" si="177"/>
        <v>1</v>
      </c>
      <c r="BL193" s="291" t="str">
        <f>IF(BK193=0,"",
IF(SUM($BK$168:BK193)=1,BM193,
IF($BK$288&gt;SUM($BK$168:BK193),_xlfn.CONCAT(", ",BM193),
IF($BK$288=SUM($BK$168:BK193),_xlfn.CONCAT(" y ",BM193)))))</f>
        <v>, 26</v>
      </c>
      <c r="BM193" s="231" t="s">
        <v>6237</v>
      </c>
    </row>
    <row r="194" spans="1:65" customFormat="1" ht="30" customHeight="1">
      <c r="A194" s="6"/>
      <c r="B194" s="5"/>
      <c r="C194" s="85" t="s">
        <v>114</v>
      </c>
      <c r="D194" s="729" t="str">
        <f>IF(CNGE_2024_M1_Secc1_Sub1!$D68="","",CNGE_2024_M1_Secc1_Sub1!$D68)</f>
        <v>INSTITUTO TECNOLOGICO SUPERIOR DE TANTOYUCA</v>
      </c>
      <c r="E194" s="730"/>
      <c r="F194" s="730"/>
      <c r="G194" s="730"/>
      <c r="H194" s="730"/>
      <c r="I194" s="730"/>
      <c r="J194" s="730"/>
      <c r="K194" s="730"/>
      <c r="L194" s="731"/>
      <c r="M194" s="850"/>
      <c r="N194" s="852"/>
      <c r="O194" s="850"/>
      <c r="P194" s="852"/>
      <c r="Q194" s="850"/>
      <c r="R194" s="852"/>
      <c r="S194" s="850"/>
      <c r="T194" s="852"/>
      <c r="U194" s="850"/>
      <c r="V194" s="852"/>
      <c r="W194" s="850"/>
      <c r="X194" s="852"/>
      <c r="Y194" s="850"/>
      <c r="Z194" s="852"/>
      <c r="AA194" s="850"/>
      <c r="AB194" s="852"/>
      <c r="AC194" s="850"/>
      <c r="AD194" s="852"/>
      <c r="AE194" s="8"/>
      <c r="AG194" s="269">
        <f t="shared" si="147"/>
        <v>1</v>
      </c>
      <c r="AH194" s="371">
        <f t="shared" si="148"/>
        <v>0</v>
      </c>
      <c r="AI194" s="449">
        <f t="shared" si="149"/>
        <v>0</v>
      </c>
      <c r="AJ194" s="453">
        <f t="shared" si="150"/>
        <v>0</v>
      </c>
      <c r="AK194" s="455">
        <f t="shared" si="151"/>
        <v>0</v>
      </c>
      <c r="AL194" s="449">
        <f t="shared" si="152"/>
        <v>0</v>
      </c>
      <c r="AM194" s="453">
        <f t="shared" si="153"/>
        <v>0</v>
      </c>
      <c r="AN194" s="455">
        <f t="shared" si="154"/>
        <v>0</v>
      </c>
      <c r="AO194" s="449">
        <f t="shared" si="155"/>
        <v>0</v>
      </c>
      <c r="AP194" s="453">
        <f t="shared" si="156"/>
        <v>0</v>
      </c>
      <c r="AQ194" s="455">
        <f t="shared" si="157"/>
        <v>0</v>
      </c>
      <c r="AR194" s="344">
        <f t="shared" si="158"/>
        <v>-1</v>
      </c>
      <c r="AS194" s="345">
        <f t="shared" si="159"/>
        <v>0</v>
      </c>
      <c r="AT194" s="344">
        <f t="shared" si="160"/>
        <v>-1</v>
      </c>
      <c r="AU194" s="345">
        <f t="shared" si="161"/>
        <v>0</v>
      </c>
      <c r="AV194" s="344">
        <f t="shared" si="162"/>
        <v>-1</v>
      </c>
      <c r="AW194" s="345">
        <f t="shared" si="163"/>
        <v>0</v>
      </c>
      <c r="AX194" s="344">
        <f t="shared" si="164"/>
        <v>-1</v>
      </c>
      <c r="AY194" s="345">
        <f t="shared" si="165"/>
        <v>0</v>
      </c>
      <c r="AZ194" s="344">
        <f t="shared" si="166"/>
        <v>-1</v>
      </c>
      <c r="BA194" s="345">
        <f t="shared" si="167"/>
        <v>0</v>
      </c>
      <c r="BB194" s="344">
        <f t="shared" si="168"/>
        <v>-1</v>
      </c>
      <c r="BC194" s="345">
        <f t="shared" si="169"/>
        <v>0</v>
      </c>
      <c r="BD194" s="344">
        <f t="shared" si="170"/>
        <v>-1</v>
      </c>
      <c r="BE194" s="345">
        <f t="shared" si="171"/>
        <v>0</v>
      </c>
      <c r="BF194" s="344">
        <f t="shared" si="172"/>
        <v>-1</v>
      </c>
      <c r="BG194" s="345">
        <f t="shared" si="173"/>
        <v>0</v>
      </c>
      <c r="BH194" s="344">
        <f t="shared" si="174"/>
        <v>-1</v>
      </c>
      <c r="BI194" s="345">
        <f t="shared" si="175"/>
        <v>0</v>
      </c>
      <c r="BJ194" s="459">
        <f t="shared" si="176"/>
        <v>0</v>
      </c>
      <c r="BK194" s="290">
        <f t="shared" si="177"/>
        <v>1</v>
      </c>
      <c r="BL194" s="291" t="str">
        <f>IF(BK194=0,"",
IF(SUM($BK$168:BK194)=1,BM194,
IF($BK$288&gt;SUM($BK$168:BK194),_xlfn.CONCAT(", ",BM194),
IF($BK$288=SUM($BK$168:BK194),_xlfn.CONCAT(" y ",BM194)))))</f>
        <v>, 27</v>
      </c>
      <c r="BM194" s="231" t="s">
        <v>6238</v>
      </c>
    </row>
    <row r="195" spans="1:65" customFormat="1" ht="30" customHeight="1">
      <c r="A195" s="6"/>
      <c r="B195" s="5"/>
      <c r="C195" s="85" t="s">
        <v>115</v>
      </c>
      <c r="D195" s="729" t="str">
        <f>IF(CNGE_2024_M1_Secc1_Sub1!$D69="","",CNGE_2024_M1_Secc1_Sub1!$D69)</f>
        <v>INSTITUTO TECNOLOGICO SUPERIOR DE COSAMALOAPAN</v>
      </c>
      <c r="E195" s="730"/>
      <c r="F195" s="730"/>
      <c r="G195" s="730"/>
      <c r="H195" s="730"/>
      <c r="I195" s="730"/>
      <c r="J195" s="730"/>
      <c r="K195" s="730"/>
      <c r="L195" s="731"/>
      <c r="M195" s="850"/>
      <c r="N195" s="852"/>
      <c r="O195" s="850"/>
      <c r="P195" s="852"/>
      <c r="Q195" s="850"/>
      <c r="R195" s="852"/>
      <c r="S195" s="850"/>
      <c r="T195" s="852"/>
      <c r="U195" s="850"/>
      <c r="V195" s="852"/>
      <c r="W195" s="850"/>
      <c r="X195" s="852"/>
      <c r="Y195" s="850"/>
      <c r="Z195" s="852"/>
      <c r="AA195" s="850"/>
      <c r="AB195" s="852"/>
      <c r="AC195" s="850"/>
      <c r="AD195" s="852"/>
      <c r="AE195" s="8"/>
      <c r="AG195" s="269">
        <f t="shared" si="147"/>
        <v>1</v>
      </c>
      <c r="AH195" s="371">
        <f t="shared" si="148"/>
        <v>0</v>
      </c>
      <c r="AI195" s="449">
        <f t="shared" si="149"/>
        <v>0</v>
      </c>
      <c r="AJ195" s="453">
        <f t="shared" si="150"/>
        <v>0</v>
      </c>
      <c r="AK195" s="455">
        <f t="shared" si="151"/>
        <v>0</v>
      </c>
      <c r="AL195" s="449">
        <f t="shared" si="152"/>
        <v>0</v>
      </c>
      <c r="AM195" s="453">
        <f t="shared" si="153"/>
        <v>0</v>
      </c>
      <c r="AN195" s="455">
        <f t="shared" si="154"/>
        <v>0</v>
      </c>
      <c r="AO195" s="449">
        <f t="shared" si="155"/>
        <v>0</v>
      </c>
      <c r="AP195" s="453">
        <f t="shared" si="156"/>
        <v>0</v>
      </c>
      <c r="AQ195" s="455">
        <f t="shared" si="157"/>
        <v>0</v>
      </c>
      <c r="AR195" s="344">
        <f t="shared" si="158"/>
        <v>-1</v>
      </c>
      <c r="AS195" s="345">
        <f t="shared" si="159"/>
        <v>0</v>
      </c>
      <c r="AT195" s="344">
        <f t="shared" si="160"/>
        <v>-1</v>
      </c>
      <c r="AU195" s="345">
        <f t="shared" si="161"/>
        <v>0</v>
      </c>
      <c r="AV195" s="344">
        <f t="shared" si="162"/>
        <v>-1</v>
      </c>
      <c r="AW195" s="345">
        <f t="shared" si="163"/>
        <v>0</v>
      </c>
      <c r="AX195" s="344">
        <f t="shared" si="164"/>
        <v>-1</v>
      </c>
      <c r="AY195" s="345">
        <f t="shared" si="165"/>
        <v>0</v>
      </c>
      <c r="AZ195" s="344">
        <f t="shared" si="166"/>
        <v>-1</v>
      </c>
      <c r="BA195" s="345">
        <f t="shared" si="167"/>
        <v>0</v>
      </c>
      <c r="BB195" s="344">
        <f t="shared" si="168"/>
        <v>-1</v>
      </c>
      <c r="BC195" s="345">
        <f t="shared" si="169"/>
        <v>0</v>
      </c>
      <c r="BD195" s="344">
        <f t="shared" si="170"/>
        <v>-1</v>
      </c>
      <c r="BE195" s="345">
        <f t="shared" si="171"/>
        <v>0</v>
      </c>
      <c r="BF195" s="344">
        <f t="shared" si="172"/>
        <v>-1</v>
      </c>
      <c r="BG195" s="345">
        <f t="shared" si="173"/>
        <v>0</v>
      </c>
      <c r="BH195" s="344">
        <f t="shared" si="174"/>
        <v>-1</v>
      </c>
      <c r="BI195" s="345">
        <f t="shared" si="175"/>
        <v>0</v>
      </c>
      <c r="BJ195" s="459">
        <f t="shared" si="176"/>
        <v>0</v>
      </c>
      <c r="BK195" s="290">
        <f t="shared" si="177"/>
        <v>1</v>
      </c>
      <c r="BL195" s="291" t="str">
        <f>IF(BK195=0,"",
IF(SUM($BK$168:BK195)=1,BM195,
IF($BK$288&gt;SUM($BK$168:BK195),_xlfn.CONCAT(", ",BM195),
IF($BK$288=SUM($BK$168:BK195),_xlfn.CONCAT(" y ",BM195)))))</f>
        <v>, 28</v>
      </c>
      <c r="BM195" s="231" t="s">
        <v>6239</v>
      </c>
    </row>
    <row r="196" spans="1:65" customFormat="1" ht="30" customHeight="1">
      <c r="A196" s="6"/>
      <c r="B196" s="5"/>
      <c r="C196" s="85" t="s">
        <v>116</v>
      </c>
      <c r="D196" s="729" t="str">
        <f>IF(CNGE_2024_M1_Secc1_Sub1!$D70="","",CNGE_2024_M1_Secc1_Sub1!$D70)</f>
        <v>INSTITUTO TECNOLOGICO SUPERIOR DE PANUCO</v>
      </c>
      <c r="E196" s="730"/>
      <c r="F196" s="730"/>
      <c r="G196" s="730"/>
      <c r="H196" s="730"/>
      <c r="I196" s="730"/>
      <c r="J196" s="730"/>
      <c r="K196" s="730"/>
      <c r="L196" s="731"/>
      <c r="M196" s="850"/>
      <c r="N196" s="852"/>
      <c r="O196" s="850"/>
      <c r="P196" s="852"/>
      <c r="Q196" s="850"/>
      <c r="R196" s="852"/>
      <c r="S196" s="850"/>
      <c r="T196" s="852"/>
      <c r="U196" s="850"/>
      <c r="V196" s="852"/>
      <c r="W196" s="850"/>
      <c r="X196" s="852"/>
      <c r="Y196" s="850"/>
      <c r="Z196" s="852"/>
      <c r="AA196" s="850"/>
      <c r="AB196" s="852"/>
      <c r="AC196" s="850"/>
      <c r="AD196" s="852"/>
      <c r="AE196" s="8"/>
      <c r="AG196" s="269">
        <f t="shared" si="147"/>
        <v>1</v>
      </c>
      <c r="AH196" s="371">
        <f t="shared" si="148"/>
        <v>0</v>
      </c>
      <c r="AI196" s="449">
        <f t="shared" si="149"/>
        <v>0</v>
      </c>
      <c r="AJ196" s="453">
        <f t="shared" si="150"/>
        <v>0</v>
      </c>
      <c r="AK196" s="455">
        <f t="shared" si="151"/>
        <v>0</v>
      </c>
      <c r="AL196" s="449">
        <f t="shared" si="152"/>
        <v>0</v>
      </c>
      <c r="AM196" s="453">
        <f t="shared" si="153"/>
        <v>0</v>
      </c>
      <c r="AN196" s="455">
        <f t="shared" si="154"/>
        <v>0</v>
      </c>
      <c r="AO196" s="449">
        <f t="shared" si="155"/>
        <v>0</v>
      </c>
      <c r="AP196" s="453">
        <f t="shared" si="156"/>
        <v>0</v>
      </c>
      <c r="AQ196" s="455">
        <f t="shared" si="157"/>
        <v>0</v>
      </c>
      <c r="AR196" s="344">
        <f t="shared" si="158"/>
        <v>-1</v>
      </c>
      <c r="AS196" s="345">
        <f t="shared" si="159"/>
        <v>0</v>
      </c>
      <c r="AT196" s="344">
        <f t="shared" si="160"/>
        <v>-1</v>
      </c>
      <c r="AU196" s="345">
        <f t="shared" si="161"/>
        <v>0</v>
      </c>
      <c r="AV196" s="344">
        <f t="shared" si="162"/>
        <v>-1</v>
      </c>
      <c r="AW196" s="345">
        <f t="shared" si="163"/>
        <v>0</v>
      </c>
      <c r="AX196" s="344">
        <f t="shared" si="164"/>
        <v>-1</v>
      </c>
      <c r="AY196" s="345">
        <f t="shared" si="165"/>
        <v>0</v>
      </c>
      <c r="AZ196" s="344">
        <f t="shared" si="166"/>
        <v>-1</v>
      </c>
      <c r="BA196" s="345">
        <f t="shared" si="167"/>
        <v>0</v>
      </c>
      <c r="BB196" s="344">
        <f t="shared" si="168"/>
        <v>-1</v>
      </c>
      <c r="BC196" s="345">
        <f t="shared" si="169"/>
        <v>0</v>
      </c>
      <c r="BD196" s="344">
        <f t="shared" si="170"/>
        <v>-1</v>
      </c>
      <c r="BE196" s="345">
        <f t="shared" si="171"/>
        <v>0</v>
      </c>
      <c r="BF196" s="344">
        <f t="shared" si="172"/>
        <v>-1</v>
      </c>
      <c r="BG196" s="345">
        <f t="shared" si="173"/>
        <v>0</v>
      </c>
      <c r="BH196" s="344">
        <f t="shared" si="174"/>
        <v>-1</v>
      </c>
      <c r="BI196" s="345">
        <f t="shared" si="175"/>
        <v>0</v>
      </c>
      <c r="BJ196" s="459">
        <f t="shared" si="176"/>
        <v>0</v>
      </c>
      <c r="BK196" s="290">
        <f t="shared" si="177"/>
        <v>1</v>
      </c>
      <c r="BL196" s="291" t="str">
        <f>IF(BK196=0,"",
IF(SUM($BK$168:BK196)=1,BM196,
IF($BK$288&gt;SUM($BK$168:BK196),_xlfn.CONCAT(", ",BM196),
IF($BK$288=SUM($BK$168:BK196),_xlfn.CONCAT(" y ",BM196)))))</f>
        <v>, 29</v>
      </c>
      <c r="BM196" s="231" t="s">
        <v>6240</v>
      </c>
    </row>
    <row r="197" spans="1:65" customFormat="1" ht="30" customHeight="1">
      <c r="A197" s="6"/>
      <c r="B197" s="5"/>
      <c r="C197" s="85" t="s">
        <v>117</v>
      </c>
      <c r="D197" s="729" t="str">
        <f>IF(CNGE_2024_M1_Secc1_Sub1!$D71="","",CNGE_2024_M1_Secc1_Sub1!$D71)</f>
        <v>INSTITUTO TECNOLOGICO SUPERIOR DE POZA RICA</v>
      </c>
      <c r="E197" s="730"/>
      <c r="F197" s="730"/>
      <c r="G197" s="730"/>
      <c r="H197" s="730"/>
      <c r="I197" s="730"/>
      <c r="J197" s="730"/>
      <c r="K197" s="730"/>
      <c r="L197" s="731"/>
      <c r="M197" s="850"/>
      <c r="N197" s="852"/>
      <c r="O197" s="850"/>
      <c r="P197" s="852"/>
      <c r="Q197" s="850"/>
      <c r="R197" s="852"/>
      <c r="S197" s="850"/>
      <c r="T197" s="852"/>
      <c r="U197" s="850"/>
      <c r="V197" s="852"/>
      <c r="W197" s="850"/>
      <c r="X197" s="852"/>
      <c r="Y197" s="850"/>
      <c r="Z197" s="852"/>
      <c r="AA197" s="850"/>
      <c r="AB197" s="852"/>
      <c r="AC197" s="850"/>
      <c r="AD197" s="852"/>
      <c r="AE197" s="8"/>
      <c r="AG197" s="269">
        <f t="shared" si="147"/>
        <v>1</v>
      </c>
      <c r="AH197" s="371">
        <f t="shared" si="148"/>
        <v>0</v>
      </c>
      <c r="AI197" s="449">
        <f t="shared" si="149"/>
        <v>0</v>
      </c>
      <c r="AJ197" s="453">
        <f t="shared" si="150"/>
        <v>0</v>
      </c>
      <c r="AK197" s="455">
        <f t="shared" si="151"/>
        <v>0</v>
      </c>
      <c r="AL197" s="449">
        <f t="shared" si="152"/>
        <v>0</v>
      </c>
      <c r="AM197" s="453">
        <f t="shared" si="153"/>
        <v>0</v>
      </c>
      <c r="AN197" s="455">
        <f t="shared" si="154"/>
        <v>0</v>
      </c>
      <c r="AO197" s="449">
        <f t="shared" si="155"/>
        <v>0</v>
      </c>
      <c r="AP197" s="453">
        <f t="shared" si="156"/>
        <v>0</v>
      </c>
      <c r="AQ197" s="455">
        <f t="shared" si="157"/>
        <v>0</v>
      </c>
      <c r="AR197" s="344">
        <f t="shared" si="158"/>
        <v>-1</v>
      </c>
      <c r="AS197" s="345">
        <f t="shared" si="159"/>
        <v>0</v>
      </c>
      <c r="AT197" s="344">
        <f t="shared" si="160"/>
        <v>-1</v>
      </c>
      <c r="AU197" s="345">
        <f t="shared" si="161"/>
        <v>0</v>
      </c>
      <c r="AV197" s="344">
        <f t="shared" si="162"/>
        <v>-1</v>
      </c>
      <c r="AW197" s="345">
        <f t="shared" si="163"/>
        <v>0</v>
      </c>
      <c r="AX197" s="344">
        <f t="shared" si="164"/>
        <v>-1</v>
      </c>
      <c r="AY197" s="345">
        <f t="shared" si="165"/>
        <v>0</v>
      </c>
      <c r="AZ197" s="344">
        <f t="shared" si="166"/>
        <v>-1</v>
      </c>
      <c r="BA197" s="345">
        <f t="shared" si="167"/>
        <v>0</v>
      </c>
      <c r="BB197" s="344">
        <f t="shared" si="168"/>
        <v>-1</v>
      </c>
      <c r="BC197" s="345">
        <f t="shared" si="169"/>
        <v>0</v>
      </c>
      <c r="BD197" s="344">
        <f t="shared" si="170"/>
        <v>-1</v>
      </c>
      <c r="BE197" s="345">
        <f t="shared" si="171"/>
        <v>0</v>
      </c>
      <c r="BF197" s="344">
        <f t="shared" si="172"/>
        <v>-1</v>
      </c>
      <c r="BG197" s="345">
        <f t="shared" si="173"/>
        <v>0</v>
      </c>
      <c r="BH197" s="344">
        <f t="shared" si="174"/>
        <v>-1</v>
      </c>
      <c r="BI197" s="345">
        <f t="shared" si="175"/>
        <v>0</v>
      </c>
      <c r="BJ197" s="459">
        <f t="shared" si="176"/>
        <v>0</v>
      </c>
      <c r="BK197" s="290">
        <f t="shared" si="177"/>
        <v>1</v>
      </c>
      <c r="BL197" s="291" t="str">
        <f>IF(BK197=0,"",
IF(SUM($BK$168:BK197)=1,BM197,
IF($BK$288&gt;SUM($BK$168:BK197),_xlfn.CONCAT(", ",BM197),
IF($BK$288=SUM($BK$168:BK197),_xlfn.CONCAT(" y ",BM197)))))</f>
        <v>, 30</v>
      </c>
      <c r="BM197" s="231" t="s">
        <v>6241</v>
      </c>
    </row>
    <row r="198" spans="1:65" customFormat="1" ht="30" customHeight="1">
      <c r="A198" s="6"/>
      <c r="B198" s="5"/>
      <c r="C198" s="85" t="s">
        <v>118</v>
      </c>
      <c r="D198" s="729" t="str">
        <f>IF(CNGE_2024_M1_Secc1_Sub1!$D72="","",CNGE_2024_M1_Secc1_Sub1!$D72)</f>
        <v>INSTITUTO TECNOLOGICO SUPERIOR DE XALAPA</v>
      </c>
      <c r="E198" s="730"/>
      <c r="F198" s="730"/>
      <c r="G198" s="730"/>
      <c r="H198" s="730"/>
      <c r="I198" s="730"/>
      <c r="J198" s="730"/>
      <c r="K198" s="730"/>
      <c r="L198" s="731"/>
      <c r="M198" s="850"/>
      <c r="N198" s="852"/>
      <c r="O198" s="850"/>
      <c r="P198" s="852"/>
      <c r="Q198" s="850"/>
      <c r="R198" s="852"/>
      <c r="S198" s="850"/>
      <c r="T198" s="852"/>
      <c r="U198" s="850"/>
      <c r="V198" s="852"/>
      <c r="W198" s="850"/>
      <c r="X198" s="852"/>
      <c r="Y198" s="850"/>
      <c r="Z198" s="852"/>
      <c r="AA198" s="850"/>
      <c r="AB198" s="852"/>
      <c r="AC198" s="850"/>
      <c r="AD198" s="852"/>
      <c r="AE198" s="8"/>
      <c r="AG198" s="269">
        <f t="shared" si="147"/>
        <v>1</v>
      </c>
      <c r="AH198" s="371">
        <f t="shared" si="148"/>
        <v>0</v>
      </c>
      <c r="AI198" s="449">
        <f t="shared" si="149"/>
        <v>0</v>
      </c>
      <c r="AJ198" s="453">
        <f t="shared" si="150"/>
        <v>0</v>
      </c>
      <c r="AK198" s="455">
        <f t="shared" si="151"/>
        <v>0</v>
      </c>
      <c r="AL198" s="449">
        <f t="shared" si="152"/>
        <v>0</v>
      </c>
      <c r="AM198" s="453">
        <f t="shared" si="153"/>
        <v>0</v>
      </c>
      <c r="AN198" s="455">
        <f t="shared" si="154"/>
        <v>0</v>
      </c>
      <c r="AO198" s="449">
        <f t="shared" si="155"/>
        <v>0</v>
      </c>
      <c r="AP198" s="453">
        <f t="shared" si="156"/>
        <v>0</v>
      </c>
      <c r="AQ198" s="455">
        <f t="shared" si="157"/>
        <v>0</v>
      </c>
      <c r="AR198" s="344">
        <f t="shared" si="158"/>
        <v>-1</v>
      </c>
      <c r="AS198" s="345">
        <f t="shared" si="159"/>
        <v>0</v>
      </c>
      <c r="AT198" s="344">
        <f t="shared" si="160"/>
        <v>-1</v>
      </c>
      <c r="AU198" s="345">
        <f t="shared" si="161"/>
        <v>0</v>
      </c>
      <c r="AV198" s="344">
        <f t="shared" si="162"/>
        <v>-1</v>
      </c>
      <c r="AW198" s="345">
        <f t="shared" si="163"/>
        <v>0</v>
      </c>
      <c r="AX198" s="344">
        <f t="shared" si="164"/>
        <v>-1</v>
      </c>
      <c r="AY198" s="345">
        <f t="shared" si="165"/>
        <v>0</v>
      </c>
      <c r="AZ198" s="344">
        <f t="shared" si="166"/>
        <v>-1</v>
      </c>
      <c r="BA198" s="345">
        <f t="shared" si="167"/>
        <v>0</v>
      </c>
      <c r="BB198" s="344">
        <f t="shared" si="168"/>
        <v>-1</v>
      </c>
      <c r="BC198" s="345">
        <f t="shared" si="169"/>
        <v>0</v>
      </c>
      <c r="BD198" s="344">
        <f t="shared" si="170"/>
        <v>-1</v>
      </c>
      <c r="BE198" s="345">
        <f t="shared" si="171"/>
        <v>0</v>
      </c>
      <c r="BF198" s="344">
        <f t="shared" si="172"/>
        <v>-1</v>
      </c>
      <c r="BG198" s="345">
        <f t="shared" si="173"/>
        <v>0</v>
      </c>
      <c r="BH198" s="344">
        <f t="shared" si="174"/>
        <v>-1</v>
      </c>
      <c r="BI198" s="345">
        <f t="shared" si="175"/>
        <v>0</v>
      </c>
      <c r="BJ198" s="459">
        <f t="shared" si="176"/>
        <v>0</v>
      </c>
      <c r="BK198" s="290">
        <f t="shared" si="177"/>
        <v>1</v>
      </c>
      <c r="BL198" s="291" t="str">
        <f>IF(BK198=0,"",
IF(SUM($BK$168:BK198)=1,BM198,
IF($BK$288&gt;SUM($BK$168:BK198),_xlfn.CONCAT(", ",BM198),
IF($BK$288=SUM($BK$168:BK198),_xlfn.CONCAT(" y ",BM198)))))</f>
        <v>, 31</v>
      </c>
      <c r="BM198" s="231" t="s">
        <v>6242</v>
      </c>
    </row>
    <row r="199" spans="1:65" customFormat="1" ht="30" customHeight="1">
      <c r="A199" s="6"/>
      <c r="B199" s="5"/>
      <c r="C199" s="85" t="s">
        <v>119</v>
      </c>
      <c r="D199" s="729" t="str">
        <f>IF(CNGE_2024_M1_Secc1_Sub1!$D73="","",CNGE_2024_M1_Secc1_Sub1!$D73)</f>
        <v>INSTITUTO TECNOLOGICO SUPERIOR DE COATZACOALCOS</v>
      </c>
      <c r="E199" s="730"/>
      <c r="F199" s="730"/>
      <c r="G199" s="730"/>
      <c r="H199" s="730"/>
      <c r="I199" s="730"/>
      <c r="J199" s="730"/>
      <c r="K199" s="730"/>
      <c r="L199" s="731"/>
      <c r="M199" s="850"/>
      <c r="N199" s="852"/>
      <c r="O199" s="850"/>
      <c r="P199" s="852"/>
      <c r="Q199" s="850"/>
      <c r="R199" s="852"/>
      <c r="S199" s="850"/>
      <c r="T199" s="852"/>
      <c r="U199" s="850"/>
      <c r="V199" s="852"/>
      <c r="W199" s="850"/>
      <c r="X199" s="852"/>
      <c r="Y199" s="850"/>
      <c r="Z199" s="852"/>
      <c r="AA199" s="850"/>
      <c r="AB199" s="852"/>
      <c r="AC199" s="850"/>
      <c r="AD199" s="852"/>
      <c r="AE199" s="8"/>
      <c r="AG199" s="269">
        <f t="shared" si="147"/>
        <v>1</v>
      </c>
      <c r="AH199" s="371">
        <f t="shared" si="148"/>
        <v>0</v>
      </c>
      <c r="AI199" s="449">
        <f t="shared" si="149"/>
        <v>0</v>
      </c>
      <c r="AJ199" s="453">
        <f t="shared" si="150"/>
        <v>0</v>
      </c>
      <c r="AK199" s="455">
        <f t="shared" si="151"/>
        <v>0</v>
      </c>
      <c r="AL199" s="449">
        <f t="shared" si="152"/>
        <v>0</v>
      </c>
      <c r="AM199" s="453">
        <f t="shared" si="153"/>
        <v>0</v>
      </c>
      <c r="AN199" s="455">
        <f t="shared" si="154"/>
        <v>0</v>
      </c>
      <c r="AO199" s="449">
        <f t="shared" si="155"/>
        <v>0</v>
      </c>
      <c r="AP199" s="453">
        <f t="shared" si="156"/>
        <v>0</v>
      </c>
      <c r="AQ199" s="455">
        <f t="shared" si="157"/>
        <v>0</v>
      </c>
      <c r="AR199" s="344">
        <f t="shared" si="158"/>
        <v>-1</v>
      </c>
      <c r="AS199" s="345">
        <f t="shared" si="159"/>
        <v>0</v>
      </c>
      <c r="AT199" s="344">
        <f t="shared" si="160"/>
        <v>-1</v>
      </c>
      <c r="AU199" s="345">
        <f t="shared" si="161"/>
        <v>0</v>
      </c>
      <c r="AV199" s="344">
        <f t="shared" si="162"/>
        <v>-1</v>
      </c>
      <c r="AW199" s="345">
        <f t="shared" si="163"/>
        <v>0</v>
      </c>
      <c r="AX199" s="344">
        <f t="shared" si="164"/>
        <v>-1</v>
      </c>
      <c r="AY199" s="345">
        <f t="shared" si="165"/>
        <v>0</v>
      </c>
      <c r="AZ199" s="344">
        <f t="shared" si="166"/>
        <v>-1</v>
      </c>
      <c r="BA199" s="345">
        <f t="shared" si="167"/>
        <v>0</v>
      </c>
      <c r="BB199" s="344">
        <f t="shared" si="168"/>
        <v>-1</v>
      </c>
      <c r="BC199" s="345">
        <f t="shared" si="169"/>
        <v>0</v>
      </c>
      <c r="BD199" s="344">
        <f t="shared" si="170"/>
        <v>-1</v>
      </c>
      <c r="BE199" s="345">
        <f t="shared" si="171"/>
        <v>0</v>
      </c>
      <c r="BF199" s="344">
        <f t="shared" si="172"/>
        <v>-1</v>
      </c>
      <c r="BG199" s="345">
        <f t="shared" si="173"/>
        <v>0</v>
      </c>
      <c r="BH199" s="344">
        <f t="shared" si="174"/>
        <v>-1</v>
      </c>
      <c r="BI199" s="345">
        <f t="shared" si="175"/>
        <v>0</v>
      </c>
      <c r="BJ199" s="459">
        <f t="shared" si="176"/>
        <v>0</v>
      </c>
      <c r="BK199" s="290">
        <f t="shared" si="177"/>
        <v>1</v>
      </c>
      <c r="BL199" s="291" t="str">
        <f>IF(BK199=0,"",
IF(SUM($BK$168:BK199)=1,BM199,
IF($BK$288&gt;SUM($BK$168:BK199),_xlfn.CONCAT(", ",BM199),
IF($BK$288=SUM($BK$168:BK199),_xlfn.CONCAT(" y ",BM199)))))</f>
        <v>, 32</v>
      </c>
      <c r="BM199" s="231" t="s">
        <v>6243</v>
      </c>
    </row>
    <row r="200" spans="1:65" customFormat="1" ht="30" customHeight="1">
      <c r="A200" s="6"/>
      <c r="B200" s="5"/>
      <c r="C200" s="85" t="s">
        <v>120</v>
      </c>
      <c r="D200" s="729" t="str">
        <f>IF(CNGE_2024_M1_Secc1_Sub1!$D74="","",CNGE_2024_M1_Secc1_Sub1!$D74)</f>
        <v>INSTITUTO TECNOLOGICO SUPERIOR DE TIERRA BLANCA</v>
      </c>
      <c r="E200" s="730"/>
      <c r="F200" s="730"/>
      <c r="G200" s="730"/>
      <c r="H200" s="730"/>
      <c r="I200" s="730"/>
      <c r="J200" s="730"/>
      <c r="K200" s="730"/>
      <c r="L200" s="731"/>
      <c r="M200" s="850"/>
      <c r="N200" s="852"/>
      <c r="O200" s="850"/>
      <c r="P200" s="852"/>
      <c r="Q200" s="850"/>
      <c r="R200" s="852"/>
      <c r="S200" s="850"/>
      <c r="T200" s="852"/>
      <c r="U200" s="850"/>
      <c r="V200" s="852"/>
      <c r="W200" s="850"/>
      <c r="X200" s="852"/>
      <c r="Y200" s="850"/>
      <c r="Z200" s="852"/>
      <c r="AA200" s="850"/>
      <c r="AB200" s="852"/>
      <c r="AC200" s="850"/>
      <c r="AD200" s="852"/>
      <c r="AE200" s="8"/>
      <c r="AG200" s="269">
        <f t="shared" si="147"/>
        <v>1</v>
      </c>
      <c r="AH200" s="371">
        <f t="shared" si="148"/>
        <v>0</v>
      </c>
      <c r="AI200" s="449">
        <f t="shared" si="149"/>
        <v>0</v>
      </c>
      <c r="AJ200" s="453">
        <f t="shared" si="150"/>
        <v>0</v>
      </c>
      <c r="AK200" s="455">
        <f t="shared" si="151"/>
        <v>0</v>
      </c>
      <c r="AL200" s="449">
        <f t="shared" si="152"/>
        <v>0</v>
      </c>
      <c r="AM200" s="453">
        <f t="shared" si="153"/>
        <v>0</v>
      </c>
      <c r="AN200" s="455">
        <f t="shared" si="154"/>
        <v>0</v>
      </c>
      <c r="AO200" s="449">
        <f t="shared" si="155"/>
        <v>0</v>
      </c>
      <c r="AP200" s="453">
        <f t="shared" si="156"/>
        <v>0</v>
      </c>
      <c r="AQ200" s="455">
        <f t="shared" si="157"/>
        <v>0</v>
      </c>
      <c r="AR200" s="344">
        <f t="shared" si="158"/>
        <v>-1</v>
      </c>
      <c r="AS200" s="345">
        <f t="shared" si="159"/>
        <v>0</v>
      </c>
      <c r="AT200" s="344">
        <f t="shared" si="160"/>
        <v>-1</v>
      </c>
      <c r="AU200" s="345">
        <f t="shared" si="161"/>
        <v>0</v>
      </c>
      <c r="AV200" s="344">
        <f t="shared" si="162"/>
        <v>-1</v>
      </c>
      <c r="AW200" s="345">
        <f t="shared" si="163"/>
        <v>0</v>
      </c>
      <c r="AX200" s="344">
        <f t="shared" si="164"/>
        <v>-1</v>
      </c>
      <c r="AY200" s="345">
        <f t="shared" si="165"/>
        <v>0</v>
      </c>
      <c r="AZ200" s="344">
        <f t="shared" si="166"/>
        <v>-1</v>
      </c>
      <c r="BA200" s="345">
        <f t="shared" si="167"/>
        <v>0</v>
      </c>
      <c r="BB200" s="344">
        <f t="shared" si="168"/>
        <v>-1</v>
      </c>
      <c r="BC200" s="345">
        <f t="shared" si="169"/>
        <v>0</v>
      </c>
      <c r="BD200" s="344">
        <f t="shared" si="170"/>
        <v>-1</v>
      </c>
      <c r="BE200" s="345">
        <f t="shared" si="171"/>
        <v>0</v>
      </c>
      <c r="BF200" s="344">
        <f t="shared" si="172"/>
        <v>-1</v>
      </c>
      <c r="BG200" s="345">
        <f t="shared" si="173"/>
        <v>0</v>
      </c>
      <c r="BH200" s="344">
        <f t="shared" si="174"/>
        <v>-1</v>
      </c>
      <c r="BI200" s="345">
        <f t="shared" si="175"/>
        <v>0</v>
      </c>
      <c r="BJ200" s="459">
        <f t="shared" si="176"/>
        <v>0</v>
      </c>
      <c r="BK200" s="290">
        <f t="shared" si="177"/>
        <v>1</v>
      </c>
      <c r="BL200" s="291" t="str">
        <f>IF(BK200=0,"",
IF(SUM($BK$168:BK200)=1,BM200,
IF($BK$288&gt;SUM($BK$168:BK200),_xlfn.CONCAT(", ",BM200),
IF($BK$288=SUM($BK$168:BK200),_xlfn.CONCAT(" y ",BM200)))))</f>
        <v>, 33</v>
      </c>
      <c r="BM200" s="231" t="s">
        <v>6244</v>
      </c>
    </row>
    <row r="201" spans="1:65" customFormat="1" ht="30" customHeight="1">
      <c r="A201" s="6"/>
      <c r="B201" s="5"/>
      <c r="C201" s="85" t="s">
        <v>121</v>
      </c>
      <c r="D201" s="729" t="str">
        <f>IF(CNGE_2024_M1_Secc1_Sub1!$D75="","",CNGE_2024_M1_Secc1_Sub1!$D75)</f>
        <v>INSTITUTO TECNOLOGICO SUPERIOR DE ALAMO</v>
      </c>
      <c r="E201" s="730"/>
      <c r="F201" s="730"/>
      <c r="G201" s="730"/>
      <c r="H201" s="730"/>
      <c r="I201" s="730"/>
      <c r="J201" s="730"/>
      <c r="K201" s="730"/>
      <c r="L201" s="731"/>
      <c r="M201" s="850"/>
      <c r="N201" s="852"/>
      <c r="O201" s="850"/>
      <c r="P201" s="852"/>
      <c r="Q201" s="850"/>
      <c r="R201" s="852"/>
      <c r="S201" s="850"/>
      <c r="T201" s="852"/>
      <c r="U201" s="850"/>
      <c r="V201" s="852"/>
      <c r="W201" s="850"/>
      <c r="X201" s="852"/>
      <c r="Y201" s="850"/>
      <c r="Z201" s="852"/>
      <c r="AA201" s="850"/>
      <c r="AB201" s="852"/>
      <c r="AC201" s="850"/>
      <c r="AD201" s="852"/>
      <c r="AE201" s="8"/>
      <c r="AG201" s="269">
        <f t="shared" si="147"/>
        <v>1</v>
      </c>
      <c r="AH201" s="371">
        <f t="shared" si="148"/>
        <v>0</v>
      </c>
      <c r="AI201" s="449">
        <f t="shared" si="149"/>
        <v>0</v>
      </c>
      <c r="AJ201" s="453">
        <f t="shared" si="150"/>
        <v>0</v>
      </c>
      <c r="AK201" s="455">
        <f t="shared" si="151"/>
        <v>0</v>
      </c>
      <c r="AL201" s="449">
        <f t="shared" si="152"/>
        <v>0</v>
      </c>
      <c r="AM201" s="453">
        <f t="shared" si="153"/>
        <v>0</v>
      </c>
      <c r="AN201" s="455">
        <f t="shared" si="154"/>
        <v>0</v>
      </c>
      <c r="AO201" s="449">
        <f t="shared" si="155"/>
        <v>0</v>
      </c>
      <c r="AP201" s="453">
        <f t="shared" si="156"/>
        <v>0</v>
      </c>
      <c r="AQ201" s="455">
        <f t="shared" si="157"/>
        <v>0</v>
      </c>
      <c r="AR201" s="344">
        <f t="shared" si="158"/>
        <v>-1</v>
      </c>
      <c r="AS201" s="345">
        <f t="shared" si="159"/>
        <v>0</v>
      </c>
      <c r="AT201" s="344">
        <f t="shared" si="160"/>
        <v>-1</v>
      </c>
      <c r="AU201" s="345">
        <f t="shared" si="161"/>
        <v>0</v>
      </c>
      <c r="AV201" s="344">
        <f t="shared" si="162"/>
        <v>-1</v>
      </c>
      <c r="AW201" s="345">
        <f t="shared" si="163"/>
        <v>0</v>
      </c>
      <c r="AX201" s="344">
        <f t="shared" si="164"/>
        <v>-1</v>
      </c>
      <c r="AY201" s="345">
        <f t="shared" si="165"/>
        <v>0</v>
      </c>
      <c r="AZ201" s="344">
        <f t="shared" si="166"/>
        <v>-1</v>
      </c>
      <c r="BA201" s="345">
        <f t="shared" si="167"/>
        <v>0</v>
      </c>
      <c r="BB201" s="344">
        <f t="shared" si="168"/>
        <v>-1</v>
      </c>
      <c r="BC201" s="345">
        <f t="shared" si="169"/>
        <v>0</v>
      </c>
      <c r="BD201" s="344">
        <f t="shared" si="170"/>
        <v>-1</v>
      </c>
      <c r="BE201" s="345">
        <f t="shared" si="171"/>
        <v>0</v>
      </c>
      <c r="BF201" s="344">
        <f t="shared" si="172"/>
        <v>-1</v>
      </c>
      <c r="BG201" s="345">
        <f t="shared" si="173"/>
        <v>0</v>
      </c>
      <c r="BH201" s="344">
        <f t="shared" si="174"/>
        <v>-1</v>
      </c>
      <c r="BI201" s="345">
        <f t="shared" si="175"/>
        <v>0</v>
      </c>
      <c r="BJ201" s="459">
        <f t="shared" si="176"/>
        <v>0</v>
      </c>
      <c r="BK201" s="290">
        <f t="shared" si="177"/>
        <v>1</v>
      </c>
      <c r="BL201" s="291" t="str">
        <f>IF(BK201=0,"",
IF(SUM($BK$168:BK201)=1,BM201,
IF($BK$288&gt;SUM($BK$168:BK201),_xlfn.CONCAT(", ",BM201),
IF($BK$288=SUM($BK$168:BK201),_xlfn.CONCAT(" y ",BM201)))))</f>
        <v>, 34</v>
      </c>
      <c r="BM201" s="231" t="s">
        <v>6245</v>
      </c>
    </row>
    <row r="202" spans="1:65" customFormat="1" ht="30" customHeight="1">
      <c r="A202" s="6"/>
      <c r="B202" s="5"/>
      <c r="C202" s="85" t="s">
        <v>122</v>
      </c>
      <c r="D202" s="729" t="str">
        <f>IF(CNGE_2024_M1_Secc1_Sub1!$D76="","",CNGE_2024_M1_Secc1_Sub1!$D76)</f>
        <v>INSTITUTO TECNOLOGICO SUPERIOR DE ACAYUCAN</v>
      </c>
      <c r="E202" s="730"/>
      <c r="F202" s="730"/>
      <c r="G202" s="730"/>
      <c r="H202" s="730"/>
      <c r="I202" s="730"/>
      <c r="J202" s="730"/>
      <c r="K202" s="730"/>
      <c r="L202" s="731"/>
      <c r="M202" s="850"/>
      <c r="N202" s="852"/>
      <c r="O202" s="850"/>
      <c r="P202" s="852"/>
      <c r="Q202" s="850"/>
      <c r="R202" s="852"/>
      <c r="S202" s="850"/>
      <c r="T202" s="852"/>
      <c r="U202" s="850"/>
      <c r="V202" s="852"/>
      <c r="W202" s="850"/>
      <c r="X202" s="852"/>
      <c r="Y202" s="850"/>
      <c r="Z202" s="852"/>
      <c r="AA202" s="850"/>
      <c r="AB202" s="852"/>
      <c r="AC202" s="850"/>
      <c r="AD202" s="852"/>
      <c r="AE202" s="8"/>
      <c r="AG202" s="269">
        <f t="shared" si="147"/>
        <v>1</v>
      </c>
      <c r="AH202" s="371">
        <f t="shared" si="148"/>
        <v>0</v>
      </c>
      <c r="AI202" s="449">
        <f t="shared" si="149"/>
        <v>0</v>
      </c>
      <c r="AJ202" s="453">
        <f t="shared" si="150"/>
        <v>0</v>
      </c>
      <c r="AK202" s="455">
        <f t="shared" si="151"/>
        <v>0</v>
      </c>
      <c r="AL202" s="449">
        <f t="shared" si="152"/>
        <v>0</v>
      </c>
      <c r="AM202" s="453">
        <f t="shared" si="153"/>
        <v>0</v>
      </c>
      <c r="AN202" s="455">
        <f t="shared" si="154"/>
        <v>0</v>
      </c>
      <c r="AO202" s="449">
        <f t="shared" si="155"/>
        <v>0</v>
      </c>
      <c r="AP202" s="453">
        <f t="shared" si="156"/>
        <v>0</v>
      </c>
      <c r="AQ202" s="455">
        <f t="shared" si="157"/>
        <v>0</v>
      </c>
      <c r="AR202" s="344">
        <f t="shared" si="158"/>
        <v>-1</v>
      </c>
      <c r="AS202" s="345">
        <f t="shared" si="159"/>
        <v>0</v>
      </c>
      <c r="AT202" s="344">
        <f t="shared" si="160"/>
        <v>-1</v>
      </c>
      <c r="AU202" s="345">
        <f t="shared" si="161"/>
        <v>0</v>
      </c>
      <c r="AV202" s="344">
        <f t="shared" si="162"/>
        <v>-1</v>
      </c>
      <c r="AW202" s="345">
        <f t="shared" si="163"/>
        <v>0</v>
      </c>
      <c r="AX202" s="344">
        <f t="shared" si="164"/>
        <v>-1</v>
      </c>
      <c r="AY202" s="345">
        <f t="shared" si="165"/>
        <v>0</v>
      </c>
      <c r="AZ202" s="344">
        <f t="shared" si="166"/>
        <v>-1</v>
      </c>
      <c r="BA202" s="345">
        <f t="shared" si="167"/>
        <v>0</v>
      </c>
      <c r="BB202" s="344">
        <f t="shared" si="168"/>
        <v>-1</v>
      </c>
      <c r="BC202" s="345">
        <f t="shared" si="169"/>
        <v>0</v>
      </c>
      <c r="BD202" s="344">
        <f t="shared" si="170"/>
        <v>-1</v>
      </c>
      <c r="BE202" s="345">
        <f t="shared" si="171"/>
        <v>0</v>
      </c>
      <c r="BF202" s="344">
        <f t="shared" si="172"/>
        <v>-1</v>
      </c>
      <c r="BG202" s="345">
        <f t="shared" si="173"/>
        <v>0</v>
      </c>
      <c r="BH202" s="344">
        <f t="shared" si="174"/>
        <v>-1</v>
      </c>
      <c r="BI202" s="345">
        <f t="shared" si="175"/>
        <v>0</v>
      </c>
      <c r="BJ202" s="459">
        <f t="shared" si="176"/>
        <v>0</v>
      </c>
      <c r="BK202" s="290">
        <f t="shared" si="177"/>
        <v>1</v>
      </c>
      <c r="BL202" s="291" t="str">
        <f>IF(BK202=0,"",
IF(SUM($BK$168:BK202)=1,BM202,
IF($BK$288&gt;SUM($BK$168:BK202),_xlfn.CONCAT(", ",BM202),
IF($BK$288=SUM($BK$168:BK202),_xlfn.CONCAT(" y ",BM202)))))</f>
        <v>, 35</v>
      </c>
      <c r="BM202" s="231" t="s">
        <v>6246</v>
      </c>
    </row>
    <row r="203" spans="1:65" customFormat="1" ht="30" customHeight="1">
      <c r="A203" s="6"/>
      <c r="B203" s="5"/>
      <c r="C203" s="85" t="s">
        <v>140</v>
      </c>
      <c r="D203" s="729" t="str">
        <f>IF(CNGE_2024_M1_Secc1_Sub1!$D77="","",CNGE_2024_M1_Secc1_Sub1!$D77)</f>
        <v>INSTITUTO TECNOLOGICO SUPERIOR DE LAS CHOAPAS</v>
      </c>
      <c r="E203" s="730"/>
      <c r="F203" s="730"/>
      <c r="G203" s="730"/>
      <c r="H203" s="730"/>
      <c r="I203" s="730"/>
      <c r="J203" s="730"/>
      <c r="K203" s="730"/>
      <c r="L203" s="731"/>
      <c r="M203" s="850"/>
      <c r="N203" s="852"/>
      <c r="O203" s="850"/>
      <c r="P203" s="852"/>
      <c r="Q203" s="850"/>
      <c r="R203" s="852"/>
      <c r="S203" s="850"/>
      <c r="T203" s="852"/>
      <c r="U203" s="850"/>
      <c r="V203" s="852"/>
      <c r="W203" s="850"/>
      <c r="X203" s="852"/>
      <c r="Y203" s="850"/>
      <c r="Z203" s="852"/>
      <c r="AA203" s="850"/>
      <c r="AB203" s="852"/>
      <c r="AC203" s="850"/>
      <c r="AD203" s="852"/>
      <c r="AE203" s="8"/>
      <c r="AG203" s="269">
        <f t="shared" si="147"/>
        <v>1</v>
      </c>
      <c r="AH203" s="371">
        <f t="shared" si="148"/>
        <v>0</v>
      </c>
      <c r="AI203" s="449">
        <f t="shared" si="149"/>
        <v>0</v>
      </c>
      <c r="AJ203" s="453">
        <f t="shared" si="150"/>
        <v>0</v>
      </c>
      <c r="AK203" s="455">
        <f t="shared" si="151"/>
        <v>0</v>
      </c>
      <c r="AL203" s="449">
        <f t="shared" si="152"/>
        <v>0</v>
      </c>
      <c r="AM203" s="453">
        <f t="shared" si="153"/>
        <v>0</v>
      </c>
      <c r="AN203" s="455">
        <f t="shared" si="154"/>
        <v>0</v>
      </c>
      <c r="AO203" s="449">
        <f t="shared" si="155"/>
        <v>0</v>
      </c>
      <c r="AP203" s="453">
        <f t="shared" si="156"/>
        <v>0</v>
      </c>
      <c r="AQ203" s="455">
        <f t="shared" si="157"/>
        <v>0</v>
      </c>
      <c r="AR203" s="344">
        <f t="shared" si="158"/>
        <v>-1</v>
      </c>
      <c r="AS203" s="345">
        <f t="shared" si="159"/>
        <v>0</v>
      </c>
      <c r="AT203" s="344">
        <f t="shared" si="160"/>
        <v>-1</v>
      </c>
      <c r="AU203" s="345">
        <f t="shared" si="161"/>
        <v>0</v>
      </c>
      <c r="AV203" s="344">
        <f t="shared" si="162"/>
        <v>-1</v>
      </c>
      <c r="AW203" s="345">
        <f t="shared" si="163"/>
        <v>0</v>
      </c>
      <c r="AX203" s="344">
        <f t="shared" si="164"/>
        <v>-1</v>
      </c>
      <c r="AY203" s="345">
        <f t="shared" si="165"/>
        <v>0</v>
      </c>
      <c r="AZ203" s="344">
        <f t="shared" si="166"/>
        <v>-1</v>
      </c>
      <c r="BA203" s="345">
        <f t="shared" si="167"/>
        <v>0</v>
      </c>
      <c r="BB203" s="344">
        <f t="shared" si="168"/>
        <v>-1</v>
      </c>
      <c r="BC203" s="345">
        <f t="shared" si="169"/>
        <v>0</v>
      </c>
      <c r="BD203" s="344">
        <f t="shared" si="170"/>
        <v>-1</v>
      </c>
      <c r="BE203" s="345">
        <f t="shared" si="171"/>
        <v>0</v>
      </c>
      <c r="BF203" s="344">
        <f t="shared" si="172"/>
        <v>-1</v>
      </c>
      <c r="BG203" s="345">
        <f t="shared" si="173"/>
        <v>0</v>
      </c>
      <c r="BH203" s="344">
        <f t="shared" si="174"/>
        <v>-1</v>
      </c>
      <c r="BI203" s="345">
        <f t="shared" si="175"/>
        <v>0</v>
      </c>
      <c r="BJ203" s="459">
        <f t="shared" si="176"/>
        <v>0</v>
      </c>
      <c r="BK203" s="290">
        <f t="shared" si="177"/>
        <v>1</v>
      </c>
      <c r="BL203" s="291" t="str">
        <f>IF(BK203=0,"",
IF(SUM($BK$168:BK203)=1,BM203,
IF($BK$288&gt;SUM($BK$168:BK203),_xlfn.CONCAT(", ",BM203),
IF($BK$288=SUM($BK$168:BK203),_xlfn.CONCAT(" y ",BM203)))))</f>
        <v>, 36</v>
      </c>
      <c r="BM203" s="231" t="s">
        <v>6247</v>
      </c>
    </row>
    <row r="204" spans="1:65" customFormat="1" ht="30" customHeight="1">
      <c r="A204" s="6"/>
      <c r="B204" s="5"/>
      <c r="C204" s="85" t="s">
        <v>141</v>
      </c>
      <c r="D204" s="729" t="str">
        <f>IF(CNGE_2024_M1_Secc1_Sub1!$D78="","",CNGE_2024_M1_Secc1_Sub1!$D78)</f>
        <v>INSTITUTO TECNOLOGICO SUPERIOR DE HUATUSCO</v>
      </c>
      <c r="E204" s="730"/>
      <c r="F204" s="730"/>
      <c r="G204" s="730"/>
      <c r="H204" s="730"/>
      <c r="I204" s="730"/>
      <c r="J204" s="730"/>
      <c r="K204" s="730"/>
      <c r="L204" s="731"/>
      <c r="M204" s="850"/>
      <c r="N204" s="852"/>
      <c r="O204" s="850"/>
      <c r="P204" s="852"/>
      <c r="Q204" s="850"/>
      <c r="R204" s="852"/>
      <c r="S204" s="850"/>
      <c r="T204" s="852"/>
      <c r="U204" s="850"/>
      <c r="V204" s="852"/>
      <c r="W204" s="850"/>
      <c r="X204" s="852"/>
      <c r="Y204" s="850"/>
      <c r="Z204" s="852"/>
      <c r="AA204" s="850"/>
      <c r="AB204" s="852"/>
      <c r="AC204" s="850"/>
      <c r="AD204" s="852"/>
      <c r="AE204" s="8"/>
      <c r="AG204" s="269">
        <f t="shared" si="147"/>
        <v>1</v>
      </c>
      <c r="AH204" s="371">
        <f t="shared" si="148"/>
        <v>0</v>
      </c>
      <c r="AI204" s="449">
        <f t="shared" si="149"/>
        <v>0</v>
      </c>
      <c r="AJ204" s="453">
        <f t="shared" si="150"/>
        <v>0</v>
      </c>
      <c r="AK204" s="455">
        <f t="shared" si="151"/>
        <v>0</v>
      </c>
      <c r="AL204" s="449">
        <f t="shared" si="152"/>
        <v>0</v>
      </c>
      <c r="AM204" s="453">
        <f t="shared" si="153"/>
        <v>0</v>
      </c>
      <c r="AN204" s="455">
        <f t="shared" si="154"/>
        <v>0</v>
      </c>
      <c r="AO204" s="449">
        <f t="shared" si="155"/>
        <v>0</v>
      </c>
      <c r="AP204" s="453">
        <f t="shared" si="156"/>
        <v>0</v>
      </c>
      <c r="AQ204" s="455">
        <f t="shared" si="157"/>
        <v>0</v>
      </c>
      <c r="AR204" s="344">
        <f t="shared" si="158"/>
        <v>-1</v>
      </c>
      <c r="AS204" s="345">
        <f t="shared" si="159"/>
        <v>0</v>
      </c>
      <c r="AT204" s="344">
        <f t="shared" si="160"/>
        <v>-1</v>
      </c>
      <c r="AU204" s="345">
        <f t="shared" si="161"/>
        <v>0</v>
      </c>
      <c r="AV204" s="344">
        <f t="shared" si="162"/>
        <v>-1</v>
      </c>
      <c r="AW204" s="345">
        <f t="shared" si="163"/>
        <v>0</v>
      </c>
      <c r="AX204" s="344">
        <f t="shared" si="164"/>
        <v>-1</v>
      </c>
      <c r="AY204" s="345">
        <f t="shared" si="165"/>
        <v>0</v>
      </c>
      <c r="AZ204" s="344">
        <f t="shared" si="166"/>
        <v>-1</v>
      </c>
      <c r="BA204" s="345">
        <f t="shared" si="167"/>
        <v>0</v>
      </c>
      <c r="BB204" s="344">
        <f t="shared" si="168"/>
        <v>-1</v>
      </c>
      <c r="BC204" s="345">
        <f t="shared" si="169"/>
        <v>0</v>
      </c>
      <c r="BD204" s="344">
        <f t="shared" si="170"/>
        <v>-1</v>
      </c>
      <c r="BE204" s="345">
        <f t="shared" si="171"/>
        <v>0</v>
      </c>
      <c r="BF204" s="344">
        <f t="shared" si="172"/>
        <v>-1</v>
      </c>
      <c r="BG204" s="345">
        <f t="shared" si="173"/>
        <v>0</v>
      </c>
      <c r="BH204" s="344">
        <f t="shared" si="174"/>
        <v>-1</v>
      </c>
      <c r="BI204" s="345">
        <f t="shared" si="175"/>
        <v>0</v>
      </c>
      <c r="BJ204" s="459">
        <f t="shared" si="176"/>
        <v>0</v>
      </c>
      <c r="BK204" s="290">
        <f t="shared" si="177"/>
        <v>1</v>
      </c>
      <c r="BL204" s="291" t="str">
        <f>IF(BK204=0,"",
IF(SUM($BK$168:BK204)=1,BM204,
IF($BK$288&gt;SUM($BK$168:BK204),_xlfn.CONCAT(", ",BM204),
IF($BK$288=SUM($BK$168:BK204),_xlfn.CONCAT(" y ",BM204)))))</f>
        <v>, 37</v>
      </c>
      <c r="BM204" s="231" t="s">
        <v>6248</v>
      </c>
    </row>
    <row r="205" spans="1:65" customFormat="1" ht="30" customHeight="1">
      <c r="A205" s="6"/>
      <c r="B205" s="5"/>
      <c r="C205" s="86" t="s">
        <v>142</v>
      </c>
      <c r="D205" s="729" t="str">
        <f>IF(CNGE_2024_M1_Secc1_Sub1!$D79="","",CNGE_2024_M1_Secc1_Sub1!$D79)</f>
        <v>INSTITUTO TECNOLOGICO SUPERIOR DE ALVARADO</v>
      </c>
      <c r="E205" s="730"/>
      <c r="F205" s="730"/>
      <c r="G205" s="730"/>
      <c r="H205" s="730"/>
      <c r="I205" s="730"/>
      <c r="J205" s="730"/>
      <c r="K205" s="730"/>
      <c r="L205" s="731"/>
      <c r="M205" s="850"/>
      <c r="N205" s="852"/>
      <c r="O205" s="850"/>
      <c r="P205" s="852"/>
      <c r="Q205" s="850"/>
      <c r="R205" s="852"/>
      <c r="S205" s="850"/>
      <c r="T205" s="852"/>
      <c r="U205" s="850"/>
      <c r="V205" s="852"/>
      <c r="W205" s="850"/>
      <c r="X205" s="852"/>
      <c r="Y205" s="850"/>
      <c r="Z205" s="852"/>
      <c r="AA205" s="850"/>
      <c r="AB205" s="852"/>
      <c r="AC205" s="850"/>
      <c r="AD205" s="852"/>
      <c r="AE205" s="8"/>
      <c r="AG205" s="269">
        <f t="shared" si="147"/>
        <v>1</v>
      </c>
      <c r="AH205" s="371">
        <f t="shared" si="148"/>
        <v>0</v>
      </c>
      <c r="AI205" s="449">
        <f t="shared" si="149"/>
        <v>0</v>
      </c>
      <c r="AJ205" s="453">
        <f t="shared" si="150"/>
        <v>0</v>
      </c>
      <c r="AK205" s="455">
        <f t="shared" si="151"/>
        <v>0</v>
      </c>
      <c r="AL205" s="449">
        <f t="shared" si="152"/>
        <v>0</v>
      </c>
      <c r="AM205" s="453">
        <f t="shared" si="153"/>
        <v>0</v>
      </c>
      <c r="AN205" s="455">
        <f t="shared" si="154"/>
        <v>0</v>
      </c>
      <c r="AO205" s="449">
        <f t="shared" si="155"/>
        <v>0</v>
      </c>
      <c r="AP205" s="453">
        <f t="shared" si="156"/>
        <v>0</v>
      </c>
      <c r="AQ205" s="455">
        <f t="shared" si="157"/>
        <v>0</v>
      </c>
      <c r="AR205" s="344">
        <f t="shared" si="158"/>
        <v>-1</v>
      </c>
      <c r="AS205" s="345">
        <f t="shared" si="159"/>
        <v>0</v>
      </c>
      <c r="AT205" s="344">
        <f t="shared" si="160"/>
        <v>-1</v>
      </c>
      <c r="AU205" s="345">
        <f t="shared" si="161"/>
        <v>0</v>
      </c>
      <c r="AV205" s="344">
        <f t="shared" si="162"/>
        <v>-1</v>
      </c>
      <c r="AW205" s="345">
        <f t="shared" si="163"/>
        <v>0</v>
      </c>
      <c r="AX205" s="344">
        <f t="shared" si="164"/>
        <v>-1</v>
      </c>
      <c r="AY205" s="345">
        <f t="shared" si="165"/>
        <v>0</v>
      </c>
      <c r="AZ205" s="344">
        <f t="shared" si="166"/>
        <v>-1</v>
      </c>
      <c r="BA205" s="345">
        <f t="shared" si="167"/>
        <v>0</v>
      </c>
      <c r="BB205" s="344">
        <f t="shared" si="168"/>
        <v>-1</v>
      </c>
      <c r="BC205" s="345">
        <f t="shared" si="169"/>
        <v>0</v>
      </c>
      <c r="BD205" s="344">
        <f t="shared" si="170"/>
        <v>-1</v>
      </c>
      <c r="BE205" s="345">
        <f t="shared" si="171"/>
        <v>0</v>
      </c>
      <c r="BF205" s="344">
        <f t="shared" si="172"/>
        <v>-1</v>
      </c>
      <c r="BG205" s="345">
        <f t="shared" si="173"/>
        <v>0</v>
      </c>
      <c r="BH205" s="344">
        <f t="shared" si="174"/>
        <v>-1</v>
      </c>
      <c r="BI205" s="345">
        <f t="shared" si="175"/>
        <v>0</v>
      </c>
      <c r="BJ205" s="459">
        <f t="shared" si="176"/>
        <v>0</v>
      </c>
      <c r="BK205" s="290">
        <f t="shared" si="177"/>
        <v>1</v>
      </c>
      <c r="BL205" s="291" t="str">
        <f>IF(BK205=0,"",
IF(SUM($BK$168:BK205)=1,BM205,
IF($BK$288&gt;SUM($BK$168:BK205),_xlfn.CONCAT(", ",BM205),
IF($BK$288=SUM($BK$168:BK205),_xlfn.CONCAT(" y ",BM205)))))</f>
        <v>, 38</v>
      </c>
      <c r="BM205" s="231" t="s">
        <v>6249</v>
      </c>
    </row>
    <row r="206" spans="1:65" customFormat="1" ht="30" customHeight="1">
      <c r="A206" s="6"/>
      <c r="B206" s="5"/>
      <c r="C206" s="123" t="s">
        <v>143</v>
      </c>
      <c r="D206" s="729" t="str">
        <f>IF(CNGE_2024_M1_Secc1_Sub1!$D80="","",CNGE_2024_M1_Secc1_Sub1!$D80)</f>
        <v>INSTITUTO TECNOLOGICO SUPERIOR DE PEROTE</v>
      </c>
      <c r="E206" s="730"/>
      <c r="F206" s="730"/>
      <c r="G206" s="730"/>
      <c r="H206" s="730"/>
      <c r="I206" s="730"/>
      <c r="J206" s="730"/>
      <c r="K206" s="730"/>
      <c r="L206" s="731"/>
      <c r="M206" s="850"/>
      <c r="N206" s="852"/>
      <c r="O206" s="850"/>
      <c r="P206" s="852"/>
      <c r="Q206" s="850"/>
      <c r="R206" s="852"/>
      <c r="S206" s="850"/>
      <c r="T206" s="852"/>
      <c r="U206" s="850"/>
      <c r="V206" s="852"/>
      <c r="W206" s="850"/>
      <c r="X206" s="852"/>
      <c r="Y206" s="850"/>
      <c r="Z206" s="852"/>
      <c r="AA206" s="850"/>
      <c r="AB206" s="852"/>
      <c r="AC206" s="850"/>
      <c r="AD206" s="852"/>
      <c r="AE206" s="8"/>
      <c r="AG206" s="269">
        <f t="shared" si="147"/>
        <v>1</v>
      </c>
      <c r="AH206" s="371">
        <f t="shared" si="148"/>
        <v>0</v>
      </c>
      <c r="AI206" s="449">
        <f t="shared" si="149"/>
        <v>0</v>
      </c>
      <c r="AJ206" s="453">
        <f t="shared" si="150"/>
        <v>0</v>
      </c>
      <c r="AK206" s="455">
        <f t="shared" si="151"/>
        <v>0</v>
      </c>
      <c r="AL206" s="449">
        <f t="shared" si="152"/>
        <v>0</v>
      </c>
      <c r="AM206" s="453">
        <f t="shared" si="153"/>
        <v>0</v>
      </c>
      <c r="AN206" s="455">
        <f t="shared" si="154"/>
        <v>0</v>
      </c>
      <c r="AO206" s="449">
        <f t="shared" si="155"/>
        <v>0</v>
      </c>
      <c r="AP206" s="453">
        <f t="shared" si="156"/>
        <v>0</v>
      </c>
      <c r="AQ206" s="455">
        <f t="shared" si="157"/>
        <v>0</v>
      </c>
      <c r="AR206" s="344">
        <f t="shared" si="158"/>
        <v>-1</v>
      </c>
      <c r="AS206" s="345">
        <f t="shared" si="159"/>
        <v>0</v>
      </c>
      <c r="AT206" s="344">
        <f t="shared" si="160"/>
        <v>-1</v>
      </c>
      <c r="AU206" s="345">
        <f t="shared" si="161"/>
        <v>0</v>
      </c>
      <c r="AV206" s="344">
        <f t="shared" si="162"/>
        <v>-1</v>
      </c>
      <c r="AW206" s="345">
        <f t="shared" si="163"/>
        <v>0</v>
      </c>
      <c r="AX206" s="344">
        <f t="shared" si="164"/>
        <v>-1</v>
      </c>
      <c r="AY206" s="345">
        <f t="shared" si="165"/>
        <v>0</v>
      </c>
      <c r="AZ206" s="344">
        <f t="shared" si="166"/>
        <v>-1</v>
      </c>
      <c r="BA206" s="345">
        <f t="shared" si="167"/>
        <v>0</v>
      </c>
      <c r="BB206" s="344">
        <f t="shared" si="168"/>
        <v>-1</v>
      </c>
      <c r="BC206" s="345">
        <f t="shared" si="169"/>
        <v>0</v>
      </c>
      <c r="BD206" s="344">
        <f t="shared" si="170"/>
        <v>-1</v>
      </c>
      <c r="BE206" s="345">
        <f t="shared" si="171"/>
        <v>0</v>
      </c>
      <c r="BF206" s="344">
        <f t="shared" si="172"/>
        <v>-1</v>
      </c>
      <c r="BG206" s="345">
        <f t="shared" si="173"/>
        <v>0</v>
      </c>
      <c r="BH206" s="344">
        <f t="shared" si="174"/>
        <v>-1</v>
      </c>
      <c r="BI206" s="345">
        <f t="shared" si="175"/>
        <v>0</v>
      </c>
      <c r="BJ206" s="459">
        <f t="shared" si="176"/>
        <v>0</v>
      </c>
      <c r="BK206" s="290">
        <f t="shared" si="177"/>
        <v>1</v>
      </c>
      <c r="BL206" s="291" t="str">
        <f>IF(BK206=0,"",
IF(SUM($BK$168:BK206)=1,BM206,
IF($BK$288&gt;SUM($BK$168:BK206),_xlfn.CONCAT(", ",BM206),
IF($BK$288=SUM($BK$168:BK206),_xlfn.CONCAT(" y ",BM206)))))</f>
        <v>, 39</v>
      </c>
      <c r="BM206" s="231" t="s">
        <v>6250</v>
      </c>
    </row>
    <row r="207" spans="1:65" customFormat="1" ht="30" customHeight="1">
      <c r="A207" s="6"/>
      <c r="B207" s="5"/>
      <c r="C207" s="123" t="s">
        <v>144</v>
      </c>
      <c r="D207" s="729" t="str">
        <f>IF(CNGE_2024_M1_Secc1_Sub1!$D81="","",CNGE_2024_M1_Secc1_Sub1!$D81)</f>
        <v>INSTITUTO TECNOLOGICO SUPERIOR DE ZONGOLICA</v>
      </c>
      <c r="E207" s="730"/>
      <c r="F207" s="730"/>
      <c r="G207" s="730"/>
      <c r="H207" s="730"/>
      <c r="I207" s="730"/>
      <c r="J207" s="730"/>
      <c r="K207" s="730"/>
      <c r="L207" s="731"/>
      <c r="M207" s="850"/>
      <c r="N207" s="852"/>
      <c r="O207" s="850"/>
      <c r="P207" s="852"/>
      <c r="Q207" s="850"/>
      <c r="R207" s="852"/>
      <c r="S207" s="850"/>
      <c r="T207" s="852"/>
      <c r="U207" s="850"/>
      <c r="V207" s="852"/>
      <c r="W207" s="850"/>
      <c r="X207" s="852"/>
      <c r="Y207" s="850"/>
      <c r="Z207" s="852"/>
      <c r="AA207" s="850"/>
      <c r="AB207" s="852"/>
      <c r="AC207" s="850"/>
      <c r="AD207" s="852"/>
      <c r="AE207" s="8"/>
      <c r="AG207" s="269">
        <f t="shared" si="147"/>
        <v>1</v>
      </c>
      <c r="AH207" s="371">
        <f t="shared" si="148"/>
        <v>0</v>
      </c>
      <c r="AI207" s="449">
        <f t="shared" si="149"/>
        <v>0</v>
      </c>
      <c r="AJ207" s="453">
        <f t="shared" si="150"/>
        <v>0</v>
      </c>
      <c r="AK207" s="455">
        <f t="shared" si="151"/>
        <v>0</v>
      </c>
      <c r="AL207" s="449">
        <f t="shared" si="152"/>
        <v>0</v>
      </c>
      <c r="AM207" s="453">
        <f t="shared" si="153"/>
        <v>0</v>
      </c>
      <c r="AN207" s="455">
        <f t="shared" si="154"/>
        <v>0</v>
      </c>
      <c r="AO207" s="449">
        <f t="shared" si="155"/>
        <v>0</v>
      </c>
      <c r="AP207" s="453">
        <f t="shared" si="156"/>
        <v>0</v>
      </c>
      <c r="AQ207" s="455">
        <f t="shared" si="157"/>
        <v>0</v>
      </c>
      <c r="AR207" s="344">
        <f t="shared" si="158"/>
        <v>-1</v>
      </c>
      <c r="AS207" s="345">
        <f t="shared" si="159"/>
        <v>0</v>
      </c>
      <c r="AT207" s="344">
        <f t="shared" si="160"/>
        <v>-1</v>
      </c>
      <c r="AU207" s="345">
        <f t="shared" si="161"/>
        <v>0</v>
      </c>
      <c r="AV207" s="344">
        <f t="shared" si="162"/>
        <v>-1</v>
      </c>
      <c r="AW207" s="345">
        <f t="shared" si="163"/>
        <v>0</v>
      </c>
      <c r="AX207" s="344">
        <f t="shared" si="164"/>
        <v>-1</v>
      </c>
      <c r="AY207" s="345">
        <f t="shared" si="165"/>
        <v>0</v>
      </c>
      <c r="AZ207" s="344">
        <f t="shared" si="166"/>
        <v>-1</v>
      </c>
      <c r="BA207" s="345">
        <f t="shared" si="167"/>
        <v>0</v>
      </c>
      <c r="BB207" s="344">
        <f t="shared" si="168"/>
        <v>-1</v>
      </c>
      <c r="BC207" s="345">
        <f t="shared" si="169"/>
        <v>0</v>
      </c>
      <c r="BD207" s="344">
        <f t="shared" si="170"/>
        <v>-1</v>
      </c>
      <c r="BE207" s="345">
        <f t="shared" si="171"/>
        <v>0</v>
      </c>
      <c r="BF207" s="344">
        <f t="shared" si="172"/>
        <v>-1</v>
      </c>
      <c r="BG207" s="345">
        <f t="shared" si="173"/>
        <v>0</v>
      </c>
      <c r="BH207" s="344">
        <f t="shared" si="174"/>
        <v>-1</v>
      </c>
      <c r="BI207" s="345">
        <f t="shared" si="175"/>
        <v>0</v>
      </c>
      <c r="BJ207" s="459">
        <f t="shared" si="176"/>
        <v>0</v>
      </c>
      <c r="BK207" s="290">
        <f t="shared" si="177"/>
        <v>1</v>
      </c>
      <c r="BL207" s="291" t="str">
        <f>IF(BK207=0,"",
IF(SUM($BK$168:BK207)=1,BM207,
IF($BK$288&gt;SUM($BK$168:BK207),_xlfn.CONCAT(", ",BM207),
IF($BK$288=SUM($BK$168:BK207),_xlfn.CONCAT(" y ",BM207)))))</f>
        <v>, 40</v>
      </c>
      <c r="BM207" s="231" t="s">
        <v>6251</v>
      </c>
    </row>
    <row r="208" spans="1:65" customFormat="1" ht="30" customHeight="1">
      <c r="A208" s="6"/>
      <c r="B208" s="5"/>
      <c r="C208" s="84" t="s">
        <v>145</v>
      </c>
      <c r="D208" s="729" t="str">
        <f>IF(CNGE_2024_M1_Secc1_Sub1!$D82="","",CNGE_2024_M1_Secc1_Sub1!$D82)</f>
        <v>INSTITUTO TECNOLOGICO SUPERIOR DE NARANJOS</v>
      </c>
      <c r="E208" s="730"/>
      <c r="F208" s="730"/>
      <c r="G208" s="730"/>
      <c r="H208" s="730"/>
      <c r="I208" s="730"/>
      <c r="J208" s="730"/>
      <c r="K208" s="730"/>
      <c r="L208" s="731"/>
      <c r="M208" s="850"/>
      <c r="N208" s="852"/>
      <c r="O208" s="850"/>
      <c r="P208" s="852"/>
      <c r="Q208" s="850"/>
      <c r="R208" s="852"/>
      <c r="S208" s="850"/>
      <c r="T208" s="852"/>
      <c r="U208" s="850"/>
      <c r="V208" s="852"/>
      <c r="W208" s="850"/>
      <c r="X208" s="852"/>
      <c r="Y208" s="850"/>
      <c r="Z208" s="852"/>
      <c r="AA208" s="850"/>
      <c r="AB208" s="852"/>
      <c r="AC208" s="850"/>
      <c r="AD208" s="852"/>
      <c r="AE208" s="8"/>
      <c r="AG208" s="269">
        <f t="shared" si="147"/>
        <v>1</v>
      </c>
      <c r="AH208" s="371">
        <f t="shared" si="148"/>
        <v>0</v>
      </c>
      <c r="AI208" s="449">
        <f t="shared" si="149"/>
        <v>0</v>
      </c>
      <c r="AJ208" s="453">
        <f t="shared" si="150"/>
        <v>0</v>
      </c>
      <c r="AK208" s="455">
        <f t="shared" si="151"/>
        <v>0</v>
      </c>
      <c r="AL208" s="449">
        <f t="shared" si="152"/>
        <v>0</v>
      </c>
      <c r="AM208" s="453">
        <f t="shared" si="153"/>
        <v>0</v>
      </c>
      <c r="AN208" s="455">
        <f t="shared" si="154"/>
        <v>0</v>
      </c>
      <c r="AO208" s="449">
        <f t="shared" si="155"/>
        <v>0</v>
      </c>
      <c r="AP208" s="453">
        <f t="shared" si="156"/>
        <v>0</v>
      </c>
      <c r="AQ208" s="455">
        <f t="shared" si="157"/>
        <v>0</v>
      </c>
      <c r="AR208" s="344">
        <f t="shared" si="158"/>
        <v>-1</v>
      </c>
      <c r="AS208" s="345">
        <f t="shared" si="159"/>
        <v>0</v>
      </c>
      <c r="AT208" s="344">
        <f t="shared" si="160"/>
        <v>-1</v>
      </c>
      <c r="AU208" s="345">
        <f t="shared" si="161"/>
        <v>0</v>
      </c>
      <c r="AV208" s="344">
        <f t="shared" si="162"/>
        <v>-1</v>
      </c>
      <c r="AW208" s="345">
        <f t="shared" si="163"/>
        <v>0</v>
      </c>
      <c r="AX208" s="344">
        <f t="shared" si="164"/>
        <v>-1</v>
      </c>
      <c r="AY208" s="345">
        <f t="shared" si="165"/>
        <v>0</v>
      </c>
      <c r="AZ208" s="344">
        <f t="shared" si="166"/>
        <v>-1</v>
      </c>
      <c r="BA208" s="345">
        <f t="shared" si="167"/>
        <v>0</v>
      </c>
      <c r="BB208" s="344">
        <f t="shared" si="168"/>
        <v>-1</v>
      </c>
      <c r="BC208" s="345">
        <f t="shared" si="169"/>
        <v>0</v>
      </c>
      <c r="BD208" s="344">
        <f t="shared" si="170"/>
        <v>-1</v>
      </c>
      <c r="BE208" s="345">
        <f t="shared" si="171"/>
        <v>0</v>
      </c>
      <c r="BF208" s="344">
        <f t="shared" si="172"/>
        <v>-1</v>
      </c>
      <c r="BG208" s="345">
        <f t="shared" si="173"/>
        <v>0</v>
      </c>
      <c r="BH208" s="344">
        <f t="shared" si="174"/>
        <v>-1</v>
      </c>
      <c r="BI208" s="345">
        <f t="shared" si="175"/>
        <v>0</v>
      </c>
      <c r="BJ208" s="459">
        <f t="shared" si="176"/>
        <v>0</v>
      </c>
      <c r="BK208" s="290">
        <f t="shared" si="177"/>
        <v>1</v>
      </c>
      <c r="BL208" s="291" t="str">
        <f>IF(BK208=0,"",
IF(SUM($BK$168:BK208)=1,BM208,
IF($BK$288&gt;SUM($BK$168:BK208),_xlfn.CONCAT(", ",BM208),
IF($BK$288=SUM($BK$168:BK208),_xlfn.CONCAT(" y ",BM208)))))</f>
        <v>, 41</v>
      </c>
      <c r="BM208" s="231" t="s">
        <v>6252</v>
      </c>
    </row>
    <row r="209" spans="1:65" customFormat="1" ht="30" customHeight="1">
      <c r="A209" s="6"/>
      <c r="B209" s="5"/>
      <c r="C209" s="85" t="s">
        <v>146</v>
      </c>
      <c r="D209" s="729" t="str">
        <f>IF(CNGE_2024_M1_Secc1_Sub1!$D83="","",CNGE_2024_M1_Secc1_Sub1!$D83)</f>
        <v>INSTITUTO TECNOLOGICO SUPERIOR DE CHICONTEPEC</v>
      </c>
      <c r="E209" s="730"/>
      <c r="F209" s="730"/>
      <c r="G209" s="730"/>
      <c r="H209" s="730"/>
      <c r="I209" s="730"/>
      <c r="J209" s="730"/>
      <c r="K209" s="730"/>
      <c r="L209" s="731"/>
      <c r="M209" s="850"/>
      <c r="N209" s="852"/>
      <c r="O209" s="850"/>
      <c r="P209" s="852"/>
      <c r="Q209" s="850"/>
      <c r="R209" s="852"/>
      <c r="S209" s="850"/>
      <c r="T209" s="852"/>
      <c r="U209" s="850"/>
      <c r="V209" s="852"/>
      <c r="W209" s="850"/>
      <c r="X209" s="852"/>
      <c r="Y209" s="850"/>
      <c r="Z209" s="852"/>
      <c r="AA209" s="850"/>
      <c r="AB209" s="852"/>
      <c r="AC209" s="850"/>
      <c r="AD209" s="852"/>
      <c r="AE209" s="8"/>
      <c r="AG209" s="269">
        <f t="shared" si="147"/>
        <v>1</v>
      </c>
      <c r="AH209" s="371">
        <f t="shared" si="148"/>
        <v>0</v>
      </c>
      <c r="AI209" s="449">
        <f t="shared" si="149"/>
        <v>0</v>
      </c>
      <c r="AJ209" s="453">
        <f t="shared" si="150"/>
        <v>0</v>
      </c>
      <c r="AK209" s="455">
        <f t="shared" si="151"/>
        <v>0</v>
      </c>
      <c r="AL209" s="449">
        <f t="shared" si="152"/>
        <v>0</v>
      </c>
      <c r="AM209" s="453">
        <f t="shared" si="153"/>
        <v>0</v>
      </c>
      <c r="AN209" s="455">
        <f t="shared" si="154"/>
        <v>0</v>
      </c>
      <c r="AO209" s="449">
        <f t="shared" si="155"/>
        <v>0</v>
      </c>
      <c r="AP209" s="453">
        <f t="shared" si="156"/>
        <v>0</v>
      </c>
      <c r="AQ209" s="455">
        <f t="shared" si="157"/>
        <v>0</v>
      </c>
      <c r="AR209" s="344">
        <f t="shared" si="158"/>
        <v>-1</v>
      </c>
      <c r="AS209" s="345">
        <f t="shared" si="159"/>
        <v>0</v>
      </c>
      <c r="AT209" s="344">
        <f t="shared" si="160"/>
        <v>-1</v>
      </c>
      <c r="AU209" s="345">
        <f t="shared" si="161"/>
        <v>0</v>
      </c>
      <c r="AV209" s="344">
        <f t="shared" si="162"/>
        <v>-1</v>
      </c>
      <c r="AW209" s="345">
        <f t="shared" si="163"/>
        <v>0</v>
      </c>
      <c r="AX209" s="344">
        <f t="shared" si="164"/>
        <v>-1</v>
      </c>
      <c r="AY209" s="345">
        <f t="shared" si="165"/>
        <v>0</v>
      </c>
      <c r="AZ209" s="344">
        <f t="shared" si="166"/>
        <v>-1</v>
      </c>
      <c r="BA209" s="345">
        <f t="shared" si="167"/>
        <v>0</v>
      </c>
      <c r="BB209" s="344">
        <f t="shared" si="168"/>
        <v>-1</v>
      </c>
      <c r="BC209" s="345">
        <f t="shared" si="169"/>
        <v>0</v>
      </c>
      <c r="BD209" s="344">
        <f t="shared" si="170"/>
        <v>-1</v>
      </c>
      <c r="BE209" s="345">
        <f t="shared" si="171"/>
        <v>0</v>
      </c>
      <c r="BF209" s="344">
        <f t="shared" si="172"/>
        <v>-1</v>
      </c>
      <c r="BG209" s="345">
        <f t="shared" si="173"/>
        <v>0</v>
      </c>
      <c r="BH209" s="344">
        <f t="shared" si="174"/>
        <v>-1</v>
      </c>
      <c r="BI209" s="345">
        <f t="shared" si="175"/>
        <v>0</v>
      </c>
      <c r="BJ209" s="459">
        <f t="shared" si="176"/>
        <v>0</v>
      </c>
      <c r="BK209" s="290">
        <f t="shared" si="177"/>
        <v>1</v>
      </c>
      <c r="BL209" s="291" t="str">
        <f>IF(BK209=0,"",
IF(SUM($BK$168:BK209)=1,BM209,
IF($BK$288&gt;SUM($BK$168:BK209),_xlfn.CONCAT(", ",BM209),
IF($BK$288=SUM($BK$168:BK209),_xlfn.CONCAT(" y ",BM209)))))</f>
        <v>, 42</v>
      </c>
      <c r="BM209" s="231" t="s">
        <v>6253</v>
      </c>
    </row>
    <row r="210" spans="1:65" customFormat="1" ht="30" customHeight="1">
      <c r="A210" s="6"/>
      <c r="B210" s="5"/>
      <c r="C210" s="85" t="s">
        <v>147</v>
      </c>
      <c r="D210" s="729" t="str">
        <f>IF(CNGE_2024_M1_Secc1_Sub1!$D84="","",CNGE_2024_M1_Secc1_Sub1!$D84)</f>
        <v>INSTITUTO TECNOLOGICO SUPERIOR DE MARTINEZ DE LA TORRE</v>
      </c>
      <c r="E210" s="730"/>
      <c r="F210" s="730"/>
      <c r="G210" s="730"/>
      <c r="H210" s="730"/>
      <c r="I210" s="730"/>
      <c r="J210" s="730"/>
      <c r="K210" s="730"/>
      <c r="L210" s="731"/>
      <c r="M210" s="850"/>
      <c r="N210" s="852"/>
      <c r="O210" s="850"/>
      <c r="P210" s="852"/>
      <c r="Q210" s="850"/>
      <c r="R210" s="852"/>
      <c r="S210" s="850"/>
      <c r="T210" s="852"/>
      <c r="U210" s="850"/>
      <c r="V210" s="852"/>
      <c r="W210" s="850"/>
      <c r="X210" s="852"/>
      <c r="Y210" s="850"/>
      <c r="Z210" s="852"/>
      <c r="AA210" s="850"/>
      <c r="AB210" s="852"/>
      <c r="AC210" s="850"/>
      <c r="AD210" s="852"/>
      <c r="AE210" s="8"/>
      <c r="AG210" s="269">
        <f t="shared" si="147"/>
        <v>1</v>
      </c>
      <c r="AH210" s="371">
        <f t="shared" si="148"/>
        <v>0</v>
      </c>
      <c r="AI210" s="449">
        <f t="shared" si="149"/>
        <v>0</v>
      </c>
      <c r="AJ210" s="453">
        <f t="shared" si="150"/>
        <v>0</v>
      </c>
      <c r="AK210" s="455">
        <f t="shared" si="151"/>
        <v>0</v>
      </c>
      <c r="AL210" s="449">
        <f t="shared" si="152"/>
        <v>0</v>
      </c>
      <c r="AM210" s="453">
        <f t="shared" si="153"/>
        <v>0</v>
      </c>
      <c r="AN210" s="455">
        <f t="shared" si="154"/>
        <v>0</v>
      </c>
      <c r="AO210" s="449">
        <f t="shared" si="155"/>
        <v>0</v>
      </c>
      <c r="AP210" s="453">
        <f t="shared" si="156"/>
        <v>0</v>
      </c>
      <c r="AQ210" s="455">
        <f t="shared" si="157"/>
        <v>0</v>
      </c>
      <c r="AR210" s="344">
        <f t="shared" si="158"/>
        <v>-1</v>
      </c>
      <c r="AS210" s="345">
        <f t="shared" si="159"/>
        <v>0</v>
      </c>
      <c r="AT210" s="344">
        <f t="shared" si="160"/>
        <v>-1</v>
      </c>
      <c r="AU210" s="345">
        <f t="shared" si="161"/>
        <v>0</v>
      </c>
      <c r="AV210" s="344">
        <f t="shared" si="162"/>
        <v>-1</v>
      </c>
      <c r="AW210" s="345">
        <f t="shared" si="163"/>
        <v>0</v>
      </c>
      <c r="AX210" s="344">
        <f t="shared" si="164"/>
        <v>-1</v>
      </c>
      <c r="AY210" s="345">
        <f t="shared" si="165"/>
        <v>0</v>
      </c>
      <c r="AZ210" s="344">
        <f t="shared" si="166"/>
        <v>-1</v>
      </c>
      <c r="BA210" s="345">
        <f t="shared" si="167"/>
        <v>0</v>
      </c>
      <c r="BB210" s="344">
        <f t="shared" si="168"/>
        <v>-1</v>
      </c>
      <c r="BC210" s="345">
        <f t="shared" si="169"/>
        <v>0</v>
      </c>
      <c r="BD210" s="344">
        <f t="shared" si="170"/>
        <v>-1</v>
      </c>
      <c r="BE210" s="345">
        <f t="shared" si="171"/>
        <v>0</v>
      </c>
      <c r="BF210" s="344">
        <f t="shared" si="172"/>
        <v>-1</v>
      </c>
      <c r="BG210" s="345">
        <f t="shared" si="173"/>
        <v>0</v>
      </c>
      <c r="BH210" s="344">
        <f t="shared" si="174"/>
        <v>-1</v>
      </c>
      <c r="BI210" s="345">
        <f t="shared" si="175"/>
        <v>0</v>
      </c>
      <c r="BJ210" s="459">
        <f t="shared" si="176"/>
        <v>0</v>
      </c>
      <c r="BK210" s="290">
        <f t="shared" si="177"/>
        <v>1</v>
      </c>
      <c r="BL210" s="291" t="str">
        <f>IF(BK210=0,"",
IF(SUM($BK$168:BK210)=1,BM210,
IF($BK$288&gt;SUM($BK$168:BK210),_xlfn.CONCAT(", ",BM210),
IF($BK$288=SUM($BK$168:BK210),_xlfn.CONCAT(" y ",BM210)))))</f>
        <v>, 43</v>
      </c>
      <c r="BM210" s="231" t="s">
        <v>6254</v>
      </c>
    </row>
    <row r="211" spans="1:65" customFormat="1" ht="30" customHeight="1">
      <c r="A211" s="6"/>
      <c r="B211" s="5"/>
      <c r="C211" s="85" t="s">
        <v>148</v>
      </c>
      <c r="D211" s="729" t="str">
        <f>IF(CNGE_2024_M1_Secc1_Sub1!$D85="","",CNGE_2024_M1_Secc1_Sub1!$D85)</f>
        <v>INSTITUTO TECNOLOGICO SUPERIOR DE JESUS CARRANZA</v>
      </c>
      <c r="E211" s="730"/>
      <c r="F211" s="730"/>
      <c r="G211" s="730"/>
      <c r="H211" s="730"/>
      <c r="I211" s="730"/>
      <c r="J211" s="730"/>
      <c r="K211" s="730"/>
      <c r="L211" s="731"/>
      <c r="M211" s="850"/>
      <c r="N211" s="852"/>
      <c r="O211" s="850"/>
      <c r="P211" s="852"/>
      <c r="Q211" s="850"/>
      <c r="R211" s="852"/>
      <c r="S211" s="850"/>
      <c r="T211" s="852"/>
      <c r="U211" s="850"/>
      <c r="V211" s="852"/>
      <c r="W211" s="850"/>
      <c r="X211" s="852"/>
      <c r="Y211" s="850"/>
      <c r="Z211" s="852"/>
      <c r="AA211" s="850"/>
      <c r="AB211" s="852"/>
      <c r="AC211" s="850"/>
      <c r="AD211" s="852"/>
      <c r="AE211" s="8"/>
      <c r="AG211" s="269">
        <f t="shared" si="147"/>
        <v>1</v>
      </c>
      <c r="AH211" s="371">
        <f t="shared" si="148"/>
        <v>0</v>
      </c>
      <c r="AI211" s="449">
        <f t="shared" si="149"/>
        <v>0</v>
      </c>
      <c r="AJ211" s="453">
        <f t="shared" si="150"/>
        <v>0</v>
      </c>
      <c r="AK211" s="455">
        <f t="shared" si="151"/>
        <v>0</v>
      </c>
      <c r="AL211" s="449">
        <f t="shared" si="152"/>
        <v>0</v>
      </c>
      <c r="AM211" s="453">
        <f t="shared" si="153"/>
        <v>0</v>
      </c>
      <c r="AN211" s="455">
        <f t="shared" si="154"/>
        <v>0</v>
      </c>
      <c r="AO211" s="449">
        <f t="shared" si="155"/>
        <v>0</v>
      </c>
      <c r="AP211" s="453">
        <f t="shared" si="156"/>
        <v>0</v>
      </c>
      <c r="AQ211" s="455">
        <f t="shared" si="157"/>
        <v>0</v>
      </c>
      <c r="AR211" s="344">
        <f t="shared" si="158"/>
        <v>-1</v>
      </c>
      <c r="AS211" s="345">
        <f t="shared" si="159"/>
        <v>0</v>
      </c>
      <c r="AT211" s="344">
        <f t="shared" si="160"/>
        <v>-1</v>
      </c>
      <c r="AU211" s="345">
        <f t="shared" si="161"/>
        <v>0</v>
      </c>
      <c r="AV211" s="344">
        <f t="shared" si="162"/>
        <v>-1</v>
      </c>
      <c r="AW211" s="345">
        <f t="shared" si="163"/>
        <v>0</v>
      </c>
      <c r="AX211" s="344">
        <f t="shared" si="164"/>
        <v>-1</v>
      </c>
      <c r="AY211" s="345">
        <f t="shared" si="165"/>
        <v>0</v>
      </c>
      <c r="AZ211" s="344">
        <f t="shared" si="166"/>
        <v>-1</v>
      </c>
      <c r="BA211" s="345">
        <f t="shared" si="167"/>
        <v>0</v>
      </c>
      <c r="BB211" s="344">
        <f t="shared" si="168"/>
        <v>-1</v>
      </c>
      <c r="BC211" s="345">
        <f t="shared" si="169"/>
        <v>0</v>
      </c>
      <c r="BD211" s="344">
        <f t="shared" si="170"/>
        <v>-1</v>
      </c>
      <c r="BE211" s="345">
        <f t="shared" si="171"/>
        <v>0</v>
      </c>
      <c r="BF211" s="344">
        <f t="shared" si="172"/>
        <v>-1</v>
      </c>
      <c r="BG211" s="345">
        <f t="shared" si="173"/>
        <v>0</v>
      </c>
      <c r="BH211" s="344">
        <f t="shared" si="174"/>
        <v>-1</v>
      </c>
      <c r="BI211" s="345">
        <f t="shared" si="175"/>
        <v>0</v>
      </c>
      <c r="BJ211" s="459">
        <f t="shared" si="176"/>
        <v>0</v>
      </c>
      <c r="BK211" s="290">
        <f t="shared" si="177"/>
        <v>1</v>
      </c>
      <c r="BL211" s="291" t="str">
        <f>IF(BK211=0,"",
IF(SUM($BK$168:BK211)=1,BM211,
IF($BK$288&gt;SUM($BK$168:BK211),_xlfn.CONCAT(", ",BM211),
IF($BK$288=SUM($BK$168:BK211),_xlfn.CONCAT(" y ",BM211)))))</f>
        <v>, 44</v>
      </c>
      <c r="BM211" s="231" t="s">
        <v>6255</v>
      </c>
    </row>
    <row r="212" spans="1:65" customFormat="1" ht="30" customHeight="1">
      <c r="A212" s="6"/>
      <c r="B212" s="5"/>
      <c r="C212" s="85" t="s">
        <v>149</v>
      </c>
      <c r="D212" s="729" t="str">
        <f>IF(CNGE_2024_M1_Secc1_Sub1!$D86="","",CNGE_2024_M1_Secc1_Sub1!$D86)</f>
        <v>INSTITUTO TECNOLOGICO SUPERIOR DE RODRIGUEZ CLARA</v>
      </c>
      <c r="E212" s="730"/>
      <c r="F212" s="730"/>
      <c r="G212" s="730"/>
      <c r="H212" s="730"/>
      <c r="I212" s="730"/>
      <c r="J212" s="730"/>
      <c r="K212" s="730"/>
      <c r="L212" s="731"/>
      <c r="M212" s="850"/>
      <c r="N212" s="852"/>
      <c r="O212" s="850"/>
      <c r="P212" s="852"/>
      <c r="Q212" s="850"/>
      <c r="R212" s="852"/>
      <c r="S212" s="850"/>
      <c r="T212" s="852"/>
      <c r="U212" s="850"/>
      <c r="V212" s="852"/>
      <c r="W212" s="850"/>
      <c r="X212" s="852"/>
      <c r="Y212" s="850"/>
      <c r="Z212" s="852"/>
      <c r="AA212" s="850"/>
      <c r="AB212" s="852"/>
      <c r="AC212" s="850"/>
      <c r="AD212" s="852"/>
      <c r="AE212" s="8"/>
      <c r="AG212" s="269">
        <f t="shared" si="147"/>
        <v>1</v>
      </c>
      <c r="AH212" s="371">
        <f t="shared" si="148"/>
        <v>0</v>
      </c>
      <c r="AI212" s="449">
        <f t="shared" si="149"/>
        <v>0</v>
      </c>
      <c r="AJ212" s="453">
        <f t="shared" si="150"/>
        <v>0</v>
      </c>
      <c r="AK212" s="455">
        <f t="shared" si="151"/>
        <v>0</v>
      </c>
      <c r="AL212" s="449">
        <f t="shared" si="152"/>
        <v>0</v>
      </c>
      <c r="AM212" s="453">
        <f t="shared" si="153"/>
        <v>0</v>
      </c>
      <c r="AN212" s="455">
        <f t="shared" si="154"/>
        <v>0</v>
      </c>
      <c r="AO212" s="449">
        <f t="shared" si="155"/>
        <v>0</v>
      </c>
      <c r="AP212" s="453">
        <f t="shared" si="156"/>
        <v>0</v>
      </c>
      <c r="AQ212" s="455">
        <f t="shared" si="157"/>
        <v>0</v>
      </c>
      <c r="AR212" s="344">
        <f t="shared" si="158"/>
        <v>-1</v>
      </c>
      <c r="AS212" s="345">
        <f t="shared" si="159"/>
        <v>0</v>
      </c>
      <c r="AT212" s="344">
        <f t="shared" si="160"/>
        <v>-1</v>
      </c>
      <c r="AU212" s="345">
        <f t="shared" si="161"/>
        <v>0</v>
      </c>
      <c r="AV212" s="344">
        <f t="shared" si="162"/>
        <v>-1</v>
      </c>
      <c r="AW212" s="345">
        <f t="shared" si="163"/>
        <v>0</v>
      </c>
      <c r="AX212" s="344">
        <f t="shared" si="164"/>
        <v>-1</v>
      </c>
      <c r="AY212" s="345">
        <f t="shared" si="165"/>
        <v>0</v>
      </c>
      <c r="AZ212" s="344">
        <f t="shared" si="166"/>
        <v>-1</v>
      </c>
      <c r="BA212" s="345">
        <f t="shared" si="167"/>
        <v>0</v>
      </c>
      <c r="BB212" s="344">
        <f t="shared" si="168"/>
        <v>-1</v>
      </c>
      <c r="BC212" s="345">
        <f t="shared" si="169"/>
        <v>0</v>
      </c>
      <c r="BD212" s="344">
        <f t="shared" si="170"/>
        <v>-1</v>
      </c>
      <c r="BE212" s="345">
        <f t="shared" si="171"/>
        <v>0</v>
      </c>
      <c r="BF212" s="344">
        <f t="shared" si="172"/>
        <v>-1</v>
      </c>
      <c r="BG212" s="345">
        <f t="shared" si="173"/>
        <v>0</v>
      </c>
      <c r="BH212" s="344">
        <f t="shared" si="174"/>
        <v>-1</v>
      </c>
      <c r="BI212" s="345">
        <f t="shared" si="175"/>
        <v>0</v>
      </c>
      <c r="BJ212" s="459">
        <f t="shared" si="176"/>
        <v>0</v>
      </c>
      <c r="BK212" s="290">
        <f t="shared" si="177"/>
        <v>1</v>
      </c>
      <c r="BL212" s="291" t="str">
        <f>IF(BK212=0,"",
IF(SUM($BK$168:BK212)=1,BM212,
IF($BK$288&gt;SUM($BK$168:BK212),_xlfn.CONCAT(", ",BM212),
IF($BK$288=SUM($BK$168:BK212),_xlfn.CONCAT(" y ",BM212)))))</f>
        <v>, 45</v>
      </c>
      <c r="BM212" s="231" t="s">
        <v>6256</v>
      </c>
    </row>
    <row r="213" spans="1:65" customFormat="1" ht="30" customHeight="1">
      <c r="A213" s="6"/>
      <c r="B213" s="5"/>
      <c r="C213" s="85" t="s">
        <v>150</v>
      </c>
      <c r="D213" s="729" t="str">
        <f>IF(CNGE_2024_M1_Secc1_Sub1!$D87="","",CNGE_2024_M1_Secc1_Sub1!$D87)</f>
        <v>INSTITUTO VERACRUZANO DE EDUCACION PARA LOS ADULTOS</v>
      </c>
      <c r="E213" s="730"/>
      <c r="F213" s="730"/>
      <c r="G213" s="730"/>
      <c r="H213" s="730"/>
      <c r="I213" s="730"/>
      <c r="J213" s="730"/>
      <c r="K213" s="730"/>
      <c r="L213" s="731"/>
      <c r="M213" s="850"/>
      <c r="N213" s="852"/>
      <c r="O213" s="850"/>
      <c r="P213" s="852"/>
      <c r="Q213" s="850"/>
      <c r="R213" s="852"/>
      <c r="S213" s="850"/>
      <c r="T213" s="852"/>
      <c r="U213" s="850"/>
      <c r="V213" s="852"/>
      <c r="W213" s="850"/>
      <c r="X213" s="852"/>
      <c r="Y213" s="850"/>
      <c r="Z213" s="852"/>
      <c r="AA213" s="850"/>
      <c r="AB213" s="852"/>
      <c r="AC213" s="850"/>
      <c r="AD213" s="852"/>
      <c r="AE213" s="8"/>
      <c r="AG213" s="269">
        <f t="shared" si="147"/>
        <v>1</v>
      </c>
      <c r="AH213" s="371">
        <f t="shared" si="148"/>
        <v>0</v>
      </c>
      <c r="AI213" s="449">
        <f t="shared" si="149"/>
        <v>0</v>
      </c>
      <c r="AJ213" s="453">
        <f t="shared" si="150"/>
        <v>0</v>
      </c>
      <c r="AK213" s="455">
        <f t="shared" si="151"/>
        <v>0</v>
      </c>
      <c r="AL213" s="449">
        <f t="shared" si="152"/>
        <v>0</v>
      </c>
      <c r="AM213" s="453">
        <f t="shared" si="153"/>
        <v>0</v>
      </c>
      <c r="AN213" s="455">
        <f t="shared" si="154"/>
        <v>0</v>
      </c>
      <c r="AO213" s="449">
        <f t="shared" si="155"/>
        <v>0</v>
      </c>
      <c r="AP213" s="453">
        <f t="shared" si="156"/>
        <v>0</v>
      </c>
      <c r="AQ213" s="455">
        <f t="shared" si="157"/>
        <v>0</v>
      </c>
      <c r="AR213" s="344">
        <f t="shared" si="158"/>
        <v>-1</v>
      </c>
      <c r="AS213" s="345">
        <f t="shared" si="159"/>
        <v>0</v>
      </c>
      <c r="AT213" s="344">
        <f t="shared" si="160"/>
        <v>-1</v>
      </c>
      <c r="AU213" s="345">
        <f t="shared" si="161"/>
        <v>0</v>
      </c>
      <c r="AV213" s="344">
        <f t="shared" si="162"/>
        <v>-1</v>
      </c>
      <c r="AW213" s="345">
        <f t="shared" si="163"/>
        <v>0</v>
      </c>
      <c r="AX213" s="344">
        <f t="shared" si="164"/>
        <v>-1</v>
      </c>
      <c r="AY213" s="345">
        <f t="shared" si="165"/>
        <v>0</v>
      </c>
      <c r="AZ213" s="344">
        <f t="shared" si="166"/>
        <v>-1</v>
      </c>
      <c r="BA213" s="345">
        <f t="shared" si="167"/>
        <v>0</v>
      </c>
      <c r="BB213" s="344">
        <f t="shared" si="168"/>
        <v>-1</v>
      </c>
      <c r="BC213" s="345">
        <f t="shared" si="169"/>
        <v>0</v>
      </c>
      <c r="BD213" s="344">
        <f t="shared" si="170"/>
        <v>-1</v>
      </c>
      <c r="BE213" s="345">
        <f t="shared" si="171"/>
        <v>0</v>
      </c>
      <c r="BF213" s="344">
        <f t="shared" si="172"/>
        <v>-1</v>
      </c>
      <c r="BG213" s="345">
        <f t="shared" si="173"/>
        <v>0</v>
      </c>
      <c r="BH213" s="344">
        <f t="shared" si="174"/>
        <v>-1</v>
      </c>
      <c r="BI213" s="345">
        <f t="shared" si="175"/>
        <v>0</v>
      </c>
      <c r="BJ213" s="459">
        <f t="shared" si="176"/>
        <v>0</v>
      </c>
      <c r="BK213" s="290">
        <f t="shared" si="177"/>
        <v>1</v>
      </c>
      <c r="BL213" s="291" t="str">
        <f>IF(BK213=0,"",
IF(SUM($BK$168:BK213)=1,BM213,
IF($BK$288&gt;SUM($BK$168:BK213),_xlfn.CONCAT(", ",BM213),
IF($BK$288=SUM($BK$168:BK213),_xlfn.CONCAT(" y ",BM213)))))</f>
        <v>, 46</v>
      </c>
      <c r="BM213" s="231" t="s">
        <v>6257</v>
      </c>
    </row>
    <row r="214" spans="1:65" customFormat="1" ht="30" customHeight="1">
      <c r="A214" s="6"/>
      <c r="B214" s="5"/>
      <c r="C214" s="85" t="s">
        <v>151</v>
      </c>
      <c r="D214" s="729" t="str">
        <f>IF(CNGE_2024_M1_Secc1_Sub1!$D88="","",CNGE_2024_M1_Secc1_Sub1!$D88)</f>
        <v>COLEGIO NACIONAL DE EDUCACION PROFESIONAL TECNICA</v>
      </c>
      <c r="E214" s="730"/>
      <c r="F214" s="730"/>
      <c r="G214" s="730"/>
      <c r="H214" s="730"/>
      <c r="I214" s="730"/>
      <c r="J214" s="730"/>
      <c r="K214" s="730"/>
      <c r="L214" s="731"/>
      <c r="M214" s="850"/>
      <c r="N214" s="852"/>
      <c r="O214" s="850"/>
      <c r="P214" s="852"/>
      <c r="Q214" s="850"/>
      <c r="R214" s="852"/>
      <c r="S214" s="850"/>
      <c r="T214" s="852"/>
      <c r="U214" s="850"/>
      <c r="V214" s="852"/>
      <c r="W214" s="850"/>
      <c r="X214" s="852"/>
      <c r="Y214" s="850"/>
      <c r="Z214" s="852"/>
      <c r="AA214" s="850"/>
      <c r="AB214" s="852"/>
      <c r="AC214" s="850"/>
      <c r="AD214" s="852"/>
      <c r="AE214" s="8"/>
      <c r="AG214" s="269">
        <f t="shared" si="147"/>
        <v>1</v>
      </c>
      <c r="AH214" s="371">
        <f t="shared" si="148"/>
        <v>0</v>
      </c>
      <c r="AI214" s="449">
        <f t="shared" si="149"/>
        <v>0</v>
      </c>
      <c r="AJ214" s="453">
        <f t="shared" si="150"/>
        <v>0</v>
      </c>
      <c r="AK214" s="455">
        <f t="shared" si="151"/>
        <v>0</v>
      </c>
      <c r="AL214" s="449">
        <f t="shared" si="152"/>
        <v>0</v>
      </c>
      <c r="AM214" s="453">
        <f t="shared" si="153"/>
        <v>0</v>
      </c>
      <c r="AN214" s="455">
        <f t="shared" si="154"/>
        <v>0</v>
      </c>
      <c r="AO214" s="449">
        <f t="shared" si="155"/>
        <v>0</v>
      </c>
      <c r="AP214" s="453">
        <f t="shared" si="156"/>
        <v>0</v>
      </c>
      <c r="AQ214" s="455">
        <f t="shared" si="157"/>
        <v>0</v>
      </c>
      <c r="AR214" s="344">
        <f t="shared" si="158"/>
        <v>-1</v>
      </c>
      <c r="AS214" s="345">
        <f t="shared" si="159"/>
        <v>0</v>
      </c>
      <c r="AT214" s="344">
        <f t="shared" si="160"/>
        <v>-1</v>
      </c>
      <c r="AU214" s="345">
        <f t="shared" si="161"/>
        <v>0</v>
      </c>
      <c r="AV214" s="344">
        <f t="shared" si="162"/>
        <v>-1</v>
      </c>
      <c r="AW214" s="345">
        <f t="shared" si="163"/>
        <v>0</v>
      </c>
      <c r="AX214" s="344">
        <f t="shared" si="164"/>
        <v>-1</v>
      </c>
      <c r="AY214" s="345">
        <f t="shared" si="165"/>
        <v>0</v>
      </c>
      <c r="AZ214" s="344">
        <f t="shared" si="166"/>
        <v>-1</v>
      </c>
      <c r="BA214" s="345">
        <f t="shared" si="167"/>
        <v>0</v>
      </c>
      <c r="BB214" s="344">
        <f t="shared" si="168"/>
        <v>-1</v>
      </c>
      <c r="BC214" s="345">
        <f t="shared" si="169"/>
        <v>0</v>
      </c>
      <c r="BD214" s="344">
        <f t="shared" si="170"/>
        <v>-1</v>
      </c>
      <c r="BE214" s="345">
        <f t="shared" si="171"/>
        <v>0</v>
      </c>
      <c r="BF214" s="344">
        <f t="shared" si="172"/>
        <v>-1</v>
      </c>
      <c r="BG214" s="345">
        <f t="shared" si="173"/>
        <v>0</v>
      </c>
      <c r="BH214" s="344">
        <f t="shared" si="174"/>
        <v>-1</v>
      </c>
      <c r="BI214" s="345">
        <f t="shared" si="175"/>
        <v>0</v>
      </c>
      <c r="BJ214" s="459">
        <f t="shared" si="176"/>
        <v>0</v>
      </c>
      <c r="BK214" s="290">
        <f t="shared" si="177"/>
        <v>1</v>
      </c>
      <c r="BL214" s="291" t="str">
        <f>IF(BK214=0,"",
IF(SUM($BK$168:BK214)=1,BM214,
IF($BK$288&gt;SUM($BK$168:BK214),_xlfn.CONCAT(", ",BM214),
IF($BK$288=SUM($BK$168:BK214),_xlfn.CONCAT(" y ",BM214)))))</f>
        <v>, 47</v>
      </c>
      <c r="BM214" s="231" t="s">
        <v>6258</v>
      </c>
    </row>
    <row r="215" spans="1:65" customFormat="1" ht="15" customHeight="1">
      <c r="A215" s="6"/>
      <c r="B215" s="5"/>
      <c r="C215" s="85" t="s">
        <v>152</v>
      </c>
      <c r="D215" s="729" t="str">
        <f>IF(CNGE_2024_M1_Secc1_Sub1!$D89="","",CNGE_2024_M1_Secc1_Sub1!$D89)</f>
        <v>UNIVERSIDAD TECNOLOGICA DEL SURESTE</v>
      </c>
      <c r="E215" s="730"/>
      <c r="F215" s="730"/>
      <c r="G215" s="730"/>
      <c r="H215" s="730"/>
      <c r="I215" s="730"/>
      <c r="J215" s="730"/>
      <c r="K215" s="730"/>
      <c r="L215" s="731"/>
      <c r="M215" s="850"/>
      <c r="N215" s="852"/>
      <c r="O215" s="850"/>
      <c r="P215" s="852"/>
      <c r="Q215" s="850"/>
      <c r="R215" s="852"/>
      <c r="S215" s="850"/>
      <c r="T215" s="852"/>
      <c r="U215" s="850"/>
      <c r="V215" s="852"/>
      <c r="W215" s="850"/>
      <c r="X215" s="852"/>
      <c r="Y215" s="850"/>
      <c r="Z215" s="852"/>
      <c r="AA215" s="850"/>
      <c r="AB215" s="852"/>
      <c r="AC215" s="850"/>
      <c r="AD215" s="852"/>
      <c r="AE215" s="8"/>
      <c r="AG215" s="269">
        <f t="shared" si="147"/>
        <v>1</v>
      </c>
      <c r="AH215" s="371">
        <f t="shared" si="148"/>
        <v>0</v>
      </c>
      <c r="AI215" s="449">
        <f t="shared" si="149"/>
        <v>0</v>
      </c>
      <c r="AJ215" s="453">
        <f t="shared" si="150"/>
        <v>0</v>
      </c>
      <c r="AK215" s="455">
        <f t="shared" si="151"/>
        <v>0</v>
      </c>
      <c r="AL215" s="449">
        <f t="shared" si="152"/>
        <v>0</v>
      </c>
      <c r="AM215" s="453">
        <f t="shared" si="153"/>
        <v>0</v>
      </c>
      <c r="AN215" s="455">
        <f t="shared" si="154"/>
        <v>0</v>
      </c>
      <c r="AO215" s="449">
        <f t="shared" si="155"/>
        <v>0</v>
      </c>
      <c r="AP215" s="453">
        <f t="shared" si="156"/>
        <v>0</v>
      </c>
      <c r="AQ215" s="455">
        <f t="shared" si="157"/>
        <v>0</v>
      </c>
      <c r="AR215" s="344">
        <f t="shared" si="158"/>
        <v>-1</v>
      </c>
      <c r="AS215" s="345">
        <f t="shared" si="159"/>
        <v>0</v>
      </c>
      <c r="AT215" s="344">
        <f t="shared" si="160"/>
        <v>-1</v>
      </c>
      <c r="AU215" s="345">
        <f t="shared" si="161"/>
        <v>0</v>
      </c>
      <c r="AV215" s="344">
        <f t="shared" si="162"/>
        <v>-1</v>
      </c>
      <c r="AW215" s="345">
        <f t="shared" si="163"/>
        <v>0</v>
      </c>
      <c r="AX215" s="344">
        <f t="shared" si="164"/>
        <v>-1</v>
      </c>
      <c r="AY215" s="345">
        <f t="shared" si="165"/>
        <v>0</v>
      </c>
      <c r="AZ215" s="344">
        <f t="shared" si="166"/>
        <v>-1</v>
      </c>
      <c r="BA215" s="345">
        <f t="shared" si="167"/>
        <v>0</v>
      </c>
      <c r="BB215" s="344">
        <f t="shared" si="168"/>
        <v>-1</v>
      </c>
      <c r="BC215" s="345">
        <f t="shared" si="169"/>
        <v>0</v>
      </c>
      <c r="BD215" s="344">
        <f t="shared" si="170"/>
        <v>-1</v>
      </c>
      <c r="BE215" s="345">
        <f t="shared" si="171"/>
        <v>0</v>
      </c>
      <c r="BF215" s="344">
        <f t="shared" si="172"/>
        <v>-1</v>
      </c>
      <c r="BG215" s="345">
        <f t="shared" si="173"/>
        <v>0</v>
      </c>
      <c r="BH215" s="344">
        <f t="shared" si="174"/>
        <v>-1</v>
      </c>
      <c r="BI215" s="345">
        <f t="shared" si="175"/>
        <v>0</v>
      </c>
      <c r="BJ215" s="459">
        <f t="shared" si="176"/>
        <v>0</v>
      </c>
      <c r="BK215" s="290">
        <f t="shared" si="177"/>
        <v>1</v>
      </c>
      <c r="BL215" s="291" t="str">
        <f>IF(BK215=0,"",
IF(SUM($BK$168:BK215)=1,BM215,
IF($BK$288&gt;SUM($BK$168:BK215),_xlfn.CONCAT(", ",BM215),
IF($BK$288=SUM($BK$168:BK215),_xlfn.CONCAT(" y ",BM215)))))</f>
        <v>, 48</v>
      </c>
      <c r="BM215" s="231" t="s">
        <v>6259</v>
      </c>
    </row>
    <row r="216" spans="1:65" customFormat="1" ht="15" customHeight="1">
      <c r="A216" s="6"/>
      <c r="B216" s="5"/>
      <c r="C216" s="85" t="s">
        <v>153</v>
      </c>
      <c r="D216" s="729" t="str">
        <f>IF(CNGE_2024_M1_Secc1_Sub1!$D90="","",CNGE_2024_M1_Secc1_Sub1!$D90)</f>
        <v>UNIVERSIDAD TECNOLOGICA DEL CENTRO</v>
      </c>
      <c r="E216" s="730"/>
      <c r="F216" s="730"/>
      <c r="G216" s="730"/>
      <c r="H216" s="730"/>
      <c r="I216" s="730"/>
      <c r="J216" s="730"/>
      <c r="K216" s="730"/>
      <c r="L216" s="731"/>
      <c r="M216" s="850"/>
      <c r="N216" s="852"/>
      <c r="O216" s="850"/>
      <c r="P216" s="852"/>
      <c r="Q216" s="850"/>
      <c r="R216" s="852"/>
      <c r="S216" s="850"/>
      <c r="T216" s="852"/>
      <c r="U216" s="850"/>
      <c r="V216" s="852"/>
      <c r="W216" s="850"/>
      <c r="X216" s="852"/>
      <c r="Y216" s="850"/>
      <c r="Z216" s="852"/>
      <c r="AA216" s="850"/>
      <c r="AB216" s="852"/>
      <c r="AC216" s="850"/>
      <c r="AD216" s="852"/>
      <c r="AE216" s="8"/>
      <c r="AG216" s="269">
        <f t="shared" si="147"/>
        <v>1</v>
      </c>
      <c r="AH216" s="371">
        <f t="shared" si="148"/>
        <v>0</v>
      </c>
      <c r="AI216" s="449">
        <f t="shared" si="149"/>
        <v>0</v>
      </c>
      <c r="AJ216" s="453">
        <f t="shared" si="150"/>
        <v>0</v>
      </c>
      <c r="AK216" s="455">
        <f t="shared" si="151"/>
        <v>0</v>
      </c>
      <c r="AL216" s="449">
        <f t="shared" si="152"/>
        <v>0</v>
      </c>
      <c r="AM216" s="453">
        <f t="shared" si="153"/>
        <v>0</v>
      </c>
      <c r="AN216" s="455">
        <f t="shared" si="154"/>
        <v>0</v>
      </c>
      <c r="AO216" s="449">
        <f t="shared" si="155"/>
        <v>0</v>
      </c>
      <c r="AP216" s="453">
        <f t="shared" si="156"/>
        <v>0</v>
      </c>
      <c r="AQ216" s="455">
        <f t="shared" si="157"/>
        <v>0</v>
      </c>
      <c r="AR216" s="344">
        <f t="shared" si="158"/>
        <v>-1</v>
      </c>
      <c r="AS216" s="345">
        <f t="shared" si="159"/>
        <v>0</v>
      </c>
      <c r="AT216" s="344">
        <f t="shared" si="160"/>
        <v>-1</v>
      </c>
      <c r="AU216" s="345">
        <f t="shared" si="161"/>
        <v>0</v>
      </c>
      <c r="AV216" s="344">
        <f t="shared" si="162"/>
        <v>-1</v>
      </c>
      <c r="AW216" s="345">
        <f t="shared" si="163"/>
        <v>0</v>
      </c>
      <c r="AX216" s="344">
        <f t="shared" si="164"/>
        <v>-1</v>
      </c>
      <c r="AY216" s="345">
        <f t="shared" si="165"/>
        <v>0</v>
      </c>
      <c r="AZ216" s="344">
        <f t="shared" si="166"/>
        <v>-1</v>
      </c>
      <c r="BA216" s="345">
        <f t="shared" si="167"/>
        <v>0</v>
      </c>
      <c r="BB216" s="344">
        <f t="shared" si="168"/>
        <v>-1</v>
      </c>
      <c r="BC216" s="345">
        <f t="shared" si="169"/>
        <v>0</v>
      </c>
      <c r="BD216" s="344">
        <f t="shared" si="170"/>
        <v>-1</v>
      </c>
      <c r="BE216" s="345">
        <f t="shared" si="171"/>
        <v>0</v>
      </c>
      <c r="BF216" s="344">
        <f t="shared" si="172"/>
        <v>-1</v>
      </c>
      <c r="BG216" s="345">
        <f t="shared" si="173"/>
        <v>0</v>
      </c>
      <c r="BH216" s="344">
        <f t="shared" si="174"/>
        <v>-1</v>
      </c>
      <c r="BI216" s="345">
        <f t="shared" si="175"/>
        <v>0</v>
      </c>
      <c r="BJ216" s="459">
        <f t="shared" si="176"/>
        <v>0</v>
      </c>
      <c r="BK216" s="290">
        <f t="shared" si="177"/>
        <v>1</v>
      </c>
      <c r="BL216" s="291" t="str">
        <f>IF(BK216=0,"",
IF(SUM($BK$168:BK216)=1,BM216,
IF($BK$288&gt;SUM($BK$168:BK216),_xlfn.CONCAT(", ",BM216),
IF($BK$288=SUM($BK$168:BK216),_xlfn.CONCAT(" y ",BM216)))))</f>
        <v>, 49</v>
      </c>
      <c r="BM216" s="231" t="s">
        <v>6260</v>
      </c>
    </row>
    <row r="217" spans="1:65" customFormat="1" ht="30" customHeight="1">
      <c r="A217" s="6"/>
      <c r="B217" s="5"/>
      <c r="C217" s="85" t="s">
        <v>154</v>
      </c>
      <c r="D217" s="729" t="str">
        <f>IF(CNGE_2024_M1_Secc1_Sub1!$D91="","",CNGE_2024_M1_Secc1_Sub1!$D91)</f>
        <v>UNIVERSIDAD TECNOLOGICA DE GUTIERREZ ZAMORA</v>
      </c>
      <c r="E217" s="730"/>
      <c r="F217" s="730"/>
      <c r="G217" s="730"/>
      <c r="H217" s="730"/>
      <c r="I217" s="730"/>
      <c r="J217" s="730"/>
      <c r="K217" s="730"/>
      <c r="L217" s="731"/>
      <c r="M217" s="850"/>
      <c r="N217" s="852"/>
      <c r="O217" s="850"/>
      <c r="P217" s="852"/>
      <c r="Q217" s="850"/>
      <c r="R217" s="852"/>
      <c r="S217" s="850"/>
      <c r="T217" s="852"/>
      <c r="U217" s="850"/>
      <c r="V217" s="852"/>
      <c r="W217" s="850"/>
      <c r="X217" s="852"/>
      <c r="Y217" s="850"/>
      <c r="Z217" s="852"/>
      <c r="AA217" s="850"/>
      <c r="AB217" s="852"/>
      <c r="AC217" s="850"/>
      <c r="AD217" s="852"/>
      <c r="AE217" s="8"/>
      <c r="AG217" s="269">
        <f t="shared" si="147"/>
        <v>1</v>
      </c>
      <c r="AH217" s="371">
        <f t="shared" si="148"/>
        <v>0</v>
      </c>
      <c r="AI217" s="449">
        <f t="shared" si="149"/>
        <v>0</v>
      </c>
      <c r="AJ217" s="453">
        <f t="shared" si="150"/>
        <v>0</v>
      </c>
      <c r="AK217" s="455">
        <f t="shared" si="151"/>
        <v>0</v>
      </c>
      <c r="AL217" s="449">
        <f t="shared" si="152"/>
        <v>0</v>
      </c>
      <c r="AM217" s="453">
        <f t="shared" si="153"/>
        <v>0</v>
      </c>
      <c r="AN217" s="455">
        <f t="shared" si="154"/>
        <v>0</v>
      </c>
      <c r="AO217" s="449">
        <f t="shared" si="155"/>
        <v>0</v>
      </c>
      <c r="AP217" s="453">
        <f t="shared" si="156"/>
        <v>0</v>
      </c>
      <c r="AQ217" s="455">
        <f t="shared" si="157"/>
        <v>0</v>
      </c>
      <c r="AR217" s="344">
        <f t="shared" si="158"/>
        <v>-1</v>
      </c>
      <c r="AS217" s="345">
        <f t="shared" si="159"/>
        <v>0</v>
      </c>
      <c r="AT217" s="344">
        <f t="shared" si="160"/>
        <v>-1</v>
      </c>
      <c r="AU217" s="345">
        <f t="shared" si="161"/>
        <v>0</v>
      </c>
      <c r="AV217" s="344">
        <f t="shared" si="162"/>
        <v>-1</v>
      </c>
      <c r="AW217" s="345">
        <f t="shared" si="163"/>
        <v>0</v>
      </c>
      <c r="AX217" s="344">
        <f t="shared" si="164"/>
        <v>-1</v>
      </c>
      <c r="AY217" s="345">
        <f t="shared" si="165"/>
        <v>0</v>
      </c>
      <c r="AZ217" s="344">
        <f t="shared" si="166"/>
        <v>-1</v>
      </c>
      <c r="BA217" s="345">
        <f t="shared" si="167"/>
        <v>0</v>
      </c>
      <c r="BB217" s="344">
        <f t="shared" si="168"/>
        <v>-1</v>
      </c>
      <c r="BC217" s="345">
        <f t="shared" si="169"/>
        <v>0</v>
      </c>
      <c r="BD217" s="344">
        <f t="shared" si="170"/>
        <v>-1</v>
      </c>
      <c r="BE217" s="345">
        <f t="shared" si="171"/>
        <v>0</v>
      </c>
      <c r="BF217" s="344">
        <f t="shared" si="172"/>
        <v>-1</v>
      </c>
      <c r="BG217" s="345">
        <f t="shared" si="173"/>
        <v>0</v>
      </c>
      <c r="BH217" s="344">
        <f t="shared" si="174"/>
        <v>-1</v>
      </c>
      <c r="BI217" s="345">
        <f t="shared" si="175"/>
        <v>0</v>
      </c>
      <c r="BJ217" s="459">
        <f t="shared" si="176"/>
        <v>0</v>
      </c>
      <c r="BK217" s="290">
        <f t="shared" si="177"/>
        <v>1</v>
      </c>
      <c r="BL217" s="291" t="str">
        <f>IF(BK217=0,"",
IF(SUM($BK$168:BK217)=1,BM217,
IF($BK$288&gt;SUM($BK$168:BK217),_xlfn.CONCAT(", ",BM217),
IF($BK$288=SUM($BK$168:BK217),_xlfn.CONCAT(" y ",BM217)))))</f>
        <v>, 50</v>
      </c>
      <c r="BM217" s="231" t="s">
        <v>6261</v>
      </c>
    </row>
    <row r="218" spans="1:65" customFormat="1" ht="30" customHeight="1">
      <c r="A218" s="6"/>
      <c r="B218" s="5"/>
      <c r="C218" s="85" t="s">
        <v>155</v>
      </c>
      <c r="D218" s="729" t="str">
        <f>IF(CNGE_2024_M1_Secc1_Sub1!$D92="","",CNGE_2024_M1_Secc1_Sub1!$D92)</f>
        <v>CONSEJO VERACRUZANO DE INVESTIGACION CIENTIFICA Y DESARROLLO TECNOLOGICO</v>
      </c>
      <c r="E218" s="730"/>
      <c r="F218" s="730"/>
      <c r="G218" s="730"/>
      <c r="H218" s="730"/>
      <c r="I218" s="730"/>
      <c r="J218" s="730"/>
      <c r="K218" s="730"/>
      <c r="L218" s="731"/>
      <c r="M218" s="850"/>
      <c r="N218" s="852"/>
      <c r="O218" s="850"/>
      <c r="P218" s="852"/>
      <c r="Q218" s="850"/>
      <c r="R218" s="852"/>
      <c r="S218" s="850"/>
      <c r="T218" s="852"/>
      <c r="U218" s="850"/>
      <c r="V218" s="852"/>
      <c r="W218" s="850"/>
      <c r="X218" s="852"/>
      <c r="Y218" s="850"/>
      <c r="Z218" s="852"/>
      <c r="AA218" s="850"/>
      <c r="AB218" s="852"/>
      <c r="AC218" s="850"/>
      <c r="AD218" s="852"/>
      <c r="AE218" s="8"/>
      <c r="AG218" s="269">
        <f t="shared" si="147"/>
        <v>1</v>
      </c>
      <c r="AH218" s="371">
        <f t="shared" si="148"/>
        <v>0</v>
      </c>
      <c r="AI218" s="449">
        <f t="shared" si="149"/>
        <v>0</v>
      </c>
      <c r="AJ218" s="453">
        <f t="shared" si="150"/>
        <v>0</v>
      </c>
      <c r="AK218" s="455">
        <f t="shared" si="151"/>
        <v>0</v>
      </c>
      <c r="AL218" s="449">
        <f t="shared" si="152"/>
        <v>0</v>
      </c>
      <c r="AM218" s="453">
        <f t="shared" si="153"/>
        <v>0</v>
      </c>
      <c r="AN218" s="455">
        <f t="shared" si="154"/>
        <v>0</v>
      </c>
      <c r="AO218" s="449">
        <f t="shared" si="155"/>
        <v>0</v>
      </c>
      <c r="AP218" s="453">
        <f t="shared" si="156"/>
        <v>0</v>
      </c>
      <c r="AQ218" s="455">
        <f t="shared" si="157"/>
        <v>0</v>
      </c>
      <c r="AR218" s="344">
        <f t="shared" si="158"/>
        <v>-1</v>
      </c>
      <c r="AS218" s="345">
        <f t="shared" si="159"/>
        <v>0</v>
      </c>
      <c r="AT218" s="344">
        <f t="shared" si="160"/>
        <v>-1</v>
      </c>
      <c r="AU218" s="345">
        <f t="shared" si="161"/>
        <v>0</v>
      </c>
      <c r="AV218" s="344">
        <f t="shared" si="162"/>
        <v>-1</v>
      </c>
      <c r="AW218" s="345">
        <f t="shared" si="163"/>
        <v>0</v>
      </c>
      <c r="AX218" s="344">
        <f t="shared" si="164"/>
        <v>-1</v>
      </c>
      <c r="AY218" s="345">
        <f t="shared" si="165"/>
        <v>0</v>
      </c>
      <c r="AZ218" s="344">
        <f t="shared" si="166"/>
        <v>-1</v>
      </c>
      <c r="BA218" s="345">
        <f t="shared" si="167"/>
        <v>0</v>
      </c>
      <c r="BB218" s="344">
        <f t="shared" si="168"/>
        <v>-1</v>
      </c>
      <c r="BC218" s="345">
        <f t="shared" si="169"/>
        <v>0</v>
      </c>
      <c r="BD218" s="344">
        <f t="shared" si="170"/>
        <v>-1</v>
      </c>
      <c r="BE218" s="345">
        <f t="shared" si="171"/>
        <v>0</v>
      </c>
      <c r="BF218" s="344">
        <f t="shared" si="172"/>
        <v>-1</v>
      </c>
      <c r="BG218" s="345">
        <f t="shared" si="173"/>
        <v>0</v>
      </c>
      <c r="BH218" s="344">
        <f t="shared" si="174"/>
        <v>-1</v>
      </c>
      <c r="BI218" s="345">
        <f t="shared" si="175"/>
        <v>0</v>
      </c>
      <c r="BJ218" s="459">
        <f t="shared" si="176"/>
        <v>0</v>
      </c>
      <c r="BK218" s="290">
        <f t="shared" si="177"/>
        <v>1</v>
      </c>
      <c r="BL218" s="291" t="str">
        <f>IF(BK218=0,"",
IF(SUM($BK$168:BK218)=1,BM218,
IF($BK$288&gt;SUM($BK$168:BK218),_xlfn.CONCAT(", ",BM218),
IF($BK$288=SUM($BK$168:BK218),_xlfn.CONCAT(" y ",BM218)))))</f>
        <v>, 51</v>
      </c>
      <c r="BM218" s="231" t="s">
        <v>6262</v>
      </c>
    </row>
    <row r="219" spans="1:65" customFormat="1" ht="30" customHeight="1">
      <c r="A219" s="6"/>
      <c r="B219" s="5"/>
      <c r="C219" s="85" t="s">
        <v>156</v>
      </c>
      <c r="D219" s="729" t="str">
        <f>IF(CNGE_2024_M1_Secc1_Sub1!$D93="","",CNGE_2024_M1_Secc1_Sub1!$D93)</f>
        <v>COLEGIO DE ESTUDIOS CIENTIFICOS Y TECNOLOGICOS</v>
      </c>
      <c r="E219" s="730"/>
      <c r="F219" s="730"/>
      <c r="G219" s="730"/>
      <c r="H219" s="730"/>
      <c r="I219" s="730"/>
      <c r="J219" s="730"/>
      <c r="K219" s="730"/>
      <c r="L219" s="731"/>
      <c r="M219" s="850"/>
      <c r="N219" s="852"/>
      <c r="O219" s="850"/>
      <c r="P219" s="852"/>
      <c r="Q219" s="850"/>
      <c r="R219" s="852"/>
      <c r="S219" s="850"/>
      <c r="T219" s="852"/>
      <c r="U219" s="850"/>
      <c r="V219" s="852"/>
      <c r="W219" s="850"/>
      <c r="X219" s="852"/>
      <c r="Y219" s="850"/>
      <c r="Z219" s="852"/>
      <c r="AA219" s="850"/>
      <c r="AB219" s="852"/>
      <c r="AC219" s="850"/>
      <c r="AD219" s="852"/>
      <c r="AE219" s="8"/>
      <c r="AG219" s="269">
        <f t="shared" si="147"/>
        <v>1</v>
      </c>
      <c r="AH219" s="371">
        <f t="shared" si="148"/>
        <v>0</v>
      </c>
      <c r="AI219" s="449">
        <f t="shared" si="149"/>
        <v>0</v>
      </c>
      <c r="AJ219" s="453">
        <f t="shared" si="150"/>
        <v>0</v>
      </c>
      <c r="AK219" s="455">
        <f t="shared" si="151"/>
        <v>0</v>
      </c>
      <c r="AL219" s="449">
        <f t="shared" si="152"/>
        <v>0</v>
      </c>
      <c r="AM219" s="453">
        <f t="shared" si="153"/>
        <v>0</v>
      </c>
      <c r="AN219" s="455">
        <f t="shared" si="154"/>
        <v>0</v>
      </c>
      <c r="AO219" s="449">
        <f t="shared" si="155"/>
        <v>0</v>
      </c>
      <c r="AP219" s="453">
        <f t="shared" si="156"/>
        <v>0</v>
      </c>
      <c r="AQ219" s="455">
        <f t="shared" si="157"/>
        <v>0</v>
      </c>
      <c r="AR219" s="344">
        <f t="shared" si="158"/>
        <v>-1</v>
      </c>
      <c r="AS219" s="345">
        <f t="shared" si="159"/>
        <v>0</v>
      </c>
      <c r="AT219" s="344">
        <f t="shared" si="160"/>
        <v>-1</v>
      </c>
      <c r="AU219" s="345">
        <f t="shared" si="161"/>
        <v>0</v>
      </c>
      <c r="AV219" s="344">
        <f t="shared" si="162"/>
        <v>-1</v>
      </c>
      <c r="AW219" s="345">
        <f t="shared" si="163"/>
        <v>0</v>
      </c>
      <c r="AX219" s="344">
        <f t="shared" si="164"/>
        <v>-1</v>
      </c>
      <c r="AY219" s="345">
        <f t="shared" si="165"/>
        <v>0</v>
      </c>
      <c r="AZ219" s="344">
        <f t="shared" si="166"/>
        <v>-1</v>
      </c>
      <c r="BA219" s="345">
        <f t="shared" si="167"/>
        <v>0</v>
      </c>
      <c r="BB219" s="344">
        <f t="shared" si="168"/>
        <v>-1</v>
      </c>
      <c r="BC219" s="345">
        <f t="shared" si="169"/>
        <v>0</v>
      </c>
      <c r="BD219" s="344">
        <f t="shared" si="170"/>
        <v>-1</v>
      </c>
      <c r="BE219" s="345">
        <f t="shared" si="171"/>
        <v>0</v>
      </c>
      <c r="BF219" s="344">
        <f t="shared" si="172"/>
        <v>-1</v>
      </c>
      <c r="BG219" s="345">
        <f t="shared" si="173"/>
        <v>0</v>
      </c>
      <c r="BH219" s="344">
        <f t="shared" si="174"/>
        <v>-1</v>
      </c>
      <c r="BI219" s="345">
        <f t="shared" si="175"/>
        <v>0</v>
      </c>
      <c r="BJ219" s="459">
        <f t="shared" si="176"/>
        <v>0</v>
      </c>
      <c r="BK219" s="290">
        <f t="shared" si="177"/>
        <v>1</v>
      </c>
      <c r="BL219" s="291" t="str">
        <f>IF(BK219=0,"",
IF(SUM($BK$168:BK219)=1,BM219,
IF($BK$288&gt;SUM($BK$168:BK219),_xlfn.CONCAT(", ",BM219),
IF($BK$288=SUM($BK$168:BK219),_xlfn.CONCAT(" y ",BM219)))))</f>
        <v>, 52</v>
      </c>
      <c r="BM219" s="231" t="s">
        <v>6263</v>
      </c>
    </row>
    <row r="220" spans="1:65" customFormat="1" ht="15" customHeight="1">
      <c r="A220" s="6"/>
      <c r="B220" s="5"/>
      <c r="C220" s="85" t="s">
        <v>157</v>
      </c>
      <c r="D220" s="729" t="str">
        <f>IF(CNGE_2024_M1_Secc1_Sub1!$D94="","",CNGE_2024_M1_Secc1_Sub1!$D94)</f>
        <v>COLEGIO DE VERACRUZ</v>
      </c>
      <c r="E220" s="730"/>
      <c r="F220" s="730"/>
      <c r="G220" s="730"/>
      <c r="H220" s="730"/>
      <c r="I220" s="730"/>
      <c r="J220" s="730"/>
      <c r="K220" s="730"/>
      <c r="L220" s="731"/>
      <c r="M220" s="850"/>
      <c r="N220" s="852"/>
      <c r="O220" s="850"/>
      <c r="P220" s="852"/>
      <c r="Q220" s="850"/>
      <c r="R220" s="852"/>
      <c r="S220" s="850"/>
      <c r="T220" s="852"/>
      <c r="U220" s="850"/>
      <c r="V220" s="852"/>
      <c r="W220" s="850"/>
      <c r="X220" s="852"/>
      <c r="Y220" s="850"/>
      <c r="Z220" s="852"/>
      <c r="AA220" s="850"/>
      <c r="AB220" s="852"/>
      <c r="AC220" s="850"/>
      <c r="AD220" s="852"/>
      <c r="AE220" s="8"/>
      <c r="AG220" s="269">
        <f t="shared" si="147"/>
        <v>1</v>
      </c>
      <c r="AH220" s="371">
        <f t="shared" si="148"/>
        <v>0</v>
      </c>
      <c r="AI220" s="449">
        <f t="shared" si="149"/>
        <v>0</v>
      </c>
      <c r="AJ220" s="453">
        <f t="shared" si="150"/>
        <v>0</v>
      </c>
      <c r="AK220" s="455">
        <f t="shared" si="151"/>
        <v>0</v>
      </c>
      <c r="AL220" s="449">
        <f t="shared" si="152"/>
        <v>0</v>
      </c>
      <c r="AM220" s="453">
        <f t="shared" si="153"/>
        <v>0</v>
      </c>
      <c r="AN220" s="455">
        <f t="shared" si="154"/>
        <v>0</v>
      </c>
      <c r="AO220" s="449">
        <f t="shared" si="155"/>
        <v>0</v>
      </c>
      <c r="AP220" s="453">
        <f t="shared" si="156"/>
        <v>0</v>
      </c>
      <c r="AQ220" s="455">
        <f t="shared" si="157"/>
        <v>0</v>
      </c>
      <c r="AR220" s="344">
        <f t="shared" si="158"/>
        <v>-1</v>
      </c>
      <c r="AS220" s="345">
        <f t="shared" si="159"/>
        <v>0</v>
      </c>
      <c r="AT220" s="344">
        <f t="shared" si="160"/>
        <v>-1</v>
      </c>
      <c r="AU220" s="345">
        <f t="shared" si="161"/>
        <v>0</v>
      </c>
      <c r="AV220" s="344">
        <f t="shared" si="162"/>
        <v>-1</v>
      </c>
      <c r="AW220" s="345">
        <f t="shared" si="163"/>
        <v>0</v>
      </c>
      <c r="AX220" s="344">
        <f t="shared" si="164"/>
        <v>-1</v>
      </c>
      <c r="AY220" s="345">
        <f t="shared" si="165"/>
        <v>0</v>
      </c>
      <c r="AZ220" s="344">
        <f t="shared" si="166"/>
        <v>-1</v>
      </c>
      <c r="BA220" s="345">
        <f t="shared" si="167"/>
        <v>0</v>
      </c>
      <c r="BB220" s="344">
        <f t="shared" si="168"/>
        <v>-1</v>
      </c>
      <c r="BC220" s="345">
        <f t="shared" si="169"/>
        <v>0</v>
      </c>
      <c r="BD220" s="344">
        <f t="shared" si="170"/>
        <v>-1</v>
      </c>
      <c r="BE220" s="345">
        <f t="shared" si="171"/>
        <v>0</v>
      </c>
      <c r="BF220" s="344">
        <f t="shared" si="172"/>
        <v>-1</v>
      </c>
      <c r="BG220" s="345">
        <f t="shared" si="173"/>
        <v>0</v>
      </c>
      <c r="BH220" s="344">
        <f t="shared" si="174"/>
        <v>-1</v>
      </c>
      <c r="BI220" s="345">
        <f t="shared" si="175"/>
        <v>0</v>
      </c>
      <c r="BJ220" s="459">
        <f t="shared" si="176"/>
        <v>0</v>
      </c>
      <c r="BK220" s="290">
        <f t="shared" si="177"/>
        <v>1</v>
      </c>
      <c r="BL220" s="291" t="str">
        <f>IF(BK220=0,"",
IF(SUM($BK$168:BK220)=1,BM220,
IF($BK$288&gt;SUM($BK$168:BK220),_xlfn.CONCAT(", ",BM220),
IF($BK$288=SUM($BK$168:BK220),_xlfn.CONCAT(" y ",BM220)))))</f>
        <v>, 53</v>
      </c>
      <c r="BM220" s="231" t="s">
        <v>6264</v>
      </c>
    </row>
    <row r="221" spans="1:65" customFormat="1" ht="15" customHeight="1">
      <c r="A221" s="6"/>
      <c r="B221" s="5"/>
      <c r="C221" s="85" t="s">
        <v>158</v>
      </c>
      <c r="D221" s="729" t="str">
        <f>IF(CNGE_2024_M1_Secc1_Sub1!$D95="","",CNGE_2024_M1_Secc1_Sub1!$D95)</f>
        <v>UNIVERSIDAD POLITECNICA DE HUATUSCO</v>
      </c>
      <c r="E221" s="730"/>
      <c r="F221" s="730"/>
      <c r="G221" s="730"/>
      <c r="H221" s="730"/>
      <c r="I221" s="730"/>
      <c r="J221" s="730"/>
      <c r="K221" s="730"/>
      <c r="L221" s="731"/>
      <c r="M221" s="850"/>
      <c r="N221" s="852"/>
      <c r="O221" s="850"/>
      <c r="P221" s="852"/>
      <c r="Q221" s="850"/>
      <c r="R221" s="852"/>
      <c r="S221" s="850"/>
      <c r="T221" s="852"/>
      <c r="U221" s="850"/>
      <c r="V221" s="852"/>
      <c r="W221" s="850"/>
      <c r="X221" s="852"/>
      <c r="Y221" s="850"/>
      <c r="Z221" s="852"/>
      <c r="AA221" s="850"/>
      <c r="AB221" s="852"/>
      <c r="AC221" s="850"/>
      <c r="AD221" s="852"/>
      <c r="AE221" s="8"/>
      <c r="AG221" s="269">
        <f t="shared" si="147"/>
        <v>1</v>
      </c>
      <c r="AH221" s="371">
        <f t="shared" si="148"/>
        <v>0</v>
      </c>
      <c r="AI221" s="449">
        <f t="shared" si="149"/>
        <v>0</v>
      </c>
      <c r="AJ221" s="453">
        <f t="shared" si="150"/>
        <v>0</v>
      </c>
      <c r="AK221" s="455">
        <f t="shared" si="151"/>
        <v>0</v>
      </c>
      <c r="AL221" s="449">
        <f t="shared" si="152"/>
        <v>0</v>
      </c>
      <c r="AM221" s="453">
        <f t="shared" si="153"/>
        <v>0</v>
      </c>
      <c r="AN221" s="455">
        <f t="shared" si="154"/>
        <v>0</v>
      </c>
      <c r="AO221" s="449">
        <f t="shared" si="155"/>
        <v>0</v>
      </c>
      <c r="AP221" s="453">
        <f t="shared" si="156"/>
        <v>0</v>
      </c>
      <c r="AQ221" s="455">
        <f t="shared" si="157"/>
        <v>0</v>
      </c>
      <c r="AR221" s="344">
        <f t="shared" si="158"/>
        <v>-1</v>
      </c>
      <c r="AS221" s="345">
        <f t="shared" si="159"/>
        <v>0</v>
      </c>
      <c r="AT221" s="344">
        <f t="shared" si="160"/>
        <v>-1</v>
      </c>
      <c r="AU221" s="345">
        <f t="shared" si="161"/>
        <v>0</v>
      </c>
      <c r="AV221" s="344">
        <f t="shared" si="162"/>
        <v>-1</v>
      </c>
      <c r="AW221" s="345">
        <f t="shared" si="163"/>
        <v>0</v>
      </c>
      <c r="AX221" s="344">
        <f t="shared" si="164"/>
        <v>-1</v>
      </c>
      <c r="AY221" s="345">
        <f t="shared" si="165"/>
        <v>0</v>
      </c>
      <c r="AZ221" s="344">
        <f t="shared" si="166"/>
        <v>-1</v>
      </c>
      <c r="BA221" s="345">
        <f t="shared" si="167"/>
        <v>0</v>
      </c>
      <c r="BB221" s="344">
        <f t="shared" si="168"/>
        <v>-1</v>
      </c>
      <c r="BC221" s="345">
        <f t="shared" si="169"/>
        <v>0</v>
      </c>
      <c r="BD221" s="344">
        <f t="shared" si="170"/>
        <v>-1</v>
      </c>
      <c r="BE221" s="345">
        <f t="shared" si="171"/>
        <v>0</v>
      </c>
      <c r="BF221" s="344">
        <f t="shared" si="172"/>
        <v>-1</v>
      </c>
      <c r="BG221" s="345">
        <f t="shared" si="173"/>
        <v>0</v>
      </c>
      <c r="BH221" s="344">
        <f t="shared" si="174"/>
        <v>-1</v>
      </c>
      <c r="BI221" s="345">
        <f t="shared" si="175"/>
        <v>0</v>
      </c>
      <c r="BJ221" s="459">
        <f t="shared" si="176"/>
        <v>0</v>
      </c>
      <c r="BK221" s="290">
        <f t="shared" si="177"/>
        <v>1</v>
      </c>
      <c r="BL221" s="291" t="str">
        <f>IF(BK221=0,"",
IF(SUM($BK$168:BK221)=1,BM221,
IF($BK$288&gt;SUM($BK$168:BK221),_xlfn.CONCAT(", ",BM221),
IF($BK$288=SUM($BK$168:BK221),_xlfn.CONCAT(" y ",BM221)))))</f>
        <v>, 54</v>
      </c>
      <c r="BM221" s="231" t="s">
        <v>6265</v>
      </c>
    </row>
    <row r="222" spans="1:65" customFormat="1" ht="30" customHeight="1">
      <c r="A222" s="6"/>
      <c r="B222" s="5"/>
      <c r="C222" s="85" t="s">
        <v>159</v>
      </c>
      <c r="D222" s="729" t="str">
        <f>IF(CNGE_2024_M1_Secc1_Sub1!$D96="","",CNGE_2024_M1_Secc1_Sub1!$D96)</f>
        <v>UNIVERSIDAD POPULAR AUTONOMA DE VERACRUZ</v>
      </c>
      <c r="E222" s="730"/>
      <c r="F222" s="730"/>
      <c r="G222" s="730"/>
      <c r="H222" s="730"/>
      <c r="I222" s="730"/>
      <c r="J222" s="730"/>
      <c r="K222" s="730"/>
      <c r="L222" s="731"/>
      <c r="M222" s="850"/>
      <c r="N222" s="852"/>
      <c r="O222" s="850"/>
      <c r="P222" s="852"/>
      <c r="Q222" s="850"/>
      <c r="R222" s="852"/>
      <c r="S222" s="850"/>
      <c r="T222" s="852"/>
      <c r="U222" s="850"/>
      <c r="V222" s="852"/>
      <c r="W222" s="850"/>
      <c r="X222" s="852"/>
      <c r="Y222" s="850"/>
      <c r="Z222" s="852"/>
      <c r="AA222" s="850"/>
      <c r="AB222" s="852"/>
      <c r="AC222" s="850"/>
      <c r="AD222" s="852"/>
      <c r="AE222" s="8"/>
      <c r="AG222" s="269">
        <f t="shared" si="147"/>
        <v>1</v>
      </c>
      <c r="AH222" s="371">
        <f t="shared" si="148"/>
        <v>0</v>
      </c>
      <c r="AI222" s="449">
        <f t="shared" si="149"/>
        <v>0</v>
      </c>
      <c r="AJ222" s="453">
        <f t="shared" si="150"/>
        <v>0</v>
      </c>
      <c r="AK222" s="455">
        <f t="shared" si="151"/>
        <v>0</v>
      </c>
      <c r="AL222" s="449">
        <f t="shared" si="152"/>
        <v>0</v>
      </c>
      <c r="AM222" s="453">
        <f t="shared" si="153"/>
        <v>0</v>
      </c>
      <c r="AN222" s="455">
        <f t="shared" si="154"/>
        <v>0</v>
      </c>
      <c r="AO222" s="449">
        <f t="shared" si="155"/>
        <v>0</v>
      </c>
      <c r="AP222" s="453">
        <f t="shared" si="156"/>
        <v>0</v>
      </c>
      <c r="AQ222" s="455">
        <f t="shared" si="157"/>
        <v>0</v>
      </c>
      <c r="AR222" s="344">
        <f t="shared" si="158"/>
        <v>-1</v>
      </c>
      <c r="AS222" s="345">
        <f t="shared" si="159"/>
        <v>0</v>
      </c>
      <c r="AT222" s="344">
        <f t="shared" si="160"/>
        <v>-1</v>
      </c>
      <c r="AU222" s="345">
        <f t="shared" si="161"/>
        <v>0</v>
      </c>
      <c r="AV222" s="344">
        <f t="shared" si="162"/>
        <v>-1</v>
      </c>
      <c r="AW222" s="345">
        <f t="shared" si="163"/>
        <v>0</v>
      </c>
      <c r="AX222" s="344">
        <f t="shared" si="164"/>
        <v>-1</v>
      </c>
      <c r="AY222" s="345">
        <f t="shared" si="165"/>
        <v>0</v>
      </c>
      <c r="AZ222" s="344">
        <f t="shared" si="166"/>
        <v>-1</v>
      </c>
      <c r="BA222" s="345">
        <f t="shared" si="167"/>
        <v>0</v>
      </c>
      <c r="BB222" s="344">
        <f t="shared" si="168"/>
        <v>-1</v>
      </c>
      <c r="BC222" s="345">
        <f t="shared" si="169"/>
        <v>0</v>
      </c>
      <c r="BD222" s="344">
        <f t="shared" si="170"/>
        <v>-1</v>
      </c>
      <c r="BE222" s="345">
        <f t="shared" si="171"/>
        <v>0</v>
      </c>
      <c r="BF222" s="344">
        <f t="shared" si="172"/>
        <v>-1</v>
      </c>
      <c r="BG222" s="345">
        <f t="shared" si="173"/>
        <v>0</v>
      </c>
      <c r="BH222" s="344">
        <f t="shared" si="174"/>
        <v>-1</v>
      </c>
      <c r="BI222" s="345">
        <f t="shared" si="175"/>
        <v>0</v>
      </c>
      <c r="BJ222" s="459">
        <f t="shared" si="176"/>
        <v>0</v>
      </c>
      <c r="BK222" s="290">
        <f t="shared" si="177"/>
        <v>1</v>
      </c>
      <c r="BL222" s="291" t="str">
        <f>IF(BK222=0,"",
IF(SUM($BK$168:BK222)=1,BM222,
IF($BK$288&gt;SUM($BK$168:BK222),_xlfn.CONCAT(", ",BM222),
IF($BK$288=SUM($BK$168:BK222),_xlfn.CONCAT(" y ",BM222)))))</f>
        <v>, 55</v>
      </c>
      <c r="BM222" s="231" t="s">
        <v>6266</v>
      </c>
    </row>
    <row r="223" spans="1:65" customFormat="1" ht="15" customHeight="1">
      <c r="A223" s="6"/>
      <c r="B223" s="5"/>
      <c r="C223" s="85" t="s">
        <v>160</v>
      </c>
      <c r="D223" s="729" t="str">
        <f>IF(CNGE_2024_M1_Secc1_Sub1!$D97="","",CNGE_2024_M1_Secc1_Sub1!$D97)</f>
        <v>INSTITUTO VERACRUZANO DE LA VIVIENDA</v>
      </c>
      <c r="E223" s="730"/>
      <c r="F223" s="730"/>
      <c r="G223" s="730"/>
      <c r="H223" s="730"/>
      <c r="I223" s="730"/>
      <c r="J223" s="730"/>
      <c r="K223" s="730"/>
      <c r="L223" s="731"/>
      <c r="M223" s="850"/>
      <c r="N223" s="852"/>
      <c r="O223" s="850"/>
      <c r="P223" s="852"/>
      <c r="Q223" s="850"/>
      <c r="R223" s="852"/>
      <c r="S223" s="850"/>
      <c r="T223" s="852"/>
      <c r="U223" s="850"/>
      <c r="V223" s="852"/>
      <c r="W223" s="850"/>
      <c r="X223" s="852"/>
      <c r="Y223" s="850"/>
      <c r="Z223" s="852"/>
      <c r="AA223" s="850"/>
      <c r="AB223" s="852"/>
      <c r="AC223" s="850"/>
      <c r="AD223" s="852"/>
      <c r="AE223" s="8"/>
      <c r="AG223" s="269">
        <f t="shared" si="147"/>
        <v>1</v>
      </c>
      <c r="AH223" s="371">
        <f t="shared" si="148"/>
        <v>0</v>
      </c>
      <c r="AI223" s="449">
        <f t="shared" si="149"/>
        <v>0</v>
      </c>
      <c r="AJ223" s="453">
        <f t="shared" si="150"/>
        <v>0</v>
      </c>
      <c r="AK223" s="455">
        <f t="shared" si="151"/>
        <v>0</v>
      </c>
      <c r="AL223" s="449">
        <f t="shared" si="152"/>
        <v>0</v>
      </c>
      <c r="AM223" s="453">
        <f t="shared" si="153"/>
        <v>0</v>
      </c>
      <c r="AN223" s="455">
        <f t="shared" si="154"/>
        <v>0</v>
      </c>
      <c r="AO223" s="449">
        <f t="shared" si="155"/>
        <v>0</v>
      </c>
      <c r="AP223" s="453">
        <f t="shared" si="156"/>
        <v>0</v>
      </c>
      <c r="AQ223" s="455">
        <f t="shared" si="157"/>
        <v>0</v>
      </c>
      <c r="AR223" s="344">
        <f t="shared" si="158"/>
        <v>-1</v>
      </c>
      <c r="AS223" s="345">
        <f t="shared" si="159"/>
        <v>0</v>
      </c>
      <c r="AT223" s="344">
        <f t="shared" si="160"/>
        <v>-1</v>
      </c>
      <c r="AU223" s="345">
        <f t="shared" si="161"/>
        <v>0</v>
      </c>
      <c r="AV223" s="344">
        <f t="shared" si="162"/>
        <v>-1</v>
      </c>
      <c r="AW223" s="345">
        <f t="shared" si="163"/>
        <v>0</v>
      </c>
      <c r="AX223" s="344">
        <f t="shared" si="164"/>
        <v>-1</v>
      </c>
      <c r="AY223" s="345">
        <f t="shared" si="165"/>
        <v>0</v>
      </c>
      <c r="AZ223" s="344">
        <f t="shared" si="166"/>
        <v>-1</v>
      </c>
      <c r="BA223" s="345">
        <f t="shared" si="167"/>
        <v>0</v>
      </c>
      <c r="BB223" s="344">
        <f t="shared" si="168"/>
        <v>-1</v>
      </c>
      <c r="BC223" s="345">
        <f t="shared" si="169"/>
        <v>0</v>
      </c>
      <c r="BD223" s="344">
        <f t="shared" si="170"/>
        <v>-1</v>
      </c>
      <c r="BE223" s="345">
        <f t="shared" si="171"/>
        <v>0</v>
      </c>
      <c r="BF223" s="344">
        <f t="shared" si="172"/>
        <v>-1</v>
      </c>
      <c r="BG223" s="345">
        <f t="shared" si="173"/>
        <v>0</v>
      </c>
      <c r="BH223" s="344">
        <f t="shared" si="174"/>
        <v>-1</v>
      </c>
      <c r="BI223" s="345">
        <f t="shared" si="175"/>
        <v>0</v>
      </c>
      <c r="BJ223" s="459">
        <f t="shared" si="176"/>
        <v>0</v>
      </c>
      <c r="BK223" s="290">
        <f t="shared" si="177"/>
        <v>1</v>
      </c>
      <c r="BL223" s="291" t="str">
        <f>IF(BK223=0,"",
IF(SUM($BK$168:BK223)=1,BM223,
IF($BK$288&gt;SUM($BK$168:BK223),_xlfn.CONCAT(", ",BM223),
IF($BK$288=SUM($BK$168:BK223),_xlfn.CONCAT(" y ",BM223)))))</f>
        <v>, 56</v>
      </c>
      <c r="BM223" s="231" t="s">
        <v>6267</v>
      </c>
    </row>
    <row r="224" spans="1:65" customFormat="1" ht="30" customHeight="1">
      <c r="A224" s="6"/>
      <c r="B224" s="5"/>
      <c r="C224" s="85" t="s">
        <v>161</v>
      </c>
      <c r="D224" s="729" t="str">
        <f>IF(CNGE_2024_M1_Secc1_Sub1!$D98="","",CNGE_2024_M1_Secc1_Sub1!$D98)</f>
        <v>AGENCIA ESTATAL DE ENERGIA DEL ESTADO DE VERACRUZ</v>
      </c>
      <c r="E224" s="730"/>
      <c r="F224" s="730"/>
      <c r="G224" s="730"/>
      <c r="H224" s="730"/>
      <c r="I224" s="730"/>
      <c r="J224" s="730"/>
      <c r="K224" s="730"/>
      <c r="L224" s="731"/>
      <c r="M224" s="850"/>
      <c r="N224" s="852"/>
      <c r="O224" s="850"/>
      <c r="P224" s="852"/>
      <c r="Q224" s="850"/>
      <c r="R224" s="852"/>
      <c r="S224" s="850"/>
      <c r="T224" s="852"/>
      <c r="U224" s="850"/>
      <c r="V224" s="852"/>
      <c r="W224" s="850"/>
      <c r="X224" s="852"/>
      <c r="Y224" s="850"/>
      <c r="Z224" s="852"/>
      <c r="AA224" s="850"/>
      <c r="AB224" s="852"/>
      <c r="AC224" s="850"/>
      <c r="AD224" s="852"/>
      <c r="AE224" s="8"/>
      <c r="AG224" s="269">
        <f t="shared" si="147"/>
        <v>1</v>
      </c>
      <c r="AH224" s="371">
        <f t="shared" si="148"/>
        <v>0</v>
      </c>
      <c r="AI224" s="449">
        <f t="shared" si="149"/>
        <v>0</v>
      </c>
      <c r="AJ224" s="453">
        <f t="shared" si="150"/>
        <v>0</v>
      </c>
      <c r="AK224" s="455">
        <f t="shared" si="151"/>
        <v>0</v>
      </c>
      <c r="AL224" s="449">
        <f t="shared" si="152"/>
        <v>0</v>
      </c>
      <c r="AM224" s="453">
        <f t="shared" si="153"/>
        <v>0</v>
      </c>
      <c r="AN224" s="455">
        <f t="shared" si="154"/>
        <v>0</v>
      </c>
      <c r="AO224" s="449">
        <f t="shared" si="155"/>
        <v>0</v>
      </c>
      <c r="AP224" s="453">
        <f t="shared" si="156"/>
        <v>0</v>
      </c>
      <c r="AQ224" s="455">
        <f t="shared" si="157"/>
        <v>0</v>
      </c>
      <c r="AR224" s="344">
        <f t="shared" si="158"/>
        <v>-1</v>
      </c>
      <c r="AS224" s="345">
        <f t="shared" si="159"/>
        <v>0</v>
      </c>
      <c r="AT224" s="344">
        <f t="shared" si="160"/>
        <v>-1</v>
      </c>
      <c r="AU224" s="345">
        <f t="shared" si="161"/>
        <v>0</v>
      </c>
      <c r="AV224" s="344">
        <f t="shared" si="162"/>
        <v>-1</v>
      </c>
      <c r="AW224" s="345">
        <f t="shared" si="163"/>
        <v>0</v>
      </c>
      <c r="AX224" s="344">
        <f t="shared" si="164"/>
        <v>-1</v>
      </c>
      <c r="AY224" s="345">
        <f t="shared" si="165"/>
        <v>0</v>
      </c>
      <c r="AZ224" s="344">
        <f t="shared" si="166"/>
        <v>-1</v>
      </c>
      <c r="BA224" s="345">
        <f t="shared" si="167"/>
        <v>0</v>
      </c>
      <c r="BB224" s="344">
        <f t="shared" si="168"/>
        <v>-1</v>
      </c>
      <c r="BC224" s="345">
        <f t="shared" si="169"/>
        <v>0</v>
      </c>
      <c r="BD224" s="344">
        <f t="shared" si="170"/>
        <v>-1</v>
      </c>
      <c r="BE224" s="345">
        <f t="shared" si="171"/>
        <v>0</v>
      </c>
      <c r="BF224" s="344">
        <f t="shared" si="172"/>
        <v>-1</v>
      </c>
      <c r="BG224" s="345">
        <f t="shared" si="173"/>
        <v>0</v>
      </c>
      <c r="BH224" s="344">
        <f t="shared" si="174"/>
        <v>-1</v>
      </c>
      <c r="BI224" s="345">
        <f t="shared" si="175"/>
        <v>0</v>
      </c>
      <c r="BJ224" s="459">
        <f t="shared" si="176"/>
        <v>0</v>
      </c>
      <c r="BK224" s="290">
        <f t="shared" si="177"/>
        <v>1</v>
      </c>
      <c r="BL224" s="291" t="str">
        <f>IF(BK224=0,"",
IF(SUM($BK$168:BK224)=1,BM224,
IF($BK$288&gt;SUM($BK$168:BK224),_xlfn.CONCAT(", ",BM224),
IF($BK$288=SUM($BK$168:BK224),_xlfn.CONCAT(" y ",BM224)))))</f>
        <v>, 57</v>
      </c>
      <c r="BM224" s="231" t="s">
        <v>6268</v>
      </c>
    </row>
    <row r="225" spans="1:65" customFormat="1" ht="15" customHeight="1">
      <c r="A225" s="6"/>
      <c r="B225" s="5"/>
      <c r="C225" s="85" t="s">
        <v>162</v>
      </c>
      <c r="D225" s="729" t="str">
        <f>IF(CNGE_2024_M1_Secc1_Sub1!$D99="","",CNGE_2024_M1_Secc1_Sub1!$D99)</f>
        <v>INSTITUTO VERACRUZANO DE LAS MUJERES</v>
      </c>
      <c r="E225" s="730"/>
      <c r="F225" s="730"/>
      <c r="G225" s="730"/>
      <c r="H225" s="730"/>
      <c r="I225" s="730"/>
      <c r="J225" s="730"/>
      <c r="K225" s="730"/>
      <c r="L225" s="731"/>
      <c r="M225" s="850"/>
      <c r="N225" s="852"/>
      <c r="O225" s="850"/>
      <c r="P225" s="852"/>
      <c r="Q225" s="850"/>
      <c r="R225" s="852"/>
      <c r="S225" s="850"/>
      <c r="T225" s="852"/>
      <c r="U225" s="850"/>
      <c r="V225" s="852"/>
      <c r="W225" s="850"/>
      <c r="X225" s="852"/>
      <c r="Y225" s="850"/>
      <c r="Z225" s="852"/>
      <c r="AA225" s="850"/>
      <c r="AB225" s="852"/>
      <c r="AC225" s="850"/>
      <c r="AD225" s="852"/>
      <c r="AE225" s="8"/>
      <c r="AG225" s="269">
        <f t="shared" si="147"/>
        <v>1</v>
      </c>
      <c r="AH225" s="371">
        <f t="shared" si="148"/>
        <v>0</v>
      </c>
      <c r="AI225" s="449">
        <f t="shared" si="149"/>
        <v>0</v>
      </c>
      <c r="AJ225" s="453">
        <f t="shared" si="150"/>
        <v>0</v>
      </c>
      <c r="AK225" s="455">
        <f t="shared" si="151"/>
        <v>0</v>
      </c>
      <c r="AL225" s="449">
        <f t="shared" si="152"/>
        <v>0</v>
      </c>
      <c r="AM225" s="453">
        <f t="shared" si="153"/>
        <v>0</v>
      </c>
      <c r="AN225" s="455">
        <f t="shared" si="154"/>
        <v>0</v>
      </c>
      <c r="AO225" s="449">
        <f t="shared" si="155"/>
        <v>0</v>
      </c>
      <c r="AP225" s="453">
        <f t="shared" si="156"/>
        <v>0</v>
      </c>
      <c r="AQ225" s="455">
        <f t="shared" si="157"/>
        <v>0</v>
      </c>
      <c r="AR225" s="344">
        <f t="shared" si="158"/>
        <v>-1</v>
      </c>
      <c r="AS225" s="345">
        <f t="shared" si="159"/>
        <v>0</v>
      </c>
      <c r="AT225" s="344">
        <f t="shared" si="160"/>
        <v>-1</v>
      </c>
      <c r="AU225" s="345">
        <f t="shared" si="161"/>
        <v>0</v>
      </c>
      <c r="AV225" s="344">
        <f t="shared" si="162"/>
        <v>-1</v>
      </c>
      <c r="AW225" s="345">
        <f t="shared" si="163"/>
        <v>0</v>
      </c>
      <c r="AX225" s="344">
        <f t="shared" si="164"/>
        <v>-1</v>
      </c>
      <c r="AY225" s="345">
        <f t="shared" si="165"/>
        <v>0</v>
      </c>
      <c r="AZ225" s="344">
        <f t="shared" si="166"/>
        <v>-1</v>
      </c>
      <c r="BA225" s="345">
        <f t="shared" si="167"/>
        <v>0</v>
      </c>
      <c r="BB225" s="344">
        <f t="shared" si="168"/>
        <v>-1</v>
      </c>
      <c r="BC225" s="345">
        <f t="shared" si="169"/>
        <v>0</v>
      </c>
      <c r="BD225" s="344">
        <f t="shared" si="170"/>
        <v>-1</v>
      </c>
      <c r="BE225" s="345">
        <f t="shared" si="171"/>
        <v>0</v>
      </c>
      <c r="BF225" s="344">
        <f t="shared" si="172"/>
        <v>-1</v>
      </c>
      <c r="BG225" s="345">
        <f t="shared" si="173"/>
        <v>0</v>
      </c>
      <c r="BH225" s="344">
        <f t="shared" si="174"/>
        <v>-1</v>
      </c>
      <c r="BI225" s="345">
        <f t="shared" si="175"/>
        <v>0</v>
      </c>
      <c r="BJ225" s="459">
        <f t="shared" si="176"/>
        <v>0</v>
      </c>
      <c r="BK225" s="290">
        <f t="shared" si="177"/>
        <v>1</v>
      </c>
      <c r="BL225" s="291" t="str">
        <f>IF(BK225=0,"",
IF(SUM($BK$168:BK225)=1,BM225,
IF($BK$288&gt;SUM($BK$168:BK225),_xlfn.CONCAT(", ",BM225),
IF($BK$288=SUM($BK$168:BK225),_xlfn.CONCAT(" y ",BM225)))))</f>
        <v>, 58</v>
      </c>
      <c r="BM225" s="231" t="s">
        <v>6269</v>
      </c>
    </row>
    <row r="226" spans="1:65" customFormat="1" ht="30" customHeight="1">
      <c r="A226" s="6"/>
      <c r="B226" s="5"/>
      <c r="C226" s="85" t="s">
        <v>163</v>
      </c>
      <c r="D226" s="729" t="str">
        <f>IF(CNGE_2024_M1_Secc1_Sub1!$D100="","",CNGE_2024_M1_Secc1_Sub1!$D100)</f>
        <v>INSTITUTO VERACRUZANO DE DESARROLLO MUNICIPAL</v>
      </c>
      <c r="E226" s="730"/>
      <c r="F226" s="730"/>
      <c r="G226" s="730"/>
      <c r="H226" s="730"/>
      <c r="I226" s="730"/>
      <c r="J226" s="730"/>
      <c r="K226" s="730"/>
      <c r="L226" s="731"/>
      <c r="M226" s="850"/>
      <c r="N226" s="852"/>
      <c r="O226" s="850"/>
      <c r="P226" s="852"/>
      <c r="Q226" s="850"/>
      <c r="R226" s="852"/>
      <c r="S226" s="850"/>
      <c r="T226" s="852"/>
      <c r="U226" s="850"/>
      <c r="V226" s="852"/>
      <c r="W226" s="850"/>
      <c r="X226" s="852"/>
      <c r="Y226" s="850"/>
      <c r="Z226" s="852"/>
      <c r="AA226" s="850"/>
      <c r="AB226" s="852"/>
      <c r="AC226" s="850"/>
      <c r="AD226" s="852"/>
      <c r="AE226" s="8"/>
      <c r="AG226" s="269">
        <f t="shared" si="147"/>
        <v>1</v>
      </c>
      <c r="AH226" s="371">
        <f t="shared" si="148"/>
        <v>0</v>
      </c>
      <c r="AI226" s="449">
        <f t="shared" si="149"/>
        <v>0</v>
      </c>
      <c r="AJ226" s="453">
        <f t="shared" si="150"/>
        <v>0</v>
      </c>
      <c r="AK226" s="455">
        <f t="shared" si="151"/>
        <v>0</v>
      </c>
      <c r="AL226" s="449">
        <f t="shared" si="152"/>
        <v>0</v>
      </c>
      <c r="AM226" s="453">
        <f t="shared" si="153"/>
        <v>0</v>
      </c>
      <c r="AN226" s="455">
        <f t="shared" si="154"/>
        <v>0</v>
      </c>
      <c r="AO226" s="449">
        <f t="shared" si="155"/>
        <v>0</v>
      </c>
      <c r="AP226" s="453">
        <f t="shared" si="156"/>
        <v>0</v>
      </c>
      <c r="AQ226" s="455">
        <f t="shared" si="157"/>
        <v>0</v>
      </c>
      <c r="AR226" s="344">
        <f t="shared" si="158"/>
        <v>-1</v>
      </c>
      <c r="AS226" s="345">
        <f t="shared" si="159"/>
        <v>0</v>
      </c>
      <c r="AT226" s="344">
        <f t="shared" si="160"/>
        <v>-1</v>
      </c>
      <c r="AU226" s="345">
        <f t="shared" si="161"/>
        <v>0</v>
      </c>
      <c r="AV226" s="344">
        <f t="shared" si="162"/>
        <v>-1</v>
      </c>
      <c r="AW226" s="345">
        <f t="shared" si="163"/>
        <v>0</v>
      </c>
      <c r="AX226" s="344">
        <f t="shared" si="164"/>
        <v>-1</v>
      </c>
      <c r="AY226" s="345">
        <f t="shared" si="165"/>
        <v>0</v>
      </c>
      <c r="AZ226" s="344">
        <f t="shared" si="166"/>
        <v>-1</v>
      </c>
      <c r="BA226" s="345">
        <f t="shared" si="167"/>
        <v>0</v>
      </c>
      <c r="BB226" s="344">
        <f t="shared" si="168"/>
        <v>-1</v>
      </c>
      <c r="BC226" s="345">
        <f t="shared" si="169"/>
        <v>0</v>
      </c>
      <c r="BD226" s="344">
        <f t="shared" si="170"/>
        <v>-1</v>
      </c>
      <c r="BE226" s="345">
        <f t="shared" si="171"/>
        <v>0</v>
      </c>
      <c r="BF226" s="344">
        <f t="shared" si="172"/>
        <v>-1</v>
      </c>
      <c r="BG226" s="345">
        <f t="shared" si="173"/>
        <v>0</v>
      </c>
      <c r="BH226" s="344">
        <f t="shared" si="174"/>
        <v>-1</v>
      </c>
      <c r="BI226" s="345">
        <f t="shared" si="175"/>
        <v>0</v>
      </c>
      <c r="BJ226" s="459">
        <f t="shared" si="176"/>
        <v>0</v>
      </c>
      <c r="BK226" s="290">
        <f t="shared" si="177"/>
        <v>1</v>
      </c>
      <c r="BL226" s="291" t="str">
        <f>IF(BK226=0,"",
IF(SUM($BK$168:BK226)=1,BM226,
IF($BK$288&gt;SUM($BK$168:BK226),_xlfn.CONCAT(", ",BM226),
IF($BK$288=SUM($BK$168:BK226),_xlfn.CONCAT(" y ",BM226)))))</f>
        <v>, 59</v>
      </c>
      <c r="BM226" s="231" t="s">
        <v>6270</v>
      </c>
    </row>
    <row r="227" spans="1:65" customFormat="1" ht="30" customHeight="1">
      <c r="A227" s="6"/>
      <c r="B227" s="5"/>
      <c r="C227" s="85" t="s">
        <v>164</v>
      </c>
      <c r="D227" s="729" t="str">
        <f>IF(CNGE_2024_M1_Secc1_Sub1!$D101="","",CNGE_2024_M1_Secc1_Sub1!$D101)</f>
        <v>COMISION EJECUTIVA PARA LA ATENCION INTEGRAL A VICTIMAS DEL DELITO</v>
      </c>
      <c r="E227" s="730"/>
      <c r="F227" s="730"/>
      <c r="G227" s="730"/>
      <c r="H227" s="730"/>
      <c r="I227" s="730"/>
      <c r="J227" s="730"/>
      <c r="K227" s="730"/>
      <c r="L227" s="731"/>
      <c r="M227" s="850"/>
      <c r="N227" s="852"/>
      <c r="O227" s="850"/>
      <c r="P227" s="852"/>
      <c r="Q227" s="850"/>
      <c r="R227" s="852"/>
      <c r="S227" s="850"/>
      <c r="T227" s="852"/>
      <c r="U227" s="850"/>
      <c r="V227" s="852"/>
      <c r="W227" s="850"/>
      <c r="X227" s="852"/>
      <c r="Y227" s="850"/>
      <c r="Z227" s="852"/>
      <c r="AA227" s="850"/>
      <c r="AB227" s="852"/>
      <c r="AC227" s="850"/>
      <c r="AD227" s="852"/>
      <c r="AE227" s="8"/>
      <c r="AG227" s="269">
        <f t="shared" si="147"/>
        <v>1</v>
      </c>
      <c r="AH227" s="371">
        <f t="shared" si="148"/>
        <v>0</v>
      </c>
      <c r="AI227" s="449">
        <f t="shared" si="149"/>
        <v>0</v>
      </c>
      <c r="AJ227" s="453">
        <f t="shared" si="150"/>
        <v>0</v>
      </c>
      <c r="AK227" s="455">
        <f t="shared" si="151"/>
        <v>0</v>
      </c>
      <c r="AL227" s="449">
        <f t="shared" si="152"/>
        <v>0</v>
      </c>
      <c r="AM227" s="453">
        <f t="shared" si="153"/>
        <v>0</v>
      </c>
      <c r="AN227" s="455">
        <f t="shared" si="154"/>
        <v>0</v>
      </c>
      <c r="AO227" s="449">
        <f t="shared" si="155"/>
        <v>0</v>
      </c>
      <c r="AP227" s="453">
        <f t="shared" si="156"/>
        <v>0</v>
      </c>
      <c r="AQ227" s="455">
        <f t="shared" si="157"/>
        <v>0</v>
      </c>
      <c r="AR227" s="344">
        <f t="shared" si="158"/>
        <v>-1</v>
      </c>
      <c r="AS227" s="345">
        <f t="shared" si="159"/>
        <v>0</v>
      </c>
      <c r="AT227" s="344">
        <f t="shared" si="160"/>
        <v>-1</v>
      </c>
      <c r="AU227" s="345">
        <f t="shared" si="161"/>
        <v>0</v>
      </c>
      <c r="AV227" s="344">
        <f t="shared" si="162"/>
        <v>-1</v>
      </c>
      <c r="AW227" s="345">
        <f t="shared" si="163"/>
        <v>0</v>
      </c>
      <c r="AX227" s="344">
        <f t="shared" si="164"/>
        <v>-1</v>
      </c>
      <c r="AY227" s="345">
        <f t="shared" si="165"/>
        <v>0</v>
      </c>
      <c r="AZ227" s="344">
        <f t="shared" si="166"/>
        <v>-1</v>
      </c>
      <c r="BA227" s="345">
        <f t="shared" si="167"/>
        <v>0</v>
      </c>
      <c r="BB227" s="344">
        <f t="shared" si="168"/>
        <v>-1</v>
      </c>
      <c r="BC227" s="345">
        <f t="shared" si="169"/>
        <v>0</v>
      </c>
      <c r="BD227" s="344">
        <f t="shared" si="170"/>
        <v>-1</v>
      </c>
      <c r="BE227" s="345">
        <f t="shared" si="171"/>
        <v>0</v>
      </c>
      <c r="BF227" s="344">
        <f t="shared" si="172"/>
        <v>-1</v>
      </c>
      <c r="BG227" s="345">
        <f t="shared" si="173"/>
        <v>0</v>
      </c>
      <c r="BH227" s="344">
        <f t="shared" si="174"/>
        <v>-1</v>
      </c>
      <c r="BI227" s="345">
        <f t="shared" si="175"/>
        <v>0</v>
      </c>
      <c r="BJ227" s="459">
        <f t="shared" si="176"/>
        <v>0</v>
      </c>
      <c r="BK227" s="290">
        <f t="shared" si="177"/>
        <v>1</v>
      </c>
      <c r="BL227" s="291" t="str">
        <f>IF(BK227=0,"",
IF(SUM($BK$168:BK227)=1,BM227,
IF($BK$288&gt;SUM($BK$168:BK227),_xlfn.CONCAT(", ",BM227),
IF($BK$288=SUM($BK$168:BK227),_xlfn.CONCAT(" y ",BM227)))))</f>
        <v>, 60</v>
      </c>
      <c r="BM227" s="231" t="s">
        <v>6271</v>
      </c>
    </row>
    <row r="228" spans="1:65" customFormat="1" ht="30" customHeight="1">
      <c r="A228" s="6"/>
      <c r="B228" s="5"/>
      <c r="C228" s="85" t="s">
        <v>165</v>
      </c>
      <c r="D228" s="729" t="str">
        <f>IF(CNGE_2024_M1_Secc1_Sub1!$D102="","",CNGE_2024_M1_Secc1_Sub1!$D102)</f>
        <v>CENTRO DE JUSTICIA PARA MUJERES DEL ESTADO DE VERACRUZ</v>
      </c>
      <c r="E228" s="730"/>
      <c r="F228" s="730"/>
      <c r="G228" s="730"/>
      <c r="H228" s="730"/>
      <c r="I228" s="730"/>
      <c r="J228" s="730"/>
      <c r="K228" s="730"/>
      <c r="L228" s="731"/>
      <c r="M228" s="850"/>
      <c r="N228" s="852"/>
      <c r="O228" s="850"/>
      <c r="P228" s="852"/>
      <c r="Q228" s="850"/>
      <c r="R228" s="852"/>
      <c r="S228" s="850"/>
      <c r="T228" s="852"/>
      <c r="U228" s="850"/>
      <c r="V228" s="852"/>
      <c r="W228" s="850"/>
      <c r="X228" s="852"/>
      <c r="Y228" s="850"/>
      <c r="Z228" s="852"/>
      <c r="AA228" s="850"/>
      <c r="AB228" s="852"/>
      <c r="AC228" s="850"/>
      <c r="AD228" s="852"/>
      <c r="AE228" s="8"/>
      <c r="AG228" s="269">
        <f t="shared" si="147"/>
        <v>1</v>
      </c>
      <c r="AH228" s="371">
        <f t="shared" si="148"/>
        <v>0</v>
      </c>
      <c r="AI228" s="449">
        <f t="shared" si="149"/>
        <v>0</v>
      </c>
      <c r="AJ228" s="453">
        <f t="shared" si="150"/>
        <v>0</v>
      </c>
      <c r="AK228" s="455">
        <f t="shared" si="151"/>
        <v>0</v>
      </c>
      <c r="AL228" s="449">
        <f t="shared" si="152"/>
        <v>0</v>
      </c>
      <c r="AM228" s="453">
        <f t="shared" si="153"/>
        <v>0</v>
      </c>
      <c r="AN228" s="455">
        <f t="shared" si="154"/>
        <v>0</v>
      </c>
      <c r="AO228" s="449">
        <f t="shared" si="155"/>
        <v>0</v>
      </c>
      <c r="AP228" s="453">
        <f t="shared" si="156"/>
        <v>0</v>
      </c>
      <c r="AQ228" s="455">
        <f t="shared" si="157"/>
        <v>0</v>
      </c>
      <c r="AR228" s="344">
        <f t="shared" si="158"/>
        <v>-1</v>
      </c>
      <c r="AS228" s="345">
        <f t="shared" si="159"/>
        <v>0</v>
      </c>
      <c r="AT228" s="344">
        <f t="shared" si="160"/>
        <v>-1</v>
      </c>
      <c r="AU228" s="345">
        <f t="shared" si="161"/>
        <v>0</v>
      </c>
      <c r="AV228" s="344">
        <f t="shared" si="162"/>
        <v>-1</v>
      </c>
      <c r="AW228" s="345">
        <f t="shared" si="163"/>
        <v>0</v>
      </c>
      <c r="AX228" s="344">
        <f t="shared" si="164"/>
        <v>-1</v>
      </c>
      <c r="AY228" s="345">
        <f t="shared" si="165"/>
        <v>0</v>
      </c>
      <c r="AZ228" s="344">
        <f t="shared" si="166"/>
        <v>-1</v>
      </c>
      <c r="BA228" s="345">
        <f t="shared" si="167"/>
        <v>0</v>
      </c>
      <c r="BB228" s="344">
        <f t="shared" si="168"/>
        <v>-1</v>
      </c>
      <c r="BC228" s="345">
        <f t="shared" si="169"/>
        <v>0</v>
      </c>
      <c r="BD228" s="344">
        <f t="shared" si="170"/>
        <v>-1</v>
      </c>
      <c r="BE228" s="345">
        <f t="shared" si="171"/>
        <v>0</v>
      </c>
      <c r="BF228" s="344">
        <f t="shared" si="172"/>
        <v>-1</v>
      </c>
      <c r="BG228" s="345">
        <f t="shared" si="173"/>
        <v>0</v>
      </c>
      <c r="BH228" s="344">
        <f t="shared" si="174"/>
        <v>-1</v>
      </c>
      <c r="BI228" s="345">
        <f t="shared" si="175"/>
        <v>0</v>
      </c>
      <c r="BJ228" s="459">
        <f t="shared" si="176"/>
        <v>0</v>
      </c>
      <c r="BK228" s="290">
        <f t="shared" si="177"/>
        <v>1</v>
      </c>
      <c r="BL228" s="291" t="str">
        <f>IF(BK228=0,"",
IF(SUM($BK$168:BK228)=1,BM228,
IF($BK$288&gt;SUM($BK$168:BK228),_xlfn.CONCAT(", ",BM228),
IF($BK$288=SUM($BK$168:BK228),_xlfn.CONCAT(" y ",BM228)))))</f>
        <v>, 61</v>
      </c>
      <c r="BM228" s="231" t="s">
        <v>6272</v>
      </c>
    </row>
    <row r="229" spans="1:65" customFormat="1" ht="15" customHeight="1">
      <c r="A229" s="6"/>
      <c r="B229" s="5"/>
      <c r="C229" s="85" t="s">
        <v>166</v>
      </c>
      <c r="D229" s="729" t="str">
        <f>IF(CNGE_2024_M1_Secc1_Sub1!$D103="","",CNGE_2024_M1_Secc1_Sub1!$D103)</f>
        <v>INSTITUTO DE PENSIONES DEL ESTADO</v>
      </c>
      <c r="E229" s="730"/>
      <c r="F229" s="730"/>
      <c r="G229" s="730"/>
      <c r="H229" s="730"/>
      <c r="I229" s="730"/>
      <c r="J229" s="730"/>
      <c r="K229" s="730"/>
      <c r="L229" s="731"/>
      <c r="M229" s="850"/>
      <c r="N229" s="852"/>
      <c r="O229" s="850"/>
      <c r="P229" s="852"/>
      <c r="Q229" s="850"/>
      <c r="R229" s="852"/>
      <c r="S229" s="850"/>
      <c r="T229" s="852"/>
      <c r="U229" s="850"/>
      <c r="V229" s="852"/>
      <c r="W229" s="850"/>
      <c r="X229" s="852"/>
      <c r="Y229" s="850"/>
      <c r="Z229" s="852"/>
      <c r="AA229" s="850"/>
      <c r="AB229" s="852"/>
      <c r="AC229" s="850"/>
      <c r="AD229" s="852"/>
      <c r="AE229" s="8"/>
      <c r="AG229" s="269">
        <f t="shared" si="147"/>
        <v>1</v>
      </c>
      <c r="AH229" s="371">
        <f t="shared" si="148"/>
        <v>0</v>
      </c>
      <c r="AI229" s="449">
        <f t="shared" si="149"/>
        <v>0</v>
      </c>
      <c r="AJ229" s="453">
        <f t="shared" si="150"/>
        <v>0</v>
      </c>
      <c r="AK229" s="455">
        <f t="shared" si="151"/>
        <v>0</v>
      </c>
      <c r="AL229" s="449">
        <f t="shared" si="152"/>
        <v>0</v>
      </c>
      <c r="AM229" s="453">
        <f t="shared" si="153"/>
        <v>0</v>
      </c>
      <c r="AN229" s="455">
        <f t="shared" si="154"/>
        <v>0</v>
      </c>
      <c r="AO229" s="449">
        <f t="shared" si="155"/>
        <v>0</v>
      </c>
      <c r="AP229" s="453">
        <f t="shared" si="156"/>
        <v>0</v>
      </c>
      <c r="AQ229" s="455">
        <f t="shared" si="157"/>
        <v>0</v>
      </c>
      <c r="AR229" s="344">
        <f t="shared" si="158"/>
        <v>-1</v>
      </c>
      <c r="AS229" s="345">
        <f t="shared" si="159"/>
        <v>0</v>
      </c>
      <c r="AT229" s="344">
        <f t="shared" si="160"/>
        <v>-1</v>
      </c>
      <c r="AU229" s="345">
        <f t="shared" si="161"/>
        <v>0</v>
      </c>
      <c r="AV229" s="344">
        <f t="shared" si="162"/>
        <v>-1</v>
      </c>
      <c r="AW229" s="345">
        <f t="shared" si="163"/>
        <v>0</v>
      </c>
      <c r="AX229" s="344">
        <f t="shared" si="164"/>
        <v>-1</v>
      </c>
      <c r="AY229" s="345">
        <f t="shared" si="165"/>
        <v>0</v>
      </c>
      <c r="AZ229" s="344">
        <f t="shared" si="166"/>
        <v>-1</v>
      </c>
      <c r="BA229" s="345">
        <f t="shared" si="167"/>
        <v>0</v>
      </c>
      <c r="BB229" s="344">
        <f t="shared" si="168"/>
        <v>-1</v>
      </c>
      <c r="BC229" s="345">
        <f t="shared" si="169"/>
        <v>0</v>
      </c>
      <c r="BD229" s="344">
        <f t="shared" si="170"/>
        <v>-1</v>
      </c>
      <c r="BE229" s="345">
        <f t="shared" si="171"/>
        <v>0</v>
      </c>
      <c r="BF229" s="344">
        <f t="shared" si="172"/>
        <v>-1</v>
      </c>
      <c r="BG229" s="345">
        <f t="shared" si="173"/>
        <v>0</v>
      </c>
      <c r="BH229" s="344">
        <f t="shared" si="174"/>
        <v>-1</v>
      </c>
      <c r="BI229" s="345">
        <f t="shared" si="175"/>
        <v>0</v>
      </c>
      <c r="BJ229" s="459">
        <f t="shared" si="176"/>
        <v>0</v>
      </c>
      <c r="BK229" s="290">
        <f t="shared" si="177"/>
        <v>1</v>
      </c>
      <c r="BL229" s="291" t="str">
        <f>IF(BK229=0,"",
IF(SUM($BK$168:BK229)=1,BM229,
IF($BK$288&gt;SUM($BK$168:BK229),_xlfn.CONCAT(", ",BM229),
IF($BK$288=SUM($BK$168:BK229),_xlfn.CONCAT(" y ",BM229)))))</f>
        <v>, 62</v>
      </c>
      <c r="BM229" s="231" t="s">
        <v>6273</v>
      </c>
    </row>
    <row r="230" spans="1:65" customFormat="1" ht="30" customHeight="1">
      <c r="A230" s="6"/>
      <c r="B230" s="5"/>
      <c r="C230" s="85" t="s">
        <v>167</v>
      </c>
      <c r="D230" s="729" t="str">
        <f>IF(CNGE_2024_M1_Secc1_Sub1!$D104="","",CNGE_2024_M1_Secc1_Sub1!$D104)</f>
        <v>COMISION DEL AGUA DEL ESTADO DE VERACRUZ</v>
      </c>
      <c r="E230" s="730"/>
      <c r="F230" s="730"/>
      <c r="G230" s="730"/>
      <c r="H230" s="730"/>
      <c r="I230" s="730"/>
      <c r="J230" s="730"/>
      <c r="K230" s="730"/>
      <c r="L230" s="731"/>
      <c r="M230" s="850"/>
      <c r="N230" s="852"/>
      <c r="O230" s="850"/>
      <c r="P230" s="852"/>
      <c r="Q230" s="850"/>
      <c r="R230" s="852"/>
      <c r="S230" s="850"/>
      <c r="T230" s="852"/>
      <c r="U230" s="850"/>
      <c r="V230" s="852"/>
      <c r="W230" s="850"/>
      <c r="X230" s="852"/>
      <c r="Y230" s="850"/>
      <c r="Z230" s="852"/>
      <c r="AA230" s="850"/>
      <c r="AB230" s="852"/>
      <c r="AC230" s="850"/>
      <c r="AD230" s="852"/>
      <c r="AE230" s="8"/>
      <c r="AG230" s="269">
        <f t="shared" si="147"/>
        <v>1</v>
      </c>
      <c r="AH230" s="371">
        <f t="shared" si="148"/>
        <v>0</v>
      </c>
      <c r="AI230" s="449">
        <f t="shared" si="149"/>
        <v>0</v>
      </c>
      <c r="AJ230" s="453">
        <f t="shared" si="150"/>
        <v>0</v>
      </c>
      <c r="AK230" s="455">
        <f t="shared" si="151"/>
        <v>0</v>
      </c>
      <c r="AL230" s="449">
        <f t="shared" si="152"/>
        <v>0</v>
      </c>
      <c r="AM230" s="453">
        <f t="shared" si="153"/>
        <v>0</v>
      </c>
      <c r="AN230" s="455">
        <f t="shared" si="154"/>
        <v>0</v>
      </c>
      <c r="AO230" s="449">
        <f t="shared" si="155"/>
        <v>0</v>
      </c>
      <c r="AP230" s="453">
        <f t="shared" si="156"/>
        <v>0</v>
      </c>
      <c r="AQ230" s="455">
        <f t="shared" si="157"/>
        <v>0</v>
      </c>
      <c r="AR230" s="344">
        <f t="shared" si="158"/>
        <v>-1</v>
      </c>
      <c r="AS230" s="345">
        <f t="shared" si="159"/>
        <v>0</v>
      </c>
      <c r="AT230" s="344">
        <f t="shared" si="160"/>
        <v>-1</v>
      </c>
      <c r="AU230" s="345">
        <f t="shared" si="161"/>
        <v>0</v>
      </c>
      <c r="AV230" s="344">
        <f t="shared" si="162"/>
        <v>-1</v>
      </c>
      <c r="AW230" s="345">
        <f t="shared" si="163"/>
        <v>0</v>
      </c>
      <c r="AX230" s="344">
        <f t="shared" si="164"/>
        <v>-1</v>
      </c>
      <c r="AY230" s="345">
        <f t="shared" si="165"/>
        <v>0</v>
      </c>
      <c r="AZ230" s="344">
        <f t="shared" si="166"/>
        <v>-1</v>
      </c>
      <c r="BA230" s="345">
        <f t="shared" si="167"/>
        <v>0</v>
      </c>
      <c r="BB230" s="344">
        <f t="shared" si="168"/>
        <v>-1</v>
      </c>
      <c r="BC230" s="345">
        <f t="shared" si="169"/>
        <v>0</v>
      </c>
      <c r="BD230" s="344">
        <f t="shared" si="170"/>
        <v>-1</v>
      </c>
      <c r="BE230" s="345">
        <f t="shared" si="171"/>
        <v>0</v>
      </c>
      <c r="BF230" s="344">
        <f t="shared" si="172"/>
        <v>-1</v>
      </c>
      <c r="BG230" s="345">
        <f t="shared" si="173"/>
        <v>0</v>
      </c>
      <c r="BH230" s="344">
        <f t="shared" si="174"/>
        <v>-1</v>
      </c>
      <c r="BI230" s="345">
        <f t="shared" si="175"/>
        <v>0</v>
      </c>
      <c r="BJ230" s="459">
        <f t="shared" si="176"/>
        <v>0</v>
      </c>
      <c r="BK230" s="290">
        <f t="shared" si="177"/>
        <v>1</v>
      </c>
      <c r="BL230" s="291" t="str">
        <f>IF(BK230=0,"",
IF(SUM($BK$168:BK230)=1,BM230,
IF($BK$288&gt;SUM($BK$168:BK230),_xlfn.CONCAT(", ",BM230),
IF($BK$288=SUM($BK$168:BK230),_xlfn.CONCAT(" y ",BM230)))))</f>
        <v>, 63</v>
      </c>
      <c r="BM230" s="231" t="s">
        <v>6274</v>
      </c>
    </row>
    <row r="231" spans="1:65" customFormat="1" ht="15" customHeight="1">
      <c r="A231" s="6"/>
      <c r="B231" s="5"/>
      <c r="C231" s="85" t="s">
        <v>168</v>
      </c>
      <c r="D231" s="729" t="str">
        <f>IF(CNGE_2024_M1_Secc1_Sub1!$D105="","",CNGE_2024_M1_Secc1_Sub1!$D105)</f>
        <v>RADIOTELEVISION DE VERACRUZ</v>
      </c>
      <c r="E231" s="730"/>
      <c r="F231" s="730"/>
      <c r="G231" s="730"/>
      <c r="H231" s="730"/>
      <c r="I231" s="730"/>
      <c r="J231" s="730"/>
      <c r="K231" s="730"/>
      <c r="L231" s="731"/>
      <c r="M231" s="850"/>
      <c r="N231" s="852"/>
      <c r="O231" s="850"/>
      <c r="P231" s="852"/>
      <c r="Q231" s="850"/>
      <c r="R231" s="852"/>
      <c r="S231" s="850"/>
      <c r="T231" s="852"/>
      <c r="U231" s="850"/>
      <c r="V231" s="852"/>
      <c r="W231" s="850"/>
      <c r="X231" s="852"/>
      <c r="Y231" s="850"/>
      <c r="Z231" s="852"/>
      <c r="AA231" s="850"/>
      <c r="AB231" s="852"/>
      <c r="AC231" s="850"/>
      <c r="AD231" s="852"/>
      <c r="AE231" s="8"/>
      <c r="AG231" s="269">
        <f t="shared" si="147"/>
        <v>1</v>
      </c>
      <c r="AH231" s="371">
        <f t="shared" si="148"/>
        <v>0</v>
      </c>
      <c r="AI231" s="449">
        <f t="shared" si="149"/>
        <v>0</v>
      </c>
      <c r="AJ231" s="453">
        <f t="shared" si="150"/>
        <v>0</v>
      </c>
      <c r="AK231" s="455">
        <f t="shared" si="151"/>
        <v>0</v>
      </c>
      <c r="AL231" s="449">
        <f t="shared" si="152"/>
        <v>0</v>
      </c>
      <c r="AM231" s="453">
        <f t="shared" si="153"/>
        <v>0</v>
      </c>
      <c r="AN231" s="455">
        <f t="shared" si="154"/>
        <v>0</v>
      </c>
      <c r="AO231" s="449">
        <f t="shared" si="155"/>
        <v>0</v>
      </c>
      <c r="AP231" s="453">
        <f t="shared" si="156"/>
        <v>0</v>
      </c>
      <c r="AQ231" s="455">
        <f t="shared" si="157"/>
        <v>0</v>
      </c>
      <c r="AR231" s="344">
        <f t="shared" si="158"/>
        <v>-1</v>
      </c>
      <c r="AS231" s="345">
        <f t="shared" si="159"/>
        <v>0</v>
      </c>
      <c r="AT231" s="344">
        <f t="shared" si="160"/>
        <v>-1</v>
      </c>
      <c r="AU231" s="345">
        <f t="shared" si="161"/>
        <v>0</v>
      </c>
      <c r="AV231" s="344">
        <f t="shared" si="162"/>
        <v>-1</v>
      </c>
      <c r="AW231" s="345">
        <f t="shared" si="163"/>
        <v>0</v>
      </c>
      <c r="AX231" s="344">
        <f t="shared" si="164"/>
        <v>-1</v>
      </c>
      <c r="AY231" s="345">
        <f t="shared" si="165"/>
        <v>0</v>
      </c>
      <c r="AZ231" s="344">
        <f t="shared" si="166"/>
        <v>-1</v>
      </c>
      <c r="BA231" s="345">
        <f t="shared" si="167"/>
        <v>0</v>
      </c>
      <c r="BB231" s="344">
        <f t="shared" si="168"/>
        <v>-1</v>
      </c>
      <c r="BC231" s="345">
        <f t="shared" si="169"/>
        <v>0</v>
      </c>
      <c r="BD231" s="344">
        <f t="shared" si="170"/>
        <v>-1</v>
      </c>
      <c r="BE231" s="345">
        <f t="shared" si="171"/>
        <v>0</v>
      </c>
      <c r="BF231" s="344">
        <f t="shared" si="172"/>
        <v>-1</v>
      </c>
      <c r="BG231" s="345">
        <f t="shared" si="173"/>
        <v>0</v>
      </c>
      <c r="BH231" s="344">
        <f t="shared" si="174"/>
        <v>-1</v>
      </c>
      <c r="BI231" s="345">
        <f t="shared" si="175"/>
        <v>0</v>
      </c>
      <c r="BJ231" s="459">
        <f t="shared" si="176"/>
        <v>0</v>
      </c>
      <c r="BK231" s="290">
        <f t="shared" si="177"/>
        <v>1</v>
      </c>
      <c r="BL231" s="291" t="str">
        <f>IF(BK231=0,"",
IF(SUM($BK$168:BK231)=1,BM231,
IF($BK$288&gt;SUM($BK$168:BK231),_xlfn.CONCAT(", ",BM231),
IF($BK$288=SUM($BK$168:BK231),_xlfn.CONCAT(" y ",BM231)))))</f>
        <v>, 64</v>
      </c>
      <c r="BM231" s="231" t="s">
        <v>6275</v>
      </c>
    </row>
    <row r="232" spans="1:65" customFormat="1" ht="30" customHeight="1">
      <c r="A232" s="6"/>
      <c r="B232" s="5"/>
      <c r="C232" s="85" t="s">
        <v>169</v>
      </c>
      <c r="D232" s="729" t="str">
        <f>IF(CNGE_2024_M1_Secc1_Sub1!$D106="","",CNGE_2024_M1_Secc1_Sub1!$D106)</f>
        <v>SECRETARIA EJECUTIVA DEL SISTEMA ESTATAL ANTICORRUPCION</v>
      </c>
      <c r="E232" s="730"/>
      <c r="F232" s="730"/>
      <c r="G232" s="730"/>
      <c r="H232" s="730"/>
      <c r="I232" s="730"/>
      <c r="J232" s="730"/>
      <c r="K232" s="730"/>
      <c r="L232" s="731"/>
      <c r="M232" s="850"/>
      <c r="N232" s="852"/>
      <c r="O232" s="850"/>
      <c r="P232" s="852"/>
      <c r="Q232" s="850"/>
      <c r="R232" s="852"/>
      <c r="S232" s="850"/>
      <c r="T232" s="852"/>
      <c r="U232" s="850"/>
      <c r="V232" s="852"/>
      <c r="W232" s="850"/>
      <c r="X232" s="852"/>
      <c r="Y232" s="850"/>
      <c r="Z232" s="852"/>
      <c r="AA232" s="850"/>
      <c r="AB232" s="852"/>
      <c r="AC232" s="850"/>
      <c r="AD232" s="852"/>
      <c r="AE232" s="8"/>
      <c r="AG232" s="269">
        <f t="shared" si="147"/>
        <v>1</v>
      </c>
      <c r="AH232" s="371">
        <f t="shared" si="148"/>
        <v>0</v>
      </c>
      <c r="AI232" s="449">
        <f t="shared" si="149"/>
        <v>0</v>
      </c>
      <c r="AJ232" s="453">
        <f t="shared" si="150"/>
        <v>0</v>
      </c>
      <c r="AK232" s="455">
        <f t="shared" si="151"/>
        <v>0</v>
      </c>
      <c r="AL232" s="449">
        <f t="shared" si="152"/>
        <v>0</v>
      </c>
      <c r="AM232" s="453">
        <f t="shared" si="153"/>
        <v>0</v>
      </c>
      <c r="AN232" s="455">
        <f t="shared" si="154"/>
        <v>0</v>
      </c>
      <c r="AO232" s="449">
        <f t="shared" si="155"/>
        <v>0</v>
      </c>
      <c r="AP232" s="453">
        <f t="shared" si="156"/>
        <v>0</v>
      </c>
      <c r="AQ232" s="455">
        <f t="shared" si="157"/>
        <v>0</v>
      </c>
      <c r="AR232" s="344">
        <f t="shared" si="158"/>
        <v>-1</v>
      </c>
      <c r="AS232" s="345">
        <f t="shared" si="159"/>
        <v>0</v>
      </c>
      <c r="AT232" s="344">
        <f t="shared" si="160"/>
        <v>-1</v>
      </c>
      <c r="AU232" s="345">
        <f t="shared" si="161"/>
        <v>0</v>
      </c>
      <c r="AV232" s="344">
        <f t="shared" si="162"/>
        <v>-1</v>
      </c>
      <c r="AW232" s="345">
        <f t="shared" si="163"/>
        <v>0</v>
      </c>
      <c r="AX232" s="344">
        <f t="shared" si="164"/>
        <v>-1</v>
      </c>
      <c r="AY232" s="345">
        <f t="shared" si="165"/>
        <v>0</v>
      </c>
      <c r="AZ232" s="344">
        <f t="shared" si="166"/>
        <v>-1</v>
      </c>
      <c r="BA232" s="345">
        <f t="shared" si="167"/>
        <v>0</v>
      </c>
      <c r="BB232" s="344">
        <f t="shared" si="168"/>
        <v>-1</v>
      </c>
      <c r="BC232" s="345">
        <f t="shared" si="169"/>
        <v>0</v>
      </c>
      <c r="BD232" s="344">
        <f t="shared" si="170"/>
        <v>-1</v>
      </c>
      <c r="BE232" s="345">
        <f t="shared" si="171"/>
        <v>0</v>
      </c>
      <c r="BF232" s="344">
        <f t="shared" si="172"/>
        <v>-1</v>
      </c>
      <c r="BG232" s="345">
        <f t="shared" si="173"/>
        <v>0</v>
      </c>
      <c r="BH232" s="344">
        <f t="shared" si="174"/>
        <v>-1</v>
      </c>
      <c r="BI232" s="345">
        <f t="shared" si="175"/>
        <v>0</v>
      </c>
      <c r="BJ232" s="459">
        <f t="shared" si="176"/>
        <v>0</v>
      </c>
      <c r="BK232" s="290">
        <f t="shared" si="177"/>
        <v>1</v>
      </c>
      <c r="BL232" s="291" t="str">
        <f>IF(BK232=0,"",
IF(SUM($BK$168:BK232)=1,BM232,
IF($BK$288&gt;SUM($BK$168:BK232),_xlfn.CONCAT(", ",BM232),
IF($BK$288=SUM($BK$168:BK232),_xlfn.CONCAT(" y ",BM232)))))</f>
        <v>, 65</v>
      </c>
      <c r="BM232" s="231" t="s">
        <v>6276</v>
      </c>
    </row>
    <row r="233" spans="1:65" customFormat="1" ht="30" customHeight="1">
      <c r="A233" s="6"/>
      <c r="B233" s="5"/>
      <c r="C233" s="85" t="s">
        <v>170</v>
      </c>
      <c r="D233" s="729" t="str">
        <f>IF(CNGE_2024_M1_Secc1_Sub1!$D107="","",CNGE_2024_M1_Secc1_Sub1!$D107)</f>
        <v>INSTITUTO DE LA POLICIA AUXILIAR Y PROTECCION PATRIMONIAL</v>
      </c>
      <c r="E233" s="730"/>
      <c r="F233" s="730"/>
      <c r="G233" s="730"/>
      <c r="H233" s="730"/>
      <c r="I233" s="730"/>
      <c r="J233" s="730"/>
      <c r="K233" s="730"/>
      <c r="L233" s="731"/>
      <c r="M233" s="850"/>
      <c r="N233" s="852"/>
      <c r="O233" s="850"/>
      <c r="P233" s="852"/>
      <c r="Q233" s="850"/>
      <c r="R233" s="852"/>
      <c r="S233" s="850"/>
      <c r="T233" s="852"/>
      <c r="U233" s="850"/>
      <c r="V233" s="852"/>
      <c r="W233" s="850"/>
      <c r="X233" s="852"/>
      <c r="Y233" s="850"/>
      <c r="Z233" s="852"/>
      <c r="AA233" s="850"/>
      <c r="AB233" s="852"/>
      <c r="AC233" s="850"/>
      <c r="AD233" s="852"/>
      <c r="AE233" s="8"/>
      <c r="AG233" s="269">
        <f t="shared" ref="AG233:AG287" si="178">IF(AND(COUNTBLANK(D233)=1,COUNTA(M233:AD233)=0),0,IF(AND(COUNTBLANK(D233)=0,COUNTA(M233:AD233)=9),0,1))</f>
        <v>1</v>
      </c>
      <c r="AH233" s="371">
        <f t="shared" ref="AH233:AH287" si="179">COUNTIF(M233:AD233,"NS")</f>
        <v>0</v>
      </c>
      <c r="AI233" s="449">
        <f t="shared" ref="AI233:AI287" si="180">IF(ISNUMBER(M233),0,IF(OR(M233="",M233="NA",M233="NS"),0,1))</f>
        <v>0</v>
      </c>
      <c r="AJ233" s="453">
        <f t="shared" ref="AJ233:AJ287" si="181">IF(ISNUMBER(O233),0,IF(OR(O233="",O233="NA",O233="NS"),0,1))</f>
        <v>0</v>
      </c>
      <c r="AK233" s="455">
        <f t="shared" ref="AK233:AK287" si="182">IF(ISNUMBER(Q233),0,IF(OR(Q233="",Q233="NA",Q233="NS"),0,1))</f>
        <v>0</v>
      </c>
      <c r="AL233" s="449">
        <f t="shared" ref="AL233:AL287" si="183">IF(ISNUMBER(S233),0,IF(OR(S233="",S233="NA",S233="NS"),0,1))</f>
        <v>0</v>
      </c>
      <c r="AM233" s="453">
        <f t="shared" ref="AM233:AM287" si="184">IF(ISNUMBER(U233),0,IF(OR(U233="",U233="NA",U233="NS"),0,1))</f>
        <v>0</v>
      </c>
      <c r="AN233" s="455">
        <f t="shared" ref="AN233:AN287" si="185">IF(ISNUMBER(W233),0,IF(OR(W233="",W233="NA",W233="NS"),0,1))</f>
        <v>0</v>
      </c>
      <c r="AO233" s="449">
        <f t="shared" ref="AO233:AO287" si="186">IF(ISNUMBER(Y233),0,IF(OR(Y233="",Y233="NA",Y233="NS"),0,1))</f>
        <v>0</v>
      </c>
      <c r="AP233" s="453">
        <f t="shared" ref="AP233:AP287" si="187">IF(ISNUMBER(AA233),0,IF(OR(AA233="",AA233="NA",AA233="NS"),0,1))</f>
        <v>0</v>
      </c>
      <c r="AQ233" s="455">
        <f t="shared" ref="AQ233:AQ287" si="188">IF(ISNUMBER(AC233),0,IF(OR(AC233="",AC233="NA",AC233="NS"),0,1))</f>
        <v>0</v>
      </c>
      <c r="AR233" s="344">
        <f t="shared" ref="AR233:AR287" si="189">IF(OR(M233="NS",M233="NA"),0,LEN(M233)-LEN(INT(M233)))</f>
        <v>-1</v>
      </c>
      <c r="AS233" s="345">
        <f t="shared" ref="AS233:AS287" si="190">IF(AR233&lt;=0,0,1)</f>
        <v>0</v>
      </c>
      <c r="AT233" s="344">
        <f t="shared" ref="AT233:AT287" si="191">IF(OR(O233="NS",O233="NA"),0,LEN(O233)-LEN(INT(O233)))</f>
        <v>-1</v>
      </c>
      <c r="AU233" s="345">
        <f t="shared" ref="AU233:AU287" si="192">IF(AT233&lt;=0,0,1)</f>
        <v>0</v>
      </c>
      <c r="AV233" s="344">
        <f t="shared" ref="AV233:AV287" si="193">IF(OR(Q233="NS",Q233="NA"),0,LEN(Q233)-LEN(INT(Q233)))</f>
        <v>-1</v>
      </c>
      <c r="AW233" s="345">
        <f t="shared" ref="AW233:AW287" si="194">IF(AV233&lt;=0,0,1)</f>
        <v>0</v>
      </c>
      <c r="AX233" s="344">
        <f t="shared" ref="AX233:AX287" si="195">IF(OR(S233="NS",S233="NA"),0,LEN(S233)-LEN(INT(S233)))</f>
        <v>-1</v>
      </c>
      <c r="AY233" s="345">
        <f t="shared" ref="AY233:AY287" si="196">IF(AX233&lt;=0,0,1)</f>
        <v>0</v>
      </c>
      <c r="AZ233" s="344">
        <f t="shared" ref="AZ233:AZ287" si="197">IF(OR(U233="NS",U233="NA"),0,LEN(U233)-LEN(INT(U233)))</f>
        <v>-1</v>
      </c>
      <c r="BA233" s="345">
        <f t="shared" ref="BA233:BA287" si="198">IF(AZ233&lt;=0,0,1)</f>
        <v>0</v>
      </c>
      <c r="BB233" s="344">
        <f t="shared" ref="BB233:BB287" si="199">IF(OR(W233="NS",W233="NA"),0,LEN(W233)-LEN(INT(W233)))</f>
        <v>-1</v>
      </c>
      <c r="BC233" s="345">
        <f t="shared" ref="BC233:BC287" si="200">IF(BB233&lt;=0,0,1)</f>
        <v>0</v>
      </c>
      <c r="BD233" s="344">
        <f t="shared" ref="BD233:BD287" si="201">IF(OR(Y233="NS",Y233="NA"),0,LEN(Y233)-LEN(INT(Y233)))</f>
        <v>-1</v>
      </c>
      <c r="BE233" s="345">
        <f t="shared" ref="BE233:BE287" si="202">IF(BD233&lt;=0,0,1)</f>
        <v>0</v>
      </c>
      <c r="BF233" s="344">
        <f t="shared" ref="BF233:BF287" si="203">IF(OR(AA233="NS",AA233="NA"),0,LEN(AA233)-LEN(INT(AA233)))</f>
        <v>-1</v>
      </c>
      <c r="BG233" s="345">
        <f t="shared" ref="BG233:BG287" si="204">IF(BF233&lt;=0,0,1)</f>
        <v>0</v>
      </c>
      <c r="BH233" s="344">
        <f t="shared" ref="BH233:BH287" si="205">IF(OR(AC233="NS",AC233="NA"),0,LEN(AC233)-LEN(INT(AC233)))</f>
        <v>-1</v>
      </c>
      <c r="BI233" s="345">
        <f t="shared" ref="BI233:BI287" si="206">IF(BH233&lt;=0,0,1)</f>
        <v>0</v>
      </c>
      <c r="BJ233" s="459">
        <f t="shared" ref="BJ233:BJ287" si="207">IF(AND(M233="NS",O233="NS",Q233="NS",S233="NS",U233="NS",W233="NS",Y233="NS",AA233="NS",AC233="NS",Y98="NS"),0,IF(AND(M233="NA",O233="NA",Q233="NA",S233="NA",U233="NA",W233="NA",Y233="NA",AA233="NA",AC233="NA",Y98="NA"),0,IF(SUM(M233:AD233)=Y98,0,1)))</f>
        <v>0</v>
      </c>
      <c r="BK233" s="290">
        <f t="shared" ref="BK233:BK287" si="208">IF(AG233=0,0,1)</f>
        <v>1</v>
      </c>
      <c r="BL233" s="291" t="str">
        <f>IF(BK233=0,"",
IF(SUM($BK$168:BK233)=1,BM233,
IF($BK$288&gt;SUM($BK$168:BK233),_xlfn.CONCAT(", ",BM233),
IF($BK$288=SUM($BK$168:BK233),_xlfn.CONCAT(" y ",BM233)))))</f>
        <v>, 66</v>
      </c>
      <c r="BM233" s="231" t="s">
        <v>6277</v>
      </c>
    </row>
    <row r="234" spans="1:65" customFormat="1" ht="30" customHeight="1">
      <c r="A234" s="6"/>
      <c r="B234" s="5"/>
      <c r="C234" s="85" t="s">
        <v>171</v>
      </c>
      <c r="D234" s="729" t="str">
        <f>IF(CNGE_2024_M1_Secc1_Sub1!$D108="","",CNGE_2024_M1_Secc1_Sub1!$D108)</f>
        <v>ACADEMIA REGIONAL DE SEGURIDAD PUBLICA DEL SURESTE</v>
      </c>
      <c r="E234" s="730"/>
      <c r="F234" s="730"/>
      <c r="G234" s="730"/>
      <c r="H234" s="730"/>
      <c r="I234" s="730"/>
      <c r="J234" s="730"/>
      <c r="K234" s="730"/>
      <c r="L234" s="731"/>
      <c r="M234" s="850"/>
      <c r="N234" s="852"/>
      <c r="O234" s="850"/>
      <c r="P234" s="852"/>
      <c r="Q234" s="850"/>
      <c r="R234" s="852"/>
      <c r="S234" s="850"/>
      <c r="T234" s="852"/>
      <c r="U234" s="850"/>
      <c r="V234" s="852"/>
      <c r="W234" s="850"/>
      <c r="X234" s="852"/>
      <c r="Y234" s="850"/>
      <c r="Z234" s="852"/>
      <c r="AA234" s="850"/>
      <c r="AB234" s="852"/>
      <c r="AC234" s="850"/>
      <c r="AD234" s="852"/>
      <c r="AE234" s="8"/>
      <c r="AG234" s="269">
        <f t="shared" si="178"/>
        <v>1</v>
      </c>
      <c r="AH234" s="371">
        <f t="shared" si="179"/>
        <v>0</v>
      </c>
      <c r="AI234" s="449">
        <f t="shared" si="180"/>
        <v>0</v>
      </c>
      <c r="AJ234" s="453">
        <f t="shared" si="181"/>
        <v>0</v>
      </c>
      <c r="AK234" s="455">
        <f t="shared" si="182"/>
        <v>0</v>
      </c>
      <c r="AL234" s="449">
        <f t="shared" si="183"/>
        <v>0</v>
      </c>
      <c r="AM234" s="453">
        <f t="shared" si="184"/>
        <v>0</v>
      </c>
      <c r="AN234" s="455">
        <f t="shared" si="185"/>
        <v>0</v>
      </c>
      <c r="AO234" s="449">
        <f t="shared" si="186"/>
        <v>0</v>
      </c>
      <c r="AP234" s="453">
        <f t="shared" si="187"/>
        <v>0</v>
      </c>
      <c r="AQ234" s="455">
        <f t="shared" si="188"/>
        <v>0</v>
      </c>
      <c r="AR234" s="344">
        <f t="shared" si="189"/>
        <v>-1</v>
      </c>
      <c r="AS234" s="345">
        <f t="shared" si="190"/>
        <v>0</v>
      </c>
      <c r="AT234" s="344">
        <f t="shared" si="191"/>
        <v>-1</v>
      </c>
      <c r="AU234" s="345">
        <f t="shared" si="192"/>
        <v>0</v>
      </c>
      <c r="AV234" s="344">
        <f t="shared" si="193"/>
        <v>-1</v>
      </c>
      <c r="AW234" s="345">
        <f t="shared" si="194"/>
        <v>0</v>
      </c>
      <c r="AX234" s="344">
        <f t="shared" si="195"/>
        <v>-1</v>
      </c>
      <c r="AY234" s="345">
        <f t="shared" si="196"/>
        <v>0</v>
      </c>
      <c r="AZ234" s="344">
        <f t="shared" si="197"/>
        <v>-1</v>
      </c>
      <c r="BA234" s="345">
        <f t="shared" si="198"/>
        <v>0</v>
      </c>
      <c r="BB234" s="344">
        <f t="shared" si="199"/>
        <v>-1</v>
      </c>
      <c r="BC234" s="345">
        <f t="shared" si="200"/>
        <v>0</v>
      </c>
      <c r="BD234" s="344">
        <f t="shared" si="201"/>
        <v>-1</v>
      </c>
      <c r="BE234" s="345">
        <f t="shared" si="202"/>
        <v>0</v>
      </c>
      <c r="BF234" s="344">
        <f t="shared" si="203"/>
        <v>-1</v>
      </c>
      <c r="BG234" s="345">
        <f t="shared" si="204"/>
        <v>0</v>
      </c>
      <c r="BH234" s="344">
        <f t="shared" si="205"/>
        <v>-1</v>
      </c>
      <c r="BI234" s="345">
        <f t="shared" si="206"/>
        <v>0</v>
      </c>
      <c r="BJ234" s="459">
        <f t="shared" si="207"/>
        <v>0</v>
      </c>
      <c r="BK234" s="290">
        <f t="shared" si="208"/>
        <v>1</v>
      </c>
      <c r="BL234" s="291" t="str">
        <f>IF(BK234=0,"",
IF(SUM($BK$168:BK234)=1,BM234,
IF($BK$288&gt;SUM($BK$168:BK234),_xlfn.CONCAT(", ",BM234),
IF($BK$288=SUM($BK$168:BK234),_xlfn.CONCAT(" y ",BM234)))))</f>
        <v>, 67</v>
      </c>
      <c r="BM234" s="231" t="s">
        <v>6278</v>
      </c>
    </row>
    <row r="235" spans="1:65" customFormat="1" ht="30" customHeight="1">
      <c r="A235" s="6"/>
      <c r="B235" s="5"/>
      <c r="C235" s="85" t="s">
        <v>172</v>
      </c>
      <c r="D235" s="729" t="str">
        <f>IF(CNGE_2024_M1_Secc1_Sub1!$D109="","",CNGE_2024_M1_Secc1_Sub1!$D109)</f>
        <v>INSTITUTO DE CAPACITACION PARA EL TRABAJO</v>
      </c>
      <c r="E235" s="730"/>
      <c r="F235" s="730"/>
      <c r="G235" s="730"/>
      <c r="H235" s="730"/>
      <c r="I235" s="730"/>
      <c r="J235" s="730"/>
      <c r="K235" s="730"/>
      <c r="L235" s="731"/>
      <c r="M235" s="850"/>
      <c r="N235" s="852"/>
      <c r="O235" s="850"/>
      <c r="P235" s="852"/>
      <c r="Q235" s="850"/>
      <c r="R235" s="852"/>
      <c r="S235" s="850"/>
      <c r="T235" s="852"/>
      <c r="U235" s="850"/>
      <c r="V235" s="852"/>
      <c r="W235" s="850"/>
      <c r="X235" s="852"/>
      <c r="Y235" s="850"/>
      <c r="Z235" s="852"/>
      <c r="AA235" s="850"/>
      <c r="AB235" s="852"/>
      <c r="AC235" s="850"/>
      <c r="AD235" s="852"/>
      <c r="AE235" s="8"/>
      <c r="AG235" s="269">
        <f t="shared" si="178"/>
        <v>1</v>
      </c>
      <c r="AH235" s="371">
        <f t="shared" si="179"/>
        <v>0</v>
      </c>
      <c r="AI235" s="449">
        <f t="shared" si="180"/>
        <v>0</v>
      </c>
      <c r="AJ235" s="453">
        <f t="shared" si="181"/>
        <v>0</v>
      </c>
      <c r="AK235" s="455">
        <f t="shared" si="182"/>
        <v>0</v>
      </c>
      <c r="AL235" s="449">
        <f t="shared" si="183"/>
        <v>0</v>
      </c>
      <c r="AM235" s="453">
        <f t="shared" si="184"/>
        <v>0</v>
      </c>
      <c r="AN235" s="455">
        <f t="shared" si="185"/>
        <v>0</v>
      </c>
      <c r="AO235" s="449">
        <f t="shared" si="186"/>
        <v>0</v>
      </c>
      <c r="AP235" s="453">
        <f t="shared" si="187"/>
        <v>0</v>
      </c>
      <c r="AQ235" s="455">
        <f t="shared" si="188"/>
        <v>0</v>
      </c>
      <c r="AR235" s="344">
        <f t="shared" si="189"/>
        <v>-1</v>
      </c>
      <c r="AS235" s="345">
        <f t="shared" si="190"/>
        <v>0</v>
      </c>
      <c r="AT235" s="344">
        <f t="shared" si="191"/>
        <v>-1</v>
      </c>
      <c r="AU235" s="345">
        <f t="shared" si="192"/>
        <v>0</v>
      </c>
      <c r="AV235" s="344">
        <f t="shared" si="193"/>
        <v>-1</v>
      </c>
      <c r="AW235" s="345">
        <f t="shared" si="194"/>
        <v>0</v>
      </c>
      <c r="AX235" s="344">
        <f t="shared" si="195"/>
        <v>-1</v>
      </c>
      <c r="AY235" s="345">
        <f t="shared" si="196"/>
        <v>0</v>
      </c>
      <c r="AZ235" s="344">
        <f t="shared" si="197"/>
        <v>-1</v>
      </c>
      <c r="BA235" s="345">
        <f t="shared" si="198"/>
        <v>0</v>
      </c>
      <c r="BB235" s="344">
        <f t="shared" si="199"/>
        <v>-1</v>
      </c>
      <c r="BC235" s="345">
        <f t="shared" si="200"/>
        <v>0</v>
      </c>
      <c r="BD235" s="344">
        <f t="shared" si="201"/>
        <v>-1</v>
      </c>
      <c r="BE235" s="345">
        <f t="shared" si="202"/>
        <v>0</v>
      </c>
      <c r="BF235" s="344">
        <f t="shared" si="203"/>
        <v>-1</v>
      </c>
      <c r="BG235" s="345">
        <f t="shared" si="204"/>
        <v>0</v>
      </c>
      <c r="BH235" s="344">
        <f t="shared" si="205"/>
        <v>-1</v>
      </c>
      <c r="BI235" s="345">
        <f t="shared" si="206"/>
        <v>0</v>
      </c>
      <c r="BJ235" s="459">
        <f t="shared" si="207"/>
        <v>0</v>
      </c>
      <c r="BK235" s="290">
        <f t="shared" si="208"/>
        <v>1</v>
      </c>
      <c r="BL235" s="291" t="str">
        <f>IF(BK235=0,"",
IF(SUM($BK$168:BK235)=1,BM235,
IF($BK$288&gt;SUM($BK$168:BK235),_xlfn.CONCAT(", ",BM235),
IF($BK$288=SUM($BK$168:BK235),_xlfn.CONCAT(" y ",BM235)))))</f>
        <v>, 68</v>
      </c>
      <c r="BM235" s="231" t="s">
        <v>6279</v>
      </c>
    </row>
    <row r="236" spans="1:65" customFormat="1" ht="30" customHeight="1">
      <c r="A236" s="6"/>
      <c r="B236" s="5"/>
      <c r="C236" s="85" t="s">
        <v>173</v>
      </c>
      <c r="D236" s="729" t="str">
        <f>IF(CNGE_2024_M1_Secc1_Sub1!$D110="","",CNGE_2024_M1_Secc1_Sub1!$D110)</f>
        <v>CENTRO DE CONCILIACION LABORAL DEL ESTADO DE VERACRUZ DE IGNACIO DE LA LLAVE</v>
      </c>
      <c r="E236" s="730"/>
      <c r="F236" s="730"/>
      <c r="G236" s="730"/>
      <c r="H236" s="730"/>
      <c r="I236" s="730"/>
      <c r="J236" s="730"/>
      <c r="K236" s="730"/>
      <c r="L236" s="731"/>
      <c r="M236" s="850"/>
      <c r="N236" s="852"/>
      <c r="O236" s="850"/>
      <c r="P236" s="852"/>
      <c r="Q236" s="850"/>
      <c r="R236" s="852"/>
      <c r="S236" s="850"/>
      <c r="T236" s="852"/>
      <c r="U236" s="850"/>
      <c r="V236" s="852"/>
      <c r="W236" s="850"/>
      <c r="X236" s="852"/>
      <c r="Y236" s="850"/>
      <c r="Z236" s="852"/>
      <c r="AA236" s="850"/>
      <c r="AB236" s="852"/>
      <c r="AC236" s="850"/>
      <c r="AD236" s="852"/>
      <c r="AE236" s="8"/>
      <c r="AG236" s="269">
        <f t="shared" si="178"/>
        <v>1</v>
      </c>
      <c r="AH236" s="371">
        <f t="shared" si="179"/>
        <v>0</v>
      </c>
      <c r="AI236" s="449">
        <f t="shared" si="180"/>
        <v>0</v>
      </c>
      <c r="AJ236" s="453">
        <f t="shared" si="181"/>
        <v>0</v>
      </c>
      <c r="AK236" s="455">
        <f t="shared" si="182"/>
        <v>0</v>
      </c>
      <c r="AL236" s="449">
        <f t="shared" si="183"/>
        <v>0</v>
      </c>
      <c r="AM236" s="453">
        <f t="shared" si="184"/>
        <v>0</v>
      </c>
      <c r="AN236" s="455">
        <f t="shared" si="185"/>
        <v>0</v>
      </c>
      <c r="AO236" s="449">
        <f t="shared" si="186"/>
        <v>0</v>
      </c>
      <c r="AP236" s="453">
        <f t="shared" si="187"/>
        <v>0</v>
      </c>
      <c r="AQ236" s="455">
        <f t="shared" si="188"/>
        <v>0</v>
      </c>
      <c r="AR236" s="344">
        <f t="shared" si="189"/>
        <v>-1</v>
      </c>
      <c r="AS236" s="345">
        <f t="shared" si="190"/>
        <v>0</v>
      </c>
      <c r="AT236" s="344">
        <f t="shared" si="191"/>
        <v>-1</v>
      </c>
      <c r="AU236" s="345">
        <f t="shared" si="192"/>
        <v>0</v>
      </c>
      <c r="AV236" s="344">
        <f t="shared" si="193"/>
        <v>-1</v>
      </c>
      <c r="AW236" s="345">
        <f t="shared" si="194"/>
        <v>0</v>
      </c>
      <c r="AX236" s="344">
        <f t="shared" si="195"/>
        <v>-1</v>
      </c>
      <c r="AY236" s="345">
        <f t="shared" si="196"/>
        <v>0</v>
      </c>
      <c r="AZ236" s="344">
        <f t="shared" si="197"/>
        <v>-1</v>
      </c>
      <c r="BA236" s="345">
        <f t="shared" si="198"/>
        <v>0</v>
      </c>
      <c r="BB236" s="344">
        <f t="shared" si="199"/>
        <v>-1</v>
      </c>
      <c r="BC236" s="345">
        <f t="shared" si="200"/>
        <v>0</v>
      </c>
      <c r="BD236" s="344">
        <f t="shared" si="201"/>
        <v>-1</v>
      </c>
      <c r="BE236" s="345">
        <f t="shared" si="202"/>
        <v>0</v>
      </c>
      <c r="BF236" s="344">
        <f t="shared" si="203"/>
        <v>-1</v>
      </c>
      <c r="BG236" s="345">
        <f t="shared" si="204"/>
        <v>0</v>
      </c>
      <c r="BH236" s="344">
        <f t="shared" si="205"/>
        <v>-1</v>
      </c>
      <c r="BI236" s="345">
        <f t="shared" si="206"/>
        <v>0</v>
      </c>
      <c r="BJ236" s="459">
        <f t="shared" si="207"/>
        <v>0</v>
      </c>
      <c r="BK236" s="290">
        <f t="shared" si="208"/>
        <v>1</v>
      </c>
      <c r="BL236" s="291" t="str">
        <f>IF(BK236=0,"",
IF(SUM($BK$168:BK236)=1,BM236,
IF($BK$288&gt;SUM($BK$168:BK236),_xlfn.CONCAT(", ",BM236),
IF($BK$288=SUM($BK$168:BK236),_xlfn.CONCAT(" y ",BM236)))))</f>
        <v>, 69</v>
      </c>
      <c r="BM236" s="231" t="s">
        <v>6280</v>
      </c>
    </row>
    <row r="237" spans="1:65" customFormat="1" ht="15" customHeight="1">
      <c r="A237" s="6"/>
      <c r="B237" s="5"/>
      <c r="C237" s="85" t="s">
        <v>174</v>
      </c>
      <c r="D237" s="729" t="str">
        <f>IF(CNGE_2024_M1_Secc1_Sub1!$D111="","",CNGE_2024_M1_Secc1_Sub1!$D111)</f>
        <v>INSTITUTO VERACRUZANO DE LA CULTURA</v>
      </c>
      <c r="E237" s="730"/>
      <c r="F237" s="730"/>
      <c r="G237" s="730"/>
      <c r="H237" s="730"/>
      <c r="I237" s="730"/>
      <c r="J237" s="730"/>
      <c r="K237" s="730"/>
      <c r="L237" s="731"/>
      <c r="M237" s="850"/>
      <c r="N237" s="852"/>
      <c r="O237" s="850"/>
      <c r="P237" s="852"/>
      <c r="Q237" s="850"/>
      <c r="R237" s="852"/>
      <c r="S237" s="850"/>
      <c r="T237" s="852"/>
      <c r="U237" s="850"/>
      <c r="V237" s="852"/>
      <c r="W237" s="850"/>
      <c r="X237" s="852"/>
      <c r="Y237" s="850"/>
      <c r="Z237" s="852"/>
      <c r="AA237" s="850"/>
      <c r="AB237" s="852"/>
      <c r="AC237" s="850"/>
      <c r="AD237" s="852"/>
      <c r="AE237" s="8"/>
      <c r="AG237" s="269">
        <f t="shared" si="178"/>
        <v>1</v>
      </c>
      <c r="AH237" s="371">
        <f t="shared" si="179"/>
        <v>0</v>
      </c>
      <c r="AI237" s="449">
        <f t="shared" si="180"/>
        <v>0</v>
      </c>
      <c r="AJ237" s="453">
        <f t="shared" si="181"/>
        <v>0</v>
      </c>
      <c r="AK237" s="455">
        <f t="shared" si="182"/>
        <v>0</v>
      </c>
      <c r="AL237" s="449">
        <f t="shared" si="183"/>
        <v>0</v>
      </c>
      <c r="AM237" s="453">
        <f t="shared" si="184"/>
        <v>0</v>
      </c>
      <c r="AN237" s="455">
        <f t="shared" si="185"/>
        <v>0</v>
      </c>
      <c r="AO237" s="449">
        <f t="shared" si="186"/>
        <v>0</v>
      </c>
      <c r="AP237" s="453">
        <f t="shared" si="187"/>
        <v>0</v>
      </c>
      <c r="AQ237" s="455">
        <f t="shared" si="188"/>
        <v>0</v>
      </c>
      <c r="AR237" s="344">
        <f t="shared" si="189"/>
        <v>-1</v>
      </c>
      <c r="AS237" s="345">
        <f t="shared" si="190"/>
        <v>0</v>
      </c>
      <c r="AT237" s="344">
        <f t="shared" si="191"/>
        <v>-1</v>
      </c>
      <c r="AU237" s="345">
        <f t="shared" si="192"/>
        <v>0</v>
      </c>
      <c r="AV237" s="344">
        <f t="shared" si="193"/>
        <v>-1</v>
      </c>
      <c r="AW237" s="345">
        <f t="shared" si="194"/>
        <v>0</v>
      </c>
      <c r="AX237" s="344">
        <f t="shared" si="195"/>
        <v>-1</v>
      </c>
      <c r="AY237" s="345">
        <f t="shared" si="196"/>
        <v>0</v>
      </c>
      <c r="AZ237" s="344">
        <f t="shared" si="197"/>
        <v>-1</v>
      </c>
      <c r="BA237" s="345">
        <f t="shared" si="198"/>
        <v>0</v>
      </c>
      <c r="BB237" s="344">
        <f t="shared" si="199"/>
        <v>-1</v>
      </c>
      <c r="BC237" s="345">
        <f t="shared" si="200"/>
        <v>0</v>
      </c>
      <c r="BD237" s="344">
        <f t="shared" si="201"/>
        <v>-1</v>
      </c>
      <c r="BE237" s="345">
        <f t="shared" si="202"/>
        <v>0</v>
      </c>
      <c r="BF237" s="344">
        <f t="shared" si="203"/>
        <v>-1</v>
      </c>
      <c r="BG237" s="345">
        <f t="shared" si="204"/>
        <v>0</v>
      </c>
      <c r="BH237" s="344">
        <f t="shared" si="205"/>
        <v>-1</v>
      </c>
      <c r="BI237" s="345">
        <f t="shared" si="206"/>
        <v>0</v>
      </c>
      <c r="BJ237" s="459">
        <f t="shared" si="207"/>
        <v>0</v>
      </c>
      <c r="BK237" s="290">
        <f t="shared" si="208"/>
        <v>1</v>
      </c>
      <c r="BL237" s="291" t="str">
        <f>IF(BK237=0,"",
IF(SUM($BK$168:BK237)=1,BM237,
IF($BK$288&gt;SUM($BK$168:BK237),_xlfn.CONCAT(", ",BM237),
IF($BK$288=SUM($BK$168:BK237),_xlfn.CONCAT(" y ",BM237)))))</f>
        <v>, 70</v>
      </c>
      <c r="BM237" s="231" t="s">
        <v>6281</v>
      </c>
    </row>
    <row r="238" spans="1:65" customFormat="1" ht="30" customHeight="1">
      <c r="A238" s="6"/>
      <c r="B238" s="5"/>
      <c r="C238" s="85" t="s">
        <v>175</v>
      </c>
      <c r="D238" s="729" t="str">
        <f>IF(CNGE_2024_M1_Secc1_Sub1!$D112="","",CNGE_2024_M1_Secc1_Sub1!$D112)</f>
        <v>PROCURADURIA ESTATAL DE PROTECCION AL MEDIO AMBIENTE</v>
      </c>
      <c r="E238" s="730"/>
      <c r="F238" s="730"/>
      <c r="G238" s="730"/>
      <c r="H238" s="730"/>
      <c r="I238" s="730"/>
      <c r="J238" s="730"/>
      <c r="K238" s="730"/>
      <c r="L238" s="731"/>
      <c r="M238" s="850"/>
      <c r="N238" s="852"/>
      <c r="O238" s="850"/>
      <c r="P238" s="852"/>
      <c r="Q238" s="850"/>
      <c r="R238" s="852"/>
      <c r="S238" s="850"/>
      <c r="T238" s="852"/>
      <c r="U238" s="850"/>
      <c r="V238" s="852"/>
      <c r="W238" s="850"/>
      <c r="X238" s="852"/>
      <c r="Y238" s="850"/>
      <c r="Z238" s="852"/>
      <c r="AA238" s="850"/>
      <c r="AB238" s="852"/>
      <c r="AC238" s="850"/>
      <c r="AD238" s="852"/>
      <c r="AE238" s="8"/>
      <c r="AG238" s="269">
        <f t="shared" si="178"/>
        <v>1</v>
      </c>
      <c r="AH238" s="371">
        <f t="shared" si="179"/>
        <v>0</v>
      </c>
      <c r="AI238" s="449">
        <f t="shared" si="180"/>
        <v>0</v>
      </c>
      <c r="AJ238" s="453">
        <f t="shared" si="181"/>
        <v>0</v>
      </c>
      <c r="AK238" s="455">
        <f t="shared" si="182"/>
        <v>0</v>
      </c>
      <c r="AL238" s="449">
        <f t="shared" si="183"/>
        <v>0</v>
      </c>
      <c r="AM238" s="453">
        <f t="shared" si="184"/>
        <v>0</v>
      </c>
      <c r="AN238" s="455">
        <f t="shared" si="185"/>
        <v>0</v>
      </c>
      <c r="AO238" s="449">
        <f t="shared" si="186"/>
        <v>0</v>
      </c>
      <c r="AP238" s="453">
        <f t="shared" si="187"/>
        <v>0</v>
      </c>
      <c r="AQ238" s="455">
        <f t="shared" si="188"/>
        <v>0</v>
      </c>
      <c r="AR238" s="344">
        <f t="shared" si="189"/>
        <v>-1</v>
      </c>
      <c r="AS238" s="345">
        <f t="shared" si="190"/>
        <v>0</v>
      </c>
      <c r="AT238" s="344">
        <f t="shared" si="191"/>
        <v>-1</v>
      </c>
      <c r="AU238" s="345">
        <f t="shared" si="192"/>
        <v>0</v>
      </c>
      <c r="AV238" s="344">
        <f t="shared" si="193"/>
        <v>-1</v>
      </c>
      <c r="AW238" s="345">
        <f t="shared" si="194"/>
        <v>0</v>
      </c>
      <c r="AX238" s="344">
        <f t="shared" si="195"/>
        <v>-1</v>
      </c>
      <c r="AY238" s="345">
        <f t="shared" si="196"/>
        <v>0</v>
      </c>
      <c r="AZ238" s="344">
        <f t="shared" si="197"/>
        <v>-1</v>
      </c>
      <c r="BA238" s="345">
        <f t="shared" si="198"/>
        <v>0</v>
      </c>
      <c r="BB238" s="344">
        <f t="shared" si="199"/>
        <v>-1</v>
      </c>
      <c r="BC238" s="345">
        <f t="shared" si="200"/>
        <v>0</v>
      </c>
      <c r="BD238" s="344">
        <f t="shared" si="201"/>
        <v>-1</v>
      </c>
      <c r="BE238" s="345">
        <f t="shared" si="202"/>
        <v>0</v>
      </c>
      <c r="BF238" s="344">
        <f t="shared" si="203"/>
        <v>-1</v>
      </c>
      <c r="BG238" s="345">
        <f t="shared" si="204"/>
        <v>0</v>
      </c>
      <c r="BH238" s="344">
        <f t="shared" si="205"/>
        <v>-1</v>
      </c>
      <c r="BI238" s="345">
        <f t="shared" si="206"/>
        <v>0</v>
      </c>
      <c r="BJ238" s="459">
        <f t="shared" si="207"/>
        <v>0</v>
      </c>
      <c r="BK238" s="290">
        <f t="shared" si="208"/>
        <v>1</v>
      </c>
      <c r="BL238" s="291" t="str">
        <f>IF(BK238=0,"",
IF(SUM($BK$168:BK238)=1,BM238,
IF($BK$288&gt;SUM($BK$168:BK238),_xlfn.CONCAT(", ",BM238),
IF($BK$288=SUM($BK$168:BK238),_xlfn.CONCAT(" y ",BM238)))))</f>
        <v>, 71</v>
      </c>
      <c r="BM238" s="231" t="s">
        <v>6282</v>
      </c>
    </row>
    <row r="239" spans="1:65" customFormat="1" ht="15" customHeight="1">
      <c r="A239" s="6"/>
      <c r="B239" s="5"/>
      <c r="C239" s="85" t="s">
        <v>176</v>
      </c>
      <c r="D239" s="729" t="str">
        <f>IF(CNGE_2024_M1_Secc1_Sub1!$D113="","",CNGE_2024_M1_Secc1_Sub1!$D113)</f>
        <v>FIDEICOMISO FONDO DEL FUTURO</v>
      </c>
      <c r="E239" s="730"/>
      <c r="F239" s="730"/>
      <c r="G239" s="730"/>
      <c r="H239" s="730"/>
      <c r="I239" s="730"/>
      <c r="J239" s="730"/>
      <c r="K239" s="730"/>
      <c r="L239" s="731"/>
      <c r="M239" s="850"/>
      <c r="N239" s="852"/>
      <c r="O239" s="850"/>
      <c r="P239" s="852"/>
      <c r="Q239" s="850"/>
      <c r="R239" s="852"/>
      <c r="S239" s="850"/>
      <c r="T239" s="852"/>
      <c r="U239" s="850"/>
      <c r="V239" s="852"/>
      <c r="W239" s="850"/>
      <c r="X239" s="852"/>
      <c r="Y239" s="850"/>
      <c r="Z239" s="852"/>
      <c r="AA239" s="850"/>
      <c r="AB239" s="852"/>
      <c r="AC239" s="850"/>
      <c r="AD239" s="852"/>
      <c r="AE239" s="8"/>
      <c r="AG239" s="269">
        <f t="shared" si="178"/>
        <v>1</v>
      </c>
      <c r="AH239" s="371">
        <f t="shared" si="179"/>
        <v>0</v>
      </c>
      <c r="AI239" s="449">
        <f t="shared" si="180"/>
        <v>0</v>
      </c>
      <c r="AJ239" s="453">
        <f t="shared" si="181"/>
        <v>0</v>
      </c>
      <c r="AK239" s="455">
        <f t="shared" si="182"/>
        <v>0</v>
      </c>
      <c r="AL239" s="449">
        <f t="shared" si="183"/>
        <v>0</v>
      </c>
      <c r="AM239" s="453">
        <f t="shared" si="184"/>
        <v>0</v>
      </c>
      <c r="AN239" s="455">
        <f t="shared" si="185"/>
        <v>0</v>
      </c>
      <c r="AO239" s="449">
        <f t="shared" si="186"/>
        <v>0</v>
      </c>
      <c r="AP239" s="453">
        <f t="shared" si="187"/>
        <v>0</v>
      </c>
      <c r="AQ239" s="455">
        <f t="shared" si="188"/>
        <v>0</v>
      </c>
      <c r="AR239" s="344">
        <f t="shared" si="189"/>
        <v>-1</v>
      </c>
      <c r="AS239" s="345">
        <f t="shared" si="190"/>
        <v>0</v>
      </c>
      <c r="AT239" s="344">
        <f t="shared" si="191"/>
        <v>-1</v>
      </c>
      <c r="AU239" s="345">
        <f t="shared" si="192"/>
        <v>0</v>
      </c>
      <c r="AV239" s="344">
        <f t="shared" si="193"/>
        <v>-1</v>
      </c>
      <c r="AW239" s="345">
        <f t="shared" si="194"/>
        <v>0</v>
      </c>
      <c r="AX239" s="344">
        <f t="shared" si="195"/>
        <v>-1</v>
      </c>
      <c r="AY239" s="345">
        <f t="shared" si="196"/>
        <v>0</v>
      </c>
      <c r="AZ239" s="344">
        <f t="shared" si="197"/>
        <v>-1</v>
      </c>
      <c r="BA239" s="345">
        <f t="shared" si="198"/>
        <v>0</v>
      </c>
      <c r="BB239" s="344">
        <f t="shared" si="199"/>
        <v>-1</v>
      </c>
      <c r="BC239" s="345">
        <f t="shared" si="200"/>
        <v>0</v>
      </c>
      <c r="BD239" s="344">
        <f t="shared" si="201"/>
        <v>-1</v>
      </c>
      <c r="BE239" s="345">
        <f t="shared" si="202"/>
        <v>0</v>
      </c>
      <c r="BF239" s="344">
        <f t="shared" si="203"/>
        <v>-1</v>
      </c>
      <c r="BG239" s="345">
        <f t="shared" si="204"/>
        <v>0</v>
      </c>
      <c r="BH239" s="344">
        <f t="shared" si="205"/>
        <v>-1</v>
      </c>
      <c r="BI239" s="345">
        <f t="shared" si="206"/>
        <v>0</v>
      </c>
      <c r="BJ239" s="459">
        <f t="shared" si="207"/>
        <v>0</v>
      </c>
      <c r="BK239" s="290">
        <f t="shared" si="208"/>
        <v>1</v>
      </c>
      <c r="BL239" s="291" t="str">
        <f>IF(BK239=0,"",
IF(SUM($BK$168:BK239)=1,BM239,
IF($BK$288&gt;SUM($BK$168:BK239),_xlfn.CONCAT(", ",BM239),
IF($BK$288=SUM($BK$168:BK239),_xlfn.CONCAT(" y ",BM239)))))</f>
        <v xml:space="preserve"> y 72</v>
      </c>
      <c r="BM239" s="231" t="s">
        <v>6283</v>
      </c>
    </row>
    <row r="240" spans="1:65" customFormat="1" ht="15" hidden="1" customHeight="1">
      <c r="A240" s="6"/>
      <c r="B240" s="5"/>
      <c r="C240" s="85" t="s">
        <v>177</v>
      </c>
      <c r="D240" s="726" t="str">
        <f>IF(CNGE_2024_M1_Secc1_Sub1!$D114="","",CNGE_2024_M1_Secc1_Sub1!$D114)</f>
        <v/>
      </c>
      <c r="E240" s="727"/>
      <c r="F240" s="727"/>
      <c r="G240" s="727"/>
      <c r="H240" s="727"/>
      <c r="I240" s="727"/>
      <c r="J240" s="727"/>
      <c r="K240" s="727"/>
      <c r="L240" s="728"/>
      <c r="M240" s="850"/>
      <c r="N240" s="852"/>
      <c r="O240" s="850"/>
      <c r="P240" s="852"/>
      <c r="Q240" s="850"/>
      <c r="R240" s="852"/>
      <c r="S240" s="850"/>
      <c r="T240" s="852"/>
      <c r="U240" s="850"/>
      <c r="V240" s="852"/>
      <c r="W240" s="850"/>
      <c r="X240" s="852"/>
      <c r="Y240" s="850"/>
      <c r="Z240" s="852"/>
      <c r="AA240" s="850"/>
      <c r="AB240" s="852"/>
      <c r="AC240" s="850"/>
      <c r="AD240" s="852"/>
      <c r="AE240" s="8"/>
      <c r="AG240" s="269">
        <f t="shared" si="178"/>
        <v>0</v>
      </c>
      <c r="AH240" s="371">
        <f t="shared" si="179"/>
        <v>0</v>
      </c>
      <c r="AI240" s="449">
        <f t="shared" si="180"/>
        <v>0</v>
      </c>
      <c r="AJ240" s="453">
        <f t="shared" si="181"/>
        <v>0</v>
      </c>
      <c r="AK240" s="455">
        <f t="shared" si="182"/>
        <v>0</v>
      </c>
      <c r="AL240" s="449">
        <f t="shared" si="183"/>
        <v>0</v>
      </c>
      <c r="AM240" s="453">
        <f t="shared" si="184"/>
        <v>0</v>
      </c>
      <c r="AN240" s="455">
        <f t="shared" si="185"/>
        <v>0</v>
      </c>
      <c r="AO240" s="449">
        <f t="shared" si="186"/>
        <v>0</v>
      </c>
      <c r="AP240" s="453">
        <f t="shared" si="187"/>
        <v>0</v>
      </c>
      <c r="AQ240" s="455">
        <f t="shared" si="188"/>
        <v>0</v>
      </c>
      <c r="AR240" s="344">
        <f t="shared" si="189"/>
        <v>-1</v>
      </c>
      <c r="AS240" s="345">
        <f t="shared" si="190"/>
        <v>0</v>
      </c>
      <c r="AT240" s="344">
        <f t="shared" si="191"/>
        <v>-1</v>
      </c>
      <c r="AU240" s="345">
        <f t="shared" si="192"/>
        <v>0</v>
      </c>
      <c r="AV240" s="344">
        <f t="shared" si="193"/>
        <v>-1</v>
      </c>
      <c r="AW240" s="345">
        <f t="shared" si="194"/>
        <v>0</v>
      </c>
      <c r="AX240" s="344">
        <f t="shared" si="195"/>
        <v>-1</v>
      </c>
      <c r="AY240" s="345">
        <f t="shared" si="196"/>
        <v>0</v>
      </c>
      <c r="AZ240" s="344">
        <f t="shared" si="197"/>
        <v>-1</v>
      </c>
      <c r="BA240" s="345">
        <f t="shared" si="198"/>
        <v>0</v>
      </c>
      <c r="BB240" s="344">
        <f t="shared" si="199"/>
        <v>-1</v>
      </c>
      <c r="BC240" s="345">
        <f t="shared" si="200"/>
        <v>0</v>
      </c>
      <c r="BD240" s="344">
        <f t="shared" si="201"/>
        <v>-1</v>
      </c>
      <c r="BE240" s="345">
        <f t="shared" si="202"/>
        <v>0</v>
      </c>
      <c r="BF240" s="344">
        <f t="shared" si="203"/>
        <v>-1</v>
      </c>
      <c r="BG240" s="345">
        <f t="shared" si="204"/>
        <v>0</v>
      </c>
      <c r="BH240" s="344">
        <f t="shared" si="205"/>
        <v>-1</v>
      </c>
      <c r="BI240" s="345">
        <f t="shared" si="206"/>
        <v>0</v>
      </c>
      <c r="BJ240" s="459">
        <f t="shared" si="207"/>
        <v>0</v>
      </c>
      <c r="BK240" s="290">
        <f t="shared" si="208"/>
        <v>0</v>
      </c>
      <c r="BL240" s="291" t="str">
        <f>IF(BK240=0,"",
IF(SUM($BK$168:BK240)=1,BM240,
IF($BK$288&gt;SUM($BK$168:BK240),_xlfn.CONCAT(", ",BM240),
IF($BK$288=SUM($BK$168:BK240),_xlfn.CONCAT(" y ",BM240)))))</f>
        <v/>
      </c>
      <c r="BM240" s="231" t="s">
        <v>6284</v>
      </c>
    </row>
    <row r="241" spans="1:65" customFormat="1" ht="15" hidden="1" customHeight="1">
      <c r="A241" s="6"/>
      <c r="B241" s="5"/>
      <c r="C241" s="85" t="s">
        <v>178</v>
      </c>
      <c r="D241" s="726" t="str">
        <f>IF(CNGE_2024_M1_Secc1_Sub1!$D115="","",CNGE_2024_M1_Secc1_Sub1!$D115)</f>
        <v/>
      </c>
      <c r="E241" s="727"/>
      <c r="F241" s="727"/>
      <c r="G241" s="727"/>
      <c r="H241" s="727"/>
      <c r="I241" s="727"/>
      <c r="J241" s="727"/>
      <c r="K241" s="727"/>
      <c r="L241" s="728"/>
      <c r="M241" s="850"/>
      <c r="N241" s="852"/>
      <c r="O241" s="850"/>
      <c r="P241" s="852"/>
      <c r="Q241" s="850"/>
      <c r="R241" s="852"/>
      <c r="S241" s="850"/>
      <c r="T241" s="852"/>
      <c r="U241" s="850"/>
      <c r="V241" s="852"/>
      <c r="W241" s="850"/>
      <c r="X241" s="852"/>
      <c r="Y241" s="850"/>
      <c r="Z241" s="852"/>
      <c r="AA241" s="850"/>
      <c r="AB241" s="852"/>
      <c r="AC241" s="850"/>
      <c r="AD241" s="852"/>
      <c r="AE241" s="8"/>
      <c r="AG241" s="269">
        <f t="shared" si="178"/>
        <v>0</v>
      </c>
      <c r="AH241" s="371">
        <f t="shared" si="179"/>
        <v>0</v>
      </c>
      <c r="AI241" s="449">
        <f t="shared" si="180"/>
        <v>0</v>
      </c>
      <c r="AJ241" s="453">
        <f t="shared" si="181"/>
        <v>0</v>
      </c>
      <c r="AK241" s="455">
        <f t="shared" si="182"/>
        <v>0</v>
      </c>
      <c r="AL241" s="449">
        <f t="shared" si="183"/>
        <v>0</v>
      </c>
      <c r="AM241" s="453">
        <f t="shared" si="184"/>
        <v>0</v>
      </c>
      <c r="AN241" s="455">
        <f t="shared" si="185"/>
        <v>0</v>
      </c>
      <c r="AO241" s="449">
        <f t="shared" si="186"/>
        <v>0</v>
      </c>
      <c r="AP241" s="453">
        <f t="shared" si="187"/>
        <v>0</v>
      </c>
      <c r="AQ241" s="455">
        <f t="shared" si="188"/>
        <v>0</v>
      </c>
      <c r="AR241" s="344">
        <f t="shared" si="189"/>
        <v>-1</v>
      </c>
      <c r="AS241" s="345">
        <f t="shared" si="190"/>
        <v>0</v>
      </c>
      <c r="AT241" s="344">
        <f t="shared" si="191"/>
        <v>-1</v>
      </c>
      <c r="AU241" s="345">
        <f t="shared" si="192"/>
        <v>0</v>
      </c>
      <c r="AV241" s="344">
        <f t="shared" si="193"/>
        <v>-1</v>
      </c>
      <c r="AW241" s="345">
        <f t="shared" si="194"/>
        <v>0</v>
      </c>
      <c r="AX241" s="344">
        <f t="shared" si="195"/>
        <v>-1</v>
      </c>
      <c r="AY241" s="345">
        <f t="shared" si="196"/>
        <v>0</v>
      </c>
      <c r="AZ241" s="344">
        <f t="shared" si="197"/>
        <v>-1</v>
      </c>
      <c r="BA241" s="345">
        <f t="shared" si="198"/>
        <v>0</v>
      </c>
      <c r="BB241" s="344">
        <f t="shared" si="199"/>
        <v>-1</v>
      </c>
      <c r="BC241" s="345">
        <f t="shared" si="200"/>
        <v>0</v>
      </c>
      <c r="BD241" s="344">
        <f t="shared" si="201"/>
        <v>-1</v>
      </c>
      <c r="BE241" s="345">
        <f t="shared" si="202"/>
        <v>0</v>
      </c>
      <c r="BF241" s="344">
        <f t="shared" si="203"/>
        <v>-1</v>
      </c>
      <c r="BG241" s="345">
        <f t="shared" si="204"/>
        <v>0</v>
      </c>
      <c r="BH241" s="344">
        <f t="shared" si="205"/>
        <v>-1</v>
      </c>
      <c r="BI241" s="345">
        <f t="shared" si="206"/>
        <v>0</v>
      </c>
      <c r="BJ241" s="459">
        <f t="shared" si="207"/>
        <v>0</v>
      </c>
      <c r="BK241" s="290">
        <f t="shared" si="208"/>
        <v>0</v>
      </c>
      <c r="BL241" s="291" t="str">
        <f>IF(BK241=0,"",
IF(SUM($BK$168:BK241)=1,BM241,
IF($BK$288&gt;SUM($BK$168:BK241),_xlfn.CONCAT(", ",BM241),
IF($BK$288=SUM($BK$168:BK241),_xlfn.CONCAT(" y ",BM241)))))</f>
        <v/>
      </c>
      <c r="BM241" s="231" t="s">
        <v>6285</v>
      </c>
    </row>
    <row r="242" spans="1:65" customFormat="1" ht="15" hidden="1" customHeight="1">
      <c r="A242" s="6"/>
      <c r="B242" s="5"/>
      <c r="C242" s="85" t="s">
        <v>179</v>
      </c>
      <c r="D242" s="726" t="str">
        <f>IF(CNGE_2024_M1_Secc1_Sub1!$D116="","",CNGE_2024_M1_Secc1_Sub1!$D116)</f>
        <v/>
      </c>
      <c r="E242" s="727"/>
      <c r="F242" s="727"/>
      <c r="G242" s="727"/>
      <c r="H242" s="727"/>
      <c r="I242" s="727"/>
      <c r="J242" s="727"/>
      <c r="K242" s="727"/>
      <c r="L242" s="728"/>
      <c r="M242" s="850"/>
      <c r="N242" s="852"/>
      <c r="O242" s="850"/>
      <c r="P242" s="852"/>
      <c r="Q242" s="850"/>
      <c r="R242" s="852"/>
      <c r="S242" s="850"/>
      <c r="T242" s="852"/>
      <c r="U242" s="850"/>
      <c r="V242" s="852"/>
      <c r="W242" s="850"/>
      <c r="X242" s="852"/>
      <c r="Y242" s="850"/>
      <c r="Z242" s="852"/>
      <c r="AA242" s="850"/>
      <c r="AB242" s="852"/>
      <c r="AC242" s="850"/>
      <c r="AD242" s="852"/>
      <c r="AE242" s="8"/>
      <c r="AG242" s="269">
        <f t="shared" si="178"/>
        <v>0</v>
      </c>
      <c r="AH242" s="371">
        <f t="shared" si="179"/>
        <v>0</v>
      </c>
      <c r="AI242" s="449">
        <f t="shared" si="180"/>
        <v>0</v>
      </c>
      <c r="AJ242" s="453">
        <f t="shared" si="181"/>
        <v>0</v>
      </c>
      <c r="AK242" s="455">
        <f t="shared" si="182"/>
        <v>0</v>
      </c>
      <c r="AL242" s="449">
        <f t="shared" si="183"/>
        <v>0</v>
      </c>
      <c r="AM242" s="453">
        <f t="shared" si="184"/>
        <v>0</v>
      </c>
      <c r="AN242" s="455">
        <f t="shared" si="185"/>
        <v>0</v>
      </c>
      <c r="AO242" s="449">
        <f t="shared" si="186"/>
        <v>0</v>
      </c>
      <c r="AP242" s="453">
        <f t="shared" si="187"/>
        <v>0</v>
      </c>
      <c r="AQ242" s="455">
        <f t="shared" si="188"/>
        <v>0</v>
      </c>
      <c r="AR242" s="344">
        <f t="shared" si="189"/>
        <v>-1</v>
      </c>
      <c r="AS242" s="345">
        <f t="shared" si="190"/>
        <v>0</v>
      </c>
      <c r="AT242" s="344">
        <f t="shared" si="191"/>
        <v>-1</v>
      </c>
      <c r="AU242" s="345">
        <f t="shared" si="192"/>
        <v>0</v>
      </c>
      <c r="AV242" s="344">
        <f t="shared" si="193"/>
        <v>-1</v>
      </c>
      <c r="AW242" s="345">
        <f t="shared" si="194"/>
        <v>0</v>
      </c>
      <c r="AX242" s="344">
        <f t="shared" si="195"/>
        <v>-1</v>
      </c>
      <c r="AY242" s="345">
        <f t="shared" si="196"/>
        <v>0</v>
      </c>
      <c r="AZ242" s="344">
        <f t="shared" si="197"/>
        <v>-1</v>
      </c>
      <c r="BA242" s="345">
        <f t="shared" si="198"/>
        <v>0</v>
      </c>
      <c r="BB242" s="344">
        <f t="shared" si="199"/>
        <v>-1</v>
      </c>
      <c r="BC242" s="345">
        <f t="shared" si="200"/>
        <v>0</v>
      </c>
      <c r="BD242" s="344">
        <f t="shared" si="201"/>
        <v>-1</v>
      </c>
      <c r="BE242" s="345">
        <f t="shared" si="202"/>
        <v>0</v>
      </c>
      <c r="BF242" s="344">
        <f t="shared" si="203"/>
        <v>-1</v>
      </c>
      <c r="BG242" s="345">
        <f t="shared" si="204"/>
        <v>0</v>
      </c>
      <c r="BH242" s="344">
        <f t="shared" si="205"/>
        <v>-1</v>
      </c>
      <c r="BI242" s="345">
        <f t="shared" si="206"/>
        <v>0</v>
      </c>
      <c r="BJ242" s="459">
        <f t="shared" si="207"/>
        <v>0</v>
      </c>
      <c r="BK242" s="290">
        <f t="shared" si="208"/>
        <v>0</v>
      </c>
      <c r="BL242" s="291" t="str">
        <f>IF(BK242=0,"",
IF(SUM($BK$168:BK242)=1,BM242,
IF($BK$288&gt;SUM($BK$168:BK242),_xlfn.CONCAT(", ",BM242),
IF($BK$288=SUM($BK$168:BK242),_xlfn.CONCAT(" y ",BM242)))))</f>
        <v/>
      </c>
      <c r="BM242" s="231" t="s">
        <v>6286</v>
      </c>
    </row>
    <row r="243" spans="1:65" customFormat="1" ht="15" hidden="1" customHeight="1">
      <c r="A243" s="6"/>
      <c r="B243" s="5"/>
      <c r="C243" s="85" t="s">
        <v>180</v>
      </c>
      <c r="D243" s="726" t="str">
        <f>IF(CNGE_2024_M1_Secc1_Sub1!$D117="","",CNGE_2024_M1_Secc1_Sub1!$D117)</f>
        <v/>
      </c>
      <c r="E243" s="727"/>
      <c r="F243" s="727"/>
      <c r="G243" s="727"/>
      <c r="H243" s="727"/>
      <c r="I243" s="727"/>
      <c r="J243" s="727"/>
      <c r="K243" s="727"/>
      <c r="L243" s="728"/>
      <c r="M243" s="850"/>
      <c r="N243" s="852"/>
      <c r="O243" s="850"/>
      <c r="P243" s="852"/>
      <c r="Q243" s="850"/>
      <c r="R243" s="852"/>
      <c r="S243" s="850"/>
      <c r="T243" s="852"/>
      <c r="U243" s="850"/>
      <c r="V243" s="852"/>
      <c r="W243" s="850"/>
      <c r="X243" s="852"/>
      <c r="Y243" s="850"/>
      <c r="Z243" s="852"/>
      <c r="AA243" s="850"/>
      <c r="AB243" s="852"/>
      <c r="AC243" s="850"/>
      <c r="AD243" s="852"/>
      <c r="AE243" s="8"/>
      <c r="AG243" s="269">
        <f t="shared" si="178"/>
        <v>0</v>
      </c>
      <c r="AH243" s="371">
        <f t="shared" si="179"/>
        <v>0</v>
      </c>
      <c r="AI243" s="449">
        <f t="shared" si="180"/>
        <v>0</v>
      </c>
      <c r="AJ243" s="453">
        <f t="shared" si="181"/>
        <v>0</v>
      </c>
      <c r="AK243" s="455">
        <f t="shared" si="182"/>
        <v>0</v>
      </c>
      <c r="AL243" s="449">
        <f t="shared" si="183"/>
        <v>0</v>
      </c>
      <c r="AM243" s="453">
        <f t="shared" si="184"/>
        <v>0</v>
      </c>
      <c r="AN243" s="455">
        <f t="shared" si="185"/>
        <v>0</v>
      </c>
      <c r="AO243" s="449">
        <f t="shared" si="186"/>
        <v>0</v>
      </c>
      <c r="AP243" s="453">
        <f t="shared" si="187"/>
        <v>0</v>
      </c>
      <c r="AQ243" s="455">
        <f t="shared" si="188"/>
        <v>0</v>
      </c>
      <c r="AR243" s="344">
        <f t="shared" si="189"/>
        <v>-1</v>
      </c>
      <c r="AS243" s="345">
        <f t="shared" si="190"/>
        <v>0</v>
      </c>
      <c r="AT243" s="344">
        <f t="shared" si="191"/>
        <v>-1</v>
      </c>
      <c r="AU243" s="345">
        <f t="shared" si="192"/>
        <v>0</v>
      </c>
      <c r="AV243" s="344">
        <f t="shared" si="193"/>
        <v>-1</v>
      </c>
      <c r="AW243" s="345">
        <f t="shared" si="194"/>
        <v>0</v>
      </c>
      <c r="AX243" s="344">
        <f t="shared" si="195"/>
        <v>-1</v>
      </c>
      <c r="AY243" s="345">
        <f t="shared" si="196"/>
        <v>0</v>
      </c>
      <c r="AZ243" s="344">
        <f t="shared" si="197"/>
        <v>-1</v>
      </c>
      <c r="BA243" s="345">
        <f t="shared" si="198"/>
        <v>0</v>
      </c>
      <c r="BB243" s="344">
        <f t="shared" si="199"/>
        <v>-1</v>
      </c>
      <c r="BC243" s="345">
        <f t="shared" si="200"/>
        <v>0</v>
      </c>
      <c r="BD243" s="344">
        <f t="shared" si="201"/>
        <v>-1</v>
      </c>
      <c r="BE243" s="345">
        <f t="shared" si="202"/>
        <v>0</v>
      </c>
      <c r="BF243" s="344">
        <f t="shared" si="203"/>
        <v>-1</v>
      </c>
      <c r="BG243" s="345">
        <f t="shared" si="204"/>
        <v>0</v>
      </c>
      <c r="BH243" s="344">
        <f t="shared" si="205"/>
        <v>-1</v>
      </c>
      <c r="BI243" s="345">
        <f t="shared" si="206"/>
        <v>0</v>
      </c>
      <c r="BJ243" s="459">
        <f t="shared" si="207"/>
        <v>0</v>
      </c>
      <c r="BK243" s="290">
        <f t="shared" si="208"/>
        <v>0</v>
      </c>
      <c r="BL243" s="291" t="str">
        <f>IF(BK243=0,"",
IF(SUM($BK$168:BK243)=1,BM243,
IF($BK$288&gt;SUM($BK$168:BK243),_xlfn.CONCAT(", ",BM243),
IF($BK$288=SUM($BK$168:BK243),_xlfn.CONCAT(" y ",BM243)))))</f>
        <v/>
      </c>
      <c r="BM243" s="231" t="s">
        <v>6287</v>
      </c>
    </row>
    <row r="244" spans="1:65" customFormat="1" ht="15" hidden="1" customHeight="1">
      <c r="A244" s="6"/>
      <c r="B244" s="5"/>
      <c r="C244" s="85" t="s">
        <v>181</v>
      </c>
      <c r="D244" s="726" t="str">
        <f>IF(CNGE_2024_M1_Secc1_Sub1!$D118="","",CNGE_2024_M1_Secc1_Sub1!$D118)</f>
        <v/>
      </c>
      <c r="E244" s="727"/>
      <c r="F244" s="727"/>
      <c r="G244" s="727"/>
      <c r="H244" s="727"/>
      <c r="I244" s="727"/>
      <c r="J244" s="727"/>
      <c r="K244" s="727"/>
      <c r="L244" s="728"/>
      <c r="M244" s="850"/>
      <c r="N244" s="852"/>
      <c r="O244" s="850"/>
      <c r="P244" s="852"/>
      <c r="Q244" s="850"/>
      <c r="R244" s="852"/>
      <c r="S244" s="850"/>
      <c r="T244" s="852"/>
      <c r="U244" s="850"/>
      <c r="V244" s="852"/>
      <c r="W244" s="850"/>
      <c r="X244" s="852"/>
      <c r="Y244" s="850"/>
      <c r="Z244" s="852"/>
      <c r="AA244" s="850"/>
      <c r="AB244" s="852"/>
      <c r="AC244" s="850"/>
      <c r="AD244" s="852"/>
      <c r="AE244" s="8"/>
      <c r="AG244" s="269">
        <f t="shared" si="178"/>
        <v>0</v>
      </c>
      <c r="AH244" s="371">
        <f t="shared" si="179"/>
        <v>0</v>
      </c>
      <c r="AI244" s="449">
        <f t="shared" si="180"/>
        <v>0</v>
      </c>
      <c r="AJ244" s="453">
        <f t="shared" si="181"/>
        <v>0</v>
      </c>
      <c r="AK244" s="455">
        <f t="shared" si="182"/>
        <v>0</v>
      </c>
      <c r="AL244" s="449">
        <f t="shared" si="183"/>
        <v>0</v>
      </c>
      <c r="AM244" s="453">
        <f t="shared" si="184"/>
        <v>0</v>
      </c>
      <c r="AN244" s="455">
        <f t="shared" si="185"/>
        <v>0</v>
      </c>
      <c r="AO244" s="449">
        <f t="shared" si="186"/>
        <v>0</v>
      </c>
      <c r="AP244" s="453">
        <f t="shared" si="187"/>
        <v>0</v>
      </c>
      <c r="AQ244" s="455">
        <f t="shared" si="188"/>
        <v>0</v>
      </c>
      <c r="AR244" s="344">
        <f t="shared" si="189"/>
        <v>-1</v>
      </c>
      <c r="AS244" s="345">
        <f t="shared" si="190"/>
        <v>0</v>
      </c>
      <c r="AT244" s="344">
        <f t="shared" si="191"/>
        <v>-1</v>
      </c>
      <c r="AU244" s="345">
        <f t="shared" si="192"/>
        <v>0</v>
      </c>
      <c r="AV244" s="344">
        <f t="shared" si="193"/>
        <v>-1</v>
      </c>
      <c r="AW244" s="345">
        <f t="shared" si="194"/>
        <v>0</v>
      </c>
      <c r="AX244" s="344">
        <f t="shared" si="195"/>
        <v>-1</v>
      </c>
      <c r="AY244" s="345">
        <f t="shared" si="196"/>
        <v>0</v>
      </c>
      <c r="AZ244" s="344">
        <f t="shared" si="197"/>
        <v>-1</v>
      </c>
      <c r="BA244" s="345">
        <f t="shared" si="198"/>
        <v>0</v>
      </c>
      <c r="BB244" s="344">
        <f t="shared" si="199"/>
        <v>-1</v>
      </c>
      <c r="BC244" s="345">
        <f t="shared" si="200"/>
        <v>0</v>
      </c>
      <c r="BD244" s="344">
        <f t="shared" si="201"/>
        <v>-1</v>
      </c>
      <c r="BE244" s="345">
        <f t="shared" si="202"/>
        <v>0</v>
      </c>
      <c r="BF244" s="344">
        <f t="shared" si="203"/>
        <v>-1</v>
      </c>
      <c r="BG244" s="345">
        <f t="shared" si="204"/>
        <v>0</v>
      </c>
      <c r="BH244" s="344">
        <f t="shared" si="205"/>
        <v>-1</v>
      </c>
      <c r="BI244" s="345">
        <f t="shared" si="206"/>
        <v>0</v>
      </c>
      <c r="BJ244" s="459">
        <f t="shared" si="207"/>
        <v>0</v>
      </c>
      <c r="BK244" s="290">
        <f t="shared" si="208"/>
        <v>0</v>
      </c>
      <c r="BL244" s="291" t="str">
        <f>IF(BK244=0,"",
IF(SUM($BK$168:BK244)=1,BM244,
IF($BK$288&gt;SUM($BK$168:BK244),_xlfn.CONCAT(", ",BM244),
IF($BK$288=SUM($BK$168:BK244),_xlfn.CONCAT(" y ",BM244)))))</f>
        <v/>
      </c>
      <c r="BM244" s="231" t="s">
        <v>6288</v>
      </c>
    </row>
    <row r="245" spans="1:65" customFormat="1" ht="15" hidden="1" customHeight="1">
      <c r="A245" s="6"/>
      <c r="B245" s="5"/>
      <c r="C245" s="85" t="s">
        <v>182</v>
      </c>
      <c r="D245" s="726" t="str">
        <f>IF(CNGE_2024_M1_Secc1_Sub1!$D119="","",CNGE_2024_M1_Secc1_Sub1!$D119)</f>
        <v/>
      </c>
      <c r="E245" s="727"/>
      <c r="F245" s="727"/>
      <c r="G245" s="727"/>
      <c r="H245" s="727"/>
      <c r="I245" s="727"/>
      <c r="J245" s="727"/>
      <c r="K245" s="727"/>
      <c r="L245" s="728"/>
      <c r="M245" s="850"/>
      <c r="N245" s="852"/>
      <c r="O245" s="850"/>
      <c r="P245" s="852"/>
      <c r="Q245" s="850"/>
      <c r="R245" s="852"/>
      <c r="S245" s="850"/>
      <c r="T245" s="852"/>
      <c r="U245" s="850"/>
      <c r="V245" s="852"/>
      <c r="W245" s="850"/>
      <c r="X245" s="852"/>
      <c r="Y245" s="850"/>
      <c r="Z245" s="852"/>
      <c r="AA245" s="850"/>
      <c r="AB245" s="852"/>
      <c r="AC245" s="850"/>
      <c r="AD245" s="852"/>
      <c r="AE245" s="8"/>
      <c r="AG245" s="269">
        <f t="shared" si="178"/>
        <v>0</v>
      </c>
      <c r="AH245" s="371">
        <f t="shared" si="179"/>
        <v>0</v>
      </c>
      <c r="AI245" s="449">
        <f t="shared" si="180"/>
        <v>0</v>
      </c>
      <c r="AJ245" s="453">
        <f t="shared" si="181"/>
        <v>0</v>
      </c>
      <c r="AK245" s="455">
        <f t="shared" si="182"/>
        <v>0</v>
      </c>
      <c r="AL245" s="449">
        <f t="shared" si="183"/>
        <v>0</v>
      </c>
      <c r="AM245" s="453">
        <f t="shared" si="184"/>
        <v>0</v>
      </c>
      <c r="AN245" s="455">
        <f t="shared" si="185"/>
        <v>0</v>
      </c>
      <c r="AO245" s="449">
        <f t="shared" si="186"/>
        <v>0</v>
      </c>
      <c r="AP245" s="453">
        <f t="shared" si="187"/>
        <v>0</v>
      </c>
      <c r="AQ245" s="455">
        <f t="shared" si="188"/>
        <v>0</v>
      </c>
      <c r="AR245" s="344">
        <f t="shared" si="189"/>
        <v>-1</v>
      </c>
      <c r="AS245" s="345">
        <f t="shared" si="190"/>
        <v>0</v>
      </c>
      <c r="AT245" s="344">
        <f t="shared" si="191"/>
        <v>-1</v>
      </c>
      <c r="AU245" s="345">
        <f t="shared" si="192"/>
        <v>0</v>
      </c>
      <c r="AV245" s="344">
        <f t="shared" si="193"/>
        <v>-1</v>
      </c>
      <c r="AW245" s="345">
        <f t="shared" si="194"/>
        <v>0</v>
      </c>
      <c r="AX245" s="344">
        <f t="shared" si="195"/>
        <v>-1</v>
      </c>
      <c r="AY245" s="345">
        <f t="shared" si="196"/>
        <v>0</v>
      </c>
      <c r="AZ245" s="344">
        <f t="shared" si="197"/>
        <v>-1</v>
      </c>
      <c r="BA245" s="345">
        <f t="shared" si="198"/>
        <v>0</v>
      </c>
      <c r="BB245" s="344">
        <f t="shared" si="199"/>
        <v>-1</v>
      </c>
      <c r="BC245" s="345">
        <f t="shared" si="200"/>
        <v>0</v>
      </c>
      <c r="BD245" s="344">
        <f t="shared" si="201"/>
        <v>-1</v>
      </c>
      <c r="BE245" s="345">
        <f t="shared" si="202"/>
        <v>0</v>
      </c>
      <c r="BF245" s="344">
        <f t="shared" si="203"/>
        <v>-1</v>
      </c>
      <c r="BG245" s="345">
        <f t="shared" si="204"/>
        <v>0</v>
      </c>
      <c r="BH245" s="344">
        <f t="shared" si="205"/>
        <v>-1</v>
      </c>
      <c r="BI245" s="345">
        <f t="shared" si="206"/>
        <v>0</v>
      </c>
      <c r="BJ245" s="459">
        <f t="shared" si="207"/>
        <v>0</v>
      </c>
      <c r="BK245" s="290">
        <f t="shared" si="208"/>
        <v>0</v>
      </c>
      <c r="BL245" s="291" t="str">
        <f>IF(BK245=0,"",
IF(SUM($BK$168:BK245)=1,BM245,
IF($BK$288&gt;SUM($BK$168:BK245),_xlfn.CONCAT(", ",BM245),
IF($BK$288=SUM($BK$168:BK245),_xlfn.CONCAT(" y ",BM245)))))</f>
        <v/>
      </c>
      <c r="BM245" s="231" t="s">
        <v>6289</v>
      </c>
    </row>
    <row r="246" spans="1:65" customFormat="1" ht="15" hidden="1" customHeight="1">
      <c r="A246" s="6"/>
      <c r="B246" s="5"/>
      <c r="C246" s="85" t="s">
        <v>183</v>
      </c>
      <c r="D246" s="726" t="str">
        <f>IF(CNGE_2024_M1_Secc1_Sub1!$D120="","",CNGE_2024_M1_Secc1_Sub1!$D120)</f>
        <v/>
      </c>
      <c r="E246" s="727"/>
      <c r="F246" s="727"/>
      <c r="G246" s="727"/>
      <c r="H246" s="727"/>
      <c r="I246" s="727"/>
      <c r="J246" s="727"/>
      <c r="K246" s="727"/>
      <c r="L246" s="728"/>
      <c r="M246" s="850"/>
      <c r="N246" s="852"/>
      <c r="O246" s="850"/>
      <c r="P246" s="852"/>
      <c r="Q246" s="850"/>
      <c r="R246" s="852"/>
      <c r="S246" s="850"/>
      <c r="T246" s="852"/>
      <c r="U246" s="850"/>
      <c r="V246" s="852"/>
      <c r="W246" s="850"/>
      <c r="X246" s="852"/>
      <c r="Y246" s="850"/>
      <c r="Z246" s="852"/>
      <c r="AA246" s="850"/>
      <c r="AB246" s="852"/>
      <c r="AC246" s="850"/>
      <c r="AD246" s="852"/>
      <c r="AE246" s="8"/>
      <c r="AG246" s="269">
        <f t="shared" si="178"/>
        <v>0</v>
      </c>
      <c r="AH246" s="371">
        <f t="shared" si="179"/>
        <v>0</v>
      </c>
      <c r="AI246" s="449">
        <f t="shared" si="180"/>
        <v>0</v>
      </c>
      <c r="AJ246" s="453">
        <f t="shared" si="181"/>
        <v>0</v>
      </c>
      <c r="AK246" s="455">
        <f t="shared" si="182"/>
        <v>0</v>
      </c>
      <c r="AL246" s="449">
        <f t="shared" si="183"/>
        <v>0</v>
      </c>
      <c r="AM246" s="453">
        <f t="shared" si="184"/>
        <v>0</v>
      </c>
      <c r="AN246" s="455">
        <f t="shared" si="185"/>
        <v>0</v>
      </c>
      <c r="AO246" s="449">
        <f t="shared" si="186"/>
        <v>0</v>
      </c>
      <c r="AP246" s="453">
        <f t="shared" si="187"/>
        <v>0</v>
      </c>
      <c r="AQ246" s="455">
        <f t="shared" si="188"/>
        <v>0</v>
      </c>
      <c r="AR246" s="344">
        <f t="shared" si="189"/>
        <v>-1</v>
      </c>
      <c r="AS246" s="345">
        <f t="shared" si="190"/>
        <v>0</v>
      </c>
      <c r="AT246" s="344">
        <f t="shared" si="191"/>
        <v>-1</v>
      </c>
      <c r="AU246" s="345">
        <f t="shared" si="192"/>
        <v>0</v>
      </c>
      <c r="AV246" s="344">
        <f t="shared" si="193"/>
        <v>-1</v>
      </c>
      <c r="AW246" s="345">
        <f t="shared" si="194"/>
        <v>0</v>
      </c>
      <c r="AX246" s="344">
        <f t="shared" si="195"/>
        <v>-1</v>
      </c>
      <c r="AY246" s="345">
        <f t="shared" si="196"/>
        <v>0</v>
      </c>
      <c r="AZ246" s="344">
        <f t="shared" si="197"/>
        <v>-1</v>
      </c>
      <c r="BA246" s="345">
        <f t="shared" si="198"/>
        <v>0</v>
      </c>
      <c r="BB246" s="344">
        <f t="shared" si="199"/>
        <v>-1</v>
      </c>
      <c r="BC246" s="345">
        <f t="shared" si="200"/>
        <v>0</v>
      </c>
      <c r="BD246" s="344">
        <f t="shared" si="201"/>
        <v>-1</v>
      </c>
      <c r="BE246" s="345">
        <f t="shared" si="202"/>
        <v>0</v>
      </c>
      <c r="BF246" s="344">
        <f t="shared" si="203"/>
        <v>-1</v>
      </c>
      <c r="BG246" s="345">
        <f t="shared" si="204"/>
        <v>0</v>
      </c>
      <c r="BH246" s="344">
        <f t="shared" si="205"/>
        <v>-1</v>
      </c>
      <c r="BI246" s="345">
        <f t="shared" si="206"/>
        <v>0</v>
      </c>
      <c r="BJ246" s="459">
        <f t="shared" si="207"/>
        <v>0</v>
      </c>
      <c r="BK246" s="290">
        <f t="shared" si="208"/>
        <v>0</v>
      </c>
      <c r="BL246" s="291" t="str">
        <f>IF(BK246=0,"",
IF(SUM($BK$168:BK246)=1,BM246,
IF($BK$288&gt;SUM($BK$168:BK246),_xlfn.CONCAT(", ",BM246),
IF($BK$288=SUM($BK$168:BK246),_xlfn.CONCAT(" y ",BM246)))))</f>
        <v/>
      </c>
      <c r="BM246" s="231" t="s">
        <v>6290</v>
      </c>
    </row>
    <row r="247" spans="1:65" customFormat="1" ht="15" hidden="1" customHeight="1">
      <c r="A247" s="6"/>
      <c r="B247" s="5"/>
      <c r="C247" s="85" t="s">
        <v>184</v>
      </c>
      <c r="D247" s="726" t="str">
        <f>IF(CNGE_2024_M1_Secc1_Sub1!$D121="","",CNGE_2024_M1_Secc1_Sub1!$D121)</f>
        <v/>
      </c>
      <c r="E247" s="727"/>
      <c r="F247" s="727"/>
      <c r="G247" s="727"/>
      <c r="H247" s="727"/>
      <c r="I247" s="727"/>
      <c r="J247" s="727"/>
      <c r="K247" s="727"/>
      <c r="L247" s="728"/>
      <c r="M247" s="850"/>
      <c r="N247" s="852"/>
      <c r="O247" s="850"/>
      <c r="P247" s="852"/>
      <c r="Q247" s="850"/>
      <c r="R247" s="852"/>
      <c r="S247" s="850"/>
      <c r="T247" s="852"/>
      <c r="U247" s="850"/>
      <c r="V247" s="852"/>
      <c r="W247" s="850"/>
      <c r="X247" s="852"/>
      <c r="Y247" s="850"/>
      <c r="Z247" s="852"/>
      <c r="AA247" s="850"/>
      <c r="AB247" s="852"/>
      <c r="AC247" s="850"/>
      <c r="AD247" s="852"/>
      <c r="AE247" s="8"/>
      <c r="AG247" s="269">
        <f t="shared" si="178"/>
        <v>0</v>
      </c>
      <c r="AH247" s="371">
        <f t="shared" si="179"/>
        <v>0</v>
      </c>
      <c r="AI247" s="449">
        <f t="shared" si="180"/>
        <v>0</v>
      </c>
      <c r="AJ247" s="453">
        <f t="shared" si="181"/>
        <v>0</v>
      </c>
      <c r="AK247" s="455">
        <f t="shared" si="182"/>
        <v>0</v>
      </c>
      <c r="AL247" s="449">
        <f t="shared" si="183"/>
        <v>0</v>
      </c>
      <c r="AM247" s="453">
        <f t="shared" si="184"/>
        <v>0</v>
      </c>
      <c r="AN247" s="455">
        <f t="shared" si="185"/>
        <v>0</v>
      </c>
      <c r="AO247" s="449">
        <f t="shared" si="186"/>
        <v>0</v>
      </c>
      <c r="AP247" s="453">
        <f t="shared" si="187"/>
        <v>0</v>
      </c>
      <c r="AQ247" s="455">
        <f t="shared" si="188"/>
        <v>0</v>
      </c>
      <c r="AR247" s="344">
        <f t="shared" si="189"/>
        <v>-1</v>
      </c>
      <c r="AS247" s="345">
        <f t="shared" si="190"/>
        <v>0</v>
      </c>
      <c r="AT247" s="344">
        <f t="shared" si="191"/>
        <v>-1</v>
      </c>
      <c r="AU247" s="345">
        <f t="shared" si="192"/>
        <v>0</v>
      </c>
      <c r="AV247" s="344">
        <f t="shared" si="193"/>
        <v>-1</v>
      </c>
      <c r="AW247" s="345">
        <f t="shared" si="194"/>
        <v>0</v>
      </c>
      <c r="AX247" s="344">
        <f t="shared" si="195"/>
        <v>-1</v>
      </c>
      <c r="AY247" s="345">
        <f t="shared" si="196"/>
        <v>0</v>
      </c>
      <c r="AZ247" s="344">
        <f t="shared" si="197"/>
        <v>-1</v>
      </c>
      <c r="BA247" s="345">
        <f t="shared" si="198"/>
        <v>0</v>
      </c>
      <c r="BB247" s="344">
        <f t="shared" si="199"/>
        <v>-1</v>
      </c>
      <c r="BC247" s="345">
        <f t="shared" si="200"/>
        <v>0</v>
      </c>
      <c r="BD247" s="344">
        <f t="shared" si="201"/>
        <v>-1</v>
      </c>
      <c r="BE247" s="345">
        <f t="shared" si="202"/>
        <v>0</v>
      </c>
      <c r="BF247" s="344">
        <f t="shared" si="203"/>
        <v>-1</v>
      </c>
      <c r="BG247" s="345">
        <f t="shared" si="204"/>
        <v>0</v>
      </c>
      <c r="BH247" s="344">
        <f t="shared" si="205"/>
        <v>-1</v>
      </c>
      <c r="BI247" s="345">
        <f t="shared" si="206"/>
        <v>0</v>
      </c>
      <c r="BJ247" s="459">
        <f t="shared" si="207"/>
        <v>0</v>
      </c>
      <c r="BK247" s="290">
        <f t="shared" si="208"/>
        <v>0</v>
      </c>
      <c r="BL247" s="291" t="str">
        <f>IF(BK247=0,"",
IF(SUM($BK$168:BK247)=1,BM247,
IF($BK$288&gt;SUM($BK$168:BK247),_xlfn.CONCAT(", ",BM247),
IF($BK$288=SUM($BK$168:BK247),_xlfn.CONCAT(" y ",BM247)))))</f>
        <v/>
      </c>
      <c r="BM247" s="231" t="s">
        <v>6291</v>
      </c>
    </row>
    <row r="248" spans="1:65" customFormat="1" ht="15" hidden="1" customHeight="1">
      <c r="A248" s="6"/>
      <c r="B248" s="5"/>
      <c r="C248" s="85" t="s">
        <v>185</v>
      </c>
      <c r="D248" s="726" t="str">
        <f>IF(CNGE_2024_M1_Secc1_Sub1!$D122="","",CNGE_2024_M1_Secc1_Sub1!$D122)</f>
        <v/>
      </c>
      <c r="E248" s="727"/>
      <c r="F248" s="727"/>
      <c r="G248" s="727"/>
      <c r="H248" s="727"/>
      <c r="I248" s="727"/>
      <c r="J248" s="727"/>
      <c r="K248" s="727"/>
      <c r="L248" s="728"/>
      <c r="M248" s="850"/>
      <c r="N248" s="852"/>
      <c r="O248" s="850"/>
      <c r="P248" s="852"/>
      <c r="Q248" s="850"/>
      <c r="R248" s="852"/>
      <c r="S248" s="850"/>
      <c r="T248" s="852"/>
      <c r="U248" s="850"/>
      <c r="V248" s="852"/>
      <c r="W248" s="850"/>
      <c r="X248" s="852"/>
      <c r="Y248" s="850"/>
      <c r="Z248" s="852"/>
      <c r="AA248" s="850"/>
      <c r="AB248" s="852"/>
      <c r="AC248" s="850"/>
      <c r="AD248" s="852"/>
      <c r="AE248" s="8"/>
      <c r="AG248" s="269">
        <f t="shared" si="178"/>
        <v>0</v>
      </c>
      <c r="AH248" s="371">
        <f t="shared" si="179"/>
        <v>0</v>
      </c>
      <c r="AI248" s="449">
        <f t="shared" si="180"/>
        <v>0</v>
      </c>
      <c r="AJ248" s="453">
        <f t="shared" si="181"/>
        <v>0</v>
      </c>
      <c r="AK248" s="455">
        <f t="shared" si="182"/>
        <v>0</v>
      </c>
      <c r="AL248" s="449">
        <f t="shared" si="183"/>
        <v>0</v>
      </c>
      <c r="AM248" s="453">
        <f t="shared" si="184"/>
        <v>0</v>
      </c>
      <c r="AN248" s="455">
        <f t="shared" si="185"/>
        <v>0</v>
      </c>
      <c r="AO248" s="449">
        <f t="shared" si="186"/>
        <v>0</v>
      </c>
      <c r="AP248" s="453">
        <f t="shared" si="187"/>
        <v>0</v>
      </c>
      <c r="AQ248" s="455">
        <f t="shared" si="188"/>
        <v>0</v>
      </c>
      <c r="AR248" s="344">
        <f t="shared" si="189"/>
        <v>-1</v>
      </c>
      <c r="AS248" s="345">
        <f t="shared" si="190"/>
        <v>0</v>
      </c>
      <c r="AT248" s="344">
        <f t="shared" si="191"/>
        <v>-1</v>
      </c>
      <c r="AU248" s="345">
        <f t="shared" si="192"/>
        <v>0</v>
      </c>
      <c r="AV248" s="344">
        <f t="shared" si="193"/>
        <v>-1</v>
      </c>
      <c r="AW248" s="345">
        <f t="shared" si="194"/>
        <v>0</v>
      </c>
      <c r="AX248" s="344">
        <f t="shared" si="195"/>
        <v>-1</v>
      </c>
      <c r="AY248" s="345">
        <f t="shared" si="196"/>
        <v>0</v>
      </c>
      <c r="AZ248" s="344">
        <f t="shared" si="197"/>
        <v>-1</v>
      </c>
      <c r="BA248" s="345">
        <f t="shared" si="198"/>
        <v>0</v>
      </c>
      <c r="BB248" s="344">
        <f t="shared" si="199"/>
        <v>-1</v>
      </c>
      <c r="BC248" s="345">
        <f t="shared" si="200"/>
        <v>0</v>
      </c>
      <c r="BD248" s="344">
        <f t="shared" si="201"/>
        <v>-1</v>
      </c>
      <c r="BE248" s="345">
        <f t="shared" si="202"/>
        <v>0</v>
      </c>
      <c r="BF248" s="344">
        <f t="shared" si="203"/>
        <v>-1</v>
      </c>
      <c r="BG248" s="345">
        <f t="shared" si="204"/>
        <v>0</v>
      </c>
      <c r="BH248" s="344">
        <f t="shared" si="205"/>
        <v>-1</v>
      </c>
      <c r="BI248" s="345">
        <f t="shared" si="206"/>
        <v>0</v>
      </c>
      <c r="BJ248" s="459">
        <f t="shared" si="207"/>
        <v>0</v>
      </c>
      <c r="BK248" s="290">
        <f t="shared" si="208"/>
        <v>0</v>
      </c>
      <c r="BL248" s="291" t="str">
        <f>IF(BK248=0,"",
IF(SUM($BK$168:BK248)=1,BM248,
IF($BK$288&gt;SUM($BK$168:BK248),_xlfn.CONCAT(", ",BM248),
IF($BK$288=SUM($BK$168:BK248),_xlfn.CONCAT(" y ",BM248)))))</f>
        <v/>
      </c>
      <c r="BM248" s="231" t="s">
        <v>6292</v>
      </c>
    </row>
    <row r="249" spans="1:65" customFormat="1" ht="15" hidden="1" customHeight="1">
      <c r="A249" s="6"/>
      <c r="B249" s="5"/>
      <c r="C249" s="85" t="s">
        <v>186</v>
      </c>
      <c r="D249" s="726" t="str">
        <f>IF(CNGE_2024_M1_Secc1_Sub1!$D123="","",CNGE_2024_M1_Secc1_Sub1!$D123)</f>
        <v/>
      </c>
      <c r="E249" s="727"/>
      <c r="F249" s="727"/>
      <c r="G249" s="727"/>
      <c r="H249" s="727"/>
      <c r="I249" s="727"/>
      <c r="J249" s="727"/>
      <c r="K249" s="727"/>
      <c r="L249" s="728"/>
      <c r="M249" s="850"/>
      <c r="N249" s="852"/>
      <c r="O249" s="850"/>
      <c r="P249" s="852"/>
      <c r="Q249" s="850"/>
      <c r="R249" s="852"/>
      <c r="S249" s="850"/>
      <c r="T249" s="852"/>
      <c r="U249" s="850"/>
      <c r="V249" s="852"/>
      <c r="W249" s="850"/>
      <c r="X249" s="852"/>
      <c r="Y249" s="850"/>
      <c r="Z249" s="852"/>
      <c r="AA249" s="850"/>
      <c r="AB249" s="852"/>
      <c r="AC249" s="850"/>
      <c r="AD249" s="852"/>
      <c r="AE249" s="8"/>
      <c r="AG249" s="269">
        <f t="shared" si="178"/>
        <v>0</v>
      </c>
      <c r="AH249" s="371">
        <f t="shared" si="179"/>
        <v>0</v>
      </c>
      <c r="AI249" s="449">
        <f t="shared" si="180"/>
        <v>0</v>
      </c>
      <c r="AJ249" s="453">
        <f t="shared" si="181"/>
        <v>0</v>
      </c>
      <c r="AK249" s="455">
        <f t="shared" si="182"/>
        <v>0</v>
      </c>
      <c r="AL249" s="449">
        <f t="shared" si="183"/>
        <v>0</v>
      </c>
      <c r="AM249" s="453">
        <f t="shared" si="184"/>
        <v>0</v>
      </c>
      <c r="AN249" s="455">
        <f t="shared" si="185"/>
        <v>0</v>
      </c>
      <c r="AO249" s="449">
        <f t="shared" si="186"/>
        <v>0</v>
      </c>
      <c r="AP249" s="453">
        <f t="shared" si="187"/>
        <v>0</v>
      </c>
      <c r="AQ249" s="455">
        <f t="shared" si="188"/>
        <v>0</v>
      </c>
      <c r="AR249" s="344">
        <f t="shared" si="189"/>
        <v>-1</v>
      </c>
      <c r="AS249" s="345">
        <f t="shared" si="190"/>
        <v>0</v>
      </c>
      <c r="AT249" s="344">
        <f t="shared" si="191"/>
        <v>-1</v>
      </c>
      <c r="AU249" s="345">
        <f t="shared" si="192"/>
        <v>0</v>
      </c>
      <c r="AV249" s="344">
        <f t="shared" si="193"/>
        <v>-1</v>
      </c>
      <c r="AW249" s="345">
        <f t="shared" si="194"/>
        <v>0</v>
      </c>
      <c r="AX249" s="344">
        <f t="shared" si="195"/>
        <v>-1</v>
      </c>
      <c r="AY249" s="345">
        <f t="shared" si="196"/>
        <v>0</v>
      </c>
      <c r="AZ249" s="344">
        <f t="shared" si="197"/>
        <v>-1</v>
      </c>
      <c r="BA249" s="345">
        <f t="shared" si="198"/>
        <v>0</v>
      </c>
      <c r="BB249" s="344">
        <f t="shared" si="199"/>
        <v>-1</v>
      </c>
      <c r="BC249" s="345">
        <f t="shared" si="200"/>
        <v>0</v>
      </c>
      <c r="BD249" s="344">
        <f t="shared" si="201"/>
        <v>-1</v>
      </c>
      <c r="BE249" s="345">
        <f t="shared" si="202"/>
        <v>0</v>
      </c>
      <c r="BF249" s="344">
        <f t="shared" si="203"/>
        <v>-1</v>
      </c>
      <c r="BG249" s="345">
        <f t="shared" si="204"/>
        <v>0</v>
      </c>
      <c r="BH249" s="344">
        <f t="shared" si="205"/>
        <v>-1</v>
      </c>
      <c r="BI249" s="345">
        <f t="shared" si="206"/>
        <v>0</v>
      </c>
      <c r="BJ249" s="459">
        <f t="shared" si="207"/>
        <v>0</v>
      </c>
      <c r="BK249" s="290">
        <f t="shared" si="208"/>
        <v>0</v>
      </c>
      <c r="BL249" s="291" t="str">
        <f>IF(BK249=0,"",
IF(SUM($BK$168:BK249)=1,BM249,
IF($BK$288&gt;SUM($BK$168:BK249),_xlfn.CONCAT(", ",BM249),
IF($BK$288=SUM($BK$168:BK249),_xlfn.CONCAT(" y ",BM249)))))</f>
        <v/>
      </c>
      <c r="BM249" s="231" t="s">
        <v>6293</v>
      </c>
    </row>
    <row r="250" spans="1:65" customFormat="1" ht="15" hidden="1" customHeight="1">
      <c r="A250" s="6"/>
      <c r="B250" s="5"/>
      <c r="C250" s="85" t="s">
        <v>187</v>
      </c>
      <c r="D250" s="726" t="str">
        <f>IF(CNGE_2024_M1_Secc1_Sub1!$D124="","",CNGE_2024_M1_Secc1_Sub1!$D124)</f>
        <v/>
      </c>
      <c r="E250" s="727"/>
      <c r="F250" s="727"/>
      <c r="G250" s="727"/>
      <c r="H250" s="727"/>
      <c r="I250" s="727"/>
      <c r="J250" s="727"/>
      <c r="K250" s="727"/>
      <c r="L250" s="728"/>
      <c r="M250" s="850"/>
      <c r="N250" s="852"/>
      <c r="O250" s="850"/>
      <c r="P250" s="852"/>
      <c r="Q250" s="850"/>
      <c r="R250" s="852"/>
      <c r="S250" s="850"/>
      <c r="T250" s="852"/>
      <c r="U250" s="850"/>
      <c r="V250" s="852"/>
      <c r="W250" s="850"/>
      <c r="X250" s="852"/>
      <c r="Y250" s="850"/>
      <c r="Z250" s="852"/>
      <c r="AA250" s="850"/>
      <c r="AB250" s="852"/>
      <c r="AC250" s="850"/>
      <c r="AD250" s="852"/>
      <c r="AE250" s="8"/>
      <c r="AG250" s="269">
        <f t="shared" si="178"/>
        <v>0</v>
      </c>
      <c r="AH250" s="371">
        <f t="shared" si="179"/>
        <v>0</v>
      </c>
      <c r="AI250" s="449">
        <f t="shared" si="180"/>
        <v>0</v>
      </c>
      <c r="AJ250" s="453">
        <f t="shared" si="181"/>
        <v>0</v>
      </c>
      <c r="AK250" s="455">
        <f t="shared" si="182"/>
        <v>0</v>
      </c>
      <c r="AL250" s="449">
        <f t="shared" si="183"/>
        <v>0</v>
      </c>
      <c r="AM250" s="453">
        <f t="shared" si="184"/>
        <v>0</v>
      </c>
      <c r="AN250" s="455">
        <f t="shared" si="185"/>
        <v>0</v>
      </c>
      <c r="AO250" s="449">
        <f t="shared" si="186"/>
        <v>0</v>
      </c>
      <c r="AP250" s="453">
        <f t="shared" si="187"/>
        <v>0</v>
      </c>
      <c r="AQ250" s="455">
        <f t="shared" si="188"/>
        <v>0</v>
      </c>
      <c r="AR250" s="344">
        <f t="shared" si="189"/>
        <v>-1</v>
      </c>
      <c r="AS250" s="345">
        <f t="shared" si="190"/>
        <v>0</v>
      </c>
      <c r="AT250" s="344">
        <f t="shared" si="191"/>
        <v>-1</v>
      </c>
      <c r="AU250" s="345">
        <f t="shared" si="192"/>
        <v>0</v>
      </c>
      <c r="AV250" s="344">
        <f t="shared" si="193"/>
        <v>-1</v>
      </c>
      <c r="AW250" s="345">
        <f t="shared" si="194"/>
        <v>0</v>
      </c>
      <c r="AX250" s="344">
        <f t="shared" si="195"/>
        <v>-1</v>
      </c>
      <c r="AY250" s="345">
        <f t="shared" si="196"/>
        <v>0</v>
      </c>
      <c r="AZ250" s="344">
        <f t="shared" si="197"/>
        <v>-1</v>
      </c>
      <c r="BA250" s="345">
        <f t="shared" si="198"/>
        <v>0</v>
      </c>
      <c r="BB250" s="344">
        <f t="shared" si="199"/>
        <v>-1</v>
      </c>
      <c r="BC250" s="345">
        <f t="shared" si="200"/>
        <v>0</v>
      </c>
      <c r="BD250" s="344">
        <f t="shared" si="201"/>
        <v>-1</v>
      </c>
      <c r="BE250" s="345">
        <f t="shared" si="202"/>
        <v>0</v>
      </c>
      <c r="BF250" s="344">
        <f t="shared" si="203"/>
        <v>-1</v>
      </c>
      <c r="BG250" s="345">
        <f t="shared" si="204"/>
        <v>0</v>
      </c>
      <c r="BH250" s="344">
        <f t="shared" si="205"/>
        <v>-1</v>
      </c>
      <c r="BI250" s="345">
        <f t="shared" si="206"/>
        <v>0</v>
      </c>
      <c r="BJ250" s="459">
        <f t="shared" si="207"/>
        <v>0</v>
      </c>
      <c r="BK250" s="290">
        <f t="shared" si="208"/>
        <v>0</v>
      </c>
      <c r="BL250" s="291" t="str">
        <f>IF(BK250=0,"",
IF(SUM($BK$168:BK250)=1,BM250,
IF($BK$288&gt;SUM($BK$168:BK250),_xlfn.CONCAT(", ",BM250),
IF($BK$288=SUM($BK$168:BK250),_xlfn.CONCAT(" y ",BM250)))))</f>
        <v/>
      </c>
      <c r="BM250" s="231" t="s">
        <v>6294</v>
      </c>
    </row>
    <row r="251" spans="1:65" customFormat="1" ht="15" hidden="1" customHeight="1">
      <c r="A251" s="6"/>
      <c r="B251" s="5"/>
      <c r="C251" s="85" t="s">
        <v>188</v>
      </c>
      <c r="D251" s="726" t="str">
        <f>IF(CNGE_2024_M1_Secc1_Sub1!$D125="","",CNGE_2024_M1_Secc1_Sub1!$D125)</f>
        <v/>
      </c>
      <c r="E251" s="727"/>
      <c r="F251" s="727"/>
      <c r="G251" s="727"/>
      <c r="H251" s="727"/>
      <c r="I251" s="727"/>
      <c r="J251" s="727"/>
      <c r="K251" s="727"/>
      <c r="L251" s="728"/>
      <c r="M251" s="850"/>
      <c r="N251" s="852"/>
      <c r="O251" s="850"/>
      <c r="P251" s="852"/>
      <c r="Q251" s="850"/>
      <c r="R251" s="852"/>
      <c r="S251" s="850"/>
      <c r="T251" s="852"/>
      <c r="U251" s="850"/>
      <c r="V251" s="852"/>
      <c r="W251" s="850"/>
      <c r="X251" s="852"/>
      <c r="Y251" s="850"/>
      <c r="Z251" s="852"/>
      <c r="AA251" s="850"/>
      <c r="AB251" s="852"/>
      <c r="AC251" s="850"/>
      <c r="AD251" s="852"/>
      <c r="AE251" s="8"/>
      <c r="AG251" s="269">
        <f t="shared" si="178"/>
        <v>0</v>
      </c>
      <c r="AH251" s="371">
        <f t="shared" si="179"/>
        <v>0</v>
      </c>
      <c r="AI251" s="449">
        <f t="shared" si="180"/>
        <v>0</v>
      </c>
      <c r="AJ251" s="453">
        <f t="shared" si="181"/>
        <v>0</v>
      </c>
      <c r="AK251" s="455">
        <f t="shared" si="182"/>
        <v>0</v>
      </c>
      <c r="AL251" s="449">
        <f t="shared" si="183"/>
        <v>0</v>
      </c>
      <c r="AM251" s="453">
        <f t="shared" si="184"/>
        <v>0</v>
      </c>
      <c r="AN251" s="455">
        <f t="shared" si="185"/>
        <v>0</v>
      </c>
      <c r="AO251" s="449">
        <f t="shared" si="186"/>
        <v>0</v>
      </c>
      <c r="AP251" s="453">
        <f t="shared" si="187"/>
        <v>0</v>
      </c>
      <c r="AQ251" s="455">
        <f t="shared" si="188"/>
        <v>0</v>
      </c>
      <c r="AR251" s="344">
        <f t="shared" si="189"/>
        <v>-1</v>
      </c>
      <c r="AS251" s="345">
        <f t="shared" si="190"/>
        <v>0</v>
      </c>
      <c r="AT251" s="344">
        <f t="shared" si="191"/>
        <v>-1</v>
      </c>
      <c r="AU251" s="345">
        <f t="shared" si="192"/>
        <v>0</v>
      </c>
      <c r="AV251" s="344">
        <f t="shared" si="193"/>
        <v>-1</v>
      </c>
      <c r="AW251" s="345">
        <f t="shared" si="194"/>
        <v>0</v>
      </c>
      <c r="AX251" s="344">
        <f t="shared" si="195"/>
        <v>-1</v>
      </c>
      <c r="AY251" s="345">
        <f t="shared" si="196"/>
        <v>0</v>
      </c>
      <c r="AZ251" s="344">
        <f t="shared" si="197"/>
        <v>-1</v>
      </c>
      <c r="BA251" s="345">
        <f t="shared" si="198"/>
        <v>0</v>
      </c>
      <c r="BB251" s="344">
        <f t="shared" si="199"/>
        <v>-1</v>
      </c>
      <c r="BC251" s="345">
        <f t="shared" si="200"/>
        <v>0</v>
      </c>
      <c r="BD251" s="344">
        <f t="shared" si="201"/>
        <v>-1</v>
      </c>
      <c r="BE251" s="345">
        <f t="shared" si="202"/>
        <v>0</v>
      </c>
      <c r="BF251" s="344">
        <f t="shared" si="203"/>
        <v>-1</v>
      </c>
      <c r="BG251" s="345">
        <f t="shared" si="204"/>
        <v>0</v>
      </c>
      <c r="BH251" s="344">
        <f t="shared" si="205"/>
        <v>-1</v>
      </c>
      <c r="BI251" s="345">
        <f t="shared" si="206"/>
        <v>0</v>
      </c>
      <c r="BJ251" s="459">
        <f t="shared" si="207"/>
        <v>0</v>
      </c>
      <c r="BK251" s="290">
        <f t="shared" si="208"/>
        <v>0</v>
      </c>
      <c r="BL251" s="291" t="str">
        <f>IF(BK251=0,"",
IF(SUM($BK$168:BK251)=1,BM251,
IF($BK$288&gt;SUM($BK$168:BK251),_xlfn.CONCAT(", ",BM251),
IF($BK$288=SUM($BK$168:BK251),_xlfn.CONCAT(" y ",BM251)))))</f>
        <v/>
      </c>
      <c r="BM251" s="231" t="s">
        <v>6295</v>
      </c>
    </row>
    <row r="252" spans="1:65" customFormat="1" ht="15" hidden="1" customHeight="1">
      <c r="A252" s="6"/>
      <c r="B252" s="5"/>
      <c r="C252" s="85" t="s">
        <v>189</v>
      </c>
      <c r="D252" s="726" t="str">
        <f>IF(CNGE_2024_M1_Secc1_Sub1!$D126="","",CNGE_2024_M1_Secc1_Sub1!$D126)</f>
        <v/>
      </c>
      <c r="E252" s="727"/>
      <c r="F252" s="727"/>
      <c r="G252" s="727"/>
      <c r="H252" s="727"/>
      <c r="I252" s="727"/>
      <c r="J252" s="727"/>
      <c r="K252" s="727"/>
      <c r="L252" s="728"/>
      <c r="M252" s="850"/>
      <c r="N252" s="852"/>
      <c r="O252" s="850"/>
      <c r="P252" s="852"/>
      <c r="Q252" s="850"/>
      <c r="R252" s="852"/>
      <c r="S252" s="850"/>
      <c r="T252" s="852"/>
      <c r="U252" s="850"/>
      <c r="V252" s="852"/>
      <c r="W252" s="850"/>
      <c r="X252" s="852"/>
      <c r="Y252" s="850"/>
      <c r="Z252" s="852"/>
      <c r="AA252" s="850"/>
      <c r="AB252" s="852"/>
      <c r="AC252" s="850"/>
      <c r="AD252" s="852"/>
      <c r="AE252" s="8"/>
      <c r="AG252" s="269">
        <f t="shared" si="178"/>
        <v>0</v>
      </c>
      <c r="AH252" s="371">
        <f t="shared" si="179"/>
        <v>0</v>
      </c>
      <c r="AI252" s="449">
        <f t="shared" si="180"/>
        <v>0</v>
      </c>
      <c r="AJ252" s="453">
        <f t="shared" si="181"/>
        <v>0</v>
      </c>
      <c r="AK252" s="455">
        <f t="shared" si="182"/>
        <v>0</v>
      </c>
      <c r="AL252" s="449">
        <f t="shared" si="183"/>
        <v>0</v>
      </c>
      <c r="AM252" s="453">
        <f t="shared" si="184"/>
        <v>0</v>
      </c>
      <c r="AN252" s="455">
        <f t="shared" si="185"/>
        <v>0</v>
      </c>
      <c r="AO252" s="449">
        <f t="shared" si="186"/>
        <v>0</v>
      </c>
      <c r="AP252" s="453">
        <f t="shared" si="187"/>
        <v>0</v>
      </c>
      <c r="AQ252" s="455">
        <f t="shared" si="188"/>
        <v>0</v>
      </c>
      <c r="AR252" s="344">
        <f t="shared" si="189"/>
        <v>-1</v>
      </c>
      <c r="AS252" s="345">
        <f t="shared" si="190"/>
        <v>0</v>
      </c>
      <c r="AT252" s="344">
        <f t="shared" si="191"/>
        <v>-1</v>
      </c>
      <c r="AU252" s="345">
        <f t="shared" si="192"/>
        <v>0</v>
      </c>
      <c r="AV252" s="344">
        <f t="shared" si="193"/>
        <v>-1</v>
      </c>
      <c r="AW252" s="345">
        <f t="shared" si="194"/>
        <v>0</v>
      </c>
      <c r="AX252" s="344">
        <f t="shared" si="195"/>
        <v>-1</v>
      </c>
      <c r="AY252" s="345">
        <f t="shared" si="196"/>
        <v>0</v>
      </c>
      <c r="AZ252" s="344">
        <f t="shared" si="197"/>
        <v>-1</v>
      </c>
      <c r="BA252" s="345">
        <f t="shared" si="198"/>
        <v>0</v>
      </c>
      <c r="BB252" s="344">
        <f t="shared" si="199"/>
        <v>-1</v>
      </c>
      <c r="BC252" s="345">
        <f t="shared" si="200"/>
        <v>0</v>
      </c>
      <c r="BD252" s="344">
        <f t="shared" si="201"/>
        <v>-1</v>
      </c>
      <c r="BE252" s="345">
        <f t="shared" si="202"/>
        <v>0</v>
      </c>
      <c r="BF252" s="344">
        <f t="shared" si="203"/>
        <v>-1</v>
      </c>
      <c r="BG252" s="345">
        <f t="shared" si="204"/>
        <v>0</v>
      </c>
      <c r="BH252" s="344">
        <f t="shared" si="205"/>
        <v>-1</v>
      </c>
      <c r="BI252" s="345">
        <f t="shared" si="206"/>
        <v>0</v>
      </c>
      <c r="BJ252" s="459">
        <f t="shared" si="207"/>
        <v>0</v>
      </c>
      <c r="BK252" s="290">
        <f t="shared" si="208"/>
        <v>0</v>
      </c>
      <c r="BL252" s="291" t="str">
        <f>IF(BK252=0,"",
IF(SUM($BK$168:BK252)=1,BM252,
IF($BK$288&gt;SUM($BK$168:BK252),_xlfn.CONCAT(", ",BM252),
IF($BK$288=SUM($BK$168:BK252),_xlfn.CONCAT(" y ",BM252)))))</f>
        <v/>
      </c>
      <c r="BM252" s="231" t="s">
        <v>6296</v>
      </c>
    </row>
    <row r="253" spans="1:65" customFormat="1" ht="15" hidden="1" customHeight="1">
      <c r="A253" s="6"/>
      <c r="B253" s="5"/>
      <c r="C253" s="85" t="s">
        <v>190</v>
      </c>
      <c r="D253" s="726" t="str">
        <f>IF(CNGE_2024_M1_Secc1_Sub1!$D127="","",CNGE_2024_M1_Secc1_Sub1!$D127)</f>
        <v/>
      </c>
      <c r="E253" s="727"/>
      <c r="F253" s="727"/>
      <c r="G253" s="727"/>
      <c r="H253" s="727"/>
      <c r="I253" s="727"/>
      <c r="J253" s="727"/>
      <c r="K253" s="727"/>
      <c r="L253" s="728"/>
      <c r="M253" s="850"/>
      <c r="N253" s="852"/>
      <c r="O253" s="850"/>
      <c r="P253" s="852"/>
      <c r="Q253" s="850"/>
      <c r="R253" s="852"/>
      <c r="S253" s="850"/>
      <c r="T253" s="852"/>
      <c r="U253" s="850"/>
      <c r="V253" s="852"/>
      <c r="W253" s="850"/>
      <c r="X253" s="852"/>
      <c r="Y253" s="850"/>
      <c r="Z253" s="852"/>
      <c r="AA253" s="850"/>
      <c r="AB253" s="852"/>
      <c r="AC253" s="850"/>
      <c r="AD253" s="852"/>
      <c r="AE253" s="8"/>
      <c r="AG253" s="269">
        <f t="shared" si="178"/>
        <v>0</v>
      </c>
      <c r="AH253" s="371">
        <f t="shared" si="179"/>
        <v>0</v>
      </c>
      <c r="AI253" s="449">
        <f t="shared" si="180"/>
        <v>0</v>
      </c>
      <c r="AJ253" s="453">
        <f t="shared" si="181"/>
        <v>0</v>
      </c>
      <c r="AK253" s="455">
        <f t="shared" si="182"/>
        <v>0</v>
      </c>
      <c r="AL253" s="449">
        <f t="shared" si="183"/>
        <v>0</v>
      </c>
      <c r="AM253" s="453">
        <f t="shared" si="184"/>
        <v>0</v>
      </c>
      <c r="AN253" s="455">
        <f t="shared" si="185"/>
        <v>0</v>
      </c>
      <c r="AO253" s="449">
        <f t="shared" si="186"/>
        <v>0</v>
      </c>
      <c r="AP253" s="453">
        <f t="shared" si="187"/>
        <v>0</v>
      </c>
      <c r="AQ253" s="455">
        <f t="shared" si="188"/>
        <v>0</v>
      </c>
      <c r="AR253" s="344">
        <f t="shared" si="189"/>
        <v>-1</v>
      </c>
      <c r="AS253" s="345">
        <f t="shared" si="190"/>
        <v>0</v>
      </c>
      <c r="AT253" s="344">
        <f t="shared" si="191"/>
        <v>-1</v>
      </c>
      <c r="AU253" s="345">
        <f t="shared" si="192"/>
        <v>0</v>
      </c>
      <c r="AV253" s="344">
        <f t="shared" si="193"/>
        <v>-1</v>
      </c>
      <c r="AW253" s="345">
        <f t="shared" si="194"/>
        <v>0</v>
      </c>
      <c r="AX253" s="344">
        <f t="shared" si="195"/>
        <v>-1</v>
      </c>
      <c r="AY253" s="345">
        <f t="shared" si="196"/>
        <v>0</v>
      </c>
      <c r="AZ253" s="344">
        <f t="shared" si="197"/>
        <v>-1</v>
      </c>
      <c r="BA253" s="345">
        <f t="shared" si="198"/>
        <v>0</v>
      </c>
      <c r="BB253" s="344">
        <f t="shared" si="199"/>
        <v>-1</v>
      </c>
      <c r="BC253" s="345">
        <f t="shared" si="200"/>
        <v>0</v>
      </c>
      <c r="BD253" s="344">
        <f t="shared" si="201"/>
        <v>-1</v>
      </c>
      <c r="BE253" s="345">
        <f t="shared" si="202"/>
        <v>0</v>
      </c>
      <c r="BF253" s="344">
        <f t="shared" si="203"/>
        <v>-1</v>
      </c>
      <c r="BG253" s="345">
        <f t="shared" si="204"/>
        <v>0</v>
      </c>
      <c r="BH253" s="344">
        <f t="shared" si="205"/>
        <v>-1</v>
      </c>
      <c r="BI253" s="345">
        <f t="shared" si="206"/>
        <v>0</v>
      </c>
      <c r="BJ253" s="459">
        <f t="shared" si="207"/>
        <v>0</v>
      </c>
      <c r="BK253" s="290">
        <f t="shared" si="208"/>
        <v>0</v>
      </c>
      <c r="BL253" s="291" t="str">
        <f>IF(BK253=0,"",
IF(SUM($BK$168:BK253)=1,BM253,
IF($BK$288&gt;SUM($BK$168:BK253),_xlfn.CONCAT(", ",BM253),
IF($BK$288=SUM($BK$168:BK253),_xlfn.CONCAT(" y ",BM253)))))</f>
        <v/>
      </c>
      <c r="BM253" s="231" t="s">
        <v>6297</v>
      </c>
    </row>
    <row r="254" spans="1:65" customFormat="1" ht="15" hidden="1" customHeight="1">
      <c r="A254" s="6"/>
      <c r="B254" s="5"/>
      <c r="C254" s="85" t="s">
        <v>191</v>
      </c>
      <c r="D254" s="726" t="str">
        <f>IF(CNGE_2024_M1_Secc1_Sub1!$D128="","",CNGE_2024_M1_Secc1_Sub1!$D128)</f>
        <v/>
      </c>
      <c r="E254" s="727"/>
      <c r="F254" s="727"/>
      <c r="G254" s="727"/>
      <c r="H254" s="727"/>
      <c r="I254" s="727"/>
      <c r="J254" s="727"/>
      <c r="K254" s="727"/>
      <c r="L254" s="728"/>
      <c r="M254" s="850"/>
      <c r="N254" s="852"/>
      <c r="O254" s="850"/>
      <c r="P254" s="852"/>
      <c r="Q254" s="850"/>
      <c r="R254" s="852"/>
      <c r="S254" s="850"/>
      <c r="T254" s="852"/>
      <c r="U254" s="850"/>
      <c r="V254" s="852"/>
      <c r="W254" s="850"/>
      <c r="X254" s="852"/>
      <c r="Y254" s="850"/>
      <c r="Z254" s="852"/>
      <c r="AA254" s="850"/>
      <c r="AB254" s="852"/>
      <c r="AC254" s="850"/>
      <c r="AD254" s="852"/>
      <c r="AE254" s="8"/>
      <c r="AG254" s="269">
        <f t="shared" si="178"/>
        <v>0</v>
      </c>
      <c r="AH254" s="371">
        <f t="shared" si="179"/>
        <v>0</v>
      </c>
      <c r="AI254" s="449">
        <f t="shared" si="180"/>
        <v>0</v>
      </c>
      <c r="AJ254" s="453">
        <f t="shared" si="181"/>
        <v>0</v>
      </c>
      <c r="AK254" s="455">
        <f t="shared" si="182"/>
        <v>0</v>
      </c>
      <c r="AL254" s="449">
        <f t="shared" si="183"/>
        <v>0</v>
      </c>
      <c r="AM254" s="453">
        <f t="shared" si="184"/>
        <v>0</v>
      </c>
      <c r="AN254" s="455">
        <f t="shared" si="185"/>
        <v>0</v>
      </c>
      <c r="AO254" s="449">
        <f t="shared" si="186"/>
        <v>0</v>
      </c>
      <c r="AP254" s="453">
        <f t="shared" si="187"/>
        <v>0</v>
      </c>
      <c r="AQ254" s="455">
        <f t="shared" si="188"/>
        <v>0</v>
      </c>
      <c r="AR254" s="344">
        <f t="shared" si="189"/>
        <v>-1</v>
      </c>
      <c r="AS254" s="345">
        <f t="shared" si="190"/>
        <v>0</v>
      </c>
      <c r="AT254" s="344">
        <f t="shared" si="191"/>
        <v>-1</v>
      </c>
      <c r="AU254" s="345">
        <f t="shared" si="192"/>
        <v>0</v>
      </c>
      <c r="AV254" s="344">
        <f t="shared" si="193"/>
        <v>-1</v>
      </c>
      <c r="AW254" s="345">
        <f t="shared" si="194"/>
        <v>0</v>
      </c>
      <c r="AX254" s="344">
        <f t="shared" si="195"/>
        <v>-1</v>
      </c>
      <c r="AY254" s="345">
        <f t="shared" si="196"/>
        <v>0</v>
      </c>
      <c r="AZ254" s="344">
        <f t="shared" si="197"/>
        <v>-1</v>
      </c>
      <c r="BA254" s="345">
        <f t="shared" si="198"/>
        <v>0</v>
      </c>
      <c r="BB254" s="344">
        <f t="shared" si="199"/>
        <v>-1</v>
      </c>
      <c r="BC254" s="345">
        <f t="shared" si="200"/>
        <v>0</v>
      </c>
      <c r="BD254" s="344">
        <f t="shared" si="201"/>
        <v>-1</v>
      </c>
      <c r="BE254" s="345">
        <f t="shared" si="202"/>
        <v>0</v>
      </c>
      <c r="BF254" s="344">
        <f t="shared" si="203"/>
        <v>-1</v>
      </c>
      <c r="BG254" s="345">
        <f t="shared" si="204"/>
        <v>0</v>
      </c>
      <c r="BH254" s="344">
        <f t="shared" si="205"/>
        <v>-1</v>
      </c>
      <c r="BI254" s="345">
        <f t="shared" si="206"/>
        <v>0</v>
      </c>
      <c r="BJ254" s="459">
        <f t="shared" si="207"/>
        <v>0</v>
      </c>
      <c r="BK254" s="290">
        <f t="shared" si="208"/>
        <v>0</v>
      </c>
      <c r="BL254" s="291" t="str">
        <f>IF(BK254=0,"",
IF(SUM($BK$168:BK254)=1,BM254,
IF($BK$288&gt;SUM($BK$168:BK254),_xlfn.CONCAT(", ",BM254),
IF($BK$288=SUM($BK$168:BK254),_xlfn.CONCAT(" y ",BM254)))))</f>
        <v/>
      </c>
      <c r="BM254" s="231" t="s">
        <v>6298</v>
      </c>
    </row>
    <row r="255" spans="1:65" customFormat="1" ht="15" hidden="1" customHeight="1">
      <c r="A255" s="6"/>
      <c r="B255" s="5"/>
      <c r="C255" s="85" t="s">
        <v>192</v>
      </c>
      <c r="D255" s="726" t="str">
        <f>IF(CNGE_2024_M1_Secc1_Sub1!$D129="","",CNGE_2024_M1_Secc1_Sub1!$D129)</f>
        <v/>
      </c>
      <c r="E255" s="727"/>
      <c r="F255" s="727"/>
      <c r="G255" s="727"/>
      <c r="H255" s="727"/>
      <c r="I255" s="727"/>
      <c r="J255" s="727"/>
      <c r="K255" s="727"/>
      <c r="L255" s="728"/>
      <c r="M255" s="850"/>
      <c r="N255" s="852"/>
      <c r="O255" s="850"/>
      <c r="P255" s="852"/>
      <c r="Q255" s="850"/>
      <c r="R255" s="852"/>
      <c r="S255" s="850"/>
      <c r="T255" s="852"/>
      <c r="U255" s="850"/>
      <c r="V255" s="852"/>
      <c r="W255" s="850"/>
      <c r="X255" s="852"/>
      <c r="Y255" s="850"/>
      <c r="Z255" s="852"/>
      <c r="AA255" s="850"/>
      <c r="AB255" s="852"/>
      <c r="AC255" s="850"/>
      <c r="AD255" s="852"/>
      <c r="AE255" s="8"/>
      <c r="AG255" s="269">
        <f t="shared" si="178"/>
        <v>0</v>
      </c>
      <c r="AH255" s="371">
        <f t="shared" si="179"/>
        <v>0</v>
      </c>
      <c r="AI255" s="449">
        <f t="shared" si="180"/>
        <v>0</v>
      </c>
      <c r="AJ255" s="453">
        <f t="shared" si="181"/>
        <v>0</v>
      </c>
      <c r="AK255" s="455">
        <f t="shared" si="182"/>
        <v>0</v>
      </c>
      <c r="AL255" s="449">
        <f t="shared" si="183"/>
        <v>0</v>
      </c>
      <c r="AM255" s="453">
        <f t="shared" si="184"/>
        <v>0</v>
      </c>
      <c r="AN255" s="455">
        <f t="shared" si="185"/>
        <v>0</v>
      </c>
      <c r="AO255" s="449">
        <f t="shared" si="186"/>
        <v>0</v>
      </c>
      <c r="AP255" s="453">
        <f t="shared" si="187"/>
        <v>0</v>
      </c>
      <c r="AQ255" s="455">
        <f t="shared" si="188"/>
        <v>0</v>
      </c>
      <c r="AR255" s="344">
        <f t="shared" si="189"/>
        <v>-1</v>
      </c>
      <c r="AS255" s="345">
        <f t="shared" si="190"/>
        <v>0</v>
      </c>
      <c r="AT255" s="344">
        <f t="shared" si="191"/>
        <v>-1</v>
      </c>
      <c r="AU255" s="345">
        <f t="shared" si="192"/>
        <v>0</v>
      </c>
      <c r="AV255" s="344">
        <f t="shared" si="193"/>
        <v>-1</v>
      </c>
      <c r="AW255" s="345">
        <f t="shared" si="194"/>
        <v>0</v>
      </c>
      <c r="AX255" s="344">
        <f t="shared" si="195"/>
        <v>-1</v>
      </c>
      <c r="AY255" s="345">
        <f t="shared" si="196"/>
        <v>0</v>
      </c>
      <c r="AZ255" s="344">
        <f t="shared" si="197"/>
        <v>-1</v>
      </c>
      <c r="BA255" s="345">
        <f t="shared" si="198"/>
        <v>0</v>
      </c>
      <c r="BB255" s="344">
        <f t="shared" si="199"/>
        <v>-1</v>
      </c>
      <c r="BC255" s="345">
        <f t="shared" si="200"/>
        <v>0</v>
      </c>
      <c r="BD255" s="344">
        <f t="shared" si="201"/>
        <v>-1</v>
      </c>
      <c r="BE255" s="345">
        <f t="shared" si="202"/>
        <v>0</v>
      </c>
      <c r="BF255" s="344">
        <f t="shared" si="203"/>
        <v>-1</v>
      </c>
      <c r="BG255" s="345">
        <f t="shared" si="204"/>
        <v>0</v>
      </c>
      <c r="BH255" s="344">
        <f t="shared" si="205"/>
        <v>-1</v>
      </c>
      <c r="BI255" s="345">
        <f t="shared" si="206"/>
        <v>0</v>
      </c>
      <c r="BJ255" s="459">
        <f t="shared" si="207"/>
        <v>0</v>
      </c>
      <c r="BK255" s="290">
        <f t="shared" si="208"/>
        <v>0</v>
      </c>
      <c r="BL255" s="291" t="str">
        <f>IF(BK255=0,"",
IF(SUM($BK$168:BK255)=1,BM255,
IF($BK$288&gt;SUM($BK$168:BK255),_xlfn.CONCAT(", ",BM255),
IF($BK$288=SUM($BK$168:BK255),_xlfn.CONCAT(" y ",BM255)))))</f>
        <v/>
      </c>
      <c r="BM255" s="231" t="s">
        <v>6299</v>
      </c>
    </row>
    <row r="256" spans="1:65" customFormat="1" ht="15" hidden="1" customHeight="1">
      <c r="A256" s="6"/>
      <c r="B256" s="5"/>
      <c r="C256" s="85" t="s">
        <v>193</v>
      </c>
      <c r="D256" s="726" t="str">
        <f>IF(CNGE_2024_M1_Secc1_Sub1!$D130="","",CNGE_2024_M1_Secc1_Sub1!$D130)</f>
        <v/>
      </c>
      <c r="E256" s="727"/>
      <c r="F256" s="727"/>
      <c r="G256" s="727"/>
      <c r="H256" s="727"/>
      <c r="I256" s="727"/>
      <c r="J256" s="727"/>
      <c r="K256" s="727"/>
      <c r="L256" s="728"/>
      <c r="M256" s="850"/>
      <c r="N256" s="852"/>
      <c r="O256" s="850"/>
      <c r="P256" s="852"/>
      <c r="Q256" s="850"/>
      <c r="R256" s="852"/>
      <c r="S256" s="850"/>
      <c r="T256" s="852"/>
      <c r="U256" s="850"/>
      <c r="V256" s="852"/>
      <c r="W256" s="850"/>
      <c r="X256" s="852"/>
      <c r="Y256" s="850"/>
      <c r="Z256" s="852"/>
      <c r="AA256" s="850"/>
      <c r="AB256" s="852"/>
      <c r="AC256" s="850"/>
      <c r="AD256" s="852"/>
      <c r="AE256" s="8"/>
      <c r="AG256" s="269">
        <f t="shared" si="178"/>
        <v>0</v>
      </c>
      <c r="AH256" s="371">
        <f t="shared" si="179"/>
        <v>0</v>
      </c>
      <c r="AI256" s="449">
        <f t="shared" si="180"/>
        <v>0</v>
      </c>
      <c r="AJ256" s="453">
        <f t="shared" si="181"/>
        <v>0</v>
      </c>
      <c r="AK256" s="455">
        <f t="shared" si="182"/>
        <v>0</v>
      </c>
      <c r="AL256" s="449">
        <f t="shared" si="183"/>
        <v>0</v>
      </c>
      <c r="AM256" s="453">
        <f t="shared" si="184"/>
        <v>0</v>
      </c>
      <c r="AN256" s="455">
        <f t="shared" si="185"/>
        <v>0</v>
      </c>
      <c r="AO256" s="449">
        <f t="shared" si="186"/>
        <v>0</v>
      </c>
      <c r="AP256" s="453">
        <f t="shared" si="187"/>
        <v>0</v>
      </c>
      <c r="AQ256" s="455">
        <f t="shared" si="188"/>
        <v>0</v>
      </c>
      <c r="AR256" s="344">
        <f t="shared" si="189"/>
        <v>-1</v>
      </c>
      <c r="AS256" s="345">
        <f t="shared" si="190"/>
        <v>0</v>
      </c>
      <c r="AT256" s="344">
        <f t="shared" si="191"/>
        <v>-1</v>
      </c>
      <c r="AU256" s="345">
        <f t="shared" si="192"/>
        <v>0</v>
      </c>
      <c r="AV256" s="344">
        <f t="shared" si="193"/>
        <v>-1</v>
      </c>
      <c r="AW256" s="345">
        <f t="shared" si="194"/>
        <v>0</v>
      </c>
      <c r="AX256" s="344">
        <f t="shared" si="195"/>
        <v>-1</v>
      </c>
      <c r="AY256" s="345">
        <f t="shared" si="196"/>
        <v>0</v>
      </c>
      <c r="AZ256" s="344">
        <f t="shared" si="197"/>
        <v>-1</v>
      </c>
      <c r="BA256" s="345">
        <f t="shared" si="198"/>
        <v>0</v>
      </c>
      <c r="BB256" s="344">
        <f t="shared" si="199"/>
        <v>-1</v>
      </c>
      <c r="BC256" s="345">
        <f t="shared" si="200"/>
        <v>0</v>
      </c>
      <c r="BD256" s="344">
        <f t="shared" si="201"/>
        <v>-1</v>
      </c>
      <c r="BE256" s="345">
        <f t="shared" si="202"/>
        <v>0</v>
      </c>
      <c r="BF256" s="344">
        <f t="shared" si="203"/>
        <v>-1</v>
      </c>
      <c r="BG256" s="345">
        <f t="shared" si="204"/>
        <v>0</v>
      </c>
      <c r="BH256" s="344">
        <f t="shared" si="205"/>
        <v>-1</v>
      </c>
      <c r="BI256" s="345">
        <f t="shared" si="206"/>
        <v>0</v>
      </c>
      <c r="BJ256" s="459">
        <f t="shared" si="207"/>
        <v>0</v>
      </c>
      <c r="BK256" s="290">
        <f t="shared" si="208"/>
        <v>0</v>
      </c>
      <c r="BL256" s="291" t="str">
        <f>IF(BK256=0,"",
IF(SUM($BK$168:BK256)=1,BM256,
IF($BK$288&gt;SUM($BK$168:BK256),_xlfn.CONCAT(", ",BM256),
IF($BK$288=SUM($BK$168:BK256),_xlfn.CONCAT(" y ",BM256)))))</f>
        <v/>
      </c>
      <c r="BM256" s="231" t="s">
        <v>6300</v>
      </c>
    </row>
    <row r="257" spans="1:65" customFormat="1" ht="15" hidden="1" customHeight="1">
      <c r="A257" s="6"/>
      <c r="B257" s="5"/>
      <c r="C257" s="85" t="s">
        <v>194</v>
      </c>
      <c r="D257" s="726" t="str">
        <f>IF(CNGE_2024_M1_Secc1_Sub1!$D131="","",CNGE_2024_M1_Secc1_Sub1!$D131)</f>
        <v/>
      </c>
      <c r="E257" s="727"/>
      <c r="F257" s="727"/>
      <c r="G257" s="727"/>
      <c r="H257" s="727"/>
      <c r="I257" s="727"/>
      <c r="J257" s="727"/>
      <c r="K257" s="727"/>
      <c r="L257" s="728"/>
      <c r="M257" s="850"/>
      <c r="N257" s="852"/>
      <c r="O257" s="850"/>
      <c r="P257" s="852"/>
      <c r="Q257" s="850"/>
      <c r="R257" s="852"/>
      <c r="S257" s="850"/>
      <c r="T257" s="852"/>
      <c r="U257" s="850"/>
      <c r="V257" s="852"/>
      <c r="W257" s="850"/>
      <c r="X257" s="852"/>
      <c r="Y257" s="850"/>
      <c r="Z257" s="852"/>
      <c r="AA257" s="850"/>
      <c r="AB257" s="852"/>
      <c r="AC257" s="850"/>
      <c r="AD257" s="852"/>
      <c r="AE257" s="8"/>
      <c r="AG257" s="269">
        <f t="shared" si="178"/>
        <v>0</v>
      </c>
      <c r="AH257" s="371">
        <f t="shared" si="179"/>
        <v>0</v>
      </c>
      <c r="AI257" s="449">
        <f t="shared" si="180"/>
        <v>0</v>
      </c>
      <c r="AJ257" s="453">
        <f t="shared" si="181"/>
        <v>0</v>
      </c>
      <c r="AK257" s="455">
        <f t="shared" si="182"/>
        <v>0</v>
      </c>
      <c r="AL257" s="449">
        <f t="shared" si="183"/>
        <v>0</v>
      </c>
      <c r="AM257" s="453">
        <f t="shared" si="184"/>
        <v>0</v>
      </c>
      <c r="AN257" s="455">
        <f t="shared" si="185"/>
        <v>0</v>
      </c>
      <c r="AO257" s="449">
        <f t="shared" si="186"/>
        <v>0</v>
      </c>
      <c r="AP257" s="453">
        <f t="shared" si="187"/>
        <v>0</v>
      </c>
      <c r="AQ257" s="455">
        <f t="shared" si="188"/>
        <v>0</v>
      </c>
      <c r="AR257" s="344">
        <f t="shared" si="189"/>
        <v>-1</v>
      </c>
      <c r="AS257" s="345">
        <f t="shared" si="190"/>
        <v>0</v>
      </c>
      <c r="AT257" s="344">
        <f t="shared" si="191"/>
        <v>-1</v>
      </c>
      <c r="AU257" s="345">
        <f t="shared" si="192"/>
        <v>0</v>
      </c>
      <c r="AV257" s="344">
        <f t="shared" si="193"/>
        <v>-1</v>
      </c>
      <c r="AW257" s="345">
        <f t="shared" si="194"/>
        <v>0</v>
      </c>
      <c r="AX257" s="344">
        <f t="shared" si="195"/>
        <v>-1</v>
      </c>
      <c r="AY257" s="345">
        <f t="shared" si="196"/>
        <v>0</v>
      </c>
      <c r="AZ257" s="344">
        <f t="shared" si="197"/>
        <v>-1</v>
      </c>
      <c r="BA257" s="345">
        <f t="shared" si="198"/>
        <v>0</v>
      </c>
      <c r="BB257" s="344">
        <f t="shared" si="199"/>
        <v>-1</v>
      </c>
      <c r="BC257" s="345">
        <f t="shared" si="200"/>
        <v>0</v>
      </c>
      <c r="BD257" s="344">
        <f t="shared" si="201"/>
        <v>-1</v>
      </c>
      <c r="BE257" s="345">
        <f t="shared" si="202"/>
        <v>0</v>
      </c>
      <c r="BF257" s="344">
        <f t="shared" si="203"/>
        <v>-1</v>
      </c>
      <c r="BG257" s="345">
        <f t="shared" si="204"/>
        <v>0</v>
      </c>
      <c r="BH257" s="344">
        <f t="shared" si="205"/>
        <v>-1</v>
      </c>
      <c r="BI257" s="345">
        <f t="shared" si="206"/>
        <v>0</v>
      </c>
      <c r="BJ257" s="459">
        <f t="shared" si="207"/>
        <v>0</v>
      </c>
      <c r="BK257" s="290">
        <f t="shared" si="208"/>
        <v>0</v>
      </c>
      <c r="BL257" s="291" t="str">
        <f>IF(BK257=0,"",
IF(SUM($BK$168:BK257)=1,BM257,
IF($BK$288&gt;SUM($BK$168:BK257),_xlfn.CONCAT(", ",BM257),
IF($BK$288=SUM($BK$168:BK257),_xlfn.CONCAT(" y ",BM257)))))</f>
        <v/>
      </c>
      <c r="BM257" s="231" t="s">
        <v>6301</v>
      </c>
    </row>
    <row r="258" spans="1:65" customFormat="1" ht="15" hidden="1" customHeight="1">
      <c r="A258" s="6"/>
      <c r="B258" s="5"/>
      <c r="C258" s="85" t="s">
        <v>195</v>
      </c>
      <c r="D258" s="726" t="str">
        <f>IF(CNGE_2024_M1_Secc1_Sub1!$D132="","",CNGE_2024_M1_Secc1_Sub1!$D132)</f>
        <v/>
      </c>
      <c r="E258" s="727"/>
      <c r="F258" s="727"/>
      <c r="G258" s="727"/>
      <c r="H258" s="727"/>
      <c r="I258" s="727"/>
      <c r="J258" s="727"/>
      <c r="K258" s="727"/>
      <c r="L258" s="728"/>
      <c r="M258" s="850"/>
      <c r="N258" s="852"/>
      <c r="O258" s="850"/>
      <c r="P258" s="852"/>
      <c r="Q258" s="850"/>
      <c r="R258" s="852"/>
      <c r="S258" s="850"/>
      <c r="T258" s="852"/>
      <c r="U258" s="850"/>
      <c r="V258" s="852"/>
      <c r="W258" s="850"/>
      <c r="X258" s="852"/>
      <c r="Y258" s="850"/>
      <c r="Z258" s="852"/>
      <c r="AA258" s="850"/>
      <c r="AB258" s="852"/>
      <c r="AC258" s="850"/>
      <c r="AD258" s="852"/>
      <c r="AE258" s="8"/>
      <c r="AG258" s="269">
        <f t="shared" si="178"/>
        <v>0</v>
      </c>
      <c r="AH258" s="371">
        <f t="shared" si="179"/>
        <v>0</v>
      </c>
      <c r="AI258" s="449">
        <f t="shared" si="180"/>
        <v>0</v>
      </c>
      <c r="AJ258" s="453">
        <f t="shared" si="181"/>
        <v>0</v>
      </c>
      <c r="AK258" s="455">
        <f t="shared" si="182"/>
        <v>0</v>
      </c>
      <c r="AL258" s="449">
        <f t="shared" si="183"/>
        <v>0</v>
      </c>
      <c r="AM258" s="453">
        <f t="shared" si="184"/>
        <v>0</v>
      </c>
      <c r="AN258" s="455">
        <f t="shared" si="185"/>
        <v>0</v>
      </c>
      <c r="AO258" s="449">
        <f t="shared" si="186"/>
        <v>0</v>
      </c>
      <c r="AP258" s="453">
        <f t="shared" si="187"/>
        <v>0</v>
      </c>
      <c r="AQ258" s="455">
        <f t="shared" si="188"/>
        <v>0</v>
      </c>
      <c r="AR258" s="344">
        <f t="shared" si="189"/>
        <v>-1</v>
      </c>
      <c r="AS258" s="345">
        <f t="shared" si="190"/>
        <v>0</v>
      </c>
      <c r="AT258" s="344">
        <f t="shared" si="191"/>
        <v>-1</v>
      </c>
      <c r="AU258" s="345">
        <f t="shared" si="192"/>
        <v>0</v>
      </c>
      <c r="AV258" s="344">
        <f t="shared" si="193"/>
        <v>-1</v>
      </c>
      <c r="AW258" s="345">
        <f t="shared" si="194"/>
        <v>0</v>
      </c>
      <c r="AX258" s="344">
        <f t="shared" si="195"/>
        <v>-1</v>
      </c>
      <c r="AY258" s="345">
        <f t="shared" si="196"/>
        <v>0</v>
      </c>
      <c r="AZ258" s="344">
        <f t="shared" si="197"/>
        <v>-1</v>
      </c>
      <c r="BA258" s="345">
        <f t="shared" si="198"/>
        <v>0</v>
      </c>
      <c r="BB258" s="344">
        <f t="shared" si="199"/>
        <v>-1</v>
      </c>
      <c r="BC258" s="345">
        <f t="shared" si="200"/>
        <v>0</v>
      </c>
      <c r="BD258" s="344">
        <f t="shared" si="201"/>
        <v>-1</v>
      </c>
      <c r="BE258" s="345">
        <f t="shared" si="202"/>
        <v>0</v>
      </c>
      <c r="BF258" s="344">
        <f t="shared" si="203"/>
        <v>-1</v>
      </c>
      <c r="BG258" s="345">
        <f t="shared" si="204"/>
        <v>0</v>
      </c>
      <c r="BH258" s="344">
        <f t="shared" si="205"/>
        <v>-1</v>
      </c>
      <c r="BI258" s="345">
        <f t="shared" si="206"/>
        <v>0</v>
      </c>
      <c r="BJ258" s="459">
        <f t="shared" si="207"/>
        <v>0</v>
      </c>
      <c r="BK258" s="290">
        <f t="shared" si="208"/>
        <v>0</v>
      </c>
      <c r="BL258" s="291" t="str">
        <f>IF(BK258=0,"",
IF(SUM($BK$168:BK258)=1,BM258,
IF($BK$288&gt;SUM($BK$168:BK258),_xlfn.CONCAT(", ",BM258),
IF($BK$288=SUM($BK$168:BK258),_xlfn.CONCAT(" y ",BM258)))))</f>
        <v/>
      </c>
      <c r="BM258" s="231" t="s">
        <v>6302</v>
      </c>
    </row>
    <row r="259" spans="1:65" customFormat="1" ht="15" hidden="1" customHeight="1">
      <c r="A259" s="6"/>
      <c r="B259" s="5"/>
      <c r="C259" s="85" t="s">
        <v>196</v>
      </c>
      <c r="D259" s="726" t="str">
        <f>IF(CNGE_2024_M1_Secc1_Sub1!$D133="","",CNGE_2024_M1_Secc1_Sub1!$D133)</f>
        <v/>
      </c>
      <c r="E259" s="727"/>
      <c r="F259" s="727"/>
      <c r="G259" s="727"/>
      <c r="H259" s="727"/>
      <c r="I259" s="727"/>
      <c r="J259" s="727"/>
      <c r="K259" s="727"/>
      <c r="L259" s="728"/>
      <c r="M259" s="850"/>
      <c r="N259" s="852"/>
      <c r="O259" s="850"/>
      <c r="P259" s="852"/>
      <c r="Q259" s="850"/>
      <c r="R259" s="852"/>
      <c r="S259" s="850"/>
      <c r="T259" s="852"/>
      <c r="U259" s="850"/>
      <c r="V259" s="852"/>
      <c r="W259" s="850"/>
      <c r="X259" s="852"/>
      <c r="Y259" s="850"/>
      <c r="Z259" s="852"/>
      <c r="AA259" s="850"/>
      <c r="AB259" s="852"/>
      <c r="AC259" s="850"/>
      <c r="AD259" s="852"/>
      <c r="AE259" s="8"/>
      <c r="AG259" s="269">
        <f t="shared" si="178"/>
        <v>0</v>
      </c>
      <c r="AH259" s="371">
        <f t="shared" si="179"/>
        <v>0</v>
      </c>
      <c r="AI259" s="449">
        <f t="shared" si="180"/>
        <v>0</v>
      </c>
      <c r="AJ259" s="453">
        <f t="shared" si="181"/>
        <v>0</v>
      </c>
      <c r="AK259" s="455">
        <f t="shared" si="182"/>
        <v>0</v>
      </c>
      <c r="AL259" s="449">
        <f t="shared" si="183"/>
        <v>0</v>
      </c>
      <c r="AM259" s="453">
        <f t="shared" si="184"/>
        <v>0</v>
      </c>
      <c r="AN259" s="455">
        <f t="shared" si="185"/>
        <v>0</v>
      </c>
      <c r="AO259" s="449">
        <f t="shared" si="186"/>
        <v>0</v>
      </c>
      <c r="AP259" s="453">
        <f t="shared" si="187"/>
        <v>0</v>
      </c>
      <c r="AQ259" s="455">
        <f t="shared" si="188"/>
        <v>0</v>
      </c>
      <c r="AR259" s="344">
        <f t="shared" si="189"/>
        <v>-1</v>
      </c>
      <c r="AS259" s="345">
        <f t="shared" si="190"/>
        <v>0</v>
      </c>
      <c r="AT259" s="344">
        <f t="shared" si="191"/>
        <v>-1</v>
      </c>
      <c r="AU259" s="345">
        <f t="shared" si="192"/>
        <v>0</v>
      </c>
      <c r="AV259" s="344">
        <f t="shared" si="193"/>
        <v>-1</v>
      </c>
      <c r="AW259" s="345">
        <f t="shared" si="194"/>
        <v>0</v>
      </c>
      <c r="AX259" s="344">
        <f t="shared" si="195"/>
        <v>-1</v>
      </c>
      <c r="AY259" s="345">
        <f t="shared" si="196"/>
        <v>0</v>
      </c>
      <c r="AZ259" s="344">
        <f t="shared" si="197"/>
        <v>-1</v>
      </c>
      <c r="BA259" s="345">
        <f t="shared" si="198"/>
        <v>0</v>
      </c>
      <c r="BB259" s="344">
        <f t="shared" si="199"/>
        <v>-1</v>
      </c>
      <c r="BC259" s="345">
        <f t="shared" si="200"/>
        <v>0</v>
      </c>
      <c r="BD259" s="344">
        <f t="shared" si="201"/>
        <v>-1</v>
      </c>
      <c r="BE259" s="345">
        <f t="shared" si="202"/>
        <v>0</v>
      </c>
      <c r="BF259" s="344">
        <f t="shared" si="203"/>
        <v>-1</v>
      </c>
      <c r="BG259" s="345">
        <f t="shared" si="204"/>
        <v>0</v>
      </c>
      <c r="BH259" s="344">
        <f t="shared" si="205"/>
        <v>-1</v>
      </c>
      <c r="BI259" s="345">
        <f t="shared" si="206"/>
        <v>0</v>
      </c>
      <c r="BJ259" s="459">
        <f t="shared" si="207"/>
        <v>0</v>
      </c>
      <c r="BK259" s="290">
        <f t="shared" si="208"/>
        <v>0</v>
      </c>
      <c r="BL259" s="291" t="str">
        <f>IF(BK259=0,"",
IF(SUM($BK$168:BK259)=1,BM259,
IF($BK$288&gt;SUM($BK$168:BK259),_xlfn.CONCAT(", ",BM259),
IF($BK$288=SUM($BK$168:BK259),_xlfn.CONCAT(" y ",BM259)))))</f>
        <v/>
      </c>
      <c r="BM259" s="231" t="s">
        <v>6303</v>
      </c>
    </row>
    <row r="260" spans="1:65" customFormat="1" ht="15" hidden="1" customHeight="1">
      <c r="A260" s="6"/>
      <c r="B260" s="5"/>
      <c r="C260" s="85" t="s">
        <v>197</v>
      </c>
      <c r="D260" s="726" t="str">
        <f>IF(CNGE_2024_M1_Secc1_Sub1!$D134="","",CNGE_2024_M1_Secc1_Sub1!$D134)</f>
        <v/>
      </c>
      <c r="E260" s="727"/>
      <c r="F260" s="727"/>
      <c r="G260" s="727"/>
      <c r="H260" s="727"/>
      <c r="I260" s="727"/>
      <c r="J260" s="727"/>
      <c r="K260" s="727"/>
      <c r="L260" s="728"/>
      <c r="M260" s="850"/>
      <c r="N260" s="852"/>
      <c r="O260" s="850"/>
      <c r="P260" s="852"/>
      <c r="Q260" s="850"/>
      <c r="R260" s="852"/>
      <c r="S260" s="850"/>
      <c r="T260" s="852"/>
      <c r="U260" s="850"/>
      <c r="V260" s="852"/>
      <c r="W260" s="850"/>
      <c r="X260" s="852"/>
      <c r="Y260" s="850"/>
      <c r="Z260" s="852"/>
      <c r="AA260" s="850"/>
      <c r="AB260" s="852"/>
      <c r="AC260" s="850"/>
      <c r="AD260" s="852"/>
      <c r="AE260" s="8"/>
      <c r="AG260" s="269">
        <f t="shared" si="178"/>
        <v>0</v>
      </c>
      <c r="AH260" s="371">
        <f t="shared" si="179"/>
        <v>0</v>
      </c>
      <c r="AI260" s="449">
        <f t="shared" si="180"/>
        <v>0</v>
      </c>
      <c r="AJ260" s="453">
        <f t="shared" si="181"/>
        <v>0</v>
      </c>
      <c r="AK260" s="455">
        <f t="shared" si="182"/>
        <v>0</v>
      </c>
      <c r="AL260" s="449">
        <f t="shared" si="183"/>
        <v>0</v>
      </c>
      <c r="AM260" s="453">
        <f t="shared" si="184"/>
        <v>0</v>
      </c>
      <c r="AN260" s="455">
        <f t="shared" si="185"/>
        <v>0</v>
      </c>
      <c r="AO260" s="449">
        <f t="shared" si="186"/>
        <v>0</v>
      </c>
      <c r="AP260" s="453">
        <f t="shared" si="187"/>
        <v>0</v>
      </c>
      <c r="AQ260" s="455">
        <f t="shared" si="188"/>
        <v>0</v>
      </c>
      <c r="AR260" s="344">
        <f t="shared" si="189"/>
        <v>-1</v>
      </c>
      <c r="AS260" s="345">
        <f t="shared" si="190"/>
        <v>0</v>
      </c>
      <c r="AT260" s="344">
        <f t="shared" si="191"/>
        <v>-1</v>
      </c>
      <c r="AU260" s="345">
        <f t="shared" si="192"/>
        <v>0</v>
      </c>
      <c r="AV260" s="344">
        <f t="shared" si="193"/>
        <v>-1</v>
      </c>
      <c r="AW260" s="345">
        <f t="shared" si="194"/>
        <v>0</v>
      </c>
      <c r="AX260" s="344">
        <f t="shared" si="195"/>
        <v>-1</v>
      </c>
      <c r="AY260" s="345">
        <f t="shared" si="196"/>
        <v>0</v>
      </c>
      <c r="AZ260" s="344">
        <f t="shared" si="197"/>
        <v>-1</v>
      </c>
      <c r="BA260" s="345">
        <f t="shared" si="198"/>
        <v>0</v>
      </c>
      <c r="BB260" s="344">
        <f t="shared" si="199"/>
        <v>-1</v>
      </c>
      <c r="BC260" s="345">
        <f t="shared" si="200"/>
        <v>0</v>
      </c>
      <c r="BD260" s="344">
        <f t="shared" si="201"/>
        <v>-1</v>
      </c>
      <c r="BE260" s="345">
        <f t="shared" si="202"/>
        <v>0</v>
      </c>
      <c r="BF260" s="344">
        <f t="shared" si="203"/>
        <v>-1</v>
      </c>
      <c r="BG260" s="345">
        <f t="shared" si="204"/>
        <v>0</v>
      </c>
      <c r="BH260" s="344">
        <f t="shared" si="205"/>
        <v>-1</v>
      </c>
      <c r="BI260" s="345">
        <f t="shared" si="206"/>
        <v>0</v>
      </c>
      <c r="BJ260" s="459">
        <f t="shared" si="207"/>
        <v>0</v>
      </c>
      <c r="BK260" s="290">
        <f t="shared" si="208"/>
        <v>0</v>
      </c>
      <c r="BL260" s="291" t="str">
        <f>IF(BK260=0,"",
IF(SUM($BK$168:BK260)=1,BM260,
IF($BK$288&gt;SUM($BK$168:BK260),_xlfn.CONCAT(", ",BM260),
IF($BK$288=SUM($BK$168:BK260),_xlfn.CONCAT(" y ",BM260)))))</f>
        <v/>
      </c>
      <c r="BM260" s="231" t="s">
        <v>6304</v>
      </c>
    </row>
    <row r="261" spans="1:65" customFormat="1" ht="15" hidden="1" customHeight="1">
      <c r="A261" s="6"/>
      <c r="B261" s="5"/>
      <c r="C261" s="87" t="s">
        <v>198</v>
      </c>
      <c r="D261" s="726" t="str">
        <f>IF(CNGE_2024_M1_Secc1_Sub1!$D135="","",CNGE_2024_M1_Secc1_Sub1!$D135)</f>
        <v/>
      </c>
      <c r="E261" s="727"/>
      <c r="F261" s="727"/>
      <c r="G261" s="727"/>
      <c r="H261" s="727"/>
      <c r="I261" s="727"/>
      <c r="J261" s="727"/>
      <c r="K261" s="727"/>
      <c r="L261" s="728"/>
      <c r="M261" s="850"/>
      <c r="N261" s="852"/>
      <c r="O261" s="850"/>
      <c r="P261" s="852"/>
      <c r="Q261" s="850"/>
      <c r="R261" s="852"/>
      <c r="S261" s="850"/>
      <c r="T261" s="852"/>
      <c r="U261" s="850"/>
      <c r="V261" s="852"/>
      <c r="W261" s="850"/>
      <c r="X261" s="852"/>
      <c r="Y261" s="850"/>
      <c r="Z261" s="852"/>
      <c r="AA261" s="850"/>
      <c r="AB261" s="852"/>
      <c r="AC261" s="850"/>
      <c r="AD261" s="852"/>
      <c r="AE261" s="8"/>
      <c r="AG261" s="269">
        <f t="shared" si="178"/>
        <v>0</v>
      </c>
      <c r="AH261" s="371">
        <f t="shared" si="179"/>
        <v>0</v>
      </c>
      <c r="AI261" s="449">
        <f t="shared" si="180"/>
        <v>0</v>
      </c>
      <c r="AJ261" s="453">
        <f t="shared" si="181"/>
        <v>0</v>
      </c>
      <c r="AK261" s="455">
        <f t="shared" si="182"/>
        <v>0</v>
      </c>
      <c r="AL261" s="449">
        <f t="shared" si="183"/>
        <v>0</v>
      </c>
      <c r="AM261" s="453">
        <f t="shared" si="184"/>
        <v>0</v>
      </c>
      <c r="AN261" s="455">
        <f t="shared" si="185"/>
        <v>0</v>
      </c>
      <c r="AO261" s="449">
        <f t="shared" si="186"/>
        <v>0</v>
      </c>
      <c r="AP261" s="453">
        <f t="shared" si="187"/>
        <v>0</v>
      </c>
      <c r="AQ261" s="455">
        <f t="shared" si="188"/>
        <v>0</v>
      </c>
      <c r="AR261" s="344">
        <f t="shared" si="189"/>
        <v>-1</v>
      </c>
      <c r="AS261" s="345">
        <f t="shared" si="190"/>
        <v>0</v>
      </c>
      <c r="AT261" s="344">
        <f t="shared" si="191"/>
        <v>-1</v>
      </c>
      <c r="AU261" s="345">
        <f t="shared" si="192"/>
        <v>0</v>
      </c>
      <c r="AV261" s="344">
        <f t="shared" si="193"/>
        <v>-1</v>
      </c>
      <c r="AW261" s="345">
        <f t="shared" si="194"/>
        <v>0</v>
      </c>
      <c r="AX261" s="344">
        <f t="shared" si="195"/>
        <v>-1</v>
      </c>
      <c r="AY261" s="345">
        <f t="shared" si="196"/>
        <v>0</v>
      </c>
      <c r="AZ261" s="344">
        <f t="shared" si="197"/>
        <v>-1</v>
      </c>
      <c r="BA261" s="345">
        <f t="shared" si="198"/>
        <v>0</v>
      </c>
      <c r="BB261" s="344">
        <f t="shared" si="199"/>
        <v>-1</v>
      </c>
      <c r="BC261" s="345">
        <f t="shared" si="200"/>
        <v>0</v>
      </c>
      <c r="BD261" s="344">
        <f t="shared" si="201"/>
        <v>-1</v>
      </c>
      <c r="BE261" s="345">
        <f t="shared" si="202"/>
        <v>0</v>
      </c>
      <c r="BF261" s="344">
        <f t="shared" si="203"/>
        <v>-1</v>
      </c>
      <c r="BG261" s="345">
        <f t="shared" si="204"/>
        <v>0</v>
      </c>
      <c r="BH261" s="344">
        <f t="shared" si="205"/>
        <v>-1</v>
      </c>
      <c r="BI261" s="345">
        <f t="shared" si="206"/>
        <v>0</v>
      </c>
      <c r="BJ261" s="459">
        <f t="shared" si="207"/>
        <v>0</v>
      </c>
      <c r="BK261" s="290">
        <f t="shared" si="208"/>
        <v>0</v>
      </c>
      <c r="BL261" s="291" t="str">
        <f>IF(BK261=0,"",
IF(SUM($BK$168:BK261)=1,BM261,
IF($BK$288&gt;SUM($BK$168:BK261),_xlfn.CONCAT(", ",BM261),
IF($BK$288=SUM($BK$168:BK261),_xlfn.CONCAT(" y ",BM261)))))</f>
        <v/>
      </c>
      <c r="BM261" s="231" t="s">
        <v>6305</v>
      </c>
    </row>
    <row r="262" spans="1:65" customFormat="1" ht="15" hidden="1" customHeight="1">
      <c r="A262" s="6"/>
      <c r="B262" s="5"/>
      <c r="C262" s="87" t="s">
        <v>199</v>
      </c>
      <c r="D262" s="726" t="str">
        <f>IF(CNGE_2024_M1_Secc1_Sub1!$D136="","",CNGE_2024_M1_Secc1_Sub1!$D136)</f>
        <v/>
      </c>
      <c r="E262" s="727"/>
      <c r="F262" s="727"/>
      <c r="G262" s="727"/>
      <c r="H262" s="727"/>
      <c r="I262" s="727"/>
      <c r="J262" s="727"/>
      <c r="K262" s="727"/>
      <c r="L262" s="728"/>
      <c r="M262" s="850"/>
      <c r="N262" s="852"/>
      <c r="O262" s="850"/>
      <c r="P262" s="852"/>
      <c r="Q262" s="850"/>
      <c r="R262" s="852"/>
      <c r="S262" s="850"/>
      <c r="T262" s="852"/>
      <c r="U262" s="850"/>
      <c r="V262" s="852"/>
      <c r="W262" s="850"/>
      <c r="X262" s="852"/>
      <c r="Y262" s="850"/>
      <c r="Z262" s="852"/>
      <c r="AA262" s="850"/>
      <c r="AB262" s="852"/>
      <c r="AC262" s="850"/>
      <c r="AD262" s="852"/>
      <c r="AE262" s="8"/>
      <c r="AG262" s="269">
        <f t="shared" si="178"/>
        <v>0</v>
      </c>
      <c r="AH262" s="371">
        <f t="shared" si="179"/>
        <v>0</v>
      </c>
      <c r="AI262" s="449">
        <f t="shared" si="180"/>
        <v>0</v>
      </c>
      <c r="AJ262" s="453">
        <f t="shared" si="181"/>
        <v>0</v>
      </c>
      <c r="AK262" s="455">
        <f t="shared" si="182"/>
        <v>0</v>
      </c>
      <c r="AL262" s="449">
        <f t="shared" si="183"/>
        <v>0</v>
      </c>
      <c r="AM262" s="453">
        <f t="shared" si="184"/>
        <v>0</v>
      </c>
      <c r="AN262" s="455">
        <f t="shared" si="185"/>
        <v>0</v>
      </c>
      <c r="AO262" s="449">
        <f t="shared" si="186"/>
        <v>0</v>
      </c>
      <c r="AP262" s="453">
        <f t="shared" si="187"/>
        <v>0</v>
      </c>
      <c r="AQ262" s="455">
        <f t="shared" si="188"/>
        <v>0</v>
      </c>
      <c r="AR262" s="344">
        <f t="shared" si="189"/>
        <v>-1</v>
      </c>
      <c r="AS262" s="345">
        <f t="shared" si="190"/>
        <v>0</v>
      </c>
      <c r="AT262" s="344">
        <f t="shared" si="191"/>
        <v>-1</v>
      </c>
      <c r="AU262" s="345">
        <f t="shared" si="192"/>
        <v>0</v>
      </c>
      <c r="AV262" s="344">
        <f t="shared" si="193"/>
        <v>-1</v>
      </c>
      <c r="AW262" s="345">
        <f t="shared" si="194"/>
        <v>0</v>
      </c>
      <c r="AX262" s="344">
        <f t="shared" si="195"/>
        <v>-1</v>
      </c>
      <c r="AY262" s="345">
        <f t="shared" si="196"/>
        <v>0</v>
      </c>
      <c r="AZ262" s="344">
        <f t="shared" si="197"/>
        <v>-1</v>
      </c>
      <c r="BA262" s="345">
        <f t="shared" si="198"/>
        <v>0</v>
      </c>
      <c r="BB262" s="344">
        <f t="shared" si="199"/>
        <v>-1</v>
      </c>
      <c r="BC262" s="345">
        <f t="shared" si="200"/>
        <v>0</v>
      </c>
      <c r="BD262" s="344">
        <f t="shared" si="201"/>
        <v>-1</v>
      </c>
      <c r="BE262" s="345">
        <f t="shared" si="202"/>
        <v>0</v>
      </c>
      <c r="BF262" s="344">
        <f t="shared" si="203"/>
        <v>-1</v>
      </c>
      <c r="BG262" s="345">
        <f t="shared" si="204"/>
        <v>0</v>
      </c>
      <c r="BH262" s="344">
        <f t="shared" si="205"/>
        <v>-1</v>
      </c>
      <c r="BI262" s="345">
        <f t="shared" si="206"/>
        <v>0</v>
      </c>
      <c r="BJ262" s="459">
        <f t="shared" si="207"/>
        <v>0</v>
      </c>
      <c r="BK262" s="290">
        <f t="shared" si="208"/>
        <v>0</v>
      </c>
      <c r="BL262" s="291" t="str">
        <f>IF(BK262=0,"",
IF(SUM($BK$168:BK262)=1,BM262,
IF($BK$288&gt;SUM($BK$168:BK262),_xlfn.CONCAT(", ",BM262),
IF($BK$288=SUM($BK$168:BK262),_xlfn.CONCAT(" y ",BM262)))))</f>
        <v/>
      </c>
      <c r="BM262" s="231" t="s">
        <v>6306</v>
      </c>
    </row>
    <row r="263" spans="1:65" customFormat="1" ht="15" hidden="1" customHeight="1">
      <c r="A263" s="6"/>
      <c r="B263" s="5"/>
      <c r="C263" s="87" t="s">
        <v>200</v>
      </c>
      <c r="D263" s="726" t="str">
        <f>IF(CNGE_2024_M1_Secc1_Sub1!$D137="","",CNGE_2024_M1_Secc1_Sub1!$D137)</f>
        <v/>
      </c>
      <c r="E263" s="727"/>
      <c r="F263" s="727"/>
      <c r="G263" s="727"/>
      <c r="H263" s="727"/>
      <c r="I263" s="727"/>
      <c r="J263" s="727"/>
      <c r="K263" s="727"/>
      <c r="L263" s="728"/>
      <c r="M263" s="850"/>
      <c r="N263" s="852"/>
      <c r="O263" s="850"/>
      <c r="P263" s="852"/>
      <c r="Q263" s="850"/>
      <c r="R263" s="852"/>
      <c r="S263" s="850"/>
      <c r="T263" s="852"/>
      <c r="U263" s="850"/>
      <c r="V263" s="852"/>
      <c r="W263" s="850"/>
      <c r="X263" s="852"/>
      <c r="Y263" s="850"/>
      <c r="Z263" s="852"/>
      <c r="AA263" s="850"/>
      <c r="AB263" s="852"/>
      <c r="AC263" s="850"/>
      <c r="AD263" s="852"/>
      <c r="AE263" s="8"/>
      <c r="AG263" s="269">
        <f t="shared" si="178"/>
        <v>0</v>
      </c>
      <c r="AH263" s="371">
        <f t="shared" si="179"/>
        <v>0</v>
      </c>
      <c r="AI263" s="449">
        <f t="shared" si="180"/>
        <v>0</v>
      </c>
      <c r="AJ263" s="453">
        <f t="shared" si="181"/>
        <v>0</v>
      </c>
      <c r="AK263" s="455">
        <f t="shared" si="182"/>
        <v>0</v>
      </c>
      <c r="AL263" s="449">
        <f t="shared" si="183"/>
        <v>0</v>
      </c>
      <c r="AM263" s="453">
        <f t="shared" si="184"/>
        <v>0</v>
      </c>
      <c r="AN263" s="455">
        <f t="shared" si="185"/>
        <v>0</v>
      </c>
      <c r="AO263" s="449">
        <f t="shared" si="186"/>
        <v>0</v>
      </c>
      <c r="AP263" s="453">
        <f t="shared" si="187"/>
        <v>0</v>
      </c>
      <c r="AQ263" s="455">
        <f t="shared" si="188"/>
        <v>0</v>
      </c>
      <c r="AR263" s="344">
        <f t="shared" si="189"/>
        <v>-1</v>
      </c>
      <c r="AS263" s="345">
        <f t="shared" si="190"/>
        <v>0</v>
      </c>
      <c r="AT263" s="344">
        <f t="shared" si="191"/>
        <v>-1</v>
      </c>
      <c r="AU263" s="345">
        <f t="shared" si="192"/>
        <v>0</v>
      </c>
      <c r="AV263" s="344">
        <f t="shared" si="193"/>
        <v>-1</v>
      </c>
      <c r="AW263" s="345">
        <f t="shared" si="194"/>
        <v>0</v>
      </c>
      <c r="AX263" s="344">
        <f t="shared" si="195"/>
        <v>-1</v>
      </c>
      <c r="AY263" s="345">
        <f t="shared" si="196"/>
        <v>0</v>
      </c>
      <c r="AZ263" s="344">
        <f t="shared" si="197"/>
        <v>-1</v>
      </c>
      <c r="BA263" s="345">
        <f t="shared" si="198"/>
        <v>0</v>
      </c>
      <c r="BB263" s="344">
        <f t="shared" si="199"/>
        <v>-1</v>
      </c>
      <c r="BC263" s="345">
        <f t="shared" si="200"/>
        <v>0</v>
      </c>
      <c r="BD263" s="344">
        <f t="shared" si="201"/>
        <v>-1</v>
      </c>
      <c r="BE263" s="345">
        <f t="shared" si="202"/>
        <v>0</v>
      </c>
      <c r="BF263" s="344">
        <f t="shared" si="203"/>
        <v>-1</v>
      </c>
      <c r="BG263" s="345">
        <f t="shared" si="204"/>
        <v>0</v>
      </c>
      <c r="BH263" s="344">
        <f t="shared" si="205"/>
        <v>-1</v>
      </c>
      <c r="BI263" s="345">
        <f t="shared" si="206"/>
        <v>0</v>
      </c>
      <c r="BJ263" s="459">
        <f t="shared" si="207"/>
        <v>0</v>
      </c>
      <c r="BK263" s="290">
        <f t="shared" si="208"/>
        <v>0</v>
      </c>
      <c r="BL263" s="291" t="str">
        <f>IF(BK263=0,"",
IF(SUM($BK$168:BK263)=1,BM263,
IF($BK$288&gt;SUM($BK$168:BK263),_xlfn.CONCAT(", ",BM263),
IF($BK$288=SUM($BK$168:BK263),_xlfn.CONCAT(" y ",BM263)))))</f>
        <v/>
      </c>
      <c r="BM263" s="231" t="s">
        <v>6307</v>
      </c>
    </row>
    <row r="264" spans="1:65" customFormat="1" ht="15" hidden="1" customHeight="1">
      <c r="A264" s="6"/>
      <c r="B264" s="5"/>
      <c r="C264" s="87" t="s">
        <v>201</v>
      </c>
      <c r="D264" s="726" t="str">
        <f>IF(CNGE_2024_M1_Secc1_Sub1!$D138="","",CNGE_2024_M1_Secc1_Sub1!$D138)</f>
        <v/>
      </c>
      <c r="E264" s="727"/>
      <c r="F264" s="727"/>
      <c r="G264" s="727"/>
      <c r="H264" s="727"/>
      <c r="I264" s="727"/>
      <c r="J264" s="727"/>
      <c r="K264" s="727"/>
      <c r="L264" s="728"/>
      <c r="M264" s="850"/>
      <c r="N264" s="852"/>
      <c r="O264" s="850"/>
      <c r="P264" s="852"/>
      <c r="Q264" s="850"/>
      <c r="R264" s="852"/>
      <c r="S264" s="850"/>
      <c r="T264" s="852"/>
      <c r="U264" s="850"/>
      <c r="V264" s="852"/>
      <c r="W264" s="850"/>
      <c r="X264" s="852"/>
      <c r="Y264" s="850"/>
      <c r="Z264" s="852"/>
      <c r="AA264" s="850"/>
      <c r="AB264" s="852"/>
      <c r="AC264" s="850"/>
      <c r="AD264" s="852"/>
      <c r="AE264" s="8"/>
      <c r="AG264" s="269">
        <f t="shared" si="178"/>
        <v>0</v>
      </c>
      <c r="AH264" s="371">
        <f t="shared" si="179"/>
        <v>0</v>
      </c>
      <c r="AI264" s="449">
        <f t="shared" si="180"/>
        <v>0</v>
      </c>
      <c r="AJ264" s="453">
        <f t="shared" si="181"/>
        <v>0</v>
      </c>
      <c r="AK264" s="455">
        <f t="shared" si="182"/>
        <v>0</v>
      </c>
      <c r="AL264" s="449">
        <f t="shared" si="183"/>
        <v>0</v>
      </c>
      <c r="AM264" s="453">
        <f t="shared" si="184"/>
        <v>0</v>
      </c>
      <c r="AN264" s="455">
        <f t="shared" si="185"/>
        <v>0</v>
      </c>
      <c r="AO264" s="449">
        <f t="shared" si="186"/>
        <v>0</v>
      </c>
      <c r="AP264" s="453">
        <f t="shared" si="187"/>
        <v>0</v>
      </c>
      <c r="AQ264" s="455">
        <f t="shared" si="188"/>
        <v>0</v>
      </c>
      <c r="AR264" s="344">
        <f t="shared" si="189"/>
        <v>-1</v>
      </c>
      <c r="AS264" s="345">
        <f t="shared" si="190"/>
        <v>0</v>
      </c>
      <c r="AT264" s="344">
        <f t="shared" si="191"/>
        <v>-1</v>
      </c>
      <c r="AU264" s="345">
        <f t="shared" si="192"/>
        <v>0</v>
      </c>
      <c r="AV264" s="344">
        <f t="shared" si="193"/>
        <v>-1</v>
      </c>
      <c r="AW264" s="345">
        <f t="shared" si="194"/>
        <v>0</v>
      </c>
      <c r="AX264" s="344">
        <f t="shared" si="195"/>
        <v>-1</v>
      </c>
      <c r="AY264" s="345">
        <f t="shared" si="196"/>
        <v>0</v>
      </c>
      <c r="AZ264" s="344">
        <f t="shared" si="197"/>
        <v>-1</v>
      </c>
      <c r="BA264" s="345">
        <f t="shared" si="198"/>
        <v>0</v>
      </c>
      <c r="BB264" s="344">
        <f t="shared" si="199"/>
        <v>-1</v>
      </c>
      <c r="BC264" s="345">
        <f t="shared" si="200"/>
        <v>0</v>
      </c>
      <c r="BD264" s="344">
        <f t="shared" si="201"/>
        <v>-1</v>
      </c>
      <c r="BE264" s="345">
        <f t="shared" si="202"/>
        <v>0</v>
      </c>
      <c r="BF264" s="344">
        <f t="shared" si="203"/>
        <v>-1</v>
      </c>
      <c r="BG264" s="345">
        <f t="shared" si="204"/>
        <v>0</v>
      </c>
      <c r="BH264" s="344">
        <f t="shared" si="205"/>
        <v>-1</v>
      </c>
      <c r="BI264" s="345">
        <f t="shared" si="206"/>
        <v>0</v>
      </c>
      <c r="BJ264" s="459">
        <f t="shared" si="207"/>
        <v>0</v>
      </c>
      <c r="BK264" s="290">
        <f t="shared" si="208"/>
        <v>0</v>
      </c>
      <c r="BL264" s="291" t="str">
        <f>IF(BK264=0,"",
IF(SUM($BK$168:BK264)=1,BM264,
IF($BK$288&gt;SUM($BK$168:BK264),_xlfn.CONCAT(", ",BM264),
IF($BK$288=SUM($BK$168:BK264),_xlfn.CONCAT(" y ",BM264)))))</f>
        <v/>
      </c>
      <c r="BM264" s="231" t="s">
        <v>6308</v>
      </c>
    </row>
    <row r="265" spans="1:65" customFormat="1" ht="15" hidden="1" customHeight="1">
      <c r="A265" s="6"/>
      <c r="B265" s="5"/>
      <c r="C265" s="139" t="s">
        <v>202</v>
      </c>
      <c r="D265" s="726" t="str">
        <f>IF(CNGE_2024_M1_Secc1_Sub1!$D139="","",CNGE_2024_M1_Secc1_Sub1!$D139)</f>
        <v/>
      </c>
      <c r="E265" s="727"/>
      <c r="F265" s="727"/>
      <c r="G265" s="727"/>
      <c r="H265" s="727"/>
      <c r="I265" s="727"/>
      <c r="J265" s="727"/>
      <c r="K265" s="727"/>
      <c r="L265" s="728"/>
      <c r="M265" s="850"/>
      <c r="N265" s="852"/>
      <c r="O265" s="850"/>
      <c r="P265" s="852"/>
      <c r="Q265" s="850"/>
      <c r="R265" s="852"/>
      <c r="S265" s="850"/>
      <c r="T265" s="852"/>
      <c r="U265" s="850"/>
      <c r="V265" s="852"/>
      <c r="W265" s="850"/>
      <c r="X265" s="852"/>
      <c r="Y265" s="850"/>
      <c r="Z265" s="852"/>
      <c r="AA265" s="850"/>
      <c r="AB265" s="852"/>
      <c r="AC265" s="850"/>
      <c r="AD265" s="852"/>
      <c r="AE265" s="8"/>
      <c r="AG265" s="269">
        <f t="shared" si="178"/>
        <v>0</v>
      </c>
      <c r="AH265" s="371">
        <f t="shared" si="179"/>
        <v>0</v>
      </c>
      <c r="AI265" s="449">
        <f t="shared" si="180"/>
        <v>0</v>
      </c>
      <c r="AJ265" s="453">
        <f t="shared" si="181"/>
        <v>0</v>
      </c>
      <c r="AK265" s="455">
        <f t="shared" si="182"/>
        <v>0</v>
      </c>
      <c r="AL265" s="449">
        <f t="shared" si="183"/>
        <v>0</v>
      </c>
      <c r="AM265" s="453">
        <f t="shared" si="184"/>
        <v>0</v>
      </c>
      <c r="AN265" s="455">
        <f t="shared" si="185"/>
        <v>0</v>
      </c>
      <c r="AO265" s="449">
        <f t="shared" si="186"/>
        <v>0</v>
      </c>
      <c r="AP265" s="453">
        <f t="shared" si="187"/>
        <v>0</v>
      </c>
      <c r="AQ265" s="455">
        <f t="shared" si="188"/>
        <v>0</v>
      </c>
      <c r="AR265" s="344">
        <f t="shared" si="189"/>
        <v>-1</v>
      </c>
      <c r="AS265" s="345">
        <f t="shared" si="190"/>
        <v>0</v>
      </c>
      <c r="AT265" s="344">
        <f t="shared" si="191"/>
        <v>-1</v>
      </c>
      <c r="AU265" s="345">
        <f t="shared" si="192"/>
        <v>0</v>
      </c>
      <c r="AV265" s="344">
        <f t="shared" si="193"/>
        <v>-1</v>
      </c>
      <c r="AW265" s="345">
        <f t="shared" si="194"/>
        <v>0</v>
      </c>
      <c r="AX265" s="344">
        <f t="shared" si="195"/>
        <v>-1</v>
      </c>
      <c r="AY265" s="345">
        <f t="shared" si="196"/>
        <v>0</v>
      </c>
      <c r="AZ265" s="344">
        <f t="shared" si="197"/>
        <v>-1</v>
      </c>
      <c r="BA265" s="345">
        <f t="shared" si="198"/>
        <v>0</v>
      </c>
      <c r="BB265" s="344">
        <f t="shared" si="199"/>
        <v>-1</v>
      </c>
      <c r="BC265" s="345">
        <f t="shared" si="200"/>
        <v>0</v>
      </c>
      <c r="BD265" s="344">
        <f t="shared" si="201"/>
        <v>-1</v>
      </c>
      <c r="BE265" s="345">
        <f t="shared" si="202"/>
        <v>0</v>
      </c>
      <c r="BF265" s="344">
        <f t="shared" si="203"/>
        <v>-1</v>
      </c>
      <c r="BG265" s="345">
        <f t="shared" si="204"/>
        <v>0</v>
      </c>
      <c r="BH265" s="344">
        <f t="shared" si="205"/>
        <v>-1</v>
      </c>
      <c r="BI265" s="345">
        <f t="shared" si="206"/>
        <v>0</v>
      </c>
      <c r="BJ265" s="459">
        <f t="shared" si="207"/>
        <v>0</v>
      </c>
      <c r="BK265" s="290">
        <f t="shared" si="208"/>
        <v>0</v>
      </c>
      <c r="BL265" s="291" t="str">
        <f>IF(BK265=0,"",
IF(SUM($BK$168:BK265)=1,BM265,
IF($BK$288&gt;SUM($BK$168:BK265),_xlfn.CONCAT(", ",BM265),
IF($BK$288=SUM($BK$168:BK265),_xlfn.CONCAT(" y ",BM265)))))</f>
        <v/>
      </c>
      <c r="BM265" s="231" t="s">
        <v>6309</v>
      </c>
    </row>
    <row r="266" spans="1:65" customFormat="1" ht="15" hidden="1" customHeight="1">
      <c r="A266" s="6"/>
      <c r="B266" s="5"/>
      <c r="C266" s="140" t="s">
        <v>203</v>
      </c>
      <c r="D266" s="726" t="str">
        <f>IF(CNGE_2024_M1_Secc1_Sub1!$D140="","",CNGE_2024_M1_Secc1_Sub1!$D140)</f>
        <v/>
      </c>
      <c r="E266" s="727"/>
      <c r="F266" s="727"/>
      <c r="G266" s="727"/>
      <c r="H266" s="727"/>
      <c r="I266" s="727"/>
      <c r="J266" s="727"/>
      <c r="K266" s="727"/>
      <c r="L266" s="728"/>
      <c r="M266" s="850"/>
      <c r="N266" s="852"/>
      <c r="O266" s="850"/>
      <c r="P266" s="852"/>
      <c r="Q266" s="850"/>
      <c r="R266" s="852"/>
      <c r="S266" s="850"/>
      <c r="T266" s="852"/>
      <c r="U266" s="850"/>
      <c r="V266" s="852"/>
      <c r="W266" s="850"/>
      <c r="X266" s="852"/>
      <c r="Y266" s="850"/>
      <c r="Z266" s="852"/>
      <c r="AA266" s="850"/>
      <c r="AB266" s="852"/>
      <c r="AC266" s="850"/>
      <c r="AD266" s="852"/>
      <c r="AE266" s="8"/>
      <c r="AG266" s="269">
        <f t="shared" si="178"/>
        <v>0</v>
      </c>
      <c r="AH266" s="371">
        <f t="shared" si="179"/>
        <v>0</v>
      </c>
      <c r="AI266" s="449">
        <f t="shared" si="180"/>
        <v>0</v>
      </c>
      <c r="AJ266" s="453">
        <f t="shared" si="181"/>
        <v>0</v>
      </c>
      <c r="AK266" s="455">
        <f t="shared" si="182"/>
        <v>0</v>
      </c>
      <c r="AL266" s="449">
        <f t="shared" si="183"/>
        <v>0</v>
      </c>
      <c r="AM266" s="453">
        <f t="shared" si="184"/>
        <v>0</v>
      </c>
      <c r="AN266" s="455">
        <f t="shared" si="185"/>
        <v>0</v>
      </c>
      <c r="AO266" s="449">
        <f t="shared" si="186"/>
        <v>0</v>
      </c>
      <c r="AP266" s="453">
        <f t="shared" si="187"/>
        <v>0</v>
      </c>
      <c r="AQ266" s="455">
        <f t="shared" si="188"/>
        <v>0</v>
      </c>
      <c r="AR266" s="344">
        <f t="shared" si="189"/>
        <v>-1</v>
      </c>
      <c r="AS266" s="345">
        <f t="shared" si="190"/>
        <v>0</v>
      </c>
      <c r="AT266" s="344">
        <f t="shared" si="191"/>
        <v>-1</v>
      </c>
      <c r="AU266" s="345">
        <f t="shared" si="192"/>
        <v>0</v>
      </c>
      <c r="AV266" s="344">
        <f t="shared" si="193"/>
        <v>-1</v>
      </c>
      <c r="AW266" s="345">
        <f t="shared" si="194"/>
        <v>0</v>
      </c>
      <c r="AX266" s="344">
        <f t="shared" si="195"/>
        <v>-1</v>
      </c>
      <c r="AY266" s="345">
        <f t="shared" si="196"/>
        <v>0</v>
      </c>
      <c r="AZ266" s="344">
        <f t="shared" si="197"/>
        <v>-1</v>
      </c>
      <c r="BA266" s="345">
        <f t="shared" si="198"/>
        <v>0</v>
      </c>
      <c r="BB266" s="344">
        <f t="shared" si="199"/>
        <v>-1</v>
      </c>
      <c r="BC266" s="345">
        <f t="shared" si="200"/>
        <v>0</v>
      </c>
      <c r="BD266" s="344">
        <f t="shared" si="201"/>
        <v>-1</v>
      </c>
      <c r="BE266" s="345">
        <f t="shared" si="202"/>
        <v>0</v>
      </c>
      <c r="BF266" s="344">
        <f t="shared" si="203"/>
        <v>-1</v>
      </c>
      <c r="BG266" s="345">
        <f t="shared" si="204"/>
        <v>0</v>
      </c>
      <c r="BH266" s="344">
        <f t="shared" si="205"/>
        <v>-1</v>
      </c>
      <c r="BI266" s="345">
        <f t="shared" si="206"/>
        <v>0</v>
      </c>
      <c r="BJ266" s="459">
        <f t="shared" si="207"/>
        <v>0</v>
      </c>
      <c r="BK266" s="290">
        <f t="shared" si="208"/>
        <v>0</v>
      </c>
      <c r="BL266" s="291" t="str">
        <f>IF(BK266=0,"",
IF(SUM($BK$168:BK266)=1,BM266,
IF($BK$288&gt;SUM($BK$168:BK266),_xlfn.CONCAT(", ",BM266),
IF($BK$288=SUM($BK$168:BK266),_xlfn.CONCAT(" y ",BM266)))))</f>
        <v/>
      </c>
      <c r="BM266" s="231" t="s">
        <v>6310</v>
      </c>
    </row>
    <row r="267" spans="1:65" customFormat="1" ht="15" hidden="1" customHeight="1">
      <c r="A267" s="6"/>
      <c r="B267" s="5"/>
      <c r="C267" s="140" t="s">
        <v>204</v>
      </c>
      <c r="D267" s="726" t="str">
        <f>IF(CNGE_2024_M1_Secc1_Sub1!$D141="","",CNGE_2024_M1_Secc1_Sub1!$D141)</f>
        <v/>
      </c>
      <c r="E267" s="727"/>
      <c r="F267" s="727"/>
      <c r="G267" s="727"/>
      <c r="H267" s="727"/>
      <c r="I267" s="727"/>
      <c r="J267" s="727"/>
      <c r="K267" s="727"/>
      <c r="L267" s="728"/>
      <c r="M267" s="850"/>
      <c r="N267" s="852"/>
      <c r="O267" s="850"/>
      <c r="P267" s="852"/>
      <c r="Q267" s="850"/>
      <c r="R267" s="852"/>
      <c r="S267" s="850"/>
      <c r="T267" s="852"/>
      <c r="U267" s="850"/>
      <c r="V267" s="852"/>
      <c r="W267" s="850"/>
      <c r="X267" s="852"/>
      <c r="Y267" s="850"/>
      <c r="Z267" s="852"/>
      <c r="AA267" s="850"/>
      <c r="AB267" s="852"/>
      <c r="AC267" s="850"/>
      <c r="AD267" s="852"/>
      <c r="AE267" s="8"/>
      <c r="AG267" s="269">
        <f t="shared" si="178"/>
        <v>0</v>
      </c>
      <c r="AH267" s="371">
        <f t="shared" si="179"/>
        <v>0</v>
      </c>
      <c r="AI267" s="449">
        <f t="shared" si="180"/>
        <v>0</v>
      </c>
      <c r="AJ267" s="453">
        <f t="shared" si="181"/>
        <v>0</v>
      </c>
      <c r="AK267" s="455">
        <f t="shared" si="182"/>
        <v>0</v>
      </c>
      <c r="AL267" s="449">
        <f t="shared" si="183"/>
        <v>0</v>
      </c>
      <c r="AM267" s="453">
        <f t="shared" si="184"/>
        <v>0</v>
      </c>
      <c r="AN267" s="455">
        <f t="shared" si="185"/>
        <v>0</v>
      </c>
      <c r="AO267" s="449">
        <f t="shared" si="186"/>
        <v>0</v>
      </c>
      <c r="AP267" s="453">
        <f t="shared" si="187"/>
        <v>0</v>
      </c>
      <c r="AQ267" s="455">
        <f t="shared" si="188"/>
        <v>0</v>
      </c>
      <c r="AR267" s="344">
        <f t="shared" si="189"/>
        <v>-1</v>
      </c>
      <c r="AS267" s="345">
        <f t="shared" si="190"/>
        <v>0</v>
      </c>
      <c r="AT267" s="344">
        <f t="shared" si="191"/>
        <v>-1</v>
      </c>
      <c r="AU267" s="345">
        <f t="shared" si="192"/>
        <v>0</v>
      </c>
      <c r="AV267" s="344">
        <f t="shared" si="193"/>
        <v>-1</v>
      </c>
      <c r="AW267" s="345">
        <f t="shared" si="194"/>
        <v>0</v>
      </c>
      <c r="AX267" s="344">
        <f t="shared" si="195"/>
        <v>-1</v>
      </c>
      <c r="AY267" s="345">
        <f t="shared" si="196"/>
        <v>0</v>
      </c>
      <c r="AZ267" s="344">
        <f t="shared" si="197"/>
        <v>-1</v>
      </c>
      <c r="BA267" s="345">
        <f t="shared" si="198"/>
        <v>0</v>
      </c>
      <c r="BB267" s="344">
        <f t="shared" si="199"/>
        <v>-1</v>
      </c>
      <c r="BC267" s="345">
        <f t="shared" si="200"/>
        <v>0</v>
      </c>
      <c r="BD267" s="344">
        <f t="shared" si="201"/>
        <v>-1</v>
      </c>
      <c r="BE267" s="345">
        <f t="shared" si="202"/>
        <v>0</v>
      </c>
      <c r="BF267" s="344">
        <f t="shared" si="203"/>
        <v>-1</v>
      </c>
      <c r="BG267" s="345">
        <f t="shared" si="204"/>
        <v>0</v>
      </c>
      <c r="BH267" s="344">
        <f t="shared" si="205"/>
        <v>-1</v>
      </c>
      <c r="BI267" s="345">
        <f t="shared" si="206"/>
        <v>0</v>
      </c>
      <c r="BJ267" s="459">
        <f t="shared" si="207"/>
        <v>0</v>
      </c>
      <c r="BK267" s="290">
        <f t="shared" si="208"/>
        <v>0</v>
      </c>
      <c r="BL267" s="291" t="str">
        <f>IF(BK267=0,"",
IF(SUM($BK$168:BK267)=1,BM267,
IF($BK$288&gt;SUM($BK$168:BK267),_xlfn.CONCAT(", ",BM267),
IF($BK$288=SUM($BK$168:BK267),_xlfn.CONCAT(" y ",BM267)))))</f>
        <v/>
      </c>
      <c r="BM267" s="231" t="s">
        <v>6311</v>
      </c>
    </row>
    <row r="268" spans="1:65" customFormat="1" ht="15" hidden="1" customHeight="1">
      <c r="A268" s="6"/>
      <c r="B268" s="5"/>
      <c r="C268" s="106" t="s">
        <v>205</v>
      </c>
      <c r="D268" s="726" t="str">
        <f>IF(CNGE_2024_M1_Secc1_Sub1!$D142="","",CNGE_2024_M1_Secc1_Sub1!$D142)</f>
        <v/>
      </c>
      <c r="E268" s="727"/>
      <c r="F268" s="727"/>
      <c r="G268" s="727"/>
      <c r="H268" s="727"/>
      <c r="I268" s="727"/>
      <c r="J268" s="727"/>
      <c r="K268" s="727"/>
      <c r="L268" s="728"/>
      <c r="M268" s="850"/>
      <c r="N268" s="852"/>
      <c r="O268" s="850"/>
      <c r="P268" s="852"/>
      <c r="Q268" s="850"/>
      <c r="R268" s="852"/>
      <c r="S268" s="850"/>
      <c r="T268" s="852"/>
      <c r="U268" s="850"/>
      <c r="V268" s="852"/>
      <c r="W268" s="850"/>
      <c r="X268" s="852"/>
      <c r="Y268" s="850"/>
      <c r="Z268" s="852"/>
      <c r="AA268" s="850"/>
      <c r="AB268" s="852"/>
      <c r="AC268" s="850"/>
      <c r="AD268" s="852"/>
      <c r="AE268" s="8"/>
      <c r="AG268" s="269">
        <f t="shared" si="178"/>
        <v>0</v>
      </c>
      <c r="AH268" s="371">
        <f t="shared" si="179"/>
        <v>0</v>
      </c>
      <c r="AI268" s="449">
        <f t="shared" si="180"/>
        <v>0</v>
      </c>
      <c r="AJ268" s="453">
        <f t="shared" si="181"/>
        <v>0</v>
      </c>
      <c r="AK268" s="455">
        <f t="shared" si="182"/>
        <v>0</v>
      </c>
      <c r="AL268" s="449">
        <f t="shared" si="183"/>
        <v>0</v>
      </c>
      <c r="AM268" s="453">
        <f t="shared" si="184"/>
        <v>0</v>
      </c>
      <c r="AN268" s="455">
        <f t="shared" si="185"/>
        <v>0</v>
      </c>
      <c r="AO268" s="449">
        <f t="shared" si="186"/>
        <v>0</v>
      </c>
      <c r="AP268" s="453">
        <f t="shared" si="187"/>
        <v>0</v>
      </c>
      <c r="AQ268" s="455">
        <f t="shared" si="188"/>
        <v>0</v>
      </c>
      <c r="AR268" s="344">
        <f t="shared" si="189"/>
        <v>-1</v>
      </c>
      <c r="AS268" s="345">
        <f t="shared" si="190"/>
        <v>0</v>
      </c>
      <c r="AT268" s="344">
        <f t="shared" si="191"/>
        <v>-1</v>
      </c>
      <c r="AU268" s="345">
        <f t="shared" si="192"/>
        <v>0</v>
      </c>
      <c r="AV268" s="344">
        <f t="shared" si="193"/>
        <v>-1</v>
      </c>
      <c r="AW268" s="345">
        <f t="shared" si="194"/>
        <v>0</v>
      </c>
      <c r="AX268" s="344">
        <f t="shared" si="195"/>
        <v>-1</v>
      </c>
      <c r="AY268" s="345">
        <f t="shared" si="196"/>
        <v>0</v>
      </c>
      <c r="AZ268" s="344">
        <f t="shared" si="197"/>
        <v>-1</v>
      </c>
      <c r="BA268" s="345">
        <f t="shared" si="198"/>
        <v>0</v>
      </c>
      <c r="BB268" s="344">
        <f t="shared" si="199"/>
        <v>-1</v>
      </c>
      <c r="BC268" s="345">
        <f t="shared" si="200"/>
        <v>0</v>
      </c>
      <c r="BD268" s="344">
        <f t="shared" si="201"/>
        <v>-1</v>
      </c>
      <c r="BE268" s="345">
        <f t="shared" si="202"/>
        <v>0</v>
      </c>
      <c r="BF268" s="344">
        <f t="shared" si="203"/>
        <v>-1</v>
      </c>
      <c r="BG268" s="345">
        <f t="shared" si="204"/>
        <v>0</v>
      </c>
      <c r="BH268" s="344">
        <f t="shared" si="205"/>
        <v>-1</v>
      </c>
      <c r="BI268" s="345">
        <f t="shared" si="206"/>
        <v>0</v>
      </c>
      <c r="BJ268" s="459">
        <f t="shared" si="207"/>
        <v>0</v>
      </c>
      <c r="BK268" s="290">
        <f t="shared" si="208"/>
        <v>0</v>
      </c>
      <c r="BL268" s="291" t="str">
        <f>IF(BK268=0,"",
IF(SUM($BK$168:BK268)=1,BM268,
IF($BK$288&gt;SUM($BK$168:BK268),_xlfn.CONCAT(", ",BM268),
IF($BK$288=SUM($BK$168:BK268),_xlfn.CONCAT(" y ",BM268)))))</f>
        <v/>
      </c>
      <c r="BM268" s="231" t="s">
        <v>6312</v>
      </c>
    </row>
    <row r="269" spans="1:65" customFormat="1" ht="15" hidden="1" customHeight="1">
      <c r="A269" s="6"/>
      <c r="B269" s="5"/>
      <c r="C269" s="87" t="s">
        <v>206</v>
      </c>
      <c r="D269" s="726" t="str">
        <f>IF(CNGE_2024_M1_Secc1_Sub1!$D143="","",CNGE_2024_M1_Secc1_Sub1!$D143)</f>
        <v/>
      </c>
      <c r="E269" s="727"/>
      <c r="F269" s="727"/>
      <c r="G269" s="727"/>
      <c r="H269" s="727"/>
      <c r="I269" s="727"/>
      <c r="J269" s="727"/>
      <c r="K269" s="727"/>
      <c r="L269" s="728"/>
      <c r="M269" s="850"/>
      <c r="N269" s="852"/>
      <c r="O269" s="850"/>
      <c r="P269" s="852"/>
      <c r="Q269" s="850"/>
      <c r="R269" s="852"/>
      <c r="S269" s="850"/>
      <c r="T269" s="852"/>
      <c r="U269" s="850"/>
      <c r="V269" s="852"/>
      <c r="W269" s="850"/>
      <c r="X269" s="852"/>
      <c r="Y269" s="850"/>
      <c r="Z269" s="852"/>
      <c r="AA269" s="850"/>
      <c r="AB269" s="852"/>
      <c r="AC269" s="850"/>
      <c r="AD269" s="852"/>
      <c r="AE269" s="8"/>
      <c r="AG269" s="269">
        <f t="shared" si="178"/>
        <v>0</v>
      </c>
      <c r="AH269" s="371">
        <f t="shared" si="179"/>
        <v>0</v>
      </c>
      <c r="AI269" s="449">
        <f t="shared" si="180"/>
        <v>0</v>
      </c>
      <c r="AJ269" s="453">
        <f t="shared" si="181"/>
        <v>0</v>
      </c>
      <c r="AK269" s="455">
        <f t="shared" si="182"/>
        <v>0</v>
      </c>
      <c r="AL269" s="449">
        <f t="shared" si="183"/>
        <v>0</v>
      </c>
      <c r="AM269" s="453">
        <f t="shared" si="184"/>
        <v>0</v>
      </c>
      <c r="AN269" s="455">
        <f t="shared" si="185"/>
        <v>0</v>
      </c>
      <c r="AO269" s="449">
        <f t="shared" si="186"/>
        <v>0</v>
      </c>
      <c r="AP269" s="453">
        <f t="shared" si="187"/>
        <v>0</v>
      </c>
      <c r="AQ269" s="455">
        <f t="shared" si="188"/>
        <v>0</v>
      </c>
      <c r="AR269" s="344">
        <f t="shared" si="189"/>
        <v>-1</v>
      </c>
      <c r="AS269" s="345">
        <f t="shared" si="190"/>
        <v>0</v>
      </c>
      <c r="AT269" s="344">
        <f t="shared" si="191"/>
        <v>-1</v>
      </c>
      <c r="AU269" s="345">
        <f t="shared" si="192"/>
        <v>0</v>
      </c>
      <c r="AV269" s="344">
        <f t="shared" si="193"/>
        <v>-1</v>
      </c>
      <c r="AW269" s="345">
        <f t="shared" si="194"/>
        <v>0</v>
      </c>
      <c r="AX269" s="344">
        <f t="shared" si="195"/>
        <v>-1</v>
      </c>
      <c r="AY269" s="345">
        <f t="shared" si="196"/>
        <v>0</v>
      </c>
      <c r="AZ269" s="344">
        <f t="shared" si="197"/>
        <v>-1</v>
      </c>
      <c r="BA269" s="345">
        <f t="shared" si="198"/>
        <v>0</v>
      </c>
      <c r="BB269" s="344">
        <f t="shared" si="199"/>
        <v>-1</v>
      </c>
      <c r="BC269" s="345">
        <f t="shared" si="200"/>
        <v>0</v>
      </c>
      <c r="BD269" s="344">
        <f t="shared" si="201"/>
        <v>-1</v>
      </c>
      <c r="BE269" s="345">
        <f t="shared" si="202"/>
        <v>0</v>
      </c>
      <c r="BF269" s="344">
        <f t="shared" si="203"/>
        <v>-1</v>
      </c>
      <c r="BG269" s="345">
        <f t="shared" si="204"/>
        <v>0</v>
      </c>
      <c r="BH269" s="344">
        <f t="shared" si="205"/>
        <v>-1</v>
      </c>
      <c r="BI269" s="345">
        <f t="shared" si="206"/>
        <v>0</v>
      </c>
      <c r="BJ269" s="459">
        <f t="shared" si="207"/>
        <v>0</v>
      </c>
      <c r="BK269" s="290">
        <f t="shared" si="208"/>
        <v>0</v>
      </c>
      <c r="BL269" s="291" t="str">
        <f>IF(BK269=0,"",
IF(SUM($BK$168:BK269)=1,BM269,
IF($BK$288&gt;SUM($BK$168:BK269),_xlfn.CONCAT(", ",BM269),
IF($BK$288=SUM($BK$168:BK269),_xlfn.CONCAT(" y ",BM269)))))</f>
        <v/>
      </c>
      <c r="BM269" s="231" t="s">
        <v>6313</v>
      </c>
    </row>
    <row r="270" spans="1:65" customFormat="1" ht="15" hidden="1" customHeight="1">
      <c r="A270" s="6"/>
      <c r="B270" s="5"/>
      <c r="C270" s="87" t="s">
        <v>207</v>
      </c>
      <c r="D270" s="726" t="str">
        <f>IF(CNGE_2024_M1_Secc1_Sub1!$D144="","",CNGE_2024_M1_Secc1_Sub1!$D144)</f>
        <v/>
      </c>
      <c r="E270" s="727"/>
      <c r="F270" s="727"/>
      <c r="G270" s="727"/>
      <c r="H270" s="727"/>
      <c r="I270" s="727"/>
      <c r="J270" s="727"/>
      <c r="K270" s="727"/>
      <c r="L270" s="728"/>
      <c r="M270" s="850"/>
      <c r="N270" s="852"/>
      <c r="O270" s="850"/>
      <c r="P270" s="852"/>
      <c r="Q270" s="850"/>
      <c r="R270" s="852"/>
      <c r="S270" s="850"/>
      <c r="T270" s="852"/>
      <c r="U270" s="850"/>
      <c r="V270" s="852"/>
      <c r="W270" s="850"/>
      <c r="X270" s="852"/>
      <c r="Y270" s="850"/>
      <c r="Z270" s="852"/>
      <c r="AA270" s="850"/>
      <c r="AB270" s="852"/>
      <c r="AC270" s="850"/>
      <c r="AD270" s="852"/>
      <c r="AE270" s="8"/>
      <c r="AG270" s="269">
        <f t="shared" si="178"/>
        <v>0</v>
      </c>
      <c r="AH270" s="371">
        <f t="shared" si="179"/>
        <v>0</v>
      </c>
      <c r="AI270" s="449">
        <f t="shared" si="180"/>
        <v>0</v>
      </c>
      <c r="AJ270" s="453">
        <f t="shared" si="181"/>
        <v>0</v>
      </c>
      <c r="AK270" s="455">
        <f t="shared" si="182"/>
        <v>0</v>
      </c>
      <c r="AL270" s="449">
        <f t="shared" si="183"/>
        <v>0</v>
      </c>
      <c r="AM270" s="453">
        <f t="shared" si="184"/>
        <v>0</v>
      </c>
      <c r="AN270" s="455">
        <f t="shared" si="185"/>
        <v>0</v>
      </c>
      <c r="AO270" s="449">
        <f t="shared" si="186"/>
        <v>0</v>
      </c>
      <c r="AP270" s="453">
        <f t="shared" si="187"/>
        <v>0</v>
      </c>
      <c r="AQ270" s="455">
        <f t="shared" si="188"/>
        <v>0</v>
      </c>
      <c r="AR270" s="344">
        <f t="shared" si="189"/>
        <v>-1</v>
      </c>
      <c r="AS270" s="345">
        <f t="shared" si="190"/>
        <v>0</v>
      </c>
      <c r="AT270" s="344">
        <f t="shared" si="191"/>
        <v>-1</v>
      </c>
      <c r="AU270" s="345">
        <f t="shared" si="192"/>
        <v>0</v>
      </c>
      <c r="AV270" s="344">
        <f t="shared" si="193"/>
        <v>-1</v>
      </c>
      <c r="AW270" s="345">
        <f t="shared" si="194"/>
        <v>0</v>
      </c>
      <c r="AX270" s="344">
        <f t="shared" si="195"/>
        <v>-1</v>
      </c>
      <c r="AY270" s="345">
        <f t="shared" si="196"/>
        <v>0</v>
      </c>
      <c r="AZ270" s="344">
        <f t="shared" si="197"/>
        <v>-1</v>
      </c>
      <c r="BA270" s="345">
        <f t="shared" si="198"/>
        <v>0</v>
      </c>
      <c r="BB270" s="344">
        <f t="shared" si="199"/>
        <v>-1</v>
      </c>
      <c r="BC270" s="345">
        <f t="shared" si="200"/>
        <v>0</v>
      </c>
      <c r="BD270" s="344">
        <f t="shared" si="201"/>
        <v>-1</v>
      </c>
      <c r="BE270" s="345">
        <f t="shared" si="202"/>
        <v>0</v>
      </c>
      <c r="BF270" s="344">
        <f t="shared" si="203"/>
        <v>-1</v>
      </c>
      <c r="BG270" s="345">
        <f t="shared" si="204"/>
        <v>0</v>
      </c>
      <c r="BH270" s="344">
        <f t="shared" si="205"/>
        <v>-1</v>
      </c>
      <c r="BI270" s="345">
        <f t="shared" si="206"/>
        <v>0</v>
      </c>
      <c r="BJ270" s="459">
        <f t="shared" si="207"/>
        <v>0</v>
      </c>
      <c r="BK270" s="290">
        <f t="shared" si="208"/>
        <v>0</v>
      </c>
      <c r="BL270" s="291" t="str">
        <f>IF(BK270=0,"",
IF(SUM($BK$168:BK270)=1,BM270,
IF($BK$288&gt;SUM($BK$168:BK270),_xlfn.CONCAT(", ",BM270),
IF($BK$288=SUM($BK$168:BK270),_xlfn.CONCAT(" y ",BM270)))))</f>
        <v/>
      </c>
      <c r="BM270" s="231" t="s">
        <v>6314</v>
      </c>
    </row>
    <row r="271" spans="1:65" customFormat="1" ht="15" hidden="1" customHeight="1">
      <c r="A271" s="6"/>
      <c r="B271" s="5"/>
      <c r="C271" s="87" t="s">
        <v>208</v>
      </c>
      <c r="D271" s="726" t="str">
        <f>IF(CNGE_2024_M1_Secc1_Sub1!$D145="","",CNGE_2024_M1_Secc1_Sub1!$D145)</f>
        <v/>
      </c>
      <c r="E271" s="727"/>
      <c r="F271" s="727"/>
      <c r="G271" s="727"/>
      <c r="H271" s="727"/>
      <c r="I271" s="727"/>
      <c r="J271" s="727"/>
      <c r="K271" s="727"/>
      <c r="L271" s="728"/>
      <c r="M271" s="850"/>
      <c r="N271" s="852"/>
      <c r="O271" s="850"/>
      <c r="P271" s="852"/>
      <c r="Q271" s="850"/>
      <c r="R271" s="852"/>
      <c r="S271" s="850"/>
      <c r="T271" s="852"/>
      <c r="U271" s="850"/>
      <c r="V271" s="852"/>
      <c r="W271" s="850"/>
      <c r="X271" s="852"/>
      <c r="Y271" s="850"/>
      <c r="Z271" s="852"/>
      <c r="AA271" s="850"/>
      <c r="AB271" s="852"/>
      <c r="AC271" s="850"/>
      <c r="AD271" s="852"/>
      <c r="AE271" s="8"/>
      <c r="AG271" s="269">
        <f t="shared" si="178"/>
        <v>0</v>
      </c>
      <c r="AH271" s="371">
        <f t="shared" si="179"/>
        <v>0</v>
      </c>
      <c r="AI271" s="449">
        <f t="shared" si="180"/>
        <v>0</v>
      </c>
      <c r="AJ271" s="453">
        <f t="shared" si="181"/>
        <v>0</v>
      </c>
      <c r="AK271" s="455">
        <f t="shared" si="182"/>
        <v>0</v>
      </c>
      <c r="AL271" s="449">
        <f t="shared" si="183"/>
        <v>0</v>
      </c>
      <c r="AM271" s="453">
        <f t="shared" si="184"/>
        <v>0</v>
      </c>
      <c r="AN271" s="455">
        <f t="shared" si="185"/>
        <v>0</v>
      </c>
      <c r="AO271" s="449">
        <f t="shared" si="186"/>
        <v>0</v>
      </c>
      <c r="AP271" s="453">
        <f t="shared" si="187"/>
        <v>0</v>
      </c>
      <c r="AQ271" s="455">
        <f t="shared" si="188"/>
        <v>0</v>
      </c>
      <c r="AR271" s="344">
        <f t="shared" si="189"/>
        <v>-1</v>
      </c>
      <c r="AS271" s="345">
        <f t="shared" si="190"/>
        <v>0</v>
      </c>
      <c r="AT271" s="344">
        <f t="shared" si="191"/>
        <v>-1</v>
      </c>
      <c r="AU271" s="345">
        <f t="shared" si="192"/>
        <v>0</v>
      </c>
      <c r="AV271" s="344">
        <f t="shared" si="193"/>
        <v>-1</v>
      </c>
      <c r="AW271" s="345">
        <f t="shared" si="194"/>
        <v>0</v>
      </c>
      <c r="AX271" s="344">
        <f t="shared" si="195"/>
        <v>-1</v>
      </c>
      <c r="AY271" s="345">
        <f t="shared" si="196"/>
        <v>0</v>
      </c>
      <c r="AZ271" s="344">
        <f t="shared" si="197"/>
        <v>-1</v>
      </c>
      <c r="BA271" s="345">
        <f t="shared" si="198"/>
        <v>0</v>
      </c>
      <c r="BB271" s="344">
        <f t="shared" si="199"/>
        <v>-1</v>
      </c>
      <c r="BC271" s="345">
        <f t="shared" si="200"/>
        <v>0</v>
      </c>
      <c r="BD271" s="344">
        <f t="shared" si="201"/>
        <v>-1</v>
      </c>
      <c r="BE271" s="345">
        <f t="shared" si="202"/>
        <v>0</v>
      </c>
      <c r="BF271" s="344">
        <f t="shared" si="203"/>
        <v>-1</v>
      </c>
      <c r="BG271" s="345">
        <f t="shared" si="204"/>
        <v>0</v>
      </c>
      <c r="BH271" s="344">
        <f t="shared" si="205"/>
        <v>-1</v>
      </c>
      <c r="BI271" s="345">
        <f t="shared" si="206"/>
        <v>0</v>
      </c>
      <c r="BJ271" s="459">
        <f t="shared" si="207"/>
        <v>0</v>
      </c>
      <c r="BK271" s="290">
        <f t="shared" si="208"/>
        <v>0</v>
      </c>
      <c r="BL271" s="291" t="str">
        <f>IF(BK271=0,"",
IF(SUM($BK$168:BK271)=1,BM271,
IF($BK$288&gt;SUM($BK$168:BK271),_xlfn.CONCAT(", ",BM271),
IF($BK$288=SUM($BK$168:BK271),_xlfn.CONCAT(" y ",BM271)))))</f>
        <v/>
      </c>
      <c r="BM271" s="231" t="s">
        <v>6315</v>
      </c>
    </row>
    <row r="272" spans="1:65" customFormat="1" ht="15" hidden="1" customHeight="1">
      <c r="A272" s="6"/>
      <c r="B272" s="5"/>
      <c r="C272" s="87" t="s">
        <v>209</v>
      </c>
      <c r="D272" s="726" t="str">
        <f>IF(CNGE_2024_M1_Secc1_Sub1!$D146="","",CNGE_2024_M1_Secc1_Sub1!$D146)</f>
        <v/>
      </c>
      <c r="E272" s="727"/>
      <c r="F272" s="727"/>
      <c r="G272" s="727"/>
      <c r="H272" s="727"/>
      <c r="I272" s="727"/>
      <c r="J272" s="727"/>
      <c r="K272" s="727"/>
      <c r="L272" s="728"/>
      <c r="M272" s="850"/>
      <c r="N272" s="852"/>
      <c r="O272" s="850"/>
      <c r="P272" s="852"/>
      <c r="Q272" s="850"/>
      <c r="R272" s="852"/>
      <c r="S272" s="850"/>
      <c r="T272" s="852"/>
      <c r="U272" s="850"/>
      <c r="V272" s="852"/>
      <c r="W272" s="850"/>
      <c r="X272" s="852"/>
      <c r="Y272" s="850"/>
      <c r="Z272" s="852"/>
      <c r="AA272" s="850"/>
      <c r="AB272" s="852"/>
      <c r="AC272" s="850"/>
      <c r="AD272" s="852"/>
      <c r="AE272" s="8"/>
      <c r="AG272" s="269">
        <f t="shared" si="178"/>
        <v>0</v>
      </c>
      <c r="AH272" s="371">
        <f t="shared" si="179"/>
        <v>0</v>
      </c>
      <c r="AI272" s="449">
        <f t="shared" si="180"/>
        <v>0</v>
      </c>
      <c r="AJ272" s="453">
        <f t="shared" si="181"/>
        <v>0</v>
      </c>
      <c r="AK272" s="455">
        <f t="shared" si="182"/>
        <v>0</v>
      </c>
      <c r="AL272" s="449">
        <f t="shared" si="183"/>
        <v>0</v>
      </c>
      <c r="AM272" s="453">
        <f t="shared" si="184"/>
        <v>0</v>
      </c>
      <c r="AN272" s="455">
        <f t="shared" si="185"/>
        <v>0</v>
      </c>
      <c r="AO272" s="449">
        <f t="shared" si="186"/>
        <v>0</v>
      </c>
      <c r="AP272" s="453">
        <f t="shared" si="187"/>
        <v>0</v>
      </c>
      <c r="AQ272" s="455">
        <f t="shared" si="188"/>
        <v>0</v>
      </c>
      <c r="AR272" s="344">
        <f t="shared" si="189"/>
        <v>-1</v>
      </c>
      <c r="AS272" s="345">
        <f t="shared" si="190"/>
        <v>0</v>
      </c>
      <c r="AT272" s="344">
        <f t="shared" si="191"/>
        <v>-1</v>
      </c>
      <c r="AU272" s="345">
        <f t="shared" si="192"/>
        <v>0</v>
      </c>
      <c r="AV272" s="344">
        <f t="shared" si="193"/>
        <v>-1</v>
      </c>
      <c r="AW272" s="345">
        <f t="shared" si="194"/>
        <v>0</v>
      </c>
      <c r="AX272" s="344">
        <f t="shared" si="195"/>
        <v>-1</v>
      </c>
      <c r="AY272" s="345">
        <f t="shared" si="196"/>
        <v>0</v>
      </c>
      <c r="AZ272" s="344">
        <f t="shared" si="197"/>
        <v>-1</v>
      </c>
      <c r="BA272" s="345">
        <f t="shared" si="198"/>
        <v>0</v>
      </c>
      <c r="BB272" s="344">
        <f t="shared" si="199"/>
        <v>-1</v>
      </c>
      <c r="BC272" s="345">
        <f t="shared" si="200"/>
        <v>0</v>
      </c>
      <c r="BD272" s="344">
        <f t="shared" si="201"/>
        <v>-1</v>
      </c>
      <c r="BE272" s="345">
        <f t="shared" si="202"/>
        <v>0</v>
      </c>
      <c r="BF272" s="344">
        <f t="shared" si="203"/>
        <v>-1</v>
      </c>
      <c r="BG272" s="345">
        <f t="shared" si="204"/>
        <v>0</v>
      </c>
      <c r="BH272" s="344">
        <f t="shared" si="205"/>
        <v>-1</v>
      </c>
      <c r="BI272" s="345">
        <f t="shared" si="206"/>
        <v>0</v>
      </c>
      <c r="BJ272" s="459">
        <f t="shared" si="207"/>
        <v>0</v>
      </c>
      <c r="BK272" s="290">
        <f t="shared" si="208"/>
        <v>0</v>
      </c>
      <c r="BL272" s="291" t="str">
        <f>IF(BK272=0,"",
IF(SUM($BK$168:BK272)=1,BM272,
IF($BK$288&gt;SUM($BK$168:BK272),_xlfn.CONCAT(", ",BM272),
IF($BK$288=SUM($BK$168:BK272),_xlfn.CONCAT(" y ",BM272)))))</f>
        <v/>
      </c>
      <c r="BM272" s="231" t="s">
        <v>6316</v>
      </c>
    </row>
    <row r="273" spans="1:65" customFormat="1" ht="15" hidden="1" customHeight="1">
      <c r="A273" s="6"/>
      <c r="B273" s="5"/>
      <c r="C273" s="87" t="s">
        <v>210</v>
      </c>
      <c r="D273" s="726" t="str">
        <f>IF(CNGE_2024_M1_Secc1_Sub1!$D147="","",CNGE_2024_M1_Secc1_Sub1!$D147)</f>
        <v/>
      </c>
      <c r="E273" s="727"/>
      <c r="F273" s="727"/>
      <c r="G273" s="727"/>
      <c r="H273" s="727"/>
      <c r="I273" s="727"/>
      <c r="J273" s="727"/>
      <c r="K273" s="727"/>
      <c r="L273" s="728"/>
      <c r="M273" s="850"/>
      <c r="N273" s="852"/>
      <c r="O273" s="850"/>
      <c r="P273" s="852"/>
      <c r="Q273" s="850"/>
      <c r="R273" s="852"/>
      <c r="S273" s="850"/>
      <c r="T273" s="852"/>
      <c r="U273" s="850"/>
      <c r="V273" s="852"/>
      <c r="W273" s="850"/>
      <c r="X273" s="852"/>
      <c r="Y273" s="850"/>
      <c r="Z273" s="852"/>
      <c r="AA273" s="850"/>
      <c r="AB273" s="852"/>
      <c r="AC273" s="850"/>
      <c r="AD273" s="852"/>
      <c r="AE273" s="8"/>
      <c r="AG273" s="269">
        <f t="shared" si="178"/>
        <v>0</v>
      </c>
      <c r="AH273" s="371">
        <f t="shared" si="179"/>
        <v>0</v>
      </c>
      <c r="AI273" s="449">
        <f t="shared" si="180"/>
        <v>0</v>
      </c>
      <c r="AJ273" s="453">
        <f t="shared" si="181"/>
        <v>0</v>
      </c>
      <c r="AK273" s="455">
        <f t="shared" si="182"/>
        <v>0</v>
      </c>
      <c r="AL273" s="449">
        <f t="shared" si="183"/>
        <v>0</v>
      </c>
      <c r="AM273" s="453">
        <f t="shared" si="184"/>
        <v>0</v>
      </c>
      <c r="AN273" s="455">
        <f t="shared" si="185"/>
        <v>0</v>
      </c>
      <c r="AO273" s="449">
        <f t="shared" si="186"/>
        <v>0</v>
      </c>
      <c r="AP273" s="453">
        <f t="shared" si="187"/>
        <v>0</v>
      </c>
      <c r="AQ273" s="455">
        <f t="shared" si="188"/>
        <v>0</v>
      </c>
      <c r="AR273" s="344">
        <f t="shared" si="189"/>
        <v>-1</v>
      </c>
      <c r="AS273" s="345">
        <f t="shared" si="190"/>
        <v>0</v>
      </c>
      <c r="AT273" s="344">
        <f t="shared" si="191"/>
        <v>-1</v>
      </c>
      <c r="AU273" s="345">
        <f t="shared" si="192"/>
        <v>0</v>
      </c>
      <c r="AV273" s="344">
        <f t="shared" si="193"/>
        <v>-1</v>
      </c>
      <c r="AW273" s="345">
        <f t="shared" si="194"/>
        <v>0</v>
      </c>
      <c r="AX273" s="344">
        <f t="shared" si="195"/>
        <v>-1</v>
      </c>
      <c r="AY273" s="345">
        <f t="shared" si="196"/>
        <v>0</v>
      </c>
      <c r="AZ273" s="344">
        <f t="shared" si="197"/>
        <v>-1</v>
      </c>
      <c r="BA273" s="345">
        <f t="shared" si="198"/>
        <v>0</v>
      </c>
      <c r="BB273" s="344">
        <f t="shared" si="199"/>
        <v>-1</v>
      </c>
      <c r="BC273" s="345">
        <f t="shared" si="200"/>
        <v>0</v>
      </c>
      <c r="BD273" s="344">
        <f t="shared" si="201"/>
        <v>-1</v>
      </c>
      <c r="BE273" s="345">
        <f t="shared" si="202"/>
        <v>0</v>
      </c>
      <c r="BF273" s="344">
        <f t="shared" si="203"/>
        <v>-1</v>
      </c>
      <c r="BG273" s="345">
        <f t="shared" si="204"/>
        <v>0</v>
      </c>
      <c r="BH273" s="344">
        <f t="shared" si="205"/>
        <v>-1</v>
      </c>
      <c r="BI273" s="345">
        <f t="shared" si="206"/>
        <v>0</v>
      </c>
      <c r="BJ273" s="459">
        <f t="shared" si="207"/>
        <v>0</v>
      </c>
      <c r="BK273" s="290">
        <f t="shared" si="208"/>
        <v>0</v>
      </c>
      <c r="BL273" s="291" t="str">
        <f>IF(BK273=0,"",
IF(SUM($BK$168:BK273)=1,BM273,
IF($BK$288&gt;SUM($BK$168:BK273),_xlfn.CONCAT(", ",BM273),
IF($BK$288=SUM($BK$168:BK273),_xlfn.CONCAT(" y ",BM273)))))</f>
        <v/>
      </c>
      <c r="BM273" s="231" t="s">
        <v>6317</v>
      </c>
    </row>
    <row r="274" spans="1:65" customFormat="1" ht="15" hidden="1" customHeight="1">
      <c r="A274" s="6"/>
      <c r="B274" s="5"/>
      <c r="C274" s="87" t="s">
        <v>211</v>
      </c>
      <c r="D274" s="726" t="str">
        <f>IF(CNGE_2024_M1_Secc1_Sub1!$D148="","",CNGE_2024_M1_Secc1_Sub1!$D148)</f>
        <v/>
      </c>
      <c r="E274" s="727"/>
      <c r="F274" s="727"/>
      <c r="G274" s="727"/>
      <c r="H274" s="727"/>
      <c r="I274" s="727"/>
      <c r="J274" s="727"/>
      <c r="K274" s="727"/>
      <c r="L274" s="728"/>
      <c r="M274" s="850"/>
      <c r="N274" s="852"/>
      <c r="O274" s="850"/>
      <c r="P274" s="852"/>
      <c r="Q274" s="850"/>
      <c r="R274" s="852"/>
      <c r="S274" s="850"/>
      <c r="T274" s="852"/>
      <c r="U274" s="850"/>
      <c r="V274" s="852"/>
      <c r="W274" s="850"/>
      <c r="X274" s="852"/>
      <c r="Y274" s="850"/>
      <c r="Z274" s="852"/>
      <c r="AA274" s="850"/>
      <c r="AB274" s="852"/>
      <c r="AC274" s="850"/>
      <c r="AD274" s="852"/>
      <c r="AE274" s="8"/>
      <c r="AG274" s="269">
        <f t="shared" si="178"/>
        <v>0</v>
      </c>
      <c r="AH274" s="371">
        <f t="shared" si="179"/>
        <v>0</v>
      </c>
      <c r="AI274" s="449">
        <f t="shared" si="180"/>
        <v>0</v>
      </c>
      <c r="AJ274" s="453">
        <f t="shared" si="181"/>
        <v>0</v>
      </c>
      <c r="AK274" s="455">
        <f t="shared" si="182"/>
        <v>0</v>
      </c>
      <c r="AL274" s="449">
        <f t="shared" si="183"/>
        <v>0</v>
      </c>
      <c r="AM274" s="453">
        <f t="shared" si="184"/>
        <v>0</v>
      </c>
      <c r="AN274" s="455">
        <f t="shared" si="185"/>
        <v>0</v>
      </c>
      <c r="AO274" s="449">
        <f t="shared" si="186"/>
        <v>0</v>
      </c>
      <c r="AP274" s="453">
        <f t="shared" si="187"/>
        <v>0</v>
      </c>
      <c r="AQ274" s="455">
        <f t="shared" si="188"/>
        <v>0</v>
      </c>
      <c r="AR274" s="344">
        <f t="shared" si="189"/>
        <v>-1</v>
      </c>
      <c r="AS274" s="345">
        <f t="shared" si="190"/>
        <v>0</v>
      </c>
      <c r="AT274" s="344">
        <f t="shared" si="191"/>
        <v>-1</v>
      </c>
      <c r="AU274" s="345">
        <f t="shared" si="192"/>
        <v>0</v>
      </c>
      <c r="AV274" s="344">
        <f t="shared" si="193"/>
        <v>-1</v>
      </c>
      <c r="AW274" s="345">
        <f t="shared" si="194"/>
        <v>0</v>
      </c>
      <c r="AX274" s="344">
        <f t="shared" si="195"/>
        <v>-1</v>
      </c>
      <c r="AY274" s="345">
        <f t="shared" si="196"/>
        <v>0</v>
      </c>
      <c r="AZ274" s="344">
        <f t="shared" si="197"/>
        <v>-1</v>
      </c>
      <c r="BA274" s="345">
        <f t="shared" si="198"/>
        <v>0</v>
      </c>
      <c r="BB274" s="344">
        <f t="shared" si="199"/>
        <v>-1</v>
      </c>
      <c r="BC274" s="345">
        <f t="shared" si="200"/>
        <v>0</v>
      </c>
      <c r="BD274" s="344">
        <f t="shared" si="201"/>
        <v>-1</v>
      </c>
      <c r="BE274" s="345">
        <f t="shared" si="202"/>
        <v>0</v>
      </c>
      <c r="BF274" s="344">
        <f t="shared" si="203"/>
        <v>-1</v>
      </c>
      <c r="BG274" s="345">
        <f t="shared" si="204"/>
        <v>0</v>
      </c>
      <c r="BH274" s="344">
        <f t="shared" si="205"/>
        <v>-1</v>
      </c>
      <c r="BI274" s="345">
        <f t="shared" si="206"/>
        <v>0</v>
      </c>
      <c r="BJ274" s="459">
        <f t="shared" si="207"/>
        <v>0</v>
      </c>
      <c r="BK274" s="290">
        <f t="shared" si="208"/>
        <v>0</v>
      </c>
      <c r="BL274" s="291" t="str">
        <f>IF(BK274=0,"",
IF(SUM($BK$168:BK274)=1,BM274,
IF($BK$288&gt;SUM($BK$168:BK274),_xlfn.CONCAT(", ",BM274),
IF($BK$288=SUM($BK$168:BK274),_xlfn.CONCAT(" y ",BM274)))))</f>
        <v/>
      </c>
      <c r="BM274" s="231" t="s">
        <v>6318</v>
      </c>
    </row>
    <row r="275" spans="1:65" customFormat="1" ht="15" hidden="1" customHeight="1">
      <c r="A275" s="6"/>
      <c r="B275" s="5"/>
      <c r="C275" s="87" t="s">
        <v>212</v>
      </c>
      <c r="D275" s="726" t="str">
        <f>IF(CNGE_2024_M1_Secc1_Sub1!$D149="","",CNGE_2024_M1_Secc1_Sub1!$D149)</f>
        <v/>
      </c>
      <c r="E275" s="727"/>
      <c r="F275" s="727"/>
      <c r="G275" s="727"/>
      <c r="H275" s="727"/>
      <c r="I275" s="727"/>
      <c r="J275" s="727"/>
      <c r="K275" s="727"/>
      <c r="L275" s="728"/>
      <c r="M275" s="850"/>
      <c r="N275" s="852"/>
      <c r="O275" s="850"/>
      <c r="P275" s="852"/>
      <c r="Q275" s="850"/>
      <c r="R275" s="852"/>
      <c r="S275" s="850"/>
      <c r="T275" s="852"/>
      <c r="U275" s="850"/>
      <c r="V275" s="852"/>
      <c r="W275" s="850"/>
      <c r="X275" s="852"/>
      <c r="Y275" s="850"/>
      <c r="Z275" s="852"/>
      <c r="AA275" s="850"/>
      <c r="AB275" s="852"/>
      <c r="AC275" s="850"/>
      <c r="AD275" s="852"/>
      <c r="AE275" s="8"/>
      <c r="AG275" s="269">
        <f t="shared" si="178"/>
        <v>0</v>
      </c>
      <c r="AH275" s="371">
        <f t="shared" si="179"/>
        <v>0</v>
      </c>
      <c r="AI275" s="449">
        <f t="shared" si="180"/>
        <v>0</v>
      </c>
      <c r="AJ275" s="453">
        <f t="shared" si="181"/>
        <v>0</v>
      </c>
      <c r="AK275" s="455">
        <f t="shared" si="182"/>
        <v>0</v>
      </c>
      <c r="AL275" s="449">
        <f t="shared" si="183"/>
        <v>0</v>
      </c>
      <c r="AM275" s="453">
        <f t="shared" si="184"/>
        <v>0</v>
      </c>
      <c r="AN275" s="455">
        <f t="shared" si="185"/>
        <v>0</v>
      </c>
      <c r="AO275" s="449">
        <f t="shared" si="186"/>
        <v>0</v>
      </c>
      <c r="AP275" s="453">
        <f t="shared" si="187"/>
        <v>0</v>
      </c>
      <c r="AQ275" s="455">
        <f t="shared" si="188"/>
        <v>0</v>
      </c>
      <c r="AR275" s="344">
        <f t="shared" si="189"/>
        <v>-1</v>
      </c>
      <c r="AS275" s="345">
        <f t="shared" si="190"/>
        <v>0</v>
      </c>
      <c r="AT275" s="344">
        <f t="shared" si="191"/>
        <v>-1</v>
      </c>
      <c r="AU275" s="345">
        <f t="shared" si="192"/>
        <v>0</v>
      </c>
      <c r="AV275" s="344">
        <f t="shared" si="193"/>
        <v>-1</v>
      </c>
      <c r="AW275" s="345">
        <f t="shared" si="194"/>
        <v>0</v>
      </c>
      <c r="AX275" s="344">
        <f t="shared" si="195"/>
        <v>-1</v>
      </c>
      <c r="AY275" s="345">
        <f t="shared" si="196"/>
        <v>0</v>
      </c>
      <c r="AZ275" s="344">
        <f t="shared" si="197"/>
        <v>-1</v>
      </c>
      <c r="BA275" s="345">
        <f t="shared" si="198"/>
        <v>0</v>
      </c>
      <c r="BB275" s="344">
        <f t="shared" si="199"/>
        <v>-1</v>
      </c>
      <c r="BC275" s="345">
        <f t="shared" si="200"/>
        <v>0</v>
      </c>
      <c r="BD275" s="344">
        <f t="shared" si="201"/>
        <v>-1</v>
      </c>
      <c r="BE275" s="345">
        <f t="shared" si="202"/>
        <v>0</v>
      </c>
      <c r="BF275" s="344">
        <f t="shared" si="203"/>
        <v>-1</v>
      </c>
      <c r="BG275" s="345">
        <f t="shared" si="204"/>
        <v>0</v>
      </c>
      <c r="BH275" s="344">
        <f t="shared" si="205"/>
        <v>-1</v>
      </c>
      <c r="BI275" s="345">
        <f t="shared" si="206"/>
        <v>0</v>
      </c>
      <c r="BJ275" s="459">
        <f t="shared" si="207"/>
        <v>0</v>
      </c>
      <c r="BK275" s="290">
        <f t="shared" si="208"/>
        <v>0</v>
      </c>
      <c r="BL275" s="291" t="str">
        <f>IF(BK275=0,"",
IF(SUM($BK$168:BK275)=1,BM275,
IF($BK$288&gt;SUM($BK$168:BK275),_xlfn.CONCAT(", ",BM275),
IF($BK$288=SUM($BK$168:BK275),_xlfn.CONCAT(" y ",BM275)))))</f>
        <v/>
      </c>
      <c r="BM275" s="231" t="s">
        <v>6319</v>
      </c>
    </row>
    <row r="276" spans="1:65" customFormat="1" ht="15" hidden="1" customHeight="1">
      <c r="A276" s="6"/>
      <c r="B276" s="5"/>
      <c r="C276" s="87" t="s">
        <v>213</v>
      </c>
      <c r="D276" s="726" t="str">
        <f>IF(CNGE_2024_M1_Secc1_Sub1!$D150="","",CNGE_2024_M1_Secc1_Sub1!$D150)</f>
        <v/>
      </c>
      <c r="E276" s="727"/>
      <c r="F276" s="727"/>
      <c r="G276" s="727"/>
      <c r="H276" s="727"/>
      <c r="I276" s="727"/>
      <c r="J276" s="727"/>
      <c r="K276" s="727"/>
      <c r="L276" s="728"/>
      <c r="M276" s="850"/>
      <c r="N276" s="852"/>
      <c r="O276" s="850"/>
      <c r="P276" s="852"/>
      <c r="Q276" s="850"/>
      <c r="R276" s="852"/>
      <c r="S276" s="850"/>
      <c r="T276" s="852"/>
      <c r="U276" s="850"/>
      <c r="V276" s="852"/>
      <c r="W276" s="850"/>
      <c r="X276" s="852"/>
      <c r="Y276" s="850"/>
      <c r="Z276" s="852"/>
      <c r="AA276" s="850"/>
      <c r="AB276" s="852"/>
      <c r="AC276" s="850"/>
      <c r="AD276" s="852"/>
      <c r="AE276" s="8"/>
      <c r="AG276" s="269">
        <f t="shared" si="178"/>
        <v>0</v>
      </c>
      <c r="AH276" s="371">
        <f t="shared" si="179"/>
        <v>0</v>
      </c>
      <c r="AI276" s="449">
        <f t="shared" si="180"/>
        <v>0</v>
      </c>
      <c r="AJ276" s="453">
        <f t="shared" si="181"/>
        <v>0</v>
      </c>
      <c r="AK276" s="455">
        <f t="shared" si="182"/>
        <v>0</v>
      </c>
      <c r="AL276" s="449">
        <f t="shared" si="183"/>
        <v>0</v>
      </c>
      <c r="AM276" s="453">
        <f t="shared" si="184"/>
        <v>0</v>
      </c>
      <c r="AN276" s="455">
        <f t="shared" si="185"/>
        <v>0</v>
      </c>
      <c r="AO276" s="449">
        <f t="shared" si="186"/>
        <v>0</v>
      </c>
      <c r="AP276" s="453">
        <f t="shared" si="187"/>
        <v>0</v>
      </c>
      <c r="AQ276" s="455">
        <f t="shared" si="188"/>
        <v>0</v>
      </c>
      <c r="AR276" s="344">
        <f t="shared" si="189"/>
        <v>-1</v>
      </c>
      <c r="AS276" s="345">
        <f t="shared" si="190"/>
        <v>0</v>
      </c>
      <c r="AT276" s="344">
        <f t="shared" si="191"/>
        <v>-1</v>
      </c>
      <c r="AU276" s="345">
        <f t="shared" si="192"/>
        <v>0</v>
      </c>
      <c r="AV276" s="344">
        <f t="shared" si="193"/>
        <v>-1</v>
      </c>
      <c r="AW276" s="345">
        <f t="shared" si="194"/>
        <v>0</v>
      </c>
      <c r="AX276" s="344">
        <f t="shared" si="195"/>
        <v>-1</v>
      </c>
      <c r="AY276" s="345">
        <f t="shared" si="196"/>
        <v>0</v>
      </c>
      <c r="AZ276" s="344">
        <f t="shared" si="197"/>
        <v>-1</v>
      </c>
      <c r="BA276" s="345">
        <f t="shared" si="198"/>
        <v>0</v>
      </c>
      <c r="BB276" s="344">
        <f t="shared" si="199"/>
        <v>-1</v>
      </c>
      <c r="BC276" s="345">
        <f t="shared" si="200"/>
        <v>0</v>
      </c>
      <c r="BD276" s="344">
        <f t="shared" si="201"/>
        <v>-1</v>
      </c>
      <c r="BE276" s="345">
        <f t="shared" si="202"/>
        <v>0</v>
      </c>
      <c r="BF276" s="344">
        <f t="shared" si="203"/>
        <v>-1</v>
      </c>
      <c r="BG276" s="345">
        <f t="shared" si="204"/>
        <v>0</v>
      </c>
      <c r="BH276" s="344">
        <f t="shared" si="205"/>
        <v>-1</v>
      </c>
      <c r="BI276" s="345">
        <f t="shared" si="206"/>
        <v>0</v>
      </c>
      <c r="BJ276" s="459">
        <f t="shared" si="207"/>
        <v>0</v>
      </c>
      <c r="BK276" s="290">
        <f t="shared" si="208"/>
        <v>0</v>
      </c>
      <c r="BL276" s="291" t="str">
        <f>IF(BK276=0,"",
IF(SUM($BK$168:BK276)=1,BM276,
IF($BK$288&gt;SUM($BK$168:BK276),_xlfn.CONCAT(", ",BM276),
IF($BK$288=SUM($BK$168:BK276),_xlfn.CONCAT(" y ",BM276)))))</f>
        <v/>
      </c>
      <c r="BM276" s="231" t="s">
        <v>6320</v>
      </c>
    </row>
    <row r="277" spans="1:65" customFormat="1" ht="15" hidden="1" customHeight="1">
      <c r="A277" s="6"/>
      <c r="B277" s="5"/>
      <c r="C277" s="87" t="s">
        <v>214</v>
      </c>
      <c r="D277" s="726" t="str">
        <f>IF(CNGE_2024_M1_Secc1_Sub1!$D151="","",CNGE_2024_M1_Secc1_Sub1!$D151)</f>
        <v/>
      </c>
      <c r="E277" s="727"/>
      <c r="F277" s="727"/>
      <c r="G277" s="727"/>
      <c r="H277" s="727"/>
      <c r="I277" s="727"/>
      <c r="J277" s="727"/>
      <c r="K277" s="727"/>
      <c r="L277" s="728"/>
      <c r="M277" s="850"/>
      <c r="N277" s="852"/>
      <c r="O277" s="850"/>
      <c r="P277" s="852"/>
      <c r="Q277" s="850"/>
      <c r="R277" s="852"/>
      <c r="S277" s="850"/>
      <c r="T277" s="852"/>
      <c r="U277" s="850"/>
      <c r="V277" s="852"/>
      <c r="W277" s="850"/>
      <c r="X277" s="852"/>
      <c r="Y277" s="850"/>
      <c r="Z277" s="852"/>
      <c r="AA277" s="850"/>
      <c r="AB277" s="852"/>
      <c r="AC277" s="850"/>
      <c r="AD277" s="852"/>
      <c r="AE277" s="8"/>
      <c r="AG277" s="269">
        <f t="shared" si="178"/>
        <v>0</v>
      </c>
      <c r="AH277" s="371">
        <f t="shared" si="179"/>
        <v>0</v>
      </c>
      <c r="AI277" s="449">
        <f t="shared" si="180"/>
        <v>0</v>
      </c>
      <c r="AJ277" s="453">
        <f t="shared" si="181"/>
        <v>0</v>
      </c>
      <c r="AK277" s="455">
        <f t="shared" si="182"/>
        <v>0</v>
      </c>
      <c r="AL277" s="449">
        <f t="shared" si="183"/>
        <v>0</v>
      </c>
      <c r="AM277" s="453">
        <f t="shared" si="184"/>
        <v>0</v>
      </c>
      <c r="AN277" s="455">
        <f t="shared" si="185"/>
        <v>0</v>
      </c>
      <c r="AO277" s="449">
        <f t="shared" si="186"/>
        <v>0</v>
      </c>
      <c r="AP277" s="453">
        <f t="shared" si="187"/>
        <v>0</v>
      </c>
      <c r="AQ277" s="455">
        <f t="shared" si="188"/>
        <v>0</v>
      </c>
      <c r="AR277" s="344">
        <f t="shared" si="189"/>
        <v>-1</v>
      </c>
      <c r="AS277" s="345">
        <f t="shared" si="190"/>
        <v>0</v>
      </c>
      <c r="AT277" s="344">
        <f t="shared" si="191"/>
        <v>-1</v>
      </c>
      <c r="AU277" s="345">
        <f t="shared" si="192"/>
        <v>0</v>
      </c>
      <c r="AV277" s="344">
        <f t="shared" si="193"/>
        <v>-1</v>
      </c>
      <c r="AW277" s="345">
        <f t="shared" si="194"/>
        <v>0</v>
      </c>
      <c r="AX277" s="344">
        <f t="shared" si="195"/>
        <v>-1</v>
      </c>
      <c r="AY277" s="345">
        <f t="shared" si="196"/>
        <v>0</v>
      </c>
      <c r="AZ277" s="344">
        <f t="shared" si="197"/>
        <v>-1</v>
      </c>
      <c r="BA277" s="345">
        <f t="shared" si="198"/>
        <v>0</v>
      </c>
      <c r="BB277" s="344">
        <f t="shared" si="199"/>
        <v>-1</v>
      </c>
      <c r="BC277" s="345">
        <f t="shared" si="200"/>
        <v>0</v>
      </c>
      <c r="BD277" s="344">
        <f t="shared" si="201"/>
        <v>-1</v>
      </c>
      <c r="BE277" s="345">
        <f t="shared" si="202"/>
        <v>0</v>
      </c>
      <c r="BF277" s="344">
        <f t="shared" si="203"/>
        <v>-1</v>
      </c>
      <c r="BG277" s="345">
        <f t="shared" si="204"/>
        <v>0</v>
      </c>
      <c r="BH277" s="344">
        <f t="shared" si="205"/>
        <v>-1</v>
      </c>
      <c r="BI277" s="345">
        <f t="shared" si="206"/>
        <v>0</v>
      </c>
      <c r="BJ277" s="459">
        <f t="shared" si="207"/>
        <v>0</v>
      </c>
      <c r="BK277" s="290">
        <f t="shared" si="208"/>
        <v>0</v>
      </c>
      <c r="BL277" s="291" t="str">
        <f>IF(BK277=0,"",
IF(SUM($BK$168:BK277)=1,BM277,
IF($BK$288&gt;SUM($BK$168:BK277),_xlfn.CONCAT(", ",BM277),
IF($BK$288=SUM($BK$168:BK277),_xlfn.CONCAT(" y ",BM277)))))</f>
        <v/>
      </c>
      <c r="BM277" s="231" t="s">
        <v>6321</v>
      </c>
    </row>
    <row r="278" spans="1:65" customFormat="1" ht="15" hidden="1" customHeight="1">
      <c r="A278" s="6"/>
      <c r="B278" s="5"/>
      <c r="C278" s="87" t="s">
        <v>215</v>
      </c>
      <c r="D278" s="726" t="str">
        <f>IF(CNGE_2024_M1_Secc1_Sub1!$D152="","",CNGE_2024_M1_Secc1_Sub1!$D152)</f>
        <v/>
      </c>
      <c r="E278" s="727"/>
      <c r="F278" s="727"/>
      <c r="G278" s="727"/>
      <c r="H278" s="727"/>
      <c r="I278" s="727"/>
      <c r="J278" s="727"/>
      <c r="K278" s="727"/>
      <c r="L278" s="728"/>
      <c r="M278" s="850"/>
      <c r="N278" s="852"/>
      <c r="O278" s="850"/>
      <c r="P278" s="852"/>
      <c r="Q278" s="850"/>
      <c r="R278" s="852"/>
      <c r="S278" s="850"/>
      <c r="T278" s="852"/>
      <c r="U278" s="850"/>
      <c r="V278" s="852"/>
      <c r="W278" s="850"/>
      <c r="X278" s="852"/>
      <c r="Y278" s="850"/>
      <c r="Z278" s="852"/>
      <c r="AA278" s="850"/>
      <c r="AB278" s="852"/>
      <c r="AC278" s="850"/>
      <c r="AD278" s="852"/>
      <c r="AE278" s="8"/>
      <c r="AG278" s="269">
        <f t="shared" si="178"/>
        <v>0</v>
      </c>
      <c r="AH278" s="371">
        <f t="shared" si="179"/>
        <v>0</v>
      </c>
      <c r="AI278" s="449">
        <f t="shared" si="180"/>
        <v>0</v>
      </c>
      <c r="AJ278" s="453">
        <f t="shared" si="181"/>
        <v>0</v>
      </c>
      <c r="AK278" s="455">
        <f t="shared" si="182"/>
        <v>0</v>
      </c>
      <c r="AL278" s="449">
        <f t="shared" si="183"/>
        <v>0</v>
      </c>
      <c r="AM278" s="453">
        <f t="shared" si="184"/>
        <v>0</v>
      </c>
      <c r="AN278" s="455">
        <f t="shared" si="185"/>
        <v>0</v>
      </c>
      <c r="AO278" s="449">
        <f t="shared" si="186"/>
        <v>0</v>
      </c>
      <c r="AP278" s="453">
        <f t="shared" si="187"/>
        <v>0</v>
      </c>
      <c r="AQ278" s="455">
        <f t="shared" si="188"/>
        <v>0</v>
      </c>
      <c r="AR278" s="344">
        <f t="shared" si="189"/>
        <v>-1</v>
      </c>
      <c r="AS278" s="345">
        <f t="shared" si="190"/>
        <v>0</v>
      </c>
      <c r="AT278" s="344">
        <f t="shared" si="191"/>
        <v>-1</v>
      </c>
      <c r="AU278" s="345">
        <f t="shared" si="192"/>
        <v>0</v>
      </c>
      <c r="AV278" s="344">
        <f t="shared" si="193"/>
        <v>-1</v>
      </c>
      <c r="AW278" s="345">
        <f t="shared" si="194"/>
        <v>0</v>
      </c>
      <c r="AX278" s="344">
        <f t="shared" si="195"/>
        <v>-1</v>
      </c>
      <c r="AY278" s="345">
        <f t="shared" si="196"/>
        <v>0</v>
      </c>
      <c r="AZ278" s="344">
        <f t="shared" si="197"/>
        <v>-1</v>
      </c>
      <c r="BA278" s="345">
        <f t="shared" si="198"/>
        <v>0</v>
      </c>
      <c r="BB278" s="344">
        <f t="shared" si="199"/>
        <v>-1</v>
      </c>
      <c r="BC278" s="345">
        <f t="shared" si="200"/>
        <v>0</v>
      </c>
      <c r="BD278" s="344">
        <f t="shared" si="201"/>
        <v>-1</v>
      </c>
      <c r="BE278" s="345">
        <f t="shared" si="202"/>
        <v>0</v>
      </c>
      <c r="BF278" s="344">
        <f t="shared" si="203"/>
        <v>-1</v>
      </c>
      <c r="BG278" s="345">
        <f t="shared" si="204"/>
        <v>0</v>
      </c>
      <c r="BH278" s="344">
        <f t="shared" si="205"/>
        <v>-1</v>
      </c>
      <c r="BI278" s="345">
        <f t="shared" si="206"/>
        <v>0</v>
      </c>
      <c r="BJ278" s="459">
        <f t="shared" si="207"/>
        <v>0</v>
      </c>
      <c r="BK278" s="290">
        <f t="shared" si="208"/>
        <v>0</v>
      </c>
      <c r="BL278" s="291" t="str">
        <f>IF(BK278=0,"",
IF(SUM($BK$168:BK278)=1,BM278,
IF($BK$288&gt;SUM($BK$168:BK278),_xlfn.CONCAT(", ",BM278),
IF($BK$288=SUM($BK$168:BK278),_xlfn.CONCAT(" y ",BM278)))))</f>
        <v/>
      </c>
      <c r="BM278" s="231" t="s">
        <v>6322</v>
      </c>
    </row>
    <row r="279" spans="1:65" customFormat="1" ht="15" hidden="1" customHeight="1">
      <c r="A279" s="6"/>
      <c r="B279" s="5"/>
      <c r="C279" s="87" t="s">
        <v>216</v>
      </c>
      <c r="D279" s="726" t="str">
        <f>IF(CNGE_2024_M1_Secc1_Sub1!$D153="","",CNGE_2024_M1_Secc1_Sub1!$D153)</f>
        <v/>
      </c>
      <c r="E279" s="727"/>
      <c r="F279" s="727"/>
      <c r="G279" s="727"/>
      <c r="H279" s="727"/>
      <c r="I279" s="727"/>
      <c r="J279" s="727"/>
      <c r="K279" s="727"/>
      <c r="L279" s="728"/>
      <c r="M279" s="850"/>
      <c r="N279" s="852"/>
      <c r="O279" s="850"/>
      <c r="P279" s="852"/>
      <c r="Q279" s="850"/>
      <c r="R279" s="852"/>
      <c r="S279" s="850"/>
      <c r="T279" s="852"/>
      <c r="U279" s="850"/>
      <c r="V279" s="852"/>
      <c r="W279" s="850"/>
      <c r="X279" s="852"/>
      <c r="Y279" s="850"/>
      <c r="Z279" s="852"/>
      <c r="AA279" s="850"/>
      <c r="AB279" s="852"/>
      <c r="AC279" s="850"/>
      <c r="AD279" s="852"/>
      <c r="AE279" s="8"/>
      <c r="AG279" s="269">
        <f t="shared" si="178"/>
        <v>0</v>
      </c>
      <c r="AH279" s="371">
        <f t="shared" si="179"/>
        <v>0</v>
      </c>
      <c r="AI279" s="449">
        <f t="shared" si="180"/>
        <v>0</v>
      </c>
      <c r="AJ279" s="453">
        <f t="shared" si="181"/>
        <v>0</v>
      </c>
      <c r="AK279" s="455">
        <f t="shared" si="182"/>
        <v>0</v>
      </c>
      <c r="AL279" s="449">
        <f t="shared" si="183"/>
        <v>0</v>
      </c>
      <c r="AM279" s="453">
        <f t="shared" si="184"/>
        <v>0</v>
      </c>
      <c r="AN279" s="455">
        <f t="shared" si="185"/>
        <v>0</v>
      </c>
      <c r="AO279" s="449">
        <f t="shared" si="186"/>
        <v>0</v>
      </c>
      <c r="AP279" s="453">
        <f t="shared" si="187"/>
        <v>0</v>
      </c>
      <c r="AQ279" s="455">
        <f t="shared" si="188"/>
        <v>0</v>
      </c>
      <c r="AR279" s="344">
        <f t="shared" si="189"/>
        <v>-1</v>
      </c>
      <c r="AS279" s="345">
        <f t="shared" si="190"/>
        <v>0</v>
      </c>
      <c r="AT279" s="344">
        <f t="shared" si="191"/>
        <v>-1</v>
      </c>
      <c r="AU279" s="345">
        <f t="shared" si="192"/>
        <v>0</v>
      </c>
      <c r="AV279" s="344">
        <f t="shared" si="193"/>
        <v>-1</v>
      </c>
      <c r="AW279" s="345">
        <f t="shared" si="194"/>
        <v>0</v>
      </c>
      <c r="AX279" s="344">
        <f t="shared" si="195"/>
        <v>-1</v>
      </c>
      <c r="AY279" s="345">
        <f t="shared" si="196"/>
        <v>0</v>
      </c>
      <c r="AZ279" s="344">
        <f t="shared" si="197"/>
        <v>-1</v>
      </c>
      <c r="BA279" s="345">
        <f t="shared" si="198"/>
        <v>0</v>
      </c>
      <c r="BB279" s="344">
        <f t="shared" si="199"/>
        <v>-1</v>
      </c>
      <c r="BC279" s="345">
        <f t="shared" si="200"/>
        <v>0</v>
      </c>
      <c r="BD279" s="344">
        <f t="shared" si="201"/>
        <v>-1</v>
      </c>
      <c r="BE279" s="345">
        <f t="shared" si="202"/>
        <v>0</v>
      </c>
      <c r="BF279" s="344">
        <f t="shared" si="203"/>
        <v>-1</v>
      </c>
      <c r="BG279" s="345">
        <f t="shared" si="204"/>
        <v>0</v>
      </c>
      <c r="BH279" s="344">
        <f t="shared" si="205"/>
        <v>-1</v>
      </c>
      <c r="BI279" s="345">
        <f t="shared" si="206"/>
        <v>0</v>
      </c>
      <c r="BJ279" s="459">
        <f t="shared" si="207"/>
        <v>0</v>
      </c>
      <c r="BK279" s="290">
        <f t="shared" si="208"/>
        <v>0</v>
      </c>
      <c r="BL279" s="291" t="str">
        <f>IF(BK279=0,"",
IF(SUM($BK$168:BK279)=1,BM279,
IF($BK$288&gt;SUM($BK$168:BK279),_xlfn.CONCAT(", ",BM279),
IF($BK$288=SUM($BK$168:BK279),_xlfn.CONCAT(" y ",BM279)))))</f>
        <v/>
      </c>
      <c r="BM279" s="231" t="s">
        <v>6323</v>
      </c>
    </row>
    <row r="280" spans="1:65" customFormat="1" ht="15" hidden="1" customHeight="1">
      <c r="A280" s="6"/>
      <c r="B280" s="5"/>
      <c r="C280" s="87" t="s">
        <v>217</v>
      </c>
      <c r="D280" s="726" t="str">
        <f>IF(CNGE_2024_M1_Secc1_Sub1!$D154="","",CNGE_2024_M1_Secc1_Sub1!$D154)</f>
        <v/>
      </c>
      <c r="E280" s="727"/>
      <c r="F280" s="727"/>
      <c r="G280" s="727"/>
      <c r="H280" s="727"/>
      <c r="I280" s="727"/>
      <c r="J280" s="727"/>
      <c r="K280" s="727"/>
      <c r="L280" s="728"/>
      <c r="M280" s="850"/>
      <c r="N280" s="852"/>
      <c r="O280" s="850"/>
      <c r="P280" s="852"/>
      <c r="Q280" s="850"/>
      <c r="R280" s="852"/>
      <c r="S280" s="850"/>
      <c r="T280" s="852"/>
      <c r="U280" s="850"/>
      <c r="V280" s="852"/>
      <c r="W280" s="850"/>
      <c r="X280" s="852"/>
      <c r="Y280" s="850"/>
      <c r="Z280" s="852"/>
      <c r="AA280" s="850"/>
      <c r="AB280" s="852"/>
      <c r="AC280" s="850"/>
      <c r="AD280" s="852"/>
      <c r="AE280" s="8"/>
      <c r="AG280" s="269">
        <f t="shared" si="178"/>
        <v>0</v>
      </c>
      <c r="AH280" s="371">
        <f t="shared" si="179"/>
        <v>0</v>
      </c>
      <c r="AI280" s="449">
        <f t="shared" si="180"/>
        <v>0</v>
      </c>
      <c r="AJ280" s="453">
        <f t="shared" si="181"/>
        <v>0</v>
      </c>
      <c r="AK280" s="455">
        <f t="shared" si="182"/>
        <v>0</v>
      </c>
      <c r="AL280" s="449">
        <f t="shared" si="183"/>
        <v>0</v>
      </c>
      <c r="AM280" s="453">
        <f t="shared" si="184"/>
        <v>0</v>
      </c>
      <c r="AN280" s="455">
        <f t="shared" si="185"/>
        <v>0</v>
      </c>
      <c r="AO280" s="449">
        <f t="shared" si="186"/>
        <v>0</v>
      </c>
      <c r="AP280" s="453">
        <f t="shared" si="187"/>
        <v>0</v>
      </c>
      <c r="AQ280" s="455">
        <f t="shared" si="188"/>
        <v>0</v>
      </c>
      <c r="AR280" s="344">
        <f t="shared" si="189"/>
        <v>-1</v>
      </c>
      <c r="AS280" s="345">
        <f t="shared" si="190"/>
        <v>0</v>
      </c>
      <c r="AT280" s="344">
        <f t="shared" si="191"/>
        <v>-1</v>
      </c>
      <c r="AU280" s="345">
        <f t="shared" si="192"/>
        <v>0</v>
      </c>
      <c r="AV280" s="344">
        <f t="shared" si="193"/>
        <v>-1</v>
      </c>
      <c r="AW280" s="345">
        <f t="shared" si="194"/>
        <v>0</v>
      </c>
      <c r="AX280" s="344">
        <f t="shared" si="195"/>
        <v>-1</v>
      </c>
      <c r="AY280" s="345">
        <f t="shared" si="196"/>
        <v>0</v>
      </c>
      <c r="AZ280" s="344">
        <f t="shared" si="197"/>
        <v>-1</v>
      </c>
      <c r="BA280" s="345">
        <f t="shared" si="198"/>
        <v>0</v>
      </c>
      <c r="BB280" s="344">
        <f t="shared" si="199"/>
        <v>-1</v>
      </c>
      <c r="BC280" s="345">
        <f t="shared" si="200"/>
        <v>0</v>
      </c>
      <c r="BD280" s="344">
        <f t="shared" si="201"/>
        <v>-1</v>
      </c>
      <c r="BE280" s="345">
        <f t="shared" si="202"/>
        <v>0</v>
      </c>
      <c r="BF280" s="344">
        <f t="shared" si="203"/>
        <v>-1</v>
      </c>
      <c r="BG280" s="345">
        <f t="shared" si="204"/>
        <v>0</v>
      </c>
      <c r="BH280" s="344">
        <f t="shared" si="205"/>
        <v>-1</v>
      </c>
      <c r="BI280" s="345">
        <f t="shared" si="206"/>
        <v>0</v>
      </c>
      <c r="BJ280" s="459">
        <f t="shared" si="207"/>
        <v>0</v>
      </c>
      <c r="BK280" s="290">
        <f t="shared" si="208"/>
        <v>0</v>
      </c>
      <c r="BL280" s="291" t="str">
        <f>IF(BK280=0,"",
IF(SUM($BK$168:BK280)=1,BM280,
IF($BK$288&gt;SUM($BK$168:BK280),_xlfn.CONCAT(", ",BM280),
IF($BK$288=SUM($BK$168:BK280),_xlfn.CONCAT(" y ",BM280)))))</f>
        <v/>
      </c>
      <c r="BM280" s="231" t="s">
        <v>6324</v>
      </c>
    </row>
    <row r="281" spans="1:65" customFormat="1" ht="15" hidden="1" customHeight="1">
      <c r="A281" s="6"/>
      <c r="B281" s="5"/>
      <c r="C281" s="87" t="s">
        <v>218</v>
      </c>
      <c r="D281" s="726" t="str">
        <f>IF(CNGE_2024_M1_Secc1_Sub1!$D155="","",CNGE_2024_M1_Secc1_Sub1!$D155)</f>
        <v/>
      </c>
      <c r="E281" s="727"/>
      <c r="F281" s="727"/>
      <c r="G281" s="727"/>
      <c r="H281" s="727"/>
      <c r="I281" s="727"/>
      <c r="J281" s="727"/>
      <c r="K281" s="727"/>
      <c r="L281" s="728"/>
      <c r="M281" s="850"/>
      <c r="N281" s="852"/>
      <c r="O281" s="850"/>
      <c r="P281" s="852"/>
      <c r="Q281" s="850"/>
      <c r="R281" s="852"/>
      <c r="S281" s="850"/>
      <c r="T281" s="852"/>
      <c r="U281" s="850"/>
      <c r="V281" s="852"/>
      <c r="W281" s="850"/>
      <c r="X281" s="852"/>
      <c r="Y281" s="850"/>
      <c r="Z281" s="852"/>
      <c r="AA281" s="850"/>
      <c r="AB281" s="852"/>
      <c r="AC281" s="850"/>
      <c r="AD281" s="852"/>
      <c r="AE281" s="8"/>
      <c r="AG281" s="269">
        <f t="shared" si="178"/>
        <v>0</v>
      </c>
      <c r="AH281" s="371">
        <f t="shared" si="179"/>
        <v>0</v>
      </c>
      <c r="AI281" s="449">
        <f t="shared" si="180"/>
        <v>0</v>
      </c>
      <c r="AJ281" s="453">
        <f t="shared" si="181"/>
        <v>0</v>
      </c>
      <c r="AK281" s="455">
        <f t="shared" si="182"/>
        <v>0</v>
      </c>
      <c r="AL281" s="449">
        <f t="shared" si="183"/>
        <v>0</v>
      </c>
      <c r="AM281" s="453">
        <f t="shared" si="184"/>
        <v>0</v>
      </c>
      <c r="AN281" s="455">
        <f t="shared" si="185"/>
        <v>0</v>
      </c>
      <c r="AO281" s="449">
        <f t="shared" si="186"/>
        <v>0</v>
      </c>
      <c r="AP281" s="453">
        <f t="shared" si="187"/>
        <v>0</v>
      </c>
      <c r="AQ281" s="455">
        <f t="shared" si="188"/>
        <v>0</v>
      </c>
      <c r="AR281" s="344">
        <f t="shared" si="189"/>
        <v>-1</v>
      </c>
      <c r="AS281" s="345">
        <f t="shared" si="190"/>
        <v>0</v>
      </c>
      <c r="AT281" s="344">
        <f t="shared" si="191"/>
        <v>-1</v>
      </c>
      <c r="AU281" s="345">
        <f t="shared" si="192"/>
        <v>0</v>
      </c>
      <c r="AV281" s="344">
        <f t="shared" si="193"/>
        <v>-1</v>
      </c>
      <c r="AW281" s="345">
        <f t="shared" si="194"/>
        <v>0</v>
      </c>
      <c r="AX281" s="344">
        <f t="shared" si="195"/>
        <v>-1</v>
      </c>
      <c r="AY281" s="345">
        <f t="shared" si="196"/>
        <v>0</v>
      </c>
      <c r="AZ281" s="344">
        <f t="shared" si="197"/>
        <v>-1</v>
      </c>
      <c r="BA281" s="345">
        <f t="shared" si="198"/>
        <v>0</v>
      </c>
      <c r="BB281" s="344">
        <f t="shared" si="199"/>
        <v>-1</v>
      </c>
      <c r="BC281" s="345">
        <f t="shared" si="200"/>
        <v>0</v>
      </c>
      <c r="BD281" s="344">
        <f t="shared" si="201"/>
        <v>-1</v>
      </c>
      <c r="BE281" s="345">
        <f t="shared" si="202"/>
        <v>0</v>
      </c>
      <c r="BF281" s="344">
        <f t="shared" si="203"/>
        <v>-1</v>
      </c>
      <c r="BG281" s="345">
        <f t="shared" si="204"/>
        <v>0</v>
      </c>
      <c r="BH281" s="344">
        <f t="shared" si="205"/>
        <v>-1</v>
      </c>
      <c r="BI281" s="345">
        <f t="shared" si="206"/>
        <v>0</v>
      </c>
      <c r="BJ281" s="459">
        <f t="shared" si="207"/>
        <v>0</v>
      </c>
      <c r="BK281" s="290">
        <f t="shared" si="208"/>
        <v>0</v>
      </c>
      <c r="BL281" s="291" t="str">
        <f>IF(BK281=0,"",
IF(SUM($BK$168:BK281)=1,BM281,
IF($BK$288&gt;SUM($BK$168:BK281),_xlfn.CONCAT(", ",BM281),
IF($BK$288=SUM($BK$168:BK281),_xlfn.CONCAT(" y ",BM281)))))</f>
        <v/>
      </c>
      <c r="BM281" s="231" t="s">
        <v>6325</v>
      </c>
    </row>
    <row r="282" spans="1:65" customFormat="1" ht="15" hidden="1" customHeight="1">
      <c r="A282" s="6"/>
      <c r="B282" s="5"/>
      <c r="C282" s="87" t="s">
        <v>219</v>
      </c>
      <c r="D282" s="726" t="str">
        <f>IF(CNGE_2024_M1_Secc1_Sub1!$D156="","",CNGE_2024_M1_Secc1_Sub1!$D156)</f>
        <v/>
      </c>
      <c r="E282" s="727"/>
      <c r="F282" s="727"/>
      <c r="G282" s="727"/>
      <c r="H282" s="727"/>
      <c r="I282" s="727"/>
      <c r="J282" s="727"/>
      <c r="K282" s="727"/>
      <c r="L282" s="728"/>
      <c r="M282" s="850"/>
      <c r="N282" s="852"/>
      <c r="O282" s="850"/>
      <c r="P282" s="852"/>
      <c r="Q282" s="850"/>
      <c r="R282" s="852"/>
      <c r="S282" s="850"/>
      <c r="T282" s="852"/>
      <c r="U282" s="850"/>
      <c r="V282" s="852"/>
      <c r="W282" s="850"/>
      <c r="X282" s="852"/>
      <c r="Y282" s="850"/>
      <c r="Z282" s="852"/>
      <c r="AA282" s="850"/>
      <c r="AB282" s="852"/>
      <c r="AC282" s="850"/>
      <c r="AD282" s="852"/>
      <c r="AE282" s="8"/>
      <c r="AG282" s="269">
        <f t="shared" si="178"/>
        <v>0</v>
      </c>
      <c r="AH282" s="371">
        <f t="shared" si="179"/>
        <v>0</v>
      </c>
      <c r="AI282" s="449">
        <f t="shared" si="180"/>
        <v>0</v>
      </c>
      <c r="AJ282" s="453">
        <f t="shared" si="181"/>
        <v>0</v>
      </c>
      <c r="AK282" s="455">
        <f t="shared" si="182"/>
        <v>0</v>
      </c>
      <c r="AL282" s="449">
        <f t="shared" si="183"/>
        <v>0</v>
      </c>
      <c r="AM282" s="453">
        <f t="shared" si="184"/>
        <v>0</v>
      </c>
      <c r="AN282" s="455">
        <f t="shared" si="185"/>
        <v>0</v>
      </c>
      <c r="AO282" s="449">
        <f t="shared" si="186"/>
        <v>0</v>
      </c>
      <c r="AP282" s="453">
        <f t="shared" si="187"/>
        <v>0</v>
      </c>
      <c r="AQ282" s="455">
        <f t="shared" si="188"/>
        <v>0</v>
      </c>
      <c r="AR282" s="344">
        <f t="shared" si="189"/>
        <v>-1</v>
      </c>
      <c r="AS282" s="345">
        <f t="shared" si="190"/>
        <v>0</v>
      </c>
      <c r="AT282" s="344">
        <f t="shared" si="191"/>
        <v>-1</v>
      </c>
      <c r="AU282" s="345">
        <f t="shared" si="192"/>
        <v>0</v>
      </c>
      <c r="AV282" s="344">
        <f t="shared" si="193"/>
        <v>-1</v>
      </c>
      <c r="AW282" s="345">
        <f t="shared" si="194"/>
        <v>0</v>
      </c>
      <c r="AX282" s="344">
        <f t="shared" si="195"/>
        <v>-1</v>
      </c>
      <c r="AY282" s="345">
        <f t="shared" si="196"/>
        <v>0</v>
      </c>
      <c r="AZ282" s="344">
        <f t="shared" si="197"/>
        <v>-1</v>
      </c>
      <c r="BA282" s="345">
        <f t="shared" si="198"/>
        <v>0</v>
      </c>
      <c r="BB282" s="344">
        <f t="shared" si="199"/>
        <v>-1</v>
      </c>
      <c r="BC282" s="345">
        <f t="shared" si="200"/>
        <v>0</v>
      </c>
      <c r="BD282" s="344">
        <f t="shared" si="201"/>
        <v>-1</v>
      </c>
      <c r="BE282" s="345">
        <f t="shared" si="202"/>
        <v>0</v>
      </c>
      <c r="BF282" s="344">
        <f t="shared" si="203"/>
        <v>-1</v>
      </c>
      <c r="BG282" s="345">
        <f t="shared" si="204"/>
        <v>0</v>
      </c>
      <c r="BH282" s="344">
        <f t="shared" si="205"/>
        <v>-1</v>
      </c>
      <c r="BI282" s="345">
        <f t="shared" si="206"/>
        <v>0</v>
      </c>
      <c r="BJ282" s="459">
        <f t="shared" si="207"/>
        <v>0</v>
      </c>
      <c r="BK282" s="290">
        <f t="shared" si="208"/>
        <v>0</v>
      </c>
      <c r="BL282" s="291" t="str">
        <f>IF(BK282=0,"",
IF(SUM($BK$168:BK282)=1,BM282,
IF($BK$288&gt;SUM($BK$168:BK282),_xlfn.CONCAT(", ",BM282),
IF($BK$288=SUM($BK$168:BK282),_xlfn.CONCAT(" y ",BM282)))))</f>
        <v/>
      </c>
      <c r="BM282" s="231" t="s">
        <v>6326</v>
      </c>
    </row>
    <row r="283" spans="1:65" customFormat="1" ht="15" hidden="1" customHeight="1">
      <c r="A283" s="6"/>
      <c r="B283" s="5"/>
      <c r="C283" s="87" t="s">
        <v>220</v>
      </c>
      <c r="D283" s="726" t="str">
        <f>IF(CNGE_2024_M1_Secc1_Sub1!$D157="","",CNGE_2024_M1_Secc1_Sub1!$D157)</f>
        <v/>
      </c>
      <c r="E283" s="727"/>
      <c r="F283" s="727"/>
      <c r="G283" s="727"/>
      <c r="H283" s="727"/>
      <c r="I283" s="727"/>
      <c r="J283" s="727"/>
      <c r="K283" s="727"/>
      <c r="L283" s="728"/>
      <c r="M283" s="850"/>
      <c r="N283" s="852"/>
      <c r="O283" s="850"/>
      <c r="P283" s="852"/>
      <c r="Q283" s="850"/>
      <c r="R283" s="852"/>
      <c r="S283" s="850"/>
      <c r="T283" s="852"/>
      <c r="U283" s="850"/>
      <c r="V283" s="852"/>
      <c r="W283" s="850"/>
      <c r="X283" s="852"/>
      <c r="Y283" s="850"/>
      <c r="Z283" s="852"/>
      <c r="AA283" s="850"/>
      <c r="AB283" s="852"/>
      <c r="AC283" s="850"/>
      <c r="AD283" s="852"/>
      <c r="AE283" s="8"/>
      <c r="AG283" s="269">
        <f t="shared" si="178"/>
        <v>0</v>
      </c>
      <c r="AH283" s="371">
        <f t="shared" si="179"/>
        <v>0</v>
      </c>
      <c r="AI283" s="449">
        <f t="shared" si="180"/>
        <v>0</v>
      </c>
      <c r="AJ283" s="453">
        <f t="shared" si="181"/>
        <v>0</v>
      </c>
      <c r="AK283" s="455">
        <f t="shared" si="182"/>
        <v>0</v>
      </c>
      <c r="AL283" s="449">
        <f t="shared" si="183"/>
        <v>0</v>
      </c>
      <c r="AM283" s="453">
        <f t="shared" si="184"/>
        <v>0</v>
      </c>
      <c r="AN283" s="455">
        <f t="shared" si="185"/>
        <v>0</v>
      </c>
      <c r="AO283" s="449">
        <f t="shared" si="186"/>
        <v>0</v>
      </c>
      <c r="AP283" s="453">
        <f t="shared" si="187"/>
        <v>0</v>
      </c>
      <c r="AQ283" s="455">
        <f t="shared" si="188"/>
        <v>0</v>
      </c>
      <c r="AR283" s="344">
        <f t="shared" si="189"/>
        <v>-1</v>
      </c>
      <c r="AS283" s="345">
        <f t="shared" si="190"/>
        <v>0</v>
      </c>
      <c r="AT283" s="344">
        <f t="shared" si="191"/>
        <v>-1</v>
      </c>
      <c r="AU283" s="345">
        <f t="shared" si="192"/>
        <v>0</v>
      </c>
      <c r="AV283" s="344">
        <f t="shared" si="193"/>
        <v>-1</v>
      </c>
      <c r="AW283" s="345">
        <f t="shared" si="194"/>
        <v>0</v>
      </c>
      <c r="AX283" s="344">
        <f t="shared" si="195"/>
        <v>-1</v>
      </c>
      <c r="AY283" s="345">
        <f t="shared" si="196"/>
        <v>0</v>
      </c>
      <c r="AZ283" s="344">
        <f t="shared" si="197"/>
        <v>-1</v>
      </c>
      <c r="BA283" s="345">
        <f t="shared" si="198"/>
        <v>0</v>
      </c>
      <c r="BB283" s="344">
        <f t="shared" si="199"/>
        <v>-1</v>
      </c>
      <c r="BC283" s="345">
        <f t="shared" si="200"/>
        <v>0</v>
      </c>
      <c r="BD283" s="344">
        <f t="shared" si="201"/>
        <v>-1</v>
      </c>
      <c r="BE283" s="345">
        <f t="shared" si="202"/>
        <v>0</v>
      </c>
      <c r="BF283" s="344">
        <f t="shared" si="203"/>
        <v>-1</v>
      </c>
      <c r="BG283" s="345">
        <f t="shared" si="204"/>
        <v>0</v>
      </c>
      <c r="BH283" s="344">
        <f t="shared" si="205"/>
        <v>-1</v>
      </c>
      <c r="BI283" s="345">
        <f t="shared" si="206"/>
        <v>0</v>
      </c>
      <c r="BJ283" s="459">
        <f t="shared" si="207"/>
        <v>0</v>
      </c>
      <c r="BK283" s="290">
        <f t="shared" si="208"/>
        <v>0</v>
      </c>
      <c r="BL283" s="291" t="str">
        <f>IF(BK283=0,"",
IF(SUM($BK$168:BK283)=1,BM283,
IF($BK$288&gt;SUM($BK$168:BK283),_xlfn.CONCAT(", ",BM283),
IF($BK$288=SUM($BK$168:BK283),_xlfn.CONCAT(" y ",BM283)))))</f>
        <v/>
      </c>
      <c r="BM283" s="231" t="s">
        <v>6327</v>
      </c>
    </row>
    <row r="284" spans="1:65" customFormat="1" ht="15" hidden="1" customHeight="1">
      <c r="A284" s="6"/>
      <c r="B284" s="5"/>
      <c r="C284" s="87" t="s">
        <v>221</v>
      </c>
      <c r="D284" s="726" t="str">
        <f>IF(CNGE_2024_M1_Secc1_Sub1!$D158="","",CNGE_2024_M1_Secc1_Sub1!$D158)</f>
        <v/>
      </c>
      <c r="E284" s="727"/>
      <c r="F284" s="727"/>
      <c r="G284" s="727"/>
      <c r="H284" s="727"/>
      <c r="I284" s="727"/>
      <c r="J284" s="727"/>
      <c r="K284" s="727"/>
      <c r="L284" s="728"/>
      <c r="M284" s="850"/>
      <c r="N284" s="852"/>
      <c r="O284" s="850"/>
      <c r="P284" s="852"/>
      <c r="Q284" s="850"/>
      <c r="R284" s="852"/>
      <c r="S284" s="850"/>
      <c r="T284" s="852"/>
      <c r="U284" s="850"/>
      <c r="V284" s="852"/>
      <c r="W284" s="850"/>
      <c r="X284" s="852"/>
      <c r="Y284" s="850"/>
      <c r="Z284" s="852"/>
      <c r="AA284" s="850"/>
      <c r="AB284" s="852"/>
      <c r="AC284" s="850"/>
      <c r="AD284" s="852"/>
      <c r="AE284" s="8"/>
      <c r="AG284" s="269">
        <f t="shared" si="178"/>
        <v>0</v>
      </c>
      <c r="AH284" s="371">
        <f t="shared" si="179"/>
        <v>0</v>
      </c>
      <c r="AI284" s="449">
        <f t="shared" si="180"/>
        <v>0</v>
      </c>
      <c r="AJ284" s="453">
        <f t="shared" si="181"/>
        <v>0</v>
      </c>
      <c r="AK284" s="455">
        <f t="shared" si="182"/>
        <v>0</v>
      </c>
      <c r="AL284" s="449">
        <f t="shared" si="183"/>
        <v>0</v>
      </c>
      <c r="AM284" s="453">
        <f t="shared" si="184"/>
        <v>0</v>
      </c>
      <c r="AN284" s="455">
        <f t="shared" si="185"/>
        <v>0</v>
      </c>
      <c r="AO284" s="449">
        <f t="shared" si="186"/>
        <v>0</v>
      </c>
      <c r="AP284" s="453">
        <f t="shared" si="187"/>
        <v>0</v>
      </c>
      <c r="AQ284" s="455">
        <f t="shared" si="188"/>
        <v>0</v>
      </c>
      <c r="AR284" s="344">
        <f t="shared" si="189"/>
        <v>-1</v>
      </c>
      <c r="AS284" s="345">
        <f t="shared" si="190"/>
        <v>0</v>
      </c>
      <c r="AT284" s="344">
        <f t="shared" si="191"/>
        <v>-1</v>
      </c>
      <c r="AU284" s="345">
        <f t="shared" si="192"/>
        <v>0</v>
      </c>
      <c r="AV284" s="344">
        <f t="shared" si="193"/>
        <v>-1</v>
      </c>
      <c r="AW284" s="345">
        <f t="shared" si="194"/>
        <v>0</v>
      </c>
      <c r="AX284" s="344">
        <f t="shared" si="195"/>
        <v>-1</v>
      </c>
      <c r="AY284" s="345">
        <f t="shared" si="196"/>
        <v>0</v>
      </c>
      <c r="AZ284" s="344">
        <f t="shared" si="197"/>
        <v>-1</v>
      </c>
      <c r="BA284" s="345">
        <f t="shared" si="198"/>
        <v>0</v>
      </c>
      <c r="BB284" s="344">
        <f t="shared" si="199"/>
        <v>-1</v>
      </c>
      <c r="BC284" s="345">
        <f t="shared" si="200"/>
        <v>0</v>
      </c>
      <c r="BD284" s="344">
        <f t="shared" si="201"/>
        <v>-1</v>
      </c>
      <c r="BE284" s="345">
        <f t="shared" si="202"/>
        <v>0</v>
      </c>
      <c r="BF284" s="344">
        <f t="shared" si="203"/>
        <v>-1</v>
      </c>
      <c r="BG284" s="345">
        <f t="shared" si="204"/>
        <v>0</v>
      </c>
      <c r="BH284" s="344">
        <f t="shared" si="205"/>
        <v>-1</v>
      </c>
      <c r="BI284" s="345">
        <f t="shared" si="206"/>
        <v>0</v>
      </c>
      <c r="BJ284" s="459">
        <f t="shared" si="207"/>
        <v>0</v>
      </c>
      <c r="BK284" s="290">
        <f t="shared" si="208"/>
        <v>0</v>
      </c>
      <c r="BL284" s="291" t="str">
        <f>IF(BK284=0,"",
IF(SUM($BK$168:BK284)=1,BM284,
IF($BK$288&gt;SUM($BK$168:BK284),_xlfn.CONCAT(", ",BM284),
IF($BK$288=SUM($BK$168:BK284),_xlfn.CONCAT(" y ",BM284)))))</f>
        <v/>
      </c>
      <c r="BM284" s="231" t="s">
        <v>6328</v>
      </c>
    </row>
    <row r="285" spans="1:65" customFormat="1" ht="15" hidden="1" customHeight="1">
      <c r="A285" s="6"/>
      <c r="B285" s="5"/>
      <c r="C285" s="87" t="s">
        <v>222</v>
      </c>
      <c r="D285" s="726" t="str">
        <f>IF(CNGE_2024_M1_Secc1_Sub1!$D159="","",CNGE_2024_M1_Secc1_Sub1!$D159)</f>
        <v/>
      </c>
      <c r="E285" s="727"/>
      <c r="F285" s="727"/>
      <c r="G285" s="727"/>
      <c r="H285" s="727"/>
      <c r="I285" s="727"/>
      <c r="J285" s="727"/>
      <c r="K285" s="727"/>
      <c r="L285" s="728"/>
      <c r="M285" s="850"/>
      <c r="N285" s="852"/>
      <c r="O285" s="850"/>
      <c r="P285" s="852"/>
      <c r="Q285" s="850"/>
      <c r="R285" s="852"/>
      <c r="S285" s="850"/>
      <c r="T285" s="852"/>
      <c r="U285" s="850"/>
      <c r="V285" s="852"/>
      <c r="W285" s="850"/>
      <c r="X285" s="852"/>
      <c r="Y285" s="850"/>
      <c r="Z285" s="852"/>
      <c r="AA285" s="850"/>
      <c r="AB285" s="852"/>
      <c r="AC285" s="850"/>
      <c r="AD285" s="852"/>
      <c r="AE285" s="8"/>
      <c r="AG285" s="269">
        <f t="shared" si="178"/>
        <v>0</v>
      </c>
      <c r="AH285" s="371">
        <f t="shared" si="179"/>
        <v>0</v>
      </c>
      <c r="AI285" s="449">
        <f t="shared" si="180"/>
        <v>0</v>
      </c>
      <c r="AJ285" s="453">
        <f t="shared" si="181"/>
        <v>0</v>
      </c>
      <c r="AK285" s="455">
        <f t="shared" si="182"/>
        <v>0</v>
      </c>
      <c r="AL285" s="449">
        <f t="shared" si="183"/>
        <v>0</v>
      </c>
      <c r="AM285" s="453">
        <f t="shared" si="184"/>
        <v>0</v>
      </c>
      <c r="AN285" s="455">
        <f t="shared" si="185"/>
        <v>0</v>
      </c>
      <c r="AO285" s="449">
        <f t="shared" si="186"/>
        <v>0</v>
      </c>
      <c r="AP285" s="453">
        <f t="shared" si="187"/>
        <v>0</v>
      </c>
      <c r="AQ285" s="455">
        <f t="shared" si="188"/>
        <v>0</v>
      </c>
      <c r="AR285" s="344">
        <f t="shared" si="189"/>
        <v>-1</v>
      </c>
      <c r="AS285" s="345">
        <f t="shared" si="190"/>
        <v>0</v>
      </c>
      <c r="AT285" s="344">
        <f t="shared" si="191"/>
        <v>-1</v>
      </c>
      <c r="AU285" s="345">
        <f t="shared" si="192"/>
        <v>0</v>
      </c>
      <c r="AV285" s="344">
        <f t="shared" si="193"/>
        <v>-1</v>
      </c>
      <c r="AW285" s="345">
        <f t="shared" si="194"/>
        <v>0</v>
      </c>
      <c r="AX285" s="344">
        <f t="shared" si="195"/>
        <v>-1</v>
      </c>
      <c r="AY285" s="345">
        <f t="shared" si="196"/>
        <v>0</v>
      </c>
      <c r="AZ285" s="344">
        <f t="shared" si="197"/>
        <v>-1</v>
      </c>
      <c r="BA285" s="345">
        <f t="shared" si="198"/>
        <v>0</v>
      </c>
      <c r="BB285" s="344">
        <f t="shared" si="199"/>
        <v>-1</v>
      </c>
      <c r="BC285" s="345">
        <f t="shared" si="200"/>
        <v>0</v>
      </c>
      <c r="BD285" s="344">
        <f t="shared" si="201"/>
        <v>-1</v>
      </c>
      <c r="BE285" s="345">
        <f t="shared" si="202"/>
        <v>0</v>
      </c>
      <c r="BF285" s="344">
        <f t="shared" si="203"/>
        <v>-1</v>
      </c>
      <c r="BG285" s="345">
        <f t="shared" si="204"/>
        <v>0</v>
      </c>
      <c r="BH285" s="344">
        <f t="shared" si="205"/>
        <v>-1</v>
      </c>
      <c r="BI285" s="345">
        <f t="shared" si="206"/>
        <v>0</v>
      </c>
      <c r="BJ285" s="459">
        <f t="shared" si="207"/>
        <v>0</v>
      </c>
      <c r="BK285" s="290">
        <f t="shared" si="208"/>
        <v>0</v>
      </c>
      <c r="BL285" s="291" t="str">
        <f>IF(BK285=0,"",
IF(SUM($BK$168:BK285)=1,BM285,
IF($BK$288&gt;SUM($BK$168:BK285),_xlfn.CONCAT(", ",BM285),
IF($BK$288=SUM($BK$168:BK285),_xlfn.CONCAT(" y ",BM285)))))</f>
        <v/>
      </c>
      <c r="BM285" s="231" t="s">
        <v>6329</v>
      </c>
    </row>
    <row r="286" spans="1:65" customFormat="1" ht="15" hidden="1" customHeight="1">
      <c r="A286" s="6"/>
      <c r="B286" s="5"/>
      <c r="C286" s="87" t="s">
        <v>223</v>
      </c>
      <c r="D286" s="726" t="str">
        <f>IF(CNGE_2024_M1_Secc1_Sub1!$D160="","",CNGE_2024_M1_Secc1_Sub1!$D160)</f>
        <v/>
      </c>
      <c r="E286" s="727"/>
      <c r="F286" s="727"/>
      <c r="G286" s="727"/>
      <c r="H286" s="727"/>
      <c r="I286" s="727"/>
      <c r="J286" s="727"/>
      <c r="K286" s="727"/>
      <c r="L286" s="728"/>
      <c r="M286" s="850"/>
      <c r="N286" s="852"/>
      <c r="O286" s="850"/>
      <c r="P286" s="852"/>
      <c r="Q286" s="850"/>
      <c r="R286" s="852"/>
      <c r="S286" s="850"/>
      <c r="T286" s="852"/>
      <c r="U286" s="850"/>
      <c r="V286" s="852"/>
      <c r="W286" s="850"/>
      <c r="X286" s="852"/>
      <c r="Y286" s="850"/>
      <c r="Z286" s="852"/>
      <c r="AA286" s="850"/>
      <c r="AB286" s="852"/>
      <c r="AC286" s="850"/>
      <c r="AD286" s="852"/>
      <c r="AE286" s="8"/>
      <c r="AG286" s="269">
        <f t="shared" si="178"/>
        <v>0</v>
      </c>
      <c r="AH286" s="371">
        <f t="shared" si="179"/>
        <v>0</v>
      </c>
      <c r="AI286" s="449">
        <f t="shared" si="180"/>
        <v>0</v>
      </c>
      <c r="AJ286" s="453">
        <f t="shared" si="181"/>
        <v>0</v>
      </c>
      <c r="AK286" s="455">
        <f t="shared" si="182"/>
        <v>0</v>
      </c>
      <c r="AL286" s="449">
        <f t="shared" si="183"/>
        <v>0</v>
      </c>
      <c r="AM286" s="453">
        <f t="shared" si="184"/>
        <v>0</v>
      </c>
      <c r="AN286" s="455">
        <f t="shared" si="185"/>
        <v>0</v>
      </c>
      <c r="AO286" s="449">
        <f t="shared" si="186"/>
        <v>0</v>
      </c>
      <c r="AP286" s="453">
        <f t="shared" si="187"/>
        <v>0</v>
      </c>
      <c r="AQ286" s="455">
        <f t="shared" si="188"/>
        <v>0</v>
      </c>
      <c r="AR286" s="344">
        <f t="shared" si="189"/>
        <v>-1</v>
      </c>
      <c r="AS286" s="345">
        <f t="shared" si="190"/>
        <v>0</v>
      </c>
      <c r="AT286" s="344">
        <f t="shared" si="191"/>
        <v>-1</v>
      </c>
      <c r="AU286" s="345">
        <f t="shared" si="192"/>
        <v>0</v>
      </c>
      <c r="AV286" s="344">
        <f t="shared" si="193"/>
        <v>-1</v>
      </c>
      <c r="AW286" s="345">
        <f t="shared" si="194"/>
        <v>0</v>
      </c>
      <c r="AX286" s="344">
        <f t="shared" si="195"/>
        <v>-1</v>
      </c>
      <c r="AY286" s="345">
        <f t="shared" si="196"/>
        <v>0</v>
      </c>
      <c r="AZ286" s="344">
        <f t="shared" si="197"/>
        <v>-1</v>
      </c>
      <c r="BA286" s="345">
        <f t="shared" si="198"/>
        <v>0</v>
      </c>
      <c r="BB286" s="344">
        <f t="shared" si="199"/>
        <v>-1</v>
      </c>
      <c r="BC286" s="345">
        <f t="shared" si="200"/>
        <v>0</v>
      </c>
      <c r="BD286" s="344">
        <f t="shared" si="201"/>
        <v>-1</v>
      </c>
      <c r="BE286" s="345">
        <f t="shared" si="202"/>
        <v>0</v>
      </c>
      <c r="BF286" s="344">
        <f t="shared" si="203"/>
        <v>-1</v>
      </c>
      <c r="BG286" s="345">
        <f t="shared" si="204"/>
        <v>0</v>
      </c>
      <c r="BH286" s="344">
        <f t="shared" si="205"/>
        <v>-1</v>
      </c>
      <c r="BI286" s="345">
        <f t="shared" si="206"/>
        <v>0</v>
      </c>
      <c r="BJ286" s="459">
        <f t="shared" si="207"/>
        <v>0</v>
      </c>
      <c r="BK286" s="290">
        <f t="shared" si="208"/>
        <v>0</v>
      </c>
      <c r="BL286" s="291" t="str">
        <f>IF(BK286=0,"",
IF(SUM($BK$168:BK286)=1,BM286,
IF($BK$288&gt;SUM($BK$168:BK286),_xlfn.CONCAT(", ",BM286),
IF($BK$288=SUM($BK$168:BK286),_xlfn.CONCAT(" y ",BM286)))))</f>
        <v/>
      </c>
      <c r="BM286" s="231" t="s">
        <v>6330</v>
      </c>
    </row>
    <row r="287" spans="1:65" customFormat="1" ht="15" hidden="1" customHeight="1">
      <c r="A287" s="6"/>
      <c r="B287" s="5"/>
      <c r="C287" s="87" t="s">
        <v>224</v>
      </c>
      <c r="D287" s="726" t="str">
        <f>IF(CNGE_2024_M1_Secc1_Sub1!$D161="","",CNGE_2024_M1_Secc1_Sub1!$D161)</f>
        <v/>
      </c>
      <c r="E287" s="727"/>
      <c r="F287" s="727"/>
      <c r="G287" s="727"/>
      <c r="H287" s="727"/>
      <c r="I287" s="727"/>
      <c r="J287" s="727"/>
      <c r="K287" s="727"/>
      <c r="L287" s="728"/>
      <c r="M287" s="850"/>
      <c r="N287" s="852"/>
      <c r="O287" s="850"/>
      <c r="P287" s="852"/>
      <c r="Q287" s="850"/>
      <c r="R287" s="852"/>
      <c r="S287" s="850"/>
      <c r="T287" s="852"/>
      <c r="U287" s="850"/>
      <c r="V287" s="852"/>
      <c r="W287" s="850"/>
      <c r="X287" s="852"/>
      <c r="Y287" s="850"/>
      <c r="Z287" s="852"/>
      <c r="AA287" s="850"/>
      <c r="AB287" s="852"/>
      <c r="AC287" s="850"/>
      <c r="AD287" s="852"/>
      <c r="AE287" s="8"/>
      <c r="AG287" s="269">
        <f t="shared" si="178"/>
        <v>0</v>
      </c>
      <c r="AH287" s="371">
        <f t="shared" si="179"/>
        <v>0</v>
      </c>
      <c r="AI287" s="449">
        <f t="shared" si="180"/>
        <v>0</v>
      </c>
      <c r="AJ287" s="453">
        <f t="shared" si="181"/>
        <v>0</v>
      </c>
      <c r="AK287" s="455">
        <f t="shared" si="182"/>
        <v>0</v>
      </c>
      <c r="AL287" s="449">
        <f t="shared" si="183"/>
        <v>0</v>
      </c>
      <c r="AM287" s="453">
        <f t="shared" si="184"/>
        <v>0</v>
      </c>
      <c r="AN287" s="455">
        <f t="shared" si="185"/>
        <v>0</v>
      </c>
      <c r="AO287" s="449">
        <f t="shared" si="186"/>
        <v>0</v>
      </c>
      <c r="AP287" s="453">
        <f t="shared" si="187"/>
        <v>0</v>
      </c>
      <c r="AQ287" s="455">
        <f t="shared" si="188"/>
        <v>0</v>
      </c>
      <c r="AR287" s="344">
        <f t="shared" si="189"/>
        <v>-1</v>
      </c>
      <c r="AS287" s="345">
        <f t="shared" si="190"/>
        <v>0</v>
      </c>
      <c r="AT287" s="344">
        <f t="shared" si="191"/>
        <v>-1</v>
      </c>
      <c r="AU287" s="345">
        <f t="shared" si="192"/>
        <v>0</v>
      </c>
      <c r="AV287" s="344">
        <f t="shared" si="193"/>
        <v>-1</v>
      </c>
      <c r="AW287" s="345">
        <f t="shared" si="194"/>
        <v>0</v>
      </c>
      <c r="AX287" s="344">
        <f t="shared" si="195"/>
        <v>-1</v>
      </c>
      <c r="AY287" s="345">
        <f t="shared" si="196"/>
        <v>0</v>
      </c>
      <c r="AZ287" s="344">
        <f t="shared" si="197"/>
        <v>-1</v>
      </c>
      <c r="BA287" s="345">
        <f t="shared" si="198"/>
        <v>0</v>
      </c>
      <c r="BB287" s="344">
        <f t="shared" si="199"/>
        <v>-1</v>
      </c>
      <c r="BC287" s="345">
        <f t="shared" si="200"/>
        <v>0</v>
      </c>
      <c r="BD287" s="344">
        <f t="shared" si="201"/>
        <v>-1</v>
      </c>
      <c r="BE287" s="345">
        <f t="shared" si="202"/>
        <v>0</v>
      </c>
      <c r="BF287" s="344">
        <f t="shared" si="203"/>
        <v>-1</v>
      </c>
      <c r="BG287" s="345">
        <f t="shared" si="204"/>
        <v>0</v>
      </c>
      <c r="BH287" s="344">
        <f t="shared" si="205"/>
        <v>-1</v>
      </c>
      <c r="BI287" s="345">
        <f t="shared" si="206"/>
        <v>0</v>
      </c>
      <c r="BJ287" s="459">
        <f t="shared" si="207"/>
        <v>0</v>
      </c>
      <c r="BK287" s="290">
        <f t="shared" si="208"/>
        <v>0</v>
      </c>
      <c r="BL287" s="291" t="str">
        <f>IF(BK287=0,"",
IF(SUM($BK$168:BK287)=1,BM287,
IF($BK$288&gt;SUM($BK$168:BK287),_xlfn.CONCAT(", ",BM287),
IF($BK$288=SUM($BK$168:BK287),_xlfn.CONCAT(" y ",BM287)))))</f>
        <v/>
      </c>
      <c r="BM287" s="231" t="s">
        <v>6331</v>
      </c>
    </row>
    <row r="288" spans="1:65" customFormat="1" ht="15" customHeight="1">
      <c r="A288" s="6"/>
      <c r="B288" s="5"/>
      <c r="C288" s="4"/>
      <c r="D288" s="4"/>
      <c r="E288" s="4"/>
      <c r="F288" s="4"/>
      <c r="G288" s="4"/>
      <c r="H288" s="4"/>
      <c r="I288" s="4"/>
      <c r="J288" s="108"/>
      <c r="K288" s="7"/>
      <c r="L288" s="108" t="s">
        <v>387</v>
      </c>
      <c r="M288" s="699">
        <f>IF(AND(SUM(M168:N287)=0,COUNTIF(M168:N287,"NS")&gt;0),"NS",
IF(AND(SUM(M168:N287)=0,COUNTIF(M168:N287,0)&gt;0),0,
IF(AND(SUM(M168:N287)=0,COUNTIF(M168:N287,"NA")&gt;0),"NA",
SUM(M168:N287))))</f>
        <v>0</v>
      </c>
      <c r="N288" s="701"/>
      <c r="O288" s="699">
        <f t="shared" ref="O288" si="209">IF(AND(SUM(O168:P287)=0,COUNTIF(O168:P287,"NS")&gt;0),"NS",
IF(AND(SUM(O168:P287)=0,COUNTIF(O168:P287,0)&gt;0),0,
IF(AND(SUM(O168:P287)=0,COUNTIF(O168:P287,"NA")&gt;0),"NA",
SUM(O168:P287))))</f>
        <v>0</v>
      </c>
      <c r="P288" s="701"/>
      <c r="Q288" s="699">
        <f t="shared" ref="Q288" si="210">IF(AND(SUM(Q168:R287)=0,COUNTIF(Q168:R287,"NS")&gt;0),"NS",
IF(AND(SUM(Q168:R287)=0,COUNTIF(Q168:R287,0)&gt;0),0,
IF(AND(SUM(Q168:R287)=0,COUNTIF(Q168:R287,"NA")&gt;0),"NA",
SUM(Q168:R287))))</f>
        <v>0</v>
      </c>
      <c r="R288" s="701"/>
      <c r="S288" s="699">
        <f t="shared" ref="S288" si="211">IF(AND(SUM(S168:T287)=0,COUNTIF(S168:T287,"NS")&gt;0),"NS",
IF(AND(SUM(S168:T287)=0,COUNTIF(S168:T287,0)&gt;0),0,
IF(AND(SUM(S168:T287)=0,COUNTIF(S168:T287,"NA")&gt;0),"NA",
SUM(S168:T287))))</f>
        <v>0</v>
      </c>
      <c r="T288" s="701"/>
      <c r="U288" s="699">
        <f t="shared" ref="U288" si="212">IF(AND(SUM(U168:V287)=0,COUNTIF(U168:V287,"NS")&gt;0),"NS",
IF(AND(SUM(U168:V287)=0,COUNTIF(U168:V287,0)&gt;0),0,
IF(AND(SUM(U168:V287)=0,COUNTIF(U168:V287,"NA")&gt;0),"NA",
SUM(U168:V287))))</f>
        <v>0</v>
      </c>
      <c r="V288" s="701"/>
      <c r="W288" s="699">
        <f t="shared" ref="W288" si="213">IF(AND(SUM(W168:X287)=0,COUNTIF(W168:X287,"NS")&gt;0),"NS",
IF(AND(SUM(W168:X287)=0,COUNTIF(W168:X287,0)&gt;0),0,
IF(AND(SUM(W168:X287)=0,COUNTIF(W168:X287,"NA")&gt;0),"NA",
SUM(W168:X287))))</f>
        <v>0</v>
      </c>
      <c r="X288" s="701"/>
      <c r="Y288" s="699">
        <f t="shared" ref="Y288" si="214">IF(AND(SUM(Y168:Z287)=0,COUNTIF(Y168:Z287,"NS")&gt;0),"NS",
IF(AND(SUM(Y168:Z287)=0,COUNTIF(Y168:Z287,0)&gt;0),0,
IF(AND(SUM(Y168:Z287)=0,COUNTIF(Y168:Z287,"NA")&gt;0),"NA",
SUM(Y168:Z287))))</f>
        <v>0</v>
      </c>
      <c r="Z288" s="701"/>
      <c r="AA288" s="699">
        <f t="shared" ref="AA288" si="215">IF(AND(SUM(AA168:AB287)=0,COUNTIF(AA168:AB287,"NS")&gt;0),"NS",
IF(AND(SUM(AA168:AB287)=0,COUNTIF(AA168:AB287,0)&gt;0),0,
IF(AND(SUM(AA168:AB287)=0,COUNTIF(AA168:AB287,"NA")&gt;0),"NA",
SUM(AA168:AB287))))</f>
        <v>0</v>
      </c>
      <c r="AB288" s="701"/>
      <c r="AC288" s="699">
        <f t="shared" ref="AC288" si="216">IF(AND(SUM(AC168:AD287)=0,COUNTIF(AC168:AD287,"NS")&gt;0),"NS",
IF(AND(SUM(AC168:AD287)=0,COUNTIF(AC168:AD287,0)&gt;0),0,
IF(AND(SUM(AC168:AD287)=0,COUNTIF(AC168:AD287,"NA")&gt;0),"NA",
SUM(AC168:AD287))))</f>
        <v>0</v>
      </c>
      <c r="AD288" s="701"/>
      <c r="AE288" s="8"/>
      <c r="AH288" s="457">
        <f>SUM(AH168:AH287)</f>
        <v>0</v>
      </c>
      <c r="AI288" s="451">
        <f t="shared" ref="AI288" si="217">SUM(AI168:AI287)</f>
        <v>0</v>
      </c>
      <c r="AJ288" s="452">
        <f t="shared" ref="AJ288" si="218">SUM(AJ168:AJ287)</f>
        <v>0</v>
      </c>
      <c r="AK288" s="454">
        <f t="shared" ref="AK288" si="219">SUM(AK168:AK287)</f>
        <v>0</v>
      </c>
      <c r="AL288" s="451">
        <f t="shared" ref="AL288" si="220">SUM(AL168:AL287)</f>
        <v>0</v>
      </c>
      <c r="AM288" s="452">
        <f t="shared" ref="AM288" si="221">SUM(AM168:AM287)</f>
        <v>0</v>
      </c>
      <c r="AN288" s="454">
        <f t="shared" ref="AN288" si="222">SUM(AN168:AN287)</f>
        <v>0</v>
      </c>
      <c r="AO288" s="451">
        <f t="shared" ref="AO288" si="223">SUM(AO168:AO287)</f>
        <v>0</v>
      </c>
      <c r="AP288" s="452">
        <f t="shared" ref="AP288" si="224">SUM(AP168:AP287)</f>
        <v>0</v>
      </c>
      <c r="AQ288" s="454">
        <f t="shared" ref="AQ288" si="225">SUM(AQ168:AQ287)</f>
        <v>0</v>
      </c>
      <c r="AS288" s="329">
        <f t="shared" ref="AS288" si="226">SUM(AS168:AS287)</f>
        <v>0</v>
      </c>
      <c r="AT288" s="355"/>
      <c r="AU288" s="329">
        <f t="shared" ref="AU288" si="227">SUM(AU168:AU287)</f>
        <v>0</v>
      </c>
      <c r="AV288" s="355"/>
      <c r="AW288" s="329">
        <f t="shared" ref="AW288" si="228">SUM(AW168:AW287)</f>
        <v>0</v>
      </c>
      <c r="AY288" s="329">
        <f t="shared" ref="AY288" si="229">SUM(AY168:AY287)</f>
        <v>0</v>
      </c>
      <c r="AZ288" s="355"/>
      <c r="BA288" s="329">
        <f t="shared" ref="BA288" si="230">SUM(BA168:BA287)</f>
        <v>0</v>
      </c>
      <c r="BB288" s="355"/>
      <c r="BC288" s="329">
        <f t="shared" ref="BC288" si="231">SUM(BC168:BC287)</f>
        <v>0</v>
      </c>
      <c r="BE288" s="329">
        <f t="shared" ref="BE288" si="232">SUM(BE168:BE287)</f>
        <v>0</v>
      </c>
      <c r="BF288" s="355"/>
      <c r="BG288" s="329">
        <f t="shared" ref="BG288" si="233">SUM(BG168:BG287)</f>
        <v>0</v>
      </c>
      <c r="BH288" s="355"/>
      <c r="BI288" s="329">
        <f t="shared" ref="BI288" si="234">SUM(BI168:BI287)</f>
        <v>0</v>
      </c>
      <c r="BJ288" s="460">
        <f>SUM(BJ168:BJ287)</f>
        <v>0</v>
      </c>
      <c r="BK288" s="292">
        <f>SUM(BK168:BK287)</f>
        <v>72</v>
      </c>
      <c r="BL288" s="292" t="str">
        <f>IF(BK288=0,"",_xlfn.CONCAT(BL168:BL287))</f>
        <v>1, 2, 3, 4, 5, 6, 7, 8, 9, 10, 11, 12, 13, 14, 15, 16, 17, 18, 19, 20, 21, 22, 23, 24, 25, 26, 27, 28, 29, 30, 31, 32, 33, 34, 35, 36, 37, 38, 39, 40, 41, 42, 43, 44, 45, 46, 47, 48, 49, 50, 51, 52, 53, 54, 55, 56, 57, 58, 59, 60, 61, 62, 63, 64, 65, 66, 67, 68, 69, 70, 71 y 72</v>
      </c>
      <c r="BM288" s="293" t="str">
        <f>IF(BK288=0,"",
IF(BK288&gt;10,"Favor de ingresar toda la información requerida en la pregunta",
IF(BK288=1,_xlfn.CONCAT("Favor de revisar la información capturada en el numeral ",BL288),_xlfn.CONCAT("Favor de revisar la información capturada en los numerales ",BL288))))</f>
        <v>Favor de ingresar toda la información requerida en la pregunta</v>
      </c>
    </row>
    <row r="289" spans="1:68" customFormat="1" ht="15" customHeight="1">
      <c r="A289" s="6"/>
      <c r="B289" s="5"/>
      <c r="AE289" s="8"/>
      <c r="AQ289" s="454">
        <f>SUM(AI288:AQ288)</f>
        <v>0</v>
      </c>
      <c r="BI289" s="329">
        <f>SUM(AS288,AU288,AW288,AY288,BA288,BC288,BE288,BG288,BI288)</f>
        <v>0</v>
      </c>
    </row>
    <row r="290" spans="1:68" customFormat="1" ht="24" customHeight="1">
      <c r="A290" s="6"/>
      <c r="B290" s="5"/>
      <c r="C290" s="627" t="s">
        <v>270</v>
      </c>
      <c r="D290" s="627"/>
      <c r="E290" s="627"/>
      <c r="F290" s="627"/>
      <c r="G290" s="627"/>
      <c r="H290" s="627"/>
      <c r="I290" s="627"/>
      <c r="J290" s="627"/>
      <c r="K290" s="627"/>
      <c r="L290" s="627"/>
      <c r="M290" s="627"/>
      <c r="N290" s="627"/>
      <c r="O290" s="627"/>
      <c r="P290" s="627"/>
      <c r="Q290" s="627"/>
      <c r="R290" s="627"/>
      <c r="S290" s="627"/>
      <c r="T290" s="627"/>
      <c r="U290" s="627"/>
      <c r="V290" s="627"/>
      <c r="W290" s="627"/>
      <c r="X290" s="627"/>
      <c r="Y290" s="627"/>
      <c r="Z290" s="627"/>
      <c r="AA290" s="627"/>
      <c r="AB290" s="627"/>
      <c r="AC290" s="627"/>
      <c r="AD290" s="627"/>
      <c r="AE290" s="8"/>
    </row>
    <row r="291" spans="1:68" customFormat="1" ht="60" customHeight="1">
      <c r="A291" s="6"/>
      <c r="B291" s="5"/>
      <c r="C291" s="628"/>
      <c r="D291" s="628"/>
      <c r="E291" s="628"/>
      <c r="F291" s="628"/>
      <c r="G291" s="628"/>
      <c r="H291" s="628"/>
      <c r="I291" s="628"/>
      <c r="J291" s="628"/>
      <c r="K291" s="628"/>
      <c r="L291" s="628"/>
      <c r="M291" s="628"/>
      <c r="N291" s="628"/>
      <c r="O291" s="628"/>
      <c r="P291" s="628"/>
      <c r="Q291" s="628"/>
      <c r="R291" s="628"/>
      <c r="S291" s="628"/>
      <c r="T291" s="628"/>
      <c r="U291" s="628"/>
      <c r="V291" s="628"/>
      <c r="W291" s="628"/>
      <c r="X291" s="628"/>
      <c r="Y291" s="628"/>
      <c r="Z291" s="628"/>
      <c r="AA291" s="628"/>
      <c r="AB291" s="628"/>
      <c r="AC291" s="628"/>
      <c r="AD291" s="628"/>
      <c r="AE291" s="8"/>
    </row>
    <row r="292" spans="1:68" customFormat="1" ht="15" customHeight="1">
      <c r="A292" s="6"/>
      <c r="B292" s="708" t="str">
        <f>BM288</f>
        <v>Favor de ingresar toda la información requerida en la pregunta</v>
      </c>
      <c r="C292" s="708"/>
      <c r="D292" s="708"/>
      <c r="E292" s="708"/>
      <c r="F292" s="708"/>
      <c r="G292" s="708"/>
      <c r="H292" s="708"/>
      <c r="I292" s="708"/>
      <c r="J292" s="708"/>
      <c r="K292" s="708"/>
      <c r="L292" s="708"/>
      <c r="M292" s="708"/>
      <c r="N292" s="708"/>
      <c r="O292" s="708"/>
      <c r="P292" s="708"/>
      <c r="Q292" s="708"/>
      <c r="R292" s="708"/>
      <c r="S292" s="708"/>
      <c r="T292" s="708"/>
      <c r="U292" s="708"/>
      <c r="V292" s="708"/>
      <c r="W292" s="708"/>
      <c r="X292" s="708"/>
      <c r="Y292" s="708"/>
      <c r="Z292" s="708"/>
      <c r="AA292" s="708"/>
      <c r="AB292" s="708"/>
      <c r="AC292" s="708"/>
      <c r="AD292" s="708"/>
      <c r="AE292" s="8"/>
    </row>
    <row r="293" spans="1:68" customFormat="1" ht="15" customHeight="1">
      <c r="A293" s="6"/>
      <c r="B293" s="703" t="str">
        <f>IF(AH288&gt;0,"Alerta:Debido a que cuenta con registros NS, debe proporcionar una justificación en el area de comentarios al final de la pregunta.","")</f>
        <v/>
      </c>
      <c r="C293" s="703"/>
      <c r="D293" s="703"/>
      <c r="E293" s="703"/>
      <c r="F293" s="703"/>
      <c r="G293" s="703"/>
      <c r="H293" s="703"/>
      <c r="I293" s="703"/>
      <c r="J293" s="703"/>
      <c r="K293" s="703"/>
      <c r="L293" s="703"/>
      <c r="M293" s="703"/>
      <c r="N293" s="703"/>
      <c r="O293" s="703"/>
      <c r="P293" s="703"/>
      <c r="Q293" s="703"/>
      <c r="R293" s="703"/>
      <c r="S293" s="703"/>
      <c r="T293" s="703"/>
      <c r="U293" s="703"/>
      <c r="V293" s="703"/>
      <c r="W293" s="703"/>
      <c r="X293" s="703"/>
      <c r="Y293" s="703"/>
      <c r="Z293" s="703"/>
      <c r="AA293" s="703"/>
      <c r="AB293" s="703"/>
      <c r="AC293" s="703"/>
      <c r="AD293" s="703"/>
      <c r="AE293" s="8"/>
    </row>
    <row r="294" spans="1:68" customFormat="1" ht="15" customHeight="1">
      <c r="A294" s="6"/>
      <c r="B294" s="657" t="str">
        <f>IF(AQ289&gt;0,"Los ingresos brutos mensuales deben anotarse en pesos mexicanos (no debe agregar la frase “miles o millones de pesos”)",IF(BI289&gt;0,"Los ingresos brutos mensuales no deben llevar decimales",""))</f>
        <v/>
      </c>
      <c r="C294" s="657"/>
      <c r="D294" s="657"/>
      <c r="E294" s="657"/>
      <c r="F294" s="657"/>
      <c r="G294" s="657"/>
      <c r="H294" s="657"/>
      <c r="I294" s="657"/>
      <c r="J294" s="657"/>
      <c r="K294" s="657"/>
      <c r="L294" s="657"/>
      <c r="M294" s="657"/>
      <c r="N294" s="657"/>
      <c r="O294" s="657"/>
      <c r="P294" s="657"/>
      <c r="Q294" s="657"/>
      <c r="R294" s="657"/>
      <c r="S294" s="657"/>
      <c r="T294" s="657"/>
      <c r="U294" s="657"/>
      <c r="V294" s="657"/>
      <c r="W294" s="657"/>
      <c r="X294" s="657"/>
      <c r="Y294" s="657"/>
      <c r="Z294" s="657"/>
      <c r="AA294" s="657"/>
      <c r="AB294" s="657"/>
      <c r="AC294" s="657"/>
      <c r="AD294" s="657"/>
      <c r="AE294" s="8"/>
    </row>
    <row r="295" spans="1:68" customFormat="1" ht="15" customHeight="1">
      <c r="A295" s="6"/>
      <c r="B295" s="657" t="str">
        <f>IF(BJ288&gt;0,"Favor de revisar la instrucción 1, ya que no se cumplen los criterios establecidos","")</f>
        <v/>
      </c>
      <c r="C295" s="657"/>
      <c r="D295" s="657"/>
      <c r="E295" s="657"/>
      <c r="F295" s="657"/>
      <c r="G295" s="657"/>
      <c r="H295" s="657"/>
      <c r="I295" s="657"/>
      <c r="J295" s="657"/>
      <c r="K295" s="657"/>
      <c r="L295" s="657"/>
      <c r="M295" s="657"/>
      <c r="N295" s="657"/>
      <c r="O295" s="657"/>
      <c r="P295" s="657"/>
      <c r="Q295" s="657"/>
      <c r="R295" s="657"/>
      <c r="S295" s="657"/>
      <c r="T295" s="657"/>
      <c r="U295" s="657"/>
      <c r="V295" s="657"/>
      <c r="W295" s="657"/>
      <c r="X295" s="657"/>
      <c r="Y295" s="657"/>
      <c r="Z295" s="657"/>
      <c r="AA295" s="657"/>
      <c r="AB295" s="657"/>
      <c r="AC295" s="657"/>
      <c r="AD295" s="657"/>
      <c r="AE295" s="8"/>
    </row>
    <row r="296" spans="1:68" customFormat="1" ht="15" customHeight="1">
      <c r="A296" s="8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c r="AA296" s="141"/>
      <c r="AB296" s="141"/>
      <c r="AC296" s="141"/>
      <c r="AD296" s="141"/>
      <c r="AE296" s="8"/>
    </row>
    <row r="297" spans="1:68" customFormat="1" ht="15" customHeight="1" thickBot="1">
      <c r="A297" s="6"/>
      <c r="B297" s="5"/>
      <c r="AE297" s="8"/>
    </row>
    <row r="298" spans="1:68" customFormat="1" ht="15" customHeight="1" thickBot="1">
      <c r="A298" s="73" t="s">
        <v>123</v>
      </c>
      <c r="B298" s="619" t="s">
        <v>856</v>
      </c>
      <c r="C298" s="620"/>
      <c r="D298" s="620"/>
      <c r="E298" s="620"/>
      <c r="F298" s="620"/>
      <c r="G298" s="620"/>
      <c r="H298" s="620"/>
      <c r="I298" s="620"/>
      <c r="J298" s="620"/>
      <c r="K298" s="620"/>
      <c r="L298" s="620"/>
      <c r="M298" s="620"/>
      <c r="N298" s="620"/>
      <c r="O298" s="620"/>
      <c r="P298" s="620"/>
      <c r="Q298" s="620"/>
      <c r="R298" s="620"/>
      <c r="S298" s="620"/>
      <c r="T298" s="620"/>
      <c r="U298" s="620"/>
      <c r="V298" s="620"/>
      <c r="W298" s="620"/>
      <c r="X298" s="620"/>
      <c r="Y298" s="620"/>
      <c r="Z298" s="620"/>
      <c r="AA298" s="620"/>
      <c r="AB298" s="620"/>
      <c r="AC298" s="620"/>
      <c r="AD298" s="621"/>
      <c r="AE298" s="8"/>
    </row>
    <row r="299" spans="1:68" customFormat="1" ht="15" customHeight="1">
      <c r="A299" s="61"/>
      <c r="B299" s="681" t="s">
        <v>521</v>
      </c>
      <c r="C299" s="682"/>
      <c r="D299" s="682"/>
      <c r="E299" s="682"/>
      <c r="F299" s="682"/>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8"/>
    </row>
    <row r="300" spans="1:68" customFormat="1" ht="60" customHeight="1">
      <c r="A300" s="6"/>
      <c r="B300" s="142"/>
      <c r="C300" s="864" t="s">
        <v>787</v>
      </c>
      <c r="D300" s="864"/>
      <c r="E300" s="864"/>
      <c r="F300" s="864"/>
      <c r="G300" s="864"/>
      <c r="H300" s="864"/>
      <c r="I300" s="864"/>
      <c r="J300" s="864"/>
      <c r="K300" s="864"/>
      <c r="L300" s="864"/>
      <c r="M300" s="864"/>
      <c r="N300" s="864"/>
      <c r="O300" s="864"/>
      <c r="P300" s="864"/>
      <c r="Q300" s="864"/>
      <c r="R300" s="864"/>
      <c r="S300" s="864"/>
      <c r="T300" s="864"/>
      <c r="U300" s="864"/>
      <c r="V300" s="864"/>
      <c r="W300" s="864"/>
      <c r="X300" s="864"/>
      <c r="Y300" s="864"/>
      <c r="Z300" s="864"/>
      <c r="AA300" s="864"/>
      <c r="AB300" s="864"/>
      <c r="AC300" s="864"/>
      <c r="AD300" s="865"/>
      <c r="AE300" s="8"/>
    </row>
    <row r="301" spans="1:68" customFormat="1" ht="15" customHeight="1">
      <c r="A301" s="6"/>
      <c r="B301" s="5"/>
      <c r="AE301" s="8"/>
    </row>
    <row r="302" spans="1:68" customFormat="1" ht="48" customHeight="1">
      <c r="A302" s="81" t="s">
        <v>501</v>
      </c>
      <c r="B302" s="632" t="s">
        <v>1067</v>
      </c>
      <c r="C302" s="632"/>
      <c r="D302" s="632"/>
      <c r="E302" s="632"/>
      <c r="F302" s="632"/>
      <c r="G302" s="632"/>
      <c r="H302" s="632"/>
      <c r="I302" s="632"/>
      <c r="J302" s="632"/>
      <c r="K302" s="632"/>
      <c r="L302" s="632"/>
      <c r="M302" s="632"/>
      <c r="N302" s="632"/>
      <c r="O302" s="632"/>
      <c r="P302" s="632"/>
      <c r="Q302" s="632"/>
      <c r="R302" s="632"/>
      <c r="S302" s="632"/>
      <c r="T302" s="632"/>
      <c r="U302" s="632"/>
      <c r="V302" s="632"/>
      <c r="W302" s="632"/>
      <c r="X302" s="632"/>
      <c r="Y302" s="632"/>
      <c r="Z302" s="632"/>
      <c r="AA302" s="632"/>
      <c r="AB302" s="632"/>
      <c r="AC302" s="632"/>
      <c r="AD302" s="632"/>
      <c r="AE302" s="8"/>
    </row>
    <row r="303" spans="1:68" customFormat="1" ht="36" customHeight="1">
      <c r="A303" s="81"/>
      <c r="B303" s="109"/>
      <c r="C303" s="671" t="s">
        <v>765</v>
      </c>
      <c r="D303" s="671"/>
      <c r="E303" s="671"/>
      <c r="F303" s="671"/>
      <c r="G303" s="671"/>
      <c r="H303" s="671"/>
      <c r="I303" s="671"/>
      <c r="J303" s="671"/>
      <c r="K303" s="671"/>
      <c r="L303" s="671"/>
      <c r="M303" s="671"/>
      <c r="N303" s="671"/>
      <c r="O303" s="671"/>
      <c r="P303" s="671"/>
      <c r="Q303" s="671"/>
      <c r="R303" s="671"/>
      <c r="S303" s="671"/>
      <c r="T303" s="671"/>
      <c r="U303" s="671"/>
      <c r="V303" s="671"/>
      <c r="W303" s="671"/>
      <c r="X303" s="671"/>
      <c r="Y303" s="671"/>
      <c r="Z303" s="671"/>
      <c r="AA303" s="671"/>
      <c r="AB303" s="671"/>
      <c r="AC303" s="671"/>
      <c r="AD303" s="671"/>
      <c r="AE303" s="8"/>
      <c r="AM303" s="840" t="s">
        <v>384</v>
      </c>
      <c r="AN303" s="841" t="s">
        <v>491</v>
      </c>
      <c r="AO303" s="842" t="s">
        <v>492</v>
      </c>
      <c r="AP303" s="840" t="s">
        <v>493</v>
      </c>
      <c r="AQ303" s="841" t="s">
        <v>494</v>
      </c>
      <c r="AR303" s="842" t="s">
        <v>495</v>
      </c>
      <c r="AS303" s="840" t="s">
        <v>496</v>
      </c>
      <c r="AT303" s="841" t="s">
        <v>497</v>
      </c>
      <c r="AU303" s="842" t="s">
        <v>498</v>
      </c>
      <c r="AV303" s="840" t="s">
        <v>499</v>
      </c>
      <c r="AW303" s="837" t="s">
        <v>384</v>
      </c>
      <c r="AX303" s="837"/>
      <c r="AY303" s="836" t="s">
        <v>491</v>
      </c>
      <c r="AZ303" s="836"/>
      <c r="BA303" s="837" t="s">
        <v>492</v>
      </c>
      <c r="BB303" s="837"/>
      <c r="BC303" s="836" t="s">
        <v>493</v>
      </c>
      <c r="BD303" s="836"/>
      <c r="BE303" s="837" t="s">
        <v>494</v>
      </c>
      <c r="BF303" s="837"/>
      <c r="BG303" s="836" t="s">
        <v>495</v>
      </c>
      <c r="BH303" s="836"/>
      <c r="BI303" s="837" t="s">
        <v>496</v>
      </c>
      <c r="BJ303" s="837"/>
      <c r="BK303" s="836" t="s">
        <v>497</v>
      </c>
      <c r="BL303" s="836"/>
      <c r="BM303" s="837" t="s">
        <v>498</v>
      </c>
      <c r="BN303" s="837"/>
      <c r="BO303" s="836" t="s">
        <v>499</v>
      </c>
      <c r="BP303" s="836"/>
    </row>
    <row r="304" spans="1:68" customFormat="1" ht="15" customHeight="1">
      <c r="A304" s="6"/>
      <c r="B304" s="5"/>
      <c r="C304" s="129"/>
      <c r="D304" s="129"/>
      <c r="E304" s="129"/>
      <c r="F304" s="129"/>
      <c r="G304" s="129"/>
      <c r="H304" s="129"/>
      <c r="I304" s="129"/>
      <c r="J304" s="129"/>
      <c r="K304" s="129"/>
      <c r="L304" s="129"/>
      <c r="M304" s="129"/>
      <c r="N304" s="129"/>
      <c r="O304" s="129"/>
      <c r="P304" s="129"/>
      <c r="Q304" s="129"/>
      <c r="R304" s="129"/>
      <c r="S304" s="129"/>
      <c r="T304" s="129"/>
      <c r="U304" s="129"/>
      <c r="V304" s="129"/>
      <c r="W304" s="129"/>
      <c r="X304" s="129"/>
      <c r="Y304" s="129"/>
      <c r="Z304" s="129"/>
      <c r="AA304" s="129"/>
      <c r="AB304" s="129"/>
      <c r="AC304" s="129"/>
      <c r="AD304" s="129"/>
      <c r="AE304" s="8"/>
      <c r="AI304" s="839" t="s">
        <v>500</v>
      </c>
      <c r="AJ304" s="839"/>
      <c r="AK304" s="839"/>
      <c r="AL304" s="839"/>
      <c r="AM304" s="840"/>
      <c r="AN304" s="841"/>
      <c r="AO304" s="842"/>
      <c r="AP304" s="840"/>
      <c r="AQ304" s="841"/>
      <c r="AR304" s="842"/>
      <c r="AS304" s="840"/>
      <c r="AT304" s="841"/>
      <c r="AU304" s="842"/>
      <c r="AV304" s="840"/>
      <c r="AW304" s="837"/>
      <c r="AX304" s="837"/>
      <c r="AY304" s="836"/>
      <c r="AZ304" s="836"/>
      <c r="BA304" s="837"/>
      <c r="BB304" s="837"/>
      <c r="BC304" s="836"/>
      <c r="BD304" s="836"/>
      <c r="BE304" s="837"/>
      <c r="BF304" s="837"/>
      <c r="BG304" s="836"/>
      <c r="BH304" s="836"/>
      <c r="BI304" s="837"/>
      <c r="BJ304" s="837"/>
      <c r="BK304" s="836"/>
      <c r="BL304" s="836"/>
      <c r="BM304" s="837"/>
      <c r="BN304" s="837"/>
      <c r="BO304" s="836"/>
      <c r="BP304" s="836"/>
    </row>
    <row r="305" spans="1:73" customFormat="1" ht="15" customHeight="1">
      <c r="A305" s="6"/>
      <c r="B305" s="5"/>
      <c r="C305" s="633" t="s">
        <v>133</v>
      </c>
      <c r="D305" s="634"/>
      <c r="E305" s="634"/>
      <c r="F305" s="635"/>
      <c r="G305" s="633" t="s">
        <v>766</v>
      </c>
      <c r="H305" s="634"/>
      <c r="I305" s="634"/>
      <c r="J305" s="635"/>
      <c r="K305" s="554" t="s">
        <v>500</v>
      </c>
      <c r="L305" s="555"/>
      <c r="M305" s="555"/>
      <c r="N305" s="555"/>
      <c r="O305" s="555"/>
      <c r="P305" s="555"/>
      <c r="Q305" s="555"/>
      <c r="R305" s="555"/>
      <c r="S305" s="555"/>
      <c r="T305" s="555"/>
      <c r="U305" s="555"/>
      <c r="V305" s="555"/>
      <c r="W305" s="555"/>
      <c r="X305" s="555"/>
      <c r="Y305" s="555"/>
      <c r="Z305" s="555"/>
      <c r="AA305" s="555"/>
      <c r="AB305" s="555"/>
      <c r="AC305" s="555"/>
      <c r="AD305" s="556"/>
      <c r="AE305" s="8"/>
      <c r="AI305" s="828"/>
      <c r="AJ305" s="828"/>
      <c r="AK305" s="828"/>
      <c r="AL305" s="828"/>
      <c r="AM305" s="840"/>
      <c r="AN305" s="841"/>
      <c r="AO305" s="842"/>
      <c r="AP305" s="840"/>
      <c r="AQ305" s="841"/>
      <c r="AR305" s="842"/>
      <c r="AS305" s="840"/>
      <c r="AT305" s="841"/>
      <c r="AU305" s="842"/>
      <c r="AV305" s="840"/>
      <c r="AW305" s="837"/>
      <c r="AX305" s="837"/>
      <c r="AY305" s="836"/>
      <c r="AZ305" s="836"/>
      <c r="BA305" s="837"/>
      <c r="BB305" s="837"/>
      <c r="BC305" s="836"/>
      <c r="BD305" s="836"/>
      <c r="BE305" s="837"/>
      <c r="BF305" s="837"/>
      <c r="BG305" s="836"/>
      <c r="BH305" s="836"/>
      <c r="BI305" s="837"/>
      <c r="BJ305" s="837"/>
      <c r="BK305" s="836"/>
      <c r="BL305" s="836"/>
      <c r="BM305" s="837"/>
      <c r="BN305" s="837"/>
      <c r="BO305" s="836"/>
      <c r="BP305" s="836"/>
      <c r="BQ305" s="707" t="s">
        <v>6208</v>
      </c>
      <c r="BR305" s="707"/>
      <c r="BS305" s="707"/>
      <c r="BT305" s="428" t="s">
        <v>6401</v>
      </c>
      <c r="BU305" s="834" t="s">
        <v>6467</v>
      </c>
    </row>
    <row r="306" spans="1:73" customFormat="1" ht="168" customHeight="1">
      <c r="A306" s="6"/>
      <c r="B306" s="5"/>
      <c r="C306" s="636"/>
      <c r="D306" s="637"/>
      <c r="E306" s="637"/>
      <c r="F306" s="638"/>
      <c r="G306" s="636"/>
      <c r="H306" s="637"/>
      <c r="I306" s="637"/>
      <c r="J306" s="638"/>
      <c r="K306" s="554" t="s">
        <v>384</v>
      </c>
      <c r="L306" s="556"/>
      <c r="M306" s="861" t="s">
        <v>491</v>
      </c>
      <c r="N306" s="862"/>
      <c r="O306" s="861" t="s">
        <v>492</v>
      </c>
      <c r="P306" s="862"/>
      <c r="Q306" s="861" t="s">
        <v>493</v>
      </c>
      <c r="R306" s="862"/>
      <c r="S306" s="861" t="s">
        <v>494</v>
      </c>
      <c r="T306" s="863"/>
      <c r="U306" s="861" t="s">
        <v>495</v>
      </c>
      <c r="V306" s="862"/>
      <c r="W306" s="861" t="s">
        <v>496</v>
      </c>
      <c r="X306" s="862"/>
      <c r="Y306" s="861" t="s">
        <v>497</v>
      </c>
      <c r="Z306" s="862"/>
      <c r="AA306" s="861" t="s">
        <v>498</v>
      </c>
      <c r="AB306" s="862"/>
      <c r="AC306" s="861" t="s">
        <v>499</v>
      </c>
      <c r="AD306" s="862"/>
      <c r="AE306" s="8"/>
      <c r="AG306" s="369" t="s">
        <v>6195</v>
      </c>
      <c r="AH306" s="450" t="s">
        <v>6196</v>
      </c>
      <c r="AI306" s="294" t="s">
        <v>6332</v>
      </c>
      <c r="AJ306" s="295" t="s">
        <v>6196</v>
      </c>
      <c r="AK306" s="296" t="s">
        <v>6333</v>
      </c>
      <c r="AL306" s="297" t="s">
        <v>6334</v>
      </c>
      <c r="AM306" s="451" t="s">
        <v>6343</v>
      </c>
      <c r="AN306" s="452" t="s">
        <v>6343</v>
      </c>
      <c r="AO306" s="454" t="s">
        <v>6343</v>
      </c>
      <c r="AP306" s="451" t="s">
        <v>6343</v>
      </c>
      <c r="AQ306" s="452" t="s">
        <v>6343</v>
      </c>
      <c r="AR306" s="454" t="s">
        <v>6343</v>
      </c>
      <c r="AS306" s="451" t="s">
        <v>6343</v>
      </c>
      <c r="AT306" s="452" t="s">
        <v>6343</v>
      </c>
      <c r="AU306" s="454" t="s">
        <v>6343</v>
      </c>
      <c r="AV306" s="451" t="s">
        <v>6343</v>
      </c>
      <c r="AW306" s="315" t="s">
        <v>6353</v>
      </c>
      <c r="AX306" s="329" t="s">
        <v>6354</v>
      </c>
      <c r="AY306" s="315" t="s">
        <v>6353</v>
      </c>
      <c r="AZ306" s="329" t="s">
        <v>6354</v>
      </c>
      <c r="BA306" s="315" t="s">
        <v>6353</v>
      </c>
      <c r="BB306" s="329" t="s">
        <v>6354</v>
      </c>
      <c r="BC306" s="315" t="s">
        <v>6353</v>
      </c>
      <c r="BD306" s="329" t="s">
        <v>6354</v>
      </c>
      <c r="BE306" s="315" t="s">
        <v>6353</v>
      </c>
      <c r="BF306" s="329" t="s">
        <v>6354</v>
      </c>
      <c r="BG306" s="315" t="s">
        <v>6353</v>
      </c>
      <c r="BH306" s="329" t="s">
        <v>6354</v>
      </c>
      <c r="BI306" s="315" t="s">
        <v>6353</v>
      </c>
      <c r="BJ306" s="329" t="s">
        <v>6354</v>
      </c>
      <c r="BK306" s="315" t="s">
        <v>6353</v>
      </c>
      <c r="BL306" s="329" t="s">
        <v>6354</v>
      </c>
      <c r="BM306" s="315" t="s">
        <v>6353</v>
      </c>
      <c r="BN306" s="329" t="s">
        <v>6354</v>
      </c>
      <c r="BO306" s="315" t="s">
        <v>6353</v>
      </c>
      <c r="BP306" s="329" t="s">
        <v>6354</v>
      </c>
      <c r="BQ306" s="287" t="s">
        <v>6209</v>
      </c>
      <c r="BR306" s="288" t="s">
        <v>6210</v>
      </c>
      <c r="BS306" s="289" t="s">
        <v>6211</v>
      </c>
      <c r="BT306" s="428" t="s">
        <v>6486</v>
      </c>
      <c r="BU306" s="835"/>
    </row>
    <row r="307" spans="1:73" customFormat="1" ht="30" customHeight="1">
      <c r="A307" s="6"/>
      <c r="B307" s="5"/>
      <c r="C307" s="123" t="s">
        <v>87</v>
      </c>
      <c r="D307" s="866" t="str">
        <f>IF(CNGE_2024_M1_Secc1_Sub1!$D42="","",CNGE_2024_M1_Secc1_Sub1!$D42)</f>
        <v>OFICINA DEL C GOBERNADOR</v>
      </c>
      <c r="E307" s="866"/>
      <c r="F307" s="866"/>
      <c r="G307" s="568"/>
      <c r="H307" s="568"/>
      <c r="I307" s="568"/>
      <c r="J307" s="568"/>
      <c r="K307" s="850"/>
      <c r="L307" s="852"/>
      <c r="M307" s="850"/>
      <c r="N307" s="852"/>
      <c r="O307" s="850"/>
      <c r="P307" s="852"/>
      <c r="Q307" s="850"/>
      <c r="R307" s="852"/>
      <c r="S307" s="850"/>
      <c r="T307" s="852"/>
      <c r="U307" s="850"/>
      <c r="V307" s="852"/>
      <c r="W307" s="850"/>
      <c r="X307" s="852"/>
      <c r="Y307" s="850"/>
      <c r="Z307" s="852"/>
      <c r="AA307" s="850"/>
      <c r="AB307" s="852"/>
      <c r="AC307" s="850"/>
      <c r="AD307" s="852"/>
      <c r="AE307" s="8"/>
      <c r="AG307" s="269">
        <f>IF(AND(COUNTBLANK(D307)=1,COUNTA(G307:AD307)=0),0,IF(AND(COUNTBLANK(D307)=0,G307&lt;&gt;"",G307&lt;&gt;1,COUNTA(K307:AD307)=0),0,IF(AND(COUNTBLANK(D307)=0,G307&lt;&gt;"",G307=1,COUNTA(K307:AD307)=10),0,1)))</f>
        <v>1</v>
      </c>
      <c r="AH307" s="371">
        <f>COUNTIF(K307:AD307,"NS")</f>
        <v>0</v>
      </c>
      <c r="AI307" s="298">
        <f>K307</f>
        <v>0</v>
      </c>
      <c r="AJ307" s="299">
        <f>COUNTIF(M307:AD307,"NS")</f>
        <v>0</v>
      </c>
      <c r="AK307" s="300">
        <f>SUM(M307:AD307)</f>
        <v>0</v>
      </c>
      <c r="AL307" s="301">
        <f>IF(OR(AND(AI307=0, AJ307&gt;0),AND(AI307="NS", AK307&gt;0), AND(AI307="NS", AJ307=0, AK307=0)), 1, IF(OR(AND(AI307&gt;0, AJ307&gt;1,AI307&gt;AK307), AND(AI307="NS", AJ307=2), AND(AI307="NS", AK307=0, AJ307&gt;0), AI307=AK307), 0, 1))</f>
        <v>0</v>
      </c>
      <c r="AM307" s="449">
        <f>IF(ISNUMBER(K307),0,IF(OR(K307="",K307="NA",K307="NS"),0,1))</f>
        <v>0</v>
      </c>
      <c r="AN307" s="453">
        <f>IF(ISNUMBER(M307),0,IF(OR(M307="",M307="NA",M307="NS"),0,1))</f>
        <v>0</v>
      </c>
      <c r="AO307" s="455">
        <f>IF(ISNUMBER(O307),0,IF(OR(O307="",O307="NA",O307="NS"),0,1))</f>
        <v>0</v>
      </c>
      <c r="AP307" s="449">
        <f>IF(ISNUMBER(Q307),0,IF(OR(Q307="",Q307="NA",Q307="NS"),0,1))</f>
        <v>0</v>
      </c>
      <c r="AQ307" s="453">
        <f>IF(ISNUMBER(S307),0,IF(OR(S307="",S307="NA",S307="NS"),0,1))</f>
        <v>0</v>
      </c>
      <c r="AR307" s="455">
        <f>IF(ISNUMBER(U307),0,IF(OR(U307="",U307="NA",U307="NS"),0,1))</f>
        <v>0</v>
      </c>
      <c r="AS307" s="449">
        <f>IF(ISNUMBER(W307),0,IF(OR(W307="",W307="NA",W307="NS"),0,1))</f>
        <v>0</v>
      </c>
      <c r="AT307" s="453">
        <f>IF(ISNUMBER(Y307),0,IF(OR(Y307="",Y307="NA",Y307="NS"),0,1))</f>
        <v>0</v>
      </c>
      <c r="AU307" s="455">
        <f>IF(ISNUMBER(AA307),0,IF(OR(AA307="",AA307="NA",AA307="NS"),0,1))</f>
        <v>0</v>
      </c>
      <c r="AV307" s="449">
        <f>IF(ISNUMBER(AC307),0,IF(OR(AC307="",AC307="NA",AC307="NS"),0,1))</f>
        <v>0</v>
      </c>
      <c r="AW307" s="344">
        <f>IF(OR(K307="NS",K307="NA"),0,LEN(K307)-LEN(INT(K307)))</f>
        <v>-1</v>
      </c>
      <c r="AX307" s="345">
        <f>IF(AW307&lt;=0,0,1)</f>
        <v>0</v>
      </c>
      <c r="AY307" s="344">
        <f>IF(OR(M307="NS",M307="NA"),0,LEN(M307)-LEN(INT(M307)))</f>
        <v>-1</v>
      </c>
      <c r="AZ307" s="345">
        <f>IF(AY307&lt;=0,0,1)</f>
        <v>0</v>
      </c>
      <c r="BA307" s="344">
        <f>IF(OR(O307="NS",O307="NA"),0,LEN(O307)-LEN(INT(O307)))</f>
        <v>-1</v>
      </c>
      <c r="BB307" s="345">
        <f>IF(BA307&lt;=0,0,1)</f>
        <v>0</v>
      </c>
      <c r="BC307" s="344">
        <f>IF(OR(Q307="NS",Q307="NA"),0,LEN(Q307)-LEN(INT(Q307)))</f>
        <v>-1</v>
      </c>
      <c r="BD307" s="345">
        <f>IF(BC307&lt;=0,0,1)</f>
        <v>0</v>
      </c>
      <c r="BE307" s="344">
        <f>IF(OR(S307="NS",S307="NA"),0,LEN(S307)-LEN(INT(S307)))</f>
        <v>-1</v>
      </c>
      <c r="BF307" s="345">
        <f>IF(BE307&lt;=0,0,1)</f>
        <v>0</v>
      </c>
      <c r="BG307" s="344">
        <f>IF(OR(U307="NS",U307="NA"),0,LEN(U307)-LEN(INT(U307)))</f>
        <v>-1</v>
      </c>
      <c r="BH307" s="345">
        <f>IF(BG307&lt;=0,0,1)</f>
        <v>0</v>
      </c>
      <c r="BI307" s="344">
        <f>IF(OR(W307="NS",W307="NA"),0,LEN(W307)-LEN(INT(W307)))</f>
        <v>-1</v>
      </c>
      <c r="BJ307" s="345">
        <f>IF(BI307&lt;=0,0,1)</f>
        <v>0</v>
      </c>
      <c r="BK307" s="344">
        <f>IF(OR(Y307="NS",Y307="NA"),0,LEN(Y307)-LEN(INT(Y307)))</f>
        <v>-1</v>
      </c>
      <c r="BL307" s="345">
        <f>IF(BK307&lt;=0,0,1)</f>
        <v>0</v>
      </c>
      <c r="BM307" s="344">
        <f>IF(OR(AA307="NS",AA307="NA"),0,LEN(AA307)-LEN(INT(AA307)))</f>
        <v>-1</v>
      </c>
      <c r="BN307" s="345">
        <f>IF(BM307&lt;=0,0,1)</f>
        <v>0</v>
      </c>
      <c r="BO307" s="344">
        <f>IF(OR(AC307="NS",AC307="NA"),0,LEN(AC307)-LEN(INT(AC307)))</f>
        <v>-1</v>
      </c>
      <c r="BP307" s="345">
        <f>IF(BO307&lt;=0,0,1)</f>
        <v>0</v>
      </c>
      <c r="BQ307" s="290">
        <f>IF(AG307=0,0,1)</f>
        <v>1</v>
      </c>
      <c r="BR307" s="291" t="str">
        <f>IF(BQ307=0,"",
IF(SUM(BQ307:BQ307)=1,BS307,
IF(BQ427&gt;SUM(BQ307:BQ307),_xlfn.CONCAT(", ",BS307),
IF(BQ427=SUM(BQ307:BQ307),_xlfn.CONCAT(" y ",BS307)))))</f>
        <v>1</v>
      </c>
      <c r="BS307" s="231" t="s">
        <v>6212</v>
      </c>
      <c r="BT307" s="424">
        <f>IF(AND($G307&lt;&gt;"",$G307&lt;&gt;1,COUNTA(K307:AD307)&gt;0),1,0)</f>
        <v>0</v>
      </c>
      <c r="BU307" s="426">
        <f>IF(AND(G307&lt;&gt;"",G307=1,SUM(K307:AD307)=0),1,0)</f>
        <v>0</v>
      </c>
    </row>
    <row r="308" spans="1:73" customFormat="1" ht="54.95" customHeight="1">
      <c r="A308" s="6"/>
      <c r="B308" s="5"/>
      <c r="C308" s="84" t="s">
        <v>88</v>
      </c>
      <c r="D308" s="866" t="str">
        <f>IF(CNGE_2024_M1_Secc1_Sub1!$D43="","",CNGE_2024_M1_Secc1_Sub1!$D43)</f>
        <v>SECRETARIA DE DESARROLLO AGROPECUARIO RURAL Y PESCA</v>
      </c>
      <c r="E308" s="866"/>
      <c r="F308" s="866"/>
      <c r="G308" s="568"/>
      <c r="H308" s="568"/>
      <c r="I308" s="568"/>
      <c r="J308" s="568"/>
      <c r="K308" s="850"/>
      <c r="L308" s="852"/>
      <c r="M308" s="850"/>
      <c r="N308" s="852"/>
      <c r="O308" s="850"/>
      <c r="P308" s="852"/>
      <c r="Q308" s="850"/>
      <c r="R308" s="852"/>
      <c r="S308" s="850"/>
      <c r="T308" s="852"/>
      <c r="U308" s="850"/>
      <c r="V308" s="852"/>
      <c r="W308" s="850"/>
      <c r="X308" s="852"/>
      <c r="Y308" s="850"/>
      <c r="Z308" s="852"/>
      <c r="AA308" s="850"/>
      <c r="AB308" s="852"/>
      <c r="AC308" s="850"/>
      <c r="AD308" s="852"/>
      <c r="AE308" s="8"/>
      <c r="AG308" s="269">
        <f t="shared" ref="AG308:AG371" si="235">IF(AND(COUNTBLANK(D308)=1,COUNTA(G308:AD308)=0),0,IF(AND(COUNTBLANK(D308)=0,G308&lt;&gt;"",G308&lt;&gt;1,COUNTA(K308:AD308)=0),0,IF(AND(COUNTBLANK(D308)=0,G308&lt;&gt;"",G308=1,COUNTA(K308:AD308)=10),0,1)))</f>
        <v>1</v>
      </c>
      <c r="AH308" s="371">
        <f t="shared" ref="AH308:AH371" si="236">COUNTIF(K308:AD308,"NS")</f>
        <v>0</v>
      </c>
      <c r="AI308" s="298">
        <f t="shared" ref="AI308:AI371" si="237">K308</f>
        <v>0</v>
      </c>
      <c r="AJ308" s="299">
        <f t="shared" ref="AJ308:AJ371" si="238">COUNTIF(M308:AD308,"NS")</f>
        <v>0</v>
      </c>
      <c r="AK308" s="300">
        <f t="shared" ref="AK308:AK371" si="239">SUM(M308:AD308)</f>
        <v>0</v>
      </c>
      <c r="AL308" s="301">
        <f t="shared" ref="AL308:AL371" si="240">IF(OR(AND(AI308=0, AJ308&gt;0),AND(AI308="NS", AK308&gt;0), AND(AI308="NS", AJ308=0, AK308=0)), 1, IF(OR(AND(AI308&gt;0, AJ308&gt;1,AI308&gt;AK308), AND(AI308="NS", AJ308=2), AND(AI308="NS", AK308=0, AJ308&gt;0), AI308=AK308), 0, 1))</f>
        <v>0</v>
      </c>
      <c r="AM308" s="449">
        <f t="shared" ref="AM308:AM371" si="241">IF(ISNUMBER(K308),0,IF(OR(K308="",K308="NA",K308="NS"),0,1))</f>
        <v>0</v>
      </c>
      <c r="AN308" s="453">
        <f t="shared" ref="AN308:AN371" si="242">IF(ISNUMBER(M308),0,IF(OR(M308="",M308="NA",M308="NS"),0,1))</f>
        <v>0</v>
      </c>
      <c r="AO308" s="455">
        <f t="shared" ref="AO308:AO371" si="243">IF(ISNUMBER(O308),0,IF(OR(O308="",O308="NA",O308="NS"),0,1))</f>
        <v>0</v>
      </c>
      <c r="AP308" s="449">
        <f t="shared" ref="AP308:AP371" si="244">IF(ISNUMBER(Q308),0,IF(OR(Q308="",Q308="NA",Q308="NS"),0,1))</f>
        <v>0</v>
      </c>
      <c r="AQ308" s="453">
        <f t="shared" ref="AQ308:AQ371" si="245">IF(ISNUMBER(S308),0,IF(OR(S308="",S308="NA",S308="NS"),0,1))</f>
        <v>0</v>
      </c>
      <c r="AR308" s="455">
        <f t="shared" ref="AR308:AR371" si="246">IF(ISNUMBER(U308),0,IF(OR(U308="",U308="NA",U308="NS"),0,1))</f>
        <v>0</v>
      </c>
      <c r="AS308" s="449">
        <f t="shared" ref="AS308:AS371" si="247">IF(ISNUMBER(W308),0,IF(OR(W308="",W308="NA",W308="NS"),0,1))</f>
        <v>0</v>
      </c>
      <c r="AT308" s="453">
        <f t="shared" ref="AT308:AT371" si="248">IF(ISNUMBER(Y308),0,IF(OR(Y308="",Y308="NA",Y308="NS"),0,1))</f>
        <v>0</v>
      </c>
      <c r="AU308" s="455">
        <f t="shared" ref="AU308:AU371" si="249">IF(ISNUMBER(AA308),0,IF(OR(AA308="",AA308="NA",AA308="NS"),0,1))</f>
        <v>0</v>
      </c>
      <c r="AV308" s="449">
        <f t="shared" ref="AV308:AV371" si="250">IF(ISNUMBER(AC308),0,IF(OR(AC308="",AC308="NA",AC308="NS"),0,1))</f>
        <v>0</v>
      </c>
      <c r="AW308" s="344">
        <f t="shared" ref="AW308:AW371" si="251">IF(OR(K308="NS",K308="NA"),0,LEN(K308)-LEN(INT(K308)))</f>
        <v>-1</v>
      </c>
      <c r="AX308" s="345">
        <f t="shared" ref="AX308:AX371" si="252">IF(AW308&lt;=0,0,1)</f>
        <v>0</v>
      </c>
      <c r="AY308" s="344">
        <f t="shared" ref="AY308:AY371" si="253">IF(OR(M308="NS",M308="NA"),0,LEN(M308)-LEN(INT(M308)))</f>
        <v>-1</v>
      </c>
      <c r="AZ308" s="345">
        <f t="shared" ref="AZ308:AZ371" si="254">IF(AY308&lt;=0,0,1)</f>
        <v>0</v>
      </c>
      <c r="BA308" s="344">
        <f t="shared" ref="BA308:BA371" si="255">IF(OR(O308="NS",O308="NA"),0,LEN(O308)-LEN(INT(O308)))</f>
        <v>-1</v>
      </c>
      <c r="BB308" s="345">
        <f t="shared" ref="BB308:BB371" si="256">IF(BA308&lt;=0,0,1)</f>
        <v>0</v>
      </c>
      <c r="BC308" s="344">
        <f t="shared" ref="BC308:BC371" si="257">IF(OR(Q308="NS",Q308="NA"),0,LEN(Q308)-LEN(INT(Q308)))</f>
        <v>-1</v>
      </c>
      <c r="BD308" s="345">
        <f t="shared" ref="BD308:BD371" si="258">IF(BC308&lt;=0,0,1)</f>
        <v>0</v>
      </c>
      <c r="BE308" s="344">
        <f t="shared" ref="BE308:BE371" si="259">IF(OR(S308="NS",S308="NA"),0,LEN(S308)-LEN(INT(S308)))</f>
        <v>-1</v>
      </c>
      <c r="BF308" s="345">
        <f t="shared" ref="BF308:BF371" si="260">IF(BE308&lt;=0,0,1)</f>
        <v>0</v>
      </c>
      <c r="BG308" s="344">
        <f t="shared" ref="BG308:BG371" si="261">IF(OR(U308="NS",U308="NA"),0,LEN(U308)-LEN(INT(U308)))</f>
        <v>-1</v>
      </c>
      <c r="BH308" s="345">
        <f t="shared" ref="BH308:BH371" si="262">IF(BG308&lt;=0,0,1)</f>
        <v>0</v>
      </c>
      <c r="BI308" s="344">
        <f t="shared" ref="BI308:BI371" si="263">IF(OR(W308="NS",W308="NA"),0,LEN(W308)-LEN(INT(W308)))</f>
        <v>-1</v>
      </c>
      <c r="BJ308" s="345">
        <f t="shared" ref="BJ308:BJ371" si="264">IF(BI308&lt;=0,0,1)</f>
        <v>0</v>
      </c>
      <c r="BK308" s="344">
        <f t="shared" ref="BK308:BK371" si="265">IF(OR(Y308="NS",Y308="NA"),0,LEN(Y308)-LEN(INT(Y308)))</f>
        <v>-1</v>
      </c>
      <c r="BL308" s="345">
        <f t="shared" ref="BL308:BL371" si="266">IF(BK308&lt;=0,0,1)</f>
        <v>0</v>
      </c>
      <c r="BM308" s="344">
        <f t="shared" ref="BM308:BM371" si="267">IF(OR(AA308="NS",AA308="NA"),0,LEN(AA308)-LEN(INT(AA308)))</f>
        <v>-1</v>
      </c>
      <c r="BN308" s="345">
        <f t="shared" ref="BN308:BN371" si="268">IF(BM308&lt;=0,0,1)</f>
        <v>0</v>
      </c>
      <c r="BO308" s="344">
        <f t="shared" ref="BO308:BO371" si="269">IF(OR(AC308="NS",AC308="NA"),0,LEN(AC308)-LEN(INT(AC308)))</f>
        <v>-1</v>
      </c>
      <c r="BP308" s="345">
        <f t="shared" ref="BP308:BP371" si="270">IF(BO308&lt;=0,0,1)</f>
        <v>0</v>
      </c>
      <c r="BQ308" s="290">
        <f t="shared" ref="BQ308:BQ371" si="271">IF(AG308=0,0,1)</f>
        <v>1</v>
      </c>
      <c r="BR308" s="291" t="str">
        <f>IF(BQ308=0,"",
IF(SUM($BQ$307:BQ308)=1,BS308,
IF($BQ$427&gt;SUM($BQ$307:BQ308),_xlfn.CONCAT(", ",BS308),
IF($BQ$427=SUM($BQ$307:BQ308),_xlfn.CONCAT(" y ",BS308)))))</f>
        <v>, 2</v>
      </c>
      <c r="BS308" s="231" t="s">
        <v>6213</v>
      </c>
      <c r="BT308" s="424">
        <f t="shared" ref="BT308:BT371" si="272">IF(AND($G308&lt;&gt;"",$G308&lt;&gt;1,COUNTA(K308:AD308)&gt;0),1,0)</f>
        <v>0</v>
      </c>
      <c r="BU308" s="426">
        <f t="shared" ref="BU308:BU371" si="273">IF(AND(G308&lt;&gt;"",G308=1,SUM(K308:AD308)=0),1,0)</f>
        <v>0</v>
      </c>
    </row>
    <row r="309" spans="1:73" customFormat="1" ht="30" customHeight="1">
      <c r="A309" s="6"/>
      <c r="B309" s="5"/>
      <c r="C309" s="85" t="s">
        <v>89</v>
      </c>
      <c r="D309" s="866" t="str">
        <f>IF(CNGE_2024_M1_Secc1_Sub1!$D44="","",CNGE_2024_M1_Secc1_Sub1!$D44)</f>
        <v>SECRETARIA DE SALUD</v>
      </c>
      <c r="E309" s="866"/>
      <c r="F309" s="866"/>
      <c r="G309" s="568"/>
      <c r="H309" s="568"/>
      <c r="I309" s="568"/>
      <c r="J309" s="568"/>
      <c r="K309" s="850"/>
      <c r="L309" s="852"/>
      <c r="M309" s="850"/>
      <c r="N309" s="852"/>
      <c r="O309" s="850"/>
      <c r="P309" s="852"/>
      <c r="Q309" s="850"/>
      <c r="R309" s="852"/>
      <c r="S309" s="850"/>
      <c r="T309" s="852"/>
      <c r="U309" s="850"/>
      <c r="V309" s="852"/>
      <c r="W309" s="850"/>
      <c r="X309" s="852"/>
      <c r="Y309" s="850"/>
      <c r="Z309" s="852"/>
      <c r="AA309" s="850"/>
      <c r="AB309" s="852"/>
      <c r="AC309" s="850"/>
      <c r="AD309" s="852"/>
      <c r="AE309" s="8"/>
      <c r="AG309" s="269">
        <f t="shared" si="235"/>
        <v>1</v>
      </c>
      <c r="AH309" s="371">
        <f t="shared" si="236"/>
        <v>0</v>
      </c>
      <c r="AI309" s="298">
        <f t="shared" si="237"/>
        <v>0</v>
      </c>
      <c r="AJ309" s="299">
        <f t="shared" si="238"/>
        <v>0</v>
      </c>
      <c r="AK309" s="300">
        <f t="shared" si="239"/>
        <v>0</v>
      </c>
      <c r="AL309" s="301">
        <f t="shared" si="240"/>
        <v>0</v>
      </c>
      <c r="AM309" s="449">
        <f t="shared" si="241"/>
        <v>0</v>
      </c>
      <c r="AN309" s="453">
        <f t="shared" si="242"/>
        <v>0</v>
      </c>
      <c r="AO309" s="455">
        <f t="shared" si="243"/>
        <v>0</v>
      </c>
      <c r="AP309" s="449">
        <f t="shared" si="244"/>
        <v>0</v>
      </c>
      <c r="AQ309" s="453">
        <f t="shared" si="245"/>
        <v>0</v>
      </c>
      <c r="AR309" s="455">
        <f t="shared" si="246"/>
        <v>0</v>
      </c>
      <c r="AS309" s="449">
        <f t="shared" si="247"/>
        <v>0</v>
      </c>
      <c r="AT309" s="453">
        <f t="shared" si="248"/>
        <v>0</v>
      </c>
      <c r="AU309" s="455">
        <f t="shared" si="249"/>
        <v>0</v>
      </c>
      <c r="AV309" s="449">
        <f t="shared" si="250"/>
        <v>0</v>
      </c>
      <c r="AW309" s="344">
        <f t="shared" si="251"/>
        <v>-1</v>
      </c>
      <c r="AX309" s="345">
        <f t="shared" si="252"/>
        <v>0</v>
      </c>
      <c r="AY309" s="344">
        <f t="shared" si="253"/>
        <v>-1</v>
      </c>
      <c r="AZ309" s="345">
        <f t="shared" si="254"/>
        <v>0</v>
      </c>
      <c r="BA309" s="344">
        <f t="shared" si="255"/>
        <v>-1</v>
      </c>
      <c r="BB309" s="345">
        <f t="shared" si="256"/>
        <v>0</v>
      </c>
      <c r="BC309" s="344">
        <f t="shared" si="257"/>
        <v>-1</v>
      </c>
      <c r="BD309" s="345">
        <f t="shared" si="258"/>
        <v>0</v>
      </c>
      <c r="BE309" s="344">
        <f t="shared" si="259"/>
        <v>-1</v>
      </c>
      <c r="BF309" s="345">
        <f t="shared" si="260"/>
        <v>0</v>
      </c>
      <c r="BG309" s="344">
        <f t="shared" si="261"/>
        <v>-1</v>
      </c>
      <c r="BH309" s="345">
        <f t="shared" si="262"/>
        <v>0</v>
      </c>
      <c r="BI309" s="344">
        <f t="shared" si="263"/>
        <v>-1</v>
      </c>
      <c r="BJ309" s="345">
        <f t="shared" si="264"/>
        <v>0</v>
      </c>
      <c r="BK309" s="344">
        <f t="shared" si="265"/>
        <v>-1</v>
      </c>
      <c r="BL309" s="345">
        <f t="shared" si="266"/>
        <v>0</v>
      </c>
      <c r="BM309" s="344">
        <f t="shared" si="267"/>
        <v>-1</v>
      </c>
      <c r="BN309" s="345">
        <f t="shared" si="268"/>
        <v>0</v>
      </c>
      <c r="BO309" s="344">
        <f t="shared" si="269"/>
        <v>-1</v>
      </c>
      <c r="BP309" s="345">
        <f t="shared" si="270"/>
        <v>0</v>
      </c>
      <c r="BQ309" s="290">
        <f t="shared" si="271"/>
        <v>1</v>
      </c>
      <c r="BR309" s="291" t="str">
        <f>IF(BQ309=0,"",
IF(SUM($BQ$307:BQ309)=1,BS309,
IF($BQ$427&gt;SUM($BQ$307:BQ309),_xlfn.CONCAT(", ",BS309),
IF($BQ$427=SUM($BQ$307:BQ309),_xlfn.CONCAT(" y ",BS309)))))</f>
        <v>, 3</v>
      </c>
      <c r="BS309" s="231" t="s">
        <v>6214</v>
      </c>
      <c r="BT309" s="424">
        <f t="shared" si="272"/>
        <v>0</v>
      </c>
      <c r="BU309" s="426">
        <f t="shared" si="273"/>
        <v>0</v>
      </c>
    </row>
    <row r="310" spans="1:73" customFormat="1" ht="30" customHeight="1">
      <c r="A310" s="6"/>
      <c r="B310" s="5"/>
      <c r="C310" s="85" t="s">
        <v>90</v>
      </c>
      <c r="D310" s="866" t="str">
        <f>IF(CNGE_2024_M1_Secc1_Sub1!$D45="","",CNGE_2024_M1_Secc1_Sub1!$D45)</f>
        <v>SECRETARIA DE EDUCACION</v>
      </c>
      <c r="E310" s="866"/>
      <c r="F310" s="866"/>
      <c r="G310" s="568"/>
      <c r="H310" s="568"/>
      <c r="I310" s="568"/>
      <c r="J310" s="568"/>
      <c r="K310" s="850"/>
      <c r="L310" s="852"/>
      <c r="M310" s="850"/>
      <c r="N310" s="852"/>
      <c r="O310" s="850"/>
      <c r="P310" s="852"/>
      <c r="Q310" s="850"/>
      <c r="R310" s="852"/>
      <c r="S310" s="850"/>
      <c r="T310" s="852"/>
      <c r="U310" s="850"/>
      <c r="V310" s="852"/>
      <c r="W310" s="850"/>
      <c r="X310" s="852"/>
      <c r="Y310" s="850"/>
      <c r="Z310" s="852"/>
      <c r="AA310" s="850"/>
      <c r="AB310" s="852"/>
      <c r="AC310" s="850"/>
      <c r="AD310" s="852"/>
      <c r="AE310" s="8"/>
      <c r="AG310" s="269">
        <f t="shared" si="235"/>
        <v>1</v>
      </c>
      <c r="AH310" s="371">
        <f t="shared" si="236"/>
        <v>0</v>
      </c>
      <c r="AI310" s="298">
        <f t="shared" si="237"/>
        <v>0</v>
      </c>
      <c r="AJ310" s="299">
        <f t="shared" si="238"/>
        <v>0</v>
      </c>
      <c r="AK310" s="300">
        <f t="shared" si="239"/>
        <v>0</v>
      </c>
      <c r="AL310" s="301">
        <f t="shared" si="240"/>
        <v>0</v>
      </c>
      <c r="AM310" s="449">
        <f t="shared" si="241"/>
        <v>0</v>
      </c>
      <c r="AN310" s="453">
        <f t="shared" si="242"/>
        <v>0</v>
      </c>
      <c r="AO310" s="455">
        <f t="shared" si="243"/>
        <v>0</v>
      </c>
      <c r="AP310" s="449">
        <f t="shared" si="244"/>
        <v>0</v>
      </c>
      <c r="AQ310" s="453">
        <f t="shared" si="245"/>
        <v>0</v>
      </c>
      <c r="AR310" s="455">
        <f t="shared" si="246"/>
        <v>0</v>
      </c>
      <c r="AS310" s="449">
        <f t="shared" si="247"/>
        <v>0</v>
      </c>
      <c r="AT310" s="453">
        <f t="shared" si="248"/>
        <v>0</v>
      </c>
      <c r="AU310" s="455">
        <f t="shared" si="249"/>
        <v>0</v>
      </c>
      <c r="AV310" s="449">
        <f t="shared" si="250"/>
        <v>0</v>
      </c>
      <c r="AW310" s="344">
        <f t="shared" si="251"/>
        <v>-1</v>
      </c>
      <c r="AX310" s="345">
        <f t="shared" si="252"/>
        <v>0</v>
      </c>
      <c r="AY310" s="344">
        <f t="shared" si="253"/>
        <v>-1</v>
      </c>
      <c r="AZ310" s="345">
        <f t="shared" si="254"/>
        <v>0</v>
      </c>
      <c r="BA310" s="344">
        <f t="shared" si="255"/>
        <v>-1</v>
      </c>
      <c r="BB310" s="345">
        <f t="shared" si="256"/>
        <v>0</v>
      </c>
      <c r="BC310" s="344">
        <f t="shared" si="257"/>
        <v>-1</v>
      </c>
      <c r="BD310" s="345">
        <f t="shared" si="258"/>
        <v>0</v>
      </c>
      <c r="BE310" s="344">
        <f t="shared" si="259"/>
        <v>-1</v>
      </c>
      <c r="BF310" s="345">
        <f t="shared" si="260"/>
        <v>0</v>
      </c>
      <c r="BG310" s="344">
        <f t="shared" si="261"/>
        <v>-1</v>
      </c>
      <c r="BH310" s="345">
        <f t="shared" si="262"/>
        <v>0</v>
      </c>
      <c r="BI310" s="344">
        <f t="shared" si="263"/>
        <v>-1</v>
      </c>
      <c r="BJ310" s="345">
        <f t="shared" si="264"/>
        <v>0</v>
      </c>
      <c r="BK310" s="344">
        <f t="shared" si="265"/>
        <v>-1</v>
      </c>
      <c r="BL310" s="345">
        <f t="shared" si="266"/>
        <v>0</v>
      </c>
      <c r="BM310" s="344">
        <f t="shared" si="267"/>
        <v>-1</v>
      </c>
      <c r="BN310" s="345">
        <f t="shared" si="268"/>
        <v>0</v>
      </c>
      <c r="BO310" s="344">
        <f t="shared" si="269"/>
        <v>-1</v>
      </c>
      <c r="BP310" s="345">
        <f t="shared" si="270"/>
        <v>0</v>
      </c>
      <c r="BQ310" s="290">
        <f t="shared" si="271"/>
        <v>1</v>
      </c>
      <c r="BR310" s="291" t="str">
        <f>IF(BQ310=0,"",
IF(SUM($BQ$307:BQ310)=1,BS310,
IF($BQ$427&gt;SUM($BQ$307:BQ310),_xlfn.CONCAT(", ",BS310),
IF($BQ$427=SUM($BQ$307:BQ310),_xlfn.CONCAT(" y ",BS310)))))</f>
        <v>, 4</v>
      </c>
      <c r="BS310" s="231" t="s">
        <v>6215</v>
      </c>
      <c r="BT310" s="424">
        <f t="shared" si="272"/>
        <v>0</v>
      </c>
      <c r="BU310" s="426">
        <f t="shared" si="273"/>
        <v>0</v>
      </c>
    </row>
    <row r="311" spans="1:73" customFormat="1" ht="54.95" customHeight="1">
      <c r="A311" s="6"/>
      <c r="B311" s="5"/>
      <c r="C311" s="85" t="s">
        <v>91</v>
      </c>
      <c r="D311" s="866" t="str">
        <f>IF(CNGE_2024_M1_Secc1_Sub1!$D46="","",CNGE_2024_M1_Secc1_Sub1!$D46)</f>
        <v>SECRETARIA DE DESARROLLO SOCIAL</v>
      </c>
      <c r="E311" s="866"/>
      <c r="F311" s="866"/>
      <c r="G311" s="568"/>
      <c r="H311" s="568"/>
      <c r="I311" s="568"/>
      <c r="J311" s="568"/>
      <c r="K311" s="850"/>
      <c r="L311" s="852"/>
      <c r="M311" s="850"/>
      <c r="N311" s="852"/>
      <c r="O311" s="850"/>
      <c r="P311" s="852"/>
      <c r="Q311" s="850"/>
      <c r="R311" s="852"/>
      <c r="S311" s="850"/>
      <c r="T311" s="852"/>
      <c r="U311" s="850"/>
      <c r="V311" s="852"/>
      <c r="W311" s="850"/>
      <c r="X311" s="852"/>
      <c r="Y311" s="850"/>
      <c r="Z311" s="852"/>
      <c r="AA311" s="850"/>
      <c r="AB311" s="852"/>
      <c r="AC311" s="850"/>
      <c r="AD311" s="852"/>
      <c r="AE311" s="8"/>
      <c r="AG311" s="269">
        <f t="shared" si="235"/>
        <v>1</v>
      </c>
      <c r="AH311" s="371">
        <f t="shared" si="236"/>
        <v>0</v>
      </c>
      <c r="AI311" s="298">
        <f t="shared" si="237"/>
        <v>0</v>
      </c>
      <c r="AJ311" s="299">
        <f t="shared" si="238"/>
        <v>0</v>
      </c>
      <c r="AK311" s="300">
        <f t="shared" si="239"/>
        <v>0</v>
      </c>
      <c r="AL311" s="301">
        <f t="shared" si="240"/>
        <v>0</v>
      </c>
      <c r="AM311" s="449">
        <f t="shared" si="241"/>
        <v>0</v>
      </c>
      <c r="AN311" s="453">
        <f t="shared" si="242"/>
        <v>0</v>
      </c>
      <c r="AO311" s="455">
        <f t="shared" si="243"/>
        <v>0</v>
      </c>
      <c r="AP311" s="449">
        <f t="shared" si="244"/>
        <v>0</v>
      </c>
      <c r="AQ311" s="453">
        <f t="shared" si="245"/>
        <v>0</v>
      </c>
      <c r="AR311" s="455">
        <f t="shared" si="246"/>
        <v>0</v>
      </c>
      <c r="AS311" s="449">
        <f t="shared" si="247"/>
        <v>0</v>
      </c>
      <c r="AT311" s="453">
        <f t="shared" si="248"/>
        <v>0</v>
      </c>
      <c r="AU311" s="455">
        <f t="shared" si="249"/>
        <v>0</v>
      </c>
      <c r="AV311" s="449">
        <f t="shared" si="250"/>
        <v>0</v>
      </c>
      <c r="AW311" s="344">
        <f t="shared" si="251"/>
        <v>-1</v>
      </c>
      <c r="AX311" s="345">
        <f t="shared" si="252"/>
        <v>0</v>
      </c>
      <c r="AY311" s="344">
        <f t="shared" si="253"/>
        <v>-1</v>
      </c>
      <c r="AZ311" s="345">
        <f t="shared" si="254"/>
        <v>0</v>
      </c>
      <c r="BA311" s="344">
        <f t="shared" si="255"/>
        <v>-1</v>
      </c>
      <c r="BB311" s="345">
        <f t="shared" si="256"/>
        <v>0</v>
      </c>
      <c r="BC311" s="344">
        <f t="shared" si="257"/>
        <v>-1</v>
      </c>
      <c r="BD311" s="345">
        <f t="shared" si="258"/>
        <v>0</v>
      </c>
      <c r="BE311" s="344">
        <f t="shared" si="259"/>
        <v>-1</v>
      </c>
      <c r="BF311" s="345">
        <f t="shared" si="260"/>
        <v>0</v>
      </c>
      <c r="BG311" s="344">
        <f t="shared" si="261"/>
        <v>-1</v>
      </c>
      <c r="BH311" s="345">
        <f t="shared" si="262"/>
        <v>0</v>
      </c>
      <c r="BI311" s="344">
        <f t="shared" si="263"/>
        <v>-1</v>
      </c>
      <c r="BJ311" s="345">
        <f t="shared" si="264"/>
        <v>0</v>
      </c>
      <c r="BK311" s="344">
        <f t="shared" si="265"/>
        <v>-1</v>
      </c>
      <c r="BL311" s="345">
        <f t="shared" si="266"/>
        <v>0</v>
      </c>
      <c r="BM311" s="344">
        <f t="shared" si="267"/>
        <v>-1</v>
      </c>
      <c r="BN311" s="345">
        <f t="shared" si="268"/>
        <v>0</v>
      </c>
      <c r="BO311" s="344">
        <f t="shared" si="269"/>
        <v>-1</v>
      </c>
      <c r="BP311" s="345">
        <f t="shared" si="270"/>
        <v>0</v>
      </c>
      <c r="BQ311" s="290">
        <f t="shared" si="271"/>
        <v>1</v>
      </c>
      <c r="BR311" s="291" t="str">
        <f>IF(BQ311=0,"",
IF(SUM($BQ$307:BQ311)=1,BS311,
IF($BQ$427&gt;SUM($BQ$307:BQ311),_xlfn.CONCAT(", ",BS311),
IF($BQ$427=SUM($BQ$307:BQ311),_xlfn.CONCAT(" y ",BS311)))))</f>
        <v>, 5</v>
      </c>
      <c r="BS311" s="231" t="s">
        <v>6216</v>
      </c>
      <c r="BT311" s="424">
        <f t="shared" si="272"/>
        <v>0</v>
      </c>
      <c r="BU311" s="426">
        <f t="shared" si="273"/>
        <v>0</v>
      </c>
    </row>
    <row r="312" spans="1:73" customFormat="1" ht="54.95" customHeight="1">
      <c r="A312" s="6"/>
      <c r="B312" s="5"/>
      <c r="C312" s="85" t="s">
        <v>92</v>
      </c>
      <c r="D312" s="866" t="str">
        <f>IF(CNGE_2024_M1_Secc1_Sub1!$D47="","",CNGE_2024_M1_Secc1_Sub1!$D47)</f>
        <v>SECRETARIA DE DESARROLLO ECONOMICO Y PORTUARIO</v>
      </c>
      <c r="E312" s="866"/>
      <c r="F312" s="866"/>
      <c r="G312" s="568"/>
      <c r="H312" s="568"/>
      <c r="I312" s="568"/>
      <c r="J312" s="568"/>
      <c r="K312" s="850"/>
      <c r="L312" s="852"/>
      <c r="M312" s="850"/>
      <c r="N312" s="852"/>
      <c r="O312" s="850"/>
      <c r="P312" s="852"/>
      <c r="Q312" s="850"/>
      <c r="R312" s="852"/>
      <c r="S312" s="850"/>
      <c r="T312" s="852"/>
      <c r="U312" s="850"/>
      <c r="V312" s="852"/>
      <c r="W312" s="850"/>
      <c r="X312" s="852"/>
      <c r="Y312" s="850"/>
      <c r="Z312" s="852"/>
      <c r="AA312" s="850"/>
      <c r="AB312" s="852"/>
      <c r="AC312" s="850"/>
      <c r="AD312" s="852"/>
      <c r="AE312" s="8"/>
      <c r="AG312" s="269">
        <f t="shared" si="235"/>
        <v>1</v>
      </c>
      <c r="AH312" s="371">
        <f t="shared" si="236"/>
        <v>0</v>
      </c>
      <c r="AI312" s="298">
        <f t="shared" si="237"/>
        <v>0</v>
      </c>
      <c r="AJ312" s="299">
        <f t="shared" si="238"/>
        <v>0</v>
      </c>
      <c r="AK312" s="300">
        <f t="shared" si="239"/>
        <v>0</v>
      </c>
      <c r="AL312" s="301">
        <f t="shared" si="240"/>
        <v>0</v>
      </c>
      <c r="AM312" s="449">
        <f t="shared" si="241"/>
        <v>0</v>
      </c>
      <c r="AN312" s="453">
        <f t="shared" si="242"/>
        <v>0</v>
      </c>
      <c r="AO312" s="455">
        <f t="shared" si="243"/>
        <v>0</v>
      </c>
      <c r="AP312" s="449">
        <f t="shared" si="244"/>
        <v>0</v>
      </c>
      <c r="AQ312" s="453">
        <f t="shared" si="245"/>
        <v>0</v>
      </c>
      <c r="AR312" s="455">
        <f t="shared" si="246"/>
        <v>0</v>
      </c>
      <c r="AS312" s="449">
        <f t="shared" si="247"/>
        <v>0</v>
      </c>
      <c r="AT312" s="453">
        <f t="shared" si="248"/>
        <v>0</v>
      </c>
      <c r="AU312" s="455">
        <f t="shared" si="249"/>
        <v>0</v>
      </c>
      <c r="AV312" s="449">
        <f t="shared" si="250"/>
        <v>0</v>
      </c>
      <c r="AW312" s="344">
        <f t="shared" si="251"/>
        <v>-1</v>
      </c>
      <c r="AX312" s="345">
        <f t="shared" si="252"/>
        <v>0</v>
      </c>
      <c r="AY312" s="344">
        <f t="shared" si="253"/>
        <v>-1</v>
      </c>
      <c r="AZ312" s="345">
        <f t="shared" si="254"/>
        <v>0</v>
      </c>
      <c r="BA312" s="344">
        <f t="shared" si="255"/>
        <v>-1</v>
      </c>
      <c r="BB312" s="345">
        <f t="shared" si="256"/>
        <v>0</v>
      </c>
      <c r="BC312" s="344">
        <f t="shared" si="257"/>
        <v>-1</v>
      </c>
      <c r="BD312" s="345">
        <f t="shared" si="258"/>
        <v>0</v>
      </c>
      <c r="BE312" s="344">
        <f t="shared" si="259"/>
        <v>-1</v>
      </c>
      <c r="BF312" s="345">
        <f t="shared" si="260"/>
        <v>0</v>
      </c>
      <c r="BG312" s="344">
        <f t="shared" si="261"/>
        <v>-1</v>
      </c>
      <c r="BH312" s="345">
        <f t="shared" si="262"/>
        <v>0</v>
      </c>
      <c r="BI312" s="344">
        <f t="shared" si="263"/>
        <v>-1</v>
      </c>
      <c r="BJ312" s="345">
        <f t="shared" si="264"/>
        <v>0</v>
      </c>
      <c r="BK312" s="344">
        <f t="shared" si="265"/>
        <v>-1</v>
      </c>
      <c r="BL312" s="345">
        <f t="shared" si="266"/>
        <v>0</v>
      </c>
      <c r="BM312" s="344">
        <f t="shared" si="267"/>
        <v>-1</v>
      </c>
      <c r="BN312" s="345">
        <f t="shared" si="268"/>
        <v>0</v>
      </c>
      <c r="BO312" s="344">
        <f t="shared" si="269"/>
        <v>-1</v>
      </c>
      <c r="BP312" s="345">
        <f t="shared" si="270"/>
        <v>0</v>
      </c>
      <c r="BQ312" s="290">
        <f t="shared" si="271"/>
        <v>1</v>
      </c>
      <c r="BR312" s="291" t="str">
        <f>IF(BQ312=0,"",
IF(SUM($BQ$307:BQ312)=1,BS312,
IF($BQ$427&gt;SUM($BQ$307:BQ312),_xlfn.CONCAT(", ",BS312),
IF($BQ$427=SUM($BQ$307:BQ312),_xlfn.CONCAT(" y ",BS312)))))</f>
        <v>, 6</v>
      </c>
      <c r="BS312" s="231" t="s">
        <v>6217</v>
      </c>
      <c r="BT312" s="424">
        <f t="shared" si="272"/>
        <v>0</v>
      </c>
      <c r="BU312" s="426">
        <f t="shared" si="273"/>
        <v>0</v>
      </c>
    </row>
    <row r="313" spans="1:73" customFormat="1" ht="30" customHeight="1">
      <c r="A313" s="6"/>
      <c r="B313" s="5"/>
      <c r="C313" s="85" t="s">
        <v>93</v>
      </c>
      <c r="D313" s="866" t="str">
        <f>IF(CNGE_2024_M1_Secc1_Sub1!$D48="","",CNGE_2024_M1_Secc1_Sub1!$D48)</f>
        <v>SECRETARIA DE GOBIERNO</v>
      </c>
      <c r="E313" s="866"/>
      <c r="F313" s="866"/>
      <c r="G313" s="568"/>
      <c r="H313" s="568"/>
      <c r="I313" s="568"/>
      <c r="J313" s="568"/>
      <c r="K313" s="850"/>
      <c r="L313" s="852"/>
      <c r="M313" s="850"/>
      <c r="N313" s="852"/>
      <c r="O313" s="850"/>
      <c r="P313" s="852"/>
      <c r="Q313" s="850"/>
      <c r="R313" s="852"/>
      <c r="S313" s="850"/>
      <c r="T313" s="852"/>
      <c r="U313" s="850"/>
      <c r="V313" s="852"/>
      <c r="W313" s="850"/>
      <c r="X313" s="852"/>
      <c r="Y313" s="850"/>
      <c r="Z313" s="852"/>
      <c r="AA313" s="850"/>
      <c r="AB313" s="852"/>
      <c r="AC313" s="850"/>
      <c r="AD313" s="852"/>
      <c r="AE313" s="8"/>
      <c r="AG313" s="269">
        <f t="shared" si="235"/>
        <v>1</v>
      </c>
      <c r="AH313" s="371">
        <f t="shared" si="236"/>
        <v>0</v>
      </c>
      <c r="AI313" s="298">
        <f t="shared" si="237"/>
        <v>0</v>
      </c>
      <c r="AJ313" s="299">
        <f t="shared" si="238"/>
        <v>0</v>
      </c>
      <c r="AK313" s="300">
        <f t="shared" si="239"/>
        <v>0</v>
      </c>
      <c r="AL313" s="301">
        <f t="shared" si="240"/>
        <v>0</v>
      </c>
      <c r="AM313" s="449">
        <f t="shared" si="241"/>
        <v>0</v>
      </c>
      <c r="AN313" s="453">
        <f t="shared" si="242"/>
        <v>0</v>
      </c>
      <c r="AO313" s="455">
        <f t="shared" si="243"/>
        <v>0</v>
      </c>
      <c r="AP313" s="449">
        <f t="shared" si="244"/>
        <v>0</v>
      </c>
      <c r="AQ313" s="453">
        <f t="shared" si="245"/>
        <v>0</v>
      </c>
      <c r="AR313" s="455">
        <f t="shared" si="246"/>
        <v>0</v>
      </c>
      <c r="AS313" s="449">
        <f t="shared" si="247"/>
        <v>0</v>
      </c>
      <c r="AT313" s="453">
        <f t="shared" si="248"/>
        <v>0</v>
      </c>
      <c r="AU313" s="455">
        <f t="shared" si="249"/>
        <v>0</v>
      </c>
      <c r="AV313" s="449">
        <f t="shared" si="250"/>
        <v>0</v>
      </c>
      <c r="AW313" s="344">
        <f t="shared" si="251"/>
        <v>-1</v>
      </c>
      <c r="AX313" s="345">
        <f t="shared" si="252"/>
        <v>0</v>
      </c>
      <c r="AY313" s="344">
        <f t="shared" si="253"/>
        <v>-1</v>
      </c>
      <c r="AZ313" s="345">
        <f t="shared" si="254"/>
        <v>0</v>
      </c>
      <c r="BA313" s="344">
        <f t="shared" si="255"/>
        <v>-1</v>
      </c>
      <c r="BB313" s="345">
        <f t="shared" si="256"/>
        <v>0</v>
      </c>
      <c r="BC313" s="344">
        <f t="shared" si="257"/>
        <v>-1</v>
      </c>
      <c r="BD313" s="345">
        <f t="shared" si="258"/>
        <v>0</v>
      </c>
      <c r="BE313" s="344">
        <f t="shared" si="259"/>
        <v>-1</v>
      </c>
      <c r="BF313" s="345">
        <f t="shared" si="260"/>
        <v>0</v>
      </c>
      <c r="BG313" s="344">
        <f t="shared" si="261"/>
        <v>-1</v>
      </c>
      <c r="BH313" s="345">
        <f t="shared" si="262"/>
        <v>0</v>
      </c>
      <c r="BI313" s="344">
        <f t="shared" si="263"/>
        <v>-1</v>
      </c>
      <c r="BJ313" s="345">
        <f t="shared" si="264"/>
        <v>0</v>
      </c>
      <c r="BK313" s="344">
        <f t="shared" si="265"/>
        <v>-1</v>
      </c>
      <c r="BL313" s="345">
        <f t="shared" si="266"/>
        <v>0</v>
      </c>
      <c r="BM313" s="344">
        <f t="shared" si="267"/>
        <v>-1</v>
      </c>
      <c r="BN313" s="345">
        <f t="shared" si="268"/>
        <v>0</v>
      </c>
      <c r="BO313" s="344">
        <f t="shared" si="269"/>
        <v>-1</v>
      </c>
      <c r="BP313" s="345">
        <f t="shared" si="270"/>
        <v>0</v>
      </c>
      <c r="BQ313" s="290">
        <f t="shared" si="271"/>
        <v>1</v>
      </c>
      <c r="BR313" s="291" t="str">
        <f>IF(BQ313=0,"",
IF(SUM($BQ$307:BQ313)=1,BS313,
IF($BQ$427&gt;SUM($BQ$307:BQ313),_xlfn.CONCAT(", ",BS313),
IF($BQ$427=SUM($BQ$307:BQ313),_xlfn.CONCAT(" y ",BS313)))))</f>
        <v>, 7</v>
      </c>
      <c r="BS313" s="231" t="s">
        <v>6218</v>
      </c>
      <c r="BT313" s="424">
        <f t="shared" si="272"/>
        <v>0</v>
      </c>
      <c r="BU313" s="426">
        <f t="shared" si="273"/>
        <v>0</v>
      </c>
    </row>
    <row r="314" spans="1:73" customFormat="1" ht="45" customHeight="1">
      <c r="A314" s="6"/>
      <c r="B314" s="5"/>
      <c r="C314" s="85" t="s">
        <v>94</v>
      </c>
      <c r="D314" s="866" t="str">
        <f>IF(CNGE_2024_M1_Secc1_Sub1!$D49="","",CNGE_2024_M1_Secc1_Sub1!$D49)</f>
        <v>SECRETARIA DE FINANZAS Y PLANEACION</v>
      </c>
      <c r="E314" s="866"/>
      <c r="F314" s="866"/>
      <c r="G314" s="568"/>
      <c r="H314" s="568"/>
      <c r="I314" s="568"/>
      <c r="J314" s="568"/>
      <c r="K314" s="850"/>
      <c r="L314" s="852"/>
      <c r="M314" s="850"/>
      <c r="N314" s="852"/>
      <c r="O314" s="850"/>
      <c r="P314" s="852"/>
      <c r="Q314" s="850"/>
      <c r="R314" s="852"/>
      <c r="S314" s="850"/>
      <c r="T314" s="852"/>
      <c r="U314" s="850"/>
      <c r="V314" s="852"/>
      <c r="W314" s="850"/>
      <c r="X314" s="852"/>
      <c r="Y314" s="850"/>
      <c r="Z314" s="852"/>
      <c r="AA314" s="850"/>
      <c r="AB314" s="852"/>
      <c r="AC314" s="850"/>
      <c r="AD314" s="852"/>
      <c r="AE314" s="8"/>
      <c r="AG314" s="269">
        <f t="shared" si="235"/>
        <v>1</v>
      </c>
      <c r="AH314" s="371">
        <f t="shared" si="236"/>
        <v>0</v>
      </c>
      <c r="AI314" s="298">
        <f t="shared" si="237"/>
        <v>0</v>
      </c>
      <c r="AJ314" s="299">
        <f t="shared" si="238"/>
        <v>0</v>
      </c>
      <c r="AK314" s="300">
        <f t="shared" si="239"/>
        <v>0</v>
      </c>
      <c r="AL314" s="301">
        <f t="shared" si="240"/>
        <v>0</v>
      </c>
      <c r="AM314" s="449">
        <f t="shared" si="241"/>
        <v>0</v>
      </c>
      <c r="AN314" s="453">
        <f t="shared" si="242"/>
        <v>0</v>
      </c>
      <c r="AO314" s="455">
        <f t="shared" si="243"/>
        <v>0</v>
      </c>
      <c r="AP314" s="449">
        <f t="shared" si="244"/>
        <v>0</v>
      </c>
      <c r="AQ314" s="453">
        <f t="shared" si="245"/>
        <v>0</v>
      </c>
      <c r="AR314" s="455">
        <f t="shared" si="246"/>
        <v>0</v>
      </c>
      <c r="AS314" s="449">
        <f t="shared" si="247"/>
        <v>0</v>
      </c>
      <c r="AT314" s="453">
        <f t="shared" si="248"/>
        <v>0</v>
      </c>
      <c r="AU314" s="455">
        <f t="shared" si="249"/>
        <v>0</v>
      </c>
      <c r="AV314" s="449">
        <f t="shared" si="250"/>
        <v>0</v>
      </c>
      <c r="AW314" s="344">
        <f t="shared" si="251"/>
        <v>-1</v>
      </c>
      <c r="AX314" s="345">
        <f t="shared" si="252"/>
        <v>0</v>
      </c>
      <c r="AY314" s="344">
        <f t="shared" si="253"/>
        <v>-1</v>
      </c>
      <c r="AZ314" s="345">
        <f t="shared" si="254"/>
        <v>0</v>
      </c>
      <c r="BA314" s="344">
        <f t="shared" si="255"/>
        <v>-1</v>
      </c>
      <c r="BB314" s="345">
        <f t="shared" si="256"/>
        <v>0</v>
      </c>
      <c r="BC314" s="344">
        <f t="shared" si="257"/>
        <v>-1</v>
      </c>
      <c r="BD314" s="345">
        <f t="shared" si="258"/>
        <v>0</v>
      </c>
      <c r="BE314" s="344">
        <f t="shared" si="259"/>
        <v>-1</v>
      </c>
      <c r="BF314" s="345">
        <f t="shared" si="260"/>
        <v>0</v>
      </c>
      <c r="BG314" s="344">
        <f t="shared" si="261"/>
        <v>-1</v>
      </c>
      <c r="BH314" s="345">
        <f t="shared" si="262"/>
        <v>0</v>
      </c>
      <c r="BI314" s="344">
        <f t="shared" si="263"/>
        <v>-1</v>
      </c>
      <c r="BJ314" s="345">
        <f t="shared" si="264"/>
        <v>0</v>
      </c>
      <c r="BK314" s="344">
        <f t="shared" si="265"/>
        <v>-1</v>
      </c>
      <c r="BL314" s="345">
        <f t="shared" si="266"/>
        <v>0</v>
      </c>
      <c r="BM314" s="344">
        <f t="shared" si="267"/>
        <v>-1</v>
      </c>
      <c r="BN314" s="345">
        <f t="shared" si="268"/>
        <v>0</v>
      </c>
      <c r="BO314" s="344">
        <f t="shared" si="269"/>
        <v>-1</v>
      </c>
      <c r="BP314" s="345">
        <f t="shared" si="270"/>
        <v>0</v>
      </c>
      <c r="BQ314" s="290">
        <f t="shared" si="271"/>
        <v>1</v>
      </c>
      <c r="BR314" s="291" t="str">
        <f>IF(BQ314=0,"",
IF(SUM($BQ$307:BQ314)=1,BS314,
IF($BQ$427&gt;SUM($BQ$307:BQ314),_xlfn.CONCAT(", ",BS314),
IF($BQ$427=SUM($BQ$307:BQ314),_xlfn.CONCAT(" y ",BS314)))))</f>
        <v>, 8</v>
      </c>
      <c r="BS314" s="231" t="s">
        <v>6219</v>
      </c>
      <c r="BT314" s="424">
        <f t="shared" si="272"/>
        <v>0</v>
      </c>
      <c r="BU314" s="426">
        <f t="shared" si="273"/>
        <v>0</v>
      </c>
    </row>
    <row r="315" spans="1:73" customFormat="1" ht="54.95" customHeight="1">
      <c r="A315" s="6"/>
      <c r="B315" s="5"/>
      <c r="C315" s="85" t="s">
        <v>95</v>
      </c>
      <c r="D315" s="866" t="str">
        <f>IF(CNGE_2024_M1_Secc1_Sub1!$D50="","",CNGE_2024_M1_Secc1_Sub1!$D50)</f>
        <v>COORDINACION GENERAL DE COMUNICACION SOCIAL</v>
      </c>
      <c r="E315" s="866"/>
      <c r="F315" s="866"/>
      <c r="G315" s="568"/>
      <c r="H315" s="568"/>
      <c r="I315" s="568"/>
      <c r="J315" s="568"/>
      <c r="K315" s="850"/>
      <c r="L315" s="852"/>
      <c r="M315" s="850"/>
      <c r="N315" s="852"/>
      <c r="O315" s="850"/>
      <c r="P315" s="852"/>
      <c r="Q315" s="850"/>
      <c r="R315" s="852"/>
      <c r="S315" s="850"/>
      <c r="T315" s="852"/>
      <c r="U315" s="850"/>
      <c r="V315" s="852"/>
      <c r="W315" s="850"/>
      <c r="X315" s="852"/>
      <c r="Y315" s="850"/>
      <c r="Z315" s="852"/>
      <c r="AA315" s="850"/>
      <c r="AB315" s="852"/>
      <c r="AC315" s="850"/>
      <c r="AD315" s="852"/>
      <c r="AE315" s="8"/>
      <c r="AG315" s="269">
        <f t="shared" si="235"/>
        <v>1</v>
      </c>
      <c r="AH315" s="371">
        <f t="shared" si="236"/>
        <v>0</v>
      </c>
      <c r="AI315" s="298">
        <f t="shared" si="237"/>
        <v>0</v>
      </c>
      <c r="AJ315" s="299">
        <f t="shared" si="238"/>
        <v>0</v>
      </c>
      <c r="AK315" s="300">
        <f t="shared" si="239"/>
        <v>0</v>
      </c>
      <c r="AL315" s="301">
        <f t="shared" si="240"/>
        <v>0</v>
      </c>
      <c r="AM315" s="449">
        <f t="shared" si="241"/>
        <v>0</v>
      </c>
      <c r="AN315" s="453">
        <f t="shared" si="242"/>
        <v>0</v>
      </c>
      <c r="AO315" s="455">
        <f t="shared" si="243"/>
        <v>0</v>
      </c>
      <c r="AP315" s="449">
        <f t="shared" si="244"/>
        <v>0</v>
      </c>
      <c r="AQ315" s="453">
        <f t="shared" si="245"/>
        <v>0</v>
      </c>
      <c r="AR315" s="455">
        <f t="shared" si="246"/>
        <v>0</v>
      </c>
      <c r="AS315" s="449">
        <f t="shared" si="247"/>
        <v>0</v>
      </c>
      <c r="AT315" s="453">
        <f t="shared" si="248"/>
        <v>0</v>
      </c>
      <c r="AU315" s="455">
        <f t="shared" si="249"/>
        <v>0</v>
      </c>
      <c r="AV315" s="449">
        <f t="shared" si="250"/>
        <v>0</v>
      </c>
      <c r="AW315" s="344">
        <f t="shared" si="251"/>
        <v>-1</v>
      </c>
      <c r="AX315" s="345">
        <f t="shared" si="252"/>
        <v>0</v>
      </c>
      <c r="AY315" s="344">
        <f t="shared" si="253"/>
        <v>-1</v>
      </c>
      <c r="AZ315" s="345">
        <f t="shared" si="254"/>
        <v>0</v>
      </c>
      <c r="BA315" s="344">
        <f t="shared" si="255"/>
        <v>-1</v>
      </c>
      <c r="BB315" s="345">
        <f t="shared" si="256"/>
        <v>0</v>
      </c>
      <c r="BC315" s="344">
        <f t="shared" si="257"/>
        <v>-1</v>
      </c>
      <c r="BD315" s="345">
        <f t="shared" si="258"/>
        <v>0</v>
      </c>
      <c r="BE315" s="344">
        <f t="shared" si="259"/>
        <v>-1</v>
      </c>
      <c r="BF315" s="345">
        <f t="shared" si="260"/>
        <v>0</v>
      </c>
      <c r="BG315" s="344">
        <f t="shared" si="261"/>
        <v>-1</v>
      </c>
      <c r="BH315" s="345">
        <f t="shared" si="262"/>
        <v>0</v>
      </c>
      <c r="BI315" s="344">
        <f t="shared" si="263"/>
        <v>-1</v>
      </c>
      <c r="BJ315" s="345">
        <f t="shared" si="264"/>
        <v>0</v>
      </c>
      <c r="BK315" s="344">
        <f t="shared" si="265"/>
        <v>-1</v>
      </c>
      <c r="BL315" s="345">
        <f t="shared" si="266"/>
        <v>0</v>
      </c>
      <c r="BM315" s="344">
        <f t="shared" si="267"/>
        <v>-1</v>
      </c>
      <c r="BN315" s="345">
        <f t="shared" si="268"/>
        <v>0</v>
      </c>
      <c r="BO315" s="344">
        <f t="shared" si="269"/>
        <v>-1</v>
      </c>
      <c r="BP315" s="345">
        <f t="shared" si="270"/>
        <v>0</v>
      </c>
      <c r="BQ315" s="290">
        <f t="shared" si="271"/>
        <v>1</v>
      </c>
      <c r="BR315" s="291" t="str">
        <f>IF(BQ315=0,"",
IF(SUM($BQ$307:BQ315)=1,BS315,
IF($BQ$427&gt;SUM($BQ$307:BQ315),_xlfn.CONCAT(", ",BS315),
IF($BQ$427=SUM($BQ$307:BQ315),_xlfn.CONCAT(" y ",BS315)))))</f>
        <v>, 9</v>
      </c>
      <c r="BS315" s="231" t="s">
        <v>6220</v>
      </c>
      <c r="BT315" s="424">
        <f t="shared" si="272"/>
        <v>0</v>
      </c>
      <c r="BU315" s="426">
        <f t="shared" si="273"/>
        <v>0</v>
      </c>
    </row>
    <row r="316" spans="1:73" customFormat="1" ht="30" customHeight="1">
      <c r="A316" s="6"/>
      <c r="B316" s="5"/>
      <c r="C316" s="85" t="s">
        <v>97</v>
      </c>
      <c r="D316" s="866" t="str">
        <f>IF(CNGE_2024_M1_Secc1_Sub1!$D51="","",CNGE_2024_M1_Secc1_Sub1!$D51)</f>
        <v>CONTRALORIA GENERAL</v>
      </c>
      <c r="E316" s="866"/>
      <c r="F316" s="866"/>
      <c r="G316" s="568"/>
      <c r="H316" s="568"/>
      <c r="I316" s="568"/>
      <c r="J316" s="568"/>
      <c r="K316" s="850"/>
      <c r="L316" s="852"/>
      <c r="M316" s="850"/>
      <c r="N316" s="852"/>
      <c r="O316" s="850"/>
      <c r="P316" s="852"/>
      <c r="Q316" s="850"/>
      <c r="R316" s="852"/>
      <c r="S316" s="850"/>
      <c r="T316" s="852"/>
      <c r="U316" s="850"/>
      <c r="V316" s="852"/>
      <c r="W316" s="850"/>
      <c r="X316" s="852"/>
      <c r="Y316" s="850"/>
      <c r="Z316" s="852"/>
      <c r="AA316" s="850"/>
      <c r="AB316" s="852"/>
      <c r="AC316" s="850"/>
      <c r="AD316" s="852"/>
      <c r="AE316" s="8"/>
      <c r="AG316" s="269">
        <f t="shared" si="235"/>
        <v>1</v>
      </c>
      <c r="AH316" s="371">
        <f t="shared" si="236"/>
        <v>0</v>
      </c>
      <c r="AI316" s="298">
        <f t="shared" si="237"/>
        <v>0</v>
      </c>
      <c r="AJ316" s="299">
        <f t="shared" si="238"/>
        <v>0</v>
      </c>
      <c r="AK316" s="300">
        <f t="shared" si="239"/>
        <v>0</v>
      </c>
      <c r="AL316" s="301">
        <f t="shared" si="240"/>
        <v>0</v>
      </c>
      <c r="AM316" s="449">
        <f t="shared" si="241"/>
        <v>0</v>
      </c>
      <c r="AN316" s="453">
        <f t="shared" si="242"/>
        <v>0</v>
      </c>
      <c r="AO316" s="455">
        <f t="shared" si="243"/>
        <v>0</v>
      </c>
      <c r="AP316" s="449">
        <f t="shared" si="244"/>
        <v>0</v>
      </c>
      <c r="AQ316" s="453">
        <f t="shared" si="245"/>
        <v>0</v>
      </c>
      <c r="AR316" s="455">
        <f t="shared" si="246"/>
        <v>0</v>
      </c>
      <c r="AS316" s="449">
        <f t="shared" si="247"/>
        <v>0</v>
      </c>
      <c r="AT316" s="453">
        <f t="shared" si="248"/>
        <v>0</v>
      </c>
      <c r="AU316" s="455">
        <f t="shared" si="249"/>
        <v>0</v>
      </c>
      <c r="AV316" s="449">
        <f t="shared" si="250"/>
        <v>0</v>
      </c>
      <c r="AW316" s="344">
        <f t="shared" si="251"/>
        <v>-1</v>
      </c>
      <c r="AX316" s="345">
        <f t="shared" si="252"/>
        <v>0</v>
      </c>
      <c r="AY316" s="344">
        <f t="shared" si="253"/>
        <v>-1</v>
      </c>
      <c r="AZ316" s="345">
        <f t="shared" si="254"/>
        <v>0</v>
      </c>
      <c r="BA316" s="344">
        <f t="shared" si="255"/>
        <v>-1</v>
      </c>
      <c r="BB316" s="345">
        <f t="shared" si="256"/>
        <v>0</v>
      </c>
      <c r="BC316" s="344">
        <f t="shared" si="257"/>
        <v>-1</v>
      </c>
      <c r="BD316" s="345">
        <f t="shared" si="258"/>
        <v>0</v>
      </c>
      <c r="BE316" s="344">
        <f t="shared" si="259"/>
        <v>-1</v>
      </c>
      <c r="BF316" s="345">
        <f t="shared" si="260"/>
        <v>0</v>
      </c>
      <c r="BG316" s="344">
        <f t="shared" si="261"/>
        <v>-1</v>
      </c>
      <c r="BH316" s="345">
        <f t="shared" si="262"/>
        <v>0</v>
      </c>
      <c r="BI316" s="344">
        <f t="shared" si="263"/>
        <v>-1</v>
      </c>
      <c r="BJ316" s="345">
        <f t="shared" si="264"/>
        <v>0</v>
      </c>
      <c r="BK316" s="344">
        <f t="shared" si="265"/>
        <v>-1</v>
      </c>
      <c r="BL316" s="345">
        <f t="shared" si="266"/>
        <v>0</v>
      </c>
      <c r="BM316" s="344">
        <f t="shared" si="267"/>
        <v>-1</v>
      </c>
      <c r="BN316" s="345">
        <f t="shared" si="268"/>
        <v>0</v>
      </c>
      <c r="BO316" s="344">
        <f t="shared" si="269"/>
        <v>-1</v>
      </c>
      <c r="BP316" s="345">
        <f t="shared" si="270"/>
        <v>0</v>
      </c>
      <c r="BQ316" s="290">
        <f t="shared" si="271"/>
        <v>1</v>
      </c>
      <c r="BR316" s="291" t="str">
        <f>IF(BQ316=0,"",
IF(SUM($BQ$307:BQ316)=1,BS316,
IF($BQ$427&gt;SUM($BQ$307:BQ316),_xlfn.CONCAT(", ",BS316),
IF($BQ$427=SUM($BQ$307:BQ316),_xlfn.CONCAT(" y ",BS316)))))</f>
        <v>, 10</v>
      </c>
      <c r="BS316" s="231" t="s">
        <v>6221</v>
      </c>
      <c r="BT316" s="424">
        <f t="shared" si="272"/>
        <v>0</v>
      </c>
      <c r="BU316" s="426">
        <f t="shared" si="273"/>
        <v>0</v>
      </c>
    </row>
    <row r="317" spans="1:73" customFormat="1" ht="54.95" customHeight="1">
      <c r="A317" s="6"/>
      <c r="B317" s="5"/>
      <c r="C317" s="85" t="s">
        <v>98</v>
      </c>
      <c r="D317" s="866" t="str">
        <f>IF(CNGE_2024_M1_Secc1_Sub1!$D52="","",CNGE_2024_M1_Secc1_Sub1!$D52)</f>
        <v>SECRETARIA DE INFRAESTRUCTURA Y OBRAS PUBLICAS</v>
      </c>
      <c r="E317" s="866"/>
      <c r="F317" s="866"/>
      <c r="G317" s="568"/>
      <c r="H317" s="568"/>
      <c r="I317" s="568"/>
      <c r="J317" s="568"/>
      <c r="K317" s="850"/>
      <c r="L317" s="852"/>
      <c r="M317" s="850"/>
      <c r="N317" s="852"/>
      <c r="O317" s="850"/>
      <c r="P317" s="852"/>
      <c r="Q317" s="850"/>
      <c r="R317" s="852"/>
      <c r="S317" s="850"/>
      <c r="T317" s="852"/>
      <c r="U317" s="850"/>
      <c r="V317" s="852"/>
      <c r="W317" s="850"/>
      <c r="X317" s="852"/>
      <c r="Y317" s="850"/>
      <c r="Z317" s="852"/>
      <c r="AA317" s="850"/>
      <c r="AB317" s="852"/>
      <c r="AC317" s="850"/>
      <c r="AD317" s="852"/>
      <c r="AE317" s="8"/>
      <c r="AG317" s="269">
        <f t="shared" si="235"/>
        <v>1</v>
      </c>
      <c r="AH317" s="371">
        <f t="shared" si="236"/>
        <v>0</v>
      </c>
      <c r="AI317" s="298">
        <f t="shared" si="237"/>
        <v>0</v>
      </c>
      <c r="AJ317" s="299">
        <f t="shared" si="238"/>
        <v>0</v>
      </c>
      <c r="AK317" s="300">
        <f t="shared" si="239"/>
        <v>0</v>
      </c>
      <c r="AL317" s="301">
        <f t="shared" si="240"/>
        <v>0</v>
      </c>
      <c r="AM317" s="449">
        <f t="shared" si="241"/>
        <v>0</v>
      </c>
      <c r="AN317" s="453">
        <f t="shared" si="242"/>
        <v>0</v>
      </c>
      <c r="AO317" s="455">
        <f t="shared" si="243"/>
        <v>0</v>
      </c>
      <c r="AP317" s="449">
        <f t="shared" si="244"/>
        <v>0</v>
      </c>
      <c r="AQ317" s="453">
        <f t="shared" si="245"/>
        <v>0</v>
      </c>
      <c r="AR317" s="455">
        <f t="shared" si="246"/>
        <v>0</v>
      </c>
      <c r="AS317" s="449">
        <f t="shared" si="247"/>
        <v>0</v>
      </c>
      <c r="AT317" s="453">
        <f t="shared" si="248"/>
        <v>0</v>
      </c>
      <c r="AU317" s="455">
        <f t="shared" si="249"/>
        <v>0</v>
      </c>
      <c r="AV317" s="449">
        <f t="shared" si="250"/>
        <v>0</v>
      </c>
      <c r="AW317" s="344">
        <f t="shared" si="251"/>
        <v>-1</v>
      </c>
      <c r="AX317" s="345">
        <f t="shared" si="252"/>
        <v>0</v>
      </c>
      <c r="AY317" s="344">
        <f t="shared" si="253"/>
        <v>-1</v>
      </c>
      <c r="AZ317" s="345">
        <f t="shared" si="254"/>
        <v>0</v>
      </c>
      <c r="BA317" s="344">
        <f t="shared" si="255"/>
        <v>-1</v>
      </c>
      <c r="BB317" s="345">
        <f t="shared" si="256"/>
        <v>0</v>
      </c>
      <c r="BC317" s="344">
        <f t="shared" si="257"/>
        <v>-1</v>
      </c>
      <c r="BD317" s="345">
        <f t="shared" si="258"/>
        <v>0</v>
      </c>
      <c r="BE317" s="344">
        <f t="shared" si="259"/>
        <v>-1</v>
      </c>
      <c r="BF317" s="345">
        <f t="shared" si="260"/>
        <v>0</v>
      </c>
      <c r="BG317" s="344">
        <f t="shared" si="261"/>
        <v>-1</v>
      </c>
      <c r="BH317" s="345">
        <f t="shared" si="262"/>
        <v>0</v>
      </c>
      <c r="BI317" s="344">
        <f t="shared" si="263"/>
        <v>-1</v>
      </c>
      <c r="BJ317" s="345">
        <f t="shared" si="264"/>
        <v>0</v>
      </c>
      <c r="BK317" s="344">
        <f t="shared" si="265"/>
        <v>-1</v>
      </c>
      <c r="BL317" s="345">
        <f t="shared" si="266"/>
        <v>0</v>
      </c>
      <c r="BM317" s="344">
        <f t="shared" si="267"/>
        <v>-1</v>
      </c>
      <c r="BN317" s="345">
        <f t="shared" si="268"/>
        <v>0</v>
      </c>
      <c r="BO317" s="344">
        <f t="shared" si="269"/>
        <v>-1</v>
      </c>
      <c r="BP317" s="345">
        <f t="shared" si="270"/>
        <v>0</v>
      </c>
      <c r="BQ317" s="290">
        <f t="shared" si="271"/>
        <v>1</v>
      </c>
      <c r="BR317" s="291" t="str">
        <f>IF(BQ317=0,"",
IF(SUM($BQ$307:BQ317)=1,BS317,
IF($BQ$427&gt;SUM($BQ$307:BQ317),_xlfn.CONCAT(", ",BS317),
IF($BQ$427=SUM($BQ$307:BQ317),_xlfn.CONCAT(" y ",BS317)))))</f>
        <v>, 11</v>
      </c>
      <c r="BS317" s="231" t="s">
        <v>6222</v>
      </c>
      <c r="BT317" s="424">
        <f t="shared" si="272"/>
        <v>0</v>
      </c>
      <c r="BU317" s="426">
        <f t="shared" si="273"/>
        <v>0</v>
      </c>
    </row>
    <row r="318" spans="1:73" customFormat="1" ht="45" customHeight="1">
      <c r="A318" s="6"/>
      <c r="B318" s="5"/>
      <c r="C318" s="85" t="s">
        <v>99</v>
      </c>
      <c r="D318" s="866" t="str">
        <f>IF(CNGE_2024_M1_Secc1_Sub1!$D53="","",CNGE_2024_M1_Secc1_Sub1!$D53)</f>
        <v>OFICINA DEL PROGRAMA DE GOBIERNO</v>
      </c>
      <c r="E318" s="866"/>
      <c r="F318" s="866"/>
      <c r="G318" s="568"/>
      <c r="H318" s="568"/>
      <c r="I318" s="568"/>
      <c r="J318" s="568"/>
      <c r="K318" s="850"/>
      <c r="L318" s="852"/>
      <c r="M318" s="850"/>
      <c r="N318" s="852"/>
      <c r="O318" s="850"/>
      <c r="P318" s="852"/>
      <c r="Q318" s="850"/>
      <c r="R318" s="852"/>
      <c r="S318" s="850"/>
      <c r="T318" s="852"/>
      <c r="U318" s="850"/>
      <c r="V318" s="852"/>
      <c r="W318" s="850"/>
      <c r="X318" s="852"/>
      <c r="Y318" s="850"/>
      <c r="Z318" s="852"/>
      <c r="AA318" s="850"/>
      <c r="AB318" s="852"/>
      <c r="AC318" s="850"/>
      <c r="AD318" s="852"/>
      <c r="AE318" s="8"/>
      <c r="AG318" s="269">
        <f t="shared" si="235"/>
        <v>1</v>
      </c>
      <c r="AH318" s="371">
        <f t="shared" si="236"/>
        <v>0</v>
      </c>
      <c r="AI318" s="298">
        <f t="shared" si="237"/>
        <v>0</v>
      </c>
      <c r="AJ318" s="299">
        <f t="shared" si="238"/>
        <v>0</v>
      </c>
      <c r="AK318" s="300">
        <f t="shared" si="239"/>
        <v>0</v>
      </c>
      <c r="AL318" s="301">
        <f t="shared" si="240"/>
        <v>0</v>
      </c>
      <c r="AM318" s="449">
        <f t="shared" si="241"/>
        <v>0</v>
      </c>
      <c r="AN318" s="453">
        <f t="shared" si="242"/>
        <v>0</v>
      </c>
      <c r="AO318" s="455">
        <f t="shared" si="243"/>
        <v>0</v>
      </c>
      <c r="AP318" s="449">
        <f t="shared" si="244"/>
        <v>0</v>
      </c>
      <c r="AQ318" s="453">
        <f t="shared" si="245"/>
        <v>0</v>
      </c>
      <c r="AR318" s="455">
        <f t="shared" si="246"/>
        <v>0</v>
      </c>
      <c r="AS318" s="449">
        <f t="shared" si="247"/>
        <v>0</v>
      </c>
      <c r="AT318" s="453">
        <f t="shared" si="248"/>
        <v>0</v>
      </c>
      <c r="AU318" s="455">
        <f t="shared" si="249"/>
        <v>0</v>
      </c>
      <c r="AV318" s="449">
        <f t="shared" si="250"/>
        <v>0</v>
      </c>
      <c r="AW318" s="344">
        <f t="shared" si="251"/>
        <v>-1</v>
      </c>
      <c r="AX318" s="345">
        <f t="shared" si="252"/>
        <v>0</v>
      </c>
      <c r="AY318" s="344">
        <f t="shared" si="253"/>
        <v>-1</v>
      </c>
      <c r="AZ318" s="345">
        <f t="shared" si="254"/>
        <v>0</v>
      </c>
      <c r="BA318" s="344">
        <f t="shared" si="255"/>
        <v>-1</v>
      </c>
      <c r="BB318" s="345">
        <f t="shared" si="256"/>
        <v>0</v>
      </c>
      <c r="BC318" s="344">
        <f t="shared" si="257"/>
        <v>-1</v>
      </c>
      <c r="BD318" s="345">
        <f t="shared" si="258"/>
        <v>0</v>
      </c>
      <c r="BE318" s="344">
        <f t="shared" si="259"/>
        <v>-1</v>
      </c>
      <c r="BF318" s="345">
        <f t="shared" si="260"/>
        <v>0</v>
      </c>
      <c r="BG318" s="344">
        <f t="shared" si="261"/>
        <v>-1</v>
      </c>
      <c r="BH318" s="345">
        <f t="shared" si="262"/>
        <v>0</v>
      </c>
      <c r="BI318" s="344">
        <f t="shared" si="263"/>
        <v>-1</v>
      </c>
      <c r="BJ318" s="345">
        <f t="shared" si="264"/>
        <v>0</v>
      </c>
      <c r="BK318" s="344">
        <f t="shared" si="265"/>
        <v>-1</v>
      </c>
      <c r="BL318" s="345">
        <f t="shared" si="266"/>
        <v>0</v>
      </c>
      <c r="BM318" s="344">
        <f t="shared" si="267"/>
        <v>-1</v>
      </c>
      <c r="BN318" s="345">
        <f t="shared" si="268"/>
        <v>0</v>
      </c>
      <c r="BO318" s="344">
        <f t="shared" si="269"/>
        <v>-1</v>
      </c>
      <c r="BP318" s="345">
        <f t="shared" si="270"/>
        <v>0</v>
      </c>
      <c r="BQ318" s="290">
        <f t="shared" si="271"/>
        <v>1</v>
      </c>
      <c r="BR318" s="291" t="str">
        <f>IF(BQ318=0,"",
IF(SUM($BQ$307:BQ318)=1,BS318,
IF($BQ$427&gt;SUM($BQ$307:BQ318),_xlfn.CONCAT(", ",BS318),
IF($BQ$427=SUM($BQ$307:BQ318),_xlfn.CONCAT(" y ",BS318)))))</f>
        <v>, 12</v>
      </c>
      <c r="BS318" s="231" t="s">
        <v>6223</v>
      </c>
      <c r="BT318" s="424">
        <f t="shared" si="272"/>
        <v>0</v>
      </c>
      <c r="BU318" s="426">
        <f t="shared" si="273"/>
        <v>0</v>
      </c>
    </row>
    <row r="319" spans="1:73" customFormat="1" ht="45" customHeight="1">
      <c r="A319" s="6"/>
      <c r="B319" s="5"/>
      <c r="C319" s="85" t="s">
        <v>100</v>
      </c>
      <c r="D319" s="866" t="str">
        <f>IF(CNGE_2024_M1_Secc1_Sub1!$D54="","",CNGE_2024_M1_Secc1_Sub1!$D54)</f>
        <v>SECRETARIA DE SEGURIDAD PUBLICA</v>
      </c>
      <c r="E319" s="866"/>
      <c r="F319" s="866"/>
      <c r="G319" s="568"/>
      <c r="H319" s="568"/>
      <c r="I319" s="568"/>
      <c r="J319" s="568"/>
      <c r="K319" s="850"/>
      <c r="L319" s="852"/>
      <c r="M319" s="850"/>
      <c r="N319" s="852"/>
      <c r="O319" s="850"/>
      <c r="P319" s="852"/>
      <c r="Q319" s="850"/>
      <c r="R319" s="852"/>
      <c r="S319" s="850"/>
      <c r="T319" s="852"/>
      <c r="U319" s="850"/>
      <c r="V319" s="852"/>
      <c r="W319" s="850"/>
      <c r="X319" s="852"/>
      <c r="Y319" s="850"/>
      <c r="Z319" s="852"/>
      <c r="AA319" s="850"/>
      <c r="AB319" s="852"/>
      <c r="AC319" s="850"/>
      <c r="AD319" s="852"/>
      <c r="AE319" s="8"/>
      <c r="AG319" s="269">
        <f t="shared" si="235"/>
        <v>1</v>
      </c>
      <c r="AH319" s="371">
        <f t="shared" si="236"/>
        <v>0</v>
      </c>
      <c r="AI319" s="298">
        <f t="shared" si="237"/>
        <v>0</v>
      </c>
      <c r="AJ319" s="299">
        <f t="shared" si="238"/>
        <v>0</v>
      </c>
      <c r="AK319" s="300">
        <f t="shared" si="239"/>
        <v>0</v>
      </c>
      <c r="AL319" s="301">
        <f t="shared" si="240"/>
        <v>0</v>
      </c>
      <c r="AM319" s="449">
        <f t="shared" si="241"/>
        <v>0</v>
      </c>
      <c r="AN319" s="453">
        <f t="shared" si="242"/>
        <v>0</v>
      </c>
      <c r="AO319" s="455">
        <f t="shared" si="243"/>
        <v>0</v>
      </c>
      <c r="AP319" s="449">
        <f t="shared" si="244"/>
        <v>0</v>
      </c>
      <c r="AQ319" s="453">
        <f t="shared" si="245"/>
        <v>0</v>
      </c>
      <c r="AR319" s="455">
        <f t="shared" si="246"/>
        <v>0</v>
      </c>
      <c r="AS319" s="449">
        <f t="shared" si="247"/>
        <v>0</v>
      </c>
      <c r="AT319" s="453">
        <f t="shared" si="248"/>
        <v>0</v>
      </c>
      <c r="AU319" s="455">
        <f t="shared" si="249"/>
        <v>0</v>
      </c>
      <c r="AV319" s="449">
        <f t="shared" si="250"/>
        <v>0</v>
      </c>
      <c r="AW319" s="344">
        <f t="shared" si="251"/>
        <v>-1</v>
      </c>
      <c r="AX319" s="345">
        <f t="shared" si="252"/>
        <v>0</v>
      </c>
      <c r="AY319" s="344">
        <f t="shared" si="253"/>
        <v>-1</v>
      </c>
      <c r="AZ319" s="345">
        <f t="shared" si="254"/>
        <v>0</v>
      </c>
      <c r="BA319" s="344">
        <f t="shared" si="255"/>
        <v>-1</v>
      </c>
      <c r="BB319" s="345">
        <f t="shared" si="256"/>
        <v>0</v>
      </c>
      <c r="BC319" s="344">
        <f t="shared" si="257"/>
        <v>-1</v>
      </c>
      <c r="BD319" s="345">
        <f t="shared" si="258"/>
        <v>0</v>
      </c>
      <c r="BE319" s="344">
        <f t="shared" si="259"/>
        <v>-1</v>
      </c>
      <c r="BF319" s="345">
        <f t="shared" si="260"/>
        <v>0</v>
      </c>
      <c r="BG319" s="344">
        <f t="shared" si="261"/>
        <v>-1</v>
      </c>
      <c r="BH319" s="345">
        <f t="shared" si="262"/>
        <v>0</v>
      </c>
      <c r="BI319" s="344">
        <f t="shared" si="263"/>
        <v>-1</v>
      </c>
      <c r="BJ319" s="345">
        <f t="shared" si="264"/>
        <v>0</v>
      </c>
      <c r="BK319" s="344">
        <f t="shared" si="265"/>
        <v>-1</v>
      </c>
      <c r="BL319" s="345">
        <f t="shared" si="266"/>
        <v>0</v>
      </c>
      <c r="BM319" s="344">
        <f t="shared" si="267"/>
        <v>-1</v>
      </c>
      <c r="BN319" s="345">
        <f t="shared" si="268"/>
        <v>0</v>
      </c>
      <c r="BO319" s="344">
        <f t="shared" si="269"/>
        <v>-1</v>
      </c>
      <c r="BP319" s="345">
        <f t="shared" si="270"/>
        <v>0</v>
      </c>
      <c r="BQ319" s="290">
        <f t="shared" si="271"/>
        <v>1</v>
      </c>
      <c r="BR319" s="291" t="str">
        <f>IF(BQ319=0,"",
IF(SUM($BQ$307:BQ319)=1,BS319,
IF($BQ$427&gt;SUM($BQ$307:BQ319),_xlfn.CONCAT(", ",BS319),
IF($BQ$427=SUM($BQ$307:BQ319),_xlfn.CONCAT(" y ",BS319)))))</f>
        <v>, 13</v>
      </c>
      <c r="BS319" s="231" t="s">
        <v>6224</v>
      </c>
      <c r="BT319" s="424">
        <f t="shared" si="272"/>
        <v>0</v>
      </c>
      <c r="BU319" s="426">
        <f t="shared" si="273"/>
        <v>0</v>
      </c>
    </row>
    <row r="320" spans="1:73" customFormat="1" ht="54.95" customHeight="1">
      <c r="A320" s="6"/>
      <c r="B320" s="5"/>
      <c r="C320" s="85" t="s">
        <v>101</v>
      </c>
      <c r="D320" s="866" t="str">
        <f>IF(CNGE_2024_M1_Secc1_Sub1!$D55="","",CNGE_2024_M1_Secc1_Sub1!$D55)</f>
        <v>SECRETARIA DE TRABAJO PREVISION SOCIAL Y PRODUCTIVIDAD</v>
      </c>
      <c r="E320" s="866"/>
      <c r="F320" s="866"/>
      <c r="G320" s="568"/>
      <c r="H320" s="568"/>
      <c r="I320" s="568"/>
      <c r="J320" s="568"/>
      <c r="K320" s="850"/>
      <c r="L320" s="852"/>
      <c r="M320" s="850"/>
      <c r="N320" s="852"/>
      <c r="O320" s="850"/>
      <c r="P320" s="852"/>
      <c r="Q320" s="850"/>
      <c r="R320" s="852"/>
      <c r="S320" s="850"/>
      <c r="T320" s="852"/>
      <c r="U320" s="850"/>
      <c r="V320" s="852"/>
      <c r="W320" s="850"/>
      <c r="X320" s="852"/>
      <c r="Y320" s="850"/>
      <c r="Z320" s="852"/>
      <c r="AA320" s="850"/>
      <c r="AB320" s="852"/>
      <c r="AC320" s="850"/>
      <c r="AD320" s="852"/>
      <c r="AE320" s="8"/>
      <c r="AG320" s="269">
        <f t="shared" si="235"/>
        <v>1</v>
      </c>
      <c r="AH320" s="371">
        <f t="shared" si="236"/>
        <v>0</v>
      </c>
      <c r="AI320" s="298">
        <f t="shared" si="237"/>
        <v>0</v>
      </c>
      <c r="AJ320" s="299">
        <f t="shared" si="238"/>
        <v>0</v>
      </c>
      <c r="AK320" s="300">
        <f t="shared" si="239"/>
        <v>0</v>
      </c>
      <c r="AL320" s="301">
        <f t="shared" si="240"/>
        <v>0</v>
      </c>
      <c r="AM320" s="449">
        <f t="shared" si="241"/>
        <v>0</v>
      </c>
      <c r="AN320" s="453">
        <f t="shared" si="242"/>
        <v>0</v>
      </c>
      <c r="AO320" s="455">
        <f t="shared" si="243"/>
        <v>0</v>
      </c>
      <c r="AP320" s="449">
        <f t="shared" si="244"/>
        <v>0</v>
      </c>
      <c r="AQ320" s="453">
        <f t="shared" si="245"/>
        <v>0</v>
      </c>
      <c r="AR320" s="455">
        <f t="shared" si="246"/>
        <v>0</v>
      </c>
      <c r="AS320" s="449">
        <f t="shared" si="247"/>
        <v>0</v>
      </c>
      <c r="AT320" s="453">
        <f t="shared" si="248"/>
        <v>0</v>
      </c>
      <c r="AU320" s="455">
        <f t="shared" si="249"/>
        <v>0</v>
      </c>
      <c r="AV320" s="449">
        <f t="shared" si="250"/>
        <v>0</v>
      </c>
      <c r="AW320" s="344">
        <f t="shared" si="251"/>
        <v>-1</v>
      </c>
      <c r="AX320" s="345">
        <f t="shared" si="252"/>
        <v>0</v>
      </c>
      <c r="AY320" s="344">
        <f t="shared" si="253"/>
        <v>-1</v>
      </c>
      <c r="AZ320" s="345">
        <f t="shared" si="254"/>
        <v>0</v>
      </c>
      <c r="BA320" s="344">
        <f t="shared" si="255"/>
        <v>-1</v>
      </c>
      <c r="BB320" s="345">
        <f t="shared" si="256"/>
        <v>0</v>
      </c>
      <c r="BC320" s="344">
        <f t="shared" si="257"/>
        <v>-1</v>
      </c>
      <c r="BD320" s="345">
        <f t="shared" si="258"/>
        <v>0</v>
      </c>
      <c r="BE320" s="344">
        <f t="shared" si="259"/>
        <v>-1</v>
      </c>
      <c r="BF320" s="345">
        <f t="shared" si="260"/>
        <v>0</v>
      </c>
      <c r="BG320" s="344">
        <f t="shared" si="261"/>
        <v>-1</v>
      </c>
      <c r="BH320" s="345">
        <f t="shared" si="262"/>
        <v>0</v>
      </c>
      <c r="BI320" s="344">
        <f t="shared" si="263"/>
        <v>-1</v>
      </c>
      <c r="BJ320" s="345">
        <f t="shared" si="264"/>
        <v>0</v>
      </c>
      <c r="BK320" s="344">
        <f t="shared" si="265"/>
        <v>-1</v>
      </c>
      <c r="BL320" s="345">
        <f t="shared" si="266"/>
        <v>0</v>
      </c>
      <c r="BM320" s="344">
        <f t="shared" si="267"/>
        <v>-1</v>
      </c>
      <c r="BN320" s="345">
        <f t="shared" si="268"/>
        <v>0</v>
      </c>
      <c r="BO320" s="344">
        <f t="shared" si="269"/>
        <v>-1</v>
      </c>
      <c r="BP320" s="345">
        <f t="shared" si="270"/>
        <v>0</v>
      </c>
      <c r="BQ320" s="290">
        <f t="shared" si="271"/>
        <v>1</v>
      </c>
      <c r="BR320" s="291" t="str">
        <f>IF(BQ320=0,"",
IF(SUM($BQ$307:BQ320)=1,BS320,
IF($BQ$427&gt;SUM($BQ$307:BQ320),_xlfn.CONCAT(", ",BS320),
IF($BQ$427=SUM($BQ$307:BQ320),_xlfn.CONCAT(" y ",BS320)))))</f>
        <v>, 14</v>
      </c>
      <c r="BS320" s="231" t="s">
        <v>6225</v>
      </c>
      <c r="BT320" s="424">
        <f t="shared" si="272"/>
        <v>0</v>
      </c>
      <c r="BU320" s="426">
        <f t="shared" si="273"/>
        <v>0</v>
      </c>
    </row>
    <row r="321" spans="1:73" customFormat="1" ht="45" customHeight="1">
      <c r="A321" s="6"/>
      <c r="B321" s="5"/>
      <c r="C321" s="85" t="s">
        <v>102</v>
      </c>
      <c r="D321" s="866" t="str">
        <f>IF(CNGE_2024_M1_Secc1_Sub1!$D56="","",CNGE_2024_M1_Secc1_Sub1!$D56)</f>
        <v>SECRETARIA DE TURISMO Y CULTURA</v>
      </c>
      <c r="E321" s="866"/>
      <c r="F321" s="866"/>
      <c r="G321" s="568"/>
      <c r="H321" s="568"/>
      <c r="I321" s="568"/>
      <c r="J321" s="568"/>
      <c r="K321" s="850"/>
      <c r="L321" s="852"/>
      <c r="M321" s="850"/>
      <c r="N321" s="852"/>
      <c r="O321" s="850"/>
      <c r="P321" s="852"/>
      <c r="Q321" s="850"/>
      <c r="R321" s="852"/>
      <c r="S321" s="850"/>
      <c r="T321" s="852"/>
      <c r="U321" s="850"/>
      <c r="V321" s="852"/>
      <c r="W321" s="850"/>
      <c r="X321" s="852"/>
      <c r="Y321" s="850"/>
      <c r="Z321" s="852"/>
      <c r="AA321" s="850"/>
      <c r="AB321" s="852"/>
      <c r="AC321" s="850"/>
      <c r="AD321" s="852"/>
      <c r="AE321" s="8"/>
      <c r="AG321" s="269">
        <f t="shared" si="235"/>
        <v>1</v>
      </c>
      <c r="AH321" s="371">
        <f t="shared" si="236"/>
        <v>0</v>
      </c>
      <c r="AI321" s="298">
        <f t="shared" si="237"/>
        <v>0</v>
      </c>
      <c r="AJ321" s="299">
        <f t="shared" si="238"/>
        <v>0</v>
      </c>
      <c r="AK321" s="300">
        <f t="shared" si="239"/>
        <v>0</v>
      </c>
      <c r="AL321" s="301">
        <f t="shared" si="240"/>
        <v>0</v>
      </c>
      <c r="AM321" s="449">
        <f t="shared" si="241"/>
        <v>0</v>
      </c>
      <c r="AN321" s="453">
        <f t="shared" si="242"/>
        <v>0</v>
      </c>
      <c r="AO321" s="455">
        <f t="shared" si="243"/>
        <v>0</v>
      </c>
      <c r="AP321" s="449">
        <f t="shared" si="244"/>
        <v>0</v>
      </c>
      <c r="AQ321" s="453">
        <f t="shared" si="245"/>
        <v>0</v>
      </c>
      <c r="AR321" s="455">
        <f t="shared" si="246"/>
        <v>0</v>
      </c>
      <c r="AS321" s="449">
        <f t="shared" si="247"/>
        <v>0</v>
      </c>
      <c r="AT321" s="453">
        <f t="shared" si="248"/>
        <v>0</v>
      </c>
      <c r="AU321" s="455">
        <f t="shared" si="249"/>
        <v>0</v>
      </c>
      <c r="AV321" s="449">
        <f t="shared" si="250"/>
        <v>0</v>
      </c>
      <c r="AW321" s="344">
        <f t="shared" si="251"/>
        <v>-1</v>
      </c>
      <c r="AX321" s="345">
        <f t="shared" si="252"/>
        <v>0</v>
      </c>
      <c r="AY321" s="344">
        <f t="shared" si="253"/>
        <v>-1</v>
      </c>
      <c r="AZ321" s="345">
        <f t="shared" si="254"/>
        <v>0</v>
      </c>
      <c r="BA321" s="344">
        <f t="shared" si="255"/>
        <v>-1</v>
      </c>
      <c r="BB321" s="345">
        <f t="shared" si="256"/>
        <v>0</v>
      </c>
      <c r="BC321" s="344">
        <f t="shared" si="257"/>
        <v>-1</v>
      </c>
      <c r="BD321" s="345">
        <f t="shared" si="258"/>
        <v>0</v>
      </c>
      <c r="BE321" s="344">
        <f t="shared" si="259"/>
        <v>-1</v>
      </c>
      <c r="BF321" s="345">
        <f t="shared" si="260"/>
        <v>0</v>
      </c>
      <c r="BG321" s="344">
        <f t="shared" si="261"/>
        <v>-1</v>
      </c>
      <c r="BH321" s="345">
        <f t="shared" si="262"/>
        <v>0</v>
      </c>
      <c r="BI321" s="344">
        <f t="shared" si="263"/>
        <v>-1</v>
      </c>
      <c r="BJ321" s="345">
        <f t="shared" si="264"/>
        <v>0</v>
      </c>
      <c r="BK321" s="344">
        <f t="shared" si="265"/>
        <v>-1</v>
      </c>
      <c r="BL321" s="345">
        <f t="shared" si="266"/>
        <v>0</v>
      </c>
      <c r="BM321" s="344">
        <f t="shared" si="267"/>
        <v>-1</v>
      </c>
      <c r="BN321" s="345">
        <f t="shared" si="268"/>
        <v>0</v>
      </c>
      <c r="BO321" s="344">
        <f t="shared" si="269"/>
        <v>-1</v>
      </c>
      <c r="BP321" s="345">
        <f t="shared" si="270"/>
        <v>0</v>
      </c>
      <c r="BQ321" s="290">
        <f t="shared" si="271"/>
        <v>1</v>
      </c>
      <c r="BR321" s="291" t="str">
        <f>IF(BQ321=0,"",
IF(SUM($BQ$307:BQ321)=1,BS321,
IF($BQ$427&gt;SUM($BQ$307:BQ321),_xlfn.CONCAT(", ",BS321),
IF($BQ$427=SUM($BQ$307:BQ321),_xlfn.CONCAT(" y ",BS321)))))</f>
        <v>, 15</v>
      </c>
      <c r="BS321" s="231" t="s">
        <v>6226</v>
      </c>
      <c r="BT321" s="424">
        <f t="shared" si="272"/>
        <v>0</v>
      </c>
      <c r="BU321" s="426">
        <f t="shared" si="273"/>
        <v>0</v>
      </c>
    </row>
    <row r="322" spans="1:73" customFormat="1" ht="54.95" customHeight="1">
      <c r="A322" s="6"/>
      <c r="B322" s="5"/>
      <c r="C322" s="85" t="s">
        <v>103</v>
      </c>
      <c r="D322" s="866" t="str">
        <f>IF(CNGE_2024_M1_Secc1_Sub1!$D57="","",CNGE_2024_M1_Secc1_Sub1!$D57)</f>
        <v>SECRETARIA DE PROTECCION CIVIL</v>
      </c>
      <c r="E322" s="866"/>
      <c r="F322" s="866"/>
      <c r="G322" s="568"/>
      <c r="H322" s="568"/>
      <c r="I322" s="568"/>
      <c r="J322" s="568"/>
      <c r="K322" s="850"/>
      <c r="L322" s="852"/>
      <c r="M322" s="850"/>
      <c r="N322" s="852"/>
      <c r="O322" s="850"/>
      <c r="P322" s="852"/>
      <c r="Q322" s="850"/>
      <c r="R322" s="852"/>
      <c r="S322" s="850"/>
      <c r="T322" s="852"/>
      <c r="U322" s="850"/>
      <c r="V322" s="852"/>
      <c r="W322" s="850"/>
      <c r="X322" s="852"/>
      <c r="Y322" s="850"/>
      <c r="Z322" s="852"/>
      <c r="AA322" s="850"/>
      <c r="AB322" s="852"/>
      <c r="AC322" s="850"/>
      <c r="AD322" s="852"/>
      <c r="AE322" s="8"/>
      <c r="AG322" s="269">
        <f t="shared" si="235"/>
        <v>1</v>
      </c>
      <c r="AH322" s="371">
        <f t="shared" si="236"/>
        <v>0</v>
      </c>
      <c r="AI322" s="298">
        <f t="shared" si="237"/>
        <v>0</v>
      </c>
      <c r="AJ322" s="299">
        <f t="shared" si="238"/>
        <v>0</v>
      </c>
      <c r="AK322" s="300">
        <f t="shared" si="239"/>
        <v>0</v>
      </c>
      <c r="AL322" s="301">
        <f t="shared" si="240"/>
        <v>0</v>
      </c>
      <c r="AM322" s="449">
        <f t="shared" si="241"/>
        <v>0</v>
      </c>
      <c r="AN322" s="453">
        <f t="shared" si="242"/>
        <v>0</v>
      </c>
      <c r="AO322" s="455">
        <f t="shared" si="243"/>
        <v>0</v>
      </c>
      <c r="AP322" s="449">
        <f t="shared" si="244"/>
        <v>0</v>
      </c>
      <c r="AQ322" s="453">
        <f t="shared" si="245"/>
        <v>0</v>
      </c>
      <c r="AR322" s="455">
        <f t="shared" si="246"/>
        <v>0</v>
      </c>
      <c r="AS322" s="449">
        <f t="shared" si="247"/>
        <v>0</v>
      </c>
      <c r="AT322" s="453">
        <f t="shared" si="248"/>
        <v>0</v>
      </c>
      <c r="AU322" s="455">
        <f t="shared" si="249"/>
        <v>0</v>
      </c>
      <c r="AV322" s="449">
        <f t="shared" si="250"/>
        <v>0</v>
      </c>
      <c r="AW322" s="344">
        <f t="shared" si="251"/>
        <v>-1</v>
      </c>
      <c r="AX322" s="345">
        <f t="shared" si="252"/>
        <v>0</v>
      </c>
      <c r="AY322" s="344">
        <f t="shared" si="253"/>
        <v>-1</v>
      </c>
      <c r="AZ322" s="345">
        <f t="shared" si="254"/>
        <v>0</v>
      </c>
      <c r="BA322" s="344">
        <f t="shared" si="255"/>
        <v>-1</v>
      </c>
      <c r="BB322" s="345">
        <f t="shared" si="256"/>
        <v>0</v>
      </c>
      <c r="BC322" s="344">
        <f t="shared" si="257"/>
        <v>-1</v>
      </c>
      <c r="BD322" s="345">
        <f t="shared" si="258"/>
        <v>0</v>
      </c>
      <c r="BE322" s="344">
        <f t="shared" si="259"/>
        <v>-1</v>
      </c>
      <c r="BF322" s="345">
        <f t="shared" si="260"/>
        <v>0</v>
      </c>
      <c r="BG322" s="344">
        <f t="shared" si="261"/>
        <v>-1</v>
      </c>
      <c r="BH322" s="345">
        <f t="shared" si="262"/>
        <v>0</v>
      </c>
      <c r="BI322" s="344">
        <f t="shared" si="263"/>
        <v>-1</v>
      </c>
      <c r="BJ322" s="345">
        <f t="shared" si="264"/>
        <v>0</v>
      </c>
      <c r="BK322" s="344">
        <f t="shared" si="265"/>
        <v>-1</v>
      </c>
      <c r="BL322" s="345">
        <f t="shared" si="266"/>
        <v>0</v>
      </c>
      <c r="BM322" s="344">
        <f t="shared" si="267"/>
        <v>-1</v>
      </c>
      <c r="BN322" s="345">
        <f t="shared" si="268"/>
        <v>0</v>
      </c>
      <c r="BO322" s="344">
        <f t="shared" si="269"/>
        <v>-1</v>
      </c>
      <c r="BP322" s="345">
        <f t="shared" si="270"/>
        <v>0</v>
      </c>
      <c r="BQ322" s="290">
        <f t="shared" si="271"/>
        <v>1</v>
      </c>
      <c r="BR322" s="291" t="str">
        <f>IF(BQ322=0,"",
IF(SUM($BQ$307:BQ322)=1,BS322,
IF($BQ$427&gt;SUM($BQ$307:BQ322),_xlfn.CONCAT(", ",BS322),
IF($BQ$427=SUM($BQ$307:BQ322),_xlfn.CONCAT(" y ",BS322)))))</f>
        <v>, 16</v>
      </c>
      <c r="BS322" s="231" t="s">
        <v>6227</v>
      </c>
      <c r="BT322" s="424">
        <f t="shared" si="272"/>
        <v>0</v>
      </c>
      <c r="BU322" s="426">
        <f t="shared" si="273"/>
        <v>0</v>
      </c>
    </row>
    <row r="323" spans="1:73" customFormat="1" ht="45" customHeight="1">
      <c r="A323" s="6"/>
      <c r="B323" s="5"/>
      <c r="C323" s="85" t="s">
        <v>104</v>
      </c>
      <c r="D323" s="866" t="str">
        <f>IF(CNGE_2024_M1_Secc1_Sub1!$D58="","",CNGE_2024_M1_Secc1_Sub1!$D58)</f>
        <v>SECRETARIA DE MEDIO AMBIENTE</v>
      </c>
      <c r="E323" s="866"/>
      <c r="F323" s="866"/>
      <c r="G323" s="568"/>
      <c r="H323" s="568"/>
      <c r="I323" s="568"/>
      <c r="J323" s="568"/>
      <c r="K323" s="850"/>
      <c r="L323" s="852"/>
      <c r="M323" s="850"/>
      <c r="N323" s="852"/>
      <c r="O323" s="850"/>
      <c r="P323" s="852"/>
      <c r="Q323" s="850"/>
      <c r="R323" s="852"/>
      <c r="S323" s="850"/>
      <c r="T323" s="852"/>
      <c r="U323" s="850"/>
      <c r="V323" s="852"/>
      <c r="W323" s="850"/>
      <c r="X323" s="852"/>
      <c r="Y323" s="850"/>
      <c r="Z323" s="852"/>
      <c r="AA323" s="850"/>
      <c r="AB323" s="852"/>
      <c r="AC323" s="850"/>
      <c r="AD323" s="852"/>
      <c r="AE323" s="8"/>
      <c r="AG323" s="269">
        <f t="shared" si="235"/>
        <v>1</v>
      </c>
      <c r="AH323" s="371">
        <f t="shared" si="236"/>
        <v>0</v>
      </c>
      <c r="AI323" s="298">
        <f t="shared" si="237"/>
        <v>0</v>
      </c>
      <c r="AJ323" s="299">
        <f t="shared" si="238"/>
        <v>0</v>
      </c>
      <c r="AK323" s="300">
        <f t="shared" si="239"/>
        <v>0</v>
      </c>
      <c r="AL323" s="301">
        <f t="shared" si="240"/>
        <v>0</v>
      </c>
      <c r="AM323" s="449">
        <f t="shared" si="241"/>
        <v>0</v>
      </c>
      <c r="AN323" s="453">
        <f t="shared" si="242"/>
        <v>0</v>
      </c>
      <c r="AO323" s="455">
        <f t="shared" si="243"/>
        <v>0</v>
      </c>
      <c r="AP323" s="449">
        <f t="shared" si="244"/>
        <v>0</v>
      </c>
      <c r="AQ323" s="453">
        <f t="shared" si="245"/>
        <v>0</v>
      </c>
      <c r="AR323" s="455">
        <f t="shared" si="246"/>
        <v>0</v>
      </c>
      <c r="AS323" s="449">
        <f t="shared" si="247"/>
        <v>0</v>
      </c>
      <c r="AT323" s="453">
        <f t="shared" si="248"/>
        <v>0</v>
      </c>
      <c r="AU323" s="455">
        <f t="shared" si="249"/>
        <v>0</v>
      </c>
      <c r="AV323" s="449">
        <f t="shared" si="250"/>
        <v>0</v>
      </c>
      <c r="AW323" s="344">
        <f t="shared" si="251"/>
        <v>-1</v>
      </c>
      <c r="AX323" s="345">
        <f t="shared" si="252"/>
        <v>0</v>
      </c>
      <c r="AY323" s="344">
        <f t="shared" si="253"/>
        <v>-1</v>
      </c>
      <c r="AZ323" s="345">
        <f t="shared" si="254"/>
        <v>0</v>
      </c>
      <c r="BA323" s="344">
        <f t="shared" si="255"/>
        <v>-1</v>
      </c>
      <c r="BB323" s="345">
        <f t="shared" si="256"/>
        <v>0</v>
      </c>
      <c r="BC323" s="344">
        <f t="shared" si="257"/>
        <v>-1</v>
      </c>
      <c r="BD323" s="345">
        <f t="shared" si="258"/>
        <v>0</v>
      </c>
      <c r="BE323" s="344">
        <f t="shared" si="259"/>
        <v>-1</v>
      </c>
      <c r="BF323" s="345">
        <f t="shared" si="260"/>
        <v>0</v>
      </c>
      <c r="BG323" s="344">
        <f t="shared" si="261"/>
        <v>-1</v>
      </c>
      <c r="BH323" s="345">
        <f t="shared" si="262"/>
        <v>0</v>
      </c>
      <c r="BI323" s="344">
        <f t="shared" si="263"/>
        <v>-1</v>
      </c>
      <c r="BJ323" s="345">
        <f t="shared" si="264"/>
        <v>0</v>
      </c>
      <c r="BK323" s="344">
        <f t="shared" si="265"/>
        <v>-1</v>
      </c>
      <c r="BL323" s="345">
        <f t="shared" si="266"/>
        <v>0</v>
      </c>
      <c r="BM323" s="344">
        <f t="shared" si="267"/>
        <v>-1</v>
      </c>
      <c r="BN323" s="345">
        <f t="shared" si="268"/>
        <v>0</v>
      </c>
      <c r="BO323" s="344">
        <f t="shared" si="269"/>
        <v>-1</v>
      </c>
      <c r="BP323" s="345">
        <f t="shared" si="270"/>
        <v>0</v>
      </c>
      <c r="BQ323" s="290">
        <f t="shared" si="271"/>
        <v>1</v>
      </c>
      <c r="BR323" s="291" t="str">
        <f>IF(BQ323=0,"",
IF(SUM($BQ$307:BQ323)=1,BS323,
IF($BQ$427&gt;SUM($BQ$307:BQ323),_xlfn.CONCAT(", ",BS323),
IF($BQ$427=SUM($BQ$307:BQ323),_xlfn.CONCAT(" y ",BS323)))))</f>
        <v>, 17</v>
      </c>
      <c r="BS323" s="231" t="s">
        <v>6228</v>
      </c>
      <c r="BT323" s="424">
        <f t="shared" si="272"/>
        <v>0</v>
      </c>
      <c r="BU323" s="426">
        <f t="shared" si="273"/>
        <v>0</v>
      </c>
    </row>
    <row r="324" spans="1:73" customFormat="1" ht="45" customHeight="1">
      <c r="A324" s="6"/>
      <c r="B324" s="5"/>
      <c r="C324" s="85" t="s">
        <v>105</v>
      </c>
      <c r="D324" s="866" t="str">
        <f>IF(CNGE_2024_M1_Secc1_Sub1!$D59="","",CNGE_2024_M1_Secc1_Sub1!$D59)</f>
        <v>SERVICIOS DE SALUD DE VERACRUZ</v>
      </c>
      <c r="E324" s="866"/>
      <c r="F324" s="866"/>
      <c r="G324" s="568"/>
      <c r="H324" s="568"/>
      <c r="I324" s="568"/>
      <c r="J324" s="568"/>
      <c r="K324" s="850"/>
      <c r="L324" s="852"/>
      <c r="M324" s="850"/>
      <c r="N324" s="852"/>
      <c r="O324" s="850"/>
      <c r="P324" s="852"/>
      <c r="Q324" s="850"/>
      <c r="R324" s="852"/>
      <c r="S324" s="850"/>
      <c r="T324" s="852"/>
      <c r="U324" s="850"/>
      <c r="V324" s="852"/>
      <c r="W324" s="850"/>
      <c r="X324" s="852"/>
      <c r="Y324" s="850"/>
      <c r="Z324" s="852"/>
      <c r="AA324" s="850"/>
      <c r="AB324" s="852"/>
      <c r="AC324" s="850"/>
      <c r="AD324" s="852"/>
      <c r="AE324" s="8"/>
      <c r="AG324" s="269">
        <f t="shared" si="235"/>
        <v>1</v>
      </c>
      <c r="AH324" s="371">
        <f t="shared" si="236"/>
        <v>0</v>
      </c>
      <c r="AI324" s="298">
        <f t="shared" si="237"/>
        <v>0</v>
      </c>
      <c r="AJ324" s="299">
        <f t="shared" si="238"/>
        <v>0</v>
      </c>
      <c r="AK324" s="300">
        <f t="shared" si="239"/>
        <v>0</v>
      </c>
      <c r="AL324" s="301">
        <f t="shared" si="240"/>
        <v>0</v>
      </c>
      <c r="AM324" s="449">
        <f t="shared" si="241"/>
        <v>0</v>
      </c>
      <c r="AN324" s="453">
        <f t="shared" si="242"/>
        <v>0</v>
      </c>
      <c r="AO324" s="455">
        <f t="shared" si="243"/>
        <v>0</v>
      </c>
      <c r="AP324" s="449">
        <f t="shared" si="244"/>
        <v>0</v>
      </c>
      <c r="AQ324" s="453">
        <f t="shared" si="245"/>
        <v>0</v>
      </c>
      <c r="AR324" s="455">
        <f t="shared" si="246"/>
        <v>0</v>
      </c>
      <c r="AS324" s="449">
        <f t="shared" si="247"/>
        <v>0</v>
      </c>
      <c r="AT324" s="453">
        <f t="shared" si="248"/>
        <v>0</v>
      </c>
      <c r="AU324" s="455">
        <f t="shared" si="249"/>
        <v>0</v>
      </c>
      <c r="AV324" s="449">
        <f t="shared" si="250"/>
        <v>0</v>
      </c>
      <c r="AW324" s="344">
        <f t="shared" si="251"/>
        <v>-1</v>
      </c>
      <c r="AX324" s="345">
        <f t="shared" si="252"/>
        <v>0</v>
      </c>
      <c r="AY324" s="344">
        <f t="shared" si="253"/>
        <v>-1</v>
      </c>
      <c r="AZ324" s="345">
        <f t="shared" si="254"/>
        <v>0</v>
      </c>
      <c r="BA324" s="344">
        <f t="shared" si="255"/>
        <v>-1</v>
      </c>
      <c r="BB324" s="345">
        <f t="shared" si="256"/>
        <v>0</v>
      </c>
      <c r="BC324" s="344">
        <f t="shared" si="257"/>
        <v>-1</v>
      </c>
      <c r="BD324" s="345">
        <f t="shared" si="258"/>
        <v>0</v>
      </c>
      <c r="BE324" s="344">
        <f t="shared" si="259"/>
        <v>-1</v>
      </c>
      <c r="BF324" s="345">
        <f t="shared" si="260"/>
        <v>0</v>
      </c>
      <c r="BG324" s="344">
        <f t="shared" si="261"/>
        <v>-1</v>
      </c>
      <c r="BH324" s="345">
        <f t="shared" si="262"/>
        <v>0</v>
      </c>
      <c r="BI324" s="344">
        <f t="shared" si="263"/>
        <v>-1</v>
      </c>
      <c r="BJ324" s="345">
        <f t="shared" si="264"/>
        <v>0</v>
      </c>
      <c r="BK324" s="344">
        <f t="shared" si="265"/>
        <v>-1</v>
      </c>
      <c r="BL324" s="345">
        <f t="shared" si="266"/>
        <v>0</v>
      </c>
      <c r="BM324" s="344">
        <f t="shared" si="267"/>
        <v>-1</v>
      </c>
      <c r="BN324" s="345">
        <f t="shared" si="268"/>
        <v>0</v>
      </c>
      <c r="BO324" s="344">
        <f t="shared" si="269"/>
        <v>-1</v>
      </c>
      <c r="BP324" s="345">
        <f t="shared" si="270"/>
        <v>0</v>
      </c>
      <c r="BQ324" s="290">
        <f t="shared" si="271"/>
        <v>1</v>
      </c>
      <c r="BR324" s="291" t="str">
        <f>IF(BQ324=0,"",
IF(SUM($BQ$307:BQ324)=1,BS324,
IF($BQ$427&gt;SUM($BQ$307:BQ324),_xlfn.CONCAT(", ",BS324),
IF($BQ$427=SUM($BQ$307:BQ324),_xlfn.CONCAT(" y ",BS324)))))</f>
        <v>, 18</v>
      </c>
      <c r="BS324" s="231" t="s">
        <v>6229</v>
      </c>
      <c r="BT324" s="424">
        <f t="shared" si="272"/>
        <v>0</v>
      </c>
      <c r="BU324" s="426">
        <f t="shared" si="273"/>
        <v>0</v>
      </c>
    </row>
    <row r="325" spans="1:73" customFormat="1" ht="54.95" customHeight="1">
      <c r="A325" s="6"/>
      <c r="B325" s="5"/>
      <c r="C325" s="85" t="s">
        <v>106</v>
      </c>
      <c r="D325" s="866" t="str">
        <f>IF(CNGE_2024_M1_Secc1_Sub1!$D60="","",CNGE_2024_M1_Secc1_Sub1!$D60)</f>
        <v>SISTEMA PARA EL DESARROLLO INTEGRAL DE LA FAMILIA</v>
      </c>
      <c r="E325" s="866"/>
      <c r="F325" s="866"/>
      <c r="G325" s="568"/>
      <c r="H325" s="568"/>
      <c r="I325" s="568"/>
      <c r="J325" s="568"/>
      <c r="K325" s="850"/>
      <c r="L325" s="852"/>
      <c r="M325" s="850"/>
      <c r="N325" s="852"/>
      <c r="O325" s="850"/>
      <c r="P325" s="852"/>
      <c r="Q325" s="850"/>
      <c r="R325" s="852"/>
      <c r="S325" s="850"/>
      <c r="T325" s="852"/>
      <c r="U325" s="850"/>
      <c r="V325" s="852"/>
      <c r="W325" s="850"/>
      <c r="X325" s="852"/>
      <c r="Y325" s="850"/>
      <c r="Z325" s="852"/>
      <c r="AA325" s="850"/>
      <c r="AB325" s="852"/>
      <c r="AC325" s="850"/>
      <c r="AD325" s="852"/>
      <c r="AE325" s="8"/>
      <c r="AG325" s="269">
        <f t="shared" si="235"/>
        <v>1</v>
      </c>
      <c r="AH325" s="371">
        <f t="shared" si="236"/>
        <v>0</v>
      </c>
      <c r="AI325" s="298">
        <f t="shared" si="237"/>
        <v>0</v>
      </c>
      <c r="AJ325" s="299">
        <f t="shared" si="238"/>
        <v>0</v>
      </c>
      <c r="AK325" s="300">
        <f t="shared" si="239"/>
        <v>0</v>
      </c>
      <c r="AL325" s="301">
        <f t="shared" si="240"/>
        <v>0</v>
      </c>
      <c r="AM325" s="449">
        <f t="shared" si="241"/>
        <v>0</v>
      </c>
      <c r="AN325" s="453">
        <f t="shared" si="242"/>
        <v>0</v>
      </c>
      <c r="AO325" s="455">
        <f t="shared" si="243"/>
        <v>0</v>
      </c>
      <c r="AP325" s="449">
        <f t="shared" si="244"/>
        <v>0</v>
      </c>
      <c r="AQ325" s="453">
        <f t="shared" si="245"/>
        <v>0</v>
      </c>
      <c r="AR325" s="455">
        <f t="shared" si="246"/>
        <v>0</v>
      </c>
      <c r="AS325" s="449">
        <f t="shared" si="247"/>
        <v>0</v>
      </c>
      <c r="AT325" s="453">
        <f t="shared" si="248"/>
        <v>0</v>
      </c>
      <c r="AU325" s="455">
        <f t="shared" si="249"/>
        <v>0</v>
      </c>
      <c r="AV325" s="449">
        <f t="shared" si="250"/>
        <v>0</v>
      </c>
      <c r="AW325" s="344">
        <f t="shared" si="251"/>
        <v>-1</v>
      </c>
      <c r="AX325" s="345">
        <f t="shared" si="252"/>
        <v>0</v>
      </c>
      <c r="AY325" s="344">
        <f t="shared" si="253"/>
        <v>-1</v>
      </c>
      <c r="AZ325" s="345">
        <f t="shared" si="254"/>
        <v>0</v>
      </c>
      <c r="BA325" s="344">
        <f t="shared" si="255"/>
        <v>-1</v>
      </c>
      <c r="BB325" s="345">
        <f t="shared" si="256"/>
        <v>0</v>
      </c>
      <c r="BC325" s="344">
        <f t="shared" si="257"/>
        <v>-1</v>
      </c>
      <c r="BD325" s="345">
        <f t="shared" si="258"/>
        <v>0</v>
      </c>
      <c r="BE325" s="344">
        <f t="shared" si="259"/>
        <v>-1</v>
      </c>
      <c r="BF325" s="345">
        <f t="shared" si="260"/>
        <v>0</v>
      </c>
      <c r="BG325" s="344">
        <f t="shared" si="261"/>
        <v>-1</v>
      </c>
      <c r="BH325" s="345">
        <f t="shared" si="262"/>
        <v>0</v>
      </c>
      <c r="BI325" s="344">
        <f t="shared" si="263"/>
        <v>-1</v>
      </c>
      <c r="BJ325" s="345">
        <f t="shared" si="264"/>
        <v>0</v>
      </c>
      <c r="BK325" s="344">
        <f t="shared" si="265"/>
        <v>-1</v>
      </c>
      <c r="BL325" s="345">
        <f t="shared" si="266"/>
        <v>0</v>
      </c>
      <c r="BM325" s="344">
        <f t="shared" si="267"/>
        <v>-1</v>
      </c>
      <c r="BN325" s="345">
        <f t="shared" si="268"/>
        <v>0</v>
      </c>
      <c r="BO325" s="344">
        <f t="shared" si="269"/>
        <v>-1</v>
      </c>
      <c r="BP325" s="345">
        <f t="shared" si="270"/>
        <v>0</v>
      </c>
      <c r="BQ325" s="290">
        <f t="shared" si="271"/>
        <v>1</v>
      </c>
      <c r="BR325" s="291" t="str">
        <f>IF(BQ325=0,"",
IF(SUM($BQ$307:BQ325)=1,BS325,
IF($BQ$427&gt;SUM($BQ$307:BQ325),_xlfn.CONCAT(", ",BS325),
IF($BQ$427=SUM($BQ$307:BQ325),_xlfn.CONCAT(" y ",BS325)))))</f>
        <v>, 19</v>
      </c>
      <c r="BS325" s="231" t="s">
        <v>6230</v>
      </c>
      <c r="BT325" s="424">
        <f t="shared" si="272"/>
        <v>0</v>
      </c>
      <c r="BU325" s="426">
        <f t="shared" si="273"/>
        <v>0</v>
      </c>
    </row>
    <row r="326" spans="1:73" customFormat="1" ht="45" customHeight="1">
      <c r="A326" s="6"/>
      <c r="B326" s="5"/>
      <c r="C326" s="85" t="s">
        <v>107</v>
      </c>
      <c r="D326" s="866" t="str">
        <f>IF(CNGE_2024_M1_Secc1_Sub1!$D61="","",CNGE_2024_M1_Secc1_Sub1!$D61)</f>
        <v>COMISION DE ARBITRAJE MEDICO</v>
      </c>
      <c r="E326" s="866"/>
      <c r="F326" s="866"/>
      <c r="G326" s="568"/>
      <c r="H326" s="568"/>
      <c r="I326" s="568"/>
      <c r="J326" s="568"/>
      <c r="K326" s="850"/>
      <c r="L326" s="852"/>
      <c r="M326" s="850"/>
      <c r="N326" s="852"/>
      <c r="O326" s="850"/>
      <c r="P326" s="852"/>
      <c r="Q326" s="850"/>
      <c r="R326" s="852"/>
      <c r="S326" s="850"/>
      <c r="T326" s="852"/>
      <c r="U326" s="850"/>
      <c r="V326" s="852"/>
      <c r="W326" s="850"/>
      <c r="X326" s="852"/>
      <c r="Y326" s="850"/>
      <c r="Z326" s="852"/>
      <c r="AA326" s="850"/>
      <c r="AB326" s="852"/>
      <c r="AC326" s="850"/>
      <c r="AD326" s="852"/>
      <c r="AE326" s="8"/>
      <c r="AG326" s="269">
        <f t="shared" si="235"/>
        <v>1</v>
      </c>
      <c r="AH326" s="371">
        <f t="shared" si="236"/>
        <v>0</v>
      </c>
      <c r="AI326" s="298">
        <f t="shared" si="237"/>
        <v>0</v>
      </c>
      <c r="AJ326" s="299">
        <f t="shared" si="238"/>
        <v>0</v>
      </c>
      <c r="AK326" s="300">
        <f t="shared" si="239"/>
        <v>0</v>
      </c>
      <c r="AL326" s="301">
        <f t="shared" si="240"/>
        <v>0</v>
      </c>
      <c r="AM326" s="449">
        <f t="shared" si="241"/>
        <v>0</v>
      </c>
      <c r="AN326" s="453">
        <f t="shared" si="242"/>
        <v>0</v>
      </c>
      <c r="AO326" s="455">
        <f t="shared" si="243"/>
        <v>0</v>
      </c>
      <c r="AP326" s="449">
        <f t="shared" si="244"/>
        <v>0</v>
      </c>
      <c r="AQ326" s="453">
        <f t="shared" si="245"/>
        <v>0</v>
      </c>
      <c r="AR326" s="455">
        <f t="shared" si="246"/>
        <v>0</v>
      </c>
      <c r="AS326" s="449">
        <f t="shared" si="247"/>
        <v>0</v>
      </c>
      <c r="AT326" s="453">
        <f t="shared" si="248"/>
        <v>0</v>
      </c>
      <c r="AU326" s="455">
        <f t="shared" si="249"/>
        <v>0</v>
      </c>
      <c r="AV326" s="449">
        <f t="shared" si="250"/>
        <v>0</v>
      </c>
      <c r="AW326" s="344">
        <f t="shared" si="251"/>
        <v>-1</v>
      </c>
      <c r="AX326" s="345">
        <f t="shared" si="252"/>
        <v>0</v>
      </c>
      <c r="AY326" s="344">
        <f t="shared" si="253"/>
        <v>-1</v>
      </c>
      <c r="AZ326" s="345">
        <f t="shared" si="254"/>
        <v>0</v>
      </c>
      <c r="BA326" s="344">
        <f t="shared" si="255"/>
        <v>-1</v>
      </c>
      <c r="BB326" s="345">
        <f t="shared" si="256"/>
        <v>0</v>
      </c>
      <c r="BC326" s="344">
        <f t="shared" si="257"/>
        <v>-1</v>
      </c>
      <c r="BD326" s="345">
        <f t="shared" si="258"/>
        <v>0</v>
      </c>
      <c r="BE326" s="344">
        <f t="shared" si="259"/>
        <v>-1</v>
      </c>
      <c r="BF326" s="345">
        <f t="shared" si="260"/>
        <v>0</v>
      </c>
      <c r="BG326" s="344">
        <f t="shared" si="261"/>
        <v>-1</v>
      </c>
      <c r="BH326" s="345">
        <f t="shared" si="262"/>
        <v>0</v>
      </c>
      <c r="BI326" s="344">
        <f t="shared" si="263"/>
        <v>-1</v>
      </c>
      <c r="BJ326" s="345">
        <f t="shared" si="264"/>
        <v>0</v>
      </c>
      <c r="BK326" s="344">
        <f t="shared" si="265"/>
        <v>-1</v>
      </c>
      <c r="BL326" s="345">
        <f t="shared" si="266"/>
        <v>0</v>
      </c>
      <c r="BM326" s="344">
        <f t="shared" si="267"/>
        <v>-1</v>
      </c>
      <c r="BN326" s="345">
        <f t="shared" si="268"/>
        <v>0</v>
      </c>
      <c r="BO326" s="344">
        <f t="shared" si="269"/>
        <v>-1</v>
      </c>
      <c r="BP326" s="345">
        <f t="shared" si="270"/>
        <v>0</v>
      </c>
      <c r="BQ326" s="290">
        <f t="shared" si="271"/>
        <v>1</v>
      </c>
      <c r="BR326" s="291" t="str">
        <f>IF(BQ326=0,"",
IF(SUM($BQ$307:BQ326)=1,BS326,
IF($BQ$427&gt;SUM($BQ$307:BQ326),_xlfn.CONCAT(", ",BS326),
IF($BQ$427=SUM($BQ$307:BQ326),_xlfn.CONCAT(" y ",BS326)))))</f>
        <v>, 20</v>
      </c>
      <c r="BS326" s="231" t="s">
        <v>6231</v>
      </c>
      <c r="BT326" s="424">
        <f t="shared" si="272"/>
        <v>0</v>
      </c>
      <c r="BU326" s="426">
        <f t="shared" si="273"/>
        <v>0</v>
      </c>
    </row>
    <row r="327" spans="1:73" customFormat="1" ht="54.95" customHeight="1">
      <c r="A327" s="6"/>
      <c r="B327" s="5"/>
      <c r="C327" s="85" t="s">
        <v>108</v>
      </c>
      <c r="D327" s="866" t="str">
        <f>IF(CNGE_2024_M1_Secc1_Sub1!$D62="","",CNGE_2024_M1_Secc1_Sub1!$D62)</f>
        <v>ACADEMIA VERACRUZANA DE LAS LENGUAS INDIGENAS</v>
      </c>
      <c r="E327" s="866"/>
      <c r="F327" s="866"/>
      <c r="G327" s="568"/>
      <c r="H327" s="568"/>
      <c r="I327" s="568"/>
      <c r="J327" s="568"/>
      <c r="K327" s="850"/>
      <c r="L327" s="852"/>
      <c r="M327" s="850"/>
      <c r="N327" s="852"/>
      <c r="O327" s="850"/>
      <c r="P327" s="852"/>
      <c r="Q327" s="850"/>
      <c r="R327" s="852"/>
      <c r="S327" s="850"/>
      <c r="T327" s="852"/>
      <c r="U327" s="850"/>
      <c r="V327" s="852"/>
      <c r="W327" s="850"/>
      <c r="X327" s="852"/>
      <c r="Y327" s="850"/>
      <c r="Z327" s="852"/>
      <c r="AA327" s="850"/>
      <c r="AB327" s="852"/>
      <c r="AC327" s="850"/>
      <c r="AD327" s="852"/>
      <c r="AE327" s="8"/>
      <c r="AG327" s="269">
        <f t="shared" si="235"/>
        <v>1</v>
      </c>
      <c r="AH327" s="371">
        <f t="shared" si="236"/>
        <v>0</v>
      </c>
      <c r="AI327" s="298">
        <f t="shared" si="237"/>
        <v>0</v>
      </c>
      <c r="AJ327" s="299">
        <f t="shared" si="238"/>
        <v>0</v>
      </c>
      <c r="AK327" s="300">
        <f t="shared" si="239"/>
        <v>0</v>
      </c>
      <c r="AL327" s="301">
        <f t="shared" si="240"/>
        <v>0</v>
      </c>
      <c r="AM327" s="449">
        <f t="shared" si="241"/>
        <v>0</v>
      </c>
      <c r="AN327" s="453">
        <f t="shared" si="242"/>
        <v>0</v>
      </c>
      <c r="AO327" s="455">
        <f t="shared" si="243"/>
        <v>0</v>
      </c>
      <c r="AP327" s="449">
        <f t="shared" si="244"/>
        <v>0</v>
      </c>
      <c r="AQ327" s="453">
        <f t="shared" si="245"/>
        <v>0</v>
      </c>
      <c r="AR327" s="455">
        <f t="shared" si="246"/>
        <v>0</v>
      </c>
      <c r="AS327" s="449">
        <f t="shared" si="247"/>
        <v>0</v>
      </c>
      <c r="AT327" s="453">
        <f t="shared" si="248"/>
        <v>0</v>
      </c>
      <c r="AU327" s="455">
        <f t="shared" si="249"/>
        <v>0</v>
      </c>
      <c r="AV327" s="449">
        <f t="shared" si="250"/>
        <v>0</v>
      </c>
      <c r="AW327" s="344">
        <f t="shared" si="251"/>
        <v>-1</v>
      </c>
      <c r="AX327" s="345">
        <f t="shared" si="252"/>
        <v>0</v>
      </c>
      <c r="AY327" s="344">
        <f t="shared" si="253"/>
        <v>-1</v>
      </c>
      <c r="AZ327" s="345">
        <f t="shared" si="254"/>
        <v>0</v>
      </c>
      <c r="BA327" s="344">
        <f t="shared" si="255"/>
        <v>-1</v>
      </c>
      <c r="BB327" s="345">
        <f t="shared" si="256"/>
        <v>0</v>
      </c>
      <c r="BC327" s="344">
        <f t="shared" si="257"/>
        <v>-1</v>
      </c>
      <c r="BD327" s="345">
        <f t="shared" si="258"/>
        <v>0</v>
      </c>
      <c r="BE327" s="344">
        <f t="shared" si="259"/>
        <v>-1</v>
      </c>
      <c r="BF327" s="345">
        <f t="shared" si="260"/>
        <v>0</v>
      </c>
      <c r="BG327" s="344">
        <f t="shared" si="261"/>
        <v>-1</v>
      </c>
      <c r="BH327" s="345">
        <f t="shared" si="262"/>
        <v>0</v>
      </c>
      <c r="BI327" s="344">
        <f t="shared" si="263"/>
        <v>-1</v>
      </c>
      <c r="BJ327" s="345">
        <f t="shared" si="264"/>
        <v>0</v>
      </c>
      <c r="BK327" s="344">
        <f t="shared" si="265"/>
        <v>-1</v>
      </c>
      <c r="BL327" s="345">
        <f t="shared" si="266"/>
        <v>0</v>
      </c>
      <c r="BM327" s="344">
        <f t="shared" si="267"/>
        <v>-1</v>
      </c>
      <c r="BN327" s="345">
        <f t="shared" si="268"/>
        <v>0</v>
      </c>
      <c r="BO327" s="344">
        <f t="shared" si="269"/>
        <v>-1</v>
      </c>
      <c r="BP327" s="345">
        <f t="shared" si="270"/>
        <v>0</v>
      </c>
      <c r="BQ327" s="290">
        <f t="shared" si="271"/>
        <v>1</v>
      </c>
      <c r="BR327" s="291" t="str">
        <f>IF(BQ327=0,"",
IF(SUM($BQ$307:BQ327)=1,BS327,
IF($BQ$427&gt;SUM($BQ$307:BQ327),_xlfn.CONCAT(", ",BS327),
IF($BQ$427=SUM($BQ$307:BQ327),_xlfn.CONCAT(" y ",BS327)))))</f>
        <v>, 21</v>
      </c>
      <c r="BS327" s="231" t="s">
        <v>6232</v>
      </c>
      <c r="BT327" s="424">
        <f t="shared" si="272"/>
        <v>0</v>
      </c>
      <c r="BU327" s="426">
        <f t="shared" si="273"/>
        <v>0</v>
      </c>
    </row>
    <row r="328" spans="1:73" customFormat="1" ht="45" customHeight="1">
      <c r="A328" s="6"/>
      <c r="B328" s="5"/>
      <c r="C328" s="85" t="s">
        <v>109</v>
      </c>
      <c r="D328" s="866" t="str">
        <f>IF(CNGE_2024_M1_Secc1_Sub1!$D63="","",CNGE_2024_M1_Secc1_Sub1!$D63)</f>
        <v>INSTITUTO VERACRUZANO DEL DEPORTE</v>
      </c>
      <c r="E328" s="866"/>
      <c r="F328" s="866"/>
      <c r="G328" s="568"/>
      <c r="H328" s="568"/>
      <c r="I328" s="568"/>
      <c r="J328" s="568"/>
      <c r="K328" s="850"/>
      <c r="L328" s="852"/>
      <c r="M328" s="850"/>
      <c r="N328" s="852"/>
      <c r="O328" s="850"/>
      <c r="P328" s="852"/>
      <c r="Q328" s="850"/>
      <c r="R328" s="852"/>
      <c r="S328" s="850"/>
      <c r="T328" s="852"/>
      <c r="U328" s="850"/>
      <c r="V328" s="852"/>
      <c r="W328" s="850"/>
      <c r="X328" s="852"/>
      <c r="Y328" s="850"/>
      <c r="Z328" s="852"/>
      <c r="AA328" s="850"/>
      <c r="AB328" s="852"/>
      <c r="AC328" s="850"/>
      <c r="AD328" s="852"/>
      <c r="AE328" s="8"/>
      <c r="AG328" s="269">
        <f t="shared" si="235"/>
        <v>1</v>
      </c>
      <c r="AH328" s="371">
        <f t="shared" si="236"/>
        <v>0</v>
      </c>
      <c r="AI328" s="298">
        <f t="shared" si="237"/>
        <v>0</v>
      </c>
      <c r="AJ328" s="299">
        <f t="shared" si="238"/>
        <v>0</v>
      </c>
      <c r="AK328" s="300">
        <f t="shared" si="239"/>
        <v>0</v>
      </c>
      <c r="AL328" s="301">
        <f t="shared" si="240"/>
        <v>0</v>
      </c>
      <c r="AM328" s="449">
        <f t="shared" si="241"/>
        <v>0</v>
      </c>
      <c r="AN328" s="453">
        <f t="shared" si="242"/>
        <v>0</v>
      </c>
      <c r="AO328" s="455">
        <f t="shared" si="243"/>
        <v>0</v>
      </c>
      <c r="AP328" s="449">
        <f t="shared" si="244"/>
        <v>0</v>
      </c>
      <c r="AQ328" s="453">
        <f t="shared" si="245"/>
        <v>0</v>
      </c>
      <c r="AR328" s="455">
        <f t="shared" si="246"/>
        <v>0</v>
      </c>
      <c r="AS328" s="449">
        <f t="shared" si="247"/>
        <v>0</v>
      </c>
      <c r="AT328" s="453">
        <f t="shared" si="248"/>
        <v>0</v>
      </c>
      <c r="AU328" s="455">
        <f t="shared" si="249"/>
        <v>0</v>
      </c>
      <c r="AV328" s="449">
        <f t="shared" si="250"/>
        <v>0</v>
      </c>
      <c r="AW328" s="344">
        <f t="shared" si="251"/>
        <v>-1</v>
      </c>
      <c r="AX328" s="345">
        <f t="shared" si="252"/>
        <v>0</v>
      </c>
      <c r="AY328" s="344">
        <f t="shared" si="253"/>
        <v>-1</v>
      </c>
      <c r="AZ328" s="345">
        <f t="shared" si="254"/>
        <v>0</v>
      </c>
      <c r="BA328" s="344">
        <f t="shared" si="255"/>
        <v>-1</v>
      </c>
      <c r="BB328" s="345">
        <f t="shared" si="256"/>
        <v>0</v>
      </c>
      <c r="BC328" s="344">
        <f t="shared" si="257"/>
        <v>-1</v>
      </c>
      <c r="BD328" s="345">
        <f t="shared" si="258"/>
        <v>0</v>
      </c>
      <c r="BE328" s="344">
        <f t="shared" si="259"/>
        <v>-1</v>
      </c>
      <c r="BF328" s="345">
        <f t="shared" si="260"/>
        <v>0</v>
      </c>
      <c r="BG328" s="344">
        <f t="shared" si="261"/>
        <v>-1</v>
      </c>
      <c r="BH328" s="345">
        <f t="shared" si="262"/>
        <v>0</v>
      </c>
      <c r="BI328" s="344">
        <f t="shared" si="263"/>
        <v>-1</v>
      </c>
      <c r="BJ328" s="345">
        <f t="shared" si="264"/>
        <v>0</v>
      </c>
      <c r="BK328" s="344">
        <f t="shared" si="265"/>
        <v>-1</v>
      </c>
      <c r="BL328" s="345">
        <f t="shared" si="266"/>
        <v>0</v>
      </c>
      <c r="BM328" s="344">
        <f t="shared" si="267"/>
        <v>-1</v>
      </c>
      <c r="BN328" s="345">
        <f t="shared" si="268"/>
        <v>0</v>
      </c>
      <c r="BO328" s="344">
        <f t="shared" si="269"/>
        <v>-1</v>
      </c>
      <c r="BP328" s="345">
        <f t="shared" si="270"/>
        <v>0</v>
      </c>
      <c r="BQ328" s="290">
        <f t="shared" si="271"/>
        <v>1</v>
      </c>
      <c r="BR328" s="291" t="str">
        <f>IF(BQ328=0,"",
IF(SUM($BQ$307:BQ328)=1,BS328,
IF($BQ$427&gt;SUM($BQ$307:BQ328),_xlfn.CONCAT(", ",BS328),
IF($BQ$427=SUM($BQ$307:BQ328),_xlfn.CONCAT(" y ",BS328)))))</f>
        <v>, 22</v>
      </c>
      <c r="BS328" s="231" t="s">
        <v>6233</v>
      </c>
      <c r="BT328" s="424">
        <f t="shared" si="272"/>
        <v>0</v>
      </c>
      <c r="BU328" s="426">
        <f t="shared" si="273"/>
        <v>0</v>
      </c>
    </row>
    <row r="329" spans="1:73" customFormat="1" ht="54.95" customHeight="1">
      <c r="A329" s="6"/>
      <c r="B329" s="5"/>
      <c r="C329" s="85" t="s">
        <v>110</v>
      </c>
      <c r="D329" s="866" t="str">
        <f>IF(CNGE_2024_M1_Secc1_Sub1!$D64="","",CNGE_2024_M1_Secc1_Sub1!$D64)</f>
        <v>INSTITUTO DE ESPACIOS EDUCATIVOS DEL ESTADO DE VERACRUZ</v>
      </c>
      <c r="E329" s="866"/>
      <c r="F329" s="866"/>
      <c r="G329" s="568"/>
      <c r="H329" s="568"/>
      <c r="I329" s="568"/>
      <c r="J329" s="568"/>
      <c r="K329" s="850"/>
      <c r="L329" s="852"/>
      <c r="M329" s="850"/>
      <c r="N329" s="852"/>
      <c r="O329" s="850"/>
      <c r="P329" s="852"/>
      <c r="Q329" s="850"/>
      <c r="R329" s="852"/>
      <c r="S329" s="850"/>
      <c r="T329" s="852"/>
      <c r="U329" s="850"/>
      <c r="V329" s="852"/>
      <c r="W329" s="850"/>
      <c r="X329" s="852"/>
      <c r="Y329" s="850"/>
      <c r="Z329" s="852"/>
      <c r="AA329" s="850"/>
      <c r="AB329" s="852"/>
      <c r="AC329" s="850"/>
      <c r="AD329" s="852"/>
      <c r="AE329" s="8"/>
      <c r="AG329" s="269">
        <f t="shared" si="235"/>
        <v>1</v>
      </c>
      <c r="AH329" s="371">
        <f t="shared" si="236"/>
        <v>0</v>
      </c>
      <c r="AI329" s="298">
        <f t="shared" si="237"/>
        <v>0</v>
      </c>
      <c r="AJ329" s="299">
        <f t="shared" si="238"/>
        <v>0</v>
      </c>
      <c r="AK329" s="300">
        <f t="shared" si="239"/>
        <v>0</v>
      </c>
      <c r="AL329" s="301">
        <f t="shared" si="240"/>
        <v>0</v>
      </c>
      <c r="AM329" s="449">
        <f t="shared" si="241"/>
        <v>0</v>
      </c>
      <c r="AN329" s="453">
        <f t="shared" si="242"/>
        <v>0</v>
      </c>
      <c r="AO329" s="455">
        <f t="shared" si="243"/>
        <v>0</v>
      </c>
      <c r="AP329" s="449">
        <f t="shared" si="244"/>
        <v>0</v>
      </c>
      <c r="AQ329" s="453">
        <f t="shared" si="245"/>
        <v>0</v>
      </c>
      <c r="AR329" s="455">
        <f t="shared" si="246"/>
        <v>0</v>
      </c>
      <c r="AS329" s="449">
        <f t="shared" si="247"/>
        <v>0</v>
      </c>
      <c r="AT329" s="453">
        <f t="shared" si="248"/>
        <v>0</v>
      </c>
      <c r="AU329" s="455">
        <f t="shared" si="249"/>
        <v>0</v>
      </c>
      <c r="AV329" s="449">
        <f t="shared" si="250"/>
        <v>0</v>
      </c>
      <c r="AW329" s="344">
        <f t="shared" si="251"/>
        <v>-1</v>
      </c>
      <c r="AX329" s="345">
        <f t="shared" si="252"/>
        <v>0</v>
      </c>
      <c r="AY329" s="344">
        <f t="shared" si="253"/>
        <v>-1</v>
      </c>
      <c r="AZ329" s="345">
        <f t="shared" si="254"/>
        <v>0</v>
      </c>
      <c r="BA329" s="344">
        <f t="shared" si="255"/>
        <v>-1</v>
      </c>
      <c r="BB329" s="345">
        <f t="shared" si="256"/>
        <v>0</v>
      </c>
      <c r="BC329" s="344">
        <f t="shared" si="257"/>
        <v>-1</v>
      </c>
      <c r="BD329" s="345">
        <f t="shared" si="258"/>
        <v>0</v>
      </c>
      <c r="BE329" s="344">
        <f t="shared" si="259"/>
        <v>-1</v>
      </c>
      <c r="BF329" s="345">
        <f t="shared" si="260"/>
        <v>0</v>
      </c>
      <c r="BG329" s="344">
        <f t="shared" si="261"/>
        <v>-1</v>
      </c>
      <c r="BH329" s="345">
        <f t="shared" si="262"/>
        <v>0</v>
      </c>
      <c r="BI329" s="344">
        <f t="shared" si="263"/>
        <v>-1</v>
      </c>
      <c r="BJ329" s="345">
        <f t="shared" si="264"/>
        <v>0</v>
      </c>
      <c r="BK329" s="344">
        <f t="shared" si="265"/>
        <v>-1</v>
      </c>
      <c r="BL329" s="345">
        <f t="shared" si="266"/>
        <v>0</v>
      </c>
      <c r="BM329" s="344">
        <f t="shared" si="267"/>
        <v>-1</v>
      </c>
      <c r="BN329" s="345">
        <f t="shared" si="268"/>
        <v>0</v>
      </c>
      <c r="BO329" s="344">
        <f t="shared" si="269"/>
        <v>-1</v>
      </c>
      <c r="BP329" s="345">
        <f t="shared" si="270"/>
        <v>0</v>
      </c>
      <c r="BQ329" s="290">
        <f t="shared" si="271"/>
        <v>1</v>
      </c>
      <c r="BR329" s="291" t="str">
        <f>IF(BQ329=0,"",
IF(SUM($BQ$307:BQ329)=1,BS329,
IF($BQ$427&gt;SUM($BQ$307:BQ329),_xlfn.CONCAT(", ",BS329),
IF($BQ$427=SUM($BQ$307:BQ329),_xlfn.CONCAT(" y ",BS329)))))</f>
        <v>, 23</v>
      </c>
      <c r="BS329" s="231" t="s">
        <v>6234</v>
      </c>
      <c r="BT329" s="424">
        <f t="shared" si="272"/>
        <v>0</v>
      </c>
      <c r="BU329" s="426">
        <f t="shared" si="273"/>
        <v>0</v>
      </c>
    </row>
    <row r="330" spans="1:73" customFormat="1" ht="54.95" customHeight="1">
      <c r="A330" s="6"/>
      <c r="B330" s="5"/>
      <c r="C330" s="85" t="s">
        <v>111</v>
      </c>
      <c r="D330" s="866" t="str">
        <f>IF(CNGE_2024_M1_Secc1_Sub1!$D65="","",CNGE_2024_M1_Secc1_Sub1!$D65)</f>
        <v>COLEGIO DE BACHILLERES DEL ESTADO DE VERACRUZ</v>
      </c>
      <c r="E330" s="866"/>
      <c r="F330" s="866"/>
      <c r="G330" s="568"/>
      <c r="H330" s="568"/>
      <c r="I330" s="568"/>
      <c r="J330" s="568"/>
      <c r="K330" s="850"/>
      <c r="L330" s="852"/>
      <c r="M330" s="850"/>
      <c r="N330" s="852"/>
      <c r="O330" s="850"/>
      <c r="P330" s="852"/>
      <c r="Q330" s="850"/>
      <c r="R330" s="852"/>
      <c r="S330" s="850"/>
      <c r="T330" s="852"/>
      <c r="U330" s="850"/>
      <c r="V330" s="852"/>
      <c r="W330" s="850"/>
      <c r="X330" s="852"/>
      <c r="Y330" s="850"/>
      <c r="Z330" s="852"/>
      <c r="AA330" s="850"/>
      <c r="AB330" s="852"/>
      <c r="AC330" s="850"/>
      <c r="AD330" s="852"/>
      <c r="AE330" s="8"/>
      <c r="AG330" s="269">
        <f t="shared" si="235"/>
        <v>1</v>
      </c>
      <c r="AH330" s="371">
        <f t="shared" si="236"/>
        <v>0</v>
      </c>
      <c r="AI330" s="298">
        <f t="shared" si="237"/>
        <v>0</v>
      </c>
      <c r="AJ330" s="299">
        <f t="shared" si="238"/>
        <v>0</v>
      </c>
      <c r="AK330" s="300">
        <f t="shared" si="239"/>
        <v>0</v>
      </c>
      <c r="AL330" s="301">
        <f t="shared" si="240"/>
        <v>0</v>
      </c>
      <c r="AM330" s="449">
        <f t="shared" si="241"/>
        <v>0</v>
      </c>
      <c r="AN330" s="453">
        <f t="shared" si="242"/>
        <v>0</v>
      </c>
      <c r="AO330" s="455">
        <f t="shared" si="243"/>
        <v>0</v>
      </c>
      <c r="AP330" s="449">
        <f t="shared" si="244"/>
        <v>0</v>
      </c>
      <c r="AQ330" s="453">
        <f t="shared" si="245"/>
        <v>0</v>
      </c>
      <c r="AR330" s="455">
        <f t="shared" si="246"/>
        <v>0</v>
      </c>
      <c r="AS330" s="449">
        <f t="shared" si="247"/>
        <v>0</v>
      </c>
      <c r="AT330" s="453">
        <f t="shared" si="248"/>
        <v>0</v>
      </c>
      <c r="AU330" s="455">
        <f t="shared" si="249"/>
        <v>0</v>
      </c>
      <c r="AV330" s="449">
        <f t="shared" si="250"/>
        <v>0</v>
      </c>
      <c r="AW330" s="344">
        <f t="shared" si="251"/>
        <v>-1</v>
      </c>
      <c r="AX330" s="345">
        <f t="shared" si="252"/>
        <v>0</v>
      </c>
      <c r="AY330" s="344">
        <f t="shared" si="253"/>
        <v>-1</v>
      </c>
      <c r="AZ330" s="345">
        <f t="shared" si="254"/>
        <v>0</v>
      </c>
      <c r="BA330" s="344">
        <f t="shared" si="255"/>
        <v>-1</v>
      </c>
      <c r="BB330" s="345">
        <f t="shared" si="256"/>
        <v>0</v>
      </c>
      <c r="BC330" s="344">
        <f t="shared" si="257"/>
        <v>-1</v>
      </c>
      <c r="BD330" s="345">
        <f t="shared" si="258"/>
        <v>0</v>
      </c>
      <c r="BE330" s="344">
        <f t="shared" si="259"/>
        <v>-1</v>
      </c>
      <c r="BF330" s="345">
        <f t="shared" si="260"/>
        <v>0</v>
      </c>
      <c r="BG330" s="344">
        <f t="shared" si="261"/>
        <v>-1</v>
      </c>
      <c r="BH330" s="345">
        <f t="shared" si="262"/>
        <v>0</v>
      </c>
      <c r="BI330" s="344">
        <f t="shared" si="263"/>
        <v>-1</v>
      </c>
      <c r="BJ330" s="345">
        <f t="shared" si="264"/>
        <v>0</v>
      </c>
      <c r="BK330" s="344">
        <f t="shared" si="265"/>
        <v>-1</v>
      </c>
      <c r="BL330" s="345">
        <f t="shared" si="266"/>
        <v>0</v>
      </c>
      <c r="BM330" s="344">
        <f t="shared" si="267"/>
        <v>-1</v>
      </c>
      <c r="BN330" s="345">
        <f t="shared" si="268"/>
        <v>0</v>
      </c>
      <c r="BO330" s="344">
        <f t="shared" si="269"/>
        <v>-1</v>
      </c>
      <c r="BP330" s="345">
        <f t="shared" si="270"/>
        <v>0</v>
      </c>
      <c r="BQ330" s="290">
        <f t="shared" si="271"/>
        <v>1</v>
      </c>
      <c r="BR330" s="291" t="str">
        <f>IF(BQ330=0,"",
IF(SUM($BQ$307:BQ330)=1,BS330,
IF($BQ$427&gt;SUM($BQ$307:BQ330),_xlfn.CONCAT(", ",BS330),
IF($BQ$427=SUM($BQ$307:BQ330),_xlfn.CONCAT(" y ",BS330)))))</f>
        <v>, 24</v>
      </c>
      <c r="BS330" s="231" t="s">
        <v>6235</v>
      </c>
      <c r="BT330" s="424">
        <f t="shared" si="272"/>
        <v>0</v>
      </c>
      <c r="BU330" s="426">
        <f t="shared" si="273"/>
        <v>0</v>
      </c>
    </row>
    <row r="331" spans="1:73" customFormat="1" ht="54.95" customHeight="1">
      <c r="A331" s="6"/>
      <c r="B331" s="5"/>
      <c r="C331" s="85" t="s">
        <v>112</v>
      </c>
      <c r="D331" s="866" t="str">
        <f>IF(CNGE_2024_M1_Secc1_Sub1!$D66="","",CNGE_2024_M1_Secc1_Sub1!$D66)</f>
        <v>INSTITUTO TECNOLOGICO SUPERIOR DE MISANTLA</v>
      </c>
      <c r="E331" s="866"/>
      <c r="F331" s="866"/>
      <c r="G331" s="568"/>
      <c r="H331" s="568"/>
      <c r="I331" s="568"/>
      <c r="J331" s="568"/>
      <c r="K331" s="850"/>
      <c r="L331" s="852"/>
      <c r="M331" s="850"/>
      <c r="N331" s="852"/>
      <c r="O331" s="850"/>
      <c r="P331" s="852"/>
      <c r="Q331" s="850"/>
      <c r="R331" s="852"/>
      <c r="S331" s="850"/>
      <c r="T331" s="852"/>
      <c r="U331" s="850"/>
      <c r="V331" s="852"/>
      <c r="W331" s="850"/>
      <c r="X331" s="852"/>
      <c r="Y331" s="850"/>
      <c r="Z331" s="852"/>
      <c r="AA331" s="850"/>
      <c r="AB331" s="852"/>
      <c r="AC331" s="850"/>
      <c r="AD331" s="852"/>
      <c r="AE331" s="8"/>
      <c r="AG331" s="269">
        <f t="shared" si="235"/>
        <v>1</v>
      </c>
      <c r="AH331" s="371">
        <f t="shared" si="236"/>
        <v>0</v>
      </c>
      <c r="AI331" s="298">
        <f t="shared" si="237"/>
        <v>0</v>
      </c>
      <c r="AJ331" s="299">
        <f t="shared" si="238"/>
        <v>0</v>
      </c>
      <c r="AK331" s="300">
        <f t="shared" si="239"/>
        <v>0</v>
      </c>
      <c r="AL331" s="301">
        <f t="shared" si="240"/>
        <v>0</v>
      </c>
      <c r="AM331" s="449">
        <f t="shared" si="241"/>
        <v>0</v>
      </c>
      <c r="AN331" s="453">
        <f t="shared" si="242"/>
        <v>0</v>
      </c>
      <c r="AO331" s="455">
        <f t="shared" si="243"/>
        <v>0</v>
      </c>
      <c r="AP331" s="449">
        <f t="shared" si="244"/>
        <v>0</v>
      </c>
      <c r="AQ331" s="453">
        <f t="shared" si="245"/>
        <v>0</v>
      </c>
      <c r="AR331" s="455">
        <f t="shared" si="246"/>
        <v>0</v>
      </c>
      <c r="AS331" s="449">
        <f t="shared" si="247"/>
        <v>0</v>
      </c>
      <c r="AT331" s="453">
        <f t="shared" si="248"/>
        <v>0</v>
      </c>
      <c r="AU331" s="455">
        <f t="shared" si="249"/>
        <v>0</v>
      </c>
      <c r="AV331" s="449">
        <f t="shared" si="250"/>
        <v>0</v>
      </c>
      <c r="AW331" s="344">
        <f t="shared" si="251"/>
        <v>-1</v>
      </c>
      <c r="AX331" s="345">
        <f t="shared" si="252"/>
        <v>0</v>
      </c>
      <c r="AY331" s="344">
        <f t="shared" si="253"/>
        <v>-1</v>
      </c>
      <c r="AZ331" s="345">
        <f t="shared" si="254"/>
        <v>0</v>
      </c>
      <c r="BA331" s="344">
        <f t="shared" si="255"/>
        <v>-1</v>
      </c>
      <c r="BB331" s="345">
        <f t="shared" si="256"/>
        <v>0</v>
      </c>
      <c r="BC331" s="344">
        <f t="shared" si="257"/>
        <v>-1</v>
      </c>
      <c r="BD331" s="345">
        <f t="shared" si="258"/>
        <v>0</v>
      </c>
      <c r="BE331" s="344">
        <f t="shared" si="259"/>
        <v>-1</v>
      </c>
      <c r="BF331" s="345">
        <f t="shared" si="260"/>
        <v>0</v>
      </c>
      <c r="BG331" s="344">
        <f t="shared" si="261"/>
        <v>-1</v>
      </c>
      <c r="BH331" s="345">
        <f t="shared" si="262"/>
        <v>0</v>
      </c>
      <c r="BI331" s="344">
        <f t="shared" si="263"/>
        <v>-1</v>
      </c>
      <c r="BJ331" s="345">
        <f t="shared" si="264"/>
        <v>0</v>
      </c>
      <c r="BK331" s="344">
        <f t="shared" si="265"/>
        <v>-1</v>
      </c>
      <c r="BL331" s="345">
        <f t="shared" si="266"/>
        <v>0</v>
      </c>
      <c r="BM331" s="344">
        <f t="shared" si="267"/>
        <v>-1</v>
      </c>
      <c r="BN331" s="345">
        <f t="shared" si="268"/>
        <v>0</v>
      </c>
      <c r="BO331" s="344">
        <f t="shared" si="269"/>
        <v>-1</v>
      </c>
      <c r="BP331" s="345">
        <f t="shared" si="270"/>
        <v>0</v>
      </c>
      <c r="BQ331" s="290">
        <f t="shared" si="271"/>
        <v>1</v>
      </c>
      <c r="BR331" s="291" t="str">
        <f>IF(BQ331=0,"",
IF(SUM($BQ$307:BQ331)=1,BS331,
IF($BQ$427&gt;SUM($BQ$307:BQ331),_xlfn.CONCAT(", ",BS331),
IF($BQ$427=SUM($BQ$307:BQ331),_xlfn.CONCAT(" y ",BS331)))))</f>
        <v>, 25</v>
      </c>
      <c r="BS331" s="231" t="s">
        <v>6236</v>
      </c>
      <c r="BT331" s="424">
        <f t="shared" si="272"/>
        <v>0</v>
      </c>
      <c r="BU331" s="426">
        <f t="shared" si="273"/>
        <v>0</v>
      </c>
    </row>
    <row r="332" spans="1:73" customFormat="1" ht="54.95" customHeight="1">
      <c r="A332" s="6"/>
      <c r="B332" s="5"/>
      <c r="C332" s="85" t="s">
        <v>113</v>
      </c>
      <c r="D332" s="866" t="str">
        <f>IF(CNGE_2024_M1_Secc1_Sub1!$D67="","",CNGE_2024_M1_Secc1_Sub1!$D67)</f>
        <v>INSTITUTO TECNOLOGICO SUPERIOR DE SAN ANDRES TUXTLA</v>
      </c>
      <c r="E332" s="866"/>
      <c r="F332" s="866"/>
      <c r="G332" s="568"/>
      <c r="H332" s="568"/>
      <c r="I332" s="568"/>
      <c r="J332" s="568"/>
      <c r="K332" s="850"/>
      <c r="L332" s="852"/>
      <c r="M332" s="850"/>
      <c r="N332" s="852"/>
      <c r="O332" s="850"/>
      <c r="P332" s="852"/>
      <c r="Q332" s="850"/>
      <c r="R332" s="852"/>
      <c r="S332" s="850"/>
      <c r="T332" s="852"/>
      <c r="U332" s="850"/>
      <c r="V332" s="852"/>
      <c r="W332" s="850"/>
      <c r="X332" s="852"/>
      <c r="Y332" s="850"/>
      <c r="Z332" s="852"/>
      <c r="AA332" s="850"/>
      <c r="AB332" s="852"/>
      <c r="AC332" s="850"/>
      <c r="AD332" s="852"/>
      <c r="AE332" s="8"/>
      <c r="AG332" s="269">
        <f t="shared" si="235"/>
        <v>1</v>
      </c>
      <c r="AH332" s="371">
        <f t="shared" si="236"/>
        <v>0</v>
      </c>
      <c r="AI332" s="298">
        <f t="shared" si="237"/>
        <v>0</v>
      </c>
      <c r="AJ332" s="299">
        <f t="shared" si="238"/>
        <v>0</v>
      </c>
      <c r="AK332" s="300">
        <f t="shared" si="239"/>
        <v>0</v>
      </c>
      <c r="AL332" s="301">
        <f t="shared" si="240"/>
        <v>0</v>
      </c>
      <c r="AM332" s="449">
        <f t="shared" si="241"/>
        <v>0</v>
      </c>
      <c r="AN332" s="453">
        <f t="shared" si="242"/>
        <v>0</v>
      </c>
      <c r="AO332" s="455">
        <f t="shared" si="243"/>
        <v>0</v>
      </c>
      <c r="AP332" s="449">
        <f t="shared" si="244"/>
        <v>0</v>
      </c>
      <c r="AQ332" s="453">
        <f t="shared" si="245"/>
        <v>0</v>
      </c>
      <c r="AR332" s="455">
        <f t="shared" si="246"/>
        <v>0</v>
      </c>
      <c r="AS332" s="449">
        <f t="shared" si="247"/>
        <v>0</v>
      </c>
      <c r="AT332" s="453">
        <f t="shared" si="248"/>
        <v>0</v>
      </c>
      <c r="AU332" s="455">
        <f t="shared" si="249"/>
        <v>0</v>
      </c>
      <c r="AV332" s="449">
        <f t="shared" si="250"/>
        <v>0</v>
      </c>
      <c r="AW332" s="344">
        <f t="shared" si="251"/>
        <v>-1</v>
      </c>
      <c r="AX332" s="345">
        <f t="shared" si="252"/>
        <v>0</v>
      </c>
      <c r="AY332" s="344">
        <f t="shared" si="253"/>
        <v>-1</v>
      </c>
      <c r="AZ332" s="345">
        <f t="shared" si="254"/>
        <v>0</v>
      </c>
      <c r="BA332" s="344">
        <f t="shared" si="255"/>
        <v>-1</v>
      </c>
      <c r="BB332" s="345">
        <f t="shared" si="256"/>
        <v>0</v>
      </c>
      <c r="BC332" s="344">
        <f t="shared" si="257"/>
        <v>-1</v>
      </c>
      <c r="BD332" s="345">
        <f t="shared" si="258"/>
        <v>0</v>
      </c>
      <c r="BE332" s="344">
        <f t="shared" si="259"/>
        <v>-1</v>
      </c>
      <c r="BF332" s="345">
        <f t="shared" si="260"/>
        <v>0</v>
      </c>
      <c r="BG332" s="344">
        <f t="shared" si="261"/>
        <v>-1</v>
      </c>
      <c r="BH332" s="345">
        <f t="shared" si="262"/>
        <v>0</v>
      </c>
      <c r="BI332" s="344">
        <f t="shared" si="263"/>
        <v>-1</v>
      </c>
      <c r="BJ332" s="345">
        <f t="shared" si="264"/>
        <v>0</v>
      </c>
      <c r="BK332" s="344">
        <f t="shared" si="265"/>
        <v>-1</v>
      </c>
      <c r="BL332" s="345">
        <f t="shared" si="266"/>
        <v>0</v>
      </c>
      <c r="BM332" s="344">
        <f t="shared" si="267"/>
        <v>-1</v>
      </c>
      <c r="BN332" s="345">
        <f t="shared" si="268"/>
        <v>0</v>
      </c>
      <c r="BO332" s="344">
        <f t="shared" si="269"/>
        <v>-1</v>
      </c>
      <c r="BP332" s="345">
        <f t="shared" si="270"/>
        <v>0</v>
      </c>
      <c r="BQ332" s="290">
        <f t="shared" si="271"/>
        <v>1</v>
      </c>
      <c r="BR332" s="291" t="str">
        <f>IF(BQ332=0,"",
IF(SUM($BQ$307:BQ332)=1,BS332,
IF($BQ$427&gt;SUM($BQ$307:BQ332),_xlfn.CONCAT(", ",BS332),
IF($BQ$427=SUM($BQ$307:BQ332),_xlfn.CONCAT(" y ",BS332)))))</f>
        <v>, 26</v>
      </c>
      <c r="BS332" s="231" t="s">
        <v>6237</v>
      </c>
      <c r="BT332" s="424">
        <f t="shared" si="272"/>
        <v>0</v>
      </c>
      <c r="BU332" s="426">
        <f t="shared" si="273"/>
        <v>0</v>
      </c>
    </row>
    <row r="333" spans="1:73" customFormat="1" ht="54.95" customHeight="1">
      <c r="A333" s="6"/>
      <c r="B333" s="5"/>
      <c r="C333" s="85" t="s">
        <v>114</v>
      </c>
      <c r="D333" s="866" t="str">
        <f>IF(CNGE_2024_M1_Secc1_Sub1!$D68="","",CNGE_2024_M1_Secc1_Sub1!$D68)</f>
        <v>INSTITUTO TECNOLOGICO SUPERIOR DE TANTOYUCA</v>
      </c>
      <c r="E333" s="866"/>
      <c r="F333" s="866"/>
      <c r="G333" s="568"/>
      <c r="H333" s="568"/>
      <c r="I333" s="568"/>
      <c r="J333" s="568"/>
      <c r="K333" s="850"/>
      <c r="L333" s="852"/>
      <c r="M333" s="850"/>
      <c r="N333" s="852"/>
      <c r="O333" s="850"/>
      <c r="P333" s="852"/>
      <c r="Q333" s="850"/>
      <c r="R333" s="852"/>
      <c r="S333" s="850"/>
      <c r="T333" s="852"/>
      <c r="U333" s="850"/>
      <c r="V333" s="852"/>
      <c r="W333" s="850"/>
      <c r="X333" s="852"/>
      <c r="Y333" s="850"/>
      <c r="Z333" s="852"/>
      <c r="AA333" s="850"/>
      <c r="AB333" s="852"/>
      <c r="AC333" s="850"/>
      <c r="AD333" s="852"/>
      <c r="AE333" s="8"/>
      <c r="AG333" s="269">
        <f t="shared" si="235"/>
        <v>1</v>
      </c>
      <c r="AH333" s="371">
        <f t="shared" si="236"/>
        <v>0</v>
      </c>
      <c r="AI333" s="298">
        <f t="shared" si="237"/>
        <v>0</v>
      </c>
      <c r="AJ333" s="299">
        <f t="shared" si="238"/>
        <v>0</v>
      </c>
      <c r="AK333" s="300">
        <f t="shared" si="239"/>
        <v>0</v>
      </c>
      <c r="AL333" s="301">
        <f t="shared" si="240"/>
        <v>0</v>
      </c>
      <c r="AM333" s="449">
        <f t="shared" si="241"/>
        <v>0</v>
      </c>
      <c r="AN333" s="453">
        <f t="shared" si="242"/>
        <v>0</v>
      </c>
      <c r="AO333" s="455">
        <f t="shared" si="243"/>
        <v>0</v>
      </c>
      <c r="AP333" s="449">
        <f t="shared" si="244"/>
        <v>0</v>
      </c>
      <c r="AQ333" s="453">
        <f t="shared" si="245"/>
        <v>0</v>
      </c>
      <c r="AR333" s="455">
        <f t="shared" si="246"/>
        <v>0</v>
      </c>
      <c r="AS333" s="449">
        <f t="shared" si="247"/>
        <v>0</v>
      </c>
      <c r="AT333" s="453">
        <f t="shared" si="248"/>
        <v>0</v>
      </c>
      <c r="AU333" s="455">
        <f t="shared" si="249"/>
        <v>0</v>
      </c>
      <c r="AV333" s="449">
        <f t="shared" si="250"/>
        <v>0</v>
      </c>
      <c r="AW333" s="344">
        <f t="shared" si="251"/>
        <v>-1</v>
      </c>
      <c r="AX333" s="345">
        <f t="shared" si="252"/>
        <v>0</v>
      </c>
      <c r="AY333" s="344">
        <f t="shared" si="253"/>
        <v>-1</v>
      </c>
      <c r="AZ333" s="345">
        <f t="shared" si="254"/>
        <v>0</v>
      </c>
      <c r="BA333" s="344">
        <f t="shared" si="255"/>
        <v>-1</v>
      </c>
      <c r="BB333" s="345">
        <f t="shared" si="256"/>
        <v>0</v>
      </c>
      <c r="BC333" s="344">
        <f t="shared" si="257"/>
        <v>-1</v>
      </c>
      <c r="BD333" s="345">
        <f t="shared" si="258"/>
        <v>0</v>
      </c>
      <c r="BE333" s="344">
        <f t="shared" si="259"/>
        <v>-1</v>
      </c>
      <c r="BF333" s="345">
        <f t="shared" si="260"/>
        <v>0</v>
      </c>
      <c r="BG333" s="344">
        <f t="shared" si="261"/>
        <v>-1</v>
      </c>
      <c r="BH333" s="345">
        <f t="shared" si="262"/>
        <v>0</v>
      </c>
      <c r="BI333" s="344">
        <f t="shared" si="263"/>
        <v>-1</v>
      </c>
      <c r="BJ333" s="345">
        <f t="shared" si="264"/>
        <v>0</v>
      </c>
      <c r="BK333" s="344">
        <f t="shared" si="265"/>
        <v>-1</v>
      </c>
      <c r="BL333" s="345">
        <f t="shared" si="266"/>
        <v>0</v>
      </c>
      <c r="BM333" s="344">
        <f t="shared" si="267"/>
        <v>-1</v>
      </c>
      <c r="BN333" s="345">
        <f t="shared" si="268"/>
        <v>0</v>
      </c>
      <c r="BO333" s="344">
        <f t="shared" si="269"/>
        <v>-1</v>
      </c>
      <c r="BP333" s="345">
        <f t="shared" si="270"/>
        <v>0</v>
      </c>
      <c r="BQ333" s="290">
        <f t="shared" si="271"/>
        <v>1</v>
      </c>
      <c r="BR333" s="291" t="str">
        <f>IF(BQ333=0,"",
IF(SUM($BQ$307:BQ333)=1,BS333,
IF($BQ$427&gt;SUM($BQ$307:BQ333),_xlfn.CONCAT(", ",BS333),
IF($BQ$427=SUM($BQ$307:BQ333),_xlfn.CONCAT(" y ",BS333)))))</f>
        <v>, 27</v>
      </c>
      <c r="BS333" s="231" t="s">
        <v>6238</v>
      </c>
      <c r="BT333" s="424">
        <f t="shared" si="272"/>
        <v>0</v>
      </c>
      <c r="BU333" s="426">
        <f t="shared" si="273"/>
        <v>0</v>
      </c>
    </row>
    <row r="334" spans="1:73" customFormat="1" ht="54.95" customHeight="1">
      <c r="A334" s="6"/>
      <c r="B334" s="5"/>
      <c r="C334" s="85" t="s">
        <v>115</v>
      </c>
      <c r="D334" s="866" t="str">
        <f>IF(CNGE_2024_M1_Secc1_Sub1!$D69="","",CNGE_2024_M1_Secc1_Sub1!$D69)</f>
        <v>INSTITUTO TECNOLOGICO SUPERIOR DE COSAMALOAPAN</v>
      </c>
      <c r="E334" s="866"/>
      <c r="F334" s="866"/>
      <c r="G334" s="568"/>
      <c r="H334" s="568"/>
      <c r="I334" s="568"/>
      <c r="J334" s="568"/>
      <c r="K334" s="850"/>
      <c r="L334" s="852"/>
      <c r="M334" s="850"/>
      <c r="N334" s="852"/>
      <c r="O334" s="850"/>
      <c r="P334" s="852"/>
      <c r="Q334" s="850"/>
      <c r="R334" s="852"/>
      <c r="S334" s="850"/>
      <c r="T334" s="852"/>
      <c r="U334" s="850"/>
      <c r="V334" s="852"/>
      <c r="W334" s="850"/>
      <c r="X334" s="852"/>
      <c r="Y334" s="850"/>
      <c r="Z334" s="852"/>
      <c r="AA334" s="850"/>
      <c r="AB334" s="852"/>
      <c r="AC334" s="850"/>
      <c r="AD334" s="852"/>
      <c r="AE334" s="8"/>
      <c r="AG334" s="269">
        <f t="shared" si="235"/>
        <v>1</v>
      </c>
      <c r="AH334" s="371">
        <f t="shared" si="236"/>
        <v>0</v>
      </c>
      <c r="AI334" s="298">
        <f t="shared" si="237"/>
        <v>0</v>
      </c>
      <c r="AJ334" s="299">
        <f t="shared" si="238"/>
        <v>0</v>
      </c>
      <c r="AK334" s="300">
        <f t="shared" si="239"/>
        <v>0</v>
      </c>
      <c r="AL334" s="301">
        <f t="shared" si="240"/>
        <v>0</v>
      </c>
      <c r="AM334" s="449">
        <f t="shared" si="241"/>
        <v>0</v>
      </c>
      <c r="AN334" s="453">
        <f t="shared" si="242"/>
        <v>0</v>
      </c>
      <c r="AO334" s="455">
        <f t="shared" si="243"/>
        <v>0</v>
      </c>
      <c r="AP334" s="449">
        <f t="shared" si="244"/>
        <v>0</v>
      </c>
      <c r="AQ334" s="453">
        <f t="shared" si="245"/>
        <v>0</v>
      </c>
      <c r="AR334" s="455">
        <f t="shared" si="246"/>
        <v>0</v>
      </c>
      <c r="AS334" s="449">
        <f t="shared" si="247"/>
        <v>0</v>
      </c>
      <c r="AT334" s="453">
        <f t="shared" si="248"/>
        <v>0</v>
      </c>
      <c r="AU334" s="455">
        <f t="shared" si="249"/>
        <v>0</v>
      </c>
      <c r="AV334" s="449">
        <f t="shared" si="250"/>
        <v>0</v>
      </c>
      <c r="AW334" s="344">
        <f t="shared" si="251"/>
        <v>-1</v>
      </c>
      <c r="AX334" s="345">
        <f t="shared" si="252"/>
        <v>0</v>
      </c>
      <c r="AY334" s="344">
        <f t="shared" si="253"/>
        <v>-1</v>
      </c>
      <c r="AZ334" s="345">
        <f t="shared" si="254"/>
        <v>0</v>
      </c>
      <c r="BA334" s="344">
        <f t="shared" si="255"/>
        <v>-1</v>
      </c>
      <c r="BB334" s="345">
        <f t="shared" si="256"/>
        <v>0</v>
      </c>
      <c r="BC334" s="344">
        <f t="shared" si="257"/>
        <v>-1</v>
      </c>
      <c r="BD334" s="345">
        <f t="shared" si="258"/>
        <v>0</v>
      </c>
      <c r="BE334" s="344">
        <f t="shared" si="259"/>
        <v>-1</v>
      </c>
      <c r="BF334" s="345">
        <f t="shared" si="260"/>
        <v>0</v>
      </c>
      <c r="BG334" s="344">
        <f t="shared" si="261"/>
        <v>-1</v>
      </c>
      <c r="BH334" s="345">
        <f t="shared" si="262"/>
        <v>0</v>
      </c>
      <c r="BI334" s="344">
        <f t="shared" si="263"/>
        <v>-1</v>
      </c>
      <c r="BJ334" s="345">
        <f t="shared" si="264"/>
        <v>0</v>
      </c>
      <c r="BK334" s="344">
        <f t="shared" si="265"/>
        <v>-1</v>
      </c>
      <c r="BL334" s="345">
        <f t="shared" si="266"/>
        <v>0</v>
      </c>
      <c r="BM334" s="344">
        <f t="shared" si="267"/>
        <v>-1</v>
      </c>
      <c r="BN334" s="345">
        <f t="shared" si="268"/>
        <v>0</v>
      </c>
      <c r="BO334" s="344">
        <f t="shared" si="269"/>
        <v>-1</v>
      </c>
      <c r="BP334" s="345">
        <f t="shared" si="270"/>
        <v>0</v>
      </c>
      <c r="BQ334" s="290">
        <f t="shared" si="271"/>
        <v>1</v>
      </c>
      <c r="BR334" s="291" t="str">
        <f>IF(BQ334=0,"",
IF(SUM($BQ$307:BQ334)=1,BS334,
IF($BQ$427&gt;SUM($BQ$307:BQ334),_xlfn.CONCAT(", ",BS334),
IF($BQ$427=SUM($BQ$307:BQ334),_xlfn.CONCAT(" y ",BS334)))))</f>
        <v>, 28</v>
      </c>
      <c r="BS334" s="231" t="s">
        <v>6239</v>
      </c>
      <c r="BT334" s="424">
        <f t="shared" si="272"/>
        <v>0</v>
      </c>
      <c r="BU334" s="426">
        <f t="shared" si="273"/>
        <v>0</v>
      </c>
    </row>
    <row r="335" spans="1:73" customFormat="1" ht="54.95" customHeight="1">
      <c r="A335" s="6"/>
      <c r="B335" s="5"/>
      <c r="C335" s="85" t="s">
        <v>116</v>
      </c>
      <c r="D335" s="866" t="str">
        <f>IF(CNGE_2024_M1_Secc1_Sub1!$D70="","",CNGE_2024_M1_Secc1_Sub1!$D70)</f>
        <v>INSTITUTO TECNOLOGICO SUPERIOR DE PANUCO</v>
      </c>
      <c r="E335" s="866"/>
      <c r="F335" s="866"/>
      <c r="G335" s="568"/>
      <c r="H335" s="568"/>
      <c r="I335" s="568"/>
      <c r="J335" s="568"/>
      <c r="K335" s="850"/>
      <c r="L335" s="852"/>
      <c r="M335" s="850"/>
      <c r="N335" s="852"/>
      <c r="O335" s="850"/>
      <c r="P335" s="852"/>
      <c r="Q335" s="850"/>
      <c r="R335" s="852"/>
      <c r="S335" s="850"/>
      <c r="T335" s="852"/>
      <c r="U335" s="850"/>
      <c r="V335" s="852"/>
      <c r="W335" s="850"/>
      <c r="X335" s="852"/>
      <c r="Y335" s="850"/>
      <c r="Z335" s="852"/>
      <c r="AA335" s="850"/>
      <c r="AB335" s="852"/>
      <c r="AC335" s="850"/>
      <c r="AD335" s="852"/>
      <c r="AE335" s="8"/>
      <c r="AG335" s="269">
        <f t="shared" si="235"/>
        <v>1</v>
      </c>
      <c r="AH335" s="371">
        <f t="shared" si="236"/>
        <v>0</v>
      </c>
      <c r="AI335" s="298">
        <f t="shared" si="237"/>
        <v>0</v>
      </c>
      <c r="AJ335" s="299">
        <f t="shared" si="238"/>
        <v>0</v>
      </c>
      <c r="AK335" s="300">
        <f t="shared" si="239"/>
        <v>0</v>
      </c>
      <c r="AL335" s="301">
        <f t="shared" si="240"/>
        <v>0</v>
      </c>
      <c r="AM335" s="449">
        <f t="shared" si="241"/>
        <v>0</v>
      </c>
      <c r="AN335" s="453">
        <f t="shared" si="242"/>
        <v>0</v>
      </c>
      <c r="AO335" s="455">
        <f t="shared" si="243"/>
        <v>0</v>
      </c>
      <c r="AP335" s="449">
        <f t="shared" si="244"/>
        <v>0</v>
      </c>
      <c r="AQ335" s="453">
        <f t="shared" si="245"/>
        <v>0</v>
      </c>
      <c r="AR335" s="455">
        <f t="shared" si="246"/>
        <v>0</v>
      </c>
      <c r="AS335" s="449">
        <f t="shared" si="247"/>
        <v>0</v>
      </c>
      <c r="AT335" s="453">
        <f t="shared" si="248"/>
        <v>0</v>
      </c>
      <c r="AU335" s="455">
        <f t="shared" si="249"/>
        <v>0</v>
      </c>
      <c r="AV335" s="449">
        <f t="shared" si="250"/>
        <v>0</v>
      </c>
      <c r="AW335" s="344">
        <f t="shared" si="251"/>
        <v>-1</v>
      </c>
      <c r="AX335" s="345">
        <f t="shared" si="252"/>
        <v>0</v>
      </c>
      <c r="AY335" s="344">
        <f t="shared" si="253"/>
        <v>-1</v>
      </c>
      <c r="AZ335" s="345">
        <f t="shared" si="254"/>
        <v>0</v>
      </c>
      <c r="BA335" s="344">
        <f t="shared" si="255"/>
        <v>-1</v>
      </c>
      <c r="BB335" s="345">
        <f t="shared" si="256"/>
        <v>0</v>
      </c>
      <c r="BC335" s="344">
        <f t="shared" si="257"/>
        <v>-1</v>
      </c>
      <c r="BD335" s="345">
        <f t="shared" si="258"/>
        <v>0</v>
      </c>
      <c r="BE335" s="344">
        <f t="shared" si="259"/>
        <v>-1</v>
      </c>
      <c r="BF335" s="345">
        <f t="shared" si="260"/>
        <v>0</v>
      </c>
      <c r="BG335" s="344">
        <f t="shared" si="261"/>
        <v>-1</v>
      </c>
      <c r="BH335" s="345">
        <f t="shared" si="262"/>
        <v>0</v>
      </c>
      <c r="BI335" s="344">
        <f t="shared" si="263"/>
        <v>-1</v>
      </c>
      <c r="BJ335" s="345">
        <f t="shared" si="264"/>
        <v>0</v>
      </c>
      <c r="BK335" s="344">
        <f t="shared" si="265"/>
        <v>-1</v>
      </c>
      <c r="BL335" s="345">
        <f t="shared" si="266"/>
        <v>0</v>
      </c>
      <c r="BM335" s="344">
        <f t="shared" si="267"/>
        <v>-1</v>
      </c>
      <c r="BN335" s="345">
        <f t="shared" si="268"/>
        <v>0</v>
      </c>
      <c r="BO335" s="344">
        <f t="shared" si="269"/>
        <v>-1</v>
      </c>
      <c r="BP335" s="345">
        <f t="shared" si="270"/>
        <v>0</v>
      </c>
      <c r="BQ335" s="290">
        <f t="shared" si="271"/>
        <v>1</v>
      </c>
      <c r="BR335" s="291" t="str">
        <f>IF(BQ335=0,"",
IF(SUM($BQ$307:BQ335)=1,BS335,
IF($BQ$427&gt;SUM($BQ$307:BQ335),_xlfn.CONCAT(", ",BS335),
IF($BQ$427=SUM($BQ$307:BQ335),_xlfn.CONCAT(" y ",BS335)))))</f>
        <v>, 29</v>
      </c>
      <c r="BS335" s="231" t="s">
        <v>6240</v>
      </c>
      <c r="BT335" s="424">
        <f t="shared" si="272"/>
        <v>0</v>
      </c>
      <c r="BU335" s="426">
        <f t="shared" si="273"/>
        <v>0</v>
      </c>
    </row>
    <row r="336" spans="1:73" customFormat="1" ht="54.95" customHeight="1">
      <c r="A336" s="6"/>
      <c r="B336" s="5"/>
      <c r="C336" s="85" t="s">
        <v>117</v>
      </c>
      <c r="D336" s="866" t="str">
        <f>IF(CNGE_2024_M1_Secc1_Sub1!$D71="","",CNGE_2024_M1_Secc1_Sub1!$D71)</f>
        <v>INSTITUTO TECNOLOGICO SUPERIOR DE POZA RICA</v>
      </c>
      <c r="E336" s="866"/>
      <c r="F336" s="866"/>
      <c r="G336" s="568"/>
      <c r="H336" s="568"/>
      <c r="I336" s="568"/>
      <c r="J336" s="568"/>
      <c r="K336" s="850"/>
      <c r="L336" s="852"/>
      <c r="M336" s="850"/>
      <c r="N336" s="852"/>
      <c r="O336" s="850"/>
      <c r="P336" s="852"/>
      <c r="Q336" s="850"/>
      <c r="R336" s="852"/>
      <c r="S336" s="850"/>
      <c r="T336" s="852"/>
      <c r="U336" s="850"/>
      <c r="V336" s="852"/>
      <c r="W336" s="850"/>
      <c r="X336" s="852"/>
      <c r="Y336" s="850"/>
      <c r="Z336" s="852"/>
      <c r="AA336" s="850"/>
      <c r="AB336" s="852"/>
      <c r="AC336" s="850"/>
      <c r="AD336" s="852"/>
      <c r="AE336" s="8"/>
      <c r="AG336" s="269">
        <f t="shared" si="235"/>
        <v>1</v>
      </c>
      <c r="AH336" s="371">
        <f t="shared" si="236"/>
        <v>0</v>
      </c>
      <c r="AI336" s="298">
        <f t="shared" si="237"/>
        <v>0</v>
      </c>
      <c r="AJ336" s="299">
        <f t="shared" si="238"/>
        <v>0</v>
      </c>
      <c r="AK336" s="300">
        <f t="shared" si="239"/>
        <v>0</v>
      </c>
      <c r="AL336" s="301">
        <f t="shared" si="240"/>
        <v>0</v>
      </c>
      <c r="AM336" s="449">
        <f t="shared" si="241"/>
        <v>0</v>
      </c>
      <c r="AN336" s="453">
        <f t="shared" si="242"/>
        <v>0</v>
      </c>
      <c r="AO336" s="455">
        <f t="shared" si="243"/>
        <v>0</v>
      </c>
      <c r="AP336" s="449">
        <f t="shared" si="244"/>
        <v>0</v>
      </c>
      <c r="AQ336" s="453">
        <f t="shared" si="245"/>
        <v>0</v>
      </c>
      <c r="AR336" s="455">
        <f t="shared" si="246"/>
        <v>0</v>
      </c>
      <c r="AS336" s="449">
        <f t="shared" si="247"/>
        <v>0</v>
      </c>
      <c r="AT336" s="453">
        <f t="shared" si="248"/>
        <v>0</v>
      </c>
      <c r="AU336" s="455">
        <f t="shared" si="249"/>
        <v>0</v>
      </c>
      <c r="AV336" s="449">
        <f t="shared" si="250"/>
        <v>0</v>
      </c>
      <c r="AW336" s="344">
        <f t="shared" si="251"/>
        <v>-1</v>
      </c>
      <c r="AX336" s="345">
        <f t="shared" si="252"/>
        <v>0</v>
      </c>
      <c r="AY336" s="344">
        <f t="shared" si="253"/>
        <v>-1</v>
      </c>
      <c r="AZ336" s="345">
        <f t="shared" si="254"/>
        <v>0</v>
      </c>
      <c r="BA336" s="344">
        <f t="shared" si="255"/>
        <v>-1</v>
      </c>
      <c r="BB336" s="345">
        <f t="shared" si="256"/>
        <v>0</v>
      </c>
      <c r="BC336" s="344">
        <f t="shared" si="257"/>
        <v>-1</v>
      </c>
      <c r="BD336" s="345">
        <f t="shared" si="258"/>
        <v>0</v>
      </c>
      <c r="BE336" s="344">
        <f t="shared" si="259"/>
        <v>-1</v>
      </c>
      <c r="BF336" s="345">
        <f t="shared" si="260"/>
        <v>0</v>
      </c>
      <c r="BG336" s="344">
        <f t="shared" si="261"/>
        <v>-1</v>
      </c>
      <c r="BH336" s="345">
        <f t="shared" si="262"/>
        <v>0</v>
      </c>
      <c r="BI336" s="344">
        <f t="shared" si="263"/>
        <v>-1</v>
      </c>
      <c r="BJ336" s="345">
        <f t="shared" si="264"/>
        <v>0</v>
      </c>
      <c r="BK336" s="344">
        <f t="shared" si="265"/>
        <v>-1</v>
      </c>
      <c r="BL336" s="345">
        <f t="shared" si="266"/>
        <v>0</v>
      </c>
      <c r="BM336" s="344">
        <f t="shared" si="267"/>
        <v>-1</v>
      </c>
      <c r="BN336" s="345">
        <f t="shared" si="268"/>
        <v>0</v>
      </c>
      <c r="BO336" s="344">
        <f t="shared" si="269"/>
        <v>-1</v>
      </c>
      <c r="BP336" s="345">
        <f t="shared" si="270"/>
        <v>0</v>
      </c>
      <c r="BQ336" s="290">
        <f t="shared" si="271"/>
        <v>1</v>
      </c>
      <c r="BR336" s="291" t="str">
        <f>IF(BQ336=0,"",
IF(SUM($BQ$307:BQ336)=1,BS336,
IF($BQ$427&gt;SUM($BQ$307:BQ336),_xlfn.CONCAT(", ",BS336),
IF($BQ$427=SUM($BQ$307:BQ336),_xlfn.CONCAT(" y ",BS336)))))</f>
        <v>, 30</v>
      </c>
      <c r="BS336" s="231" t="s">
        <v>6241</v>
      </c>
      <c r="BT336" s="424">
        <f t="shared" si="272"/>
        <v>0</v>
      </c>
      <c r="BU336" s="426">
        <f t="shared" si="273"/>
        <v>0</v>
      </c>
    </row>
    <row r="337" spans="1:73" customFormat="1" ht="54.95" customHeight="1">
      <c r="A337" s="6"/>
      <c r="B337" s="5"/>
      <c r="C337" s="85" t="s">
        <v>118</v>
      </c>
      <c r="D337" s="866" t="str">
        <f>IF(CNGE_2024_M1_Secc1_Sub1!$D72="","",CNGE_2024_M1_Secc1_Sub1!$D72)</f>
        <v>INSTITUTO TECNOLOGICO SUPERIOR DE XALAPA</v>
      </c>
      <c r="E337" s="866"/>
      <c r="F337" s="866"/>
      <c r="G337" s="568"/>
      <c r="H337" s="568"/>
      <c r="I337" s="568"/>
      <c r="J337" s="568"/>
      <c r="K337" s="850"/>
      <c r="L337" s="852"/>
      <c r="M337" s="850"/>
      <c r="N337" s="852"/>
      <c r="O337" s="850"/>
      <c r="P337" s="852"/>
      <c r="Q337" s="850"/>
      <c r="R337" s="852"/>
      <c r="S337" s="850"/>
      <c r="T337" s="852"/>
      <c r="U337" s="850"/>
      <c r="V337" s="852"/>
      <c r="W337" s="850"/>
      <c r="X337" s="852"/>
      <c r="Y337" s="850"/>
      <c r="Z337" s="852"/>
      <c r="AA337" s="850"/>
      <c r="AB337" s="852"/>
      <c r="AC337" s="850"/>
      <c r="AD337" s="852"/>
      <c r="AE337" s="8"/>
      <c r="AG337" s="269">
        <f t="shared" si="235"/>
        <v>1</v>
      </c>
      <c r="AH337" s="371">
        <f t="shared" si="236"/>
        <v>0</v>
      </c>
      <c r="AI337" s="298">
        <f t="shared" si="237"/>
        <v>0</v>
      </c>
      <c r="AJ337" s="299">
        <f t="shared" si="238"/>
        <v>0</v>
      </c>
      <c r="AK337" s="300">
        <f t="shared" si="239"/>
        <v>0</v>
      </c>
      <c r="AL337" s="301">
        <f t="shared" si="240"/>
        <v>0</v>
      </c>
      <c r="AM337" s="449">
        <f t="shared" si="241"/>
        <v>0</v>
      </c>
      <c r="AN337" s="453">
        <f t="shared" si="242"/>
        <v>0</v>
      </c>
      <c r="AO337" s="455">
        <f t="shared" si="243"/>
        <v>0</v>
      </c>
      <c r="AP337" s="449">
        <f t="shared" si="244"/>
        <v>0</v>
      </c>
      <c r="AQ337" s="453">
        <f t="shared" si="245"/>
        <v>0</v>
      </c>
      <c r="AR337" s="455">
        <f t="shared" si="246"/>
        <v>0</v>
      </c>
      <c r="AS337" s="449">
        <f t="shared" si="247"/>
        <v>0</v>
      </c>
      <c r="AT337" s="453">
        <f t="shared" si="248"/>
        <v>0</v>
      </c>
      <c r="AU337" s="455">
        <f t="shared" si="249"/>
        <v>0</v>
      </c>
      <c r="AV337" s="449">
        <f t="shared" si="250"/>
        <v>0</v>
      </c>
      <c r="AW337" s="344">
        <f t="shared" si="251"/>
        <v>-1</v>
      </c>
      <c r="AX337" s="345">
        <f t="shared" si="252"/>
        <v>0</v>
      </c>
      <c r="AY337" s="344">
        <f t="shared" si="253"/>
        <v>-1</v>
      </c>
      <c r="AZ337" s="345">
        <f t="shared" si="254"/>
        <v>0</v>
      </c>
      <c r="BA337" s="344">
        <f t="shared" si="255"/>
        <v>-1</v>
      </c>
      <c r="BB337" s="345">
        <f t="shared" si="256"/>
        <v>0</v>
      </c>
      <c r="BC337" s="344">
        <f t="shared" si="257"/>
        <v>-1</v>
      </c>
      <c r="BD337" s="345">
        <f t="shared" si="258"/>
        <v>0</v>
      </c>
      <c r="BE337" s="344">
        <f t="shared" si="259"/>
        <v>-1</v>
      </c>
      <c r="BF337" s="345">
        <f t="shared" si="260"/>
        <v>0</v>
      </c>
      <c r="BG337" s="344">
        <f t="shared" si="261"/>
        <v>-1</v>
      </c>
      <c r="BH337" s="345">
        <f t="shared" si="262"/>
        <v>0</v>
      </c>
      <c r="BI337" s="344">
        <f t="shared" si="263"/>
        <v>-1</v>
      </c>
      <c r="BJ337" s="345">
        <f t="shared" si="264"/>
        <v>0</v>
      </c>
      <c r="BK337" s="344">
        <f t="shared" si="265"/>
        <v>-1</v>
      </c>
      <c r="BL337" s="345">
        <f t="shared" si="266"/>
        <v>0</v>
      </c>
      <c r="BM337" s="344">
        <f t="shared" si="267"/>
        <v>-1</v>
      </c>
      <c r="BN337" s="345">
        <f t="shared" si="268"/>
        <v>0</v>
      </c>
      <c r="BO337" s="344">
        <f t="shared" si="269"/>
        <v>-1</v>
      </c>
      <c r="BP337" s="345">
        <f t="shared" si="270"/>
        <v>0</v>
      </c>
      <c r="BQ337" s="290">
        <f t="shared" si="271"/>
        <v>1</v>
      </c>
      <c r="BR337" s="291" t="str">
        <f>IF(BQ337=0,"",
IF(SUM($BQ$307:BQ337)=1,BS337,
IF($BQ$427&gt;SUM($BQ$307:BQ337),_xlfn.CONCAT(", ",BS337),
IF($BQ$427=SUM($BQ$307:BQ337),_xlfn.CONCAT(" y ",BS337)))))</f>
        <v>, 31</v>
      </c>
      <c r="BS337" s="231" t="s">
        <v>6242</v>
      </c>
      <c r="BT337" s="424">
        <f t="shared" si="272"/>
        <v>0</v>
      </c>
      <c r="BU337" s="426">
        <f t="shared" si="273"/>
        <v>0</v>
      </c>
    </row>
    <row r="338" spans="1:73" customFormat="1" ht="54.95" customHeight="1">
      <c r="A338" s="6"/>
      <c r="B338" s="5"/>
      <c r="C338" s="85" t="s">
        <v>119</v>
      </c>
      <c r="D338" s="866" t="str">
        <f>IF(CNGE_2024_M1_Secc1_Sub1!$D73="","",CNGE_2024_M1_Secc1_Sub1!$D73)</f>
        <v>INSTITUTO TECNOLOGICO SUPERIOR DE COATZACOALCOS</v>
      </c>
      <c r="E338" s="866"/>
      <c r="F338" s="866"/>
      <c r="G338" s="568"/>
      <c r="H338" s="568"/>
      <c r="I338" s="568"/>
      <c r="J338" s="568"/>
      <c r="K338" s="850"/>
      <c r="L338" s="852"/>
      <c r="M338" s="850"/>
      <c r="N338" s="852"/>
      <c r="O338" s="850"/>
      <c r="P338" s="852"/>
      <c r="Q338" s="850"/>
      <c r="R338" s="852"/>
      <c r="S338" s="850"/>
      <c r="T338" s="852"/>
      <c r="U338" s="850"/>
      <c r="V338" s="852"/>
      <c r="W338" s="850"/>
      <c r="X338" s="852"/>
      <c r="Y338" s="850"/>
      <c r="Z338" s="852"/>
      <c r="AA338" s="850"/>
      <c r="AB338" s="852"/>
      <c r="AC338" s="850"/>
      <c r="AD338" s="852"/>
      <c r="AE338" s="8"/>
      <c r="AG338" s="269">
        <f t="shared" si="235"/>
        <v>1</v>
      </c>
      <c r="AH338" s="371">
        <f t="shared" si="236"/>
        <v>0</v>
      </c>
      <c r="AI338" s="298">
        <f t="shared" si="237"/>
        <v>0</v>
      </c>
      <c r="AJ338" s="299">
        <f t="shared" si="238"/>
        <v>0</v>
      </c>
      <c r="AK338" s="300">
        <f t="shared" si="239"/>
        <v>0</v>
      </c>
      <c r="AL338" s="301">
        <f t="shared" si="240"/>
        <v>0</v>
      </c>
      <c r="AM338" s="449">
        <f t="shared" si="241"/>
        <v>0</v>
      </c>
      <c r="AN338" s="453">
        <f t="shared" si="242"/>
        <v>0</v>
      </c>
      <c r="AO338" s="455">
        <f t="shared" si="243"/>
        <v>0</v>
      </c>
      <c r="AP338" s="449">
        <f t="shared" si="244"/>
        <v>0</v>
      </c>
      <c r="AQ338" s="453">
        <f t="shared" si="245"/>
        <v>0</v>
      </c>
      <c r="AR338" s="455">
        <f t="shared" si="246"/>
        <v>0</v>
      </c>
      <c r="AS338" s="449">
        <f t="shared" si="247"/>
        <v>0</v>
      </c>
      <c r="AT338" s="453">
        <f t="shared" si="248"/>
        <v>0</v>
      </c>
      <c r="AU338" s="455">
        <f t="shared" si="249"/>
        <v>0</v>
      </c>
      <c r="AV338" s="449">
        <f t="shared" si="250"/>
        <v>0</v>
      </c>
      <c r="AW338" s="344">
        <f t="shared" si="251"/>
        <v>-1</v>
      </c>
      <c r="AX338" s="345">
        <f t="shared" si="252"/>
        <v>0</v>
      </c>
      <c r="AY338" s="344">
        <f t="shared" si="253"/>
        <v>-1</v>
      </c>
      <c r="AZ338" s="345">
        <f t="shared" si="254"/>
        <v>0</v>
      </c>
      <c r="BA338" s="344">
        <f t="shared" si="255"/>
        <v>-1</v>
      </c>
      <c r="BB338" s="345">
        <f t="shared" si="256"/>
        <v>0</v>
      </c>
      <c r="BC338" s="344">
        <f t="shared" si="257"/>
        <v>-1</v>
      </c>
      <c r="BD338" s="345">
        <f t="shared" si="258"/>
        <v>0</v>
      </c>
      <c r="BE338" s="344">
        <f t="shared" si="259"/>
        <v>-1</v>
      </c>
      <c r="BF338" s="345">
        <f t="shared" si="260"/>
        <v>0</v>
      </c>
      <c r="BG338" s="344">
        <f t="shared" si="261"/>
        <v>-1</v>
      </c>
      <c r="BH338" s="345">
        <f t="shared" si="262"/>
        <v>0</v>
      </c>
      <c r="BI338" s="344">
        <f t="shared" si="263"/>
        <v>-1</v>
      </c>
      <c r="BJ338" s="345">
        <f t="shared" si="264"/>
        <v>0</v>
      </c>
      <c r="BK338" s="344">
        <f t="shared" si="265"/>
        <v>-1</v>
      </c>
      <c r="BL338" s="345">
        <f t="shared" si="266"/>
        <v>0</v>
      </c>
      <c r="BM338" s="344">
        <f t="shared" si="267"/>
        <v>-1</v>
      </c>
      <c r="BN338" s="345">
        <f t="shared" si="268"/>
        <v>0</v>
      </c>
      <c r="BO338" s="344">
        <f t="shared" si="269"/>
        <v>-1</v>
      </c>
      <c r="BP338" s="345">
        <f t="shared" si="270"/>
        <v>0</v>
      </c>
      <c r="BQ338" s="290">
        <f t="shared" si="271"/>
        <v>1</v>
      </c>
      <c r="BR338" s="291" t="str">
        <f>IF(BQ338=0,"",
IF(SUM($BQ$307:BQ338)=1,BS338,
IF($BQ$427&gt;SUM($BQ$307:BQ338),_xlfn.CONCAT(", ",BS338),
IF($BQ$427=SUM($BQ$307:BQ338),_xlfn.CONCAT(" y ",BS338)))))</f>
        <v>, 32</v>
      </c>
      <c r="BS338" s="231" t="s">
        <v>6243</v>
      </c>
      <c r="BT338" s="424">
        <f t="shared" si="272"/>
        <v>0</v>
      </c>
      <c r="BU338" s="426">
        <f t="shared" si="273"/>
        <v>0</v>
      </c>
    </row>
    <row r="339" spans="1:73" customFormat="1" ht="54.95" customHeight="1">
      <c r="A339" s="6"/>
      <c r="B339" s="5"/>
      <c r="C339" s="85" t="s">
        <v>120</v>
      </c>
      <c r="D339" s="866" t="str">
        <f>IF(CNGE_2024_M1_Secc1_Sub1!$D74="","",CNGE_2024_M1_Secc1_Sub1!$D74)</f>
        <v>INSTITUTO TECNOLOGICO SUPERIOR DE TIERRA BLANCA</v>
      </c>
      <c r="E339" s="866"/>
      <c r="F339" s="866"/>
      <c r="G339" s="568"/>
      <c r="H339" s="568"/>
      <c r="I339" s="568"/>
      <c r="J339" s="568"/>
      <c r="K339" s="850"/>
      <c r="L339" s="852"/>
      <c r="M339" s="850"/>
      <c r="N339" s="852"/>
      <c r="O339" s="850"/>
      <c r="P339" s="852"/>
      <c r="Q339" s="850"/>
      <c r="R339" s="852"/>
      <c r="S339" s="850"/>
      <c r="T339" s="852"/>
      <c r="U339" s="850"/>
      <c r="V339" s="852"/>
      <c r="W339" s="850"/>
      <c r="X339" s="852"/>
      <c r="Y339" s="850"/>
      <c r="Z339" s="852"/>
      <c r="AA339" s="850"/>
      <c r="AB339" s="852"/>
      <c r="AC339" s="850"/>
      <c r="AD339" s="852"/>
      <c r="AE339" s="8"/>
      <c r="AG339" s="269">
        <f t="shared" si="235"/>
        <v>1</v>
      </c>
      <c r="AH339" s="371">
        <f t="shared" si="236"/>
        <v>0</v>
      </c>
      <c r="AI339" s="298">
        <f t="shared" si="237"/>
        <v>0</v>
      </c>
      <c r="AJ339" s="299">
        <f t="shared" si="238"/>
        <v>0</v>
      </c>
      <c r="AK339" s="300">
        <f t="shared" si="239"/>
        <v>0</v>
      </c>
      <c r="AL339" s="301">
        <f t="shared" si="240"/>
        <v>0</v>
      </c>
      <c r="AM339" s="449">
        <f t="shared" si="241"/>
        <v>0</v>
      </c>
      <c r="AN339" s="453">
        <f t="shared" si="242"/>
        <v>0</v>
      </c>
      <c r="AO339" s="455">
        <f t="shared" si="243"/>
        <v>0</v>
      </c>
      <c r="AP339" s="449">
        <f t="shared" si="244"/>
        <v>0</v>
      </c>
      <c r="AQ339" s="453">
        <f t="shared" si="245"/>
        <v>0</v>
      </c>
      <c r="AR339" s="455">
        <f t="shared" si="246"/>
        <v>0</v>
      </c>
      <c r="AS339" s="449">
        <f t="shared" si="247"/>
        <v>0</v>
      </c>
      <c r="AT339" s="453">
        <f t="shared" si="248"/>
        <v>0</v>
      </c>
      <c r="AU339" s="455">
        <f t="shared" si="249"/>
        <v>0</v>
      </c>
      <c r="AV339" s="449">
        <f t="shared" si="250"/>
        <v>0</v>
      </c>
      <c r="AW339" s="344">
        <f t="shared" si="251"/>
        <v>-1</v>
      </c>
      <c r="AX339" s="345">
        <f t="shared" si="252"/>
        <v>0</v>
      </c>
      <c r="AY339" s="344">
        <f t="shared" si="253"/>
        <v>-1</v>
      </c>
      <c r="AZ339" s="345">
        <f t="shared" si="254"/>
        <v>0</v>
      </c>
      <c r="BA339" s="344">
        <f t="shared" si="255"/>
        <v>-1</v>
      </c>
      <c r="BB339" s="345">
        <f t="shared" si="256"/>
        <v>0</v>
      </c>
      <c r="BC339" s="344">
        <f t="shared" si="257"/>
        <v>-1</v>
      </c>
      <c r="BD339" s="345">
        <f t="shared" si="258"/>
        <v>0</v>
      </c>
      <c r="BE339" s="344">
        <f t="shared" si="259"/>
        <v>-1</v>
      </c>
      <c r="BF339" s="345">
        <f t="shared" si="260"/>
        <v>0</v>
      </c>
      <c r="BG339" s="344">
        <f t="shared" si="261"/>
        <v>-1</v>
      </c>
      <c r="BH339" s="345">
        <f t="shared" si="262"/>
        <v>0</v>
      </c>
      <c r="BI339" s="344">
        <f t="shared" si="263"/>
        <v>-1</v>
      </c>
      <c r="BJ339" s="345">
        <f t="shared" si="264"/>
        <v>0</v>
      </c>
      <c r="BK339" s="344">
        <f t="shared" si="265"/>
        <v>-1</v>
      </c>
      <c r="BL339" s="345">
        <f t="shared" si="266"/>
        <v>0</v>
      </c>
      <c r="BM339" s="344">
        <f t="shared" si="267"/>
        <v>-1</v>
      </c>
      <c r="BN339" s="345">
        <f t="shared" si="268"/>
        <v>0</v>
      </c>
      <c r="BO339" s="344">
        <f t="shared" si="269"/>
        <v>-1</v>
      </c>
      <c r="BP339" s="345">
        <f t="shared" si="270"/>
        <v>0</v>
      </c>
      <c r="BQ339" s="290">
        <f t="shared" si="271"/>
        <v>1</v>
      </c>
      <c r="BR339" s="291" t="str">
        <f>IF(BQ339=0,"",
IF(SUM($BQ$307:BQ339)=1,BS339,
IF($BQ$427&gt;SUM($BQ$307:BQ339),_xlfn.CONCAT(", ",BS339),
IF($BQ$427=SUM($BQ$307:BQ339),_xlfn.CONCAT(" y ",BS339)))))</f>
        <v>, 33</v>
      </c>
      <c r="BS339" s="231" t="s">
        <v>6244</v>
      </c>
      <c r="BT339" s="424">
        <f t="shared" si="272"/>
        <v>0</v>
      </c>
      <c r="BU339" s="426">
        <f t="shared" si="273"/>
        <v>0</v>
      </c>
    </row>
    <row r="340" spans="1:73" customFormat="1" ht="54.95" customHeight="1">
      <c r="A340" s="6"/>
      <c r="B340" s="5"/>
      <c r="C340" s="85" t="s">
        <v>121</v>
      </c>
      <c r="D340" s="866" t="str">
        <f>IF(CNGE_2024_M1_Secc1_Sub1!$D75="","",CNGE_2024_M1_Secc1_Sub1!$D75)</f>
        <v>INSTITUTO TECNOLOGICO SUPERIOR DE ALAMO</v>
      </c>
      <c r="E340" s="866"/>
      <c r="F340" s="866"/>
      <c r="G340" s="568"/>
      <c r="H340" s="568"/>
      <c r="I340" s="568"/>
      <c r="J340" s="568"/>
      <c r="K340" s="850"/>
      <c r="L340" s="852"/>
      <c r="M340" s="850"/>
      <c r="N340" s="852"/>
      <c r="O340" s="850"/>
      <c r="P340" s="852"/>
      <c r="Q340" s="850"/>
      <c r="R340" s="852"/>
      <c r="S340" s="850"/>
      <c r="T340" s="852"/>
      <c r="U340" s="850"/>
      <c r="V340" s="852"/>
      <c r="W340" s="850"/>
      <c r="X340" s="852"/>
      <c r="Y340" s="850"/>
      <c r="Z340" s="852"/>
      <c r="AA340" s="850"/>
      <c r="AB340" s="852"/>
      <c r="AC340" s="850"/>
      <c r="AD340" s="852"/>
      <c r="AE340" s="8"/>
      <c r="AG340" s="269">
        <f t="shared" si="235"/>
        <v>1</v>
      </c>
      <c r="AH340" s="371">
        <f t="shared" si="236"/>
        <v>0</v>
      </c>
      <c r="AI340" s="298">
        <f t="shared" si="237"/>
        <v>0</v>
      </c>
      <c r="AJ340" s="299">
        <f t="shared" si="238"/>
        <v>0</v>
      </c>
      <c r="AK340" s="300">
        <f t="shared" si="239"/>
        <v>0</v>
      </c>
      <c r="AL340" s="301">
        <f t="shared" si="240"/>
        <v>0</v>
      </c>
      <c r="AM340" s="449">
        <f t="shared" si="241"/>
        <v>0</v>
      </c>
      <c r="AN340" s="453">
        <f t="shared" si="242"/>
        <v>0</v>
      </c>
      <c r="AO340" s="455">
        <f t="shared" si="243"/>
        <v>0</v>
      </c>
      <c r="AP340" s="449">
        <f t="shared" si="244"/>
        <v>0</v>
      </c>
      <c r="AQ340" s="453">
        <f t="shared" si="245"/>
        <v>0</v>
      </c>
      <c r="AR340" s="455">
        <f t="shared" si="246"/>
        <v>0</v>
      </c>
      <c r="AS340" s="449">
        <f t="shared" si="247"/>
        <v>0</v>
      </c>
      <c r="AT340" s="453">
        <f t="shared" si="248"/>
        <v>0</v>
      </c>
      <c r="AU340" s="455">
        <f t="shared" si="249"/>
        <v>0</v>
      </c>
      <c r="AV340" s="449">
        <f t="shared" si="250"/>
        <v>0</v>
      </c>
      <c r="AW340" s="344">
        <f t="shared" si="251"/>
        <v>-1</v>
      </c>
      <c r="AX340" s="345">
        <f t="shared" si="252"/>
        <v>0</v>
      </c>
      <c r="AY340" s="344">
        <f t="shared" si="253"/>
        <v>-1</v>
      </c>
      <c r="AZ340" s="345">
        <f t="shared" si="254"/>
        <v>0</v>
      </c>
      <c r="BA340" s="344">
        <f t="shared" si="255"/>
        <v>-1</v>
      </c>
      <c r="BB340" s="345">
        <f t="shared" si="256"/>
        <v>0</v>
      </c>
      <c r="BC340" s="344">
        <f t="shared" si="257"/>
        <v>-1</v>
      </c>
      <c r="BD340" s="345">
        <f t="shared" si="258"/>
        <v>0</v>
      </c>
      <c r="BE340" s="344">
        <f t="shared" si="259"/>
        <v>-1</v>
      </c>
      <c r="BF340" s="345">
        <f t="shared" si="260"/>
        <v>0</v>
      </c>
      <c r="BG340" s="344">
        <f t="shared" si="261"/>
        <v>-1</v>
      </c>
      <c r="BH340" s="345">
        <f t="shared" si="262"/>
        <v>0</v>
      </c>
      <c r="BI340" s="344">
        <f t="shared" si="263"/>
        <v>-1</v>
      </c>
      <c r="BJ340" s="345">
        <f t="shared" si="264"/>
        <v>0</v>
      </c>
      <c r="BK340" s="344">
        <f t="shared" si="265"/>
        <v>-1</v>
      </c>
      <c r="BL340" s="345">
        <f t="shared" si="266"/>
        <v>0</v>
      </c>
      <c r="BM340" s="344">
        <f t="shared" si="267"/>
        <v>-1</v>
      </c>
      <c r="BN340" s="345">
        <f t="shared" si="268"/>
        <v>0</v>
      </c>
      <c r="BO340" s="344">
        <f t="shared" si="269"/>
        <v>-1</v>
      </c>
      <c r="BP340" s="345">
        <f t="shared" si="270"/>
        <v>0</v>
      </c>
      <c r="BQ340" s="290">
        <f t="shared" si="271"/>
        <v>1</v>
      </c>
      <c r="BR340" s="291" t="str">
        <f>IF(BQ340=0,"",
IF(SUM($BQ$307:BQ340)=1,BS340,
IF($BQ$427&gt;SUM($BQ$307:BQ340),_xlfn.CONCAT(", ",BS340),
IF($BQ$427=SUM($BQ$307:BQ340),_xlfn.CONCAT(" y ",BS340)))))</f>
        <v>, 34</v>
      </c>
      <c r="BS340" s="231" t="s">
        <v>6245</v>
      </c>
      <c r="BT340" s="424">
        <f t="shared" si="272"/>
        <v>0</v>
      </c>
      <c r="BU340" s="426">
        <f t="shared" si="273"/>
        <v>0</v>
      </c>
    </row>
    <row r="341" spans="1:73" customFormat="1" ht="54.95" customHeight="1">
      <c r="A341" s="6"/>
      <c r="B341" s="5"/>
      <c r="C341" s="85" t="s">
        <v>122</v>
      </c>
      <c r="D341" s="866" t="str">
        <f>IF(CNGE_2024_M1_Secc1_Sub1!$D76="","",CNGE_2024_M1_Secc1_Sub1!$D76)</f>
        <v>INSTITUTO TECNOLOGICO SUPERIOR DE ACAYUCAN</v>
      </c>
      <c r="E341" s="866"/>
      <c r="F341" s="866"/>
      <c r="G341" s="568"/>
      <c r="H341" s="568"/>
      <c r="I341" s="568"/>
      <c r="J341" s="568"/>
      <c r="K341" s="850"/>
      <c r="L341" s="852"/>
      <c r="M341" s="850"/>
      <c r="N341" s="852"/>
      <c r="O341" s="850"/>
      <c r="P341" s="852"/>
      <c r="Q341" s="850"/>
      <c r="R341" s="852"/>
      <c r="S341" s="850"/>
      <c r="T341" s="852"/>
      <c r="U341" s="850"/>
      <c r="V341" s="852"/>
      <c r="W341" s="850"/>
      <c r="X341" s="852"/>
      <c r="Y341" s="850"/>
      <c r="Z341" s="852"/>
      <c r="AA341" s="850"/>
      <c r="AB341" s="852"/>
      <c r="AC341" s="850"/>
      <c r="AD341" s="852"/>
      <c r="AE341" s="8"/>
      <c r="AG341" s="269">
        <f t="shared" si="235"/>
        <v>1</v>
      </c>
      <c r="AH341" s="371">
        <f t="shared" si="236"/>
        <v>0</v>
      </c>
      <c r="AI341" s="298">
        <f t="shared" si="237"/>
        <v>0</v>
      </c>
      <c r="AJ341" s="299">
        <f t="shared" si="238"/>
        <v>0</v>
      </c>
      <c r="AK341" s="300">
        <f t="shared" si="239"/>
        <v>0</v>
      </c>
      <c r="AL341" s="301">
        <f t="shared" si="240"/>
        <v>0</v>
      </c>
      <c r="AM341" s="449">
        <f t="shared" si="241"/>
        <v>0</v>
      </c>
      <c r="AN341" s="453">
        <f t="shared" si="242"/>
        <v>0</v>
      </c>
      <c r="AO341" s="455">
        <f t="shared" si="243"/>
        <v>0</v>
      </c>
      <c r="AP341" s="449">
        <f t="shared" si="244"/>
        <v>0</v>
      </c>
      <c r="AQ341" s="453">
        <f t="shared" si="245"/>
        <v>0</v>
      </c>
      <c r="AR341" s="455">
        <f t="shared" si="246"/>
        <v>0</v>
      </c>
      <c r="AS341" s="449">
        <f t="shared" si="247"/>
        <v>0</v>
      </c>
      <c r="AT341" s="453">
        <f t="shared" si="248"/>
        <v>0</v>
      </c>
      <c r="AU341" s="455">
        <f t="shared" si="249"/>
        <v>0</v>
      </c>
      <c r="AV341" s="449">
        <f t="shared" si="250"/>
        <v>0</v>
      </c>
      <c r="AW341" s="344">
        <f t="shared" si="251"/>
        <v>-1</v>
      </c>
      <c r="AX341" s="345">
        <f t="shared" si="252"/>
        <v>0</v>
      </c>
      <c r="AY341" s="344">
        <f t="shared" si="253"/>
        <v>-1</v>
      </c>
      <c r="AZ341" s="345">
        <f t="shared" si="254"/>
        <v>0</v>
      </c>
      <c r="BA341" s="344">
        <f t="shared" si="255"/>
        <v>-1</v>
      </c>
      <c r="BB341" s="345">
        <f t="shared" si="256"/>
        <v>0</v>
      </c>
      <c r="BC341" s="344">
        <f t="shared" si="257"/>
        <v>-1</v>
      </c>
      <c r="BD341" s="345">
        <f t="shared" si="258"/>
        <v>0</v>
      </c>
      <c r="BE341" s="344">
        <f t="shared" si="259"/>
        <v>-1</v>
      </c>
      <c r="BF341" s="345">
        <f t="shared" si="260"/>
        <v>0</v>
      </c>
      <c r="BG341" s="344">
        <f t="shared" si="261"/>
        <v>-1</v>
      </c>
      <c r="BH341" s="345">
        <f t="shared" si="262"/>
        <v>0</v>
      </c>
      <c r="BI341" s="344">
        <f t="shared" si="263"/>
        <v>-1</v>
      </c>
      <c r="BJ341" s="345">
        <f t="shared" si="264"/>
        <v>0</v>
      </c>
      <c r="BK341" s="344">
        <f t="shared" si="265"/>
        <v>-1</v>
      </c>
      <c r="BL341" s="345">
        <f t="shared" si="266"/>
        <v>0</v>
      </c>
      <c r="BM341" s="344">
        <f t="shared" si="267"/>
        <v>-1</v>
      </c>
      <c r="BN341" s="345">
        <f t="shared" si="268"/>
        <v>0</v>
      </c>
      <c r="BO341" s="344">
        <f t="shared" si="269"/>
        <v>-1</v>
      </c>
      <c r="BP341" s="345">
        <f t="shared" si="270"/>
        <v>0</v>
      </c>
      <c r="BQ341" s="290">
        <f t="shared" si="271"/>
        <v>1</v>
      </c>
      <c r="BR341" s="291" t="str">
        <f>IF(BQ341=0,"",
IF(SUM($BQ$307:BQ341)=1,BS341,
IF($BQ$427&gt;SUM($BQ$307:BQ341),_xlfn.CONCAT(", ",BS341),
IF($BQ$427=SUM($BQ$307:BQ341),_xlfn.CONCAT(" y ",BS341)))))</f>
        <v>, 35</v>
      </c>
      <c r="BS341" s="231" t="s">
        <v>6246</v>
      </c>
      <c r="BT341" s="424">
        <f t="shared" si="272"/>
        <v>0</v>
      </c>
      <c r="BU341" s="426">
        <f t="shared" si="273"/>
        <v>0</v>
      </c>
    </row>
    <row r="342" spans="1:73" customFormat="1" ht="54.95" customHeight="1">
      <c r="A342" s="6"/>
      <c r="B342" s="5"/>
      <c r="C342" s="85" t="s">
        <v>140</v>
      </c>
      <c r="D342" s="866" t="str">
        <f>IF(CNGE_2024_M1_Secc1_Sub1!$D77="","",CNGE_2024_M1_Secc1_Sub1!$D77)</f>
        <v>INSTITUTO TECNOLOGICO SUPERIOR DE LAS CHOAPAS</v>
      </c>
      <c r="E342" s="866"/>
      <c r="F342" s="866"/>
      <c r="G342" s="568"/>
      <c r="H342" s="568"/>
      <c r="I342" s="568"/>
      <c r="J342" s="568"/>
      <c r="K342" s="850"/>
      <c r="L342" s="852"/>
      <c r="M342" s="850"/>
      <c r="N342" s="852"/>
      <c r="O342" s="850"/>
      <c r="P342" s="852"/>
      <c r="Q342" s="850"/>
      <c r="R342" s="852"/>
      <c r="S342" s="850"/>
      <c r="T342" s="852"/>
      <c r="U342" s="850"/>
      <c r="V342" s="852"/>
      <c r="W342" s="850"/>
      <c r="X342" s="852"/>
      <c r="Y342" s="850"/>
      <c r="Z342" s="852"/>
      <c r="AA342" s="850"/>
      <c r="AB342" s="852"/>
      <c r="AC342" s="850"/>
      <c r="AD342" s="852"/>
      <c r="AE342" s="8"/>
      <c r="AG342" s="269">
        <f t="shared" si="235"/>
        <v>1</v>
      </c>
      <c r="AH342" s="371">
        <f t="shared" si="236"/>
        <v>0</v>
      </c>
      <c r="AI342" s="298">
        <f t="shared" si="237"/>
        <v>0</v>
      </c>
      <c r="AJ342" s="299">
        <f t="shared" si="238"/>
        <v>0</v>
      </c>
      <c r="AK342" s="300">
        <f t="shared" si="239"/>
        <v>0</v>
      </c>
      <c r="AL342" s="301">
        <f t="shared" si="240"/>
        <v>0</v>
      </c>
      <c r="AM342" s="449">
        <f t="shared" si="241"/>
        <v>0</v>
      </c>
      <c r="AN342" s="453">
        <f t="shared" si="242"/>
        <v>0</v>
      </c>
      <c r="AO342" s="455">
        <f t="shared" si="243"/>
        <v>0</v>
      </c>
      <c r="AP342" s="449">
        <f t="shared" si="244"/>
        <v>0</v>
      </c>
      <c r="AQ342" s="453">
        <f t="shared" si="245"/>
        <v>0</v>
      </c>
      <c r="AR342" s="455">
        <f t="shared" si="246"/>
        <v>0</v>
      </c>
      <c r="AS342" s="449">
        <f t="shared" si="247"/>
        <v>0</v>
      </c>
      <c r="AT342" s="453">
        <f t="shared" si="248"/>
        <v>0</v>
      </c>
      <c r="AU342" s="455">
        <f t="shared" si="249"/>
        <v>0</v>
      </c>
      <c r="AV342" s="449">
        <f t="shared" si="250"/>
        <v>0</v>
      </c>
      <c r="AW342" s="344">
        <f t="shared" si="251"/>
        <v>-1</v>
      </c>
      <c r="AX342" s="345">
        <f t="shared" si="252"/>
        <v>0</v>
      </c>
      <c r="AY342" s="344">
        <f t="shared" si="253"/>
        <v>-1</v>
      </c>
      <c r="AZ342" s="345">
        <f t="shared" si="254"/>
        <v>0</v>
      </c>
      <c r="BA342" s="344">
        <f t="shared" si="255"/>
        <v>-1</v>
      </c>
      <c r="BB342" s="345">
        <f t="shared" si="256"/>
        <v>0</v>
      </c>
      <c r="BC342" s="344">
        <f t="shared" si="257"/>
        <v>-1</v>
      </c>
      <c r="BD342" s="345">
        <f t="shared" si="258"/>
        <v>0</v>
      </c>
      <c r="BE342" s="344">
        <f t="shared" si="259"/>
        <v>-1</v>
      </c>
      <c r="BF342" s="345">
        <f t="shared" si="260"/>
        <v>0</v>
      </c>
      <c r="BG342" s="344">
        <f t="shared" si="261"/>
        <v>-1</v>
      </c>
      <c r="BH342" s="345">
        <f t="shared" si="262"/>
        <v>0</v>
      </c>
      <c r="BI342" s="344">
        <f t="shared" si="263"/>
        <v>-1</v>
      </c>
      <c r="BJ342" s="345">
        <f t="shared" si="264"/>
        <v>0</v>
      </c>
      <c r="BK342" s="344">
        <f t="shared" si="265"/>
        <v>-1</v>
      </c>
      <c r="BL342" s="345">
        <f t="shared" si="266"/>
        <v>0</v>
      </c>
      <c r="BM342" s="344">
        <f t="shared" si="267"/>
        <v>-1</v>
      </c>
      <c r="BN342" s="345">
        <f t="shared" si="268"/>
        <v>0</v>
      </c>
      <c r="BO342" s="344">
        <f t="shared" si="269"/>
        <v>-1</v>
      </c>
      <c r="BP342" s="345">
        <f t="shared" si="270"/>
        <v>0</v>
      </c>
      <c r="BQ342" s="290">
        <f t="shared" si="271"/>
        <v>1</v>
      </c>
      <c r="BR342" s="291" t="str">
        <f>IF(BQ342=0,"",
IF(SUM($BQ$307:BQ342)=1,BS342,
IF($BQ$427&gt;SUM($BQ$307:BQ342),_xlfn.CONCAT(", ",BS342),
IF($BQ$427=SUM($BQ$307:BQ342),_xlfn.CONCAT(" y ",BS342)))))</f>
        <v>, 36</v>
      </c>
      <c r="BS342" s="231" t="s">
        <v>6247</v>
      </c>
      <c r="BT342" s="424">
        <f t="shared" si="272"/>
        <v>0</v>
      </c>
      <c r="BU342" s="426">
        <f t="shared" si="273"/>
        <v>0</v>
      </c>
    </row>
    <row r="343" spans="1:73" customFormat="1" ht="54.95" customHeight="1">
      <c r="A343" s="6"/>
      <c r="B343" s="5"/>
      <c r="C343" s="85" t="s">
        <v>141</v>
      </c>
      <c r="D343" s="866" t="str">
        <f>IF(CNGE_2024_M1_Secc1_Sub1!$D78="","",CNGE_2024_M1_Secc1_Sub1!$D78)</f>
        <v>INSTITUTO TECNOLOGICO SUPERIOR DE HUATUSCO</v>
      </c>
      <c r="E343" s="866"/>
      <c r="F343" s="866"/>
      <c r="G343" s="568"/>
      <c r="H343" s="568"/>
      <c r="I343" s="568"/>
      <c r="J343" s="568"/>
      <c r="K343" s="850"/>
      <c r="L343" s="852"/>
      <c r="M343" s="850"/>
      <c r="N343" s="852"/>
      <c r="O343" s="850"/>
      <c r="P343" s="852"/>
      <c r="Q343" s="850"/>
      <c r="R343" s="852"/>
      <c r="S343" s="850"/>
      <c r="T343" s="852"/>
      <c r="U343" s="850"/>
      <c r="V343" s="852"/>
      <c r="W343" s="850"/>
      <c r="X343" s="852"/>
      <c r="Y343" s="850"/>
      <c r="Z343" s="852"/>
      <c r="AA343" s="850"/>
      <c r="AB343" s="852"/>
      <c r="AC343" s="850"/>
      <c r="AD343" s="852"/>
      <c r="AE343" s="8"/>
      <c r="AG343" s="269">
        <f t="shared" si="235"/>
        <v>1</v>
      </c>
      <c r="AH343" s="371">
        <f t="shared" si="236"/>
        <v>0</v>
      </c>
      <c r="AI343" s="298">
        <f t="shared" si="237"/>
        <v>0</v>
      </c>
      <c r="AJ343" s="299">
        <f t="shared" si="238"/>
        <v>0</v>
      </c>
      <c r="AK343" s="300">
        <f t="shared" si="239"/>
        <v>0</v>
      </c>
      <c r="AL343" s="301">
        <f t="shared" si="240"/>
        <v>0</v>
      </c>
      <c r="AM343" s="449">
        <f t="shared" si="241"/>
        <v>0</v>
      </c>
      <c r="AN343" s="453">
        <f t="shared" si="242"/>
        <v>0</v>
      </c>
      <c r="AO343" s="455">
        <f t="shared" si="243"/>
        <v>0</v>
      </c>
      <c r="AP343" s="449">
        <f t="shared" si="244"/>
        <v>0</v>
      </c>
      <c r="AQ343" s="453">
        <f t="shared" si="245"/>
        <v>0</v>
      </c>
      <c r="AR343" s="455">
        <f t="shared" si="246"/>
        <v>0</v>
      </c>
      <c r="AS343" s="449">
        <f t="shared" si="247"/>
        <v>0</v>
      </c>
      <c r="AT343" s="453">
        <f t="shared" si="248"/>
        <v>0</v>
      </c>
      <c r="AU343" s="455">
        <f t="shared" si="249"/>
        <v>0</v>
      </c>
      <c r="AV343" s="449">
        <f t="shared" si="250"/>
        <v>0</v>
      </c>
      <c r="AW343" s="344">
        <f t="shared" si="251"/>
        <v>-1</v>
      </c>
      <c r="AX343" s="345">
        <f t="shared" si="252"/>
        <v>0</v>
      </c>
      <c r="AY343" s="344">
        <f t="shared" si="253"/>
        <v>-1</v>
      </c>
      <c r="AZ343" s="345">
        <f t="shared" si="254"/>
        <v>0</v>
      </c>
      <c r="BA343" s="344">
        <f t="shared" si="255"/>
        <v>-1</v>
      </c>
      <c r="BB343" s="345">
        <f t="shared" si="256"/>
        <v>0</v>
      </c>
      <c r="BC343" s="344">
        <f t="shared" si="257"/>
        <v>-1</v>
      </c>
      <c r="BD343" s="345">
        <f t="shared" si="258"/>
        <v>0</v>
      </c>
      <c r="BE343" s="344">
        <f t="shared" si="259"/>
        <v>-1</v>
      </c>
      <c r="BF343" s="345">
        <f t="shared" si="260"/>
        <v>0</v>
      </c>
      <c r="BG343" s="344">
        <f t="shared" si="261"/>
        <v>-1</v>
      </c>
      <c r="BH343" s="345">
        <f t="shared" si="262"/>
        <v>0</v>
      </c>
      <c r="BI343" s="344">
        <f t="shared" si="263"/>
        <v>-1</v>
      </c>
      <c r="BJ343" s="345">
        <f t="shared" si="264"/>
        <v>0</v>
      </c>
      <c r="BK343" s="344">
        <f t="shared" si="265"/>
        <v>-1</v>
      </c>
      <c r="BL343" s="345">
        <f t="shared" si="266"/>
        <v>0</v>
      </c>
      <c r="BM343" s="344">
        <f t="shared" si="267"/>
        <v>-1</v>
      </c>
      <c r="BN343" s="345">
        <f t="shared" si="268"/>
        <v>0</v>
      </c>
      <c r="BO343" s="344">
        <f t="shared" si="269"/>
        <v>-1</v>
      </c>
      <c r="BP343" s="345">
        <f t="shared" si="270"/>
        <v>0</v>
      </c>
      <c r="BQ343" s="290">
        <f t="shared" si="271"/>
        <v>1</v>
      </c>
      <c r="BR343" s="291" t="str">
        <f>IF(BQ343=0,"",
IF(SUM($BQ$307:BQ343)=1,BS343,
IF($BQ$427&gt;SUM($BQ$307:BQ343),_xlfn.CONCAT(", ",BS343),
IF($BQ$427=SUM($BQ$307:BQ343),_xlfn.CONCAT(" y ",BS343)))))</f>
        <v>, 37</v>
      </c>
      <c r="BS343" s="231" t="s">
        <v>6248</v>
      </c>
      <c r="BT343" s="424">
        <f t="shared" si="272"/>
        <v>0</v>
      </c>
      <c r="BU343" s="426">
        <f t="shared" si="273"/>
        <v>0</v>
      </c>
    </row>
    <row r="344" spans="1:73" customFormat="1" ht="54.95" customHeight="1">
      <c r="A344" s="6"/>
      <c r="B344" s="5"/>
      <c r="C344" s="86" t="s">
        <v>142</v>
      </c>
      <c r="D344" s="866" t="str">
        <f>IF(CNGE_2024_M1_Secc1_Sub1!$D79="","",CNGE_2024_M1_Secc1_Sub1!$D79)</f>
        <v>INSTITUTO TECNOLOGICO SUPERIOR DE ALVARADO</v>
      </c>
      <c r="E344" s="866"/>
      <c r="F344" s="866"/>
      <c r="G344" s="568"/>
      <c r="H344" s="568"/>
      <c r="I344" s="568"/>
      <c r="J344" s="568"/>
      <c r="K344" s="850"/>
      <c r="L344" s="852"/>
      <c r="M344" s="850"/>
      <c r="N344" s="852"/>
      <c r="O344" s="850"/>
      <c r="P344" s="852"/>
      <c r="Q344" s="850"/>
      <c r="R344" s="852"/>
      <c r="S344" s="850"/>
      <c r="T344" s="852"/>
      <c r="U344" s="850"/>
      <c r="V344" s="852"/>
      <c r="W344" s="850"/>
      <c r="X344" s="852"/>
      <c r="Y344" s="850"/>
      <c r="Z344" s="852"/>
      <c r="AA344" s="850"/>
      <c r="AB344" s="852"/>
      <c r="AC344" s="850"/>
      <c r="AD344" s="852"/>
      <c r="AE344" s="8"/>
      <c r="AG344" s="269">
        <f t="shared" si="235"/>
        <v>1</v>
      </c>
      <c r="AH344" s="371">
        <f t="shared" si="236"/>
        <v>0</v>
      </c>
      <c r="AI344" s="298">
        <f t="shared" si="237"/>
        <v>0</v>
      </c>
      <c r="AJ344" s="299">
        <f t="shared" si="238"/>
        <v>0</v>
      </c>
      <c r="AK344" s="300">
        <f t="shared" si="239"/>
        <v>0</v>
      </c>
      <c r="AL344" s="301">
        <f t="shared" si="240"/>
        <v>0</v>
      </c>
      <c r="AM344" s="449">
        <f t="shared" si="241"/>
        <v>0</v>
      </c>
      <c r="AN344" s="453">
        <f t="shared" si="242"/>
        <v>0</v>
      </c>
      <c r="AO344" s="455">
        <f t="shared" si="243"/>
        <v>0</v>
      </c>
      <c r="AP344" s="449">
        <f t="shared" si="244"/>
        <v>0</v>
      </c>
      <c r="AQ344" s="453">
        <f t="shared" si="245"/>
        <v>0</v>
      </c>
      <c r="AR344" s="455">
        <f t="shared" si="246"/>
        <v>0</v>
      </c>
      <c r="AS344" s="449">
        <f t="shared" si="247"/>
        <v>0</v>
      </c>
      <c r="AT344" s="453">
        <f t="shared" si="248"/>
        <v>0</v>
      </c>
      <c r="AU344" s="455">
        <f t="shared" si="249"/>
        <v>0</v>
      </c>
      <c r="AV344" s="449">
        <f t="shared" si="250"/>
        <v>0</v>
      </c>
      <c r="AW344" s="344">
        <f t="shared" si="251"/>
        <v>-1</v>
      </c>
      <c r="AX344" s="345">
        <f t="shared" si="252"/>
        <v>0</v>
      </c>
      <c r="AY344" s="344">
        <f t="shared" si="253"/>
        <v>-1</v>
      </c>
      <c r="AZ344" s="345">
        <f t="shared" si="254"/>
        <v>0</v>
      </c>
      <c r="BA344" s="344">
        <f t="shared" si="255"/>
        <v>-1</v>
      </c>
      <c r="BB344" s="345">
        <f t="shared" si="256"/>
        <v>0</v>
      </c>
      <c r="BC344" s="344">
        <f t="shared" si="257"/>
        <v>-1</v>
      </c>
      <c r="BD344" s="345">
        <f t="shared" si="258"/>
        <v>0</v>
      </c>
      <c r="BE344" s="344">
        <f t="shared" si="259"/>
        <v>-1</v>
      </c>
      <c r="BF344" s="345">
        <f t="shared" si="260"/>
        <v>0</v>
      </c>
      <c r="BG344" s="344">
        <f t="shared" si="261"/>
        <v>-1</v>
      </c>
      <c r="BH344" s="345">
        <f t="shared" si="262"/>
        <v>0</v>
      </c>
      <c r="BI344" s="344">
        <f t="shared" si="263"/>
        <v>-1</v>
      </c>
      <c r="BJ344" s="345">
        <f t="shared" si="264"/>
        <v>0</v>
      </c>
      <c r="BK344" s="344">
        <f t="shared" si="265"/>
        <v>-1</v>
      </c>
      <c r="BL344" s="345">
        <f t="shared" si="266"/>
        <v>0</v>
      </c>
      <c r="BM344" s="344">
        <f t="shared" si="267"/>
        <v>-1</v>
      </c>
      <c r="BN344" s="345">
        <f t="shared" si="268"/>
        <v>0</v>
      </c>
      <c r="BO344" s="344">
        <f t="shared" si="269"/>
        <v>-1</v>
      </c>
      <c r="BP344" s="345">
        <f t="shared" si="270"/>
        <v>0</v>
      </c>
      <c r="BQ344" s="290">
        <f t="shared" si="271"/>
        <v>1</v>
      </c>
      <c r="BR344" s="291" t="str">
        <f>IF(BQ344=0,"",
IF(SUM($BQ$307:BQ344)=1,BS344,
IF($BQ$427&gt;SUM($BQ$307:BQ344),_xlfn.CONCAT(", ",BS344),
IF($BQ$427=SUM($BQ$307:BQ344),_xlfn.CONCAT(" y ",BS344)))))</f>
        <v>, 38</v>
      </c>
      <c r="BS344" s="231" t="s">
        <v>6249</v>
      </c>
      <c r="BT344" s="424">
        <f t="shared" si="272"/>
        <v>0</v>
      </c>
      <c r="BU344" s="426">
        <f t="shared" si="273"/>
        <v>0</v>
      </c>
    </row>
    <row r="345" spans="1:73" customFormat="1" ht="54.95" customHeight="1">
      <c r="A345" s="6"/>
      <c r="B345" s="5"/>
      <c r="C345" s="123" t="s">
        <v>143</v>
      </c>
      <c r="D345" s="866" t="str">
        <f>IF(CNGE_2024_M1_Secc1_Sub1!$D80="","",CNGE_2024_M1_Secc1_Sub1!$D80)</f>
        <v>INSTITUTO TECNOLOGICO SUPERIOR DE PEROTE</v>
      </c>
      <c r="E345" s="866"/>
      <c r="F345" s="866"/>
      <c r="G345" s="568"/>
      <c r="H345" s="568"/>
      <c r="I345" s="568"/>
      <c r="J345" s="568"/>
      <c r="K345" s="850"/>
      <c r="L345" s="852"/>
      <c r="M345" s="850"/>
      <c r="N345" s="852"/>
      <c r="O345" s="850"/>
      <c r="P345" s="852"/>
      <c r="Q345" s="850"/>
      <c r="R345" s="852"/>
      <c r="S345" s="850"/>
      <c r="T345" s="852"/>
      <c r="U345" s="850"/>
      <c r="V345" s="852"/>
      <c r="W345" s="850"/>
      <c r="X345" s="852"/>
      <c r="Y345" s="850"/>
      <c r="Z345" s="852"/>
      <c r="AA345" s="850"/>
      <c r="AB345" s="852"/>
      <c r="AC345" s="850"/>
      <c r="AD345" s="852"/>
      <c r="AE345" s="8"/>
      <c r="AG345" s="269">
        <f t="shared" si="235"/>
        <v>1</v>
      </c>
      <c r="AH345" s="371">
        <f t="shared" si="236"/>
        <v>0</v>
      </c>
      <c r="AI345" s="298">
        <f t="shared" si="237"/>
        <v>0</v>
      </c>
      <c r="AJ345" s="299">
        <f t="shared" si="238"/>
        <v>0</v>
      </c>
      <c r="AK345" s="300">
        <f t="shared" si="239"/>
        <v>0</v>
      </c>
      <c r="AL345" s="301">
        <f t="shared" si="240"/>
        <v>0</v>
      </c>
      <c r="AM345" s="449">
        <f t="shared" si="241"/>
        <v>0</v>
      </c>
      <c r="AN345" s="453">
        <f t="shared" si="242"/>
        <v>0</v>
      </c>
      <c r="AO345" s="455">
        <f t="shared" si="243"/>
        <v>0</v>
      </c>
      <c r="AP345" s="449">
        <f t="shared" si="244"/>
        <v>0</v>
      </c>
      <c r="AQ345" s="453">
        <f t="shared" si="245"/>
        <v>0</v>
      </c>
      <c r="AR345" s="455">
        <f t="shared" si="246"/>
        <v>0</v>
      </c>
      <c r="AS345" s="449">
        <f t="shared" si="247"/>
        <v>0</v>
      </c>
      <c r="AT345" s="453">
        <f t="shared" si="248"/>
        <v>0</v>
      </c>
      <c r="AU345" s="455">
        <f t="shared" si="249"/>
        <v>0</v>
      </c>
      <c r="AV345" s="449">
        <f t="shared" si="250"/>
        <v>0</v>
      </c>
      <c r="AW345" s="344">
        <f t="shared" si="251"/>
        <v>-1</v>
      </c>
      <c r="AX345" s="345">
        <f t="shared" si="252"/>
        <v>0</v>
      </c>
      <c r="AY345" s="344">
        <f t="shared" si="253"/>
        <v>-1</v>
      </c>
      <c r="AZ345" s="345">
        <f t="shared" si="254"/>
        <v>0</v>
      </c>
      <c r="BA345" s="344">
        <f t="shared" si="255"/>
        <v>-1</v>
      </c>
      <c r="BB345" s="345">
        <f t="shared" si="256"/>
        <v>0</v>
      </c>
      <c r="BC345" s="344">
        <f t="shared" si="257"/>
        <v>-1</v>
      </c>
      <c r="BD345" s="345">
        <f t="shared" si="258"/>
        <v>0</v>
      </c>
      <c r="BE345" s="344">
        <f t="shared" si="259"/>
        <v>-1</v>
      </c>
      <c r="BF345" s="345">
        <f t="shared" si="260"/>
        <v>0</v>
      </c>
      <c r="BG345" s="344">
        <f t="shared" si="261"/>
        <v>-1</v>
      </c>
      <c r="BH345" s="345">
        <f t="shared" si="262"/>
        <v>0</v>
      </c>
      <c r="BI345" s="344">
        <f t="shared" si="263"/>
        <v>-1</v>
      </c>
      <c r="BJ345" s="345">
        <f t="shared" si="264"/>
        <v>0</v>
      </c>
      <c r="BK345" s="344">
        <f t="shared" si="265"/>
        <v>-1</v>
      </c>
      <c r="BL345" s="345">
        <f t="shared" si="266"/>
        <v>0</v>
      </c>
      <c r="BM345" s="344">
        <f t="shared" si="267"/>
        <v>-1</v>
      </c>
      <c r="BN345" s="345">
        <f t="shared" si="268"/>
        <v>0</v>
      </c>
      <c r="BO345" s="344">
        <f t="shared" si="269"/>
        <v>-1</v>
      </c>
      <c r="BP345" s="345">
        <f t="shared" si="270"/>
        <v>0</v>
      </c>
      <c r="BQ345" s="290">
        <f t="shared" si="271"/>
        <v>1</v>
      </c>
      <c r="BR345" s="291" t="str">
        <f>IF(BQ345=0,"",
IF(SUM($BQ$307:BQ345)=1,BS345,
IF($BQ$427&gt;SUM($BQ$307:BQ345),_xlfn.CONCAT(", ",BS345),
IF($BQ$427=SUM($BQ$307:BQ345),_xlfn.CONCAT(" y ",BS345)))))</f>
        <v>, 39</v>
      </c>
      <c r="BS345" s="231" t="s">
        <v>6250</v>
      </c>
      <c r="BT345" s="424">
        <f t="shared" si="272"/>
        <v>0</v>
      </c>
      <c r="BU345" s="426">
        <f t="shared" si="273"/>
        <v>0</v>
      </c>
    </row>
    <row r="346" spans="1:73" customFormat="1" ht="54.95" customHeight="1">
      <c r="A346" s="6"/>
      <c r="B346" s="5"/>
      <c r="C346" s="123" t="s">
        <v>144</v>
      </c>
      <c r="D346" s="866" t="str">
        <f>IF(CNGE_2024_M1_Secc1_Sub1!$D81="","",CNGE_2024_M1_Secc1_Sub1!$D81)</f>
        <v>INSTITUTO TECNOLOGICO SUPERIOR DE ZONGOLICA</v>
      </c>
      <c r="E346" s="866"/>
      <c r="F346" s="866"/>
      <c r="G346" s="568"/>
      <c r="H346" s="568"/>
      <c r="I346" s="568"/>
      <c r="J346" s="568"/>
      <c r="K346" s="850"/>
      <c r="L346" s="852"/>
      <c r="M346" s="850"/>
      <c r="N346" s="852"/>
      <c r="O346" s="850"/>
      <c r="P346" s="852"/>
      <c r="Q346" s="850"/>
      <c r="R346" s="852"/>
      <c r="S346" s="850"/>
      <c r="T346" s="852"/>
      <c r="U346" s="850"/>
      <c r="V346" s="852"/>
      <c r="W346" s="850"/>
      <c r="X346" s="852"/>
      <c r="Y346" s="850"/>
      <c r="Z346" s="852"/>
      <c r="AA346" s="850"/>
      <c r="AB346" s="852"/>
      <c r="AC346" s="850"/>
      <c r="AD346" s="852"/>
      <c r="AE346" s="8"/>
      <c r="AG346" s="269">
        <f t="shared" si="235"/>
        <v>1</v>
      </c>
      <c r="AH346" s="371">
        <f t="shared" si="236"/>
        <v>0</v>
      </c>
      <c r="AI346" s="298">
        <f t="shared" si="237"/>
        <v>0</v>
      </c>
      <c r="AJ346" s="299">
        <f t="shared" si="238"/>
        <v>0</v>
      </c>
      <c r="AK346" s="300">
        <f t="shared" si="239"/>
        <v>0</v>
      </c>
      <c r="AL346" s="301">
        <f t="shared" si="240"/>
        <v>0</v>
      </c>
      <c r="AM346" s="449">
        <f t="shared" si="241"/>
        <v>0</v>
      </c>
      <c r="AN346" s="453">
        <f t="shared" si="242"/>
        <v>0</v>
      </c>
      <c r="AO346" s="455">
        <f t="shared" si="243"/>
        <v>0</v>
      </c>
      <c r="AP346" s="449">
        <f t="shared" si="244"/>
        <v>0</v>
      </c>
      <c r="AQ346" s="453">
        <f t="shared" si="245"/>
        <v>0</v>
      </c>
      <c r="AR346" s="455">
        <f t="shared" si="246"/>
        <v>0</v>
      </c>
      <c r="AS346" s="449">
        <f t="shared" si="247"/>
        <v>0</v>
      </c>
      <c r="AT346" s="453">
        <f t="shared" si="248"/>
        <v>0</v>
      </c>
      <c r="AU346" s="455">
        <f t="shared" si="249"/>
        <v>0</v>
      </c>
      <c r="AV346" s="449">
        <f t="shared" si="250"/>
        <v>0</v>
      </c>
      <c r="AW346" s="344">
        <f t="shared" si="251"/>
        <v>-1</v>
      </c>
      <c r="AX346" s="345">
        <f t="shared" si="252"/>
        <v>0</v>
      </c>
      <c r="AY346" s="344">
        <f t="shared" si="253"/>
        <v>-1</v>
      </c>
      <c r="AZ346" s="345">
        <f t="shared" si="254"/>
        <v>0</v>
      </c>
      <c r="BA346" s="344">
        <f t="shared" si="255"/>
        <v>-1</v>
      </c>
      <c r="BB346" s="345">
        <f t="shared" si="256"/>
        <v>0</v>
      </c>
      <c r="BC346" s="344">
        <f t="shared" si="257"/>
        <v>-1</v>
      </c>
      <c r="BD346" s="345">
        <f t="shared" si="258"/>
        <v>0</v>
      </c>
      <c r="BE346" s="344">
        <f t="shared" si="259"/>
        <v>-1</v>
      </c>
      <c r="BF346" s="345">
        <f t="shared" si="260"/>
        <v>0</v>
      </c>
      <c r="BG346" s="344">
        <f t="shared" si="261"/>
        <v>-1</v>
      </c>
      <c r="BH346" s="345">
        <f t="shared" si="262"/>
        <v>0</v>
      </c>
      <c r="BI346" s="344">
        <f t="shared" si="263"/>
        <v>-1</v>
      </c>
      <c r="BJ346" s="345">
        <f t="shared" si="264"/>
        <v>0</v>
      </c>
      <c r="BK346" s="344">
        <f t="shared" si="265"/>
        <v>-1</v>
      </c>
      <c r="BL346" s="345">
        <f t="shared" si="266"/>
        <v>0</v>
      </c>
      <c r="BM346" s="344">
        <f t="shared" si="267"/>
        <v>-1</v>
      </c>
      <c r="BN346" s="345">
        <f t="shared" si="268"/>
        <v>0</v>
      </c>
      <c r="BO346" s="344">
        <f t="shared" si="269"/>
        <v>-1</v>
      </c>
      <c r="BP346" s="345">
        <f t="shared" si="270"/>
        <v>0</v>
      </c>
      <c r="BQ346" s="290">
        <f t="shared" si="271"/>
        <v>1</v>
      </c>
      <c r="BR346" s="291" t="str">
        <f>IF(BQ346=0,"",
IF(SUM($BQ$307:BQ346)=1,BS346,
IF($BQ$427&gt;SUM($BQ$307:BQ346),_xlfn.CONCAT(", ",BS346),
IF($BQ$427=SUM($BQ$307:BQ346),_xlfn.CONCAT(" y ",BS346)))))</f>
        <v>, 40</v>
      </c>
      <c r="BS346" s="231" t="s">
        <v>6251</v>
      </c>
      <c r="BT346" s="424">
        <f t="shared" si="272"/>
        <v>0</v>
      </c>
      <c r="BU346" s="426">
        <f t="shared" si="273"/>
        <v>0</v>
      </c>
    </row>
    <row r="347" spans="1:73" customFormat="1" ht="54.95" customHeight="1">
      <c r="A347" s="6"/>
      <c r="B347" s="5"/>
      <c r="C347" s="84" t="s">
        <v>145</v>
      </c>
      <c r="D347" s="866" t="str">
        <f>IF(CNGE_2024_M1_Secc1_Sub1!$D82="","",CNGE_2024_M1_Secc1_Sub1!$D82)</f>
        <v>INSTITUTO TECNOLOGICO SUPERIOR DE NARANJOS</v>
      </c>
      <c r="E347" s="866"/>
      <c r="F347" s="866"/>
      <c r="G347" s="568"/>
      <c r="H347" s="568"/>
      <c r="I347" s="568"/>
      <c r="J347" s="568"/>
      <c r="K347" s="850"/>
      <c r="L347" s="852"/>
      <c r="M347" s="850"/>
      <c r="N347" s="852"/>
      <c r="O347" s="850"/>
      <c r="P347" s="852"/>
      <c r="Q347" s="850"/>
      <c r="R347" s="852"/>
      <c r="S347" s="850"/>
      <c r="T347" s="852"/>
      <c r="U347" s="850"/>
      <c r="V347" s="852"/>
      <c r="W347" s="850"/>
      <c r="X347" s="852"/>
      <c r="Y347" s="850"/>
      <c r="Z347" s="852"/>
      <c r="AA347" s="850"/>
      <c r="AB347" s="852"/>
      <c r="AC347" s="850"/>
      <c r="AD347" s="852"/>
      <c r="AE347" s="8"/>
      <c r="AG347" s="269">
        <f t="shared" si="235"/>
        <v>1</v>
      </c>
      <c r="AH347" s="371">
        <f t="shared" si="236"/>
        <v>0</v>
      </c>
      <c r="AI347" s="298">
        <f t="shared" si="237"/>
        <v>0</v>
      </c>
      <c r="AJ347" s="299">
        <f t="shared" si="238"/>
        <v>0</v>
      </c>
      <c r="AK347" s="300">
        <f t="shared" si="239"/>
        <v>0</v>
      </c>
      <c r="AL347" s="301">
        <f t="shared" si="240"/>
        <v>0</v>
      </c>
      <c r="AM347" s="449">
        <f t="shared" si="241"/>
        <v>0</v>
      </c>
      <c r="AN347" s="453">
        <f t="shared" si="242"/>
        <v>0</v>
      </c>
      <c r="AO347" s="455">
        <f t="shared" si="243"/>
        <v>0</v>
      </c>
      <c r="AP347" s="449">
        <f t="shared" si="244"/>
        <v>0</v>
      </c>
      <c r="AQ347" s="453">
        <f t="shared" si="245"/>
        <v>0</v>
      </c>
      <c r="AR347" s="455">
        <f t="shared" si="246"/>
        <v>0</v>
      </c>
      <c r="AS347" s="449">
        <f t="shared" si="247"/>
        <v>0</v>
      </c>
      <c r="AT347" s="453">
        <f t="shared" si="248"/>
        <v>0</v>
      </c>
      <c r="AU347" s="455">
        <f t="shared" si="249"/>
        <v>0</v>
      </c>
      <c r="AV347" s="449">
        <f t="shared" si="250"/>
        <v>0</v>
      </c>
      <c r="AW347" s="344">
        <f t="shared" si="251"/>
        <v>-1</v>
      </c>
      <c r="AX347" s="345">
        <f t="shared" si="252"/>
        <v>0</v>
      </c>
      <c r="AY347" s="344">
        <f t="shared" si="253"/>
        <v>-1</v>
      </c>
      <c r="AZ347" s="345">
        <f t="shared" si="254"/>
        <v>0</v>
      </c>
      <c r="BA347" s="344">
        <f t="shared" si="255"/>
        <v>-1</v>
      </c>
      <c r="BB347" s="345">
        <f t="shared" si="256"/>
        <v>0</v>
      </c>
      <c r="BC347" s="344">
        <f t="shared" si="257"/>
        <v>-1</v>
      </c>
      <c r="BD347" s="345">
        <f t="shared" si="258"/>
        <v>0</v>
      </c>
      <c r="BE347" s="344">
        <f t="shared" si="259"/>
        <v>-1</v>
      </c>
      <c r="BF347" s="345">
        <f t="shared" si="260"/>
        <v>0</v>
      </c>
      <c r="BG347" s="344">
        <f t="shared" si="261"/>
        <v>-1</v>
      </c>
      <c r="BH347" s="345">
        <f t="shared" si="262"/>
        <v>0</v>
      </c>
      <c r="BI347" s="344">
        <f t="shared" si="263"/>
        <v>-1</v>
      </c>
      <c r="BJ347" s="345">
        <f t="shared" si="264"/>
        <v>0</v>
      </c>
      <c r="BK347" s="344">
        <f t="shared" si="265"/>
        <v>-1</v>
      </c>
      <c r="BL347" s="345">
        <f t="shared" si="266"/>
        <v>0</v>
      </c>
      <c r="BM347" s="344">
        <f t="shared" si="267"/>
        <v>-1</v>
      </c>
      <c r="BN347" s="345">
        <f t="shared" si="268"/>
        <v>0</v>
      </c>
      <c r="BO347" s="344">
        <f t="shared" si="269"/>
        <v>-1</v>
      </c>
      <c r="BP347" s="345">
        <f t="shared" si="270"/>
        <v>0</v>
      </c>
      <c r="BQ347" s="290">
        <f t="shared" si="271"/>
        <v>1</v>
      </c>
      <c r="BR347" s="291" t="str">
        <f>IF(BQ347=0,"",
IF(SUM($BQ$307:BQ347)=1,BS347,
IF($BQ$427&gt;SUM($BQ$307:BQ347),_xlfn.CONCAT(", ",BS347),
IF($BQ$427=SUM($BQ$307:BQ347),_xlfn.CONCAT(" y ",BS347)))))</f>
        <v>, 41</v>
      </c>
      <c r="BS347" s="231" t="s">
        <v>6252</v>
      </c>
      <c r="BT347" s="424">
        <f t="shared" si="272"/>
        <v>0</v>
      </c>
      <c r="BU347" s="426">
        <f t="shared" si="273"/>
        <v>0</v>
      </c>
    </row>
    <row r="348" spans="1:73" customFormat="1" ht="54.95" customHeight="1">
      <c r="A348" s="6"/>
      <c r="B348" s="5"/>
      <c r="C348" s="85" t="s">
        <v>146</v>
      </c>
      <c r="D348" s="866" t="str">
        <f>IF(CNGE_2024_M1_Secc1_Sub1!$D83="","",CNGE_2024_M1_Secc1_Sub1!$D83)</f>
        <v>INSTITUTO TECNOLOGICO SUPERIOR DE CHICONTEPEC</v>
      </c>
      <c r="E348" s="866"/>
      <c r="F348" s="866"/>
      <c r="G348" s="568"/>
      <c r="H348" s="568"/>
      <c r="I348" s="568"/>
      <c r="J348" s="568"/>
      <c r="K348" s="850"/>
      <c r="L348" s="852"/>
      <c r="M348" s="850"/>
      <c r="N348" s="852"/>
      <c r="O348" s="850"/>
      <c r="P348" s="852"/>
      <c r="Q348" s="850"/>
      <c r="R348" s="852"/>
      <c r="S348" s="850"/>
      <c r="T348" s="852"/>
      <c r="U348" s="850"/>
      <c r="V348" s="852"/>
      <c r="W348" s="850"/>
      <c r="X348" s="852"/>
      <c r="Y348" s="850"/>
      <c r="Z348" s="852"/>
      <c r="AA348" s="850"/>
      <c r="AB348" s="852"/>
      <c r="AC348" s="850"/>
      <c r="AD348" s="852"/>
      <c r="AE348" s="8"/>
      <c r="AG348" s="269">
        <f t="shared" si="235"/>
        <v>1</v>
      </c>
      <c r="AH348" s="371">
        <f t="shared" si="236"/>
        <v>0</v>
      </c>
      <c r="AI348" s="298">
        <f t="shared" si="237"/>
        <v>0</v>
      </c>
      <c r="AJ348" s="299">
        <f t="shared" si="238"/>
        <v>0</v>
      </c>
      <c r="AK348" s="300">
        <f t="shared" si="239"/>
        <v>0</v>
      </c>
      <c r="AL348" s="301">
        <f t="shared" si="240"/>
        <v>0</v>
      </c>
      <c r="AM348" s="449">
        <f t="shared" si="241"/>
        <v>0</v>
      </c>
      <c r="AN348" s="453">
        <f t="shared" si="242"/>
        <v>0</v>
      </c>
      <c r="AO348" s="455">
        <f t="shared" si="243"/>
        <v>0</v>
      </c>
      <c r="AP348" s="449">
        <f t="shared" si="244"/>
        <v>0</v>
      </c>
      <c r="AQ348" s="453">
        <f t="shared" si="245"/>
        <v>0</v>
      </c>
      <c r="AR348" s="455">
        <f t="shared" si="246"/>
        <v>0</v>
      </c>
      <c r="AS348" s="449">
        <f t="shared" si="247"/>
        <v>0</v>
      </c>
      <c r="AT348" s="453">
        <f t="shared" si="248"/>
        <v>0</v>
      </c>
      <c r="AU348" s="455">
        <f t="shared" si="249"/>
        <v>0</v>
      </c>
      <c r="AV348" s="449">
        <f t="shared" si="250"/>
        <v>0</v>
      </c>
      <c r="AW348" s="344">
        <f t="shared" si="251"/>
        <v>-1</v>
      </c>
      <c r="AX348" s="345">
        <f t="shared" si="252"/>
        <v>0</v>
      </c>
      <c r="AY348" s="344">
        <f t="shared" si="253"/>
        <v>-1</v>
      </c>
      <c r="AZ348" s="345">
        <f t="shared" si="254"/>
        <v>0</v>
      </c>
      <c r="BA348" s="344">
        <f t="shared" si="255"/>
        <v>-1</v>
      </c>
      <c r="BB348" s="345">
        <f t="shared" si="256"/>
        <v>0</v>
      </c>
      <c r="BC348" s="344">
        <f t="shared" si="257"/>
        <v>-1</v>
      </c>
      <c r="BD348" s="345">
        <f t="shared" si="258"/>
        <v>0</v>
      </c>
      <c r="BE348" s="344">
        <f t="shared" si="259"/>
        <v>-1</v>
      </c>
      <c r="BF348" s="345">
        <f t="shared" si="260"/>
        <v>0</v>
      </c>
      <c r="BG348" s="344">
        <f t="shared" si="261"/>
        <v>-1</v>
      </c>
      <c r="BH348" s="345">
        <f t="shared" si="262"/>
        <v>0</v>
      </c>
      <c r="BI348" s="344">
        <f t="shared" si="263"/>
        <v>-1</v>
      </c>
      <c r="BJ348" s="345">
        <f t="shared" si="264"/>
        <v>0</v>
      </c>
      <c r="BK348" s="344">
        <f t="shared" si="265"/>
        <v>-1</v>
      </c>
      <c r="BL348" s="345">
        <f t="shared" si="266"/>
        <v>0</v>
      </c>
      <c r="BM348" s="344">
        <f t="shared" si="267"/>
        <v>-1</v>
      </c>
      <c r="BN348" s="345">
        <f t="shared" si="268"/>
        <v>0</v>
      </c>
      <c r="BO348" s="344">
        <f t="shared" si="269"/>
        <v>-1</v>
      </c>
      <c r="BP348" s="345">
        <f t="shared" si="270"/>
        <v>0</v>
      </c>
      <c r="BQ348" s="290">
        <f t="shared" si="271"/>
        <v>1</v>
      </c>
      <c r="BR348" s="291" t="str">
        <f>IF(BQ348=0,"",
IF(SUM($BQ$307:BQ348)=1,BS348,
IF($BQ$427&gt;SUM($BQ$307:BQ348),_xlfn.CONCAT(", ",BS348),
IF($BQ$427=SUM($BQ$307:BQ348),_xlfn.CONCAT(" y ",BS348)))))</f>
        <v>, 42</v>
      </c>
      <c r="BS348" s="231" t="s">
        <v>6253</v>
      </c>
      <c r="BT348" s="424">
        <f t="shared" si="272"/>
        <v>0</v>
      </c>
      <c r="BU348" s="426">
        <f t="shared" si="273"/>
        <v>0</v>
      </c>
    </row>
    <row r="349" spans="1:73" customFormat="1" ht="54.95" customHeight="1">
      <c r="A349" s="6"/>
      <c r="B349" s="5"/>
      <c r="C349" s="85" t="s">
        <v>147</v>
      </c>
      <c r="D349" s="866" t="str">
        <f>IF(CNGE_2024_M1_Secc1_Sub1!$D84="","",CNGE_2024_M1_Secc1_Sub1!$D84)</f>
        <v>INSTITUTO TECNOLOGICO SUPERIOR DE MARTINEZ DE LA TORRE</v>
      </c>
      <c r="E349" s="866"/>
      <c r="F349" s="866"/>
      <c r="G349" s="568"/>
      <c r="H349" s="568"/>
      <c r="I349" s="568"/>
      <c r="J349" s="568"/>
      <c r="K349" s="850"/>
      <c r="L349" s="852"/>
      <c r="M349" s="850"/>
      <c r="N349" s="852"/>
      <c r="O349" s="850"/>
      <c r="P349" s="852"/>
      <c r="Q349" s="850"/>
      <c r="R349" s="852"/>
      <c r="S349" s="850"/>
      <c r="T349" s="852"/>
      <c r="U349" s="850"/>
      <c r="V349" s="852"/>
      <c r="W349" s="850"/>
      <c r="X349" s="852"/>
      <c r="Y349" s="850"/>
      <c r="Z349" s="852"/>
      <c r="AA349" s="850"/>
      <c r="AB349" s="852"/>
      <c r="AC349" s="850"/>
      <c r="AD349" s="852"/>
      <c r="AE349" s="8"/>
      <c r="AG349" s="269">
        <f t="shared" si="235"/>
        <v>1</v>
      </c>
      <c r="AH349" s="371">
        <f t="shared" si="236"/>
        <v>0</v>
      </c>
      <c r="AI349" s="298">
        <f t="shared" si="237"/>
        <v>0</v>
      </c>
      <c r="AJ349" s="299">
        <f t="shared" si="238"/>
        <v>0</v>
      </c>
      <c r="AK349" s="300">
        <f t="shared" si="239"/>
        <v>0</v>
      </c>
      <c r="AL349" s="301">
        <f t="shared" si="240"/>
        <v>0</v>
      </c>
      <c r="AM349" s="449">
        <f t="shared" si="241"/>
        <v>0</v>
      </c>
      <c r="AN349" s="453">
        <f t="shared" si="242"/>
        <v>0</v>
      </c>
      <c r="AO349" s="455">
        <f t="shared" si="243"/>
        <v>0</v>
      </c>
      <c r="AP349" s="449">
        <f t="shared" si="244"/>
        <v>0</v>
      </c>
      <c r="AQ349" s="453">
        <f t="shared" si="245"/>
        <v>0</v>
      </c>
      <c r="AR349" s="455">
        <f t="shared" si="246"/>
        <v>0</v>
      </c>
      <c r="AS349" s="449">
        <f t="shared" si="247"/>
        <v>0</v>
      </c>
      <c r="AT349" s="453">
        <f t="shared" si="248"/>
        <v>0</v>
      </c>
      <c r="AU349" s="455">
        <f t="shared" si="249"/>
        <v>0</v>
      </c>
      <c r="AV349" s="449">
        <f t="shared" si="250"/>
        <v>0</v>
      </c>
      <c r="AW349" s="344">
        <f t="shared" si="251"/>
        <v>-1</v>
      </c>
      <c r="AX349" s="345">
        <f t="shared" si="252"/>
        <v>0</v>
      </c>
      <c r="AY349" s="344">
        <f t="shared" si="253"/>
        <v>-1</v>
      </c>
      <c r="AZ349" s="345">
        <f t="shared" si="254"/>
        <v>0</v>
      </c>
      <c r="BA349" s="344">
        <f t="shared" si="255"/>
        <v>-1</v>
      </c>
      <c r="BB349" s="345">
        <f t="shared" si="256"/>
        <v>0</v>
      </c>
      <c r="BC349" s="344">
        <f t="shared" si="257"/>
        <v>-1</v>
      </c>
      <c r="BD349" s="345">
        <f t="shared" si="258"/>
        <v>0</v>
      </c>
      <c r="BE349" s="344">
        <f t="shared" si="259"/>
        <v>-1</v>
      </c>
      <c r="BF349" s="345">
        <f t="shared" si="260"/>
        <v>0</v>
      </c>
      <c r="BG349" s="344">
        <f t="shared" si="261"/>
        <v>-1</v>
      </c>
      <c r="BH349" s="345">
        <f t="shared" si="262"/>
        <v>0</v>
      </c>
      <c r="BI349" s="344">
        <f t="shared" si="263"/>
        <v>-1</v>
      </c>
      <c r="BJ349" s="345">
        <f t="shared" si="264"/>
        <v>0</v>
      </c>
      <c r="BK349" s="344">
        <f t="shared" si="265"/>
        <v>-1</v>
      </c>
      <c r="BL349" s="345">
        <f t="shared" si="266"/>
        <v>0</v>
      </c>
      <c r="BM349" s="344">
        <f t="shared" si="267"/>
        <v>-1</v>
      </c>
      <c r="BN349" s="345">
        <f t="shared" si="268"/>
        <v>0</v>
      </c>
      <c r="BO349" s="344">
        <f t="shared" si="269"/>
        <v>-1</v>
      </c>
      <c r="BP349" s="345">
        <f t="shared" si="270"/>
        <v>0</v>
      </c>
      <c r="BQ349" s="290">
        <f t="shared" si="271"/>
        <v>1</v>
      </c>
      <c r="BR349" s="291" t="str">
        <f>IF(BQ349=0,"",
IF(SUM($BQ$307:BQ349)=1,BS349,
IF($BQ$427&gt;SUM($BQ$307:BQ349),_xlfn.CONCAT(", ",BS349),
IF($BQ$427=SUM($BQ$307:BQ349),_xlfn.CONCAT(" y ",BS349)))))</f>
        <v>, 43</v>
      </c>
      <c r="BS349" s="231" t="s">
        <v>6254</v>
      </c>
      <c r="BT349" s="424">
        <f t="shared" si="272"/>
        <v>0</v>
      </c>
      <c r="BU349" s="426">
        <f t="shared" si="273"/>
        <v>0</v>
      </c>
    </row>
    <row r="350" spans="1:73" customFormat="1" ht="54.95" customHeight="1">
      <c r="A350" s="6"/>
      <c r="B350" s="5"/>
      <c r="C350" s="85" t="s">
        <v>148</v>
      </c>
      <c r="D350" s="866" t="str">
        <f>IF(CNGE_2024_M1_Secc1_Sub1!$D85="","",CNGE_2024_M1_Secc1_Sub1!$D85)</f>
        <v>INSTITUTO TECNOLOGICO SUPERIOR DE JESUS CARRANZA</v>
      </c>
      <c r="E350" s="866"/>
      <c r="F350" s="866"/>
      <c r="G350" s="568"/>
      <c r="H350" s="568"/>
      <c r="I350" s="568"/>
      <c r="J350" s="568"/>
      <c r="K350" s="850"/>
      <c r="L350" s="852"/>
      <c r="M350" s="850"/>
      <c r="N350" s="852"/>
      <c r="O350" s="850"/>
      <c r="P350" s="852"/>
      <c r="Q350" s="850"/>
      <c r="R350" s="852"/>
      <c r="S350" s="850"/>
      <c r="T350" s="852"/>
      <c r="U350" s="850"/>
      <c r="V350" s="852"/>
      <c r="W350" s="850"/>
      <c r="X350" s="852"/>
      <c r="Y350" s="850"/>
      <c r="Z350" s="852"/>
      <c r="AA350" s="850"/>
      <c r="AB350" s="852"/>
      <c r="AC350" s="850"/>
      <c r="AD350" s="852"/>
      <c r="AE350" s="8"/>
      <c r="AG350" s="269">
        <f t="shared" si="235"/>
        <v>1</v>
      </c>
      <c r="AH350" s="371">
        <f t="shared" si="236"/>
        <v>0</v>
      </c>
      <c r="AI350" s="298">
        <f t="shared" si="237"/>
        <v>0</v>
      </c>
      <c r="AJ350" s="299">
        <f t="shared" si="238"/>
        <v>0</v>
      </c>
      <c r="AK350" s="300">
        <f t="shared" si="239"/>
        <v>0</v>
      </c>
      <c r="AL350" s="301">
        <f t="shared" si="240"/>
        <v>0</v>
      </c>
      <c r="AM350" s="449">
        <f t="shared" si="241"/>
        <v>0</v>
      </c>
      <c r="AN350" s="453">
        <f t="shared" si="242"/>
        <v>0</v>
      </c>
      <c r="AO350" s="455">
        <f t="shared" si="243"/>
        <v>0</v>
      </c>
      <c r="AP350" s="449">
        <f t="shared" si="244"/>
        <v>0</v>
      </c>
      <c r="AQ350" s="453">
        <f t="shared" si="245"/>
        <v>0</v>
      </c>
      <c r="AR350" s="455">
        <f t="shared" si="246"/>
        <v>0</v>
      </c>
      <c r="AS350" s="449">
        <f t="shared" si="247"/>
        <v>0</v>
      </c>
      <c r="AT350" s="453">
        <f t="shared" si="248"/>
        <v>0</v>
      </c>
      <c r="AU350" s="455">
        <f t="shared" si="249"/>
        <v>0</v>
      </c>
      <c r="AV350" s="449">
        <f t="shared" si="250"/>
        <v>0</v>
      </c>
      <c r="AW350" s="344">
        <f t="shared" si="251"/>
        <v>-1</v>
      </c>
      <c r="AX350" s="345">
        <f t="shared" si="252"/>
        <v>0</v>
      </c>
      <c r="AY350" s="344">
        <f t="shared" si="253"/>
        <v>-1</v>
      </c>
      <c r="AZ350" s="345">
        <f t="shared" si="254"/>
        <v>0</v>
      </c>
      <c r="BA350" s="344">
        <f t="shared" si="255"/>
        <v>-1</v>
      </c>
      <c r="BB350" s="345">
        <f t="shared" si="256"/>
        <v>0</v>
      </c>
      <c r="BC350" s="344">
        <f t="shared" si="257"/>
        <v>-1</v>
      </c>
      <c r="BD350" s="345">
        <f t="shared" si="258"/>
        <v>0</v>
      </c>
      <c r="BE350" s="344">
        <f t="shared" si="259"/>
        <v>-1</v>
      </c>
      <c r="BF350" s="345">
        <f t="shared" si="260"/>
        <v>0</v>
      </c>
      <c r="BG350" s="344">
        <f t="shared" si="261"/>
        <v>-1</v>
      </c>
      <c r="BH350" s="345">
        <f t="shared" si="262"/>
        <v>0</v>
      </c>
      <c r="BI350" s="344">
        <f t="shared" si="263"/>
        <v>-1</v>
      </c>
      <c r="BJ350" s="345">
        <f t="shared" si="264"/>
        <v>0</v>
      </c>
      <c r="BK350" s="344">
        <f t="shared" si="265"/>
        <v>-1</v>
      </c>
      <c r="BL350" s="345">
        <f t="shared" si="266"/>
        <v>0</v>
      </c>
      <c r="BM350" s="344">
        <f t="shared" si="267"/>
        <v>-1</v>
      </c>
      <c r="BN350" s="345">
        <f t="shared" si="268"/>
        <v>0</v>
      </c>
      <c r="BO350" s="344">
        <f t="shared" si="269"/>
        <v>-1</v>
      </c>
      <c r="BP350" s="345">
        <f t="shared" si="270"/>
        <v>0</v>
      </c>
      <c r="BQ350" s="290">
        <f t="shared" si="271"/>
        <v>1</v>
      </c>
      <c r="BR350" s="291" t="str">
        <f>IF(BQ350=0,"",
IF(SUM($BQ$307:BQ350)=1,BS350,
IF($BQ$427&gt;SUM($BQ$307:BQ350),_xlfn.CONCAT(", ",BS350),
IF($BQ$427=SUM($BQ$307:BQ350),_xlfn.CONCAT(" y ",BS350)))))</f>
        <v>, 44</v>
      </c>
      <c r="BS350" s="231" t="s">
        <v>6255</v>
      </c>
      <c r="BT350" s="424">
        <f t="shared" si="272"/>
        <v>0</v>
      </c>
      <c r="BU350" s="426">
        <f t="shared" si="273"/>
        <v>0</v>
      </c>
    </row>
    <row r="351" spans="1:73" customFormat="1" ht="54.95" customHeight="1">
      <c r="A351" s="6"/>
      <c r="B351" s="5"/>
      <c r="C351" s="85" t="s">
        <v>149</v>
      </c>
      <c r="D351" s="866" t="str">
        <f>IF(CNGE_2024_M1_Secc1_Sub1!$D86="","",CNGE_2024_M1_Secc1_Sub1!$D86)</f>
        <v>INSTITUTO TECNOLOGICO SUPERIOR DE RODRIGUEZ CLARA</v>
      </c>
      <c r="E351" s="866"/>
      <c r="F351" s="866"/>
      <c r="G351" s="568"/>
      <c r="H351" s="568"/>
      <c r="I351" s="568"/>
      <c r="J351" s="568"/>
      <c r="K351" s="850"/>
      <c r="L351" s="852"/>
      <c r="M351" s="850"/>
      <c r="N351" s="852"/>
      <c r="O351" s="850"/>
      <c r="P351" s="852"/>
      <c r="Q351" s="850"/>
      <c r="R351" s="852"/>
      <c r="S351" s="850"/>
      <c r="T351" s="852"/>
      <c r="U351" s="850"/>
      <c r="V351" s="852"/>
      <c r="W351" s="850"/>
      <c r="X351" s="852"/>
      <c r="Y351" s="850"/>
      <c r="Z351" s="852"/>
      <c r="AA351" s="850"/>
      <c r="AB351" s="852"/>
      <c r="AC351" s="850"/>
      <c r="AD351" s="852"/>
      <c r="AE351" s="8"/>
      <c r="AG351" s="269">
        <f t="shared" si="235"/>
        <v>1</v>
      </c>
      <c r="AH351" s="371">
        <f t="shared" si="236"/>
        <v>0</v>
      </c>
      <c r="AI351" s="298">
        <f t="shared" si="237"/>
        <v>0</v>
      </c>
      <c r="AJ351" s="299">
        <f t="shared" si="238"/>
        <v>0</v>
      </c>
      <c r="AK351" s="300">
        <f t="shared" si="239"/>
        <v>0</v>
      </c>
      <c r="AL351" s="301">
        <f t="shared" si="240"/>
        <v>0</v>
      </c>
      <c r="AM351" s="449">
        <f t="shared" si="241"/>
        <v>0</v>
      </c>
      <c r="AN351" s="453">
        <f t="shared" si="242"/>
        <v>0</v>
      </c>
      <c r="AO351" s="455">
        <f t="shared" si="243"/>
        <v>0</v>
      </c>
      <c r="AP351" s="449">
        <f t="shared" si="244"/>
        <v>0</v>
      </c>
      <c r="AQ351" s="453">
        <f t="shared" si="245"/>
        <v>0</v>
      </c>
      <c r="AR351" s="455">
        <f t="shared" si="246"/>
        <v>0</v>
      </c>
      <c r="AS351" s="449">
        <f t="shared" si="247"/>
        <v>0</v>
      </c>
      <c r="AT351" s="453">
        <f t="shared" si="248"/>
        <v>0</v>
      </c>
      <c r="AU351" s="455">
        <f t="shared" si="249"/>
        <v>0</v>
      </c>
      <c r="AV351" s="449">
        <f t="shared" si="250"/>
        <v>0</v>
      </c>
      <c r="AW351" s="344">
        <f t="shared" si="251"/>
        <v>-1</v>
      </c>
      <c r="AX351" s="345">
        <f t="shared" si="252"/>
        <v>0</v>
      </c>
      <c r="AY351" s="344">
        <f t="shared" si="253"/>
        <v>-1</v>
      </c>
      <c r="AZ351" s="345">
        <f t="shared" si="254"/>
        <v>0</v>
      </c>
      <c r="BA351" s="344">
        <f t="shared" si="255"/>
        <v>-1</v>
      </c>
      <c r="BB351" s="345">
        <f t="shared" si="256"/>
        <v>0</v>
      </c>
      <c r="BC351" s="344">
        <f t="shared" si="257"/>
        <v>-1</v>
      </c>
      <c r="BD351" s="345">
        <f t="shared" si="258"/>
        <v>0</v>
      </c>
      <c r="BE351" s="344">
        <f t="shared" si="259"/>
        <v>-1</v>
      </c>
      <c r="BF351" s="345">
        <f t="shared" si="260"/>
        <v>0</v>
      </c>
      <c r="BG351" s="344">
        <f t="shared" si="261"/>
        <v>-1</v>
      </c>
      <c r="BH351" s="345">
        <f t="shared" si="262"/>
        <v>0</v>
      </c>
      <c r="BI351" s="344">
        <f t="shared" si="263"/>
        <v>-1</v>
      </c>
      <c r="BJ351" s="345">
        <f t="shared" si="264"/>
        <v>0</v>
      </c>
      <c r="BK351" s="344">
        <f t="shared" si="265"/>
        <v>-1</v>
      </c>
      <c r="BL351" s="345">
        <f t="shared" si="266"/>
        <v>0</v>
      </c>
      <c r="BM351" s="344">
        <f t="shared" si="267"/>
        <v>-1</v>
      </c>
      <c r="BN351" s="345">
        <f t="shared" si="268"/>
        <v>0</v>
      </c>
      <c r="BO351" s="344">
        <f t="shared" si="269"/>
        <v>-1</v>
      </c>
      <c r="BP351" s="345">
        <f t="shared" si="270"/>
        <v>0</v>
      </c>
      <c r="BQ351" s="290">
        <f t="shared" si="271"/>
        <v>1</v>
      </c>
      <c r="BR351" s="291" t="str">
        <f>IF(BQ351=0,"",
IF(SUM($BQ$307:BQ351)=1,BS351,
IF($BQ$427&gt;SUM($BQ$307:BQ351),_xlfn.CONCAT(", ",BS351),
IF($BQ$427=SUM($BQ$307:BQ351),_xlfn.CONCAT(" y ",BS351)))))</f>
        <v>, 45</v>
      </c>
      <c r="BS351" s="231" t="s">
        <v>6256</v>
      </c>
      <c r="BT351" s="424">
        <f t="shared" si="272"/>
        <v>0</v>
      </c>
      <c r="BU351" s="426">
        <f t="shared" si="273"/>
        <v>0</v>
      </c>
    </row>
    <row r="352" spans="1:73" customFormat="1" ht="65.099999999999994" customHeight="1">
      <c r="A352" s="6"/>
      <c r="B352" s="5"/>
      <c r="C352" s="85" t="s">
        <v>150</v>
      </c>
      <c r="D352" s="866" t="str">
        <f>IF(CNGE_2024_M1_Secc1_Sub1!$D87="","",CNGE_2024_M1_Secc1_Sub1!$D87)</f>
        <v>INSTITUTO VERACRUZANO DE EDUCACION PARA LOS ADULTOS</v>
      </c>
      <c r="E352" s="866"/>
      <c r="F352" s="866"/>
      <c r="G352" s="568"/>
      <c r="H352" s="568"/>
      <c r="I352" s="568"/>
      <c r="J352" s="568"/>
      <c r="K352" s="850"/>
      <c r="L352" s="852"/>
      <c r="M352" s="850"/>
      <c r="N352" s="852"/>
      <c r="O352" s="850"/>
      <c r="P352" s="852"/>
      <c r="Q352" s="850"/>
      <c r="R352" s="852"/>
      <c r="S352" s="850"/>
      <c r="T352" s="852"/>
      <c r="U352" s="850"/>
      <c r="V352" s="852"/>
      <c r="W352" s="850"/>
      <c r="X352" s="852"/>
      <c r="Y352" s="850"/>
      <c r="Z352" s="852"/>
      <c r="AA352" s="850"/>
      <c r="AB352" s="852"/>
      <c r="AC352" s="850"/>
      <c r="AD352" s="852"/>
      <c r="AE352" s="8"/>
      <c r="AG352" s="269">
        <f t="shared" si="235"/>
        <v>1</v>
      </c>
      <c r="AH352" s="371">
        <f t="shared" si="236"/>
        <v>0</v>
      </c>
      <c r="AI352" s="298">
        <f t="shared" si="237"/>
        <v>0</v>
      </c>
      <c r="AJ352" s="299">
        <f t="shared" si="238"/>
        <v>0</v>
      </c>
      <c r="AK352" s="300">
        <f t="shared" si="239"/>
        <v>0</v>
      </c>
      <c r="AL352" s="301">
        <f t="shared" si="240"/>
        <v>0</v>
      </c>
      <c r="AM352" s="449">
        <f t="shared" si="241"/>
        <v>0</v>
      </c>
      <c r="AN352" s="453">
        <f t="shared" si="242"/>
        <v>0</v>
      </c>
      <c r="AO352" s="455">
        <f t="shared" si="243"/>
        <v>0</v>
      </c>
      <c r="AP352" s="449">
        <f t="shared" si="244"/>
        <v>0</v>
      </c>
      <c r="AQ352" s="453">
        <f t="shared" si="245"/>
        <v>0</v>
      </c>
      <c r="AR352" s="455">
        <f t="shared" si="246"/>
        <v>0</v>
      </c>
      <c r="AS352" s="449">
        <f t="shared" si="247"/>
        <v>0</v>
      </c>
      <c r="AT352" s="453">
        <f t="shared" si="248"/>
        <v>0</v>
      </c>
      <c r="AU352" s="455">
        <f t="shared" si="249"/>
        <v>0</v>
      </c>
      <c r="AV352" s="449">
        <f t="shared" si="250"/>
        <v>0</v>
      </c>
      <c r="AW352" s="344">
        <f t="shared" si="251"/>
        <v>-1</v>
      </c>
      <c r="AX352" s="345">
        <f t="shared" si="252"/>
        <v>0</v>
      </c>
      <c r="AY352" s="344">
        <f t="shared" si="253"/>
        <v>-1</v>
      </c>
      <c r="AZ352" s="345">
        <f t="shared" si="254"/>
        <v>0</v>
      </c>
      <c r="BA352" s="344">
        <f t="shared" si="255"/>
        <v>-1</v>
      </c>
      <c r="BB352" s="345">
        <f t="shared" si="256"/>
        <v>0</v>
      </c>
      <c r="BC352" s="344">
        <f t="shared" si="257"/>
        <v>-1</v>
      </c>
      <c r="BD352" s="345">
        <f t="shared" si="258"/>
        <v>0</v>
      </c>
      <c r="BE352" s="344">
        <f t="shared" si="259"/>
        <v>-1</v>
      </c>
      <c r="BF352" s="345">
        <f t="shared" si="260"/>
        <v>0</v>
      </c>
      <c r="BG352" s="344">
        <f t="shared" si="261"/>
        <v>-1</v>
      </c>
      <c r="BH352" s="345">
        <f t="shared" si="262"/>
        <v>0</v>
      </c>
      <c r="BI352" s="344">
        <f t="shared" si="263"/>
        <v>-1</v>
      </c>
      <c r="BJ352" s="345">
        <f t="shared" si="264"/>
        <v>0</v>
      </c>
      <c r="BK352" s="344">
        <f t="shared" si="265"/>
        <v>-1</v>
      </c>
      <c r="BL352" s="345">
        <f t="shared" si="266"/>
        <v>0</v>
      </c>
      <c r="BM352" s="344">
        <f t="shared" si="267"/>
        <v>-1</v>
      </c>
      <c r="BN352" s="345">
        <f t="shared" si="268"/>
        <v>0</v>
      </c>
      <c r="BO352" s="344">
        <f t="shared" si="269"/>
        <v>-1</v>
      </c>
      <c r="BP352" s="345">
        <f t="shared" si="270"/>
        <v>0</v>
      </c>
      <c r="BQ352" s="290">
        <f t="shared" si="271"/>
        <v>1</v>
      </c>
      <c r="BR352" s="291" t="str">
        <f>IF(BQ352=0,"",
IF(SUM($BQ$307:BQ352)=1,BS352,
IF($BQ$427&gt;SUM($BQ$307:BQ352),_xlfn.CONCAT(", ",BS352),
IF($BQ$427=SUM($BQ$307:BQ352),_xlfn.CONCAT(" y ",BS352)))))</f>
        <v>, 46</v>
      </c>
      <c r="BS352" s="231" t="s">
        <v>6257</v>
      </c>
      <c r="BT352" s="424">
        <f t="shared" si="272"/>
        <v>0</v>
      </c>
      <c r="BU352" s="426">
        <f t="shared" si="273"/>
        <v>0</v>
      </c>
    </row>
    <row r="353" spans="1:73" customFormat="1" ht="65.099999999999994" customHeight="1">
      <c r="A353" s="6"/>
      <c r="B353" s="5"/>
      <c r="C353" s="85" t="s">
        <v>151</v>
      </c>
      <c r="D353" s="866" t="str">
        <f>IF(CNGE_2024_M1_Secc1_Sub1!$D88="","",CNGE_2024_M1_Secc1_Sub1!$D88)</f>
        <v>COLEGIO NACIONAL DE EDUCACION PROFESIONAL TECNICA</v>
      </c>
      <c r="E353" s="866"/>
      <c r="F353" s="866"/>
      <c r="G353" s="568"/>
      <c r="H353" s="568"/>
      <c r="I353" s="568"/>
      <c r="J353" s="568"/>
      <c r="K353" s="850"/>
      <c r="L353" s="852"/>
      <c r="M353" s="850"/>
      <c r="N353" s="852"/>
      <c r="O353" s="850"/>
      <c r="P353" s="852"/>
      <c r="Q353" s="850"/>
      <c r="R353" s="852"/>
      <c r="S353" s="850"/>
      <c r="T353" s="852"/>
      <c r="U353" s="850"/>
      <c r="V353" s="852"/>
      <c r="W353" s="850"/>
      <c r="X353" s="852"/>
      <c r="Y353" s="850"/>
      <c r="Z353" s="852"/>
      <c r="AA353" s="850"/>
      <c r="AB353" s="852"/>
      <c r="AC353" s="850"/>
      <c r="AD353" s="852"/>
      <c r="AE353" s="8"/>
      <c r="AG353" s="269">
        <f t="shared" si="235"/>
        <v>1</v>
      </c>
      <c r="AH353" s="371">
        <f t="shared" si="236"/>
        <v>0</v>
      </c>
      <c r="AI353" s="298">
        <f t="shared" si="237"/>
        <v>0</v>
      </c>
      <c r="AJ353" s="299">
        <f t="shared" si="238"/>
        <v>0</v>
      </c>
      <c r="AK353" s="300">
        <f t="shared" si="239"/>
        <v>0</v>
      </c>
      <c r="AL353" s="301">
        <f t="shared" si="240"/>
        <v>0</v>
      </c>
      <c r="AM353" s="449">
        <f t="shared" si="241"/>
        <v>0</v>
      </c>
      <c r="AN353" s="453">
        <f t="shared" si="242"/>
        <v>0</v>
      </c>
      <c r="AO353" s="455">
        <f t="shared" si="243"/>
        <v>0</v>
      </c>
      <c r="AP353" s="449">
        <f t="shared" si="244"/>
        <v>0</v>
      </c>
      <c r="AQ353" s="453">
        <f t="shared" si="245"/>
        <v>0</v>
      </c>
      <c r="AR353" s="455">
        <f t="shared" si="246"/>
        <v>0</v>
      </c>
      <c r="AS353" s="449">
        <f t="shared" si="247"/>
        <v>0</v>
      </c>
      <c r="AT353" s="453">
        <f t="shared" si="248"/>
        <v>0</v>
      </c>
      <c r="AU353" s="455">
        <f t="shared" si="249"/>
        <v>0</v>
      </c>
      <c r="AV353" s="449">
        <f t="shared" si="250"/>
        <v>0</v>
      </c>
      <c r="AW353" s="344">
        <f t="shared" si="251"/>
        <v>-1</v>
      </c>
      <c r="AX353" s="345">
        <f t="shared" si="252"/>
        <v>0</v>
      </c>
      <c r="AY353" s="344">
        <f t="shared" si="253"/>
        <v>-1</v>
      </c>
      <c r="AZ353" s="345">
        <f t="shared" si="254"/>
        <v>0</v>
      </c>
      <c r="BA353" s="344">
        <f t="shared" si="255"/>
        <v>-1</v>
      </c>
      <c r="BB353" s="345">
        <f t="shared" si="256"/>
        <v>0</v>
      </c>
      <c r="BC353" s="344">
        <f t="shared" si="257"/>
        <v>-1</v>
      </c>
      <c r="BD353" s="345">
        <f t="shared" si="258"/>
        <v>0</v>
      </c>
      <c r="BE353" s="344">
        <f t="shared" si="259"/>
        <v>-1</v>
      </c>
      <c r="BF353" s="345">
        <f t="shared" si="260"/>
        <v>0</v>
      </c>
      <c r="BG353" s="344">
        <f t="shared" si="261"/>
        <v>-1</v>
      </c>
      <c r="BH353" s="345">
        <f t="shared" si="262"/>
        <v>0</v>
      </c>
      <c r="BI353" s="344">
        <f t="shared" si="263"/>
        <v>-1</v>
      </c>
      <c r="BJ353" s="345">
        <f t="shared" si="264"/>
        <v>0</v>
      </c>
      <c r="BK353" s="344">
        <f t="shared" si="265"/>
        <v>-1</v>
      </c>
      <c r="BL353" s="345">
        <f t="shared" si="266"/>
        <v>0</v>
      </c>
      <c r="BM353" s="344">
        <f t="shared" si="267"/>
        <v>-1</v>
      </c>
      <c r="BN353" s="345">
        <f t="shared" si="268"/>
        <v>0</v>
      </c>
      <c r="BO353" s="344">
        <f t="shared" si="269"/>
        <v>-1</v>
      </c>
      <c r="BP353" s="345">
        <f t="shared" si="270"/>
        <v>0</v>
      </c>
      <c r="BQ353" s="290">
        <f t="shared" si="271"/>
        <v>1</v>
      </c>
      <c r="BR353" s="291" t="str">
        <f>IF(BQ353=0,"",
IF(SUM($BQ$307:BQ353)=1,BS353,
IF($BQ$427&gt;SUM($BQ$307:BQ353),_xlfn.CONCAT(", ",BS353),
IF($BQ$427=SUM($BQ$307:BQ353),_xlfn.CONCAT(" y ",BS353)))))</f>
        <v>, 47</v>
      </c>
      <c r="BS353" s="231" t="s">
        <v>6258</v>
      </c>
      <c r="BT353" s="424">
        <f t="shared" si="272"/>
        <v>0</v>
      </c>
      <c r="BU353" s="426">
        <f t="shared" si="273"/>
        <v>0</v>
      </c>
    </row>
    <row r="354" spans="1:73" customFormat="1" ht="45" customHeight="1">
      <c r="A354" s="6"/>
      <c r="B354" s="5"/>
      <c r="C354" s="85" t="s">
        <v>152</v>
      </c>
      <c r="D354" s="866" t="str">
        <f>IF(CNGE_2024_M1_Secc1_Sub1!$D89="","",CNGE_2024_M1_Secc1_Sub1!$D89)</f>
        <v>UNIVERSIDAD TECNOLOGICA DEL SURESTE</v>
      </c>
      <c r="E354" s="866"/>
      <c r="F354" s="866"/>
      <c r="G354" s="568"/>
      <c r="H354" s="568"/>
      <c r="I354" s="568"/>
      <c r="J354" s="568"/>
      <c r="K354" s="850"/>
      <c r="L354" s="852"/>
      <c r="M354" s="850"/>
      <c r="N354" s="852"/>
      <c r="O354" s="850"/>
      <c r="P354" s="852"/>
      <c r="Q354" s="850"/>
      <c r="R354" s="852"/>
      <c r="S354" s="850"/>
      <c r="T354" s="852"/>
      <c r="U354" s="850"/>
      <c r="V354" s="852"/>
      <c r="W354" s="850"/>
      <c r="X354" s="852"/>
      <c r="Y354" s="850"/>
      <c r="Z354" s="852"/>
      <c r="AA354" s="850"/>
      <c r="AB354" s="852"/>
      <c r="AC354" s="850"/>
      <c r="AD354" s="852"/>
      <c r="AE354" s="8"/>
      <c r="AG354" s="269">
        <f t="shared" si="235"/>
        <v>1</v>
      </c>
      <c r="AH354" s="371">
        <f t="shared" si="236"/>
        <v>0</v>
      </c>
      <c r="AI354" s="298">
        <f t="shared" si="237"/>
        <v>0</v>
      </c>
      <c r="AJ354" s="299">
        <f t="shared" si="238"/>
        <v>0</v>
      </c>
      <c r="AK354" s="300">
        <f t="shared" si="239"/>
        <v>0</v>
      </c>
      <c r="AL354" s="301">
        <f t="shared" si="240"/>
        <v>0</v>
      </c>
      <c r="AM354" s="449">
        <f t="shared" si="241"/>
        <v>0</v>
      </c>
      <c r="AN354" s="453">
        <f t="shared" si="242"/>
        <v>0</v>
      </c>
      <c r="AO354" s="455">
        <f t="shared" si="243"/>
        <v>0</v>
      </c>
      <c r="AP354" s="449">
        <f t="shared" si="244"/>
        <v>0</v>
      </c>
      <c r="AQ354" s="453">
        <f t="shared" si="245"/>
        <v>0</v>
      </c>
      <c r="AR354" s="455">
        <f t="shared" si="246"/>
        <v>0</v>
      </c>
      <c r="AS354" s="449">
        <f t="shared" si="247"/>
        <v>0</v>
      </c>
      <c r="AT354" s="453">
        <f t="shared" si="248"/>
        <v>0</v>
      </c>
      <c r="AU354" s="455">
        <f t="shared" si="249"/>
        <v>0</v>
      </c>
      <c r="AV354" s="449">
        <f t="shared" si="250"/>
        <v>0</v>
      </c>
      <c r="AW354" s="344">
        <f t="shared" si="251"/>
        <v>-1</v>
      </c>
      <c r="AX354" s="345">
        <f t="shared" si="252"/>
        <v>0</v>
      </c>
      <c r="AY354" s="344">
        <f t="shared" si="253"/>
        <v>-1</v>
      </c>
      <c r="AZ354" s="345">
        <f t="shared" si="254"/>
        <v>0</v>
      </c>
      <c r="BA354" s="344">
        <f t="shared" si="255"/>
        <v>-1</v>
      </c>
      <c r="BB354" s="345">
        <f t="shared" si="256"/>
        <v>0</v>
      </c>
      <c r="BC354" s="344">
        <f t="shared" si="257"/>
        <v>-1</v>
      </c>
      <c r="BD354" s="345">
        <f t="shared" si="258"/>
        <v>0</v>
      </c>
      <c r="BE354" s="344">
        <f t="shared" si="259"/>
        <v>-1</v>
      </c>
      <c r="BF354" s="345">
        <f t="shared" si="260"/>
        <v>0</v>
      </c>
      <c r="BG354" s="344">
        <f t="shared" si="261"/>
        <v>-1</v>
      </c>
      <c r="BH354" s="345">
        <f t="shared" si="262"/>
        <v>0</v>
      </c>
      <c r="BI354" s="344">
        <f t="shared" si="263"/>
        <v>-1</v>
      </c>
      <c r="BJ354" s="345">
        <f t="shared" si="264"/>
        <v>0</v>
      </c>
      <c r="BK354" s="344">
        <f t="shared" si="265"/>
        <v>-1</v>
      </c>
      <c r="BL354" s="345">
        <f t="shared" si="266"/>
        <v>0</v>
      </c>
      <c r="BM354" s="344">
        <f t="shared" si="267"/>
        <v>-1</v>
      </c>
      <c r="BN354" s="345">
        <f t="shared" si="268"/>
        <v>0</v>
      </c>
      <c r="BO354" s="344">
        <f t="shared" si="269"/>
        <v>-1</v>
      </c>
      <c r="BP354" s="345">
        <f t="shared" si="270"/>
        <v>0</v>
      </c>
      <c r="BQ354" s="290">
        <f t="shared" si="271"/>
        <v>1</v>
      </c>
      <c r="BR354" s="291" t="str">
        <f>IF(BQ354=0,"",
IF(SUM($BQ$307:BQ354)=1,BS354,
IF($BQ$427&gt;SUM($BQ$307:BQ354),_xlfn.CONCAT(", ",BS354),
IF($BQ$427=SUM($BQ$307:BQ354),_xlfn.CONCAT(" y ",BS354)))))</f>
        <v>, 48</v>
      </c>
      <c r="BS354" s="231" t="s">
        <v>6259</v>
      </c>
      <c r="BT354" s="424">
        <f t="shared" si="272"/>
        <v>0</v>
      </c>
      <c r="BU354" s="426">
        <f t="shared" si="273"/>
        <v>0</v>
      </c>
    </row>
    <row r="355" spans="1:73" customFormat="1" ht="45" customHeight="1">
      <c r="A355" s="6"/>
      <c r="B355" s="5"/>
      <c r="C355" s="85" t="s">
        <v>153</v>
      </c>
      <c r="D355" s="866" t="str">
        <f>IF(CNGE_2024_M1_Secc1_Sub1!$D90="","",CNGE_2024_M1_Secc1_Sub1!$D90)</f>
        <v>UNIVERSIDAD TECNOLOGICA DEL CENTRO</v>
      </c>
      <c r="E355" s="866"/>
      <c r="F355" s="866"/>
      <c r="G355" s="568"/>
      <c r="H355" s="568"/>
      <c r="I355" s="568"/>
      <c r="J355" s="568"/>
      <c r="K355" s="850"/>
      <c r="L355" s="852"/>
      <c r="M355" s="850"/>
      <c r="N355" s="852"/>
      <c r="O355" s="850"/>
      <c r="P355" s="852"/>
      <c r="Q355" s="850"/>
      <c r="R355" s="852"/>
      <c r="S355" s="850"/>
      <c r="T355" s="852"/>
      <c r="U355" s="850"/>
      <c r="V355" s="852"/>
      <c r="W355" s="850"/>
      <c r="X355" s="852"/>
      <c r="Y355" s="850"/>
      <c r="Z355" s="852"/>
      <c r="AA355" s="850"/>
      <c r="AB355" s="852"/>
      <c r="AC355" s="850"/>
      <c r="AD355" s="852"/>
      <c r="AE355" s="8"/>
      <c r="AG355" s="269">
        <f t="shared" si="235"/>
        <v>1</v>
      </c>
      <c r="AH355" s="371">
        <f t="shared" si="236"/>
        <v>0</v>
      </c>
      <c r="AI355" s="298">
        <f t="shared" si="237"/>
        <v>0</v>
      </c>
      <c r="AJ355" s="299">
        <f t="shared" si="238"/>
        <v>0</v>
      </c>
      <c r="AK355" s="300">
        <f t="shared" si="239"/>
        <v>0</v>
      </c>
      <c r="AL355" s="301">
        <f t="shared" si="240"/>
        <v>0</v>
      </c>
      <c r="AM355" s="449">
        <f t="shared" si="241"/>
        <v>0</v>
      </c>
      <c r="AN355" s="453">
        <f t="shared" si="242"/>
        <v>0</v>
      </c>
      <c r="AO355" s="455">
        <f t="shared" si="243"/>
        <v>0</v>
      </c>
      <c r="AP355" s="449">
        <f t="shared" si="244"/>
        <v>0</v>
      </c>
      <c r="AQ355" s="453">
        <f t="shared" si="245"/>
        <v>0</v>
      </c>
      <c r="AR355" s="455">
        <f t="shared" si="246"/>
        <v>0</v>
      </c>
      <c r="AS355" s="449">
        <f t="shared" si="247"/>
        <v>0</v>
      </c>
      <c r="AT355" s="453">
        <f t="shared" si="248"/>
        <v>0</v>
      </c>
      <c r="AU355" s="455">
        <f t="shared" si="249"/>
        <v>0</v>
      </c>
      <c r="AV355" s="449">
        <f t="shared" si="250"/>
        <v>0</v>
      </c>
      <c r="AW355" s="344">
        <f t="shared" si="251"/>
        <v>-1</v>
      </c>
      <c r="AX355" s="345">
        <f t="shared" si="252"/>
        <v>0</v>
      </c>
      <c r="AY355" s="344">
        <f t="shared" si="253"/>
        <v>-1</v>
      </c>
      <c r="AZ355" s="345">
        <f t="shared" si="254"/>
        <v>0</v>
      </c>
      <c r="BA355" s="344">
        <f t="shared" si="255"/>
        <v>-1</v>
      </c>
      <c r="BB355" s="345">
        <f t="shared" si="256"/>
        <v>0</v>
      </c>
      <c r="BC355" s="344">
        <f t="shared" si="257"/>
        <v>-1</v>
      </c>
      <c r="BD355" s="345">
        <f t="shared" si="258"/>
        <v>0</v>
      </c>
      <c r="BE355" s="344">
        <f t="shared" si="259"/>
        <v>-1</v>
      </c>
      <c r="BF355" s="345">
        <f t="shared" si="260"/>
        <v>0</v>
      </c>
      <c r="BG355" s="344">
        <f t="shared" si="261"/>
        <v>-1</v>
      </c>
      <c r="BH355" s="345">
        <f t="shared" si="262"/>
        <v>0</v>
      </c>
      <c r="BI355" s="344">
        <f t="shared" si="263"/>
        <v>-1</v>
      </c>
      <c r="BJ355" s="345">
        <f t="shared" si="264"/>
        <v>0</v>
      </c>
      <c r="BK355" s="344">
        <f t="shared" si="265"/>
        <v>-1</v>
      </c>
      <c r="BL355" s="345">
        <f t="shared" si="266"/>
        <v>0</v>
      </c>
      <c r="BM355" s="344">
        <f t="shared" si="267"/>
        <v>-1</v>
      </c>
      <c r="BN355" s="345">
        <f t="shared" si="268"/>
        <v>0</v>
      </c>
      <c r="BO355" s="344">
        <f t="shared" si="269"/>
        <v>-1</v>
      </c>
      <c r="BP355" s="345">
        <f t="shared" si="270"/>
        <v>0</v>
      </c>
      <c r="BQ355" s="290">
        <f t="shared" si="271"/>
        <v>1</v>
      </c>
      <c r="BR355" s="291" t="str">
        <f>IF(BQ355=0,"",
IF(SUM($BQ$307:BQ355)=1,BS355,
IF($BQ$427&gt;SUM($BQ$307:BQ355),_xlfn.CONCAT(", ",BS355),
IF($BQ$427=SUM($BQ$307:BQ355),_xlfn.CONCAT(" y ",BS355)))))</f>
        <v>, 49</v>
      </c>
      <c r="BS355" s="231" t="s">
        <v>6260</v>
      </c>
      <c r="BT355" s="424">
        <f t="shared" si="272"/>
        <v>0</v>
      </c>
      <c r="BU355" s="426">
        <f t="shared" si="273"/>
        <v>0</v>
      </c>
    </row>
    <row r="356" spans="1:73" customFormat="1" ht="65.099999999999994" customHeight="1">
      <c r="A356" s="6"/>
      <c r="B356" s="5"/>
      <c r="C356" s="85" t="s">
        <v>154</v>
      </c>
      <c r="D356" s="866" t="str">
        <f>IF(CNGE_2024_M1_Secc1_Sub1!$D91="","",CNGE_2024_M1_Secc1_Sub1!$D91)</f>
        <v>UNIVERSIDAD TECNOLOGICA DE GUTIERREZ ZAMORA</v>
      </c>
      <c r="E356" s="866"/>
      <c r="F356" s="866"/>
      <c r="G356" s="568"/>
      <c r="H356" s="568"/>
      <c r="I356" s="568"/>
      <c r="J356" s="568"/>
      <c r="K356" s="850"/>
      <c r="L356" s="852"/>
      <c r="M356" s="850"/>
      <c r="N356" s="852"/>
      <c r="O356" s="850"/>
      <c r="P356" s="852"/>
      <c r="Q356" s="850"/>
      <c r="R356" s="852"/>
      <c r="S356" s="850"/>
      <c r="T356" s="852"/>
      <c r="U356" s="850"/>
      <c r="V356" s="852"/>
      <c r="W356" s="850"/>
      <c r="X356" s="852"/>
      <c r="Y356" s="850"/>
      <c r="Z356" s="852"/>
      <c r="AA356" s="850"/>
      <c r="AB356" s="852"/>
      <c r="AC356" s="850"/>
      <c r="AD356" s="852"/>
      <c r="AE356" s="8"/>
      <c r="AG356" s="269">
        <f t="shared" si="235"/>
        <v>1</v>
      </c>
      <c r="AH356" s="371">
        <f t="shared" si="236"/>
        <v>0</v>
      </c>
      <c r="AI356" s="298">
        <f t="shared" si="237"/>
        <v>0</v>
      </c>
      <c r="AJ356" s="299">
        <f t="shared" si="238"/>
        <v>0</v>
      </c>
      <c r="AK356" s="300">
        <f t="shared" si="239"/>
        <v>0</v>
      </c>
      <c r="AL356" s="301">
        <f t="shared" si="240"/>
        <v>0</v>
      </c>
      <c r="AM356" s="449">
        <f t="shared" si="241"/>
        <v>0</v>
      </c>
      <c r="AN356" s="453">
        <f t="shared" si="242"/>
        <v>0</v>
      </c>
      <c r="AO356" s="455">
        <f t="shared" si="243"/>
        <v>0</v>
      </c>
      <c r="AP356" s="449">
        <f t="shared" si="244"/>
        <v>0</v>
      </c>
      <c r="AQ356" s="453">
        <f t="shared" si="245"/>
        <v>0</v>
      </c>
      <c r="AR356" s="455">
        <f t="shared" si="246"/>
        <v>0</v>
      </c>
      <c r="AS356" s="449">
        <f t="shared" si="247"/>
        <v>0</v>
      </c>
      <c r="AT356" s="453">
        <f t="shared" si="248"/>
        <v>0</v>
      </c>
      <c r="AU356" s="455">
        <f t="shared" si="249"/>
        <v>0</v>
      </c>
      <c r="AV356" s="449">
        <f t="shared" si="250"/>
        <v>0</v>
      </c>
      <c r="AW356" s="344">
        <f t="shared" si="251"/>
        <v>-1</v>
      </c>
      <c r="AX356" s="345">
        <f t="shared" si="252"/>
        <v>0</v>
      </c>
      <c r="AY356" s="344">
        <f t="shared" si="253"/>
        <v>-1</v>
      </c>
      <c r="AZ356" s="345">
        <f t="shared" si="254"/>
        <v>0</v>
      </c>
      <c r="BA356" s="344">
        <f t="shared" si="255"/>
        <v>-1</v>
      </c>
      <c r="BB356" s="345">
        <f t="shared" si="256"/>
        <v>0</v>
      </c>
      <c r="BC356" s="344">
        <f t="shared" si="257"/>
        <v>-1</v>
      </c>
      <c r="BD356" s="345">
        <f t="shared" si="258"/>
        <v>0</v>
      </c>
      <c r="BE356" s="344">
        <f t="shared" si="259"/>
        <v>-1</v>
      </c>
      <c r="BF356" s="345">
        <f t="shared" si="260"/>
        <v>0</v>
      </c>
      <c r="BG356" s="344">
        <f t="shared" si="261"/>
        <v>-1</v>
      </c>
      <c r="BH356" s="345">
        <f t="shared" si="262"/>
        <v>0</v>
      </c>
      <c r="BI356" s="344">
        <f t="shared" si="263"/>
        <v>-1</v>
      </c>
      <c r="BJ356" s="345">
        <f t="shared" si="264"/>
        <v>0</v>
      </c>
      <c r="BK356" s="344">
        <f t="shared" si="265"/>
        <v>-1</v>
      </c>
      <c r="BL356" s="345">
        <f t="shared" si="266"/>
        <v>0</v>
      </c>
      <c r="BM356" s="344">
        <f t="shared" si="267"/>
        <v>-1</v>
      </c>
      <c r="BN356" s="345">
        <f t="shared" si="268"/>
        <v>0</v>
      </c>
      <c r="BO356" s="344">
        <f t="shared" si="269"/>
        <v>-1</v>
      </c>
      <c r="BP356" s="345">
        <f t="shared" si="270"/>
        <v>0</v>
      </c>
      <c r="BQ356" s="290">
        <f t="shared" si="271"/>
        <v>1</v>
      </c>
      <c r="BR356" s="291" t="str">
        <f>IF(BQ356=0,"",
IF(SUM($BQ$307:BQ356)=1,BS356,
IF($BQ$427&gt;SUM($BQ$307:BQ356),_xlfn.CONCAT(", ",BS356),
IF($BQ$427=SUM($BQ$307:BQ356),_xlfn.CONCAT(" y ",BS356)))))</f>
        <v>, 50</v>
      </c>
      <c r="BS356" s="231" t="s">
        <v>6261</v>
      </c>
      <c r="BT356" s="424">
        <f t="shared" si="272"/>
        <v>0</v>
      </c>
      <c r="BU356" s="426">
        <f t="shared" si="273"/>
        <v>0</v>
      </c>
    </row>
    <row r="357" spans="1:73" customFormat="1" ht="65.099999999999994" customHeight="1">
      <c r="A357" s="6"/>
      <c r="B357" s="5"/>
      <c r="C357" s="85" t="s">
        <v>155</v>
      </c>
      <c r="D357" s="866" t="str">
        <f>IF(CNGE_2024_M1_Secc1_Sub1!$D92="","",CNGE_2024_M1_Secc1_Sub1!$D92)</f>
        <v>CONSEJO VERACRUZANO DE INVESTIGACION CIENTIFICA Y DESARROLLO TECNOLOGICO</v>
      </c>
      <c r="E357" s="866"/>
      <c r="F357" s="866"/>
      <c r="G357" s="568"/>
      <c r="H357" s="568"/>
      <c r="I357" s="568"/>
      <c r="J357" s="568"/>
      <c r="K357" s="850"/>
      <c r="L357" s="852"/>
      <c r="M357" s="850"/>
      <c r="N357" s="852"/>
      <c r="O357" s="850"/>
      <c r="P357" s="852"/>
      <c r="Q357" s="850"/>
      <c r="R357" s="852"/>
      <c r="S357" s="850"/>
      <c r="T357" s="852"/>
      <c r="U357" s="850"/>
      <c r="V357" s="852"/>
      <c r="W357" s="850"/>
      <c r="X357" s="852"/>
      <c r="Y357" s="850"/>
      <c r="Z357" s="852"/>
      <c r="AA357" s="850"/>
      <c r="AB357" s="852"/>
      <c r="AC357" s="850"/>
      <c r="AD357" s="852"/>
      <c r="AE357" s="8"/>
      <c r="AG357" s="269">
        <f t="shared" si="235"/>
        <v>1</v>
      </c>
      <c r="AH357" s="371">
        <f t="shared" si="236"/>
        <v>0</v>
      </c>
      <c r="AI357" s="298">
        <f t="shared" si="237"/>
        <v>0</v>
      </c>
      <c r="AJ357" s="299">
        <f t="shared" si="238"/>
        <v>0</v>
      </c>
      <c r="AK357" s="300">
        <f t="shared" si="239"/>
        <v>0</v>
      </c>
      <c r="AL357" s="301">
        <f t="shared" si="240"/>
        <v>0</v>
      </c>
      <c r="AM357" s="449">
        <f t="shared" si="241"/>
        <v>0</v>
      </c>
      <c r="AN357" s="453">
        <f t="shared" si="242"/>
        <v>0</v>
      </c>
      <c r="AO357" s="455">
        <f t="shared" si="243"/>
        <v>0</v>
      </c>
      <c r="AP357" s="449">
        <f t="shared" si="244"/>
        <v>0</v>
      </c>
      <c r="AQ357" s="453">
        <f t="shared" si="245"/>
        <v>0</v>
      </c>
      <c r="AR357" s="455">
        <f t="shared" si="246"/>
        <v>0</v>
      </c>
      <c r="AS357" s="449">
        <f t="shared" si="247"/>
        <v>0</v>
      </c>
      <c r="AT357" s="453">
        <f t="shared" si="248"/>
        <v>0</v>
      </c>
      <c r="AU357" s="455">
        <f t="shared" si="249"/>
        <v>0</v>
      </c>
      <c r="AV357" s="449">
        <f t="shared" si="250"/>
        <v>0</v>
      </c>
      <c r="AW357" s="344">
        <f t="shared" si="251"/>
        <v>-1</v>
      </c>
      <c r="AX357" s="345">
        <f t="shared" si="252"/>
        <v>0</v>
      </c>
      <c r="AY357" s="344">
        <f t="shared" si="253"/>
        <v>-1</v>
      </c>
      <c r="AZ357" s="345">
        <f t="shared" si="254"/>
        <v>0</v>
      </c>
      <c r="BA357" s="344">
        <f t="shared" si="255"/>
        <v>-1</v>
      </c>
      <c r="BB357" s="345">
        <f t="shared" si="256"/>
        <v>0</v>
      </c>
      <c r="BC357" s="344">
        <f t="shared" si="257"/>
        <v>-1</v>
      </c>
      <c r="BD357" s="345">
        <f t="shared" si="258"/>
        <v>0</v>
      </c>
      <c r="BE357" s="344">
        <f t="shared" si="259"/>
        <v>-1</v>
      </c>
      <c r="BF357" s="345">
        <f t="shared" si="260"/>
        <v>0</v>
      </c>
      <c r="BG357" s="344">
        <f t="shared" si="261"/>
        <v>-1</v>
      </c>
      <c r="BH357" s="345">
        <f t="shared" si="262"/>
        <v>0</v>
      </c>
      <c r="BI357" s="344">
        <f t="shared" si="263"/>
        <v>-1</v>
      </c>
      <c r="BJ357" s="345">
        <f t="shared" si="264"/>
        <v>0</v>
      </c>
      <c r="BK357" s="344">
        <f t="shared" si="265"/>
        <v>-1</v>
      </c>
      <c r="BL357" s="345">
        <f t="shared" si="266"/>
        <v>0</v>
      </c>
      <c r="BM357" s="344">
        <f t="shared" si="267"/>
        <v>-1</v>
      </c>
      <c r="BN357" s="345">
        <f t="shared" si="268"/>
        <v>0</v>
      </c>
      <c r="BO357" s="344">
        <f t="shared" si="269"/>
        <v>-1</v>
      </c>
      <c r="BP357" s="345">
        <f t="shared" si="270"/>
        <v>0</v>
      </c>
      <c r="BQ357" s="290">
        <f t="shared" si="271"/>
        <v>1</v>
      </c>
      <c r="BR357" s="291" t="str">
        <f>IF(BQ357=0,"",
IF(SUM($BQ$307:BQ357)=1,BS357,
IF($BQ$427&gt;SUM($BQ$307:BQ357),_xlfn.CONCAT(", ",BS357),
IF($BQ$427=SUM($BQ$307:BQ357),_xlfn.CONCAT(" y ",BS357)))))</f>
        <v>, 51</v>
      </c>
      <c r="BS357" s="231" t="s">
        <v>6262</v>
      </c>
      <c r="BT357" s="424">
        <f t="shared" si="272"/>
        <v>0</v>
      </c>
      <c r="BU357" s="426">
        <f t="shared" si="273"/>
        <v>0</v>
      </c>
    </row>
    <row r="358" spans="1:73" customFormat="1" ht="65.099999999999994" customHeight="1">
      <c r="A358" s="6"/>
      <c r="B358" s="5"/>
      <c r="C358" s="85" t="s">
        <v>156</v>
      </c>
      <c r="D358" s="866" t="str">
        <f>IF(CNGE_2024_M1_Secc1_Sub1!$D93="","",CNGE_2024_M1_Secc1_Sub1!$D93)</f>
        <v>COLEGIO DE ESTUDIOS CIENTIFICOS Y TECNOLOGICOS</v>
      </c>
      <c r="E358" s="866"/>
      <c r="F358" s="866"/>
      <c r="G358" s="568"/>
      <c r="H358" s="568"/>
      <c r="I358" s="568"/>
      <c r="J358" s="568"/>
      <c r="K358" s="850"/>
      <c r="L358" s="852"/>
      <c r="M358" s="850"/>
      <c r="N358" s="852"/>
      <c r="O358" s="850"/>
      <c r="P358" s="852"/>
      <c r="Q358" s="850"/>
      <c r="R358" s="852"/>
      <c r="S358" s="850"/>
      <c r="T358" s="852"/>
      <c r="U358" s="850"/>
      <c r="V358" s="852"/>
      <c r="W358" s="850"/>
      <c r="X358" s="852"/>
      <c r="Y358" s="850"/>
      <c r="Z358" s="852"/>
      <c r="AA358" s="850"/>
      <c r="AB358" s="852"/>
      <c r="AC358" s="850"/>
      <c r="AD358" s="852"/>
      <c r="AE358" s="8"/>
      <c r="AG358" s="269">
        <f t="shared" si="235"/>
        <v>1</v>
      </c>
      <c r="AH358" s="371">
        <f t="shared" si="236"/>
        <v>0</v>
      </c>
      <c r="AI358" s="298">
        <f t="shared" si="237"/>
        <v>0</v>
      </c>
      <c r="AJ358" s="299">
        <f t="shared" si="238"/>
        <v>0</v>
      </c>
      <c r="AK358" s="300">
        <f t="shared" si="239"/>
        <v>0</v>
      </c>
      <c r="AL358" s="301">
        <f t="shared" si="240"/>
        <v>0</v>
      </c>
      <c r="AM358" s="449">
        <f t="shared" si="241"/>
        <v>0</v>
      </c>
      <c r="AN358" s="453">
        <f t="shared" si="242"/>
        <v>0</v>
      </c>
      <c r="AO358" s="455">
        <f t="shared" si="243"/>
        <v>0</v>
      </c>
      <c r="AP358" s="449">
        <f t="shared" si="244"/>
        <v>0</v>
      </c>
      <c r="AQ358" s="453">
        <f t="shared" si="245"/>
        <v>0</v>
      </c>
      <c r="AR358" s="455">
        <f t="shared" si="246"/>
        <v>0</v>
      </c>
      <c r="AS358" s="449">
        <f t="shared" si="247"/>
        <v>0</v>
      </c>
      <c r="AT358" s="453">
        <f t="shared" si="248"/>
        <v>0</v>
      </c>
      <c r="AU358" s="455">
        <f t="shared" si="249"/>
        <v>0</v>
      </c>
      <c r="AV358" s="449">
        <f t="shared" si="250"/>
        <v>0</v>
      </c>
      <c r="AW358" s="344">
        <f t="shared" si="251"/>
        <v>-1</v>
      </c>
      <c r="AX358" s="345">
        <f t="shared" si="252"/>
        <v>0</v>
      </c>
      <c r="AY358" s="344">
        <f t="shared" si="253"/>
        <v>-1</v>
      </c>
      <c r="AZ358" s="345">
        <f t="shared" si="254"/>
        <v>0</v>
      </c>
      <c r="BA358" s="344">
        <f t="shared" si="255"/>
        <v>-1</v>
      </c>
      <c r="BB358" s="345">
        <f t="shared" si="256"/>
        <v>0</v>
      </c>
      <c r="BC358" s="344">
        <f t="shared" si="257"/>
        <v>-1</v>
      </c>
      <c r="BD358" s="345">
        <f t="shared" si="258"/>
        <v>0</v>
      </c>
      <c r="BE358" s="344">
        <f t="shared" si="259"/>
        <v>-1</v>
      </c>
      <c r="BF358" s="345">
        <f t="shared" si="260"/>
        <v>0</v>
      </c>
      <c r="BG358" s="344">
        <f t="shared" si="261"/>
        <v>-1</v>
      </c>
      <c r="BH358" s="345">
        <f t="shared" si="262"/>
        <v>0</v>
      </c>
      <c r="BI358" s="344">
        <f t="shared" si="263"/>
        <v>-1</v>
      </c>
      <c r="BJ358" s="345">
        <f t="shared" si="264"/>
        <v>0</v>
      </c>
      <c r="BK358" s="344">
        <f t="shared" si="265"/>
        <v>-1</v>
      </c>
      <c r="BL358" s="345">
        <f t="shared" si="266"/>
        <v>0</v>
      </c>
      <c r="BM358" s="344">
        <f t="shared" si="267"/>
        <v>-1</v>
      </c>
      <c r="BN358" s="345">
        <f t="shared" si="268"/>
        <v>0</v>
      </c>
      <c r="BO358" s="344">
        <f t="shared" si="269"/>
        <v>-1</v>
      </c>
      <c r="BP358" s="345">
        <f t="shared" si="270"/>
        <v>0</v>
      </c>
      <c r="BQ358" s="290">
        <f t="shared" si="271"/>
        <v>1</v>
      </c>
      <c r="BR358" s="291" t="str">
        <f>IF(BQ358=0,"",
IF(SUM($BQ$307:BQ358)=1,BS358,
IF($BQ$427&gt;SUM($BQ$307:BQ358),_xlfn.CONCAT(", ",BS358),
IF($BQ$427=SUM($BQ$307:BQ358),_xlfn.CONCAT(" y ",BS358)))))</f>
        <v>, 52</v>
      </c>
      <c r="BS358" s="231" t="s">
        <v>6263</v>
      </c>
      <c r="BT358" s="424">
        <f t="shared" si="272"/>
        <v>0</v>
      </c>
      <c r="BU358" s="426">
        <f t="shared" si="273"/>
        <v>0</v>
      </c>
    </row>
    <row r="359" spans="1:73" customFormat="1" ht="30" customHeight="1">
      <c r="A359" s="6"/>
      <c r="B359" s="5"/>
      <c r="C359" s="85" t="s">
        <v>157</v>
      </c>
      <c r="D359" s="866" t="str">
        <f>IF(CNGE_2024_M1_Secc1_Sub1!$D94="","",CNGE_2024_M1_Secc1_Sub1!$D94)</f>
        <v>COLEGIO DE VERACRUZ</v>
      </c>
      <c r="E359" s="866"/>
      <c r="F359" s="866"/>
      <c r="G359" s="568"/>
      <c r="H359" s="568"/>
      <c r="I359" s="568"/>
      <c r="J359" s="568"/>
      <c r="K359" s="850"/>
      <c r="L359" s="852"/>
      <c r="M359" s="850"/>
      <c r="N359" s="852"/>
      <c r="O359" s="850"/>
      <c r="P359" s="852"/>
      <c r="Q359" s="850"/>
      <c r="R359" s="852"/>
      <c r="S359" s="850"/>
      <c r="T359" s="852"/>
      <c r="U359" s="850"/>
      <c r="V359" s="852"/>
      <c r="W359" s="850"/>
      <c r="X359" s="852"/>
      <c r="Y359" s="850"/>
      <c r="Z359" s="852"/>
      <c r="AA359" s="850"/>
      <c r="AB359" s="852"/>
      <c r="AC359" s="850"/>
      <c r="AD359" s="852"/>
      <c r="AE359" s="8"/>
      <c r="AG359" s="269">
        <f t="shared" si="235"/>
        <v>1</v>
      </c>
      <c r="AH359" s="371">
        <f t="shared" si="236"/>
        <v>0</v>
      </c>
      <c r="AI359" s="298">
        <f t="shared" si="237"/>
        <v>0</v>
      </c>
      <c r="AJ359" s="299">
        <f t="shared" si="238"/>
        <v>0</v>
      </c>
      <c r="AK359" s="300">
        <f t="shared" si="239"/>
        <v>0</v>
      </c>
      <c r="AL359" s="301">
        <f t="shared" si="240"/>
        <v>0</v>
      </c>
      <c r="AM359" s="449">
        <f t="shared" si="241"/>
        <v>0</v>
      </c>
      <c r="AN359" s="453">
        <f t="shared" si="242"/>
        <v>0</v>
      </c>
      <c r="AO359" s="455">
        <f t="shared" si="243"/>
        <v>0</v>
      </c>
      <c r="AP359" s="449">
        <f t="shared" si="244"/>
        <v>0</v>
      </c>
      <c r="AQ359" s="453">
        <f t="shared" si="245"/>
        <v>0</v>
      </c>
      <c r="AR359" s="455">
        <f t="shared" si="246"/>
        <v>0</v>
      </c>
      <c r="AS359" s="449">
        <f t="shared" si="247"/>
        <v>0</v>
      </c>
      <c r="AT359" s="453">
        <f t="shared" si="248"/>
        <v>0</v>
      </c>
      <c r="AU359" s="455">
        <f t="shared" si="249"/>
        <v>0</v>
      </c>
      <c r="AV359" s="449">
        <f t="shared" si="250"/>
        <v>0</v>
      </c>
      <c r="AW359" s="344">
        <f t="shared" si="251"/>
        <v>-1</v>
      </c>
      <c r="AX359" s="345">
        <f t="shared" si="252"/>
        <v>0</v>
      </c>
      <c r="AY359" s="344">
        <f t="shared" si="253"/>
        <v>-1</v>
      </c>
      <c r="AZ359" s="345">
        <f t="shared" si="254"/>
        <v>0</v>
      </c>
      <c r="BA359" s="344">
        <f t="shared" si="255"/>
        <v>-1</v>
      </c>
      <c r="BB359" s="345">
        <f t="shared" si="256"/>
        <v>0</v>
      </c>
      <c r="BC359" s="344">
        <f t="shared" si="257"/>
        <v>-1</v>
      </c>
      <c r="BD359" s="345">
        <f t="shared" si="258"/>
        <v>0</v>
      </c>
      <c r="BE359" s="344">
        <f t="shared" si="259"/>
        <v>-1</v>
      </c>
      <c r="BF359" s="345">
        <f t="shared" si="260"/>
        <v>0</v>
      </c>
      <c r="BG359" s="344">
        <f t="shared" si="261"/>
        <v>-1</v>
      </c>
      <c r="BH359" s="345">
        <f t="shared" si="262"/>
        <v>0</v>
      </c>
      <c r="BI359" s="344">
        <f t="shared" si="263"/>
        <v>-1</v>
      </c>
      <c r="BJ359" s="345">
        <f t="shared" si="264"/>
        <v>0</v>
      </c>
      <c r="BK359" s="344">
        <f t="shared" si="265"/>
        <v>-1</v>
      </c>
      <c r="BL359" s="345">
        <f t="shared" si="266"/>
        <v>0</v>
      </c>
      <c r="BM359" s="344">
        <f t="shared" si="267"/>
        <v>-1</v>
      </c>
      <c r="BN359" s="345">
        <f t="shared" si="268"/>
        <v>0</v>
      </c>
      <c r="BO359" s="344">
        <f t="shared" si="269"/>
        <v>-1</v>
      </c>
      <c r="BP359" s="345">
        <f t="shared" si="270"/>
        <v>0</v>
      </c>
      <c r="BQ359" s="290">
        <f t="shared" si="271"/>
        <v>1</v>
      </c>
      <c r="BR359" s="291" t="str">
        <f>IF(BQ359=0,"",
IF(SUM($BQ$307:BQ359)=1,BS359,
IF($BQ$427&gt;SUM($BQ$307:BQ359),_xlfn.CONCAT(", ",BS359),
IF($BQ$427=SUM($BQ$307:BQ359),_xlfn.CONCAT(" y ",BS359)))))</f>
        <v>, 53</v>
      </c>
      <c r="BS359" s="231" t="s">
        <v>6264</v>
      </c>
      <c r="BT359" s="424">
        <f t="shared" si="272"/>
        <v>0</v>
      </c>
      <c r="BU359" s="426">
        <f t="shared" si="273"/>
        <v>0</v>
      </c>
    </row>
    <row r="360" spans="1:73" customFormat="1" ht="45" customHeight="1">
      <c r="A360" s="6"/>
      <c r="B360" s="5"/>
      <c r="C360" s="85" t="s">
        <v>158</v>
      </c>
      <c r="D360" s="866" t="str">
        <f>IF(CNGE_2024_M1_Secc1_Sub1!$D95="","",CNGE_2024_M1_Secc1_Sub1!$D95)</f>
        <v>UNIVERSIDAD POLITECNICA DE HUATUSCO</v>
      </c>
      <c r="E360" s="866"/>
      <c r="F360" s="866"/>
      <c r="G360" s="568"/>
      <c r="H360" s="568"/>
      <c r="I360" s="568"/>
      <c r="J360" s="568"/>
      <c r="K360" s="850"/>
      <c r="L360" s="852"/>
      <c r="M360" s="850"/>
      <c r="N360" s="852"/>
      <c r="O360" s="850"/>
      <c r="P360" s="852"/>
      <c r="Q360" s="850"/>
      <c r="R360" s="852"/>
      <c r="S360" s="850"/>
      <c r="T360" s="852"/>
      <c r="U360" s="850"/>
      <c r="V360" s="852"/>
      <c r="W360" s="850"/>
      <c r="X360" s="852"/>
      <c r="Y360" s="850"/>
      <c r="Z360" s="852"/>
      <c r="AA360" s="850"/>
      <c r="AB360" s="852"/>
      <c r="AC360" s="850"/>
      <c r="AD360" s="852"/>
      <c r="AE360" s="8"/>
      <c r="AG360" s="269">
        <f t="shared" si="235"/>
        <v>1</v>
      </c>
      <c r="AH360" s="371">
        <f t="shared" si="236"/>
        <v>0</v>
      </c>
      <c r="AI360" s="298">
        <f t="shared" si="237"/>
        <v>0</v>
      </c>
      <c r="AJ360" s="299">
        <f t="shared" si="238"/>
        <v>0</v>
      </c>
      <c r="AK360" s="300">
        <f t="shared" si="239"/>
        <v>0</v>
      </c>
      <c r="AL360" s="301">
        <f t="shared" si="240"/>
        <v>0</v>
      </c>
      <c r="AM360" s="449">
        <f t="shared" si="241"/>
        <v>0</v>
      </c>
      <c r="AN360" s="453">
        <f t="shared" si="242"/>
        <v>0</v>
      </c>
      <c r="AO360" s="455">
        <f t="shared" si="243"/>
        <v>0</v>
      </c>
      <c r="AP360" s="449">
        <f t="shared" si="244"/>
        <v>0</v>
      </c>
      <c r="AQ360" s="453">
        <f t="shared" si="245"/>
        <v>0</v>
      </c>
      <c r="AR360" s="455">
        <f t="shared" si="246"/>
        <v>0</v>
      </c>
      <c r="AS360" s="449">
        <f t="shared" si="247"/>
        <v>0</v>
      </c>
      <c r="AT360" s="453">
        <f t="shared" si="248"/>
        <v>0</v>
      </c>
      <c r="AU360" s="455">
        <f t="shared" si="249"/>
        <v>0</v>
      </c>
      <c r="AV360" s="449">
        <f t="shared" si="250"/>
        <v>0</v>
      </c>
      <c r="AW360" s="344">
        <f t="shared" si="251"/>
        <v>-1</v>
      </c>
      <c r="AX360" s="345">
        <f t="shared" si="252"/>
        <v>0</v>
      </c>
      <c r="AY360" s="344">
        <f t="shared" si="253"/>
        <v>-1</v>
      </c>
      <c r="AZ360" s="345">
        <f t="shared" si="254"/>
        <v>0</v>
      </c>
      <c r="BA360" s="344">
        <f t="shared" si="255"/>
        <v>-1</v>
      </c>
      <c r="BB360" s="345">
        <f t="shared" si="256"/>
        <v>0</v>
      </c>
      <c r="BC360" s="344">
        <f t="shared" si="257"/>
        <v>-1</v>
      </c>
      <c r="BD360" s="345">
        <f t="shared" si="258"/>
        <v>0</v>
      </c>
      <c r="BE360" s="344">
        <f t="shared" si="259"/>
        <v>-1</v>
      </c>
      <c r="BF360" s="345">
        <f t="shared" si="260"/>
        <v>0</v>
      </c>
      <c r="BG360" s="344">
        <f t="shared" si="261"/>
        <v>-1</v>
      </c>
      <c r="BH360" s="345">
        <f t="shared" si="262"/>
        <v>0</v>
      </c>
      <c r="BI360" s="344">
        <f t="shared" si="263"/>
        <v>-1</v>
      </c>
      <c r="BJ360" s="345">
        <f t="shared" si="264"/>
        <v>0</v>
      </c>
      <c r="BK360" s="344">
        <f t="shared" si="265"/>
        <v>-1</v>
      </c>
      <c r="BL360" s="345">
        <f t="shared" si="266"/>
        <v>0</v>
      </c>
      <c r="BM360" s="344">
        <f t="shared" si="267"/>
        <v>-1</v>
      </c>
      <c r="BN360" s="345">
        <f t="shared" si="268"/>
        <v>0</v>
      </c>
      <c r="BO360" s="344">
        <f t="shared" si="269"/>
        <v>-1</v>
      </c>
      <c r="BP360" s="345">
        <f t="shared" si="270"/>
        <v>0</v>
      </c>
      <c r="BQ360" s="290">
        <f t="shared" si="271"/>
        <v>1</v>
      </c>
      <c r="BR360" s="291" t="str">
        <f>IF(BQ360=0,"",
IF(SUM($BQ$307:BQ360)=1,BS360,
IF($BQ$427&gt;SUM($BQ$307:BQ360),_xlfn.CONCAT(", ",BS360),
IF($BQ$427=SUM($BQ$307:BQ360),_xlfn.CONCAT(" y ",BS360)))))</f>
        <v>, 54</v>
      </c>
      <c r="BS360" s="231" t="s">
        <v>6265</v>
      </c>
      <c r="BT360" s="424">
        <f t="shared" si="272"/>
        <v>0</v>
      </c>
      <c r="BU360" s="426">
        <f t="shared" si="273"/>
        <v>0</v>
      </c>
    </row>
    <row r="361" spans="1:73" customFormat="1" ht="65.099999999999994" customHeight="1">
      <c r="A361" s="6"/>
      <c r="B361" s="5"/>
      <c r="C361" s="85" t="s">
        <v>159</v>
      </c>
      <c r="D361" s="866" t="str">
        <f>IF(CNGE_2024_M1_Secc1_Sub1!$D96="","",CNGE_2024_M1_Secc1_Sub1!$D96)</f>
        <v>UNIVERSIDAD POPULAR AUTONOMA DE VERACRUZ</v>
      </c>
      <c r="E361" s="866"/>
      <c r="F361" s="866"/>
      <c r="G361" s="568"/>
      <c r="H361" s="568"/>
      <c r="I361" s="568"/>
      <c r="J361" s="568"/>
      <c r="K361" s="850"/>
      <c r="L361" s="852"/>
      <c r="M361" s="850"/>
      <c r="N361" s="852"/>
      <c r="O361" s="850"/>
      <c r="P361" s="852"/>
      <c r="Q361" s="850"/>
      <c r="R361" s="852"/>
      <c r="S361" s="850"/>
      <c r="T361" s="852"/>
      <c r="U361" s="850"/>
      <c r="V361" s="852"/>
      <c r="W361" s="850"/>
      <c r="X361" s="852"/>
      <c r="Y361" s="850"/>
      <c r="Z361" s="852"/>
      <c r="AA361" s="850"/>
      <c r="AB361" s="852"/>
      <c r="AC361" s="850"/>
      <c r="AD361" s="852"/>
      <c r="AE361" s="8"/>
      <c r="AG361" s="269">
        <f t="shared" si="235"/>
        <v>1</v>
      </c>
      <c r="AH361" s="371">
        <f t="shared" si="236"/>
        <v>0</v>
      </c>
      <c r="AI361" s="298">
        <f t="shared" si="237"/>
        <v>0</v>
      </c>
      <c r="AJ361" s="299">
        <f t="shared" si="238"/>
        <v>0</v>
      </c>
      <c r="AK361" s="300">
        <f t="shared" si="239"/>
        <v>0</v>
      </c>
      <c r="AL361" s="301">
        <f t="shared" si="240"/>
        <v>0</v>
      </c>
      <c r="AM361" s="449">
        <f t="shared" si="241"/>
        <v>0</v>
      </c>
      <c r="AN361" s="453">
        <f t="shared" si="242"/>
        <v>0</v>
      </c>
      <c r="AO361" s="455">
        <f t="shared" si="243"/>
        <v>0</v>
      </c>
      <c r="AP361" s="449">
        <f t="shared" si="244"/>
        <v>0</v>
      </c>
      <c r="AQ361" s="453">
        <f t="shared" si="245"/>
        <v>0</v>
      </c>
      <c r="AR361" s="455">
        <f t="shared" si="246"/>
        <v>0</v>
      </c>
      <c r="AS361" s="449">
        <f t="shared" si="247"/>
        <v>0</v>
      </c>
      <c r="AT361" s="453">
        <f t="shared" si="248"/>
        <v>0</v>
      </c>
      <c r="AU361" s="455">
        <f t="shared" si="249"/>
        <v>0</v>
      </c>
      <c r="AV361" s="449">
        <f t="shared" si="250"/>
        <v>0</v>
      </c>
      <c r="AW361" s="344">
        <f t="shared" si="251"/>
        <v>-1</v>
      </c>
      <c r="AX361" s="345">
        <f t="shared" si="252"/>
        <v>0</v>
      </c>
      <c r="AY361" s="344">
        <f t="shared" si="253"/>
        <v>-1</v>
      </c>
      <c r="AZ361" s="345">
        <f t="shared" si="254"/>
        <v>0</v>
      </c>
      <c r="BA361" s="344">
        <f t="shared" si="255"/>
        <v>-1</v>
      </c>
      <c r="BB361" s="345">
        <f t="shared" si="256"/>
        <v>0</v>
      </c>
      <c r="BC361" s="344">
        <f t="shared" si="257"/>
        <v>-1</v>
      </c>
      <c r="BD361" s="345">
        <f t="shared" si="258"/>
        <v>0</v>
      </c>
      <c r="BE361" s="344">
        <f t="shared" si="259"/>
        <v>-1</v>
      </c>
      <c r="BF361" s="345">
        <f t="shared" si="260"/>
        <v>0</v>
      </c>
      <c r="BG361" s="344">
        <f t="shared" si="261"/>
        <v>-1</v>
      </c>
      <c r="BH361" s="345">
        <f t="shared" si="262"/>
        <v>0</v>
      </c>
      <c r="BI361" s="344">
        <f t="shared" si="263"/>
        <v>-1</v>
      </c>
      <c r="BJ361" s="345">
        <f t="shared" si="264"/>
        <v>0</v>
      </c>
      <c r="BK361" s="344">
        <f t="shared" si="265"/>
        <v>-1</v>
      </c>
      <c r="BL361" s="345">
        <f t="shared" si="266"/>
        <v>0</v>
      </c>
      <c r="BM361" s="344">
        <f t="shared" si="267"/>
        <v>-1</v>
      </c>
      <c r="BN361" s="345">
        <f t="shared" si="268"/>
        <v>0</v>
      </c>
      <c r="BO361" s="344">
        <f t="shared" si="269"/>
        <v>-1</v>
      </c>
      <c r="BP361" s="345">
        <f t="shared" si="270"/>
        <v>0</v>
      </c>
      <c r="BQ361" s="290">
        <f t="shared" si="271"/>
        <v>1</v>
      </c>
      <c r="BR361" s="291" t="str">
        <f>IF(BQ361=0,"",
IF(SUM($BQ$307:BQ361)=1,BS361,
IF($BQ$427&gt;SUM($BQ$307:BQ361),_xlfn.CONCAT(", ",BS361),
IF($BQ$427=SUM($BQ$307:BQ361),_xlfn.CONCAT(" y ",BS361)))))</f>
        <v>, 55</v>
      </c>
      <c r="BS361" s="231" t="s">
        <v>6266</v>
      </c>
      <c r="BT361" s="424">
        <f t="shared" si="272"/>
        <v>0</v>
      </c>
      <c r="BU361" s="426">
        <f t="shared" si="273"/>
        <v>0</v>
      </c>
    </row>
    <row r="362" spans="1:73" customFormat="1" ht="45" customHeight="1">
      <c r="A362" s="6"/>
      <c r="B362" s="5"/>
      <c r="C362" s="85" t="s">
        <v>160</v>
      </c>
      <c r="D362" s="866" t="str">
        <f>IF(CNGE_2024_M1_Secc1_Sub1!$D97="","",CNGE_2024_M1_Secc1_Sub1!$D97)</f>
        <v>INSTITUTO VERACRUZANO DE LA VIVIENDA</v>
      </c>
      <c r="E362" s="866"/>
      <c r="F362" s="866"/>
      <c r="G362" s="568"/>
      <c r="H362" s="568"/>
      <c r="I362" s="568"/>
      <c r="J362" s="568"/>
      <c r="K362" s="850"/>
      <c r="L362" s="852"/>
      <c r="M362" s="850"/>
      <c r="N362" s="852"/>
      <c r="O362" s="850"/>
      <c r="P362" s="852"/>
      <c r="Q362" s="850"/>
      <c r="R362" s="852"/>
      <c r="S362" s="850"/>
      <c r="T362" s="852"/>
      <c r="U362" s="850"/>
      <c r="V362" s="852"/>
      <c r="W362" s="850"/>
      <c r="X362" s="852"/>
      <c r="Y362" s="850"/>
      <c r="Z362" s="852"/>
      <c r="AA362" s="850"/>
      <c r="AB362" s="852"/>
      <c r="AC362" s="850"/>
      <c r="AD362" s="852"/>
      <c r="AE362" s="8"/>
      <c r="AG362" s="269">
        <f t="shared" si="235"/>
        <v>1</v>
      </c>
      <c r="AH362" s="371">
        <f t="shared" si="236"/>
        <v>0</v>
      </c>
      <c r="AI362" s="298">
        <f t="shared" si="237"/>
        <v>0</v>
      </c>
      <c r="AJ362" s="299">
        <f t="shared" si="238"/>
        <v>0</v>
      </c>
      <c r="AK362" s="300">
        <f t="shared" si="239"/>
        <v>0</v>
      </c>
      <c r="AL362" s="301">
        <f t="shared" si="240"/>
        <v>0</v>
      </c>
      <c r="AM362" s="449">
        <f t="shared" si="241"/>
        <v>0</v>
      </c>
      <c r="AN362" s="453">
        <f t="shared" si="242"/>
        <v>0</v>
      </c>
      <c r="AO362" s="455">
        <f t="shared" si="243"/>
        <v>0</v>
      </c>
      <c r="AP362" s="449">
        <f t="shared" si="244"/>
        <v>0</v>
      </c>
      <c r="AQ362" s="453">
        <f t="shared" si="245"/>
        <v>0</v>
      </c>
      <c r="AR362" s="455">
        <f t="shared" si="246"/>
        <v>0</v>
      </c>
      <c r="AS362" s="449">
        <f t="shared" si="247"/>
        <v>0</v>
      </c>
      <c r="AT362" s="453">
        <f t="shared" si="248"/>
        <v>0</v>
      </c>
      <c r="AU362" s="455">
        <f t="shared" si="249"/>
        <v>0</v>
      </c>
      <c r="AV362" s="449">
        <f t="shared" si="250"/>
        <v>0</v>
      </c>
      <c r="AW362" s="344">
        <f t="shared" si="251"/>
        <v>-1</v>
      </c>
      <c r="AX362" s="345">
        <f t="shared" si="252"/>
        <v>0</v>
      </c>
      <c r="AY362" s="344">
        <f t="shared" si="253"/>
        <v>-1</v>
      </c>
      <c r="AZ362" s="345">
        <f t="shared" si="254"/>
        <v>0</v>
      </c>
      <c r="BA362" s="344">
        <f t="shared" si="255"/>
        <v>-1</v>
      </c>
      <c r="BB362" s="345">
        <f t="shared" si="256"/>
        <v>0</v>
      </c>
      <c r="BC362" s="344">
        <f t="shared" si="257"/>
        <v>-1</v>
      </c>
      <c r="BD362" s="345">
        <f t="shared" si="258"/>
        <v>0</v>
      </c>
      <c r="BE362" s="344">
        <f t="shared" si="259"/>
        <v>-1</v>
      </c>
      <c r="BF362" s="345">
        <f t="shared" si="260"/>
        <v>0</v>
      </c>
      <c r="BG362" s="344">
        <f t="shared" si="261"/>
        <v>-1</v>
      </c>
      <c r="BH362" s="345">
        <f t="shared" si="262"/>
        <v>0</v>
      </c>
      <c r="BI362" s="344">
        <f t="shared" si="263"/>
        <v>-1</v>
      </c>
      <c r="BJ362" s="345">
        <f t="shared" si="264"/>
        <v>0</v>
      </c>
      <c r="BK362" s="344">
        <f t="shared" si="265"/>
        <v>-1</v>
      </c>
      <c r="BL362" s="345">
        <f t="shared" si="266"/>
        <v>0</v>
      </c>
      <c r="BM362" s="344">
        <f t="shared" si="267"/>
        <v>-1</v>
      </c>
      <c r="BN362" s="345">
        <f t="shared" si="268"/>
        <v>0</v>
      </c>
      <c r="BO362" s="344">
        <f t="shared" si="269"/>
        <v>-1</v>
      </c>
      <c r="BP362" s="345">
        <f t="shared" si="270"/>
        <v>0</v>
      </c>
      <c r="BQ362" s="290">
        <f t="shared" si="271"/>
        <v>1</v>
      </c>
      <c r="BR362" s="291" t="str">
        <f>IF(BQ362=0,"",
IF(SUM($BQ$307:BQ362)=1,BS362,
IF($BQ$427&gt;SUM($BQ$307:BQ362),_xlfn.CONCAT(", ",BS362),
IF($BQ$427=SUM($BQ$307:BQ362),_xlfn.CONCAT(" y ",BS362)))))</f>
        <v>, 56</v>
      </c>
      <c r="BS362" s="231" t="s">
        <v>6267</v>
      </c>
      <c r="BT362" s="424">
        <f t="shared" si="272"/>
        <v>0</v>
      </c>
      <c r="BU362" s="426">
        <f t="shared" si="273"/>
        <v>0</v>
      </c>
    </row>
    <row r="363" spans="1:73" customFormat="1" ht="65.099999999999994" customHeight="1">
      <c r="A363" s="6"/>
      <c r="B363" s="5"/>
      <c r="C363" s="85" t="s">
        <v>161</v>
      </c>
      <c r="D363" s="866" t="str">
        <f>IF(CNGE_2024_M1_Secc1_Sub1!$D98="","",CNGE_2024_M1_Secc1_Sub1!$D98)</f>
        <v>AGENCIA ESTATAL DE ENERGIA DEL ESTADO DE VERACRUZ</v>
      </c>
      <c r="E363" s="866"/>
      <c r="F363" s="866"/>
      <c r="G363" s="568"/>
      <c r="H363" s="568"/>
      <c r="I363" s="568"/>
      <c r="J363" s="568"/>
      <c r="K363" s="850"/>
      <c r="L363" s="852"/>
      <c r="M363" s="850"/>
      <c r="N363" s="852"/>
      <c r="O363" s="850"/>
      <c r="P363" s="852"/>
      <c r="Q363" s="850"/>
      <c r="R363" s="852"/>
      <c r="S363" s="850"/>
      <c r="T363" s="852"/>
      <c r="U363" s="850"/>
      <c r="V363" s="852"/>
      <c r="W363" s="850"/>
      <c r="X363" s="852"/>
      <c r="Y363" s="850"/>
      <c r="Z363" s="852"/>
      <c r="AA363" s="850"/>
      <c r="AB363" s="852"/>
      <c r="AC363" s="850"/>
      <c r="AD363" s="852"/>
      <c r="AE363" s="8"/>
      <c r="AG363" s="269">
        <f t="shared" si="235"/>
        <v>1</v>
      </c>
      <c r="AH363" s="371">
        <f t="shared" si="236"/>
        <v>0</v>
      </c>
      <c r="AI363" s="298">
        <f t="shared" si="237"/>
        <v>0</v>
      </c>
      <c r="AJ363" s="299">
        <f t="shared" si="238"/>
        <v>0</v>
      </c>
      <c r="AK363" s="300">
        <f t="shared" si="239"/>
        <v>0</v>
      </c>
      <c r="AL363" s="301">
        <f t="shared" si="240"/>
        <v>0</v>
      </c>
      <c r="AM363" s="449">
        <f t="shared" si="241"/>
        <v>0</v>
      </c>
      <c r="AN363" s="453">
        <f t="shared" si="242"/>
        <v>0</v>
      </c>
      <c r="AO363" s="455">
        <f t="shared" si="243"/>
        <v>0</v>
      </c>
      <c r="AP363" s="449">
        <f t="shared" si="244"/>
        <v>0</v>
      </c>
      <c r="AQ363" s="453">
        <f t="shared" si="245"/>
        <v>0</v>
      </c>
      <c r="AR363" s="455">
        <f t="shared" si="246"/>
        <v>0</v>
      </c>
      <c r="AS363" s="449">
        <f t="shared" si="247"/>
        <v>0</v>
      </c>
      <c r="AT363" s="453">
        <f t="shared" si="248"/>
        <v>0</v>
      </c>
      <c r="AU363" s="455">
        <f t="shared" si="249"/>
        <v>0</v>
      </c>
      <c r="AV363" s="449">
        <f t="shared" si="250"/>
        <v>0</v>
      </c>
      <c r="AW363" s="344">
        <f t="shared" si="251"/>
        <v>-1</v>
      </c>
      <c r="AX363" s="345">
        <f t="shared" si="252"/>
        <v>0</v>
      </c>
      <c r="AY363" s="344">
        <f t="shared" si="253"/>
        <v>-1</v>
      </c>
      <c r="AZ363" s="345">
        <f t="shared" si="254"/>
        <v>0</v>
      </c>
      <c r="BA363" s="344">
        <f t="shared" si="255"/>
        <v>-1</v>
      </c>
      <c r="BB363" s="345">
        <f t="shared" si="256"/>
        <v>0</v>
      </c>
      <c r="BC363" s="344">
        <f t="shared" si="257"/>
        <v>-1</v>
      </c>
      <c r="BD363" s="345">
        <f t="shared" si="258"/>
        <v>0</v>
      </c>
      <c r="BE363" s="344">
        <f t="shared" si="259"/>
        <v>-1</v>
      </c>
      <c r="BF363" s="345">
        <f t="shared" si="260"/>
        <v>0</v>
      </c>
      <c r="BG363" s="344">
        <f t="shared" si="261"/>
        <v>-1</v>
      </c>
      <c r="BH363" s="345">
        <f t="shared" si="262"/>
        <v>0</v>
      </c>
      <c r="BI363" s="344">
        <f t="shared" si="263"/>
        <v>-1</v>
      </c>
      <c r="BJ363" s="345">
        <f t="shared" si="264"/>
        <v>0</v>
      </c>
      <c r="BK363" s="344">
        <f t="shared" si="265"/>
        <v>-1</v>
      </c>
      <c r="BL363" s="345">
        <f t="shared" si="266"/>
        <v>0</v>
      </c>
      <c r="BM363" s="344">
        <f t="shared" si="267"/>
        <v>-1</v>
      </c>
      <c r="BN363" s="345">
        <f t="shared" si="268"/>
        <v>0</v>
      </c>
      <c r="BO363" s="344">
        <f t="shared" si="269"/>
        <v>-1</v>
      </c>
      <c r="BP363" s="345">
        <f t="shared" si="270"/>
        <v>0</v>
      </c>
      <c r="BQ363" s="290">
        <f t="shared" si="271"/>
        <v>1</v>
      </c>
      <c r="BR363" s="291" t="str">
        <f>IF(BQ363=0,"",
IF(SUM($BQ$307:BQ363)=1,BS363,
IF($BQ$427&gt;SUM($BQ$307:BQ363),_xlfn.CONCAT(", ",BS363),
IF($BQ$427=SUM($BQ$307:BQ363),_xlfn.CONCAT(" y ",BS363)))))</f>
        <v>, 57</v>
      </c>
      <c r="BS363" s="231" t="s">
        <v>6268</v>
      </c>
      <c r="BT363" s="424">
        <f t="shared" si="272"/>
        <v>0</v>
      </c>
      <c r="BU363" s="426">
        <f t="shared" si="273"/>
        <v>0</v>
      </c>
    </row>
    <row r="364" spans="1:73" customFormat="1" ht="45" customHeight="1">
      <c r="A364" s="6"/>
      <c r="B364" s="5"/>
      <c r="C364" s="85" t="s">
        <v>162</v>
      </c>
      <c r="D364" s="866" t="str">
        <f>IF(CNGE_2024_M1_Secc1_Sub1!$D99="","",CNGE_2024_M1_Secc1_Sub1!$D99)</f>
        <v>INSTITUTO VERACRUZANO DE LAS MUJERES</v>
      </c>
      <c r="E364" s="866"/>
      <c r="F364" s="866"/>
      <c r="G364" s="568"/>
      <c r="H364" s="568"/>
      <c r="I364" s="568"/>
      <c r="J364" s="568"/>
      <c r="K364" s="850"/>
      <c r="L364" s="852"/>
      <c r="M364" s="850"/>
      <c r="N364" s="852"/>
      <c r="O364" s="850"/>
      <c r="P364" s="852"/>
      <c r="Q364" s="850"/>
      <c r="R364" s="852"/>
      <c r="S364" s="850"/>
      <c r="T364" s="852"/>
      <c r="U364" s="850"/>
      <c r="V364" s="852"/>
      <c r="W364" s="850"/>
      <c r="X364" s="852"/>
      <c r="Y364" s="850"/>
      <c r="Z364" s="852"/>
      <c r="AA364" s="850"/>
      <c r="AB364" s="852"/>
      <c r="AC364" s="850"/>
      <c r="AD364" s="852"/>
      <c r="AE364" s="8"/>
      <c r="AG364" s="269">
        <f t="shared" si="235"/>
        <v>1</v>
      </c>
      <c r="AH364" s="371">
        <f t="shared" si="236"/>
        <v>0</v>
      </c>
      <c r="AI364" s="298">
        <f t="shared" si="237"/>
        <v>0</v>
      </c>
      <c r="AJ364" s="299">
        <f t="shared" si="238"/>
        <v>0</v>
      </c>
      <c r="AK364" s="300">
        <f t="shared" si="239"/>
        <v>0</v>
      </c>
      <c r="AL364" s="301">
        <f t="shared" si="240"/>
        <v>0</v>
      </c>
      <c r="AM364" s="449">
        <f t="shared" si="241"/>
        <v>0</v>
      </c>
      <c r="AN364" s="453">
        <f t="shared" si="242"/>
        <v>0</v>
      </c>
      <c r="AO364" s="455">
        <f t="shared" si="243"/>
        <v>0</v>
      </c>
      <c r="AP364" s="449">
        <f t="shared" si="244"/>
        <v>0</v>
      </c>
      <c r="AQ364" s="453">
        <f t="shared" si="245"/>
        <v>0</v>
      </c>
      <c r="AR364" s="455">
        <f t="shared" si="246"/>
        <v>0</v>
      </c>
      <c r="AS364" s="449">
        <f t="shared" si="247"/>
        <v>0</v>
      </c>
      <c r="AT364" s="453">
        <f t="shared" si="248"/>
        <v>0</v>
      </c>
      <c r="AU364" s="455">
        <f t="shared" si="249"/>
        <v>0</v>
      </c>
      <c r="AV364" s="449">
        <f t="shared" si="250"/>
        <v>0</v>
      </c>
      <c r="AW364" s="344">
        <f t="shared" si="251"/>
        <v>-1</v>
      </c>
      <c r="AX364" s="345">
        <f t="shared" si="252"/>
        <v>0</v>
      </c>
      <c r="AY364" s="344">
        <f t="shared" si="253"/>
        <v>-1</v>
      </c>
      <c r="AZ364" s="345">
        <f t="shared" si="254"/>
        <v>0</v>
      </c>
      <c r="BA364" s="344">
        <f t="shared" si="255"/>
        <v>-1</v>
      </c>
      <c r="BB364" s="345">
        <f t="shared" si="256"/>
        <v>0</v>
      </c>
      <c r="BC364" s="344">
        <f t="shared" si="257"/>
        <v>-1</v>
      </c>
      <c r="BD364" s="345">
        <f t="shared" si="258"/>
        <v>0</v>
      </c>
      <c r="BE364" s="344">
        <f t="shared" si="259"/>
        <v>-1</v>
      </c>
      <c r="BF364" s="345">
        <f t="shared" si="260"/>
        <v>0</v>
      </c>
      <c r="BG364" s="344">
        <f t="shared" si="261"/>
        <v>-1</v>
      </c>
      <c r="BH364" s="345">
        <f t="shared" si="262"/>
        <v>0</v>
      </c>
      <c r="BI364" s="344">
        <f t="shared" si="263"/>
        <v>-1</v>
      </c>
      <c r="BJ364" s="345">
        <f t="shared" si="264"/>
        <v>0</v>
      </c>
      <c r="BK364" s="344">
        <f t="shared" si="265"/>
        <v>-1</v>
      </c>
      <c r="BL364" s="345">
        <f t="shared" si="266"/>
        <v>0</v>
      </c>
      <c r="BM364" s="344">
        <f t="shared" si="267"/>
        <v>-1</v>
      </c>
      <c r="BN364" s="345">
        <f t="shared" si="268"/>
        <v>0</v>
      </c>
      <c r="BO364" s="344">
        <f t="shared" si="269"/>
        <v>-1</v>
      </c>
      <c r="BP364" s="345">
        <f t="shared" si="270"/>
        <v>0</v>
      </c>
      <c r="BQ364" s="290">
        <f t="shared" si="271"/>
        <v>1</v>
      </c>
      <c r="BR364" s="291" t="str">
        <f>IF(BQ364=0,"",
IF(SUM($BQ$307:BQ364)=1,BS364,
IF($BQ$427&gt;SUM($BQ$307:BQ364),_xlfn.CONCAT(", ",BS364),
IF($BQ$427=SUM($BQ$307:BQ364),_xlfn.CONCAT(" y ",BS364)))))</f>
        <v>, 58</v>
      </c>
      <c r="BS364" s="231" t="s">
        <v>6269</v>
      </c>
      <c r="BT364" s="424">
        <f t="shared" si="272"/>
        <v>0</v>
      </c>
      <c r="BU364" s="426">
        <f t="shared" si="273"/>
        <v>0</v>
      </c>
    </row>
    <row r="365" spans="1:73" customFormat="1" ht="65.099999999999994" customHeight="1">
      <c r="A365" s="6"/>
      <c r="B365" s="5"/>
      <c r="C365" s="85" t="s">
        <v>163</v>
      </c>
      <c r="D365" s="866" t="str">
        <f>IF(CNGE_2024_M1_Secc1_Sub1!$D100="","",CNGE_2024_M1_Secc1_Sub1!$D100)</f>
        <v>INSTITUTO VERACRUZANO DE DESARROLLO MUNICIPAL</v>
      </c>
      <c r="E365" s="866"/>
      <c r="F365" s="866"/>
      <c r="G365" s="568"/>
      <c r="H365" s="568"/>
      <c r="I365" s="568"/>
      <c r="J365" s="568"/>
      <c r="K365" s="850"/>
      <c r="L365" s="852"/>
      <c r="M365" s="850"/>
      <c r="N365" s="852"/>
      <c r="O365" s="850"/>
      <c r="P365" s="852"/>
      <c r="Q365" s="850"/>
      <c r="R365" s="852"/>
      <c r="S365" s="850"/>
      <c r="T365" s="852"/>
      <c r="U365" s="850"/>
      <c r="V365" s="852"/>
      <c r="W365" s="850"/>
      <c r="X365" s="852"/>
      <c r="Y365" s="850"/>
      <c r="Z365" s="852"/>
      <c r="AA365" s="850"/>
      <c r="AB365" s="852"/>
      <c r="AC365" s="850"/>
      <c r="AD365" s="852"/>
      <c r="AE365" s="8"/>
      <c r="AG365" s="269">
        <f t="shared" si="235"/>
        <v>1</v>
      </c>
      <c r="AH365" s="371">
        <f t="shared" si="236"/>
        <v>0</v>
      </c>
      <c r="AI365" s="298">
        <f t="shared" si="237"/>
        <v>0</v>
      </c>
      <c r="AJ365" s="299">
        <f t="shared" si="238"/>
        <v>0</v>
      </c>
      <c r="AK365" s="300">
        <f t="shared" si="239"/>
        <v>0</v>
      </c>
      <c r="AL365" s="301">
        <f t="shared" si="240"/>
        <v>0</v>
      </c>
      <c r="AM365" s="449">
        <f t="shared" si="241"/>
        <v>0</v>
      </c>
      <c r="AN365" s="453">
        <f t="shared" si="242"/>
        <v>0</v>
      </c>
      <c r="AO365" s="455">
        <f t="shared" si="243"/>
        <v>0</v>
      </c>
      <c r="AP365" s="449">
        <f t="shared" si="244"/>
        <v>0</v>
      </c>
      <c r="AQ365" s="453">
        <f t="shared" si="245"/>
        <v>0</v>
      </c>
      <c r="AR365" s="455">
        <f t="shared" si="246"/>
        <v>0</v>
      </c>
      <c r="AS365" s="449">
        <f t="shared" si="247"/>
        <v>0</v>
      </c>
      <c r="AT365" s="453">
        <f t="shared" si="248"/>
        <v>0</v>
      </c>
      <c r="AU365" s="455">
        <f t="shared" si="249"/>
        <v>0</v>
      </c>
      <c r="AV365" s="449">
        <f t="shared" si="250"/>
        <v>0</v>
      </c>
      <c r="AW365" s="344">
        <f t="shared" si="251"/>
        <v>-1</v>
      </c>
      <c r="AX365" s="345">
        <f t="shared" si="252"/>
        <v>0</v>
      </c>
      <c r="AY365" s="344">
        <f t="shared" si="253"/>
        <v>-1</v>
      </c>
      <c r="AZ365" s="345">
        <f t="shared" si="254"/>
        <v>0</v>
      </c>
      <c r="BA365" s="344">
        <f t="shared" si="255"/>
        <v>-1</v>
      </c>
      <c r="BB365" s="345">
        <f t="shared" si="256"/>
        <v>0</v>
      </c>
      <c r="BC365" s="344">
        <f t="shared" si="257"/>
        <v>-1</v>
      </c>
      <c r="BD365" s="345">
        <f t="shared" si="258"/>
        <v>0</v>
      </c>
      <c r="BE365" s="344">
        <f t="shared" si="259"/>
        <v>-1</v>
      </c>
      <c r="BF365" s="345">
        <f t="shared" si="260"/>
        <v>0</v>
      </c>
      <c r="BG365" s="344">
        <f t="shared" si="261"/>
        <v>-1</v>
      </c>
      <c r="BH365" s="345">
        <f t="shared" si="262"/>
        <v>0</v>
      </c>
      <c r="BI365" s="344">
        <f t="shared" si="263"/>
        <v>-1</v>
      </c>
      <c r="BJ365" s="345">
        <f t="shared" si="264"/>
        <v>0</v>
      </c>
      <c r="BK365" s="344">
        <f t="shared" si="265"/>
        <v>-1</v>
      </c>
      <c r="BL365" s="345">
        <f t="shared" si="266"/>
        <v>0</v>
      </c>
      <c r="BM365" s="344">
        <f t="shared" si="267"/>
        <v>-1</v>
      </c>
      <c r="BN365" s="345">
        <f t="shared" si="268"/>
        <v>0</v>
      </c>
      <c r="BO365" s="344">
        <f t="shared" si="269"/>
        <v>-1</v>
      </c>
      <c r="BP365" s="345">
        <f t="shared" si="270"/>
        <v>0</v>
      </c>
      <c r="BQ365" s="290">
        <f t="shared" si="271"/>
        <v>1</v>
      </c>
      <c r="BR365" s="291" t="str">
        <f>IF(BQ365=0,"",
IF(SUM($BQ$307:BQ365)=1,BS365,
IF($BQ$427&gt;SUM($BQ$307:BQ365),_xlfn.CONCAT(", ",BS365),
IF($BQ$427=SUM($BQ$307:BQ365),_xlfn.CONCAT(" y ",BS365)))))</f>
        <v>, 59</v>
      </c>
      <c r="BS365" s="231" t="s">
        <v>6270</v>
      </c>
      <c r="BT365" s="424">
        <f t="shared" si="272"/>
        <v>0</v>
      </c>
      <c r="BU365" s="426">
        <f t="shared" si="273"/>
        <v>0</v>
      </c>
    </row>
    <row r="366" spans="1:73" customFormat="1" ht="65.099999999999994" customHeight="1">
      <c r="A366" s="6"/>
      <c r="B366" s="5"/>
      <c r="C366" s="85" t="s">
        <v>164</v>
      </c>
      <c r="D366" s="866" t="str">
        <f>IF(CNGE_2024_M1_Secc1_Sub1!$D101="","",CNGE_2024_M1_Secc1_Sub1!$D101)</f>
        <v>COMISION EJECUTIVA PARA LA ATENCION INTEGRAL A VICTIMAS DEL DELITO</v>
      </c>
      <c r="E366" s="866"/>
      <c r="F366" s="866"/>
      <c r="G366" s="568"/>
      <c r="H366" s="568"/>
      <c r="I366" s="568"/>
      <c r="J366" s="568"/>
      <c r="K366" s="850"/>
      <c r="L366" s="852"/>
      <c r="M366" s="850"/>
      <c r="N366" s="852"/>
      <c r="O366" s="850"/>
      <c r="P366" s="852"/>
      <c r="Q366" s="850"/>
      <c r="R366" s="852"/>
      <c r="S366" s="850"/>
      <c r="T366" s="852"/>
      <c r="U366" s="850"/>
      <c r="V366" s="852"/>
      <c r="W366" s="850"/>
      <c r="X366" s="852"/>
      <c r="Y366" s="850"/>
      <c r="Z366" s="852"/>
      <c r="AA366" s="850"/>
      <c r="AB366" s="852"/>
      <c r="AC366" s="850"/>
      <c r="AD366" s="852"/>
      <c r="AE366" s="8"/>
      <c r="AG366" s="269">
        <f t="shared" si="235"/>
        <v>1</v>
      </c>
      <c r="AH366" s="371">
        <f t="shared" si="236"/>
        <v>0</v>
      </c>
      <c r="AI366" s="298">
        <f t="shared" si="237"/>
        <v>0</v>
      </c>
      <c r="AJ366" s="299">
        <f t="shared" si="238"/>
        <v>0</v>
      </c>
      <c r="AK366" s="300">
        <f t="shared" si="239"/>
        <v>0</v>
      </c>
      <c r="AL366" s="301">
        <f t="shared" si="240"/>
        <v>0</v>
      </c>
      <c r="AM366" s="449">
        <f t="shared" si="241"/>
        <v>0</v>
      </c>
      <c r="AN366" s="453">
        <f t="shared" si="242"/>
        <v>0</v>
      </c>
      <c r="AO366" s="455">
        <f t="shared" si="243"/>
        <v>0</v>
      </c>
      <c r="AP366" s="449">
        <f t="shared" si="244"/>
        <v>0</v>
      </c>
      <c r="AQ366" s="453">
        <f t="shared" si="245"/>
        <v>0</v>
      </c>
      <c r="AR366" s="455">
        <f t="shared" si="246"/>
        <v>0</v>
      </c>
      <c r="AS366" s="449">
        <f t="shared" si="247"/>
        <v>0</v>
      </c>
      <c r="AT366" s="453">
        <f t="shared" si="248"/>
        <v>0</v>
      </c>
      <c r="AU366" s="455">
        <f t="shared" si="249"/>
        <v>0</v>
      </c>
      <c r="AV366" s="449">
        <f t="shared" si="250"/>
        <v>0</v>
      </c>
      <c r="AW366" s="344">
        <f t="shared" si="251"/>
        <v>-1</v>
      </c>
      <c r="AX366" s="345">
        <f t="shared" si="252"/>
        <v>0</v>
      </c>
      <c r="AY366" s="344">
        <f t="shared" si="253"/>
        <v>-1</v>
      </c>
      <c r="AZ366" s="345">
        <f t="shared" si="254"/>
        <v>0</v>
      </c>
      <c r="BA366" s="344">
        <f t="shared" si="255"/>
        <v>-1</v>
      </c>
      <c r="BB366" s="345">
        <f t="shared" si="256"/>
        <v>0</v>
      </c>
      <c r="BC366" s="344">
        <f t="shared" si="257"/>
        <v>-1</v>
      </c>
      <c r="BD366" s="345">
        <f t="shared" si="258"/>
        <v>0</v>
      </c>
      <c r="BE366" s="344">
        <f t="shared" si="259"/>
        <v>-1</v>
      </c>
      <c r="BF366" s="345">
        <f t="shared" si="260"/>
        <v>0</v>
      </c>
      <c r="BG366" s="344">
        <f t="shared" si="261"/>
        <v>-1</v>
      </c>
      <c r="BH366" s="345">
        <f t="shared" si="262"/>
        <v>0</v>
      </c>
      <c r="BI366" s="344">
        <f t="shared" si="263"/>
        <v>-1</v>
      </c>
      <c r="BJ366" s="345">
        <f t="shared" si="264"/>
        <v>0</v>
      </c>
      <c r="BK366" s="344">
        <f t="shared" si="265"/>
        <v>-1</v>
      </c>
      <c r="BL366" s="345">
        <f t="shared" si="266"/>
        <v>0</v>
      </c>
      <c r="BM366" s="344">
        <f t="shared" si="267"/>
        <v>-1</v>
      </c>
      <c r="BN366" s="345">
        <f t="shared" si="268"/>
        <v>0</v>
      </c>
      <c r="BO366" s="344">
        <f t="shared" si="269"/>
        <v>-1</v>
      </c>
      <c r="BP366" s="345">
        <f t="shared" si="270"/>
        <v>0</v>
      </c>
      <c r="BQ366" s="290">
        <f t="shared" si="271"/>
        <v>1</v>
      </c>
      <c r="BR366" s="291" t="str">
        <f>IF(BQ366=0,"",
IF(SUM($BQ$307:BQ366)=1,BS366,
IF($BQ$427&gt;SUM($BQ$307:BQ366),_xlfn.CONCAT(", ",BS366),
IF($BQ$427=SUM($BQ$307:BQ366),_xlfn.CONCAT(" y ",BS366)))))</f>
        <v>, 60</v>
      </c>
      <c r="BS366" s="231" t="s">
        <v>6271</v>
      </c>
      <c r="BT366" s="424">
        <f t="shared" si="272"/>
        <v>0</v>
      </c>
      <c r="BU366" s="426">
        <f t="shared" si="273"/>
        <v>0</v>
      </c>
    </row>
    <row r="367" spans="1:73" customFormat="1" ht="65.099999999999994" customHeight="1">
      <c r="A367" s="6"/>
      <c r="B367" s="5"/>
      <c r="C367" s="85" t="s">
        <v>165</v>
      </c>
      <c r="D367" s="866" t="str">
        <f>IF(CNGE_2024_M1_Secc1_Sub1!$D102="","",CNGE_2024_M1_Secc1_Sub1!$D102)</f>
        <v>CENTRO DE JUSTICIA PARA MUJERES DEL ESTADO DE VERACRUZ</v>
      </c>
      <c r="E367" s="866"/>
      <c r="F367" s="866"/>
      <c r="G367" s="568"/>
      <c r="H367" s="568"/>
      <c r="I367" s="568"/>
      <c r="J367" s="568"/>
      <c r="K367" s="850"/>
      <c r="L367" s="852"/>
      <c r="M367" s="850"/>
      <c r="N367" s="852"/>
      <c r="O367" s="850"/>
      <c r="P367" s="852"/>
      <c r="Q367" s="850"/>
      <c r="R367" s="852"/>
      <c r="S367" s="850"/>
      <c r="T367" s="852"/>
      <c r="U367" s="850"/>
      <c r="V367" s="852"/>
      <c r="W367" s="850"/>
      <c r="X367" s="852"/>
      <c r="Y367" s="850"/>
      <c r="Z367" s="852"/>
      <c r="AA367" s="850"/>
      <c r="AB367" s="852"/>
      <c r="AC367" s="850"/>
      <c r="AD367" s="852"/>
      <c r="AE367" s="8"/>
      <c r="AG367" s="269">
        <f t="shared" si="235"/>
        <v>1</v>
      </c>
      <c r="AH367" s="371">
        <f t="shared" si="236"/>
        <v>0</v>
      </c>
      <c r="AI367" s="298">
        <f t="shared" si="237"/>
        <v>0</v>
      </c>
      <c r="AJ367" s="299">
        <f t="shared" si="238"/>
        <v>0</v>
      </c>
      <c r="AK367" s="300">
        <f t="shared" si="239"/>
        <v>0</v>
      </c>
      <c r="AL367" s="301">
        <f t="shared" si="240"/>
        <v>0</v>
      </c>
      <c r="AM367" s="449">
        <f t="shared" si="241"/>
        <v>0</v>
      </c>
      <c r="AN367" s="453">
        <f t="shared" si="242"/>
        <v>0</v>
      </c>
      <c r="AO367" s="455">
        <f t="shared" si="243"/>
        <v>0</v>
      </c>
      <c r="AP367" s="449">
        <f t="shared" si="244"/>
        <v>0</v>
      </c>
      <c r="AQ367" s="453">
        <f t="shared" si="245"/>
        <v>0</v>
      </c>
      <c r="AR367" s="455">
        <f t="shared" si="246"/>
        <v>0</v>
      </c>
      <c r="AS367" s="449">
        <f t="shared" si="247"/>
        <v>0</v>
      </c>
      <c r="AT367" s="453">
        <f t="shared" si="248"/>
        <v>0</v>
      </c>
      <c r="AU367" s="455">
        <f t="shared" si="249"/>
        <v>0</v>
      </c>
      <c r="AV367" s="449">
        <f t="shared" si="250"/>
        <v>0</v>
      </c>
      <c r="AW367" s="344">
        <f t="shared" si="251"/>
        <v>-1</v>
      </c>
      <c r="AX367" s="345">
        <f t="shared" si="252"/>
        <v>0</v>
      </c>
      <c r="AY367" s="344">
        <f t="shared" si="253"/>
        <v>-1</v>
      </c>
      <c r="AZ367" s="345">
        <f t="shared" si="254"/>
        <v>0</v>
      </c>
      <c r="BA367" s="344">
        <f t="shared" si="255"/>
        <v>-1</v>
      </c>
      <c r="BB367" s="345">
        <f t="shared" si="256"/>
        <v>0</v>
      </c>
      <c r="BC367" s="344">
        <f t="shared" si="257"/>
        <v>-1</v>
      </c>
      <c r="BD367" s="345">
        <f t="shared" si="258"/>
        <v>0</v>
      </c>
      <c r="BE367" s="344">
        <f t="shared" si="259"/>
        <v>-1</v>
      </c>
      <c r="BF367" s="345">
        <f t="shared" si="260"/>
        <v>0</v>
      </c>
      <c r="BG367" s="344">
        <f t="shared" si="261"/>
        <v>-1</v>
      </c>
      <c r="BH367" s="345">
        <f t="shared" si="262"/>
        <v>0</v>
      </c>
      <c r="BI367" s="344">
        <f t="shared" si="263"/>
        <v>-1</v>
      </c>
      <c r="BJ367" s="345">
        <f t="shared" si="264"/>
        <v>0</v>
      </c>
      <c r="BK367" s="344">
        <f t="shared" si="265"/>
        <v>-1</v>
      </c>
      <c r="BL367" s="345">
        <f t="shared" si="266"/>
        <v>0</v>
      </c>
      <c r="BM367" s="344">
        <f t="shared" si="267"/>
        <v>-1</v>
      </c>
      <c r="BN367" s="345">
        <f t="shared" si="268"/>
        <v>0</v>
      </c>
      <c r="BO367" s="344">
        <f t="shared" si="269"/>
        <v>-1</v>
      </c>
      <c r="BP367" s="345">
        <f t="shared" si="270"/>
        <v>0</v>
      </c>
      <c r="BQ367" s="290">
        <f t="shared" si="271"/>
        <v>1</v>
      </c>
      <c r="BR367" s="291" t="str">
        <f>IF(BQ367=0,"",
IF(SUM($BQ$307:BQ367)=1,BS367,
IF($BQ$427&gt;SUM($BQ$307:BQ367),_xlfn.CONCAT(", ",BS367),
IF($BQ$427=SUM($BQ$307:BQ367),_xlfn.CONCAT(" y ",BS367)))))</f>
        <v>, 61</v>
      </c>
      <c r="BS367" s="231" t="s">
        <v>6272</v>
      </c>
      <c r="BT367" s="424">
        <f t="shared" si="272"/>
        <v>0</v>
      </c>
      <c r="BU367" s="426">
        <f t="shared" si="273"/>
        <v>0</v>
      </c>
    </row>
    <row r="368" spans="1:73" customFormat="1" ht="45" customHeight="1">
      <c r="A368" s="6"/>
      <c r="B368" s="5"/>
      <c r="C368" s="85" t="s">
        <v>166</v>
      </c>
      <c r="D368" s="866" t="str">
        <f>IF(CNGE_2024_M1_Secc1_Sub1!$D103="","",CNGE_2024_M1_Secc1_Sub1!$D103)</f>
        <v>INSTITUTO DE PENSIONES DEL ESTADO</v>
      </c>
      <c r="E368" s="866"/>
      <c r="F368" s="866"/>
      <c r="G368" s="568"/>
      <c r="H368" s="568"/>
      <c r="I368" s="568"/>
      <c r="J368" s="568"/>
      <c r="K368" s="850"/>
      <c r="L368" s="852"/>
      <c r="M368" s="850"/>
      <c r="N368" s="852"/>
      <c r="O368" s="850"/>
      <c r="P368" s="852"/>
      <c r="Q368" s="850"/>
      <c r="R368" s="852"/>
      <c r="S368" s="850"/>
      <c r="T368" s="852"/>
      <c r="U368" s="850"/>
      <c r="V368" s="852"/>
      <c r="W368" s="850"/>
      <c r="X368" s="852"/>
      <c r="Y368" s="850"/>
      <c r="Z368" s="852"/>
      <c r="AA368" s="850"/>
      <c r="AB368" s="852"/>
      <c r="AC368" s="850"/>
      <c r="AD368" s="852"/>
      <c r="AE368" s="8"/>
      <c r="AG368" s="269">
        <f t="shared" si="235"/>
        <v>1</v>
      </c>
      <c r="AH368" s="371">
        <f t="shared" si="236"/>
        <v>0</v>
      </c>
      <c r="AI368" s="298">
        <f t="shared" si="237"/>
        <v>0</v>
      </c>
      <c r="AJ368" s="299">
        <f t="shared" si="238"/>
        <v>0</v>
      </c>
      <c r="AK368" s="300">
        <f t="shared" si="239"/>
        <v>0</v>
      </c>
      <c r="AL368" s="301">
        <f t="shared" si="240"/>
        <v>0</v>
      </c>
      <c r="AM368" s="449">
        <f t="shared" si="241"/>
        <v>0</v>
      </c>
      <c r="AN368" s="453">
        <f t="shared" si="242"/>
        <v>0</v>
      </c>
      <c r="AO368" s="455">
        <f t="shared" si="243"/>
        <v>0</v>
      </c>
      <c r="AP368" s="449">
        <f t="shared" si="244"/>
        <v>0</v>
      </c>
      <c r="AQ368" s="453">
        <f t="shared" si="245"/>
        <v>0</v>
      </c>
      <c r="AR368" s="455">
        <f t="shared" si="246"/>
        <v>0</v>
      </c>
      <c r="AS368" s="449">
        <f t="shared" si="247"/>
        <v>0</v>
      </c>
      <c r="AT368" s="453">
        <f t="shared" si="248"/>
        <v>0</v>
      </c>
      <c r="AU368" s="455">
        <f t="shared" si="249"/>
        <v>0</v>
      </c>
      <c r="AV368" s="449">
        <f t="shared" si="250"/>
        <v>0</v>
      </c>
      <c r="AW368" s="344">
        <f t="shared" si="251"/>
        <v>-1</v>
      </c>
      <c r="AX368" s="345">
        <f t="shared" si="252"/>
        <v>0</v>
      </c>
      <c r="AY368" s="344">
        <f t="shared" si="253"/>
        <v>-1</v>
      </c>
      <c r="AZ368" s="345">
        <f t="shared" si="254"/>
        <v>0</v>
      </c>
      <c r="BA368" s="344">
        <f t="shared" si="255"/>
        <v>-1</v>
      </c>
      <c r="BB368" s="345">
        <f t="shared" si="256"/>
        <v>0</v>
      </c>
      <c r="BC368" s="344">
        <f t="shared" si="257"/>
        <v>-1</v>
      </c>
      <c r="BD368" s="345">
        <f t="shared" si="258"/>
        <v>0</v>
      </c>
      <c r="BE368" s="344">
        <f t="shared" si="259"/>
        <v>-1</v>
      </c>
      <c r="BF368" s="345">
        <f t="shared" si="260"/>
        <v>0</v>
      </c>
      <c r="BG368" s="344">
        <f t="shared" si="261"/>
        <v>-1</v>
      </c>
      <c r="BH368" s="345">
        <f t="shared" si="262"/>
        <v>0</v>
      </c>
      <c r="BI368" s="344">
        <f t="shared" si="263"/>
        <v>-1</v>
      </c>
      <c r="BJ368" s="345">
        <f t="shared" si="264"/>
        <v>0</v>
      </c>
      <c r="BK368" s="344">
        <f t="shared" si="265"/>
        <v>-1</v>
      </c>
      <c r="BL368" s="345">
        <f t="shared" si="266"/>
        <v>0</v>
      </c>
      <c r="BM368" s="344">
        <f t="shared" si="267"/>
        <v>-1</v>
      </c>
      <c r="BN368" s="345">
        <f t="shared" si="268"/>
        <v>0</v>
      </c>
      <c r="BO368" s="344">
        <f t="shared" si="269"/>
        <v>-1</v>
      </c>
      <c r="BP368" s="345">
        <f t="shared" si="270"/>
        <v>0</v>
      </c>
      <c r="BQ368" s="290">
        <f t="shared" si="271"/>
        <v>1</v>
      </c>
      <c r="BR368" s="291" t="str">
        <f>IF(BQ368=0,"",
IF(SUM($BQ$307:BQ368)=1,BS368,
IF($BQ$427&gt;SUM($BQ$307:BQ368),_xlfn.CONCAT(", ",BS368),
IF($BQ$427=SUM($BQ$307:BQ368),_xlfn.CONCAT(" y ",BS368)))))</f>
        <v>, 62</v>
      </c>
      <c r="BS368" s="231" t="s">
        <v>6273</v>
      </c>
      <c r="BT368" s="424">
        <f t="shared" si="272"/>
        <v>0</v>
      </c>
      <c r="BU368" s="426">
        <f t="shared" si="273"/>
        <v>0</v>
      </c>
    </row>
    <row r="369" spans="1:73" customFormat="1" ht="65.099999999999994" customHeight="1">
      <c r="A369" s="6"/>
      <c r="B369" s="5"/>
      <c r="C369" s="85" t="s">
        <v>167</v>
      </c>
      <c r="D369" s="866" t="str">
        <f>IF(CNGE_2024_M1_Secc1_Sub1!$D104="","",CNGE_2024_M1_Secc1_Sub1!$D104)</f>
        <v>COMISION DEL AGUA DEL ESTADO DE VERACRUZ</v>
      </c>
      <c r="E369" s="866"/>
      <c r="F369" s="866"/>
      <c r="G369" s="568"/>
      <c r="H369" s="568"/>
      <c r="I369" s="568"/>
      <c r="J369" s="568"/>
      <c r="K369" s="850"/>
      <c r="L369" s="852"/>
      <c r="M369" s="850"/>
      <c r="N369" s="852"/>
      <c r="O369" s="850"/>
      <c r="P369" s="852"/>
      <c r="Q369" s="850"/>
      <c r="R369" s="852"/>
      <c r="S369" s="850"/>
      <c r="T369" s="852"/>
      <c r="U369" s="850"/>
      <c r="V369" s="852"/>
      <c r="W369" s="850"/>
      <c r="X369" s="852"/>
      <c r="Y369" s="850"/>
      <c r="Z369" s="852"/>
      <c r="AA369" s="850"/>
      <c r="AB369" s="852"/>
      <c r="AC369" s="850"/>
      <c r="AD369" s="852"/>
      <c r="AE369" s="8"/>
      <c r="AG369" s="269">
        <f t="shared" si="235"/>
        <v>1</v>
      </c>
      <c r="AH369" s="371">
        <f t="shared" si="236"/>
        <v>0</v>
      </c>
      <c r="AI369" s="298">
        <f t="shared" si="237"/>
        <v>0</v>
      </c>
      <c r="AJ369" s="299">
        <f t="shared" si="238"/>
        <v>0</v>
      </c>
      <c r="AK369" s="300">
        <f t="shared" si="239"/>
        <v>0</v>
      </c>
      <c r="AL369" s="301">
        <f t="shared" si="240"/>
        <v>0</v>
      </c>
      <c r="AM369" s="449">
        <f t="shared" si="241"/>
        <v>0</v>
      </c>
      <c r="AN369" s="453">
        <f t="shared" si="242"/>
        <v>0</v>
      </c>
      <c r="AO369" s="455">
        <f t="shared" si="243"/>
        <v>0</v>
      </c>
      <c r="AP369" s="449">
        <f t="shared" si="244"/>
        <v>0</v>
      </c>
      <c r="AQ369" s="453">
        <f t="shared" si="245"/>
        <v>0</v>
      </c>
      <c r="AR369" s="455">
        <f t="shared" si="246"/>
        <v>0</v>
      </c>
      <c r="AS369" s="449">
        <f t="shared" si="247"/>
        <v>0</v>
      </c>
      <c r="AT369" s="453">
        <f t="shared" si="248"/>
        <v>0</v>
      </c>
      <c r="AU369" s="455">
        <f t="shared" si="249"/>
        <v>0</v>
      </c>
      <c r="AV369" s="449">
        <f t="shared" si="250"/>
        <v>0</v>
      </c>
      <c r="AW369" s="344">
        <f t="shared" si="251"/>
        <v>-1</v>
      </c>
      <c r="AX369" s="345">
        <f t="shared" si="252"/>
        <v>0</v>
      </c>
      <c r="AY369" s="344">
        <f t="shared" si="253"/>
        <v>-1</v>
      </c>
      <c r="AZ369" s="345">
        <f t="shared" si="254"/>
        <v>0</v>
      </c>
      <c r="BA369" s="344">
        <f t="shared" si="255"/>
        <v>-1</v>
      </c>
      <c r="BB369" s="345">
        <f t="shared" si="256"/>
        <v>0</v>
      </c>
      <c r="BC369" s="344">
        <f t="shared" si="257"/>
        <v>-1</v>
      </c>
      <c r="BD369" s="345">
        <f t="shared" si="258"/>
        <v>0</v>
      </c>
      <c r="BE369" s="344">
        <f t="shared" si="259"/>
        <v>-1</v>
      </c>
      <c r="BF369" s="345">
        <f t="shared" si="260"/>
        <v>0</v>
      </c>
      <c r="BG369" s="344">
        <f t="shared" si="261"/>
        <v>-1</v>
      </c>
      <c r="BH369" s="345">
        <f t="shared" si="262"/>
        <v>0</v>
      </c>
      <c r="BI369" s="344">
        <f t="shared" si="263"/>
        <v>-1</v>
      </c>
      <c r="BJ369" s="345">
        <f t="shared" si="264"/>
        <v>0</v>
      </c>
      <c r="BK369" s="344">
        <f t="shared" si="265"/>
        <v>-1</v>
      </c>
      <c r="BL369" s="345">
        <f t="shared" si="266"/>
        <v>0</v>
      </c>
      <c r="BM369" s="344">
        <f t="shared" si="267"/>
        <v>-1</v>
      </c>
      <c r="BN369" s="345">
        <f t="shared" si="268"/>
        <v>0</v>
      </c>
      <c r="BO369" s="344">
        <f t="shared" si="269"/>
        <v>-1</v>
      </c>
      <c r="BP369" s="345">
        <f t="shared" si="270"/>
        <v>0</v>
      </c>
      <c r="BQ369" s="290">
        <f t="shared" si="271"/>
        <v>1</v>
      </c>
      <c r="BR369" s="291" t="str">
        <f>IF(BQ369=0,"",
IF(SUM($BQ$307:BQ369)=1,BS369,
IF($BQ$427&gt;SUM($BQ$307:BQ369),_xlfn.CONCAT(", ",BS369),
IF($BQ$427=SUM($BQ$307:BQ369),_xlfn.CONCAT(" y ",BS369)))))</f>
        <v>, 63</v>
      </c>
      <c r="BS369" s="231" t="s">
        <v>6274</v>
      </c>
      <c r="BT369" s="424">
        <f t="shared" si="272"/>
        <v>0</v>
      </c>
      <c r="BU369" s="426">
        <f t="shared" si="273"/>
        <v>0</v>
      </c>
    </row>
    <row r="370" spans="1:73" customFormat="1" ht="45" customHeight="1">
      <c r="A370" s="6"/>
      <c r="B370" s="5"/>
      <c r="C370" s="85" t="s">
        <v>168</v>
      </c>
      <c r="D370" s="866" t="str">
        <f>IF(CNGE_2024_M1_Secc1_Sub1!$D105="","",CNGE_2024_M1_Secc1_Sub1!$D105)</f>
        <v>RADIOTELEVISION DE VERACRUZ</v>
      </c>
      <c r="E370" s="866"/>
      <c r="F370" s="866"/>
      <c r="G370" s="568"/>
      <c r="H370" s="568"/>
      <c r="I370" s="568"/>
      <c r="J370" s="568"/>
      <c r="K370" s="850"/>
      <c r="L370" s="852"/>
      <c r="M370" s="850"/>
      <c r="N370" s="852"/>
      <c r="O370" s="850"/>
      <c r="P370" s="852"/>
      <c r="Q370" s="850"/>
      <c r="R370" s="852"/>
      <c r="S370" s="850"/>
      <c r="T370" s="852"/>
      <c r="U370" s="850"/>
      <c r="V370" s="852"/>
      <c r="W370" s="850"/>
      <c r="X370" s="852"/>
      <c r="Y370" s="850"/>
      <c r="Z370" s="852"/>
      <c r="AA370" s="850"/>
      <c r="AB370" s="852"/>
      <c r="AC370" s="850"/>
      <c r="AD370" s="852"/>
      <c r="AE370" s="8"/>
      <c r="AG370" s="269">
        <f t="shared" si="235"/>
        <v>1</v>
      </c>
      <c r="AH370" s="371">
        <f t="shared" si="236"/>
        <v>0</v>
      </c>
      <c r="AI370" s="298">
        <f t="shared" si="237"/>
        <v>0</v>
      </c>
      <c r="AJ370" s="299">
        <f t="shared" si="238"/>
        <v>0</v>
      </c>
      <c r="AK370" s="300">
        <f t="shared" si="239"/>
        <v>0</v>
      </c>
      <c r="AL370" s="301">
        <f t="shared" si="240"/>
        <v>0</v>
      </c>
      <c r="AM370" s="449">
        <f t="shared" si="241"/>
        <v>0</v>
      </c>
      <c r="AN370" s="453">
        <f t="shared" si="242"/>
        <v>0</v>
      </c>
      <c r="AO370" s="455">
        <f t="shared" si="243"/>
        <v>0</v>
      </c>
      <c r="AP370" s="449">
        <f t="shared" si="244"/>
        <v>0</v>
      </c>
      <c r="AQ370" s="453">
        <f t="shared" si="245"/>
        <v>0</v>
      </c>
      <c r="AR370" s="455">
        <f t="shared" si="246"/>
        <v>0</v>
      </c>
      <c r="AS370" s="449">
        <f t="shared" si="247"/>
        <v>0</v>
      </c>
      <c r="AT370" s="453">
        <f t="shared" si="248"/>
        <v>0</v>
      </c>
      <c r="AU370" s="455">
        <f t="shared" si="249"/>
        <v>0</v>
      </c>
      <c r="AV370" s="449">
        <f t="shared" si="250"/>
        <v>0</v>
      </c>
      <c r="AW370" s="344">
        <f t="shared" si="251"/>
        <v>-1</v>
      </c>
      <c r="AX370" s="345">
        <f t="shared" si="252"/>
        <v>0</v>
      </c>
      <c r="AY370" s="344">
        <f t="shared" si="253"/>
        <v>-1</v>
      </c>
      <c r="AZ370" s="345">
        <f t="shared" si="254"/>
        <v>0</v>
      </c>
      <c r="BA370" s="344">
        <f t="shared" si="255"/>
        <v>-1</v>
      </c>
      <c r="BB370" s="345">
        <f t="shared" si="256"/>
        <v>0</v>
      </c>
      <c r="BC370" s="344">
        <f t="shared" si="257"/>
        <v>-1</v>
      </c>
      <c r="BD370" s="345">
        <f t="shared" si="258"/>
        <v>0</v>
      </c>
      <c r="BE370" s="344">
        <f t="shared" si="259"/>
        <v>-1</v>
      </c>
      <c r="BF370" s="345">
        <f t="shared" si="260"/>
        <v>0</v>
      </c>
      <c r="BG370" s="344">
        <f t="shared" si="261"/>
        <v>-1</v>
      </c>
      <c r="BH370" s="345">
        <f t="shared" si="262"/>
        <v>0</v>
      </c>
      <c r="BI370" s="344">
        <f t="shared" si="263"/>
        <v>-1</v>
      </c>
      <c r="BJ370" s="345">
        <f t="shared" si="264"/>
        <v>0</v>
      </c>
      <c r="BK370" s="344">
        <f t="shared" si="265"/>
        <v>-1</v>
      </c>
      <c r="BL370" s="345">
        <f t="shared" si="266"/>
        <v>0</v>
      </c>
      <c r="BM370" s="344">
        <f t="shared" si="267"/>
        <v>-1</v>
      </c>
      <c r="BN370" s="345">
        <f t="shared" si="268"/>
        <v>0</v>
      </c>
      <c r="BO370" s="344">
        <f t="shared" si="269"/>
        <v>-1</v>
      </c>
      <c r="BP370" s="345">
        <f t="shared" si="270"/>
        <v>0</v>
      </c>
      <c r="BQ370" s="290">
        <f t="shared" si="271"/>
        <v>1</v>
      </c>
      <c r="BR370" s="291" t="str">
        <f>IF(BQ370=0,"",
IF(SUM($BQ$307:BQ370)=1,BS370,
IF($BQ$427&gt;SUM($BQ$307:BQ370),_xlfn.CONCAT(", ",BS370),
IF($BQ$427=SUM($BQ$307:BQ370),_xlfn.CONCAT(" y ",BS370)))))</f>
        <v>, 64</v>
      </c>
      <c r="BS370" s="231" t="s">
        <v>6275</v>
      </c>
      <c r="BT370" s="424">
        <f t="shared" si="272"/>
        <v>0</v>
      </c>
      <c r="BU370" s="426">
        <f t="shared" si="273"/>
        <v>0</v>
      </c>
    </row>
    <row r="371" spans="1:73" customFormat="1" ht="65.099999999999994" customHeight="1">
      <c r="A371" s="6"/>
      <c r="B371" s="5"/>
      <c r="C371" s="85" t="s">
        <v>169</v>
      </c>
      <c r="D371" s="866" t="str">
        <f>IF(CNGE_2024_M1_Secc1_Sub1!$D106="","",CNGE_2024_M1_Secc1_Sub1!$D106)</f>
        <v>SECRETARIA EJECUTIVA DEL SISTEMA ESTATAL ANTICORRUPCION</v>
      </c>
      <c r="E371" s="866"/>
      <c r="F371" s="866"/>
      <c r="G371" s="568"/>
      <c r="H371" s="568"/>
      <c r="I371" s="568"/>
      <c r="J371" s="568"/>
      <c r="K371" s="850"/>
      <c r="L371" s="852"/>
      <c r="M371" s="850"/>
      <c r="N371" s="852"/>
      <c r="O371" s="850"/>
      <c r="P371" s="852"/>
      <c r="Q371" s="850"/>
      <c r="R371" s="852"/>
      <c r="S371" s="850"/>
      <c r="T371" s="852"/>
      <c r="U371" s="850"/>
      <c r="V371" s="852"/>
      <c r="W371" s="850"/>
      <c r="X371" s="852"/>
      <c r="Y371" s="850"/>
      <c r="Z371" s="852"/>
      <c r="AA371" s="850"/>
      <c r="AB371" s="852"/>
      <c r="AC371" s="850"/>
      <c r="AD371" s="852"/>
      <c r="AE371" s="8"/>
      <c r="AG371" s="269">
        <f t="shared" si="235"/>
        <v>1</v>
      </c>
      <c r="AH371" s="371">
        <f t="shared" si="236"/>
        <v>0</v>
      </c>
      <c r="AI371" s="298">
        <f t="shared" si="237"/>
        <v>0</v>
      </c>
      <c r="AJ371" s="299">
        <f t="shared" si="238"/>
        <v>0</v>
      </c>
      <c r="AK371" s="300">
        <f t="shared" si="239"/>
        <v>0</v>
      </c>
      <c r="AL371" s="301">
        <f t="shared" si="240"/>
        <v>0</v>
      </c>
      <c r="AM371" s="449">
        <f t="shared" si="241"/>
        <v>0</v>
      </c>
      <c r="AN371" s="453">
        <f t="shared" si="242"/>
        <v>0</v>
      </c>
      <c r="AO371" s="455">
        <f t="shared" si="243"/>
        <v>0</v>
      </c>
      <c r="AP371" s="449">
        <f t="shared" si="244"/>
        <v>0</v>
      </c>
      <c r="AQ371" s="453">
        <f t="shared" si="245"/>
        <v>0</v>
      </c>
      <c r="AR371" s="455">
        <f t="shared" si="246"/>
        <v>0</v>
      </c>
      <c r="AS371" s="449">
        <f t="shared" si="247"/>
        <v>0</v>
      </c>
      <c r="AT371" s="453">
        <f t="shared" si="248"/>
        <v>0</v>
      </c>
      <c r="AU371" s="455">
        <f t="shared" si="249"/>
        <v>0</v>
      </c>
      <c r="AV371" s="449">
        <f t="shared" si="250"/>
        <v>0</v>
      </c>
      <c r="AW371" s="344">
        <f t="shared" si="251"/>
        <v>-1</v>
      </c>
      <c r="AX371" s="345">
        <f t="shared" si="252"/>
        <v>0</v>
      </c>
      <c r="AY371" s="344">
        <f t="shared" si="253"/>
        <v>-1</v>
      </c>
      <c r="AZ371" s="345">
        <f t="shared" si="254"/>
        <v>0</v>
      </c>
      <c r="BA371" s="344">
        <f t="shared" si="255"/>
        <v>-1</v>
      </c>
      <c r="BB371" s="345">
        <f t="shared" si="256"/>
        <v>0</v>
      </c>
      <c r="BC371" s="344">
        <f t="shared" si="257"/>
        <v>-1</v>
      </c>
      <c r="BD371" s="345">
        <f t="shared" si="258"/>
        <v>0</v>
      </c>
      <c r="BE371" s="344">
        <f t="shared" si="259"/>
        <v>-1</v>
      </c>
      <c r="BF371" s="345">
        <f t="shared" si="260"/>
        <v>0</v>
      </c>
      <c r="BG371" s="344">
        <f t="shared" si="261"/>
        <v>-1</v>
      </c>
      <c r="BH371" s="345">
        <f t="shared" si="262"/>
        <v>0</v>
      </c>
      <c r="BI371" s="344">
        <f t="shared" si="263"/>
        <v>-1</v>
      </c>
      <c r="BJ371" s="345">
        <f t="shared" si="264"/>
        <v>0</v>
      </c>
      <c r="BK371" s="344">
        <f t="shared" si="265"/>
        <v>-1</v>
      </c>
      <c r="BL371" s="345">
        <f t="shared" si="266"/>
        <v>0</v>
      </c>
      <c r="BM371" s="344">
        <f t="shared" si="267"/>
        <v>-1</v>
      </c>
      <c r="BN371" s="345">
        <f t="shared" si="268"/>
        <v>0</v>
      </c>
      <c r="BO371" s="344">
        <f t="shared" si="269"/>
        <v>-1</v>
      </c>
      <c r="BP371" s="345">
        <f t="shared" si="270"/>
        <v>0</v>
      </c>
      <c r="BQ371" s="290">
        <f t="shared" si="271"/>
        <v>1</v>
      </c>
      <c r="BR371" s="291" t="str">
        <f>IF(BQ371=0,"",
IF(SUM($BQ$307:BQ371)=1,BS371,
IF($BQ$427&gt;SUM($BQ$307:BQ371),_xlfn.CONCAT(", ",BS371),
IF($BQ$427=SUM($BQ$307:BQ371),_xlfn.CONCAT(" y ",BS371)))))</f>
        <v>, 65</v>
      </c>
      <c r="BS371" s="231" t="s">
        <v>6276</v>
      </c>
      <c r="BT371" s="424">
        <f t="shared" si="272"/>
        <v>0</v>
      </c>
      <c r="BU371" s="426">
        <f t="shared" si="273"/>
        <v>0</v>
      </c>
    </row>
    <row r="372" spans="1:73" customFormat="1" ht="65.099999999999994" customHeight="1">
      <c r="A372" s="6"/>
      <c r="B372" s="5"/>
      <c r="C372" s="85" t="s">
        <v>170</v>
      </c>
      <c r="D372" s="866" t="str">
        <f>IF(CNGE_2024_M1_Secc1_Sub1!$D107="","",CNGE_2024_M1_Secc1_Sub1!$D107)</f>
        <v>INSTITUTO DE LA POLICIA AUXILIAR Y PROTECCION PATRIMONIAL</v>
      </c>
      <c r="E372" s="866"/>
      <c r="F372" s="866"/>
      <c r="G372" s="568"/>
      <c r="H372" s="568"/>
      <c r="I372" s="568"/>
      <c r="J372" s="568"/>
      <c r="K372" s="850"/>
      <c r="L372" s="852"/>
      <c r="M372" s="850"/>
      <c r="N372" s="852"/>
      <c r="O372" s="850"/>
      <c r="P372" s="852"/>
      <c r="Q372" s="850"/>
      <c r="R372" s="852"/>
      <c r="S372" s="850"/>
      <c r="T372" s="852"/>
      <c r="U372" s="850"/>
      <c r="V372" s="852"/>
      <c r="W372" s="850"/>
      <c r="X372" s="852"/>
      <c r="Y372" s="850"/>
      <c r="Z372" s="852"/>
      <c r="AA372" s="850"/>
      <c r="AB372" s="852"/>
      <c r="AC372" s="850"/>
      <c r="AD372" s="852"/>
      <c r="AE372" s="8"/>
      <c r="AG372" s="269">
        <f t="shared" ref="AG372:AG426" si="274">IF(AND(COUNTBLANK(D372)=1,COUNTA(G372:AD372)=0),0,IF(AND(COUNTBLANK(D372)=0,G372&lt;&gt;"",G372&lt;&gt;1,COUNTA(K372:AD372)=0),0,IF(AND(COUNTBLANK(D372)=0,G372&lt;&gt;"",G372=1,COUNTA(K372:AD372)=10),0,1)))</f>
        <v>1</v>
      </c>
      <c r="AH372" s="371">
        <f t="shared" ref="AH372:AH426" si="275">COUNTIF(K372:AD372,"NS")</f>
        <v>0</v>
      </c>
      <c r="AI372" s="298">
        <f t="shared" ref="AI372:AI426" si="276">K372</f>
        <v>0</v>
      </c>
      <c r="AJ372" s="299">
        <f t="shared" ref="AJ372:AJ426" si="277">COUNTIF(M372:AD372,"NS")</f>
        <v>0</v>
      </c>
      <c r="AK372" s="300">
        <f t="shared" ref="AK372:AK426" si="278">SUM(M372:AD372)</f>
        <v>0</v>
      </c>
      <c r="AL372" s="301">
        <f t="shared" ref="AL372:AL426" si="279">IF(OR(AND(AI372=0, AJ372&gt;0),AND(AI372="NS", AK372&gt;0), AND(AI372="NS", AJ372=0, AK372=0)), 1, IF(OR(AND(AI372&gt;0, AJ372&gt;1,AI372&gt;AK372), AND(AI372="NS", AJ372=2), AND(AI372="NS", AK372=0, AJ372&gt;0), AI372=AK372), 0, 1))</f>
        <v>0</v>
      </c>
      <c r="AM372" s="449">
        <f t="shared" ref="AM372:AM426" si="280">IF(ISNUMBER(K372),0,IF(OR(K372="",K372="NA",K372="NS"),0,1))</f>
        <v>0</v>
      </c>
      <c r="AN372" s="453">
        <f t="shared" ref="AN372:AN426" si="281">IF(ISNUMBER(M372),0,IF(OR(M372="",M372="NA",M372="NS"),0,1))</f>
        <v>0</v>
      </c>
      <c r="AO372" s="455">
        <f t="shared" ref="AO372:AO426" si="282">IF(ISNUMBER(O372),0,IF(OR(O372="",O372="NA",O372="NS"),0,1))</f>
        <v>0</v>
      </c>
      <c r="AP372" s="449">
        <f t="shared" ref="AP372:AP426" si="283">IF(ISNUMBER(Q372),0,IF(OR(Q372="",Q372="NA",Q372="NS"),0,1))</f>
        <v>0</v>
      </c>
      <c r="AQ372" s="453">
        <f t="shared" ref="AQ372:AQ426" si="284">IF(ISNUMBER(S372),0,IF(OR(S372="",S372="NA",S372="NS"),0,1))</f>
        <v>0</v>
      </c>
      <c r="AR372" s="455">
        <f t="shared" ref="AR372:AR426" si="285">IF(ISNUMBER(U372),0,IF(OR(U372="",U372="NA",U372="NS"),0,1))</f>
        <v>0</v>
      </c>
      <c r="AS372" s="449">
        <f t="shared" ref="AS372:AS426" si="286">IF(ISNUMBER(W372),0,IF(OR(W372="",W372="NA",W372="NS"),0,1))</f>
        <v>0</v>
      </c>
      <c r="AT372" s="453">
        <f t="shared" ref="AT372:AT426" si="287">IF(ISNUMBER(Y372),0,IF(OR(Y372="",Y372="NA",Y372="NS"),0,1))</f>
        <v>0</v>
      </c>
      <c r="AU372" s="455">
        <f t="shared" ref="AU372:AU426" si="288">IF(ISNUMBER(AA372),0,IF(OR(AA372="",AA372="NA",AA372="NS"),0,1))</f>
        <v>0</v>
      </c>
      <c r="AV372" s="449">
        <f t="shared" ref="AV372:AV426" si="289">IF(ISNUMBER(AC372),0,IF(OR(AC372="",AC372="NA",AC372="NS"),0,1))</f>
        <v>0</v>
      </c>
      <c r="AW372" s="344">
        <f t="shared" ref="AW372:AW426" si="290">IF(OR(K372="NS",K372="NA"),0,LEN(K372)-LEN(INT(K372)))</f>
        <v>-1</v>
      </c>
      <c r="AX372" s="345">
        <f t="shared" ref="AX372:AX426" si="291">IF(AW372&lt;=0,0,1)</f>
        <v>0</v>
      </c>
      <c r="AY372" s="344">
        <f t="shared" ref="AY372:AY426" si="292">IF(OR(M372="NS",M372="NA"),0,LEN(M372)-LEN(INT(M372)))</f>
        <v>-1</v>
      </c>
      <c r="AZ372" s="345">
        <f t="shared" ref="AZ372:AZ426" si="293">IF(AY372&lt;=0,0,1)</f>
        <v>0</v>
      </c>
      <c r="BA372" s="344">
        <f t="shared" ref="BA372:BA426" si="294">IF(OR(O372="NS",O372="NA"),0,LEN(O372)-LEN(INT(O372)))</f>
        <v>-1</v>
      </c>
      <c r="BB372" s="345">
        <f t="shared" ref="BB372:BB426" si="295">IF(BA372&lt;=0,0,1)</f>
        <v>0</v>
      </c>
      <c r="BC372" s="344">
        <f t="shared" ref="BC372:BC426" si="296">IF(OR(Q372="NS",Q372="NA"),0,LEN(Q372)-LEN(INT(Q372)))</f>
        <v>-1</v>
      </c>
      <c r="BD372" s="345">
        <f t="shared" ref="BD372:BD426" si="297">IF(BC372&lt;=0,0,1)</f>
        <v>0</v>
      </c>
      <c r="BE372" s="344">
        <f t="shared" ref="BE372:BE426" si="298">IF(OR(S372="NS",S372="NA"),0,LEN(S372)-LEN(INT(S372)))</f>
        <v>-1</v>
      </c>
      <c r="BF372" s="345">
        <f t="shared" ref="BF372:BF426" si="299">IF(BE372&lt;=0,0,1)</f>
        <v>0</v>
      </c>
      <c r="BG372" s="344">
        <f t="shared" ref="BG372:BG426" si="300">IF(OR(U372="NS",U372="NA"),0,LEN(U372)-LEN(INT(U372)))</f>
        <v>-1</v>
      </c>
      <c r="BH372" s="345">
        <f t="shared" ref="BH372:BH426" si="301">IF(BG372&lt;=0,0,1)</f>
        <v>0</v>
      </c>
      <c r="BI372" s="344">
        <f t="shared" ref="BI372:BI426" si="302">IF(OR(W372="NS",W372="NA"),0,LEN(W372)-LEN(INT(W372)))</f>
        <v>-1</v>
      </c>
      <c r="BJ372" s="345">
        <f t="shared" ref="BJ372:BJ426" si="303">IF(BI372&lt;=0,0,1)</f>
        <v>0</v>
      </c>
      <c r="BK372" s="344">
        <f t="shared" ref="BK372:BK426" si="304">IF(OR(Y372="NS",Y372="NA"),0,LEN(Y372)-LEN(INT(Y372)))</f>
        <v>-1</v>
      </c>
      <c r="BL372" s="345">
        <f t="shared" ref="BL372:BL426" si="305">IF(BK372&lt;=0,0,1)</f>
        <v>0</v>
      </c>
      <c r="BM372" s="344">
        <f t="shared" ref="BM372:BM426" si="306">IF(OR(AA372="NS",AA372="NA"),0,LEN(AA372)-LEN(INT(AA372)))</f>
        <v>-1</v>
      </c>
      <c r="BN372" s="345">
        <f t="shared" ref="BN372:BN426" si="307">IF(BM372&lt;=0,0,1)</f>
        <v>0</v>
      </c>
      <c r="BO372" s="344">
        <f t="shared" ref="BO372:BO426" si="308">IF(OR(AC372="NS",AC372="NA"),0,LEN(AC372)-LEN(INT(AC372)))</f>
        <v>-1</v>
      </c>
      <c r="BP372" s="345">
        <f t="shared" ref="BP372:BP426" si="309">IF(BO372&lt;=0,0,1)</f>
        <v>0</v>
      </c>
      <c r="BQ372" s="290">
        <f t="shared" ref="BQ372:BQ426" si="310">IF(AG372=0,0,1)</f>
        <v>1</v>
      </c>
      <c r="BR372" s="291" t="str">
        <f>IF(BQ372=0,"",
IF(SUM($BQ$307:BQ372)=1,BS372,
IF($BQ$427&gt;SUM($BQ$307:BQ372),_xlfn.CONCAT(", ",BS372),
IF($BQ$427=SUM($BQ$307:BQ372),_xlfn.CONCAT(" y ",BS372)))))</f>
        <v>, 66</v>
      </c>
      <c r="BS372" s="231" t="s">
        <v>6277</v>
      </c>
      <c r="BT372" s="424">
        <f t="shared" ref="BT372:BT426" si="311">IF(AND($G372&lt;&gt;"",$G372&lt;&gt;1,COUNTA(K372:AD372)&gt;0),1,0)</f>
        <v>0</v>
      </c>
      <c r="BU372" s="426">
        <f t="shared" ref="BU372:BU426" si="312">IF(AND(G372&lt;&gt;"",G372=1,SUM(K372:AD372)=0),1,0)</f>
        <v>0</v>
      </c>
    </row>
    <row r="373" spans="1:73" customFormat="1" ht="65.099999999999994" customHeight="1">
      <c r="A373" s="6"/>
      <c r="B373" s="5"/>
      <c r="C373" s="85" t="s">
        <v>171</v>
      </c>
      <c r="D373" s="866" t="str">
        <f>IF(CNGE_2024_M1_Secc1_Sub1!$D108="","",CNGE_2024_M1_Secc1_Sub1!$D108)</f>
        <v>ACADEMIA REGIONAL DE SEGURIDAD PUBLICA DEL SURESTE</v>
      </c>
      <c r="E373" s="866"/>
      <c r="F373" s="866"/>
      <c r="G373" s="568"/>
      <c r="H373" s="568"/>
      <c r="I373" s="568"/>
      <c r="J373" s="568"/>
      <c r="K373" s="850"/>
      <c r="L373" s="852"/>
      <c r="M373" s="850"/>
      <c r="N373" s="852"/>
      <c r="O373" s="850"/>
      <c r="P373" s="852"/>
      <c r="Q373" s="850"/>
      <c r="R373" s="852"/>
      <c r="S373" s="850"/>
      <c r="T373" s="852"/>
      <c r="U373" s="850"/>
      <c r="V373" s="852"/>
      <c r="W373" s="850"/>
      <c r="X373" s="852"/>
      <c r="Y373" s="850"/>
      <c r="Z373" s="852"/>
      <c r="AA373" s="850"/>
      <c r="AB373" s="852"/>
      <c r="AC373" s="850"/>
      <c r="AD373" s="852"/>
      <c r="AE373" s="8"/>
      <c r="AG373" s="269">
        <f t="shared" si="274"/>
        <v>1</v>
      </c>
      <c r="AH373" s="371">
        <f t="shared" si="275"/>
        <v>0</v>
      </c>
      <c r="AI373" s="298">
        <f t="shared" si="276"/>
        <v>0</v>
      </c>
      <c r="AJ373" s="299">
        <f t="shared" si="277"/>
        <v>0</v>
      </c>
      <c r="AK373" s="300">
        <f t="shared" si="278"/>
        <v>0</v>
      </c>
      <c r="AL373" s="301">
        <f t="shared" si="279"/>
        <v>0</v>
      </c>
      <c r="AM373" s="449">
        <f t="shared" si="280"/>
        <v>0</v>
      </c>
      <c r="AN373" s="453">
        <f t="shared" si="281"/>
        <v>0</v>
      </c>
      <c r="AO373" s="455">
        <f t="shared" si="282"/>
        <v>0</v>
      </c>
      <c r="AP373" s="449">
        <f t="shared" si="283"/>
        <v>0</v>
      </c>
      <c r="AQ373" s="453">
        <f t="shared" si="284"/>
        <v>0</v>
      </c>
      <c r="AR373" s="455">
        <f t="shared" si="285"/>
        <v>0</v>
      </c>
      <c r="AS373" s="449">
        <f t="shared" si="286"/>
        <v>0</v>
      </c>
      <c r="AT373" s="453">
        <f t="shared" si="287"/>
        <v>0</v>
      </c>
      <c r="AU373" s="455">
        <f t="shared" si="288"/>
        <v>0</v>
      </c>
      <c r="AV373" s="449">
        <f t="shared" si="289"/>
        <v>0</v>
      </c>
      <c r="AW373" s="344">
        <f t="shared" si="290"/>
        <v>-1</v>
      </c>
      <c r="AX373" s="345">
        <f t="shared" si="291"/>
        <v>0</v>
      </c>
      <c r="AY373" s="344">
        <f t="shared" si="292"/>
        <v>-1</v>
      </c>
      <c r="AZ373" s="345">
        <f t="shared" si="293"/>
        <v>0</v>
      </c>
      <c r="BA373" s="344">
        <f t="shared" si="294"/>
        <v>-1</v>
      </c>
      <c r="BB373" s="345">
        <f t="shared" si="295"/>
        <v>0</v>
      </c>
      <c r="BC373" s="344">
        <f t="shared" si="296"/>
        <v>-1</v>
      </c>
      <c r="BD373" s="345">
        <f t="shared" si="297"/>
        <v>0</v>
      </c>
      <c r="BE373" s="344">
        <f t="shared" si="298"/>
        <v>-1</v>
      </c>
      <c r="BF373" s="345">
        <f t="shared" si="299"/>
        <v>0</v>
      </c>
      <c r="BG373" s="344">
        <f t="shared" si="300"/>
        <v>-1</v>
      </c>
      <c r="BH373" s="345">
        <f t="shared" si="301"/>
        <v>0</v>
      </c>
      <c r="BI373" s="344">
        <f t="shared" si="302"/>
        <v>-1</v>
      </c>
      <c r="BJ373" s="345">
        <f t="shared" si="303"/>
        <v>0</v>
      </c>
      <c r="BK373" s="344">
        <f t="shared" si="304"/>
        <v>-1</v>
      </c>
      <c r="BL373" s="345">
        <f t="shared" si="305"/>
        <v>0</v>
      </c>
      <c r="BM373" s="344">
        <f t="shared" si="306"/>
        <v>-1</v>
      </c>
      <c r="BN373" s="345">
        <f t="shared" si="307"/>
        <v>0</v>
      </c>
      <c r="BO373" s="344">
        <f t="shared" si="308"/>
        <v>-1</v>
      </c>
      <c r="BP373" s="345">
        <f t="shared" si="309"/>
        <v>0</v>
      </c>
      <c r="BQ373" s="290">
        <f t="shared" si="310"/>
        <v>1</v>
      </c>
      <c r="BR373" s="291" t="str">
        <f>IF(BQ373=0,"",
IF(SUM($BQ$307:BQ373)=1,BS373,
IF($BQ$427&gt;SUM($BQ$307:BQ373),_xlfn.CONCAT(", ",BS373),
IF($BQ$427=SUM($BQ$307:BQ373),_xlfn.CONCAT(" y ",BS373)))))</f>
        <v>, 67</v>
      </c>
      <c r="BS373" s="231" t="s">
        <v>6278</v>
      </c>
      <c r="BT373" s="424">
        <f t="shared" si="311"/>
        <v>0</v>
      </c>
      <c r="BU373" s="426">
        <f t="shared" si="312"/>
        <v>0</v>
      </c>
    </row>
    <row r="374" spans="1:73" customFormat="1" ht="65.099999999999994" customHeight="1">
      <c r="A374" s="6"/>
      <c r="B374" s="5"/>
      <c r="C374" s="85" t="s">
        <v>172</v>
      </c>
      <c r="D374" s="866" t="str">
        <f>IF(CNGE_2024_M1_Secc1_Sub1!$D109="","",CNGE_2024_M1_Secc1_Sub1!$D109)</f>
        <v>INSTITUTO DE CAPACITACION PARA EL TRABAJO</v>
      </c>
      <c r="E374" s="866"/>
      <c r="F374" s="866"/>
      <c r="G374" s="568"/>
      <c r="H374" s="568"/>
      <c r="I374" s="568"/>
      <c r="J374" s="568"/>
      <c r="K374" s="850"/>
      <c r="L374" s="852"/>
      <c r="M374" s="850"/>
      <c r="N374" s="852"/>
      <c r="O374" s="850"/>
      <c r="P374" s="852"/>
      <c r="Q374" s="850"/>
      <c r="R374" s="852"/>
      <c r="S374" s="850"/>
      <c r="T374" s="852"/>
      <c r="U374" s="850"/>
      <c r="V374" s="852"/>
      <c r="W374" s="850"/>
      <c r="X374" s="852"/>
      <c r="Y374" s="850"/>
      <c r="Z374" s="852"/>
      <c r="AA374" s="850"/>
      <c r="AB374" s="852"/>
      <c r="AC374" s="850"/>
      <c r="AD374" s="852"/>
      <c r="AE374" s="8"/>
      <c r="AG374" s="269">
        <f t="shared" si="274"/>
        <v>1</v>
      </c>
      <c r="AH374" s="371">
        <f t="shared" si="275"/>
        <v>0</v>
      </c>
      <c r="AI374" s="298">
        <f t="shared" si="276"/>
        <v>0</v>
      </c>
      <c r="AJ374" s="299">
        <f t="shared" si="277"/>
        <v>0</v>
      </c>
      <c r="AK374" s="300">
        <f t="shared" si="278"/>
        <v>0</v>
      </c>
      <c r="AL374" s="301">
        <f t="shared" si="279"/>
        <v>0</v>
      </c>
      <c r="AM374" s="449">
        <f t="shared" si="280"/>
        <v>0</v>
      </c>
      <c r="AN374" s="453">
        <f t="shared" si="281"/>
        <v>0</v>
      </c>
      <c r="AO374" s="455">
        <f t="shared" si="282"/>
        <v>0</v>
      </c>
      <c r="AP374" s="449">
        <f t="shared" si="283"/>
        <v>0</v>
      </c>
      <c r="AQ374" s="453">
        <f t="shared" si="284"/>
        <v>0</v>
      </c>
      <c r="AR374" s="455">
        <f t="shared" si="285"/>
        <v>0</v>
      </c>
      <c r="AS374" s="449">
        <f t="shared" si="286"/>
        <v>0</v>
      </c>
      <c r="AT374" s="453">
        <f t="shared" si="287"/>
        <v>0</v>
      </c>
      <c r="AU374" s="455">
        <f t="shared" si="288"/>
        <v>0</v>
      </c>
      <c r="AV374" s="449">
        <f t="shared" si="289"/>
        <v>0</v>
      </c>
      <c r="AW374" s="344">
        <f t="shared" si="290"/>
        <v>-1</v>
      </c>
      <c r="AX374" s="345">
        <f t="shared" si="291"/>
        <v>0</v>
      </c>
      <c r="AY374" s="344">
        <f t="shared" si="292"/>
        <v>-1</v>
      </c>
      <c r="AZ374" s="345">
        <f t="shared" si="293"/>
        <v>0</v>
      </c>
      <c r="BA374" s="344">
        <f t="shared" si="294"/>
        <v>-1</v>
      </c>
      <c r="BB374" s="345">
        <f t="shared" si="295"/>
        <v>0</v>
      </c>
      <c r="BC374" s="344">
        <f t="shared" si="296"/>
        <v>-1</v>
      </c>
      <c r="BD374" s="345">
        <f t="shared" si="297"/>
        <v>0</v>
      </c>
      <c r="BE374" s="344">
        <f t="shared" si="298"/>
        <v>-1</v>
      </c>
      <c r="BF374" s="345">
        <f t="shared" si="299"/>
        <v>0</v>
      </c>
      <c r="BG374" s="344">
        <f t="shared" si="300"/>
        <v>-1</v>
      </c>
      <c r="BH374" s="345">
        <f t="shared" si="301"/>
        <v>0</v>
      </c>
      <c r="BI374" s="344">
        <f t="shared" si="302"/>
        <v>-1</v>
      </c>
      <c r="BJ374" s="345">
        <f t="shared" si="303"/>
        <v>0</v>
      </c>
      <c r="BK374" s="344">
        <f t="shared" si="304"/>
        <v>-1</v>
      </c>
      <c r="BL374" s="345">
        <f t="shared" si="305"/>
        <v>0</v>
      </c>
      <c r="BM374" s="344">
        <f t="shared" si="306"/>
        <v>-1</v>
      </c>
      <c r="BN374" s="345">
        <f t="shared" si="307"/>
        <v>0</v>
      </c>
      <c r="BO374" s="344">
        <f t="shared" si="308"/>
        <v>-1</v>
      </c>
      <c r="BP374" s="345">
        <f t="shared" si="309"/>
        <v>0</v>
      </c>
      <c r="BQ374" s="290">
        <f t="shared" si="310"/>
        <v>1</v>
      </c>
      <c r="BR374" s="291" t="str">
        <f>IF(BQ374=0,"",
IF(SUM($BQ$307:BQ374)=1,BS374,
IF($BQ$427&gt;SUM($BQ$307:BQ374),_xlfn.CONCAT(", ",BS374),
IF($BQ$427=SUM($BQ$307:BQ374),_xlfn.CONCAT(" y ",BS374)))))</f>
        <v>, 68</v>
      </c>
      <c r="BS374" s="231" t="s">
        <v>6279</v>
      </c>
      <c r="BT374" s="424">
        <f t="shared" si="311"/>
        <v>0</v>
      </c>
      <c r="BU374" s="426">
        <f t="shared" si="312"/>
        <v>0</v>
      </c>
    </row>
    <row r="375" spans="1:73" customFormat="1" ht="65.099999999999994" customHeight="1">
      <c r="A375" s="6"/>
      <c r="B375" s="5"/>
      <c r="C375" s="85" t="s">
        <v>173</v>
      </c>
      <c r="D375" s="866" t="str">
        <f>IF(CNGE_2024_M1_Secc1_Sub1!$D110="","",CNGE_2024_M1_Secc1_Sub1!$D110)</f>
        <v>CENTRO DE CONCILIACION LABORAL DEL ESTADO DE VERACRUZ DE IGNACIO DE LA LLAVE</v>
      </c>
      <c r="E375" s="866"/>
      <c r="F375" s="866"/>
      <c r="G375" s="568"/>
      <c r="H375" s="568"/>
      <c r="I375" s="568"/>
      <c r="J375" s="568"/>
      <c r="K375" s="850"/>
      <c r="L375" s="852"/>
      <c r="M375" s="850"/>
      <c r="N375" s="852"/>
      <c r="O375" s="850"/>
      <c r="P375" s="852"/>
      <c r="Q375" s="850"/>
      <c r="R375" s="852"/>
      <c r="S375" s="850"/>
      <c r="T375" s="852"/>
      <c r="U375" s="850"/>
      <c r="V375" s="852"/>
      <c r="W375" s="850"/>
      <c r="X375" s="852"/>
      <c r="Y375" s="850"/>
      <c r="Z375" s="852"/>
      <c r="AA375" s="850"/>
      <c r="AB375" s="852"/>
      <c r="AC375" s="850"/>
      <c r="AD375" s="852"/>
      <c r="AE375" s="8"/>
      <c r="AG375" s="269">
        <f t="shared" si="274"/>
        <v>1</v>
      </c>
      <c r="AH375" s="371">
        <f t="shared" si="275"/>
        <v>0</v>
      </c>
      <c r="AI375" s="298">
        <f t="shared" si="276"/>
        <v>0</v>
      </c>
      <c r="AJ375" s="299">
        <f t="shared" si="277"/>
        <v>0</v>
      </c>
      <c r="AK375" s="300">
        <f t="shared" si="278"/>
        <v>0</v>
      </c>
      <c r="AL375" s="301">
        <f t="shared" si="279"/>
        <v>0</v>
      </c>
      <c r="AM375" s="449">
        <f t="shared" si="280"/>
        <v>0</v>
      </c>
      <c r="AN375" s="453">
        <f t="shared" si="281"/>
        <v>0</v>
      </c>
      <c r="AO375" s="455">
        <f t="shared" si="282"/>
        <v>0</v>
      </c>
      <c r="AP375" s="449">
        <f t="shared" si="283"/>
        <v>0</v>
      </c>
      <c r="AQ375" s="453">
        <f t="shared" si="284"/>
        <v>0</v>
      </c>
      <c r="AR375" s="455">
        <f t="shared" si="285"/>
        <v>0</v>
      </c>
      <c r="AS375" s="449">
        <f t="shared" si="286"/>
        <v>0</v>
      </c>
      <c r="AT375" s="453">
        <f t="shared" si="287"/>
        <v>0</v>
      </c>
      <c r="AU375" s="455">
        <f t="shared" si="288"/>
        <v>0</v>
      </c>
      <c r="AV375" s="449">
        <f t="shared" si="289"/>
        <v>0</v>
      </c>
      <c r="AW375" s="344">
        <f t="shared" si="290"/>
        <v>-1</v>
      </c>
      <c r="AX375" s="345">
        <f t="shared" si="291"/>
        <v>0</v>
      </c>
      <c r="AY375" s="344">
        <f t="shared" si="292"/>
        <v>-1</v>
      </c>
      <c r="AZ375" s="345">
        <f t="shared" si="293"/>
        <v>0</v>
      </c>
      <c r="BA375" s="344">
        <f t="shared" si="294"/>
        <v>-1</v>
      </c>
      <c r="BB375" s="345">
        <f t="shared" si="295"/>
        <v>0</v>
      </c>
      <c r="BC375" s="344">
        <f t="shared" si="296"/>
        <v>-1</v>
      </c>
      <c r="BD375" s="345">
        <f t="shared" si="297"/>
        <v>0</v>
      </c>
      <c r="BE375" s="344">
        <f t="shared" si="298"/>
        <v>-1</v>
      </c>
      <c r="BF375" s="345">
        <f t="shared" si="299"/>
        <v>0</v>
      </c>
      <c r="BG375" s="344">
        <f t="shared" si="300"/>
        <v>-1</v>
      </c>
      <c r="BH375" s="345">
        <f t="shared" si="301"/>
        <v>0</v>
      </c>
      <c r="BI375" s="344">
        <f t="shared" si="302"/>
        <v>-1</v>
      </c>
      <c r="BJ375" s="345">
        <f t="shared" si="303"/>
        <v>0</v>
      </c>
      <c r="BK375" s="344">
        <f t="shared" si="304"/>
        <v>-1</v>
      </c>
      <c r="BL375" s="345">
        <f t="shared" si="305"/>
        <v>0</v>
      </c>
      <c r="BM375" s="344">
        <f t="shared" si="306"/>
        <v>-1</v>
      </c>
      <c r="BN375" s="345">
        <f t="shared" si="307"/>
        <v>0</v>
      </c>
      <c r="BO375" s="344">
        <f t="shared" si="308"/>
        <v>-1</v>
      </c>
      <c r="BP375" s="345">
        <f t="shared" si="309"/>
        <v>0</v>
      </c>
      <c r="BQ375" s="290">
        <f t="shared" si="310"/>
        <v>1</v>
      </c>
      <c r="BR375" s="291" t="str">
        <f>IF(BQ375=0,"",
IF(SUM($BQ$307:BQ375)=1,BS375,
IF($BQ$427&gt;SUM($BQ$307:BQ375),_xlfn.CONCAT(", ",BS375),
IF($BQ$427=SUM($BQ$307:BQ375),_xlfn.CONCAT(" y ",BS375)))))</f>
        <v>, 69</v>
      </c>
      <c r="BS375" s="231" t="s">
        <v>6280</v>
      </c>
      <c r="BT375" s="424">
        <f t="shared" si="311"/>
        <v>0</v>
      </c>
      <c r="BU375" s="426">
        <f t="shared" si="312"/>
        <v>0</v>
      </c>
    </row>
    <row r="376" spans="1:73" customFormat="1" ht="65.099999999999994" customHeight="1">
      <c r="A376" s="6"/>
      <c r="B376" s="5"/>
      <c r="C376" s="85" t="s">
        <v>174</v>
      </c>
      <c r="D376" s="866" t="str">
        <f>IF(CNGE_2024_M1_Secc1_Sub1!$D111="","",CNGE_2024_M1_Secc1_Sub1!$D111)</f>
        <v>INSTITUTO VERACRUZANO DE LA CULTURA</v>
      </c>
      <c r="E376" s="866"/>
      <c r="F376" s="866"/>
      <c r="G376" s="568"/>
      <c r="H376" s="568"/>
      <c r="I376" s="568"/>
      <c r="J376" s="568"/>
      <c r="K376" s="850"/>
      <c r="L376" s="852"/>
      <c r="M376" s="850"/>
      <c r="N376" s="852"/>
      <c r="O376" s="850"/>
      <c r="P376" s="852"/>
      <c r="Q376" s="850"/>
      <c r="R376" s="852"/>
      <c r="S376" s="850"/>
      <c r="T376" s="852"/>
      <c r="U376" s="850"/>
      <c r="V376" s="852"/>
      <c r="W376" s="850"/>
      <c r="X376" s="852"/>
      <c r="Y376" s="850"/>
      <c r="Z376" s="852"/>
      <c r="AA376" s="850"/>
      <c r="AB376" s="852"/>
      <c r="AC376" s="850"/>
      <c r="AD376" s="852"/>
      <c r="AE376" s="8"/>
      <c r="AG376" s="269">
        <f t="shared" si="274"/>
        <v>1</v>
      </c>
      <c r="AH376" s="371">
        <f t="shared" si="275"/>
        <v>0</v>
      </c>
      <c r="AI376" s="298">
        <f t="shared" si="276"/>
        <v>0</v>
      </c>
      <c r="AJ376" s="299">
        <f t="shared" si="277"/>
        <v>0</v>
      </c>
      <c r="AK376" s="300">
        <f t="shared" si="278"/>
        <v>0</v>
      </c>
      <c r="AL376" s="301">
        <f t="shared" si="279"/>
        <v>0</v>
      </c>
      <c r="AM376" s="449">
        <f t="shared" si="280"/>
        <v>0</v>
      </c>
      <c r="AN376" s="453">
        <f t="shared" si="281"/>
        <v>0</v>
      </c>
      <c r="AO376" s="455">
        <f t="shared" si="282"/>
        <v>0</v>
      </c>
      <c r="AP376" s="449">
        <f t="shared" si="283"/>
        <v>0</v>
      </c>
      <c r="AQ376" s="453">
        <f t="shared" si="284"/>
        <v>0</v>
      </c>
      <c r="AR376" s="455">
        <f t="shared" si="285"/>
        <v>0</v>
      </c>
      <c r="AS376" s="449">
        <f t="shared" si="286"/>
        <v>0</v>
      </c>
      <c r="AT376" s="453">
        <f t="shared" si="287"/>
        <v>0</v>
      </c>
      <c r="AU376" s="455">
        <f t="shared" si="288"/>
        <v>0</v>
      </c>
      <c r="AV376" s="449">
        <f t="shared" si="289"/>
        <v>0</v>
      </c>
      <c r="AW376" s="344">
        <f t="shared" si="290"/>
        <v>-1</v>
      </c>
      <c r="AX376" s="345">
        <f t="shared" si="291"/>
        <v>0</v>
      </c>
      <c r="AY376" s="344">
        <f t="shared" si="292"/>
        <v>-1</v>
      </c>
      <c r="AZ376" s="345">
        <f t="shared" si="293"/>
        <v>0</v>
      </c>
      <c r="BA376" s="344">
        <f t="shared" si="294"/>
        <v>-1</v>
      </c>
      <c r="BB376" s="345">
        <f t="shared" si="295"/>
        <v>0</v>
      </c>
      <c r="BC376" s="344">
        <f t="shared" si="296"/>
        <v>-1</v>
      </c>
      <c r="BD376" s="345">
        <f t="shared" si="297"/>
        <v>0</v>
      </c>
      <c r="BE376" s="344">
        <f t="shared" si="298"/>
        <v>-1</v>
      </c>
      <c r="BF376" s="345">
        <f t="shared" si="299"/>
        <v>0</v>
      </c>
      <c r="BG376" s="344">
        <f t="shared" si="300"/>
        <v>-1</v>
      </c>
      <c r="BH376" s="345">
        <f t="shared" si="301"/>
        <v>0</v>
      </c>
      <c r="BI376" s="344">
        <f t="shared" si="302"/>
        <v>-1</v>
      </c>
      <c r="BJ376" s="345">
        <f t="shared" si="303"/>
        <v>0</v>
      </c>
      <c r="BK376" s="344">
        <f t="shared" si="304"/>
        <v>-1</v>
      </c>
      <c r="BL376" s="345">
        <f t="shared" si="305"/>
        <v>0</v>
      </c>
      <c r="BM376" s="344">
        <f t="shared" si="306"/>
        <v>-1</v>
      </c>
      <c r="BN376" s="345">
        <f t="shared" si="307"/>
        <v>0</v>
      </c>
      <c r="BO376" s="344">
        <f t="shared" si="308"/>
        <v>-1</v>
      </c>
      <c r="BP376" s="345">
        <f t="shared" si="309"/>
        <v>0</v>
      </c>
      <c r="BQ376" s="290">
        <f t="shared" si="310"/>
        <v>1</v>
      </c>
      <c r="BR376" s="291" t="str">
        <f>IF(BQ376=0,"",
IF(SUM($BQ$307:BQ376)=1,BS376,
IF($BQ$427&gt;SUM($BQ$307:BQ376),_xlfn.CONCAT(", ",BS376),
IF($BQ$427=SUM($BQ$307:BQ376),_xlfn.CONCAT(" y ",BS376)))))</f>
        <v>, 70</v>
      </c>
      <c r="BS376" s="231" t="s">
        <v>6281</v>
      </c>
      <c r="BT376" s="424">
        <f t="shared" si="311"/>
        <v>0</v>
      </c>
      <c r="BU376" s="426">
        <f t="shared" si="312"/>
        <v>0</v>
      </c>
    </row>
    <row r="377" spans="1:73" customFormat="1" ht="65.099999999999994" customHeight="1">
      <c r="A377" s="6"/>
      <c r="B377" s="5"/>
      <c r="C377" s="85" t="s">
        <v>175</v>
      </c>
      <c r="D377" s="866" t="str">
        <f>IF(CNGE_2024_M1_Secc1_Sub1!$D112="","",CNGE_2024_M1_Secc1_Sub1!$D112)</f>
        <v>PROCURADURIA ESTATAL DE PROTECCION AL MEDIO AMBIENTE</v>
      </c>
      <c r="E377" s="866"/>
      <c r="F377" s="866"/>
      <c r="G377" s="568"/>
      <c r="H377" s="568"/>
      <c r="I377" s="568"/>
      <c r="J377" s="568"/>
      <c r="K377" s="850"/>
      <c r="L377" s="852"/>
      <c r="M377" s="850"/>
      <c r="N377" s="852"/>
      <c r="O377" s="850"/>
      <c r="P377" s="852"/>
      <c r="Q377" s="850"/>
      <c r="R377" s="852"/>
      <c r="S377" s="850"/>
      <c r="T377" s="852"/>
      <c r="U377" s="850"/>
      <c r="V377" s="852"/>
      <c r="W377" s="850"/>
      <c r="X377" s="852"/>
      <c r="Y377" s="850"/>
      <c r="Z377" s="852"/>
      <c r="AA377" s="850"/>
      <c r="AB377" s="852"/>
      <c r="AC377" s="850"/>
      <c r="AD377" s="852"/>
      <c r="AE377" s="8"/>
      <c r="AG377" s="269">
        <f t="shared" si="274"/>
        <v>1</v>
      </c>
      <c r="AH377" s="371">
        <f t="shared" si="275"/>
        <v>0</v>
      </c>
      <c r="AI377" s="298">
        <f t="shared" si="276"/>
        <v>0</v>
      </c>
      <c r="AJ377" s="299">
        <f t="shared" si="277"/>
        <v>0</v>
      </c>
      <c r="AK377" s="300">
        <f t="shared" si="278"/>
        <v>0</v>
      </c>
      <c r="AL377" s="301">
        <f t="shared" si="279"/>
        <v>0</v>
      </c>
      <c r="AM377" s="449">
        <f t="shared" si="280"/>
        <v>0</v>
      </c>
      <c r="AN377" s="453">
        <f t="shared" si="281"/>
        <v>0</v>
      </c>
      <c r="AO377" s="455">
        <f t="shared" si="282"/>
        <v>0</v>
      </c>
      <c r="AP377" s="449">
        <f t="shared" si="283"/>
        <v>0</v>
      </c>
      <c r="AQ377" s="453">
        <f t="shared" si="284"/>
        <v>0</v>
      </c>
      <c r="AR377" s="455">
        <f t="shared" si="285"/>
        <v>0</v>
      </c>
      <c r="AS377" s="449">
        <f t="shared" si="286"/>
        <v>0</v>
      </c>
      <c r="AT377" s="453">
        <f t="shared" si="287"/>
        <v>0</v>
      </c>
      <c r="AU377" s="455">
        <f t="shared" si="288"/>
        <v>0</v>
      </c>
      <c r="AV377" s="449">
        <f t="shared" si="289"/>
        <v>0</v>
      </c>
      <c r="AW377" s="344">
        <f t="shared" si="290"/>
        <v>-1</v>
      </c>
      <c r="AX377" s="345">
        <f t="shared" si="291"/>
        <v>0</v>
      </c>
      <c r="AY377" s="344">
        <f t="shared" si="292"/>
        <v>-1</v>
      </c>
      <c r="AZ377" s="345">
        <f t="shared" si="293"/>
        <v>0</v>
      </c>
      <c r="BA377" s="344">
        <f t="shared" si="294"/>
        <v>-1</v>
      </c>
      <c r="BB377" s="345">
        <f t="shared" si="295"/>
        <v>0</v>
      </c>
      <c r="BC377" s="344">
        <f t="shared" si="296"/>
        <v>-1</v>
      </c>
      <c r="BD377" s="345">
        <f t="shared" si="297"/>
        <v>0</v>
      </c>
      <c r="BE377" s="344">
        <f t="shared" si="298"/>
        <v>-1</v>
      </c>
      <c r="BF377" s="345">
        <f t="shared" si="299"/>
        <v>0</v>
      </c>
      <c r="BG377" s="344">
        <f t="shared" si="300"/>
        <v>-1</v>
      </c>
      <c r="BH377" s="345">
        <f t="shared" si="301"/>
        <v>0</v>
      </c>
      <c r="BI377" s="344">
        <f t="shared" si="302"/>
        <v>-1</v>
      </c>
      <c r="BJ377" s="345">
        <f t="shared" si="303"/>
        <v>0</v>
      </c>
      <c r="BK377" s="344">
        <f t="shared" si="304"/>
        <v>-1</v>
      </c>
      <c r="BL377" s="345">
        <f t="shared" si="305"/>
        <v>0</v>
      </c>
      <c r="BM377" s="344">
        <f t="shared" si="306"/>
        <v>-1</v>
      </c>
      <c r="BN377" s="345">
        <f t="shared" si="307"/>
        <v>0</v>
      </c>
      <c r="BO377" s="344">
        <f t="shared" si="308"/>
        <v>-1</v>
      </c>
      <c r="BP377" s="345">
        <f t="shared" si="309"/>
        <v>0</v>
      </c>
      <c r="BQ377" s="290">
        <f t="shared" si="310"/>
        <v>1</v>
      </c>
      <c r="BR377" s="291" t="str">
        <f>IF(BQ377=0,"",
IF(SUM($BQ$307:BQ377)=1,BS377,
IF($BQ$427&gt;SUM($BQ$307:BQ377),_xlfn.CONCAT(", ",BS377),
IF($BQ$427=SUM($BQ$307:BQ377),_xlfn.CONCAT(" y ",BS377)))))</f>
        <v>, 71</v>
      </c>
      <c r="BS377" s="231" t="s">
        <v>6282</v>
      </c>
      <c r="BT377" s="424">
        <f t="shared" si="311"/>
        <v>0</v>
      </c>
      <c r="BU377" s="426">
        <f t="shared" si="312"/>
        <v>0</v>
      </c>
    </row>
    <row r="378" spans="1:73" customFormat="1" ht="45" customHeight="1">
      <c r="A378" s="6"/>
      <c r="B378" s="5"/>
      <c r="C378" s="85" t="s">
        <v>176</v>
      </c>
      <c r="D378" s="866" t="str">
        <f>IF(CNGE_2024_M1_Secc1_Sub1!$D113="","",CNGE_2024_M1_Secc1_Sub1!$D113)</f>
        <v>FIDEICOMISO FONDO DEL FUTURO</v>
      </c>
      <c r="E378" s="866"/>
      <c r="F378" s="866"/>
      <c r="G378" s="568"/>
      <c r="H378" s="568"/>
      <c r="I378" s="568"/>
      <c r="J378" s="568"/>
      <c r="K378" s="850"/>
      <c r="L378" s="852"/>
      <c r="M378" s="850"/>
      <c r="N378" s="852"/>
      <c r="O378" s="850"/>
      <c r="P378" s="852"/>
      <c r="Q378" s="850"/>
      <c r="R378" s="852"/>
      <c r="S378" s="850"/>
      <c r="T378" s="852"/>
      <c r="U378" s="850"/>
      <c r="V378" s="852"/>
      <c r="W378" s="850"/>
      <c r="X378" s="852"/>
      <c r="Y378" s="850"/>
      <c r="Z378" s="852"/>
      <c r="AA378" s="850"/>
      <c r="AB378" s="852"/>
      <c r="AC378" s="850"/>
      <c r="AD378" s="852"/>
      <c r="AE378" s="8"/>
      <c r="AG378" s="269">
        <f t="shared" si="274"/>
        <v>1</v>
      </c>
      <c r="AH378" s="371">
        <f t="shared" si="275"/>
        <v>0</v>
      </c>
      <c r="AI378" s="298">
        <f t="shared" si="276"/>
        <v>0</v>
      </c>
      <c r="AJ378" s="299">
        <f t="shared" si="277"/>
        <v>0</v>
      </c>
      <c r="AK378" s="300">
        <f t="shared" si="278"/>
        <v>0</v>
      </c>
      <c r="AL378" s="301">
        <f t="shared" si="279"/>
        <v>0</v>
      </c>
      <c r="AM378" s="449">
        <f t="shared" si="280"/>
        <v>0</v>
      </c>
      <c r="AN378" s="453">
        <f t="shared" si="281"/>
        <v>0</v>
      </c>
      <c r="AO378" s="455">
        <f t="shared" si="282"/>
        <v>0</v>
      </c>
      <c r="AP378" s="449">
        <f t="shared" si="283"/>
        <v>0</v>
      </c>
      <c r="AQ378" s="453">
        <f t="shared" si="284"/>
        <v>0</v>
      </c>
      <c r="AR378" s="455">
        <f t="shared" si="285"/>
        <v>0</v>
      </c>
      <c r="AS378" s="449">
        <f t="shared" si="286"/>
        <v>0</v>
      </c>
      <c r="AT378" s="453">
        <f t="shared" si="287"/>
        <v>0</v>
      </c>
      <c r="AU378" s="455">
        <f t="shared" si="288"/>
        <v>0</v>
      </c>
      <c r="AV378" s="449">
        <f t="shared" si="289"/>
        <v>0</v>
      </c>
      <c r="AW378" s="344">
        <f t="shared" si="290"/>
        <v>-1</v>
      </c>
      <c r="AX378" s="345">
        <f t="shared" si="291"/>
        <v>0</v>
      </c>
      <c r="AY378" s="344">
        <f t="shared" si="292"/>
        <v>-1</v>
      </c>
      <c r="AZ378" s="345">
        <f t="shared" si="293"/>
        <v>0</v>
      </c>
      <c r="BA378" s="344">
        <f t="shared" si="294"/>
        <v>-1</v>
      </c>
      <c r="BB378" s="345">
        <f t="shared" si="295"/>
        <v>0</v>
      </c>
      <c r="BC378" s="344">
        <f t="shared" si="296"/>
        <v>-1</v>
      </c>
      <c r="BD378" s="345">
        <f t="shared" si="297"/>
        <v>0</v>
      </c>
      <c r="BE378" s="344">
        <f t="shared" si="298"/>
        <v>-1</v>
      </c>
      <c r="BF378" s="345">
        <f t="shared" si="299"/>
        <v>0</v>
      </c>
      <c r="BG378" s="344">
        <f t="shared" si="300"/>
        <v>-1</v>
      </c>
      <c r="BH378" s="345">
        <f t="shared" si="301"/>
        <v>0</v>
      </c>
      <c r="BI378" s="344">
        <f t="shared" si="302"/>
        <v>-1</v>
      </c>
      <c r="BJ378" s="345">
        <f t="shared" si="303"/>
        <v>0</v>
      </c>
      <c r="BK378" s="344">
        <f t="shared" si="304"/>
        <v>-1</v>
      </c>
      <c r="BL378" s="345">
        <f t="shared" si="305"/>
        <v>0</v>
      </c>
      <c r="BM378" s="344">
        <f t="shared" si="306"/>
        <v>-1</v>
      </c>
      <c r="BN378" s="345">
        <f t="shared" si="307"/>
        <v>0</v>
      </c>
      <c r="BO378" s="344">
        <f t="shared" si="308"/>
        <v>-1</v>
      </c>
      <c r="BP378" s="345">
        <f t="shared" si="309"/>
        <v>0</v>
      </c>
      <c r="BQ378" s="290">
        <f t="shared" si="310"/>
        <v>1</v>
      </c>
      <c r="BR378" s="291" t="str">
        <f>IF(BQ378=0,"",
IF(SUM($BQ$307:BQ378)=1,BS378,
IF($BQ$427&gt;SUM($BQ$307:BQ378),_xlfn.CONCAT(", ",BS378),
IF($BQ$427=SUM($BQ$307:BQ378),_xlfn.CONCAT(" y ",BS378)))))</f>
        <v xml:space="preserve"> y 72</v>
      </c>
      <c r="BS378" s="231" t="s">
        <v>6283</v>
      </c>
      <c r="BT378" s="424">
        <f t="shared" si="311"/>
        <v>0</v>
      </c>
      <c r="BU378" s="426">
        <f t="shared" si="312"/>
        <v>0</v>
      </c>
    </row>
    <row r="379" spans="1:73" customFormat="1" ht="15" hidden="1" customHeight="1">
      <c r="A379" s="6"/>
      <c r="B379" s="5"/>
      <c r="C379" s="85" t="s">
        <v>177</v>
      </c>
      <c r="D379" s="825" t="str">
        <f>IF(CNGE_2024_M1_Secc1_Sub1!$D114="","",CNGE_2024_M1_Secc1_Sub1!$D114)</f>
        <v/>
      </c>
      <c r="E379" s="825"/>
      <c r="F379" s="825"/>
      <c r="G379" s="568"/>
      <c r="H379" s="568"/>
      <c r="I379" s="568"/>
      <c r="J379" s="568"/>
      <c r="K379" s="850"/>
      <c r="L379" s="852"/>
      <c r="M379" s="850"/>
      <c r="N379" s="852"/>
      <c r="O379" s="850"/>
      <c r="P379" s="852"/>
      <c r="Q379" s="850"/>
      <c r="R379" s="852"/>
      <c r="S379" s="850"/>
      <c r="T379" s="852"/>
      <c r="U379" s="850"/>
      <c r="V379" s="852"/>
      <c r="W379" s="850"/>
      <c r="X379" s="852"/>
      <c r="Y379" s="850"/>
      <c r="Z379" s="852"/>
      <c r="AA379" s="850"/>
      <c r="AB379" s="852"/>
      <c r="AC379" s="850"/>
      <c r="AD379" s="852"/>
      <c r="AE379" s="8"/>
      <c r="AG379" s="269">
        <f t="shared" si="274"/>
        <v>0</v>
      </c>
      <c r="AH379" s="371">
        <f t="shared" si="275"/>
        <v>0</v>
      </c>
      <c r="AI379" s="298">
        <f t="shared" si="276"/>
        <v>0</v>
      </c>
      <c r="AJ379" s="299">
        <f t="shared" si="277"/>
        <v>0</v>
      </c>
      <c r="AK379" s="300">
        <f t="shared" si="278"/>
        <v>0</v>
      </c>
      <c r="AL379" s="301">
        <f t="shared" si="279"/>
        <v>0</v>
      </c>
      <c r="AM379" s="449">
        <f t="shared" si="280"/>
        <v>0</v>
      </c>
      <c r="AN379" s="453">
        <f t="shared" si="281"/>
        <v>0</v>
      </c>
      <c r="AO379" s="455">
        <f t="shared" si="282"/>
        <v>0</v>
      </c>
      <c r="AP379" s="449">
        <f t="shared" si="283"/>
        <v>0</v>
      </c>
      <c r="AQ379" s="453">
        <f t="shared" si="284"/>
        <v>0</v>
      </c>
      <c r="AR379" s="455">
        <f t="shared" si="285"/>
        <v>0</v>
      </c>
      <c r="AS379" s="449">
        <f t="shared" si="286"/>
        <v>0</v>
      </c>
      <c r="AT379" s="453">
        <f t="shared" si="287"/>
        <v>0</v>
      </c>
      <c r="AU379" s="455">
        <f t="shared" si="288"/>
        <v>0</v>
      </c>
      <c r="AV379" s="449">
        <f t="shared" si="289"/>
        <v>0</v>
      </c>
      <c r="AW379" s="344">
        <f t="shared" si="290"/>
        <v>-1</v>
      </c>
      <c r="AX379" s="345">
        <f t="shared" si="291"/>
        <v>0</v>
      </c>
      <c r="AY379" s="344">
        <f t="shared" si="292"/>
        <v>-1</v>
      </c>
      <c r="AZ379" s="345">
        <f t="shared" si="293"/>
        <v>0</v>
      </c>
      <c r="BA379" s="344">
        <f t="shared" si="294"/>
        <v>-1</v>
      </c>
      <c r="BB379" s="345">
        <f t="shared" si="295"/>
        <v>0</v>
      </c>
      <c r="BC379" s="344">
        <f t="shared" si="296"/>
        <v>-1</v>
      </c>
      <c r="BD379" s="345">
        <f t="shared" si="297"/>
        <v>0</v>
      </c>
      <c r="BE379" s="344">
        <f t="shared" si="298"/>
        <v>-1</v>
      </c>
      <c r="BF379" s="345">
        <f t="shared" si="299"/>
        <v>0</v>
      </c>
      <c r="BG379" s="344">
        <f t="shared" si="300"/>
        <v>-1</v>
      </c>
      <c r="BH379" s="345">
        <f t="shared" si="301"/>
        <v>0</v>
      </c>
      <c r="BI379" s="344">
        <f t="shared" si="302"/>
        <v>-1</v>
      </c>
      <c r="BJ379" s="345">
        <f t="shared" si="303"/>
        <v>0</v>
      </c>
      <c r="BK379" s="344">
        <f t="shared" si="304"/>
        <v>-1</v>
      </c>
      <c r="BL379" s="345">
        <f t="shared" si="305"/>
        <v>0</v>
      </c>
      <c r="BM379" s="344">
        <f t="shared" si="306"/>
        <v>-1</v>
      </c>
      <c r="BN379" s="345">
        <f t="shared" si="307"/>
        <v>0</v>
      </c>
      <c r="BO379" s="344">
        <f t="shared" si="308"/>
        <v>-1</v>
      </c>
      <c r="BP379" s="345">
        <f t="shared" si="309"/>
        <v>0</v>
      </c>
      <c r="BQ379" s="290">
        <f t="shared" si="310"/>
        <v>0</v>
      </c>
      <c r="BR379" s="291" t="str">
        <f>IF(BQ379=0,"",
IF(SUM($BQ$307:BQ379)=1,BS379,
IF($BQ$427&gt;SUM($BQ$307:BQ379),_xlfn.CONCAT(", ",BS379),
IF($BQ$427=SUM($BQ$307:BQ379),_xlfn.CONCAT(" y ",BS379)))))</f>
        <v/>
      </c>
      <c r="BS379" s="231" t="s">
        <v>6284</v>
      </c>
      <c r="BT379" s="424">
        <f t="shared" si="311"/>
        <v>0</v>
      </c>
      <c r="BU379" s="426">
        <f t="shared" si="312"/>
        <v>0</v>
      </c>
    </row>
    <row r="380" spans="1:73" customFormat="1" ht="15" hidden="1" customHeight="1">
      <c r="A380" s="6"/>
      <c r="B380" s="5"/>
      <c r="C380" s="85" t="s">
        <v>178</v>
      </c>
      <c r="D380" s="825" t="str">
        <f>IF(CNGE_2024_M1_Secc1_Sub1!$D115="","",CNGE_2024_M1_Secc1_Sub1!$D115)</f>
        <v/>
      </c>
      <c r="E380" s="825"/>
      <c r="F380" s="825"/>
      <c r="G380" s="568"/>
      <c r="H380" s="568"/>
      <c r="I380" s="568"/>
      <c r="J380" s="568"/>
      <c r="K380" s="850"/>
      <c r="L380" s="852"/>
      <c r="M380" s="850"/>
      <c r="N380" s="852"/>
      <c r="O380" s="850"/>
      <c r="P380" s="852"/>
      <c r="Q380" s="850"/>
      <c r="R380" s="852"/>
      <c r="S380" s="850"/>
      <c r="T380" s="852"/>
      <c r="U380" s="850"/>
      <c r="V380" s="852"/>
      <c r="W380" s="850"/>
      <c r="X380" s="852"/>
      <c r="Y380" s="850"/>
      <c r="Z380" s="852"/>
      <c r="AA380" s="850"/>
      <c r="AB380" s="852"/>
      <c r="AC380" s="850"/>
      <c r="AD380" s="852"/>
      <c r="AE380" s="8"/>
      <c r="AG380" s="269">
        <f t="shared" si="274"/>
        <v>0</v>
      </c>
      <c r="AH380" s="371">
        <f t="shared" si="275"/>
        <v>0</v>
      </c>
      <c r="AI380" s="298">
        <f t="shared" si="276"/>
        <v>0</v>
      </c>
      <c r="AJ380" s="299">
        <f t="shared" si="277"/>
        <v>0</v>
      </c>
      <c r="AK380" s="300">
        <f t="shared" si="278"/>
        <v>0</v>
      </c>
      <c r="AL380" s="301">
        <f t="shared" si="279"/>
        <v>0</v>
      </c>
      <c r="AM380" s="449">
        <f t="shared" si="280"/>
        <v>0</v>
      </c>
      <c r="AN380" s="453">
        <f t="shared" si="281"/>
        <v>0</v>
      </c>
      <c r="AO380" s="455">
        <f t="shared" si="282"/>
        <v>0</v>
      </c>
      <c r="AP380" s="449">
        <f t="shared" si="283"/>
        <v>0</v>
      </c>
      <c r="AQ380" s="453">
        <f t="shared" si="284"/>
        <v>0</v>
      </c>
      <c r="AR380" s="455">
        <f t="shared" si="285"/>
        <v>0</v>
      </c>
      <c r="AS380" s="449">
        <f t="shared" si="286"/>
        <v>0</v>
      </c>
      <c r="AT380" s="453">
        <f t="shared" si="287"/>
        <v>0</v>
      </c>
      <c r="AU380" s="455">
        <f t="shared" si="288"/>
        <v>0</v>
      </c>
      <c r="AV380" s="449">
        <f t="shared" si="289"/>
        <v>0</v>
      </c>
      <c r="AW380" s="344">
        <f t="shared" si="290"/>
        <v>-1</v>
      </c>
      <c r="AX380" s="345">
        <f t="shared" si="291"/>
        <v>0</v>
      </c>
      <c r="AY380" s="344">
        <f t="shared" si="292"/>
        <v>-1</v>
      </c>
      <c r="AZ380" s="345">
        <f t="shared" si="293"/>
        <v>0</v>
      </c>
      <c r="BA380" s="344">
        <f t="shared" si="294"/>
        <v>-1</v>
      </c>
      <c r="BB380" s="345">
        <f t="shared" si="295"/>
        <v>0</v>
      </c>
      <c r="BC380" s="344">
        <f t="shared" si="296"/>
        <v>-1</v>
      </c>
      <c r="BD380" s="345">
        <f t="shared" si="297"/>
        <v>0</v>
      </c>
      <c r="BE380" s="344">
        <f t="shared" si="298"/>
        <v>-1</v>
      </c>
      <c r="BF380" s="345">
        <f t="shared" si="299"/>
        <v>0</v>
      </c>
      <c r="BG380" s="344">
        <f t="shared" si="300"/>
        <v>-1</v>
      </c>
      <c r="BH380" s="345">
        <f t="shared" si="301"/>
        <v>0</v>
      </c>
      <c r="BI380" s="344">
        <f t="shared" si="302"/>
        <v>-1</v>
      </c>
      <c r="BJ380" s="345">
        <f t="shared" si="303"/>
        <v>0</v>
      </c>
      <c r="BK380" s="344">
        <f t="shared" si="304"/>
        <v>-1</v>
      </c>
      <c r="BL380" s="345">
        <f t="shared" si="305"/>
        <v>0</v>
      </c>
      <c r="BM380" s="344">
        <f t="shared" si="306"/>
        <v>-1</v>
      </c>
      <c r="BN380" s="345">
        <f t="shared" si="307"/>
        <v>0</v>
      </c>
      <c r="BO380" s="344">
        <f t="shared" si="308"/>
        <v>-1</v>
      </c>
      <c r="BP380" s="345">
        <f t="shared" si="309"/>
        <v>0</v>
      </c>
      <c r="BQ380" s="290">
        <f t="shared" si="310"/>
        <v>0</v>
      </c>
      <c r="BR380" s="291" t="str">
        <f>IF(BQ380=0,"",
IF(SUM($BQ$307:BQ380)=1,BS380,
IF($BQ$427&gt;SUM($BQ$307:BQ380),_xlfn.CONCAT(", ",BS380),
IF($BQ$427=SUM($BQ$307:BQ380),_xlfn.CONCAT(" y ",BS380)))))</f>
        <v/>
      </c>
      <c r="BS380" s="231" t="s">
        <v>6285</v>
      </c>
      <c r="BT380" s="424">
        <f t="shared" si="311"/>
        <v>0</v>
      </c>
      <c r="BU380" s="426">
        <f t="shared" si="312"/>
        <v>0</v>
      </c>
    </row>
    <row r="381" spans="1:73" customFormat="1" ht="15" hidden="1" customHeight="1">
      <c r="A381" s="6"/>
      <c r="B381" s="5"/>
      <c r="C381" s="85" t="s">
        <v>179</v>
      </c>
      <c r="D381" s="825" t="str">
        <f>IF(CNGE_2024_M1_Secc1_Sub1!$D116="","",CNGE_2024_M1_Secc1_Sub1!$D116)</f>
        <v/>
      </c>
      <c r="E381" s="825"/>
      <c r="F381" s="825"/>
      <c r="G381" s="568"/>
      <c r="H381" s="568"/>
      <c r="I381" s="568"/>
      <c r="J381" s="568"/>
      <c r="K381" s="850"/>
      <c r="L381" s="852"/>
      <c r="M381" s="850"/>
      <c r="N381" s="852"/>
      <c r="O381" s="850"/>
      <c r="P381" s="852"/>
      <c r="Q381" s="850"/>
      <c r="R381" s="852"/>
      <c r="S381" s="850"/>
      <c r="T381" s="852"/>
      <c r="U381" s="850"/>
      <c r="V381" s="852"/>
      <c r="W381" s="850"/>
      <c r="X381" s="852"/>
      <c r="Y381" s="850"/>
      <c r="Z381" s="852"/>
      <c r="AA381" s="850"/>
      <c r="AB381" s="852"/>
      <c r="AC381" s="850"/>
      <c r="AD381" s="852"/>
      <c r="AE381" s="8"/>
      <c r="AG381" s="269">
        <f t="shared" si="274"/>
        <v>0</v>
      </c>
      <c r="AH381" s="371">
        <f t="shared" si="275"/>
        <v>0</v>
      </c>
      <c r="AI381" s="298">
        <f t="shared" si="276"/>
        <v>0</v>
      </c>
      <c r="AJ381" s="299">
        <f t="shared" si="277"/>
        <v>0</v>
      </c>
      <c r="AK381" s="300">
        <f t="shared" si="278"/>
        <v>0</v>
      </c>
      <c r="AL381" s="301">
        <f t="shared" si="279"/>
        <v>0</v>
      </c>
      <c r="AM381" s="449">
        <f t="shared" si="280"/>
        <v>0</v>
      </c>
      <c r="AN381" s="453">
        <f t="shared" si="281"/>
        <v>0</v>
      </c>
      <c r="AO381" s="455">
        <f t="shared" si="282"/>
        <v>0</v>
      </c>
      <c r="AP381" s="449">
        <f t="shared" si="283"/>
        <v>0</v>
      </c>
      <c r="AQ381" s="453">
        <f t="shared" si="284"/>
        <v>0</v>
      </c>
      <c r="AR381" s="455">
        <f t="shared" si="285"/>
        <v>0</v>
      </c>
      <c r="AS381" s="449">
        <f t="shared" si="286"/>
        <v>0</v>
      </c>
      <c r="AT381" s="453">
        <f t="shared" si="287"/>
        <v>0</v>
      </c>
      <c r="AU381" s="455">
        <f t="shared" si="288"/>
        <v>0</v>
      </c>
      <c r="AV381" s="449">
        <f t="shared" si="289"/>
        <v>0</v>
      </c>
      <c r="AW381" s="344">
        <f t="shared" si="290"/>
        <v>-1</v>
      </c>
      <c r="AX381" s="345">
        <f t="shared" si="291"/>
        <v>0</v>
      </c>
      <c r="AY381" s="344">
        <f t="shared" si="292"/>
        <v>-1</v>
      </c>
      <c r="AZ381" s="345">
        <f t="shared" si="293"/>
        <v>0</v>
      </c>
      <c r="BA381" s="344">
        <f t="shared" si="294"/>
        <v>-1</v>
      </c>
      <c r="BB381" s="345">
        <f t="shared" si="295"/>
        <v>0</v>
      </c>
      <c r="BC381" s="344">
        <f t="shared" si="296"/>
        <v>-1</v>
      </c>
      <c r="BD381" s="345">
        <f t="shared" si="297"/>
        <v>0</v>
      </c>
      <c r="BE381" s="344">
        <f t="shared" si="298"/>
        <v>-1</v>
      </c>
      <c r="BF381" s="345">
        <f t="shared" si="299"/>
        <v>0</v>
      </c>
      <c r="BG381" s="344">
        <f t="shared" si="300"/>
        <v>-1</v>
      </c>
      <c r="BH381" s="345">
        <f t="shared" si="301"/>
        <v>0</v>
      </c>
      <c r="BI381" s="344">
        <f t="shared" si="302"/>
        <v>-1</v>
      </c>
      <c r="BJ381" s="345">
        <f t="shared" si="303"/>
        <v>0</v>
      </c>
      <c r="BK381" s="344">
        <f t="shared" si="304"/>
        <v>-1</v>
      </c>
      <c r="BL381" s="345">
        <f t="shared" si="305"/>
        <v>0</v>
      </c>
      <c r="BM381" s="344">
        <f t="shared" si="306"/>
        <v>-1</v>
      </c>
      <c r="BN381" s="345">
        <f t="shared" si="307"/>
        <v>0</v>
      </c>
      <c r="BO381" s="344">
        <f t="shared" si="308"/>
        <v>-1</v>
      </c>
      <c r="BP381" s="345">
        <f t="shared" si="309"/>
        <v>0</v>
      </c>
      <c r="BQ381" s="290">
        <f t="shared" si="310"/>
        <v>0</v>
      </c>
      <c r="BR381" s="291" t="str">
        <f>IF(BQ381=0,"",
IF(SUM($BQ$307:BQ381)=1,BS381,
IF($BQ$427&gt;SUM($BQ$307:BQ381),_xlfn.CONCAT(", ",BS381),
IF($BQ$427=SUM($BQ$307:BQ381),_xlfn.CONCAT(" y ",BS381)))))</f>
        <v/>
      </c>
      <c r="BS381" s="231" t="s">
        <v>6286</v>
      </c>
      <c r="BT381" s="424">
        <f t="shared" si="311"/>
        <v>0</v>
      </c>
      <c r="BU381" s="426">
        <f t="shared" si="312"/>
        <v>0</v>
      </c>
    </row>
    <row r="382" spans="1:73" customFormat="1" ht="15" hidden="1" customHeight="1">
      <c r="A382" s="6"/>
      <c r="B382" s="5"/>
      <c r="C382" s="85" t="s">
        <v>180</v>
      </c>
      <c r="D382" s="825" t="str">
        <f>IF(CNGE_2024_M1_Secc1_Sub1!$D117="","",CNGE_2024_M1_Secc1_Sub1!$D117)</f>
        <v/>
      </c>
      <c r="E382" s="825"/>
      <c r="F382" s="825"/>
      <c r="G382" s="568"/>
      <c r="H382" s="568"/>
      <c r="I382" s="568"/>
      <c r="J382" s="568"/>
      <c r="K382" s="850"/>
      <c r="L382" s="852"/>
      <c r="M382" s="850"/>
      <c r="N382" s="852"/>
      <c r="O382" s="850"/>
      <c r="P382" s="852"/>
      <c r="Q382" s="850"/>
      <c r="R382" s="852"/>
      <c r="S382" s="850"/>
      <c r="T382" s="852"/>
      <c r="U382" s="850"/>
      <c r="V382" s="852"/>
      <c r="W382" s="850"/>
      <c r="X382" s="852"/>
      <c r="Y382" s="850"/>
      <c r="Z382" s="852"/>
      <c r="AA382" s="850"/>
      <c r="AB382" s="852"/>
      <c r="AC382" s="850"/>
      <c r="AD382" s="852"/>
      <c r="AE382" s="8"/>
      <c r="AG382" s="269">
        <f t="shared" si="274"/>
        <v>0</v>
      </c>
      <c r="AH382" s="371">
        <f t="shared" si="275"/>
        <v>0</v>
      </c>
      <c r="AI382" s="298">
        <f t="shared" si="276"/>
        <v>0</v>
      </c>
      <c r="AJ382" s="299">
        <f t="shared" si="277"/>
        <v>0</v>
      </c>
      <c r="AK382" s="300">
        <f t="shared" si="278"/>
        <v>0</v>
      </c>
      <c r="AL382" s="301">
        <f t="shared" si="279"/>
        <v>0</v>
      </c>
      <c r="AM382" s="449">
        <f t="shared" si="280"/>
        <v>0</v>
      </c>
      <c r="AN382" s="453">
        <f t="shared" si="281"/>
        <v>0</v>
      </c>
      <c r="AO382" s="455">
        <f t="shared" si="282"/>
        <v>0</v>
      </c>
      <c r="AP382" s="449">
        <f t="shared" si="283"/>
        <v>0</v>
      </c>
      <c r="AQ382" s="453">
        <f t="shared" si="284"/>
        <v>0</v>
      </c>
      <c r="AR382" s="455">
        <f t="shared" si="285"/>
        <v>0</v>
      </c>
      <c r="AS382" s="449">
        <f t="shared" si="286"/>
        <v>0</v>
      </c>
      <c r="AT382" s="453">
        <f t="shared" si="287"/>
        <v>0</v>
      </c>
      <c r="AU382" s="455">
        <f t="shared" si="288"/>
        <v>0</v>
      </c>
      <c r="AV382" s="449">
        <f t="shared" si="289"/>
        <v>0</v>
      </c>
      <c r="AW382" s="344">
        <f t="shared" si="290"/>
        <v>-1</v>
      </c>
      <c r="AX382" s="345">
        <f t="shared" si="291"/>
        <v>0</v>
      </c>
      <c r="AY382" s="344">
        <f t="shared" si="292"/>
        <v>-1</v>
      </c>
      <c r="AZ382" s="345">
        <f t="shared" si="293"/>
        <v>0</v>
      </c>
      <c r="BA382" s="344">
        <f t="shared" si="294"/>
        <v>-1</v>
      </c>
      <c r="BB382" s="345">
        <f t="shared" si="295"/>
        <v>0</v>
      </c>
      <c r="BC382" s="344">
        <f t="shared" si="296"/>
        <v>-1</v>
      </c>
      <c r="BD382" s="345">
        <f t="shared" si="297"/>
        <v>0</v>
      </c>
      <c r="BE382" s="344">
        <f t="shared" si="298"/>
        <v>-1</v>
      </c>
      <c r="BF382" s="345">
        <f t="shared" si="299"/>
        <v>0</v>
      </c>
      <c r="BG382" s="344">
        <f t="shared" si="300"/>
        <v>-1</v>
      </c>
      <c r="BH382" s="345">
        <f t="shared" si="301"/>
        <v>0</v>
      </c>
      <c r="BI382" s="344">
        <f t="shared" si="302"/>
        <v>-1</v>
      </c>
      <c r="BJ382" s="345">
        <f t="shared" si="303"/>
        <v>0</v>
      </c>
      <c r="BK382" s="344">
        <f t="shared" si="304"/>
        <v>-1</v>
      </c>
      <c r="BL382" s="345">
        <f t="shared" si="305"/>
        <v>0</v>
      </c>
      <c r="BM382" s="344">
        <f t="shared" si="306"/>
        <v>-1</v>
      </c>
      <c r="BN382" s="345">
        <f t="shared" si="307"/>
        <v>0</v>
      </c>
      <c r="BO382" s="344">
        <f t="shared" si="308"/>
        <v>-1</v>
      </c>
      <c r="BP382" s="345">
        <f t="shared" si="309"/>
        <v>0</v>
      </c>
      <c r="BQ382" s="290">
        <f t="shared" si="310"/>
        <v>0</v>
      </c>
      <c r="BR382" s="291" t="str">
        <f>IF(BQ382=0,"",
IF(SUM($BQ$307:BQ382)=1,BS382,
IF($BQ$427&gt;SUM($BQ$307:BQ382),_xlfn.CONCAT(", ",BS382),
IF($BQ$427=SUM($BQ$307:BQ382),_xlfn.CONCAT(" y ",BS382)))))</f>
        <v/>
      </c>
      <c r="BS382" s="231" t="s">
        <v>6287</v>
      </c>
      <c r="BT382" s="424">
        <f t="shared" si="311"/>
        <v>0</v>
      </c>
      <c r="BU382" s="426">
        <f t="shared" si="312"/>
        <v>0</v>
      </c>
    </row>
    <row r="383" spans="1:73" customFormat="1" ht="15" hidden="1" customHeight="1">
      <c r="A383" s="6"/>
      <c r="B383" s="5"/>
      <c r="C383" s="85" t="s">
        <v>181</v>
      </c>
      <c r="D383" s="825" t="str">
        <f>IF(CNGE_2024_M1_Secc1_Sub1!$D118="","",CNGE_2024_M1_Secc1_Sub1!$D118)</f>
        <v/>
      </c>
      <c r="E383" s="825"/>
      <c r="F383" s="825"/>
      <c r="G383" s="568"/>
      <c r="H383" s="568"/>
      <c r="I383" s="568"/>
      <c r="J383" s="568"/>
      <c r="K383" s="850"/>
      <c r="L383" s="852"/>
      <c r="M383" s="850"/>
      <c r="N383" s="852"/>
      <c r="O383" s="850"/>
      <c r="P383" s="852"/>
      <c r="Q383" s="850"/>
      <c r="R383" s="852"/>
      <c r="S383" s="850"/>
      <c r="T383" s="852"/>
      <c r="U383" s="850"/>
      <c r="V383" s="852"/>
      <c r="W383" s="850"/>
      <c r="X383" s="852"/>
      <c r="Y383" s="850"/>
      <c r="Z383" s="852"/>
      <c r="AA383" s="850"/>
      <c r="AB383" s="852"/>
      <c r="AC383" s="850"/>
      <c r="AD383" s="852"/>
      <c r="AE383" s="8"/>
      <c r="AG383" s="269">
        <f t="shared" si="274"/>
        <v>0</v>
      </c>
      <c r="AH383" s="371">
        <f t="shared" si="275"/>
        <v>0</v>
      </c>
      <c r="AI383" s="298">
        <f t="shared" si="276"/>
        <v>0</v>
      </c>
      <c r="AJ383" s="299">
        <f t="shared" si="277"/>
        <v>0</v>
      </c>
      <c r="AK383" s="300">
        <f t="shared" si="278"/>
        <v>0</v>
      </c>
      <c r="AL383" s="301">
        <f t="shared" si="279"/>
        <v>0</v>
      </c>
      <c r="AM383" s="449">
        <f t="shared" si="280"/>
        <v>0</v>
      </c>
      <c r="AN383" s="453">
        <f t="shared" si="281"/>
        <v>0</v>
      </c>
      <c r="AO383" s="455">
        <f t="shared" si="282"/>
        <v>0</v>
      </c>
      <c r="AP383" s="449">
        <f t="shared" si="283"/>
        <v>0</v>
      </c>
      <c r="AQ383" s="453">
        <f t="shared" si="284"/>
        <v>0</v>
      </c>
      <c r="AR383" s="455">
        <f t="shared" si="285"/>
        <v>0</v>
      </c>
      <c r="AS383" s="449">
        <f t="shared" si="286"/>
        <v>0</v>
      </c>
      <c r="AT383" s="453">
        <f t="shared" si="287"/>
        <v>0</v>
      </c>
      <c r="AU383" s="455">
        <f t="shared" si="288"/>
        <v>0</v>
      </c>
      <c r="AV383" s="449">
        <f t="shared" si="289"/>
        <v>0</v>
      </c>
      <c r="AW383" s="344">
        <f t="shared" si="290"/>
        <v>-1</v>
      </c>
      <c r="AX383" s="345">
        <f t="shared" si="291"/>
        <v>0</v>
      </c>
      <c r="AY383" s="344">
        <f t="shared" si="292"/>
        <v>-1</v>
      </c>
      <c r="AZ383" s="345">
        <f t="shared" si="293"/>
        <v>0</v>
      </c>
      <c r="BA383" s="344">
        <f t="shared" si="294"/>
        <v>-1</v>
      </c>
      <c r="BB383" s="345">
        <f t="shared" si="295"/>
        <v>0</v>
      </c>
      <c r="BC383" s="344">
        <f t="shared" si="296"/>
        <v>-1</v>
      </c>
      <c r="BD383" s="345">
        <f t="shared" si="297"/>
        <v>0</v>
      </c>
      <c r="BE383" s="344">
        <f t="shared" si="298"/>
        <v>-1</v>
      </c>
      <c r="BF383" s="345">
        <f t="shared" si="299"/>
        <v>0</v>
      </c>
      <c r="BG383" s="344">
        <f t="shared" si="300"/>
        <v>-1</v>
      </c>
      <c r="BH383" s="345">
        <f t="shared" si="301"/>
        <v>0</v>
      </c>
      <c r="BI383" s="344">
        <f t="shared" si="302"/>
        <v>-1</v>
      </c>
      <c r="BJ383" s="345">
        <f t="shared" si="303"/>
        <v>0</v>
      </c>
      <c r="BK383" s="344">
        <f t="shared" si="304"/>
        <v>-1</v>
      </c>
      <c r="BL383" s="345">
        <f t="shared" si="305"/>
        <v>0</v>
      </c>
      <c r="BM383" s="344">
        <f t="shared" si="306"/>
        <v>-1</v>
      </c>
      <c r="BN383" s="345">
        <f t="shared" si="307"/>
        <v>0</v>
      </c>
      <c r="BO383" s="344">
        <f t="shared" si="308"/>
        <v>-1</v>
      </c>
      <c r="BP383" s="345">
        <f t="shared" si="309"/>
        <v>0</v>
      </c>
      <c r="BQ383" s="290">
        <f t="shared" si="310"/>
        <v>0</v>
      </c>
      <c r="BR383" s="291" t="str">
        <f>IF(BQ383=0,"",
IF(SUM($BQ$307:BQ383)=1,BS383,
IF($BQ$427&gt;SUM($BQ$307:BQ383),_xlfn.CONCAT(", ",BS383),
IF($BQ$427=SUM($BQ$307:BQ383),_xlfn.CONCAT(" y ",BS383)))))</f>
        <v/>
      </c>
      <c r="BS383" s="231" t="s">
        <v>6288</v>
      </c>
      <c r="BT383" s="424">
        <f t="shared" si="311"/>
        <v>0</v>
      </c>
      <c r="BU383" s="426">
        <f t="shared" si="312"/>
        <v>0</v>
      </c>
    </row>
    <row r="384" spans="1:73" customFormat="1" ht="15" hidden="1" customHeight="1">
      <c r="A384" s="6"/>
      <c r="B384" s="5"/>
      <c r="C384" s="85" t="s">
        <v>182</v>
      </c>
      <c r="D384" s="825" t="str">
        <f>IF(CNGE_2024_M1_Secc1_Sub1!$D119="","",CNGE_2024_M1_Secc1_Sub1!$D119)</f>
        <v/>
      </c>
      <c r="E384" s="825"/>
      <c r="F384" s="825"/>
      <c r="G384" s="568"/>
      <c r="H384" s="568"/>
      <c r="I384" s="568"/>
      <c r="J384" s="568"/>
      <c r="K384" s="850"/>
      <c r="L384" s="852"/>
      <c r="M384" s="850"/>
      <c r="N384" s="852"/>
      <c r="O384" s="850"/>
      <c r="P384" s="852"/>
      <c r="Q384" s="850"/>
      <c r="R384" s="852"/>
      <c r="S384" s="850"/>
      <c r="T384" s="852"/>
      <c r="U384" s="850"/>
      <c r="V384" s="852"/>
      <c r="W384" s="850"/>
      <c r="X384" s="852"/>
      <c r="Y384" s="850"/>
      <c r="Z384" s="852"/>
      <c r="AA384" s="850"/>
      <c r="AB384" s="852"/>
      <c r="AC384" s="850"/>
      <c r="AD384" s="852"/>
      <c r="AE384" s="8"/>
      <c r="AG384" s="269">
        <f t="shared" si="274"/>
        <v>0</v>
      </c>
      <c r="AH384" s="371">
        <f t="shared" si="275"/>
        <v>0</v>
      </c>
      <c r="AI384" s="298">
        <f t="shared" si="276"/>
        <v>0</v>
      </c>
      <c r="AJ384" s="299">
        <f t="shared" si="277"/>
        <v>0</v>
      </c>
      <c r="AK384" s="300">
        <f t="shared" si="278"/>
        <v>0</v>
      </c>
      <c r="AL384" s="301">
        <f t="shared" si="279"/>
        <v>0</v>
      </c>
      <c r="AM384" s="449">
        <f t="shared" si="280"/>
        <v>0</v>
      </c>
      <c r="AN384" s="453">
        <f t="shared" si="281"/>
        <v>0</v>
      </c>
      <c r="AO384" s="455">
        <f t="shared" si="282"/>
        <v>0</v>
      </c>
      <c r="AP384" s="449">
        <f t="shared" si="283"/>
        <v>0</v>
      </c>
      <c r="AQ384" s="453">
        <f t="shared" si="284"/>
        <v>0</v>
      </c>
      <c r="AR384" s="455">
        <f t="shared" si="285"/>
        <v>0</v>
      </c>
      <c r="AS384" s="449">
        <f t="shared" si="286"/>
        <v>0</v>
      </c>
      <c r="AT384" s="453">
        <f t="shared" si="287"/>
        <v>0</v>
      </c>
      <c r="AU384" s="455">
        <f t="shared" si="288"/>
        <v>0</v>
      </c>
      <c r="AV384" s="449">
        <f t="shared" si="289"/>
        <v>0</v>
      </c>
      <c r="AW384" s="344">
        <f t="shared" si="290"/>
        <v>-1</v>
      </c>
      <c r="AX384" s="345">
        <f t="shared" si="291"/>
        <v>0</v>
      </c>
      <c r="AY384" s="344">
        <f t="shared" si="292"/>
        <v>-1</v>
      </c>
      <c r="AZ384" s="345">
        <f t="shared" si="293"/>
        <v>0</v>
      </c>
      <c r="BA384" s="344">
        <f t="shared" si="294"/>
        <v>-1</v>
      </c>
      <c r="BB384" s="345">
        <f t="shared" si="295"/>
        <v>0</v>
      </c>
      <c r="BC384" s="344">
        <f t="shared" si="296"/>
        <v>-1</v>
      </c>
      <c r="BD384" s="345">
        <f t="shared" si="297"/>
        <v>0</v>
      </c>
      <c r="BE384" s="344">
        <f t="shared" si="298"/>
        <v>-1</v>
      </c>
      <c r="BF384" s="345">
        <f t="shared" si="299"/>
        <v>0</v>
      </c>
      <c r="BG384" s="344">
        <f t="shared" si="300"/>
        <v>-1</v>
      </c>
      <c r="BH384" s="345">
        <f t="shared" si="301"/>
        <v>0</v>
      </c>
      <c r="BI384" s="344">
        <f t="shared" si="302"/>
        <v>-1</v>
      </c>
      <c r="BJ384" s="345">
        <f t="shared" si="303"/>
        <v>0</v>
      </c>
      <c r="BK384" s="344">
        <f t="shared" si="304"/>
        <v>-1</v>
      </c>
      <c r="BL384" s="345">
        <f t="shared" si="305"/>
        <v>0</v>
      </c>
      <c r="BM384" s="344">
        <f t="shared" si="306"/>
        <v>-1</v>
      </c>
      <c r="BN384" s="345">
        <f t="shared" si="307"/>
        <v>0</v>
      </c>
      <c r="BO384" s="344">
        <f t="shared" si="308"/>
        <v>-1</v>
      </c>
      <c r="BP384" s="345">
        <f t="shared" si="309"/>
        <v>0</v>
      </c>
      <c r="BQ384" s="290">
        <f t="shared" si="310"/>
        <v>0</v>
      </c>
      <c r="BR384" s="291" t="str">
        <f>IF(BQ384=0,"",
IF(SUM($BQ$307:BQ384)=1,BS384,
IF($BQ$427&gt;SUM($BQ$307:BQ384),_xlfn.CONCAT(", ",BS384),
IF($BQ$427=SUM($BQ$307:BQ384),_xlfn.CONCAT(" y ",BS384)))))</f>
        <v/>
      </c>
      <c r="BS384" s="231" t="s">
        <v>6289</v>
      </c>
      <c r="BT384" s="424">
        <f t="shared" si="311"/>
        <v>0</v>
      </c>
      <c r="BU384" s="426">
        <f t="shared" si="312"/>
        <v>0</v>
      </c>
    </row>
    <row r="385" spans="1:73" customFormat="1" ht="15" hidden="1" customHeight="1">
      <c r="A385" s="6"/>
      <c r="B385" s="5"/>
      <c r="C385" s="85" t="s">
        <v>183</v>
      </c>
      <c r="D385" s="825" t="str">
        <f>IF(CNGE_2024_M1_Secc1_Sub1!$D120="","",CNGE_2024_M1_Secc1_Sub1!$D120)</f>
        <v/>
      </c>
      <c r="E385" s="825"/>
      <c r="F385" s="825"/>
      <c r="G385" s="568"/>
      <c r="H385" s="568"/>
      <c r="I385" s="568"/>
      <c r="J385" s="568"/>
      <c r="K385" s="850"/>
      <c r="L385" s="852"/>
      <c r="M385" s="850"/>
      <c r="N385" s="852"/>
      <c r="O385" s="850"/>
      <c r="P385" s="852"/>
      <c r="Q385" s="850"/>
      <c r="R385" s="852"/>
      <c r="S385" s="850"/>
      <c r="T385" s="852"/>
      <c r="U385" s="850"/>
      <c r="V385" s="852"/>
      <c r="W385" s="850"/>
      <c r="X385" s="852"/>
      <c r="Y385" s="850"/>
      <c r="Z385" s="852"/>
      <c r="AA385" s="850"/>
      <c r="AB385" s="852"/>
      <c r="AC385" s="850"/>
      <c r="AD385" s="852"/>
      <c r="AE385" s="8"/>
      <c r="AG385" s="269">
        <f t="shared" si="274"/>
        <v>0</v>
      </c>
      <c r="AH385" s="371">
        <f t="shared" si="275"/>
        <v>0</v>
      </c>
      <c r="AI385" s="298">
        <f t="shared" si="276"/>
        <v>0</v>
      </c>
      <c r="AJ385" s="299">
        <f t="shared" si="277"/>
        <v>0</v>
      </c>
      <c r="AK385" s="300">
        <f t="shared" si="278"/>
        <v>0</v>
      </c>
      <c r="AL385" s="301">
        <f t="shared" si="279"/>
        <v>0</v>
      </c>
      <c r="AM385" s="449">
        <f t="shared" si="280"/>
        <v>0</v>
      </c>
      <c r="AN385" s="453">
        <f t="shared" si="281"/>
        <v>0</v>
      </c>
      <c r="AO385" s="455">
        <f t="shared" si="282"/>
        <v>0</v>
      </c>
      <c r="AP385" s="449">
        <f t="shared" si="283"/>
        <v>0</v>
      </c>
      <c r="AQ385" s="453">
        <f t="shared" si="284"/>
        <v>0</v>
      </c>
      <c r="AR385" s="455">
        <f t="shared" si="285"/>
        <v>0</v>
      </c>
      <c r="AS385" s="449">
        <f t="shared" si="286"/>
        <v>0</v>
      </c>
      <c r="AT385" s="453">
        <f t="shared" si="287"/>
        <v>0</v>
      </c>
      <c r="AU385" s="455">
        <f t="shared" si="288"/>
        <v>0</v>
      </c>
      <c r="AV385" s="449">
        <f t="shared" si="289"/>
        <v>0</v>
      </c>
      <c r="AW385" s="344">
        <f t="shared" si="290"/>
        <v>-1</v>
      </c>
      <c r="AX385" s="345">
        <f t="shared" si="291"/>
        <v>0</v>
      </c>
      <c r="AY385" s="344">
        <f t="shared" si="292"/>
        <v>-1</v>
      </c>
      <c r="AZ385" s="345">
        <f t="shared" si="293"/>
        <v>0</v>
      </c>
      <c r="BA385" s="344">
        <f t="shared" si="294"/>
        <v>-1</v>
      </c>
      <c r="BB385" s="345">
        <f t="shared" si="295"/>
        <v>0</v>
      </c>
      <c r="BC385" s="344">
        <f t="shared" si="296"/>
        <v>-1</v>
      </c>
      <c r="BD385" s="345">
        <f t="shared" si="297"/>
        <v>0</v>
      </c>
      <c r="BE385" s="344">
        <f t="shared" si="298"/>
        <v>-1</v>
      </c>
      <c r="BF385" s="345">
        <f t="shared" si="299"/>
        <v>0</v>
      </c>
      <c r="BG385" s="344">
        <f t="shared" si="300"/>
        <v>-1</v>
      </c>
      <c r="BH385" s="345">
        <f t="shared" si="301"/>
        <v>0</v>
      </c>
      <c r="BI385" s="344">
        <f t="shared" si="302"/>
        <v>-1</v>
      </c>
      <c r="BJ385" s="345">
        <f t="shared" si="303"/>
        <v>0</v>
      </c>
      <c r="BK385" s="344">
        <f t="shared" si="304"/>
        <v>-1</v>
      </c>
      <c r="BL385" s="345">
        <f t="shared" si="305"/>
        <v>0</v>
      </c>
      <c r="BM385" s="344">
        <f t="shared" si="306"/>
        <v>-1</v>
      </c>
      <c r="BN385" s="345">
        <f t="shared" si="307"/>
        <v>0</v>
      </c>
      <c r="BO385" s="344">
        <f t="shared" si="308"/>
        <v>-1</v>
      </c>
      <c r="BP385" s="345">
        <f t="shared" si="309"/>
        <v>0</v>
      </c>
      <c r="BQ385" s="290">
        <f t="shared" si="310"/>
        <v>0</v>
      </c>
      <c r="BR385" s="291" t="str">
        <f>IF(BQ385=0,"",
IF(SUM($BQ$307:BQ385)=1,BS385,
IF($BQ$427&gt;SUM($BQ$307:BQ385),_xlfn.CONCAT(", ",BS385),
IF($BQ$427=SUM($BQ$307:BQ385),_xlfn.CONCAT(" y ",BS385)))))</f>
        <v/>
      </c>
      <c r="BS385" s="231" t="s">
        <v>6290</v>
      </c>
      <c r="BT385" s="424">
        <f t="shared" si="311"/>
        <v>0</v>
      </c>
      <c r="BU385" s="426">
        <f t="shared" si="312"/>
        <v>0</v>
      </c>
    </row>
    <row r="386" spans="1:73" customFormat="1" ht="15" hidden="1" customHeight="1">
      <c r="A386" s="6"/>
      <c r="B386" s="5"/>
      <c r="C386" s="85" t="s">
        <v>184</v>
      </c>
      <c r="D386" s="825" t="str">
        <f>IF(CNGE_2024_M1_Secc1_Sub1!$D121="","",CNGE_2024_M1_Secc1_Sub1!$D121)</f>
        <v/>
      </c>
      <c r="E386" s="825"/>
      <c r="F386" s="825"/>
      <c r="G386" s="568"/>
      <c r="H386" s="568"/>
      <c r="I386" s="568"/>
      <c r="J386" s="568"/>
      <c r="K386" s="850"/>
      <c r="L386" s="852"/>
      <c r="M386" s="850"/>
      <c r="N386" s="852"/>
      <c r="O386" s="850"/>
      <c r="P386" s="852"/>
      <c r="Q386" s="850"/>
      <c r="R386" s="852"/>
      <c r="S386" s="850"/>
      <c r="T386" s="852"/>
      <c r="U386" s="850"/>
      <c r="V386" s="852"/>
      <c r="W386" s="850"/>
      <c r="X386" s="852"/>
      <c r="Y386" s="850"/>
      <c r="Z386" s="852"/>
      <c r="AA386" s="850"/>
      <c r="AB386" s="852"/>
      <c r="AC386" s="850"/>
      <c r="AD386" s="852"/>
      <c r="AE386" s="8"/>
      <c r="AG386" s="269">
        <f t="shared" si="274"/>
        <v>0</v>
      </c>
      <c r="AH386" s="371">
        <f t="shared" si="275"/>
        <v>0</v>
      </c>
      <c r="AI386" s="298">
        <f t="shared" si="276"/>
        <v>0</v>
      </c>
      <c r="AJ386" s="299">
        <f t="shared" si="277"/>
        <v>0</v>
      </c>
      <c r="AK386" s="300">
        <f t="shared" si="278"/>
        <v>0</v>
      </c>
      <c r="AL386" s="301">
        <f t="shared" si="279"/>
        <v>0</v>
      </c>
      <c r="AM386" s="449">
        <f t="shared" si="280"/>
        <v>0</v>
      </c>
      <c r="AN386" s="453">
        <f t="shared" si="281"/>
        <v>0</v>
      </c>
      <c r="AO386" s="455">
        <f t="shared" si="282"/>
        <v>0</v>
      </c>
      <c r="AP386" s="449">
        <f t="shared" si="283"/>
        <v>0</v>
      </c>
      <c r="AQ386" s="453">
        <f t="shared" si="284"/>
        <v>0</v>
      </c>
      <c r="AR386" s="455">
        <f t="shared" si="285"/>
        <v>0</v>
      </c>
      <c r="AS386" s="449">
        <f t="shared" si="286"/>
        <v>0</v>
      </c>
      <c r="AT386" s="453">
        <f t="shared" si="287"/>
        <v>0</v>
      </c>
      <c r="AU386" s="455">
        <f t="shared" si="288"/>
        <v>0</v>
      </c>
      <c r="AV386" s="449">
        <f t="shared" si="289"/>
        <v>0</v>
      </c>
      <c r="AW386" s="344">
        <f t="shared" si="290"/>
        <v>-1</v>
      </c>
      <c r="AX386" s="345">
        <f t="shared" si="291"/>
        <v>0</v>
      </c>
      <c r="AY386" s="344">
        <f t="shared" si="292"/>
        <v>-1</v>
      </c>
      <c r="AZ386" s="345">
        <f t="shared" si="293"/>
        <v>0</v>
      </c>
      <c r="BA386" s="344">
        <f t="shared" si="294"/>
        <v>-1</v>
      </c>
      <c r="BB386" s="345">
        <f t="shared" si="295"/>
        <v>0</v>
      </c>
      <c r="BC386" s="344">
        <f t="shared" si="296"/>
        <v>-1</v>
      </c>
      <c r="BD386" s="345">
        <f t="shared" si="297"/>
        <v>0</v>
      </c>
      <c r="BE386" s="344">
        <f t="shared" si="298"/>
        <v>-1</v>
      </c>
      <c r="BF386" s="345">
        <f t="shared" si="299"/>
        <v>0</v>
      </c>
      <c r="BG386" s="344">
        <f t="shared" si="300"/>
        <v>-1</v>
      </c>
      <c r="BH386" s="345">
        <f t="shared" si="301"/>
        <v>0</v>
      </c>
      <c r="BI386" s="344">
        <f t="shared" si="302"/>
        <v>-1</v>
      </c>
      <c r="BJ386" s="345">
        <f t="shared" si="303"/>
        <v>0</v>
      </c>
      <c r="BK386" s="344">
        <f t="shared" si="304"/>
        <v>-1</v>
      </c>
      <c r="BL386" s="345">
        <f t="shared" si="305"/>
        <v>0</v>
      </c>
      <c r="BM386" s="344">
        <f t="shared" si="306"/>
        <v>-1</v>
      </c>
      <c r="BN386" s="345">
        <f t="shared" si="307"/>
        <v>0</v>
      </c>
      <c r="BO386" s="344">
        <f t="shared" si="308"/>
        <v>-1</v>
      </c>
      <c r="BP386" s="345">
        <f t="shared" si="309"/>
        <v>0</v>
      </c>
      <c r="BQ386" s="290">
        <f t="shared" si="310"/>
        <v>0</v>
      </c>
      <c r="BR386" s="291" t="str">
        <f>IF(BQ386=0,"",
IF(SUM($BQ$307:BQ386)=1,BS386,
IF($BQ$427&gt;SUM($BQ$307:BQ386),_xlfn.CONCAT(", ",BS386),
IF($BQ$427=SUM($BQ$307:BQ386),_xlfn.CONCAT(" y ",BS386)))))</f>
        <v/>
      </c>
      <c r="BS386" s="231" t="s">
        <v>6291</v>
      </c>
      <c r="BT386" s="424">
        <f t="shared" si="311"/>
        <v>0</v>
      </c>
      <c r="BU386" s="426">
        <f t="shared" si="312"/>
        <v>0</v>
      </c>
    </row>
    <row r="387" spans="1:73" customFormat="1" ht="15" hidden="1" customHeight="1">
      <c r="A387" s="6"/>
      <c r="B387" s="5"/>
      <c r="C387" s="85" t="s">
        <v>185</v>
      </c>
      <c r="D387" s="825" t="str">
        <f>IF(CNGE_2024_M1_Secc1_Sub1!$D122="","",CNGE_2024_M1_Secc1_Sub1!$D122)</f>
        <v/>
      </c>
      <c r="E387" s="825"/>
      <c r="F387" s="825"/>
      <c r="G387" s="568"/>
      <c r="H387" s="568"/>
      <c r="I387" s="568"/>
      <c r="J387" s="568"/>
      <c r="K387" s="850"/>
      <c r="L387" s="852"/>
      <c r="M387" s="850"/>
      <c r="N387" s="852"/>
      <c r="O387" s="850"/>
      <c r="P387" s="852"/>
      <c r="Q387" s="850"/>
      <c r="R387" s="852"/>
      <c r="S387" s="850"/>
      <c r="T387" s="852"/>
      <c r="U387" s="850"/>
      <c r="V387" s="852"/>
      <c r="W387" s="850"/>
      <c r="X387" s="852"/>
      <c r="Y387" s="850"/>
      <c r="Z387" s="852"/>
      <c r="AA387" s="850"/>
      <c r="AB387" s="852"/>
      <c r="AC387" s="850"/>
      <c r="AD387" s="852"/>
      <c r="AE387" s="8"/>
      <c r="AG387" s="269">
        <f t="shared" si="274"/>
        <v>0</v>
      </c>
      <c r="AH387" s="371">
        <f t="shared" si="275"/>
        <v>0</v>
      </c>
      <c r="AI387" s="298">
        <f t="shared" si="276"/>
        <v>0</v>
      </c>
      <c r="AJ387" s="299">
        <f t="shared" si="277"/>
        <v>0</v>
      </c>
      <c r="AK387" s="300">
        <f t="shared" si="278"/>
        <v>0</v>
      </c>
      <c r="AL387" s="301">
        <f t="shared" si="279"/>
        <v>0</v>
      </c>
      <c r="AM387" s="449">
        <f t="shared" si="280"/>
        <v>0</v>
      </c>
      <c r="AN387" s="453">
        <f t="shared" si="281"/>
        <v>0</v>
      </c>
      <c r="AO387" s="455">
        <f t="shared" si="282"/>
        <v>0</v>
      </c>
      <c r="AP387" s="449">
        <f t="shared" si="283"/>
        <v>0</v>
      </c>
      <c r="AQ387" s="453">
        <f t="shared" si="284"/>
        <v>0</v>
      </c>
      <c r="AR387" s="455">
        <f t="shared" si="285"/>
        <v>0</v>
      </c>
      <c r="AS387" s="449">
        <f t="shared" si="286"/>
        <v>0</v>
      </c>
      <c r="AT387" s="453">
        <f t="shared" si="287"/>
        <v>0</v>
      </c>
      <c r="AU387" s="455">
        <f t="shared" si="288"/>
        <v>0</v>
      </c>
      <c r="AV387" s="449">
        <f t="shared" si="289"/>
        <v>0</v>
      </c>
      <c r="AW387" s="344">
        <f t="shared" si="290"/>
        <v>-1</v>
      </c>
      <c r="AX387" s="345">
        <f t="shared" si="291"/>
        <v>0</v>
      </c>
      <c r="AY387" s="344">
        <f t="shared" si="292"/>
        <v>-1</v>
      </c>
      <c r="AZ387" s="345">
        <f t="shared" si="293"/>
        <v>0</v>
      </c>
      <c r="BA387" s="344">
        <f t="shared" si="294"/>
        <v>-1</v>
      </c>
      <c r="BB387" s="345">
        <f t="shared" si="295"/>
        <v>0</v>
      </c>
      <c r="BC387" s="344">
        <f t="shared" si="296"/>
        <v>-1</v>
      </c>
      <c r="BD387" s="345">
        <f t="shared" si="297"/>
        <v>0</v>
      </c>
      <c r="BE387" s="344">
        <f t="shared" si="298"/>
        <v>-1</v>
      </c>
      <c r="BF387" s="345">
        <f t="shared" si="299"/>
        <v>0</v>
      </c>
      <c r="BG387" s="344">
        <f t="shared" si="300"/>
        <v>-1</v>
      </c>
      <c r="BH387" s="345">
        <f t="shared" si="301"/>
        <v>0</v>
      </c>
      <c r="BI387" s="344">
        <f t="shared" si="302"/>
        <v>-1</v>
      </c>
      <c r="BJ387" s="345">
        <f t="shared" si="303"/>
        <v>0</v>
      </c>
      <c r="BK387" s="344">
        <f t="shared" si="304"/>
        <v>-1</v>
      </c>
      <c r="BL387" s="345">
        <f t="shared" si="305"/>
        <v>0</v>
      </c>
      <c r="BM387" s="344">
        <f t="shared" si="306"/>
        <v>-1</v>
      </c>
      <c r="BN387" s="345">
        <f t="shared" si="307"/>
        <v>0</v>
      </c>
      <c r="BO387" s="344">
        <f t="shared" si="308"/>
        <v>-1</v>
      </c>
      <c r="BP387" s="345">
        <f t="shared" si="309"/>
        <v>0</v>
      </c>
      <c r="BQ387" s="290">
        <f t="shared" si="310"/>
        <v>0</v>
      </c>
      <c r="BR387" s="291" t="str">
        <f>IF(BQ387=0,"",
IF(SUM($BQ$307:BQ387)=1,BS387,
IF($BQ$427&gt;SUM($BQ$307:BQ387),_xlfn.CONCAT(", ",BS387),
IF($BQ$427=SUM($BQ$307:BQ387),_xlfn.CONCAT(" y ",BS387)))))</f>
        <v/>
      </c>
      <c r="BS387" s="231" t="s">
        <v>6292</v>
      </c>
      <c r="BT387" s="424">
        <f t="shared" si="311"/>
        <v>0</v>
      </c>
      <c r="BU387" s="426">
        <f t="shared" si="312"/>
        <v>0</v>
      </c>
    </row>
    <row r="388" spans="1:73" customFormat="1" ht="15" hidden="1" customHeight="1">
      <c r="A388" s="6"/>
      <c r="B388" s="5"/>
      <c r="C388" s="85" t="s">
        <v>186</v>
      </c>
      <c r="D388" s="825" t="str">
        <f>IF(CNGE_2024_M1_Secc1_Sub1!$D123="","",CNGE_2024_M1_Secc1_Sub1!$D123)</f>
        <v/>
      </c>
      <c r="E388" s="825"/>
      <c r="F388" s="825"/>
      <c r="G388" s="568"/>
      <c r="H388" s="568"/>
      <c r="I388" s="568"/>
      <c r="J388" s="568"/>
      <c r="K388" s="850"/>
      <c r="L388" s="852"/>
      <c r="M388" s="850"/>
      <c r="N388" s="852"/>
      <c r="O388" s="850"/>
      <c r="P388" s="852"/>
      <c r="Q388" s="850"/>
      <c r="R388" s="852"/>
      <c r="S388" s="850"/>
      <c r="T388" s="852"/>
      <c r="U388" s="850"/>
      <c r="V388" s="852"/>
      <c r="W388" s="850"/>
      <c r="X388" s="852"/>
      <c r="Y388" s="850"/>
      <c r="Z388" s="852"/>
      <c r="AA388" s="850"/>
      <c r="AB388" s="852"/>
      <c r="AC388" s="850"/>
      <c r="AD388" s="852"/>
      <c r="AE388" s="8"/>
      <c r="AG388" s="269">
        <f t="shared" si="274"/>
        <v>0</v>
      </c>
      <c r="AH388" s="371">
        <f t="shared" si="275"/>
        <v>0</v>
      </c>
      <c r="AI388" s="298">
        <f t="shared" si="276"/>
        <v>0</v>
      </c>
      <c r="AJ388" s="299">
        <f t="shared" si="277"/>
        <v>0</v>
      </c>
      <c r="AK388" s="300">
        <f t="shared" si="278"/>
        <v>0</v>
      </c>
      <c r="AL388" s="301">
        <f t="shared" si="279"/>
        <v>0</v>
      </c>
      <c r="AM388" s="449">
        <f t="shared" si="280"/>
        <v>0</v>
      </c>
      <c r="AN388" s="453">
        <f t="shared" si="281"/>
        <v>0</v>
      </c>
      <c r="AO388" s="455">
        <f t="shared" si="282"/>
        <v>0</v>
      </c>
      <c r="AP388" s="449">
        <f t="shared" si="283"/>
        <v>0</v>
      </c>
      <c r="AQ388" s="453">
        <f t="shared" si="284"/>
        <v>0</v>
      </c>
      <c r="AR388" s="455">
        <f t="shared" si="285"/>
        <v>0</v>
      </c>
      <c r="AS388" s="449">
        <f t="shared" si="286"/>
        <v>0</v>
      </c>
      <c r="AT388" s="453">
        <f t="shared" si="287"/>
        <v>0</v>
      </c>
      <c r="AU388" s="455">
        <f t="shared" si="288"/>
        <v>0</v>
      </c>
      <c r="AV388" s="449">
        <f t="shared" si="289"/>
        <v>0</v>
      </c>
      <c r="AW388" s="344">
        <f t="shared" si="290"/>
        <v>-1</v>
      </c>
      <c r="AX388" s="345">
        <f t="shared" si="291"/>
        <v>0</v>
      </c>
      <c r="AY388" s="344">
        <f t="shared" si="292"/>
        <v>-1</v>
      </c>
      <c r="AZ388" s="345">
        <f t="shared" si="293"/>
        <v>0</v>
      </c>
      <c r="BA388" s="344">
        <f t="shared" si="294"/>
        <v>-1</v>
      </c>
      <c r="BB388" s="345">
        <f t="shared" si="295"/>
        <v>0</v>
      </c>
      <c r="BC388" s="344">
        <f t="shared" si="296"/>
        <v>-1</v>
      </c>
      <c r="BD388" s="345">
        <f t="shared" si="297"/>
        <v>0</v>
      </c>
      <c r="BE388" s="344">
        <f t="shared" si="298"/>
        <v>-1</v>
      </c>
      <c r="BF388" s="345">
        <f t="shared" si="299"/>
        <v>0</v>
      </c>
      <c r="BG388" s="344">
        <f t="shared" si="300"/>
        <v>-1</v>
      </c>
      <c r="BH388" s="345">
        <f t="shared" si="301"/>
        <v>0</v>
      </c>
      <c r="BI388" s="344">
        <f t="shared" si="302"/>
        <v>-1</v>
      </c>
      <c r="BJ388" s="345">
        <f t="shared" si="303"/>
        <v>0</v>
      </c>
      <c r="BK388" s="344">
        <f t="shared" si="304"/>
        <v>-1</v>
      </c>
      <c r="BL388" s="345">
        <f t="shared" si="305"/>
        <v>0</v>
      </c>
      <c r="BM388" s="344">
        <f t="shared" si="306"/>
        <v>-1</v>
      </c>
      <c r="BN388" s="345">
        <f t="shared" si="307"/>
        <v>0</v>
      </c>
      <c r="BO388" s="344">
        <f t="shared" si="308"/>
        <v>-1</v>
      </c>
      <c r="BP388" s="345">
        <f t="shared" si="309"/>
        <v>0</v>
      </c>
      <c r="BQ388" s="290">
        <f t="shared" si="310"/>
        <v>0</v>
      </c>
      <c r="BR388" s="291" t="str">
        <f>IF(BQ388=0,"",
IF(SUM($BQ$307:BQ388)=1,BS388,
IF($BQ$427&gt;SUM($BQ$307:BQ388),_xlfn.CONCAT(", ",BS388),
IF($BQ$427=SUM($BQ$307:BQ388),_xlfn.CONCAT(" y ",BS388)))))</f>
        <v/>
      </c>
      <c r="BS388" s="231" t="s">
        <v>6293</v>
      </c>
      <c r="BT388" s="424">
        <f t="shared" si="311"/>
        <v>0</v>
      </c>
      <c r="BU388" s="426">
        <f t="shared" si="312"/>
        <v>0</v>
      </c>
    </row>
    <row r="389" spans="1:73" customFormat="1" ht="15" hidden="1" customHeight="1">
      <c r="A389" s="6"/>
      <c r="B389" s="5"/>
      <c r="C389" s="85" t="s">
        <v>187</v>
      </c>
      <c r="D389" s="825" t="str">
        <f>IF(CNGE_2024_M1_Secc1_Sub1!$D124="","",CNGE_2024_M1_Secc1_Sub1!$D124)</f>
        <v/>
      </c>
      <c r="E389" s="825"/>
      <c r="F389" s="825"/>
      <c r="G389" s="568"/>
      <c r="H389" s="568"/>
      <c r="I389" s="568"/>
      <c r="J389" s="568"/>
      <c r="K389" s="850"/>
      <c r="L389" s="852"/>
      <c r="M389" s="850"/>
      <c r="N389" s="852"/>
      <c r="O389" s="850"/>
      <c r="P389" s="852"/>
      <c r="Q389" s="850"/>
      <c r="R389" s="852"/>
      <c r="S389" s="850"/>
      <c r="T389" s="852"/>
      <c r="U389" s="850"/>
      <c r="V389" s="852"/>
      <c r="W389" s="850"/>
      <c r="X389" s="852"/>
      <c r="Y389" s="850"/>
      <c r="Z389" s="852"/>
      <c r="AA389" s="850"/>
      <c r="AB389" s="852"/>
      <c r="AC389" s="850"/>
      <c r="AD389" s="852"/>
      <c r="AE389" s="8"/>
      <c r="AG389" s="269">
        <f t="shared" si="274"/>
        <v>0</v>
      </c>
      <c r="AH389" s="371">
        <f t="shared" si="275"/>
        <v>0</v>
      </c>
      <c r="AI389" s="298">
        <f t="shared" si="276"/>
        <v>0</v>
      </c>
      <c r="AJ389" s="299">
        <f t="shared" si="277"/>
        <v>0</v>
      </c>
      <c r="AK389" s="300">
        <f t="shared" si="278"/>
        <v>0</v>
      </c>
      <c r="AL389" s="301">
        <f t="shared" si="279"/>
        <v>0</v>
      </c>
      <c r="AM389" s="449">
        <f t="shared" si="280"/>
        <v>0</v>
      </c>
      <c r="AN389" s="453">
        <f t="shared" si="281"/>
        <v>0</v>
      </c>
      <c r="AO389" s="455">
        <f t="shared" si="282"/>
        <v>0</v>
      </c>
      <c r="AP389" s="449">
        <f t="shared" si="283"/>
        <v>0</v>
      </c>
      <c r="AQ389" s="453">
        <f t="shared" si="284"/>
        <v>0</v>
      </c>
      <c r="AR389" s="455">
        <f t="shared" si="285"/>
        <v>0</v>
      </c>
      <c r="AS389" s="449">
        <f t="shared" si="286"/>
        <v>0</v>
      </c>
      <c r="AT389" s="453">
        <f t="shared" si="287"/>
        <v>0</v>
      </c>
      <c r="AU389" s="455">
        <f t="shared" si="288"/>
        <v>0</v>
      </c>
      <c r="AV389" s="449">
        <f t="shared" si="289"/>
        <v>0</v>
      </c>
      <c r="AW389" s="344">
        <f t="shared" si="290"/>
        <v>-1</v>
      </c>
      <c r="AX389" s="345">
        <f t="shared" si="291"/>
        <v>0</v>
      </c>
      <c r="AY389" s="344">
        <f t="shared" si="292"/>
        <v>-1</v>
      </c>
      <c r="AZ389" s="345">
        <f t="shared" si="293"/>
        <v>0</v>
      </c>
      <c r="BA389" s="344">
        <f t="shared" si="294"/>
        <v>-1</v>
      </c>
      <c r="BB389" s="345">
        <f t="shared" si="295"/>
        <v>0</v>
      </c>
      <c r="BC389" s="344">
        <f t="shared" si="296"/>
        <v>-1</v>
      </c>
      <c r="BD389" s="345">
        <f t="shared" si="297"/>
        <v>0</v>
      </c>
      <c r="BE389" s="344">
        <f t="shared" si="298"/>
        <v>-1</v>
      </c>
      <c r="BF389" s="345">
        <f t="shared" si="299"/>
        <v>0</v>
      </c>
      <c r="BG389" s="344">
        <f t="shared" si="300"/>
        <v>-1</v>
      </c>
      <c r="BH389" s="345">
        <f t="shared" si="301"/>
        <v>0</v>
      </c>
      <c r="BI389" s="344">
        <f t="shared" si="302"/>
        <v>-1</v>
      </c>
      <c r="BJ389" s="345">
        <f t="shared" si="303"/>
        <v>0</v>
      </c>
      <c r="BK389" s="344">
        <f t="shared" si="304"/>
        <v>-1</v>
      </c>
      <c r="BL389" s="345">
        <f t="shared" si="305"/>
        <v>0</v>
      </c>
      <c r="BM389" s="344">
        <f t="shared" si="306"/>
        <v>-1</v>
      </c>
      <c r="BN389" s="345">
        <f t="shared" si="307"/>
        <v>0</v>
      </c>
      <c r="BO389" s="344">
        <f t="shared" si="308"/>
        <v>-1</v>
      </c>
      <c r="BP389" s="345">
        <f t="shared" si="309"/>
        <v>0</v>
      </c>
      <c r="BQ389" s="290">
        <f t="shared" si="310"/>
        <v>0</v>
      </c>
      <c r="BR389" s="291" t="str">
        <f>IF(BQ389=0,"",
IF(SUM($BQ$307:BQ389)=1,BS389,
IF($BQ$427&gt;SUM($BQ$307:BQ389),_xlfn.CONCAT(", ",BS389),
IF($BQ$427=SUM($BQ$307:BQ389),_xlfn.CONCAT(" y ",BS389)))))</f>
        <v/>
      </c>
      <c r="BS389" s="231" t="s">
        <v>6294</v>
      </c>
      <c r="BT389" s="424">
        <f t="shared" si="311"/>
        <v>0</v>
      </c>
      <c r="BU389" s="426">
        <f t="shared" si="312"/>
        <v>0</v>
      </c>
    </row>
    <row r="390" spans="1:73" customFormat="1" ht="15" hidden="1" customHeight="1">
      <c r="A390" s="6"/>
      <c r="B390" s="5"/>
      <c r="C390" s="85" t="s">
        <v>188</v>
      </c>
      <c r="D390" s="825" t="str">
        <f>IF(CNGE_2024_M1_Secc1_Sub1!$D125="","",CNGE_2024_M1_Secc1_Sub1!$D125)</f>
        <v/>
      </c>
      <c r="E390" s="825"/>
      <c r="F390" s="825"/>
      <c r="G390" s="568"/>
      <c r="H390" s="568"/>
      <c r="I390" s="568"/>
      <c r="J390" s="568"/>
      <c r="K390" s="850"/>
      <c r="L390" s="852"/>
      <c r="M390" s="850"/>
      <c r="N390" s="852"/>
      <c r="O390" s="850"/>
      <c r="P390" s="852"/>
      <c r="Q390" s="850"/>
      <c r="R390" s="852"/>
      <c r="S390" s="850"/>
      <c r="T390" s="852"/>
      <c r="U390" s="850"/>
      <c r="V390" s="852"/>
      <c r="W390" s="850"/>
      <c r="X390" s="852"/>
      <c r="Y390" s="850"/>
      <c r="Z390" s="852"/>
      <c r="AA390" s="850"/>
      <c r="AB390" s="852"/>
      <c r="AC390" s="850"/>
      <c r="AD390" s="852"/>
      <c r="AE390" s="8"/>
      <c r="AG390" s="269">
        <f t="shared" si="274"/>
        <v>0</v>
      </c>
      <c r="AH390" s="371">
        <f t="shared" si="275"/>
        <v>0</v>
      </c>
      <c r="AI390" s="298">
        <f t="shared" si="276"/>
        <v>0</v>
      </c>
      <c r="AJ390" s="299">
        <f t="shared" si="277"/>
        <v>0</v>
      </c>
      <c r="AK390" s="300">
        <f t="shared" si="278"/>
        <v>0</v>
      </c>
      <c r="AL390" s="301">
        <f t="shared" si="279"/>
        <v>0</v>
      </c>
      <c r="AM390" s="449">
        <f t="shared" si="280"/>
        <v>0</v>
      </c>
      <c r="AN390" s="453">
        <f t="shared" si="281"/>
        <v>0</v>
      </c>
      <c r="AO390" s="455">
        <f t="shared" si="282"/>
        <v>0</v>
      </c>
      <c r="AP390" s="449">
        <f t="shared" si="283"/>
        <v>0</v>
      </c>
      <c r="AQ390" s="453">
        <f t="shared" si="284"/>
        <v>0</v>
      </c>
      <c r="AR390" s="455">
        <f t="shared" si="285"/>
        <v>0</v>
      </c>
      <c r="AS390" s="449">
        <f t="shared" si="286"/>
        <v>0</v>
      </c>
      <c r="AT390" s="453">
        <f t="shared" si="287"/>
        <v>0</v>
      </c>
      <c r="AU390" s="455">
        <f t="shared" si="288"/>
        <v>0</v>
      </c>
      <c r="AV390" s="449">
        <f t="shared" si="289"/>
        <v>0</v>
      </c>
      <c r="AW390" s="344">
        <f t="shared" si="290"/>
        <v>-1</v>
      </c>
      <c r="AX390" s="345">
        <f t="shared" si="291"/>
        <v>0</v>
      </c>
      <c r="AY390" s="344">
        <f t="shared" si="292"/>
        <v>-1</v>
      </c>
      <c r="AZ390" s="345">
        <f t="shared" si="293"/>
        <v>0</v>
      </c>
      <c r="BA390" s="344">
        <f t="shared" si="294"/>
        <v>-1</v>
      </c>
      <c r="BB390" s="345">
        <f t="shared" si="295"/>
        <v>0</v>
      </c>
      <c r="BC390" s="344">
        <f t="shared" si="296"/>
        <v>-1</v>
      </c>
      <c r="BD390" s="345">
        <f t="shared" si="297"/>
        <v>0</v>
      </c>
      <c r="BE390" s="344">
        <f t="shared" si="298"/>
        <v>-1</v>
      </c>
      <c r="BF390" s="345">
        <f t="shared" si="299"/>
        <v>0</v>
      </c>
      <c r="BG390" s="344">
        <f t="shared" si="300"/>
        <v>-1</v>
      </c>
      <c r="BH390" s="345">
        <f t="shared" si="301"/>
        <v>0</v>
      </c>
      <c r="BI390" s="344">
        <f t="shared" si="302"/>
        <v>-1</v>
      </c>
      <c r="BJ390" s="345">
        <f t="shared" si="303"/>
        <v>0</v>
      </c>
      <c r="BK390" s="344">
        <f t="shared" si="304"/>
        <v>-1</v>
      </c>
      <c r="BL390" s="345">
        <f t="shared" si="305"/>
        <v>0</v>
      </c>
      <c r="BM390" s="344">
        <f t="shared" si="306"/>
        <v>-1</v>
      </c>
      <c r="BN390" s="345">
        <f t="shared" si="307"/>
        <v>0</v>
      </c>
      <c r="BO390" s="344">
        <f t="shared" si="308"/>
        <v>-1</v>
      </c>
      <c r="BP390" s="345">
        <f t="shared" si="309"/>
        <v>0</v>
      </c>
      <c r="BQ390" s="290">
        <f t="shared" si="310"/>
        <v>0</v>
      </c>
      <c r="BR390" s="291" t="str">
        <f>IF(BQ390=0,"",
IF(SUM($BQ$307:BQ390)=1,BS390,
IF($BQ$427&gt;SUM($BQ$307:BQ390),_xlfn.CONCAT(", ",BS390),
IF($BQ$427=SUM($BQ$307:BQ390),_xlfn.CONCAT(" y ",BS390)))))</f>
        <v/>
      </c>
      <c r="BS390" s="231" t="s">
        <v>6295</v>
      </c>
      <c r="BT390" s="424">
        <f t="shared" si="311"/>
        <v>0</v>
      </c>
      <c r="BU390" s="426">
        <f t="shared" si="312"/>
        <v>0</v>
      </c>
    </row>
    <row r="391" spans="1:73" customFormat="1" ht="15" hidden="1" customHeight="1">
      <c r="A391" s="6"/>
      <c r="B391" s="5"/>
      <c r="C391" s="85" t="s">
        <v>189</v>
      </c>
      <c r="D391" s="825" t="str">
        <f>IF(CNGE_2024_M1_Secc1_Sub1!$D126="","",CNGE_2024_M1_Secc1_Sub1!$D126)</f>
        <v/>
      </c>
      <c r="E391" s="825"/>
      <c r="F391" s="825"/>
      <c r="G391" s="568"/>
      <c r="H391" s="568"/>
      <c r="I391" s="568"/>
      <c r="J391" s="568"/>
      <c r="K391" s="850"/>
      <c r="L391" s="852"/>
      <c r="M391" s="850"/>
      <c r="N391" s="852"/>
      <c r="O391" s="850"/>
      <c r="P391" s="852"/>
      <c r="Q391" s="850"/>
      <c r="R391" s="852"/>
      <c r="S391" s="850"/>
      <c r="T391" s="852"/>
      <c r="U391" s="850"/>
      <c r="V391" s="852"/>
      <c r="W391" s="850"/>
      <c r="X391" s="852"/>
      <c r="Y391" s="850"/>
      <c r="Z391" s="852"/>
      <c r="AA391" s="850"/>
      <c r="AB391" s="852"/>
      <c r="AC391" s="850"/>
      <c r="AD391" s="852"/>
      <c r="AE391" s="8"/>
      <c r="AG391" s="269">
        <f t="shared" si="274"/>
        <v>0</v>
      </c>
      <c r="AH391" s="371">
        <f t="shared" si="275"/>
        <v>0</v>
      </c>
      <c r="AI391" s="298">
        <f t="shared" si="276"/>
        <v>0</v>
      </c>
      <c r="AJ391" s="299">
        <f t="shared" si="277"/>
        <v>0</v>
      </c>
      <c r="AK391" s="300">
        <f t="shared" si="278"/>
        <v>0</v>
      </c>
      <c r="AL391" s="301">
        <f t="shared" si="279"/>
        <v>0</v>
      </c>
      <c r="AM391" s="449">
        <f t="shared" si="280"/>
        <v>0</v>
      </c>
      <c r="AN391" s="453">
        <f t="shared" si="281"/>
        <v>0</v>
      </c>
      <c r="AO391" s="455">
        <f t="shared" si="282"/>
        <v>0</v>
      </c>
      <c r="AP391" s="449">
        <f t="shared" si="283"/>
        <v>0</v>
      </c>
      <c r="AQ391" s="453">
        <f t="shared" si="284"/>
        <v>0</v>
      </c>
      <c r="AR391" s="455">
        <f t="shared" si="285"/>
        <v>0</v>
      </c>
      <c r="AS391" s="449">
        <f t="shared" si="286"/>
        <v>0</v>
      </c>
      <c r="AT391" s="453">
        <f t="shared" si="287"/>
        <v>0</v>
      </c>
      <c r="AU391" s="455">
        <f t="shared" si="288"/>
        <v>0</v>
      </c>
      <c r="AV391" s="449">
        <f t="shared" si="289"/>
        <v>0</v>
      </c>
      <c r="AW391" s="344">
        <f t="shared" si="290"/>
        <v>-1</v>
      </c>
      <c r="AX391" s="345">
        <f t="shared" si="291"/>
        <v>0</v>
      </c>
      <c r="AY391" s="344">
        <f t="shared" si="292"/>
        <v>-1</v>
      </c>
      <c r="AZ391" s="345">
        <f t="shared" si="293"/>
        <v>0</v>
      </c>
      <c r="BA391" s="344">
        <f t="shared" si="294"/>
        <v>-1</v>
      </c>
      <c r="BB391" s="345">
        <f t="shared" si="295"/>
        <v>0</v>
      </c>
      <c r="BC391" s="344">
        <f t="shared" si="296"/>
        <v>-1</v>
      </c>
      <c r="BD391" s="345">
        <f t="shared" si="297"/>
        <v>0</v>
      </c>
      <c r="BE391" s="344">
        <f t="shared" si="298"/>
        <v>-1</v>
      </c>
      <c r="BF391" s="345">
        <f t="shared" si="299"/>
        <v>0</v>
      </c>
      <c r="BG391" s="344">
        <f t="shared" si="300"/>
        <v>-1</v>
      </c>
      <c r="BH391" s="345">
        <f t="shared" si="301"/>
        <v>0</v>
      </c>
      <c r="BI391" s="344">
        <f t="shared" si="302"/>
        <v>-1</v>
      </c>
      <c r="BJ391" s="345">
        <f t="shared" si="303"/>
        <v>0</v>
      </c>
      <c r="BK391" s="344">
        <f t="shared" si="304"/>
        <v>-1</v>
      </c>
      <c r="BL391" s="345">
        <f t="shared" si="305"/>
        <v>0</v>
      </c>
      <c r="BM391" s="344">
        <f t="shared" si="306"/>
        <v>-1</v>
      </c>
      <c r="BN391" s="345">
        <f t="shared" si="307"/>
        <v>0</v>
      </c>
      <c r="BO391" s="344">
        <f t="shared" si="308"/>
        <v>-1</v>
      </c>
      <c r="BP391" s="345">
        <f t="shared" si="309"/>
        <v>0</v>
      </c>
      <c r="BQ391" s="290">
        <f t="shared" si="310"/>
        <v>0</v>
      </c>
      <c r="BR391" s="291" t="str">
        <f>IF(BQ391=0,"",
IF(SUM($BQ$307:BQ391)=1,BS391,
IF($BQ$427&gt;SUM($BQ$307:BQ391),_xlfn.CONCAT(", ",BS391),
IF($BQ$427=SUM($BQ$307:BQ391),_xlfn.CONCAT(" y ",BS391)))))</f>
        <v/>
      </c>
      <c r="BS391" s="231" t="s">
        <v>6296</v>
      </c>
      <c r="BT391" s="424">
        <f t="shared" si="311"/>
        <v>0</v>
      </c>
      <c r="BU391" s="426">
        <f t="shared" si="312"/>
        <v>0</v>
      </c>
    </row>
    <row r="392" spans="1:73" customFormat="1" ht="15" hidden="1" customHeight="1">
      <c r="A392" s="6"/>
      <c r="B392" s="5"/>
      <c r="C392" s="85" t="s">
        <v>190</v>
      </c>
      <c r="D392" s="825" t="str">
        <f>IF(CNGE_2024_M1_Secc1_Sub1!$D127="","",CNGE_2024_M1_Secc1_Sub1!$D127)</f>
        <v/>
      </c>
      <c r="E392" s="825"/>
      <c r="F392" s="825"/>
      <c r="G392" s="568"/>
      <c r="H392" s="568"/>
      <c r="I392" s="568"/>
      <c r="J392" s="568"/>
      <c r="K392" s="850"/>
      <c r="L392" s="852"/>
      <c r="M392" s="850"/>
      <c r="N392" s="852"/>
      <c r="O392" s="850"/>
      <c r="P392" s="852"/>
      <c r="Q392" s="850"/>
      <c r="R392" s="852"/>
      <c r="S392" s="850"/>
      <c r="T392" s="852"/>
      <c r="U392" s="850"/>
      <c r="V392" s="852"/>
      <c r="W392" s="850"/>
      <c r="X392" s="852"/>
      <c r="Y392" s="850"/>
      <c r="Z392" s="852"/>
      <c r="AA392" s="850"/>
      <c r="AB392" s="852"/>
      <c r="AC392" s="850"/>
      <c r="AD392" s="852"/>
      <c r="AE392" s="8"/>
      <c r="AG392" s="269">
        <f t="shared" si="274"/>
        <v>0</v>
      </c>
      <c r="AH392" s="371">
        <f t="shared" si="275"/>
        <v>0</v>
      </c>
      <c r="AI392" s="298">
        <f t="shared" si="276"/>
        <v>0</v>
      </c>
      <c r="AJ392" s="299">
        <f t="shared" si="277"/>
        <v>0</v>
      </c>
      <c r="AK392" s="300">
        <f t="shared" si="278"/>
        <v>0</v>
      </c>
      <c r="AL392" s="301">
        <f t="shared" si="279"/>
        <v>0</v>
      </c>
      <c r="AM392" s="449">
        <f t="shared" si="280"/>
        <v>0</v>
      </c>
      <c r="AN392" s="453">
        <f t="shared" si="281"/>
        <v>0</v>
      </c>
      <c r="AO392" s="455">
        <f t="shared" si="282"/>
        <v>0</v>
      </c>
      <c r="AP392" s="449">
        <f t="shared" si="283"/>
        <v>0</v>
      </c>
      <c r="AQ392" s="453">
        <f t="shared" si="284"/>
        <v>0</v>
      </c>
      <c r="AR392" s="455">
        <f t="shared" si="285"/>
        <v>0</v>
      </c>
      <c r="AS392" s="449">
        <f t="shared" si="286"/>
        <v>0</v>
      </c>
      <c r="AT392" s="453">
        <f t="shared" si="287"/>
        <v>0</v>
      </c>
      <c r="AU392" s="455">
        <f t="shared" si="288"/>
        <v>0</v>
      </c>
      <c r="AV392" s="449">
        <f t="shared" si="289"/>
        <v>0</v>
      </c>
      <c r="AW392" s="344">
        <f t="shared" si="290"/>
        <v>-1</v>
      </c>
      <c r="AX392" s="345">
        <f t="shared" si="291"/>
        <v>0</v>
      </c>
      <c r="AY392" s="344">
        <f t="shared" si="292"/>
        <v>-1</v>
      </c>
      <c r="AZ392" s="345">
        <f t="shared" si="293"/>
        <v>0</v>
      </c>
      <c r="BA392" s="344">
        <f t="shared" si="294"/>
        <v>-1</v>
      </c>
      <c r="BB392" s="345">
        <f t="shared" si="295"/>
        <v>0</v>
      </c>
      <c r="BC392" s="344">
        <f t="shared" si="296"/>
        <v>-1</v>
      </c>
      <c r="BD392" s="345">
        <f t="shared" si="297"/>
        <v>0</v>
      </c>
      <c r="BE392" s="344">
        <f t="shared" si="298"/>
        <v>-1</v>
      </c>
      <c r="BF392" s="345">
        <f t="shared" si="299"/>
        <v>0</v>
      </c>
      <c r="BG392" s="344">
        <f t="shared" si="300"/>
        <v>-1</v>
      </c>
      <c r="BH392" s="345">
        <f t="shared" si="301"/>
        <v>0</v>
      </c>
      <c r="BI392" s="344">
        <f t="shared" si="302"/>
        <v>-1</v>
      </c>
      <c r="BJ392" s="345">
        <f t="shared" si="303"/>
        <v>0</v>
      </c>
      <c r="BK392" s="344">
        <f t="shared" si="304"/>
        <v>-1</v>
      </c>
      <c r="BL392" s="345">
        <f t="shared" si="305"/>
        <v>0</v>
      </c>
      <c r="BM392" s="344">
        <f t="shared" si="306"/>
        <v>-1</v>
      </c>
      <c r="BN392" s="345">
        <f t="shared" si="307"/>
        <v>0</v>
      </c>
      <c r="BO392" s="344">
        <f t="shared" si="308"/>
        <v>-1</v>
      </c>
      <c r="BP392" s="345">
        <f t="shared" si="309"/>
        <v>0</v>
      </c>
      <c r="BQ392" s="290">
        <f t="shared" si="310"/>
        <v>0</v>
      </c>
      <c r="BR392" s="291" t="str">
        <f>IF(BQ392=0,"",
IF(SUM($BQ$307:BQ392)=1,BS392,
IF($BQ$427&gt;SUM($BQ$307:BQ392),_xlfn.CONCAT(", ",BS392),
IF($BQ$427=SUM($BQ$307:BQ392),_xlfn.CONCAT(" y ",BS392)))))</f>
        <v/>
      </c>
      <c r="BS392" s="231" t="s">
        <v>6297</v>
      </c>
      <c r="BT392" s="424">
        <f t="shared" si="311"/>
        <v>0</v>
      </c>
      <c r="BU392" s="426">
        <f t="shared" si="312"/>
        <v>0</v>
      </c>
    </row>
    <row r="393" spans="1:73" customFormat="1" ht="15" hidden="1" customHeight="1">
      <c r="A393" s="6"/>
      <c r="B393" s="5"/>
      <c r="C393" s="85" t="s">
        <v>191</v>
      </c>
      <c r="D393" s="825" t="str">
        <f>IF(CNGE_2024_M1_Secc1_Sub1!$D128="","",CNGE_2024_M1_Secc1_Sub1!$D128)</f>
        <v/>
      </c>
      <c r="E393" s="825"/>
      <c r="F393" s="825"/>
      <c r="G393" s="568"/>
      <c r="H393" s="568"/>
      <c r="I393" s="568"/>
      <c r="J393" s="568"/>
      <c r="K393" s="850"/>
      <c r="L393" s="852"/>
      <c r="M393" s="850"/>
      <c r="N393" s="852"/>
      <c r="O393" s="850"/>
      <c r="P393" s="852"/>
      <c r="Q393" s="850"/>
      <c r="R393" s="852"/>
      <c r="S393" s="850"/>
      <c r="T393" s="852"/>
      <c r="U393" s="850"/>
      <c r="V393" s="852"/>
      <c r="W393" s="850"/>
      <c r="X393" s="852"/>
      <c r="Y393" s="850"/>
      <c r="Z393" s="852"/>
      <c r="AA393" s="850"/>
      <c r="AB393" s="852"/>
      <c r="AC393" s="850"/>
      <c r="AD393" s="852"/>
      <c r="AE393" s="8"/>
      <c r="AG393" s="269">
        <f t="shared" si="274"/>
        <v>0</v>
      </c>
      <c r="AH393" s="371">
        <f t="shared" si="275"/>
        <v>0</v>
      </c>
      <c r="AI393" s="298">
        <f t="shared" si="276"/>
        <v>0</v>
      </c>
      <c r="AJ393" s="299">
        <f t="shared" si="277"/>
        <v>0</v>
      </c>
      <c r="AK393" s="300">
        <f t="shared" si="278"/>
        <v>0</v>
      </c>
      <c r="AL393" s="301">
        <f t="shared" si="279"/>
        <v>0</v>
      </c>
      <c r="AM393" s="449">
        <f t="shared" si="280"/>
        <v>0</v>
      </c>
      <c r="AN393" s="453">
        <f t="shared" si="281"/>
        <v>0</v>
      </c>
      <c r="AO393" s="455">
        <f t="shared" si="282"/>
        <v>0</v>
      </c>
      <c r="AP393" s="449">
        <f t="shared" si="283"/>
        <v>0</v>
      </c>
      <c r="AQ393" s="453">
        <f t="shared" si="284"/>
        <v>0</v>
      </c>
      <c r="AR393" s="455">
        <f t="shared" si="285"/>
        <v>0</v>
      </c>
      <c r="AS393" s="449">
        <f t="shared" si="286"/>
        <v>0</v>
      </c>
      <c r="AT393" s="453">
        <f t="shared" si="287"/>
        <v>0</v>
      </c>
      <c r="AU393" s="455">
        <f t="shared" si="288"/>
        <v>0</v>
      </c>
      <c r="AV393" s="449">
        <f t="shared" si="289"/>
        <v>0</v>
      </c>
      <c r="AW393" s="344">
        <f t="shared" si="290"/>
        <v>-1</v>
      </c>
      <c r="AX393" s="345">
        <f t="shared" si="291"/>
        <v>0</v>
      </c>
      <c r="AY393" s="344">
        <f t="shared" si="292"/>
        <v>-1</v>
      </c>
      <c r="AZ393" s="345">
        <f t="shared" si="293"/>
        <v>0</v>
      </c>
      <c r="BA393" s="344">
        <f t="shared" si="294"/>
        <v>-1</v>
      </c>
      <c r="BB393" s="345">
        <f t="shared" si="295"/>
        <v>0</v>
      </c>
      <c r="BC393" s="344">
        <f t="shared" si="296"/>
        <v>-1</v>
      </c>
      <c r="BD393" s="345">
        <f t="shared" si="297"/>
        <v>0</v>
      </c>
      <c r="BE393" s="344">
        <f t="shared" si="298"/>
        <v>-1</v>
      </c>
      <c r="BF393" s="345">
        <f t="shared" si="299"/>
        <v>0</v>
      </c>
      <c r="BG393" s="344">
        <f t="shared" si="300"/>
        <v>-1</v>
      </c>
      <c r="BH393" s="345">
        <f t="shared" si="301"/>
        <v>0</v>
      </c>
      <c r="BI393" s="344">
        <f t="shared" si="302"/>
        <v>-1</v>
      </c>
      <c r="BJ393" s="345">
        <f t="shared" si="303"/>
        <v>0</v>
      </c>
      <c r="BK393" s="344">
        <f t="shared" si="304"/>
        <v>-1</v>
      </c>
      <c r="BL393" s="345">
        <f t="shared" si="305"/>
        <v>0</v>
      </c>
      <c r="BM393" s="344">
        <f t="shared" si="306"/>
        <v>-1</v>
      </c>
      <c r="BN393" s="345">
        <f t="shared" si="307"/>
        <v>0</v>
      </c>
      <c r="BO393" s="344">
        <f t="shared" si="308"/>
        <v>-1</v>
      </c>
      <c r="BP393" s="345">
        <f t="shared" si="309"/>
        <v>0</v>
      </c>
      <c r="BQ393" s="290">
        <f t="shared" si="310"/>
        <v>0</v>
      </c>
      <c r="BR393" s="291" t="str">
        <f>IF(BQ393=0,"",
IF(SUM($BQ$307:BQ393)=1,BS393,
IF($BQ$427&gt;SUM($BQ$307:BQ393),_xlfn.CONCAT(", ",BS393),
IF($BQ$427=SUM($BQ$307:BQ393),_xlfn.CONCAT(" y ",BS393)))))</f>
        <v/>
      </c>
      <c r="BS393" s="231" t="s">
        <v>6298</v>
      </c>
      <c r="BT393" s="424">
        <f t="shared" si="311"/>
        <v>0</v>
      </c>
      <c r="BU393" s="426">
        <f t="shared" si="312"/>
        <v>0</v>
      </c>
    </row>
    <row r="394" spans="1:73" customFormat="1" ht="15" hidden="1" customHeight="1">
      <c r="A394" s="6"/>
      <c r="B394" s="5"/>
      <c r="C394" s="85" t="s">
        <v>192</v>
      </c>
      <c r="D394" s="825" t="str">
        <f>IF(CNGE_2024_M1_Secc1_Sub1!$D129="","",CNGE_2024_M1_Secc1_Sub1!$D129)</f>
        <v/>
      </c>
      <c r="E394" s="825"/>
      <c r="F394" s="825"/>
      <c r="G394" s="568"/>
      <c r="H394" s="568"/>
      <c r="I394" s="568"/>
      <c r="J394" s="568"/>
      <c r="K394" s="850"/>
      <c r="L394" s="852"/>
      <c r="M394" s="850"/>
      <c r="N394" s="852"/>
      <c r="O394" s="850"/>
      <c r="P394" s="852"/>
      <c r="Q394" s="850"/>
      <c r="R394" s="852"/>
      <c r="S394" s="850"/>
      <c r="T394" s="852"/>
      <c r="U394" s="850"/>
      <c r="V394" s="852"/>
      <c r="W394" s="850"/>
      <c r="X394" s="852"/>
      <c r="Y394" s="850"/>
      <c r="Z394" s="852"/>
      <c r="AA394" s="850"/>
      <c r="AB394" s="852"/>
      <c r="AC394" s="850"/>
      <c r="AD394" s="852"/>
      <c r="AE394" s="8"/>
      <c r="AG394" s="269">
        <f t="shared" si="274"/>
        <v>0</v>
      </c>
      <c r="AH394" s="371">
        <f t="shared" si="275"/>
        <v>0</v>
      </c>
      <c r="AI394" s="298">
        <f t="shared" si="276"/>
        <v>0</v>
      </c>
      <c r="AJ394" s="299">
        <f t="shared" si="277"/>
        <v>0</v>
      </c>
      <c r="AK394" s="300">
        <f t="shared" si="278"/>
        <v>0</v>
      </c>
      <c r="AL394" s="301">
        <f t="shared" si="279"/>
        <v>0</v>
      </c>
      <c r="AM394" s="449">
        <f t="shared" si="280"/>
        <v>0</v>
      </c>
      <c r="AN394" s="453">
        <f t="shared" si="281"/>
        <v>0</v>
      </c>
      <c r="AO394" s="455">
        <f t="shared" si="282"/>
        <v>0</v>
      </c>
      <c r="AP394" s="449">
        <f t="shared" si="283"/>
        <v>0</v>
      </c>
      <c r="AQ394" s="453">
        <f t="shared" si="284"/>
        <v>0</v>
      </c>
      <c r="AR394" s="455">
        <f t="shared" si="285"/>
        <v>0</v>
      </c>
      <c r="AS394" s="449">
        <f t="shared" si="286"/>
        <v>0</v>
      </c>
      <c r="AT394" s="453">
        <f t="shared" si="287"/>
        <v>0</v>
      </c>
      <c r="AU394" s="455">
        <f t="shared" si="288"/>
        <v>0</v>
      </c>
      <c r="AV394" s="449">
        <f t="shared" si="289"/>
        <v>0</v>
      </c>
      <c r="AW394" s="344">
        <f t="shared" si="290"/>
        <v>-1</v>
      </c>
      <c r="AX394" s="345">
        <f t="shared" si="291"/>
        <v>0</v>
      </c>
      <c r="AY394" s="344">
        <f t="shared" si="292"/>
        <v>-1</v>
      </c>
      <c r="AZ394" s="345">
        <f t="shared" si="293"/>
        <v>0</v>
      </c>
      <c r="BA394" s="344">
        <f t="shared" si="294"/>
        <v>-1</v>
      </c>
      <c r="BB394" s="345">
        <f t="shared" si="295"/>
        <v>0</v>
      </c>
      <c r="BC394" s="344">
        <f t="shared" si="296"/>
        <v>-1</v>
      </c>
      <c r="BD394" s="345">
        <f t="shared" si="297"/>
        <v>0</v>
      </c>
      <c r="BE394" s="344">
        <f t="shared" si="298"/>
        <v>-1</v>
      </c>
      <c r="BF394" s="345">
        <f t="shared" si="299"/>
        <v>0</v>
      </c>
      <c r="BG394" s="344">
        <f t="shared" si="300"/>
        <v>-1</v>
      </c>
      <c r="BH394" s="345">
        <f t="shared" si="301"/>
        <v>0</v>
      </c>
      <c r="BI394" s="344">
        <f t="shared" si="302"/>
        <v>-1</v>
      </c>
      <c r="BJ394" s="345">
        <f t="shared" si="303"/>
        <v>0</v>
      </c>
      <c r="BK394" s="344">
        <f t="shared" si="304"/>
        <v>-1</v>
      </c>
      <c r="BL394" s="345">
        <f t="shared" si="305"/>
        <v>0</v>
      </c>
      <c r="BM394" s="344">
        <f t="shared" si="306"/>
        <v>-1</v>
      </c>
      <c r="BN394" s="345">
        <f t="shared" si="307"/>
        <v>0</v>
      </c>
      <c r="BO394" s="344">
        <f t="shared" si="308"/>
        <v>-1</v>
      </c>
      <c r="BP394" s="345">
        <f t="shared" si="309"/>
        <v>0</v>
      </c>
      <c r="BQ394" s="290">
        <f t="shared" si="310"/>
        <v>0</v>
      </c>
      <c r="BR394" s="291" t="str">
        <f>IF(BQ394=0,"",
IF(SUM($BQ$307:BQ394)=1,BS394,
IF($BQ$427&gt;SUM($BQ$307:BQ394),_xlfn.CONCAT(", ",BS394),
IF($BQ$427=SUM($BQ$307:BQ394),_xlfn.CONCAT(" y ",BS394)))))</f>
        <v/>
      </c>
      <c r="BS394" s="231" t="s">
        <v>6299</v>
      </c>
      <c r="BT394" s="424">
        <f t="shared" si="311"/>
        <v>0</v>
      </c>
      <c r="BU394" s="426">
        <f t="shared" si="312"/>
        <v>0</v>
      </c>
    </row>
    <row r="395" spans="1:73" customFormat="1" ht="15" hidden="1" customHeight="1">
      <c r="A395" s="6"/>
      <c r="B395" s="5"/>
      <c r="C395" s="85" t="s">
        <v>193</v>
      </c>
      <c r="D395" s="825" t="str">
        <f>IF(CNGE_2024_M1_Secc1_Sub1!$D130="","",CNGE_2024_M1_Secc1_Sub1!$D130)</f>
        <v/>
      </c>
      <c r="E395" s="825"/>
      <c r="F395" s="825"/>
      <c r="G395" s="568"/>
      <c r="H395" s="568"/>
      <c r="I395" s="568"/>
      <c r="J395" s="568"/>
      <c r="K395" s="850"/>
      <c r="L395" s="852"/>
      <c r="M395" s="850"/>
      <c r="N395" s="852"/>
      <c r="O395" s="850"/>
      <c r="P395" s="852"/>
      <c r="Q395" s="850"/>
      <c r="R395" s="852"/>
      <c r="S395" s="850"/>
      <c r="T395" s="852"/>
      <c r="U395" s="850"/>
      <c r="V395" s="852"/>
      <c r="W395" s="850"/>
      <c r="X395" s="852"/>
      <c r="Y395" s="850"/>
      <c r="Z395" s="852"/>
      <c r="AA395" s="850"/>
      <c r="AB395" s="852"/>
      <c r="AC395" s="850"/>
      <c r="AD395" s="852"/>
      <c r="AE395" s="8"/>
      <c r="AG395" s="269">
        <f t="shared" si="274"/>
        <v>0</v>
      </c>
      <c r="AH395" s="371">
        <f t="shared" si="275"/>
        <v>0</v>
      </c>
      <c r="AI395" s="298">
        <f t="shared" si="276"/>
        <v>0</v>
      </c>
      <c r="AJ395" s="299">
        <f t="shared" si="277"/>
        <v>0</v>
      </c>
      <c r="AK395" s="300">
        <f t="shared" si="278"/>
        <v>0</v>
      </c>
      <c r="AL395" s="301">
        <f t="shared" si="279"/>
        <v>0</v>
      </c>
      <c r="AM395" s="449">
        <f t="shared" si="280"/>
        <v>0</v>
      </c>
      <c r="AN395" s="453">
        <f t="shared" si="281"/>
        <v>0</v>
      </c>
      <c r="AO395" s="455">
        <f t="shared" si="282"/>
        <v>0</v>
      </c>
      <c r="AP395" s="449">
        <f t="shared" si="283"/>
        <v>0</v>
      </c>
      <c r="AQ395" s="453">
        <f t="shared" si="284"/>
        <v>0</v>
      </c>
      <c r="AR395" s="455">
        <f t="shared" si="285"/>
        <v>0</v>
      </c>
      <c r="AS395" s="449">
        <f t="shared" si="286"/>
        <v>0</v>
      </c>
      <c r="AT395" s="453">
        <f t="shared" si="287"/>
        <v>0</v>
      </c>
      <c r="AU395" s="455">
        <f t="shared" si="288"/>
        <v>0</v>
      </c>
      <c r="AV395" s="449">
        <f t="shared" si="289"/>
        <v>0</v>
      </c>
      <c r="AW395" s="344">
        <f t="shared" si="290"/>
        <v>-1</v>
      </c>
      <c r="AX395" s="345">
        <f t="shared" si="291"/>
        <v>0</v>
      </c>
      <c r="AY395" s="344">
        <f t="shared" si="292"/>
        <v>-1</v>
      </c>
      <c r="AZ395" s="345">
        <f t="shared" si="293"/>
        <v>0</v>
      </c>
      <c r="BA395" s="344">
        <f t="shared" si="294"/>
        <v>-1</v>
      </c>
      <c r="BB395" s="345">
        <f t="shared" si="295"/>
        <v>0</v>
      </c>
      <c r="BC395" s="344">
        <f t="shared" si="296"/>
        <v>-1</v>
      </c>
      <c r="BD395" s="345">
        <f t="shared" si="297"/>
        <v>0</v>
      </c>
      <c r="BE395" s="344">
        <f t="shared" si="298"/>
        <v>-1</v>
      </c>
      <c r="BF395" s="345">
        <f t="shared" si="299"/>
        <v>0</v>
      </c>
      <c r="BG395" s="344">
        <f t="shared" si="300"/>
        <v>-1</v>
      </c>
      <c r="BH395" s="345">
        <f t="shared" si="301"/>
        <v>0</v>
      </c>
      <c r="BI395" s="344">
        <f t="shared" si="302"/>
        <v>-1</v>
      </c>
      <c r="BJ395" s="345">
        <f t="shared" si="303"/>
        <v>0</v>
      </c>
      <c r="BK395" s="344">
        <f t="shared" si="304"/>
        <v>-1</v>
      </c>
      <c r="BL395" s="345">
        <f t="shared" si="305"/>
        <v>0</v>
      </c>
      <c r="BM395" s="344">
        <f t="shared" si="306"/>
        <v>-1</v>
      </c>
      <c r="BN395" s="345">
        <f t="shared" si="307"/>
        <v>0</v>
      </c>
      <c r="BO395" s="344">
        <f t="shared" si="308"/>
        <v>-1</v>
      </c>
      <c r="BP395" s="345">
        <f t="shared" si="309"/>
        <v>0</v>
      </c>
      <c r="BQ395" s="290">
        <f t="shared" si="310"/>
        <v>0</v>
      </c>
      <c r="BR395" s="291" t="str">
        <f>IF(BQ395=0,"",
IF(SUM($BQ$307:BQ395)=1,BS395,
IF($BQ$427&gt;SUM($BQ$307:BQ395),_xlfn.CONCAT(", ",BS395),
IF($BQ$427=SUM($BQ$307:BQ395),_xlfn.CONCAT(" y ",BS395)))))</f>
        <v/>
      </c>
      <c r="BS395" s="231" t="s">
        <v>6300</v>
      </c>
      <c r="BT395" s="424">
        <f t="shared" si="311"/>
        <v>0</v>
      </c>
      <c r="BU395" s="426">
        <f t="shared" si="312"/>
        <v>0</v>
      </c>
    </row>
    <row r="396" spans="1:73" customFormat="1" ht="15" hidden="1" customHeight="1">
      <c r="A396" s="6"/>
      <c r="B396" s="5"/>
      <c r="C396" s="85" t="s">
        <v>194</v>
      </c>
      <c r="D396" s="825" t="str">
        <f>IF(CNGE_2024_M1_Secc1_Sub1!$D131="","",CNGE_2024_M1_Secc1_Sub1!$D131)</f>
        <v/>
      </c>
      <c r="E396" s="825"/>
      <c r="F396" s="825"/>
      <c r="G396" s="568"/>
      <c r="H396" s="568"/>
      <c r="I396" s="568"/>
      <c r="J396" s="568"/>
      <c r="K396" s="850"/>
      <c r="L396" s="852"/>
      <c r="M396" s="850"/>
      <c r="N396" s="852"/>
      <c r="O396" s="850"/>
      <c r="P396" s="852"/>
      <c r="Q396" s="850"/>
      <c r="R396" s="852"/>
      <c r="S396" s="850"/>
      <c r="T396" s="852"/>
      <c r="U396" s="850"/>
      <c r="V396" s="852"/>
      <c r="W396" s="850"/>
      <c r="X396" s="852"/>
      <c r="Y396" s="850"/>
      <c r="Z396" s="852"/>
      <c r="AA396" s="850"/>
      <c r="AB396" s="852"/>
      <c r="AC396" s="850"/>
      <c r="AD396" s="852"/>
      <c r="AE396" s="8"/>
      <c r="AG396" s="269">
        <f t="shared" si="274"/>
        <v>0</v>
      </c>
      <c r="AH396" s="371">
        <f t="shared" si="275"/>
        <v>0</v>
      </c>
      <c r="AI396" s="298">
        <f t="shared" si="276"/>
        <v>0</v>
      </c>
      <c r="AJ396" s="299">
        <f t="shared" si="277"/>
        <v>0</v>
      </c>
      <c r="AK396" s="300">
        <f t="shared" si="278"/>
        <v>0</v>
      </c>
      <c r="AL396" s="301">
        <f t="shared" si="279"/>
        <v>0</v>
      </c>
      <c r="AM396" s="449">
        <f t="shared" si="280"/>
        <v>0</v>
      </c>
      <c r="AN396" s="453">
        <f t="shared" si="281"/>
        <v>0</v>
      </c>
      <c r="AO396" s="455">
        <f t="shared" si="282"/>
        <v>0</v>
      </c>
      <c r="AP396" s="449">
        <f t="shared" si="283"/>
        <v>0</v>
      </c>
      <c r="AQ396" s="453">
        <f t="shared" si="284"/>
        <v>0</v>
      </c>
      <c r="AR396" s="455">
        <f t="shared" si="285"/>
        <v>0</v>
      </c>
      <c r="AS396" s="449">
        <f t="shared" si="286"/>
        <v>0</v>
      </c>
      <c r="AT396" s="453">
        <f t="shared" si="287"/>
        <v>0</v>
      </c>
      <c r="AU396" s="455">
        <f t="shared" si="288"/>
        <v>0</v>
      </c>
      <c r="AV396" s="449">
        <f t="shared" si="289"/>
        <v>0</v>
      </c>
      <c r="AW396" s="344">
        <f t="shared" si="290"/>
        <v>-1</v>
      </c>
      <c r="AX396" s="345">
        <f t="shared" si="291"/>
        <v>0</v>
      </c>
      <c r="AY396" s="344">
        <f t="shared" si="292"/>
        <v>-1</v>
      </c>
      <c r="AZ396" s="345">
        <f t="shared" si="293"/>
        <v>0</v>
      </c>
      <c r="BA396" s="344">
        <f t="shared" si="294"/>
        <v>-1</v>
      </c>
      <c r="BB396" s="345">
        <f t="shared" si="295"/>
        <v>0</v>
      </c>
      <c r="BC396" s="344">
        <f t="shared" si="296"/>
        <v>-1</v>
      </c>
      <c r="BD396" s="345">
        <f t="shared" si="297"/>
        <v>0</v>
      </c>
      <c r="BE396" s="344">
        <f t="shared" si="298"/>
        <v>-1</v>
      </c>
      <c r="BF396" s="345">
        <f t="shared" si="299"/>
        <v>0</v>
      </c>
      <c r="BG396" s="344">
        <f t="shared" si="300"/>
        <v>-1</v>
      </c>
      <c r="BH396" s="345">
        <f t="shared" si="301"/>
        <v>0</v>
      </c>
      <c r="BI396" s="344">
        <f t="shared" si="302"/>
        <v>-1</v>
      </c>
      <c r="BJ396" s="345">
        <f t="shared" si="303"/>
        <v>0</v>
      </c>
      <c r="BK396" s="344">
        <f t="shared" si="304"/>
        <v>-1</v>
      </c>
      <c r="BL396" s="345">
        <f t="shared" si="305"/>
        <v>0</v>
      </c>
      <c r="BM396" s="344">
        <f t="shared" si="306"/>
        <v>-1</v>
      </c>
      <c r="BN396" s="345">
        <f t="shared" si="307"/>
        <v>0</v>
      </c>
      <c r="BO396" s="344">
        <f t="shared" si="308"/>
        <v>-1</v>
      </c>
      <c r="BP396" s="345">
        <f t="shared" si="309"/>
        <v>0</v>
      </c>
      <c r="BQ396" s="290">
        <f t="shared" si="310"/>
        <v>0</v>
      </c>
      <c r="BR396" s="291" t="str">
        <f>IF(BQ396=0,"",
IF(SUM($BQ$307:BQ396)=1,BS396,
IF($BQ$427&gt;SUM($BQ$307:BQ396),_xlfn.CONCAT(", ",BS396),
IF($BQ$427=SUM($BQ$307:BQ396),_xlfn.CONCAT(" y ",BS396)))))</f>
        <v/>
      </c>
      <c r="BS396" s="231" t="s">
        <v>6301</v>
      </c>
      <c r="BT396" s="424">
        <f t="shared" si="311"/>
        <v>0</v>
      </c>
      <c r="BU396" s="426">
        <f t="shared" si="312"/>
        <v>0</v>
      </c>
    </row>
    <row r="397" spans="1:73" customFormat="1" ht="15" hidden="1" customHeight="1">
      <c r="A397" s="6"/>
      <c r="B397" s="5"/>
      <c r="C397" s="85" t="s">
        <v>195</v>
      </c>
      <c r="D397" s="825" t="str">
        <f>IF(CNGE_2024_M1_Secc1_Sub1!$D132="","",CNGE_2024_M1_Secc1_Sub1!$D132)</f>
        <v/>
      </c>
      <c r="E397" s="825"/>
      <c r="F397" s="825"/>
      <c r="G397" s="568"/>
      <c r="H397" s="568"/>
      <c r="I397" s="568"/>
      <c r="J397" s="568"/>
      <c r="K397" s="850"/>
      <c r="L397" s="852"/>
      <c r="M397" s="850"/>
      <c r="N397" s="852"/>
      <c r="O397" s="850"/>
      <c r="P397" s="852"/>
      <c r="Q397" s="850"/>
      <c r="R397" s="852"/>
      <c r="S397" s="850"/>
      <c r="T397" s="852"/>
      <c r="U397" s="850"/>
      <c r="V397" s="852"/>
      <c r="W397" s="850"/>
      <c r="X397" s="852"/>
      <c r="Y397" s="850"/>
      <c r="Z397" s="852"/>
      <c r="AA397" s="850"/>
      <c r="AB397" s="852"/>
      <c r="AC397" s="850"/>
      <c r="AD397" s="852"/>
      <c r="AE397" s="8"/>
      <c r="AG397" s="269">
        <f t="shared" si="274"/>
        <v>0</v>
      </c>
      <c r="AH397" s="371">
        <f t="shared" si="275"/>
        <v>0</v>
      </c>
      <c r="AI397" s="298">
        <f t="shared" si="276"/>
        <v>0</v>
      </c>
      <c r="AJ397" s="299">
        <f t="shared" si="277"/>
        <v>0</v>
      </c>
      <c r="AK397" s="300">
        <f t="shared" si="278"/>
        <v>0</v>
      </c>
      <c r="AL397" s="301">
        <f t="shared" si="279"/>
        <v>0</v>
      </c>
      <c r="AM397" s="449">
        <f t="shared" si="280"/>
        <v>0</v>
      </c>
      <c r="AN397" s="453">
        <f t="shared" si="281"/>
        <v>0</v>
      </c>
      <c r="AO397" s="455">
        <f t="shared" si="282"/>
        <v>0</v>
      </c>
      <c r="AP397" s="449">
        <f t="shared" si="283"/>
        <v>0</v>
      </c>
      <c r="AQ397" s="453">
        <f t="shared" si="284"/>
        <v>0</v>
      </c>
      <c r="AR397" s="455">
        <f t="shared" si="285"/>
        <v>0</v>
      </c>
      <c r="AS397" s="449">
        <f t="shared" si="286"/>
        <v>0</v>
      </c>
      <c r="AT397" s="453">
        <f t="shared" si="287"/>
        <v>0</v>
      </c>
      <c r="AU397" s="455">
        <f t="shared" si="288"/>
        <v>0</v>
      </c>
      <c r="AV397" s="449">
        <f t="shared" si="289"/>
        <v>0</v>
      </c>
      <c r="AW397" s="344">
        <f t="shared" si="290"/>
        <v>-1</v>
      </c>
      <c r="AX397" s="345">
        <f t="shared" si="291"/>
        <v>0</v>
      </c>
      <c r="AY397" s="344">
        <f t="shared" si="292"/>
        <v>-1</v>
      </c>
      <c r="AZ397" s="345">
        <f t="shared" si="293"/>
        <v>0</v>
      </c>
      <c r="BA397" s="344">
        <f t="shared" si="294"/>
        <v>-1</v>
      </c>
      <c r="BB397" s="345">
        <f t="shared" si="295"/>
        <v>0</v>
      </c>
      <c r="BC397" s="344">
        <f t="shared" si="296"/>
        <v>-1</v>
      </c>
      <c r="BD397" s="345">
        <f t="shared" si="297"/>
        <v>0</v>
      </c>
      <c r="BE397" s="344">
        <f t="shared" si="298"/>
        <v>-1</v>
      </c>
      <c r="BF397" s="345">
        <f t="shared" si="299"/>
        <v>0</v>
      </c>
      <c r="BG397" s="344">
        <f t="shared" si="300"/>
        <v>-1</v>
      </c>
      <c r="BH397" s="345">
        <f t="shared" si="301"/>
        <v>0</v>
      </c>
      <c r="BI397" s="344">
        <f t="shared" si="302"/>
        <v>-1</v>
      </c>
      <c r="BJ397" s="345">
        <f t="shared" si="303"/>
        <v>0</v>
      </c>
      <c r="BK397" s="344">
        <f t="shared" si="304"/>
        <v>-1</v>
      </c>
      <c r="BL397" s="345">
        <f t="shared" si="305"/>
        <v>0</v>
      </c>
      <c r="BM397" s="344">
        <f t="shared" si="306"/>
        <v>-1</v>
      </c>
      <c r="BN397" s="345">
        <f t="shared" si="307"/>
        <v>0</v>
      </c>
      <c r="BO397" s="344">
        <f t="shared" si="308"/>
        <v>-1</v>
      </c>
      <c r="BP397" s="345">
        <f t="shared" si="309"/>
        <v>0</v>
      </c>
      <c r="BQ397" s="290">
        <f t="shared" si="310"/>
        <v>0</v>
      </c>
      <c r="BR397" s="291" t="str">
        <f>IF(BQ397=0,"",
IF(SUM($BQ$307:BQ397)=1,BS397,
IF($BQ$427&gt;SUM($BQ$307:BQ397),_xlfn.CONCAT(", ",BS397),
IF($BQ$427=SUM($BQ$307:BQ397),_xlfn.CONCAT(" y ",BS397)))))</f>
        <v/>
      </c>
      <c r="BS397" s="231" t="s">
        <v>6302</v>
      </c>
      <c r="BT397" s="424">
        <f t="shared" si="311"/>
        <v>0</v>
      </c>
      <c r="BU397" s="426">
        <f t="shared" si="312"/>
        <v>0</v>
      </c>
    </row>
    <row r="398" spans="1:73" customFormat="1" ht="15" hidden="1" customHeight="1">
      <c r="A398" s="6"/>
      <c r="B398" s="5"/>
      <c r="C398" s="85" t="s">
        <v>196</v>
      </c>
      <c r="D398" s="825" t="str">
        <f>IF(CNGE_2024_M1_Secc1_Sub1!$D133="","",CNGE_2024_M1_Secc1_Sub1!$D133)</f>
        <v/>
      </c>
      <c r="E398" s="825"/>
      <c r="F398" s="825"/>
      <c r="G398" s="568"/>
      <c r="H398" s="568"/>
      <c r="I398" s="568"/>
      <c r="J398" s="568"/>
      <c r="K398" s="850"/>
      <c r="L398" s="852"/>
      <c r="M398" s="850"/>
      <c r="N398" s="852"/>
      <c r="O398" s="850"/>
      <c r="P398" s="852"/>
      <c r="Q398" s="850"/>
      <c r="R398" s="852"/>
      <c r="S398" s="850"/>
      <c r="T398" s="852"/>
      <c r="U398" s="850"/>
      <c r="V398" s="852"/>
      <c r="W398" s="850"/>
      <c r="X398" s="852"/>
      <c r="Y398" s="850"/>
      <c r="Z398" s="852"/>
      <c r="AA398" s="850"/>
      <c r="AB398" s="852"/>
      <c r="AC398" s="850"/>
      <c r="AD398" s="852"/>
      <c r="AE398" s="8"/>
      <c r="AG398" s="269">
        <f t="shared" si="274"/>
        <v>0</v>
      </c>
      <c r="AH398" s="371">
        <f t="shared" si="275"/>
        <v>0</v>
      </c>
      <c r="AI398" s="298">
        <f t="shared" si="276"/>
        <v>0</v>
      </c>
      <c r="AJ398" s="299">
        <f t="shared" si="277"/>
        <v>0</v>
      </c>
      <c r="AK398" s="300">
        <f t="shared" si="278"/>
        <v>0</v>
      </c>
      <c r="AL398" s="301">
        <f t="shared" si="279"/>
        <v>0</v>
      </c>
      <c r="AM398" s="449">
        <f t="shared" si="280"/>
        <v>0</v>
      </c>
      <c r="AN398" s="453">
        <f t="shared" si="281"/>
        <v>0</v>
      </c>
      <c r="AO398" s="455">
        <f t="shared" si="282"/>
        <v>0</v>
      </c>
      <c r="AP398" s="449">
        <f t="shared" si="283"/>
        <v>0</v>
      </c>
      <c r="AQ398" s="453">
        <f t="shared" si="284"/>
        <v>0</v>
      </c>
      <c r="AR398" s="455">
        <f t="shared" si="285"/>
        <v>0</v>
      </c>
      <c r="AS398" s="449">
        <f t="shared" si="286"/>
        <v>0</v>
      </c>
      <c r="AT398" s="453">
        <f t="shared" si="287"/>
        <v>0</v>
      </c>
      <c r="AU398" s="455">
        <f t="shared" si="288"/>
        <v>0</v>
      </c>
      <c r="AV398" s="449">
        <f t="shared" si="289"/>
        <v>0</v>
      </c>
      <c r="AW398" s="344">
        <f t="shared" si="290"/>
        <v>-1</v>
      </c>
      <c r="AX398" s="345">
        <f t="shared" si="291"/>
        <v>0</v>
      </c>
      <c r="AY398" s="344">
        <f t="shared" si="292"/>
        <v>-1</v>
      </c>
      <c r="AZ398" s="345">
        <f t="shared" si="293"/>
        <v>0</v>
      </c>
      <c r="BA398" s="344">
        <f t="shared" si="294"/>
        <v>-1</v>
      </c>
      <c r="BB398" s="345">
        <f t="shared" si="295"/>
        <v>0</v>
      </c>
      <c r="BC398" s="344">
        <f t="shared" si="296"/>
        <v>-1</v>
      </c>
      <c r="BD398" s="345">
        <f t="shared" si="297"/>
        <v>0</v>
      </c>
      <c r="BE398" s="344">
        <f t="shared" si="298"/>
        <v>-1</v>
      </c>
      <c r="BF398" s="345">
        <f t="shared" si="299"/>
        <v>0</v>
      </c>
      <c r="BG398" s="344">
        <f t="shared" si="300"/>
        <v>-1</v>
      </c>
      <c r="BH398" s="345">
        <f t="shared" si="301"/>
        <v>0</v>
      </c>
      <c r="BI398" s="344">
        <f t="shared" si="302"/>
        <v>-1</v>
      </c>
      <c r="BJ398" s="345">
        <f t="shared" si="303"/>
        <v>0</v>
      </c>
      <c r="BK398" s="344">
        <f t="shared" si="304"/>
        <v>-1</v>
      </c>
      <c r="BL398" s="345">
        <f t="shared" si="305"/>
        <v>0</v>
      </c>
      <c r="BM398" s="344">
        <f t="shared" si="306"/>
        <v>-1</v>
      </c>
      <c r="BN398" s="345">
        <f t="shared" si="307"/>
        <v>0</v>
      </c>
      <c r="BO398" s="344">
        <f t="shared" si="308"/>
        <v>-1</v>
      </c>
      <c r="BP398" s="345">
        <f t="shared" si="309"/>
        <v>0</v>
      </c>
      <c r="BQ398" s="290">
        <f t="shared" si="310"/>
        <v>0</v>
      </c>
      <c r="BR398" s="291" t="str">
        <f>IF(BQ398=0,"",
IF(SUM($BQ$307:BQ398)=1,BS398,
IF($BQ$427&gt;SUM($BQ$307:BQ398),_xlfn.CONCAT(", ",BS398),
IF($BQ$427=SUM($BQ$307:BQ398),_xlfn.CONCAT(" y ",BS398)))))</f>
        <v/>
      </c>
      <c r="BS398" s="231" t="s">
        <v>6303</v>
      </c>
      <c r="BT398" s="424">
        <f t="shared" si="311"/>
        <v>0</v>
      </c>
      <c r="BU398" s="426">
        <f t="shared" si="312"/>
        <v>0</v>
      </c>
    </row>
    <row r="399" spans="1:73" customFormat="1" ht="15" hidden="1" customHeight="1">
      <c r="A399" s="6"/>
      <c r="B399" s="5"/>
      <c r="C399" s="85" t="s">
        <v>197</v>
      </c>
      <c r="D399" s="825" t="str">
        <f>IF(CNGE_2024_M1_Secc1_Sub1!$D134="","",CNGE_2024_M1_Secc1_Sub1!$D134)</f>
        <v/>
      </c>
      <c r="E399" s="825"/>
      <c r="F399" s="825"/>
      <c r="G399" s="568"/>
      <c r="H399" s="568"/>
      <c r="I399" s="568"/>
      <c r="J399" s="568"/>
      <c r="K399" s="850"/>
      <c r="L399" s="852"/>
      <c r="M399" s="850"/>
      <c r="N399" s="852"/>
      <c r="O399" s="850"/>
      <c r="P399" s="852"/>
      <c r="Q399" s="850"/>
      <c r="R399" s="852"/>
      <c r="S399" s="850"/>
      <c r="T399" s="852"/>
      <c r="U399" s="850"/>
      <c r="V399" s="852"/>
      <c r="W399" s="850"/>
      <c r="X399" s="852"/>
      <c r="Y399" s="850"/>
      <c r="Z399" s="852"/>
      <c r="AA399" s="850"/>
      <c r="AB399" s="852"/>
      <c r="AC399" s="850"/>
      <c r="AD399" s="852"/>
      <c r="AE399" s="8"/>
      <c r="AG399" s="269">
        <f t="shared" si="274"/>
        <v>0</v>
      </c>
      <c r="AH399" s="371">
        <f t="shared" si="275"/>
        <v>0</v>
      </c>
      <c r="AI399" s="298">
        <f t="shared" si="276"/>
        <v>0</v>
      </c>
      <c r="AJ399" s="299">
        <f t="shared" si="277"/>
        <v>0</v>
      </c>
      <c r="AK399" s="300">
        <f t="shared" si="278"/>
        <v>0</v>
      </c>
      <c r="AL399" s="301">
        <f t="shared" si="279"/>
        <v>0</v>
      </c>
      <c r="AM399" s="449">
        <f t="shared" si="280"/>
        <v>0</v>
      </c>
      <c r="AN399" s="453">
        <f t="shared" si="281"/>
        <v>0</v>
      </c>
      <c r="AO399" s="455">
        <f t="shared" si="282"/>
        <v>0</v>
      </c>
      <c r="AP399" s="449">
        <f t="shared" si="283"/>
        <v>0</v>
      </c>
      <c r="AQ399" s="453">
        <f t="shared" si="284"/>
        <v>0</v>
      </c>
      <c r="AR399" s="455">
        <f t="shared" si="285"/>
        <v>0</v>
      </c>
      <c r="AS399" s="449">
        <f t="shared" si="286"/>
        <v>0</v>
      </c>
      <c r="AT399" s="453">
        <f t="shared" si="287"/>
        <v>0</v>
      </c>
      <c r="AU399" s="455">
        <f t="shared" si="288"/>
        <v>0</v>
      </c>
      <c r="AV399" s="449">
        <f t="shared" si="289"/>
        <v>0</v>
      </c>
      <c r="AW399" s="344">
        <f t="shared" si="290"/>
        <v>-1</v>
      </c>
      <c r="AX399" s="345">
        <f t="shared" si="291"/>
        <v>0</v>
      </c>
      <c r="AY399" s="344">
        <f t="shared" si="292"/>
        <v>-1</v>
      </c>
      <c r="AZ399" s="345">
        <f t="shared" si="293"/>
        <v>0</v>
      </c>
      <c r="BA399" s="344">
        <f t="shared" si="294"/>
        <v>-1</v>
      </c>
      <c r="BB399" s="345">
        <f t="shared" si="295"/>
        <v>0</v>
      </c>
      <c r="BC399" s="344">
        <f t="shared" si="296"/>
        <v>-1</v>
      </c>
      <c r="BD399" s="345">
        <f t="shared" si="297"/>
        <v>0</v>
      </c>
      <c r="BE399" s="344">
        <f t="shared" si="298"/>
        <v>-1</v>
      </c>
      <c r="BF399" s="345">
        <f t="shared" si="299"/>
        <v>0</v>
      </c>
      <c r="BG399" s="344">
        <f t="shared" si="300"/>
        <v>-1</v>
      </c>
      <c r="BH399" s="345">
        <f t="shared" si="301"/>
        <v>0</v>
      </c>
      <c r="BI399" s="344">
        <f t="shared" si="302"/>
        <v>-1</v>
      </c>
      <c r="BJ399" s="345">
        <f t="shared" si="303"/>
        <v>0</v>
      </c>
      <c r="BK399" s="344">
        <f t="shared" si="304"/>
        <v>-1</v>
      </c>
      <c r="BL399" s="345">
        <f t="shared" si="305"/>
        <v>0</v>
      </c>
      <c r="BM399" s="344">
        <f t="shared" si="306"/>
        <v>-1</v>
      </c>
      <c r="BN399" s="345">
        <f t="shared" si="307"/>
        <v>0</v>
      </c>
      <c r="BO399" s="344">
        <f t="shared" si="308"/>
        <v>-1</v>
      </c>
      <c r="BP399" s="345">
        <f t="shared" si="309"/>
        <v>0</v>
      </c>
      <c r="BQ399" s="290">
        <f t="shared" si="310"/>
        <v>0</v>
      </c>
      <c r="BR399" s="291" t="str">
        <f>IF(BQ399=0,"",
IF(SUM($BQ$307:BQ399)=1,BS399,
IF($BQ$427&gt;SUM($BQ$307:BQ399),_xlfn.CONCAT(", ",BS399),
IF($BQ$427=SUM($BQ$307:BQ399),_xlfn.CONCAT(" y ",BS399)))))</f>
        <v/>
      </c>
      <c r="BS399" s="231" t="s">
        <v>6304</v>
      </c>
      <c r="BT399" s="424">
        <f t="shared" si="311"/>
        <v>0</v>
      </c>
      <c r="BU399" s="426">
        <f t="shared" si="312"/>
        <v>0</v>
      </c>
    </row>
    <row r="400" spans="1:73" customFormat="1" ht="15" hidden="1" customHeight="1">
      <c r="A400" s="6"/>
      <c r="B400" s="5"/>
      <c r="C400" s="87" t="s">
        <v>198</v>
      </c>
      <c r="D400" s="825" t="str">
        <f>IF(CNGE_2024_M1_Secc1_Sub1!$D135="","",CNGE_2024_M1_Secc1_Sub1!$D135)</f>
        <v/>
      </c>
      <c r="E400" s="825"/>
      <c r="F400" s="825"/>
      <c r="G400" s="568"/>
      <c r="H400" s="568"/>
      <c r="I400" s="568"/>
      <c r="J400" s="568"/>
      <c r="K400" s="850"/>
      <c r="L400" s="852"/>
      <c r="M400" s="850"/>
      <c r="N400" s="852"/>
      <c r="O400" s="850"/>
      <c r="P400" s="852"/>
      <c r="Q400" s="850"/>
      <c r="R400" s="852"/>
      <c r="S400" s="850"/>
      <c r="T400" s="852"/>
      <c r="U400" s="850"/>
      <c r="V400" s="852"/>
      <c r="W400" s="850"/>
      <c r="X400" s="852"/>
      <c r="Y400" s="850"/>
      <c r="Z400" s="852"/>
      <c r="AA400" s="850"/>
      <c r="AB400" s="852"/>
      <c r="AC400" s="850"/>
      <c r="AD400" s="852"/>
      <c r="AE400" s="8"/>
      <c r="AG400" s="269">
        <f t="shared" si="274"/>
        <v>0</v>
      </c>
      <c r="AH400" s="371">
        <f t="shared" si="275"/>
        <v>0</v>
      </c>
      <c r="AI400" s="298">
        <f t="shared" si="276"/>
        <v>0</v>
      </c>
      <c r="AJ400" s="299">
        <f t="shared" si="277"/>
        <v>0</v>
      </c>
      <c r="AK400" s="300">
        <f t="shared" si="278"/>
        <v>0</v>
      </c>
      <c r="AL400" s="301">
        <f t="shared" si="279"/>
        <v>0</v>
      </c>
      <c r="AM400" s="449">
        <f t="shared" si="280"/>
        <v>0</v>
      </c>
      <c r="AN400" s="453">
        <f t="shared" si="281"/>
        <v>0</v>
      </c>
      <c r="AO400" s="455">
        <f t="shared" si="282"/>
        <v>0</v>
      </c>
      <c r="AP400" s="449">
        <f t="shared" si="283"/>
        <v>0</v>
      </c>
      <c r="AQ400" s="453">
        <f t="shared" si="284"/>
        <v>0</v>
      </c>
      <c r="AR400" s="455">
        <f t="shared" si="285"/>
        <v>0</v>
      </c>
      <c r="AS400" s="449">
        <f t="shared" si="286"/>
        <v>0</v>
      </c>
      <c r="AT400" s="453">
        <f t="shared" si="287"/>
        <v>0</v>
      </c>
      <c r="AU400" s="455">
        <f t="shared" si="288"/>
        <v>0</v>
      </c>
      <c r="AV400" s="449">
        <f t="shared" si="289"/>
        <v>0</v>
      </c>
      <c r="AW400" s="344">
        <f t="shared" si="290"/>
        <v>-1</v>
      </c>
      <c r="AX400" s="345">
        <f t="shared" si="291"/>
        <v>0</v>
      </c>
      <c r="AY400" s="344">
        <f t="shared" si="292"/>
        <v>-1</v>
      </c>
      <c r="AZ400" s="345">
        <f t="shared" si="293"/>
        <v>0</v>
      </c>
      <c r="BA400" s="344">
        <f t="shared" si="294"/>
        <v>-1</v>
      </c>
      <c r="BB400" s="345">
        <f t="shared" si="295"/>
        <v>0</v>
      </c>
      <c r="BC400" s="344">
        <f t="shared" si="296"/>
        <v>-1</v>
      </c>
      <c r="BD400" s="345">
        <f t="shared" si="297"/>
        <v>0</v>
      </c>
      <c r="BE400" s="344">
        <f t="shared" si="298"/>
        <v>-1</v>
      </c>
      <c r="BF400" s="345">
        <f t="shared" si="299"/>
        <v>0</v>
      </c>
      <c r="BG400" s="344">
        <f t="shared" si="300"/>
        <v>-1</v>
      </c>
      <c r="BH400" s="345">
        <f t="shared" si="301"/>
        <v>0</v>
      </c>
      <c r="BI400" s="344">
        <f t="shared" si="302"/>
        <v>-1</v>
      </c>
      <c r="BJ400" s="345">
        <f t="shared" si="303"/>
        <v>0</v>
      </c>
      <c r="BK400" s="344">
        <f t="shared" si="304"/>
        <v>-1</v>
      </c>
      <c r="BL400" s="345">
        <f t="shared" si="305"/>
        <v>0</v>
      </c>
      <c r="BM400" s="344">
        <f t="shared" si="306"/>
        <v>-1</v>
      </c>
      <c r="BN400" s="345">
        <f t="shared" si="307"/>
        <v>0</v>
      </c>
      <c r="BO400" s="344">
        <f t="shared" si="308"/>
        <v>-1</v>
      </c>
      <c r="BP400" s="345">
        <f t="shared" si="309"/>
        <v>0</v>
      </c>
      <c r="BQ400" s="290">
        <f t="shared" si="310"/>
        <v>0</v>
      </c>
      <c r="BR400" s="291" t="str">
        <f>IF(BQ400=0,"",
IF(SUM($BQ$307:BQ400)=1,BS400,
IF($BQ$427&gt;SUM($BQ$307:BQ400),_xlfn.CONCAT(", ",BS400),
IF($BQ$427=SUM($BQ$307:BQ400),_xlfn.CONCAT(" y ",BS400)))))</f>
        <v/>
      </c>
      <c r="BS400" s="231" t="s">
        <v>6305</v>
      </c>
      <c r="BT400" s="424">
        <f t="shared" si="311"/>
        <v>0</v>
      </c>
      <c r="BU400" s="426">
        <f t="shared" si="312"/>
        <v>0</v>
      </c>
    </row>
    <row r="401" spans="1:73" customFormat="1" ht="15" hidden="1" customHeight="1">
      <c r="A401" s="6"/>
      <c r="B401" s="5"/>
      <c r="C401" s="87" t="s">
        <v>199</v>
      </c>
      <c r="D401" s="825" t="str">
        <f>IF(CNGE_2024_M1_Secc1_Sub1!$D136="","",CNGE_2024_M1_Secc1_Sub1!$D136)</f>
        <v/>
      </c>
      <c r="E401" s="825"/>
      <c r="F401" s="825"/>
      <c r="G401" s="568"/>
      <c r="H401" s="568"/>
      <c r="I401" s="568"/>
      <c r="J401" s="568"/>
      <c r="K401" s="850"/>
      <c r="L401" s="852"/>
      <c r="M401" s="850"/>
      <c r="N401" s="852"/>
      <c r="O401" s="850"/>
      <c r="P401" s="852"/>
      <c r="Q401" s="850"/>
      <c r="R401" s="852"/>
      <c r="S401" s="850"/>
      <c r="T401" s="852"/>
      <c r="U401" s="850"/>
      <c r="V401" s="852"/>
      <c r="W401" s="850"/>
      <c r="X401" s="852"/>
      <c r="Y401" s="850"/>
      <c r="Z401" s="852"/>
      <c r="AA401" s="850"/>
      <c r="AB401" s="852"/>
      <c r="AC401" s="850"/>
      <c r="AD401" s="852"/>
      <c r="AE401" s="8"/>
      <c r="AG401" s="269">
        <f t="shared" si="274"/>
        <v>0</v>
      </c>
      <c r="AH401" s="371">
        <f t="shared" si="275"/>
        <v>0</v>
      </c>
      <c r="AI401" s="298">
        <f t="shared" si="276"/>
        <v>0</v>
      </c>
      <c r="AJ401" s="299">
        <f t="shared" si="277"/>
        <v>0</v>
      </c>
      <c r="AK401" s="300">
        <f t="shared" si="278"/>
        <v>0</v>
      </c>
      <c r="AL401" s="301">
        <f t="shared" si="279"/>
        <v>0</v>
      </c>
      <c r="AM401" s="449">
        <f t="shared" si="280"/>
        <v>0</v>
      </c>
      <c r="AN401" s="453">
        <f t="shared" si="281"/>
        <v>0</v>
      </c>
      <c r="AO401" s="455">
        <f t="shared" si="282"/>
        <v>0</v>
      </c>
      <c r="AP401" s="449">
        <f t="shared" si="283"/>
        <v>0</v>
      </c>
      <c r="AQ401" s="453">
        <f t="shared" si="284"/>
        <v>0</v>
      </c>
      <c r="AR401" s="455">
        <f t="shared" si="285"/>
        <v>0</v>
      </c>
      <c r="AS401" s="449">
        <f t="shared" si="286"/>
        <v>0</v>
      </c>
      <c r="AT401" s="453">
        <f t="shared" si="287"/>
        <v>0</v>
      </c>
      <c r="AU401" s="455">
        <f t="shared" si="288"/>
        <v>0</v>
      </c>
      <c r="AV401" s="449">
        <f t="shared" si="289"/>
        <v>0</v>
      </c>
      <c r="AW401" s="344">
        <f t="shared" si="290"/>
        <v>-1</v>
      </c>
      <c r="AX401" s="345">
        <f t="shared" si="291"/>
        <v>0</v>
      </c>
      <c r="AY401" s="344">
        <f t="shared" si="292"/>
        <v>-1</v>
      </c>
      <c r="AZ401" s="345">
        <f t="shared" si="293"/>
        <v>0</v>
      </c>
      <c r="BA401" s="344">
        <f t="shared" si="294"/>
        <v>-1</v>
      </c>
      <c r="BB401" s="345">
        <f t="shared" si="295"/>
        <v>0</v>
      </c>
      <c r="BC401" s="344">
        <f t="shared" si="296"/>
        <v>-1</v>
      </c>
      <c r="BD401" s="345">
        <f t="shared" si="297"/>
        <v>0</v>
      </c>
      <c r="BE401" s="344">
        <f t="shared" si="298"/>
        <v>-1</v>
      </c>
      <c r="BF401" s="345">
        <f t="shared" si="299"/>
        <v>0</v>
      </c>
      <c r="BG401" s="344">
        <f t="shared" si="300"/>
        <v>-1</v>
      </c>
      <c r="BH401" s="345">
        <f t="shared" si="301"/>
        <v>0</v>
      </c>
      <c r="BI401" s="344">
        <f t="shared" si="302"/>
        <v>-1</v>
      </c>
      <c r="BJ401" s="345">
        <f t="shared" si="303"/>
        <v>0</v>
      </c>
      <c r="BK401" s="344">
        <f t="shared" si="304"/>
        <v>-1</v>
      </c>
      <c r="BL401" s="345">
        <f t="shared" si="305"/>
        <v>0</v>
      </c>
      <c r="BM401" s="344">
        <f t="shared" si="306"/>
        <v>-1</v>
      </c>
      <c r="BN401" s="345">
        <f t="shared" si="307"/>
        <v>0</v>
      </c>
      <c r="BO401" s="344">
        <f t="shared" si="308"/>
        <v>-1</v>
      </c>
      <c r="BP401" s="345">
        <f t="shared" si="309"/>
        <v>0</v>
      </c>
      <c r="BQ401" s="290">
        <f t="shared" si="310"/>
        <v>0</v>
      </c>
      <c r="BR401" s="291" t="str">
        <f>IF(BQ401=0,"",
IF(SUM($BQ$307:BQ401)=1,BS401,
IF($BQ$427&gt;SUM($BQ$307:BQ401),_xlfn.CONCAT(", ",BS401),
IF($BQ$427=SUM($BQ$307:BQ401),_xlfn.CONCAT(" y ",BS401)))))</f>
        <v/>
      </c>
      <c r="BS401" s="231" t="s">
        <v>6306</v>
      </c>
      <c r="BT401" s="424">
        <f t="shared" si="311"/>
        <v>0</v>
      </c>
      <c r="BU401" s="426">
        <f t="shared" si="312"/>
        <v>0</v>
      </c>
    </row>
    <row r="402" spans="1:73" customFormat="1" ht="15" hidden="1" customHeight="1">
      <c r="A402" s="6"/>
      <c r="B402" s="5"/>
      <c r="C402" s="87" t="s">
        <v>200</v>
      </c>
      <c r="D402" s="825" t="str">
        <f>IF(CNGE_2024_M1_Secc1_Sub1!$D137="","",CNGE_2024_M1_Secc1_Sub1!$D137)</f>
        <v/>
      </c>
      <c r="E402" s="825"/>
      <c r="F402" s="825"/>
      <c r="G402" s="568"/>
      <c r="H402" s="568"/>
      <c r="I402" s="568"/>
      <c r="J402" s="568"/>
      <c r="K402" s="850"/>
      <c r="L402" s="852"/>
      <c r="M402" s="850"/>
      <c r="N402" s="852"/>
      <c r="O402" s="850"/>
      <c r="P402" s="852"/>
      <c r="Q402" s="850"/>
      <c r="R402" s="852"/>
      <c r="S402" s="850"/>
      <c r="T402" s="852"/>
      <c r="U402" s="850"/>
      <c r="V402" s="852"/>
      <c r="W402" s="850"/>
      <c r="X402" s="852"/>
      <c r="Y402" s="850"/>
      <c r="Z402" s="852"/>
      <c r="AA402" s="850"/>
      <c r="AB402" s="852"/>
      <c r="AC402" s="850"/>
      <c r="AD402" s="852"/>
      <c r="AE402" s="8"/>
      <c r="AG402" s="269">
        <f t="shared" si="274"/>
        <v>0</v>
      </c>
      <c r="AH402" s="371">
        <f t="shared" si="275"/>
        <v>0</v>
      </c>
      <c r="AI402" s="298">
        <f t="shared" si="276"/>
        <v>0</v>
      </c>
      <c r="AJ402" s="299">
        <f t="shared" si="277"/>
        <v>0</v>
      </c>
      <c r="AK402" s="300">
        <f t="shared" si="278"/>
        <v>0</v>
      </c>
      <c r="AL402" s="301">
        <f t="shared" si="279"/>
        <v>0</v>
      </c>
      <c r="AM402" s="449">
        <f t="shared" si="280"/>
        <v>0</v>
      </c>
      <c r="AN402" s="453">
        <f t="shared" si="281"/>
        <v>0</v>
      </c>
      <c r="AO402" s="455">
        <f t="shared" si="282"/>
        <v>0</v>
      </c>
      <c r="AP402" s="449">
        <f t="shared" si="283"/>
        <v>0</v>
      </c>
      <c r="AQ402" s="453">
        <f t="shared" si="284"/>
        <v>0</v>
      </c>
      <c r="AR402" s="455">
        <f t="shared" si="285"/>
        <v>0</v>
      </c>
      <c r="AS402" s="449">
        <f t="shared" si="286"/>
        <v>0</v>
      </c>
      <c r="AT402" s="453">
        <f t="shared" si="287"/>
        <v>0</v>
      </c>
      <c r="AU402" s="455">
        <f t="shared" si="288"/>
        <v>0</v>
      </c>
      <c r="AV402" s="449">
        <f t="shared" si="289"/>
        <v>0</v>
      </c>
      <c r="AW402" s="344">
        <f t="shared" si="290"/>
        <v>-1</v>
      </c>
      <c r="AX402" s="345">
        <f t="shared" si="291"/>
        <v>0</v>
      </c>
      <c r="AY402" s="344">
        <f t="shared" si="292"/>
        <v>-1</v>
      </c>
      <c r="AZ402" s="345">
        <f t="shared" si="293"/>
        <v>0</v>
      </c>
      <c r="BA402" s="344">
        <f t="shared" si="294"/>
        <v>-1</v>
      </c>
      <c r="BB402" s="345">
        <f t="shared" si="295"/>
        <v>0</v>
      </c>
      <c r="BC402" s="344">
        <f t="shared" si="296"/>
        <v>-1</v>
      </c>
      <c r="BD402" s="345">
        <f t="shared" si="297"/>
        <v>0</v>
      </c>
      <c r="BE402" s="344">
        <f t="shared" si="298"/>
        <v>-1</v>
      </c>
      <c r="BF402" s="345">
        <f t="shared" si="299"/>
        <v>0</v>
      </c>
      <c r="BG402" s="344">
        <f t="shared" si="300"/>
        <v>-1</v>
      </c>
      <c r="BH402" s="345">
        <f t="shared" si="301"/>
        <v>0</v>
      </c>
      <c r="BI402" s="344">
        <f t="shared" si="302"/>
        <v>-1</v>
      </c>
      <c r="BJ402" s="345">
        <f t="shared" si="303"/>
        <v>0</v>
      </c>
      <c r="BK402" s="344">
        <f t="shared" si="304"/>
        <v>-1</v>
      </c>
      <c r="BL402" s="345">
        <f t="shared" si="305"/>
        <v>0</v>
      </c>
      <c r="BM402" s="344">
        <f t="shared" si="306"/>
        <v>-1</v>
      </c>
      <c r="BN402" s="345">
        <f t="shared" si="307"/>
        <v>0</v>
      </c>
      <c r="BO402" s="344">
        <f t="shared" si="308"/>
        <v>-1</v>
      </c>
      <c r="BP402" s="345">
        <f t="shared" si="309"/>
        <v>0</v>
      </c>
      <c r="BQ402" s="290">
        <f t="shared" si="310"/>
        <v>0</v>
      </c>
      <c r="BR402" s="291" t="str">
        <f>IF(BQ402=0,"",
IF(SUM($BQ$307:BQ402)=1,BS402,
IF($BQ$427&gt;SUM($BQ$307:BQ402),_xlfn.CONCAT(", ",BS402),
IF($BQ$427=SUM($BQ$307:BQ402),_xlfn.CONCAT(" y ",BS402)))))</f>
        <v/>
      </c>
      <c r="BS402" s="231" t="s">
        <v>6307</v>
      </c>
      <c r="BT402" s="424">
        <f t="shared" si="311"/>
        <v>0</v>
      </c>
      <c r="BU402" s="426">
        <f t="shared" si="312"/>
        <v>0</v>
      </c>
    </row>
    <row r="403" spans="1:73" customFormat="1" ht="15" hidden="1" customHeight="1">
      <c r="A403" s="6"/>
      <c r="B403" s="5"/>
      <c r="C403" s="87" t="s">
        <v>201</v>
      </c>
      <c r="D403" s="825" t="str">
        <f>IF(CNGE_2024_M1_Secc1_Sub1!$D138="","",CNGE_2024_M1_Secc1_Sub1!$D138)</f>
        <v/>
      </c>
      <c r="E403" s="825"/>
      <c r="F403" s="825"/>
      <c r="G403" s="568"/>
      <c r="H403" s="568"/>
      <c r="I403" s="568"/>
      <c r="J403" s="568"/>
      <c r="K403" s="850"/>
      <c r="L403" s="852"/>
      <c r="M403" s="850"/>
      <c r="N403" s="852"/>
      <c r="O403" s="850"/>
      <c r="P403" s="852"/>
      <c r="Q403" s="850"/>
      <c r="R403" s="852"/>
      <c r="S403" s="850"/>
      <c r="T403" s="852"/>
      <c r="U403" s="850"/>
      <c r="V403" s="852"/>
      <c r="W403" s="850"/>
      <c r="X403" s="852"/>
      <c r="Y403" s="850"/>
      <c r="Z403" s="852"/>
      <c r="AA403" s="850"/>
      <c r="AB403" s="852"/>
      <c r="AC403" s="850"/>
      <c r="AD403" s="852"/>
      <c r="AE403" s="8"/>
      <c r="AG403" s="269">
        <f t="shared" si="274"/>
        <v>0</v>
      </c>
      <c r="AH403" s="371">
        <f t="shared" si="275"/>
        <v>0</v>
      </c>
      <c r="AI403" s="298">
        <f t="shared" si="276"/>
        <v>0</v>
      </c>
      <c r="AJ403" s="299">
        <f t="shared" si="277"/>
        <v>0</v>
      </c>
      <c r="AK403" s="300">
        <f t="shared" si="278"/>
        <v>0</v>
      </c>
      <c r="AL403" s="301">
        <f t="shared" si="279"/>
        <v>0</v>
      </c>
      <c r="AM403" s="449">
        <f t="shared" si="280"/>
        <v>0</v>
      </c>
      <c r="AN403" s="453">
        <f t="shared" si="281"/>
        <v>0</v>
      </c>
      <c r="AO403" s="455">
        <f t="shared" si="282"/>
        <v>0</v>
      </c>
      <c r="AP403" s="449">
        <f t="shared" si="283"/>
        <v>0</v>
      </c>
      <c r="AQ403" s="453">
        <f t="shared" si="284"/>
        <v>0</v>
      </c>
      <c r="AR403" s="455">
        <f t="shared" si="285"/>
        <v>0</v>
      </c>
      <c r="AS403" s="449">
        <f t="shared" si="286"/>
        <v>0</v>
      </c>
      <c r="AT403" s="453">
        <f t="shared" si="287"/>
        <v>0</v>
      </c>
      <c r="AU403" s="455">
        <f t="shared" si="288"/>
        <v>0</v>
      </c>
      <c r="AV403" s="449">
        <f t="shared" si="289"/>
        <v>0</v>
      </c>
      <c r="AW403" s="344">
        <f t="shared" si="290"/>
        <v>-1</v>
      </c>
      <c r="AX403" s="345">
        <f t="shared" si="291"/>
        <v>0</v>
      </c>
      <c r="AY403" s="344">
        <f t="shared" si="292"/>
        <v>-1</v>
      </c>
      <c r="AZ403" s="345">
        <f t="shared" si="293"/>
        <v>0</v>
      </c>
      <c r="BA403" s="344">
        <f t="shared" si="294"/>
        <v>-1</v>
      </c>
      <c r="BB403" s="345">
        <f t="shared" si="295"/>
        <v>0</v>
      </c>
      <c r="BC403" s="344">
        <f t="shared" si="296"/>
        <v>-1</v>
      </c>
      <c r="BD403" s="345">
        <f t="shared" si="297"/>
        <v>0</v>
      </c>
      <c r="BE403" s="344">
        <f t="shared" si="298"/>
        <v>-1</v>
      </c>
      <c r="BF403" s="345">
        <f t="shared" si="299"/>
        <v>0</v>
      </c>
      <c r="BG403" s="344">
        <f t="shared" si="300"/>
        <v>-1</v>
      </c>
      <c r="BH403" s="345">
        <f t="shared" si="301"/>
        <v>0</v>
      </c>
      <c r="BI403" s="344">
        <f t="shared" si="302"/>
        <v>-1</v>
      </c>
      <c r="BJ403" s="345">
        <f t="shared" si="303"/>
        <v>0</v>
      </c>
      <c r="BK403" s="344">
        <f t="shared" si="304"/>
        <v>-1</v>
      </c>
      <c r="BL403" s="345">
        <f t="shared" si="305"/>
        <v>0</v>
      </c>
      <c r="BM403" s="344">
        <f t="shared" si="306"/>
        <v>-1</v>
      </c>
      <c r="BN403" s="345">
        <f t="shared" si="307"/>
        <v>0</v>
      </c>
      <c r="BO403" s="344">
        <f t="shared" si="308"/>
        <v>-1</v>
      </c>
      <c r="BP403" s="345">
        <f t="shared" si="309"/>
        <v>0</v>
      </c>
      <c r="BQ403" s="290">
        <f t="shared" si="310"/>
        <v>0</v>
      </c>
      <c r="BR403" s="291" t="str">
        <f>IF(BQ403=0,"",
IF(SUM($BQ$307:BQ403)=1,BS403,
IF($BQ$427&gt;SUM($BQ$307:BQ403),_xlfn.CONCAT(", ",BS403),
IF($BQ$427=SUM($BQ$307:BQ403),_xlfn.CONCAT(" y ",BS403)))))</f>
        <v/>
      </c>
      <c r="BS403" s="231" t="s">
        <v>6308</v>
      </c>
      <c r="BT403" s="424">
        <f t="shared" si="311"/>
        <v>0</v>
      </c>
      <c r="BU403" s="426">
        <f t="shared" si="312"/>
        <v>0</v>
      </c>
    </row>
    <row r="404" spans="1:73" customFormat="1" ht="15" hidden="1" customHeight="1">
      <c r="A404" s="6"/>
      <c r="B404" s="5"/>
      <c r="C404" s="139" t="s">
        <v>202</v>
      </c>
      <c r="D404" s="825" t="str">
        <f>IF(CNGE_2024_M1_Secc1_Sub1!$D139="","",CNGE_2024_M1_Secc1_Sub1!$D139)</f>
        <v/>
      </c>
      <c r="E404" s="825"/>
      <c r="F404" s="825"/>
      <c r="G404" s="568"/>
      <c r="H404" s="568"/>
      <c r="I404" s="568"/>
      <c r="J404" s="568"/>
      <c r="K404" s="850"/>
      <c r="L404" s="852"/>
      <c r="M404" s="850"/>
      <c r="N404" s="852"/>
      <c r="O404" s="850"/>
      <c r="P404" s="852"/>
      <c r="Q404" s="850"/>
      <c r="R404" s="852"/>
      <c r="S404" s="850"/>
      <c r="T404" s="852"/>
      <c r="U404" s="850"/>
      <c r="V404" s="852"/>
      <c r="W404" s="850"/>
      <c r="X404" s="852"/>
      <c r="Y404" s="850"/>
      <c r="Z404" s="852"/>
      <c r="AA404" s="850"/>
      <c r="AB404" s="852"/>
      <c r="AC404" s="850"/>
      <c r="AD404" s="852"/>
      <c r="AE404" s="8"/>
      <c r="AG404" s="269">
        <f t="shared" si="274"/>
        <v>0</v>
      </c>
      <c r="AH404" s="371">
        <f t="shared" si="275"/>
        <v>0</v>
      </c>
      <c r="AI404" s="298">
        <f t="shared" si="276"/>
        <v>0</v>
      </c>
      <c r="AJ404" s="299">
        <f t="shared" si="277"/>
        <v>0</v>
      </c>
      <c r="AK404" s="300">
        <f t="shared" si="278"/>
        <v>0</v>
      </c>
      <c r="AL404" s="301">
        <f t="shared" si="279"/>
        <v>0</v>
      </c>
      <c r="AM404" s="449">
        <f t="shared" si="280"/>
        <v>0</v>
      </c>
      <c r="AN404" s="453">
        <f t="shared" si="281"/>
        <v>0</v>
      </c>
      <c r="AO404" s="455">
        <f t="shared" si="282"/>
        <v>0</v>
      </c>
      <c r="AP404" s="449">
        <f t="shared" si="283"/>
        <v>0</v>
      </c>
      <c r="AQ404" s="453">
        <f t="shared" si="284"/>
        <v>0</v>
      </c>
      <c r="AR404" s="455">
        <f t="shared" si="285"/>
        <v>0</v>
      </c>
      <c r="AS404" s="449">
        <f t="shared" si="286"/>
        <v>0</v>
      </c>
      <c r="AT404" s="453">
        <f t="shared" si="287"/>
        <v>0</v>
      </c>
      <c r="AU404" s="455">
        <f t="shared" si="288"/>
        <v>0</v>
      </c>
      <c r="AV404" s="449">
        <f t="shared" si="289"/>
        <v>0</v>
      </c>
      <c r="AW404" s="344">
        <f t="shared" si="290"/>
        <v>-1</v>
      </c>
      <c r="AX404" s="345">
        <f t="shared" si="291"/>
        <v>0</v>
      </c>
      <c r="AY404" s="344">
        <f t="shared" si="292"/>
        <v>-1</v>
      </c>
      <c r="AZ404" s="345">
        <f t="shared" si="293"/>
        <v>0</v>
      </c>
      <c r="BA404" s="344">
        <f t="shared" si="294"/>
        <v>-1</v>
      </c>
      <c r="BB404" s="345">
        <f t="shared" si="295"/>
        <v>0</v>
      </c>
      <c r="BC404" s="344">
        <f t="shared" si="296"/>
        <v>-1</v>
      </c>
      <c r="BD404" s="345">
        <f t="shared" si="297"/>
        <v>0</v>
      </c>
      <c r="BE404" s="344">
        <f t="shared" si="298"/>
        <v>-1</v>
      </c>
      <c r="BF404" s="345">
        <f t="shared" si="299"/>
        <v>0</v>
      </c>
      <c r="BG404" s="344">
        <f t="shared" si="300"/>
        <v>-1</v>
      </c>
      <c r="BH404" s="345">
        <f t="shared" si="301"/>
        <v>0</v>
      </c>
      <c r="BI404" s="344">
        <f t="shared" si="302"/>
        <v>-1</v>
      </c>
      <c r="BJ404" s="345">
        <f t="shared" si="303"/>
        <v>0</v>
      </c>
      <c r="BK404" s="344">
        <f t="shared" si="304"/>
        <v>-1</v>
      </c>
      <c r="BL404" s="345">
        <f t="shared" si="305"/>
        <v>0</v>
      </c>
      <c r="BM404" s="344">
        <f t="shared" si="306"/>
        <v>-1</v>
      </c>
      <c r="BN404" s="345">
        <f t="shared" si="307"/>
        <v>0</v>
      </c>
      <c r="BO404" s="344">
        <f t="shared" si="308"/>
        <v>-1</v>
      </c>
      <c r="BP404" s="345">
        <f t="shared" si="309"/>
        <v>0</v>
      </c>
      <c r="BQ404" s="290">
        <f t="shared" si="310"/>
        <v>0</v>
      </c>
      <c r="BR404" s="291" t="str">
        <f>IF(BQ404=0,"",
IF(SUM($BQ$307:BQ404)=1,BS404,
IF($BQ$427&gt;SUM($BQ$307:BQ404),_xlfn.CONCAT(", ",BS404),
IF($BQ$427=SUM($BQ$307:BQ404),_xlfn.CONCAT(" y ",BS404)))))</f>
        <v/>
      </c>
      <c r="BS404" s="231" t="s">
        <v>6309</v>
      </c>
      <c r="BT404" s="424">
        <f t="shared" si="311"/>
        <v>0</v>
      </c>
      <c r="BU404" s="426">
        <f t="shared" si="312"/>
        <v>0</v>
      </c>
    </row>
    <row r="405" spans="1:73" customFormat="1" ht="15" hidden="1" customHeight="1">
      <c r="A405" s="6"/>
      <c r="B405" s="5"/>
      <c r="C405" s="140" t="s">
        <v>203</v>
      </c>
      <c r="D405" s="825" t="str">
        <f>IF(CNGE_2024_M1_Secc1_Sub1!$D140="","",CNGE_2024_M1_Secc1_Sub1!$D140)</f>
        <v/>
      </c>
      <c r="E405" s="825"/>
      <c r="F405" s="825"/>
      <c r="G405" s="568"/>
      <c r="H405" s="568"/>
      <c r="I405" s="568"/>
      <c r="J405" s="568"/>
      <c r="K405" s="850"/>
      <c r="L405" s="852"/>
      <c r="M405" s="850"/>
      <c r="N405" s="852"/>
      <c r="O405" s="850"/>
      <c r="P405" s="852"/>
      <c r="Q405" s="850"/>
      <c r="R405" s="852"/>
      <c r="S405" s="850"/>
      <c r="T405" s="852"/>
      <c r="U405" s="850"/>
      <c r="V405" s="852"/>
      <c r="W405" s="850"/>
      <c r="X405" s="852"/>
      <c r="Y405" s="850"/>
      <c r="Z405" s="852"/>
      <c r="AA405" s="850"/>
      <c r="AB405" s="852"/>
      <c r="AC405" s="850"/>
      <c r="AD405" s="852"/>
      <c r="AE405" s="8"/>
      <c r="AG405" s="269">
        <f t="shared" si="274"/>
        <v>0</v>
      </c>
      <c r="AH405" s="371">
        <f t="shared" si="275"/>
        <v>0</v>
      </c>
      <c r="AI405" s="298">
        <f t="shared" si="276"/>
        <v>0</v>
      </c>
      <c r="AJ405" s="299">
        <f t="shared" si="277"/>
        <v>0</v>
      </c>
      <c r="AK405" s="300">
        <f t="shared" si="278"/>
        <v>0</v>
      </c>
      <c r="AL405" s="301">
        <f t="shared" si="279"/>
        <v>0</v>
      </c>
      <c r="AM405" s="449">
        <f t="shared" si="280"/>
        <v>0</v>
      </c>
      <c r="AN405" s="453">
        <f t="shared" si="281"/>
        <v>0</v>
      </c>
      <c r="AO405" s="455">
        <f t="shared" si="282"/>
        <v>0</v>
      </c>
      <c r="AP405" s="449">
        <f t="shared" si="283"/>
        <v>0</v>
      </c>
      <c r="AQ405" s="453">
        <f t="shared" si="284"/>
        <v>0</v>
      </c>
      <c r="AR405" s="455">
        <f t="shared" si="285"/>
        <v>0</v>
      </c>
      <c r="AS405" s="449">
        <f t="shared" si="286"/>
        <v>0</v>
      </c>
      <c r="AT405" s="453">
        <f t="shared" si="287"/>
        <v>0</v>
      </c>
      <c r="AU405" s="455">
        <f t="shared" si="288"/>
        <v>0</v>
      </c>
      <c r="AV405" s="449">
        <f t="shared" si="289"/>
        <v>0</v>
      </c>
      <c r="AW405" s="344">
        <f t="shared" si="290"/>
        <v>-1</v>
      </c>
      <c r="AX405" s="345">
        <f t="shared" si="291"/>
        <v>0</v>
      </c>
      <c r="AY405" s="344">
        <f t="shared" si="292"/>
        <v>-1</v>
      </c>
      <c r="AZ405" s="345">
        <f t="shared" si="293"/>
        <v>0</v>
      </c>
      <c r="BA405" s="344">
        <f t="shared" si="294"/>
        <v>-1</v>
      </c>
      <c r="BB405" s="345">
        <f t="shared" si="295"/>
        <v>0</v>
      </c>
      <c r="BC405" s="344">
        <f t="shared" si="296"/>
        <v>-1</v>
      </c>
      <c r="BD405" s="345">
        <f t="shared" si="297"/>
        <v>0</v>
      </c>
      <c r="BE405" s="344">
        <f t="shared" si="298"/>
        <v>-1</v>
      </c>
      <c r="BF405" s="345">
        <f t="shared" si="299"/>
        <v>0</v>
      </c>
      <c r="BG405" s="344">
        <f t="shared" si="300"/>
        <v>-1</v>
      </c>
      <c r="BH405" s="345">
        <f t="shared" si="301"/>
        <v>0</v>
      </c>
      <c r="BI405" s="344">
        <f t="shared" si="302"/>
        <v>-1</v>
      </c>
      <c r="BJ405" s="345">
        <f t="shared" si="303"/>
        <v>0</v>
      </c>
      <c r="BK405" s="344">
        <f t="shared" si="304"/>
        <v>-1</v>
      </c>
      <c r="BL405" s="345">
        <f t="shared" si="305"/>
        <v>0</v>
      </c>
      <c r="BM405" s="344">
        <f t="shared" si="306"/>
        <v>-1</v>
      </c>
      <c r="BN405" s="345">
        <f t="shared" si="307"/>
        <v>0</v>
      </c>
      <c r="BO405" s="344">
        <f t="shared" si="308"/>
        <v>-1</v>
      </c>
      <c r="BP405" s="345">
        <f t="shared" si="309"/>
        <v>0</v>
      </c>
      <c r="BQ405" s="290">
        <f t="shared" si="310"/>
        <v>0</v>
      </c>
      <c r="BR405" s="291" t="str">
        <f>IF(BQ405=0,"",
IF(SUM($BQ$307:BQ405)=1,BS405,
IF($BQ$427&gt;SUM($BQ$307:BQ405),_xlfn.CONCAT(", ",BS405),
IF($BQ$427=SUM($BQ$307:BQ405),_xlfn.CONCAT(" y ",BS405)))))</f>
        <v/>
      </c>
      <c r="BS405" s="231" t="s">
        <v>6310</v>
      </c>
      <c r="BT405" s="424">
        <f t="shared" si="311"/>
        <v>0</v>
      </c>
      <c r="BU405" s="426">
        <f t="shared" si="312"/>
        <v>0</v>
      </c>
    </row>
    <row r="406" spans="1:73" customFormat="1" ht="15" hidden="1" customHeight="1">
      <c r="A406" s="6"/>
      <c r="B406" s="5"/>
      <c r="C406" s="140" t="s">
        <v>204</v>
      </c>
      <c r="D406" s="825" t="str">
        <f>IF(CNGE_2024_M1_Secc1_Sub1!$D141="","",CNGE_2024_M1_Secc1_Sub1!$D141)</f>
        <v/>
      </c>
      <c r="E406" s="825"/>
      <c r="F406" s="825"/>
      <c r="G406" s="568"/>
      <c r="H406" s="568"/>
      <c r="I406" s="568"/>
      <c r="J406" s="568"/>
      <c r="K406" s="850"/>
      <c r="L406" s="852"/>
      <c r="M406" s="850"/>
      <c r="N406" s="852"/>
      <c r="O406" s="850"/>
      <c r="P406" s="852"/>
      <c r="Q406" s="850"/>
      <c r="R406" s="852"/>
      <c r="S406" s="850"/>
      <c r="T406" s="852"/>
      <c r="U406" s="850"/>
      <c r="V406" s="852"/>
      <c r="W406" s="850"/>
      <c r="X406" s="852"/>
      <c r="Y406" s="850"/>
      <c r="Z406" s="852"/>
      <c r="AA406" s="850"/>
      <c r="AB406" s="852"/>
      <c r="AC406" s="850"/>
      <c r="AD406" s="852"/>
      <c r="AE406" s="8"/>
      <c r="AG406" s="269">
        <f t="shared" si="274"/>
        <v>0</v>
      </c>
      <c r="AH406" s="371">
        <f t="shared" si="275"/>
        <v>0</v>
      </c>
      <c r="AI406" s="298">
        <f t="shared" si="276"/>
        <v>0</v>
      </c>
      <c r="AJ406" s="299">
        <f t="shared" si="277"/>
        <v>0</v>
      </c>
      <c r="AK406" s="300">
        <f t="shared" si="278"/>
        <v>0</v>
      </c>
      <c r="AL406" s="301">
        <f t="shared" si="279"/>
        <v>0</v>
      </c>
      <c r="AM406" s="449">
        <f t="shared" si="280"/>
        <v>0</v>
      </c>
      <c r="AN406" s="453">
        <f t="shared" si="281"/>
        <v>0</v>
      </c>
      <c r="AO406" s="455">
        <f t="shared" si="282"/>
        <v>0</v>
      </c>
      <c r="AP406" s="449">
        <f t="shared" si="283"/>
        <v>0</v>
      </c>
      <c r="AQ406" s="453">
        <f t="shared" si="284"/>
        <v>0</v>
      </c>
      <c r="AR406" s="455">
        <f t="shared" si="285"/>
        <v>0</v>
      </c>
      <c r="AS406" s="449">
        <f t="shared" si="286"/>
        <v>0</v>
      </c>
      <c r="AT406" s="453">
        <f t="shared" si="287"/>
        <v>0</v>
      </c>
      <c r="AU406" s="455">
        <f t="shared" si="288"/>
        <v>0</v>
      </c>
      <c r="AV406" s="449">
        <f t="shared" si="289"/>
        <v>0</v>
      </c>
      <c r="AW406" s="344">
        <f t="shared" si="290"/>
        <v>-1</v>
      </c>
      <c r="AX406" s="345">
        <f t="shared" si="291"/>
        <v>0</v>
      </c>
      <c r="AY406" s="344">
        <f t="shared" si="292"/>
        <v>-1</v>
      </c>
      <c r="AZ406" s="345">
        <f t="shared" si="293"/>
        <v>0</v>
      </c>
      <c r="BA406" s="344">
        <f t="shared" si="294"/>
        <v>-1</v>
      </c>
      <c r="BB406" s="345">
        <f t="shared" si="295"/>
        <v>0</v>
      </c>
      <c r="BC406" s="344">
        <f t="shared" si="296"/>
        <v>-1</v>
      </c>
      <c r="BD406" s="345">
        <f t="shared" si="297"/>
        <v>0</v>
      </c>
      <c r="BE406" s="344">
        <f t="shared" si="298"/>
        <v>-1</v>
      </c>
      <c r="BF406" s="345">
        <f t="shared" si="299"/>
        <v>0</v>
      </c>
      <c r="BG406" s="344">
        <f t="shared" si="300"/>
        <v>-1</v>
      </c>
      <c r="BH406" s="345">
        <f t="shared" si="301"/>
        <v>0</v>
      </c>
      <c r="BI406" s="344">
        <f t="shared" si="302"/>
        <v>-1</v>
      </c>
      <c r="BJ406" s="345">
        <f t="shared" si="303"/>
        <v>0</v>
      </c>
      <c r="BK406" s="344">
        <f t="shared" si="304"/>
        <v>-1</v>
      </c>
      <c r="BL406" s="345">
        <f t="shared" si="305"/>
        <v>0</v>
      </c>
      <c r="BM406" s="344">
        <f t="shared" si="306"/>
        <v>-1</v>
      </c>
      <c r="BN406" s="345">
        <f t="shared" si="307"/>
        <v>0</v>
      </c>
      <c r="BO406" s="344">
        <f t="shared" si="308"/>
        <v>-1</v>
      </c>
      <c r="BP406" s="345">
        <f t="shared" si="309"/>
        <v>0</v>
      </c>
      <c r="BQ406" s="290">
        <f t="shared" si="310"/>
        <v>0</v>
      </c>
      <c r="BR406" s="291" t="str">
        <f>IF(BQ406=0,"",
IF(SUM($BQ$307:BQ406)=1,BS406,
IF($BQ$427&gt;SUM($BQ$307:BQ406),_xlfn.CONCAT(", ",BS406),
IF($BQ$427=SUM($BQ$307:BQ406),_xlfn.CONCAT(" y ",BS406)))))</f>
        <v/>
      </c>
      <c r="BS406" s="231" t="s">
        <v>6311</v>
      </c>
      <c r="BT406" s="424">
        <f t="shared" si="311"/>
        <v>0</v>
      </c>
      <c r="BU406" s="426">
        <f t="shared" si="312"/>
        <v>0</v>
      </c>
    </row>
    <row r="407" spans="1:73" customFormat="1" ht="15" hidden="1" customHeight="1">
      <c r="A407" s="6"/>
      <c r="B407" s="5"/>
      <c r="C407" s="106" t="s">
        <v>205</v>
      </c>
      <c r="D407" s="825" t="str">
        <f>IF(CNGE_2024_M1_Secc1_Sub1!$D142="","",CNGE_2024_M1_Secc1_Sub1!$D142)</f>
        <v/>
      </c>
      <c r="E407" s="825"/>
      <c r="F407" s="825"/>
      <c r="G407" s="568"/>
      <c r="H407" s="568"/>
      <c r="I407" s="568"/>
      <c r="J407" s="568"/>
      <c r="K407" s="850"/>
      <c r="L407" s="852"/>
      <c r="M407" s="850"/>
      <c r="N407" s="852"/>
      <c r="O407" s="850"/>
      <c r="P407" s="852"/>
      <c r="Q407" s="850"/>
      <c r="R407" s="852"/>
      <c r="S407" s="850"/>
      <c r="T407" s="852"/>
      <c r="U407" s="850"/>
      <c r="V407" s="852"/>
      <c r="W407" s="850"/>
      <c r="X407" s="852"/>
      <c r="Y407" s="850"/>
      <c r="Z407" s="852"/>
      <c r="AA407" s="850"/>
      <c r="AB407" s="852"/>
      <c r="AC407" s="850"/>
      <c r="AD407" s="852"/>
      <c r="AE407" s="8"/>
      <c r="AG407" s="269">
        <f t="shared" si="274"/>
        <v>0</v>
      </c>
      <c r="AH407" s="371">
        <f t="shared" si="275"/>
        <v>0</v>
      </c>
      <c r="AI407" s="298">
        <f t="shared" si="276"/>
        <v>0</v>
      </c>
      <c r="AJ407" s="299">
        <f t="shared" si="277"/>
        <v>0</v>
      </c>
      <c r="AK407" s="300">
        <f t="shared" si="278"/>
        <v>0</v>
      </c>
      <c r="AL407" s="301">
        <f t="shared" si="279"/>
        <v>0</v>
      </c>
      <c r="AM407" s="449">
        <f t="shared" si="280"/>
        <v>0</v>
      </c>
      <c r="AN407" s="453">
        <f t="shared" si="281"/>
        <v>0</v>
      </c>
      <c r="AO407" s="455">
        <f t="shared" si="282"/>
        <v>0</v>
      </c>
      <c r="AP407" s="449">
        <f t="shared" si="283"/>
        <v>0</v>
      </c>
      <c r="AQ407" s="453">
        <f t="shared" si="284"/>
        <v>0</v>
      </c>
      <c r="AR407" s="455">
        <f t="shared" si="285"/>
        <v>0</v>
      </c>
      <c r="AS407" s="449">
        <f t="shared" si="286"/>
        <v>0</v>
      </c>
      <c r="AT407" s="453">
        <f t="shared" si="287"/>
        <v>0</v>
      </c>
      <c r="AU407" s="455">
        <f t="shared" si="288"/>
        <v>0</v>
      </c>
      <c r="AV407" s="449">
        <f t="shared" si="289"/>
        <v>0</v>
      </c>
      <c r="AW407" s="344">
        <f t="shared" si="290"/>
        <v>-1</v>
      </c>
      <c r="AX407" s="345">
        <f t="shared" si="291"/>
        <v>0</v>
      </c>
      <c r="AY407" s="344">
        <f t="shared" si="292"/>
        <v>-1</v>
      </c>
      <c r="AZ407" s="345">
        <f t="shared" si="293"/>
        <v>0</v>
      </c>
      <c r="BA407" s="344">
        <f t="shared" si="294"/>
        <v>-1</v>
      </c>
      <c r="BB407" s="345">
        <f t="shared" si="295"/>
        <v>0</v>
      </c>
      <c r="BC407" s="344">
        <f t="shared" si="296"/>
        <v>-1</v>
      </c>
      <c r="BD407" s="345">
        <f t="shared" si="297"/>
        <v>0</v>
      </c>
      <c r="BE407" s="344">
        <f t="shared" si="298"/>
        <v>-1</v>
      </c>
      <c r="BF407" s="345">
        <f t="shared" si="299"/>
        <v>0</v>
      </c>
      <c r="BG407" s="344">
        <f t="shared" si="300"/>
        <v>-1</v>
      </c>
      <c r="BH407" s="345">
        <f t="shared" si="301"/>
        <v>0</v>
      </c>
      <c r="BI407" s="344">
        <f t="shared" si="302"/>
        <v>-1</v>
      </c>
      <c r="BJ407" s="345">
        <f t="shared" si="303"/>
        <v>0</v>
      </c>
      <c r="BK407" s="344">
        <f t="shared" si="304"/>
        <v>-1</v>
      </c>
      <c r="BL407" s="345">
        <f t="shared" si="305"/>
        <v>0</v>
      </c>
      <c r="BM407" s="344">
        <f t="shared" si="306"/>
        <v>-1</v>
      </c>
      <c r="BN407" s="345">
        <f t="shared" si="307"/>
        <v>0</v>
      </c>
      <c r="BO407" s="344">
        <f t="shared" si="308"/>
        <v>-1</v>
      </c>
      <c r="BP407" s="345">
        <f t="shared" si="309"/>
        <v>0</v>
      </c>
      <c r="BQ407" s="290">
        <f t="shared" si="310"/>
        <v>0</v>
      </c>
      <c r="BR407" s="291" t="str">
        <f>IF(BQ407=0,"",
IF(SUM($BQ$307:BQ407)=1,BS407,
IF($BQ$427&gt;SUM($BQ$307:BQ407),_xlfn.CONCAT(", ",BS407),
IF($BQ$427=SUM($BQ$307:BQ407),_xlfn.CONCAT(" y ",BS407)))))</f>
        <v/>
      </c>
      <c r="BS407" s="231" t="s">
        <v>6312</v>
      </c>
      <c r="BT407" s="424">
        <f t="shared" si="311"/>
        <v>0</v>
      </c>
      <c r="BU407" s="426">
        <f t="shared" si="312"/>
        <v>0</v>
      </c>
    </row>
    <row r="408" spans="1:73" customFormat="1" ht="15" hidden="1" customHeight="1">
      <c r="A408" s="6"/>
      <c r="B408" s="5"/>
      <c r="C408" s="87" t="s">
        <v>206</v>
      </c>
      <c r="D408" s="825" t="str">
        <f>IF(CNGE_2024_M1_Secc1_Sub1!$D143="","",CNGE_2024_M1_Secc1_Sub1!$D143)</f>
        <v/>
      </c>
      <c r="E408" s="825"/>
      <c r="F408" s="825"/>
      <c r="G408" s="568"/>
      <c r="H408" s="568"/>
      <c r="I408" s="568"/>
      <c r="J408" s="568"/>
      <c r="K408" s="850"/>
      <c r="L408" s="852"/>
      <c r="M408" s="850"/>
      <c r="N408" s="852"/>
      <c r="O408" s="850"/>
      <c r="P408" s="852"/>
      <c r="Q408" s="850"/>
      <c r="R408" s="852"/>
      <c r="S408" s="850"/>
      <c r="T408" s="852"/>
      <c r="U408" s="850"/>
      <c r="V408" s="852"/>
      <c r="W408" s="850"/>
      <c r="X408" s="852"/>
      <c r="Y408" s="850"/>
      <c r="Z408" s="852"/>
      <c r="AA408" s="850"/>
      <c r="AB408" s="852"/>
      <c r="AC408" s="850"/>
      <c r="AD408" s="852"/>
      <c r="AE408" s="8"/>
      <c r="AG408" s="269">
        <f t="shared" si="274"/>
        <v>0</v>
      </c>
      <c r="AH408" s="371">
        <f t="shared" si="275"/>
        <v>0</v>
      </c>
      <c r="AI408" s="298">
        <f t="shared" si="276"/>
        <v>0</v>
      </c>
      <c r="AJ408" s="299">
        <f t="shared" si="277"/>
        <v>0</v>
      </c>
      <c r="AK408" s="300">
        <f t="shared" si="278"/>
        <v>0</v>
      </c>
      <c r="AL408" s="301">
        <f t="shared" si="279"/>
        <v>0</v>
      </c>
      <c r="AM408" s="449">
        <f t="shared" si="280"/>
        <v>0</v>
      </c>
      <c r="AN408" s="453">
        <f t="shared" si="281"/>
        <v>0</v>
      </c>
      <c r="AO408" s="455">
        <f t="shared" si="282"/>
        <v>0</v>
      </c>
      <c r="AP408" s="449">
        <f t="shared" si="283"/>
        <v>0</v>
      </c>
      <c r="AQ408" s="453">
        <f t="shared" si="284"/>
        <v>0</v>
      </c>
      <c r="AR408" s="455">
        <f t="shared" si="285"/>
        <v>0</v>
      </c>
      <c r="AS408" s="449">
        <f t="shared" si="286"/>
        <v>0</v>
      </c>
      <c r="AT408" s="453">
        <f t="shared" si="287"/>
        <v>0</v>
      </c>
      <c r="AU408" s="455">
        <f t="shared" si="288"/>
        <v>0</v>
      </c>
      <c r="AV408" s="449">
        <f t="shared" si="289"/>
        <v>0</v>
      </c>
      <c r="AW408" s="344">
        <f t="shared" si="290"/>
        <v>-1</v>
      </c>
      <c r="AX408" s="345">
        <f t="shared" si="291"/>
        <v>0</v>
      </c>
      <c r="AY408" s="344">
        <f t="shared" si="292"/>
        <v>-1</v>
      </c>
      <c r="AZ408" s="345">
        <f t="shared" si="293"/>
        <v>0</v>
      </c>
      <c r="BA408" s="344">
        <f t="shared" si="294"/>
        <v>-1</v>
      </c>
      <c r="BB408" s="345">
        <f t="shared" si="295"/>
        <v>0</v>
      </c>
      <c r="BC408" s="344">
        <f t="shared" si="296"/>
        <v>-1</v>
      </c>
      <c r="BD408" s="345">
        <f t="shared" si="297"/>
        <v>0</v>
      </c>
      <c r="BE408" s="344">
        <f t="shared" si="298"/>
        <v>-1</v>
      </c>
      <c r="BF408" s="345">
        <f t="shared" si="299"/>
        <v>0</v>
      </c>
      <c r="BG408" s="344">
        <f t="shared" si="300"/>
        <v>-1</v>
      </c>
      <c r="BH408" s="345">
        <f t="shared" si="301"/>
        <v>0</v>
      </c>
      <c r="BI408" s="344">
        <f t="shared" si="302"/>
        <v>-1</v>
      </c>
      <c r="BJ408" s="345">
        <f t="shared" si="303"/>
        <v>0</v>
      </c>
      <c r="BK408" s="344">
        <f t="shared" si="304"/>
        <v>-1</v>
      </c>
      <c r="BL408" s="345">
        <f t="shared" si="305"/>
        <v>0</v>
      </c>
      <c r="BM408" s="344">
        <f t="shared" si="306"/>
        <v>-1</v>
      </c>
      <c r="BN408" s="345">
        <f t="shared" si="307"/>
        <v>0</v>
      </c>
      <c r="BO408" s="344">
        <f t="shared" si="308"/>
        <v>-1</v>
      </c>
      <c r="BP408" s="345">
        <f t="shared" si="309"/>
        <v>0</v>
      </c>
      <c r="BQ408" s="290">
        <f t="shared" si="310"/>
        <v>0</v>
      </c>
      <c r="BR408" s="291" t="str">
        <f>IF(BQ408=0,"",
IF(SUM($BQ$307:BQ408)=1,BS408,
IF($BQ$427&gt;SUM($BQ$307:BQ408),_xlfn.CONCAT(", ",BS408),
IF($BQ$427=SUM($BQ$307:BQ408),_xlfn.CONCAT(" y ",BS408)))))</f>
        <v/>
      </c>
      <c r="BS408" s="231" t="s">
        <v>6313</v>
      </c>
      <c r="BT408" s="424">
        <f t="shared" si="311"/>
        <v>0</v>
      </c>
      <c r="BU408" s="426">
        <f t="shared" si="312"/>
        <v>0</v>
      </c>
    </row>
    <row r="409" spans="1:73" customFormat="1" ht="15" hidden="1" customHeight="1">
      <c r="A409" s="6"/>
      <c r="B409" s="5"/>
      <c r="C409" s="87" t="s">
        <v>207</v>
      </c>
      <c r="D409" s="825" t="str">
        <f>IF(CNGE_2024_M1_Secc1_Sub1!$D144="","",CNGE_2024_M1_Secc1_Sub1!$D144)</f>
        <v/>
      </c>
      <c r="E409" s="825"/>
      <c r="F409" s="825"/>
      <c r="G409" s="568"/>
      <c r="H409" s="568"/>
      <c r="I409" s="568"/>
      <c r="J409" s="568"/>
      <c r="K409" s="850"/>
      <c r="L409" s="852"/>
      <c r="M409" s="850"/>
      <c r="N409" s="852"/>
      <c r="O409" s="850"/>
      <c r="P409" s="852"/>
      <c r="Q409" s="850"/>
      <c r="R409" s="852"/>
      <c r="S409" s="850"/>
      <c r="T409" s="852"/>
      <c r="U409" s="850"/>
      <c r="V409" s="852"/>
      <c r="W409" s="850"/>
      <c r="X409" s="852"/>
      <c r="Y409" s="850"/>
      <c r="Z409" s="852"/>
      <c r="AA409" s="850"/>
      <c r="AB409" s="852"/>
      <c r="AC409" s="850"/>
      <c r="AD409" s="852"/>
      <c r="AE409" s="8"/>
      <c r="AG409" s="269">
        <f t="shared" si="274"/>
        <v>0</v>
      </c>
      <c r="AH409" s="371">
        <f t="shared" si="275"/>
        <v>0</v>
      </c>
      <c r="AI409" s="298">
        <f t="shared" si="276"/>
        <v>0</v>
      </c>
      <c r="AJ409" s="299">
        <f t="shared" si="277"/>
        <v>0</v>
      </c>
      <c r="AK409" s="300">
        <f t="shared" si="278"/>
        <v>0</v>
      </c>
      <c r="AL409" s="301">
        <f t="shared" si="279"/>
        <v>0</v>
      </c>
      <c r="AM409" s="449">
        <f t="shared" si="280"/>
        <v>0</v>
      </c>
      <c r="AN409" s="453">
        <f t="shared" si="281"/>
        <v>0</v>
      </c>
      <c r="AO409" s="455">
        <f t="shared" si="282"/>
        <v>0</v>
      </c>
      <c r="AP409" s="449">
        <f t="shared" si="283"/>
        <v>0</v>
      </c>
      <c r="AQ409" s="453">
        <f t="shared" si="284"/>
        <v>0</v>
      </c>
      <c r="AR409" s="455">
        <f t="shared" si="285"/>
        <v>0</v>
      </c>
      <c r="AS409" s="449">
        <f t="shared" si="286"/>
        <v>0</v>
      </c>
      <c r="AT409" s="453">
        <f t="shared" si="287"/>
        <v>0</v>
      </c>
      <c r="AU409" s="455">
        <f t="shared" si="288"/>
        <v>0</v>
      </c>
      <c r="AV409" s="449">
        <f t="shared" si="289"/>
        <v>0</v>
      </c>
      <c r="AW409" s="344">
        <f t="shared" si="290"/>
        <v>-1</v>
      </c>
      <c r="AX409" s="345">
        <f t="shared" si="291"/>
        <v>0</v>
      </c>
      <c r="AY409" s="344">
        <f t="shared" si="292"/>
        <v>-1</v>
      </c>
      <c r="AZ409" s="345">
        <f t="shared" si="293"/>
        <v>0</v>
      </c>
      <c r="BA409" s="344">
        <f t="shared" si="294"/>
        <v>-1</v>
      </c>
      <c r="BB409" s="345">
        <f t="shared" si="295"/>
        <v>0</v>
      </c>
      <c r="BC409" s="344">
        <f t="shared" si="296"/>
        <v>-1</v>
      </c>
      <c r="BD409" s="345">
        <f t="shared" si="297"/>
        <v>0</v>
      </c>
      <c r="BE409" s="344">
        <f t="shared" si="298"/>
        <v>-1</v>
      </c>
      <c r="BF409" s="345">
        <f t="shared" si="299"/>
        <v>0</v>
      </c>
      <c r="BG409" s="344">
        <f t="shared" si="300"/>
        <v>-1</v>
      </c>
      <c r="BH409" s="345">
        <f t="shared" si="301"/>
        <v>0</v>
      </c>
      <c r="BI409" s="344">
        <f t="shared" si="302"/>
        <v>-1</v>
      </c>
      <c r="BJ409" s="345">
        <f t="shared" si="303"/>
        <v>0</v>
      </c>
      <c r="BK409" s="344">
        <f t="shared" si="304"/>
        <v>-1</v>
      </c>
      <c r="BL409" s="345">
        <f t="shared" si="305"/>
        <v>0</v>
      </c>
      <c r="BM409" s="344">
        <f t="shared" si="306"/>
        <v>-1</v>
      </c>
      <c r="BN409" s="345">
        <f t="shared" si="307"/>
        <v>0</v>
      </c>
      <c r="BO409" s="344">
        <f t="shared" si="308"/>
        <v>-1</v>
      </c>
      <c r="BP409" s="345">
        <f t="shared" si="309"/>
        <v>0</v>
      </c>
      <c r="BQ409" s="290">
        <f t="shared" si="310"/>
        <v>0</v>
      </c>
      <c r="BR409" s="291" t="str">
        <f>IF(BQ409=0,"",
IF(SUM($BQ$307:BQ409)=1,BS409,
IF($BQ$427&gt;SUM($BQ$307:BQ409),_xlfn.CONCAT(", ",BS409),
IF($BQ$427=SUM($BQ$307:BQ409),_xlfn.CONCAT(" y ",BS409)))))</f>
        <v/>
      </c>
      <c r="BS409" s="231" t="s">
        <v>6314</v>
      </c>
      <c r="BT409" s="424">
        <f t="shared" si="311"/>
        <v>0</v>
      </c>
      <c r="BU409" s="426">
        <f t="shared" si="312"/>
        <v>0</v>
      </c>
    </row>
    <row r="410" spans="1:73" customFormat="1" ht="15" hidden="1" customHeight="1">
      <c r="A410" s="6"/>
      <c r="B410" s="5"/>
      <c r="C410" s="87" t="s">
        <v>208</v>
      </c>
      <c r="D410" s="825" t="str">
        <f>IF(CNGE_2024_M1_Secc1_Sub1!$D145="","",CNGE_2024_M1_Secc1_Sub1!$D145)</f>
        <v/>
      </c>
      <c r="E410" s="825"/>
      <c r="F410" s="825"/>
      <c r="G410" s="568"/>
      <c r="H410" s="568"/>
      <c r="I410" s="568"/>
      <c r="J410" s="568"/>
      <c r="K410" s="850"/>
      <c r="L410" s="852"/>
      <c r="M410" s="850"/>
      <c r="N410" s="852"/>
      <c r="O410" s="850"/>
      <c r="P410" s="852"/>
      <c r="Q410" s="850"/>
      <c r="R410" s="852"/>
      <c r="S410" s="850"/>
      <c r="T410" s="852"/>
      <c r="U410" s="850"/>
      <c r="V410" s="852"/>
      <c r="W410" s="850"/>
      <c r="X410" s="852"/>
      <c r="Y410" s="850"/>
      <c r="Z410" s="852"/>
      <c r="AA410" s="850"/>
      <c r="AB410" s="852"/>
      <c r="AC410" s="850"/>
      <c r="AD410" s="852"/>
      <c r="AE410" s="8"/>
      <c r="AG410" s="269">
        <f t="shared" si="274"/>
        <v>0</v>
      </c>
      <c r="AH410" s="371">
        <f t="shared" si="275"/>
        <v>0</v>
      </c>
      <c r="AI410" s="298">
        <f t="shared" si="276"/>
        <v>0</v>
      </c>
      <c r="AJ410" s="299">
        <f t="shared" si="277"/>
        <v>0</v>
      </c>
      <c r="AK410" s="300">
        <f t="shared" si="278"/>
        <v>0</v>
      </c>
      <c r="AL410" s="301">
        <f t="shared" si="279"/>
        <v>0</v>
      </c>
      <c r="AM410" s="449">
        <f t="shared" si="280"/>
        <v>0</v>
      </c>
      <c r="AN410" s="453">
        <f t="shared" si="281"/>
        <v>0</v>
      </c>
      <c r="AO410" s="455">
        <f t="shared" si="282"/>
        <v>0</v>
      </c>
      <c r="AP410" s="449">
        <f t="shared" si="283"/>
        <v>0</v>
      </c>
      <c r="AQ410" s="453">
        <f t="shared" si="284"/>
        <v>0</v>
      </c>
      <c r="AR410" s="455">
        <f t="shared" si="285"/>
        <v>0</v>
      </c>
      <c r="AS410" s="449">
        <f t="shared" si="286"/>
        <v>0</v>
      </c>
      <c r="AT410" s="453">
        <f t="shared" si="287"/>
        <v>0</v>
      </c>
      <c r="AU410" s="455">
        <f t="shared" si="288"/>
        <v>0</v>
      </c>
      <c r="AV410" s="449">
        <f t="shared" si="289"/>
        <v>0</v>
      </c>
      <c r="AW410" s="344">
        <f t="shared" si="290"/>
        <v>-1</v>
      </c>
      <c r="AX410" s="345">
        <f t="shared" si="291"/>
        <v>0</v>
      </c>
      <c r="AY410" s="344">
        <f t="shared" si="292"/>
        <v>-1</v>
      </c>
      <c r="AZ410" s="345">
        <f t="shared" si="293"/>
        <v>0</v>
      </c>
      <c r="BA410" s="344">
        <f t="shared" si="294"/>
        <v>-1</v>
      </c>
      <c r="BB410" s="345">
        <f t="shared" si="295"/>
        <v>0</v>
      </c>
      <c r="BC410" s="344">
        <f t="shared" si="296"/>
        <v>-1</v>
      </c>
      <c r="BD410" s="345">
        <f t="shared" si="297"/>
        <v>0</v>
      </c>
      <c r="BE410" s="344">
        <f t="shared" si="298"/>
        <v>-1</v>
      </c>
      <c r="BF410" s="345">
        <f t="shared" si="299"/>
        <v>0</v>
      </c>
      <c r="BG410" s="344">
        <f t="shared" si="300"/>
        <v>-1</v>
      </c>
      <c r="BH410" s="345">
        <f t="shared" si="301"/>
        <v>0</v>
      </c>
      <c r="BI410" s="344">
        <f t="shared" si="302"/>
        <v>-1</v>
      </c>
      <c r="BJ410" s="345">
        <f t="shared" si="303"/>
        <v>0</v>
      </c>
      <c r="BK410" s="344">
        <f t="shared" si="304"/>
        <v>-1</v>
      </c>
      <c r="BL410" s="345">
        <f t="shared" si="305"/>
        <v>0</v>
      </c>
      <c r="BM410" s="344">
        <f t="shared" si="306"/>
        <v>-1</v>
      </c>
      <c r="BN410" s="345">
        <f t="shared" si="307"/>
        <v>0</v>
      </c>
      <c r="BO410" s="344">
        <f t="shared" si="308"/>
        <v>-1</v>
      </c>
      <c r="BP410" s="345">
        <f t="shared" si="309"/>
        <v>0</v>
      </c>
      <c r="BQ410" s="290">
        <f t="shared" si="310"/>
        <v>0</v>
      </c>
      <c r="BR410" s="291" t="str">
        <f>IF(BQ410=0,"",
IF(SUM($BQ$307:BQ410)=1,BS410,
IF($BQ$427&gt;SUM($BQ$307:BQ410),_xlfn.CONCAT(", ",BS410),
IF($BQ$427=SUM($BQ$307:BQ410),_xlfn.CONCAT(" y ",BS410)))))</f>
        <v/>
      </c>
      <c r="BS410" s="231" t="s">
        <v>6315</v>
      </c>
      <c r="BT410" s="424">
        <f t="shared" si="311"/>
        <v>0</v>
      </c>
      <c r="BU410" s="426">
        <f t="shared" si="312"/>
        <v>0</v>
      </c>
    </row>
    <row r="411" spans="1:73" customFormat="1" ht="15" hidden="1" customHeight="1">
      <c r="A411" s="6"/>
      <c r="B411" s="5"/>
      <c r="C411" s="87" t="s">
        <v>209</v>
      </c>
      <c r="D411" s="825" t="str">
        <f>IF(CNGE_2024_M1_Secc1_Sub1!$D146="","",CNGE_2024_M1_Secc1_Sub1!$D146)</f>
        <v/>
      </c>
      <c r="E411" s="825"/>
      <c r="F411" s="825"/>
      <c r="G411" s="568"/>
      <c r="H411" s="568"/>
      <c r="I411" s="568"/>
      <c r="J411" s="568"/>
      <c r="K411" s="850"/>
      <c r="L411" s="852"/>
      <c r="M411" s="850"/>
      <c r="N411" s="852"/>
      <c r="O411" s="850"/>
      <c r="P411" s="852"/>
      <c r="Q411" s="850"/>
      <c r="R411" s="852"/>
      <c r="S411" s="850"/>
      <c r="T411" s="852"/>
      <c r="U411" s="850"/>
      <c r="V411" s="852"/>
      <c r="W411" s="850"/>
      <c r="X411" s="852"/>
      <c r="Y411" s="850"/>
      <c r="Z411" s="852"/>
      <c r="AA411" s="850"/>
      <c r="AB411" s="852"/>
      <c r="AC411" s="850"/>
      <c r="AD411" s="852"/>
      <c r="AE411" s="8"/>
      <c r="AG411" s="269">
        <f t="shared" si="274"/>
        <v>0</v>
      </c>
      <c r="AH411" s="371">
        <f t="shared" si="275"/>
        <v>0</v>
      </c>
      <c r="AI411" s="298">
        <f t="shared" si="276"/>
        <v>0</v>
      </c>
      <c r="AJ411" s="299">
        <f t="shared" si="277"/>
        <v>0</v>
      </c>
      <c r="AK411" s="300">
        <f t="shared" si="278"/>
        <v>0</v>
      </c>
      <c r="AL411" s="301">
        <f t="shared" si="279"/>
        <v>0</v>
      </c>
      <c r="AM411" s="449">
        <f t="shared" si="280"/>
        <v>0</v>
      </c>
      <c r="AN411" s="453">
        <f t="shared" si="281"/>
        <v>0</v>
      </c>
      <c r="AO411" s="455">
        <f t="shared" si="282"/>
        <v>0</v>
      </c>
      <c r="AP411" s="449">
        <f t="shared" si="283"/>
        <v>0</v>
      </c>
      <c r="AQ411" s="453">
        <f t="shared" si="284"/>
        <v>0</v>
      </c>
      <c r="AR411" s="455">
        <f t="shared" si="285"/>
        <v>0</v>
      </c>
      <c r="AS411" s="449">
        <f t="shared" si="286"/>
        <v>0</v>
      </c>
      <c r="AT411" s="453">
        <f t="shared" si="287"/>
        <v>0</v>
      </c>
      <c r="AU411" s="455">
        <f t="shared" si="288"/>
        <v>0</v>
      </c>
      <c r="AV411" s="449">
        <f t="shared" si="289"/>
        <v>0</v>
      </c>
      <c r="AW411" s="344">
        <f t="shared" si="290"/>
        <v>-1</v>
      </c>
      <c r="AX411" s="345">
        <f t="shared" si="291"/>
        <v>0</v>
      </c>
      <c r="AY411" s="344">
        <f t="shared" si="292"/>
        <v>-1</v>
      </c>
      <c r="AZ411" s="345">
        <f t="shared" si="293"/>
        <v>0</v>
      </c>
      <c r="BA411" s="344">
        <f t="shared" si="294"/>
        <v>-1</v>
      </c>
      <c r="BB411" s="345">
        <f t="shared" si="295"/>
        <v>0</v>
      </c>
      <c r="BC411" s="344">
        <f t="shared" si="296"/>
        <v>-1</v>
      </c>
      <c r="BD411" s="345">
        <f t="shared" si="297"/>
        <v>0</v>
      </c>
      <c r="BE411" s="344">
        <f t="shared" si="298"/>
        <v>-1</v>
      </c>
      <c r="BF411" s="345">
        <f t="shared" si="299"/>
        <v>0</v>
      </c>
      <c r="BG411" s="344">
        <f t="shared" si="300"/>
        <v>-1</v>
      </c>
      <c r="BH411" s="345">
        <f t="shared" si="301"/>
        <v>0</v>
      </c>
      <c r="BI411" s="344">
        <f t="shared" si="302"/>
        <v>-1</v>
      </c>
      <c r="BJ411" s="345">
        <f t="shared" si="303"/>
        <v>0</v>
      </c>
      <c r="BK411" s="344">
        <f t="shared" si="304"/>
        <v>-1</v>
      </c>
      <c r="BL411" s="345">
        <f t="shared" si="305"/>
        <v>0</v>
      </c>
      <c r="BM411" s="344">
        <f t="shared" si="306"/>
        <v>-1</v>
      </c>
      <c r="BN411" s="345">
        <f t="shared" si="307"/>
        <v>0</v>
      </c>
      <c r="BO411" s="344">
        <f t="shared" si="308"/>
        <v>-1</v>
      </c>
      <c r="BP411" s="345">
        <f t="shared" si="309"/>
        <v>0</v>
      </c>
      <c r="BQ411" s="290">
        <f t="shared" si="310"/>
        <v>0</v>
      </c>
      <c r="BR411" s="291" t="str">
        <f>IF(BQ411=0,"",
IF(SUM($BQ$307:BQ411)=1,BS411,
IF($BQ$427&gt;SUM($BQ$307:BQ411),_xlfn.CONCAT(", ",BS411),
IF($BQ$427=SUM($BQ$307:BQ411),_xlfn.CONCAT(" y ",BS411)))))</f>
        <v/>
      </c>
      <c r="BS411" s="231" t="s">
        <v>6316</v>
      </c>
      <c r="BT411" s="424">
        <f t="shared" si="311"/>
        <v>0</v>
      </c>
      <c r="BU411" s="426">
        <f t="shared" si="312"/>
        <v>0</v>
      </c>
    </row>
    <row r="412" spans="1:73" customFormat="1" ht="15" hidden="1" customHeight="1">
      <c r="A412" s="6"/>
      <c r="B412" s="5"/>
      <c r="C412" s="87" t="s">
        <v>210</v>
      </c>
      <c r="D412" s="825" t="str">
        <f>IF(CNGE_2024_M1_Secc1_Sub1!$D147="","",CNGE_2024_M1_Secc1_Sub1!$D147)</f>
        <v/>
      </c>
      <c r="E412" s="825"/>
      <c r="F412" s="825"/>
      <c r="G412" s="568"/>
      <c r="H412" s="568"/>
      <c r="I412" s="568"/>
      <c r="J412" s="568"/>
      <c r="K412" s="850"/>
      <c r="L412" s="852"/>
      <c r="M412" s="850"/>
      <c r="N412" s="852"/>
      <c r="O412" s="850"/>
      <c r="P412" s="852"/>
      <c r="Q412" s="850"/>
      <c r="R412" s="852"/>
      <c r="S412" s="850"/>
      <c r="T412" s="852"/>
      <c r="U412" s="850"/>
      <c r="V412" s="852"/>
      <c r="W412" s="850"/>
      <c r="X412" s="852"/>
      <c r="Y412" s="850"/>
      <c r="Z412" s="852"/>
      <c r="AA412" s="850"/>
      <c r="AB412" s="852"/>
      <c r="AC412" s="850"/>
      <c r="AD412" s="852"/>
      <c r="AE412" s="8"/>
      <c r="AG412" s="269">
        <f t="shared" si="274"/>
        <v>0</v>
      </c>
      <c r="AH412" s="371">
        <f t="shared" si="275"/>
        <v>0</v>
      </c>
      <c r="AI412" s="298">
        <f t="shared" si="276"/>
        <v>0</v>
      </c>
      <c r="AJ412" s="299">
        <f t="shared" si="277"/>
        <v>0</v>
      </c>
      <c r="AK412" s="300">
        <f t="shared" si="278"/>
        <v>0</v>
      </c>
      <c r="AL412" s="301">
        <f t="shared" si="279"/>
        <v>0</v>
      </c>
      <c r="AM412" s="449">
        <f t="shared" si="280"/>
        <v>0</v>
      </c>
      <c r="AN412" s="453">
        <f t="shared" si="281"/>
        <v>0</v>
      </c>
      <c r="AO412" s="455">
        <f t="shared" si="282"/>
        <v>0</v>
      </c>
      <c r="AP412" s="449">
        <f t="shared" si="283"/>
        <v>0</v>
      </c>
      <c r="AQ412" s="453">
        <f t="shared" si="284"/>
        <v>0</v>
      </c>
      <c r="AR412" s="455">
        <f t="shared" si="285"/>
        <v>0</v>
      </c>
      <c r="AS412" s="449">
        <f t="shared" si="286"/>
        <v>0</v>
      </c>
      <c r="AT412" s="453">
        <f t="shared" si="287"/>
        <v>0</v>
      </c>
      <c r="AU412" s="455">
        <f t="shared" si="288"/>
        <v>0</v>
      </c>
      <c r="AV412" s="449">
        <f t="shared" si="289"/>
        <v>0</v>
      </c>
      <c r="AW412" s="344">
        <f t="shared" si="290"/>
        <v>-1</v>
      </c>
      <c r="AX412" s="345">
        <f t="shared" si="291"/>
        <v>0</v>
      </c>
      <c r="AY412" s="344">
        <f t="shared" si="292"/>
        <v>-1</v>
      </c>
      <c r="AZ412" s="345">
        <f t="shared" si="293"/>
        <v>0</v>
      </c>
      <c r="BA412" s="344">
        <f t="shared" si="294"/>
        <v>-1</v>
      </c>
      <c r="BB412" s="345">
        <f t="shared" si="295"/>
        <v>0</v>
      </c>
      <c r="BC412" s="344">
        <f t="shared" si="296"/>
        <v>-1</v>
      </c>
      <c r="BD412" s="345">
        <f t="shared" si="297"/>
        <v>0</v>
      </c>
      <c r="BE412" s="344">
        <f t="shared" si="298"/>
        <v>-1</v>
      </c>
      <c r="BF412" s="345">
        <f t="shared" si="299"/>
        <v>0</v>
      </c>
      <c r="BG412" s="344">
        <f t="shared" si="300"/>
        <v>-1</v>
      </c>
      <c r="BH412" s="345">
        <f t="shared" si="301"/>
        <v>0</v>
      </c>
      <c r="BI412" s="344">
        <f t="shared" si="302"/>
        <v>-1</v>
      </c>
      <c r="BJ412" s="345">
        <f t="shared" si="303"/>
        <v>0</v>
      </c>
      <c r="BK412" s="344">
        <f t="shared" si="304"/>
        <v>-1</v>
      </c>
      <c r="BL412" s="345">
        <f t="shared" si="305"/>
        <v>0</v>
      </c>
      <c r="BM412" s="344">
        <f t="shared" si="306"/>
        <v>-1</v>
      </c>
      <c r="BN412" s="345">
        <f t="shared" si="307"/>
        <v>0</v>
      </c>
      <c r="BO412" s="344">
        <f t="shared" si="308"/>
        <v>-1</v>
      </c>
      <c r="BP412" s="345">
        <f t="shared" si="309"/>
        <v>0</v>
      </c>
      <c r="BQ412" s="290">
        <f t="shared" si="310"/>
        <v>0</v>
      </c>
      <c r="BR412" s="291" t="str">
        <f>IF(BQ412=0,"",
IF(SUM($BQ$307:BQ412)=1,BS412,
IF($BQ$427&gt;SUM($BQ$307:BQ412),_xlfn.CONCAT(", ",BS412),
IF($BQ$427=SUM($BQ$307:BQ412),_xlfn.CONCAT(" y ",BS412)))))</f>
        <v/>
      </c>
      <c r="BS412" s="231" t="s">
        <v>6317</v>
      </c>
      <c r="BT412" s="424">
        <f t="shared" si="311"/>
        <v>0</v>
      </c>
      <c r="BU412" s="426">
        <f t="shared" si="312"/>
        <v>0</v>
      </c>
    </row>
    <row r="413" spans="1:73" customFormat="1" ht="15" hidden="1" customHeight="1">
      <c r="A413" s="6"/>
      <c r="B413" s="5"/>
      <c r="C413" s="87" t="s">
        <v>211</v>
      </c>
      <c r="D413" s="825" t="str">
        <f>IF(CNGE_2024_M1_Secc1_Sub1!$D148="","",CNGE_2024_M1_Secc1_Sub1!$D148)</f>
        <v/>
      </c>
      <c r="E413" s="825"/>
      <c r="F413" s="825"/>
      <c r="G413" s="568"/>
      <c r="H413" s="568"/>
      <c r="I413" s="568"/>
      <c r="J413" s="568"/>
      <c r="K413" s="850"/>
      <c r="L413" s="852"/>
      <c r="M413" s="850"/>
      <c r="N413" s="852"/>
      <c r="O413" s="850"/>
      <c r="P413" s="852"/>
      <c r="Q413" s="850"/>
      <c r="R413" s="852"/>
      <c r="S413" s="850"/>
      <c r="T413" s="852"/>
      <c r="U413" s="850"/>
      <c r="V413" s="852"/>
      <c r="W413" s="850"/>
      <c r="X413" s="852"/>
      <c r="Y413" s="850"/>
      <c r="Z413" s="852"/>
      <c r="AA413" s="850"/>
      <c r="AB413" s="852"/>
      <c r="AC413" s="850"/>
      <c r="AD413" s="852"/>
      <c r="AE413" s="8"/>
      <c r="AG413" s="269">
        <f t="shared" si="274"/>
        <v>0</v>
      </c>
      <c r="AH413" s="371">
        <f t="shared" si="275"/>
        <v>0</v>
      </c>
      <c r="AI413" s="298">
        <f t="shared" si="276"/>
        <v>0</v>
      </c>
      <c r="AJ413" s="299">
        <f t="shared" si="277"/>
        <v>0</v>
      </c>
      <c r="AK413" s="300">
        <f t="shared" si="278"/>
        <v>0</v>
      </c>
      <c r="AL413" s="301">
        <f t="shared" si="279"/>
        <v>0</v>
      </c>
      <c r="AM413" s="449">
        <f t="shared" si="280"/>
        <v>0</v>
      </c>
      <c r="AN413" s="453">
        <f t="shared" si="281"/>
        <v>0</v>
      </c>
      <c r="AO413" s="455">
        <f t="shared" si="282"/>
        <v>0</v>
      </c>
      <c r="AP413" s="449">
        <f t="shared" si="283"/>
        <v>0</v>
      </c>
      <c r="AQ413" s="453">
        <f t="shared" si="284"/>
        <v>0</v>
      </c>
      <c r="AR413" s="455">
        <f t="shared" si="285"/>
        <v>0</v>
      </c>
      <c r="AS413" s="449">
        <f t="shared" si="286"/>
        <v>0</v>
      </c>
      <c r="AT413" s="453">
        <f t="shared" si="287"/>
        <v>0</v>
      </c>
      <c r="AU413" s="455">
        <f t="shared" si="288"/>
        <v>0</v>
      </c>
      <c r="AV413" s="449">
        <f t="shared" si="289"/>
        <v>0</v>
      </c>
      <c r="AW413" s="344">
        <f t="shared" si="290"/>
        <v>-1</v>
      </c>
      <c r="AX413" s="345">
        <f t="shared" si="291"/>
        <v>0</v>
      </c>
      <c r="AY413" s="344">
        <f t="shared" si="292"/>
        <v>-1</v>
      </c>
      <c r="AZ413" s="345">
        <f t="shared" si="293"/>
        <v>0</v>
      </c>
      <c r="BA413" s="344">
        <f t="shared" si="294"/>
        <v>-1</v>
      </c>
      <c r="BB413" s="345">
        <f t="shared" si="295"/>
        <v>0</v>
      </c>
      <c r="BC413" s="344">
        <f t="shared" si="296"/>
        <v>-1</v>
      </c>
      <c r="BD413" s="345">
        <f t="shared" si="297"/>
        <v>0</v>
      </c>
      <c r="BE413" s="344">
        <f t="shared" si="298"/>
        <v>-1</v>
      </c>
      <c r="BF413" s="345">
        <f t="shared" si="299"/>
        <v>0</v>
      </c>
      <c r="BG413" s="344">
        <f t="shared" si="300"/>
        <v>-1</v>
      </c>
      <c r="BH413" s="345">
        <f t="shared" si="301"/>
        <v>0</v>
      </c>
      <c r="BI413" s="344">
        <f t="shared" si="302"/>
        <v>-1</v>
      </c>
      <c r="BJ413" s="345">
        <f t="shared" si="303"/>
        <v>0</v>
      </c>
      <c r="BK413" s="344">
        <f t="shared" si="304"/>
        <v>-1</v>
      </c>
      <c r="BL413" s="345">
        <f t="shared" si="305"/>
        <v>0</v>
      </c>
      <c r="BM413" s="344">
        <f t="shared" si="306"/>
        <v>-1</v>
      </c>
      <c r="BN413" s="345">
        <f t="shared" si="307"/>
        <v>0</v>
      </c>
      <c r="BO413" s="344">
        <f t="shared" si="308"/>
        <v>-1</v>
      </c>
      <c r="BP413" s="345">
        <f t="shared" si="309"/>
        <v>0</v>
      </c>
      <c r="BQ413" s="290">
        <f t="shared" si="310"/>
        <v>0</v>
      </c>
      <c r="BR413" s="291" t="str">
        <f>IF(BQ413=0,"",
IF(SUM($BQ$307:BQ413)=1,BS413,
IF($BQ$427&gt;SUM($BQ$307:BQ413),_xlfn.CONCAT(", ",BS413),
IF($BQ$427=SUM($BQ$307:BQ413),_xlfn.CONCAT(" y ",BS413)))))</f>
        <v/>
      </c>
      <c r="BS413" s="231" t="s">
        <v>6318</v>
      </c>
      <c r="BT413" s="424">
        <f t="shared" si="311"/>
        <v>0</v>
      </c>
      <c r="BU413" s="426">
        <f t="shared" si="312"/>
        <v>0</v>
      </c>
    </row>
    <row r="414" spans="1:73" customFormat="1" ht="15" hidden="1" customHeight="1">
      <c r="A414" s="6"/>
      <c r="B414" s="5"/>
      <c r="C414" s="87" t="s">
        <v>212</v>
      </c>
      <c r="D414" s="825" t="str">
        <f>IF(CNGE_2024_M1_Secc1_Sub1!$D149="","",CNGE_2024_M1_Secc1_Sub1!$D149)</f>
        <v/>
      </c>
      <c r="E414" s="825"/>
      <c r="F414" s="825"/>
      <c r="G414" s="568"/>
      <c r="H414" s="568"/>
      <c r="I414" s="568"/>
      <c r="J414" s="568"/>
      <c r="K414" s="850"/>
      <c r="L414" s="852"/>
      <c r="M414" s="850"/>
      <c r="N414" s="852"/>
      <c r="O414" s="850"/>
      <c r="P414" s="852"/>
      <c r="Q414" s="850"/>
      <c r="R414" s="852"/>
      <c r="S414" s="850"/>
      <c r="T414" s="852"/>
      <c r="U414" s="850"/>
      <c r="V414" s="852"/>
      <c r="W414" s="850"/>
      <c r="X414" s="852"/>
      <c r="Y414" s="850"/>
      <c r="Z414" s="852"/>
      <c r="AA414" s="850"/>
      <c r="AB414" s="852"/>
      <c r="AC414" s="850"/>
      <c r="AD414" s="852"/>
      <c r="AE414" s="8"/>
      <c r="AG414" s="269">
        <f t="shared" si="274"/>
        <v>0</v>
      </c>
      <c r="AH414" s="371">
        <f t="shared" si="275"/>
        <v>0</v>
      </c>
      <c r="AI414" s="298">
        <f t="shared" si="276"/>
        <v>0</v>
      </c>
      <c r="AJ414" s="299">
        <f t="shared" si="277"/>
        <v>0</v>
      </c>
      <c r="AK414" s="300">
        <f t="shared" si="278"/>
        <v>0</v>
      </c>
      <c r="AL414" s="301">
        <f t="shared" si="279"/>
        <v>0</v>
      </c>
      <c r="AM414" s="449">
        <f t="shared" si="280"/>
        <v>0</v>
      </c>
      <c r="AN414" s="453">
        <f t="shared" si="281"/>
        <v>0</v>
      </c>
      <c r="AO414" s="455">
        <f t="shared" si="282"/>
        <v>0</v>
      </c>
      <c r="AP414" s="449">
        <f t="shared" si="283"/>
        <v>0</v>
      </c>
      <c r="AQ414" s="453">
        <f t="shared" si="284"/>
        <v>0</v>
      </c>
      <c r="AR414" s="455">
        <f t="shared" si="285"/>
        <v>0</v>
      </c>
      <c r="AS414" s="449">
        <f t="shared" si="286"/>
        <v>0</v>
      </c>
      <c r="AT414" s="453">
        <f t="shared" si="287"/>
        <v>0</v>
      </c>
      <c r="AU414" s="455">
        <f t="shared" si="288"/>
        <v>0</v>
      </c>
      <c r="AV414" s="449">
        <f t="shared" si="289"/>
        <v>0</v>
      </c>
      <c r="AW414" s="344">
        <f t="shared" si="290"/>
        <v>-1</v>
      </c>
      <c r="AX414" s="345">
        <f t="shared" si="291"/>
        <v>0</v>
      </c>
      <c r="AY414" s="344">
        <f t="shared" si="292"/>
        <v>-1</v>
      </c>
      <c r="AZ414" s="345">
        <f t="shared" si="293"/>
        <v>0</v>
      </c>
      <c r="BA414" s="344">
        <f t="shared" si="294"/>
        <v>-1</v>
      </c>
      <c r="BB414" s="345">
        <f t="shared" si="295"/>
        <v>0</v>
      </c>
      <c r="BC414" s="344">
        <f t="shared" si="296"/>
        <v>-1</v>
      </c>
      <c r="BD414" s="345">
        <f t="shared" si="297"/>
        <v>0</v>
      </c>
      <c r="BE414" s="344">
        <f t="shared" si="298"/>
        <v>-1</v>
      </c>
      <c r="BF414" s="345">
        <f t="shared" si="299"/>
        <v>0</v>
      </c>
      <c r="BG414" s="344">
        <f t="shared" si="300"/>
        <v>-1</v>
      </c>
      <c r="BH414" s="345">
        <f t="shared" si="301"/>
        <v>0</v>
      </c>
      <c r="BI414" s="344">
        <f t="shared" si="302"/>
        <v>-1</v>
      </c>
      <c r="BJ414" s="345">
        <f t="shared" si="303"/>
        <v>0</v>
      </c>
      <c r="BK414" s="344">
        <f t="shared" si="304"/>
        <v>-1</v>
      </c>
      <c r="BL414" s="345">
        <f t="shared" si="305"/>
        <v>0</v>
      </c>
      <c r="BM414" s="344">
        <f t="shared" si="306"/>
        <v>-1</v>
      </c>
      <c r="BN414" s="345">
        <f t="shared" si="307"/>
        <v>0</v>
      </c>
      <c r="BO414" s="344">
        <f t="shared" si="308"/>
        <v>-1</v>
      </c>
      <c r="BP414" s="345">
        <f t="shared" si="309"/>
        <v>0</v>
      </c>
      <c r="BQ414" s="290">
        <f t="shared" si="310"/>
        <v>0</v>
      </c>
      <c r="BR414" s="291" t="str">
        <f>IF(BQ414=0,"",
IF(SUM($BQ$307:BQ414)=1,BS414,
IF($BQ$427&gt;SUM($BQ$307:BQ414),_xlfn.CONCAT(", ",BS414),
IF($BQ$427=SUM($BQ$307:BQ414),_xlfn.CONCAT(" y ",BS414)))))</f>
        <v/>
      </c>
      <c r="BS414" s="231" t="s">
        <v>6319</v>
      </c>
      <c r="BT414" s="424">
        <f t="shared" si="311"/>
        <v>0</v>
      </c>
      <c r="BU414" s="426">
        <f t="shared" si="312"/>
        <v>0</v>
      </c>
    </row>
    <row r="415" spans="1:73" customFormat="1" ht="15" hidden="1" customHeight="1">
      <c r="A415" s="6"/>
      <c r="B415" s="5"/>
      <c r="C415" s="87" t="s">
        <v>213</v>
      </c>
      <c r="D415" s="825" t="str">
        <f>IF(CNGE_2024_M1_Secc1_Sub1!$D150="","",CNGE_2024_M1_Secc1_Sub1!$D150)</f>
        <v/>
      </c>
      <c r="E415" s="825"/>
      <c r="F415" s="825"/>
      <c r="G415" s="568"/>
      <c r="H415" s="568"/>
      <c r="I415" s="568"/>
      <c r="J415" s="568"/>
      <c r="K415" s="850"/>
      <c r="L415" s="852"/>
      <c r="M415" s="850"/>
      <c r="N415" s="852"/>
      <c r="O415" s="850"/>
      <c r="P415" s="852"/>
      <c r="Q415" s="850"/>
      <c r="R415" s="852"/>
      <c r="S415" s="850"/>
      <c r="T415" s="852"/>
      <c r="U415" s="850"/>
      <c r="V415" s="852"/>
      <c r="W415" s="850"/>
      <c r="X415" s="852"/>
      <c r="Y415" s="850"/>
      <c r="Z415" s="852"/>
      <c r="AA415" s="850"/>
      <c r="AB415" s="852"/>
      <c r="AC415" s="850"/>
      <c r="AD415" s="852"/>
      <c r="AE415" s="8"/>
      <c r="AG415" s="269">
        <f t="shared" si="274"/>
        <v>0</v>
      </c>
      <c r="AH415" s="371">
        <f t="shared" si="275"/>
        <v>0</v>
      </c>
      <c r="AI415" s="298">
        <f t="shared" si="276"/>
        <v>0</v>
      </c>
      <c r="AJ415" s="299">
        <f t="shared" si="277"/>
        <v>0</v>
      </c>
      <c r="AK415" s="300">
        <f t="shared" si="278"/>
        <v>0</v>
      </c>
      <c r="AL415" s="301">
        <f t="shared" si="279"/>
        <v>0</v>
      </c>
      <c r="AM415" s="449">
        <f t="shared" si="280"/>
        <v>0</v>
      </c>
      <c r="AN415" s="453">
        <f t="shared" si="281"/>
        <v>0</v>
      </c>
      <c r="AO415" s="455">
        <f t="shared" si="282"/>
        <v>0</v>
      </c>
      <c r="AP415" s="449">
        <f t="shared" si="283"/>
        <v>0</v>
      </c>
      <c r="AQ415" s="453">
        <f t="shared" si="284"/>
        <v>0</v>
      </c>
      <c r="AR415" s="455">
        <f t="shared" si="285"/>
        <v>0</v>
      </c>
      <c r="AS415" s="449">
        <f t="shared" si="286"/>
        <v>0</v>
      </c>
      <c r="AT415" s="453">
        <f t="shared" si="287"/>
        <v>0</v>
      </c>
      <c r="AU415" s="455">
        <f t="shared" si="288"/>
        <v>0</v>
      </c>
      <c r="AV415" s="449">
        <f t="shared" si="289"/>
        <v>0</v>
      </c>
      <c r="AW415" s="344">
        <f t="shared" si="290"/>
        <v>-1</v>
      </c>
      <c r="AX415" s="345">
        <f t="shared" si="291"/>
        <v>0</v>
      </c>
      <c r="AY415" s="344">
        <f t="shared" si="292"/>
        <v>-1</v>
      </c>
      <c r="AZ415" s="345">
        <f t="shared" si="293"/>
        <v>0</v>
      </c>
      <c r="BA415" s="344">
        <f t="shared" si="294"/>
        <v>-1</v>
      </c>
      <c r="BB415" s="345">
        <f t="shared" si="295"/>
        <v>0</v>
      </c>
      <c r="BC415" s="344">
        <f t="shared" si="296"/>
        <v>-1</v>
      </c>
      <c r="BD415" s="345">
        <f t="shared" si="297"/>
        <v>0</v>
      </c>
      <c r="BE415" s="344">
        <f t="shared" si="298"/>
        <v>-1</v>
      </c>
      <c r="BF415" s="345">
        <f t="shared" si="299"/>
        <v>0</v>
      </c>
      <c r="BG415" s="344">
        <f t="shared" si="300"/>
        <v>-1</v>
      </c>
      <c r="BH415" s="345">
        <f t="shared" si="301"/>
        <v>0</v>
      </c>
      <c r="BI415" s="344">
        <f t="shared" si="302"/>
        <v>-1</v>
      </c>
      <c r="BJ415" s="345">
        <f t="shared" si="303"/>
        <v>0</v>
      </c>
      <c r="BK415" s="344">
        <f t="shared" si="304"/>
        <v>-1</v>
      </c>
      <c r="BL415" s="345">
        <f t="shared" si="305"/>
        <v>0</v>
      </c>
      <c r="BM415" s="344">
        <f t="shared" si="306"/>
        <v>-1</v>
      </c>
      <c r="BN415" s="345">
        <f t="shared" si="307"/>
        <v>0</v>
      </c>
      <c r="BO415" s="344">
        <f t="shared" si="308"/>
        <v>-1</v>
      </c>
      <c r="BP415" s="345">
        <f t="shared" si="309"/>
        <v>0</v>
      </c>
      <c r="BQ415" s="290">
        <f t="shared" si="310"/>
        <v>0</v>
      </c>
      <c r="BR415" s="291" t="str">
        <f>IF(BQ415=0,"",
IF(SUM($BQ$307:BQ415)=1,BS415,
IF($BQ$427&gt;SUM($BQ$307:BQ415),_xlfn.CONCAT(", ",BS415),
IF($BQ$427=SUM($BQ$307:BQ415),_xlfn.CONCAT(" y ",BS415)))))</f>
        <v/>
      </c>
      <c r="BS415" s="231" t="s">
        <v>6320</v>
      </c>
      <c r="BT415" s="424">
        <f t="shared" si="311"/>
        <v>0</v>
      </c>
      <c r="BU415" s="426">
        <f t="shared" si="312"/>
        <v>0</v>
      </c>
    </row>
    <row r="416" spans="1:73" customFormat="1" ht="15" hidden="1" customHeight="1">
      <c r="A416" s="6"/>
      <c r="B416" s="5"/>
      <c r="C416" s="87" t="s">
        <v>214</v>
      </c>
      <c r="D416" s="825" t="str">
        <f>IF(CNGE_2024_M1_Secc1_Sub1!$D151="","",CNGE_2024_M1_Secc1_Sub1!$D151)</f>
        <v/>
      </c>
      <c r="E416" s="825"/>
      <c r="F416" s="825"/>
      <c r="G416" s="568"/>
      <c r="H416" s="568"/>
      <c r="I416" s="568"/>
      <c r="J416" s="568"/>
      <c r="K416" s="850"/>
      <c r="L416" s="852"/>
      <c r="M416" s="850"/>
      <c r="N416" s="852"/>
      <c r="O416" s="850"/>
      <c r="P416" s="852"/>
      <c r="Q416" s="850"/>
      <c r="R416" s="852"/>
      <c r="S416" s="850"/>
      <c r="T416" s="852"/>
      <c r="U416" s="850"/>
      <c r="V416" s="852"/>
      <c r="W416" s="850"/>
      <c r="X416" s="852"/>
      <c r="Y416" s="850"/>
      <c r="Z416" s="852"/>
      <c r="AA416" s="850"/>
      <c r="AB416" s="852"/>
      <c r="AC416" s="850"/>
      <c r="AD416" s="852"/>
      <c r="AE416" s="8"/>
      <c r="AG416" s="269">
        <f t="shared" si="274"/>
        <v>0</v>
      </c>
      <c r="AH416" s="371">
        <f t="shared" si="275"/>
        <v>0</v>
      </c>
      <c r="AI416" s="298">
        <f t="shared" si="276"/>
        <v>0</v>
      </c>
      <c r="AJ416" s="299">
        <f t="shared" si="277"/>
        <v>0</v>
      </c>
      <c r="AK416" s="300">
        <f t="shared" si="278"/>
        <v>0</v>
      </c>
      <c r="AL416" s="301">
        <f t="shared" si="279"/>
        <v>0</v>
      </c>
      <c r="AM416" s="449">
        <f t="shared" si="280"/>
        <v>0</v>
      </c>
      <c r="AN416" s="453">
        <f t="shared" si="281"/>
        <v>0</v>
      </c>
      <c r="AO416" s="455">
        <f t="shared" si="282"/>
        <v>0</v>
      </c>
      <c r="AP416" s="449">
        <f t="shared" si="283"/>
        <v>0</v>
      </c>
      <c r="AQ416" s="453">
        <f t="shared" si="284"/>
        <v>0</v>
      </c>
      <c r="AR416" s="455">
        <f t="shared" si="285"/>
        <v>0</v>
      </c>
      <c r="AS416" s="449">
        <f t="shared" si="286"/>
        <v>0</v>
      </c>
      <c r="AT416" s="453">
        <f t="shared" si="287"/>
        <v>0</v>
      </c>
      <c r="AU416" s="455">
        <f t="shared" si="288"/>
        <v>0</v>
      </c>
      <c r="AV416" s="449">
        <f t="shared" si="289"/>
        <v>0</v>
      </c>
      <c r="AW416" s="344">
        <f t="shared" si="290"/>
        <v>-1</v>
      </c>
      <c r="AX416" s="345">
        <f t="shared" si="291"/>
        <v>0</v>
      </c>
      <c r="AY416" s="344">
        <f t="shared" si="292"/>
        <v>-1</v>
      </c>
      <c r="AZ416" s="345">
        <f t="shared" si="293"/>
        <v>0</v>
      </c>
      <c r="BA416" s="344">
        <f t="shared" si="294"/>
        <v>-1</v>
      </c>
      <c r="BB416" s="345">
        <f t="shared" si="295"/>
        <v>0</v>
      </c>
      <c r="BC416" s="344">
        <f t="shared" si="296"/>
        <v>-1</v>
      </c>
      <c r="BD416" s="345">
        <f t="shared" si="297"/>
        <v>0</v>
      </c>
      <c r="BE416" s="344">
        <f t="shared" si="298"/>
        <v>-1</v>
      </c>
      <c r="BF416" s="345">
        <f t="shared" si="299"/>
        <v>0</v>
      </c>
      <c r="BG416" s="344">
        <f t="shared" si="300"/>
        <v>-1</v>
      </c>
      <c r="BH416" s="345">
        <f t="shared" si="301"/>
        <v>0</v>
      </c>
      <c r="BI416" s="344">
        <f t="shared" si="302"/>
        <v>-1</v>
      </c>
      <c r="BJ416" s="345">
        <f t="shared" si="303"/>
        <v>0</v>
      </c>
      <c r="BK416" s="344">
        <f t="shared" si="304"/>
        <v>-1</v>
      </c>
      <c r="BL416" s="345">
        <f t="shared" si="305"/>
        <v>0</v>
      </c>
      <c r="BM416" s="344">
        <f t="shared" si="306"/>
        <v>-1</v>
      </c>
      <c r="BN416" s="345">
        <f t="shared" si="307"/>
        <v>0</v>
      </c>
      <c r="BO416" s="344">
        <f t="shared" si="308"/>
        <v>-1</v>
      </c>
      <c r="BP416" s="345">
        <f t="shared" si="309"/>
        <v>0</v>
      </c>
      <c r="BQ416" s="290">
        <f t="shared" si="310"/>
        <v>0</v>
      </c>
      <c r="BR416" s="291" t="str">
        <f>IF(BQ416=0,"",
IF(SUM($BQ$307:BQ416)=1,BS416,
IF($BQ$427&gt;SUM($BQ$307:BQ416),_xlfn.CONCAT(", ",BS416),
IF($BQ$427=SUM($BQ$307:BQ416),_xlfn.CONCAT(" y ",BS416)))))</f>
        <v/>
      </c>
      <c r="BS416" s="231" t="s">
        <v>6321</v>
      </c>
      <c r="BT416" s="424">
        <f t="shared" si="311"/>
        <v>0</v>
      </c>
      <c r="BU416" s="426">
        <f t="shared" si="312"/>
        <v>0</v>
      </c>
    </row>
    <row r="417" spans="1:73" customFormat="1" ht="15" hidden="1" customHeight="1">
      <c r="A417" s="6"/>
      <c r="B417" s="5"/>
      <c r="C417" s="87" t="s">
        <v>215</v>
      </c>
      <c r="D417" s="825" t="str">
        <f>IF(CNGE_2024_M1_Secc1_Sub1!$D152="","",CNGE_2024_M1_Secc1_Sub1!$D152)</f>
        <v/>
      </c>
      <c r="E417" s="825"/>
      <c r="F417" s="825"/>
      <c r="G417" s="568"/>
      <c r="H417" s="568"/>
      <c r="I417" s="568"/>
      <c r="J417" s="568"/>
      <c r="K417" s="850"/>
      <c r="L417" s="852"/>
      <c r="M417" s="850"/>
      <c r="N417" s="852"/>
      <c r="O417" s="850"/>
      <c r="P417" s="852"/>
      <c r="Q417" s="850"/>
      <c r="R417" s="852"/>
      <c r="S417" s="850"/>
      <c r="T417" s="852"/>
      <c r="U417" s="850"/>
      <c r="V417" s="852"/>
      <c r="W417" s="850"/>
      <c r="X417" s="852"/>
      <c r="Y417" s="850"/>
      <c r="Z417" s="852"/>
      <c r="AA417" s="850"/>
      <c r="AB417" s="852"/>
      <c r="AC417" s="850"/>
      <c r="AD417" s="852"/>
      <c r="AE417" s="8"/>
      <c r="AG417" s="269">
        <f t="shared" si="274"/>
        <v>0</v>
      </c>
      <c r="AH417" s="371">
        <f t="shared" si="275"/>
        <v>0</v>
      </c>
      <c r="AI417" s="298">
        <f t="shared" si="276"/>
        <v>0</v>
      </c>
      <c r="AJ417" s="299">
        <f t="shared" si="277"/>
        <v>0</v>
      </c>
      <c r="AK417" s="300">
        <f t="shared" si="278"/>
        <v>0</v>
      </c>
      <c r="AL417" s="301">
        <f t="shared" si="279"/>
        <v>0</v>
      </c>
      <c r="AM417" s="449">
        <f t="shared" si="280"/>
        <v>0</v>
      </c>
      <c r="AN417" s="453">
        <f t="shared" si="281"/>
        <v>0</v>
      </c>
      <c r="AO417" s="455">
        <f t="shared" si="282"/>
        <v>0</v>
      </c>
      <c r="AP417" s="449">
        <f t="shared" si="283"/>
        <v>0</v>
      </c>
      <c r="AQ417" s="453">
        <f t="shared" si="284"/>
        <v>0</v>
      </c>
      <c r="AR417" s="455">
        <f t="shared" si="285"/>
        <v>0</v>
      </c>
      <c r="AS417" s="449">
        <f t="shared" si="286"/>
        <v>0</v>
      </c>
      <c r="AT417" s="453">
        <f t="shared" si="287"/>
        <v>0</v>
      </c>
      <c r="AU417" s="455">
        <f t="shared" si="288"/>
        <v>0</v>
      </c>
      <c r="AV417" s="449">
        <f t="shared" si="289"/>
        <v>0</v>
      </c>
      <c r="AW417" s="344">
        <f t="shared" si="290"/>
        <v>-1</v>
      </c>
      <c r="AX417" s="345">
        <f t="shared" si="291"/>
        <v>0</v>
      </c>
      <c r="AY417" s="344">
        <f t="shared" si="292"/>
        <v>-1</v>
      </c>
      <c r="AZ417" s="345">
        <f t="shared" si="293"/>
        <v>0</v>
      </c>
      <c r="BA417" s="344">
        <f t="shared" si="294"/>
        <v>-1</v>
      </c>
      <c r="BB417" s="345">
        <f t="shared" si="295"/>
        <v>0</v>
      </c>
      <c r="BC417" s="344">
        <f t="shared" si="296"/>
        <v>-1</v>
      </c>
      <c r="BD417" s="345">
        <f t="shared" si="297"/>
        <v>0</v>
      </c>
      <c r="BE417" s="344">
        <f t="shared" si="298"/>
        <v>-1</v>
      </c>
      <c r="BF417" s="345">
        <f t="shared" si="299"/>
        <v>0</v>
      </c>
      <c r="BG417" s="344">
        <f t="shared" si="300"/>
        <v>-1</v>
      </c>
      <c r="BH417" s="345">
        <f t="shared" si="301"/>
        <v>0</v>
      </c>
      <c r="BI417" s="344">
        <f t="shared" si="302"/>
        <v>-1</v>
      </c>
      <c r="BJ417" s="345">
        <f t="shared" si="303"/>
        <v>0</v>
      </c>
      <c r="BK417" s="344">
        <f t="shared" si="304"/>
        <v>-1</v>
      </c>
      <c r="BL417" s="345">
        <f t="shared" si="305"/>
        <v>0</v>
      </c>
      <c r="BM417" s="344">
        <f t="shared" si="306"/>
        <v>-1</v>
      </c>
      <c r="BN417" s="345">
        <f t="shared" si="307"/>
        <v>0</v>
      </c>
      <c r="BO417" s="344">
        <f t="shared" si="308"/>
        <v>-1</v>
      </c>
      <c r="BP417" s="345">
        <f t="shared" si="309"/>
        <v>0</v>
      </c>
      <c r="BQ417" s="290">
        <f t="shared" si="310"/>
        <v>0</v>
      </c>
      <c r="BR417" s="291" t="str">
        <f>IF(BQ417=0,"",
IF(SUM($BQ$307:BQ417)=1,BS417,
IF($BQ$427&gt;SUM($BQ$307:BQ417),_xlfn.CONCAT(", ",BS417),
IF($BQ$427=SUM($BQ$307:BQ417),_xlfn.CONCAT(" y ",BS417)))))</f>
        <v/>
      </c>
      <c r="BS417" s="231" t="s">
        <v>6322</v>
      </c>
      <c r="BT417" s="424">
        <f t="shared" si="311"/>
        <v>0</v>
      </c>
      <c r="BU417" s="426">
        <f t="shared" si="312"/>
        <v>0</v>
      </c>
    </row>
    <row r="418" spans="1:73" customFormat="1" ht="15" hidden="1" customHeight="1">
      <c r="A418" s="6"/>
      <c r="B418" s="5"/>
      <c r="C418" s="87" t="s">
        <v>216</v>
      </c>
      <c r="D418" s="825" t="str">
        <f>IF(CNGE_2024_M1_Secc1_Sub1!$D153="","",CNGE_2024_M1_Secc1_Sub1!$D153)</f>
        <v/>
      </c>
      <c r="E418" s="825"/>
      <c r="F418" s="825"/>
      <c r="G418" s="568"/>
      <c r="H418" s="568"/>
      <c r="I418" s="568"/>
      <c r="J418" s="568"/>
      <c r="K418" s="850"/>
      <c r="L418" s="852"/>
      <c r="M418" s="850"/>
      <c r="N418" s="852"/>
      <c r="O418" s="850"/>
      <c r="P418" s="852"/>
      <c r="Q418" s="850"/>
      <c r="R418" s="852"/>
      <c r="S418" s="850"/>
      <c r="T418" s="852"/>
      <c r="U418" s="850"/>
      <c r="V418" s="852"/>
      <c r="W418" s="850"/>
      <c r="X418" s="852"/>
      <c r="Y418" s="850"/>
      <c r="Z418" s="852"/>
      <c r="AA418" s="850"/>
      <c r="AB418" s="852"/>
      <c r="AC418" s="850"/>
      <c r="AD418" s="852"/>
      <c r="AE418" s="8"/>
      <c r="AG418" s="269">
        <f t="shared" si="274"/>
        <v>0</v>
      </c>
      <c r="AH418" s="371">
        <f t="shared" si="275"/>
        <v>0</v>
      </c>
      <c r="AI418" s="298">
        <f t="shared" si="276"/>
        <v>0</v>
      </c>
      <c r="AJ418" s="299">
        <f t="shared" si="277"/>
        <v>0</v>
      </c>
      <c r="AK418" s="300">
        <f t="shared" si="278"/>
        <v>0</v>
      </c>
      <c r="AL418" s="301">
        <f t="shared" si="279"/>
        <v>0</v>
      </c>
      <c r="AM418" s="449">
        <f t="shared" si="280"/>
        <v>0</v>
      </c>
      <c r="AN418" s="453">
        <f t="shared" si="281"/>
        <v>0</v>
      </c>
      <c r="AO418" s="455">
        <f t="shared" si="282"/>
        <v>0</v>
      </c>
      <c r="AP418" s="449">
        <f t="shared" si="283"/>
        <v>0</v>
      </c>
      <c r="AQ418" s="453">
        <f t="shared" si="284"/>
        <v>0</v>
      </c>
      <c r="AR418" s="455">
        <f t="shared" si="285"/>
        <v>0</v>
      </c>
      <c r="AS418" s="449">
        <f t="shared" si="286"/>
        <v>0</v>
      </c>
      <c r="AT418" s="453">
        <f t="shared" si="287"/>
        <v>0</v>
      </c>
      <c r="AU418" s="455">
        <f t="shared" si="288"/>
        <v>0</v>
      </c>
      <c r="AV418" s="449">
        <f t="shared" si="289"/>
        <v>0</v>
      </c>
      <c r="AW418" s="344">
        <f t="shared" si="290"/>
        <v>-1</v>
      </c>
      <c r="AX418" s="345">
        <f t="shared" si="291"/>
        <v>0</v>
      </c>
      <c r="AY418" s="344">
        <f t="shared" si="292"/>
        <v>-1</v>
      </c>
      <c r="AZ418" s="345">
        <f t="shared" si="293"/>
        <v>0</v>
      </c>
      <c r="BA418" s="344">
        <f t="shared" si="294"/>
        <v>-1</v>
      </c>
      <c r="BB418" s="345">
        <f t="shared" si="295"/>
        <v>0</v>
      </c>
      <c r="BC418" s="344">
        <f t="shared" si="296"/>
        <v>-1</v>
      </c>
      <c r="BD418" s="345">
        <f t="shared" si="297"/>
        <v>0</v>
      </c>
      <c r="BE418" s="344">
        <f t="shared" si="298"/>
        <v>-1</v>
      </c>
      <c r="BF418" s="345">
        <f t="shared" si="299"/>
        <v>0</v>
      </c>
      <c r="BG418" s="344">
        <f t="shared" si="300"/>
        <v>-1</v>
      </c>
      <c r="BH418" s="345">
        <f t="shared" si="301"/>
        <v>0</v>
      </c>
      <c r="BI418" s="344">
        <f t="shared" si="302"/>
        <v>-1</v>
      </c>
      <c r="BJ418" s="345">
        <f t="shared" si="303"/>
        <v>0</v>
      </c>
      <c r="BK418" s="344">
        <f t="shared" si="304"/>
        <v>-1</v>
      </c>
      <c r="BL418" s="345">
        <f t="shared" si="305"/>
        <v>0</v>
      </c>
      <c r="BM418" s="344">
        <f t="shared" si="306"/>
        <v>-1</v>
      </c>
      <c r="BN418" s="345">
        <f t="shared" si="307"/>
        <v>0</v>
      </c>
      <c r="BO418" s="344">
        <f t="shared" si="308"/>
        <v>-1</v>
      </c>
      <c r="BP418" s="345">
        <f t="shared" si="309"/>
        <v>0</v>
      </c>
      <c r="BQ418" s="290">
        <f t="shared" si="310"/>
        <v>0</v>
      </c>
      <c r="BR418" s="291" t="str">
        <f>IF(BQ418=0,"",
IF(SUM($BQ$307:BQ418)=1,BS418,
IF($BQ$427&gt;SUM($BQ$307:BQ418),_xlfn.CONCAT(", ",BS418),
IF($BQ$427=SUM($BQ$307:BQ418),_xlfn.CONCAT(" y ",BS418)))))</f>
        <v/>
      </c>
      <c r="BS418" s="231" t="s">
        <v>6323</v>
      </c>
      <c r="BT418" s="424">
        <f t="shared" si="311"/>
        <v>0</v>
      </c>
      <c r="BU418" s="426">
        <f t="shared" si="312"/>
        <v>0</v>
      </c>
    </row>
    <row r="419" spans="1:73" customFormat="1" ht="15" hidden="1" customHeight="1">
      <c r="A419" s="6"/>
      <c r="B419" s="5"/>
      <c r="C419" s="87" t="s">
        <v>217</v>
      </c>
      <c r="D419" s="825" t="str">
        <f>IF(CNGE_2024_M1_Secc1_Sub1!$D154="","",CNGE_2024_M1_Secc1_Sub1!$D154)</f>
        <v/>
      </c>
      <c r="E419" s="825"/>
      <c r="F419" s="825"/>
      <c r="G419" s="568"/>
      <c r="H419" s="568"/>
      <c r="I419" s="568"/>
      <c r="J419" s="568"/>
      <c r="K419" s="850"/>
      <c r="L419" s="852"/>
      <c r="M419" s="850"/>
      <c r="N419" s="852"/>
      <c r="O419" s="850"/>
      <c r="P419" s="852"/>
      <c r="Q419" s="850"/>
      <c r="R419" s="852"/>
      <c r="S419" s="850"/>
      <c r="T419" s="852"/>
      <c r="U419" s="850"/>
      <c r="V419" s="852"/>
      <c r="W419" s="850"/>
      <c r="X419" s="852"/>
      <c r="Y419" s="850"/>
      <c r="Z419" s="852"/>
      <c r="AA419" s="850"/>
      <c r="AB419" s="852"/>
      <c r="AC419" s="850"/>
      <c r="AD419" s="852"/>
      <c r="AE419" s="8"/>
      <c r="AG419" s="269">
        <f t="shared" si="274"/>
        <v>0</v>
      </c>
      <c r="AH419" s="371">
        <f t="shared" si="275"/>
        <v>0</v>
      </c>
      <c r="AI419" s="298">
        <f t="shared" si="276"/>
        <v>0</v>
      </c>
      <c r="AJ419" s="299">
        <f t="shared" si="277"/>
        <v>0</v>
      </c>
      <c r="AK419" s="300">
        <f t="shared" si="278"/>
        <v>0</v>
      </c>
      <c r="AL419" s="301">
        <f t="shared" si="279"/>
        <v>0</v>
      </c>
      <c r="AM419" s="449">
        <f t="shared" si="280"/>
        <v>0</v>
      </c>
      <c r="AN419" s="453">
        <f t="shared" si="281"/>
        <v>0</v>
      </c>
      <c r="AO419" s="455">
        <f t="shared" si="282"/>
        <v>0</v>
      </c>
      <c r="AP419" s="449">
        <f t="shared" si="283"/>
        <v>0</v>
      </c>
      <c r="AQ419" s="453">
        <f t="shared" si="284"/>
        <v>0</v>
      </c>
      <c r="AR419" s="455">
        <f t="shared" si="285"/>
        <v>0</v>
      </c>
      <c r="AS419" s="449">
        <f t="shared" si="286"/>
        <v>0</v>
      </c>
      <c r="AT419" s="453">
        <f t="shared" si="287"/>
        <v>0</v>
      </c>
      <c r="AU419" s="455">
        <f t="shared" si="288"/>
        <v>0</v>
      </c>
      <c r="AV419" s="449">
        <f t="shared" si="289"/>
        <v>0</v>
      </c>
      <c r="AW419" s="344">
        <f t="shared" si="290"/>
        <v>-1</v>
      </c>
      <c r="AX419" s="345">
        <f t="shared" si="291"/>
        <v>0</v>
      </c>
      <c r="AY419" s="344">
        <f t="shared" si="292"/>
        <v>-1</v>
      </c>
      <c r="AZ419" s="345">
        <f t="shared" si="293"/>
        <v>0</v>
      </c>
      <c r="BA419" s="344">
        <f t="shared" si="294"/>
        <v>-1</v>
      </c>
      <c r="BB419" s="345">
        <f t="shared" si="295"/>
        <v>0</v>
      </c>
      <c r="BC419" s="344">
        <f t="shared" si="296"/>
        <v>-1</v>
      </c>
      <c r="BD419" s="345">
        <f t="shared" si="297"/>
        <v>0</v>
      </c>
      <c r="BE419" s="344">
        <f t="shared" si="298"/>
        <v>-1</v>
      </c>
      <c r="BF419" s="345">
        <f t="shared" si="299"/>
        <v>0</v>
      </c>
      <c r="BG419" s="344">
        <f t="shared" si="300"/>
        <v>-1</v>
      </c>
      <c r="BH419" s="345">
        <f t="shared" si="301"/>
        <v>0</v>
      </c>
      <c r="BI419" s="344">
        <f t="shared" si="302"/>
        <v>-1</v>
      </c>
      <c r="BJ419" s="345">
        <f t="shared" si="303"/>
        <v>0</v>
      </c>
      <c r="BK419" s="344">
        <f t="shared" si="304"/>
        <v>-1</v>
      </c>
      <c r="BL419" s="345">
        <f t="shared" si="305"/>
        <v>0</v>
      </c>
      <c r="BM419" s="344">
        <f t="shared" si="306"/>
        <v>-1</v>
      </c>
      <c r="BN419" s="345">
        <f t="shared" si="307"/>
        <v>0</v>
      </c>
      <c r="BO419" s="344">
        <f t="shared" si="308"/>
        <v>-1</v>
      </c>
      <c r="BP419" s="345">
        <f t="shared" si="309"/>
        <v>0</v>
      </c>
      <c r="BQ419" s="290">
        <f t="shared" si="310"/>
        <v>0</v>
      </c>
      <c r="BR419" s="291" t="str">
        <f>IF(BQ419=0,"",
IF(SUM($BQ$307:BQ419)=1,BS419,
IF($BQ$427&gt;SUM($BQ$307:BQ419),_xlfn.CONCAT(", ",BS419),
IF($BQ$427=SUM($BQ$307:BQ419),_xlfn.CONCAT(" y ",BS419)))))</f>
        <v/>
      </c>
      <c r="BS419" s="231" t="s">
        <v>6324</v>
      </c>
      <c r="BT419" s="424">
        <f t="shared" si="311"/>
        <v>0</v>
      </c>
      <c r="BU419" s="426">
        <f t="shared" si="312"/>
        <v>0</v>
      </c>
    </row>
    <row r="420" spans="1:73" customFormat="1" ht="15" hidden="1" customHeight="1">
      <c r="A420" s="6"/>
      <c r="B420" s="5"/>
      <c r="C420" s="87" t="s">
        <v>218</v>
      </c>
      <c r="D420" s="825" t="str">
        <f>IF(CNGE_2024_M1_Secc1_Sub1!$D155="","",CNGE_2024_M1_Secc1_Sub1!$D155)</f>
        <v/>
      </c>
      <c r="E420" s="825"/>
      <c r="F420" s="825"/>
      <c r="G420" s="568"/>
      <c r="H420" s="568"/>
      <c r="I420" s="568"/>
      <c r="J420" s="568"/>
      <c r="K420" s="850"/>
      <c r="L420" s="852"/>
      <c r="M420" s="850"/>
      <c r="N420" s="852"/>
      <c r="O420" s="850"/>
      <c r="P420" s="852"/>
      <c r="Q420" s="850"/>
      <c r="R420" s="852"/>
      <c r="S420" s="850"/>
      <c r="T420" s="852"/>
      <c r="U420" s="850"/>
      <c r="V420" s="852"/>
      <c r="W420" s="850"/>
      <c r="X420" s="852"/>
      <c r="Y420" s="850"/>
      <c r="Z420" s="852"/>
      <c r="AA420" s="850"/>
      <c r="AB420" s="852"/>
      <c r="AC420" s="850"/>
      <c r="AD420" s="852"/>
      <c r="AE420" s="8"/>
      <c r="AG420" s="269">
        <f t="shared" si="274"/>
        <v>0</v>
      </c>
      <c r="AH420" s="371">
        <f t="shared" si="275"/>
        <v>0</v>
      </c>
      <c r="AI420" s="298">
        <f t="shared" si="276"/>
        <v>0</v>
      </c>
      <c r="AJ420" s="299">
        <f t="shared" si="277"/>
        <v>0</v>
      </c>
      <c r="AK420" s="300">
        <f t="shared" si="278"/>
        <v>0</v>
      </c>
      <c r="AL420" s="301">
        <f t="shared" si="279"/>
        <v>0</v>
      </c>
      <c r="AM420" s="449">
        <f t="shared" si="280"/>
        <v>0</v>
      </c>
      <c r="AN420" s="453">
        <f t="shared" si="281"/>
        <v>0</v>
      </c>
      <c r="AO420" s="455">
        <f t="shared" si="282"/>
        <v>0</v>
      </c>
      <c r="AP420" s="449">
        <f t="shared" si="283"/>
        <v>0</v>
      </c>
      <c r="AQ420" s="453">
        <f t="shared" si="284"/>
        <v>0</v>
      </c>
      <c r="AR420" s="455">
        <f t="shared" si="285"/>
        <v>0</v>
      </c>
      <c r="AS420" s="449">
        <f t="shared" si="286"/>
        <v>0</v>
      </c>
      <c r="AT420" s="453">
        <f t="shared" si="287"/>
        <v>0</v>
      </c>
      <c r="AU420" s="455">
        <f t="shared" si="288"/>
        <v>0</v>
      </c>
      <c r="AV420" s="449">
        <f t="shared" si="289"/>
        <v>0</v>
      </c>
      <c r="AW420" s="344">
        <f t="shared" si="290"/>
        <v>-1</v>
      </c>
      <c r="AX420" s="345">
        <f t="shared" si="291"/>
        <v>0</v>
      </c>
      <c r="AY420" s="344">
        <f t="shared" si="292"/>
        <v>-1</v>
      </c>
      <c r="AZ420" s="345">
        <f t="shared" si="293"/>
        <v>0</v>
      </c>
      <c r="BA420" s="344">
        <f t="shared" si="294"/>
        <v>-1</v>
      </c>
      <c r="BB420" s="345">
        <f t="shared" si="295"/>
        <v>0</v>
      </c>
      <c r="BC420" s="344">
        <f t="shared" si="296"/>
        <v>-1</v>
      </c>
      <c r="BD420" s="345">
        <f t="shared" si="297"/>
        <v>0</v>
      </c>
      <c r="BE420" s="344">
        <f t="shared" si="298"/>
        <v>-1</v>
      </c>
      <c r="BF420" s="345">
        <f t="shared" si="299"/>
        <v>0</v>
      </c>
      <c r="BG420" s="344">
        <f t="shared" si="300"/>
        <v>-1</v>
      </c>
      <c r="BH420" s="345">
        <f t="shared" si="301"/>
        <v>0</v>
      </c>
      <c r="BI420" s="344">
        <f t="shared" si="302"/>
        <v>-1</v>
      </c>
      <c r="BJ420" s="345">
        <f t="shared" si="303"/>
        <v>0</v>
      </c>
      <c r="BK420" s="344">
        <f t="shared" si="304"/>
        <v>-1</v>
      </c>
      <c r="BL420" s="345">
        <f t="shared" si="305"/>
        <v>0</v>
      </c>
      <c r="BM420" s="344">
        <f t="shared" si="306"/>
        <v>-1</v>
      </c>
      <c r="BN420" s="345">
        <f t="shared" si="307"/>
        <v>0</v>
      </c>
      <c r="BO420" s="344">
        <f t="shared" si="308"/>
        <v>-1</v>
      </c>
      <c r="BP420" s="345">
        <f t="shared" si="309"/>
        <v>0</v>
      </c>
      <c r="BQ420" s="290">
        <f t="shared" si="310"/>
        <v>0</v>
      </c>
      <c r="BR420" s="291" t="str">
        <f>IF(BQ420=0,"",
IF(SUM($BQ$307:BQ420)=1,BS420,
IF($BQ$427&gt;SUM($BQ$307:BQ420),_xlfn.CONCAT(", ",BS420),
IF($BQ$427=SUM($BQ$307:BQ420),_xlfn.CONCAT(" y ",BS420)))))</f>
        <v/>
      </c>
      <c r="BS420" s="231" t="s">
        <v>6325</v>
      </c>
      <c r="BT420" s="424">
        <f t="shared" si="311"/>
        <v>0</v>
      </c>
      <c r="BU420" s="426">
        <f t="shared" si="312"/>
        <v>0</v>
      </c>
    </row>
    <row r="421" spans="1:73" customFormat="1" ht="15" hidden="1" customHeight="1">
      <c r="A421" s="6"/>
      <c r="B421" s="5"/>
      <c r="C421" s="87" t="s">
        <v>219</v>
      </c>
      <c r="D421" s="825" t="str">
        <f>IF(CNGE_2024_M1_Secc1_Sub1!$D156="","",CNGE_2024_M1_Secc1_Sub1!$D156)</f>
        <v/>
      </c>
      <c r="E421" s="825"/>
      <c r="F421" s="825"/>
      <c r="G421" s="568"/>
      <c r="H421" s="568"/>
      <c r="I421" s="568"/>
      <c r="J421" s="568"/>
      <c r="K421" s="850"/>
      <c r="L421" s="852"/>
      <c r="M421" s="850"/>
      <c r="N421" s="852"/>
      <c r="O421" s="850"/>
      <c r="P421" s="852"/>
      <c r="Q421" s="850"/>
      <c r="R421" s="852"/>
      <c r="S421" s="850"/>
      <c r="T421" s="852"/>
      <c r="U421" s="850"/>
      <c r="V421" s="852"/>
      <c r="W421" s="850"/>
      <c r="X421" s="852"/>
      <c r="Y421" s="850"/>
      <c r="Z421" s="852"/>
      <c r="AA421" s="850"/>
      <c r="AB421" s="852"/>
      <c r="AC421" s="850"/>
      <c r="AD421" s="852"/>
      <c r="AE421" s="8"/>
      <c r="AG421" s="269">
        <f t="shared" si="274"/>
        <v>0</v>
      </c>
      <c r="AH421" s="371">
        <f t="shared" si="275"/>
        <v>0</v>
      </c>
      <c r="AI421" s="298">
        <f t="shared" si="276"/>
        <v>0</v>
      </c>
      <c r="AJ421" s="299">
        <f t="shared" si="277"/>
        <v>0</v>
      </c>
      <c r="AK421" s="300">
        <f t="shared" si="278"/>
        <v>0</v>
      </c>
      <c r="AL421" s="301">
        <f t="shared" si="279"/>
        <v>0</v>
      </c>
      <c r="AM421" s="449">
        <f t="shared" si="280"/>
        <v>0</v>
      </c>
      <c r="AN421" s="453">
        <f t="shared" si="281"/>
        <v>0</v>
      </c>
      <c r="AO421" s="455">
        <f t="shared" si="282"/>
        <v>0</v>
      </c>
      <c r="AP421" s="449">
        <f t="shared" si="283"/>
        <v>0</v>
      </c>
      <c r="AQ421" s="453">
        <f t="shared" si="284"/>
        <v>0</v>
      </c>
      <c r="AR421" s="455">
        <f t="shared" si="285"/>
        <v>0</v>
      </c>
      <c r="AS421" s="449">
        <f t="shared" si="286"/>
        <v>0</v>
      </c>
      <c r="AT421" s="453">
        <f t="shared" si="287"/>
        <v>0</v>
      </c>
      <c r="AU421" s="455">
        <f t="shared" si="288"/>
        <v>0</v>
      </c>
      <c r="AV421" s="449">
        <f t="shared" si="289"/>
        <v>0</v>
      </c>
      <c r="AW421" s="344">
        <f t="shared" si="290"/>
        <v>-1</v>
      </c>
      <c r="AX421" s="345">
        <f t="shared" si="291"/>
        <v>0</v>
      </c>
      <c r="AY421" s="344">
        <f t="shared" si="292"/>
        <v>-1</v>
      </c>
      <c r="AZ421" s="345">
        <f t="shared" si="293"/>
        <v>0</v>
      </c>
      <c r="BA421" s="344">
        <f t="shared" si="294"/>
        <v>-1</v>
      </c>
      <c r="BB421" s="345">
        <f t="shared" si="295"/>
        <v>0</v>
      </c>
      <c r="BC421" s="344">
        <f t="shared" si="296"/>
        <v>-1</v>
      </c>
      <c r="BD421" s="345">
        <f t="shared" si="297"/>
        <v>0</v>
      </c>
      <c r="BE421" s="344">
        <f t="shared" si="298"/>
        <v>-1</v>
      </c>
      <c r="BF421" s="345">
        <f t="shared" si="299"/>
        <v>0</v>
      </c>
      <c r="BG421" s="344">
        <f t="shared" si="300"/>
        <v>-1</v>
      </c>
      <c r="BH421" s="345">
        <f t="shared" si="301"/>
        <v>0</v>
      </c>
      <c r="BI421" s="344">
        <f t="shared" si="302"/>
        <v>-1</v>
      </c>
      <c r="BJ421" s="345">
        <f t="shared" si="303"/>
        <v>0</v>
      </c>
      <c r="BK421" s="344">
        <f t="shared" si="304"/>
        <v>-1</v>
      </c>
      <c r="BL421" s="345">
        <f t="shared" si="305"/>
        <v>0</v>
      </c>
      <c r="BM421" s="344">
        <f t="shared" si="306"/>
        <v>-1</v>
      </c>
      <c r="BN421" s="345">
        <f t="shared" si="307"/>
        <v>0</v>
      </c>
      <c r="BO421" s="344">
        <f t="shared" si="308"/>
        <v>-1</v>
      </c>
      <c r="BP421" s="345">
        <f t="shared" si="309"/>
        <v>0</v>
      </c>
      <c r="BQ421" s="290">
        <f t="shared" si="310"/>
        <v>0</v>
      </c>
      <c r="BR421" s="291" t="str">
        <f>IF(BQ421=0,"",
IF(SUM($BQ$307:BQ421)=1,BS421,
IF($BQ$427&gt;SUM($BQ$307:BQ421),_xlfn.CONCAT(", ",BS421),
IF($BQ$427=SUM($BQ$307:BQ421),_xlfn.CONCAT(" y ",BS421)))))</f>
        <v/>
      </c>
      <c r="BS421" s="231" t="s">
        <v>6326</v>
      </c>
      <c r="BT421" s="424">
        <f t="shared" si="311"/>
        <v>0</v>
      </c>
      <c r="BU421" s="426">
        <f t="shared" si="312"/>
        <v>0</v>
      </c>
    </row>
    <row r="422" spans="1:73" customFormat="1" ht="15" hidden="1" customHeight="1">
      <c r="A422" s="6"/>
      <c r="B422" s="5"/>
      <c r="C422" s="87" t="s">
        <v>220</v>
      </c>
      <c r="D422" s="825" t="str">
        <f>IF(CNGE_2024_M1_Secc1_Sub1!$D157="","",CNGE_2024_M1_Secc1_Sub1!$D157)</f>
        <v/>
      </c>
      <c r="E422" s="825"/>
      <c r="F422" s="825"/>
      <c r="G422" s="568"/>
      <c r="H422" s="568"/>
      <c r="I422" s="568"/>
      <c r="J422" s="568"/>
      <c r="K422" s="850"/>
      <c r="L422" s="852"/>
      <c r="M422" s="850"/>
      <c r="N422" s="852"/>
      <c r="O422" s="850"/>
      <c r="P422" s="852"/>
      <c r="Q422" s="850"/>
      <c r="R422" s="852"/>
      <c r="S422" s="850"/>
      <c r="T422" s="852"/>
      <c r="U422" s="850"/>
      <c r="V422" s="852"/>
      <c r="W422" s="850"/>
      <c r="X422" s="852"/>
      <c r="Y422" s="850"/>
      <c r="Z422" s="852"/>
      <c r="AA422" s="850"/>
      <c r="AB422" s="852"/>
      <c r="AC422" s="850"/>
      <c r="AD422" s="852"/>
      <c r="AE422" s="8"/>
      <c r="AG422" s="269">
        <f t="shared" si="274"/>
        <v>0</v>
      </c>
      <c r="AH422" s="371">
        <f t="shared" si="275"/>
        <v>0</v>
      </c>
      <c r="AI422" s="298">
        <f t="shared" si="276"/>
        <v>0</v>
      </c>
      <c r="AJ422" s="299">
        <f t="shared" si="277"/>
        <v>0</v>
      </c>
      <c r="AK422" s="300">
        <f t="shared" si="278"/>
        <v>0</v>
      </c>
      <c r="AL422" s="301">
        <f t="shared" si="279"/>
        <v>0</v>
      </c>
      <c r="AM422" s="449">
        <f t="shared" si="280"/>
        <v>0</v>
      </c>
      <c r="AN422" s="453">
        <f t="shared" si="281"/>
        <v>0</v>
      </c>
      <c r="AO422" s="455">
        <f t="shared" si="282"/>
        <v>0</v>
      </c>
      <c r="AP422" s="449">
        <f t="shared" si="283"/>
        <v>0</v>
      </c>
      <c r="AQ422" s="453">
        <f t="shared" si="284"/>
        <v>0</v>
      </c>
      <c r="AR422" s="455">
        <f t="shared" si="285"/>
        <v>0</v>
      </c>
      <c r="AS422" s="449">
        <f t="shared" si="286"/>
        <v>0</v>
      </c>
      <c r="AT422" s="453">
        <f t="shared" si="287"/>
        <v>0</v>
      </c>
      <c r="AU422" s="455">
        <f t="shared" si="288"/>
        <v>0</v>
      </c>
      <c r="AV422" s="449">
        <f t="shared" si="289"/>
        <v>0</v>
      </c>
      <c r="AW422" s="344">
        <f t="shared" si="290"/>
        <v>-1</v>
      </c>
      <c r="AX422" s="345">
        <f t="shared" si="291"/>
        <v>0</v>
      </c>
      <c r="AY422" s="344">
        <f t="shared" si="292"/>
        <v>-1</v>
      </c>
      <c r="AZ422" s="345">
        <f t="shared" si="293"/>
        <v>0</v>
      </c>
      <c r="BA422" s="344">
        <f t="shared" si="294"/>
        <v>-1</v>
      </c>
      <c r="BB422" s="345">
        <f t="shared" si="295"/>
        <v>0</v>
      </c>
      <c r="BC422" s="344">
        <f t="shared" si="296"/>
        <v>-1</v>
      </c>
      <c r="BD422" s="345">
        <f t="shared" si="297"/>
        <v>0</v>
      </c>
      <c r="BE422" s="344">
        <f t="shared" si="298"/>
        <v>-1</v>
      </c>
      <c r="BF422" s="345">
        <f t="shared" si="299"/>
        <v>0</v>
      </c>
      <c r="BG422" s="344">
        <f t="shared" si="300"/>
        <v>-1</v>
      </c>
      <c r="BH422" s="345">
        <f t="shared" si="301"/>
        <v>0</v>
      </c>
      <c r="BI422" s="344">
        <f t="shared" si="302"/>
        <v>-1</v>
      </c>
      <c r="BJ422" s="345">
        <f t="shared" si="303"/>
        <v>0</v>
      </c>
      <c r="BK422" s="344">
        <f t="shared" si="304"/>
        <v>-1</v>
      </c>
      <c r="BL422" s="345">
        <f t="shared" si="305"/>
        <v>0</v>
      </c>
      <c r="BM422" s="344">
        <f t="shared" si="306"/>
        <v>-1</v>
      </c>
      <c r="BN422" s="345">
        <f t="shared" si="307"/>
        <v>0</v>
      </c>
      <c r="BO422" s="344">
        <f t="shared" si="308"/>
        <v>-1</v>
      </c>
      <c r="BP422" s="345">
        <f t="shared" si="309"/>
        <v>0</v>
      </c>
      <c r="BQ422" s="290">
        <f t="shared" si="310"/>
        <v>0</v>
      </c>
      <c r="BR422" s="291" t="str">
        <f>IF(BQ422=0,"",
IF(SUM($BQ$307:BQ422)=1,BS422,
IF($BQ$427&gt;SUM($BQ$307:BQ422),_xlfn.CONCAT(", ",BS422),
IF($BQ$427=SUM($BQ$307:BQ422),_xlfn.CONCAT(" y ",BS422)))))</f>
        <v/>
      </c>
      <c r="BS422" s="231" t="s">
        <v>6327</v>
      </c>
      <c r="BT422" s="424">
        <f t="shared" si="311"/>
        <v>0</v>
      </c>
      <c r="BU422" s="426">
        <f t="shared" si="312"/>
        <v>0</v>
      </c>
    </row>
    <row r="423" spans="1:73" customFormat="1" ht="15" hidden="1" customHeight="1">
      <c r="A423" s="6"/>
      <c r="B423" s="5"/>
      <c r="C423" s="87" t="s">
        <v>221</v>
      </c>
      <c r="D423" s="825" t="str">
        <f>IF(CNGE_2024_M1_Secc1_Sub1!$D158="","",CNGE_2024_M1_Secc1_Sub1!$D158)</f>
        <v/>
      </c>
      <c r="E423" s="825"/>
      <c r="F423" s="825"/>
      <c r="G423" s="568"/>
      <c r="H423" s="568"/>
      <c r="I423" s="568"/>
      <c r="J423" s="568"/>
      <c r="K423" s="850"/>
      <c r="L423" s="852"/>
      <c r="M423" s="850"/>
      <c r="N423" s="852"/>
      <c r="O423" s="850"/>
      <c r="P423" s="852"/>
      <c r="Q423" s="850"/>
      <c r="R423" s="852"/>
      <c r="S423" s="850"/>
      <c r="T423" s="852"/>
      <c r="U423" s="850"/>
      <c r="V423" s="852"/>
      <c r="W423" s="850"/>
      <c r="X423" s="852"/>
      <c r="Y423" s="850"/>
      <c r="Z423" s="852"/>
      <c r="AA423" s="850"/>
      <c r="AB423" s="852"/>
      <c r="AC423" s="850"/>
      <c r="AD423" s="852"/>
      <c r="AE423" s="8"/>
      <c r="AG423" s="269">
        <f t="shared" si="274"/>
        <v>0</v>
      </c>
      <c r="AH423" s="371">
        <f t="shared" si="275"/>
        <v>0</v>
      </c>
      <c r="AI423" s="298">
        <f t="shared" si="276"/>
        <v>0</v>
      </c>
      <c r="AJ423" s="299">
        <f t="shared" si="277"/>
        <v>0</v>
      </c>
      <c r="AK423" s="300">
        <f t="shared" si="278"/>
        <v>0</v>
      </c>
      <c r="AL423" s="301">
        <f t="shared" si="279"/>
        <v>0</v>
      </c>
      <c r="AM423" s="449">
        <f t="shared" si="280"/>
        <v>0</v>
      </c>
      <c r="AN423" s="453">
        <f t="shared" si="281"/>
        <v>0</v>
      </c>
      <c r="AO423" s="455">
        <f t="shared" si="282"/>
        <v>0</v>
      </c>
      <c r="AP423" s="449">
        <f t="shared" si="283"/>
        <v>0</v>
      </c>
      <c r="AQ423" s="453">
        <f t="shared" si="284"/>
        <v>0</v>
      </c>
      <c r="AR423" s="455">
        <f t="shared" si="285"/>
        <v>0</v>
      </c>
      <c r="AS423" s="449">
        <f t="shared" si="286"/>
        <v>0</v>
      </c>
      <c r="AT423" s="453">
        <f t="shared" si="287"/>
        <v>0</v>
      </c>
      <c r="AU423" s="455">
        <f t="shared" si="288"/>
        <v>0</v>
      </c>
      <c r="AV423" s="449">
        <f t="shared" si="289"/>
        <v>0</v>
      </c>
      <c r="AW423" s="344">
        <f t="shared" si="290"/>
        <v>-1</v>
      </c>
      <c r="AX423" s="345">
        <f t="shared" si="291"/>
        <v>0</v>
      </c>
      <c r="AY423" s="344">
        <f t="shared" si="292"/>
        <v>-1</v>
      </c>
      <c r="AZ423" s="345">
        <f t="shared" si="293"/>
        <v>0</v>
      </c>
      <c r="BA423" s="344">
        <f t="shared" si="294"/>
        <v>-1</v>
      </c>
      <c r="BB423" s="345">
        <f t="shared" si="295"/>
        <v>0</v>
      </c>
      <c r="BC423" s="344">
        <f t="shared" si="296"/>
        <v>-1</v>
      </c>
      <c r="BD423" s="345">
        <f t="shared" si="297"/>
        <v>0</v>
      </c>
      <c r="BE423" s="344">
        <f t="shared" si="298"/>
        <v>-1</v>
      </c>
      <c r="BF423" s="345">
        <f t="shared" si="299"/>
        <v>0</v>
      </c>
      <c r="BG423" s="344">
        <f t="shared" si="300"/>
        <v>-1</v>
      </c>
      <c r="BH423" s="345">
        <f t="shared" si="301"/>
        <v>0</v>
      </c>
      <c r="BI423" s="344">
        <f t="shared" si="302"/>
        <v>-1</v>
      </c>
      <c r="BJ423" s="345">
        <f t="shared" si="303"/>
        <v>0</v>
      </c>
      <c r="BK423" s="344">
        <f t="shared" si="304"/>
        <v>-1</v>
      </c>
      <c r="BL423" s="345">
        <f t="shared" si="305"/>
        <v>0</v>
      </c>
      <c r="BM423" s="344">
        <f t="shared" si="306"/>
        <v>-1</v>
      </c>
      <c r="BN423" s="345">
        <f t="shared" si="307"/>
        <v>0</v>
      </c>
      <c r="BO423" s="344">
        <f t="shared" si="308"/>
        <v>-1</v>
      </c>
      <c r="BP423" s="345">
        <f t="shared" si="309"/>
        <v>0</v>
      </c>
      <c r="BQ423" s="290">
        <f t="shared" si="310"/>
        <v>0</v>
      </c>
      <c r="BR423" s="291" t="str">
        <f>IF(BQ423=0,"",
IF(SUM($BQ$307:BQ423)=1,BS423,
IF($BQ$427&gt;SUM($BQ$307:BQ423),_xlfn.CONCAT(", ",BS423),
IF($BQ$427=SUM($BQ$307:BQ423),_xlfn.CONCAT(" y ",BS423)))))</f>
        <v/>
      </c>
      <c r="BS423" s="231" t="s">
        <v>6328</v>
      </c>
      <c r="BT423" s="424">
        <f t="shared" si="311"/>
        <v>0</v>
      </c>
      <c r="BU423" s="426">
        <f t="shared" si="312"/>
        <v>0</v>
      </c>
    </row>
    <row r="424" spans="1:73" customFormat="1" ht="15" hidden="1" customHeight="1">
      <c r="A424" s="6"/>
      <c r="B424" s="5"/>
      <c r="C424" s="87" t="s">
        <v>222</v>
      </c>
      <c r="D424" s="825" t="str">
        <f>IF(CNGE_2024_M1_Secc1_Sub1!$D159="","",CNGE_2024_M1_Secc1_Sub1!$D159)</f>
        <v/>
      </c>
      <c r="E424" s="825"/>
      <c r="F424" s="825"/>
      <c r="G424" s="568"/>
      <c r="H424" s="568"/>
      <c r="I424" s="568"/>
      <c r="J424" s="568"/>
      <c r="K424" s="850"/>
      <c r="L424" s="852"/>
      <c r="M424" s="850"/>
      <c r="N424" s="852"/>
      <c r="O424" s="850"/>
      <c r="P424" s="852"/>
      <c r="Q424" s="850"/>
      <c r="R424" s="852"/>
      <c r="S424" s="850"/>
      <c r="T424" s="852"/>
      <c r="U424" s="850"/>
      <c r="V424" s="852"/>
      <c r="W424" s="850"/>
      <c r="X424" s="852"/>
      <c r="Y424" s="850"/>
      <c r="Z424" s="852"/>
      <c r="AA424" s="850"/>
      <c r="AB424" s="852"/>
      <c r="AC424" s="850"/>
      <c r="AD424" s="852"/>
      <c r="AE424" s="8"/>
      <c r="AG424" s="269">
        <f t="shared" si="274"/>
        <v>0</v>
      </c>
      <c r="AH424" s="371">
        <f t="shared" si="275"/>
        <v>0</v>
      </c>
      <c r="AI424" s="298">
        <f t="shared" si="276"/>
        <v>0</v>
      </c>
      <c r="AJ424" s="299">
        <f t="shared" si="277"/>
        <v>0</v>
      </c>
      <c r="AK424" s="300">
        <f t="shared" si="278"/>
        <v>0</v>
      </c>
      <c r="AL424" s="301">
        <f t="shared" si="279"/>
        <v>0</v>
      </c>
      <c r="AM424" s="449">
        <f t="shared" si="280"/>
        <v>0</v>
      </c>
      <c r="AN424" s="453">
        <f t="shared" si="281"/>
        <v>0</v>
      </c>
      <c r="AO424" s="455">
        <f t="shared" si="282"/>
        <v>0</v>
      </c>
      <c r="AP424" s="449">
        <f t="shared" si="283"/>
        <v>0</v>
      </c>
      <c r="AQ424" s="453">
        <f t="shared" si="284"/>
        <v>0</v>
      </c>
      <c r="AR424" s="455">
        <f t="shared" si="285"/>
        <v>0</v>
      </c>
      <c r="AS424" s="449">
        <f t="shared" si="286"/>
        <v>0</v>
      </c>
      <c r="AT424" s="453">
        <f t="shared" si="287"/>
        <v>0</v>
      </c>
      <c r="AU424" s="455">
        <f t="shared" si="288"/>
        <v>0</v>
      </c>
      <c r="AV424" s="449">
        <f t="shared" si="289"/>
        <v>0</v>
      </c>
      <c r="AW424" s="344">
        <f t="shared" si="290"/>
        <v>-1</v>
      </c>
      <c r="AX424" s="345">
        <f t="shared" si="291"/>
        <v>0</v>
      </c>
      <c r="AY424" s="344">
        <f t="shared" si="292"/>
        <v>-1</v>
      </c>
      <c r="AZ424" s="345">
        <f t="shared" si="293"/>
        <v>0</v>
      </c>
      <c r="BA424" s="344">
        <f t="shared" si="294"/>
        <v>-1</v>
      </c>
      <c r="BB424" s="345">
        <f t="shared" si="295"/>
        <v>0</v>
      </c>
      <c r="BC424" s="344">
        <f t="shared" si="296"/>
        <v>-1</v>
      </c>
      <c r="BD424" s="345">
        <f t="shared" si="297"/>
        <v>0</v>
      </c>
      <c r="BE424" s="344">
        <f t="shared" si="298"/>
        <v>-1</v>
      </c>
      <c r="BF424" s="345">
        <f t="shared" si="299"/>
        <v>0</v>
      </c>
      <c r="BG424" s="344">
        <f t="shared" si="300"/>
        <v>-1</v>
      </c>
      <c r="BH424" s="345">
        <f t="shared" si="301"/>
        <v>0</v>
      </c>
      <c r="BI424" s="344">
        <f t="shared" si="302"/>
        <v>-1</v>
      </c>
      <c r="BJ424" s="345">
        <f t="shared" si="303"/>
        <v>0</v>
      </c>
      <c r="BK424" s="344">
        <f t="shared" si="304"/>
        <v>-1</v>
      </c>
      <c r="BL424" s="345">
        <f t="shared" si="305"/>
        <v>0</v>
      </c>
      <c r="BM424" s="344">
        <f t="shared" si="306"/>
        <v>-1</v>
      </c>
      <c r="BN424" s="345">
        <f t="shared" si="307"/>
        <v>0</v>
      </c>
      <c r="BO424" s="344">
        <f t="shared" si="308"/>
        <v>-1</v>
      </c>
      <c r="BP424" s="345">
        <f t="shared" si="309"/>
        <v>0</v>
      </c>
      <c r="BQ424" s="290">
        <f t="shared" si="310"/>
        <v>0</v>
      </c>
      <c r="BR424" s="291" t="str">
        <f>IF(BQ424=0,"",
IF(SUM($BQ$307:BQ424)=1,BS424,
IF($BQ$427&gt;SUM($BQ$307:BQ424),_xlfn.CONCAT(", ",BS424),
IF($BQ$427=SUM($BQ$307:BQ424),_xlfn.CONCAT(" y ",BS424)))))</f>
        <v/>
      </c>
      <c r="BS424" s="231" t="s">
        <v>6329</v>
      </c>
      <c r="BT424" s="424">
        <f t="shared" si="311"/>
        <v>0</v>
      </c>
      <c r="BU424" s="426">
        <f t="shared" si="312"/>
        <v>0</v>
      </c>
    </row>
    <row r="425" spans="1:73" customFormat="1" ht="15" hidden="1" customHeight="1">
      <c r="A425" s="6"/>
      <c r="B425" s="5"/>
      <c r="C425" s="87" t="s">
        <v>223</v>
      </c>
      <c r="D425" s="825" t="str">
        <f>IF(CNGE_2024_M1_Secc1_Sub1!$D160="","",CNGE_2024_M1_Secc1_Sub1!$D160)</f>
        <v/>
      </c>
      <c r="E425" s="825"/>
      <c r="F425" s="825"/>
      <c r="G425" s="568"/>
      <c r="H425" s="568"/>
      <c r="I425" s="568"/>
      <c r="J425" s="568"/>
      <c r="K425" s="850"/>
      <c r="L425" s="852"/>
      <c r="M425" s="850"/>
      <c r="N425" s="852"/>
      <c r="O425" s="850"/>
      <c r="P425" s="852"/>
      <c r="Q425" s="850"/>
      <c r="R425" s="852"/>
      <c r="S425" s="850"/>
      <c r="T425" s="852"/>
      <c r="U425" s="850"/>
      <c r="V425" s="852"/>
      <c r="W425" s="850"/>
      <c r="X425" s="852"/>
      <c r="Y425" s="850"/>
      <c r="Z425" s="852"/>
      <c r="AA425" s="850"/>
      <c r="AB425" s="852"/>
      <c r="AC425" s="850"/>
      <c r="AD425" s="852"/>
      <c r="AE425" s="8"/>
      <c r="AG425" s="269">
        <f t="shared" si="274"/>
        <v>0</v>
      </c>
      <c r="AH425" s="371">
        <f t="shared" si="275"/>
        <v>0</v>
      </c>
      <c r="AI425" s="298">
        <f t="shared" si="276"/>
        <v>0</v>
      </c>
      <c r="AJ425" s="299">
        <f t="shared" si="277"/>
        <v>0</v>
      </c>
      <c r="AK425" s="300">
        <f t="shared" si="278"/>
        <v>0</v>
      </c>
      <c r="AL425" s="301">
        <f t="shared" si="279"/>
        <v>0</v>
      </c>
      <c r="AM425" s="449">
        <f t="shared" si="280"/>
        <v>0</v>
      </c>
      <c r="AN425" s="453">
        <f t="shared" si="281"/>
        <v>0</v>
      </c>
      <c r="AO425" s="455">
        <f t="shared" si="282"/>
        <v>0</v>
      </c>
      <c r="AP425" s="449">
        <f t="shared" si="283"/>
        <v>0</v>
      </c>
      <c r="AQ425" s="453">
        <f t="shared" si="284"/>
        <v>0</v>
      </c>
      <c r="AR425" s="455">
        <f t="shared" si="285"/>
        <v>0</v>
      </c>
      <c r="AS425" s="449">
        <f t="shared" si="286"/>
        <v>0</v>
      </c>
      <c r="AT425" s="453">
        <f t="shared" si="287"/>
        <v>0</v>
      </c>
      <c r="AU425" s="455">
        <f t="shared" si="288"/>
        <v>0</v>
      </c>
      <c r="AV425" s="449">
        <f t="shared" si="289"/>
        <v>0</v>
      </c>
      <c r="AW425" s="344">
        <f t="shared" si="290"/>
        <v>-1</v>
      </c>
      <c r="AX425" s="345">
        <f t="shared" si="291"/>
        <v>0</v>
      </c>
      <c r="AY425" s="344">
        <f t="shared" si="292"/>
        <v>-1</v>
      </c>
      <c r="AZ425" s="345">
        <f t="shared" si="293"/>
        <v>0</v>
      </c>
      <c r="BA425" s="344">
        <f t="shared" si="294"/>
        <v>-1</v>
      </c>
      <c r="BB425" s="345">
        <f t="shared" si="295"/>
        <v>0</v>
      </c>
      <c r="BC425" s="344">
        <f t="shared" si="296"/>
        <v>-1</v>
      </c>
      <c r="BD425" s="345">
        <f t="shared" si="297"/>
        <v>0</v>
      </c>
      <c r="BE425" s="344">
        <f t="shared" si="298"/>
        <v>-1</v>
      </c>
      <c r="BF425" s="345">
        <f t="shared" si="299"/>
        <v>0</v>
      </c>
      <c r="BG425" s="344">
        <f t="shared" si="300"/>
        <v>-1</v>
      </c>
      <c r="BH425" s="345">
        <f t="shared" si="301"/>
        <v>0</v>
      </c>
      <c r="BI425" s="344">
        <f t="shared" si="302"/>
        <v>-1</v>
      </c>
      <c r="BJ425" s="345">
        <f t="shared" si="303"/>
        <v>0</v>
      </c>
      <c r="BK425" s="344">
        <f t="shared" si="304"/>
        <v>-1</v>
      </c>
      <c r="BL425" s="345">
        <f t="shared" si="305"/>
        <v>0</v>
      </c>
      <c r="BM425" s="344">
        <f t="shared" si="306"/>
        <v>-1</v>
      </c>
      <c r="BN425" s="345">
        <f t="shared" si="307"/>
        <v>0</v>
      </c>
      <c r="BO425" s="344">
        <f t="shared" si="308"/>
        <v>-1</v>
      </c>
      <c r="BP425" s="345">
        <f t="shared" si="309"/>
        <v>0</v>
      </c>
      <c r="BQ425" s="290">
        <f t="shared" si="310"/>
        <v>0</v>
      </c>
      <c r="BR425" s="291" t="str">
        <f>IF(BQ425=0,"",
IF(SUM($BQ$307:BQ425)=1,BS425,
IF($BQ$427&gt;SUM($BQ$307:BQ425),_xlfn.CONCAT(", ",BS425),
IF($BQ$427=SUM($BQ$307:BQ425),_xlfn.CONCAT(" y ",BS425)))))</f>
        <v/>
      </c>
      <c r="BS425" s="231" t="s">
        <v>6330</v>
      </c>
      <c r="BT425" s="424">
        <f t="shared" si="311"/>
        <v>0</v>
      </c>
      <c r="BU425" s="426">
        <f t="shared" si="312"/>
        <v>0</v>
      </c>
    </row>
    <row r="426" spans="1:73" customFormat="1" ht="15" hidden="1" customHeight="1">
      <c r="A426" s="6"/>
      <c r="B426" s="5"/>
      <c r="C426" s="87" t="s">
        <v>224</v>
      </c>
      <c r="D426" s="825" t="str">
        <f>IF(CNGE_2024_M1_Secc1_Sub1!$D161="","",CNGE_2024_M1_Secc1_Sub1!$D161)</f>
        <v/>
      </c>
      <c r="E426" s="825"/>
      <c r="F426" s="825"/>
      <c r="G426" s="568"/>
      <c r="H426" s="568"/>
      <c r="I426" s="568"/>
      <c r="J426" s="568"/>
      <c r="K426" s="850"/>
      <c r="L426" s="852"/>
      <c r="M426" s="850"/>
      <c r="N426" s="852"/>
      <c r="O426" s="850"/>
      <c r="P426" s="852"/>
      <c r="Q426" s="850"/>
      <c r="R426" s="852"/>
      <c r="S426" s="850"/>
      <c r="T426" s="852"/>
      <c r="U426" s="850"/>
      <c r="V426" s="852"/>
      <c r="W426" s="850"/>
      <c r="X426" s="852"/>
      <c r="Y426" s="850"/>
      <c r="Z426" s="852"/>
      <c r="AA426" s="850"/>
      <c r="AB426" s="852"/>
      <c r="AC426" s="850"/>
      <c r="AD426" s="852"/>
      <c r="AE426" s="8"/>
      <c r="AG426" s="269">
        <f t="shared" si="274"/>
        <v>0</v>
      </c>
      <c r="AH426" s="371">
        <f t="shared" si="275"/>
        <v>0</v>
      </c>
      <c r="AI426" s="298">
        <f t="shared" si="276"/>
        <v>0</v>
      </c>
      <c r="AJ426" s="299">
        <f t="shared" si="277"/>
        <v>0</v>
      </c>
      <c r="AK426" s="300">
        <f t="shared" si="278"/>
        <v>0</v>
      </c>
      <c r="AL426" s="301">
        <f t="shared" si="279"/>
        <v>0</v>
      </c>
      <c r="AM426" s="449">
        <f t="shared" si="280"/>
        <v>0</v>
      </c>
      <c r="AN426" s="453">
        <f t="shared" si="281"/>
        <v>0</v>
      </c>
      <c r="AO426" s="455">
        <f t="shared" si="282"/>
        <v>0</v>
      </c>
      <c r="AP426" s="449">
        <f t="shared" si="283"/>
        <v>0</v>
      </c>
      <c r="AQ426" s="453">
        <f t="shared" si="284"/>
        <v>0</v>
      </c>
      <c r="AR426" s="455">
        <f t="shared" si="285"/>
        <v>0</v>
      </c>
      <c r="AS426" s="449">
        <f t="shared" si="286"/>
        <v>0</v>
      </c>
      <c r="AT426" s="453">
        <f t="shared" si="287"/>
        <v>0</v>
      </c>
      <c r="AU426" s="455">
        <f t="shared" si="288"/>
        <v>0</v>
      </c>
      <c r="AV426" s="449">
        <f t="shared" si="289"/>
        <v>0</v>
      </c>
      <c r="AW426" s="344">
        <f t="shared" si="290"/>
        <v>-1</v>
      </c>
      <c r="AX426" s="345">
        <f t="shared" si="291"/>
        <v>0</v>
      </c>
      <c r="AY426" s="344">
        <f t="shared" si="292"/>
        <v>-1</v>
      </c>
      <c r="AZ426" s="345">
        <f t="shared" si="293"/>
        <v>0</v>
      </c>
      <c r="BA426" s="344">
        <f t="shared" si="294"/>
        <v>-1</v>
      </c>
      <c r="BB426" s="345">
        <f t="shared" si="295"/>
        <v>0</v>
      </c>
      <c r="BC426" s="344">
        <f t="shared" si="296"/>
        <v>-1</v>
      </c>
      <c r="BD426" s="345">
        <f t="shared" si="297"/>
        <v>0</v>
      </c>
      <c r="BE426" s="344">
        <f t="shared" si="298"/>
        <v>-1</v>
      </c>
      <c r="BF426" s="345">
        <f t="shared" si="299"/>
        <v>0</v>
      </c>
      <c r="BG426" s="344">
        <f t="shared" si="300"/>
        <v>-1</v>
      </c>
      <c r="BH426" s="345">
        <f t="shared" si="301"/>
        <v>0</v>
      </c>
      <c r="BI426" s="344">
        <f t="shared" si="302"/>
        <v>-1</v>
      </c>
      <c r="BJ426" s="345">
        <f t="shared" si="303"/>
        <v>0</v>
      </c>
      <c r="BK426" s="344">
        <f t="shared" si="304"/>
        <v>-1</v>
      </c>
      <c r="BL426" s="345">
        <f t="shared" si="305"/>
        <v>0</v>
      </c>
      <c r="BM426" s="344">
        <f t="shared" si="306"/>
        <v>-1</v>
      </c>
      <c r="BN426" s="345">
        <f t="shared" si="307"/>
        <v>0</v>
      </c>
      <c r="BO426" s="344">
        <f t="shared" si="308"/>
        <v>-1</v>
      </c>
      <c r="BP426" s="345">
        <f t="shared" si="309"/>
        <v>0</v>
      </c>
      <c r="BQ426" s="290">
        <f t="shared" si="310"/>
        <v>0</v>
      </c>
      <c r="BR426" s="291" t="str">
        <f>IF(BQ426=0,"",
IF(SUM($BQ$307:BQ426)=1,BS426,
IF($BQ$427&gt;SUM($BQ$307:BQ426),_xlfn.CONCAT(", ",BS426),
IF($BQ$427=SUM($BQ$307:BQ426),_xlfn.CONCAT(" y ",BS426)))))</f>
        <v/>
      </c>
      <c r="BS426" s="231" t="s">
        <v>6331</v>
      </c>
      <c r="BT426" s="424">
        <f t="shared" si="311"/>
        <v>0</v>
      </c>
      <c r="BU426" s="426">
        <f t="shared" si="312"/>
        <v>0</v>
      </c>
    </row>
    <row r="427" spans="1:73" customFormat="1" ht="15" customHeight="1">
      <c r="A427" s="6"/>
      <c r="B427" s="5"/>
      <c r="C427" s="4"/>
      <c r="D427" s="4"/>
      <c r="E427" s="4"/>
      <c r="F427" s="4"/>
      <c r="G427" s="4"/>
      <c r="H427" s="4"/>
      <c r="I427" s="4"/>
      <c r="J427" s="108" t="s">
        <v>387</v>
      </c>
      <c r="K427" s="699">
        <f>IF(AND(SUM(K307:L426)=0,COUNTIF(K307:L426,"NS")&gt;0),"NS",
IF(AND(SUM(K307:L426)=0,COUNTIF(K307:L426,0)&gt;0),0,
IF(AND(SUM(K307:L426)=0,COUNTIF(K307:L426,"NA")&gt;0),"NA",
SUM(K307:L426))))</f>
        <v>0</v>
      </c>
      <c r="L427" s="701"/>
      <c r="M427" s="699">
        <f t="shared" ref="M427" si="313">IF(AND(SUM(M307:N426)=0,COUNTIF(M307:N426,"NS")&gt;0),"NS",
IF(AND(SUM(M307:N426)=0,COUNTIF(M307:N426,0)&gt;0),0,
IF(AND(SUM(M307:N426)=0,COUNTIF(M307:N426,"NA")&gt;0),"NA",
SUM(M307:N426))))</f>
        <v>0</v>
      </c>
      <c r="N427" s="701"/>
      <c r="O427" s="699">
        <f t="shared" ref="O427" si="314">IF(AND(SUM(O307:P426)=0,COUNTIF(O307:P426,"NS")&gt;0),"NS",
IF(AND(SUM(O307:P426)=0,COUNTIF(O307:P426,0)&gt;0),0,
IF(AND(SUM(O307:P426)=0,COUNTIF(O307:P426,"NA")&gt;0),"NA",
SUM(O307:P426))))</f>
        <v>0</v>
      </c>
      <c r="P427" s="701"/>
      <c r="Q427" s="699">
        <f t="shared" ref="Q427" si="315">IF(AND(SUM(Q307:R426)=0,COUNTIF(Q307:R426,"NS")&gt;0),"NS",
IF(AND(SUM(Q307:R426)=0,COUNTIF(Q307:R426,0)&gt;0),0,
IF(AND(SUM(Q307:R426)=0,COUNTIF(Q307:R426,"NA")&gt;0),"NA",
SUM(Q307:R426))))</f>
        <v>0</v>
      </c>
      <c r="R427" s="701"/>
      <c r="S427" s="699">
        <f t="shared" ref="S427" si="316">IF(AND(SUM(S307:T426)=0,COUNTIF(S307:T426,"NS")&gt;0),"NS",
IF(AND(SUM(S307:T426)=0,COUNTIF(S307:T426,0)&gt;0),0,
IF(AND(SUM(S307:T426)=0,COUNTIF(S307:T426,"NA")&gt;0),"NA",
SUM(S307:T426))))</f>
        <v>0</v>
      </c>
      <c r="T427" s="701"/>
      <c r="U427" s="699">
        <f t="shared" ref="U427" si="317">IF(AND(SUM(U307:V426)=0,COUNTIF(U307:V426,"NS")&gt;0),"NS",
IF(AND(SUM(U307:V426)=0,COUNTIF(U307:V426,0)&gt;0),0,
IF(AND(SUM(U307:V426)=0,COUNTIF(U307:V426,"NA")&gt;0),"NA",
SUM(U307:V426))))</f>
        <v>0</v>
      </c>
      <c r="V427" s="701"/>
      <c r="W427" s="699">
        <f t="shared" ref="W427" si="318">IF(AND(SUM(W307:X426)=0,COUNTIF(W307:X426,"NS")&gt;0),"NS",
IF(AND(SUM(W307:X426)=0,COUNTIF(W307:X426,0)&gt;0),0,
IF(AND(SUM(W307:X426)=0,COUNTIF(W307:X426,"NA")&gt;0),"NA",
SUM(W307:X426))))</f>
        <v>0</v>
      </c>
      <c r="X427" s="701"/>
      <c r="Y427" s="699">
        <f t="shared" ref="Y427" si="319">IF(AND(SUM(Y307:Z426)=0,COUNTIF(Y307:Z426,"NS")&gt;0),"NS",
IF(AND(SUM(Y307:Z426)=0,COUNTIF(Y307:Z426,0)&gt;0),0,
IF(AND(SUM(Y307:Z426)=0,COUNTIF(Y307:Z426,"NA")&gt;0),"NA",
SUM(Y307:Z426))))</f>
        <v>0</v>
      </c>
      <c r="Z427" s="701"/>
      <c r="AA427" s="699">
        <f t="shared" ref="AA427" si="320">IF(AND(SUM(AA307:AB426)=0,COUNTIF(AA307:AB426,"NS")&gt;0),"NS",
IF(AND(SUM(AA307:AB426)=0,COUNTIF(AA307:AB426,0)&gt;0),0,
IF(AND(SUM(AA307:AB426)=0,COUNTIF(AA307:AB426,"NA")&gt;0),"NA",
SUM(AA307:AB426))))</f>
        <v>0</v>
      </c>
      <c r="AB427" s="701"/>
      <c r="AC427" s="699">
        <f t="shared" ref="AC427" si="321">IF(AND(SUM(AC307:AD426)=0,COUNTIF(AC307:AD426,"NS")&gt;0),"NS",
IF(AND(SUM(AC307:AD426)=0,COUNTIF(AC307:AD426,0)&gt;0),0,
IF(AND(SUM(AC307:AD426)=0,COUNTIF(AC307:AD426,"NA")&gt;0),"NA",
SUM(AC307:AD426))))</f>
        <v>0</v>
      </c>
      <c r="AD427" s="701"/>
      <c r="AE427" s="8"/>
      <c r="AH427" s="457">
        <f>SUM(AH307:AH426)</f>
        <v>0</v>
      </c>
      <c r="AL427" s="297">
        <f>SUM(AL307:AL426)</f>
        <v>0</v>
      </c>
      <c r="AM427" s="451">
        <f>SUM(AM307:AM426)</f>
        <v>0</v>
      </c>
      <c r="AN427" s="452">
        <f t="shared" ref="AN427" si="322">SUM(AN307:AN426)</f>
        <v>0</v>
      </c>
      <c r="AO427" s="454">
        <f t="shared" ref="AO427" si="323">SUM(AO307:AO426)</f>
        <v>0</v>
      </c>
      <c r="AP427" s="451">
        <f t="shared" ref="AP427" si="324">SUM(AP307:AP426)</f>
        <v>0</v>
      </c>
      <c r="AQ427" s="452">
        <f t="shared" ref="AQ427" si="325">SUM(AQ307:AQ426)</f>
        <v>0</v>
      </c>
      <c r="AR427" s="454">
        <f t="shared" ref="AR427" si="326">SUM(AR307:AR426)</f>
        <v>0</v>
      </c>
      <c r="AS427" s="451">
        <f t="shared" ref="AS427" si="327">SUM(AS307:AS426)</f>
        <v>0</v>
      </c>
      <c r="AT427" s="452">
        <f t="shared" ref="AT427" si="328">SUM(AT307:AT426)</f>
        <v>0</v>
      </c>
      <c r="AU427" s="454">
        <f t="shared" ref="AU427" si="329">SUM(AU307:AU426)</f>
        <v>0</v>
      </c>
      <c r="AV427" s="451">
        <f>SUM(AV307:AV426)</f>
        <v>0</v>
      </c>
      <c r="AX427" s="329">
        <f t="shared" ref="AX427" si="330">SUM(AX307:AX426)</f>
        <v>0</v>
      </c>
      <c r="AY427" s="355"/>
      <c r="AZ427" s="329">
        <f t="shared" ref="AZ427" si="331">SUM(AZ307:AZ426)</f>
        <v>0</v>
      </c>
      <c r="BA427" s="355"/>
      <c r="BB427" s="329">
        <f t="shared" ref="BB427" si="332">SUM(BB307:BB426)</f>
        <v>0</v>
      </c>
      <c r="BD427" s="329">
        <f t="shared" ref="BD427" si="333">SUM(BD307:BD426)</f>
        <v>0</v>
      </c>
      <c r="BE427" s="355"/>
      <c r="BF427" s="329">
        <f t="shared" ref="BF427" si="334">SUM(BF307:BF426)</f>
        <v>0</v>
      </c>
      <c r="BG427" s="355"/>
      <c r="BH427" s="329">
        <f t="shared" ref="BH427" si="335">SUM(BH307:BH426)</f>
        <v>0</v>
      </c>
      <c r="BJ427" s="329">
        <f t="shared" ref="BJ427" si="336">SUM(BJ307:BJ426)</f>
        <v>0</v>
      </c>
      <c r="BK427" s="355"/>
      <c r="BL427" s="329">
        <f t="shared" ref="BL427" si="337">SUM(BL307:BL426)</f>
        <v>0</v>
      </c>
      <c r="BM427" s="355"/>
      <c r="BN427" s="329">
        <f t="shared" ref="BN427:BP427" si="338">SUM(BN307:BN426)</f>
        <v>0</v>
      </c>
      <c r="BP427" s="329">
        <f t="shared" si="338"/>
        <v>0</v>
      </c>
      <c r="BQ427" s="292">
        <f>SUM(BQ307:BQ426)</f>
        <v>72</v>
      </c>
      <c r="BR427" s="292" t="str">
        <f>IF(BQ427=0,"",_xlfn.CONCAT(BR307:BR426))</f>
        <v>1, 2, 3, 4, 5, 6, 7, 8, 9, 10, 11, 12, 13, 14, 15, 16, 17, 18, 19, 20, 21, 22, 23, 24, 25, 26, 27, 28, 29, 30, 31, 32, 33, 34, 35, 36, 37, 38, 39, 40, 41, 42, 43, 44, 45, 46, 47, 48, 49, 50, 51, 52, 53, 54, 55, 56, 57, 58, 59, 60, 61, 62, 63, 64, 65, 66, 67, 68, 69, 70, 71 y 72</v>
      </c>
      <c r="BS427" s="293" t="str">
        <f>IF(BQ427=0,"",
IF(BQ427&gt;10,"Favor de ingresar toda la información requerida en la pregunta y/o verifique que no tenga información en celdas sombreadas",
IF(BQ427=1,_xlfn.CONCAT("Favor de revisar la información capturada en el numeral ",BR427),_xlfn.CONCAT("Favor de revisar la información capturada en los numerales ",BR427))))</f>
        <v>Favor de ingresar toda la información requerida en la pregunta y/o verifique que no tenga información en celdas sombreadas</v>
      </c>
      <c r="BT427" s="461">
        <f>SUM(BT307:BT426)</f>
        <v>0</v>
      </c>
      <c r="BU427" s="534">
        <f>SUM(BU307:BU426)</f>
        <v>0</v>
      </c>
    </row>
    <row r="428" spans="1:73" customFormat="1" ht="15" customHeight="1">
      <c r="A428" s="6"/>
      <c r="B428" s="5"/>
      <c r="AE428" s="8"/>
      <c r="AU428" s="72"/>
      <c r="AV428" s="454">
        <f>SUM(AM427:AV427)</f>
        <v>0</v>
      </c>
      <c r="BP428" s="329">
        <f>SUM(AX427,AZ427,BB427,BD427,BF427,BH427,BJ427,BL427,BN427,BP427)</f>
        <v>0</v>
      </c>
    </row>
    <row r="429" spans="1:73" customFormat="1" ht="24" customHeight="1">
      <c r="A429" s="6"/>
      <c r="B429" s="5"/>
      <c r="C429" s="627" t="s">
        <v>270</v>
      </c>
      <c r="D429" s="627"/>
      <c r="E429" s="627"/>
      <c r="F429" s="627"/>
      <c r="G429" s="627"/>
      <c r="H429" s="627"/>
      <c r="I429" s="627"/>
      <c r="J429" s="627"/>
      <c r="K429" s="627"/>
      <c r="L429" s="627"/>
      <c r="M429" s="627"/>
      <c r="N429" s="627"/>
      <c r="O429" s="627"/>
      <c r="P429" s="627"/>
      <c r="Q429" s="627"/>
      <c r="R429" s="627"/>
      <c r="S429" s="627"/>
      <c r="T429" s="627"/>
      <c r="U429" s="627"/>
      <c r="V429" s="627"/>
      <c r="W429" s="627"/>
      <c r="X429" s="627"/>
      <c r="Y429" s="627"/>
      <c r="Z429" s="627"/>
      <c r="AA429" s="627"/>
      <c r="AB429" s="627"/>
      <c r="AC429" s="627"/>
      <c r="AD429" s="627"/>
      <c r="AE429" s="8"/>
    </row>
    <row r="430" spans="1:73" customFormat="1" ht="60" customHeight="1">
      <c r="C430" s="817"/>
      <c r="D430" s="818"/>
      <c r="E430" s="818"/>
      <c r="F430" s="818"/>
      <c r="G430" s="818"/>
      <c r="H430" s="818"/>
      <c r="I430" s="818"/>
      <c r="J430" s="818"/>
      <c r="K430" s="818"/>
      <c r="L430" s="818"/>
      <c r="M430" s="818"/>
      <c r="N430" s="818"/>
      <c r="O430" s="818"/>
      <c r="P430" s="818"/>
      <c r="Q430" s="818"/>
      <c r="R430" s="818"/>
      <c r="S430" s="818"/>
      <c r="T430" s="818"/>
      <c r="U430" s="818"/>
      <c r="V430" s="818"/>
      <c r="W430" s="818"/>
      <c r="X430" s="818"/>
      <c r="Y430" s="818"/>
      <c r="Z430" s="818"/>
      <c r="AA430" s="818"/>
      <c r="AB430" s="818"/>
      <c r="AC430" s="818"/>
      <c r="AD430" s="819"/>
    </row>
    <row r="431" spans="1:73" ht="15" customHeight="1">
      <c r="B431" s="704" t="str">
        <f>BS427</f>
        <v>Favor de ingresar toda la información requerida en la pregunta y/o verifique que no tenga información en celdas sombreadas</v>
      </c>
      <c r="C431" s="704"/>
      <c r="D431" s="704"/>
      <c r="E431" s="704"/>
      <c r="F431" s="704"/>
      <c r="G431" s="704"/>
      <c r="H431" s="704"/>
      <c r="I431" s="704"/>
      <c r="J431" s="704"/>
      <c r="K431" s="704"/>
      <c r="L431" s="704"/>
      <c r="M431" s="704"/>
      <c r="N431" s="704"/>
      <c r="O431" s="704"/>
      <c r="P431" s="704"/>
      <c r="Q431" s="704"/>
      <c r="R431" s="704"/>
      <c r="S431" s="704"/>
      <c r="T431" s="704"/>
      <c r="U431" s="704"/>
      <c r="V431" s="704"/>
      <c r="W431" s="704"/>
      <c r="X431" s="704"/>
      <c r="Y431" s="704"/>
      <c r="Z431" s="704"/>
      <c r="AA431" s="704"/>
      <c r="AB431" s="704"/>
      <c r="AC431" s="704"/>
      <c r="AD431" s="704"/>
    </row>
    <row r="432" spans="1:73" ht="15" customHeight="1">
      <c r="B432" s="703" t="str">
        <f>IF(AH427&gt;0,"Alerta:Debido a que cuenta con registros NS, debe proporcionar una justificación en el area de comentarios al final de la pregunta.","")</f>
        <v/>
      </c>
      <c r="C432" s="703"/>
      <c r="D432" s="703"/>
      <c r="E432" s="703"/>
      <c r="F432" s="703"/>
      <c r="G432" s="703"/>
      <c r="H432" s="703"/>
      <c r="I432" s="703"/>
      <c r="J432" s="703"/>
      <c r="K432" s="703"/>
      <c r="L432" s="703"/>
      <c r="M432" s="703"/>
      <c r="N432" s="703"/>
      <c r="O432" s="703"/>
      <c r="P432" s="703"/>
      <c r="Q432" s="703"/>
      <c r="R432" s="703"/>
      <c r="S432" s="703"/>
      <c r="T432" s="703"/>
      <c r="U432" s="703"/>
      <c r="V432" s="703"/>
      <c r="W432" s="703"/>
      <c r="X432" s="703"/>
      <c r="Y432" s="703"/>
      <c r="Z432" s="703"/>
      <c r="AA432" s="703"/>
      <c r="AB432" s="703"/>
      <c r="AC432" s="703"/>
      <c r="AD432" s="703"/>
    </row>
    <row r="433" spans="2:31" ht="15" customHeight="1">
      <c r="B433" s="657" t="str">
        <f>IF(AV428&gt;0,"Los ingresos brutos mensuales deben anotarse en pesos mexicanos (no debe agregar la frase “miles o millones de pesos”)",IF(BP428&gt;0,"Los ingresos brutos mensuales no deben llevar decimales",""))</f>
        <v/>
      </c>
      <c r="C433" s="657"/>
      <c r="D433" s="657"/>
      <c r="E433" s="657"/>
      <c r="F433" s="657"/>
      <c r="G433" s="657"/>
      <c r="H433" s="657"/>
      <c r="I433" s="657"/>
      <c r="J433" s="657"/>
      <c r="K433" s="657"/>
      <c r="L433" s="657"/>
      <c r="M433" s="657"/>
      <c r="N433" s="657"/>
      <c r="O433" s="657"/>
      <c r="P433" s="657"/>
      <c r="Q433" s="657"/>
      <c r="R433" s="657"/>
      <c r="S433" s="657"/>
      <c r="T433" s="657"/>
      <c r="U433" s="657"/>
      <c r="V433" s="657"/>
      <c r="W433" s="657"/>
      <c r="X433" s="657"/>
      <c r="Y433" s="657"/>
      <c r="Z433" s="657"/>
      <c r="AA433" s="657"/>
      <c r="AB433" s="657"/>
      <c r="AC433" s="657"/>
      <c r="AD433" s="657"/>
    </row>
    <row r="434" spans="2:31" ht="15" customHeight="1">
      <c r="B434" s="657" t="str">
        <f>IF(AL427&gt;0,"Favor de revisar la suma y consistencia de totales y/o subtotales por filas (numéricos y NS)","")</f>
        <v/>
      </c>
      <c r="C434" s="657"/>
      <c r="D434" s="657"/>
      <c r="E434" s="657"/>
      <c r="F434" s="657"/>
      <c r="G434" s="657"/>
      <c r="H434" s="657"/>
      <c r="I434" s="657"/>
      <c r="J434" s="657"/>
      <c r="K434" s="657"/>
      <c r="L434" s="657"/>
      <c r="M434" s="657"/>
      <c r="N434" s="657"/>
      <c r="O434" s="657"/>
      <c r="P434" s="657"/>
      <c r="Q434" s="657"/>
      <c r="R434" s="657"/>
      <c r="S434" s="657"/>
      <c r="T434" s="657"/>
      <c r="U434" s="657"/>
      <c r="V434" s="657"/>
      <c r="W434" s="657"/>
      <c r="X434" s="657"/>
      <c r="Y434" s="657"/>
      <c r="Z434" s="657"/>
      <c r="AA434" s="657"/>
      <c r="AB434" s="657"/>
      <c r="AC434" s="657"/>
      <c r="AD434" s="657"/>
    </row>
    <row r="435" spans="2:31" ht="15" customHeight="1">
      <c r="B435" s="657" t="str">
        <f>IF(BU427&gt;0,"La suma del apartado Cantidad ahorrada por fila deben ser mayor a cero, ya que tiene el cod.1 en la col.¿Implementó medidas…?","")</f>
        <v/>
      </c>
      <c r="C435" s="657"/>
      <c r="D435" s="657"/>
      <c r="E435" s="657"/>
      <c r="F435" s="657"/>
      <c r="G435" s="657"/>
      <c r="H435" s="657"/>
      <c r="I435" s="657"/>
      <c r="J435" s="657"/>
      <c r="K435" s="657"/>
      <c r="L435" s="657"/>
      <c r="M435" s="657"/>
      <c r="N435" s="657"/>
      <c r="O435" s="657"/>
      <c r="P435" s="657"/>
      <c r="Q435" s="657"/>
      <c r="R435" s="657"/>
      <c r="S435" s="657"/>
      <c r="T435" s="657"/>
      <c r="U435" s="657"/>
      <c r="V435" s="657"/>
      <c r="W435" s="657"/>
      <c r="X435" s="657"/>
      <c r="Y435" s="657"/>
      <c r="Z435" s="657"/>
      <c r="AA435" s="657"/>
      <c r="AB435" s="657"/>
      <c r="AC435" s="657"/>
      <c r="AD435" s="657"/>
      <c r="AE435" s="657"/>
    </row>
    <row r="436" spans="2:31" ht="15" customHeight="1"/>
  </sheetData>
  <sheetProtection algorithmName="SHA-512" hashValue="7MY1x8j7OeJir/2CHWS4Ogn4Cm02gXMxBrW99k7ruCxcDhmq1IMHUDKp1qvYB8MAAc3J0yJ0zN9pgu+06l6bXQ==" saltValue="yrFdNMtjqCNHUEOFVCCC6g==" spinCount="100000" sheet="1" objects="1" scenarios="1"/>
  <mergeCells count="3272">
    <mergeCell ref="BU305:BU306"/>
    <mergeCell ref="B435:AE435"/>
    <mergeCell ref="D426:F426"/>
    <mergeCell ref="G426:J426"/>
    <mergeCell ref="K426:L426"/>
    <mergeCell ref="M426:N426"/>
    <mergeCell ref="O426:P426"/>
    <mergeCell ref="Q426:R426"/>
    <mergeCell ref="S426:T426"/>
    <mergeCell ref="AC424:AD424"/>
    <mergeCell ref="D425:F425"/>
    <mergeCell ref="G425:J425"/>
    <mergeCell ref="C430:AD430"/>
    <mergeCell ref="U427:V427"/>
    <mergeCell ref="W427:X427"/>
    <mergeCell ref="Y427:Z427"/>
    <mergeCell ref="AA427:AB427"/>
    <mergeCell ref="AC427:AD427"/>
    <mergeCell ref="C429:AD429"/>
    <mergeCell ref="U426:V426"/>
    <mergeCell ref="W426:X426"/>
    <mergeCell ref="Y426:Z426"/>
    <mergeCell ref="AA426:AB426"/>
    <mergeCell ref="AC426:AD426"/>
    <mergeCell ref="K427:L427"/>
    <mergeCell ref="M427:N427"/>
    <mergeCell ref="O427:P427"/>
    <mergeCell ref="Q427:R427"/>
    <mergeCell ref="S427:T427"/>
    <mergeCell ref="K425:L425"/>
    <mergeCell ref="M425:N425"/>
    <mergeCell ref="O425:P425"/>
    <mergeCell ref="Q425:R425"/>
    <mergeCell ref="S425:T425"/>
    <mergeCell ref="U425:V425"/>
    <mergeCell ref="W425:X425"/>
    <mergeCell ref="Q424:R424"/>
    <mergeCell ref="S424:T424"/>
    <mergeCell ref="U424:V424"/>
    <mergeCell ref="W424:X424"/>
    <mergeCell ref="Y424:Z424"/>
    <mergeCell ref="AA424:AB424"/>
    <mergeCell ref="U423:V423"/>
    <mergeCell ref="W423:X423"/>
    <mergeCell ref="Y423:Z423"/>
    <mergeCell ref="AA423:AB423"/>
    <mergeCell ref="Y425:Z425"/>
    <mergeCell ref="AA425:AB425"/>
    <mergeCell ref="AC423:AD423"/>
    <mergeCell ref="D424:F424"/>
    <mergeCell ref="G424:J424"/>
    <mergeCell ref="K424:L424"/>
    <mergeCell ref="M424:N424"/>
    <mergeCell ref="O424:P424"/>
    <mergeCell ref="AC425:AD425"/>
    <mergeCell ref="Y422:Z422"/>
    <mergeCell ref="AA422:AB422"/>
    <mergeCell ref="AC422:AD422"/>
    <mergeCell ref="D423:F423"/>
    <mergeCell ref="G423:J423"/>
    <mergeCell ref="K423:L423"/>
    <mergeCell ref="M423:N423"/>
    <mergeCell ref="O423:P423"/>
    <mergeCell ref="Q423:R423"/>
    <mergeCell ref="S423:T423"/>
    <mergeCell ref="AC421:AD421"/>
    <mergeCell ref="D422:F422"/>
    <mergeCell ref="G422:J422"/>
    <mergeCell ref="K422:L422"/>
    <mergeCell ref="M422:N422"/>
    <mergeCell ref="O422:P422"/>
    <mergeCell ref="Q422:R422"/>
    <mergeCell ref="S422:T422"/>
    <mergeCell ref="U422:V422"/>
    <mergeCell ref="W422:X422"/>
    <mergeCell ref="Q421:R421"/>
    <mergeCell ref="S421:T421"/>
    <mergeCell ref="U421:V421"/>
    <mergeCell ref="W421:X421"/>
    <mergeCell ref="Y421:Z421"/>
    <mergeCell ref="AA421:AB421"/>
    <mergeCell ref="U420:V420"/>
    <mergeCell ref="W420:X420"/>
    <mergeCell ref="Y420:Z420"/>
    <mergeCell ref="AA420:AB420"/>
    <mergeCell ref="AC420:AD420"/>
    <mergeCell ref="D421:F421"/>
    <mergeCell ref="G421:J421"/>
    <mergeCell ref="K421:L421"/>
    <mergeCell ref="M421:N421"/>
    <mergeCell ref="O421:P421"/>
    <mergeCell ref="Y419:Z419"/>
    <mergeCell ref="AA419:AB419"/>
    <mergeCell ref="AC419:AD419"/>
    <mergeCell ref="D420:F420"/>
    <mergeCell ref="G420:J420"/>
    <mergeCell ref="K420:L420"/>
    <mergeCell ref="M420:N420"/>
    <mergeCell ref="O420:P420"/>
    <mergeCell ref="Q420:R420"/>
    <mergeCell ref="S420:T420"/>
    <mergeCell ref="AC418:AD418"/>
    <mergeCell ref="D419:F419"/>
    <mergeCell ref="G419:J419"/>
    <mergeCell ref="K419:L419"/>
    <mergeCell ref="M419:N419"/>
    <mergeCell ref="O419:P419"/>
    <mergeCell ref="Q419:R419"/>
    <mergeCell ref="S419:T419"/>
    <mergeCell ref="U419:V419"/>
    <mergeCell ref="W419:X419"/>
    <mergeCell ref="Q418:R418"/>
    <mergeCell ref="S418:T418"/>
    <mergeCell ref="U418:V418"/>
    <mergeCell ref="W418:X418"/>
    <mergeCell ref="Y418:Z418"/>
    <mergeCell ref="AA418:AB418"/>
    <mergeCell ref="U417:V417"/>
    <mergeCell ref="W417:X417"/>
    <mergeCell ref="Y417:Z417"/>
    <mergeCell ref="AA417:AB417"/>
    <mergeCell ref="AC417:AD417"/>
    <mergeCell ref="D418:F418"/>
    <mergeCell ref="G418:J418"/>
    <mergeCell ref="K418:L418"/>
    <mergeCell ref="M418:N418"/>
    <mergeCell ref="O418:P418"/>
    <mergeCell ref="Y416:Z416"/>
    <mergeCell ref="AA416:AB416"/>
    <mergeCell ref="AC416:AD416"/>
    <mergeCell ref="D417:F417"/>
    <mergeCell ref="G417:J417"/>
    <mergeCell ref="K417:L417"/>
    <mergeCell ref="M417:N417"/>
    <mergeCell ref="O417:P417"/>
    <mergeCell ref="Q417:R417"/>
    <mergeCell ref="S417:T417"/>
    <mergeCell ref="AC415:AD415"/>
    <mergeCell ref="D416:F416"/>
    <mergeCell ref="G416:J416"/>
    <mergeCell ref="K416:L416"/>
    <mergeCell ref="M416:N416"/>
    <mergeCell ref="O416:P416"/>
    <mergeCell ref="Q416:R416"/>
    <mergeCell ref="S416:T416"/>
    <mergeCell ref="U416:V416"/>
    <mergeCell ref="W416:X416"/>
    <mergeCell ref="Q415:R415"/>
    <mergeCell ref="S415:T415"/>
    <mergeCell ref="U415:V415"/>
    <mergeCell ref="W415:X415"/>
    <mergeCell ref="Y415:Z415"/>
    <mergeCell ref="AA415:AB415"/>
    <mergeCell ref="U414:V414"/>
    <mergeCell ref="W414:X414"/>
    <mergeCell ref="Y414:Z414"/>
    <mergeCell ref="AA414:AB414"/>
    <mergeCell ref="AC414:AD414"/>
    <mergeCell ref="D415:F415"/>
    <mergeCell ref="G415:J415"/>
    <mergeCell ref="K415:L415"/>
    <mergeCell ref="M415:N415"/>
    <mergeCell ref="O415:P415"/>
    <mergeCell ref="Y413:Z413"/>
    <mergeCell ref="AA413:AB413"/>
    <mergeCell ref="AC413:AD413"/>
    <mergeCell ref="D414:F414"/>
    <mergeCell ref="G414:J414"/>
    <mergeCell ref="K414:L414"/>
    <mergeCell ref="M414:N414"/>
    <mergeCell ref="O414:P414"/>
    <mergeCell ref="Q414:R414"/>
    <mergeCell ref="S414:T414"/>
    <mergeCell ref="AC412:AD412"/>
    <mergeCell ref="D413:F413"/>
    <mergeCell ref="G413:J413"/>
    <mergeCell ref="K413:L413"/>
    <mergeCell ref="M413:N413"/>
    <mergeCell ref="O413:P413"/>
    <mergeCell ref="Q413:R413"/>
    <mergeCell ref="S413:T413"/>
    <mergeCell ref="U413:V413"/>
    <mergeCell ref="W413:X413"/>
    <mergeCell ref="Q412:R412"/>
    <mergeCell ref="S412:T412"/>
    <mergeCell ref="U412:V412"/>
    <mergeCell ref="W412:X412"/>
    <mergeCell ref="Y412:Z412"/>
    <mergeCell ref="AA412:AB412"/>
    <mergeCell ref="U411:V411"/>
    <mergeCell ref="W411:X411"/>
    <mergeCell ref="Y411:Z411"/>
    <mergeCell ref="AA411:AB411"/>
    <mergeCell ref="AC411:AD411"/>
    <mergeCell ref="D412:F412"/>
    <mergeCell ref="G412:J412"/>
    <mergeCell ref="K412:L412"/>
    <mergeCell ref="M412:N412"/>
    <mergeCell ref="O412:P412"/>
    <mergeCell ref="Y410:Z410"/>
    <mergeCell ref="AA410:AB410"/>
    <mergeCell ref="AC410:AD410"/>
    <mergeCell ref="D411:F411"/>
    <mergeCell ref="G411:J411"/>
    <mergeCell ref="K411:L411"/>
    <mergeCell ref="M411:N411"/>
    <mergeCell ref="O411:P411"/>
    <mergeCell ref="Q411:R411"/>
    <mergeCell ref="S411:T411"/>
    <mergeCell ref="AC409:AD409"/>
    <mergeCell ref="D410:F410"/>
    <mergeCell ref="G410:J410"/>
    <mergeCell ref="K410:L410"/>
    <mergeCell ref="M410:N410"/>
    <mergeCell ref="O410:P410"/>
    <mergeCell ref="Q410:R410"/>
    <mergeCell ref="S410:T410"/>
    <mergeCell ref="U410:V410"/>
    <mergeCell ref="W410:X410"/>
    <mergeCell ref="Q409:R409"/>
    <mergeCell ref="S409:T409"/>
    <mergeCell ref="U409:V409"/>
    <mergeCell ref="W409:X409"/>
    <mergeCell ref="Y409:Z409"/>
    <mergeCell ref="AA409:AB409"/>
    <mergeCell ref="U408:V408"/>
    <mergeCell ref="W408:X408"/>
    <mergeCell ref="Y408:Z408"/>
    <mergeCell ref="AA408:AB408"/>
    <mergeCell ref="AC408:AD408"/>
    <mergeCell ref="D409:F409"/>
    <mergeCell ref="G409:J409"/>
    <mergeCell ref="K409:L409"/>
    <mergeCell ref="M409:N409"/>
    <mergeCell ref="O409:P409"/>
    <mergeCell ref="Y407:Z407"/>
    <mergeCell ref="AA407:AB407"/>
    <mergeCell ref="AC407:AD407"/>
    <mergeCell ref="D408:F408"/>
    <mergeCell ref="G408:J408"/>
    <mergeCell ref="K408:L408"/>
    <mergeCell ref="M408:N408"/>
    <mergeCell ref="O408:P408"/>
    <mergeCell ref="Q408:R408"/>
    <mergeCell ref="S408:T408"/>
    <mergeCell ref="AC406:AD406"/>
    <mergeCell ref="D407:F407"/>
    <mergeCell ref="G407:J407"/>
    <mergeCell ref="K407:L407"/>
    <mergeCell ref="M407:N407"/>
    <mergeCell ref="O407:P407"/>
    <mergeCell ref="Q407:R407"/>
    <mergeCell ref="S407:T407"/>
    <mergeCell ref="U407:V407"/>
    <mergeCell ref="W407:X407"/>
    <mergeCell ref="Q406:R406"/>
    <mergeCell ref="S406:T406"/>
    <mergeCell ref="U406:V406"/>
    <mergeCell ref="W406:X406"/>
    <mergeCell ref="Y406:Z406"/>
    <mergeCell ref="AA406:AB406"/>
    <mergeCell ref="U405:V405"/>
    <mergeCell ref="W405:X405"/>
    <mergeCell ref="Y405:Z405"/>
    <mergeCell ref="AA405:AB405"/>
    <mergeCell ref="AC405:AD405"/>
    <mergeCell ref="D406:F406"/>
    <mergeCell ref="G406:J406"/>
    <mergeCell ref="K406:L406"/>
    <mergeCell ref="M406:N406"/>
    <mergeCell ref="O406:P406"/>
    <mergeCell ref="Y404:Z404"/>
    <mergeCell ref="AA404:AB404"/>
    <mergeCell ref="AC404:AD404"/>
    <mergeCell ref="D405:F405"/>
    <mergeCell ref="G405:J405"/>
    <mergeCell ref="K405:L405"/>
    <mergeCell ref="M405:N405"/>
    <mergeCell ref="O405:P405"/>
    <mergeCell ref="Q405:R405"/>
    <mergeCell ref="S405:T405"/>
    <mergeCell ref="AC403:AD403"/>
    <mergeCell ref="D404:F404"/>
    <mergeCell ref="G404:J404"/>
    <mergeCell ref="K404:L404"/>
    <mergeCell ref="M404:N404"/>
    <mergeCell ref="O404:P404"/>
    <mergeCell ref="Q404:R404"/>
    <mergeCell ref="S404:T404"/>
    <mergeCell ref="U404:V404"/>
    <mergeCell ref="W404:X404"/>
    <mergeCell ref="Q403:R403"/>
    <mergeCell ref="S403:T403"/>
    <mergeCell ref="U403:V403"/>
    <mergeCell ref="W403:X403"/>
    <mergeCell ref="Y403:Z403"/>
    <mergeCell ref="AA403:AB403"/>
    <mergeCell ref="U402:V402"/>
    <mergeCell ref="W402:X402"/>
    <mergeCell ref="Y402:Z402"/>
    <mergeCell ref="AA402:AB402"/>
    <mergeCell ref="AC402:AD402"/>
    <mergeCell ref="D403:F403"/>
    <mergeCell ref="G403:J403"/>
    <mergeCell ref="K403:L403"/>
    <mergeCell ref="M403:N403"/>
    <mergeCell ref="O403:P403"/>
    <mergeCell ref="Y401:Z401"/>
    <mergeCell ref="AA401:AB401"/>
    <mergeCell ref="AC401:AD401"/>
    <mergeCell ref="D402:F402"/>
    <mergeCell ref="G402:J402"/>
    <mergeCell ref="K402:L402"/>
    <mergeCell ref="M402:N402"/>
    <mergeCell ref="O402:P402"/>
    <mergeCell ref="Q402:R402"/>
    <mergeCell ref="S402:T402"/>
    <mergeCell ref="AC400:AD400"/>
    <mergeCell ref="D401:F401"/>
    <mergeCell ref="G401:J401"/>
    <mergeCell ref="K401:L401"/>
    <mergeCell ref="M401:N401"/>
    <mergeCell ref="O401:P401"/>
    <mergeCell ref="Q401:R401"/>
    <mergeCell ref="S401:T401"/>
    <mergeCell ref="U401:V401"/>
    <mergeCell ref="W401:X401"/>
    <mergeCell ref="Q400:R400"/>
    <mergeCell ref="S400:T400"/>
    <mergeCell ref="U400:V400"/>
    <mergeCell ref="W400:X400"/>
    <mergeCell ref="Y400:Z400"/>
    <mergeCell ref="AA400:AB400"/>
    <mergeCell ref="U399:V399"/>
    <mergeCell ref="W399:X399"/>
    <mergeCell ref="Y399:Z399"/>
    <mergeCell ref="AA399:AB399"/>
    <mergeCell ref="AC399:AD399"/>
    <mergeCell ref="D400:F400"/>
    <mergeCell ref="G400:J400"/>
    <mergeCell ref="K400:L400"/>
    <mergeCell ref="M400:N400"/>
    <mergeCell ref="O400:P400"/>
    <mergeCell ref="Y398:Z398"/>
    <mergeCell ref="AA398:AB398"/>
    <mergeCell ref="AC398:AD398"/>
    <mergeCell ref="D399:F399"/>
    <mergeCell ref="G399:J399"/>
    <mergeCell ref="K399:L399"/>
    <mergeCell ref="M399:N399"/>
    <mergeCell ref="O399:P399"/>
    <mergeCell ref="Q399:R399"/>
    <mergeCell ref="S399:T399"/>
    <mergeCell ref="AC397:AD397"/>
    <mergeCell ref="D398:F398"/>
    <mergeCell ref="G398:J398"/>
    <mergeCell ref="K398:L398"/>
    <mergeCell ref="M398:N398"/>
    <mergeCell ref="O398:P398"/>
    <mergeCell ref="Q398:R398"/>
    <mergeCell ref="S398:T398"/>
    <mergeCell ref="U398:V398"/>
    <mergeCell ref="W398:X398"/>
    <mergeCell ref="Q397:R397"/>
    <mergeCell ref="S397:T397"/>
    <mergeCell ref="U397:V397"/>
    <mergeCell ref="W397:X397"/>
    <mergeCell ref="Y397:Z397"/>
    <mergeCell ref="AA397:AB397"/>
    <mergeCell ref="U396:V396"/>
    <mergeCell ref="W396:X396"/>
    <mergeCell ref="Y396:Z396"/>
    <mergeCell ref="AA396:AB396"/>
    <mergeCell ref="AC396:AD396"/>
    <mergeCell ref="D397:F397"/>
    <mergeCell ref="G397:J397"/>
    <mergeCell ref="K397:L397"/>
    <mergeCell ref="M397:N397"/>
    <mergeCell ref="O397:P397"/>
    <mergeCell ref="Y395:Z395"/>
    <mergeCell ref="AA395:AB395"/>
    <mergeCell ref="AC395:AD395"/>
    <mergeCell ref="D396:F396"/>
    <mergeCell ref="G396:J396"/>
    <mergeCell ref="K396:L396"/>
    <mergeCell ref="M396:N396"/>
    <mergeCell ref="O396:P396"/>
    <mergeCell ref="Q396:R396"/>
    <mergeCell ref="S396:T396"/>
    <mergeCell ref="AC394:AD394"/>
    <mergeCell ref="D395:F395"/>
    <mergeCell ref="G395:J395"/>
    <mergeCell ref="K395:L395"/>
    <mergeCell ref="M395:N395"/>
    <mergeCell ref="O395:P395"/>
    <mergeCell ref="Q395:R395"/>
    <mergeCell ref="S395:T395"/>
    <mergeCell ref="U395:V395"/>
    <mergeCell ref="W395:X395"/>
    <mergeCell ref="Q394:R394"/>
    <mergeCell ref="S394:T394"/>
    <mergeCell ref="U394:V394"/>
    <mergeCell ref="W394:X394"/>
    <mergeCell ref="Y394:Z394"/>
    <mergeCell ref="AA394:AB394"/>
    <mergeCell ref="U393:V393"/>
    <mergeCell ref="W393:X393"/>
    <mergeCell ref="Y393:Z393"/>
    <mergeCell ref="AA393:AB393"/>
    <mergeCell ref="AC393:AD393"/>
    <mergeCell ref="D394:F394"/>
    <mergeCell ref="G394:J394"/>
    <mergeCell ref="K394:L394"/>
    <mergeCell ref="M394:N394"/>
    <mergeCell ref="O394:P394"/>
    <mergeCell ref="Y392:Z392"/>
    <mergeCell ref="AA392:AB392"/>
    <mergeCell ref="AC392:AD392"/>
    <mergeCell ref="D393:F393"/>
    <mergeCell ref="G393:J393"/>
    <mergeCell ref="K393:L393"/>
    <mergeCell ref="M393:N393"/>
    <mergeCell ref="O393:P393"/>
    <mergeCell ref="Q393:R393"/>
    <mergeCell ref="S393:T393"/>
    <mergeCell ref="AC391:AD391"/>
    <mergeCell ref="D392:F392"/>
    <mergeCell ref="G392:J392"/>
    <mergeCell ref="K392:L392"/>
    <mergeCell ref="M392:N392"/>
    <mergeCell ref="O392:P392"/>
    <mergeCell ref="Q392:R392"/>
    <mergeCell ref="S392:T392"/>
    <mergeCell ref="U392:V392"/>
    <mergeCell ref="W392:X392"/>
    <mergeCell ref="Q391:R391"/>
    <mergeCell ref="S391:T391"/>
    <mergeCell ref="U391:V391"/>
    <mergeCell ref="W391:X391"/>
    <mergeCell ref="Y391:Z391"/>
    <mergeCell ref="AA391:AB391"/>
    <mergeCell ref="U390:V390"/>
    <mergeCell ref="W390:X390"/>
    <mergeCell ref="Y390:Z390"/>
    <mergeCell ref="AA390:AB390"/>
    <mergeCell ref="AC390:AD390"/>
    <mergeCell ref="D391:F391"/>
    <mergeCell ref="G391:J391"/>
    <mergeCell ref="K391:L391"/>
    <mergeCell ref="M391:N391"/>
    <mergeCell ref="O391:P391"/>
    <mergeCell ref="Y389:Z389"/>
    <mergeCell ref="AA389:AB389"/>
    <mergeCell ref="AC389:AD389"/>
    <mergeCell ref="D390:F390"/>
    <mergeCell ref="G390:J390"/>
    <mergeCell ref="K390:L390"/>
    <mergeCell ref="M390:N390"/>
    <mergeCell ref="O390:P390"/>
    <mergeCell ref="Q390:R390"/>
    <mergeCell ref="S390:T390"/>
    <mergeCell ref="AC388:AD388"/>
    <mergeCell ref="D389:F389"/>
    <mergeCell ref="G389:J389"/>
    <mergeCell ref="K389:L389"/>
    <mergeCell ref="M389:N389"/>
    <mergeCell ref="O389:P389"/>
    <mergeCell ref="Q389:R389"/>
    <mergeCell ref="S389:T389"/>
    <mergeCell ref="U389:V389"/>
    <mergeCell ref="W389:X389"/>
    <mergeCell ref="Q388:R388"/>
    <mergeCell ref="S388:T388"/>
    <mergeCell ref="U388:V388"/>
    <mergeCell ref="W388:X388"/>
    <mergeCell ref="Y388:Z388"/>
    <mergeCell ref="AA388:AB388"/>
    <mergeCell ref="U387:V387"/>
    <mergeCell ref="W387:X387"/>
    <mergeCell ref="Y387:Z387"/>
    <mergeCell ref="AA387:AB387"/>
    <mergeCell ref="AC387:AD387"/>
    <mergeCell ref="D388:F388"/>
    <mergeCell ref="G388:J388"/>
    <mergeCell ref="K388:L388"/>
    <mergeCell ref="M388:N388"/>
    <mergeCell ref="O388:P388"/>
    <mergeCell ref="Y386:Z386"/>
    <mergeCell ref="AA386:AB386"/>
    <mergeCell ref="AC386:AD386"/>
    <mergeCell ref="D387:F387"/>
    <mergeCell ref="G387:J387"/>
    <mergeCell ref="K387:L387"/>
    <mergeCell ref="M387:N387"/>
    <mergeCell ref="O387:P387"/>
    <mergeCell ref="Q387:R387"/>
    <mergeCell ref="S387:T387"/>
    <mergeCell ref="AC385:AD385"/>
    <mergeCell ref="D386:F386"/>
    <mergeCell ref="G386:J386"/>
    <mergeCell ref="K386:L386"/>
    <mergeCell ref="M386:N386"/>
    <mergeCell ref="O386:P386"/>
    <mergeCell ref="Q386:R386"/>
    <mergeCell ref="S386:T386"/>
    <mergeCell ref="U386:V386"/>
    <mergeCell ref="W386:X386"/>
    <mergeCell ref="Q385:R385"/>
    <mergeCell ref="S385:T385"/>
    <mergeCell ref="U385:V385"/>
    <mergeCell ref="W385:X385"/>
    <mergeCell ref="Y385:Z385"/>
    <mergeCell ref="AA385:AB385"/>
    <mergeCell ref="U384:V384"/>
    <mergeCell ref="W384:X384"/>
    <mergeCell ref="Y384:Z384"/>
    <mergeCell ref="AA384:AB384"/>
    <mergeCell ref="AC384:AD384"/>
    <mergeCell ref="D385:F385"/>
    <mergeCell ref="G385:J385"/>
    <mergeCell ref="K385:L385"/>
    <mergeCell ref="M385:N385"/>
    <mergeCell ref="O385:P385"/>
    <mergeCell ref="Y383:Z383"/>
    <mergeCell ref="AA383:AB383"/>
    <mergeCell ref="AC383:AD383"/>
    <mergeCell ref="D384:F384"/>
    <mergeCell ref="G384:J384"/>
    <mergeCell ref="K384:L384"/>
    <mergeCell ref="M384:N384"/>
    <mergeCell ref="O384:P384"/>
    <mergeCell ref="Q384:R384"/>
    <mergeCell ref="S384:T384"/>
    <mergeCell ref="AC382:AD382"/>
    <mergeCell ref="D383:F383"/>
    <mergeCell ref="G383:J383"/>
    <mergeCell ref="K383:L383"/>
    <mergeCell ref="M383:N383"/>
    <mergeCell ref="O383:P383"/>
    <mergeCell ref="Q383:R383"/>
    <mergeCell ref="S383:T383"/>
    <mergeCell ref="U383:V383"/>
    <mergeCell ref="W383:X383"/>
    <mergeCell ref="Q382:R382"/>
    <mergeCell ref="S382:T382"/>
    <mergeCell ref="U382:V382"/>
    <mergeCell ref="W382:X382"/>
    <mergeCell ref="Y382:Z382"/>
    <mergeCell ref="AA382:AB382"/>
    <mergeCell ref="U381:V381"/>
    <mergeCell ref="W381:X381"/>
    <mergeCell ref="Y381:Z381"/>
    <mergeCell ref="AA381:AB381"/>
    <mergeCell ref="AC381:AD381"/>
    <mergeCell ref="D382:F382"/>
    <mergeCell ref="G382:J382"/>
    <mergeCell ref="K382:L382"/>
    <mergeCell ref="M382:N382"/>
    <mergeCell ref="O382:P382"/>
    <mergeCell ref="Y380:Z380"/>
    <mergeCell ref="AA380:AB380"/>
    <mergeCell ref="AC380:AD380"/>
    <mergeCell ref="D381:F381"/>
    <mergeCell ref="G381:J381"/>
    <mergeCell ref="K381:L381"/>
    <mergeCell ref="M381:N381"/>
    <mergeCell ref="O381:P381"/>
    <mergeCell ref="Q381:R381"/>
    <mergeCell ref="S381:T381"/>
    <mergeCell ref="AC379:AD379"/>
    <mergeCell ref="D380:F380"/>
    <mergeCell ref="G380:J380"/>
    <mergeCell ref="K380:L380"/>
    <mergeCell ref="M380:N380"/>
    <mergeCell ref="O380:P380"/>
    <mergeCell ref="Q380:R380"/>
    <mergeCell ref="S380:T380"/>
    <mergeCell ref="U380:V380"/>
    <mergeCell ref="W380:X380"/>
    <mergeCell ref="Q379:R379"/>
    <mergeCell ref="S379:T379"/>
    <mergeCell ref="U379:V379"/>
    <mergeCell ref="W379:X379"/>
    <mergeCell ref="Y379:Z379"/>
    <mergeCell ref="AA379:AB379"/>
    <mergeCell ref="U378:V378"/>
    <mergeCell ref="W378:X378"/>
    <mergeCell ref="Y378:Z378"/>
    <mergeCell ref="AA378:AB378"/>
    <mergeCell ref="AC378:AD378"/>
    <mergeCell ref="D379:F379"/>
    <mergeCell ref="G379:J379"/>
    <mergeCell ref="K379:L379"/>
    <mergeCell ref="M379:N379"/>
    <mergeCell ref="O379:P379"/>
    <mergeCell ref="Y377:Z377"/>
    <mergeCell ref="AA377:AB377"/>
    <mergeCell ref="AC377:AD377"/>
    <mergeCell ref="D378:F378"/>
    <mergeCell ref="G378:J378"/>
    <mergeCell ref="K378:L378"/>
    <mergeCell ref="M378:N378"/>
    <mergeCell ref="O378:P378"/>
    <mergeCell ref="Q378:R378"/>
    <mergeCell ref="S378:T378"/>
    <mergeCell ref="AC376:AD376"/>
    <mergeCell ref="D377:F377"/>
    <mergeCell ref="G377:J377"/>
    <mergeCell ref="K377:L377"/>
    <mergeCell ref="M377:N377"/>
    <mergeCell ref="O377:P377"/>
    <mergeCell ref="Q377:R377"/>
    <mergeCell ref="S377:T377"/>
    <mergeCell ref="U377:V377"/>
    <mergeCell ref="W377:X377"/>
    <mergeCell ref="Q376:R376"/>
    <mergeCell ref="S376:T376"/>
    <mergeCell ref="U376:V376"/>
    <mergeCell ref="W376:X376"/>
    <mergeCell ref="Y376:Z376"/>
    <mergeCell ref="AA376:AB376"/>
    <mergeCell ref="U375:V375"/>
    <mergeCell ref="W375:X375"/>
    <mergeCell ref="Y375:Z375"/>
    <mergeCell ref="AA375:AB375"/>
    <mergeCell ref="AC375:AD375"/>
    <mergeCell ref="D376:F376"/>
    <mergeCell ref="G376:J376"/>
    <mergeCell ref="K376:L376"/>
    <mergeCell ref="M376:N376"/>
    <mergeCell ref="O376:P376"/>
    <mergeCell ref="Y374:Z374"/>
    <mergeCell ref="AA374:AB374"/>
    <mergeCell ref="AC374:AD374"/>
    <mergeCell ref="D375:F375"/>
    <mergeCell ref="G375:J375"/>
    <mergeCell ref="K375:L375"/>
    <mergeCell ref="M375:N375"/>
    <mergeCell ref="O375:P375"/>
    <mergeCell ref="Q375:R375"/>
    <mergeCell ref="S375:T375"/>
    <mergeCell ref="AC373:AD373"/>
    <mergeCell ref="D374:F374"/>
    <mergeCell ref="G374:J374"/>
    <mergeCell ref="K374:L374"/>
    <mergeCell ref="M374:N374"/>
    <mergeCell ref="O374:P374"/>
    <mergeCell ref="Q374:R374"/>
    <mergeCell ref="S374:T374"/>
    <mergeCell ref="U374:V374"/>
    <mergeCell ref="W374:X374"/>
    <mergeCell ref="Q373:R373"/>
    <mergeCell ref="S373:T373"/>
    <mergeCell ref="U373:V373"/>
    <mergeCell ref="W373:X373"/>
    <mergeCell ref="Y373:Z373"/>
    <mergeCell ref="AA373:AB373"/>
    <mergeCell ref="U372:V372"/>
    <mergeCell ref="W372:X372"/>
    <mergeCell ref="Y372:Z372"/>
    <mergeCell ref="AA372:AB372"/>
    <mergeCell ref="AC372:AD372"/>
    <mergeCell ref="D373:F373"/>
    <mergeCell ref="G373:J373"/>
    <mergeCell ref="K373:L373"/>
    <mergeCell ref="M373:N373"/>
    <mergeCell ref="O373:P373"/>
    <mergeCell ref="Y371:Z371"/>
    <mergeCell ref="AA371:AB371"/>
    <mergeCell ref="AC371:AD371"/>
    <mergeCell ref="D372:F372"/>
    <mergeCell ref="G372:J372"/>
    <mergeCell ref="K372:L372"/>
    <mergeCell ref="M372:N372"/>
    <mergeCell ref="O372:P372"/>
    <mergeCell ref="Q372:R372"/>
    <mergeCell ref="S372:T372"/>
    <mergeCell ref="AC370:AD370"/>
    <mergeCell ref="D371:F371"/>
    <mergeCell ref="G371:J371"/>
    <mergeCell ref="K371:L371"/>
    <mergeCell ref="M371:N371"/>
    <mergeCell ref="O371:P371"/>
    <mergeCell ref="Q371:R371"/>
    <mergeCell ref="S371:T371"/>
    <mergeCell ref="U371:V371"/>
    <mergeCell ref="W371:X371"/>
    <mergeCell ref="Q370:R370"/>
    <mergeCell ref="S370:T370"/>
    <mergeCell ref="U370:V370"/>
    <mergeCell ref="W370:X370"/>
    <mergeCell ref="Y370:Z370"/>
    <mergeCell ref="AA370:AB370"/>
    <mergeCell ref="U369:V369"/>
    <mergeCell ref="W369:X369"/>
    <mergeCell ref="Y369:Z369"/>
    <mergeCell ref="AA369:AB369"/>
    <mergeCell ref="AC369:AD369"/>
    <mergeCell ref="D370:F370"/>
    <mergeCell ref="G370:J370"/>
    <mergeCell ref="K370:L370"/>
    <mergeCell ref="M370:N370"/>
    <mergeCell ref="O370:P370"/>
    <mergeCell ref="Y368:Z368"/>
    <mergeCell ref="AA368:AB368"/>
    <mergeCell ref="AC368:AD368"/>
    <mergeCell ref="D369:F369"/>
    <mergeCell ref="G369:J369"/>
    <mergeCell ref="K369:L369"/>
    <mergeCell ref="M369:N369"/>
    <mergeCell ref="O369:P369"/>
    <mergeCell ref="Q369:R369"/>
    <mergeCell ref="S369:T369"/>
    <mergeCell ref="AC367:AD367"/>
    <mergeCell ref="D368:F368"/>
    <mergeCell ref="G368:J368"/>
    <mergeCell ref="K368:L368"/>
    <mergeCell ref="M368:N368"/>
    <mergeCell ref="O368:P368"/>
    <mergeCell ref="Q368:R368"/>
    <mergeCell ref="S368:T368"/>
    <mergeCell ref="U368:V368"/>
    <mergeCell ref="W368:X368"/>
    <mergeCell ref="Q367:R367"/>
    <mergeCell ref="S367:T367"/>
    <mergeCell ref="U367:V367"/>
    <mergeCell ref="W367:X367"/>
    <mergeCell ref="Y367:Z367"/>
    <mergeCell ref="AA367:AB367"/>
    <mergeCell ref="U366:V366"/>
    <mergeCell ref="W366:X366"/>
    <mergeCell ref="Y366:Z366"/>
    <mergeCell ref="AA366:AB366"/>
    <mergeCell ref="AC366:AD366"/>
    <mergeCell ref="D367:F367"/>
    <mergeCell ref="G367:J367"/>
    <mergeCell ref="K367:L367"/>
    <mergeCell ref="M367:N367"/>
    <mergeCell ref="O367:P367"/>
    <mergeCell ref="Y365:Z365"/>
    <mergeCell ref="AA365:AB365"/>
    <mergeCell ref="AC365:AD365"/>
    <mergeCell ref="D366:F366"/>
    <mergeCell ref="G366:J366"/>
    <mergeCell ref="K366:L366"/>
    <mergeCell ref="M366:N366"/>
    <mergeCell ref="O366:P366"/>
    <mergeCell ref="Q366:R366"/>
    <mergeCell ref="S366:T366"/>
    <mergeCell ref="AC364:AD364"/>
    <mergeCell ref="D365:F365"/>
    <mergeCell ref="G365:J365"/>
    <mergeCell ref="K365:L365"/>
    <mergeCell ref="M365:N365"/>
    <mergeCell ref="O365:P365"/>
    <mergeCell ref="Q365:R365"/>
    <mergeCell ref="S365:T365"/>
    <mergeCell ref="U365:V365"/>
    <mergeCell ref="W365:X365"/>
    <mergeCell ref="Q364:R364"/>
    <mergeCell ref="S364:T364"/>
    <mergeCell ref="U364:V364"/>
    <mergeCell ref="W364:X364"/>
    <mergeCell ref="Y364:Z364"/>
    <mergeCell ref="AA364:AB364"/>
    <mergeCell ref="U363:V363"/>
    <mergeCell ref="W363:X363"/>
    <mergeCell ref="Y363:Z363"/>
    <mergeCell ref="AA363:AB363"/>
    <mergeCell ref="AC363:AD363"/>
    <mergeCell ref="D364:F364"/>
    <mergeCell ref="G364:J364"/>
    <mergeCell ref="K364:L364"/>
    <mergeCell ref="M364:N364"/>
    <mergeCell ref="O364:P364"/>
    <mergeCell ref="Y362:Z362"/>
    <mergeCell ref="AA362:AB362"/>
    <mergeCell ref="AC362:AD362"/>
    <mergeCell ref="D363:F363"/>
    <mergeCell ref="G363:J363"/>
    <mergeCell ref="K363:L363"/>
    <mergeCell ref="M363:N363"/>
    <mergeCell ref="O363:P363"/>
    <mergeCell ref="Q363:R363"/>
    <mergeCell ref="S363:T363"/>
    <mergeCell ref="AC361:AD361"/>
    <mergeCell ref="D362:F362"/>
    <mergeCell ref="G362:J362"/>
    <mergeCell ref="K362:L362"/>
    <mergeCell ref="M362:N362"/>
    <mergeCell ref="O362:P362"/>
    <mergeCell ref="Q362:R362"/>
    <mergeCell ref="S362:T362"/>
    <mergeCell ref="U362:V362"/>
    <mergeCell ref="W362:X362"/>
    <mergeCell ref="Q361:R361"/>
    <mergeCell ref="S361:T361"/>
    <mergeCell ref="U361:V361"/>
    <mergeCell ref="W361:X361"/>
    <mergeCell ref="Y361:Z361"/>
    <mergeCell ref="AA361:AB361"/>
    <mergeCell ref="U360:V360"/>
    <mergeCell ref="W360:X360"/>
    <mergeCell ref="Y360:Z360"/>
    <mergeCell ref="AA360:AB360"/>
    <mergeCell ref="AC360:AD360"/>
    <mergeCell ref="D361:F361"/>
    <mergeCell ref="G361:J361"/>
    <mergeCell ref="K361:L361"/>
    <mergeCell ref="M361:N361"/>
    <mergeCell ref="O361:P361"/>
    <mergeCell ref="Y359:Z359"/>
    <mergeCell ref="AA359:AB359"/>
    <mergeCell ref="AC359:AD359"/>
    <mergeCell ref="D360:F360"/>
    <mergeCell ref="G360:J360"/>
    <mergeCell ref="K360:L360"/>
    <mergeCell ref="M360:N360"/>
    <mergeCell ref="O360:P360"/>
    <mergeCell ref="Q360:R360"/>
    <mergeCell ref="S360:T360"/>
    <mergeCell ref="AC358:AD358"/>
    <mergeCell ref="D359:F359"/>
    <mergeCell ref="G359:J359"/>
    <mergeCell ref="K359:L359"/>
    <mergeCell ref="M359:N359"/>
    <mergeCell ref="O359:P359"/>
    <mergeCell ref="Q359:R359"/>
    <mergeCell ref="S359:T359"/>
    <mergeCell ref="U359:V359"/>
    <mergeCell ref="W359:X359"/>
    <mergeCell ref="Q358:R358"/>
    <mergeCell ref="S358:T358"/>
    <mergeCell ref="U358:V358"/>
    <mergeCell ref="W358:X358"/>
    <mergeCell ref="Y358:Z358"/>
    <mergeCell ref="AA358:AB358"/>
    <mergeCell ref="U357:V357"/>
    <mergeCell ref="W357:X357"/>
    <mergeCell ref="Y357:Z357"/>
    <mergeCell ref="AA357:AB357"/>
    <mergeCell ref="AC357:AD357"/>
    <mergeCell ref="D358:F358"/>
    <mergeCell ref="G358:J358"/>
    <mergeCell ref="K358:L358"/>
    <mergeCell ref="M358:N358"/>
    <mergeCell ref="O358:P358"/>
    <mergeCell ref="Y356:Z356"/>
    <mergeCell ref="AA356:AB356"/>
    <mergeCell ref="AC356:AD356"/>
    <mergeCell ref="D357:F357"/>
    <mergeCell ref="G357:J357"/>
    <mergeCell ref="K357:L357"/>
    <mergeCell ref="M357:N357"/>
    <mergeCell ref="O357:P357"/>
    <mergeCell ref="Q357:R357"/>
    <mergeCell ref="S357:T357"/>
    <mergeCell ref="AC355:AD355"/>
    <mergeCell ref="D356:F356"/>
    <mergeCell ref="G356:J356"/>
    <mergeCell ref="K356:L356"/>
    <mergeCell ref="M356:N356"/>
    <mergeCell ref="O356:P356"/>
    <mergeCell ref="Q356:R356"/>
    <mergeCell ref="S356:T356"/>
    <mergeCell ref="U356:V356"/>
    <mergeCell ref="W356:X356"/>
    <mergeCell ref="Q355:R355"/>
    <mergeCell ref="S355:T355"/>
    <mergeCell ref="U355:V355"/>
    <mergeCell ref="W355:X355"/>
    <mergeCell ref="Y355:Z355"/>
    <mergeCell ref="AA355:AB355"/>
    <mergeCell ref="U354:V354"/>
    <mergeCell ref="W354:X354"/>
    <mergeCell ref="Y354:Z354"/>
    <mergeCell ref="AA354:AB354"/>
    <mergeCell ref="AC354:AD354"/>
    <mergeCell ref="D355:F355"/>
    <mergeCell ref="G355:J355"/>
    <mergeCell ref="K355:L355"/>
    <mergeCell ref="M355:N355"/>
    <mergeCell ref="O355:P355"/>
    <mergeCell ref="Y353:Z353"/>
    <mergeCell ref="AA353:AB353"/>
    <mergeCell ref="AC353:AD353"/>
    <mergeCell ref="D354:F354"/>
    <mergeCell ref="G354:J354"/>
    <mergeCell ref="K354:L354"/>
    <mergeCell ref="M354:N354"/>
    <mergeCell ref="O354:P354"/>
    <mergeCell ref="Q354:R354"/>
    <mergeCell ref="S354:T354"/>
    <mergeCell ref="AC352:AD352"/>
    <mergeCell ref="D353:F353"/>
    <mergeCell ref="G353:J353"/>
    <mergeCell ref="K353:L353"/>
    <mergeCell ref="M353:N353"/>
    <mergeCell ref="O353:P353"/>
    <mergeCell ref="Q353:R353"/>
    <mergeCell ref="S353:T353"/>
    <mergeCell ref="U353:V353"/>
    <mergeCell ref="W353:X353"/>
    <mergeCell ref="Q352:R352"/>
    <mergeCell ref="S352:T352"/>
    <mergeCell ref="U352:V352"/>
    <mergeCell ref="W352:X352"/>
    <mergeCell ref="Y352:Z352"/>
    <mergeCell ref="AA352:AB352"/>
    <mergeCell ref="U351:V351"/>
    <mergeCell ref="W351:X351"/>
    <mergeCell ref="Y351:Z351"/>
    <mergeCell ref="AA351:AB351"/>
    <mergeCell ref="AC351:AD351"/>
    <mergeCell ref="D352:F352"/>
    <mergeCell ref="G352:J352"/>
    <mergeCell ref="K352:L352"/>
    <mergeCell ref="M352:N352"/>
    <mergeCell ref="O352:P352"/>
    <mergeCell ref="Y350:Z350"/>
    <mergeCell ref="AA350:AB350"/>
    <mergeCell ref="AC350:AD350"/>
    <mergeCell ref="D351:F351"/>
    <mergeCell ref="G351:J351"/>
    <mergeCell ref="K351:L351"/>
    <mergeCell ref="M351:N351"/>
    <mergeCell ref="O351:P351"/>
    <mergeCell ref="Q351:R351"/>
    <mergeCell ref="S351:T351"/>
    <mergeCell ref="AC349:AD349"/>
    <mergeCell ref="D350:F350"/>
    <mergeCell ref="G350:J350"/>
    <mergeCell ref="K350:L350"/>
    <mergeCell ref="M350:N350"/>
    <mergeCell ref="O350:P350"/>
    <mergeCell ref="Q350:R350"/>
    <mergeCell ref="S350:T350"/>
    <mergeCell ref="U350:V350"/>
    <mergeCell ref="W350:X350"/>
    <mergeCell ref="Q349:R349"/>
    <mergeCell ref="S349:T349"/>
    <mergeCell ref="U349:V349"/>
    <mergeCell ref="W349:X349"/>
    <mergeCell ref="Y349:Z349"/>
    <mergeCell ref="AA349:AB349"/>
    <mergeCell ref="U348:V348"/>
    <mergeCell ref="W348:X348"/>
    <mergeCell ref="Y348:Z348"/>
    <mergeCell ref="AA348:AB348"/>
    <mergeCell ref="AC348:AD348"/>
    <mergeCell ref="D349:F349"/>
    <mergeCell ref="G349:J349"/>
    <mergeCell ref="K349:L349"/>
    <mergeCell ref="M349:N349"/>
    <mergeCell ref="O349:P349"/>
    <mergeCell ref="Y347:Z347"/>
    <mergeCell ref="AA347:AB347"/>
    <mergeCell ref="AC347:AD347"/>
    <mergeCell ref="D348:F348"/>
    <mergeCell ref="G348:J348"/>
    <mergeCell ref="K348:L348"/>
    <mergeCell ref="M348:N348"/>
    <mergeCell ref="O348:P348"/>
    <mergeCell ref="Q348:R348"/>
    <mergeCell ref="S348:T348"/>
    <mergeCell ref="AC346:AD346"/>
    <mergeCell ref="D347:F347"/>
    <mergeCell ref="G347:J347"/>
    <mergeCell ref="K347:L347"/>
    <mergeCell ref="M347:N347"/>
    <mergeCell ref="O347:P347"/>
    <mergeCell ref="Q347:R347"/>
    <mergeCell ref="S347:T347"/>
    <mergeCell ref="U347:V347"/>
    <mergeCell ref="W347:X347"/>
    <mergeCell ref="Q346:R346"/>
    <mergeCell ref="S346:T346"/>
    <mergeCell ref="U346:V346"/>
    <mergeCell ref="W346:X346"/>
    <mergeCell ref="Y346:Z346"/>
    <mergeCell ref="AA346:AB346"/>
    <mergeCell ref="U345:V345"/>
    <mergeCell ref="W345:X345"/>
    <mergeCell ref="Y345:Z345"/>
    <mergeCell ref="AA345:AB345"/>
    <mergeCell ref="AC345:AD345"/>
    <mergeCell ref="D346:F346"/>
    <mergeCell ref="G346:J346"/>
    <mergeCell ref="K346:L346"/>
    <mergeCell ref="M346:N346"/>
    <mergeCell ref="O346:P346"/>
    <mergeCell ref="Y344:Z344"/>
    <mergeCell ref="AA344:AB344"/>
    <mergeCell ref="AC344:AD344"/>
    <mergeCell ref="D345:F345"/>
    <mergeCell ref="G345:J345"/>
    <mergeCell ref="K345:L345"/>
    <mergeCell ref="M345:N345"/>
    <mergeCell ref="O345:P345"/>
    <mergeCell ref="Q345:R345"/>
    <mergeCell ref="S345:T345"/>
    <mergeCell ref="AC343:AD343"/>
    <mergeCell ref="D344:F344"/>
    <mergeCell ref="G344:J344"/>
    <mergeCell ref="K344:L344"/>
    <mergeCell ref="M344:N344"/>
    <mergeCell ref="O344:P344"/>
    <mergeCell ref="Q344:R344"/>
    <mergeCell ref="S344:T344"/>
    <mergeCell ref="U344:V344"/>
    <mergeCell ref="W344:X344"/>
    <mergeCell ref="Q343:R343"/>
    <mergeCell ref="S343:T343"/>
    <mergeCell ref="U343:V343"/>
    <mergeCell ref="W343:X343"/>
    <mergeCell ref="Y343:Z343"/>
    <mergeCell ref="AA343:AB343"/>
    <mergeCell ref="U342:V342"/>
    <mergeCell ref="W342:X342"/>
    <mergeCell ref="Y342:Z342"/>
    <mergeCell ref="AA342:AB342"/>
    <mergeCell ref="AC342:AD342"/>
    <mergeCell ref="D343:F343"/>
    <mergeCell ref="G343:J343"/>
    <mergeCell ref="K343:L343"/>
    <mergeCell ref="M343:N343"/>
    <mergeCell ref="O343:P343"/>
    <mergeCell ref="Y341:Z341"/>
    <mergeCell ref="AA341:AB341"/>
    <mergeCell ref="AC341:AD341"/>
    <mergeCell ref="D342:F342"/>
    <mergeCell ref="G342:J342"/>
    <mergeCell ref="K342:L342"/>
    <mergeCell ref="M342:N342"/>
    <mergeCell ref="O342:P342"/>
    <mergeCell ref="Q342:R342"/>
    <mergeCell ref="S342:T342"/>
    <mergeCell ref="AC340:AD340"/>
    <mergeCell ref="D341:F341"/>
    <mergeCell ref="G341:J341"/>
    <mergeCell ref="K341:L341"/>
    <mergeCell ref="M341:N341"/>
    <mergeCell ref="O341:P341"/>
    <mergeCell ref="Q341:R341"/>
    <mergeCell ref="S341:T341"/>
    <mergeCell ref="U341:V341"/>
    <mergeCell ref="W341:X341"/>
    <mergeCell ref="Q340:R340"/>
    <mergeCell ref="S340:T340"/>
    <mergeCell ref="U340:V340"/>
    <mergeCell ref="W340:X340"/>
    <mergeCell ref="Y340:Z340"/>
    <mergeCell ref="AA340:AB340"/>
    <mergeCell ref="U339:V339"/>
    <mergeCell ref="W339:X339"/>
    <mergeCell ref="Y339:Z339"/>
    <mergeCell ref="AA339:AB339"/>
    <mergeCell ref="AC339:AD339"/>
    <mergeCell ref="D340:F340"/>
    <mergeCell ref="G340:J340"/>
    <mergeCell ref="K340:L340"/>
    <mergeCell ref="M340:N340"/>
    <mergeCell ref="O340:P340"/>
    <mergeCell ref="Y338:Z338"/>
    <mergeCell ref="AA338:AB338"/>
    <mergeCell ref="AC338:AD338"/>
    <mergeCell ref="D339:F339"/>
    <mergeCell ref="G339:J339"/>
    <mergeCell ref="K339:L339"/>
    <mergeCell ref="M339:N339"/>
    <mergeCell ref="O339:P339"/>
    <mergeCell ref="Q339:R339"/>
    <mergeCell ref="S339:T339"/>
    <mergeCell ref="AC337:AD337"/>
    <mergeCell ref="D338:F338"/>
    <mergeCell ref="G338:J338"/>
    <mergeCell ref="K338:L338"/>
    <mergeCell ref="M338:N338"/>
    <mergeCell ref="O338:P338"/>
    <mergeCell ref="Q338:R338"/>
    <mergeCell ref="S338:T338"/>
    <mergeCell ref="U338:V338"/>
    <mergeCell ref="W338:X338"/>
    <mergeCell ref="Q337:R337"/>
    <mergeCell ref="S337:T337"/>
    <mergeCell ref="U337:V337"/>
    <mergeCell ref="W337:X337"/>
    <mergeCell ref="Y337:Z337"/>
    <mergeCell ref="AA337:AB337"/>
    <mergeCell ref="U336:V336"/>
    <mergeCell ref="W336:X336"/>
    <mergeCell ref="Y336:Z336"/>
    <mergeCell ref="AA336:AB336"/>
    <mergeCell ref="AC336:AD336"/>
    <mergeCell ref="D337:F337"/>
    <mergeCell ref="G337:J337"/>
    <mergeCell ref="K337:L337"/>
    <mergeCell ref="M337:N337"/>
    <mergeCell ref="O337:P337"/>
    <mergeCell ref="Y335:Z335"/>
    <mergeCell ref="AA335:AB335"/>
    <mergeCell ref="AC335:AD335"/>
    <mergeCell ref="D336:F336"/>
    <mergeCell ref="G336:J336"/>
    <mergeCell ref="K336:L336"/>
    <mergeCell ref="M336:N336"/>
    <mergeCell ref="O336:P336"/>
    <mergeCell ref="Q336:R336"/>
    <mergeCell ref="S336:T336"/>
    <mergeCell ref="AC334:AD334"/>
    <mergeCell ref="D335:F335"/>
    <mergeCell ref="G335:J335"/>
    <mergeCell ref="K335:L335"/>
    <mergeCell ref="M335:N335"/>
    <mergeCell ref="O335:P335"/>
    <mergeCell ref="Q335:R335"/>
    <mergeCell ref="S335:T335"/>
    <mergeCell ref="U335:V335"/>
    <mergeCell ref="W335:X335"/>
    <mergeCell ref="Q334:R334"/>
    <mergeCell ref="S334:T334"/>
    <mergeCell ref="U334:V334"/>
    <mergeCell ref="W334:X334"/>
    <mergeCell ref="Y334:Z334"/>
    <mergeCell ref="AA334:AB334"/>
    <mergeCell ref="U333:V333"/>
    <mergeCell ref="W333:X333"/>
    <mergeCell ref="Y333:Z333"/>
    <mergeCell ref="AA333:AB333"/>
    <mergeCell ref="AC333:AD333"/>
    <mergeCell ref="D334:F334"/>
    <mergeCell ref="G334:J334"/>
    <mergeCell ref="K334:L334"/>
    <mergeCell ref="M334:N334"/>
    <mergeCell ref="O334:P334"/>
    <mergeCell ref="Y332:Z332"/>
    <mergeCell ref="AA332:AB332"/>
    <mergeCell ref="AC332:AD332"/>
    <mergeCell ref="D333:F333"/>
    <mergeCell ref="G333:J333"/>
    <mergeCell ref="K333:L333"/>
    <mergeCell ref="M333:N333"/>
    <mergeCell ref="O333:P333"/>
    <mergeCell ref="Q333:R333"/>
    <mergeCell ref="S333:T333"/>
    <mergeCell ref="AC331:AD331"/>
    <mergeCell ref="D332:F332"/>
    <mergeCell ref="G332:J332"/>
    <mergeCell ref="K332:L332"/>
    <mergeCell ref="M332:N332"/>
    <mergeCell ref="O332:P332"/>
    <mergeCell ref="Q332:R332"/>
    <mergeCell ref="S332:T332"/>
    <mergeCell ref="U332:V332"/>
    <mergeCell ref="W332:X332"/>
    <mergeCell ref="Q331:R331"/>
    <mergeCell ref="S331:T331"/>
    <mergeCell ref="U331:V331"/>
    <mergeCell ref="W331:X331"/>
    <mergeCell ref="Y331:Z331"/>
    <mergeCell ref="AA331:AB331"/>
    <mergeCell ref="U330:V330"/>
    <mergeCell ref="W330:X330"/>
    <mergeCell ref="Y330:Z330"/>
    <mergeCell ref="AA330:AB330"/>
    <mergeCell ref="AC330:AD330"/>
    <mergeCell ref="D331:F331"/>
    <mergeCell ref="G331:J331"/>
    <mergeCell ref="K331:L331"/>
    <mergeCell ref="M331:N331"/>
    <mergeCell ref="O331:P331"/>
    <mergeCell ref="Y329:Z329"/>
    <mergeCell ref="AA329:AB329"/>
    <mergeCell ref="AC329:AD329"/>
    <mergeCell ref="D330:F330"/>
    <mergeCell ref="G330:J330"/>
    <mergeCell ref="K330:L330"/>
    <mergeCell ref="M330:N330"/>
    <mergeCell ref="O330:P330"/>
    <mergeCell ref="Q330:R330"/>
    <mergeCell ref="S330:T330"/>
    <mergeCell ref="AC328:AD328"/>
    <mergeCell ref="D329:F329"/>
    <mergeCell ref="G329:J329"/>
    <mergeCell ref="K329:L329"/>
    <mergeCell ref="M329:N329"/>
    <mergeCell ref="O329:P329"/>
    <mergeCell ref="Q329:R329"/>
    <mergeCell ref="S329:T329"/>
    <mergeCell ref="U329:V329"/>
    <mergeCell ref="W329:X329"/>
    <mergeCell ref="Q328:R328"/>
    <mergeCell ref="S328:T328"/>
    <mergeCell ref="U328:V328"/>
    <mergeCell ref="W328:X328"/>
    <mergeCell ref="Y328:Z328"/>
    <mergeCell ref="AA328:AB328"/>
    <mergeCell ref="U327:V327"/>
    <mergeCell ref="W327:X327"/>
    <mergeCell ref="Y327:Z327"/>
    <mergeCell ref="AA327:AB327"/>
    <mergeCell ref="AC327:AD327"/>
    <mergeCell ref="D328:F328"/>
    <mergeCell ref="G328:J328"/>
    <mergeCell ref="K328:L328"/>
    <mergeCell ref="M328:N328"/>
    <mergeCell ref="O328:P328"/>
    <mergeCell ref="Y326:Z326"/>
    <mergeCell ref="AA326:AB326"/>
    <mergeCell ref="AC326:AD326"/>
    <mergeCell ref="D327:F327"/>
    <mergeCell ref="G327:J327"/>
    <mergeCell ref="K327:L327"/>
    <mergeCell ref="M327:N327"/>
    <mergeCell ref="O327:P327"/>
    <mergeCell ref="Q327:R327"/>
    <mergeCell ref="S327:T327"/>
    <mergeCell ref="AC325:AD325"/>
    <mergeCell ref="D326:F326"/>
    <mergeCell ref="G326:J326"/>
    <mergeCell ref="K326:L326"/>
    <mergeCell ref="M326:N326"/>
    <mergeCell ref="O326:P326"/>
    <mergeCell ref="Q326:R326"/>
    <mergeCell ref="S326:T326"/>
    <mergeCell ref="U326:V326"/>
    <mergeCell ref="W326:X326"/>
    <mergeCell ref="Q325:R325"/>
    <mergeCell ref="S325:T325"/>
    <mergeCell ref="U325:V325"/>
    <mergeCell ref="W325:X325"/>
    <mergeCell ref="Y325:Z325"/>
    <mergeCell ref="AA325:AB325"/>
    <mergeCell ref="U324:V324"/>
    <mergeCell ref="W324:X324"/>
    <mergeCell ref="Y324:Z324"/>
    <mergeCell ref="AA324:AB324"/>
    <mergeCell ref="AC324:AD324"/>
    <mergeCell ref="D325:F325"/>
    <mergeCell ref="G325:J325"/>
    <mergeCell ref="K325:L325"/>
    <mergeCell ref="M325:N325"/>
    <mergeCell ref="O325:P325"/>
    <mergeCell ref="Y323:Z323"/>
    <mergeCell ref="AA323:AB323"/>
    <mergeCell ref="AC323:AD323"/>
    <mergeCell ref="D324:F324"/>
    <mergeCell ref="G324:J324"/>
    <mergeCell ref="K324:L324"/>
    <mergeCell ref="M324:N324"/>
    <mergeCell ref="O324:P324"/>
    <mergeCell ref="Q324:R324"/>
    <mergeCell ref="S324:T324"/>
    <mergeCell ref="AC322:AD322"/>
    <mergeCell ref="D323:F323"/>
    <mergeCell ref="G323:J323"/>
    <mergeCell ref="K323:L323"/>
    <mergeCell ref="M323:N323"/>
    <mergeCell ref="O323:P323"/>
    <mergeCell ref="Q323:R323"/>
    <mergeCell ref="S323:T323"/>
    <mergeCell ref="U323:V323"/>
    <mergeCell ref="W323:X323"/>
    <mergeCell ref="Q322:R322"/>
    <mergeCell ref="S322:T322"/>
    <mergeCell ref="U322:V322"/>
    <mergeCell ref="W322:X322"/>
    <mergeCell ref="Y322:Z322"/>
    <mergeCell ref="AA322:AB322"/>
    <mergeCell ref="U321:V321"/>
    <mergeCell ref="W321:X321"/>
    <mergeCell ref="Y321:Z321"/>
    <mergeCell ref="AA321:AB321"/>
    <mergeCell ref="AC321:AD321"/>
    <mergeCell ref="D322:F322"/>
    <mergeCell ref="G322:J322"/>
    <mergeCell ref="K322:L322"/>
    <mergeCell ref="M322:N322"/>
    <mergeCell ref="O322:P322"/>
    <mergeCell ref="Y320:Z320"/>
    <mergeCell ref="AA320:AB320"/>
    <mergeCell ref="AC320:AD320"/>
    <mergeCell ref="D321:F321"/>
    <mergeCell ref="G321:J321"/>
    <mergeCell ref="K321:L321"/>
    <mergeCell ref="M321:N321"/>
    <mergeCell ref="O321:P321"/>
    <mergeCell ref="Q321:R321"/>
    <mergeCell ref="S321:T321"/>
    <mergeCell ref="AC319:AD319"/>
    <mergeCell ref="D320:F320"/>
    <mergeCell ref="G320:J320"/>
    <mergeCell ref="K320:L320"/>
    <mergeCell ref="M320:N320"/>
    <mergeCell ref="O320:P320"/>
    <mergeCell ref="Q320:R320"/>
    <mergeCell ref="S320:T320"/>
    <mergeCell ref="U320:V320"/>
    <mergeCell ref="W320:X320"/>
    <mergeCell ref="Q319:R319"/>
    <mergeCell ref="S319:T319"/>
    <mergeCell ref="U319:V319"/>
    <mergeCell ref="W319:X319"/>
    <mergeCell ref="Y319:Z319"/>
    <mergeCell ref="AA319:AB319"/>
    <mergeCell ref="U318:V318"/>
    <mergeCell ref="W318:X318"/>
    <mergeCell ref="Y318:Z318"/>
    <mergeCell ref="AA318:AB318"/>
    <mergeCell ref="AC318:AD318"/>
    <mergeCell ref="D319:F319"/>
    <mergeCell ref="G319:J319"/>
    <mergeCell ref="K319:L319"/>
    <mergeCell ref="M319:N319"/>
    <mergeCell ref="O319:P319"/>
    <mergeCell ref="Y317:Z317"/>
    <mergeCell ref="AA317:AB317"/>
    <mergeCell ref="AC317:AD317"/>
    <mergeCell ref="D318:F318"/>
    <mergeCell ref="G318:J318"/>
    <mergeCell ref="K318:L318"/>
    <mergeCell ref="M318:N318"/>
    <mergeCell ref="O318:P318"/>
    <mergeCell ref="Q318:R318"/>
    <mergeCell ref="S318:T318"/>
    <mergeCell ref="AC316:AD316"/>
    <mergeCell ref="D317:F317"/>
    <mergeCell ref="G317:J317"/>
    <mergeCell ref="K317:L317"/>
    <mergeCell ref="M317:N317"/>
    <mergeCell ref="O317:P317"/>
    <mergeCell ref="Q317:R317"/>
    <mergeCell ref="S317:T317"/>
    <mergeCell ref="U317:V317"/>
    <mergeCell ref="W317:X317"/>
    <mergeCell ref="Q316:R316"/>
    <mergeCell ref="S316:T316"/>
    <mergeCell ref="U316:V316"/>
    <mergeCell ref="W316:X316"/>
    <mergeCell ref="Y316:Z316"/>
    <mergeCell ref="AA316:AB316"/>
    <mergeCell ref="U315:V315"/>
    <mergeCell ref="W315:X315"/>
    <mergeCell ref="Y315:Z315"/>
    <mergeCell ref="AA315:AB315"/>
    <mergeCell ref="AC315:AD315"/>
    <mergeCell ref="D316:F316"/>
    <mergeCell ref="G316:J316"/>
    <mergeCell ref="K316:L316"/>
    <mergeCell ref="M316:N316"/>
    <mergeCell ref="O316:P316"/>
    <mergeCell ref="Y314:Z314"/>
    <mergeCell ref="AA314:AB314"/>
    <mergeCell ref="AC314:AD314"/>
    <mergeCell ref="D315:F315"/>
    <mergeCell ref="G315:J315"/>
    <mergeCell ref="K315:L315"/>
    <mergeCell ref="M315:N315"/>
    <mergeCell ref="O315:P315"/>
    <mergeCell ref="Q315:R315"/>
    <mergeCell ref="S315:T315"/>
    <mergeCell ref="AC313:AD313"/>
    <mergeCell ref="D314:F314"/>
    <mergeCell ref="G314:J314"/>
    <mergeCell ref="K314:L314"/>
    <mergeCell ref="M314:N314"/>
    <mergeCell ref="O314:P314"/>
    <mergeCell ref="Q314:R314"/>
    <mergeCell ref="S314:T314"/>
    <mergeCell ref="U314:V314"/>
    <mergeCell ref="W314:X314"/>
    <mergeCell ref="Q313:R313"/>
    <mergeCell ref="S313:T313"/>
    <mergeCell ref="U313:V313"/>
    <mergeCell ref="W313:X313"/>
    <mergeCell ref="Y313:Z313"/>
    <mergeCell ref="AA313:AB313"/>
    <mergeCell ref="U312:V312"/>
    <mergeCell ref="W312:X312"/>
    <mergeCell ref="Y312:Z312"/>
    <mergeCell ref="AA312:AB312"/>
    <mergeCell ref="AC312:AD312"/>
    <mergeCell ref="D313:F313"/>
    <mergeCell ref="G313:J313"/>
    <mergeCell ref="K313:L313"/>
    <mergeCell ref="M313:N313"/>
    <mergeCell ref="O313:P313"/>
    <mergeCell ref="Y311:Z311"/>
    <mergeCell ref="AA311:AB311"/>
    <mergeCell ref="AC311:AD311"/>
    <mergeCell ref="D312:F312"/>
    <mergeCell ref="G312:J312"/>
    <mergeCell ref="K312:L312"/>
    <mergeCell ref="M312:N312"/>
    <mergeCell ref="O312:P312"/>
    <mergeCell ref="Q312:R312"/>
    <mergeCell ref="S312:T312"/>
    <mergeCell ref="AC310:AD310"/>
    <mergeCell ref="D311:F311"/>
    <mergeCell ref="G311:J311"/>
    <mergeCell ref="K311:L311"/>
    <mergeCell ref="M311:N311"/>
    <mergeCell ref="O311:P311"/>
    <mergeCell ref="Q311:R311"/>
    <mergeCell ref="S311:T311"/>
    <mergeCell ref="U311:V311"/>
    <mergeCell ref="W311:X311"/>
    <mergeCell ref="Q310:R310"/>
    <mergeCell ref="S310:T310"/>
    <mergeCell ref="U310:V310"/>
    <mergeCell ref="W310:X310"/>
    <mergeCell ref="Y310:Z310"/>
    <mergeCell ref="AA310:AB310"/>
    <mergeCell ref="U309:V309"/>
    <mergeCell ref="W309:X309"/>
    <mergeCell ref="Y309:Z309"/>
    <mergeCell ref="AA309:AB309"/>
    <mergeCell ref="AC309:AD309"/>
    <mergeCell ref="D310:F310"/>
    <mergeCell ref="G310:J310"/>
    <mergeCell ref="K310:L310"/>
    <mergeCell ref="M310:N310"/>
    <mergeCell ref="O310:P310"/>
    <mergeCell ref="Y308:Z308"/>
    <mergeCell ref="AA308:AB308"/>
    <mergeCell ref="AC308:AD308"/>
    <mergeCell ref="D309:F309"/>
    <mergeCell ref="G309:J309"/>
    <mergeCell ref="K309:L309"/>
    <mergeCell ref="M309:N309"/>
    <mergeCell ref="O309:P309"/>
    <mergeCell ref="Q309:R309"/>
    <mergeCell ref="S309:T309"/>
    <mergeCell ref="AC307:AD307"/>
    <mergeCell ref="D308:F308"/>
    <mergeCell ref="G308:J308"/>
    <mergeCell ref="K308:L308"/>
    <mergeCell ref="M308:N308"/>
    <mergeCell ref="O308:P308"/>
    <mergeCell ref="Q308:R308"/>
    <mergeCell ref="S308:T308"/>
    <mergeCell ref="U308:V308"/>
    <mergeCell ref="W308:X308"/>
    <mergeCell ref="Q307:R307"/>
    <mergeCell ref="S307:T307"/>
    <mergeCell ref="U307:V307"/>
    <mergeCell ref="W307:X307"/>
    <mergeCell ref="Y307:Z307"/>
    <mergeCell ref="AA307:AB307"/>
    <mergeCell ref="U306:V306"/>
    <mergeCell ref="W306:X306"/>
    <mergeCell ref="Y306:Z306"/>
    <mergeCell ref="AA306:AB306"/>
    <mergeCell ref="AC306:AD306"/>
    <mergeCell ref="D307:F307"/>
    <mergeCell ref="G307:J307"/>
    <mergeCell ref="K307:L307"/>
    <mergeCell ref="M307:N307"/>
    <mergeCell ref="O307:P307"/>
    <mergeCell ref="B302:AD302"/>
    <mergeCell ref="C303:AD303"/>
    <mergeCell ref="C305:F306"/>
    <mergeCell ref="G305:J306"/>
    <mergeCell ref="K305:AD305"/>
    <mergeCell ref="K306:L306"/>
    <mergeCell ref="M306:N306"/>
    <mergeCell ref="O306:P306"/>
    <mergeCell ref="Q306:R306"/>
    <mergeCell ref="S306:T306"/>
    <mergeCell ref="AC288:AD288"/>
    <mergeCell ref="C290:AD290"/>
    <mergeCell ref="C291:AD291"/>
    <mergeCell ref="B298:AD298"/>
    <mergeCell ref="B299:AD299"/>
    <mergeCell ref="C300:AD300"/>
    <mergeCell ref="AA287:AB287"/>
    <mergeCell ref="AC287:AD287"/>
    <mergeCell ref="M288:N288"/>
    <mergeCell ref="O288:P288"/>
    <mergeCell ref="Q288:R288"/>
    <mergeCell ref="S288:T288"/>
    <mergeCell ref="U288:V288"/>
    <mergeCell ref="W288:X288"/>
    <mergeCell ref="Y288:Z288"/>
    <mergeCell ref="AA288:AB288"/>
    <mergeCell ref="AA286:AB286"/>
    <mergeCell ref="AC286:AD286"/>
    <mergeCell ref="D287:L287"/>
    <mergeCell ref="M287:N287"/>
    <mergeCell ref="O287:P287"/>
    <mergeCell ref="Q287:R287"/>
    <mergeCell ref="S287:T287"/>
    <mergeCell ref="U287:V287"/>
    <mergeCell ref="W287:X287"/>
    <mergeCell ref="Y287:Z287"/>
    <mergeCell ref="AA285:AB285"/>
    <mergeCell ref="AC285:AD285"/>
    <mergeCell ref="D286:L286"/>
    <mergeCell ref="M286:N286"/>
    <mergeCell ref="O286:P286"/>
    <mergeCell ref="Q286:R286"/>
    <mergeCell ref="S286:T286"/>
    <mergeCell ref="U286:V286"/>
    <mergeCell ref="W286:X286"/>
    <mergeCell ref="Y286:Z286"/>
    <mergeCell ref="AA284:AB284"/>
    <mergeCell ref="AC284:AD284"/>
    <mergeCell ref="D285:L285"/>
    <mergeCell ref="M285:N285"/>
    <mergeCell ref="O285:P285"/>
    <mergeCell ref="Q285:R285"/>
    <mergeCell ref="S285:T285"/>
    <mergeCell ref="U285:V285"/>
    <mergeCell ref="W285:X285"/>
    <mergeCell ref="Y285:Z285"/>
    <mergeCell ref="AA283:AB283"/>
    <mergeCell ref="AC283:AD283"/>
    <mergeCell ref="D284:L284"/>
    <mergeCell ref="M284:N284"/>
    <mergeCell ref="O284:P284"/>
    <mergeCell ref="Q284:R284"/>
    <mergeCell ref="S284:T284"/>
    <mergeCell ref="U284:V284"/>
    <mergeCell ref="W284:X284"/>
    <mergeCell ref="Y284:Z284"/>
    <mergeCell ref="AA282:AB282"/>
    <mergeCell ref="AC282:AD282"/>
    <mergeCell ref="D283:L283"/>
    <mergeCell ref="M283:N283"/>
    <mergeCell ref="O283:P283"/>
    <mergeCell ref="Q283:R283"/>
    <mergeCell ref="S283:T283"/>
    <mergeCell ref="U283:V283"/>
    <mergeCell ref="W283:X283"/>
    <mergeCell ref="Y283:Z283"/>
    <mergeCell ref="AA281:AB281"/>
    <mergeCell ref="AC281:AD281"/>
    <mergeCell ref="D282:L282"/>
    <mergeCell ref="M282:N282"/>
    <mergeCell ref="O282:P282"/>
    <mergeCell ref="Q282:R282"/>
    <mergeCell ref="S282:T282"/>
    <mergeCell ref="U282:V282"/>
    <mergeCell ref="W282:X282"/>
    <mergeCell ref="Y282:Z282"/>
    <mergeCell ref="AA280:AB280"/>
    <mergeCell ref="AC280:AD280"/>
    <mergeCell ref="D281:L281"/>
    <mergeCell ref="M281:N281"/>
    <mergeCell ref="O281:P281"/>
    <mergeCell ref="Q281:R281"/>
    <mergeCell ref="S281:T281"/>
    <mergeCell ref="U281:V281"/>
    <mergeCell ref="W281:X281"/>
    <mergeCell ref="Y281:Z281"/>
    <mergeCell ref="AA279:AB279"/>
    <mergeCell ref="AC279:AD279"/>
    <mergeCell ref="D280:L280"/>
    <mergeCell ref="M280:N280"/>
    <mergeCell ref="O280:P280"/>
    <mergeCell ref="Q280:R280"/>
    <mergeCell ref="S280:T280"/>
    <mergeCell ref="U280:V280"/>
    <mergeCell ref="W280:X280"/>
    <mergeCell ref="Y280:Z280"/>
    <mergeCell ref="AA278:AB278"/>
    <mergeCell ref="AC278:AD278"/>
    <mergeCell ref="D279:L279"/>
    <mergeCell ref="M279:N279"/>
    <mergeCell ref="O279:P279"/>
    <mergeCell ref="Q279:R279"/>
    <mergeCell ref="S279:T279"/>
    <mergeCell ref="U279:V279"/>
    <mergeCell ref="W279:X279"/>
    <mergeCell ref="Y279:Z279"/>
    <mergeCell ref="AA277:AB277"/>
    <mergeCell ref="AC277:AD277"/>
    <mergeCell ref="D278:L278"/>
    <mergeCell ref="M278:N278"/>
    <mergeCell ref="O278:P278"/>
    <mergeCell ref="Q278:R278"/>
    <mergeCell ref="S278:T278"/>
    <mergeCell ref="U278:V278"/>
    <mergeCell ref="W278:X278"/>
    <mergeCell ref="Y278:Z278"/>
    <mergeCell ref="AA276:AB276"/>
    <mergeCell ref="AC276:AD276"/>
    <mergeCell ref="D277:L277"/>
    <mergeCell ref="M277:N277"/>
    <mergeCell ref="O277:P277"/>
    <mergeCell ref="Q277:R277"/>
    <mergeCell ref="S277:T277"/>
    <mergeCell ref="U277:V277"/>
    <mergeCell ref="W277:X277"/>
    <mergeCell ref="Y277:Z277"/>
    <mergeCell ref="AA275:AB275"/>
    <mergeCell ref="AC275:AD275"/>
    <mergeCell ref="D276:L276"/>
    <mergeCell ref="M276:N276"/>
    <mergeCell ref="O276:P276"/>
    <mergeCell ref="Q276:R276"/>
    <mergeCell ref="S276:T276"/>
    <mergeCell ref="U276:V276"/>
    <mergeCell ref="W276:X276"/>
    <mergeCell ref="Y276:Z276"/>
    <mergeCell ref="AA274:AB274"/>
    <mergeCell ref="AC274:AD274"/>
    <mergeCell ref="D275:L275"/>
    <mergeCell ref="M275:N275"/>
    <mergeCell ref="O275:P275"/>
    <mergeCell ref="Q275:R275"/>
    <mergeCell ref="S275:T275"/>
    <mergeCell ref="U275:V275"/>
    <mergeCell ref="W275:X275"/>
    <mergeCell ref="Y275:Z275"/>
    <mergeCell ref="AA273:AB273"/>
    <mergeCell ref="AC273:AD273"/>
    <mergeCell ref="D274:L274"/>
    <mergeCell ref="M274:N274"/>
    <mergeCell ref="O274:P274"/>
    <mergeCell ref="Q274:R274"/>
    <mergeCell ref="S274:T274"/>
    <mergeCell ref="U274:V274"/>
    <mergeCell ref="W274:X274"/>
    <mergeCell ref="Y274:Z274"/>
    <mergeCell ref="AA272:AB272"/>
    <mergeCell ref="AC272:AD272"/>
    <mergeCell ref="D273:L273"/>
    <mergeCell ref="M273:N273"/>
    <mergeCell ref="O273:P273"/>
    <mergeCell ref="Q273:R273"/>
    <mergeCell ref="S273:T273"/>
    <mergeCell ref="U273:V273"/>
    <mergeCell ref="W273:X273"/>
    <mergeCell ref="Y273:Z273"/>
    <mergeCell ref="AA271:AB271"/>
    <mergeCell ref="AC271:AD271"/>
    <mergeCell ref="D272:L272"/>
    <mergeCell ref="M272:N272"/>
    <mergeCell ref="O272:P272"/>
    <mergeCell ref="Q272:R272"/>
    <mergeCell ref="S272:T272"/>
    <mergeCell ref="U272:V272"/>
    <mergeCell ref="W272:X272"/>
    <mergeCell ref="Y272:Z272"/>
    <mergeCell ref="AA270:AB270"/>
    <mergeCell ref="AC270:AD270"/>
    <mergeCell ref="D271:L271"/>
    <mergeCell ref="M271:N271"/>
    <mergeCell ref="O271:P271"/>
    <mergeCell ref="Q271:R271"/>
    <mergeCell ref="S271:T271"/>
    <mergeCell ref="U271:V271"/>
    <mergeCell ref="W271:X271"/>
    <mergeCell ref="Y271:Z271"/>
    <mergeCell ref="AA269:AB269"/>
    <mergeCell ref="AC269:AD269"/>
    <mergeCell ref="D270:L270"/>
    <mergeCell ref="M270:N270"/>
    <mergeCell ref="O270:P270"/>
    <mergeCell ref="Q270:R270"/>
    <mergeCell ref="S270:T270"/>
    <mergeCell ref="U270:V270"/>
    <mergeCell ref="W270:X270"/>
    <mergeCell ref="Y270:Z270"/>
    <mergeCell ref="AA268:AB268"/>
    <mergeCell ref="AC268:AD268"/>
    <mergeCell ref="D269:L269"/>
    <mergeCell ref="M269:N269"/>
    <mergeCell ref="O269:P269"/>
    <mergeCell ref="Q269:R269"/>
    <mergeCell ref="S269:T269"/>
    <mergeCell ref="U269:V269"/>
    <mergeCell ref="W269:X269"/>
    <mergeCell ref="Y269:Z269"/>
    <mergeCell ref="AA267:AB267"/>
    <mergeCell ref="AC267:AD267"/>
    <mergeCell ref="D268:L268"/>
    <mergeCell ref="M268:N268"/>
    <mergeCell ref="O268:P268"/>
    <mergeCell ref="Q268:R268"/>
    <mergeCell ref="S268:T268"/>
    <mergeCell ref="U268:V268"/>
    <mergeCell ref="W268:X268"/>
    <mergeCell ref="Y268:Z268"/>
    <mergeCell ref="AA266:AB266"/>
    <mergeCell ref="AC266:AD266"/>
    <mergeCell ref="D267:L267"/>
    <mergeCell ref="M267:N267"/>
    <mergeCell ref="O267:P267"/>
    <mergeCell ref="Q267:R267"/>
    <mergeCell ref="S267:T267"/>
    <mergeCell ref="U267:V267"/>
    <mergeCell ref="W267:X267"/>
    <mergeCell ref="Y267:Z267"/>
    <mergeCell ref="AA265:AB265"/>
    <mergeCell ref="AC265:AD265"/>
    <mergeCell ref="D266:L266"/>
    <mergeCell ref="M266:N266"/>
    <mergeCell ref="O266:P266"/>
    <mergeCell ref="Q266:R266"/>
    <mergeCell ref="S266:T266"/>
    <mergeCell ref="U266:V266"/>
    <mergeCell ref="W266:X266"/>
    <mergeCell ref="Y266:Z266"/>
    <mergeCell ref="AA264:AB264"/>
    <mergeCell ref="AC264:AD264"/>
    <mergeCell ref="D265:L265"/>
    <mergeCell ref="M265:N265"/>
    <mergeCell ref="O265:P265"/>
    <mergeCell ref="Q265:R265"/>
    <mergeCell ref="S265:T265"/>
    <mergeCell ref="U265:V265"/>
    <mergeCell ref="W265:X265"/>
    <mergeCell ref="Y265:Z265"/>
    <mergeCell ref="AA263:AB263"/>
    <mergeCell ref="AC263:AD263"/>
    <mergeCell ref="D264:L264"/>
    <mergeCell ref="M264:N264"/>
    <mergeCell ref="O264:P264"/>
    <mergeCell ref="Q264:R264"/>
    <mergeCell ref="S264:T264"/>
    <mergeCell ref="U264:V264"/>
    <mergeCell ref="W264:X264"/>
    <mergeCell ref="Y264:Z264"/>
    <mergeCell ref="AA262:AB262"/>
    <mergeCell ref="AC262:AD262"/>
    <mergeCell ref="D263:L263"/>
    <mergeCell ref="M263:N263"/>
    <mergeCell ref="O263:P263"/>
    <mergeCell ref="Q263:R263"/>
    <mergeCell ref="S263:T263"/>
    <mergeCell ref="U263:V263"/>
    <mergeCell ref="W263:X263"/>
    <mergeCell ref="Y263:Z263"/>
    <mergeCell ref="AA261:AB261"/>
    <mergeCell ref="AC261:AD261"/>
    <mergeCell ref="D262:L262"/>
    <mergeCell ref="M262:N262"/>
    <mergeCell ref="O262:P262"/>
    <mergeCell ref="Q262:R262"/>
    <mergeCell ref="S262:T262"/>
    <mergeCell ref="U262:V262"/>
    <mergeCell ref="W262:X262"/>
    <mergeCell ref="Y262:Z262"/>
    <mergeCell ref="AA260:AB260"/>
    <mergeCell ref="AC260:AD260"/>
    <mergeCell ref="D261:L261"/>
    <mergeCell ref="M261:N261"/>
    <mergeCell ref="O261:P261"/>
    <mergeCell ref="Q261:R261"/>
    <mergeCell ref="S261:T261"/>
    <mergeCell ref="U261:V261"/>
    <mergeCell ref="W261:X261"/>
    <mergeCell ref="Y261:Z261"/>
    <mergeCell ref="AA259:AB259"/>
    <mergeCell ref="AC259:AD259"/>
    <mergeCell ref="D260:L260"/>
    <mergeCell ref="M260:N260"/>
    <mergeCell ref="O260:P260"/>
    <mergeCell ref="Q260:R260"/>
    <mergeCell ref="S260:T260"/>
    <mergeCell ref="U260:V260"/>
    <mergeCell ref="W260:X260"/>
    <mergeCell ref="Y260:Z260"/>
    <mergeCell ref="AA258:AB258"/>
    <mergeCell ref="AC258:AD258"/>
    <mergeCell ref="D259:L259"/>
    <mergeCell ref="M259:N259"/>
    <mergeCell ref="O259:P259"/>
    <mergeCell ref="Q259:R259"/>
    <mergeCell ref="S259:T259"/>
    <mergeCell ref="U259:V259"/>
    <mergeCell ref="W259:X259"/>
    <mergeCell ref="Y259:Z259"/>
    <mergeCell ref="AA257:AB257"/>
    <mergeCell ref="AC257:AD257"/>
    <mergeCell ref="D258:L258"/>
    <mergeCell ref="M258:N258"/>
    <mergeCell ref="O258:P258"/>
    <mergeCell ref="Q258:R258"/>
    <mergeCell ref="S258:T258"/>
    <mergeCell ref="U258:V258"/>
    <mergeCell ref="W258:X258"/>
    <mergeCell ref="Y258:Z258"/>
    <mergeCell ref="AA256:AB256"/>
    <mergeCell ref="AC256:AD256"/>
    <mergeCell ref="D257:L257"/>
    <mergeCell ref="M257:N257"/>
    <mergeCell ref="O257:P257"/>
    <mergeCell ref="Q257:R257"/>
    <mergeCell ref="S257:T257"/>
    <mergeCell ref="U257:V257"/>
    <mergeCell ref="W257:X257"/>
    <mergeCell ref="Y257:Z257"/>
    <mergeCell ref="AA255:AB255"/>
    <mergeCell ref="AC255:AD255"/>
    <mergeCell ref="D256:L256"/>
    <mergeCell ref="M256:N256"/>
    <mergeCell ref="O256:P256"/>
    <mergeCell ref="Q256:R256"/>
    <mergeCell ref="S256:T256"/>
    <mergeCell ref="U256:V256"/>
    <mergeCell ref="W256:X256"/>
    <mergeCell ref="Y256:Z256"/>
    <mergeCell ref="AA254:AB254"/>
    <mergeCell ref="AC254:AD254"/>
    <mergeCell ref="D255:L255"/>
    <mergeCell ref="M255:N255"/>
    <mergeCell ref="O255:P255"/>
    <mergeCell ref="Q255:R255"/>
    <mergeCell ref="S255:T255"/>
    <mergeCell ref="U255:V255"/>
    <mergeCell ref="W255:X255"/>
    <mergeCell ref="Y255:Z255"/>
    <mergeCell ref="AA253:AB253"/>
    <mergeCell ref="AC253:AD253"/>
    <mergeCell ref="D254:L254"/>
    <mergeCell ref="M254:N254"/>
    <mergeCell ref="O254:P254"/>
    <mergeCell ref="Q254:R254"/>
    <mergeCell ref="S254:T254"/>
    <mergeCell ref="U254:V254"/>
    <mergeCell ref="W254:X254"/>
    <mergeCell ref="Y254:Z254"/>
    <mergeCell ref="AA252:AB252"/>
    <mergeCell ref="AC252:AD252"/>
    <mergeCell ref="D253:L253"/>
    <mergeCell ref="M253:N253"/>
    <mergeCell ref="O253:P253"/>
    <mergeCell ref="Q253:R253"/>
    <mergeCell ref="S253:T253"/>
    <mergeCell ref="U253:V253"/>
    <mergeCell ref="W253:X253"/>
    <mergeCell ref="Y253:Z253"/>
    <mergeCell ref="AA251:AB251"/>
    <mergeCell ref="AC251:AD251"/>
    <mergeCell ref="D252:L252"/>
    <mergeCell ref="M252:N252"/>
    <mergeCell ref="O252:P252"/>
    <mergeCell ref="Q252:R252"/>
    <mergeCell ref="S252:T252"/>
    <mergeCell ref="U252:V252"/>
    <mergeCell ref="W252:X252"/>
    <mergeCell ref="Y252:Z252"/>
    <mergeCell ref="AA250:AB250"/>
    <mergeCell ref="AC250:AD250"/>
    <mergeCell ref="D251:L251"/>
    <mergeCell ref="M251:N251"/>
    <mergeCell ref="O251:P251"/>
    <mergeCell ref="Q251:R251"/>
    <mergeCell ref="S251:T251"/>
    <mergeCell ref="U251:V251"/>
    <mergeCell ref="W251:X251"/>
    <mergeCell ref="Y251:Z251"/>
    <mergeCell ref="AA249:AB249"/>
    <mergeCell ref="AC249:AD249"/>
    <mergeCell ref="D250:L250"/>
    <mergeCell ref="M250:N250"/>
    <mergeCell ref="O250:P250"/>
    <mergeCell ref="Q250:R250"/>
    <mergeCell ref="S250:T250"/>
    <mergeCell ref="U250:V250"/>
    <mergeCell ref="W250:X250"/>
    <mergeCell ref="Y250:Z250"/>
    <mergeCell ref="AA248:AB248"/>
    <mergeCell ref="AC248:AD248"/>
    <mergeCell ref="D249:L249"/>
    <mergeCell ref="M249:N249"/>
    <mergeCell ref="O249:P249"/>
    <mergeCell ref="Q249:R249"/>
    <mergeCell ref="S249:T249"/>
    <mergeCell ref="U249:V249"/>
    <mergeCell ref="W249:X249"/>
    <mergeCell ref="Y249:Z249"/>
    <mergeCell ref="AA247:AB247"/>
    <mergeCell ref="AC247:AD247"/>
    <mergeCell ref="D248:L248"/>
    <mergeCell ref="M248:N248"/>
    <mergeCell ref="O248:P248"/>
    <mergeCell ref="Q248:R248"/>
    <mergeCell ref="S248:T248"/>
    <mergeCell ref="U248:V248"/>
    <mergeCell ref="W248:X248"/>
    <mergeCell ref="Y248:Z248"/>
    <mergeCell ref="AA246:AB246"/>
    <mergeCell ref="AC246:AD246"/>
    <mergeCell ref="D247:L247"/>
    <mergeCell ref="M247:N247"/>
    <mergeCell ref="O247:P247"/>
    <mergeCell ref="Q247:R247"/>
    <mergeCell ref="S247:T247"/>
    <mergeCell ref="U247:V247"/>
    <mergeCell ref="W247:X247"/>
    <mergeCell ref="Y247:Z247"/>
    <mergeCell ref="AA245:AB245"/>
    <mergeCell ref="AC245:AD245"/>
    <mergeCell ref="D246:L246"/>
    <mergeCell ref="M246:N246"/>
    <mergeCell ref="O246:P246"/>
    <mergeCell ref="Q246:R246"/>
    <mergeCell ref="S246:T246"/>
    <mergeCell ref="U246:V246"/>
    <mergeCell ref="W246:X246"/>
    <mergeCell ref="Y246:Z246"/>
    <mergeCell ref="AA244:AB244"/>
    <mergeCell ref="AC244:AD244"/>
    <mergeCell ref="D245:L245"/>
    <mergeCell ref="M245:N245"/>
    <mergeCell ref="O245:P245"/>
    <mergeCell ref="Q245:R245"/>
    <mergeCell ref="S245:T245"/>
    <mergeCell ref="U245:V245"/>
    <mergeCell ref="W245:X245"/>
    <mergeCell ref="Y245:Z245"/>
    <mergeCell ref="AA243:AB243"/>
    <mergeCell ref="AC243:AD243"/>
    <mergeCell ref="D244:L244"/>
    <mergeCell ref="M244:N244"/>
    <mergeCell ref="O244:P244"/>
    <mergeCell ref="Q244:R244"/>
    <mergeCell ref="S244:T244"/>
    <mergeCell ref="U244:V244"/>
    <mergeCell ref="W244:X244"/>
    <mergeCell ref="Y244:Z244"/>
    <mergeCell ref="AA242:AB242"/>
    <mergeCell ref="AC242:AD242"/>
    <mergeCell ref="D243:L243"/>
    <mergeCell ref="M243:N243"/>
    <mergeCell ref="O243:P243"/>
    <mergeCell ref="Q243:R243"/>
    <mergeCell ref="S243:T243"/>
    <mergeCell ref="U243:V243"/>
    <mergeCell ref="W243:X243"/>
    <mergeCell ref="Y243:Z243"/>
    <mergeCell ref="AA241:AB241"/>
    <mergeCell ref="AC241:AD241"/>
    <mergeCell ref="D242:L242"/>
    <mergeCell ref="M242:N242"/>
    <mergeCell ref="O242:P242"/>
    <mergeCell ref="Q242:R242"/>
    <mergeCell ref="S242:T242"/>
    <mergeCell ref="U242:V242"/>
    <mergeCell ref="W242:X242"/>
    <mergeCell ref="Y242:Z242"/>
    <mergeCell ref="AA240:AB240"/>
    <mergeCell ref="AC240:AD240"/>
    <mergeCell ref="D241:L241"/>
    <mergeCell ref="M241:N241"/>
    <mergeCell ref="O241:P241"/>
    <mergeCell ref="Q241:R241"/>
    <mergeCell ref="S241:T241"/>
    <mergeCell ref="U241:V241"/>
    <mergeCell ref="W241:X241"/>
    <mergeCell ref="Y241:Z241"/>
    <mergeCell ref="AA239:AB239"/>
    <mergeCell ref="AC239:AD239"/>
    <mergeCell ref="D240:L240"/>
    <mergeCell ref="M240:N240"/>
    <mergeCell ref="O240:P240"/>
    <mergeCell ref="Q240:R240"/>
    <mergeCell ref="S240:T240"/>
    <mergeCell ref="U240:V240"/>
    <mergeCell ref="W240:X240"/>
    <mergeCell ref="Y240:Z240"/>
    <mergeCell ref="AA238:AB238"/>
    <mergeCell ref="AC238:AD238"/>
    <mergeCell ref="D239:L239"/>
    <mergeCell ref="M239:N239"/>
    <mergeCell ref="O239:P239"/>
    <mergeCell ref="Q239:R239"/>
    <mergeCell ref="S239:T239"/>
    <mergeCell ref="U239:V239"/>
    <mergeCell ref="W239:X239"/>
    <mergeCell ref="Y239:Z239"/>
    <mergeCell ref="AA237:AB237"/>
    <mergeCell ref="AC237:AD237"/>
    <mergeCell ref="D238:L238"/>
    <mergeCell ref="M238:N238"/>
    <mergeCell ref="O238:P238"/>
    <mergeCell ref="Q238:R238"/>
    <mergeCell ref="S238:T238"/>
    <mergeCell ref="U238:V238"/>
    <mergeCell ref="W238:X238"/>
    <mergeCell ref="Y238:Z238"/>
    <mergeCell ref="AA236:AB236"/>
    <mergeCell ref="AC236:AD236"/>
    <mergeCell ref="D237:L237"/>
    <mergeCell ref="M237:N237"/>
    <mergeCell ref="O237:P237"/>
    <mergeCell ref="Q237:R237"/>
    <mergeCell ref="S237:T237"/>
    <mergeCell ref="U237:V237"/>
    <mergeCell ref="W237:X237"/>
    <mergeCell ref="Y237:Z237"/>
    <mergeCell ref="AA235:AB235"/>
    <mergeCell ref="AC235:AD235"/>
    <mergeCell ref="D236:L236"/>
    <mergeCell ref="M236:N236"/>
    <mergeCell ref="O236:P236"/>
    <mergeCell ref="Q236:R236"/>
    <mergeCell ref="S236:T236"/>
    <mergeCell ref="U236:V236"/>
    <mergeCell ref="W236:X236"/>
    <mergeCell ref="Y236:Z236"/>
    <mergeCell ref="AA234:AB234"/>
    <mergeCell ref="AC234:AD234"/>
    <mergeCell ref="D235:L235"/>
    <mergeCell ref="M235:N235"/>
    <mergeCell ref="O235:P235"/>
    <mergeCell ref="Q235:R235"/>
    <mergeCell ref="S235:T235"/>
    <mergeCell ref="U235:V235"/>
    <mergeCell ref="W235:X235"/>
    <mergeCell ref="Y235:Z235"/>
    <mergeCell ref="AA233:AB233"/>
    <mergeCell ref="AC233:AD233"/>
    <mergeCell ref="D234:L234"/>
    <mergeCell ref="M234:N234"/>
    <mergeCell ref="O234:P234"/>
    <mergeCell ref="Q234:R234"/>
    <mergeCell ref="S234:T234"/>
    <mergeCell ref="U234:V234"/>
    <mergeCell ref="W234:X234"/>
    <mergeCell ref="Y234:Z234"/>
    <mergeCell ref="AA232:AB232"/>
    <mergeCell ref="AC232:AD232"/>
    <mergeCell ref="D233:L233"/>
    <mergeCell ref="M233:N233"/>
    <mergeCell ref="O233:P233"/>
    <mergeCell ref="Q233:R233"/>
    <mergeCell ref="S233:T233"/>
    <mergeCell ref="U233:V233"/>
    <mergeCell ref="W233:X233"/>
    <mergeCell ref="Y233:Z233"/>
    <mergeCell ref="AA231:AB231"/>
    <mergeCell ref="AC231:AD231"/>
    <mergeCell ref="D232:L232"/>
    <mergeCell ref="M232:N232"/>
    <mergeCell ref="O232:P232"/>
    <mergeCell ref="Q232:R232"/>
    <mergeCell ref="S232:T232"/>
    <mergeCell ref="U232:V232"/>
    <mergeCell ref="W232:X232"/>
    <mergeCell ref="Y232:Z232"/>
    <mergeCell ref="AA230:AB230"/>
    <mergeCell ref="AC230:AD230"/>
    <mergeCell ref="D231:L231"/>
    <mergeCell ref="M231:N231"/>
    <mergeCell ref="O231:P231"/>
    <mergeCell ref="Q231:R231"/>
    <mergeCell ref="S231:T231"/>
    <mergeCell ref="U231:V231"/>
    <mergeCell ref="W231:X231"/>
    <mergeCell ref="Y231:Z231"/>
    <mergeCell ref="AA229:AB229"/>
    <mergeCell ref="AC229:AD229"/>
    <mergeCell ref="D230:L230"/>
    <mergeCell ref="M230:N230"/>
    <mergeCell ref="O230:P230"/>
    <mergeCell ref="Q230:R230"/>
    <mergeCell ref="S230:T230"/>
    <mergeCell ref="U230:V230"/>
    <mergeCell ref="W230:X230"/>
    <mergeCell ref="Y230:Z230"/>
    <mergeCell ref="AA228:AB228"/>
    <mergeCell ref="AC228:AD228"/>
    <mergeCell ref="D229:L229"/>
    <mergeCell ref="M229:N229"/>
    <mergeCell ref="O229:P229"/>
    <mergeCell ref="Q229:R229"/>
    <mergeCell ref="S229:T229"/>
    <mergeCell ref="U229:V229"/>
    <mergeCell ref="W229:X229"/>
    <mergeCell ref="Y229:Z229"/>
    <mergeCell ref="AA227:AB227"/>
    <mergeCell ref="AC227:AD227"/>
    <mergeCell ref="D228:L228"/>
    <mergeCell ref="M228:N228"/>
    <mergeCell ref="O228:P228"/>
    <mergeCell ref="Q228:R228"/>
    <mergeCell ref="S228:T228"/>
    <mergeCell ref="U228:V228"/>
    <mergeCell ref="W228:X228"/>
    <mergeCell ref="Y228:Z228"/>
    <mergeCell ref="AA226:AB226"/>
    <mergeCell ref="AC226:AD226"/>
    <mergeCell ref="D227:L227"/>
    <mergeCell ref="M227:N227"/>
    <mergeCell ref="O227:P227"/>
    <mergeCell ref="Q227:R227"/>
    <mergeCell ref="S227:T227"/>
    <mergeCell ref="U227:V227"/>
    <mergeCell ref="W227:X227"/>
    <mergeCell ref="Y227:Z227"/>
    <mergeCell ref="AA225:AB225"/>
    <mergeCell ref="AC225:AD225"/>
    <mergeCell ref="D226:L226"/>
    <mergeCell ref="M226:N226"/>
    <mergeCell ref="O226:P226"/>
    <mergeCell ref="Q226:R226"/>
    <mergeCell ref="S226:T226"/>
    <mergeCell ref="U226:V226"/>
    <mergeCell ref="W226:X226"/>
    <mergeCell ref="Y226:Z226"/>
    <mergeCell ref="AA224:AB224"/>
    <mergeCell ref="AC224:AD224"/>
    <mergeCell ref="D225:L225"/>
    <mergeCell ref="M225:N225"/>
    <mergeCell ref="O225:P225"/>
    <mergeCell ref="Q225:R225"/>
    <mergeCell ref="S225:T225"/>
    <mergeCell ref="U225:V225"/>
    <mergeCell ref="W225:X225"/>
    <mergeCell ref="Y225:Z225"/>
    <mergeCell ref="AA223:AB223"/>
    <mergeCell ref="AC223:AD223"/>
    <mergeCell ref="D224:L224"/>
    <mergeCell ref="M224:N224"/>
    <mergeCell ref="O224:P224"/>
    <mergeCell ref="Q224:R224"/>
    <mergeCell ref="S224:T224"/>
    <mergeCell ref="U224:V224"/>
    <mergeCell ref="W224:X224"/>
    <mergeCell ref="Y224:Z224"/>
    <mergeCell ref="AA222:AB222"/>
    <mergeCell ref="AC222:AD222"/>
    <mergeCell ref="D223:L223"/>
    <mergeCell ref="M223:N223"/>
    <mergeCell ref="O223:P223"/>
    <mergeCell ref="Q223:R223"/>
    <mergeCell ref="S223:T223"/>
    <mergeCell ref="U223:V223"/>
    <mergeCell ref="W223:X223"/>
    <mergeCell ref="Y223:Z223"/>
    <mergeCell ref="AA221:AB221"/>
    <mergeCell ref="AC221:AD221"/>
    <mergeCell ref="D222:L222"/>
    <mergeCell ref="M222:N222"/>
    <mergeCell ref="O222:P222"/>
    <mergeCell ref="Q222:R222"/>
    <mergeCell ref="S222:T222"/>
    <mergeCell ref="U222:V222"/>
    <mergeCell ref="W222:X222"/>
    <mergeCell ref="Y222:Z222"/>
    <mergeCell ref="AA220:AB220"/>
    <mergeCell ref="AC220:AD220"/>
    <mergeCell ref="D221:L221"/>
    <mergeCell ref="M221:N221"/>
    <mergeCell ref="O221:P221"/>
    <mergeCell ref="Q221:R221"/>
    <mergeCell ref="S221:T221"/>
    <mergeCell ref="U221:V221"/>
    <mergeCell ref="W221:X221"/>
    <mergeCell ref="Y221:Z221"/>
    <mergeCell ref="AA219:AB219"/>
    <mergeCell ref="AC219:AD219"/>
    <mergeCell ref="D220:L220"/>
    <mergeCell ref="M220:N220"/>
    <mergeCell ref="O220:P220"/>
    <mergeCell ref="Q220:R220"/>
    <mergeCell ref="S220:T220"/>
    <mergeCell ref="U220:V220"/>
    <mergeCell ref="W220:X220"/>
    <mergeCell ref="Y220:Z220"/>
    <mergeCell ref="AA218:AB218"/>
    <mergeCell ref="AC218:AD218"/>
    <mergeCell ref="D219:L219"/>
    <mergeCell ref="M219:N219"/>
    <mergeCell ref="O219:P219"/>
    <mergeCell ref="Q219:R219"/>
    <mergeCell ref="S219:T219"/>
    <mergeCell ref="U219:V219"/>
    <mergeCell ref="W219:X219"/>
    <mergeCell ref="Y219:Z219"/>
    <mergeCell ref="AA217:AB217"/>
    <mergeCell ref="AC217:AD217"/>
    <mergeCell ref="D218:L218"/>
    <mergeCell ref="M218:N218"/>
    <mergeCell ref="O218:P218"/>
    <mergeCell ref="Q218:R218"/>
    <mergeCell ref="S218:T218"/>
    <mergeCell ref="U218:V218"/>
    <mergeCell ref="W218:X218"/>
    <mergeCell ref="Y218:Z218"/>
    <mergeCell ref="AA216:AB216"/>
    <mergeCell ref="AC216:AD216"/>
    <mergeCell ref="D217:L217"/>
    <mergeCell ref="M217:N217"/>
    <mergeCell ref="O217:P217"/>
    <mergeCell ref="Q217:R217"/>
    <mergeCell ref="S217:T217"/>
    <mergeCell ref="U217:V217"/>
    <mergeCell ref="W217:X217"/>
    <mergeCell ref="Y217:Z217"/>
    <mergeCell ref="AA215:AB215"/>
    <mergeCell ref="AC215:AD215"/>
    <mergeCell ref="D216:L216"/>
    <mergeCell ref="M216:N216"/>
    <mergeCell ref="O216:P216"/>
    <mergeCell ref="Q216:R216"/>
    <mergeCell ref="S216:T216"/>
    <mergeCell ref="U216:V216"/>
    <mergeCell ref="W216:X216"/>
    <mergeCell ref="Y216:Z216"/>
    <mergeCell ref="AA214:AB214"/>
    <mergeCell ref="AC214:AD214"/>
    <mergeCell ref="D215:L215"/>
    <mergeCell ref="M215:N215"/>
    <mergeCell ref="O215:P215"/>
    <mergeCell ref="Q215:R215"/>
    <mergeCell ref="S215:T215"/>
    <mergeCell ref="U215:V215"/>
    <mergeCell ref="W215:X215"/>
    <mergeCell ref="Y215:Z215"/>
    <mergeCell ref="AA213:AB213"/>
    <mergeCell ref="AC213:AD213"/>
    <mergeCell ref="D214:L214"/>
    <mergeCell ref="M214:N214"/>
    <mergeCell ref="O214:P214"/>
    <mergeCell ref="Q214:R214"/>
    <mergeCell ref="S214:T214"/>
    <mergeCell ref="U214:V214"/>
    <mergeCell ref="W214:X214"/>
    <mergeCell ref="Y214:Z214"/>
    <mergeCell ref="AA212:AB212"/>
    <mergeCell ref="AC212:AD212"/>
    <mergeCell ref="D213:L213"/>
    <mergeCell ref="M213:N213"/>
    <mergeCell ref="O213:P213"/>
    <mergeCell ref="Q213:R213"/>
    <mergeCell ref="S213:T213"/>
    <mergeCell ref="U213:V213"/>
    <mergeCell ref="W213:X213"/>
    <mergeCell ref="Y213:Z213"/>
    <mergeCell ref="AA211:AB211"/>
    <mergeCell ref="AC211:AD211"/>
    <mergeCell ref="D212:L212"/>
    <mergeCell ref="M212:N212"/>
    <mergeCell ref="O212:P212"/>
    <mergeCell ref="Q212:R212"/>
    <mergeCell ref="S212:T212"/>
    <mergeCell ref="U212:V212"/>
    <mergeCell ref="W212:X212"/>
    <mergeCell ref="Y212:Z212"/>
    <mergeCell ref="AA210:AB210"/>
    <mergeCell ref="AC210:AD210"/>
    <mergeCell ref="D211:L211"/>
    <mergeCell ref="M211:N211"/>
    <mergeCell ref="O211:P211"/>
    <mergeCell ref="Q211:R211"/>
    <mergeCell ref="S211:T211"/>
    <mergeCell ref="U211:V211"/>
    <mergeCell ref="W211:X211"/>
    <mergeCell ref="Y211:Z211"/>
    <mergeCell ref="AA209:AB209"/>
    <mergeCell ref="AC209:AD209"/>
    <mergeCell ref="D210:L210"/>
    <mergeCell ref="M210:N210"/>
    <mergeCell ref="O210:P210"/>
    <mergeCell ref="Q210:R210"/>
    <mergeCell ref="S210:T210"/>
    <mergeCell ref="U210:V210"/>
    <mergeCell ref="W210:X210"/>
    <mergeCell ref="Y210:Z210"/>
    <mergeCell ref="AA208:AB208"/>
    <mergeCell ref="AC208:AD208"/>
    <mergeCell ref="D209:L209"/>
    <mergeCell ref="M209:N209"/>
    <mergeCell ref="O209:P209"/>
    <mergeCell ref="Q209:R209"/>
    <mergeCell ref="S209:T209"/>
    <mergeCell ref="U209:V209"/>
    <mergeCell ref="W209:X209"/>
    <mergeCell ref="Y209:Z209"/>
    <mergeCell ref="AA207:AB207"/>
    <mergeCell ref="AC207:AD207"/>
    <mergeCell ref="D208:L208"/>
    <mergeCell ref="M208:N208"/>
    <mergeCell ref="O208:P208"/>
    <mergeCell ref="Q208:R208"/>
    <mergeCell ref="S208:T208"/>
    <mergeCell ref="U208:V208"/>
    <mergeCell ref="W208:X208"/>
    <mergeCell ref="Y208:Z208"/>
    <mergeCell ref="AA206:AB206"/>
    <mergeCell ref="AC206:AD206"/>
    <mergeCell ref="D207:L207"/>
    <mergeCell ref="M207:N207"/>
    <mergeCell ref="O207:P207"/>
    <mergeCell ref="Q207:R207"/>
    <mergeCell ref="S207:T207"/>
    <mergeCell ref="U207:V207"/>
    <mergeCell ref="W207:X207"/>
    <mergeCell ref="Y207:Z207"/>
    <mergeCell ref="AA205:AB205"/>
    <mergeCell ref="AC205:AD205"/>
    <mergeCell ref="D206:L206"/>
    <mergeCell ref="M206:N206"/>
    <mergeCell ref="O206:P206"/>
    <mergeCell ref="Q206:R206"/>
    <mergeCell ref="S206:T206"/>
    <mergeCell ref="U206:V206"/>
    <mergeCell ref="W206:X206"/>
    <mergeCell ref="Y206:Z206"/>
    <mergeCell ref="AA204:AB204"/>
    <mergeCell ref="AC204:AD204"/>
    <mergeCell ref="D205:L205"/>
    <mergeCell ref="M205:N205"/>
    <mergeCell ref="O205:P205"/>
    <mergeCell ref="Q205:R205"/>
    <mergeCell ref="S205:T205"/>
    <mergeCell ref="U205:V205"/>
    <mergeCell ref="W205:X205"/>
    <mergeCell ref="Y205:Z205"/>
    <mergeCell ref="AA203:AB203"/>
    <mergeCell ref="AC203:AD203"/>
    <mergeCell ref="D204:L204"/>
    <mergeCell ref="M204:N204"/>
    <mergeCell ref="O204:P204"/>
    <mergeCell ref="Q204:R204"/>
    <mergeCell ref="S204:T204"/>
    <mergeCell ref="U204:V204"/>
    <mergeCell ref="W204:X204"/>
    <mergeCell ref="Y204:Z204"/>
    <mergeCell ref="AA202:AB202"/>
    <mergeCell ref="AC202:AD202"/>
    <mergeCell ref="D203:L203"/>
    <mergeCell ref="M203:N203"/>
    <mergeCell ref="O203:P203"/>
    <mergeCell ref="Q203:R203"/>
    <mergeCell ref="S203:T203"/>
    <mergeCell ref="U203:V203"/>
    <mergeCell ref="W203:X203"/>
    <mergeCell ref="Y203:Z203"/>
    <mergeCell ref="AA201:AB201"/>
    <mergeCell ref="AC201:AD201"/>
    <mergeCell ref="D202:L202"/>
    <mergeCell ref="M202:N202"/>
    <mergeCell ref="O202:P202"/>
    <mergeCell ref="Q202:R202"/>
    <mergeCell ref="S202:T202"/>
    <mergeCell ref="U202:V202"/>
    <mergeCell ref="W202:X202"/>
    <mergeCell ref="Y202:Z202"/>
    <mergeCell ref="AA200:AB200"/>
    <mergeCell ref="AC200:AD200"/>
    <mergeCell ref="D201:L201"/>
    <mergeCell ref="M201:N201"/>
    <mergeCell ref="O201:P201"/>
    <mergeCell ref="Q201:R201"/>
    <mergeCell ref="S201:T201"/>
    <mergeCell ref="U201:V201"/>
    <mergeCell ref="W201:X201"/>
    <mergeCell ref="Y201:Z201"/>
    <mergeCell ref="AA199:AB199"/>
    <mergeCell ref="AC199:AD199"/>
    <mergeCell ref="D200:L200"/>
    <mergeCell ref="M200:N200"/>
    <mergeCell ref="O200:P200"/>
    <mergeCell ref="Q200:R200"/>
    <mergeCell ref="S200:T200"/>
    <mergeCell ref="U200:V200"/>
    <mergeCell ref="W200:X200"/>
    <mergeCell ref="Y200:Z200"/>
    <mergeCell ref="AA198:AB198"/>
    <mergeCell ref="AC198:AD198"/>
    <mergeCell ref="D199:L199"/>
    <mergeCell ref="M199:N199"/>
    <mergeCell ref="O199:P199"/>
    <mergeCell ref="Q199:R199"/>
    <mergeCell ref="S199:T199"/>
    <mergeCell ref="U199:V199"/>
    <mergeCell ref="W199:X199"/>
    <mergeCell ref="Y199:Z199"/>
    <mergeCell ref="AA197:AB197"/>
    <mergeCell ref="AC197:AD197"/>
    <mergeCell ref="D198:L198"/>
    <mergeCell ref="M198:N198"/>
    <mergeCell ref="O198:P198"/>
    <mergeCell ref="Q198:R198"/>
    <mergeCell ref="S198:T198"/>
    <mergeCell ref="U198:V198"/>
    <mergeCell ref="W198:X198"/>
    <mergeCell ref="Y198:Z198"/>
    <mergeCell ref="AA196:AB196"/>
    <mergeCell ref="AC196:AD196"/>
    <mergeCell ref="D197:L197"/>
    <mergeCell ref="M197:N197"/>
    <mergeCell ref="O197:P197"/>
    <mergeCell ref="Q197:R197"/>
    <mergeCell ref="S197:T197"/>
    <mergeCell ref="U197:V197"/>
    <mergeCell ref="W197:X197"/>
    <mergeCell ref="Y197:Z197"/>
    <mergeCell ref="AA195:AB195"/>
    <mergeCell ref="AC195:AD195"/>
    <mergeCell ref="D196:L196"/>
    <mergeCell ref="M196:N196"/>
    <mergeCell ref="O196:P196"/>
    <mergeCell ref="Q196:R196"/>
    <mergeCell ref="S196:T196"/>
    <mergeCell ref="U196:V196"/>
    <mergeCell ref="W196:X196"/>
    <mergeCell ref="Y196:Z196"/>
    <mergeCell ref="AA194:AB194"/>
    <mergeCell ref="AC194:AD194"/>
    <mergeCell ref="D195:L195"/>
    <mergeCell ref="M195:N195"/>
    <mergeCell ref="O195:P195"/>
    <mergeCell ref="Q195:R195"/>
    <mergeCell ref="S195:T195"/>
    <mergeCell ref="U195:V195"/>
    <mergeCell ref="W195:X195"/>
    <mergeCell ref="Y195:Z195"/>
    <mergeCell ref="AA193:AB193"/>
    <mergeCell ref="AC193:AD193"/>
    <mergeCell ref="D194:L194"/>
    <mergeCell ref="M194:N194"/>
    <mergeCell ref="O194:P194"/>
    <mergeCell ref="Q194:R194"/>
    <mergeCell ref="S194:T194"/>
    <mergeCell ref="U194:V194"/>
    <mergeCell ref="W194:X194"/>
    <mergeCell ref="Y194:Z194"/>
    <mergeCell ref="AA192:AB192"/>
    <mergeCell ref="AC192:AD192"/>
    <mergeCell ref="D193:L193"/>
    <mergeCell ref="M193:N193"/>
    <mergeCell ref="O193:P193"/>
    <mergeCell ref="Q193:R193"/>
    <mergeCell ref="S193:T193"/>
    <mergeCell ref="U193:V193"/>
    <mergeCell ref="W193:X193"/>
    <mergeCell ref="Y193:Z193"/>
    <mergeCell ref="AA191:AB191"/>
    <mergeCell ref="AC191:AD191"/>
    <mergeCell ref="D192:L192"/>
    <mergeCell ref="M192:N192"/>
    <mergeCell ref="O192:P192"/>
    <mergeCell ref="Q192:R192"/>
    <mergeCell ref="S192:T192"/>
    <mergeCell ref="U192:V192"/>
    <mergeCell ref="W192:X192"/>
    <mergeCell ref="Y192:Z192"/>
    <mergeCell ref="AA190:AB190"/>
    <mergeCell ref="AC190:AD190"/>
    <mergeCell ref="D191:L191"/>
    <mergeCell ref="M191:N191"/>
    <mergeCell ref="O191:P191"/>
    <mergeCell ref="Q191:R191"/>
    <mergeCell ref="S191:T191"/>
    <mergeCell ref="U191:V191"/>
    <mergeCell ref="W191:X191"/>
    <mergeCell ref="Y191:Z191"/>
    <mergeCell ref="AA189:AB189"/>
    <mergeCell ref="AC189:AD189"/>
    <mergeCell ref="D190:L190"/>
    <mergeCell ref="M190:N190"/>
    <mergeCell ref="O190:P190"/>
    <mergeCell ref="Q190:R190"/>
    <mergeCell ref="S190:T190"/>
    <mergeCell ref="U190:V190"/>
    <mergeCell ref="W190:X190"/>
    <mergeCell ref="Y190:Z190"/>
    <mergeCell ref="AA188:AB188"/>
    <mergeCell ref="AC188:AD188"/>
    <mergeCell ref="D189:L189"/>
    <mergeCell ref="M189:N189"/>
    <mergeCell ref="O189:P189"/>
    <mergeCell ref="Q189:R189"/>
    <mergeCell ref="S189:T189"/>
    <mergeCell ref="U189:V189"/>
    <mergeCell ref="W189:X189"/>
    <mergeCell ref="Y189:Z189"/>
    <mergeCell ref="AA187:AB187"/>
    <mergeCell ref="AC187:AD187"/>
    <mergeCell ref="D188:L188"/>
    <mergeCell ref="M188:N188"/>
    <mergeCell ref="O188:P188"/>
    <mergeCell ref="Q188:R188"/>
    <mergeCell ref="S188:T188"/>
    <mergeCell ref="U188:V188"/>
    <mergeCell ref="W188:X188"/>
    <mergeCell ref="Y188:Z188"/>
    <mergeCell ref="AA186:AB186"/>
    <mergeCell ref="AC186:AD186"/>
    <mergeCell ref="D187:L187"/>
    <mergeCell ref="M187:N187"/>
    <mergeCell ref="O187:P187"/>
    <mergeCell ref="Q187:R187"/>
    <mergeCell ref="S187:T187"/>
    <mergeCell ref="U187:V187"/>
    <mergeCell ref="W187:X187"/>
    <mergeCell ref="Y187:Z187"/>
    <mergeCell ref="AA185:AB185"/>
    <mergeCell ref="AC185:AD185"/>
    <mergeCell ref="D186:L186"/>
    <mergeCell ref="M186:N186"/>
    <mergeCell ref="O186:P186"/>
    <mergeCell ref="Q186:R186"/>
    <mergeCell ref="S186:T186"/>
    <mergeCell ref="U186:V186"/>
    <mergeCell ref="W186:X186"/>
    <mergeCell ref="Y186:Z186"/>
    <mergeCell ref="AA184:AB184"/>
    <mergeCell ref="AC184:AD184"/>
    <mergeCell ref="D185:L185"/>
    <mergeCell ref="M185:N185"/>
    <mergeCell ref="O185:P185"/>
    <mergeCell ref="Q185:R185"/>
    <mergeCell ref="S185:T185"/>
    <mergeCell ref="U185:V185"/>
    <mergeCell ref="W185:X185"/>
    <mergeCell ref="Y185:Z185"/>
    <mergeCell ref="AA183:AB183"/>
    <mergeCell ref="AC183:AD183"/>
    <mergeCell ref="D184:L184"/>
    <mergeCell ref="M184:N184"/>
    <mergeCell ref="O184:P184"/>
    <mergeCell ref="Q184:R184"/>
    <mergeCell ref="S184:T184"/>
    <mergeCell ref="U184:V184"/>
    <mergeCell ref="W184:X184"/>
    <mergeCell ref="Y184:Z184"/>
    <mergeCell ref="AA182:AB182"/>
    <mergeCell ref="AC182:AD182"/>
    <mergeCell ref="D183:L183"/>
    <mergeCell ref="M183:N183"/>
    <mergeCell ref="O183:P183"/>
    <mergeCell ref="Q183:R183"/>
    <mergeCell ref="S183:T183"/>
    <mergeCell ref="U183:V183"/>
    <mergeCell ref="W183:X183"/>
    <mergeCell ref="Y183:Z183"/>
    <mergeCell ref="AA181:AB181"/>
    <mergeCell ref="AC181:AD181"/>
    <mergeCell ref="D182:L182"/>
    <mergeCell ref="M182:N182"/>
    <mergeCell ref="O182:P182"/>
    <mergeCell ref="Q182:R182"/>
    <mergeCell ref="S182:T182"/>
    <mergeCell ref="U182:V182"/>
    <mergeCell ref="W182:X182"/>
    <mergeCell ref="Y182:Z182"/>
    <mergeCell ref="AA180:AB180"/>
    <mergeCell ref="AC180:AD180"/>
    <mergeCell ref="D181:L181"/>
    <mergeCell ref="M181:N181"/>
    <mergeCell ref="O181:P181"/>
    <mergeCell ref="Q181:R181"/>
    <mergeCell ref="S181:T181"/>
    <mergeCell ref="U181:V181"/>
    <mergeCell ref="W181:X181"/>
    <mergeCell ref="Y181:Z181"/>
    <mergeCell ref="AA179:AB179"/>
    <mergeCell ref="AC179:AD179"/>
    <mergeCell ref="D180:L180"/>
    <mergeCell ref="M180:N180"/>
    <mergeCell ref="O180:P180"/>
    <mergeCell ref="Q180:R180"/>
    <mergeCell ref="S180:T180"/>
    <mergeCell ref="U180:V180"/>
    <mergeCell ref="W180:X180"/>
    <mergeCell ref="Y180:Z180"/>
    <mergeCell ref="AA178:AB178"/>
    <mergeCell ref="AC178:AD178"/>
    <mergeCell ref="D179:L179"/>
    <mergeCell ref="M179:N179"/>
    <mergeCell ref="O179:P179"/>
    <mergeCell ref="Q179:R179"/>
    <mergeCell ref="S179:T179"/>
    <mergeCell ref="U179:V179"/>
    <mergeCell ref="W179:X179"/>
    <mergeCell ref="Y179:Z179"/>
    <mergeCell ref="AA177:AB177"/>
    <mergeCell ref="AC177:AD177"/>
    <mergeCell ref="D178:L178"/>
    <mergeCell ref="M178:N178"/>
    <mergeCell ref="O178:P178"/>
    <mergeCell ref="Q178:R178"/>
    <mergeCell ref="S178:T178"/>
    <mergeCell ref="U178:V178"/>
    <mergeCell ref="W178:X178"/>
    <mergeCell ref="Y178:Z178"/>
    <mergeCell ref="AA176:AB176"/>
    <mergeCell ref="AC176:AD176"/>
    <mergeCell ref="D177:L177"/>
    <mergeCell ref="M177:N177"/>
    <mergeCell ref="O177:P177"/>
    <mergeCell ref="Q177:R177"/>
    <mergeCell ref="S177:T177"/>
    <mergeCell ref="U177:V177"/>
    <mergeCell ref="W177:X177"/>
    <mergeCell ref="Y177:Z177"/>
    <mergeCell ref="AA175:AB175"/>
    <mergeCell ref="AC175:AD175"/>
    <mergeCell ref="D176:L176"/>
    <mergeCell ref="M176:N176"/>
    <mergeCell ref="O176:P176"/>
    <mergeCell ref="Q176:R176"/>
    <mergeCell ref="S176:T176"/>
    <mergeCell ref="U176:V176"/>
    <mergeCell ref="W176:X176"/>
    <mergeCell ref="Y176:Z176"/>
    <mergeCell ref="AA174:AB174"/>
    <mergeCell ref="AC174:AD174"/>
    <mergeCell ref="D175:L175"/>
    <mergeCell ref="M175:N175"/>
    <mergeCell ref="O175:P175"/>
    <mergeCell ref="Q175:R175"/>
    <mergeCell ref="S175:T175"/>
    <mergeCell ref="U175:V175"/>
    <mergeCell ref="W175:X175"/>
    <mergeCell ref="Y175:Z175"/>
    <mergeCell ref="AA173:AB173"/>
    <mergeCell ref="AC173:AD173"/>
    <mergeCell ref="D174:L174"/>
    <mergeCell ref="M174:N174"/>
    <mergeCell ref="O174:P174"/>
    <mergeCell ref="Q174:R174"/>
    <mergeCell ref="S174:T174"/>
    <mergeCell ref="U174:V174"/>
    <mergeCell ref="W174:X174"/>
    <mergeCell ref="Y174:Z174"/>
    <mergeCell ref="AA172:AB172"/>
    <mergeCell ref="AC172:AD172"/>
    <mergeCell ref="D173:L173"/>
    <mergeCell ref="M173:N173"/>
    <mergeCell ref="O173:P173"/>
    <mergeCell ref="Q173:R173"/>
    <mergeCell ref="S173:T173"/>
    <mergeCell ref="U173:V173"/>
    <mergeCell ref="W173:X173"/>
    <mergeCell ref="Y173:Z173"/>
    <mergeCell ref="AA171:AB171"/>
    <mergeCell ref="AC171:AD171"/>
    <mergeCell ref="D172:L172"/>
    <mergeCell ref="M172:N172"/>
    <mergeCell ref="O172:P172"/>
    <mergeCell ref="Q172:R172"/>
    <mergeCell ref="S172:T172"/>
    <mergeCell ref="U172:V172"/>
    <mergeCell ref="W172:X172"/>
    <mergeCell ref="Y172:Z172"/>
    <mergeCell ref="AA170:AB170"/>
    <mergeCell ref="AC170:AD170"/>
    <mergeCell ref="D171:L171"/>
    <mergeCell ref="M171:N171"/>
    <mergeCell ref="O171:P171"/>
    <mergeCell ref="Q171:R171"/>
    <mergeCell ref="S171:T171"/>
    <mergeCell ref="U171:V171"/>
    <mergeCell ref="W171:X171"/>
    <mergeCell ref="Y171:Z171"/>
    <mergeCell ref="AA169:AB169"/>
    <mergeCell ref="AC169:AD169"/>
    <mergeCell ref="D170:L170"/>
    <mergeCell ref="M170:N170"/>
    <mergeCell ref="O170:P170"/>
    <mergeCell ref="Q170:R170"/>
    <mergeCell ref="S170:T170"/>
    <mergeCell ref="U170:V170"/>
    <mergeCell ref="W170:X170"/>
    <mergeCell ref="Y170:Z170"/>
    <mergeCell ref="AA168:AB168"/>
    <mergeCell ref="AC168:AD168"/>
    <mergeCell ref="D169:L169"/>
    <mergeCell ref="M169:N169"/>
    <mergeCell ref="O169:P169"/>
    <mergeCell ref="Q169:R169"/>
    <mergeCell ref="S169:T169"/>
    <mergeCell ref="U169:V169"/>
    <mergeCell ref="W169:X169"/>
    <mergeCell ref="Y169:Z169"/>
    <mergeCell ref="AA167:AB167"/>
    <mergeCell ref="AC167:AD167"/>
    <mergeCell ref="D168:L168"/>
    <mergeCell ref="M168:N168"/>
    <mergeCell ref="O168:P168"/>
    <mergeCell ref="Q168:R168"/>
    <mergeCell ref="S168:T168"/>
    <mergeCell ref="U168:V168"/>
    <mergeCell ref="W168:X168"/>
    <mergeCell ref="Y168:Z168"/>
    <mergeCell ref="C164:AD164"/>
    <mergeCell ref="C166:L167"/>
    <mergeCell ref="M166:AD166"/>
    <mergeCell ref="M167:N167"/>
    <mergeCell ref="O167:P167"/>
    <mergeCell ref="Q167:R167"/>
    <mergeCell ref="S167:T167"/>
    <mergeCell ref="U167:V167"/>
    <mergeCell ref="W167:X167"/>
    <mergeCell ref="Y167:Z167"/>
    <mergeCell ref="M153:R153"/>
    <mergeCell ref="S153:X153"/>
    <mergeCell ref="Y153:AD153"/>
    <mergeCell ref="C155:AD155"/>
    <mergeCell ref="C156:AD156"/>
    <mergeCell ref="B163:AD163"/>
    <mergeCell ref="D151:L151"/>
    <mergeCell ref="M151:R151"/>
    <mergeCell ref="S151:X151"/>
    <mergeCell ref="Y151:AD151"/>
    <mergeCell ref="D152:L152"/>
    <mergeCell ref="M152:R152"/>
    <mergeCell ref="S152:X152"/>
    <mergeCell ref="Y152:AD152"/>
    <mergeCell ref="D149:L149"/>
    <mergeCell ref="M149:R149"/>
    <mergeCell ref="S149:X149"/>
    <mergeCell ref="Y149:AD149"/>
    <mergeCell ref="D150:L150"/>
    <mergeCell ref="M150:R150"/>
    <mergeCell ref="S150:X150"/>
    <mergeCell ref="Y150:AD150"/>
    <mergeCell ref="D147:L147"/>
    <mergeCell ref="M147:R147"/>
    <mergeCell ref="S147:X147"/>
    <mergeCell ref="Y147:AD147"/>
    <mergeCell ref="D148:L148"/>
    <mergeCell ref="M148:R148"/>
    <mergeCell ref="S148:X148"/>
    <mergeCell ref="Y148:AD148"/>
    <mergeCell ref="D145:L145"/>
    <mergeCell ref="M145:R145"/>
    <mergeCell ref="S145:X145"/>
    <mergeCell ref="Y145:AD145"/>
    <mergeCell ref="D146:L146"/>
    <mergeCell ref="M146:R146"/>
    <mergeCell ref="S146:X146"/>
    <mergeCell ref="Y146:AD146"/>
    <mergeCell ref="D143:L143"/>
    <mergeCell ref="M143:R143"/>
    <mergeCell ref="S143:X143"/>
    <mergeCell ref="Y143:AD143"/>
    <mergeCell ref="D144:L144"/>
    <mergeCell ref="M144:R144"/>
    <mergeCell ref="S144:X144"/>
    <mergeCell ref="Y144:AD144"/>
    <mergeCell ref="D141:L141"/>
    <mergeCell ref="M141:R141"/>
    <mergeCell ref="S141:X141"/>
    <mergeCell ref="Y141:AD141"/>
    <mergeCell ref="D142:L142"/>
    <mergeCell ref="M142:R142"/>
    <mergeCell ref="S142:X142"/>
    <mergeCell ref="Y142:AD142"/>
    <mergeCell ref="D139:L139"/>
    <mergeCell ref="M139:R139"/>
    <mergeCell ref="S139:X139"/>
    <mergeCell ref="Y139:AD139"/>
    <mergeCell ref="D140:L140"/>
    <mergeCell ref="M140:R140"/>
    <mergeCell ref="S140:X140"/>
    <mergeCell ref="Y140:AD140"/>
    <mergeCell ref="D137:L137"/>
    <mergeCell ref="M137:R137"/>
    <mergeCell ref="S137:X137"/>
    <mergeCell ref="Y137:AD137"/>
    <mergeCell ref="D138:L138"/>
    <mergeCell ref="M138:R138"/>
    <mergeCell ref="S138:X138"/>
    <mergeCell ref="Y138:AD138"/>
    <mergeCell ref="D135:L135"/>
    <mergeCell ref="M135:R135"/>
    <mergeCell ref="S135:X135"/>
    <mergeCell ref="Y135:AD135"/>
    <mergeCell ref="D136:L136"/>
    <mergeCell ref="M136:R136"/>
    <mergeCell ref="S136:X136"/>
    <mergeCell ref="Y136:AD136"/>
    <mergeCell ref="D133:L133"/>
    <mergeCell ref="M133:R133"/>
    <mergeCell ref="S133:X133"/>
    <mergeCell ref="Y133:AD133"/>
    <mergeCell ref="D134:L134"/>
    <mergeCell ref="M134:R134"/>
    <mergeCell ref="S134:X134"/>
    <mergeCell ref="Y134:AD134"/>
    <mergeCell ref="D131:L131"/>
    <mergeCell ref="M131:R131"/>
    <mergeCell ref="S131:X131"/>
    <mergeCell ref="Y131:AD131"/>
    <mergeCell ref="D132:L132"/>
    <mergeCell ref="M132:R132"/>
    <mergeCell ref="S132:X132"/>
    <mergeCell ref="Y132:AD132"/>
    <mergeCell ref="D129:L129"/>
    <mergeCell ref="M129:R129"/>
    <mergeCell ref="S129:X129"/>
    <mergeCell ref="Y129:AD129"/>
    <mergeCell ref="D130:L130"/>
    <mergeCell ref="M130:R130"/>
    <mergeCell ref="S130:X130"/>
    <mergeCell ref="Y130:AD130"/>
    <mergeCell ref="D127:L127"/>
    <mergeCell ref="M127:R127"/>
    <mergeCell ref="S127:X127"/>
    <mergeCell ref="Y127:AD127"/>
    <mergeCell ref="D128:L128"/>
    <mergeCell ref="M128:R128"/>
    <mergeCell ref="S128:X128"/>
    <mergeCell ref="Y128:AD128"/>
    <mergeCell ref="D125:L125"/>
    <mergeCell ref="M125:R125"/>
    <mergeCell ref="S125:X125"/>
    <mergeCell ref="Y125:AD125"/>
    <mergeCell ref="D126:L126"/>
    <mergeCell ref="M126:R126"/>
    <mergeCell ref="S126:X126"/>
    <mergeCell ref="Y126:AD126"/>
    <mergeCell ref="D123:L123"/>
    <mergeCell ref="M123:R123"/>
    <mergeCell ref="S123:X123"/>
    <mergeCell ref="Y123:AD123"/>
    <mergeCell ref="D124:L124"/>
    <mergeCell ref="M124:R124"/>
    <mergeCell ref="S124:X124"/>
    <mergeCell ref="Y124:AD124"/>
    <mergeCell ref="D121:L121"/>
    <mergeCell ref="M121:R121"/>
    <mergeCell ref="S121:X121"/>
    <mergeCell ref="Y121:AD121"/>
    <mergeCell ref="D122:L122"/>
    <mergeCell ref="M122:R122"/>
    <mergeCell ref="S122:X122"/>
    <mergeCell ref="Y122:AD122"/>
    <mergeCell ref="D119:L119"/>
    <mergeCell ref="M119:R119"/>
    <mergeCell ref="S119:X119"/>
    <mergeCell ref="Y119:AD119"/>
    <mergeCell ref="D120:L120"/>
    <mergeCell ref="M120:R120"/>
    <mergeCell ref="S120:X120"/>
    <mergeCell ref="Y120:AD120"/>
    <mergeCell ref="D117:L117"/>
    <mergeCell ref="M117:R117"/>
    <mergeCell ref="S117:X117"/>
    <mergeCell ref="Y117:AD117"/>
    <mergeCell ref="D118:L118"/>
    <mergeCell ref="M118:R118"/>
    <mergeCell ref="S118:X118"/>
    <mergeCell ref="Y118:AD118"/>
    <mergeCell ref="D115:L115"/>
    <mergeCell ref="M115:R115"/>
    <mergeCell ref="S115:X115"/>
    <mergeCell ref="Y115:AD115"/>
    <mergeCell ref="D116:L116"/>
    <mergeCell ref="M116:R116"/>
    <mergeCell ref="S116:X116"/>
    <mergeCell ref="Y116:AD116"/>
    <mergeCell ref="D113:L113"/>
    <mergeCell ref="M113:R113"/>
    <mergeCell ref="S113:X113"/>
    <mergeCell ref="Y113:AD113"/>
    <mergeCell ref="D114:L114"/>
    <mergeCell ref="M114:R114"/>
    <mergeCell ref="S114:X114"/>
    <mergeCell ref="Y114:AD114"/>
    <mergeCell ref="D111:L111"/>
    <mergeCell ref="M111:R111"/>
    <mergeCell ref="S111:X111"/>
    <mergeCell ref="Y111:AD111"/>
    <mergeCell ref="D112:L112"/>
    <mergeCell ref="M112:R112"/>
    <mergeCell ref="S112:X112"/>
    <mergeCell ref="Y112:AD112"/>
    <mergeCell ref="D109:L109"/>
    <mergeCell ref="M109:R109"/>
    <mergeCell ref="S109:X109"/>
    <mergeCell ref="Y109:AD109"/>
    <mergeCell ref="D110:L110"/>
    <mergeCell ref="M110:R110"/>
    <mergeCell ref="S110:X110"/>
    <mergeCell ref="Y110:AD110"/>
    <mergeCell ref="D107:L107"/>
    <mergeCell ref="M107:R107"/>
    <mergeCell ref="S107:X107"/>
    <mergeCell ref="Y107:AD107"/>
    <mergeCell ref="D108:L108"/>
    <mergeCell ref="M108:R108"/>
    <mergeCell ref="S108:X108"/>
    <mergeCell ref="Y108:AD108"/>
    <mergeCell ref="D105:L105"/>
    <mergeCell ref="M105:R105"/>
    <mergeCell ref="S105:X105"/>
    <mergeCell ref="Y105:AD105"/>
    <mergeCell ref="D106:L106"/>
    <mergeCell ref="M106:R106"/>
    <mergeCell ref="S106:X106"/>
    <mergeCell ref="Y106:AD106"/>
    <mergeCell ref="D103:L103"/>
    <mergeCell ref="M103:R103"/>
    <mergeCell ref="S103:X103"/>
    <mergeCell ref="Y103:AD103"/>
    <mergeCell ref="D104:L104"/>
    <mergeCell ref="M104:R104"/>
    <mergeCell ref="S104:X104"/>
    <mergeCell ref="Y104:AD104"/>
    <mergeCell ref="D101:L101"/>
    <mergeCell ref="M101:R101"/>
    <mergeCell ref="S101:X101"/>
    <mergeCell ref="Y101:AD101"/>
    <mergeCell ref="D102:L102"/>
    <mergeCell ref="M102:R102"/>
    <mergeCell ref="S102:X102"/>
    <mergeCell ref="Y102:AD102"/>
    <mergeCell ref="D99:L99"/>
    <mergeCell ref="M99:R99"/>
    <mergeCell ref="S99:X99"/>
    <mergeCell ref="Y99:AD99"/>
    <mergeCell ref="D100:L100"/>
    <mergeCell ref="M100:R100"/>
    <mergeCell ref="S100:X100"/>
    <mergeCell ref="Y100:AD100"/>
    <mergeCell ref="D97:L97"/>
    <mergeCell ref="M97:R97"/>
    <mergeCell ref="S97:X97"/>
    <mergeCell ref="Y97:AD97"/>
    <mergeCell ref="D98:L98"/>
    <mergeCell ref="M98:R98"/>
    <mergeCell ref="S98:X98"/>
    <mergeCell ref="Y98:AD98"/>
    <mergeCell ref="D95:L95"/>
    <mergeCell ref="M95:R95"/>
    <mergeCell ref="S95:X95"/>
    <mergeCell ref="Y95:AD95"/>
    <mergeCell ref="D96:L96"/>
    <mergeCell ref="M96:R96"/>
    <mergeCell ref="S96:X96"/>
    <mergeCell ref="Y96:AD96"/>
    <mergeCell ref="D93:L93"/>
    <mergeCell ref="M93:R93"/>
    <mergeCell ref="S93:X93"/>
    <mergeCell ref="Y93:AD93"/>
    <mergeCell ref="D94:L94"/>
    <mergeCell ref="M94:R94"/>
    <mergeCell ref="S94:X94"/>
    <mergeCell ref="Y94:AD94"/>
    <mergeCell ref="D91:L91"/>
    <mergeCell ref="M91:R91"/>
    <mergeCell ref="S91:X91"/>
    <mergeCell ref="Y91:AD91"/>
    <mergeCell ref="D92:L92"/>
    <mergeCell ref="M92:R92"/>
    <mergeCell ref="S92:X92"/>
    <mergeCell ref="Y92:AD92"/>
    <mergeCell ref="D89:L89"/>
    <mergeCell ref="M89:R89"/>
    <mergeCell ref="S89:X89"/>
    <mergeCell ref="Y89:AD89"/>
    <mergeCell ref="D90:L90"/>
    <mergeCell ref="M90:R90"/>
    <mergeCell ref="S90:X90"/>
    <mergeCell ref="Y90:AD90"/>
    <mergeCell ref="D87:L87"/>
    <mergeCell ref="M87:R87"/>
    <mergeCell ref="S87:X87"/>
    <mergeCell ref="Y87:AD87"/>
    <mergeCell ref="D88:L88"/>
    <mergeCell ref="M88:R88"/>
    <mergeCell ref="S88:X88"/>
    <mergeCell ref="Y88:AD88"/>
    <mergeCell ref="D85:L85"/>
    <mergeCell ref="M85:R85"/>
    <mergeCell ref="S85:X85"/>
    <mergeCell ref="Y85:AD85"/>
    <mergeCell ref="D86:L86"/>
    <mergeCell ref="M86:R86"/>
    <mergeCell ref="S86:X86"/>
    <mergeCell ref="Y86:AD86"/>
    <mergeCell ref="D83:L83"/>
    <mergeCell ref="M83:R83"/>
    <mergeCell ref="S83:X83"/>
    <mergeCell ref="Y83:AD83"/>
    <mergeCell ref="D84:L84"/>
    <mergeCell ref="M84:R84"/>
    <mergeCell ref="S84:X84"/>
    <mergeCell ref="Y84:AD84"/>
    <mergeCell ref="D81:L81"/>
    <mergeCell ref="M81:R81"/>
    <mergeCell ref="S81:X81"/>
    <mergeCell ref="Y81:AD81"/>
    <mergeCell ref="D82:L82"/>
    <mergeCell ref="M82:R82"/>
    <mergeCell ref="S82:X82"/>
    <mergeCell ref="Y82:AD82"/>
    <mergeCell ref="D79:L79"/>
    <mergeCell ref="M79:R79"/>
    <mergeCell ref="S79:X79"/>
    <mergeCell ref="Y79:AD79"/>
    <mergeCell ref="D80:L80"/>
    <mergeCell ref="M80:R80"/>
    <mergeCell ref="S80:X80"/>
    <mergeCell ref="Y80:AD80"/>
    <mergeCell ref="D77:L77"/>
    <mergeCell ref="M77:R77"/>
    <mergeCell ref="S77:X77"/>
    <mergeCell ref="Y77:AD77"/>
    <mergeCell ref="D78:L78"/>
    <mergeCell ref="M78:R78"/>
    <mergeCell ref="S78:X78"/>
    <mergeCell ref="Y78:AD78"/>
    <mergeCell ref="D75:L75"/>
    <mergeCell ref="M75:R75"/>
    <mergeCell ref="S75:X75"/>
    <mergeCell ref="Y75:AD75"/>
    <mergeCell ref="D76:L76"/>
    <mergeCell ref="M76:R76"/>
    <mergeCell ref="S76:X76"/>
    <mergeCell ref="Y76:AD76"/>
    <mergeCell ref="D73:L73"/>
    <mergeCell ref="M73:R73"/>
    <mergeCell ref="S73:X73"/>
    <mergeCell ref="Y73:AD73"/>
    <mergeCell ref="D74:L74"/>
    <mergeCell ref="M74:R74"/>
    <mergeCell ref="S74:X74"/>
    <mergeCell ref="Y74:AD74"/>
    <mergeCell ref="D71:L71"/>
    <mergeCell ref="M71:R71"/>
    <mergeCell ref="S71:X71"/>
    <mergeCell ref="Y71:AD71"/>
    <mergeCell ref="D72:L72"/>
    <mergeCell ref="M72:R72"/>
    <mergeCell ref="S72:X72"/>
    <mergeCell ref="Y72:AD72"/>
    <mergeCell ref="D69:L69"/>
    <mergeCell ref="M69:R69"/>
    <mergeCell ref="S69:X69"/>
    <mergeCell ref="Y69:AD69"/>
    <mergeCell ref="D70:L70"/>
    <mergeCell ref="M70:R70"/>
    <mergeCell ref="S70:X70"/>
    <mergeCell ref="Y70:AD70"/>
    <mergeCell ref="D67:L67"/>
    <mergeCell ref="M67:R67"/>
    <mergeCell ref="S67:X67"/>
    <mergeCell ref="Y67:AD67"/>
    <mergeCell ref="D68:L68"/>
    <mergeCell ref="M68:R68"/>
    <mergeCell ref="S68:X68"/>
    <mergeCell ref="Y68:AD68"/>
    <mergeCell ref="D65:L65"/>
    <mergeCell ref="M65:R65"/>
    <mergeCell ref="S65:X65"/>
    <mergeCell ref="Y65:AD65"/>
    <mergeCell ref="D66:L66"/>
    <mergeCell ref="M66:R66"/>
    <mergeCell ref="S66:X66"/>
    <mergeCell ref="Y66:AD66"/>
    <mergeCell ref="D63:L63"/>
    <mergeCell ref="M63:R63"/>
    <mergeCell ref="S63:X63"/>
    <mergeCell ref="Y63:AD63"/>
    <mergeCell ref="D64:L64"/>
    <mergeCell ref="M64:R64"/>
    <mergeCell ref="S64:X64"/>
    <mergeCell ref="Y64:AD64"/>
    <mergeCell ref="D61:L61"/>
    <mergeCell ref="M61:R61"/>
    <mergeCell ref="S61:X61"/>
    <mergeCell ref="Y61:AD61"/>
    <mergeCell ref="D62:L62"/>
    <mergeCell ref="M62:R62"/>
    <mergeCell ref="S62:X62"/>
    <mergeCell ref="Y62:AD62"/>
    <mergeCell ref="D59:L59"/>
    <mergeCell ref="M59:R59"/>
    <mergeCell ref="S59:X59"/>
    <mergeCell ref="Y59:AD59"/>
    <mergeCell ref="D60:L60"/>
    <mergeCell ref="M60:R60"/>
    <mergeCell ref="S60:X60"/>
    <mergeCell ref="Y60:AD60"/>
    <mergeCell ref="D57:L57"/>
    <mergeCell ref="M57:R57"/>
    <mergeCell ref="S57:X57"/>
    <mergeCell ref="Y57:AD57"/>
    <mergeCell ref="D58:L58"/>
    <mergeCell ref="M58:R58"/>
    <mergeCell ref="S58:X58"/>
    <mergeCell ref="Y58:AD58"/>
    <mergeCell ref="D55:L55"/>
    <mergeCell ref="M55:R55"/>
    <mergeCell ref="S55:X55"/>
    <mergeCell ref="Y55:AD55"/>
    <mergeCell ref="D56:L56"/>
    <mergeCell ref="M56:R56"/>
    <mergeCell ref="S56:X56"/>
    <mergeCell ref="Y56:AD56"/>
    <mergeCell ref="D53:L53"/>
    <mergeCell ref="M53:R53"/>
    <mergeCell ref="S53:X53"/>
    <mergeCell ref="Y53:AD53"/>
    <mergeCell ref="D54:L54"/>
    <mergeCell ref="M54:R54"/>
    <mergeCell ref="S54:X54"/>
    <mergeCell ref="Y54:AD54"/>
    <mergeCell ref="D51:L51"/>
    <mergeCell ref="M51:R51"/>
    <mergeCell ref="S51:X51"/>
    <mergeCell ref="Y51:AD51"/>
    <mergeCell ref="D52:L52"/>
    <mergeCell ref="M52:R52"/>
    <mergeCell ref="S52:X52"/>
    <mergeCell ref="Y52:AD52"/>
    <mergeCell ref="D49:L49"/>
    <mergeCell ref="M49:R49"/>
    <mergeCell ref="S49:X49"/>
    <mergeCell ref="Y49:AD49"/>
    <mergeCell ref="D50:L50"/>
    <mergeCell ref="M50:R50"/>
    <mergeCell ref="S50:X50"/>
    <mergeCell ref="Y50:AD50"/>
    <mergeCell ref="D47:L47"/>
    <mergeCell ref="M47:R47"/>
    <mergeCell ref="S47:X47"/>
    <mergeCell ref="Y47:AD47"/>
    <mergeCell ref="D48:L48"/>
    <mergeCell ref="M48:R48"/>
    <mergeCell ref="S48:X48"/>
    <mergeCell ref="Y48:AD48"/>
    <mergeCell ref="D46:L46"/>
    <mergeCell ref="M46:R46"/>
    <mergeCell ref="S46:X46"/>
    <mergeCell ref="Y46:AD46"/>
    <mergeCell ref="D43:L43"/>
    <mergeCell ref="M43:R43"/>
    <mergeCell ref="S43:X43"/>
    <mergeCell ref="Y43:AD43"/>
    <mergeCell ref="D44:L44"/>
    <mergeCell ref="M44:R44"/>
    <mergeCell ref="S44:X44"/>
    <mergeCell ref="Y44:AD44"/>
    <mergeCell ref="D41:L41"/>
    <mergeCell ref="M41:R41"/>
    <mergeCell ref="S41:X41"/>
    <mergeCell ref="Y41:AD41"/>
    <mergeCell ref="D42:L42"/>
    <mergeCell ref="M42:R42"/>
    <mergeCell ref="S42:X42"/>
    <mergeCell ref="Y42:AD42"/>
    <mergeCell ref="S37:X37"/>
    <mergeCell ref="Y37:AD37"/>
    <mergeCell ref="D38:L38"/>
    <mergeCell ref="M38:R38"/>
    <mergeCell ref="S38:X38"/>
    <mergeCell ref="Y38:AD38"/>
    <mergeCell ref="D35:L35"/>
    <mergeCell ref="M35:R35"/>
    <mergeCell ref="S35:X35"/>
    <mergeCell ref="Y35:AD35"/>
    <mergeCell ref="D36:L36"/>
    <mergeCell ref="M36:R36"/>
    <mergeCell ref="S36:X36"/>
    <mergeCell ref="Y36:AD36"/>
    <mergeCell ref="D45:L45"/>
    <mergeCell ref="M45:R45"/>
    <mergeCell ref="S45:X45"/>
    <mergeCell ref="Y45:AD45"/>
    <mergeCell ref="B1:AD1"/>
    <mergeCell ref="B3:AD3"/>
    <mergeCell ref="B5:AD5"/>
    <mergeCell ref="AA7:AD7"/>
    <mergeCell ref="B8:L8"/>
    <mergeCell ref="N8:O8"/>
    <mergeCell ref="D33:L33"/>
    <mergeCell ref="M33:R33"/>
    <mergeCell ref="S33:X33"/>
    <mergeCell ref="Y33:AD33"/>
    <mergeCell ref="C17:AD17"/>
    <mergeCell ref="C18:AD18"/>
    <mergeCell ref="D34:L34"/>
    <mergeCell ref="M34:R34"/>
    <mergeCell ref="S34:X34"/>
    <mergeCell ref="Y34:AD34"/>
    <mergeCell ref="C26:AD26"/>
    <mergeCell ref="C27:AD27"/>
    <mergeCell ref="B29:AD29"/>
    <mergeCell ref="C30:AD30"/>
    <mergeCell ref="C32:L32"/>
    <mergeCell ref="M32:R32"/>
    <mergeCell ref="S32:X32"/>
    <mergeCell ref="Y32:AD32"/>
    <mergeCell ref="B23:AD23"/>
    <mergeCell ref="B24:AD24"/>
    <mergeCell ref="C25:AD25"/>
    <mergeCell ref="AI29:AI31"/>
    <mergeCell ref="AJ29:AJ31"/>
    <mergeCell ref="AK29:AK31"/>
    <mergeCell ref="AL29:AM31"/>
    <mergeCell ref="AN29:AO31"/>
    <mergeCell ref="AP29:AQ31"/>
    <mergeCell ref="AR29:AR32"/>
    <mergeCell ref="AS31:AU31"/>
    <mergeCell ref="B157:AD157"/>
    <mergeCell ref="B158:AD158"/>
    <mergeCell ref="B159:AD159"/>
    <mergeCell ref="B160:AD160"/>
    <mergeCell ref="B10:AD10"/>
    <mergeCell ref="C19:AD19"/>
    <mergeCell ref="C20:AD20"/>
    <mergeCell ref="C21:AD21"/>
    <mergeCell ref="B11:AD11"/>
    <mergeCell ref="C12:AD12"/>
    <mergeCell ref="C13:AD13"/>
    <mergeCell ref="C14:AD14"/>
    <mergeCell ref="C15:AD15"/>
    <mergeCell ref="C16:AD16"/>
    <mergeCell ref="D39:L39"/>
    <mergeCell ref="M39:R39"/>
    <mergeCell ref="S39:X39"/>
    <mergeCell ref="Y39:AD39"/>
    <mergeCell ref="D40:L40"/>
    <mergeCell ref="M40:R40"/>
    <mergeCell ref="S40:X40"/>
    <mergeCell ref="Y40:AD40"/>
    <mergeCell ref="D37:L37"/>
    <mergeCell ref="M37:R37"/>
    <mergeCell ref="AU303:AU305"/>
    <mergeCell ref="AV303:AV305"/>
    <mergeCell ref="AW303:AX305"/>
    <mergeCell ref="AY303:AZ305"/>
    <mergeCell ref="BA303:BB305"/>
    <mergeCell ref="BC303:BD305"/>
    <mergeCell ref="BE303:BF305"/>
    <mergeCell ref="AI164:AI166"/>
    <mergeCell ref="AJ164:AJ166"/>
    <mergeCell ref="AK164:AK166"/>
    <mergeCell ref="AL164:AL166"/>
    <mergeCell ref="AM164:AM166"/>
    <mergeCell ref="AN164:AN166"/>
    <mergeCell ref="AO164:AO166"/>
    <mergeCell ref="AP164:AP166"/>
    <mergeCell ref="AQ164:AQ166"/>
    <mergeCell ref="AR164:AS166"/>
    <mergeCell ref="AT164:AU166"/>
    <mergeCell ref="B434:AD434"/>
    <mergeCell ref="BG303:BH305"/>
    <mergeCell ref="BI303:BJ305"/>
    <mergeCell ref="BK303:BL305"/>
    <mergeCell ref="BM303:BN305"/>
    <mergeCell ref="BO303:BP305"/>
    <mergeCell ref="BQ305:BS305"/>
    <mergeCell ref="B431:AD431"/>
    <mergeCell ref="B432:AD432"/>
    <mergeCell ref="B433:AD433"/>
    <mergeCell ref="AV164:AW166"/>
    <mergeCell ref="AX164:AY166"/>
    <mergeCell ref="AZ164:BA166"/>
    <mergeCell ref="BB164:BC166"/>
    <mergeCell ref="BD164:BE166"/>
    <mergeCell ref="BF164:BG166"/>
    <mergeCell ref="BH164:BI166"/>
    <mergeCell ref="BJ165:BJ167"/>
    <mergeCell ref="BK166:BM166"/>
    <mergeCell ref="B292:AD292"/>
    <mergeCell ref="B293:AD293"/>
    <mergeCell ref="B294:AD294"/>
    <mergeCell ref="B295:AD295"/>
    <mergeCell ref="AI304:AL305"/>
    <mergeCell ref="AM303:AM305"/>
    <mergeCell ref="AN303:AN305"/>
    <mergeCell ref="AO303:AO305"/>
    <mergeCell ref="AP303:AP305"/>
    <mergeCell ref="AQ303:AQ305"/>
    <mergeCell ref="AR303:AR305"/>
    <mergeCell ref="AS303:AS305"/>
    <mergeCell ref="AT303:AT305"/>
  </mergeCells>
  <phoneticPr fontId="69" type="noConversion"/>
  <conditionalFormatting sqref="C30:AD30">
    <cfRule type="expression" dxfId="86" priority="1">
      <formula>AND($AR$153&gt;0,$C$156="")</formula>
    </cfRule>
  </conditionalFormatting>
  <conditionalFormatting sqref="C164:AD164">
    <cfRule type="expression" dxfId="85" priority="5">
      <formula>$BJ$288&gt;0</formula>
    </cfRule>
  </conditionalFormatting>
  <conditionalFormatting sqref="C303:AD303">
    <cfRule type="expression" dxfId="84" priority="3">
      <formula>$BT$427&gt;0</formula>
    </cfRule>
  </conditionalFormatting>
  <conditionalFormatting sqref="K307:AD426">
    <cfRule type="expression" dxfId="83" priority="4">
      <formula>AND($G307&lt;&gt;"",$G307&lt;&gt;1)</formula>
    </cfRule>
  </conditionalFormatting>
  <dataValidations count="1">
    <dataValidation type="list" allowBlank="1" showInputMessage="1" showErrorMessage="1" sqref="G307:J426">
      <formula1>"1,2,9"</formula1>
    </dataValidation>
  </dataValidations>
  <hyperlinks>
    <hyperlink ref="AA7:AD7" location="Índice!C25"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
Cuestionario</oddHeader>
    <oddFooter>&amp;LCenso Nacional de Gobiernos Estatales 2024&amp;R&amp;P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3"/>
  <sheetViews>
    <sheetView showGridLines="0" view="pageBreakPreview" zoomScale="120" zoomScaleNormal="100" zoomScaleSheetLayoutView="120" workbookViewId="0"/>
  </sheetViews>
  <sheetFormatPr baseColWidth="10" defaultColWidth="0" defaultRowHeight="15" customHeight="1" zeroHeight="1"/>
  <cols>
    <col min="1" max="1" width="5.7109375" style="72" customWidth="1"/>
    <col min="2" max="30" width="3.7109375" style="72" customWidth="1"/>
    <col min="31" max="31" width="5.7109375" style="72" customWidth="1"/>
    <col min="32" max="38" width="0" style="72" hidden="1" customWidth="1"/>
    <col min="39" max="16384" width="13.7109375" style="72" hidden="1"/>
  </cols>
  <sheetData>
    <row r="1" spans="1:31" customFormat="1" ht="173.25" customHeight="1">
      <c r="A1" s="8"/>
      <c r="B1" s="539" t="s">
        <v>0</v>
      </c>
      <c r="C1" s="540"/>
      <c r="D1" s="540"/>
      <c r="E1" s="540"/>
      <c r="F1" s="540"/>
      <c r="G1" s="540"/>
      <c r="H1" s="540"/>
      <c r="I1" s="540"/>
      <c r="J1" s="540"/>
      <c r="K1" s="540"/>
      <c r="L1" s="540"/>
      <c r="M1" s="540"/>
      <c r="N1" s="540"/>
      <c r="O1" s="540"/>
      <c r="P1" s="540"/>
      <c r="Q1" s="540"/>
      <c r="R1" s="540"/>
      <c r="S1" s="540"/>
      <c r="T1" s="540"/>
      <c r="U1" s="540"/>
      <c r="V1" s="540"/>
      <c r="W1" s="540"/>
      <c r="X1" s="540"/>
      <c r="Y1" s="540"/>
      <c r="Z1" s="540"/>
      <c r="AA1" s="540"/>
      <c r="AB1" s="540"/>
      <c r="AC1" s="540"/>
      <c r="AD1" s="540"/>
      <c r="AE1" s="8"/>
    </row>
    <row r="2" spans="1:31" customFormat="1" ht="15" customHeight="1">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row>
    <row r="3" spans="1:31" customFormat="1" ht="45" customHeight="1">
      <c r="A3" s="8"/>
      <c r="B3" s="541" t="s">
        <v>1</v>
      </c>
      <c r="C3" s="542"/>
      <c r="D3" s="542"/>
      <c r="E3" s="542"/>
      <c r="F3" s="542"/>
      <c r="G3" s="542"/>
      <c r="H3" s="542"/>
      <c r="I3" s="542"/>
      <c r="J3" s="542"/>
      <c r="K3" s="542"/>
      <c r="L3" s="542"/>
      <c r="M3" s="542"/>
      <c r="N3" s="542"/>
      <c r="O3" s="542"/>
      <c r="P3" s="542"/>
      <c r="Q3" s="542"/>
      <c r="R3" s="542"/>
      <c r="S3" s="542"/>
      <c r="T3" s="542"/>
      <c r="U3" s="542"/>
      <c r="V3" s="542"/>
      <c r="W3" s="542"/>
      <c r="X3" s="542"/>
      <c r="Y3" s="542"/>
      <c r="Z3" s="542"/>
      <c r="AA3" s="542"/>
      <c r="AB3" s="542"/>
      <c r="AC3" s="542"/>
      <c r="AD3" s="542"/>
      <c r="AE3" s="8"/>
    </row>
    <row r="4" spans="1:31" customFormat="1" ht="15" customHeight="1">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row>
    <row r="5" spans="1:31" customFormat="1" ht="45" customHeight="1">
      <c r="A5" s="8"/>
      <c r="B5" s="541" t="s">
        <v>840</v>
      </c>
      <c r="C5" s="542"/>
      <c r="D5" s="542"/>
      <c r="E5" s="542"/>
      <c r="F5" s="542"/>
      <c r="G5" s="542"/>
      <c r="H5" s="542"/>
      <c r="I5" s="542"/>
      <c r="J5" s="542"/>
      <c r="K5" s="542"/>
      <c r="L5" s="542"/>
      <c r="M5" s="542"/>
      <c r="N5" s="542"/>
      <c r="O5" s="542"/>
      <c r="P5" s="542"/>
      <c r="Q5" s="542"/>
      <c r="R5" s="542"/>
      <c r="S5" s="542"/>
      <c r="T5" s="542"/>
      <c r="U5" s="542"/>
      <c r="V5" s="542"/>
      <c r="W5" s="542"/>
      <c r="X5" s="542"/>
      <c r="Y5" s="542"/>
      <c r="Z5" s="542"/>
      <c r="AA5" s="542"/>
      <c r="AB5" s="542"/>
      <c r="AC5" s="542"/>
      <c r="AD5" s="542"/>
      <c r="AE5" s="8"/>
    </row>
    <row r="6" spans="1:31" customFormat="1" ht="15" customHeight="1">
      <c r="A6" s="8"/>
      <c r="B6" s="1"/>
      <c r="C6" s="1"/>
      <c r="D6" s="1"/>
      <c r="E6" s="1"/>
      <c r="F6" s="1"/>
      <c r="G6" s="1"/>
      <c r="H6" s="1"/>
      <c r="I6" s="1"/>
      <c r="J6" s="1"/>
      <c r="K6" s="1"/>
      <c r="L6" s="1"/>
      <c r="M6" s="1"/>
      <c r="N6" s="1"/>
      <c r="O6" s="1"/>
      <c r="P6" s="1"/>
      <c r="Q6" s="1"/>
      <c r="R6" s="1"/>
      <c r="S6" s="1"/>
      <c r="T6" s="1"/>
      <c r="U6" s="1"/>
      <c r="V6" s="1"/>
      <c r="W6" s="1"/>
      <c r="X6" s="1"/>
      <c r="Y6" s="1"/>
      <c r="Z6" s="1"/>
      <c r="AA6" s="1"/>
      <c r="AB6" s="1"/>
      <c r="AC6" s="1"/>
      <c r="AD6" s="1"/>
      <c r="AE6" s="8"/>
    </row>
    <row r="7" spans="1:31" customFormat="1" ht="15" customHeight="1" thickBot="1">
      <c r="A7" s="8"/>
      <c r="B7" s="2" t="s">
        <v>3</v>
      </c>
      <c r="C7" s="1"/>
      <c r="D7" s="1"/>
      <c r="E7" s="1"/>
      <c r="F7" s="1"/>
      <c r="G7" s="1"/>
      <c r="H7" s="1"/>
      <c r="I7" s="1"/>
      <c r="J7" s="1"/>
      <c r="K7" s="1"/>
      <c r="L7" s="1"/>
      <c r="M7" s="1"/>
      <c r="N7" s="2" t="s">
        <v>4</v>
      </c>
      <c r="O7" s="1"/>
      <c r="P7" s="8"/>
      <c r="Q7" s="8"/>
      <c r="R7" s="8"/>
      <c r="S7" s="8"/>
      <c r="T7" s="8"/>
      <c r="U7" s="8"/>
      <c r="V7" s="8"/>
      <c r="W7" s="8"/>
      <c r="X7" s="8"/>
      <c r="Y7" s="8"/>
      <c r="Z7" s="8"/>
      <c r="AA7" s="547" t="s">
        <v>2</v>
      </c>
      <c r="AB7" s="547"/>
      <c r="AC7" s="547"/>
      <c r="AD7" s="547"/>
      <c r="AE7" s="8"/>
    </row>
    <row r="8" spans="1:31" customFormat="1" ht="15" customHeight="1" thickBot="1">
      <c r="A8" s="8"/>
      <c r="B8" s="543" t="str">
        <f>IF(Presentación!B10="","",Presentación!B10)</f>
        <v>Veracruz de Ignacio de la Llave</v>
      </c>
      <c r="C8" s="544"/>
      <c r="D8" s="544"/>
      <c r="E8" s="544"/>
      <c r="F8" s="544"/>
      <c r="G8" s="544"/>
      <c r="H8" s="544"/>
      <c r="I8" s="544"/>
      <c r="J8" s="544"/>
      <c r="K8" s="544"/>
      <c r="L8" s="545"/>
      <c r="M8" s="1"/>
      <c r="N8" s="543" t="str">
        <f>IF(Presentación!N10="","",Presentación!N10)</f>
        <v>230</v>
      </c>
      <c r="O8" s="545"/>
      <c r="P8" s="8"/>
      <c r="Q8" s="8"/>
      <c r="R8" s="8"/>
      <c r="S8" s="8"/>
      <c r="T8" s="8"/>
      <c r="U8" s="8"/>
      <c r="V8" s="8"/>
      <c r="W8" s="8"/>
      <c r="X8" s="8"/>
      <c r="Y8" s="8"/>
      <c r="Z8" s="8"/>
      <c r="AA8" s="8"/>
      <c r="AB8" s="8"/>
      <c r="AC8" s="8"/>
      <c r="AD8" s="8"/>
      <c r="AE8" s="8"/>
    </row>
    <row r="9" spans="1:31" customFormat="1" ht="15" customHeight="1" thickBot="1">
      <c r="A9" s="8"/>
      <c r="B9" s="8"/>
      <c r="C9" s="8"/>
      <c r="D9" s="8"/>
      <c r="E9" s="8"/>
      <c r="F9" s="8"/>
      <c r="G9" s="8"/>
      <c r="H9" s="8"/>
      <c r="I9" s="8"/>
      <c r="J9" s="8"/>
      <c r="K9" s="8"/>
      <c r="L9" s="8"/>
      <c r="M9" s="8"/>
      <c r="N9" s="8"/>
      <c r="O9" s="8"/>
      <c r="P9" s="8"/>
      <c r="Q9" s="8"/>
      <c r="R9" s="8"/>
      <c r="S9" s="8"/>
      <c r="T9" s="8"/>
      <c r="U9" s="8"/>
      <c r="V9" s="8"/>
      <c r="W9" s="8"/>
      <c r="X9" s="8"/>
      <c r="Y9" s="8"/>
      <c r="Z9" s="8"/>
      <c r="AA9" s="8"/>
      <c r="AB9" s="8"/>
      <c r="AC9" s="8"/>
      <c r="AD9" s="8"/>
      <c r="AE9" s="8"/>
    </row>
    <row r="10" spans="1:31" customFormat="1" ht="15" customHeight="1" thickBot="1">
      <c r="A10" s="73" t="s">
        <v>123</v>
      </c>
      <c r="B10" s="677" t="s">
        <v>857</v>
      </c>
      <c r="C10" s="678"/>
      <c r="D10" s="678"/>
      <c r="E10" s="678"/>
      <c r="F10" s="678"/>
      <c r="G10" s="678"/>
      <c r="H10" s="678"/>
      <c r="I10" s="678"/>
      <c r="J10" s="678"/>
      <c r="K10" s="678"/>
      <c r="L10" s="678"/>
      <c r="M10" s="678"/>
      <c r="N10" s="678"/>
      <c r="O10" s="678"/>
      <c r="P10" s="678"/>
      <c r="Q10" s="678"/>
      <c r="R10" s="678"/>
      <c r="S10" s="678"/>
      <c r="T10" s="678"/>
      <c r="U10" s="678"/>
      <c r="V10" s="678"/>
      <c r="W10" s="678"/>
      <c r="X10" s="678"/>
      <c r="Y10" s="678"/>
      <c r="Z10" s="678"/>
      <c r="AA10" s="678"/>
      <c r="AB10" s="678"/>
      <c r="AC10" s="678"/>
      <c r="AD10" s="679"/>
      <c r="AE10" s="8"/>
    </row>
    <row r="11" spans="1:31" customFormat="1" ht="15" customHeight="1">
      <c r="A11" s="6"/>
      <c r="B11" s="772" t="s">
        <v>988</v>
      </c>
      <c r="C11" s="773"/>
      <c r="D11" s="773"/>
      <c r="E11" s="773"/>
      <c r="F11" s="773"/>
      <c r="G11" s="773"/>
      <c r="H11" s="773"/>
      <c r="I11" s="773"/>
      <c r="J11" s="773"/>
      <c r="K11" s="773"/>
      <c r="L11" s="773"/>
      <c r="M11" s="773"/>
      <c r="N11" s="773"/>
      <c r="O11" s="773"/>
      <c r="P11" s="773"/>
      <c r="Q11" s="773"/>
      <c r="R11" s="773"/>
      <c r="S11" s="773"/>
      <c r="T11" s="773"/>
      <c r="U11" s="773"/>
      <c r="V11" s="773"/>
      <c r="W11" s="773"/>
      <c r="X11" s="773"/>
      <c r="Y11" s="773"/>
      <c r="Z11" s="773"/>
      <c r="AA11" s="773"/>
      <c r="AB11" s="773"/>
      <c r="AC11" s="773"/>
      <c r="AD11" s="774"/>
      <c r="AE11" s="8"/>
    </row>
    <row r="12" spans="1:31" customFormat="1" ht="24" customHeight="1">
      <c r="A12" s="6"/>
      <c r="B12" s="74"/>
      <c r="C12" s="627" t="s">
        <v>977</v>
      </c>
      <c r="D12" s="627"/>
      <c r="E12" s="627"/>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50"/>
      <c r="AE12" s="8"/>
    </row>
    <row r="13" spans="1:31" customFormat="1" ht="24" customHeight="1">
      <c r="A13" s="6"/>
      <c r="B13" s="75"/>
      <c r="C13" s="627" t="s">
        <v>124</v>
      </c>
      <c r="D13" s="671"/>
      <c r="E13" s="671"/>
      <c r="F13" s="671"/>
      <c r="G13" s="671"/>
      <c r="H13" s="671"/>
      <c r="I13" s="671"/>
      <c r="J13" s="671"/>
      <c r="K13" s="671"/>
      <c r="L13" s="671"/>
      <c r="M13" s="671"/>
      <c r="N13" s="671"/>
      <c r="O13" s="671"/>
      <c r="P13" s="671"/>
      <c r="Q13" s="671"/>
      <c r="R13" s="671"/>
      <c r="S13" s="671"/>
      <c r="T13" s="671"/>
      <c r="U13" s="671"/>
      <c r="V13" s="671"/>
      <c r="W13" s="671"/>
      <c r="X13" s="671"/>
      <c r="Y13" s="671"/>
      <c r="Z13" s="671"/>
      <c r="AA13" s="671"/>
      <c r="AB13" s="671"/>
      <c r="AC13" s="671"/>
      <c r="AD13" s="689"/>
      <c r="AE13" s="8"/>
    </row>
    <row r="14" spans="1:31" customFormat="1" ht="36" customHeight="1">
      <c r="A14" s="61"/>
      <c r="B14" s="78"/>
      <c r="C14" s="596" t="s">
        <v>1012</v>
      </c>
      <c r="D14" s="596"/>
      <c r="E14" s="596"/>
      <c r="F14" s="596"/>
      <c r="G14" s="596"/>
      <c r="H14" s="596"/>
      <c r="I14" s="596"/>
      <c r="J14" s="596"/>
      <c r="K14" s="596"/>
      <c r="L14" s="596"/>
      <c r="M14" s="596"/>
      <c r="N14" s="596"/>
      <c r="O14" s="596"/>
      <c r="P14" s="596"/>
      <c r="Q14" s="596"/>
      <c r="R14" s="596"/>
      <c r="S14" s="596"/>
      <c r="T14" s="596"/>
      <c r="U14" s="596"/>
      <c r="V14" s="596"/>
      <c r="W14" s="596"/>
      <c r="X14" s="596"/>
      <c r="Y14" s="596"/>
      <c r="Z14" s="596"/>
      <c r="AA14" s="596"/>
      <c r="AB14" s="596"/>
      <c r="AC14" s="596"/>
      <c r="AD14" s="597"/>
      <c r="AE14" s="8"/>
    </row>
    <row r="15" spans="1:31" customFormat="1" ht="48" customHeight="1">
      <c r="A15" s="61"/>
      <c r="B15" s="78"/>
      <c r="C15" s="596" t="s">
        <v>1013</v>
      </c>
      <c r="D15" s="596"/>
      <c r="E15" s="596"/>
      <c r="F15" s="596"/>
      <c r="G15" s="596"/>
      <c r="H15" s="596"/>
      <c r="I15" s="596"/>
      <c r="J15" s="596"/>
      <c r="K15" s="596"/>
      <c r="L15" s="596"/>
      <c r="M15" s="596"/>
      <c r="N15" s="596"/>
      <c r="O15" s="596"/>
      <c r="P15" s="596"/>
      <c r="Q15" s="596"/>
      <c r="R15" s="596"/>
      <c r="S15" s="596"/>
      <c r="T15" s="596"/>
      <c r="U15" s="596"/>
      <c r="V15" s="596"/>
      <c r="W15" s="596"/>
      <c r="X15" s="596"/>
      <c r="Y15" s="596"/>
      <c r="Z15" s="596"/>
      <c r="AA15" s="596"/>
      <c r="AB15" s="596"/>
      <c r="AC15" s="596"/>
      <c r="AD15" s="597"/>
      <c r="AE15" s="8"/>
    </row>
    <row r="16" spans="1:31" customFormat="1" ht="15" customHeight="1">
      <c r="A16" s="61"/>
      <c r="B16" s="95"/>
      <c r="C16" s="596" t="s">
        <v>1206</v>
      </c>
      <c r="D16" s="596"/>
      <c r="E16" s="596"/>
      <c r="F16" s="596"/>
      <c r="G16" s="596"/>
      <c r="H16" s="596"/>
      <c r="I16" s="596"/>
      <c r="J16" s="596"/>
      <c r="K16" s="596"/>
      <c r="L16" s="596"/>
      <c r="M16" s="596"/>
      <c r="N16" s="596"/>
      <c r="O16" s="596"/>
      <c r="P16" s="596"/>
      <c r="Q16" s="596"/>
      <c r="R16" s="596"/>
      <c r="S16" s="596"/>
      <c r="T16" s="596"/>
      <c r="U16" s="596"/>
      <c r="V16" s="596"/>
      <c r="W16" s="596"/>
      <c r="X16" s="596"/>
      <c r="Y16" s="596"/>
      <c r="Z16" s="596"/>
      <c r="AA16" s="596"/>
      <c r="AB16" s="596"/>
      <c r="AC16" s="596"/>
      <c r="AD16" s="597"/>
      <c r="AE16" s="8"/>
    </row>
    <row r="17" spans="1:38" customFormat="1" ht="15" customHeight="1">
      <c r="A17" s="61"/>
      <c r="B17" s="651" t="s">
        <v>125</v>
      </c>
      <c r="C17" s="652"/>
      <c r="D17" s="652"/>
      <c r="E17" s="652"/>
      <c r="F17" s="652"/>
      <c r="G17" s="652"/>
      <c r="H17" s="652"/>
      <c r="I17" s="652"/>
      <c r="J17" s="652"/>
      <c r="K17" s="652"/>
      <c r="L17" s="652"/>
      <c r="M17" s="652"/>
      <c r="N17" s="652"/>
      <c r="O17" s="652"/>
      <c r="P17" s="652"/>
      <c r="Q17" s="652"/>
      <c r="R17" s="652"/>
      <c r="S17" s="652"/>
      <c r="T17" s="652"/>
      <c r="U17" s="652"/>
      <c r="V17" s="652"/>
      <c r="W17" s="652"/>
      <c r="X17" s="652"/>
      <c r="Y17" s="652"/>
      <c r="Z17" s="652"/>
      <c r="AA17" s="652"/>
      <c r="AB17" s="652"/>
      <c r="AC17" s="652"/>
      <c r="AD17" s="653"/>
      <c r="AE17" s="8"/>
    </row>
    <row r="18" spans="1:38" customFormat="1" ht="36" customHeight="1">
      <c r="A18" s="61"/>
      <c r="B18" s="144"/>
      <c r="C18" s="691" t="s">
        <v>1215</v>
      </c>
      <c r="D18" s="867"/>
      <c r="E18" s="867"/>
      <c r="F18" s="867"/>
      <c r="G18" s="867"/>
      <c r="H18" s="867"/>
      <c r="I18" s="867"/>
      <c r="J18" s="867"/>
      <c r="K18" s="867"/>
      <c r="L18" s="867"/>
      <c r="M18" s="867"/>
      <c r="N18" s="867"/>
      <c r="O18" s="867"/>
      <c r="P18" s="867"/>
      <c r="Q18" s="867"/>
      <c r="R18" s="867"/>
      <c r="S18" s="867"/>
      <c r="T18" s="867"/>
      <c r="U18" s="867"/>
      <c r="V18" s="867"/>
      <c r="W18" s="867"/>
      <c r="X18" s="867"/>
      <c r="Y18" s="867"/>
      <c r="Z18" s="867"/>
      <c r="AA18" s="867"/>
      <c r="AB18" s="867"/>
      <c r="AC18" s="867"/>
      <c r="AD18" s="868"/>
      <c r="AE18" s="8"/>
    </row>
    <row r="19" spans="1:38" customFormat="1" ht="15" customHeight="1">
      <c r="A19" s="73"/>
      <c r="B19" s="148"/>
      <c r="C19" s="148"/>
      <c r="D19" s="148"/>
      <c r="E19" s="148"/>
      <c r="F19" s="148"/>
      <c r="G19" s="148"/>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8"/>
    </row>
    <row r="20" spans="1:38" customFormat="1" ht="36" customHeight="1">
      <c r="A20" s="39" t="s">
        <v>502</v>
      </c>
      <c r="B20" s="872" t="s">
        <v>1068</v>
      </c>
      <c r="C20" s="872"/>
      <c r="D20" s="872"/>
      <c r="E20" s="872"/>
      <c r="F20" s="872"/>
      <c r="G20" s="872"/>
      <c r="H20" s="872"/>
      <c r="I20" s="872"/>
      <c r="J20" s="872"/>
      <c r="K20" s="872"/>
      <c r="L20" s="872"/>
      <c r="M20" s="872"/>
      <c r="N20" s="872"/>
      <c r="O20" s="872"/>
      <c r="P20" s="872"/>
      <c r="Q20" s="872"/>
      <c r="R20" s="872"/>
      <c r="S20" s="872"/>
      <c r="T20" s="872"/>
      <c r="U20" s="872"/>
      <c r="V20" s="872"/>
      <c r="W20" s="872"/>
      <c r="X20" s="872"/>
      <c r="Y20" s="872"/>
      <c r="Z20" s="872"/>
      <c r="AA20" s="872"/>
      <c r="AB20" s="872"/>
      <c r="AC20" s="872"/>
      <c r="AD20" s="872"/>
      <c r="AE20" s="8"/>
    </row>
    <row r="21" spans="1:38" customFormat="1" ht="15" customHeight="1">
      <c r="A21" s="81"/>
      <c r="B21" s="109"/>
      <c r="C21" s="596" t="s">
        <v>1069</v>
      </c>
      <c r="D21" s="596"/>
      <c r="E21" s="596"/>
      <c r="F21" s="596"/>
      <c r="G21" s="596"/>
      <c r="H21" s="596"/>
      <c r="I21" s="596"/>
      <c r="J21" s="596"/>
      <c r="K21" s="596"/>
      <c r="L21" s="596"/>
      <c r="M21" s="596"/>
      <c r="N21" s="596"/>
      <c r="O21" s="596"/>
      <c r="P21" s="596"/>
      <c r="Q21" s="596"/>
      <c r="R21" s="596"/>
      <c r="S21" s="596"/>
      <c r="T21" s="596"/>
      <c r="U21" s="596"/>
      <c r="V21" s="596"/>
      <c r="W21" s="596"/>
      <c r="X21" s="596"/>
      <c r="Y21" s="596"/>
      <c r="Z21" s="596"/>
      <c r="AA21" s="596"/>
      <c r="AB21" s="596"/>
      <c r="AC21" s="596"/>
      <c r="AD21" s="596"/>
      <c r="AE21" s="8"/>
    </row>
    <row r="22" spans="1:38" customFormat="1" ht="36" customHeight="1">
      <c r="A22" s="81"/>
      <c r="B22" s="109"/>
      <c r="C22" s="674" t="s">
        <v>1216</v>
      </c>
      <c r="D22" s="674"/>
      <c r="E22" s="674"/>
      <c r="F22" s="674"/>
      <c r="G22" s="674"/>
      <c r="H22" s="674"/>
      <c r="I22" s="674"/>
      <c r="J22" s="674"/>
      <c r="K22" s="674"/>
      <c r="L22" s="674"/>
      <c r="M22" s="674"/>
      <c r="N22" s="674"/>
      <c r="O22" s="674"/>
      <c r="P22" s="674"/>
      <c r="Q22" s="674"/>
      <c r="R22" s="674"/>
      <c r="S22" s="674"/>
      <c r="T22" s="674"/>
      <c r="U22" s="674"/>
      <c r="V22" s="674"/>
      <c r="W22" s="674"/>
      <c r="X22" s="674"/>
      <c r="Y22" s="674"/>
      <c r="Z22" s="674"/>
      <c r="AA22" s="674"/>
      <c r="AB22" s="674"/>
      <c r="AC22" s="674"/>
      <c r="AD22" s="674"/>
      <c r="AE22" s="8"/>
    </row>
    <row r="23" spans="1:38" customFormat="1" ht="24" customHeight="1">
      <c r="A23" s="81"/>
      <c r="B23" s="109"/>
      <c r="C23" s="674" t="s">
        <v>1217</v>
      </c>
      <c r="D23" s="674"/>
      <c r="E23" s="674"/>
      <c r="F23" s="674"/>
      <c r="G23" s="674"/>
      <c r="H23" s="674"/>
      <c r="I23" s="674"/>
      <c r="J23" s="674"/>
      <c r="K23" s="674"/>
      <c r="L23" s="674"/>
      <c r="M23" s="674"/>
      <c r="N23" s="674"/>
      <c r="O23" s="674"/>
      <c r="P23" s="674"/>
      <c r="Q23" s="674"/>
      <c r="R23" s="674"/>
      <c r="S23" s="674"/>
      <c r="T23" s="674"/>
      <c r="U23" s="674"/>
      <c r="V23" s="674"/>
      <c r="W23" s="674"/>
      <c r="X23" s="674"/>
      <c r="Y23" s="674"/>
      <c r="Z23" s="674"/>
      <c r="AA23" s="674"/>
      <c r="AB23" s="674"/>
      <c r="AC23" s="674"/>
      <c r="AD23" s="674"/>
      <c r="AE23" s="8"/>
    </row>
    <row r="24" spans="1:38" customFormat="1" ht="36" customHeight="1">
      <c r="A24" s="40"/>
      <c r="B24" s="146"/>
      <c r="C24" s="671" t="s">
        <v>528</v>
      </c>
      <c r="D24" s="671"/>
      <c r="E24" s="671"/>
      <c r="F24" s="671"/>
      <c r="G24" s="671"/>
      <c r="H24" s="671"/>
      <c r="I24" s="671"/>
      <c r="J24" s="671"/>
      <c r="K24" s="671"/>
      <c r="L24" s="671"/>
      <c r="M24" s="671"/>
      <c r="N24" s="671"/>
      <c r="O24" s="671"/>
      <c r="P24" s="671"/>
      <c r="Q24" s="671"/>
      <c r="R24" s="671"/>
      <c r="S24" s="671"/>
      <c r="T24" s="671"/>
      <c r="U24" s="671"/>
      <c r="V24" s="671"/>
      <c r="W24" s="671"/>
      <c r="X24" s="671"/>
      <c r="Y24" s="671"/>
      <c r="Z24" s="671"/>
      <c r="AA24" s="671"/>
      <c r="AB24" s="671"/>
      <c r="AC24" s="671"/>
      <c r="AD24" s="671"/>
      <c r="AE24" s="8"/>
    </row>
    <row r="25" spans="1:38" customFormat="1" ht="24" customHeight="1">
      <c r="A25" s="40"/>
      <c r="B25" s="146"/>
      <c r="C25" s="596" t="s">
        <v>529</v>
      </c>
      <c r="D25" s="596"/>
      <c r="E25" s="596"/>
      <c r="F25" s="596"/>
      <c r="G25" s="596"/>
      <c r="H25" s="596"/>
      <c r="I25" s="596"/>
      <c r="J25" s="596"/>
      <c r="K25" s="596"/>
      <c r="L25" s="596"/>
      <c r="M25" s="596"/>
      <c r="N25" s="596"/>
      <c r="O25" s="596"/>
      <c r="P25" s="596"/>
      <c r="Q25" s="596"/>
      <c r="R25" s="596"/>
      <c r="S25" s="596"/>
      <c r="T25" s="596"/>
      <c r="U25" s="596"/>
      <c r="V25" s="596"/>
      <c r="W25" s="596"/>
      <c r="X25" s="596"/>
      <c r="Y25" s="596"/>
      <c r="Z25" s="596"/>
      <c r="AA25" s="596"/>
      <c r="AB25" s="596"/>
      <c r="AC25" s="596"/>
      <c r="AD25" s="596"/>
      <c r="AE25" s="8"/>
    </row>
    <row r="26" spans="1:38" customFormat="1" ht="24" customHeight="1">
      <c r="A26" s="40"/>
      <c r="B26" s="146"/>
      <c r="C26" s="596" t="s">
        <v>530</v>
      </c>
      <c r="D26" s="596"/>
      <c r="E26" s="596"/>
      <c r="F26" s="596"/>
      <c r="G26" s="596"/>
      <c r="H26" s="596"/>
      <c r="I26" s="596"/>
      <c r="J26" s="596"/>
      <c r="K26" s="596"/>
      <c r="L26" s="596"/>
      <c r="M26" s="596"/>
      <c r="N26" s="596"/>
      <c r="O26" s="596"/>
      <c r="P26" s="596"/>
      <c r="Q26" s="596"/>
      <c r="R26" s="596"/>
      <c r="S26" s="596"/>
      <c r="T26" s="596"/>
      <c r="U26" s="596"/>
      <c r="V26" s="596"/>
      <c r="W26" s="596"/>
      <c r="X26" s="596"/>
      <c r="Y26" s="596"/>
      <c r="Z26" s="596"/>
      <c r="AA26" s="596"/>
      <c r="AB26" s="596"/>
      <c r="AC26" s="596"/>
      <c r="AD26" s="596"/>
      <c r="AE26" s="8"/>
    </row>
    <row r="27" spans="1:38" customFormat="1" ht="15" customHeight="1">
      <c r="A27" s="6"/>
      <c r="AE27" s="8"/>
      <c r="AI27" s="707" t="s">
        <v>6208</v>
      </c>
      <c r="AJ27" s="707"/>
      <c r="AK27" s="707"/>
      <c r="AL27" s="428" t="s">
        <v>6401</v>
      </c>
    </row>
    <row r="28" spans="1:38" customFormat="1" ht="72" customHeight="1">
      <c r="A28" s="6"/>
      <c r="C28" s="643" t="s">
        <v>133</v>
      </c>
      <c r="D28" s="644"/>
      <c r="E28" s="644"/>
      <c r="F28" s="644"/>
      <c r="G28" s="644"/>
      <c r="H28" s="644"/>
      <c r="I28" s="644"/>
      <c r="J28" s="644"/>
      <c r="K28" s="644"/>
      <c r="L28" s="644"/>
      <c r="M28" s="644"/>
      <c r="N28" s="644"/>
      <c r="O28" s="644"/>
      <c r="P28" s="644"/>
      <c r="Q28" s="644"/>
      <c r="R28" s="645"/>
      <c r="S28" s="643" t="s">
        <v>531</v>
      </c>
      <c r="T28" s="644"/>
      <c r="U28" s="644"/>
      <c r="V28" s="644"/>
      <c r="W28" s="644"/>
      <c r="X28" s="645"/>
      <c r="Y28" s="643" t="s">
        <v>527</v>
      </c>
      <c r="Z28" s="644"/>
      <c r="AA28" s="644"/>
      <c r="AB28" s="644"/>
      <c r="AC28" s="644"/>
      <c r="AD28" s="645"/>
      <c r="AE28" s="8"/>
      <c r="AG28" s="369" t="s">
        <v>6195</v>
      </c>
      <c r="AH28" s="450" t="s">
        <v>6196</v>
      </c>
      <c r="AI28" s="287" t="s">
        <v>6209</v>
      </c>
      <c r="AJ28" s="288" t="s">
        <v>6210</v>
      </c>
      <c r="AK28" s="289" t="s">
        <v>6211</v>
      </c>
      <c r="AL28" s="428" t="s">
        <v>6486</v>
      </c>
    </row>
    <row r="29" spans="1:38" customFormat="1" ht="15" customHeight="1">
      <c r="A29" s="6"/>
      <c r="C29" s="127" t="s">
        <v>87</v>
      </c>
      <c r="D29" s="869" t="str">
        <f>IF(CNGE_2024_M1_Secc1_Sub1!$D42="","",CNGE_2024_M1_Secc1_Sub1!$D42)</f>
        <v>OFICINA DEL C GOBERNADOR</v>
      </c>
      <c r="E29" s="870"/>
      <c r="F29" s="870"/>
      <c r="G29" s="870"/>
      <c r="H29" s="870"/>
      <c r="I29" s="870"/>
      <c r="J29" s="870"/>
      <c r="K29" s="870"/>
      <c r="L29" s="870"/>
      <c r="M29" s="870"/>
      <c r="N29" s="870"/>
      <c r="O29" s="870"/>
      <c r="P29" s="870"/>
      <c r="Q29" s="870"/>
      <c r="R29" s="871"/>
      <c r="S29" s="560"/>
      <c r="T29" s="561"/>
      <c r="U29" s="561"/>
      <c r="V29" s="561"/>
      <c r="W29" s="561"/>
      <c r="X29" s="562"/>
      <c r="Y29" s="560"/>
      <c r="Z29" s="561"/>
      <c r="AA29" s="561"/>
      <c r="AB29" s="561"/>
      <c r="AC29" s="561"/>
      <c r="AD29" s="562"/>
      <c r="AE29" s="8"/>
      <c r="AG29" s="269" t="b">
        <f>IF(AND(COUNTBLANK(D29)=1,COUNTA(S29:AD29)=0),0,IF(AND(COUNTBLANK(D29)=0,$S29&lt;&gt;"",$S29&lt;&gt;1,COUNTA(Y29)=0),0,IF(AND(COUNTBLANK(D29)=0,$S29&lt;&gt;"",$S29=1,COUNTA(Y29)=1),0)))</f>
        <v>0</v>
      </c>
      <c r="AH29" s="371">
        <f>COUNTIF(Y29,"NS")</f>
        <v>0</v>
      </c>
      <c r="AI29" s="290">
        <f>IF(AG29=0,0,1)</f>
        <v>1</v>
      </c>
      <c r="AJ29" s="291" t="str">
        <f>IF(AI29=0,"",
IF(SUM(AI29:AI29)=1,AK29,
IF(AI149&gt;SUM(AI29:AI29),_xlfn.CONCAT(", ",AK29),
IF(AI149=SUM(AI29:AI29),_xlfn.CONCAT(" y ",AK29)))))</f>
        <v>1</v>
      </c>
      <c r="AK29" s="231" t="s">
        <v>6212</v>
      </c>
      <c r="AL29" s="424">
        <f>IF(AND($S29&lt;&gt;"",$S29&lt;&gt;1,COUNTA(Y29)&gt;0),1,0)</f>
        <v>0</v>
      </c>
    </row>
    <row r="30" spans="1:38" customFormat="1" ht="15" customHeight="1">
      <c r="A30" s="6"/>
      <c r="C30" s="127" t="s">
        <v>88</v>
      </c>
      <c r="D30" s="869" t="str">
        <f>IF(CNGE_2024_M1_Secc1_Sub1!$D43="","",CNGE_2024_M1_Secc1_Sub1!$D43)</f>
        <v>SECRETARIA DE DESARROLLO AGROPECUARIO RURAL Y PESCA</v>
      </c>
      <c r="E30" s="870"/>
      <c r="F30" s="870"/>
      <c r="G30" s="870"/>
      <c r="H30" s="870"/>
      <c r="I30" s="870"/>
      <c r="J30" s="870"/>
      <c r="K30" s="870"/>
      <c r="L30" s="870"/>
      <c r="M30" s="870"/>
      <c r="N30" s="870"/>
      <c r="O30" s="870"/>
      <c r="P30" s="870"/>
      <c r="Q30" s="870"/>
      <c r="R30" s="871"/>
      <c r="S30" s="560"/>
      <c r="T30" s="561"/>
      <c r="U30" s="561"/>
      <c r="V30" s="561"/>
      <c r="W30" s="561"/>
      <c r="X30" s="562"/>
      <c r="Y30" s="560"/>
      <c r="Z30" s="561"/>
      <c r="AA30" s="561"/>
      <c r="AB30" s="561"/>
      <c r="AC30" s="561"/>
      <c r="AD30" s="562"/>
      <c r="AE30" s="8"/>
      <c r="AG30" s="269" t="b">
        <f t="shared" ref="AG30:AG93" si="0">IF(AND(COUNTBLANK(D30)=1,COUNTA(S30:AD30)=0),0,IF(AND(COUNTBLANK(D30)=0,$S30&lt;&gt;"",$S30&lt;&gt;1,COUNTA(Y30)=0),0,IF(AND(COUNTBLANK(D30)=0,$S30&lt;&gt;"",$S30=1,COUNTA(Y30)=1),0)))</f>
        <v>0</v>
      </c>
      <c r="AH30" s="371">
        <f t="shared" ref="AH30:AH93" si="1">COUNTIF(Y30,"NS")</f>
        <v>0</v>
      </c>
      <c r="AI30" s="290">
        <f t="shared" ref="AI30:AI93" si="2">IF(AG30=0,0,1)</f>
        <v>1</v>
      </c>
      <c r="AJ30" s="291" t="str">
        <f>IF(AI30=0,"",
IF(SUM($AI$29:AI30)=1,AK30,
IF($AI$149&gt;SUM($AI$29:AI30),_xlfn.CONCAT(", ",AK30),
IF($AI$149=SUM($AI$29:AI30),_xlfn.CONCAT(" y ",AK30)))))</f>
        <v>, 2</v>
      </c>
      <c r="AK30" s="231" t="s">
        <v>6213</v>
      </c>
      <c r="AL30" s="424">
        <f t="shared" ref="AL30:AL93" si="3">IF(AND($S30&lt;&gt;"",$S30&lt;&gt;1,COUNTA(Y30)&gt;0),1,0)</f>
        <v>0</v>
      </c>
    </row>
    <row r="31" spans="1:38" customFormat="1" ht="15" customHeight="1">
      <c r="A31" s="6"/>
      <c r="C31" s="127" t="s">
        <v>89</v>
      </c>
      <c r="D31" s="869" t="str">
        <f>IF(CNGE_2024_M1_Secc1_Sub1!$D44="","",CNGE_2024_M1_Secc1_Sub1!$D44)</f>
        <v>SECRETARIA DE SALUD</v>
      </c>
      <c r="E31" s="870"/>
      <c r="F31" s="870"/>
      <c r="G31" s="870"/>
      <c r="H31" s="870"/>
      <c r="I31" s="870"/>
      <c r="J31" s="870"/>
      <c r="K31" s="870"/>
      <c r="L31" s="870"/>
      <c r="M31" s="870"/>
      <c r="N31" s="870"/>
      <c r="O31" s="870"/>
      <c r="P31" s="870"/>
      <c r="Q31" s="870"/>
      <c r="R31" s="871"/>
      <c r="S31" s="560"/>
      <c r="T31" s="561"/>
      <c r="U31" s="561"/>
      <c r="V31" s="561"/>
      <c r="W31" s="561"/>
      <c r="X31" s="562"/>
      <c r="Y31" s="560"/>
      <c r="Z31" s="561"/>
      <c r="AA31" s="561"/>
      <c r="AB31" s="561"/>
      <c r="AC31" s="561"/>
      <c r="AD31" s="562"/>
      <c r="AE31" s="8"/>
      <c r="AG31" s="269" t="b">
        <f t="shared" si="0"/>
        <v>0</v>
      </c>
      <c r="AH31" s="371">
        <f t="shared" si="1"/>
        <v>0</v>
      </c>
      <c r="AI31" s="290">
        <f t="shared" si="2"/>
        <v>1</v>
      </c>
      <c r="AJ31" s="291" t="str">
        <f>IF(AI31=0,"",
IF(SUM($AI$29:AI31)=1,AK31,
IF($AI$149&gt;SUM($AI$29:AI31),_xlfn.CONCAT(", ",AK31),
IF($AI$149=SUM($AI$29:AI31),_xlfn.CONCAT(" y ",AK31)))))</f>
        <v>, 3</v>
      </c>
      <c r="AK31" s="231" t="s">
        <v>6214</v>
      </c>
      <c r="AL31" s="424">
        <f t="shared" si="3"/>
        <v>0</v>
      </c>
    </row>
    <row r="32" spans="1:38" customFormat="1" ht="15" customHeight="1">
      <c r="A32" s="6"/>
      <c r="C32" s="127" t="s">
        <v>90</v>
      </c>
      <c r="D32" s="869" t="str">
        <f>IF(CNGE_2024_M1_Secc1_Sub1!$D45="","",CNGE_2024_M1_Secc1_Sub1!$D45)</f>
        <v>SECRETARIA DE EDUCACION</v>
      </c>
      <c r="E32" s="870"/>
      <c r="F32" s="870"/>
      <c r="G32" s="870"/>
      <c r="H32" s="870"/>
      <c r="I32" s="870"/>
      <c r="J32" s="870"/>
      <c r="K32" s="870"/>
      <c r="L32" s="870"/>
      <c r="M32" s="870"/>
      <c r="N32" s="870"/>
      <c r="O32" s="870"/>
      <c r="P32" s="870"/>
      <c r="Q32" s="870"/>
      <c r="R32" s="871"/>
      <c r="S32" s="560"/>
      <c r="T32" s="561"/>
      <c r="U32" s="561"/>
      <c r="V32" s="561"/>
      <c r="W32" s="561"/>
      <c r="X32" s="562"/>
      <c r="Y32" s="560"/>
      <c r="Z32" s="561"/>
      <c r="AA32" s="561"/>
      <c r="AB32" s="561"/>
      <c r="AC32" s="561"/>
      <c r="AD32" s="562"/>
      <c r="AE32" s="8"/>
      <c r="AG32" s="269" t="b">
        <f t="shared" si="0"/>
        <v>0</v>
      </c>
      <c r="AH32" s="371">
        <f t="shared" si="1"/>
        <v>0</v>
      </c>
      <c r="AI32" s="290">
        <f t="shared" si="2"/>
        <v>1</v>
      </c>
      <c r="AJ32" s="291" t="str">
        <f>IF(AI32=0,"",
IF(SUM($AI$29:AI32)=1,AK32,
IF($AI$149&gt;SUM($AI$29:AI32),_xlfn.CONCAT(", ",AK32),
IF($AI$149=SUM($AI$29:AI32),_xlfn.CONCAT(" y ",AK32)))))</f>
        <v>, 4</v>
      </c>
      <c r="AK32" s="231" t="s">
        <v>6215</v>
      </c>
      <c r="AL32" s="424">
        <f t="shared" si="3"/>
        <v>0</v>
      </c>
    </row>
    <row r="33" spans="1:38" customFormat="1" ht="15" customHeight="1">
      <c r="A33" s="6"/>
      <c r="C33" s="127" t="s">
        <v>91</v>
      </c>
      <c r="D33" s="869" t="str">
        <f>IF(CNGE_2024_M1_Secc1_Sub1!$D46="","",CNGE_2024_M1_Secc1_Sub1!$D46)</f>
        <v>SECRETARIA DE DESARROLLO SOCIAL</v>
      </c>
      <c r="E33" s="870"/>
      <c r="F33" s="870"/>
      <c r="G33" s="870"/>
      <c r="H33" s="870"/>
      <c r="I33" s="870"/>
      <c r="J33" s="870"/>
      <c r="K33" s="870"/>
      <c r="L33" s="870"/>
      <c r="M33" s="870"/>
      <c r="N33" s="870"/>
      <c r="O33" s="870"/>
      <c r="P33" s="870"/>
      <c r="Q33" s="870"/>
      <c r="R33" s="871"/>
      <c r="S33" s="560"/>
      <c r="T33" s="561"/>
      <c r="U33" s="561"/>
      <c r="V33" s="561"/>
      <c r="W33" s="561"/>
      <c r="X33" s="562"/>
      <c r="Y33" s="560"/>
      <c r="Z33" s="561"/>
      <c r="AA33" s="561"/>
      <c r="AB33" s="561"/>
      <c r="AC33" s="561"/>
      <c r="AD33" s="562"/>
      <c r="AE33" s="8"/>
      <c r="AG33" s="269" t="b">
        <f t="shared" si="0"/>
        <v>0</v>
      </c>
      <c r="AH33" s="371">
        <f t="shared" si="1"/>
        <v>0</v>
      </c>
      <c r="AI33" s="290">
        <f t="shared" si="2"/>
        <v>1</v>
      </c>
      <c r="AJ33" s="291" t="str">
        <f>IF(AI33=0,"",
IF(SUM($AI$29:AI33)=1,AK33,
IF($AI$149&gt;SUM($AI$29:AI33),_xlfn.CONCAT(", ",AK33),
IF($AI$149=SUM($AI$29:AI33),_xlfn.CONCAT(" y ",AK33)))))</f>
        <v>, 5</v>
      </c>
      <c r="AK33" s="231" t="s">
        <v>6216</v>
      </c>
      <c r="AL33" s="424">
        <f t="shared" si="3"/>
        <v>0</v>
      </c>
    </row>
    <row r="34" spans="1:38" customFormat="1" ht="15" customHeight="1">
      <c r="A34" s="6"/>
      <c r="C34" s="127" t="s">
        <v>92</v>
      </c>
      <c r="D34" s="869" t="str">
        <f>IF(CNGE_2024_M1_Secc1_Sub1!$D47="","",CNGE_2024_M1_Secc1_Sub1!$D47)</f>
        <v>SECRETARIA DE DESARROLLO ECONOMICO Y PORTUARIO</v>
      </c>
      <c r="E34" s="870"/>
      <c r="F34" s="870"/>
      <c r="G34" s="870"/>
      <c r="H34" s="870"/>
      <c r="I34" s="870"/>
      <c r="J34" s="870"/>
      <c r="K34" s="870"/>
      <c r="L34" s="870"/>
      <c r="M34" s="870"/>
      <c r="N34" s="870"/>
      <c r="O34" s="870"/>
      <c r="P34" s="870"/>
      <c r="Q34" s="870"/>
      <c r="R34" s="871"/>
      <c r="S34" s="560"/>
      <c r="T34" s="561"/>
      <c r="U34" s="561"/>
      <c r="V34" s="561"/>
      <c r="W34" s="561"/>
      <c r="X34" s="562"/>
      <c r="Y34" s="560"/>
      <c r="Z34" s="561"/>
      <c r="AA34" s="561"/>
      <c r="AB34" s="561"/>
      <c r="AC34" s="561"/>
      <c r="AD34" s="562"/>
      <c r="AE34" s="8"/>
      <c r="AG34" s="269" t="b">
        <f t="shared" si="0"/>
        <v>0</v>
      </c>
      <c r="AH34" s="371">
        <f t="shared" si="1"/>
        <v>0</v>
      </c>
      <c r="AI34" s="290">
        <f t="shared" si="2"/>
        <v>1</v>
      </c>
      <c r="AJ34" s="291" t="str">
        <f>IF(AI34=0,"",
IF(SUM($AI$29:AI34)=1,AK34,
IF($AI$149&gt;SUM($AI$29:AI34),_xlfn.CONCAT(", ",AK34),
IF($AI$149=SUM($AI$29:AI34),_xlfn.CONCAT(" y ",AK34)))))</f>
        <v>, 6</v>
      </c>
      <c r="AK34" s="231" t="s">
        <v>6217</v>
      </c>
      <c r="AL34" s="424">
        <f t="shared" si="3"/>
        <v>0</v>
      </c>
    </row>
    <row r="35" spans="1:38" customFormat="1" ht="15" customHeight="1">
      <c r="A35" s="6"/>
      <c r="C35" s="127" t="s">
        <v>93</v>
      </c>
      <c r="D35" s="869" t="str">
        <f>IF(CNGE_2024_M1_Secc1_Sub1!$D48="","",CNGE_2024_M1_Secc1_Sub1!$D48)</f>
        <v>SECRETARIA DE GOBIERNO</v>
      </c>
      <c r="E35" s="870"/>
      <c r="F35" s="870"/>
      <c r="G35" s="870"/>
      <c r="H35" s="870"/>
      <c r="I35" s="870"/>
      <c r="J35" s="870"/>
      <c r="K35" s="870"/>
      <c r="L35" s="870"/>
      <c r="M35" s="870"/>
      <c r="N35" s="870"/>
      <c r="O35" s="870"/>
      <c r="P35" s="870"/>
      <c r="Q35" s="870"/>
      <c r="R35" s="871"/>
      <c r="S35" s="560"/>
      <c r="T35" s="561"/>
      <c r="U35" s="561"/>
      <c r="V35" s="561"/>
      <c r="W35" s="561"/>
      <c r="X35" s="562"/>
      <c r="Y35" s="560"/>
      <c r="Z35" s="561"/>
      <c r="AA35" s="561"/>
      <c r="AB35" s="561"/>
      <c r="AC35" s="561"/>
      <c r="AD35" s="562"/>
      <c r="AE35" s="8"/>
      <c r="AG35" s="269" t="b">
        <f t="shared" si="0"/>
        <v>0</v>
      </c>
      <c r="AH35" s="371">
        <f t="shared" si="1"/>
        <v>0</v>
      </c>
      <c r="AI35" s="290">
        <f t="shared" si="2"/>
        <v>1</v>
      </c>
      <c r="AJ35" s="291" t="str">
        <f>IF(AI35=0,"",
IF(SUM($AI$29:AI35)=1,AK35,
IF($AI$149&gt;SUM($AI$29:AI35),_xlfn.CONCAT(", ",AK35),
IF($AI$149=SUM($AI$29:AI35),_xlfn.CONCAT(" y ",AK35)))))</f>
        <v>, 7</v>
      </c>
      <c r="AK35" s="231" t="s">
        <v>6218</v>
      </c>
      <c r="AL35" s="424">
        <f t="shared" si="3"/>
        <v>0</v>
      </c>
    </row>
    <row r="36" spans="1:38" customFormat="1" ht="15" customHeight="1">
      <c r="A36" s="6"/>
      <c r="C36" s="127" t="s">
        <v>94</v>
      </c>
      <c r="D36" s="869" t="str">
        <f>IF(CNGE_2024_M1_Secc1_Sub1!$D49="","",CNGE_2024_M1_Secc1_Sub1!$D49)</f>
        <v>SECRETARIA DE FINANZAS Y PLANEACION</v>
      </c>
      <c r="E36" s="870"/>
      <c r="F36" s="870"/>
      <c r="G36" s="870"/>
      <c r="H36" s="870"/>
      <c r="I36" s="870"/>
      <c r="J36" s="870"/>
      <c r="K36" s="870"/>
      <c r="L36" s="870"/>
      <c r="M36" s="870"/>
      <c r="N36" s="870"/>
      <c r="O36" s="870"/>
      <c r="P36" s="870"/>
      <c r="Q36" s="870"/>
      <c r="R36" s="871"/>
      <c r="S36" s="560"/>
      <c r="T36" s="561"/>
      <c r="U36" s="561"/>
      <c r="V36" s="561"/>
      <c r="W36" s="561"/>
      <c r="X36" s="562"/>
      <c r="Y36" s="560"/>
      <c r="Z36" s="561"/>
      <c r="AA36" s="561"/>
      <c r="AB36" s="561"/>
      <c r="AC36" s="561"/>
      <c r="AD36" s="562"/>
      <c r="AE36" s="8"/>
      <c r="AG36" s="269" t="b">
        <f t="shared" si="0"/>
        <v>0</v>
      </c>
      <c r="AH36" s="371">
        <f t="shared" si="1"/>
        <v>0</v>
      </c>
      <c r="AI36" s="290">
        <f t="shared" si="2"/>
        <v>1</v>
      </c>
      <c r="AJ36" s="291" t="str">
        <f>IF(AI36=0,"",
IF(SUM($AI$29:AI36)=1,AK36,
IF($AI$149&gt;SUM($AI$29:AI36),_xlfn.CONCAT(", ",AK36),
IF($AI$149=SUM($AI$29:AI36),_xlfn.CONCAT(" y ",AK36)))))</f>
        <v>, 8</v>
      </c>
      <c r="AK36" s="231" t="s">
        <v>6219</v>
      </c>
      <c r="AL36" s="424">
        <f t="shared" si="3"/>
        <v>0</v>
      </c>
    </row>
    <row r="37" spans="1:38" customFormat="1" ht="15" customHeight="1">
      <c r="A37" s="6"/>
      <c r="C37" s="127" t="s">
        <v>95</v>
      </c>
      <c r="D37" s="869" t="str">
        <f>IF(CNGE_2024_M1_Secc1_Sub1!$D50="","",CNGE_2024_M1_Secc1_Sub1!$D50)</f>
        <v>COORDINACION GENERAL DE COMUNICACION SOCIAL</v>
      </c>
      <c r="E37" s="870"/>
      <c r="F37" s="870"/>
      <c r="G37" s="870"/>
      <c r="H37" s="870"/>
      <c r="I37" s="870"/>
      <c r="J37" s="870"/>
      <c r="K37" s="870"/>
      <c r="L37" s="870"/>
      <c r="M37" s="870"/>
      <c r="N37" s="870"/>
      <c r="O37" s="870"/>
      <c r="P37" s="870"/>
      <c r="Q37" s="870"/>
      <c r="R37" s="871"/>
      <c r="S37" s="560"/>
      <c r="T37" s="561"/>
      <c r="U37" s="561"/>
      <c r="V37" s="561"/>
      <c r="W37" s="561"/>
      <c r="X37" s="562"/>
      <c r="Y37" s="560"/>
      <c r="Z37" s="561"/>
      <c r="AA37" s="561"/>
      <c r="AB37" s="561"/>
      <c r="AC37" s="561"/>
      <c r="AD37" s="562"/>
      <c r="AE37" s="8"/>
      <c r="AG37" s="269" t="b">
        <f t="shared" si="0"/>
        <v>0</v>
      </c>
      <c r="AH37" s="371">
        <f t="shared" si="1"/>
        <v>0</v>
      </c>
      <c r="AI37" s="290">
        <f t="shared" si="2"/>
        <v>1</v>
      </c>
      <c r="AJ37" s="291" t="str">
        <f>IF(AI37=0,"",
IF(SUM($AI$29:AI37)=1,AK37,
IF($AI$149&gt;SUM($AI$29:AI37),_xlfn.CONCAT(", ",AK37),
IF($AI$149=SUM($AI$29:AI37),_xlfn.CONCAT(" y ",AK37)))))</f>
        <v>, 9</v>
      </c>
      <c r="AK37" s="231" t="s">
        <v>6220</v>
      </c>
      <c r="AL37" s="424">
        <f t="shared" si="3"/>
        <v>0</v>
      </c>
    </row>
    <row r="38" spans="1:38" customFormat="1" ht="15" customHeight="1">
      <c r="A38" s="6"/>
      <c r="C38" s="127" t="s">
        <v>97</v>
      </c>
      <c r="D38" s="869" t="str">
        <f>IF(CNGE_2024_M1_Secc1_Sub1!$D51="","",CNGE_2024_M1_Secc1_Sub1!$D51)</f>
        <v>CONTRALORIA GENERAL</v>
      </c>
      <c r="E38" s="870"/>
      <c r="F38" s="870"/>
      <c r="G38" s="870"/>
      <c r="H38" s="870"/>
      <c r="I38" s="870"/>
      <c r="J38" s="870"/>
      <c r="K38" s="870"/>
      <c r="L38" s="870"/>
      <c r="M38" s="870"/>
      <c r="N38" s="870"/>
      <c r="O38" s="870"/>
      <c r="P38" s="870"/>
      <c r="Q38" s="870"/>
      <c r="R38" s="871"/>
      <c r="S38" s="560"/>
      <c r="T38" s="561"/>
      <c r="U38" s="561"/>
      <c r="V38" s="561"/>
      <c r="W38" s="561"/>
      <c r="X38" s="562"/>
      <c r="Y38" s="560"/>
      <c r="Z38" s="561"/>
      <c r="AA38" s="561"/>
      <c r="AB38" s="561"/>
      <c r="AC38" s="561"/>
      <c r="AD38" s="562"/>
      <c r="AE38" s="8"/>
      <c r="AG38" s="269" t="b">
        <f t="shared" si="0"/>
        <v>0</v>
      </c>
      <c r="AH38" s="371">
        <f t="shared" si="1"/>
        <v>0</v>
      </c>
      <c r="AI38" s="290">
        <f t="shared" si="2"/>
        <v>1</v>
      </c>
      <c r="AJ38" s="291" t="str">
        <f>IF(AI38=0,"",
IF(SUM($AI$29:AI38)=1,AK38,
IF($AI$149&gt;SUM($AI$29:AI38),_xlfn.CONCAT(", ",AK38),
IF($AI$149=SUM($AI$29:AI38),_xlfn.CONCAT(" y ",AK38)))))</f>
        <v>, 10</v>
      </c>
      <c r="AK38" s="231" t="s">
        <v>6221</v>
      </c>
      <c r="AL38" s="424">
        <f t="shared" si="3"/>
        <v>0</v>
      </c>
    </row>
    <row r="39" spans="1:38" customFormat="1" ht="15" customHeight="1">
      <c r="A39" s="6"/>
      <c r="C39" s="127" t="s">
        <v>98</v>
      </c>
      <c r="D39" s="869" t="str">
        <f>IF(CNGE_2024_M1_Secc1_Sub1!$D52="","",CNGE_2024_M1_Secc1_Sub1!$D52)</f>
        <v>SECRETARIA DE INFRAESTRUCTURA Y OBRAS PUBLICAS</v>
      </c>
      <c r="E39" s="870"/>
      <c r="F39" s="870"/>
      <c r="G39" s="870"/>
      <c r="H39" s="870"/>
      <c r="I39" s="870"/>
      <c r="J39" s="870"/>
      <c r="K39" s="870"/>
      <c r="L39" s="870"/>
      <c r="M39" s="870"/>
      <c r="N39" s="870"/>
      <c r="O39" s="870"/>
      <c r="P39" s="870"/>
      <c r="Q39" s="870"/>
      <c r="R39" s="871"/>
      <c r="S39" s="560"/>
      <c r="T39" s="561"/>
      <c r="U39" s="561"/>
      <c r="V39" s="561"/>
      <c r="W39" s="561"/>
      <c r="X39" s="562"/>
      <c r="Y39" s="560"/>
      <c r="Z39" s="561"/>
      <c r="AA39" s="561"/>
      <c r="AB39" s="561"/>
      <c r="AC39" s="561"/>
      <c r="AD39" s="562"/>
      <c r="AE39" s="8"/>
      <c r="AG39" s="269" t="b">
        <f t="shared" si="0"/>
        <v>0</v>
      </c>
      <c r="AH39" s="371">
        <f t="shared" si="1"/>
        <v>0</v>
      </c>
      <c r="AI39" s="290">
        <f t="shared" si="2"/>
        <v>1</v>
      </c>
      <c r="AJ39" s="291" t="str">
        <f>IF(AI39=0,"",
IF(SUM($AI$29:AI39)=1,AK39,
IF($AI$149&gt;SUM($AI$29:AI39),_xlfn.CONCAT(", ",AK39),
IF($AI$149=SUM($AI$29:AI39),_xlfn.CONCAT(" y ",AK39)))))</f>
        <v>, 11</v>
      </c>
      <c r="AK39" s="231" t="s">
        <v>6222</v>
      </c>
      <c r="AL39" s="424">
        <f t="shared" si="3"/>
        <v>0</v>
      </c>
    </row>
    <row r="40" spans="1:38" customFormat="1" ht="15" customHeight="1">
      <c r="A40" s="6"/>
      <c r="C40" s="127" t="s">
        <v>99</v>
      </c>
      <c r="D40" s="869" t="str">
        <f>IF(CNGE_2024_M1_Secc1_Sub1!$D53="","",CNGE_2024_M1_Secc1_Sub1!$D53)</f>
        <v>OFICINA DEL PROGRAMA DE GOBIERNO</v>
      </c>
      <c r="E40" s="870"/>
      <c r="F40" s="870"/>
      <c r="G40" s="870"/>
      <c r="H40" s="870"/>
      <c r="I40" s="870"/>
      <c r="J40" s="870"/>
      <c r="K40" s="870"/>
      <c r="L40" s="870"/>
      <c r="M40" s="870"/>
      <c r="N40" s="870"/>
      <c r="O40" s="870"/>
      <c r="P40" s="870"/>
      <c r="Q40" s="870"/>
      <c r="R40" s="871"/>
      <c r="S40" s="560"/>
      <c r="T40" s="561"/>
      <c r="U40" s="561"/>
      <c r="V40" s="561"/>
      <c r="W40" s="561"/>
      <c r="X40" s="562"/>
      <c r="Y40" s="560"/>
      <c r="Z40" s="561"/>
      <c r="AA40" s="561"/>
      <c r="AB40" s="561"/>
      <c r="AC40" s="561"/>
      <c r="AD40" s="562"/>
      <c r="AE40" s="8"/>
      <c r="AG40" s="269" t="b">
        <f t="shared" si="0"/>
        <v>0</v>
      </c>
      <c r="AH40" s="371">
        <f t="shared" si="1"/>
        <v>0</v>
      </c>
      <c r="AI40" s="290">
        <f t="shared" si="2"/>
        <v>1</v>
      </c>
      <c r="AJ40" s="291" t="str">
        <f>IF(AI40=0,"",
IF(SUM($AI$29:AI40)=1,AK40,
IF($AI$149&gt;SUM($AI$29:AI40),_xlfn.CONCAT(", ",AK40),
IF($AI$149=SUM($AI$29:AI40),_xlfn.CONCAT(" y ",AK40)))))</f>
        <v>, 12</v>
      </c>
      <c r="AK40" s="231" t="s">
        <v>6223</v>
      </c>
      <c r="AL40" s="424">
        <f t="shared" si="3"/>
        <v>0</v>
      </c>
    </row>
    <row r="41" spans="1:38" customFormat="1" ht="15" customHeight="1">
      <c r="A41" s="6"/>
      <c r="C41" s="127" t="s">
        <v>100</v>
      </c>
      <c r="D41" s="869" t="str">
        <f>IF(CNGE_2024_M1_Secc1_Sub1!$D54="","",CNGE_2024_M1_Secc1_Sub1!$D54)</f>
        <v>SECRETARIA DE SEGURIDAD PUBLICA</v>
      </c>
      <c r="E41" s="870"/>
      <c r="F41" s="870"/>
      <c r="G41" s="870"/>
      <c r="H41" s="870"/>
      <c r="I41" s="870"/>
      <c r="J41" s="870"/>
      <c r="K41" s="870"/>
      <c r="L41" s="870"/>
      <c r="M41" s="870"/>
      <c r="N41" s="870"/>
      <c r="O41" s="870"/>
      <c r="P41" s="870"/>
      <c r="Q41" s="870"/>
      <c r="R41" s="871"/>
      <c r="S41" s="560"/>
      <c r="T41" s="561"/>
      <c r="U41" s="561"/>
      <c r="V41" s="561"/>
      <c r="W41" s="561"/>
      <c r="X41" s="562"/>
      <c r="Y41" s="560"/>
      <c r="Z41" s="561"/>
      <c r="AA41" s="561"/>
      <c r="AB41" s="561"/>
      <c r="AC41" s="561"/>
      <c r="AD41" s="562"/>
      <c r="AE41" s="8"/>
      <c r="AG41" s="269" t="b">
        <f t="shared" si="0"/>
        <v>0</v>
      </c>
      <c r="AH41" s="371">
        <f t="shared" si="1"/>
        <v>0</v>
      </c>
      <c r="AI41" s="290">
        <f t="shared" si="2"/>
        <v>1</v>
      </c>
      <c r="AJ41" s="291" t="str">
        <f>IF(AI41=0,"",
IF(SUM($AI$29:AI41)=1,AK41,
IF($AI$149&gt;SUM($AI$29:AI41),_xlfn.CONCAT(", ",AK41),
IF($AI$149=SUM($AI$29:AI41),_xlfn.CONCAT(" y ",AK41)))))</f>
        <v>, 13</v>
      </c>
      <c r="AK41" s="231" t="s">
        <v>6224</v>
      </c>
      <c r="AL41" s="424">
        <f t="shared" si="3"/>
        <v>0</v>
      </c>
    </row>
    <row r="42" spans="1:38" customFormat="1" ht="15" customHeight="1">
      <c r="A42" s="6"/>
      <c r="C42" s="127" t="s">
        <v>101</v>
      </c>
      <c r="D42" s="869" t="str">
        <f>IF(CNGE_2024_M1_Secc1_Sub1!$D55="","",CNGE_2024_M1_Secc1_Sub1!$D55)</f>
        <v>SECRETARIA DE TRABAJO PREVISION SOCIAL Y PRODUCTIVIDAD</v>
      </c>
      <c r="E42" s="870"/>
      <c r="F42" s="870"/>
      <c r="G42" s="870"/>
      <c r="H42" s="870"/>
      <c r="I42" s="870"/>
      <c r="J42" s="870"/>
      <c r="K42" s="870"/>
      <c r="L42" s="870"/>
      <c r="M42" s="870"/>
      <c r="N42" s="870"/>
      <c r="O42" s="870"/>
      <c r="P42" s="870"/>
      <c r="Q42" s="870"/>
      <c r="R42" s="871"/>
      <c r="S42" s="560"/>
      <c r="T42" s="561"/>
      <c r="U42" s="561"/>
      <c r="V42" s="561"/>
      <c r="W42" s="561"/>
      <c r="X42" s="562"/>
      <c r="Y42" s="560"/>
      <c r="Z42" s="561"/>
      <c r="AA42" s="561"/>
      <c r="AB42" s="561"/>
      <c r="AC42" s="561"/>
      <c r="AD42" s="562"/>
      <c r="AE42" s="8"/>
      <c r="AG42" s="269" t="b">
        <f t="shared" si="0"/>
        <v>0</v>
      </c>
      <c r="AH42" s="371">
        <f t="shared" si="1"/>
        <v>0</v>
      </c>
      <c r="AI42" s="290">
        <f t="shared" si="2"/>
        <v>1</v>
      </c>
      <c r="AJ42" s="291" t="str">
        <f>IF(AI42=0,"",
IF(SUM($AI$29:AI42)=1,AK42,
IF($AI$149&gt;SUM($AI$29:AI42),_xlfn.CONCAT(", ",AK42),
IF($AI$149=SUM($AI$29:AI42),_xlfn.CONCAT(" y ",AK42)))))</f>
        <v>, 14</v>
      </c>
      <c r="AK42" s="231" t="s">
        <v>6225</v>
      </c>
      <c r="AL42" s="424">
        <f t="shared" si="3"/>
        <v>0</v>
      </c>
    </row>
    <row r="43" spans="1:38" customFormat="1" ht="15" customHeight="1">
      <c r="A43" s="6"/>
      <c r="C43" s="127" t="s">
        <v>102</v>
      </c>
      <c r="D43" s="869" t="str">
        <f>IF(CNGE_2024_M1_Secc1_Sub1!$D56="","",CNGE_2024_M1_Secc1_Sub1!$D56)</f>
        <v>SECRETARIA DE TURISMO Y CULTURA</v>
      </c>
      <c r="E43" s="870"/>
      <c r="F43" s="870"/>
      <c r="G43" s="870"/>
      <c r="H43" s="870"/>
      <c r="I43" s="870"/>
      <c r="J43" s="870"/>
      <c r="K43" s="870"/>
      <c r="L43" s="870"/>
      <c r="M43" s="870"/>
      <c r="N43" s="870"/>
      <c r="O43" s="870"/>
      <c r="P43" s="870"/>
      <c r="Q43" s="870"/>
      <c r="R43" s="871"/>
      <c r="S43" s="560"/>
      <c r="T43" s="561"/>
      <c r="U43" s="561"/>
      <c r="V43" s="561"/>
      <c r="W43" s="561"/>
      <c r="X43" s="562"/>
      <c r="Y43" s="560"/>
      <c r="Z43" s="561"/>
      <c r="AA43" s="561"/>
      <c r="AB43" s="561"/>
      <c r="AC43" s="561"/>
      <c r="AD43" s="562"/>
      <c r="AE43" s="8"/>
      <c r="AG43" s="269" t="b">
        <f t="shared" si="0"/>
        <v>0</v>
      </c>
      <c r="AH43" s="371">
        <f t="shared" si="1"/>
        <v>0</v>
      </c>
      <c r="AI43" s="290">
        <f t="shared" si="2"/>
        <v>1</v>
      </c>
      <c r="AJ43" s="291" t="str">
        <f>IF(AI43=0,"",
IF(SUM($AI$29:AI43)=1,AK43,
IF($AI$149&gt;SUM($AI$29:AI43),_xlfn.CONCAT(", ",AK43),
IF($AI$149=SUM($AI$29:AI43),_xlfn.CONCAT(" y ",AK43)))))</f>
        <v>, 15</v>
      </c>
      <c r="AK43" s="231" t="s">
        <v>6226</v>
      </c>
      <c r="AL43" s="424">
        <f t="shared" si="3"/>
        <v>0</v>
      </c>
    </row>
    <row r="44" spans="1:38" customFormat="1" ht="15" customHeight="1">
      <c r="A44" s="6"/>
      <c r="C44" s="127" t="s">
        <v>103</v>
      </c>
      <c r="D44" s="869" t="str">
        <f>IF(CNGE_2024_M1_Secc1_Sub1!$D57="","",CNGE_2024_M1_Secc1_Sub1!$D57)</f>
        <v>SECRETARIA DE PROTECCION CIVIL</v>
      </c>
      <c r="E44" s="870"/>
      <c r="F44" s="870"/>
      <c r="G44" s="870"/>
      <c r="H44" s="870"/>
      <c r="I44" s="870"/>
      <c r="J44" s="870"/>
      <c r="K44" s="870"/>
      <c r="L44" s="870"/>
      <c r="M44" s="870"/>
      <c r="N44" s="870"/>
      <c r="O44" s="870"/>
      <c r="P44" s="870"/>
      <c r="Q44" s="870"/>
      <c r="R44" s="871"/>
      <c r="S44" s="560"/>
      <c r="T44" s="561"/>
      <c r="U44" s="561"/>
      <c r="V44" s="561"/>
      <c r="W44" s="561"/>
      <c r="X44" s="562"/>
      <c r="Y44" s="560"/>
      <c r="Z44" s="561"/>
      <c r="AA44" s="561"/>
      <c r="AB44" s="561"/>
      <c r="AC44" s="561"/>
      <c r="AD44" s="562"/>
      <c r="AE44" s="8"/>
      <c r="AG44" s="269" t="b">
        <f t="shared" si="0"/>
        <v>0</v>
      </c>
      <c r="AH44" s="371">
        <f t="shared" si="1"/>
        <v>0</v>
      </c>
      <c r="AI44" s="290">
        <f t="shared" si="2"/>
        <v>1</v>
      </c>
      <c r="AJ44" s="291" t="str">
        <f>IF(AI44=0,"",
IF(SUM($AI$29:AI44)=1,AK44,
IF($AI$149&gt;SUM($AI$29:AI44),_xlfn.CONCAT(", ",AK44),
IF($AI$149=SUM($AI$29:AI44),_xlfn.CONCAT(" y ",AK44)))))</f>
        <v>, 16</v>
      </c>
      <c r="AK44" s="231" t="s">
        <v>6227</v>
      </c>
      <c r="AL44" s="424">
        <f t="shared" si="3"/>
        <v>0</v>
      </c>
    </row>
    <row r="45" spans="1:38" customFormat="1" ht="15" customHeight="1">
      <c r="A45" s="6"/>
      <c r="C45" s="127" t="s">
        <v>104</v>
      </c>
      <c r="D45" s="869" t="str">
        <f>IF(CNGE_2024_M1_Secc1_Sub1!$D58="","",CNGE_2024_M1_Secc1_Sub1!$D58)</f>
        <v>SECRETARIA DE MEDIO AMBIENTE</v>
      </c>
      <c r="E45" s="870"/>
      <c r="F45" s="870"/>
      <c r="G45" s="870"/>
      <c r="H45" s="870"/>
      <c r="I45" s="870"/>
      <c r="J45" s="870"/>
      <c r="K45" s="870"/>
      <c r="L45" s="870"/>
      <c r="M45" s="870"/>
      <c r="N45" s="870"/>
      <c r="O45" s="870"/>
      <c r="P45" s="870"/>
      <c r="Q45" s="870"/>
      <c r="R45" s="871"/>
      <c r="S45" s="560"/>
      <c r="T45" s="561"/>
      <c r="U45" s="561"/>
      <c r="V45" s="561"/>
      <c r="W45" s="561"/>
      <c r="X45" s="562"/>
      <c r="Y45" s="560"/>
      <c r="Z45" s="561"/>
      <c r="AA45" s="561"/>
      <c r="AB45" s="561"/>
      <c r="AC45" s="561"/>
      <c r="AD45" s="562"/>
      <c r="AE45" s="8"/>
      <c r="AG45" s="269" t="b">
        <f t="shared" si="0"/>
        <v>0</v>
      </c>
      <c r="AH45" s="371">
        <f t="shared" si="1"/>
        <v>0</v>
      </c>
      <c r="AI45" s="290">
        <f t="shared" si="2"/>
        <v>1</v>
      </c>
      <c r="AJ45" s="291" t="str">
        <f>IF(AI45=0,"",
IF(SUM($AI$29:AI45)=1,AK45,
IF($AI$149&gt;SUM($AI$29:AI45),_xlfn.CONCAT(", ",AK45),
IF($AI$149=SUM($AI$29:AI45),_xlfn.CONCAT(" y ",AK45)))))</f>
        <v>, 17</v>
      </c>
      <c r="AK45" s="231" t="s">
        <v>6228</v>
      </c>
      <c r="AL45" s="424">
        <f t="shared" si="3"/>
        <v>0</v>
      </c>
    </row>
    <row r="46" spans="1:38" customFormat="1" ht="15" customHeight="1">
      <c r="A46" s="6"/>
      <c r="C46" s="127" t="s">
        <v>105</v>
      </c>
      <c r="D46" s="869" t="str">
        <f>IF(CNGE_2024_M1_Secc1_Sub1!$D59="","",CNGE_2024_M1_Secc1_Sub1!$D59)</f>
        <v>SERVICIOS DE SALUD DE VERACRUZ</v>
      </c>
      <c r="E46" s="870"/>
      <c r="F46" s="870"/>
      <c r="G46" s="870"/>
      <c r="H46" s="870"/>
      <c r="I46" s="870"/>
      <c r="J46" s="870"/>
      <c r="K46" s="870"/>
      <c r="L46" s="870"/>
      <c r="M46" s="870"/>
      <c r="N46" s="870"/>
      <c r="O46" s="870"/>
      <c r="P46" s="870"/>
      <c r="Q46" s="870"/>
      <c r="R46" s="871"/>
      <c r="S46" s="560"/>
      <c r="T46" s="561"/>
      <c r="U46" s="561"/>
      <c r="V46" s="561"/>
      <c r="W46" s="561"/>
      <c r="X46" s="562"/>
      <c r="Y46" s="560"/>
      <c r="Z46" s="561"/>
      <c r="AA46" s="561"/>
      <c r="AB46" s="561"/>
      <c r="AC46" s="561"/>
      <c r="AD46" s="562"/>
      <c r="AE46" s="8"/>
      <c r="AG46" s="269" t="b">
        <f t="shared" si="0"/>
        <v>0</v>
      </c>
      <c r="AH46" s="371">
        <f t="shared" si="1"/>
        <v>0</v>
      </c>
      <c r="AI46" s="290">
        <f t="shared" si="2"/>
        <v>1</v>
      </c>
      <c r="AJ46" s="291" t="str">
        <f>IF(AI46=0,"",
IF(SUM($AI$29:AI46)=1,AK46,
IF($AI$149&gt;SUM($AI$29:AI46),_xlfn.CONCAT(", ",AK46),
IF($AI$149=SUM($AI$29:AI46),_xlfn.CONCAT(" y ",AK46)))))</f>
        <v>, 18</v>
      </c>
      <c r="AK46" s="231" t="s">
        <v>6229</v>
      </c>
      <c r="AL46" s="424">
        <f t="shared" si="3"/>
        <v>0</v>
      </c>
    </row>
    <row r="47" spans="1:38" customFormat="1" ht="15" customHeight="1">
      <c r="A47" s="6"/>
      <c r="C47" s="127" t="s">
        <v>106</v>
      </c>
      <c r="D47" s="869" t="str">
        <f>IF(CNGE_2024_M1_Secc1_Sub1!$D60="","",CNGE_2024_M1_Secc1_Sub1!$D60)</f>
        <v>SISTEMA PARA EL DESARROLLO INTEGRAL DE LA FAMILIA</v>
      </c>
      <c r="E47" s="870"/>
      <c r="F47" s="870"/>
      <c r="G47" s="870"/>
      <c r="H47" s="870"/>
      <c r="I47" s="870"/>
      <c r="J47" s="870"/>
      <c r="K47" s="870"/>
      <c r="L47" s="870"/>
      <c r="M47" s="870"/>
      <c r="N47" s="870"/>
      <c r="O47" s="870"/>
      <c r="P47" s="870"/>
      <c r="Q47" s="870"/>
      <c r="R47" s="871"/>
      <c r="S47" s="560"/>
      <c r="T47" s="561"/>
      <c r="U47" s="561"/>
      <c r="V47" s="561"/>
      <c r="W47" s="561"/>
      <c r="X47" s="562"/>
      <c r="Y47" s="560"/>
      <c r="Z47" s="561"/>
      <c r="AA47" s="561"/>
      <c r="AB47" s="561"/>
      <c r="AC47" s="561"/>
      <c r="AD47" s="562"/>
      <c r="AE47" s="8"/>
      <c r="AG47" s="269" t="b">
        <f t="shared" si="0"/>
        <v>0</v>
      </c>
      <c r="AH47" s="371">
        <f t="shared" si="1"/>
        <v>0</v>
      </c>
      <c r="AI47" s="290">
        <f t="shared" si="2"/>
        <v>1</v>
      </c>
      <c r="AJ47" s="291" t="str">
        <f>IF(AI47=0,"",
IF(SUM($AI$29:AI47)=1,AK47,
IF($AI$149&gt;SUM($AI$29:AI47),_xlfn.CONCAT(", ",AK47),
IF($AI$149=SUM($AI$29:AI47),_xlfn.CONCAT(" y ",AK47)))))</f>
        <v>, 19</v>
      </c>
      <c r="AK47" s="231" t="s">
        <v>6230</v>
      </c>
      <c r="AL47" s="424">
        <f t="shared" si="3"/>
        <v>0</v>
      </c>
    </row>
    <row r="48" spans="1:38" customFormat="1" ht="15" customHeight="1">
      <c r="A48" s="6"/>
      <c r="C48" s="127" t="s">
        <v>107</v>
      </c>
      <c r="D48" s="869" t="str">
        <f>IF(CNGE_2024_M1_Secc1_Sub1!$D61="","",CNGE_2024_M1_Secc1_Sub1!$D61)</f>
        <v>COMISION DE ARBITRAJE MEDICO</v>
      </c>
      <c r="E48" s="870"/>
      <c r="F48" s="870"/>
      <c r="G48" s="870"/>
      <c r="H48" s="870"/>
      <c r="I48" s="870"/>
      <c r="J48" s="870"/>
      <c r="K48" s="870"/>
      <c r="L48" s="870"/>
      <c r="M48" s="870"/>
      <c r="N48" s="870"/>
      <c r="O48" s="870"/>
      <c r="P48" s="870"/>
      <c r="Q48" s="870"/>
      <c r="R48" s="871"/>
      <c r="S48" s="560"/>
      <c r="T48" s="561"/>
      <c r="U48" s="561"/>
      <c r="V48" s="561"/>
      <c r="W48" s="561"/>
      <c r="X48" s="562"/>
      <c r="Y48" s="560"/>
      <c r="Z48" s="561"/>
      <c r="AA48" s="561"/>
      <c r="AB48" s="561"/>
      <c r="AC48" s="561"/>
      <c r="AD48" s="562"/>
      <c r="AE48" s="8"/>
      <c r="AG48" s="269" t="b">
        <f t="shared" si="0"/>
        <v>0</v>
      </c>
      <c r="AH48" s="371">
        <f t="shared" si="1"/>
        <v>0</v>
      </c>
      <c r="AI48" s="290">
        <f t="shared" si="2"/>
        <v>1</v>
      </c>
      <c r="AJ48" s="291" t="str">
        <f>IF(AI48=0,"",
IF(SUM($AI$29:AI48)=1,AK48,
IF($AI$149&gt;SUM($AI$29:AI48),_xlfn.CONCAT(", ",AK48),
IF($AI$149=SUM($AI$29:AI48),_xlfn.CONCAT(" y ",AK48)))))</f>
        <v>, 20</v>
      </c>
      <c r="AK48" s="231" t="s">
        <v>6231</v>
      </c>
      <c r="AL48" s="424">
        <f t="shared" si="3"/>
        <v>0</v>
      </c>
    </row>
    <row r="49" spans="1:38" customFormat="1" ht="15" customHeight="1">
      <c r="A49" s="6"/>
      <c r="C49" s="127" t="s">
        <v>108</v>
      </c>
      <c r="D49" s="869" t="str">
        <f>IF(CNGE_2024_M1_Secc1_Sub1!$D62="","",CNGE_2024_M1_Secc1_Sub1!$D62)</f>
        <v>ACADEMIA VERACRUZANA DE LAS LENGUAS INDIGENAS</v>
      </c>
      <c r="E49" s="870"/>
      <c r="F49" s="870"/>
      <c r="G49" s="870"/>
      <c r="H49" s="870"/>
      <c r="I49" s="870"/>
      <c r="J49" s="870"/>
      <c r="K49" s="870"/>
      <c r="L49" s="870"/>
      <c r="M49" s="870"/>
      <c r="N49" s="870"/>
      <c r="O49" s="870"/>
      <c r="P49" s="870"/>
      <c r="Q49" s="870"/>
      <c r="R49" s="871"/>
      <c r="S49" s="560"/>
      <c r="T49" s="561"/>
      <c r="U49" s="561"/>
      <c r="V49" s="561"/>
      <c r="W49" s="561"/>
      <c r="X49" s="562"/>
      <c r="Y49" s="560"/>
      <c r="Z49" s="561"/>
      <c r="AA49" s="561"/>
      <c r="AB49" s="561"/>
      <c r="AC49" s="561"/>
      <c r="AD49" s="562"/>
      <c r="AE49" s="8"/>
      <c r="AG49" s="269" t="b">
        <f t="shared" si="0"/>
        <v>0</v>
      </c>
      <c r="AH49" s="371">
        <f t="shared" si="1"/>
        <v>0</v>
      </c>
      <c r="AI49" s="290">
        <f t="shared" si="2"/>
        <v>1</v>
      </c>
      <c r="AJ49" s="291" t="str">
        <f>IF(AI49=0,"",
IF(SUM($AI$29:AI49)=1,AK49,
IF($AI$149&gt;SUM($AI$29:AI49),_xlfn.CONCAT(", ",AK49),
IF($AI$149=SUM($AI$29:AI49),_xlfn.CONCAT(" y ",AK49)))))</f>
        <v>, 21</v>
      </c>
      <c r="AK49" s="231" t="s">
        <v>6232</v>
      </c>
      <c r="AL49" s="424">
        <f t="shared" si="3"/>
        <v>0</v>
      </c>
    </row>
    <row r="50" spans="1:38" customFormat="1" ht="15" customHeight="1">
      <c r="A50" s="6"/>
      <c r="C50" s="127" t="s">
        <v>109</v>
      </c>
      <c r="D50" s="869" t="str">
        <f>IF(CNGE_2024_M1_Secc1_Sub1!$D63="","",CNGE_2024_M1_Secc1_Sub1!$D63)</f>
        <v>INSTITUTO VERACRUZANO DEL DEPORTE</v>
      </c>
      <c r="E50" s="870"/>
      <c r="F50" s="870"/>
      <c r="G50" s="870"/>
      <c r="H50" s="870"/>
      <c r="I50" s="870"/>
      <c r="J50" s="870"/>
      <c r="K50" s="870"/>
      <c r="L50" s="870"/>
      <c r="M50" s="870"/>
      <c r="N50" s="870"/>
      <c r="O50" s="870"/>
      <c r="P50" s="870"/>
      <c r="Q50" s="870"/>
      <c r="R50" s="871"/>
      <c r="S50" s="560"/>
      <c r="T50" s="561"/>
      <c r="U50" s="561"/>
      <c r="V50" s="561"/>
      <c r="W50" s="561"/>
      <c r="X50" s="562"/>
      <c r="Y50" s="560"/>
      <c r="Z50" s="561"/>
      <c r="AA50" s="561"/>
      <c r="AB50" s="561"/>
      <c r="AC50" s="561"/>
      <c r="AD50" s="562"/>
      <c r="AE50" s="8"/>
      <c r="AG50" s="269" t="b">
        <f t="shared" si="0"/>
        <v>0</v>
      </c>
      <c r="AH50" s="371">
        <f t="shared" si="1"/>
        <v>0</v>
      </c>
      <c r="AI50" s="290">
        <f t="shared" si="2"/>
        <v>1</v>
      </c>
      <c r="AJ50" s="291" t="str">
        <f>IF(AI50=0,"",
IF(SUM($AI$29:AI50)=1,AK50,
IF($AI$149&gt;SUM($AI$29:AI50),_xlfn.CONCAT(", ",AK50),
IF($AI$149=SUM($AI$29:AI50),_xlfn.CONCAT(" y ",AK50)))))</f>
        <v>, 22</v>
      </c>
      <c r="AK50" s="231" t="s">
        <v>6233</v>
      </c>
      <c r="AL50" s="424">
        <f t="shared" si="3"/>
        <v>0</v>
      </c>
    </row>
    <row r="51" spans="1:38" customFormat="1" ht="15" customHeight="1">
      <c r="A51" s="6"/>
      <c r="C51" s="127" t="s">
        <v>110</v>
      </c>
      <c r="D51" s="869" t="str">
        <f>IF(CNGE_2024_M1_Secc1_Sub1!$D64="","",CNGE_2024_M1_Secc1_Sub1!$D64)</f>
        <v>INSTITUTO DE ESPACIOS EDUCATIVOS DEL ESTADO DE VERACRUZ</v>
      </c>
      <c r="E51" s="870"/>
      <c r="F51" s="870"/>
      <c r="G51" s="870"/>
      <c r="H51" s="870"/>
      <c r="I51" s="870"/>
      <c r="J51" s="870"/>
      <c r="K51" s="870"/>
      <c r="L51" s="870"/>
      <c r="M51" s="870"/>
      <c r="N51" s="870"/>
      <c r="O51" s="870"/>
      <c r="P51" s="870"/>
      <c r="Q51" s="870"/>
      <c r="R51" s="871"/>
      <c r="S51" s="560"/>
      <c r="T51" s="561"/>
      <c r="U51" s="561"/>
      <c r="V51" s="561"/>
      <c r="W51" s="561"/>
      <c r="X51" s="562"/>
      <c r="Y51" s="560"/>
      <c r="Z51" s="561"/>
      <c r="AA51" s="561"/>
      <c r="AB51" s="561"/>
      <c r="AC51" s="561"/>
      <c r="AD51" s="562"/>
      <c r="AE51" s="8"/>
      <c r="AG51" s="269" t="b">
        <f t="shared" si="0"/>
        <v>0</v>
      </c>
      <c r="AH51" s="371">
        <f t="shared" si="1"/>
        <v>0</v>
      </c>
      <c r="AI51" s="290">
        <f t="shared" si="2"/>
        <v>1</v>
      </c>
      <c r="AJ51" s="291" t="str">
        <f>IF(AI51=0,"",
IF(SUM($AI$29:AI51)=1,AK51,
IF($AI$149&gt;SUM($AI$29:AI51),_xlfn.CONCAT(", ",AK51),
IF($AI$149=SUM($AI$29:AI51),_xlfn.CONCAT(" y ",AK51)))))</f>
        <v>, 23</v>
      </c>
      <c r="AK51" s="231" t="s">
        <v>6234</v>
      </c>
      <c r="AL51" s="424">
        <f t="shared" si="3"/>
        <v>0</v>
      </c>
    </row>
    <row r="52" spans="1:38" customFormat="1" ht="15" customHeight="1">
      <c r="A52" s="6"/>
      <c r="C52" s="127" t="s">
        <v>111</v>
      </c>
      <c r="D52" s="869" t="str">
        <f>IF(CNGE_2024_M1_Secc1_Sub1!$D65="","",CNGE_2024_M1_Secc1_Sub1!$D65)</f>
        <v>COLEGIO DE BACHILLERES DEL ESTADO DE VERACRUZ</v>
      </c>
      <c r="E52" s="870"/>
      <c r="F52" s="870"/>
      <c r="G52" s="870"/>
      <c r="H52" s="870"/>
      <c r="I52" s="870"/>
      <c r="J52" s="870"/>
      <c r="K52" s="870"/>
      <c r="L52" s="870"/>
      <c r="M52" s="870"/>
      <c r="N52" s="870"/>
      <c r="O52" s="870"/>
      <c r="P52" s="870"/>
      <c r="Q52" s="870"/>
      <c r="R52" s="871"/>
      <c r="S52" s="560"/>
      <c r="T52" s="561"/>
      <c r="U52" s="561"/>
      <c r="V52" s="561"/>
      <c r="W52" s="561"/>
      <c r="X52" s="562"/>
      <c r="Y52" s="560"/>
      <c r="Z52" s="561"/>
      <c r="AA52" s="561"/>
      <c r="AB52" s="561"/>
      <c r="AC52" s="561"/>
      <c r="AD52" s="562"/>
      <c r="AE52" s="8"/>
      <c r="AG52" s="269" t="b">
        <f t="shared" si="0"/>
        <v>0</v>
      </c>
      <c r="AH52" s="371">
        <f t="shared" si="1"/>
        <v>0</v>
      </c>
      <c r="AI52" s="290">
        <f t="shared" si="2"/>
        <v>1</v>
      </c>
      <c r="AJ52" s="291" t="str">
        <f>IF(AI52=0,"",
IF(SUM($AI$29:AI52)=1,AK52,
IF($AI$149&gt;SUM($AI$29:AI52),_xlfn.CONCAT(", ",AK52),
IF($AI$149=SUM($AI$29:AI52),_xlfn.CONCAT(" y ",AK52)))))</f>
        <v>, 24</v>
      </c>
      <c r="AK52" s="231" t="s">
        <v>6235</v>
      </c>
      <c r="AL52" s="424">
        <f t="shared" si="3"/>
        <v>0</v>
      </c>
    </row>
    <row r="53" spans="1:38" customFormat="1" ht="15" customHeight="1">
      <c r="A53" s="6"/>
      <c r="C53" s="127" t="s">
        <v>112</v>
      </c>
      <c r="D53" s="869" t="str">
        <f>IF(CNGE_2024_M1_Secc1_Sub1!$D66="","",CNGE_2024_M1_Secc1_Sub1!$D66)</f>
        <v>INSTITUTO TECNOLOGICO SUPERIOR DE MISANTLA</v>
      </c>
      <c r="E53" s="870"/>
      <c r="F53" s="870"/>
      <c r="G53" s="870"/>
      <c r="H53" s="870"/>
      <c r="I53" s="870"/>
      <c r="J53" s="870"/>
      <c r="K53" s="870"/>
      <c r="L53" s="870"/>
      <c r="M53" s="870"/>
      <c r="N53" s="870"/>
      <c r="O53" s="870"/>
      <c r="P53" s="870"/>
      <c r="Q53" s="870"/>
      <c r="R53" s="871"/>
      <c r="S53" s="560"/>
      <c r="T53" s="561"/>
      <c r="U53" s="561"/>
      <c r="V53" s="561"/>
      <c r="W53" s="561"/>
      <c r="X53" s="562"/>
      <c r="Y53" s="560"/>
      <c r="Z53" s="561"/>
      <c r="AA53" s="561"/>
      <c r="AB53" s="561"/>
      <c r="AC53" s="561"/>
      <c r="AD53" s="562"/>
      <c r="AE53" s="8"/>
      <c r="AG53" s="269" t="b">
        <f t="shared" si="0"/>
        <v>0</v>
      </c>
      <c r="AH53" s="371">
        <f t="shared" si="1"/>
        <v>0</v>
      </c>
      <c r="AI53" s="290">
        <f t="shared" si="2"/>
        <v>1</v>
      </c>
      <c r="AJ53" s="291" t="str">
        <f>IF(AI53=0,"",
IF(SUM($AI$29:AI53)=1,AK53,
IF($AI$149&gt;SUM($AI$29:AI53),_xlfn.CONCAT(", ",AK53),
IF($AI$149=SUM($AI$29:AI53),_xlfn.CONCAT(" y ",AK53)))))</f>
        <v>, 25</v>
      </c>
      <c r="AK53" s="231" t="s">
        <v>6236</v>
      </c>
      <c r="AL53" s="424">
        <f t="shared" si="3"/>
        <v>0</v>
      </c>
    </row>
    <row r="54" spans="1:38" customFormat="1" ht="15" customHeight="1">
      <c r="A54" s="6"/>
      <c r="C54" s="127" t="s">
        <v>113</v>
      </c>
      <c r="D54" s="869" t="str">
        <f>IF(CNGE_2024_M1_Secc1_Sub1!$D67="","",CNGE_2024_M1_Secc1_Sub1!$D67)</f>
        <v>INSTITUTO TECNOLOGICO SUPERIOR DE SAN ANDRES TUXTLA</v>
      </c>
      <c r="E54" s="870"/>
      <c r="F54" s="870"/>
      <c r="G54" s="870"/>
      <c r="H54" s="870"/>
      <c r="I54" s="870"/>
      <c r="J54" s="870"/>
      <c r="K54" s="870"/>
      <c r="L54" s="870"/>
      <c r="M54" s="870"/>
      <c r="N54" s="870"/>
      <c r="O54" s="870"/>
      <c r="P54" s="870"/>
      <c r="Q54" s="870"/>
      <c r="R54" s="871"/>
      <c r="S54" s="560"/>
      <c r="T54" s="561"/>
      <c r="U54" s="561"/>
      <c r="V54" s="561"/>
      <c r="W54" s="561"/>
      <c r="X54" s="562"/>
      <c r="Y54" s="560"/>
      <c r="Z54" s="561"/>
      <c r="AA54" s="561"/>
      <c r="AB54" s="561"/>
      <c r="AC54" s="561"/>
      <c r="AD54" s="562"/>
      <c r="AE54" s="8"/>
      <c r="AG54" s="269" t="b">
        <f t="shared" si="0"/>
        <v>0</v>
      </c>
      <c r="AH54" s="371">
        <f t="shared" si="1"/>
        <v>0</v>
      </c>
      <c r="AI54" s="290">
        <f t="shared" si="2"/>
        <v>1</v>
      </c>
      <c r="AJ54" s="291" t="str">
        <f>IF(AI54=0,"",
IF(SUM($AI$29:AI54)=1,AK54,
IF($AI$149&gt;SUM($AI$29:AI54),_xlfn.CONCAT(", ",AK54),
IF($AI$149=SUM($AI$29:AI54),_xlfn.CONCAT(" y ",AK54)))))</f>
        <v>, 26</v>
      </c>
      <c r="AK54" s="231" t="s">
        <v>6237</v>
      </c>
      <c r="AL54" s="424">
        <f t="shared" si="3"/>
        <v>0</v>
      </c>
    </row>
    <row r="55" spans="1:38" customFormat="1" ht="15" customHeight="1">
      <c r="A55" s="6"/>
      <c r="C55" s="127" t="s">
        <v>114</v>
      </c>
      <c r="D55" s="869" t="str">
        <f>IF(CNGE_2024_M1_Secc1_Sub1!$D68="","",CNGE_2024_M1_Secc1_Sub1!$D68)</f>
        <v>INSTITUTO TECNOLOGICO SUPERIOR DE TANTOYUCA</v>
      </c>
      <c r="E55" s="870"/>
      <c r="F55" s="870"/>
      <c r="G55" s="870"/>
      <c r="H55" s="870"/>
      <c r="I55" s="870"/>
      <c r="J55" s="870"/>
      <c r="K55" s="870"/>
      <c r="L55" s="870"/>
      <c r="M55" s="870"/>
      <c r="N55" s="870"/>
      <c r="O55" s="870"/>
      <c r="P55" s="870"/>
      <c r="Q55" s="870"/>
      <c r="R55" s="871"/>
      <c r="S55" s="560"/>
      <c r="T55" s="561"/>
      <c r="U55" s="561"/>
      <c r="V55" s="561"/>
      <c r="W55" s="561"/>
      <c r="X55" s="562"/>
      <c r="Y55" s="560"/>
      <c r="Z55" s="561"/>
      <c r="AA55" s="561"/>
      <c r="AB55" s="561"/>
      <c r="AC55" s="561"/>
      <c r="AD55" s="562"/>
      <c r="AE55" s="8"/>
      <c r="AG55" s="269" t="b">
        <f t="shared" si="0"/>
        <v>0</v>
      </c>
      <c r="AH55" s="371">
        <f t="shared" si="1"/>
        <v>0</v>
      </c>
      <c r="AI55" s="290">
        <f t="shared" si="2"/>
        <v>1</v>
      </c>
      <c r="AJ55" s="291" t="str">
        <f>IF(AI55=0,"",
IF(SUM($AI$29:AI55)=1,AK55,
IF($AI$149&gt;SUM($AI$29:AI55),_xlfn.CONCAT(", ",AK55),
IF($AI$149=SUM($AI$29:AI55),_xlfn.CONCAT(" y ",AK55)))))</f>
        <v>, 27</v>
      </c>
      <c r="AK55" s="231" t="s">
        <v>6238</v>
      </c>
      <c r="AL55" s="424">
        <f t="shared" si="3"/>
        <v>0</v>
      </c>
    </row>
    <row r="56" spans="1:38" customFormat="1" ht="15" customHeight="1">
      <c r="A56" s="6"/>
      <c r="C56" s="127" t="s">
        <v>115</v>
      </c>
      <c r="D56" s="869" t="str">
        <f>IF(CNGE_2024_M1_Secc1_Sub1!$D69="","",CNGE_2024_M1_Secc1_Sub1!$D69)</f>
        <v>INSTITUTO TECNOLOGICO SUPERIOR DE COSAMALOAPAN</v>
      </c>
      <c r="E56" s="870"/>
      <c r="F56" s="870"/>
      <c r="G56" s="870"/>
      <c r="H56" s="870"/>
      <c r="I56" s="870"/>
      <c r="J56" s="870"/>
      <c r="K56" s="870"/>
      <c r="L56" s="870"/>
      <c r="M56" s="870"/>
      <c r="N56" s="870"/>
      <c r="O56" s="870"/>
      <c r="P56" s="870"/>
      <c r="Q56" s="870"/>
      <c r="R56" s="871"/>
      <c r="S56" s="560"/>
      <c r="T56" s="561"/>
      <c r="U56" s="561"/>
      <c r="V56" s="561"/>
      <c r="W56" s="561"/>
      <c r="X56" s="562"/>
      <c r="Y56" s="560"/>
      <c r="Z56" s="561"/>
      <c r="AA56" s="561"/>
      <c r="AB56" s="561"/>
      <c r="AC56" s="561"/>
      <c r="AD56" s="562"/>
      <c r="AE56" s="8"/>
      <c r="AG56" s="269" t="b">
        <f t="shared" si="0"/>
        <v>0</v>
      </c>
      <c r="AH56" s="371">
        <f t="shared" si="1"/>
        <v>0</v>
      </c>
      <c r="AI56" s="290">
        <f t="shared" si="2"/>
        <v>1</v>
      </c>
      <c r="AJ56" s="291" t="str">
        <f>IF(AI56=0,"",
IF(SUM($AI$29:AI56)=1,AK56,
IF($AI$149&gt;SUM($AI$29:AI56),_xlfn.CONCAT(", ",AK56),
IF($AI$149=SUM($AI$29:AI56),_xlfn.CONCAT(" y ",AK56)))))</f>
        <v>, 28</v>
      </c>
      <c r="AK56" s="231" t="s">
        <v>6239</v>
      </c>
      <c r="AL56" s="424">
        <f t="shared" si="3"/>
        <v>0</v>
      </c>
    </row>
    <row r="57" spans="1:38" customFormat="1" ht="15" customHeight="1">
      <c r="A57" s="6"/>
      <c r="C57" s="127" t="s">
        <v>116</v>
      </c>
      <c r="D57" s="869" t="str">
        <f>IF(CNGE_2024_M1_Secc1_Sub1!$D70="","",CNGE_2024_M1_Secc1_Sub1!$D70)</f>
        <v>INSTITUTO TECNOLOGICO SUPERIOR DE PANUCO</v>
      </c>
      <c r="E57" s="870"/>
      <c r="F57" s="870"/>
      <c r="G57" s="870"/>
      <c r="H57" s="870"/>
      <c r="I57" s="870"/>
      <c r="J57" s="870"/>
      <c r="K57" s="870"/>
      <c r="L57" s="870"/>
      <c r="M57" s="870"/>
      <c r="N57" s="870"/>
      <c r="O57" s="870"/>
      <c r="P57" s="870"/>
      <c r="Q57" s="870"/>
      <c r="R57" s="871"/>
      <c r="S57" s="560"/>
      <c r="T57" s="561"/>
      <c r="U57" s="561"/>
      <c r="V57" s="561"/>
      <c r="W57" s="561"/>
      <c r="X57" s="562"/>
      <c r="Y57" s="560"/>
      <c r="Z57" s="561"/>
      <c r="AA57" s="561"/>
      <c r="AB57" s="561"/>
      <c r="AC57" s="561"/>
      <c r="AD57" s="562"/>
      <c r="AE57" s="8"/>
      <c r="AG57" s="269" t="b">
        <f t="shared" si="0"/>
        <v>0</v>
      </c>
      <c r="AH57" s="371">
        <f t="shared" si="1"/>
        <v>0</v>
      </c>
      <c r="AI57" s="290">
        <f t="shared" si="2"/>
        <v>1</v>
      </c>
      <c r="AJ57" s="291" t="str">
        <f>IF(AI57=0,"",
IF(SUM($AI$29:AI57)=1,AK57,
IF($AI$149&gt;SUM($AI$29:AI57),_xlfn.CONCAT(", ",AK57),
IF($AI$149=SUM($AI$29:AI57),_xlfn.CONCAT(" y ",AK57)))))</f>
        <v>, 29</v>
      </c>
      <c r="AK57" s="231" t="s">
        <v>6240</v>
      </c>
      <c r="AL57" s="424">
        <f t="shared" si="3"/>
        <v>0</v>
      </c>
    </row>
    <row r="58" spans="1:38" customFormat="1" ht="15" customHeight="1">
      <c r="A58" s="6"/>
      <c r="C58" s="127" t="s">
        <v>117</v>
      </c>
      <c r="D58" s="869" t="str">
        <f>IF(CNGE_2024_M1_Secc1_Sub1!$D71="","",CNGE_2024_M1_Secc1_Sub1!$D71)</f>
        <v>INSTITUTO TECNOLOGICO SUPERIOR DE POZA RICA</v>
      </c>
      <c r="E58" s="870"/>
      <c r="F58" s="870"/>
      <c r="G58" s="870"/>
      <c r="H58" s="870"/>
      <c r="I58" s="870"/>
      <c r="J58" s="870"/>
      <c r="K58" s="870"/>
      <c r="L58" s="870"/>
      <c r="M58" s="870"/>
      <c r="N58" s="870"/>
      <c r="O58" s="870"/>
      <c r="P58" s="870"/>
      <c r="Q58" s="870"/>
      <c r="R58" s="871"/>
      <c r="S58" s="560"/>
      <c r="T58" s="561"/>
      <c r="U58" s="561"/>
      <c r="V58" s="561"/>
      <c r="W58" s="561"/>
      <c r="X58" s="562"/>
      <c r="Y58" s="560"/>
      <c r="Z58" s="561"/>
      <c r="AA58" s="561"/>
      <c r="AB58" s="561"/>
      <c r="AC58" s="561"/>
      <c r="AD58" s="562"/>
      <c r="AE58" s="8"/>
      <c r="AG58" s="269" t="b">
        <f t="shared" si="0"/>
        <v>0</v>
      </c>
      <c r="AH58" s="371">
        <f t="shared" si="1"/>
        <v>0</v>
      </c>
      <c r="AI58" s="290">
        <f t="shared" si="2"/>
        <v>1</v>
      </c>
      <c r="AJ58" s="291" t="str">
        <f>IF(AI58=0,"",
IF(SUM($AI$29:AI58)=1,AK58,
IF($AI$149&gt;SUM($AI$29:AI58),_xlfn.CONCAT(", ",AK58),
IF($AI$149=SUM($AI$29:AI58),_xlfn.CONCAT(" y ",AK58)))))</f>
        <v>, 30</v>
      </c>
      <c r="AK58" s="231" t="s">
        <v>6241</v>
      </c>
      <c r="AL58" s="424">
        <f t="shared" si="3"/>
        <v>0</v>
      </c>
    </row>
    <row r="59" spans="1:38" customFormat="1" ht="15" customHeight="1">
      <c r="A59" s="6"/>
      <c r="C59" s="127" t="s">
        <v>118</v>
      </c>
      <c r="D59" s="869" t="str">
        <f>IF(CNGE_2024_M1_Secc1_Sub1!$D72="","",CNGE_2024_M1_Secc1_Sub1!$D72)</f>
        <v>INSTITUTO TECNOLOGICO SUPERIOR DE XALAPA</v>
      </c>
      <c r="E59" s="870"/>
      <c r="F59" s="870"/>
      <c r="G59" s="870"/>
      <c r="H59" s="870"/>
      <c r="I59" s="870"/>
      <c r="J59" s="870"/>
      <c r="K59" s="870"/>
      <c r="L59" s="870"/>
      <c r="M59" s="870"/>
      <c r="N59" s="870"/>
      <c r="O59" s="870"/>
      <c r="P59" s="870"/>
      <c r="Q59" s="870"/>
      <c r="R59" s="871"/>
      <c r="S59" s="560"/>
      <c r="T59" s="561"/>
      <c r="U59" s="561"/>
      <c r="V59" s="561"/>
      <c r="W59" s="561"/>
      <c r="X59" s="562"/>
      <c r="Y59" s="560"/>
      <c r="Z59" s="561"/>
      <c r="AA59" s="561"/>
      <c r="AB59" s="561"/>
      <c r="AC59" s="561"/>
      <c r="AD59" s="562"/>
      <c r="AE59" s="8"/>
      <c r="AG59" s="269" t="b">
        <f t="shared" si="0"/>
        <v>0</v>
      </c>
      <c r="AH59" s="371">
        <f t="shared" si="1"/>
        <v>0</v>
      </c>
      <c r="AI59" s="290">
        <f t="shared" si="2"/>
        <v>1</v>
      </c>
      <c r="AJ59" s="291" t="str">
        <f>IF(AI59=0,"",
IF(SUM($AI$29:AI59)=1,AK59,
IF($AI$149&gt;SUM($AI$29:AI59),_xlfn.CONCAT(", ",AK59),
IF($AI$149=SUM($AI$29:AI59),_xlfn.CONCAT(" y ",AK59)))))</f>
        <v>, 31</v>
      </c>
      <c r="AK59" s="231" t="s">
        <v>6242</v>
      </c>
      <c r="AL59" s="424">
        <f t="shared" si="3"/>
        <v>0</v>
      </c>
    </row>
    <row r="60" spans="1:38" customFormat="1" ht="15" customHeight="1">
      <c r="A60" s="6"/>
      <c r="C60" s="127" t="s">
        <v>119</v>
      </c>
      <c r="D60" s="869" t="str">
        <f>IF(CNGE_2024_M1_Secc1_Sub1!$D73="","",CNGE_2024_M1_Secc1_Sub1!$D73)</f>
        <v>INSTITUTO TECNOLOGICO SUPERIOR DE COATZACOALCOS</v>
      </c>
      <c r="E60" s="870"/>
      <c r="F60" s="870"/>
      <c r="G60" s="870"/>
      <c r="H60" s="870"/>
      <c r="I60" s="870"/>
      <c r="J60" s="870"/>
      <c r="K60" s="870"/>
      <c r="L60" s="870"/>
      <c r="M60" s="870"/>
      <c r="N60" s="870"/>
      <c r="O60" s="870"/>
      <c r="P60" s="870"/>
      <c r="Q60" s="870"/>
      <c r="R60" s="871"/>
      <c r="S60" s="560"/>
      <c r="T60" s="561"/>
      <c r="U60" s="561"/>
      <c r="V60" s="561"/>
      <c r="W60" s="561"/>
      <c r="X60" s="562"/>
      <c r="Y60" s="560"/>
      <c r="Z60" s="561"/>
      <c r="AA60" s="561"/>
      <c r="AB60" s="561"/>
      <c r="AC60" s="561"/>
      <c r="AD60" s="562"/>
      <c r="AE60" s="8"/>
      <c r="AG60" s="269" t="b">
        <f t="shared" si="0"/>
        <v>0</v>
      </c>
      <c r="AH60" s="371">
        <f t="shared" si="1"/>
        <v>0</v>
      </c>
      <c r="AI60" s="290">
        <f t="shared" si="2"/>
        <v>1</v>
      </c>
      <c r="AJ60" s="291" t="str">
        <f>IF(AI60=0,"",
IF(SUM($AI$29:AI60)=1,AK60,
IF($AI$149&gt;SUM($AI$29:AI60),_xlfn.CONCAT(", ",AK60),
IF($AI$149=SUM($AI$29:AI60),_xlfn.CONCAT(" y ",AK60)))))</f>
        <v>, 32</v>
      </c>
      <c r="AK60" s="231" t="s">
        <v>6243</v>
      </c>
      <c r="AL60" s="424">
        <f t="shared" si="3"/>
        <v>0</v>
      </c>
    </row>
    <row r="61" spans="1:38" customFormat="1" ht="15" customHeight="1">
      <c r="A61" s="6"/>
      <c r="C61" s="127" t="s">
        <v>120</v>
      </c>
      <c r="D61" s="869" t="str">
        <f>IF(CNGE_2024_M1_Secc1_Sub1!$D74="","",CNGE_2024_M1_Secc1_Sub1!$D74)</f>
        <v>INSTITUTO TECNOLOGICO SUPERIOR DE TIERRA BLANCA</v>
      </c>
      <c r="E61" s="870"/>
      <c r="F61" s="870"/>
      <c r="G61" s="870"/>
      <c r="H61" s="870"/>
      <c r="I61" s="870"/>
      <c r="J61" s="870"/>
      <c r="K61" s="870"/>
      <c r="L61" s="870"/>
      <c r="M61" s="870"/>
      <c r="N61" s="870"/>
      <c r="O61" s="870"/>
      <c r="P61" s="870"/>
      <c r="Q61" s="870"/>
      <c r="R61" s="871"/>
      <c r="S61" s="560"/>
      <c r="T61" s="561"/>
      <c r="U61" s="561"/>
      <c r="V61" s="561"/>
      <c r="W61" s="561"/>
      <c r="X61" s="562"/>
      <c r="Y61" s="560"/>
      <c r="Z61" s="561"/>
      <c r="AA61" s="561"/>
      <c r="AB61" s="561"/>
      <c r="AC61" s="561"/>
      <c r="AD61" s="562"/>
      <c r="AE61" s="8"/>
      <c r="AG61" s="269" t="b">
        <f t="shared" si="0"/>
        <v>0</v>
      </c>
      <c r="AH61" s="371">
        <f t="shared" si="1"/>
        <v>0</v>
      </c>
      <c r="AI61" s="290">
        <f t="shared" si="2"/>
        <v>1</v>
      </c>
      <c r="AJ61" s="291" t="str">
        <f>IF(AI61=0,"",
IF(SUM($AI$29:AI61)=1,AK61,
IF($AI$149&gt;SUM($AI$29:AI61),_xlfn.CONCAT(", ",AK61),
IF($AI$149=SUM($AI$29:AI61),_xlfn.CONCAT(" y ",AK61)))))</f>
        <v>, 33</v>
      </c>
      <c r="AK61" s="231" t="s">
        <v>6244</v>
      </c>
      <c r="AL61" s="424">
        <f t="shared" si="3"/>
        <v>0</v>
      </c>
    </row>
    <row r="62" spans="1:38" customFormat="1" ht="15" customHeight="1">
      <c r="A62" s="6"/>
      <c r="C62" s="127" t="s">
        <v>121</v>
      </c>
      <c r="D62" s="869" t="str">
        <f>IF(CNGE_2024_M1_Secc1_Sub1!$D75="","",CNGE_2024_M1_Secc1_Sub1!$D75)</f>
        <v>INSTITUTO TECNOLOGICO SUPERIOR DE ALAMO</v>
      </c>
      <c r="E62" s="870"/>
      <c r="F62" s="870"/>
      <c r="G62" s="870"/>
      <c r="H62" s="870"/>
      <c r="I62" s="870"/>
      <c r="J62" s="870"/>
      <c r="K62" s="870"/>
      <c r="L62" s="870"/>
      <c r="M62" s="870"/>
      <c r="N62" s="870"/>
      <c r="O62" s="870"/>
      <c r="P62" s="870"/>
      <c r="Q62" s="870"/>
      <c r="R62" s="871"/>
      <c r="S62" s="560"/>
      <c r="T62" s="561"/>
      <c r="U62" s="561"/>
      <c r="V62" s="561"/>
      <c r="W62" s="561"/>
      <c r="X62" s="562"/>
      <c r="Y62" s="560"/>
      <c r="Z62" s="561"/>
      <c r="AA62" s="561"/>
      <c r="AB62" s="561"/>
      <c r="AC62" s="561"/>
      <c r="AD62" s="562"/>
      <c r="AE62" s="8"/>
      <c r="AG62" s="269" t="b">
        <f t="shared" si="0"/>
        <v>0</v>
      </c>
      <c r="AH62" s="371">
        <f t="shared" si="1"/>
        <v>0</v>
      </c>
      <c r="AI62" s="290">
        <f t="shared" si="2"/>
        <v>1</v>
      </c>
      <c r="AJ62" s="291" t="str">
        <f>IF(AI62=0,"",
IF(SUM($AI$29:AI62)=1,AK62,
IF($AI$149&gt;SUM($AI$29:AI62),_xlfn.CONCAT(", ",AK62),
IF($AI$149=SUM($AI$29:AI62),_xlfn.CONCAT(" y ",AK62)))))</f>
        <v>, 34</v>
      </c>
      <c r="AK62" s="231" t="s">
        <v>6245</v>
      </c>
      <c r="AL62" s="424">
        <f t="shared" si="3"/>
        <v>0</v>
      </c>
    </row>
    <row r="63" spans="1:38" customFormat="1" ht="15" customHeight="1">
      <c r="A63" s="6"/>
      <c r="C63" s="127" t="s">
        <v>122</v>
      </c>
      <c r="D63" s="869" t="str">
        <f>IF(CNGE_2024_M1_Secc1_Sub1!$D76="","",CNGE_2024_M1_Secc1_Sub1!$D76)</f>
        <v>INSTITUTO TECNOLOGICO SUPERIOR DE ACAYUCAN</v>
      </c>
      <c r="E63" s="870"/>
      <c r="F63" s="870"/>
      <c r="G63" s="870"/>
      <c r="H63" s="870"/>
      <c r="I63" s="870"/>
      <c r="J63" s="870"/>
      <c r="K63" s="870"/>
      <c r="L63" s="870"/>
      <c r="M63" s="870"/>
      <c r="N63" s="870"/>
      <c r="O63" s="870"/>
      <c r="P63" s="870"/>
      <c r="Q63" s="870"/>
      <c r="R63" s="871"/>
      <c r="S63" s="560"/>
      <c r="T63" s="561"/>
      <c r="U63" s="561"/>
      <c r="V63" s="561"/>
      <c r="W63" s="561"/>
      <c r="X63" s="562"/>
      <c r="Y63" s="560"/>
      <c r="Z63" s="561"/>
      <c r="AA63" s="561"/>
      <c r="AB63" s="561"/>
      <c r="AC63" s="561"/>
      <c r="AD63" s="562"/>
      <c r="AE63" s="8"/>
      <c r="AG63" s="269" t="b">
        <f t="shared" si="0"/>
        <v>0</v>
      </c>
      <c r="AH63" s="371">
        <f t="shared" si="1"/>
        <v>0</v>
      </c>
      <c r="AI63" s="290">
        <f t="shared" si="2"/>
        <v>1</v>
      </c>
      <c r="AJ63" s="291" t="str">
        <f>IF(AI63=0,"",
IF(SUM($AI$29:AI63)=1,AK63,
IF($AI$149&gt;SUM($AI$29:AI63),_xlfn.CONCAT(", ",AK63),
IF($AI$149=SUM($AI$29:AI63),_xlfn.CONCAT(" y ",AK63)))))</f>
        <v>, 35</v>
      </c>
      <c r="AK63" s="231" t="s">
        <v>6246</v>
      </c>
      <c r="AL63" s="424">
        <f t="shared" si="3"/>
        <v>0</v>
      </c>
    </row>
    <row r="64" spans="1:38" customFormat="1" ht="15" customHeight="1">
      <c r="A64" s="6"/>
      <c r="C64" s="127" t="s">
        <v>140</v>
      </c>
      <c r="D64" s="869" t="str">
        <f>IF(CNGE_2024_M1_Secc1_Sub1!$D77="","",CNGE_2024_M1_Secc1_Sub1!$D77)</f>
        <v>INSTITUTO TECNOLOGICO SUPERIOR DE LAS CHOAPAS</v>
      </c>
      <c r="E64" s="870"/>
      <c r="F64" s="870"/>
      <c r="G64" s="870"/>
      <c r="H64" s="870"/>
      <c r="I64" s="870"/>
      <c r="J64" s="870"/>
      <c r="K64" s="870"/>
      <c r="L64" s="870"/>
      <c r="M64" s="870"/>
      <c r="N64" s="870"/>
      <c r="O64" s="870"/>
      <c r="P64" s="870"/>
      <c r="Q64" s="870"/>
      <c r="R64" s="871"/>
      <c r="S64" s="560"/>
      <c r="T64" s="561"/>
      <c r="U64" s="561"/>
      <c r="V64" s="561"/>
      <c r="W64" s="561"/>
      <c r="X64" s="562"/>
      <c r="Y64" s="560"/>
      <c r="Z64" s="561"/>
      <c r="AA64" s="561"/>
      <c r="AB64" s="561"/>
      <c r="AC64" s="561"/>
      <c r="AD64" s="562"/>
      <c r="AE64" s="8"/>
      <c r="AG64" s="269" t="b">
        <f t="shared" si="0"/>
        <v>0</v>
      </c>
      <c r="AH64" s="371">
        <f t="shared" si="1"/>
        <v>0</v>
      </c>
      <c r="AI64" s="290">
        <f t="shared" si="2"/>
        <v>1</v>
      </c>
      <c r="AJ64" s="291" t="str">
        <f>IF(AI64=0,"",
IF(SUM($AI$29:AI64)=1,AK64,
IF($AI$149&gt;SUM($AI$29:AI64),_xlfn.CONCAT(", ",AK64),
IF($AI$149=SUM($AI$29:AI64),_xlfn.CONCAT(" y ",AK64)))))</f>
        <v>, 36</v>
      </c>
      <c r="AK64" s="231" t="s">
        <v>6247</v>
      </c>
      <c r="AL64" s="424">
        <f t="shared" si="3"/>
        <v>0</v>
      </c>
    </row>
    <row r="65" spans="1:38" customFormat="1" ht="15" customHeight="1">
      <c r="A65" s="6"/>
      <c r="C65" s="127" t="s">
        <v>141</v>
      </c>
      <c r="D65" s="869" t="str">
        <f>IF(CNGE_2024_M1_Secc1_Sub1!$D78="","",CNGE_2024_M1_Secc1_Sub1!$D78)</f>
        <v>INSTITUTO TECNOLOGICO SUPERIOR DE HUATUSCO</v>
      </c>
      <c r="E65" s="870"/>
      <c r="F65" s="870"/>
      <c r="G65" s="870"/>
      <c r="H65" s="870"/>
      <c r="I65" s="870"/>
      <c r="J65" s="870"/>
      <c r="K65" s="870"/>
      <c r="L65" s="870"/>
      <c r="M65" s="870"/>
      <c r="N65" s="870"/>
      <c r="O65" s="870"/>
      <c r="P65" s="870"/>
      <c r="Q65" s="870"/>
      <c r="R65" s="871"/>
      <c r="S65" s="560"/>
      <c r="T65" s="561"/>
      <c r="U65" s="561"/>
      <c r="V65" s="561"/>
      <c r="W65" s="561"/>
      <c r="X65" s="562"/>
      <c r="Y65" s="560"/>
      <c r="Z65" s="561"/>
      <c r="AA65" s="561"/>
      <c r="AB65" s="561"/>
      <c r="AC65" s="561"/>
      <c r="AD65" s="562"/>
      <c r="AE65" s="8"/>
      <c r="AG65" s="269" t="b">
        <f t="shared" si="0"/>
        <v>0</v>
      </c>
      <c r="AH65" s="371">
        <f t="shared" si="1"/>
        <v>0</v>
      </c>
      <c r="AI65" s="290">
        <f t="shared" si="2"/>
        <v>1</v>
      </c>
      <c r="AJ65" s="291" t="str">
        <f>IF(AI65=0,"",
IF(SUM($AI$29:AI65)=1,AK65,
IF($AI$149&gt;SUM($AI$29:AI65),_xlfn.CONCAT(", ",AK65),
IF($AI$149=SUM($AI$29:AI65),_xlfn.CONCAT(" y ",AK65)))))</f>
        <v>, 37</v>
      </c>
      <c r="AK65" s="231" t="s">
        <v>6248</v>
      </c>
      <c r="AL65" s="424">
        <f t="shared" si="3"/>
        <v>0</v>
      </c>
    </row>
    <row r="66" spans="1:38" customFormat="1" ht="15" customHeight="1">
      <c r="A66" s="6"/>
      <c r="C66" s="127" t="s">
        <v>142</v>
      </c>
      <c r="D66" s="869" t="str">
        <f>IF(CNGE_2024_M1_Secc1_Sub1!$D79="","",CNGE_2024_M1_Secc1_Sub1!$D79)</f>
        <v>INSTITUTO TECNOLOGICO SUPERIOR DE ALVARADO</v>
      </c>
      <c r="E66" s="870"/>
      <c r="F66" s="870"/>
      <c r="G66" s="870"/>
      <c r="H66" s="870"/>
      <c r="I66" s="870"/>
      <c r="J66" s="870"/>
      <c r="K66" s="870"/>
      <c r="L66" s="870"/>
      <c r="M66" s="870"/>
      <c r="N66" s="870"/>
      <c r="O66" s="870"/>
      <c r="P66" s="870"/>
      <c r="Q66" s="870"/>
      <c r="R66" s="871"/>
      <c r="S66" s="560"/>
      <c r="T66" s="561"/>
      <c r="U66" s="561"/>
      <c r="V66" s="561"/>
      <c r="W66" s="561"/>
      <c r="X66" s="562"/>
      <c r="Y66" s="560"/>
      <c r="Z66" s="561"/>
      <c r="AA66" s="561"/>
      <c r="AB66" s="561"/>
      <c r="AC66" s="561"/>
      <c r="AD66" s="562"/>
      <c r="AE66" s="8"/>
      <c r="AG66" s="269" t="b">
        <f t="shared" si="0"/>
        <v>0</v>
      </c>
      <c r="AH66" s="371">
        <f t="shared" si="1"/>
        <v>0</v>
      </c>
      <c r="AI66" s="290">
        <f t="shared" si="2"/>
        <v>1</v>
      </c>
      <c r="AJ66" s="291" t="str">
        <f>IF(AI66=0,"",
IF(SUM($AI$29:AI66)=1,AK66,
IF($AI$149&gt;SUM($AI$29:AI66),_xlfn.CONCAT(", ",AK66),
IF($AI$149=SUM($AI$29:AI66),_xlfn.CONCAT(" y ",AK66)))))</f>
        <v>, 38</v>
      </c>
      <c r="AK66" s="231" t="s">
        <v>6249</v>
      </c>
      <c r="AL66" s="424">
        <f t="shared" si="3"/>
        <v>0</v>
      </c>
    </row>
    <row r="67" spans="1:38" customFormat="1" ht="15" customHeight="1">
      <c r="A67" s="6"/>
      <c r="C67" s="127" t="s">
        <v>143</v>
      </c>
      <c r="D67" s="869" t="str">
        <f>IF(CNGE_2024_M1_Secc1_Sub1!$D80="","",CNGE_2024_M1_Secc1_Sub1!$D80)</f>
        <v>INSTITUTO TECNOLOGICO SUPERIOR DE PEROTE</v>
      </c>
      <c r="E67" s="870"/>
      <c r="F67" s="870"/>
      <c r="G67" s="870"/>
      <c r="H67" s="870"/>
      <c r="I67" s="870"/>
      <c r="J67" s="870"/>
      <c r="K67" s="870"/>
      <c r="L67" s="870"/>
      <c r="M67" s="870"/>
      <c r="N67" s="870"/>
      <c r="O67" s="870"/>
      <c r="P67" s="870"/>
      <c r="Q67" s="870"/>
      <c r="R67" s="871"/>
      <c r="S67" s="560"/>
      <c r="T67" s="561"/>
      <c r="U67" s="561"/>
      <c r="V67" s="561"/>
      <c r="W67" s="561"/>
      <c r="X67" s="562"/>
      <c r="Y67" s="560"/>
      <c r="Z67" s="561"/>
      <c r="AA67" s="561"/>
      <c r="AB67" s="561"/>
      <c r="AC67" s="561"/>
      <c r="AD67" s="562"/>
      <c r="AE67" s="8"/>
      <c r="AG67" s="269" t="b">
        <f t="shared" si="0"/>
        <v>0</v>
      </c>
      <c r="AH67" s="371">
        <f t="shared" si="1"/>
        <v>0</v>
      </c>
      <c r="AI67" s="290">
        <f t="shared" si="2"/>
        <v>1</v>
      </c>
      <c r="AJ67" s="291" t="str">
        <f>IF(AI67=0,"",
IF(SUM($AI$29:AI67)=1,AK67,
IF($AI$149&gt;SUM($AI$29:AI67),_xlfn.CONCAT(", ",AK67),
IF($AI$149=SUM($AI$29:AI67),_xlfn.CONCAT(" y ",AK67)))))</f>
        <v>, 39</v>
      </c>
      <c r="AK67" s="231" t="s">
        <v>6250</v>
      </c>
      <c r="AL67" s="424">
        <f t="shared" si="3"/>
        <v>0</v>
      </c>
    </row>
    <row r="68" spans="1:38" customFormat="1" ht="15" customHeight="1">
      <c r="A68" s="6"/>
      <c r="C68" s="127" t="s">
        <v>144</v>
      </c>
      <c r="D68" s="869" t="str">
        <f>IF(CNGE_2024_M1_Secc1_Sub1!$D81="","",CNGE_2024_M1_Secc1_Sub1!$D81)</f>
        <v>INSTITUTO TECNOLOGICO SUPERIOR DE ZONGOLICA</v>
      </c>
      <c r="E68" s="870"/>
      <c r="F68" s="870"/>
      <c r="G68" s="870"/>
      <c r="H68" s="870"/>
      <c r="I68" s="870"/>
      <c r="J68" s="870"/>
      <c r="K68" s="870"/>
      <c r="L68" s="870"/>
      <c r="M68" s="870"/>
      <c r="N68" s="870"/>
      <c r="O68" s="870"/>
      <c r="P68" s="870"/>
      <c r="Q68" s="870"/>
      <c r="R68" s="871"/>
      <c r="S68" s="560"/>
      <c r="T68" s="561"/>
      <c r="U68" s="561"/>
      <c r="V68" s="561"/>
      <c r="W68" s="561"/>
      <c r="X68" s="562"/>
      <c r="Y68" s="560"/>
      <c r="Z68" s="561"/>
      <c r="AA68" s="561"/>
      <c r="AB68" s="561"/>
      <c r="AC68" s="561"/>
      <c r="AD68" s="562"/>
      <c r="AE68" s="8"/>
      <c r="AG68" s="269" t="b">
        <f t="shared" si="0"/>
        <v>0</v>
      </c>
      <c r="AH68" s="371">
        <f t="shared" si="1"/>
        <v>0</v>
      </c>
      <c r="AI68" s="290">
        <f t="shared" si="2"/>
        <v>1</v>
      </c>
      <c r="AJ68" s="291" t="str">
        <f>IF(AI68=0,"",
IF(SUM($AI$29:AI68)=1,AK68,
IF($AI$149&gt;SUM($AI$29:AI68),_xlfn.CONCAT(", ",AK68),
IF($AI$149=SUM($AI$29:AI68),_xlfn.CONCAT(" y ",AK68)))))</f>
        <v>, 40</v>
      </c>
      <c r="AK68" s="231" t="s">
        <v>6251</v>
      </c>
      <c r="AL68" s="424">
        <f t="shared" si="3"/>
        <v>0</v>
      </c>
    </row>
    <row r="69" spans="1:38" customFormat="1" ht="15" customHeight="1">
      <c r="A69" s="6"/>
      <c r="C69" s="127" t="s">
        <v>145</v>
      </c>
      <c r="D69" s="869" t="str">
        <f>IF(CNGE_2024_M1_Secc1_Sub1!$D82="","",CNGE_2024_M1_Secc1_Sub1!$D82)</f>
        <v>INSTITUTO TECNOLOGICO SUPERIOR DE NARANJOS</v>
      </c>
      <c r="E69" s="870"/>
      <c r="F69" s="870"/>
      <c r="G69" s="870"/>
      <c r="H69" s="870"/>
      <c r="I69" s="870"/>
      <c r="J69" s="870"/>
      <c r="K69" s="870"/>
      <c r="L69" s="870"/>
      <c r="M69" s="870"/>
      <c r="N69" s="870"/>
      <c r="O69" s="870"/>
      <c r="P69" s="870"/>
      <c r="Q69" s="870"/>
      <c r="R69" s="871"/>
      <c r="S69" s="560"/>
      <c r="T69" s="561"/>
      <c r="U69" s="561"/>
      <c r="V69" s="561"/>
      <c r="W69" s="561"/>
      <c r="X69" s="562"/>
      <c r="Y69" s="560"/>
      <c r="Z69" s="561"/>
      <c r="AA69" s="561"/>
      <c r="AB69" s="561"/>
      <c r="AC69" s="561"/>
      <c r="AD69" s="562"/>
      <c r="AE69" s="8"/>
      <c r="AG69" s="269" t="b">
        <f t="shared" si="0"/>
        <v>0</v>
      </c>
      <c r="AH69" s="371">
        <f t="shared" si="1"/>
        <v>0</v>
      </c>
      <c r="AI69" s="290">
        <f t="shared" si="2"/>
        <v>1</v>
      </c>
      <c r="AJ69" s="291" t="str">
        <f>IF(AI69=0,"",
IF(SUM($AI$29:AI69)=1,AK69,
IF($AI$149&gt;SUM($AI$29:AI69),_xlfn.CONCAT(", ",AK69),
IF($AI$149=SUM($AI$29:AI69),_xlfn.CONCAT(" y ",AK69)))))</f>
        <v>, 41</v>
      </c>
      <c r="AK69" s="231" t="s">
        <v>6252</v>
      </c>
      <c r="AL69" s="424">
        <f t="shared" si="3"/>
        <v>0</v>
      </c>
    </row>
    <row r="70" spans="1:38" customFormat="1" ht="15" customHeight="1">
      <c r="A70" s="6"/>
      <c r="C70" s="127" t="s">
        <v>146</v>
      </c>
      <c r="D70" s="869" t="str">
        <f>IF(CNGE_2024_M1_Secc1_Sub1!$D83="","",CNGE_2024_M1_Secc1_Sub1!$D83)</f>
        <v>INSTITUTO TECNOLOGICO SUPERIOR DE CHICONTEPEC</v>
      </c>
      <c r="E70" s="870"/>
      <c r="F70" s="870"/>
      <c r="G70" s="870"/>
      <c r="H70" s="870"/>
      <c r="I70" s="870"/>
      <c r="J70" s="870"/>
      <c r="K70" s="870"/>
      <c r="L70" s="870"/>
      <c r="M70" s="870"/>
      <c r="N70" s="870"/>
      <c r="O70" s="870"/>
      <c r="P70" s="870"/>
      <c r="Q70" s="870"/>
      <c r="R70" s="871"/>
      <c r="S70" s="560"/>
      <c r="T70" s="561"/>
      <c r="U70" s="561"/>
      <c r="V70" s="561"/>
      <c r="W70" s="561"/>
      <c r="X70" s="562"/>
      <c r="Y70" s="560"/>
      <c r="Z70" s="561"/>
      <c r="AA70" s="561"/>
      <c r="AB70" s="561"/>
      <c r="AC70" s="561"/>
      <c r="AD70" s="562"/>
      <c r="AE70" s="8"/>
      <c r="AG70" s="269" t="b">
        <f t="shared" si="0"/>
        <v>0</v>
      </c>
      <c r="AH70" s="371">
        <f t="shared" si="1"/>
        <v>0</v>
      </c>
      <c r="AI70" s="290">
        <f t="shared" si="2"/>
        <v>1</v>
      </c>
      <c r="AJ70" s="291" t="str">
        <f>IF(AI70=0,"",
IF(SUM($AI$29:AI70)=1,AK70,
IF($AI$149&gt;SUM($AI$29:AI70),_xlfn.CONCAT(", ",AK70),
IF($AI$149=SUM($AI$29:AI70),_xlfn.CONCAT(" y ",AK70)))))</f>
        <v>, 42</v>
      </c>
      <c r="AK70" s="231" t="s">
        <v>6253</v>
      </c>
      <c r="AL70" s="424">
        <f t="shared" si="3"/>
        <v>0</v>
      </c>
    </row>
    <row r="71" spans="1:38" customFormat="1" ht="15" customHeight="1">
      <c r="A71" s="6"/>
      <c r="C71" s="127" t="s">
        <v>147</v>
      </c>
      <c r="D71" s="869" t="str">
        <f>IF(CNGE_2024_M1_Secc1_Sub1!$D84="","",CNGE_2024_M1_Secc1_Sub1!$D84)</f>
        <v>INSTITUTO TECNOLOGICO SUPERIOR DE MARTINEZ DE LA TORRE</v>
      </c>
      <c r="E71" s="870"/>
      <c r="F71" s="870"/>
      <c r="G71" s="870"/>
      <c r="H71" s="870"/>
      <c r="I71" s="870"/>
      <c r="J71" s="870"/>
      <c r="K71" s="870"/>
      <c r="L71" s="870"/>
      <c r="M71" s="870"/>
      <c r="N71" s="870"/>
      <c r="O71" s="870"/>
      <c r="P71" s="870"/>
      <c r="Q71" s="870"/>
      <c r="R71" s="871"/>
      <c r="S71" s="560"/>
      <c r="T71" s="561"/>
      <c r="U71" s="561"/>
      <c r="V71" s="561"/>
      <c r="W71" s="561"/>
      <c r="X71" s="562"/>
      <c r="Y71" s="560"/>
      <c r="Z71" s="561"/>
      <c r="AA71" s="561"/>
      <c r="AB71" s="561"/>
      <c r="AC71" s="561"/>
      <c r="AD71" s="562"/>
      <c r="AE71" s="8"/>
      <c r="AG71" s="269" t="b">
        <f t="shared" si="0"/>
        <v>0</v>
      </c>
      <c r="AH71" s="371">
        <f t="shared" si="1"/>
        <v>0</v>
      </c>
      <c r="AI71" s="290">
        <f t="shared" si="2"/>
        <v>1</v>
      </c>
      <c r="AJ71" s="291" t="str">
        <f>IF(AI71=0,"",
IF(SUM($AI$29:AI71)=1,AK71,
IF($AI$149&gt;SUM($AI$29:AI71),_xlfn.CONCAT(", ",AK71),
IF($AI$149=SUM($AI$29:AI71),_xlfn.CONCAT(" y ",AK71)))))</f>
        <v>, 43</v>
      </c>
      <c r="AK71" s="231" t="s">
        <v>6254</v>
      </c>
      <c r="AL71" s="424">
        <f t="shared" si="3"/>
        <v>0</v>
      </c>
    </row>
    <row r="72" spans="1:38" customFormat="1" ht="15" customHeight="1">
      <c r="A72" s="6"/>
      <c r="C72" s="127" t="s">
        <v>148</v>
      </c>
      <c r="D72" s="869" t="str">
        <f>IF(CNGE_2024_M1_Secc1_Sub1!$D85="","",CNGE_2024_M1_Secc1_Sub1!$D85)</f>
        <v>INSTITUTO TECNOLOGICO SUPERIOR DE JESUS CARRANZA</v>
      </c>
      <c r="E72" s="870"/>
      <c r="F72" s="870"/>
      <c r="G72" s="870"/>
      <c r="H72" s="870"/>
      <c r="I72" s="870"/>
      <c r="J72" s="870"/>
      <c r="K72" s="870"/>
      <c r="L72" s="870"/>
      <c r="M72" s="870"/>
      <c r="N72" s="870"/>
      <c r="O72" s="870"/>
      <c r="P72" s="870"/>
      <c r="Q72" s="870"/>
      <c r="R72" s="871"/>
      <c r="S72" s="560"/>
      <c r="T72" s="561"/>
      <c r="U72" s="561"/>
      <c r="V72" s="561"/>
      <c r="W72" s="561"/>
      <c r="X72" s="562"/>
      <c r="Y72" s="560"/>
      <c r="Z72" s="561"/>
      <c r="AA72" s="561"/>
      <c r="AB72" s="561"/>
      <c r="AC72" s="561"/>
      <c r="AD72" s="562"/>
      <c r="AE72" s="8"/>
      <c r="AG72" s="269" t="b">
        <f t="shared" si="0"/>
        <v>0</v>
      </c>
      <c r="AH72" s="371">
        <f t="shared" si="1"/>
        <v>0</v>
      </c>
      <c r="AI72" s="290">
        <f t="shared" si="2"/>
        <v>1</v>
      </c>
      <c r="AJ72" s="291" t="str">
        <f>IF(AI72=0,"",
IF(SUM($AI$29:AI72)=1,AK72,
IF($AI$149&gt;SUM($AI$29:AI72),_xlfn.CONCAT(", ",AK72),
IF($AI$149=SUM($AI$29:AI72),_xlfn.CONCAT(" y ",AK72)))))</f>
        <v>, 44</v>
      </c>
      <c r="AK72" s="231" t="s">
        <v>6255</v>
      </c>
      <c r="AL72" s="424">
        <f t="shared" si="3"/>
        <v>0</v>
      </c>
    </row>
    <row r="73" spans="1:38" customFormat="1" ht="15" customHeight="1">
      <c r="A73" s="6"/>
      <c r="C73" s="127" t="s">
        <v>149</v>
      </c>
      <c r="D73" s="869" t="str">
        <f>IF(CNGE_2024_M1_Secc1_Sub1!$D86="","",CNGE_2024_M1_Secc1_Sub1!$D86)</f>
        <v>INSTITUTO TECNOLOGICO SUPERIOR DE RODRIGUEZ CLARA</v>
      </c>
      <c r="E73" s="870"/>
      <c r="F73" s="870"/>
      <c r="G73" s="870"/>
      <c r="H73" s="870"/>
      <c r="I73" s="870"/>
      <c r="J73" s="870"/>
      <c r="K73" s="870"/>
      <c r="L73" s="870"/>
      <c r="M73" s="870"/>
      <c r="N73" s="870"/>
      <c r="O73" s="870"/>
      <c r="P73" s="870"/>
      <c r="Q73" s="870"/>
      <c r="R73" s="871"/>
      <c r="S73" s="560"/>
      <c r="T73" s="561"/>
      <c r="U73" s="561"/>
      <c r="V73" s="561"/>
      <c r="W73" s="561"/>
      <c r="X73" s="562"/>
      <c r="Y73" s="560"/>
      <c r="Z73" s="561"/>
      <c r="AA73" s="561"/>
      <c r="AB73" s="561"/>
      <c r="AC73" s="561"/>
      <c r="AD73" s="562"/>
      <c r="AE73" s="8"/>
      <c r="AG73" s="269" t="b">
        <f t="shared" si="0"/>
        <v>0</v>
      </c>
      <c r="AH73" s="371">
        <f t="shared" si="1"/>
        <v>0</v>
      </c>
      <c r="AI73" s="290">
        <f t="shared" si="2"/>
        <v>1</v>
      </c>
      <c r="AJ73" s="291" t="str">
        <f>IF(AI73=0,"",
IF(SUM($AI$29:AI73)=1,AK73,
IF($AI$149&gt;SUM($AI$29:AI73),_xlfn.CONCAT(", ",AK73),
IF($AI$149=SUM($AI$29:AI73),_xlfn.CONCAT(" y ",AK73)))))</f>
        <v>, 45</v>
      </c>
      <c r="AK73" s="231" t="s">
        <v>6256</v>
      </c>
      <c r="AL73" s="424">
        <f t="shared" si="3"/>
        <v>0</v>
      </c>
    </row>
    <row r="74" spans="1:38" customFormat="1" ht="15" customHeight="1">
      <c r="A74" s="6"/>
      <c r="C74" s="127" t="s">
        <v>150</v>
      </c>
      <c r="D74" s="869" t="str">
        <f>IF(CNGE_2024_M1_Secc1_Sub1!$D87="","",CNGE_2024_M1_Secc1_Sub1!$D87)</f>
        <v>INSTITUTO VERACRUZANO DE EDUCACION PARA LOS ADULTOS</v>
      </c>
      <c r="E74" s="870"/>
      <c r="F74" s="870"/>
      <c r="G74" s="870"/>
      <c r="H74" s="870"/>
      <c r="I74" s="870"/>
      <c r="J74" s="870"/>
      <c r="K74" s="870"/>
      <c r="L74" s="870"/>
      <c r="M74" s="870"/>
      <c r="N74" s="870"/>
      <c r="O74" s="870"/>
      <c r="P74" s="870"/>
      <c r="Q74" s="870"/>
      <c r="R74" s="871"/>
      <c r="S74" s="560"/>
      <c r="T74" s="561"/>
      <c r="U74" s="561"/>
      <c r="V74" s="561"/>
      <c r="W74" s="561"/>
      <c r="X74" s="562"/>
      <c r="Y74" s="560"/>
      <c r="Z74" s="561"/>
      <c r="AA74" s="561"/>
      <c r="AB74" s="561"/>
      <c r="AC74" s="561"/>
      <c r="AD74" s="562"/>
      <c r="AE74" s="8"/>
      <c r="AG74" s="269" t="b">
        <f t="shared" si="0"/>
        <v>0</v>
      </c>
      <c r="AH74" s="371">
        <f t="shared" si="1"/>
        <v>0</v>
      </c>
      <c r="AI74" s="290">
        <f t="shared" si="2"/>
        <v>1</v>
      </c>
      <c r="AJ74" s="291" t="str">
        <f>IF(AI74=0,"",
IF(SUM($AI$29:AI74)=1,AK74,
IF($AI$149&gt;SUM($AI$29:AI74),_xlfn.CONCAT(", ",AK74),
IF($AI$149=SUM($AI$29:AI74),_xlfn.CONCAT(" y ",AK74)))))</f>
        <v>, 46</v>
      </c>
      <c r="AK74" s="231" t="s">
        <v>6257</v>
      </c>
      <c r="AL74" s="424">
        <f t="shared" si="3"/>
        <v>0</v>
      </c>
    </row>
    <row r="75" spans="1:38" customFormat="1" ht="15" customHeight="1">
      <c r="A75" s="6"/>
      <c r="C75" s="127" t="s">
        <v>151</v>
      </c>
      <c r="D75" s="869" t="str">
        <f>IF(CNGE_2024_M1_Secc1_Sub1!$D88="","",CNGE_2024_M1_Secc1_Sub1!$D88)</f>
        <v>COLEGIO NACIONAL DE EDUCACION PROFESIONAL TECNICA</v>
      </c>
      <c r="E75" s="870"/>
      <c r="F75" s="870"/>
      <c r="G75" s="870"/>
      <c r="H75" s="870"/>
      <c r="I75" s="870"/>
      <c r="J75" s="870"/>
      <c r="K75" s="870"/>
      <c r="L75" s="870"/>
      <c r="M75" s="870"/>
      <c r="N75" s="870"/>
      <c r="O75" s="870"/>
      <c r="P75" s="870"/>
      <c r="Q75" s="870"/>
      <c r="R75" s="871"/>
      <c r="S75" s="560"/>
      <c r="T75" s="561"/>
      <c r="U75" s="561"/>
      <c r="V75" s="561"/>
      <c r="W75" s="561"/>
      <c r="X75" s="562"/>
      <c r="Y75" s="560"/>
      <c r="Z75" s="561"/>
      <c r="AA75" s="561"/>
      <c r="AB75" s="561"/>
      <c r="AC75" s="561"/>
      <c r="AD75" s="562"/>
      <c r="AE75" s="8"/>
      <c r="AG75" s="269" t="b">
        <f t="shared" si="0"/>
        <v>0</v>
      </c>
      <c r="AH75" s="371">
        <f t="shared" si="1"/>
        <v>0</v>
      </c>
      <c r="AI75" s="290">
        <f t="shared" si="2"/>
        <v>1</v>
      </c>
      <c r="AJ75" s="291" t="str">
        <f>IF(AI75=0,"",
IF(SUM($AI$29:AI75)=1,AK75,
IF($AI$149&gt;SUM($AI$29:AI75),_xlfn.CONCAT(", ",AK75),
IF($AI$149=SUM($AI$29:AI75),_xlfn.CONCAT(" y ",AK75)))))</f>
        <v>, 47</v>
      </c>
      <c r="AK75" s="231" t="s">
        <v>6258</v>
      </c>
      <c r="AL75" s="424">
        <f t="shared" si="3"/>
        <v>0</v>
      </c>
    </row>
    <row r="76" spans="1:38" customFormat="1" ht="15" customHeight="1">
      <c r="A76" s="6"/>
      <c r="C76" s="127" t="s">
        <v>152</v>
      </c>
      <c r="D76" s="869" t="str">
        <f>IF(CNGE_2024_M1_Secc1_Sub1!$D89="","",CNGE_2024_M1_Secc1_Sub1!$D89)</f>
        <v>UNIVERSIDAD TECNOLOGICA DEL SURESTE</v>
      </c>
      <c r="E76" s="870"/>
      <c r="F76" s="870"/>
      <c r="G76" s="870"/>
      <c r="H76" s="870"/>
      <c r="I76" s="870"/>
      <c r="J76" s="870"/>
      <c r="K76" s="870"/>
      <c r="L76" s="870"/>
      <c r="M76" s="870"/>
      <c r="N76" s="870"/>
      <c r="O76" s="870"/>
      <c r="P76" s="870"/>
      <c r="Q76" s="870"/>
      <c r="R76" s="871"/>
      <c r="S76" s="560"/>
      <c r="T76" s="561"/>
      <c r="U76" s="561"/>
      <c r="V76" s="561"/>
      <c r="W76" s="561"/>
      <c r="X76" s="562"/>
      <c r="Y76" s="560"/>
      <c r="Z76" s="561"/>
      <c r="AA76" s="561"/>
      <c r="AB76" s="561"/>
      <c r="AC76" s="561"/>
      <c r="AD76" s="562"/>
      <c r="AE76" s="8"/>
      <c r="AG76" s="269" t="b">
        <f t="shared" si="0"/>
        <v>0</v>
      </c>
      <c r="AH76" s="371">
        <f t="shared" si="1"/>
        <v>0</v>
      </c>
      <c r="AI76" s="290">
        <f t="shared" si="2"/>
        <v>1</v>
      </c>
      <c r="AJ76" s="291" t="str">
        <f>IF(AI76=0,"",
IF(SUM($AI$29:AI76)=1,AK76,
IF($AI$149&gt;SUM($AI$29:AI76),_xlfn.CONCAT(", ",AK76),
IF($AI$149=SUM($AI$29:AI76),_xlfn.CONCAT(" y ",AK76)))))</f>
        <v>, 48</v>
      </c>
      <c r="AK76" s="231" t="s">
        <v>6259</v>
      </c>
      <c r="AL76" s="424">
        <f t="shared" si="3"/>
        <v>0</v>
      </c>
    </row>
    <row r="77" spans="1:38" customFormat="1" ht="15" customHeight="1">
      <c r="A77" s="6"/>
      <c r="C77" s="127" t="s">
        <v>153</v>
      </c>
      <c r="D77" s="869" t="str">
        <f>IF(CNGE_2024_M1_Secc1_Sub1!$D90="","",CNGE_2024_M1_Secc1_Sub1!$D90)</f>
        <v>UNIVERSIDAD TECNOLOGICA DEL CENTRO</v>
      </c>
      <c r="E77" s="870"/>
      <c r="F77" s="870"/>
      <c r="G77" s="870"/>
      <c r="H77" s="870"/>
      <c r="I77" s="870"/>
      <c r="J77" s="870"/>
      <c r="K77" s="870"/>
      <c r="L77" s="870"/>
      <c r="M77" s="870"/>
      <c r="N77" s="870"/>
      <c r="O77" s="870"/>
      <c r="P77" s="870"/>
      <c r="Q77" s="870"/>
      <c r="R77" s="871"/>
      <c r="S77" s="560"/>
      <c r="T77" s="561"/>
      <c r="U77" s="561"/>
      <c r="V77" s="561"/>
      <c r="W77" s="561"/>
      <c r="X77" s="562"/>
      <c r="Y77" s="560"/>
      <c r="Z77" s="561"/>
      <c r="AA77" s="561"/>
      <c r="AB77" s="561"/>
      <c r="AC77" s="561"/>
      <c r="AD77" s="562"/>
      <c r="AE77" s="8"/>
      <c r="AG77" s="269" t="b">
        <f t="shared" si="0"/>
        <v>0</v>
      </c>
      <c r="AH77" s="371">
        <f t="shared" si="1"/>
        <v>0</v>
      </c>
      <c r="AI77" s="290">
        <f t="shared" si="2"/>
        <v>1</v>
      </c>
      <c r="AJ77" s="291" t="str">
        <f>IF(AI77=0,"",
IF(SUM($AI$29:AI77)=1,AK77,
IF($AI$149&gt;SUM($AI$29:AI77),_xlfn.CONCAT(", ",AK77),
IF($AI$149=SUM($AI$29:AI77),_xlfn.CONCAT(" y ",AK77)))))</f>
        <v>, 49</v>
      </c>
      <c r="AK77" s="231" t="s">
        <v>6260</v>
      </c>
      <c r="AL77" s="424">
        <f t="shared" si="3"/>
        <v>0</v>
      </c>
    </row>
    <row r="78" spans="1:38" customFormat="1" ht="15" customHeight="1">
      <c r="A78" s="6"/>
      <c r="C78" s="127" t="s">
        <v>154</v>
      </c>
      <c r="D78" s="869" t="str">
        <f>IF(CNGE_2024_M1_Secc1_Sub1!$D91="","",CNGE_2024_M1_Secc1_Sub1!$D91)</f>
        <v>UNIVERSIDAD TECNOLOGICA DE GUTIERREZ ZAMORA</v>
      </c>
      <c r="E78" s="870"/>
      <c r="F78" s="870"/>
      <c r="G78" s="870"/>
      <c r="H78" s="870"/>
      <c r="I78" s="870"/>
      <c r="J78" s="870"/>
      <c r="K78" s="870"/>
      <c r="L78" s="870"/>
      <c r="M78" s="870"/>
      <c r="N78" s="870"/>
      <c r="O78" s="870"/>
      <c r="P78" s="870"/>
      <c r="Q78" s="870"/>
      <c r="R78" s="871"/>
      <c r="S78" s="560"/>
      <c r="T78" s="561"/>
      <c r="U78" s="561"/>
      <c r="V78" s="561"/>
      <c r="W78" s="561"/>
      <c r="X78" s="562"/>
      <c r="Y78" s="560"/>
      <c r="Z78" s="561"/>
      <c r="AA78" s="561"/>
      <c r="AB78" s="561"/>
      <c r="AC78" s="561"/>
      <c r="AD78" s="562"/>
      <c r="AE78" s="8"/>
      <c r="AG78" s="269" t="b">
        <f t="shared" si="0"/>
        <v>0</v>
      </c>
      <c r="AH78" s="371">
        <f t="shared" si="1"/>
        <v>0</v>
      </c>
      <c r="AI78" s="290">
        <f t="shared" si="2"/>
        <v>1</v>
      </c>
      <c r="AJ78" s="291" t="str">
        <f>IF(AI78=0,"",
IF(SUM($AI$29:AI78)=1,AK78,
IF($AI$149&gt;SUM($AI$29:AI78),_xlfn.CONCAT(", ",AK78),
IF($AI$149=SUM($AI$29:AI78),_xlfn.CONCAT(" y ",AK78)))))</f>
        <v>, 50</v>
      </c>
      <c r="AK78" s="231" t="s">
        <v>6261</v>
      </c>
      <c r="AL78" s="424">
        <f t="shared" si="3"/>
        <v>0</v>
      </c>
    </row>
    <row r="79" spans="1:38" customFormat="1" ht="30" customHeight="1">
      <c r="A79" s="6"/>
      <c r="C79" s="127" t="s">
        <v>155</v>
      </c>
      <c r="D79" s="869" t="str">
        <f>IF(CNGE_2024_M1_Secc1_Sub1!$D92="","",CNGE_2024_M1_Secc1_Sub1!$D92)</f>
        <v>CONSEJO VERACRUZANO DE INVESTIGACION CIENTIFICA Y DESARROLLO TECNOLOGICO</v>
      </c>
      <c r="E79" s="870"/>
      <c r="F79" s="870"/>
      <c r="G79" s="870"/>
      <c r="H79" s="870"/>
      <c r="I79" s="870"/>
      <c r="J79" s="870"/>
      <c r="K79" s="870"/>
      <c r="L79" s="870"/>
      <c r="M79" s="870"/>
      <c r="N79" s="870"/>
      <c r="O79" s="870"/>
      <c r="P79" s="870"/>
      <c r="Q79" s="870"/>
      <c r="R79" s="871"/>
      <c r="S79" s="560"/>
      <c r="T79" s="561"/>
      <c r="U79" s="561"/>
      <c r="V79" s="561"/>
      <c r="W79" s="561"/>
      <c r="X79" s="562"/>
      <c r="Y79" s="560"/>
      <c r="Z79" s="561"/>
      <c r="AA79" s="561"/>
      <c r="AB79" s="561"/>
      <c r="AC79" s="561"/>
      <c r="AD79" s="562"/>
      <c r="AE79" s="8"/>
      <c r="AG79" s="269" t="b">
        <f t="shared" si="0"/>
        <v>0</v>
      </c>
      <c r="AH79" s="371">
        <f t="shared" si="1"/>
        <v>0</v>
      </c>
      <c r="AI79" s="290">
        <f t="shared" si="2"/>
        <v>1</v>
      </c>
      <c r="AJ79" s="291" t="str">
        <f>IF(AI79=0,"",
IF(SUM($AI$29:AI79)=1,AK79,
IF($AI$149&gt;SUM($AI$29:AI79),_xlfn.CONCAT(", ",AK79),
IF($AI$149=SUM($AI$29:AI79),_xlfn.CONCAT(" y ",AK79)))))</f>
        <v>, 51</v>
      </c>
      <c r="AK79" s="231" t="s">
        <v>6262</v>
      </c>
      <c r="AL79" s="424">
        <f t="shared" si="3"/>
        <v>0</v>
      </c>
    </row>
    <row r="80" spans="1:38" customFormat="1" ht="15" customHeight="1">
      <c r="A80" s="6"/>
      <c r="C80" s="127" t="s">
        <v>156</v>
      </c>
      <c r="D80" s="869" t="str">
        <f>IF(CNGE_2024_M1_Secc1_Sub1!$D93="","",CNGE_2024_M1_Secc1_Sub1!$D93)</f>
        <v>COLEGIO DE ESTUDIOS CIENTIFICOS Y TECNOLOGICOS</v>
      </c>
      <c r="E80" s="870"/>
      <c r="F80" s="870"/>
      <c r="G80" s="870"/>
      <c r="H80" s="870"/>
      <c r="I80" s="870"/>
      <c r="J80" s="870"/>
      <c r="K80" s="870"/>
      <c r="L80" s="870"/>
      <c r="M80" s="870"/>
      <c r="N80" s="870"/>
      <c r="O80" s="870"/>
      <c r="P80" s="870"/>
      <c r="Q80" s="870"/>
      <c r="R80" s="871"/>
      <c r="S80" s="560"/>
      <c r="T80" s="561"/>
      <c r="U80" s="561"/>
      <c r="V80" s="561"/>
      <c r="W80" s="561"/>
      <c r="X80" s="562"/>
      <c r="Y80" s="560"/>
      <c r="Z80" s="561"/>
      <c r="AA80" s="561"/>
      <c r="AB80" s="561"/>
      <c r="AC80" s="561"/>
      <c r="AD80" s="562"/>
      <c r="AE80" s="8"/>
      <c r="AG80" s="269" t="b">
        <f t="shared" si="0"/>
        <v>0</v>
      </c>
      <c r="AH80" s="371">
        <f t="shared" si="1"/>
        <v>0</v>
      </c>
      <c r="AI80" s="290">
        <f t="shared" si="2"/>
        <v>1</v>
      </c>
      <c r="AJ80" s="291" t="str">
        <f>IF(AI80=0,"",
IF(SUM($AI$29:AI80)=1,AK80,
IF($AI$149&gt;SUM($AI$29:AI80),_xlfn.CONCAT(", ",AK80),
IF($AI$149=SUM($AI$29:AI80),_xlfn.CONCAT(" y ",AK80)))))</f>
        <v>, 52</v>
      </c>
      <c r="AK80" s="231" t="s">
        <v>6263</v>
      </c>
      <c r="AL80" s="424">
        <f t="shared" si="3"/>
        <v>0</v>
      </c>
    </row>
    <row r="81" spans="1:38" customFormat="1" ht="15" customHeight="1">
      <c r="A81" s="6"/>
      <c r="C81" s="127" t="s">
        <v>157</v>
      </c>
      <c r="D81" s="869" t="str">
        <f>IF(CNGE_2024_M1_Secc1_Sub1!$D94="","",CNGE_2024_M1_Secc1_Sub1!$D94)</f>
        <v>COLEGIO DE VERACRUZ</v>
      </c>
      <c r="E81" s="870"/>
      <c r="F81" s="870"/>
      <c r="G81" s="870"/>
      <c r="H81" s="870"/>
      <c r="I81" s="870"/>
      <c r="J81" s="870"/>
      <c r="K81" s="870"/>
      <c r="L81" s="870"/>
      <c r="M81" s="870"/>
      <c r="N81" s="870"/>
      <c r="O81" s="870"/>
      <c r="P81" s="870"/>
      <c r="Q81" s="870"/>
      <c r="R81" s="871"/>
      <c r="S81" s="560"/>
      <c r="T81" s="561"/>
      <c r="U81" s="561"/>
      <c r="V81" s="561"/>
      <c r="W81" s="561"/>
      <c r="X81" s="562"/>
      <c r="Y81" s="560"/>
      <c r="Z81" s="561"/>
      <c r="AA81" s="561"/>
      <c r="AB81" s="561"/>
      <c r="AC81" s="561"/>
      <c r="AD81" s="562"/>
      <c r="AE81" s="8"/>
      <c r="AG81" s="269" t="b">
        <f t="shared" si="0"/>
        <v>0</v>
      </c>
      <c r="AH81" s="371">
        <f t="shared" si="1"/>
        <v>0</v>
      </c>
      <c r="AI81" s="290">
        <f t="shared" si="2"/>
        <v>1</v>
      </c>
      <c r="AJ81" s="291" t="str">
        <f>IF(AI81=0,"",
IF(SUM($AI$29:AI81)=1,AK81,
IF($AI$149&gt;SUM($AI$29:AI81),_xlfn.CONCAT(", ",AK81),
IF($AI$149=SUM($AI$29:AI81),_xlfn.CONCAT(" y ",AK81)))))</f>
        <v>, 53</v>
      </c>
      <c r="AK81" s="231" t="s">
        <v>6264</v>
      </c>
      <c r="AL81" s="424">
        <f t="shared" si="3"/>
        <v>0</v>
      </c>
    </row>
    <row r="82" spans="1:38" customFormat="1" ht="15" customHeight="1">
      <c r="A82" s="6"/>
      <c r="C82" s="127" t="s">
        <v>158</v>
      </c>
      <c r="D82" s="869" t="str">
        <f>IF(CNGE_2024_M1_Secc1_Sub1!$D95="","",CNGE_2024_M1_Secc1_Sub1!$D95)</f>
        <v>UNIVERSIDAD POLITECNICA DE HUATUSCO</v>
      </c>
      <c r="E82" s="870"/>
      <c r="F82" s="870"/>
      <c r="G82" s="870"/>
      <c r="H82" s="870"/>
      <c r="I82" s="870"/>
      <c r="J82" s="870"/>
      <c r="K82" s="870"/>
      <c r="L82" s="870"/>
      <c r="M82" s="870"/>
      <c r="N82" s="870"/>
      <c r="O82" s="870"/>
      <c r="P82" s="870"/>
      <c r="Q82" s="870"/>
      <c r="R82" s="871"/>
      <c r="S82" s="560"/>
      <c r="T82" s="561"/>
      <c r="U82" s="561"/>
      <c r="V82" s="561"/>
      <c r="W82" s="561"/>
      <c r="X82" s="562"/>
      <c r="Y82" s="560"/>
      <c r="Z82" s="561"/>
      <c r="AA82" s="561"/>
      <c r="AB82" s="561"/>
      <c r="AC82" s="561"/>
      <c r="AD82" s="562"/>
      <c r="AE82" s="8"/>
      <c r="AG82" s="269" t="b">
        <f t="shared" si="0"/>
        <v>0</v>
      </c>
      <c r="AH82" s="371">
        <f t="shared" si="1"/>
        <v>0</v>
      </c>
      <c r="AI82" s="290">
        <f t="shared" si="2"/>
        <v>1</v>
      </c>
      <c r="AJ82" s="291" t="str">
        <f>IF(AI82=0,"",
IF(SUM($AI$29:AI82)=1,AK82,
IF($AI$149&gt;SUM($AI$29:AI82),_xlfn.CONCAT(", ",AK82),
IF($AI$149=SUM($AI$29:AI82),_xlfn.CONCAT(" y ",AK82)))))</f>
        <v>, 54</v>
      </c>
      <c r="AK82" s="231" t="s">
        <v>6265</v>
      </c>
      <c r="AL82" s="424">
        <f t="shared" si="3"/>
        <v>0</v>
      </c>
    </row>
    <row r="83" spans="1:38" customFormat="1" ht="15" customHeight="1">
      <c r="A83" s="6"/>
      <c r="C83" s="127" t="s">
        <v>159</v>
      </c>
      <c r="D83" s="869" t="str">
        <f>IF(CNGE_2024_M1_Secc1_Sub1!$D96="","",CNGE_2024_M1_Secc1_Sub1!$D96)</f>
        <v>UNIVERSIDAD POPULAR AUTONOMA DE VERACRUZ</v>
      </c>
      <c r="E83" s="870"/>
      <c r="F83" s="870"/>
      <c r="G83" s="870"/>
      <c r="H83" s="870"/>
      <c r="I83" s="870"/>
      <c r="J83" s="870"/>
      <c r="K83" s="870"/>
      <c r="L83" s="870"/>
      <c r="M83" s="870"/>
      <c r="N83" s="870"/>
      <c r="O83" s="870"/>
      <c r="P83" s="870"/>
      <c r="Q83" s="870"/>
      <c r="R83" s="871"/>
      <c r="S83" s="560"/>
      <c r="T83" s="561"/>
      <c r="U83" s="561"/>
      <c r="V83" s="561"/>
      <c r="W83" s="561"/>
      <c r="X83" s="562"/>
      <c r="Y83" s="560"/>
      <c r="Z83" s="561"/>
      <c r="AA83" s="561"/>
      <c r="AB83" s="561"/>
      <c r="AC83" s="561"/>
      <c r="AD83" s="562"/>
      <c r="AE83" s="8"/>
      <c r="AG83" s="269" t="b">
        <f t="shared" si="0"/>
        <v>0</v>
      </c>
      <c r="AH83" s="371">
        <f t="shared" si="1"/>
        <v>0</v>
      </c>
      <c r="AI83" s="290">
        <f t="shared" si="2"/>
        <v>1</v>
      </c>
      <c r="AJ83" s="291" t="str">
        <f>IF(AI83=0,"",
IF(SUM($AI$29:AI83)=1,AK83,
IF($AI$149&gt;SUM($AI$29:AI83),_xlfn.CONCAT(", ",AK83),
IF($AI$149=SUM($AI$29:AI83),_xlfn.CONCAT(" y ",AK83)))))</f>
        <v>, 55</v>
      </c>
      <c r="AK83" s="231" t="s">
        <v>6266</v>
      </c>
      <c r="AL83" s="424">
        <f t="shared" si="3"/>
        <v>0</v>
      </c>
    </row>
    <row r="84" spans="1:38" customFormat="1" ht="15" customHeight="1">
      <c r="A84" s="6"/>
      <c r="C84" s="127" t="s">
        <v>160</v>
      </c>
      <c r="D84" s="869" t="str">
        <f>IF(CNGE_2024_M1_Secc1_Sub1!$D97="","",CNGE_2024_M1_Secc1_Sub1!$D97)</f>
        <v>INSTITUTO VERACRUZANO DE LA VIVIENDA</v>
      </c>
      <c r="E84" s="870"/>
      <c r="F84" s="870"/>
      <c r="G84" s="870"/>
      <c r="H84" s="870"/>
      <c r="I84" s="870"/>
      <c r="J84" s="870"/>
      <c r="K84" s="870"/>
      <c r="L84" s="870"/>
      <c r="M84" s="870"/>
      <c r="N84" s="870"/>
      <c r="O84" s="870"/>
      <c r="P84" s="870"/>
      <c r="Q84" s="870"/>
      <c r="R84" s="871"/>
      <c r="S84" s="560"/>
      <c r="T84" s="561"/>
      <c r="U84" s="561"/>
      <c r="V84" s="561"/>
      <c r="W84" s="561"/>
      <c r="X84" s="562"/>
      <c r="Y84" s="560"/>
      <c r="Z84" s="561"/>
      <c r="AA84" s="561"/>
      <c r="AB84" s="561"/>
      <c r="AC84" s="561"/>
      <c r="AD84" s="562"/>
      <c r="AE84" s="8"/>
      <c r="AG84" s="269" t="b">
        <f t="shared" si="0"/>
        <v>0</v>
      </c>
      <c r="AH84" s="371">
        <f t="shared" si="1"/>
        <v>0</v>
      </c>
      <c r="AI84" s="290">
        <f t="shared" si="2"/>
        <v>1</v>
      </c>
      <c r="AJ84" s="291" t="str">
        <f>IF(AI84=0,"",
IF(SUM($AI$29:AI84)=1,AK84,
IF($AI$149&gt;SUM($AI$29:AI84),_xlfn.CONCAT(", ",AK84),
IF($AI$149=SUM($AI$29:AI84),_xlfn.CONCAT(" y ",AK84)))))</f>
        <v>, 56</v>
      </c>
      <c r="AK84" s="231" t="s">
        <v>6267</v>
      </c>
      <c r="AL84" s="424">
        <f t="shared" si="3"/>
        <v>0</v>
      </c>
    </row>
    <row r="85" spans="1:38" customFormat="1" ht="15" customHeight="1">
      <c r="A85" s="6"/>
      <c r="C85" s="127" t="s">
        <v>161</v>
      </c>
      <c r="D85" s="869" t="str">
        <f>IF(CNGE_2024_M1_Secc1_Sub1!$D98="","",CNGE_2024_M1_Secc1_Sub1!$D98)</f>
        <v>AGENCIA ESTATAL DE ENERGIA DEL ESTADO DE VERACRUZ</v>
      </c>
      <c r="E85" s="870"/>
      <c r="F85" s="870"/>
      <c r="G85" s="870"/>
      <c r="H85" s="870"/>
      <c r="I85" s="870"/>
      <c r="J85" s="870"/>
      <c r="K85" s="870"/>
      <c r="L85" s="870"/>
      <c r="M85" s="870"/>
      <c r="N85" s="870"/>
      <c r="O85" s="870"/>
      <c r="P85" s="870"/>
      <c r="Q85" s="870"/>
      <c r="R85" s="871"/>
      <c r="S85" s="560"/>
      <c r="T85" s="561"/>
      <c r="U85" s="561"/>
      <c r="V85" s="561"/>
      <c r="W85" s="561"/>
      <c r="X85" s="562"/>
      <c r="Y85" s="560"/>
      <c r="Z85" s="561"/>
      <c r="AA85" s="561"/>
      <c r="AB85" s="561"/>
      <c r="AC85" s="561"/>
      <c r="AD85" s="562"/>
      <c r="AE85" s="8"/>
      <c r="AG85" s="269" t="b">
        <f t="shared" si="0"/>
        <v>0</v>
      </c>
      <c r="AH85" s="371">
        <f t="shared" si="1"/>
        <v>0</v>
      </c>
      <c r="AI85" s="290">
        <f t="shared" si="2"/>
        <v>1</v>
      </c>
      <c r="AJ85" s="291" t="str">
        <f>IF(AI85=0,"",
IF(SUM($AI$29:AI85)=1,AK85,
IF($AI$149&gt;SUM($AI$29:AI85),_xlfn.CONCAT(", ",AK85),
IF($AI$149=SUM($AI$29:AI85),_xlfn.CONCAT(" y ",AK85)))))</f>
        <v>, 57</v>
      </c>
      <c r="AK85" s="231" t="s">
        <v>6268</v>
      </c>
      <c r="AL85" s="424">
        <f t="shared" si="3"/>
        <v>0</v>
      </c>
    </row>
    <row r="86" spans="1:38" customFormat="1" ht="15" customHeight="1">
      <c r="A86" s="6"/>
      <c r="C86" s="127" t="s">
        <v>162</v>
      </c>
      <c r="D86" s="869" t="str">
        <f>IF(CNGE_2024_M1_Secc1_Sub1!$D99="","",CNGE_2024_M1_Secc1_Sub1!$D99)</f>
        <v>INSTITUTO VERACRUZANO DE LAS MUJERES</v>
      </c>
      <c r="E86" s="870"/>
      <c r="F86" s="870"/>
      <c r="G86" s="870"/>
      <c r="H86" s="870"/>
      <c r="I86" s="870"/>
      <c r="J86" s="870"/>
      <c r="K86" s="870"/>
      <c r="L86" s="870"/>
      <c r="M86" s="870"/>
      <c r="N86" s="870"/>
      <c r="O86" s="870"/>
      <c r="P86" s="870"/>
      <c r="Q86" s="870"/>
      <c r="R86" s="871"/>
      <c r="S86" s="560"/>
      <c r="T86" s="561"/>
      <c r="U86" s="561"/>
      <c r="V86" s="561"/>
      <c r="W86" s="561"/>
      <c r="X86" s="562"/>
      <c r="Y86" s="560"/>
      <c r="Z86" s="561"/>
      <c r="AA86" s="561"/>
      <c r="AB86" s="561"/>
      <c r="AC86" s="561"/>
      <c r="AD86" s="562"/>
      <c r="AE86" s="8"/>
      <c r="AG86" s="269" t="b">
        <f t="shared" si="0"/>
        <v>0</v>
      </c>
      <c r="AH86" s="371">
        <f t="shared" si="1"/>
        <v>0</v>
      </c>
      <c r="AI86" s="290">
        <f t="shared" si="2"/>
        <v>1</v>
      </c>
      <c r="AJ86" s="291" t="str">
        <f>IF(AI86=0,"",
IF(SUM($AI$29:AI86)=1,AK86,
IF($AI$149&gt;SUM($AI$29:AI86),_xlfn.CONCAT(", ",AK86),
IF($AI$149=SUM($AI$29:AI86),_xlfn.CONCAT(" y ",AK86)))))</f>
        <v>, 58</v>
      </c>
      <c r="AK86" s="231" t="s">
        <v>6269</v>
      </c>
      <c r="AL86" s="424">
        <f t="shared" si="3"/>
        <v>0</v>
      </c>
    </row>
    <row r="87" spans="1:38" customFormat="1" ht="15" customHeight="1">
      <c r="A87" s="6"/>
      <c r="C87" s="127" t="s">
        <v>163</v>
      </c>
      <c r="D87" s="869" t="str">
        <f>IF(CNGE_2024_M1_Secc1_Sub1!$D100="","",CNGE_2024_M1_Secc1_Sub1!$D100)</f>
        <v>INSTITUTO VERACRUZANO DE DESARROLLO MUNICIPAL</v>
      </c>
      <c r="E87" s="870"/>
      <c r="F87" s="870"/>
      <c r="G87" s="870"/>
      <c r="H87" s="870"/>
      <c r="I87" s="870"/>
      <c r="J87" s="870"/>
      <c r="K87" s="870"/>
      <c r="L87" s="870"/>
      <c r="M87" s="870"/>
      <c r="N87" s="870"/>
      <c r="O87" s="870"/>
      <c r="P87" s="870"/>
      <c r="Q87" s="870"/>
      <c r="R87" s="871"/>
      <c r="S87" s="560"/>
      <c r="T87" s="561"/>
      <c r="U87" s="561"/>
      <c r="V87" s="561"/>
      <c r="W87" s="561"/>
      <c r="X87" s="562"/>
      <c r="Y87" s="560"/>
      <c r="Z87" s="561"/>
      <c r="AA87" s="561"/>
      <c r="AB87" s="561"/>
      <c r="AC87" s="561"/>
      <c r="AD87" s="562"/>
      <c r="AE87" s="8"/>
      <c r="AG87" s="269" t="b">
        <f t="shared" si="0"/>
        <v>0</v>
      </c>
      <c r="AH87" s="371">
        <f t="shared" si="1"/>
        <v>0</v>
      </c>
      <c r="AI87" s="290">
        <f t="shared" si="2"/>
        <v>1</v>
      </c>
      <c r="AJ87" s="291" t="str">
        <f>IF(AI87=0,"",
IF(SUM($AI$29:AI87)=1,AK87,
IF($AI$149&gt;SUM($AI$29:AI87),_xlfn.CONCAT(", ",AK87),
IF($AI$149=SUM($AI$29:AI87),_xlfn.CONCAT(" y ",AK87)))))</f>
        <v>, 59</v>
      </c>
      <c r="AK87" s="231" t="s">
        <v>6270</v>
      </c>
      <c r="AL87" s="424">
        <f t="shared" si="3"/>
        <v>0</v>
      </c>
    </row>
    <row r="88" spans="1:38" customFormat="1" ht="15" customHeight="1">
      <c r="A88" s="6"/>
      <c r="C88" s="127" t="s">
        <v>164</v>
      </c>
      <c r="D88" s="869" t="str">
        <f>IF(CNGE_2024_M1_Secc1_Sub1!$D101="","",CNGE_2024_M1_Secc1_Sub1!$D101)</f>
        <v>COMISION EJECUTIVA PARA LA ATENCION INTEGRAL A VICTIMAS DEL DELITO</v>
      </c>
      <c r="E88" s="870"/>
      <c r="F88" s="870"/>
      <c r="G88" s="870"/>
      <c r="H88" s="870"/>
      <c r="I88" s="870"/>
      <c r="J88" s="870"/>
      <c r="K88" s="870"/>
      <c r="L88" s="870"/>
      <c r="M88" s="870"/>
      <c r="N88" s="870"/>
      <c r="O88" s="870"/>
      <c r="P88" s="870"/>
      <c r="Q88" s="870"/>
      <c r="R88" s="871"/>
      <c r="S88" s="560"/>
      <c r="T88" s="561"/>
      <c r="U88" s="561"/>
      <c r="V88" s="561"/>
      <c r="W88" s="561"/>
      <c r="X88" s="562"/>
      <c r="Y88" s="560"/>
      <c r="Z88" s="561"/>
      <c r="AA88" s="561"/>
      <c r="AB88" s="561"/>
      <c r="AC88" s="561"/>
      <c r="AD88" s="562"/>
      <c r="AE88" s="8"/>
      <c r="AG88" s="269" t="b">
        <f t="shared" si="0"/>
        <v>0</v>
      </c>
      <c r="AH88" s="371">
        <f t="shared" si="1"/>
        <v>0</v>
      </c>
      <c r="AI88" s="290">
        <f t="shared" si="2"/>
        <v>1</v>
      </c>
      <c r="AJ88" s="291" t="str">
        <f>IF(AI88=0,"",
IF(SUM($AI$29:AI88)=1,AK88,
IF($AI$149&gt;SUM($AI$29:AI88),_xlfn.CONCAT(", ",AK88),
IF($AI$149=SUM($AI$29:AI88),_xlfn.CONCAT(" y ",AK88)))))</f>
        <v>, 60</v>
      </c>
      <c r="AK88" s="231" t="s">
        <v>6271</v>
      </c>
      <c r="AL88" s="424">
        <f t="shared" si="3"/>
        <v>0</v>
      </c>
    </row>
    <row r="89" spans="1:38" customFormat="1" ht="15" customHeight="1">
      <c r="A89" s="6"/>
      <c r="C89" s="127" t="s">
        <v>165</v>
      </c>
      <c r="D89" s="869" t="str">
        <f>IF(CNGE_2024_M1_Secc1_Sub1!$D102="","",CNGE_2024_M1_Secc1_Sub1!$D102)</f>
        <v>CENTRO DE JUSTICIA PARA MUJERES DEL ESTADO DE VERACRUZ</v>
      </c>
      <c r="E89" s="870"/>
      <c r="F89" s="870"/>
      <c r="G89" s="870"/>
      <c r="H89" s="870"/>
      <c r="I89" s="870"/>
      <c r="J89" s="870"/>
      <c r="K89" s="870"/>
      <c r="L89" s="870"/>
      <c r="M89" s="870"/>
      <c r="N89" s="870"/>
      <c r="O89" s="870"/>
      <c r="P89" s="870"/>
      <c r="Q89" s="870"/>
      <c r="R89" s="871"/>
      <c r="S89" s="560"/>
      <c r="T89" s="561"/>
      <c r="U89" s="561"/>
      <c r="V89" s="561"/>
      <c r="W89" s="561"/>
      <c r="X89" s="562"/>
      <c r="Y89" s="560"/>
      <c r="Z89" s="561"/>
      <c r="AA89" s="561"/>
      <c r="AB89" s="561"/>
      <c r="AC89" s="561"/>
      <c r="AD89" s="562"/>
      <c r="AE89" s="8"/>
      <c r="AG89" s="269" t="b">
        <f t="shared" si="0"/>
        <v>0</v>
      </c>
      <c r="AH89" s="371">
        <f t="shared" si="1"/>
        <v>0</v>
      </c>
      <c r="AI89" s="290">
        <f t="shared" si="2"/>
        <v>1</v>
      </c>
      <c r="AJ89" s="291" t="str">
        <f>IF(AI89=0,"",
IF(SUM($AI$29:AI89)=1,AK89,
IF($AI$149&gt;SUM($AI$29:AI89),_xlfn.CONCAT(", ",AK89),
IF($AI$149=SUM($AI$29:AI89),_xlfn.CONCAT(" y ",AK89)))))</f>
        <v>, 61</v>
      </c>
      <c r="AK89" s="231" t="s">
        <v>6272</v>
      </c>
      <c r="AL89" s="424">
        <f t="shared" si="3"/>
        <v>0</v>
      </c>
    </row>
    <row r="90" spans="1:38" customFormat="1" ht="15" customHeight="1">
      <c r="A90" s="6"/>
      <c r="C90" s="127" t="s">
        <v>166</v>
      </c>
      <c r="D90" s="869" t="str">
        <f>IF(CNGE_2024_M1_Secc1_Sub1!$D103="","",CNGE_2024_M1_Secc1_Sub1!$D103)</f>
        <v>INSTITUTO DE PENSIONES DEL ESTADO</v>
      </c>
      <c r="E90" s="870"/>
      <c r="F90" s="870"/>
      <c r="G90" s="870"/>
      <c r="H90" s="870"/>
      <c r="I90" s="870"/>
      <c r="J90" s="870"/>
      <c r="K90" s="870"/>
      <c r="L90" s="870"/>
      <c r="M90" s="870"/>
      <c r="N90" s="870"/>
      <c r="O90" s="870"/>
      <c r="P90" s="870"/>
      <c r="Q90" s="870"/>
      <c r="R90" s="871"/>
      <c r="S90" s="560"/>
      <c r="T90" s="561"/>
      <c r="U90" s="561"/>
      <c r="V90" s="561"/>
      <c r="W90" s="561"/>
      <c r="X90" s="562"/>
      <c r="Y90" s="560"/>
      <c r="Z90" s="561"/>
      <c r="AA90" s="561"/>
      <c r="AB90" s="561"/>
      <c r="AC90" s="561"/>
      <c r="AD90" s="562"/>
      <c r="AE90" s="8"/>
      <c r="AG90" s="269" t="b">
        <f t="shared" si="0"/>
        <v>0</v>
      </c>
      <c r="AH90" s="371">
        <f t="shared" si="1"/>
        <v>0</v>
      </c>
      <c r="AI90" s="290">
        <f t="shared" si="2"/>
        <v>1</v>
      </c>
      <c r="AJ90" s="291" t="str">
        <f>IF(AI90=0,"",
IF(SUM($AI$29:AI90)=1,AK90,
IF($AI$149&gt;SUM($AI$29:AI90),_xlfn.CONCAT(", ",AK90),
IF($AI$149=SUM($AI$29:AI90),_xlfn.CONCAT(" y ",AK90)))))</f>
        <v>, 62</v>
      </c>
      <c r="AK90" s="231" t="s">
        <v>6273</v>
      </c>
      <c r="AL90" s="424">
        <f t="shared" si="3"/>
        <v>0</v>
      </c>
    </row>
    <row r="91" spans="1:38" customFormat="1" ht="15" customHeight="1">
      <c r="A91" s="6"/>
      <c r="C91" s="127" t="s">
        <v>167</v>
      </c>
      <c r="D91" s="869" t="str">
        <f>IF(CNGE_2024_M1_Secc1_Sub1!$D104="","",CNGE_2024_M1_Secc1_Sub1!$D104)</f>
        <v>COMISION DEL AGUA DEL ESTADO DE VERACRUZ</v>
      </c>
      <c r="E91" s="870"/>
      <c r="F91" s="870"/>
      <c r="G91" s="870"/>
      <c r="H91" s="870"/>
      <c r="I91" s="870"/>
      <c r="J91" s="870"/>
      <c r="K91" s="870"/>
      <c r="L91" s="870"/>
      <c r="M91" s="870"/>
      <c r="N91" s="870"/>
      <c r="O91" s="870"/>
      <c r="P91" s="870"/>
      <c r="Q91" s="870"/>
      <c r="R91" s="871"/>
      <c r="S91" s="560"/>
      <c r="T91" s="561"/>
      <c r="U91" s="561"/>
      <c r="V91" s="561"/>
      <c r="W91" s="561"/>
      <c r="X91" s="562"/>
      <c r="Y91" s="560"/>
      <c r="Z91" s="561"/>
      <c r="AA91" s="561"/>
      <c r="AB91" s="561"/>
      <c r="AC91" s="561"/>
      <c r="AD91" s="562"/>
      <c r="AE91" s="8"/>
      <c r="AG91" s="269" t="b">
        <f t="shared" si="0"/>
        <v>0</v>
      </c>
      <c r="AH91" s="371">
        <f t="shared" si="1"/>
        <v>0</v>
      </c>
      <c r="AI91" s="290">
        <f t="shared" si="2"/>
        <v>1</v>
      </c>
      <c r="AJ91" s="291" t="str">
        <f>IF(AI91=0,"",
IF(SUM($AI$29:AI91)=1,AK91,
IF($AI$149&gt;SUM($AI$29:AI91),_xlfn.CONCAT(", ",AK91),
IF($AI$149=SUM($AI$29:AI91),_xlfn.CONCAT(" y ",AK91)))))</f>
        <v>, 63</v>
      </c>
      <c r="AK91" s="231" t="s">
        <v>6274</v>
      </c>
      <c r="AL91" s="424">
        <f t="shared" si="3"/>
        <v>0</v>
      </c>
    </row>
    <row r="92" spans="1:38" customFormat="1" ht="15" customHeight="1">
      <c r="A92" s="6"/>
      <c r="C92" s="127" t="s">
        <v>168</v>
      </c>
      <c r="D92" s="869" t="str">
        <f>IF(CNGE_2024_M1_Secc1_Sub1!$D105="","",CNGE_2024_M1_Secc1_Sub1!$D105)</f>
        <v>RADIOTELEVISION DE VERACRUZ</v>
      </c>
      <c r="E92" s="870"/>
      <c r="F92" s="870"/>
      <c r="G92" s="870"/>
      <c r="H92" s="870"/>
      <c r="I92" s="870"/>
      <c r="J92" s="870"/>
      <c r="K92" s="870"/>
      <c r="L92" s="870"/>
      <c r="M92" s="870"/>
      <c r="N92" s="870"/>
      <c r="O92" s="870"/>
      <c r="P92" s="870"/>
      <c r="Q92" s="870"/>
      <c r="R92" s="871"/>
      <c r="S92" s="560"/>
      <c r="T92" s="561"/>
      <c r="U92" s="561"/>
      <c r="V92" s="561"/>
      <c r="W92" s="561"/>
      <c r="X92" s="562"/>
      <c r="Y92" s="560"/>
      <c r="Z92" s="561"/>
      <c r="AA92" s="561"/>
      <c r="AB92" s="561"/>
      <c r="AC92" s="561"/>
      <c r="AD92" s="562"/>
      <c r="AE92" s="8"/>
      <c r="AG92" s="269" t="b">
        <f t="shared" si="0"/>
        <v>0</v>
      </c>
      <c r="AH92" s="371">
        <f t="shared" si="1"/>
        <v>0</v>
      </c>
      <c r="AI92" s="290">
        <f t="shared" si="2"/>
        <v>1</v>
      </c>
      <c r="AJ92" s="291" t="str">
        <f>IF(AI92=0,"",
IF(SUM($AI$29:AI92)=1,AK92,
IF($AI$149&gt;SUM($AI$29:AI92),_xlfn.CONCAT(", ",AK92),
IF($AI$149=SUM($AI$29:AI92),_xlfn.CONCAT(" y ",AK92)))))</f>
        <v>, 64</v>
      </c>
      <c r="AK92" s="231" t="s">
        <v>6275</v>
      </c>
      <c r="AL92" s="424">
        <f t="shared" si="3"/>
        <v>0</v>
      </c>
    </row>
    <row r="93" spans="1:38" customFormat="1" ht="15" customHeight="1">
      <c r="A93" s="6"/>
      <c r="C93" s="127" t="s">
        <v>169</v>
      </c>
      <c r="D93" s="869" t="str">
        <f>IF(CNGE_2024_M1_Secc1_Sub1!$D106="","",CNGE_2024_M1_Secc1_Sub1!$D106)</f>
        <v>SECRETARIA EJECUTIVA DEL SISTEMA ESTATAL ANTICORRUPCION</v>
      </c>
      <c r="E93" s="870"/>
      <c r="F93" s="870"/>
      <c r="G93" s="870"/>
      <c r="H93" s="870"/>
      <c r="I93" s="870"/>
      <c r="J93" s="870"/>
      <c r="K93" s="870"/>
      <c r="L93" s="870"/>
      <c r="M93" s="870"/>
      <c r="N93" s="870"/>
      <c r="O93" s="870"/>
      <c r="P93" s="870"/>
      <c r="Q93" s="870"/>
      <c r="R93" s="871"/>
      <c r="S93" s="560"/>
      <c r="T93" s="561"/>
      <c r="U93" s="561"/>
      <c r="V93" s="561"/>
      <c r="W93" s="561"/>
      <c r="X93" s="562"/>
      <c r="Y93" s="560"/>
      <c r="Z93" s="561"/>
      <c r="AA93" s="561"/>
      <c r="AB93" s="561"/>
      <c r="AC93" s="561"/>
      <c r="AD93" s="562"/>
      <c r="AE93" s="8"/>
      <c r="AG93" s="269" t="b">
        <f t="shared" si="0"/>
        <v>0</v>
      </c>
      <c r="AH93" s="371">
        <f t="shared" si="1"/>
        <v>0</v>
      </c>
      <c r="AI93" s="290">
        <f t="shared" si="2"/>
        <v>1</v>
      </c>
      <c r="AJ93" s="291" t="str">
        <f>IF(AI93=0,"",
IF(SUM($AI$29:AI93)=1,AK93,
IF($AI$149&gt;SUM($AI$29:AI93),_xlfn.CONCAT(", ",AK93),
IF($AI$149=SUM($AI$29:AI93),_xlfn.CONCAT(" y ",AK93)))))</f>
        <v>, 65</v>
      </c>
      <c r="AK93" s="231" t="s">
        <v>6276</v>
      </c>
      <c r="AL93" s="424">
        <f t="shared" si="3"/>
        <v>0</v>
      </c>
    </row>
    <row r="94" spans="1:38" customFormat="1" ht="15" customHeight="1">
      <c r="A94" s="6"/>
      <c r="C94" s="127" t="s">
        <v>170</v>
      </c>
      <c r="D94" s="869" t="str">
        <f>IF(CNGE_2024_M1_Secc1_Sub1!$D107="","",CNGE_2024_M1_Secc1_Sub1!$D107)</f>
        <v>INSTITUTO DE LA POLICIA AUXILIAR Y PROTECCION PATRIMONIAL</v>
      </c>
      <c r="E94" s="870"/>
      <c r="F94" s="870"/>
      <c r="G94" s="870"/>
      <c r="H94" s="870"/>
      <c r="I94" s="870"/>
      <c r="J94" s="870"/>
      <c r="K94" s="870"/>
      <c r="L94" s="870"/>
      <c r="M94" s="870"/>
      <c r="N94" s="870"/>
      <c r="O94" s="870"/>
      <c r="P94" s="870"/>
      <c r="Q94" s="870"/>
      <c r="R94" s="871"/>
      <c r="S94" s="560"/>
      <c r="T94" s="561"/>
      <c r="U94" s="561"/>
      <c r="V94" s="561"/>
      <c r="W94" s="561"/>
      <c r="X94" s="562"/>
      <c r="Y94" s="560"/>
      <c r="Z94" s="561"/>
      <c r="AA94" s="561"/>
      <c r="AB94" s="561"/>
      <c r="AC94" s="561"/>
      <c r="AD94" s="562"/>
      <c r="AE94" s="8"/>
      <c r="AG94" s="269" t="b">
        <f t="shared" ref="AG94:AG148" si="4">IF(AND(COUNTBLANK(D94)=1,COUNTA(S94:AD94)=0),0,IF(AND(COUNTBLANK(D94)=0,$S94&lt;&gt;"",$S94&lt;&gt;1,COUNTA(Y94)=0),0,IF(AND(COUNTBLANK(D94)=0,$S94&lt;&gt;"",$S94=1,COUNTA(Y94)=1),0)))</f>
        <v>0</v>
      </c>
      <c r="AH94" s="371">
        <f t="shared" ref="AH94:AH148" si="5">COUNTIF(Y94,"NS")</f>
        <v>0</v>
      </c>
      <c r="AI94" s="290">
        <f t="shared" ref="AI94:AI148" si="6">IF(AG94=0,0,1)</f>
        <v>1</v>
      </c>
      <c r="AJ94" s="291" t="str">
        <f>IF(AI94=0,"",
IF(SUM($AI$29:AI94)=1,AK94,
IF($AI$149&gt;SUM($AI$29:AI94),_xlfn.CONCAT(", ",AK94),
IF($AI$149=SUM($AI$29:AI94),_xlfn.CONCAT(" y ",AK94)))))</f>
        <v>, 66</v>
      </c>
      <c r="AK94" s="231" t="s">
        <v>6277</v>
      </c>
      <c r="AL94" s="424">
        <f t="shared" ref="AL94:AL148" si="7">IF(AND($S94&lt;&gt;"",$S94&lt;&gt;1,COUNTA(Y94)&gt;0),1,0)</f>
        <v>0</v>
      </c>
    </row>
    <row r="95" spans="1:38" customFormat="1" ht="15" customHeight="1">
      <c r="A95" s="6"/>
      <c r="C95" s="127" t="s">
        <v>171</v>
      </c>
      <c r="D95" s="869" t="str">
        <f>IF(CNGE_2024_M1_Secc1_Sub1!$D108="","",CNGE_2024_M1_Secc1_Sub1!$D108)</f>
        <v>ACADEMIA REGIONAL DE SEGURIDAD PUBLICA DEL SURESTE</v>
      </c>
      <c r="E95" s="870"/>
      <c r="F95" s="870"/>
      <c r="G95" s="870"/>
      <c r="H95" s="870"/>
      <c r="I95" s="870"/>
      <c r="J95" s="870"/>
      <c r="K95" s="870"/>
      <c r="L95" s="870"/>
      <c r="M95" s="870"/>
      <c r="N95" s="870"/>
      <c r="O95" s="870"/>
      <c r="P95" s="870"/>
      <c r="Q95" s="870"/>
      <c r="R95" s="871"/>
      <c r="S95" s="560"/>
      <c r="T95" s="561"/>
      <c r="U95" s="561"/>
      <c r="V95" s="561"/>
      <c r="W95" s="561"/>
      <c r="X95" s="562"/>
      <c r="Y95" s="560"/>
      <c r="Z95" s="561"/>
      <c r="AA95" s="561"/>
      <c r="AB95" s="561"/>
      <c r="AC95" s="561"/>
      <c r="AD95" s="562"/>
      <c r="AE95" s="8"/>
      <c r="AG95" s="269" t="b">
        <f t="shared" si="4"/>
        <v>0</v>
      </c>
      <c r="AH95" s="371">
        <f t="shared" si="5"/>
        <v>0</v>
      </c>
      <c r="AI95" s="290">
        <f t="shared" si="6"/>
        <v>1</v>
      </c>
      <c r="AJ95" s="291" t="str">
        <f>IF(AI95=0,"",
IF(SUM($AI$29:AI95)=1,AK95,
IF($AI$149&gt;SUM($AI$29:AI95),_xlfn.CONCAT(", ",AK95),
IF($AI$149=SUM($AI$29:AI95),_xlfn.CONCAT(" y ",AK95)))))</f>
        <v>, 67</v>
      </c>
      <c r="AK95" s="231" t="s">
        <v>6278</v>
      </c>
      <c r="AL95" s="424">
        <f t="shared" si="7"/>
        <v>0</v>
      </c>
    </row>
    <row r="96" spans="1:38" customFormat="1" ht="15" customHeight="1">
      <c r="A96" s="6"/>
      <c r="C96" s="127" t="s">
        <v>172</v>
      </c>
      <c r="D96" s="869" t="str">
        <f>IF(CNGE_2024_M1_Secc1_Sub1!$D109="","",CNGE_2024_M1_Secc1_Sub1!$D109)</f>
        <v>INSTITUTO DE CAPACITACION PARA EL TRABAJO</v>
      </c>
      <c r="E96" s="870"/>
      <c r="F96" s="870"/>
      <c r="G96" s="870"/>
      <c r="H96" s="870"/>
      <c r="I96" s="870"/>
      <c r="J96" s="870"/>
      <c r="K96" s="870"/>
      <c r="L96" s="870"/>
      <c r="M96" s="870"/>
      <c r="N96" s="870"/>
      <c r="O96" s="870"/>
      <c r="P96" s="870"/>
      <c r="Q96" s="870"/>
      <c r="R96" s="871"/>
      <c r="S96" s="560"/>
      <c r="T96" s="561"/>
      <c r="U96" s="561"/>
      <c r="V96" s="561"/>
      <c r="W96" s="561"/>
      <c r="X96" s="562"/>
      <c r="Y96" s="560"/>
      <c r="Z96" s="561"/>
      <c r="AA96" s="561"/>
      <c r="AB96" s="561"/>
      <c r="AC96" s="561"/>
      <c r="AD96" s="562"/>
      <c r="AE96" s="8"/>
      <c r="AG96" s="269" t="b">
        <f t="shared" si="4"/>
        <v>0</v>
      </c>
      <c r="AH96" s="371">
        <f t="shared" si="5"/>
        <v>0</v>
      </c>
      <c r="AI96" s="290">
        <f t="shared" si="6"/>
        <v>1</v>
      </c>
      <c r="AJ96" s="291" t="str">
        <f>IF(AI96=0,"",
IF(SUM($AI$29:AI96)=1,AK96,
IF($AI$149&gt;SUM($AI$29:AI96),_xlfn.CONCAT(", ",AK96),
IF($AI$149=SUM($AI$29:AI96),_xlfn.CONCAT(" y ",AK96)))))</f>
        <v>, 68</v>
      </c>
      <c r="AK96" s="231" t="s">
        <v>6279</v>
      </c>
      <c r="AL96" s="424">
        <f t="shared" si="7"/>
        <v>0</v>
      </c>
    </row>
    <row r="97" spans="1:38" customFormat="1" ht="30" customHeight="1">
      <c r="A97" s="6"/>
      <c r="C97" s="127" t="s">
        <v>173</v>
      </c>
      <c r="D97" s="869" t="str">
        <f>IF(CNGE_2024_M1_Secc1_Sub1!$D110="","",CNGE_2024_M1_Secc1_Sub1!$D110)</f>
        <v>CENTRO DE CONCILIACION LABORAL DEL ESTADO DE VERACRUZ DE IGNACIO DE LA LLAVE</v>
      </c>
      <c r="E97" s="870"/>
      <c r="F97" s="870"/>
      <c r="G97" s="870"/>
      <c r="H97" s="870"/>
      <c r="I97" s="870"/>
      <c r="J97" s="870"/>
      <c r="K97" s="870"/>
      <c r="L97" s="870"/>
      <c r="M97" s="870"/>
      <c r="N97" s="870"/>
      <c r="O97" s="870"/>
      <c r="P97" s="870"/>
      <c r="Q97" s="870"/>
      <c r="R97" s="871"/>
      <c r="S97" s="560"/>
      <c r="T97" s="561"/>
      <c r="U97" s="561"/>
      <c r="V97" s="561"/>
      <c r="W97" s="561"/>
      <c r="X97" s="562"/>
      <c r="Y97" s="560"/>
      <c r="Z97" s="561"/>
      <c r="AA97" s="561"/>
      <c r="AB97" s="561"/>
      <c r="AC97" s="561"/>
      <c r="AD97" s="562"/>
      <c r="AE97" s="8"/>
      <c r="AG97" s="269" t="b">
        <f t="shared" si="4"/>
        <v>0</v>
      </c>
      <c r="AH97" s="371">
        <f t="shared" si="5"/>
        <v>0</v>
      </c>
      <c r="AI97" s="290">
        <f t="shared" si="6"/>
        <v>1</v>
      </c>
      <c r="AJ97" s="291" t="str">
        <f>IF(AI97=0,"",
IF(SUM($AI$29:AI97)=1,AK97,
IF($AI$149&gt;SUM($AI$29:AI97),_xlfn.CONCAT(", ",AK97),
IF($AI$149=SUM($AI$29:AI97),_xlfn.CONCAT(" y ",AK97)))))</f>
        <v>, 69</v>
      </c>
      <c r="AK97" s="231" t="s">
        <v>6280</v>
      </c>
      <c r="AL97" s="424">
        <f t="shared" si="7"/>
        <v>0</v>
      </c>
    </row>
    <row r="98" spans="1:38" customFormat="1" ht="15" customHeight="1">
      <c r="A98" s="6"/>
      <c r="C98" s="127" t="s">
        <v>174</v>
      </c>
      <c r="D98" s="869" t="str">
        <f>IF(CNGE_2024_M1_Secc1_Sub1!$D111="","",CNGE_2024_M1_Secc1_Sub1!$D111)</f>
        <v>INSTITUTO VERACRUZANO DE LA CULTURA</v>
      </c>
      <c r="E98" s="870"/>
      <c r="F98" s="870"/>
      <c r="G98" s="870"/>
      <c r="H98" s="870"/>
      <c r="I98" s="870"/>
      <c r="J98" s="870"/>
      <c r="K98" s="870"/>
      <c r="L98" s="870"/>
      <c r="M98" s="870"/>
      <c r="N98" s="870"/>
      <c r="O98" s="870"/>
      <c r="P98" s="870"/>
      <c r="Q98" s="870"/>
      <c r="R98" s="871"/>
      <c r="S98" s="560"/>
      <c r="T98" s="561"/>
      <c r="U98" s="561"/>
      <c r="V98" s="561"/>
      <c r="W98" s="561"/>
      <c r="X98" s="562"/>
      <c r="Y98" s="560"/>
      <c r="Z98" s="561"/>
      <c r="AA98" s="561"/>
      <c r="AB98" s="561"/>
      <c r="AC98" s="561"/>
      <c r="AD98" s="562"/>
      <c r="AE98" s="8"/>
      <c r="AG98" s="269" t="b">
        <f t="shared" si="4"/>
        <v>0</v>
      </c>
      <c r="AH98" s="371">
        <f t="shared" si="5"/>
        <v>0</v>
      </c>
      <c r="AI98" s="290">
        <f t="shared" si="6"/>
        <v>1</v>
      </c>
      <c r="AJ98" s="291" t="str">
        <f>IF(AI98=0,"",
IF(SUM($AI$29:AI98)=1,AK98,
IF($AI$149&gt;SUM($AI$29:AI98),_xlfn.CONCAT(", ",AK98),
IF($AI$149=SUM($AI$29:AI98),_xlfn.CONCAT(" y ",AK98)))))</f>
        <v>, 70</v>
      </c>
      <c r="AK98" s="231" t="s">
        <v>6281</v>
      </c>
      <c r="AL98" s="424">
        <f t="shared" si="7"/>
        <v>0</v>
      </c>
    </row>
    <row r="99" spans="1:38" customFormat="1" ht="15" customHeight="1">
      <c r="A99" s="6"/>
      <c r="C99" s="127" t="s">
        <v>175</v>
      </c>
      <c r="D99" s="869" t="str">
        <f>IF(CNGE_2024_M1_Secc1_Sub1!$D112="","",CNGE_2024_M1_Secc1_Sub1!$D112)</f>
        <v>PROCURADURIA ESTATAL DE PROTECCION AL MEDIO AMBIENTE</v>
      </c>
      <c r="E99" s="870"/>
      <c r="F99" s="870"/>
      <c r="G99" s="870"/>
      <c r="H99" s="870"/>
      <c r="I99" s="870"/>
      <c r="J99" s="870"/>
      <c r="K99" s="870"/>
      <c r="L99" s="870"/>
      <c r="M99" s="870"/>
      <c r="N99" s="870"/>
      <c r="O99" s="870"/>
      <c r="P99" s="870"/>
      <c r="Q99" s="870"/>
      <c r="R99" s="871"/>
      <c r="S99" s="560"/>
      <c r="T99" s="561"/>
      <c r="U99" s="561"/>
      <c r="V99" s="561"/>
      <c r="W99" s="561"/>
      <c r="X99" s="562"/>
      <c r="Y99" s="560"/>
      <c r="Z99" s="561"/>
      <c r="AA99" s="561"/>
      <c r="AB99" s="561"/>
      <c r="AC99" s="561"/>
      <c r="AD99" s="562"/>
      <c r="AE99" s="8"/>
      <c r="AG99" s="269" t="b">
        <f t="shared" si="4"/>
        <v>0</v>
      </c>
      <c r="AH99" s="371">
        <f t="shared" si="5"/>
        <v>0</v>
      </c>
      <c r="AI99" s="290">
        <f t="shared" si="6"/>
        <v>1</v>
      </c>
      <c r="AJ99" s="291" t="str">
        <f>IF(AI99=0,"",
IF(SUM($AI$29:AI99)=1,AK99,
IF($AI$149&gt;SUM($AI$29:AI99),_xlfn.CONCAT(", ",AK99),
IF($AI$149=SUM($AI$29:AI99),_xlfn.CONCAT(" y ",AK99)))))</f>
        <v>, 71</v>
      </c>
      <c r="AK99" s="231" t="s">
        <v>6282</v>
      </c>
      <c r="AL99" s="424">
        <f t="shared" si="7"/>
        <v>0</v>
      </c>
    </row>
    <row r="100" spans="1:38" customFormat="1" ht="15" customHeight="1">
      <c r="A100" s="6"/>
      <c r="C100" s="127" t="s">
        <v>176</v>
      </c>
      <c r="D100" s="869" t="str">
        <f>IF(CNGE_2024_M1_Secc1_Sub1!$D113="","",CNGE_2024_M1_Secc1_Sub1!$D113)</f>
        <v>FIDEICOMISO FONDO DEL FUTURO</v>
      </c>
      <c r="E100" s="870"/>
      <c r="F100" s="870"/>
      <c r="G100" s="870"/>
      <c r="H100" s="870"/>
      <c r="I100" s="870"/>
      <c r="J100" s="870"/>
      <c r="K100" s="870"/>
      <c r="L100" s="870"/>
      <c r="M100" s="870"/>
      <c r="N100" s="870"/>
      <c r="O100" s="870"/>
      <c r="P100" s="870"/>
      <c r="Q100" s="870"/>
      <c r="R100" s="871"/>
      <c r="S100" s="560"/>
      <c r="T100" s="561"/>
      <c r="U100" s="561"/>
      <c r="V100" s="561"/>
      <c r="W100" s="561"/>
      <c r="X100" s="562"/>
      <c r="Y100" s="560"/>
      <c r="Z100" s="561"/>
      <c r="AA100" s="561"/>
      <c r="AB100" s="561"/>
      <c r="AC100" s="561"/>
      <c r="AD100" s="562"/>
      <c r="AE100" s="8"/>
      <c r="AG100" s="269" t="b">
        <f t="shared" si="4"/>
        <v>0</v>
      </c>
      <c r="AH100" s="371">
        <f t="shared" si="5"/>
        <v>0</v>
      </c>
      <c r="AI100" s="290">
        <f t="shared" si="6"/>
        <v>1</v>
      </c>
      <c r="AJ100" s="291" t="str">
        <f>IF(AI100=0,"",
IF(SUM($AI$29:AI100)=1,AK100,
IF($AI$149&gt;SUM($AI$29:AI100),_xlfn.CONCAT(", ",AK100),
IF($AI$149=SUM($AI$29:AI100),_xlfn.CONCAT(" y ",AK100)))))</f>
        <v xml:space="preserve"> y 72</v>
      </c>
      <c r="AK100" s="231" t="s">
        <v>6283</v>
      </c>
      <c r="AL100" s="424">
        <f t="shared" si="7"/>
        <v>0</v>
      </c>
    </row>
    <row r="101" spans="1:38" customFormat="1" ht="15" hidden="1" customHeight="1">
      <c r="A101" s="6"/>
      <c r="C101" s="127" t="s">
        <v>177</v>
      </c>
      <c r="D101" s="623" t="str">
        <f>IF(CNGE_2024_M1_Secc1_Sub1!$D114="","",CNGE_2024_M1_Secc1_Sub1!$D114)</f>
        <v/>
      </c>
      <c r="E101" s="624"/>
      <c r="F101" s="624"/>
      <c r="G101" s="624"/>
      <c r="H101" s="624"/>
      <c r="I101" s="624"/>
      <c r="J101" s="624"/>
      <c r="K101" s="624"/>
      <c r="L101" s="624"/>
      <c r="M101" s="624"/>
      <c r="N101" s="624"/>
      <c r="O101" s="624"/>
      <c r="P101" s="624"/>
      <c r="Q101" s="624"/>
      <c r="R101" s="625"/>
      <c r="S101" s="560"/>
      <c r="T101" s="561"/>
      <c r="U101" s="561"/>
      <c r="V101" s="561"/>
      <c r="W101" s="561"/>
      <c r="X101" s="562"/>
      <c r="Y101" s="560"/>
      <c r="Z101" s="561"/>
      <c r="AA101" s="561"/>
      <c r="AB101" s="561"/>
      <c r="AC101" s="561"/>
      <c r="AD101" s="562"/>
      <c r="AE101" s="8"/>
      <c r="AG101" s="269">
        <f t="shared" si="4"/>
        <v>0</v>
      </c>
      <c r="AH101" s="371">
        <f t="shared" si="5"/>
        <v>0</v>
      </c>
      <c r="AI101" s="290">
        <f t="shared" si="6"/>
        <v>0</v>
      </c>
      <c r="AJ101" s="291" t="str">
        <f>IF(AI101=0,"",
IF(SUM($AI$29:AI101)=1,AK101,
IF($AI$149&gt;SUM($AI$29:AI101),_xlfn.CONCAT(", ",AK101),
IF($AI$149=SUM($AI$29:AI101),_xlfn.CONCAT(" y ",AK101)))))</f>
        <v/>
      </c>
      <c r="AK101" s="231" t="s">
        <v>6284</v>
      </c>
      <c r="AL101" s="424">
        <f t="shared" si="7"/>
        <v>0</v>
      </c>
    </row>
    <row r="102" spans="1:38" customFormat="1" ht="15" hidden="1" customHeight="1">
      <c r="A102" s="6"/>
      <c r="C102" s="127" t="s">
        <v>178</v>
      </c>
      <c r="D102" s="623" t="str">
        <f>IF(CNGE_2024_M1_Secc1_Sub1!$D115="","",CNGE_2024_M1_Secc1_Sub1!$D115)</f>
        <v/>
      </c>
      <c r="E102" s="624"/>
      <c r="F102" s="624"/>
      <c r="G102" s="624"/>
      <c r="H102" s="624"/>
      <c r="I102" s="624"/>
      <c r="J102" s="624"/>
      <c r="K102" s="624"/>
      <c r="L102" s="624"/>
      <c r="M102" s="624"/>
      <c r="N102" s="624"/>
      <c r="O102" s="624"/>
      <c r="P102" s="624"/>
      <c r="Q102" s="624"/>
      <c r="R102" s="625"/>
      <c r="S102" s="560"/>
      <c r="T102" s="561"/>
      <c r="U102" s="561"/>
      <c r="V102" s="561"/>
      <c r="W102" s="561"/>
      <c r="X102" s="562"/>
      <c r="Y102" s="560"/>
      <c r="Z102" s="561"/>
      <c r="AA102" s="561"/>
      <c r="AB102" s="561"/>
      <c r="AC102" s="561"/>
      <c r="AD102" s="562"/>
      <c r="AE102" s="8"/>
      <c r="AG102" s="269">
        <f t="shared" si="4"/>
        <v>0</v>
      </c>
      <c r="AH102" s="371">
        <f t="shared" si="5"/>
        <v>0</v>
      </c>
      <c r="AI102" s="290">
        <f t="shared" si="6"/>
        <v>0</v>
      </c>
      <c r="AJ102" s="291" t="str">
        <f>IF(AI102=0,"",
IF(SUM($AI$29:AI102)=1,AK102,
IF($AI$149&gt;SUM($AI$29:AI102),_xlfn.CONCAT(", ",AK102),
IF($AI$149=SUM($AI$29:AI102),_xlfn.CONCAT(" y ",AK102)))))</f>
        <v/>
      </c>
      <c r="AK102" s="231" t="s">
        <v>6285</v>
      </c>
      <c r="AL102" s="424">
        <f t="shared" si="7"/>
        <v>0</v>
      </c>
    </row>
    <row r="103" spans="1:38" customFormat="1" ht="15" hidden="1" customHeight="1">
      <c r="A103" s="6"/>
      <c r="C103" s="127" t="s">
        <v>179</v>
      </c>
      <c r="D103" s="623" t="str">
        <f>IF(CNGE_2024_M1_Secc1_Sub1!$D116="","",CNGE_2024_M1_Secc1_Sub1!$D116)</f>
        <v/>
      </c>
      <c r="E103" s="624"/>
      <c r="F103" s="624"/>
      <c r="G103" s="624"/>
      <c r="H103" s="624"/>
      <c r="I103" s="624"/>
      <c r="J103" s="624"/>
      <c r="K103" s="624"/>
      <c r="L103" s="624"/>
      <c r="M103" s="624"/>
      <c r="N103" s="624"/>
      <c r="O103" s="624"/>
      <c r="P103" s="624"/>
      <c r="Q103" s="624"/>
      <c r="R103" s="625"/>
      <c r="S103" s="560"/>
      <c r="T103" s="561"/>
      <c r="U103" s="561"/>
      <c r="V103" s="561"/>
      <c r="W103" s="561"/>
      <c r="X103" s="562"/>
      <c r="Y103" s="560"/>
      <c r="Z103" s="561"/>
      <c r="AA103" s="561"/>
      <c r="AB103" s="561"/>
      <c r="AC103" s="561"/>
      <c r="AD103" s="562"/>
      <c r="AE103" s="8"/>
      <c r="AG103" s="269">
        <f t="shared" si="4"/>
        <v>0</v>
      </c>
      <c r="AH103" s="371">
        <f t="shared" si="5"/>
        <v>0</v>
      </c>
      <c r="AI103" s="290">
        <f t="shared" si="6"/>
        <v>0</v>
      </c>
      <c r="AJ103" s="291" t="str">
        <f>IF(AI103=0,"",
IF(SUM($AI$29:AI103)=1,AK103,
IF($AI$149&gt;SUM($AI$29:AI103),_xlfn.CONCAT(", ",AK103),
IF($AI$149=SUM($AI$29:AI103),_xlfn.CONCAT(" y ",AK103)))))</f>
        <v/>
      </c>
      <c r="AK103" s="231" t="s">
        <v>6286</v>
      </c>
      <c r="AL103" s="424">
        <f t="shared" si="7"/>
        <v>0</v>
      </c>
    </row>
    <row r="104" spans="1:38" customFormat="1" ht="15" hidden="1" customHeight="1">
      <c r="A104" s="6"/>
      <c r="C104" s="127" t="s">
        <v>180</v>
      </c>
      <c r="D104" s="623" t="str">
        <f>IF(CNGE_2024_M1_Secc1_Sub1!$D117="","",CNGE_2024_M1_Secc1_Sub1!$D117)</f>
        <v/>
      </c>
      <c r="E104" s="624"/>
      <c r="F104" s="624"/>
      <c r="G104" s="624"/>
      <c r="H104" s="624"/>
      <c r="I104" s="624"/>
      <c r="J104" s="624"/>
      <c r="K104" s="624"/>
      <c r="L104" s="624"/>
      <c r="M104" s="624"/>
      <c r="N104" s="624"/>
      <c r="O104" s="624"/>
      <c r="P104" s="624"/>
      <c r="Q104" s="624"/>
      <c r="R104" s="625"/>
      <c r="S104" s="560"/>
      <c r="T104" s="561"/>
      <c r="U104" s="561"/>
      <c r="V104" s="561"/>
      <c r="W104" s="561"/>
      <c r="X104" s="562"/>
      <c r="Y104" s="560"/>
      <c r="Z104" s="561"/>
      <c r="AA104" s="561"/>
      <c r="AB104" s="561"/>
      <c r="AC104" s="561"/>
      <c r="AD104" s="562"/>
      <c r="AE104" s="8"/>
      <c r="AG104" s="269">
        <f t="shared" si="4"/>
        <v>0</v>
      </c>
      <c r="AH104" s="371">
        <f t="shared" si="5"/>
        <v>0</v>
      </c>
      <c r="AI104" s="290">
        <f t="shared" si="6"/>
        <v>0</v>
      </c>
      <c r="AJ104" s="291" t="str">
        <f>IF(AI104=0,"",
IF(SUM($AI$29:AI104)=1,AK104,
IF($AI$149&gt;SUM($AI$29:AI104),_xlfn.CONCAT(", ",AK104),
IF($AI$149=SUM($AI$29:AI104),_xlfn.CONCAT(" y ",AK104)))))</f>
        <v/>
      </c>
      <c r="AK104" s="231" t="s">
        <v>6287</v>
      </c>
      <c r="AL104" s="424">
        <f t="shared" si="7"/>
        <v>0</v>
      </c>
    </row>
    <row r="105" spans="1:38" customFormat="1" ht="15" hidden="1" customHeight="1">
      <c r="A105" s="6"/>
      <c r="C105" s="127" t="s">
        <v>181</v>
      </c>
      <c r="D105" s="623" t="str">
        <f>IF(CNGE_2024_M1_Secc1_Sub1!$D118="","",CNGE_2024_M1_Secc1_Sub1!$D118)</f>
        <v/>
      </c>
      <c r="E105" s="624"/>
      <c r="F105" s="624"/>
      <c r="G105" s="624"/>
      <c r="H105" s="624"/>
      <c r="I105" s="624"/>
      <c r="J105" s="624"/>
      <c r="K105" s="624"/>
      <c r="L105" s="624"/>
      <c r="M105" s="624"/>
      <c r="N105" s="624"/>
      <c r="O105" s="624"/>
      <c r="P105" s="624"/>
      <c r="Q105" s="624"/>
      <c r="R105" s="625"/>
      <c r="S105" s="560"/>
      <c r="T105" s="561"/>
      <c r="U105" s="561"/>
      <c r="V105" s="561"/>
      <c r="W105" s="561"/>
      <c r="X105" s="562"/>
      <c r="Y105" s="560"/>
      <c r="Z105" s="561"/>
      <c r="AA105" s="561"/>
      <c r="AB105" s="561"/>
      <c r="AC105" s="561"/>
      <c r="AD105" s="562"/>
      <c r="AE105" s="8"/>
      <c r="AG105" s="269">
        <f t="shared" si="4"/>
        <v>0</v>
      </c>
      <c r="AH105" s="371">
        <f t="shared" si="5"/>
        <v>0</v>
      </c>
      <c r="AI105" s="290">
        <f t="shared" si="6"/>
        <v>0</v>
      </c>
      <c r="AJ105" s="291" t="str">
        <f>IF(AI105=0,"",
IF(SUM($AI$29:AI105)=1,AK105,
IF($AI$149&gt;SUM($AI$29:AI105),_xlfn.CONCAT(", ",AK105),
IF($AI$149=SUM($AI$29:AI105),_xlfn.CONCAT(" y ",AK105)))))</f>
        <v/>
      </c>
      <c r="AK105" s="231" t="s">
        <v>6288</v>
      </c>
      <c r="AL105" s="424">
        <f t="shared" si="7"/>
        <v>0</v>
      </c>
    </row>
    <row r="106" spans="1:38" customFormat="1" ht="15" hidden="1" customHeight="1">
      <c r="A106" s="6"/>
      <c r="C106" s="127" t="s">
        <v>182</v>
      </c>
      <c r="D106" s="623" t="str">
        <f>IF(CNGE_2024_M1_Secc1_Sub1!$D119="","",CNGE_2024_M1_Secc1_Sub1!$D119)</f>
        <v/>
      </c>
      <c r="E106" s="624"/>
      <c r="F106" s="624"/>
      <c r="G106" s="624"/>
      <c r="H106" s="624"/>
      <c r="I106" s="624"/>
      <c r="J106" s="624"/>
      <c r="K106" s="624"/>
      <c r="L106" s="624"/>
      <c r="M106" s="624"/>
      <c r="N106" s="624"/>
      <c r="O106" s="624"/>
      <c r="P106" s="624"/>
      <c r="Q106" s="624"/>
      <c r="R106" s="625"/>
      <c r="S106" s="560"/>
      <c r="T106" s="561"/>
      <c r="U106" s="561"/>
      <c r="V106" s="561"/>
      <c r="W106" s="561"/>
      <c r="X106" s="562"/>
      <c r="Y106" s="560"/>
      <c r="Z106" s="561"/>
      <c r="AA106" s="561"/>
      <c r="AB106" s="561"/>
      <c r="AC106" s="561"/>
      <c r="AD106" s="562"/>
      <c r="AE106" s="8"/>
      <c r="AG106" s="269">
        <f t="shared" si="4"/>
        <v>0</v>
      </c>
      <c r="AH106" s="371">
        <f t="shared" si="5"/>
        <v>0</v>
      </c>
      <c r="AI106" s="290">
        <f t="shared" si="6"/>
        <v>0</v>
      </c>
      <c r="AJ106" s="291" t="str">
        <f>IF(AI106=0,"",
IF(SUM($AI$29:AI106)=1,AK106,
IF($AI$149&gt;SUM($AI$29:AI106),_xlfn.CONCAT(", ",AK106),
IF($AI$149=SUM($AI$29:AI106),_xlfn.CONCAT(" y ",AK106)))))</f>
        <v/>
      </c>
      <c r="AK106" s="231" t="s">
        <v>6289</v>
      </c>
      <c r="AL106" s="424">
        <f t="shared" si="7"/>
        <v>0</v>
      </c>
    </row>
    <row r="107" spans="1:38" customFormat="1" ht="15" hidden="1" customHeight="1">
      <c r="A107" s="6"/>
      <c r="C107" s="127" t="s">
        <v>183</v>
      </c>
      <c r="D107" s="623" t="str">
        <f>IF(CNGE_2024_M1_Secc1_Sub1!$D120="","",CNGE_2024_M1_Secc1_Sub1!$D120)</f>
        <v/>
      </c>
      <c r="E107" s="624"/>
      <c r="F107" s="624"/>
      <c r="G107" s="624"/>
      <c r="H107" s="624"/>
      <c r="I107" s="624"/>
      <c r="J107" s="624"/>
      <c r="K107" s="624"/>
      <c r="L107" s="624"/>
      <c r="M107" s="624"/>
      <c r="N107" s="624"/>
      <c r="O107" s="624"/>
      <c r="P107" s="624"/>
      <c r="Q107" s="624"/>
      <c r="R107" s="625"/>
      <c r="S107" s="560"/>
      <c r="T107" s="561"/>
      <c r="U107" s="561"/>
      <c r="V107" s="561"/>
      <c r="W107" s="561"/>
      <c r="X107" s="562"/>
      <c r="Y107" s="560"/>
      <c r="Z107" s="561"/>
      <c r="AA107" s="561"/>
      <c r="AB107" s="561"/>
      <c r="AC107" s="561"/>
      <c r="AD107" s="562"/>
      <c r="AE107" s="8"/>
      <c r="AG107" s="269">
        <f t="shared" si="4"/>
        <v>0</v>
      </c>
      <c r="AH107" s="371">
        <f t="shared" si="5"/>
        <v>0</v>
      </c>
      <c r="AI107" s="290">
        <f t="shared" si="6"/>
        <v>0</v>
      </c>
      <c r="AJ107" s="291" t="str">
        <f>IF(AI107=0,"",
IF(SUM($AI$29:AI107)=1,AK107,
IF($AI$149&gt;SUM($AI$29:AI107),_xlfn.CONCAT(", ",AK107),
IF($AI$149=SUM($AI$29:AI107),_xlfn.CONCAT(" y ",AK107)))))</f>
        <v/>
      </c>
      <c r="AK107" s="231" t="s">
        <v>6290</v>
      </c>
      <c r="AL107" s="424">
        <f t="shared" si="7"/>
        <v>0</v>
      </c>
    </row>
    <row r="108" spans="1:38" customFormat="1" ht="15" hidden="1" customHeight="1">
      <c r="A108" s="6"/>
      <c r="C108" s="127" t="s">
        <v>184</v>
      </c>
      <c r="D108" s="623" t="str">
        <f>IF(CNGE_2024_M1_Secc1_Sub1!$D121="","",CNGE_2024_M1_Secc1_Sub1!$D121)</f>
        <v/>
      </c>
      <c r="E108" s="624"/>
      <c r="F108" s="624"/>
      <c r="G108" s="624"/>
      <c r="H108" s="624"/>
      <c r="I108" s="624"/>
      <c r="J108" s="624"/>
      <c r="K108" s="624"/>
      <c r="L108" s="624"/>
      <c r="M108" s="624"/>
      <c r="N108" s="624"/>
      <c r="O108" s="624"/>
      <c r="P108" s="624"/>
      <c r="Q108" s="624"/>
      <c r="R108" s="625"/>
      <c r="S108" s="560"/>
      <c r="T108" s="561"/>
      <c r="U108" s="561"/>
      <c r="V108" s="561"/>
      <c r="W108" s="561"/>
      <c r="X108" s="562"/>
      <c r="Y108" s="560"/>
      <c r="Z108" s="561"/>
      <c r="AA108" s="561"/>
      <c r="AB108" s="561"/>
      <c r="AC108" s="561"/>
      <c r="AD108" s="562"/>
      <c r="AE108" s="8"/>
      <c r="AG108" s="269">
        <f t="shared" si="4"/>
        <v>0</v>
      </c>
      <c r="AH108" s="371">
        <f t="shared" si="5"/>
        <v>0</v>
      </c>
      <c r="AI108" s="290">
        <f t="shared" si="6"/>
        <v>0</v>
      </c>
      <c r="AJ108" s="291" t="str">
        <f>IF(AI108=0,"",
IF(SUM($AI$29:AI108)=1,AK108,
IF($AI$149&gt;SUM($AI$29:AI108),_xlfn.CONCAT(", ",AK108),
IF($AI$149=SUM($AI$29:AI108),_xlfn.CONCAT(" y ",AK108)))))</f>
        <v/>
      </c>
      <c r="AK108" s="231" t="s">
        <v>6291</v>
      </c>
      <c r="AL108" s="424">
        <f t="shared" si="7"/>
        <v>0</v>
      </c>
    </row>
    <row r="109" spans="1:38" customFormat="1" ht="15" hidden="1" customHeight="1">
      <c r="A109" s="6"/>
      <c r="C109" s="127" t="s">
        <v>185</v>
      </c>
      <c r="D109" s="623" t="str">
        <f>IF(CNGE_2024_M1_Secc1_Sub1!$D122="","",CNGE_2024_M1_Secc1_Sub1!$D122)</f>
        <v/>
      </c>
      <c r="E109" s="624"/>
      <c r="F109" s="624"/>
      <c r="G109" s="624"/>
      <c r="H109" s="624"/>
      <c r="I109" s="624"/>
      <c r="J109" s="624"/>
      <c r="K109" s="624"/>
      <c r="L109" s="624"/>
      <c r="M109" s="624"/>
      <c r="N109" s="624"/>
      <c r="O109" s="624"/>
      <c r="P109" s="624"/>
      <c r="Q109" s="624"/>
      <c r="R109" s="625"/>
      <c r="S109" s="560"/>
      <c r="T109" s="561"/>
      <c r="U109" s="561"/>
      <c r="V109" s="561"/>
      <c r="W109" s="561"/>
      <c r="X109" s="562"/>
      <c r="Y109" s="560"/>
      <c r="Z109" s="561"/>
      <c r="AA109" s="561"/>
      <c r="AB109" s="561"/>
      <c r="AC109" s="561"/>
      <c r="AD109" s="562"/>
      <c r="AE109" s="8"/>
      <c r="AG109" s="269">
        <f t="shared" si="4"/>
        <v>0</v>
      </c>
      <c r="AH109" s="371">
        <f t="shared" si="5"/>
        <v>0</v>
      </c>
      <c r="AI109" s="290">
        <f t="shared" si="6"/>
        <v>0</v>
      </c>
      <c r="AJ109" s="291" t="str">
        <f>IF(AI109=0,"",
IF(SUM($AI$29:AI109)=1,AK109,
IF($AI$149&gt;SUM($AI$29:AI109),_xlfn.CONCAT(", ",AK109),
IF($AI$149=SUM($AI$29:AI109),_xlfn.CONCAT(" y ",AK109)))))</f>
        <v/>
      </c>
      <c r="AK109" s="231" t="s">
        <v>6292</v>
      </c>
      <c r="AL109" s="424">
        <f t="shared" si="7"/>
        <v>0</v>
      </c>
    </row>
    <row r="110" spans="1:38" customFormat="1" ht="15" hidden="1" customHeight="1">
      <c r="A110" s="6"/>
      <c r="C110" s="127" t="s">
        <v>186</v>
      </c>
      <c r="D110" s="623" t="str">
        <f>IF(CNGE_2024_M1_Secc1_Sub1!$D123="","",CNGE_2024_M1_Secc1_Sub1!$D123)</f>
        <v/>
      </c>
      <c r="E110" s="624"/>
      <c r="F110" s="624"/>
      <c r="G110" s="624"/>
      <c r="H110" s="624"/>
      <c r="I110" s="624"/>
      <c r="J110" s="624"/>
      <c r="K110" s="624"/>
      <c r="L110" s="624"/>
      <c r="M110" s="624"/>
      <c r="N110" s="624"/>
      <c r="O110" s="624"/>
      <c r="P110" s="624"/>
      <c r="Q110" s="624"/>
      <c r="R110" s="625"/>
      <c r="S110" s="560"/>
      <c r="T110" s="561"/>
      <c r="U110" s="561"/>
      <c r="V110" s="561"/>
      <c r="W110" s="561"/>
      <c r="X110" s="562"/>
      <c r="Y110" s="560"/>
      <c r="Z110" s="561"/>
      <c r="AA110" s="561"/>
      <c r="AB110" s="561"/>
      <c r="AC110" s="561"/>
      <c r="AD110" s="562"/>
      <c r="AE110" s="8"/>
      <c r="AG110" s="269">
        <f t="shared" si="4"/>
        <v>0</v>
      </c>
      <c r="AH110" s="371">
        <f t="shared" si="5"/>
        <v>0</v>
      </c>
      <c r="AI110" s="290">
        <f t="shared" si="6"/>
        <v>0</v>
      </c>
      <c r="AJ110" s="291" t="str">
        <f>IF(AI110=0,"",
IF(SUM($AI$29:AI110)=1,AK110,
IF($AI$149&gt;SUM($AI$29:AI110),_xlfn.CONCAT(", ",AK110),
IF($AI$149=SUM($AI$29:AI110),_xlfn.CONCAT(" y ",AK110)))))</f>
        <v/>
      </c>
      <c r="AK110" s="231" t="s">
        <v>6293</v>
      </c>
      <c r="AL110" s="424">
        <f t="shared" si="7"/>
        <v>0</v>
      </c>
    </row>
    <row r="111" spans="1:38" customFormat="1" ht="15" hidden="1" customHeight="1">
      <c r="A111" s="6"/>
      <c r="C111" s="127" t="s">
        <v>187</v>
      </c>
      <c r="D111" s="623" t="str">
        <f>IF(CNGE_2024_M1_Secc1_Sub1!$D124="","",CNGE_2024_M1_Secc1_Sub1!$D124)</f>
        <v/>
      </c>
      <c r="E111" s="624"/>
      <c r="F111" s="624"/>
      <c r="G111" s="624"/>
      <c r="H111" s="624"/>
      <c r="I111" s="624"/>
      <c r="J111" s="624"/>
      <c r="K111" s="624"/>
      <c r="L111" s="624"/>
      <c r="M111" s="624"/>
      <c r="N111" s="624"/>
      <c r="O111" s="624"/>
      <c r="P111" s="624"/>
      <c r="Q111" s="624"/>
      <c r="R111" s="625"/>
      <c r="S111" s="560"/>
      <c r="T111" s="561"/>
      <c r="U111" s="561"/>
      <c r="V111" s="561"/>
      <c r="W111" s="561"/>
      <c r="X111" s="562"/>
      <c r="Y111" s="560"/>
      <c r="Z111" s="561"/>
      <c r="AA111" s="561"/>
      <c r="AB111" s="561"/>
      <c r="AC111" s="561"/>
      <c r="AD111" s="562"/>
      <c r="AE111" s="8"/>
      <c r="AG111" s="269">
        <f t="shared" si="4"/>
        <v>0</v>
      </c>
      <c r="AH111" s="371">
        <f t="shared" si="5"/>
        <v>0</v>
      </c>
      <c r="AI111" s="290">
        <f t="shared" si="6"/>
        <v>0</v>
      </c>
      <c r="AJ111" s="291" t="str">
        <f>IF(AI111=0,"",
IF(SUM($AI$29:AI111)=1,AK111,
IF($AI$149&gt;SUM($AI$29:AI111),_xlfn.CONCAT(", ",AK111),
IF($AI$149=SUM($AI$29:AI111),_xlfn.CONCAT(" y ",AK111)))))</f>
        <v/>
      </c>
      <c r="AK111" s="231" t="s">
        <v>6294</v>
      </c>
      <c r="AL111" s="424">
        <f t="shared" si="7"/>
        <v>0</v>
      </c>
    </row>
    <row r="112" spans="1:38" customFormat="1" ht="15" hidden="1" customHeight="1">
      <c r="A112" s="6"/>
      <c r="C112" s="127" t="s">
        <v>188</v>
      </c>
      <c r="D112" s="623" t="str">
        <f>IF(CNGE_2024_M1_Secc1_Sub1!$D125="","",CNGE_2024_M1_Secc1_Sub1!$D125)</f>
        <v/>
      </c>
      <c r="E112" s="624"/>
      <c r="F112" s="624"/>
      <c r="G112" s="624"/>
      <c r="H112" s="624"/>
      <c r="I112" s="624"/>
      <c r="J112" s="624"/>
      <c r="K112" s="624"/>
      <c r="L112" s="624"/>
      <c r="M112" s="624"/>
      <c r="N112" s="624"/>
      <c r="O112" s="624"/>
      <c r="P112" s="624"/>
      <c r="Q112" s="624"/>
      <c r="R112" s="625"/>
      <c r="S112" s="560"/>
      <c r="T112" s="561"/>
      <c r="U112" s="561"/>
      <c r="V112" s="561"/>
      <c r="W112" s="561"/>
      <c r="X112" s="562"/>
      <c r="Y112" s="560"/>
      <c r="Z112" s="561"/>
      <c r="AA112" s="561"/>
      <c r="AB112" s="561"/>
      <c r="AC112" s="561"/>
      <c r="AD112" s="562"/>
      <c r="AE112" s="8"/>
      <c r="AG112" s="269">
        <f t="shared" si="4"/>
        <v>0</v>
      </c>
      <c r="AH112" s="371">
        <f t="shared" si="5"/>
        <v>0</v>
      </c>
      <c r="AI112" s="290">
        <f t="shared" si="6"/>
        <v>0</v>
      </c>
      <c r="AJ112" s="291" t="str">
        <f>IF(AI112=0,"",
IF(SUM($AI$29:AI112)=1,AK112,
IF($AI$149&gt;SUM($AI$29:AI112),_xlfn.CONCAT(", ",AK112),
IF($AI$149=SUM($AI$29:AI112),_xlfn.CONCAT(" y ",AK112)))))</f>
        <v/>
      </c>
      <c r="AK112" s="231" t="s">
        <v>6295</v>
      </c>
      <c r="AL112" s="424">
        <f t="shared" si="7"/>
        <v>0</v>
      </c>
    </row>
    <row r="113" spans="1:38" customFormat="1" ht="15" hidden="1" customHeight="1">
      <c r="A113" s="6"/>
      <c r="C113" s="127" t="s">
        <v>189</v>
      </c>
      <c r="D113" s="623" t="str">
        <f>IF(CNGE_2024_M1_Secc1_Sub1!$D126="","",CNGE_2024_M1_Secc1_Sub1!$D126)</f>
        <v/>
      </c>
      <c r="E113" s="624"/>
      <c r="F113" s="624"/>
      <c r="G113" s="624"/>
      <c r="H113" s="624"/>
      <c r="I113" s="624"/>
      <c r="J113" s="624"/>
      <c r="K113" s="624"/>
      <c r="L113" s="624"/>
      <c r="M113" s="624"/>
      <c r="N113" s="624"/>
      <c r="O113" s="624"/>
      <c r="P113" s="624"/>
      <c r="Q113" s="624"/>
      <c r="R113" s="625"/>
      <c r="S113" s="560"/>
      <c r="T113" s="561"/>
      <c r="U113" s="561"/>
      <c r="V113" s="561"/>
      <c r="W113" s="561"/>
      <c r="X113" s="562"/>
      <c r="Y113" s="560"/>
      <c r="Z113" s="561"/>
      <c r="AA113" s="561"/>
      <c r="AB113" s="561"/>
      <c r="AC113" s="561"/>
      <c r="AD113" s="562"/>
      <c r="AE113" s="8"/>
      <c r="AG113" s="269">
        <f t="shared" si="4"/>
        <v>0</v>
      </c>
      <c r="AH113" s="371">
        <f t="shared" si="5"/>
        <v>0</v>
      </c>
      <c r="AI113" s="290">
        <f t="shared" si="6"/>
        <v>0</v>
      </c>
      <c r="AJ113" s="291" t="str">
        <f>IF(AI113=0,"",
IF(SUM($AI$29:AI113)=1,AK113,
IF($AI$149&gt;SUM($AI$29:AI113),_xlfn.CONCAT(", ",AK113),
IF($AI$149=SUM($AI$29:AI113),_xlfn.CONCAT(" y ",AK113)))))</f>
        <v/>
      </c>
      <c r="AK113" s="231" t="s">
        <v>6296</v>
      </c>
      <c r="AL113" s="424">
        <f t="shared" si="7"/>
        <v>0</v>
      </c>
    </row>
    <row r="114" spans="1:38" customFormat="1" ht="15" hidden="1" customHeight="1">
      <c r="A114" s="6"/>
      <c r="C114" s="127" t="s">
        <v>190</v>
      </c>
      <c r="D114" s="623" t="str">
        <f>IF(CNGE_2024_M1_Secc1_Sub1!$D127="","",CNGE_2024_M1_Secc1_Sub1!$D127)</f>
        <v/>
      </c>
      <c r="E114" s="624"/>
      <c r="F114" s="624"/>
      <c r="G114" s="624"/>
      <c r="H114" s="624"/>
      <c r="I114" s="624"/>
      <c r="J114" s="624"/>
      <c r="K114" s="624"/>
      <c r="L114" s="624"/>
      <c r="M114" s="624"/>
      <c r="N114" s="624"/>
      <c r="O114" s="624"/>
      <c r="P114" s="624"/>
      <c r="Q114" s="624"/>
      <c r="R114" s="625"/>
      <c r="S114" s="560"/>
      <c r="T114" s="561"/>
      <c r="U114" s="561"/>
      <c r="V114" s="561"/>
      <c r="W114" s="561"/>
      <c r="X114" s="562"/>
      <c r="Y114" s="560"/>
      <c r="Z114" s="561"/>
      <c r="AA114" s="561"/>
      <c r="AB114" s="561"/>
      <c r="AC114" s="561"/>
      <c r="AD114" s="562"/>
      <c r="AE114" s="8"/>
      <c r="AG114" s="269">
        <f t="shared" si="4"/>
        <v>0</v>
      </c>
      <c r="AH114" s="371">
        <f t="shared" si="5"/>
        <v>0</v>
      </c>
      <c r="AI114" s="290">
        <f t="shared" si="6"/>
        <v>0</v>
      </c>
      <c r="AJ114" s="291" t="str">
        <f>IF(AI114=0,"",
IF(SUM($AI$29:AI114)=1,AK114,
IF($AI$149&gt;SUM($AI$29:AI114),_xlfn.CONCAT(", ",AK114),
IF($AI$149=SUM($AI$29:AI114),_xlfn.CONCAT(" y ",AK114)))))</f>
        <v/>
      </c>
      <c r="AK114" s="231" t="s">
        <v>6297</v>
      </c>
      <c r="AL114" s="424">
        <f t="shared" si="7"/>
        <v>0</v>
      </c>
    </row>
    <row r="115" spans="1:38" customFormat="1" ht="15" hidden="1" customHeight="1">
      <c r="A115" s="6"/>
      <c r="C115" s="127" t="s">
        <v>191</v>
      </c>
      <c r="D115" s="623" t="str">
        <f>IF(CNGE_2024_M1_Secc1_Sub1!$D128="","",CNGE_2024_M1_Secc1_Sub1!$D128)</f>
        <v/>
      </c>
      <c r="E115" s="624"/>
      <c r="F115" s="624"/>
      <c r="G115" s="624"/>
      <c r="H115" s="624"/>
      <c r="I115" s="624"/>
      <c r="J115" s="624"/>
      <c r="K115" s="624"/>
      <c r="L115" s="624"/>
      <c r="M115" s="624"/>
      <c r="N115" s="624"/>
      <c r="O115" s="624"/>
      <c r="P115" s="624"/>
      <c r="Q115" s="624"/>
      <c r="R115" s="625"/>
      <c r="S115" s="560"/>
      <c r="T115" s="561"/>
      <c r="U115" s="561"/>
      <c r="V115" s="561"/>
      <c r="W115" s="561"/>
      <c r="X115" s="562"/>
      <c r="Y115" s="560"/>
      <c r="Z115" s="561"/>
      <c r="AA115" s="561"/>
      <c r="AB115" s="561"/>
      <c r="AC115" s="561"/>
      <c r="AD115" s="562"/>
      <c r="AE115" s="8"/>
      <c r="AG115" s="269">
        <f t="shared" si="4"/>
        <v>0</v>
      </c>
      <c r="AH115" s="371">
        <f t="shared" si="5"/>
        <v>0</v>
      </c>
      <c r="AI115" s="290">
        <f t="shared" si="6"/>
        <v>0</v>
      </c>
      <c r="AJ115" s="291" t="str">
        <f>IF(AI115=0,"",
IF(SUM($AI$29:AI115)=1,AK115,
IF($AI$149&gt;SUM($AI$29:AI115),_xlfn.CONCAT(", ",AK115),
IF($AI$149=SUM($AI$29:AI115),_xlfn.CONCAT(" y ",AK115)))))</f>
        <v/>
      </c>
      <c r="AK115" s="231" t="s">
        <v>6298</v>
      </c>
      <c r="AL115" s="424">
        <f t="shared" si="7"/>
        <v>0</v>
      </c>
    </row>
    <row r="116" spans="1:38" customFormat="1" ht="15" hidden="1" customHeight="1">
      <c r="A116" s="6"/>
      <c r="C116" s="127" t="s">
        <v>192</v>
      </c>
      <c r="D116" s="623" t="str">
        <f>IF(CNGE_2024_M1_Secc1_Sub1!$D129="","",CNGE_2024_M1_Secc1_Sub1!$D129)</f>
        <v/>
      </c>
      <c r="E116" s="624"/>
      <c r="F116" s="624"/>
      <c r="G116" s="624"/>
      <c r="H116" s="624"/>
      <c r="I116" s="624"/>
      <c r="J116" s="624"/>
      <c r="K116" s="624"/>
      <c r="L116" s="624"/>
      <c r="M116" s="624"/>
      <c r="N116" s="624"/>
      <c r="O116" s="624"/>
      <c r="P116" s="624"/>
      <c r="Q116" s="624"/>
      <c r="R116" s="625"/>
      <c r="S116" s="560"/>
      <c r="T116" s="561"/>
      <c r="U116" s="561"/>
      <c r="V116" s="561"/>
      <c r="W116" s="561"/>
      <c r="X116" s="562"/>
      <c r="Y116" s="560"/>
      <c r="Z116" s="561"/>
      <c r="AA116" s="561"/>
      <c r="AB116" s="561"/>
      <c r="AC116" s="561"/>
      <c r="AD116" s="562"/>
      <c r="AE116" s="8"/>
      <c r="AG116" s="269">
        <f t="shared" si="4"/>
        <v>0</v>
      </c>
      <c r="AH116" s="371">
        <f t="shared" si="5"/>
        <v>0</v>
      </c>
      <c r="AI116" s="290">
        <f t="shared" si="6"/>
        <v>0</v>
      </c>
      <c r="AJ116" s="291" t="str">
        <f>IF(AI116=0,"",
IF(SUM($AI$29:AI116)=1,AK116,
IF($AI$149&gt;SUM($AI$29:AI116),_xlfn.CONCAT(", ",AK116),
IF($AI$149=SUM($AI$29:AI116),_xlfn.CONCAT(" y ",AK116)))))</f>
        <v/>
      </c>
      <c r="AK116" s="231" t="s">
        <v>6299</v>
      </c>
      <c r="AL116" s="424">
        <f t="shared" si="7"/>
        <v>0</v>
      </c>
    </row>
    <row r="117" spans="1:38" customFormat="1" ht="15" hidden="1" customHeight="1">
      <c r="A117" s="6"/>
      <c r="C117" s="127" t="s">
        <v>193</v>
      </c>
      <c r="D117" s="623" t="str">
        <f>IF(CNGE_2024_M1_Secc1_Sub1!$D130="","",CNGE_2024_M1_Secc1_Sub1!$D130)</f>
        <v/>
      </c>
      <c r="E117" s="624"/>
      <c r="F117" s="624"/>
      <c r="G117" s="624"/>
      <c r="H117" s="624"/>
      <c r="I117" s="624"/>
      <c r="J117" s="624"/>
      <c r="K117" s="624"/>
      <c r="L117" s="624"/>
      <c r="M117" s="624"/>
      <c r="N117" s="624"/>
      <c r="O117" s="624"/>
      <c r="P117" s="624"/>
      <c r="Q117" s="624"/>
      <c r="R117" s="625"/>
      <c r="S117" s="560"/>
      <c r="T117" s="561"/>
      <c r="U117" s="561"/>
      <c r="V117" s="561"/>
      <c r="W117" s="561"/>
      <c r="X117" s="562"/>
      <c r="Y117" s="560"/>
      <c r="Z117" s="561"/>
      <c r="AA117" s="561"/>
      <c r="AB117" s="561"/>
      <c r="AC117" s="561"/>
      <c r="AD117" s="562"/>
      <c r="AE117" s="8"/>
      <c r="AG117" s="269">
        <f t="shared" si="4"/>
        <v>0</v>
      </c>
      <c r="AH117" s="371">
        <f t="shared" si="5"/>
        <v>0</v>
      </c>
      <c r="AI117" s="290">
        <f t="shared" si="6"/>
        <v>0</v>
      </c>
      <c r="AJ117" s="291" t="str">
        <f>IF(AI117=0,"",
IF(SUM($AI$29:AI117)=1,AK117,
IF($AI$149&gt;SUM($AI$29:AI117),_xlfn.CONCAT(", ",AK117),
IF($AI$149=SUM($AI$29:AI117),_xlfn.CONCAT(" y ",AK117)))))</f>
        <v/>
      </c>
      <c r="AK117" s="231" t="s">
        <v>6300</v>
      </c>
      <c r="AL117" s="424">
        <f t="shared" si="7"/>
        <v>0</v>
      </c>
    </row>
    <row r="118" spans="1:38" customFormat="1" ht="15" hidden="1" customHeight="1">
      <c r="A118" s="6"/>
      <c r="C118" s="127" t="s">
        <v>194</v>
      </c>
      <c r="D118" s="623" t="str">
        <f>IF(CNGE_2024_M1_Secc1_Sub1!$D131="","",CNGE_2024_M1_Secc1_Sub1!$D131)</f>
        <v/>
      </c>
      <c r="E118" s="624"/>
      <c r="F118" s="624"/>
      <c r="G118" s="624"/>
      <c r="H118" s="624"/>
      <c r="I118" s="624"/>
      <c r="J118" s="624"/>
      <c r="K118" s="624"/>
      <c r="L118" s="624"/>
      <c r="M118" s="624"/>
      <c r="N118" s="624"/>
      <c r="O118" s="624"/>
      <c r="P118" s="624"/>
      <c r="Q118" s="624"/>
      <c r="R118" s="625"/>
      <c r="S118" s="560"/>
      <c r="T118" s="561"/>
      <c r="U118" s="561"/>
      <c r="V118" s="561"/>
      <c r="W118" s="561"/>
      <c r="X118" s="562"/>
      <c r="Y118" s="560"/>
      <c r="Z118" s="561"/>
      <c r="AA118" s="561"/>
      <c r="AB118" s="561"/>
      <c r="AC118" s="561"/>
      <c r="AD118" s="562"/>
      <c r="AE118" s="8"/>
      <c r="AG118" s="269">
        <f t="shared" si="4"/>
        <v>0</v>
      </c>
      <c r="AH118" s="371">
        <f t="shared" si="5"/>
        <v>0</v>
      </c>
      <c r="AI118" s="290">
        <f t="shared" si="6"/>
        <v>0</v>
      </c>
      <c r="AJ118" s="291" t="str">
        <f>IF(AI118=0,"",
IF(SUM($AI$29:AI118)=1,AK118,
IF($AI$149&gt;SUM($AI$29:AI118),_xlfn.CONCAT(", ",AK118),
IF($AI$149=SUM($AI$29:AI118),_xlfn.CONCAT(" y ",AK118)))))</f>
        <v/>
      </c>
      <c r="AK118" s="231" t="s">
        <v>6301</v>
      </c>
      <c r="AL118" s="424">
        <f t="shared" si="7"/>
        <v>0</v>
      </c>
    </row>
    <row r="119" spans="1:38" customFormat="1" ht="15" hidden="1" customHeight="1">
      <c r="A119" s="6"/>
      <c r="C119" s="127" t="s">
        <v>195</v>
      </c>
      <c r="D119" s="623" t="str">
        <f>IF(CNGE_2024_M1_Secc1_Sub1!$D132="","",CNGE_2024_M1_Secc1_Sub1!$D132)</f>
        <v/>
      </c>
      <c r="E119" s="624"/>
      <c r="F119" s="624"/>
      <c r="G119" s="624"/>
      <c r="H119" s="624"/>
      <c r="I119" s="624"/>
      <c r="J119" s="624"/>
      <c r="K119" s="624"/>
      <c r="L119" s="624"/>
      <c r="M119" s="624"/>
      <c r="N119" s="624"/>
      <c r="O119" s="624"/>
      <c r="P119" s="624"/>
      <c r="Q119" s="624"/>
      <c r="R119" s="625"/>
      <c r="S119" s="560"/>
      <c r="T119" s="561"/>
      <c r="U119" s="561"/>
      <c r="V119" s="561"/>
      <c r="W119" s="561"/>
      <c r="X119" s="562"/>
      <c r="Y119" s="560"/>
      <c r="Z119" s="561"/>
      <c r="AA119" s="561"/>
      <c r="AB119" s="561"/>
      <c r="AC119" s="561"/>
      <c r="AD119" s="562"/>
      <c r="AE119" s="8"/>
      <c r="AG119" s="269">
        <f t="shared" si="4"/>
        <v>0</v>
      </c>
      <c r="AH119" s="371">
        <f t="shared" si="5"/>
        <v>0</v>
      </c>
      <c r="AI119" s="290">
        <f t="shared" si="6"/>
        <v>0</v>
      </c>
      <c r="AJ119" s="291" t="str">
        <f>IF(AI119=0,"",
IF(SUM($AI$29:AI119)=1,AK119,
IF($AI$149&gt;SUM($AI$29:AI119),_xlfn.CONCAT(", ",AK119),
IF($AI$149=SUM($AI$29:AI119),_xlfn.CONCAT(" y ",AK119)))))</f>
        <v/>
      </c>
      <c r="AK119" s="231" t="s">
        <v>6302</v>
      </c>
      <c r="AL119" s="424">
        <f t="shared" si="7"/>
        <v>0</v>
      </c>
    </row>
    <row r="120" spans="1:38" customFormat="1" ht="15" hidden="1" customHeight="1">
      <c r="A120" s="6"/>
      <c r="C120" s="127" t="s">
        <v>196</v>
      </c>
      <c r="D120" s="623" t="str">
        <f>IF(CNGE_2024_M1_Secc1_Sub1!$D133="","",CNGE_2024_M1_Secc1_Sub1!$D133)</f>
        <v/>
      </c>
      <c r="E120" s="624"/>
      <c r="F120" s="624"/>
      <c r="G120" s="624"/>
      <c r="H120" s="624"/>
      <c r="I120" s="624"/>
      <c r="J120" s="624"/>
      <c r="K120" s="624"/>
      <c r="L120" s="624"/>
      <c r="M120" s="624"/>
      <c r="N120" s="624"/>
      <c r="O120" s="624"/>
      <c r="P120" s="624"/>
      <c r="Q120" s="624"/>
      <c r="R120" s="625"/>
      <c r="S120" s="560"/>
      <c r="T120" s="561"/>
      <c r="U120" s="561"/>
      <c r="V120" s="561"/>
      <c r="W120" s="561"/>
      <c r="X120" s="562"/>
      <c r="Y120" s="560"/>
      <c r="Z120" s="561"/>
      <c r="AA120" s="561"/>
      <c r="AB120" s="561"/>
      <c r="AC120" s="561"/>
      <c r="AD120" s="562"/>
      <c r="AE120" s="8"/>
      <c r="AG120" s="269">
        <f t="shared" si="4"/>
        <v>0</v>
      </c>
      <c r="AH120" s="371">
        <f t="shared" si="5"/>
        <v>0</v>
      </c>
      <c r="AI120" s="290">
        <f t="shared" si="6"/>
        <v>0</v>
      </c>
      <c r="AJ120" s="291" t="str">
        <f>IF(AI120=0,"",
IF(SUM($AI$29:AI120)=1,AK120,
IF($AI$149&gt;SUM($AI$29:AI120),_xlfn.CONCAT(", ",AK120),
IF($AI$149=SUM($AI$29:AI120),_xlfn.CONCAT(" y ",AK120)))))</f>
        <v/>
      </c>
      <c r="AK120" s="231" t="s">
        <v>6303</v>
      </c>
      <c r="AL120" s="424">
        <f t="shared" si="7"/>
        <v>0</v>
      </c>
    </row>
    <row r="121" spans="1:38" customFormat="1" ht="15" hidden="1" customHeight="1">
      <c r="A121" s="6"/>
      <c r="C121" s="127" t="s">
        <v>197</v>
      </c>
      <c r="D121" s="623" t="str">
        <f>IF(CNGE_2024_M1_Secc1_Sub1!$D134="","",CNGE_2024_M1_Secc1_Sub1!$D134)</f>
        <v/>
      </c>
      <c r="E121" s="624"/>
      <c r="F121" s="624"/>
      <c r="G121" s="624"/>
      <c r="H121" s="624"/>
      <c r="I121" s="624"/>
      <c r="J121" s="624"/>
      <c r="K121" s="624"/>
      <c r="L121" s="624"/>
      <c r="M121" s="624"/>
      <c r="N121" s="624"/>
      <c r="O121" s="624"/>
      <c r="P121" s="624"/>
      <c r="Q121" s="624"/>
      <c r="R121" s="625"/>
      <c r="S121" s="560"/>
      <c r="T121" s="561"/>
      <c r="U121" s="561"/>
      <c r="V121" s="561"/>
      <c r="W121" s="561"/>
      <c r="X121" s="562"/>
      <c r="Y121" s="560"/>
      <c r="Z121" s="561"/>
      <c r="AA121" s="561"/>
      <c r="AB121" s="561"/>
      <c r="AC121" s="561"/>
      <c r="AD121" s="562"/>
      <c r="AE121" s="8"/>
      <c r="AG121" s="269">
        <f t="shared" si="4"/>
        <v>0</v>
      </c>
      <c r="AH121" s="371">
        <f t="shared" si="5"/>
        <v>0</v>
      </c>
      <c r="AI121" s="290">
        <f t="shared" si="6"/>
        <v>0</v>
      </c>
      <c r="AJ121" s="291" t="str">
        <f>IF(AI121=0,"",
IF(SUM($AI$29:AI121)=1,AK121,
IF($AI$149&gt;SUM($AI$29:AI121),_xlfn.CONCAT(", ",AK121),
IF($AI$149=SUM($AI$29:AI121),_xlfn.CONCAT(" y ",AK121)))))</f>
        <v/>
      </c>
      <c r="AK121" s="231" t="s">
        <v>6304</v>
      </c>
      <c r="AL121" s="424">
        <f t="shared" si="7"/>
        <v>0</v>
      </c>
    </row>
    <row r="122" spans="1:38" customFormat="1" ht="15" hidden="1" customHeight="1">
      <c r="A122" s="6"/>
      <c r="C122" s="127" t="s">
        <v>198</v>
      </c>
      <c r="D122" s="623" t="str">
        <f>IF(CNGE_2024_M1_Secc1_Sub1!$D135="","",CNGE_2024_M1_Secc1_Sub1!$D135)</f>
        <v/>
      </c>
      <c r="E122" s="624"/>
      <c r="F122" s="624"/>
      <c r="G122" s="624"/>
      <c r="H122" s="624"/>
      <c r="I122" s="624"/>
      <c r="J122" s="624"/>
      <c r="K122" s="624"/>
      <c r="L122" s="624"/>
      <c r="M122" s="624"/>
      <c r="N122" s="624"/>
      <c r="O122" s="624"/>
      <c r="P122" s="624"/>
      <c r="Q122" s="624"/>
      <c r="R122" s="625"/>
      <c r="S122" s="560"/>
      <c r="T122" s="561"/>
      <c r="U122" s="561"/>
      <c r="V122" s="561"/>
      <c r="W122" s="561"/>
      <c r="X122" s="562"/>
      <c r="Y122" s="560"/>
      <c r="Z122" s="561"/>
      <c r="AA122" s="561"/>
      <c r="AB122" s="561"/>
      <c r="AC122" s="561"/>
      <c r="AD122" s="562"/>
      <c r="AE122" s="8"/>
      <c r="AG122" s="269">
        <f t="shared" si="4"/>
        <v>0</v>
      </c>
      <c r="AH122" s="371">
        <f t="shared" si="5"/>
        <v>0</v>
      </c>
      <c r="AI122" s="290">
        <f t="shared" si="6"/>
        <v>0</v>
      </c>
      <c r="AJ122" s="291" t="str">
        <f>IF(AI122=0,"",
IF(SUM($AI$29:AI122)=1,AK122,
IF($AI$149&gt;SUM($AI$29:AI122),_xlfn.CONCAT(", ",AK122),
IF($AI$149=SUM($AI$29:AI122),_xlfn.CONCAT(" y ",AK122)))))</f>
        <v/>
      </c>
      <c r="AK122" s="231" t="s">
        <v>6305</v>
      </c>
      <c r="AL122" s="424">
        <f t="shared" si="7"/>
        <v>0</v>
      </c>
    </row>
    <row r="123" spans="1:38" customFormat="1" ht="15" hidden="1" customHeight="1">
      <c r="A123" s="6"/>
      <c r="C123" s="127" t="s">
        <v>199</v>
      </c>
      <c r="D123" s="623" t="str">
        <f>IF(CNGE_2024_M1_Secc1_Sub1!$D136="","",CNGE_2024_M1_Secc1_Sub1!$D136)</f>
        <v/>
      </c>
      <c r="E123" s="624"/>
      <c r="F123" s="624"/>
      <c r="G123" s="624"/>
      <c r="H123" s="624"/>
      <c r="I123" s="624"/>
      <c r="J123" s="624"/>
      <c r="K123" s="624"/>
      <c r="L123" s="624"/>
      <c r="M123" s="624"/>
      <c r="N123" s="624"/>
      <c r="O123" s="624"/>
      <c r="P123" s="624"/>
      <c r="Q123" s="624"/>
      <c r="R123" s="625"/>
      <c r="S123" s="560"/>
      <c r="T123" s="561"/>
      <c r="U123" s="561"/>
      <c r="V123" s="561"/>
      <c r="W123" s="561"/>
      <c r="X123" s="562"/>
      <c r="Y123" s="560"/>
      <c r="Z123" s="561"/>
      <c r="AA123" s="561"/>
      <c r="AB123" s="561"/>
      <c r="AC123" s="561"/>
      <c r="AD123" s="562"/>
      <c r="AE123" s="8"/>
      <c r="AG123" s="269">
        <f t="shared" si="4"/>
        <v>0</v>
      </c>
      <c r="AH123" s="371">
        <f t="shared" si="5"/>
        <v>0</v>
      </c>
      <c r="AI123" s="290">
        <f t="shared" si="6"/>
        <v>0</v>
      </c>
      <c r="AJ123" s="291" t="str">
        <f>IF(AI123=0,"",
IF(SUM($AI$29:AI123)=1,AK123,
IF($AI$149&gt;SUM($AI$29:AI123),_xlfn.CONCAT(", ",AK123),
IF($AI$149=SUM($AI$29:AI123),_xlfn.CONCAT(" y ",AK123)))))</f>
        <v/>
      </c>
      <c r="AK123" s="231" t="s">
        <v>6306</v>
      </c>
      <c r="AL123" s="424">
        <f t="shared" si="7"/>
        <v>0</v>
      </c>
    </row>
    <row r="124" spans="1:38" customFormat="1" ht="15" hidden="1" customHeight="1">
      <c r="A124" s="6"/>
      <c r="C124" s="127" t="s">
        <v>200</v>
      </c>
      <c r="D124" s="623" t="str">
        <f>IF(CNGE_2024_M1_Secc1_Sub1!$D137="","",CNGE_2024_M1_Secc1_Sub1!$D137)</f>
        <v/>
      </c>
      <c r="E124" s="624"/>
      <c r="F124" s="624"/>
      <c r="G124" s="624"/>
      <c r="H124" s="624"/>
      <c r="I124" s="624"/>
      <c r="J124" s="624"/>
      <c r="K124" s="624"/>
      <c r="L124" s="624"/>
      <c r="M124" s="624"/>
      <c r="N124" s="624"/>
      <c r="O124" s="624"/>
      <c r="P124" s="624"/>
      <c r="Q124" s="624"/>
      <c r="R124" s="625"/>
      <c r="S124" s="560"/>
      <c r="T124" s="561"/>
      <c r="U124" s="561"/>
      <c r="V124" s="561"/>
      <c r="W124" s="561"/>
      <c r="X124" s="562"/>
      <c r="Y124" s="560"/>
      <c r="Z124" s="561"/>
      <c r="AA124" s="561"/>
      <c r="AB124" s="561"/>
      <c r="AC124" s="561"/>
      <c r="AD124" s="562"/>
      <c r="AE124" s="8"/>
      <c r="AG124" s="269">
        <f t="shared" si="4"/>
        <v>0</v>
      </c>
      <c r="AH124" s="371">
        <f t="shared" si="5"/>
        <v>0</v>
      </c>
      <c r="AI124" s="290">
        <f t="shared" si="6"/>
        <v>0</v>
      </c>
      <c r="AJ124" s="291" t="str">
        <f>IF(AI124=0,"",
IF(SUM($AI$29:AI124)=1,AK124,
IF($AI$149&gt;SUM($AI$29:AI124),_xlfn.CONCAT(", ",AK124),
IF($AI$149=SUM($AI$29:AI124),_xlfn.CONCAT(" y ",AK124)))))</f>
        <v/>
      </c>
      <c r="AK124" s="231" t="s">
        <v>6307</v>
      </c>
      <c r="AL124" s="424">
        <f t="shared" si="7"/>
        <v>0</v>
      </c>
    </row>
    <row r="125" spans="1:38" customFormat="1" ht="15" hidden="1" customHeight="1">
      <c r="A125" s="6"/>
      <c r="C125" s="127" t="s">
        <v>201</v>
      </c>
      <c r="D125" s="623" t="str">
        <f>IF(CNGE_2024_M1_Secc1_Sub1!$D138="","",CNGE_2024_M1_Secc1_Sub1!$D138)</f>
        <v/>
      </c>
      <c r="E125" s="624"/>
      <c r="F125" s="624"/>
      <c r="G125" s="624"/>
      <c r="H125" s="624"/>
      <c r="I125" s="624"/>
      <c r="J125" s="624"/>
      <c r="K125" s="624"/>
      <c r="L125" s="624"/>
      <c r="M125" s="624"/>
      <c r="N125" s="624"/>
      <c r="O125" s="624"/>
      <c r="P125" s="624"/>
      <c r="Q125" s="624"/>
      <c r="R125" s="625"/>
      <c r="S125" s="560"/>
      <c r="T125" s="561"/>
      <c r="U125" s="561"/>
      <c r="V125" s="561"/>
      <c r="W125" s="561"/>
      <c r="X125" s="562"/>
      <c r="Y125" s="560"/>
      <c r="Z125" s="561"/>
      <c r="AA125" s="561"/>
      <c r="AB125" s="561"/>
      <c r="AC125" s="561"/>
      <c r="AD125" s="562"/>
      <c r="AE125" s="8"/>
      <c r="AG125" s="269">
        <f t="shared" si="4"/>
        <v>0</v>
      </c>
      <c r="AH125" s="371">
        <f t="shared" si="5"/>
        <v>0</v>
      </c>
      <c r="AI125" s="290">
        <f t="shared" si="6"/>
        <v>0</v>
      </c>
      <c r="AJ125" s="291" t="str">
        <f>IF(AI125=0,"",
IF(SUM($AI$29:AI125)=1,AK125,
IF($AI$149&gt;SUM($AI$29:AI125),_xlfn.CONCAT(", ",AK125),
IF($AI$149=SUM($AI$29:AI125),_xlfn.CONCAT(" y ",AK125)))))</f>
        <v/>
      </c>
      <c r="AK125" s="231" t="s">
        <v>6308</v>
      </c>
      <c r="AL125" s="424">
        <f t="shared" si="7"/>
        <v>0</v>
      </c>
    </row>
    <row r="126" spans="1:38" customFormat="1" ht="15" hidden="1" customHeight="1">
      <c r="A126" s="6"/>
      <c r="C126" s="127" t="s">
        <v>202</v>
      </c>
      <c r="D126" s="623" t="str">
        <f>IF(CNGE_2024_M1_Secc1_Sub1!$D139="","",CNGE_2024_M1_Secc1_Sub1!$D139)</f>
        <v/>
      </c>
      <c r="E126" s="624"/>
      <c r="F126" s="624"/>
      <c r="G126" s="624"/>
      <c r="H126" s="624"/>
      <c r="I126" s="624"/>
      <c r="J126" s="624"/>
      <c r="K126" s="624"/>
      <c r="L126" s="624"/>
      <c r="M126" s="624"/>
      <c r="N126" s="624"/>
      <c r="O126" s="624"/>
      <c r="P126" s="624"/>
      <c r="Q126" s="624"/>
      <c r="R126" s="625"/>
      <c r="S126" s="560"/>
      <c r="T126" s="561"/>
      <c r="U126" s="561"/>
      <c r="V126" s="561"/>
      <c r="W126" s="561"/>
      <c r="X126" s="562"/>
      <c r="Y126" s="560"/>
      <c r="Z126" s="561"/>
      <c r="AA126" s="561"/>
      <c r="AB126" s="561"/>
      <c r="AC126" s="561"/>
      <c r="AD126" s="562"/>
      <c r="AE126" s="8"/>
      <c r="AG126" s="269">
        <f t="shared" si="4"/>
        <v>0</v>
      </c>
      <c r="AH126" s="371">
        <f t="shared" si="5"/>
        <v>0</v>
      </c>
      <c r="AI126" s="290">
        <f t="shared" si="6"/>
        <v>0</v>
      </c>
      <c r="AJ126" s="291" t="str">
        <f>IF(AI126=0,"",
IF(SUM($AI$29:AI126)=1,AK126,
IF($AI$149&gt;SUM($AI$29:AI126),_xlfn.CONCAT(", ",AK126),
IF($AI$149=SUM($AI$29:AI126),_xlfn.CONCAT(" y ",AK126)))))</f>
        <v/>
      </c>
      <c r="AK126" s="231" t="s">
        <v>6309</v>
      </c>
      <c r="AL126" s="424">
        <f t="shared" si="7"/>
        <v>0</v>
      </c>
    </row>
    <row r="127" spans="1:38" customFormat="1" ht="15" hidden="1" customHeight="1">
      <c r="A127" s="6"/>
      <c r="C127" s="127" t="s">
        <v>203</v>
      </c>
      <c r="D127" s="623" t="str">
        <f>IF(CNGE_2024_M1_Secc1_Sub1!$D140="","",CNGE_2024_M1_Secc1_Sub1!$D140)</f>
        <v/>
      </c>
      <c r="E127" s="624"/>
      <c r="F127" s="624"/>
      <c r="G127" s="624"/>
      <c r="H127" s="624"/>
      <c r="I127" s="624"/>
      <c r="J127" s="624"/>
      <c r="K127" s="624"/>
      <c r="L127" s="624"/>
      <c r="M127" s="624"/>
      <c r="N127" s="624"/>
      <c r="O127" s="624"/>
      <c r="P127" s="624"/>
      <c r="Q127" s="624"/>
      <c r="R127" s="625"/>
      <c r="S127" s="560"/>
      <c r="T127" s="561"/>
      <c r="U127" s="561"/>
      <c r="V127" s="561"/>
      <c r="W127" s="561"/>
      <c r="X127" s="562"/>
      <c r="Y127" s="560"/>
      <c r="Z127" s="561"/>
      <c r="AA127" s="561"/>
      <c r="AB127" s="561"/>
      <c r="AC127" s="561"/>
      <c r="AD127" s="562"/>
      <c r="AE127" s="8"/>
      <c r="AG127" s="269">
        <f t="shared" si="4"/>
        <v>0</v>
      </c>
      <c r="AH127" s="371">
        <f t="shared" si="5"/>
        <v>0</v>
      </c>
      <c r="AI127" s="290">
        <f t="shared" si="6"/>
        <v>0</v>
      </c>
      <c r="AJ127" s="291" t="str">
        <f>IF(AI127=0,"",
IF(SUM($AI$29:AI127)=1,AK127,
IF($AI$149&gt;SUM($AI$29:AI127),_xlfn.CONCAT(", ",AK127),
IF($AI$149=SUM($AI$29:AI127),_xlfn.CONCAT(" y ",AK127)))))</f>
        <v/>
      </c>
      <c r="AK127" s="231" t="s">
        <v>6310</v>
      </c>
      <c r="AL127" s="424">
        <f t="shared" si="7"/>
        <v>0</v>
      </c>
    </row>
    <row r="128" spans="1:38" customFormat="1" ht="15" hidden="1" customHeight="1">
      <c r="A128" s="6"/>
      <c r="C128" s="137" t="s">
        <v>204</v>
      </c>
      <c r="D128" s="623" t="str">
        <f>IF(CNGE_2024_M1_Secc1_Sub1!$D141="","",CNGE_2024_M1_Secc1_Sub1!$D141)</f>
        <v/>
      </c>
      <c r="E128" s="624"/>
      <c r="F128" s="624"/>
      <c r="G128" s="624"/>
      <c r="H128" s="624"/>
      <c r="I128" s="624"/>
      <c r="J128" s="624"/>
      <c r="K128" s="624"/>
      <c r="L128" s="624"/>
      <c r="M128" s="624"/>
      <c r="N128" s="624"/>
      <c r="O128" s="624"/>
      <c r="P128" s="624"/>
      <c r="Q128" s="624"/>
      <c r="R128" s="625"/>
      <c r="S128" s="560"/>
      <c r="T128" s="561"/>
      <c r="U128" s="561"/>
      <c r="V128" s="561"/>
      <c r="W128" s="561"/>
      <c r="X128" s="562"/>
      <c r="Y128" s="560"/>
      <c r="Z128" s="561"/>
      <c r="AA128" s="561"/>
      <c r="AB128" s="561"/>
      <c r="AC128" s="561"/>
      <c r="AD128" s="562"/>
      <c r="AE128" s="8"/>
      <c r="AG128" s="269">
        <f t="shared" si="4"/>
        <v>0</v>
      </c>
      <c r="AH128" s="371">
        <f t="shared" si="5"/>
        <v>0</v>
      </c>
      <c r="AI128" s="290">
        <f t="shared" si="6"/>
        <v>0</v>
      </c>
      <c r="AJ128" s="291" t="str">
        <f>IF(AI128=0,"",
IF(SUM($AI$29:AI128)=1,AK128,
IF($AI$149&gt;SUM($AI$29:AI128),_xlfn.CONCAT(", ",AK128),
IF($AI$149=SUM($AI$29:AI128),_xlfn.CONCAT(" y ",AK128)))))</f>
        <v/>
      </c>
      <c r="AK128" s="231" t="s">
        <v>6311</v>
      </c>
      <c r="AL128" s="424">
        <f t="shared" si="7"/>
        <v>0</v>
      </c>
    </row>
    <row r="129" spans="1:38" customFormat="1" ht="15" hidden="1" customHeight="1">
      <c r="A129" s="6"/>
      <c r="C129" s="137" t="s">
        <v>205</v>
      </c>
      <c r="D129" s="623" t="str">
        <f>IF(CNGE_2024_M1_Secc1_Sub1!$D142="","",CNGE_2024_M1_Secc1_Sub1!$D142)</f>
        <v/>
      </c>
      <c r="E129" s="624"/>
      <c r="F129" s="624"/>
      <c r="G129" s="624"/>
      <c r="H129" s="624"/>
      <c r="I129" s="624"/>
      <c r="J129" s="624"/>
      <c r="K129" s="624"/>
      <c r="L129" s="624"/>
      <c r="M129" s="624"/>
      <c r="N129" s="624"/>
      <c r="O129" s="624"/>
      <c r="P129" s="624"/>
      <c r="Q129" s="624"/>
      <c r="R129" s="625"/>
      <c r="S129" s="560"/>
      <c r="T129" s="561"/>
      <c r="U129" s="561"/>
      <c r="V129" s="561"/>
      <c r="W129" s="561"/>
      <c r="X129" s="562"/>
      <c r="Y129" s="560"/>
      <c r="Z129" s="561"/>
      <c r="AA129" s="561"/>
      <c r="AB129" s="561"/>
      <c r="AC129" s="561"/>
      <c r="AD129" s="562"/>
      <c r="AE129" s="8"/>
      <c r="AG129" s="269">
        <f t="shared" si="4"/>
        <v>0</v>
      </c>
      <c r="AH129" s="371">
        <f t="shared" si="5"/>
        <v>0</v>
      </c>
      <c r="AI129" s="290">
        <f t="shared" si="6"/>
        <v>0</v>
      </c>
      <c r="AJ129" s="291" t="str">
        <f>IF(AI129=0,"",
IF(SUM($AI$29:AI129)=1,AK129,
IF($AI$149&gt;SUM($AI$29:AI129),_xlfn.CONCAT(", ",AK129),
IF($AI$149=SUM($AI$29:AI129),_xlfn.CONCAT(" y ",AK129)))))</f>
        <v/>
      </c>
      <c r="AK129" s="231" t="s">
        <v>6312</v>
      </c>
      <c r="AL129" s="424">
        <f t="shared" si="7"/>
        <v>0</v>
      </c>
    </row>
    <row r="130" spans="1:38" customFormat="1" ht="15" hidden="1" customHeight="1">
      <c r="A130" s="6"/>
      <c r="C130" s="137" t="s">
        <v>206</v>
      </c>
      <c r="D130" s="623" t="str">
        <f>IF(CNGE_2024_M1_Secc1_Sub1!$D143="","",CNGE_2024_M1_Secc1_Sub1!$D143)</f>
        <v/>
      </c>
      <c r="E130" s="624"/>
      <c r="F130" s="624"/>
      <c r="G130" s="624"/>
      <c r="H130" s="624"/>
      <c r="I130" s="624"/>
      <c r="J130" s="624"/>
      <c r="K130" s="624"/>
      <c r="L130" s="624"/>
      <c r="M130" s="624"/>
      <c r="N130" s="624"/>
      <c r="O130" s="624"/>
      <c r="P130" s="624"/>
      <c r="Q130" s="624"/>
      <c r="R130" s="625"/>
      <c r="S130" s="560"/>
      <c r="T130" s="561"/>
      <c r="U130" s="561"/>
      <c r="V130" s="561"/>
      <c r="W130" s="561"/>
      <c r="X130" s="562"/>
      <c r="Y130" s="560"/>
      <c r="Z130" s="561"/>
      <c r="AA130" s="561"/>
      <c r="AB130" s="561"/>
      <c r="AC130" s="561"/>
      <c r="AD130" s="562"/>
      <c r="AE130" s="8"/>
      <c r="AG130" s="269">
        <f t="shared" si="4"/>
        <v>0</v>
      </c>
      <c r="AH130" s="371">
        <f t="shared" si="5"/>
        <v>0</v>
      </c>
      <c r="AI130" s="290">
        <f t="shared" si="6"/>
        <v>0</v>
      </c>
      <c r="AJ130" s="291" t="str">
        <f>IF(AI130=0,"",
IF(SUM($AI$29:AI130)=1,AK130,
IF($AI$149&gt;SUM($AI$29:AI130),_xlfn.CONCAT(", ",AK130),
IF($AI$149=SUM($AI$29:AI130),_xlfn.CONCAT(" y ",AK130)))))</f>
        <v/>
      </c>
      <c r="AK130" s="231" t="s">
        <v>6313</v>
      </c>
      <c r="AL130" s="424">
        <f t="shared" si="7"/>
        <v>0</v>
      </c>
    </row>
    <row r="131" spans="1:38" customFormat="1" ht="15" hidden="1" customHeight="1">
      <c r="A131" s="6"/>
      <c r="C131" s="137" t="s">
        <v>207</v>
      </c>
      <c r="D131" s="623" t="str">
        <f>IF(CNGE_2024_M1_Secc1_Sub1!$D144="","",CNGE_2024_M1_Secc1_Sub1!$D144)</f>
        <v/>
      </c>
      <c r="E131" s="624"/>
      <c r="F131" s="624"/>
      <c r="G131" s="624"/>
      <c r="H131" s="624"/>
      <c r="I131" s="624"/>
      <c r="J131" s="624"/>
      <c r="K131" s="624"/>
      <c r="L131" s="624"/>
      <c r="M131" s="624"/>
      <c r="N131" s="624"/>
      <c r="O131" s="624"/>
      <c r="P131" s="624"/>
      <c r="Q131" s="624"/>
      <c r="R131" s="625"/>
      <c r="S131" s="560"/>
      <c r="T131" s="561"/>
      <c r="U131" s="561"/>
      <c r="V131" s="561"/>
      <c r="W131" s="561"/>
      <c r="X131" s="562"/>
      <c r="Y131" s="560"/>
      <c r="Z131" s="561"/>
      <c r="AA131" s="561"/>
      <c r="AB131" s="561"/>
      <c r="AC131" s="561"/>
      <c r="AD131" s="562"/>
      <c r="AE131" s="8"/>
      <c r="AG131" s="269">
        <f t="shared" si="4"/>
        <v>0</v>
      </c>
      <c r="AH131" s="371">
        <f t="shared" si="5"/>
        <v>0</v>
      </c>
      <c r="AI131" s="290">
        <f t="shared" si="6"/>
        <v>0</v>
      </c>
      <c r="AJ131" s="291" t="str">
        <f>IF(AI131=0,"",
IF(SUM($AI$29:AI131)=1,AK131,
IF($AI$149&gt;SUM($AI$29:AI131),_xlfn.CONCAT(", ",AK131),
IF($AI$149=SUM($AI$29:AI131),_xlfn.CONCAT(" y ",AK131)))))</f>
        <v/>
      </c>
      <c r="AK131" s="231" t="s">
        <v>6314</v>
      </c>
      <c r="AL131" s="424">
        <f t="shared" si="7"/>
        <v>0</v>
      </c>
    </row>
    <row r="132" spans="1:38" customFormat="1" ht="15" hidden="1" customHeight="1">
      <c r="A132" s="6"/>
      <c r="C132" s="137" t="s">
        <v>208</v>
      </c>
      <c r="D132" s="623" t="str">
        <f>IF(CNGE_2024_M1_Secc1_Sub1!$D145="","",CNGE_2024_M1_Secc1_Sub1!$D145)</f>
        <v/>
      </c>
      <c r="E132" s="624"/>
      <c r="F132" s="624"/>
      <c r="G132" s="624"/>
      <c r="H132" s="624"/>
      <c r="I132" s="624"/>
      <c r="J132" s="624"/>
      <c r="K132" s="624"/>
      <c r="L132" s="624"/>
      <c r="M132" s="624"/>
      <c r="N132" s="624"/>
      <c r="O132" s="624"/>
      <c r="P132" s="624"/>
      <c r="Q132" s="624"/>
      <c r="R132" s="625"/>
      <c r="S132" s="560"/>
      <c r="T132" s="561"/>
      <c r="U132" s="561"/>
      <c r="V132" s="561"/>
      <c r="W132" s="561"/>
      <c r="X132" s="562"/>
      <c r="Y132" s="560"/>
      <c r="Z132" s="561"/>
      <c r="AA132" s="561"/>
      <c r="AB132" s="561"/>
      <c r="AC132" s="561"/>
      <c r="AD132" s="562"/>
      <c r="AE132" s="8"/>
      <c r="AG132" s="269">
        <f t="shared" si="4"/>
        <v>0</v>
      </c>
      <c r="AH132" s="371">
        <f t="shared" si="5"/>
        <v>0</v>
      </c>
      <c r="AI132" s="290">
        <f t="shared" si="6"/>
        <v>0</v>
      </c>
      <c r="AJ132" s="291" t="str">
        <f>IF(AI132=0,"",
IF(SUM($AI$29:AI132)=1,AK132,
IF($AI$149&gt;SUM($AI$29:AI132),_xlfn.CONCAT(", ",AK132),
IF($AI$149=SUM($AI$29:AI132),_xlfn.CONCAT(" y ",AK132)))))</f>
        <v/>
      </c>
      <c r="AK132" s="231" t="s">
        <v>6315</v>
      </c>
      <c r="AL132" s="424">
        <f t="shared" si="7"/>
        <v>0</v>
      </c>
    </row>
    <row r="133" spans="1:38" customFormat="1" ht="15" hidden="1" customHeight="1">
      <c r="A133" s="6"/>
      <c r="C133" s="137" t="s">
        <v>209</v>
      </c>
      <c r="D133" s="623" t="str">
        <f>IF(CNGE_2024_M1_Secc1_Sub1!$D146="","",CNGE_2024_M1_Secc1_Sub1!$D146)</f>
        <v/>
      </c>
      <c r="E133" s="624"/>
      <c r="F133" s="624"/>
      <c r="G133" s="624"/>
      <c r="H133" s="624"/>
      <c r="I133" s="624"/>
      <c r="J133" s="624"/>
      <c r="K133" s="624"/>
      <c r="L133" s="624"/>
      <c r="M133" s="624"/>
      <c r="N133" s="624"/>
      <c r="O133" s="624"/>
      <c r="P133" s="624"/>
      <c r="Q133" s="624"/>
      <c r="R133" s="625"/>
      <c r="S133" s="560"/>
      <c r="T133" s="561"/>
      <c r="U133" s="561"/>
      <c r="V133" s="561"/>
      <c r="W133" s="561"/>
      <c r="X133" s="562"/>
      <c r="Y133" s="560"/>
      <c r="Z133" s="561"/>
      <c r="AA133" s="561"/>
      <c r="AB133" s="561"/>
      <c r="AC133" s="561"/>
      <c r="AD133" s="562"/>
      <c r="AE133" s="8"/>
      <c r="AG133" s="269">
        <f t="shared" si="4"/>
        <v>0</v>
      </c>
      <c r="AH133" s="371">
        <f t="shared" si="5"/>
        <v>0</v>
      </c>
      <c r="AI133" s="290">
        <f t="shared" si="6"/>
        <v>0</v>
      </c>
      <c r="AJ133" s="291" t="str">
        <f>IF(AI133=0,"",
IF(SUM($AI$29:AI133)=1,AK133,
IF($AI$149&gt;SUM($AI$29:AI133),_xlfn.CONCAT(", ",AK133),
IF($AI$149=SUM($AI$29:AI133),_xlfn.CONCAT(" y ",AK133)))))</f>
        <v/>
      </c>
      <c r="AK133" s="231" t="s">
        <v>6316</v>
      </c>
      <c r="AL133" s="424">
        <f t="shared" si="7"/>
        <v>0</v>
      </c>
    </row>
    <row r="134" spans="1:38" customFormat="1" ht="15" hidden="1" customHeight="1">
      <c r="A134" s="6"/>
      <c r="C134" s="137" t="s">
        <v>210</v>
      </c>
      <c r="D134" s="623" t="str">
        <f>IF(CNGE_2024_M1_Secc1_Sub1!$D147="","",CNGE_2024_M1_Secc1_Sub1!$D147)</f>
        <v/>
      </c>
      <c r="E134" s="624"/>
      <c r="F134" s="624"/>
      <c r="G134" s="624"/>
      <c r="H134" s="624"/>
      <c r="I134" s="624"/>
      <c r="J134" s="624"/>
      <c r="K134" s="624"/>
      <c r="L134" s="624"/>
      <c r="M134" s="624"/>
      <c r="N134" s="624"/>
      <c r="O134" s="624"/>
      <c r="P134" s="624"/>
      <c r="Q134" s="624"/>
      <c r="R134" s="625"/>
      <c r="S134" s="560"/>
      <c r="T134" s="561"/>
      <c r="U134" s="561"/>
      <c r="V134" s="561"/>
      <c r="W134" s="561"/>
      <c r="X134" s="562"/>
      <c r="Y134" s="560"/>
      <c r="Z134" s="561"/>
      <c r="AA134" s="561"/>
      <c r="AB134" s="561"/>
      <c r="AC134" s="561"/>
      <c r="AD134" s="562"/>
      <c r="AE134" s="8"/>
      <c r="AG134" s="269">
        <f t="shared" si="4"/>
        <v>0</v>
      </c>
      <c r="AH134" s="371">
        <f t="shared" si="5"/>
        <v>0</v>
      </c>
      <c r="AI134" s="290">
        <f t="shared" si="6"/>
        <v>0</v>
      </c>
      <c r="AJ134" s="291" t="str">
        <f>IF(AI134=0,"",
IF(SUM($AI$29:AI134)=1,AK134,
IF($AI$149&gt;SUM($AI$29:AI134),_xlfn.CONCAT(", ",AK134),
IF($AI$149=SUM($AI$29:AI134),_xlfn.CONCAT(" y ",AK134)))))</f>
        <v/>
      </c>
      <c r="AK134" s="231" t="s">
        <v>6317</v>
      </c>
      <c r="AL134" s="424">
        <f t="shared" si="7"/>
        <v>0</v>
      </c>
    </row>
    <row r="135" spans="1:38" customFormat="1" ht="15" hidden="1" customHeight="1">
      <c r="A135" s="6"/>
      <c r="C135" s="137" t="s">
        <v>211</v>
      </c>
      <c r="D135" s="623" t="str">
        <f>IF(CNGE_2024_M1_Secc1_Sub1!$D148="","",CNGE_2024_M1_Secc1_Sub1!$D148)</f>
        <v/>
      </c>
      <c r="E135" s="624"/>
      <c r="F135" s="624"/>
      <c r="G135" s="624"/>
      <c r="H135" s="624"/>
      <c r="I135" s="624"/>
      <c r="J135" s="624"/>
      <c r="K135" s="624"/>
      <c r="L135" s="624"/>
      <c r="M135" s="624"/>
      <c r="N135" s="624"/>
      <c r="O135" s="624"/>
      <c r="P135" s="624"/>
      <c r="Q135" s="624"/>
      <c r="R135" s="625"/>
      <c r="S135" s="560"/>
      <c r="T135" s="561"/>
      <c r="U135" s="561"/>
      <c r="V135" s="561"/>
      <c r="W135" s="561"/>
      <c r="X135" s="562"/>
      <c r="Y135" s="560"/>
      <c r="Z135" s="561"/>
      <c r="AA135" s="561"/>
      <c r="AB135" s="561"/>
      <c r="AC135" s="561"/>
      <c r="AD135" s="562"/>
      <c r="AE135" s="8"/>
      <c r="AG135" s="269">
        <f t="shared" si="4"/>
        <v>0</v>
      </c>
      <c r="AH135" s="371">
        <f t="shared" si="5"/>
        <v>0</v>
      </c>
      <c r="AI135" s="290">
        <f t="shared" si="6"/>
        <v>0</v>
      </c>
      <c r="AJ135" s="291" t="str">
        <f>IF(AI135=0,"",
IF(SUM($AI$29:AI135)=1,AK135,
IF($AI$149&gt;SUM($AI$29:AI135),_xlfn.CONCAT(", ",AK135),
IF($AI$149=SUM($AI$29:AI135),_xlfn.CONCAT(" y ",AK135)))))</f>
        <v/>
      </c>
      <c r="AK135" s="231" t="s">
        <v>6318</v>
      </c>
      <c r="AL135" s="424">
        <f t="shared" si="7"/>
        <v>0</v>
      </c>
    </row>
    <row r="136" spans="1:38" customFormat="1" ht="15" hidden="1" customHeight="1">
      <c r="A136" s="6"/>
      <c r="C136" s="137" t="s">
        <v>212</v>
      </c>
      <c r="D136" s="623" t="str">
        <f>IF(CNGE_2024_M1_Secc1_Sub1!$D149="","",CNGE_2024_M1_Secc1_Sub1!$D149)</f>
        <v/>
      </c>
      <c r="E136" s="624"/>
      <c r="F136" s="624"/>
      <c r="G136" s="624"/>
      <c r="H136" s="624"/>
      <c r="I136" s="624"/>
      <c r="J136" s="624"/>
      <c r="K136" s="624"/>
      <c r="L136" s="624"/>
      <c r="M136" s="624"/>
      <c r="N136" s="624"/>
      <c r="O136" s="624"/>
      <c r="P136" s="624"/>
      <c r="Q136" s="624"/>
      <c r="R136" s="625"/>
      <c r="S136" s="560"/>
      <c r="T136" s="561"/>
      <c r="U136" s="561"/>
      <c r="V136" s="561"/>
      <c r="W136" s="561"/>
      <c r="X136" s="562"/>
      <c r="Y136" s="560"/>
      <c r="Z136" s="561"/>
      <c r="AA136" s="561"/>
      <c r="AB136" s="561"/>
      <c r="AC136" s="561"/>
      <c r="AD136" s="562"/>
      <c r="AE136" s="8"/>
      <c r="AG136" s="269">
        <f t="shared" si="4"/>
        <v>0</v>
      </c>
      <c r="AH136" s="371">
        <f t="shared" si="5"/>
        <v>0</v>
      </c>
      <c r="AI136" s="290">
        <f t="shared" si="6"/>
        <v>0</v>
      </c>
      <c r="AJ136" s="291" t="str">
        <f>IF(AI136=0,"",
IF(SUM($AI$29:AI136)=1,AK136,
IF($AI$149&gt;SUM($AI$29:AI136),_xlfn.CONCAT(", ",AK136),
IF($AI$149=SUM($AI$29:AI136),_xlfn.CONCAT(" y ",AK136)))))</f>
        <v/>
      </c>
      <c r="AK136" s="231" t="s">
        <v>6319</v>
      </c>
      <c r="AL136" s="424">
        <f t="shared" si="7"/>
        <v>0</v>
      </c>
    </row>
    <row r="137" spans="1:38" customFormat="1" ht="15" hidden="1" customHeight="1">
      <c r="A137" s="6"/>
      <c r="C137" s="137" t="s">
        <v>213</v>
      </c>
      <c r="D137" s="623" t="str">
        <f>IF(CNGE_2024_M1_Secc1_Sub1!$D150="","",CNGE_2024_M1_Secc1_Sub1!$D150)</f>
        <v/>
      </c>
      <c r="E137" s="624"/>
      <c r="F137" s="624"/>
      <c r="G137" s="624"/>
      <c r="H137" s="624"/>
      <c r="I137" s="624"/>
      <c r="J137" s="624"/>
      <c r="K137" s="624"/>
      <c r="L137" s="624"/>
      <c r="M137" s="624"/>
      <c r="N137" s="624"/>
      <c r="O137" s="624"/>
      <c r="P137" s="624"/>
      <c r="Q137" s="624"/>
      <c r="R137" s="625"/>
      <c r="S137" s="560"/>
      <c r="T137" s="561"/>
      <c r="U137" s="561"/>
      <c r="V137" s="561"/>
      <c r="W137" s="561"/>
      <c r="X137" s="562"/>
      <c r="Y137" s="560"/>
      <c r="Z137" s="561"/>
      <c r="AA137" s="561"/>
      <c r="AB137" s="561"/>
      <c r="AC137" s="561"/>
      <c r="AD137" s="562"/>
      <c r="AE137" s="8"/>
      <c r="AG137" s="269">
        <f t="shared" si="4"/>
        <v>0</v>
      </c>
      <c r="AH137" s="371">
        <f t="shared" si="5"/>
        <v>0</v>
      </c>
      <c r="AI137" s="290">
        <f t="shared" si="6"/>
        <v>0</v>
      </c>
      <c r="AJ137" s="291" t="str">
        <f>IF(AI137=0,"",
IF(SUM($AI$29:AI137)=1,AK137,
IF($AI$149&gt;SUM($AI$29:AI137),_xlfn.CONCAT(", ",AK137),
IF($AI$149=SUM($AI$29:AI137),_xlfn.CONCAT(" y ",AK137)))))</f>
        <v/>
      </c>
      <c r="AK137" s="231" t="s">
        <v>6320</v>
      </c>
      <c r="AL137" s="424">
        <f t="shared" si="7"/>
        <v>0</v>
      </c>
    </row>
    <row r="138" spans="1:38" customFormat="1" ht="15" hidden="1" customHeight="1">
      <c r="A138" s="6"/>
      <c r="C138" s="137" t="s">
        <v>214</v>
      </c>
      <c r="D138" s="623" t="str">
        <f>IF(CNGE_2024_M1_Secc1_Sub1!$D151="","",CNGE_2024_M1_Secc1_Sub1!$D151)</f>
        <v/>
      </c>
      <c r="E138" s="624"/>
      <c r="F138" s="624"/>
      <c r="G138" s="624"/>
      <c r="H138" s="624"/>
      <c r="I138" s="624"/>
      <c r="J138" s="624"/>
      <c r="K138" s="624"/>
      <c r="L138" s="624"/>
      <c r="M138" s="624"/>
      <c r="N138" s="624"/>
      <c r="O138" s="624"/>
      <c r="P138" s="624"/>
      <c r="Q138" s="624"/>
      <c r="R138" s="625"/>
      <c r="S138" s="560"/>
      <c r="T138" s="561"/>
      <c r="U138" s="561"/>
      <c r="V138" s="561"/>
      <c r="W138" s="561"/>
      <c r="X138" s="562"/>
      <c r="Y138" s="560"/>
      <c r="Z138" s="561"/>
      <c r="AA138" s="561"/>
      <c r="AB138" s="561"/>
      <c r="AC138" s="561"/>
      <c r="AD138" s="562"/>
      <c r="AE138" s="8"/>
      <c r="AG138" s="269">
        <f t="shared" si="4"/>
        <v>0</v>
      </c>
      <c r="AH138" s="371">
        <f t="shared" si="5"/>
        <v>0</v>
      </c>
      <c r="AI138" s="290">
        <f t="shared" si="6"/>
        <v>0</v>
      </c>
      <c r="AJ138" s="291" t="str">
        <f>IF(AI138=0,"",
IF(SUM($AI$29:AI138)=1,AK138,
IF($AI$149&gt;SUM($AI$29:AI138),_xlfn.CONCAT(", ",AK138),
IF($AI$149=SUM($AI$29:AI138),_xlfn.CONCAT(" y ",AK138)))))</f>
        <v/>
      </c>
      <c r="AK138" s="231" t="s">
        <v>6321</v>
      </c>
      <c r="AL138" s="424">
        <f t="shared" si="7"/>
        <v>0</v>
      </c>
    </row>
    <row r="139" spans="1:38" customFormat="1" ht="15" hidden="1" customHeight="1">
      <c r="A139" s="6"/>
      <c r="C139" s="137" t="s">
        <v>215</v>
      </c>
      <c r="D139" s="623" t="str">
        <f>IF(CNGE_2024_M1_Secc1_Sub1!$D152="","",CNGE_2024_M1_Secc1_Sub1!$D152)</f>
        <v/>
      </c>
      <c r="E139" s="624"/>
      <c r="F139" s="624"/>
      <c r="G139" s="624"/>
      <c r="H139" s="624"/>
      <c r="I139" s="624"/>
      <c r="J139" s="624"/>
      <c r="K139" s="624"/>
      <c r="L139" s="624"/>
      <c r="M139" s="624"/>
      <c r="N139" s="624"/>
      <c r="O139" s="624"/>
      <c r="P139" s="624"/>
      <c r="Q139" s="624"/>
      <c r="R139" s="625"/>
      <c r="S139" s="560"/>
      <c r="T139" s="561"/>
      <c r="U139" s="561"/>
      <c r="V139" s="561"/>
      <c r="W139" s="561"/>
      <c r="X139" s="562"/>
      <c r="Y139" s="560"/>
      <c r="Z139" s="561"/>
      <c r="AA139" s="561"/>
      <c r="AB139" s="561"/>
      <c r="AC139" s="561"/>
      <c r="AD139" s="562"/>
      <c r="AE139" s="8"/>
      <c r="AG139" s="269">
        <f t="shared" si="4"/>
        <v>0</v>
      </c>
      <c r="AH139" s="371">
        <f t="shared" si="5"/>
        <v>0</v>
      </c>
      <c r="AI139" s="290">
        <f t="shared" si="6"/>
        <v>0</v>
      </c>
      <c r="AJ139" s="291" t="str">
        <f>IF(AI139=0,"",
IF(SUM($AI$29:AI139)=1,AK139,
IF($AI$149&gt;SUM($AI$29:AI139),_xlfn.CONCAT(", ",AK139),
IF($AI$149=SUM($AI$29:AI139),_xlfn.CONCAT(" y ",AK139)))))</f>
        <v/>
      </c>
      <c r="AK139" s="231" t="s">
        <v>6322</v>
      </c>
      <c r="AL139" s="424">
        <f t="shared" si="7"/>
        <v>0</v>
      </c>
    </row>
    <row r="140" spans="1:38" customFormat="1" ht="15" hidden="1" customHeight="1">
      <c r="A140" s="6"/>
      <c r="C140" s="137" t="s">
        <v>216</v>
      </c>
      <c r="D140" s="623" t="str">
        <f>IF(CNGE_2024_M1_Secc1_Sub1!$D153="","",CNGE_2024_M1_Secc1_Sub1!$D153)</f>
        <v/>
      </c>
      <c r="E140" s="624"/>
      <c r="F140" s="624"/>
      <c r="G140" s="624"/>
      <c r="H140" s="624"/>
      <c r="I140" s="624"/>
      <c r="J140" s="624"/>
      <c r="K140" s="624"/>
      <c r="L140" s="624"/>
      <c r="M140" s="624"/>
      <c r="N140" s="624"/>
      <c r="O140" s="624"/>
      <c r="P140" s="624"/>
      <c r="Q140" s="624"/>
      <c r="R140" s="625"/>
      <c r="S140" s="560"/>
      <c r="T140" s="561"/>
      <c r="U140" s="561"/>
      <c r="V140" s="561"/>
      <c r="W140" s="561"/>
      <c r="X140" s="562"/>
      <c r="Y140" s="560"/>
      <c r="Z140" s="561"/>
      <c r="AA140" s="561"/>
      <c r="AB140" s="561"/>
      <c r="AC140" s="561"/>
      <c r="AD140" s="562"/>
      <c r="AE140" s="8"/>
      <c r="AG140" s="269">
        <f t="shared" si="4"/>
        <v>0</v>
      </c>
      <c r="AH140" s="371">
        <f t="shared" si="5"/>
        <v>0</v>
      </c>
      <c r="AI140" s="290">
        <f t="shared" si="6"/>
        <v>0</v>
      </c>
      <c r="AJ140" s="291" t="str">
        <f>IF(AI140=0,"",
IF(SUM($AI$29:AI140)=1,AK140,
IF($AI$149&gt;SUM($AI$29:AI140),_xlfn.CONCAT(", ",AK140),
IF($AI$149=SUM($AI$29:AI140),_xlfn.CONCAT(" y ",AK140)))))</f>
        <v/>
      </c>
      <c r="AK140" s="231" t="s">
        <v>6323</v>
      </c>
      <c r="AL140" s="424">
        <f t="shared" si="7"/>
        <v>0</v>
      </c>
    </row>
    <row r="141" spans="1:38" customFormat="1" ht="15" hidden="1" customHeight="1">
      <c r="A141" s="6"/>
      <c r="C141" s="137" t="s">
        <v>217</v>
      </c>
      <c r="D141" s="623" t="str">
        <f>IF(CNGE_2024_M1_Secc1_Sub1!$D154="","",CNGE_2024_M1_Secc1_Sub1!$D154)</f>
        <v/>
      </c>
      <c r="E141" s="624"/>
      <c r="F141" s="624"/>
      <c r="G141" s="624"/>
      <c r="H141" s="624"/>
      <c r="I141" s="624"/>
      <c r="J141" s="624"/>
      <c r="K141" s="624"/>
      <c r="L141" s="624"/>
      <c r="M141" s="624"/>
      <c r="N141" s="624"/>
      <c r="O141" s="624"/>
      <c r="P141" s="624"/>
      <c r="Q141" s="624"/>
      <c r="R141" s="625"/>
      <c r="S141" s="560"/>
      <c r="T141" s="561"/>
      <c r="U141" s="561"/>
      <c r="V141" s="561"/>
      <c r="W141" s="561"/>
      <c r="X141" s="562"/>
      <c r="Y141" s="560"/>
      <c r="Z141" s="561"/>
      <c r="AA141" s="561"/>
      <c r="AB141" s="561"/>
      <c r="AC141" s="561"/>
      <c r="AD141" s="562"/>
      <c r="AE141" s="8"/>
      <c r="AG141" s="269">
        <f t="shared" si="4"/>
        <v>0</v>
      </c>
      <c r="AH141" s="371">
        <f t="shared" si="5"/>
        <v>0</v>
      </c>
      <c r="AI141" s="290">
        <f t="shared" si="6"/>
        <v>0</v>
      </c>
      <c r="AJ141" s="291" t="str">
        <f>IF(AI141=0,"",
IF(SUM($AI$29:AI141)=1,AK141,
IF($AI$149&gt;SUM($AI$29:AI141),_xlfn.CONCAT(", ",AK141),
IF($AI$149=SUM($AI$29:AI141),_xlfn.CONCAT(" y ",AK141)))))</f>
        <v/>
      </c>
      <c r="AK141" s="231" t="s">
        <v>6324</v>
      </c>
      <c r="AL141" s="424">
        <f t="shared" si="7"/>
        <v>0</v>
      </c>
    </row>
    <row r="142" spans="1:38" customFormat="1" ht="15" hidden="1" customHeight="1">
      <c r="A142" s="6"/>
      <c r="C142" s="137" t="s">
        <v>218</v>
      </c>
      <c r="D142" s="623" t="str">
        <f>IF(CNGE_2024_M1_Secc1_Sub1!$D155="","",CNGE_2024_M1_Secc1_Sub1!$D155)</f>
        <v/>
      </c>
      <c r="E142" s="624"/>
      <c r="F142" s="624"/>
      <c r="G142" s="624"/>
      <c r="H142" s="624"/>
      <c r="I142" s="624"/>
      <c r="J142" s="624"/>
      <c r="K142" s="624"/>
      <c r="L142" s="624"/>
      <c r="M142" s="624"/>
      <c r="N142" s="624"/>
      <c r="O142" s="624"/>
      <c r="P142" s="624"/>
      <c r="Q142" s="624"/>
      <c r="R142" s="625"/>
      <c r="S142" s="560"/>
      <c r="T142" s="561"/>
      <c r="U142" s="561"/>
      <c r="V142" s="561"/>
      <c r="W142" s="561"/>
      <c r="X142" s="562"/>
      <c r="Y142" s="560"/>
      <c r="Z142" s="561"/>
      <c r="AA142" s="561"/>
      <c r="AB142" s="561"/>
      <c r="AC142" s="561"/>
      <c r="AD142" s="562"/>
      <c r="AE142" s="8"/>
      <c r="AG142" s="269">
        <f t="shared" si="4"/>
        <v>0</v>
      </c>
      <c r="AH142" s="371">
        <f t="shared" si="5"/>
        <v>0</v>
      </c>
      <c r="AI142" s="290">
        <f t="shared" si="6"/>
        <v>0</v>
      </c>
      <c r="AJ142" s="291" t="str">
        <f>IF(AI142=0,"",
IF(SUM($AI$29:AI142)=1,AK142,
IF($AI$149&gt;SUM($AI$29:AI142),_xlfn.CONCAT(", ",AK142),
IF($AI$149=SUM($AI$29:AI142),_xlfn.CONCAT(" y ",AK142)))))</f>
        <v/>
      </c>
      <c r="AK142" s="231" t="s">
        <v>6325</v>
      </c>
      <c r="AL142" s="424">
        <f t="shared" si="7"/>
        <v>0</v>
      </c>
    </row>
    <row r="143" spans="1:38" customFormat="1" ht="15" hidden="1" customHeight="1">
      <c r="A143" s="6"/>
      <c r="C143" s="137" t="s">
        <v>219</v>
      </c>
      <c r="D143" s="623" t="str">
        <f>IF(CNGE_2024_M1_Secc1_Sub1!$D156="","",CNGE_2024_M1_Secc1_Sub1!$D156)</f>
        <v/>
      </c>
      <c r="E143" s="624"/>
      <c r="F143" s="624"/>
      <c r="G143" s="624"/>
      <c r="H143" s="624"/>
      <c r="I143" s="624"/>
      <c r="J143" s="624"/>
      <c r="K143" s="624"/>
      <c r="L143" s="624"/>
      <c r="M143" s="624"/>
      <c r="N143" s="624"/>
      <c r="O143" s="624"/>
      <c r="P143" s="624"/>
      <c r="Q143" s="624"/>
      <c r="R143" s="625"/>
      <c r="S143" s="560"/>
      <c r="T143" s="561"/>
      <c r="U143" s="561"/>
      <c r="V143" s="561"/>
      <c r="W143" s="561"/>
      <c r="X143" s="562"/>
      <c r="Y143" s="560"/>
      <c r="Z143" s="561"/>
      <c r="AA143" s="561"/>
      <c r="AB143" s="561"/>
      <c r="AC143" s="561"/>
      <c r="AD143" s="562"/>
      <c r="AE143" s="8"/>
      <c r="AG143" s="269">
        <f t="shared" si="4"/>
        <v>0</v>
      </c>
      <c r="AH143" s="371">
        <f t="shared" si="5"/>
        <v>0</v>
      </c>
      <c r="AI143" s="290">
        <f t="shared" si="6"/>
        <v>0</v>
      </c>
      <c r="AJ143" s="291" t="str">
        <f>IF(AI143=0,"",
IF(SUM($AI$29:AI143)=1,AK143,
IF($AI$149&gt;SUM($AI$29:AI143),_xlfn.CONCAT(", ",AK143),
IF($AI$149=SUM($AI$29:AI143),_xlfn.CONCAT(" y ",AK143)))))</f>
        <v/>
      </c>
      <c r="AK143" s="231" t="s">
        <v>6326</v>
      </c>
      <c r="AL143" s="424">
        <f t="shared" si="7"/>
        <v>0</v>
      </c>
    </row>
    <row r="144" spans="1:38" customFormat="1" ht="15" hidden="1" customHeight="1">
      <c r="A144" s="6"/>
      <c r="C144" s="137" t="s">
        <v>220</v>
      </c>
      <c r="D144" s="623" t="str">
        <f>IF(CNGE_2024_M1_Secc1_Sub1!$D157="","",CNGE_2024_M1_Secc1_Sub1!$D157)</f>
        <v/>
      </c>
      <c r="E144" s="624"/>
      <c r="F144" s="624"/>
      <c r="G144" s="624"/>
      <c r="H144" s="624"/>
      <c r="I144" s="624"/>
      <c r="J144" s="624"/>
      <c r="K144" s="624"/>
      <c r="L144" s="624"/>
      <c r="M144" s="624"/>
      <c r="N144" s="624"/>
      <c r="O144" s="624"/>
      <c r="P144" s="624"/>
      <c r="Q144" s="624"/>
      <c r="R144" s="625"/>
      <c r="S144" s="560"/>
      <c r="T144" s="561"/>
      <c r="U144" s="561"/>
      <c r="V144" s="561"/>
      <c r="W144" s="561"/>
      <c r="X144" s="562"/>
      <c r="Y144" s="560"/>
      <c r="Z144" s="561"/>
      <c r="AA144" s="561"/>
      <c r="AB144" s="561"/>
      <c r="AC144" s="561"/>
      <c r="AD144" s="562"/>
      <c r="AE144" s="8"/>
      <c r="AG144" s="269">
        <f t="shared" si="4"/>
        <v>0</v>
      </c>
      <c r="AH144" s="371">
        <f t="shared" si="5"/>
        <v>0</v>
      </c>
      <c r="AI144" s="290">
        <f t="shared" si="6"/>
        <v>0</v>
      </c>
      <c r="AJ144" s="291" t="str">
        <f>IF(AI144=0,"",
IF(SUM($AI$29:AI144)=1,AK144,
IF($AI$149&gt;SUM($AI$29:AI144),_xlfn.CONCAT(", ",AK144),
IF($AI$149=SUM($AI$29:AI144),_xlfn.CONCAT(" y ",AK144)))))</f>
        <v/>
      </c>
      <c r="AK144" s="231" t="s">
        <v>6327</v>
      </c>
      <c r="AL144" s="424">
        <f t="shared" si="7"/>
        <v>0</v>
      </c>
    </row>
    <row r="145" spans="1:38" customFormat="1" ht="15" hidden="1" customHeight="1">
      <c r="A145" s="6"/>
      <c r="C145" s="137" t="s">
        <v>221</v>
      </c>
      <c r="D145" s="623" t="str">
        <f>IF(CNGE_2024_M1_Secc1_Sub1!$D158="","",CNGE_2024_M1_Secc1_Sub1!$D158)</f>
        <v/>
      </c>
      <c r="E145" s="624"/>
      <c r="F145" s="624"/>
      <c r="G145" s="624"/>
      <c r="H145" s="624"/>
      <c r="I145" s="624"/>
      <c r="J145" s="624"/>
      <c r="K145" s="624"/>
      <c r="L145" s="624"/>
      <c r="M145" s="624"/>
      <c r="N145" s="624"/>
      <c r="O145" s="624"/>
      <c r="P145" s="624"/>
      <c r="Q145" s="624"/>
      <c r="R145" s="625"/>
      <c r="S145" s="560"/>
      <c r="T145" s="561"/>
      <c r="U145" s="561"/>
      <c r="V145" s="561"/>
      <c r="W145" s="561"/>
      <c r="X145" s="562"/>
      <c r="Y145" s="560"/>
      <c r="Z145" s="561"/>
      <c r="AA145" s="561"/>
      <c r="AB145" s="561"/>
      <c r="AC145" s="561"/>
      <c r="AD145" s="562"/>
      <c r="AE145" s="8"/>
      <c r="AG145" s="269">
        <f t="shared" si="4"/>
        <v>0</v>
      </c>
      <c r="AH145" s="371">
        <f t="shared" si="5"/>
        <v>0</v>
      </c>
      <c r="AI145" s="290">
        <f t="shared" si="6"/>
        <v>0</v>
      </c>
      <c r="AJ145" s="291" t="str">
        <f>IF(AI145=0,"",
IF(SUM($AI$29:AI145)=1,AK145,
IF($AI$149&gt;SUM($AI$29:AI145),_xlfn.CONCAT(", ",AK145),
IF($AI$149=SUM($AI$29:AI145),_xlfn.CONCAT(" y ",AK145)))))</f>
        <v/>
      </c>
      <c r="AK145" s="231" t="s">
        <v>6328</v>
      </c>
      <c r="AL145" s="424">
        <f t="shared" si="7"/>
        <v>0</v>
      </c>
    </row>
    <row r="146" spans="1:38" customFormat="1" ht="15" hidden="1" customHeight="1">
      <c r="A146" s="6"/>
      <c r="C146" s="137" t="s">
        <v>222</v>
      </c>
      <c r="D146" s="623" t="str">
        <f>IF(CNGE_2024_M1_Secc1_Sub1!$D159="","",CNGE_2024_M1_Secc1_Sub1!$D159)</f>
        <v/>
      </c>
      <c r="E146" s="624"/>
      <c r="F146" s="624"/>
      <c r="G146" s="624"/>
      <c r="H146" s="624"/>
      <c r="I146" s="624"/>
      <c r="J146" s="624"/>
      <c r="K146" s="624"/>
      <c r="L146" s="624"/>
      <c r="M146" s="624"/>
      <c r="N146" s="624"/>
      <c r="O146" s="624"/>
      <c r="P146" s="624"/>
      <c r="Q146" s="624"/>
      <c r="R146" s="625"/>
      <c r="S146" s="560"/>
      <c r="T146" s="561"/>
      <c r="U146" s="561"/>
      <c r="V146" s="561"/>
      <c r="W146" s="561"/>
      <c r="X146" s="562"/>
      <c r="Y146" s="560"/>
      <c r="Z146" s="561"/>
      <c r="AA146" s="561"/>
      <c r="AB146" s="561"/>
      <c r="AC146" s="561"/>
      <c r="AD146" s="562"/>
      <c r="AE146" s="8"/>
      <c r="AG146" s="269">
        <f t="shared" si="4"/>
        <v>0</v>
      </c>
      <c r="AH146" s="371">
        <f t="shared" si="5"/>
        <v>0</v>
      </c>
      <c r="AI146" s="290">
        <f t="shared" si="6"/>
        <v>0</v>
      </c>
      <c r="AJ146" s="291" t="str">
        <f>IF(AI146=0,"",
IF(SUM($AI$29:AI146)=1,AK146,
IF($AI$149&gt;SUM($AI$29:AI146),_xlfn.CONCAT(", ",AK146),
IF($AI$149=SUM($AI$29:AI146),_xlfn.CONCAT(" y ",AK146)))))</f>
        <v/>
      </c>
      <c r="AK146" s="231" t="s">
        <v>6329</v>
      </c>
      <c r="AL146" s="424">
        <f t="shared" si="7"/>
        <v>0</v>
      </c>
    </row>
    <row r="147" spans="1:38" customFormat="1" ht="15" hidden="1" customHeight="1">
      <c r="A147" s="6"/>
      <c r="C147" s="137" t="s">
        <v>223</v>
      </c>
      <c r="D147" s="623" t="str">
        <f>IF(CNGE_2024_M1_Secc1_Sub1!$D160="","",CNGE_2024_M1_Secc1_Sub1!$D160)</f>
        <v/>
      </c>
      <c r="E147" s="624"/>
      <c r="F147" s="624"/>
      <c r="G147" s="624"/>
      <c r="H147" s="624"/>
      <c r="I147" s="624"/>
      <c r="J147" s="624"/>
      <c r="K147" s="624"/>
      <c r="L147" s="624"/>
      <c r="M147" s="624"/>
      <c r="N147" s="624"/>
      <c r="O147" s="624"/>
      <c r="P147" s="624"/>
      <c r="Q147" s="624"/>
      <c r="R147" s="625"/>
      <c r="S147" s="560"/>
      <c r="T147" s="561"/>
      <c r="U147" s="561"/>
      <c r="V147" s="561"/>
      <c r="W147" s="561"/>
      <c r="X147" s="562"/>
      <c r="Y147" s="560"/>
      <c r="Z147" s="561"/>
      <c r="AA147" s="561"/>
      <c r="AB147" s="561"/>
      <c r="AC147" s="561"/>
      <c r="AD147" s="562"/>
      <c r="AE147" s="8"/>
      <c r="AG147" s="269">
        <f t="shared" si="4"/>
        <v>0</v>
      </c>
      <c r="AH147" s="371">
        <f t="shared" si="5"/>
        <v>0</v>
      </c>
      <c r="AI147" s="290">
        <f t="shared" si="6"/>
        <v>0</v>
      </c>
      <c r="AJ147" s="291" t="str">
        <f>IF(AI147=0,"",
IF(SUM($AI$29:AI147)=1,AK147,
IF($AI$149&gt;SUM($AI$29:AI147),_xlfn.CONCAT(", ",AK147),
IF($AI$149=SUM($AI$29:AI147),_xlfn.CONCAT(" y ",AK147)))))</f>
        <v/>
      </c>
      <c r="AK147" s="231" t="s">
        <v>6330</v>
      </c>
      <c r="AL147" s="424">
        <f t="shared" si="7"/>
        <v>0</v>
      </c>
    </row>
    <row r="148" spans="1:38" customFormat="1" ht="15" hidden="1" customHeight="1">
      <c r="A148" s="6"/>
      <c r="C148" s="137" t="s">
        <v>224</v>
      </c>
      <c r="D148" s="623" t="str">
        <f>IF(CNGE_2024_M1_Secc1_Sub1!$D161="","",CNGE_2024_M1_Secc1_Sub1!$D161)</f>
        <v/>
      </c>
      <c r="E148" s="624"/>
      <c r="F148" s="624"/>
      <c r="G148" s="624"/>
      <c r="H148" s="624"/>
      <c r="I148" s="624"/>
      <c r="J148" s="624"/>
      <c r="K148" s="624"/>
      <c r="L148" s="624"/>
      <c r="M148" s="624"/>
      <c r="N148" s="624"/>
      <c r="O148" s="624"/>
      <c r="P148" s="624"/>
      <c r="Q148" s="624"/>
      <c r="R148" s="625"/>
      <c r="S148" s="560"/>
      <c r="T148" s="561"/>
      <c r="U148" s="561"/>
      <c r="V148" s="561"/>
      <c r="W148" s="561"/>
      <c r="X148" s="562"/>
      <c r="Y148" s="560"/>
      <c r="Z148" s="561"/>
      <c r="AA148" s="561"/>
      <c r="AB148" s="561"/>
      <c r="AC148" s="561"/>
      <c r="AD148" s="562"/>
      <c r="AE148" s="8"/>
      <c r="AG148" s="269">
        <f t="shared" si="4"/>
        <v>0</v>
      </c>
      <c r="AH148" s="371">
        <f t="shared" si="5"/>
        <v>0</v>
      </c>
      <c r="AI148" s="290">
        <f t="shared" si="6"/>
        <v>0</v>
      </c>
      <c r="AJ148" s="291" t="str">
        <f>IF(AI148=0,"",
IF(SUM($AI$29:AI148)=1,AK148,
IF($AI$149&gt;SUM($AI$29:AI148),_xlfn.CONCAT(", ",AK148),
IF($AI$149=SUM($AI$29:AI148),_xlfn.CONCAT(" y ",AK148)))))</f>
        <v/>
      </c>
      <c r="AK148" s="231" t="s">
        <v>6331</v>
      </c>
      <c r="AL148" s="424">
        <f t="shared" si="7"/>
        <v>0</v>
      </c>
    </row>
    <row r="149" spans="1:38" customFormat="1" ht="15" customHeight="1">
      <c r="A149" s="6"/>
      <c r="B149" s="146"/>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8"/>
      <c r="AH149" s="457">
        <f>SUM(AH29:AH148)</f>
        <v>0</v>
      </c>
      <c r="AI149" s="292">
        <f>SUM(AI29:AI148)</f>
        <v>72</v>
      </c>
      <c r="AJ149" s="292" t="str">
        <f>IF(AI149=0,"",_xlfn.CONCAT(AJ29:AJ148))</f>
        <v>1, 2, 3, 4, 5, 6, 7, 8, 9, 10, 11, 12, 13, 14, 15, 16, 17, 18, 19, 20, 21, 22, 23, 24, 25, 26, 27, 28, 29, 30, 31, 32, 33, 34, 35, 36, 37, 38, 39, 40, 41, 42, 43, 44, 45, 46, 47, 48, 49, 50, 51, 52, 53, 54, 55, 56, 57, 58, 59, 60, 61, 62, 63, 64, 65, 66, 67, 68, 69, 70, 71 y 72</v>
      </c>
      <c r="AK149" s="293" t="str">
        <f>IF(AI149=0,"",
IF(AI149&gt;10,"Favor de ingresar toda la información requerida en la pregunta y/o verifique que no tenga información en celdas sombreadas",
IF(AI149=1,_xlfn.CONCAT("Favor de revisar la información capturada en el numeral ",AJ149),_xlfn.CONCAT("Favor de revisar la información capturada en los numerales ",AJ149))))</f>
        <v>Favor de ingresar toda la información requerida en la pregunta y/o verifique que no tenga información en celdas sombreadas</v>
      </c>
      <c r="AL149" s="461">
        <f>SUM(AL29:AL148)</f>
        <v>0</v>
      </c>
    </row>
    <row r="150" spans="1:38" customFormat="1" ht="24" customHeight="1">
      <c r="A150" s="6"/>
      <c r="B150" s="146"/>
      <c r="C150" s="691" t="s">
        <v>270</v>
      </c>
      <c r="D150" s="691"/>
      <c r="E150" s="691"/>
      <c r="F150" s="691"/>
      <c r="G150" s="691"/>
      <c r="H150" s="691"/>
      <c r="I150" s="691"/>
      <c r="J150" s="691"/>
      <c r="K150" s="691"/>
      <c r="L150" s="691"/>
      <c r="M150" s="691"/>
      <c r="N150" s="691"/>
      <c r="O150" s="691"/>
      <c r="P150" s="691"/>
      <c r="Q150" s="691"/>
      <c r="R150" s="691"/>
      <c r="S150" s="691"/>
      <c r="T150" s="691"/>
      <c r="U150" s="691"/>
      <c r="V150" s="691"/>
      <c r="W150" s="691"/>
      <c r="X150" s="691"/>
      <c r="Y150" s="691"/>
      <c r="Z150" s="691"/>
      <c r="AA150" s="691"/>
      <c r="AB150" s="691"/>
      <c r="AC150" s="691"/>
      <c r="AD150" s="691"/>
      <c r="AE150" s="8"/>
    </row>
    <row r="151" spans="1:38" customFormat="1" ht="60" customHeight="1">
      <c r="C151" s="817"/>
      <c r="D151" s="818"/>
      <c r="E151" s="818"/>
      <c r="F151" s="818"/>
      <c r="G151" s="818"/>
      <c r="H151" s="818"/>
      <c r="I151" s="818"/>
      <c r="J151" s="818"/>
      <c r="K151" s="818"/>
      <c r="L151" s="818"/>
      <c r="M151" s="818"/>
      <c r="N151" s="818"/>
      <c r="O151" s="818"/>
      <c r="P151" s="818"/>
      <c r="Q151" s="818"/>
      <c r="R151" s="818"/>
      <c r="S151" s="818"/>
      <c r="T151" s="818"/>
      <c r="U151" s="818"/>
      <c r="V151" s="818"/>
      <c r="W151" s="818"/>
      <c r="X151" s="818"/>
      <c r="Y151" s="818"/>
      <c r="Z151" s="818"/>
      <c r="AA151" s="818"/>
      <c r="AB151" s="818"/>
      <c r="AC151" s="818"/>
      <c r="AD151" s="819"/>
    </row>
    <row r="152" spans="1:38" ht="15" customHeight="1">
      <c r="B152" s="704" t="str">
        <f>AK149</f>
        <v>Favor de ingresar toda la información requerida en la pregunta y/o verifique que no tenga información en celdas sombreadas</v>
      </c>
      <c r="C152" s="704"/>
      <c r="D152" s="704"/>
      <c r="E152" s="704"/>
      <c r="F152" s="704"/>
      <c r="G152" s="704"/>
      <c r="H152" s="704"/>
      <c r="I152" s="704"/>
      <c r="J152" s="704"/>
      <c r="K152" s="704"/>
      <c r="L152" s="704"/>
      <c r="M152" s="704"/>
      <c r="N152" s="704"/>
      <c r="O152" s="704"/>
      <c r="P152" s="704"/>
      <c r="Q152" s="704"/>
      <c r="R152" s="704"/>
      <c r="S152" s="704"/>
      <c r="T152" s="704"/>
      <c r="U152" s="704"/>
      <c r="V152" s="704"/>
      <c r="W152" s="704"/>
      <c r="X152" s="704"/>
      <c r="Y152" s="704"/>
      <c r="Z152" s="704"/>
      <c r="AA152" s="704"/>
      <c r="AB152" s="704"/>
      <c r="AC152" s="704"/>
      <c r="AD152" s="704"/>
    </row>
    <row r="153" spans="1:38" ht="15" customHeight="1">
      <c r="B153" s="703" t="str">
        <f>IF(AH149&gt;0,"Alerta:Debido a que cuenta con registros NS, debe proporcionar una justificación en el area de comentarios al final de la pregunta.","")</f>
        <v/>
      </c>
      <c r="C153" s="703"/>
      <c r="D153" s="703"/>
      <c r="E153" s="703"/>
      <c r="F153" s="703"/>
      <c r="G153" s="703"/>
      <c r="H153" s="703"/>
      <c r="I153" s="703"/>
      <c r="J153" s="703"/>
      <c r="K153" s="703"/>
      <c r="L153" s="703"/>
      <c r="M153" s="703"/>
      <c r="N153" s="703"/>
      <c r="O153" s="703"/>
      <c r="P153" s="703"/>
      <c r="Q153" s="703"/>
      <c r="R153" s="703"/>
      <c r="S153" s="703"/>
      <c r="T153" s="703"/>
      <c r="U153" s="703"/>
      <c r="V153" s="703"/>
      <c r="W153" s="703"/>
      <c r="X153" s="703"/>
      <c r="Y153" s="703"/>
      <c r="Z153" s="703"/>
      <c r="AA153" s="703"/>
      <c r="AB153" s="703"/>
      <c r="AC153" s="703"/>
      <c r="AD153" s="703"/>
    </row>
    <row r="154" spans="1:38" ht="15" customHeight="1"/>
    <row r="155" spans="1:38" ht="15" customHeight="1"/>
    <row r="156" spans="1:38" ht="15" customHeight="1"/>
    <row r="157" spans="1:38" ht="15" customHeight="1"/>
    <row r="158" spans="1:38" ht="24" customHeight="1">
      <c r="A158" s="81" t="s">
        <v>503</v>
      </c>
      <c r="B158" s="673" t="s">
        <v>522</v>
      </c>
      <c r="C158" s="673"/>
      <c r="D158" s="673"/>
      <c r="E158" s="673"/>
      <c r="F158" s="673"/>
      <c r="G158" s="673"/>
      <c r="H158" s="673"/>
      <c r="I158" s="673"/>
      <c r="J158" s="673"/>
      <c r="K158" s="673"/>
      <c r="L158" s="673"/>
      <c r="M158" s="673"/>
      <c r="N158" s="673"/>
      <c r="O158" s="673"/>
      <c r="P158" s="673"/>
      <c r="Q158" s="673"/>
      <c r="R158" s="673"/>
      <c r="S158" s="673"/>
      <c r="T158" s="673"/>
      <c r="U158" s="673"/>
      <c r="V158" s="673"/>
      <c r="W158" s="673"/>
      <c r="X158" s="673"/>
      <c r="Y158" s="673"/>
      <c r="Z158" s="673"/>
      <c r="AA158" s="673"/>
      <c r="AB158" s="673"/>
      <c r="AC158" s="673"/>
      <c r="AD158" s="673"/>
      <c r="AE158" s="8"/>
    </row>
    <row r="159" spans="1:38" ht="24" customHeight="1">
      <c r="A159" s="6"/>
      <c r="B159" s="5"/>
      <c r="C159" s="671" t="s">
        <v>523</v>
      </c>
      <c r="D159" s="671"/>
      <c r="E159" s="671"/>
      <c r="F159" s="671"/>
      <c r="G159" s="671"/>
      <c r="H159" s="671"/>
      <c r="I159" s="671"/>
      <c r="J159" s="671"/>
      <c r="K159" s="671"/>
      <c r="L159" s="671"/>
      <c r="M159" s="671"/>
      <c r="N159" s="671"/>
      <c r="O159" s="671"/>
      <c r="P159" s="671"/>
      <c r="Q159" s="671"/>
      <c r="R159" s="671"/>
      <c r="S159" s="671"/>
      <c r="T159" s="671"/>
      <c r="U159" s="671"/>
      <c r="V159" s="671"/>
      <c r="W159" s="671"/>
      <c r="X159" s="671"/>
      <c r="Y159" s="671"/>
      <c r="Z159" s="671"/>
      <c r="AA159" s="671"/>
      <c r="AB159" s="671"/>
      <c r="AC159" s="671"/>
      <c r="AD159" s="671"/>
      <c r="AE159" s="8"/>
    </row>
    <row r="160" spans="1:38" ht="24" customHeight="1">
      <c r="A160" s="6"/>
      <c r="B160" s="5"/>
      <c r="C160" s="596" t="s">
        <v>524</v>
      </c>
      <c r="D160" s="596"/>
      <c r="E160" s="596"/>
      <c r="F160" s="596"/>
      <c r="G160" s="596"/>
      <c r="H160" s="596"/>
      <c r="I160" s="596"/>
      <c r="J160" s="596"/>
      <c r="K160" s="596"/>
      <c r="L160" s="596"/>
      <c r="M160" s="596"/>
      <c r="N160" s="596"/>
      <c r="O160" s="596"/>
      <c r="P160" s="596"/>
      <c r="Q160" s="596"/>
      <c r="R160" s="596"/>
      <c r="S160" s="596"/>
      <c r="T160" s="596"/>
      <c r="U160" s="596"/>
      <c r="V160" s="596"/>
      <c r="W160" s="596"/>
      <c r="X160" s="596"/>
      <c r="Y160" s="596"/>
      <c r="Z160" s="596"/>
      <c r="AA160" s="596"/>
      <c r="AB160" s="596"/>
      <c r="AC160" s="596"/>
      <c r="AD160" s="596"/>
      <c r="AE160" s="8"/>
    </row>
    <row r="161" spans="1:36" ht="24" customHeight="1">
      <c r="A161" s="6"/>
      <c r="B161" s="5"/>
      <c r="C161" s="627" t="s">
        <v>525</v>
      </c>
      <c r="D161" s="627"/>
      <c r="E161" s="627"/>
      <c r="F161" s="627"/>
      <c r="G161" s="627"/>
      <c r="H161" s="627"/>
      <c r="I161" s="627"/>
      <c r="J161" s="627"/>
      <c r="K161" s="627"/>
      <c r="L161" s="627"/>
      <c r="M161" s="627"/>
      <c r="N161" s="627"/>
      <c r="O161" s="627"/>
      <c r="P161" s="627"/>
      <c r="Q161" s="627"/>
      <c r="R161" s="627"/>
      <c r="S161" s="627"/>
      <c r="T161" s="627"/>
      <c r="U161" s="627"/>
      <c r="V161" s="627"/>
      <c r="W161" s="627"/>
      <c r="X161" s="627"/>
      <c r="Y161" s="627"/>
      <c r="Z161" s="627"/>
      <c r="AA161" s="627"/>
      <c r="AB161" s="627"/>
      <c r="AC161" s="627"/>
      <c r="AD161" s="627"/>
      <c r="AE161" s="8"/>
    </row>
    <row r="162" spans="1:36" ht="15" customHeight="1">
      <c r="A162" s="6"/>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8"/>
      <c r="AI162" s="463" t="s">
        <v>6457</v>
      </c>
      <c r="AJ162" s="428" t="s">
        <v>6401</v>
      </c>
    </row>
    <row r="163" spans="1:36" ht="24" customHeight="1">
      <c r="A163" s="6"/>
      <c r="B163" s="82"/>
      <c r="C163" s="646" t="s">
        <v>526</v>
      </c>
      <c r="D163" s="646"/>
      <c r="E163" s="646"/>
      <c r="F163" s="646"/>
      <c r="G163" s="646"/>
      <c r="H163" s="646"/>
      <c r="I163" s="646"/>
      <c r="J163" s="646"/>
      <c r="K163" s="646"/>
      <c r="L163" s="646"/>
      <c r="M163" s="646"/>
      <c r="N163" s="646"/>
      <c r="O163" s="646"/>
      <c r="P163" s="646"/>
      <c r="Q163" s="646" t="s">
        <v>527</v>
      </c>
      <c r="R163" s="646"/>
      <c r="S163" s="646"/>
      <c r="T163" s="646"/>
      <c r="U163" s="646"/>
      <c r="V163" s="646"/>
      <c r="W163" s="646"/>
      <c r="X163" s="646"/>
      <c r="Y163" s="646"/>
      <c r="Z163" s="646"/>
      <c r="AA163" s="646"/>
      <c r="AB163" s="646"/>
      <c r="AC163" s="646"/>
      <c r="AD163" s="646"/>
      <c r="AE163" s="8"/>
      <c r="AG163" s="369" t="s">
        <v>6195</v>
      </c>
      <c r="AH163" s="450" t="s">
        <v>6196</v>
      </c>
      <c r="AI163" s="463" t="s">
        <v>6487</v>
      </c>
      <c r="AJ163" s="428" t="s">
        <v>6486</v>
      </c>
    </row>
    <row r="164" spans="1:36" ht="15" customHeight="1">
      <c r="A164" s="6"/>
      <c r="B164" s="82"/>
      <c r="C164" s="568"/>
      <c r="D164" s="56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C164" s="568"/>
      <c r="AD164" s="568"/>
      <c r="AE164" s="8"/>
      <c r="AG164" s="269">
        <f>IF(AND($C$164&lt;&gt;"",$C$164&lt;&gt;1,COUNTA(Q164)=0),0,IF(AND($C$164&lt;&gt;"",$C$164=1,COUNTA(Q164)=1),0,IF(COUNTA(C164:AD164)=0,0,1)))</f>
        <v>0</v>
      </c>
      <c r="AH164" s="371">
        <f>COUNTIF(Q164,"NS")</f>
        <v>0</v>
      </c>
      <c r="AI164" s="462">
        <f>IF(OR($C$164=3,$C$164=9),1,0)</f>
        <v>0</v>
      </c>
      <c r="AJ164" s="424">
        <f>IF(AND($C$164&lt;&gt;"",$C$164&lt;&gt;1,COUNTA(Q164)&gt;0),1,0)</f>
        <v>0</v>
      </c>
    </row>
    <row r="165" spans="1:36" ht="15" customHeight="1">
      <c r="A165" s="6"/>
      <c r="B165" s="82"/>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8"/>
    </row>
    <row r="166" spans="1:36" ht="24" customHeight="1">
      <c r="A166" s="6"/>
      <c r="B166" s="82"/>
      <c r="C166" s="615" t="s">
        <v>270</v>
      </c>
      <c r="D166" s="615"/>
      <c r="E166" s="615"/>
      <c r="F166" s="615"/>
      <c r="G166" s="615"/>
      <c r="H166" s="615"/>
      <c r="I166" s="615"/>
      <c r="J166" s="615"/>
      <c r="K166" s="615"/>
      <c r="L166" s="615"/>
      <c r="M166" s="615"/>
      <c r="N166" s="615"/>
      <c r="O166" s="615"/>
      <c r="P166" s="615"/>
      <c r="Q166" s="615"/>
      <c r="R166" s="615"/>
      <c r="S166" s="615"/>
      <c r="T166" s="615"/>
      <c r="U166" s="615"/>
      <c r="V166" s="615"/>
      <c r="W166" s="615"/>
      <c r="X166" s="615"/>
      <c r="Y166" s="615"/>
      <c r="Z166" s="615"/>
      <c r="AA166" s="615"/>
      <c r="AB166" s="615"/>
      <c r="AC166" s="615"/>
      <c r="AD166" s="615"/>
      <c r="AE166" s="8"/>
    </row>
    <row r="167" spans="1:36" ht="60" customHeight="1">
      <c r="A167" s="6"/>
      <c r="B167" s="82"/>
      <c r="C167" s="817"/>
      <c r="D167" s="818"/>
      <c r="E167" s="818"/>
      <c r="F167" s="818"/>
      <c r="G167" s="818"/>
      <c r="H167" s="818"/>
      <c r="I167" s="818"/>
      <c r="J167" s="818"/>
      <c r="K167" s="818"/>
      <c r="L167" s="818"/>
      <c r="M167" s="818"/>
      <c r="N167" s="818"/>
      <c r="O167" s="818"/>
      <c r="P167" s="818"/>
      <c r="Q167" s="818"/>
      <c r="R167" s="818"/>
      <c r="S167" s="818"/>
      <c r="T167" s="818"/>
      <c r="U167" s="818"/>
      <c r="V167" s="818"/>
      <c r="W167" s="818"/>
      <c r="X167" s="818"/>
      <c r="Y167" s="818"/>
      <c r="Z167" s="818"/>
      <c r="AA167" s="818"/>
      <c r="AB167" s="818"/>
      <c r="AC167" s="818"/>
      <c r="AD167" s="819"/>
      <c r="AE167" s="8"/>
    </row>
    <row r="168" spans="1:36" ht="15" customHeight="1">
      <c r="B168" s="657" t="str">
        <f>IF(AG164&gt;0,"Favor de ingresar toda la información requerida en la pregunta y/o verifique que no tenga información en celdas sombreadas","")</f>
        <v/>
      </c>
      <c r="C168" s="657"/>
      <c r="D168" s="657"/>
      <c r="E168" s="657"/>
      <c r="F168" s="657"/>
      <c r="G168" s="657"/>
      <c r="H168" s="657"/>
      <c r="I168" s="657"/>
      <c r="J168" s="657"/>
      <c r="K168" s="657"/>
      <c r="L168" s="657"/>
      <c r="M168" s="657"/>
      <c r="N168" s="657"/>
      <c r="O168" s="657"/>
      <c r="P168" s="657"/>
      <c r="Q168" s="657"/>
      <c r="R168" s="657"/>
      <c r="S168" s="657"/>
      <c r="T168" s="657"/>
      <c r="U168" s="657"/>
      <c r="V168" s="657"/>
      <c r="W168" s="657"/>
      <c r="X168" s="657"/>
      <c r="Y168" s="657"/>
      <c r="Z168" s="657"/>
      <c r="AA168" s="657"/>
      <c r="AB168" s="657"/>
      <c r="AC168" s="657"/>
      <c r="AD168" s="657"/>
      <c r="AE168"/>
    </row>
    <row r="169" spans="1:36" ht="15" customHeight="1">
      <c r="B169" s="614" t="str">
        <f>IF(AH164&gt;0,"Alerta: debido a que cuenta con registros NS, debe proporcionar una justificación en el area de comentarios al final de la pregunta","")</f>
        <v/>
      </c>
      <c r="C169" s="614"/>
      <c r="D169" s="614"/>
      <c r="E169" s="614"/>
      <c r="F169" s="614"/>
      <c r="G169" s="614"/>
      <c r="H169" s="614"/>
      <c r="I169" s="614"/>
      <c r="J169" s="614"/>
      <c r="K169" s="614"/>
      <c r="L169" s="614"/>
      <c r="M169" s="614"/>
      <c r="N169" s="614"/>
      <c r="O169" s="614"/>
      <c r="P169" s="614"/>
      <c r="Q169" s="614"/>
      <c r="R169" s="614"/>
      <c r="S169" s="614"/>
      <c r="T169" s="614"/>
      <c r="U169" s="614"/>
      <c r="V169" s="614"/>
      <c r="W169" s="614"/>
      <c r="X169" s="614"/>
      <c r="Y169" s="614"/>
      <c r="Z169" s="614"/>
      <c r="AA169" s="614"/>
      <c r="AB169" s="614"/>
      <c r="AC169" s="614"/>
      <c r="AD169" s="614"/>
      <c r="AE169"/>
    </row>
    <row r="170" spans="1:36" ht="15" customHeight="1">
      <c r="B170" s="614" t="str">
        <f>IF(AI164&gt;0,"Alerta: debe proporcionar una justificación ya que ha seleccionado el código 3 o 9 en la col. ¿Cuenta con algún Plan Estatal de Desarrollo ?","")</f>
        <v/>
      </c>
      <c r="C170" s="614"/>
      <c r="D170" s="614"/>
      <c r="E170" s="614"/>
      <c r="F170" s="614"/>
      <c r="G170" s="614"/>
      <c r="H170" s="614"/>
      <c r="I170" s="614"/>
      <c r="J170" s="614"/>
      <c r="K170" s="614"/>
      <c r="L170" s="614"/>
      <c r="M170" s="614"/>
      <c r="N170" s="614"/>
      <c r="O170" s="614"/>
      <c r="P170" s="614"/>
      <c r="Q170" s="614"/>
      <c r="R170" s="614"/>
      <c r="S170" s="614"/>
      <c r="T170" s="614"/>
      <c r="U170" s="614"/>
      <c r="V170" s="614"/>
      <c r="W170" s="614"/>
      <c r="X170" s="614"/>
      <c r="Y170" s="614"/>
      <c r="Z170" s="614"/>
      <c r="AA170" s="614"/>
      <c r="AB170" s="614"/>
      <c r="AC170" s="614"/>
      <c r="AD170" s="614"/>
      <c r="AE170" s="614"/>
    </row>
    <row r="171" spans="1:36" ht="15" customHeight="1"/>
    <row r="172" spans="1:36" ht="15" customHeight="1"/>
    <row r="173" spans="1:36" ht="15" customHeight="1"/>
  </sheetData>
  <sheetProtection algorithmName="SHA-512" hashValue="/NBNSjttecw3/TIvyR7w3KaEzdGeTakONSK2fa2ctR+RZO6YNPq8pacVsPxmLv2qSw6bGuItpfM160uLtMvLEg==" saltValue="2QoLzCxqFPgIDMzPzaLfWQ==" spinCount="100000" sheet="1" objects="1" scenarios="1"/>
  <mergeCells count="403">
    <mergeCell ref="D143:R143"/>
    <mergeCell ref="S143:X143"/>
    <mergeCell ref="Y143:AD143"/>
    <mergeCell ref="D144:R144"/>
    <mergeCell ref="S144:X144"/>
    <mergeCell ref="Y144:AD144"/>
    <mergeCell ref="D141:R141"/>
    <mergeCell ref="S141:X141"/>
    <mergeCell ref="Y141:AD141"/>
    <mergeCell ref="D142:R142"/>
    <mergeCell ref="S142:X142"/>
    <mergeCell ref="Y142:AD142"/>
    <mergeCell ref="C150:AD150"/>
    <mergeCell ref="C151:AD151"/>
    <mergeCell ref="D147:R147"/>
    <mergeCell ref="S147:X147"/>
    <mergeCell ref="Y147:AD147"/>
    <mergeCell ref="D148:R148"/>
    <mergeCell ref="S148:X148"/>
    <mergeCell ref="Y148:AD148"/>
    <mergeCell ref="D145:R145"/>
    <mergeCell ref="S145:X145"/>
    <mergeCell ref="Y145:AD145"/>
    <mergeCell ref="D146:R146"/>
    <mergeCell ref="S146:X146"/>
    <mergeCell ref="Y146:AD146"/>
    <mergeCell ref="D139:R139"/>
    <mergeCell ref="S139:X139"/>
    <mergeCell ref="Y139:AD139"/>
    <mergeCell ref="D140:R140"/>
    <mergeCell ref="S140:X140"/>
    <mergeCell ref="Y140:AD140"/>
    <mergeCell ref="D137:R137"/>
    <mergeCell ref="S137:X137"/>
    <mergeCell ref="Y137:AD137"/>
    <mergeCell ref="D138:R138"/>
    <mergeCell ref="S138:X138"/>
    <mergeCell ref="Y138:AD138"/>
    <mergeCell ref="D135:R135"/>
    <mergeCell ref="S135:X135"/>
    <mergeCell ref="Y135:AD135"/>
    <mergeCell ref="D136:R136"/>
    <mergeCell ref="S136:X136"/>
    <mergeCell ref="Y136:AD136"/>
    <mergeCell ref="D133:R133"/>
    <mergeCell ref="S133:X133"/>
    <mergeCell ref="Y133:AD133"/>
    <mergeCell ref="D134:R134"/>
    <mergeCell ref="S134:X134"/>
    <mergeCell ref="Y134:AD134"/>
    <mergeCell ref="D131:R131"/>
    <mergeCell ref="S131:X131"/>
    <mergeCell ref="Y131:AD131"/>
    <mergeCell ref="D132:R132"/>
    <mergeCell ref="S132:X132"/>
    <mergeCell ref="Y132:AD132"/>
    <mergeCell ref="D129:R129"/>
    <mergeCell ref="S129:X129"/>
    <mergeCell ref="Y129:AD129"/>
    <mergeCell ref="D130:R130"/>
    <mergeCell ref="S130:X130"/>
    <mergeCell ref="Y130:AD130"/>
    <mergeCell ref="D127:R127"/>
    <mergeCell ref="S127:X127"/>
    <mergeCell ref="Y127:AD127"/>
    <mergeCell ref="D128:R128"/>
    <mergeCell ref="S128:X128"/>
    <mergeCell ref="Y128:AD128"/>
    <mergeCell ref="D125:R125"/>
    <mergeCell ref="S125:X125"/>
    <mergeCell ref="Y125:AD125"/>
    <mergeCell ref="D126:R126"/>
    <mergeCell ref="S126:X126"/>
    <mergeCell ref="Y126:AD126"/>
    <mergeCell ref="D123:R123"/>
    <mergeCell ref="S123:X123"/>
    <mergeCell ref="Y123:AD123"/>
    <mergeCell ref="D124:R124"/>
    <mergeCell ref="S124:X124"/>
    <mergeCell ref="Y124:AD124"/>
    <mergeCell ref="D121:R121"/>
    <mergeCell ref="S121:X121"/>
    <mergeCell ref="Y121:AD121"/>
    <mergeCell ref="D122:R122"/>
    <mergeCell ref="S122:X122"/>
    <mergeCell ref="Y122:AD122"/>
    <mergeCell ref="D119:R119"/>
    <mergeCell ref="S119:X119"/>
    <mergeCell ref="Y119:AD119"/>
    <mergeCell ref="D120:R120"/>
    <mergeCell ref="S120:X120"/>
    <mergeCell ref="Y120:AD120"/>
    <mergeCell ref="D117:R117"/>
    <mergeCell ref="S117:X117"/>
    <mergeCell ref="Y117:AD117"/>
    <mergeCell ref="D118:R118"/>
    <mergeCell ref="S118:X118"/>
    <mergeCell ref="Y118:AD118"/>
    <mergeCell ref="D115:R115"/>
    <mergeCell ref="S115:X115"/>
    <mergeCell ref="Y115:AD115"/>
    <mergeCell ref="D116:R116"/>
    <mergeCell ref="S116:X116"/>
    <mergeCell ref="Y116:AD116"/>
    <mergeCell ref="D113:R113"/>
    <mergeCell ref="S113:X113"/>
    <mergeCell ref="Y113:AD113"/>
    <mergeCell ref="D114:R114"/>
    <mergeCell ref="S114:X114"/>
    <mergeCell ref="Y114:AD114"/>
    <mergeCell ref="D111:R111"/>
    <mergeCell ref="S111:X111"/>
    <mergeCell ref="Y111:AD111"/>
    <mergeCell ref="D112:R112"/>
    <mergeCell ref="S112:X112"/>
    <mergeCell ref="Y112:AD112"/>
    <mergeCell ref="D109:R109"/>
    <mergeCell ref="S109:X109"/>
    <mergeCell ref="Y109:AD109"/>
    <mergeCell ref="D110:R110"/>
    <mergeCell ref="S110:X110"/>
    <mergeCell ref="Y110:AD110"/>
    <mergeCell ref="D107:R107"/>
    <mergeCell ref="S107:X107"/>
    <mergeCell ref="Y107:AD107"/>
    <mergeCell ref="D108:R108"/>
    <mergeCell ref="S108:X108"/>
    <mergeCell ref="Y108:AD108"/>
    <mergeCell ref="D105:R105"/>
    <mergeCell ref="S105:X105"/>
    <mergeCell ref="Y105:AD105"/>
    <mergeCell ref="D106:R106"/>
    <mergeCell ref="S106:X106"/>
    <mergeCell ref="Y106:AD106"/>
    <mergeCell ref="D103:R103"/>
    <mergeCell ref="S103:X103"/>
    <mergeCell ref="Y103:AD103"/>
    <mergeCell ref="D104:R104"/>
    <mergeCell ref="S104:X104"/>
    <mergeCell ref="Y104:AD104"/>
    <mergeCell ref="D101:R101"/>
    <mergeCell ref="S101:X101"/>
    <mergeCell ref="Y101:AD101"/>
    <mergeCell ref="D102:R102"/>
    <mergeCell ref="S102:X102"/>
    <mergeCell ref="Y102:AD102"/>
    <mergeCell ref="D99:R99"/>
    <mergeCell ref="S99:X99"/>
    <mergeCell ref="Y99:AD99"/>
    <mergeCell ref="D100:R100"/>
    <mergeCell ref="S100:X100"/>
    <mergeCell ref="Y100:AD100"/>
    <mergeCell ref="D97:R97"/>
    <mergeCell ref="S97:X97"/>
    <mergeCell ref="Y97:AD97"/>
    <mergeCell ref="D98:R98"/>
    <mergeCell ref="S98:X98"/>
    <mergeCell ref="Y98:AD98"/>
    <mergeCell ref="D95:R95"/>
    <mergeCell ref="S95:X95"/>
    <mergeCell ref="Y95:AD95"/>
    <mergeCell ref="D96:R96"/>
    <mergeCell ref="S96:X96"/>
    <mergeCell ref="Y96:AD96"/>
    <mergeCell ref="D93:R93"/>
    <mergeCell ref="S93:X93"/>
    <mergeCell ref="Y93:AD93"/>
    <mergeCell ref="D94:R94"/>
    <mergeCell ref="S94:X94"/>
    <mergeCell ref="Y94:AD94"/>
    <mergeCell ref="D91:R91"/>
    <mergeCell ref="S91:X91"/>
    <mergeCell ref="Y91:AD91"/>
    <mergeCell ref="D92:R92"/>
    <mergeCell ref="S92:X92"/>
    <mergeCell ref="Y92:AD92"/>
    <mergeCell ref="D89:R89"/>
    <mergeCell ref="S89:X89"/>
    <mergeCell ref="Y89:AD89"/>
    <mergeCell ref="D90:R90"/>
    <mergeCell ref="S90:X90"/>
    <mergeCell ref="Y90:AD90"/>
    <mergeCell ref="D87:R87"/>
    <mergeCell ref="S87:X87"/>
    <mergeCell ref="Y87:AD87"/>
    <mergeCell ref="D88:R88"/>
    <mergeCell ref="S88:X88"/>
    <mergeCell ref="Y88:AD88"/>
    <mergeCell ref="D85:R85"/>
    <mergeCell ref="S85:X85"/>
    <mergeCell ref="Y85:AD85"/>
    <mergeCell ref="D86:R86"/>
    <mergeCell ref="S86:X86"/>
    <mergeCell ref="Y86:AD86"/>
    <mergeCell ref="D83:R83"/>
    <mergeCell ref="S83:X83"/>
    <mergeCell ref="Y83:AD83"/>
    <mergeCell ref="D84:R84"/>
    <mergeCell ref="S84:X84"/>
    <mergeCell ref="Y84:AD84"/>
    <mergeCell ref="D81:R81"/>
    <mergeCell ref="S81:X81"/>
    <mergeCell ref="Y81:AD81"/>
    <mergeCell ref="D82:R82"/>
    <mergeCell ref="S82:X82"/>
    <mergeCell ref="Y82:AD82"/>
    <mergeCell ref="D79:R79"/>
    <mergeCell ref="S79:X79"/>
    <mergeCell ref="Y79:AD79"/>
    <mergeCell ref="D80:R80"/>
    <mergeCell ref="S80:X80"/>
    <mergeCell ref="Y80:AD80"/>
    <mergeCell ref="D77:R77"/>
    <mergeCell ref="S77:X77"/>
    <mergeCell ref="Y77:AD77"/>
    <mergeCell ref="D78:R78"/>
    <mergeCell ref="S78:X78"/>
    <mergeCell ref="Y78:AD78"/>
    <mergeCell ref="D75:R75"/>
    <mergeCell ref="S75:X75"/>
    <mergeCell ref="Y75:AD75"/>
    <mergeCell ref="D76:R76"/>
    <mergeCell ref="S76:X76"/>
    <mergeCell ref="Y76:AD76"/>
    <mergeCell ref="D73:R73"/>
    <mergeCell ref="S73:X73"/>
    <mergeCell ref="Y73:AD73"/>
    <mergeCell ref="D74:R74"/>
    <mergeCell ref="S74:X74"/>
    <mergeCell ref="Y74:AD74"/>
    <mergeCell ref="D71:R71"/>
    <mergeCell ref="S71:X71"/>
    <mergeCell ref="Y71:AD71"/>
    <mergeCell ref="D72:R72"/>
    <mergeCell ref="S72:X72"/>
    <mergeCell ref="Y72:AD72"/>
    <mergeCell ref="D69:R69"/>
    <mergeCell ref="S69:X69"/>
    <mergeCell ref="Y69:AD69"/>
    <mergeCell ref="D70:R70"/>
    <mergeCell ref="S70:X70"/>
    <mergeCell ref="Y70:AD70"/>
    <mergeCell ref="D67:R67"/>
    <mergeCell ref="S67:X67"/>
    <mergeCell ref="Y67:AD67"/>
    <mergeCell ref="D68:R68"/>
    <mergeCell ref="S68:X68"/>
    <mergeCell ref="Y68:AD68"/>
    <mergeCell ref="D65:R65"/>
    <mergeCell ref="S65:X65"/>
    <mergeCell ref="Y65:AD65"/>
    <mergeCell ref="D66:R66"/>
    <mergeCell ref="S66:X66"/>
    <mergeCell ref="Y66:AD66"/>
    <mergeCell ref="D63:R63"/>
    <mergeCell ref="S63:X63"/>
    <mergeCell ref="Y63:AD63"/>
    <mergeCell ref="D64:R64"/>
    <mergeCell ref="S64:X64"/>
    <mergeCell ref="Y64:AD64"/>
    <mergeCell ref="D61:R61"/>
    <mergeCell ref="S61:X61"/>
    <mergeCell ref="Y61:AD61"/>
    <mergeCell ref="D62:R62"/>
    <mergeCell ref="S62:X62"/>
    <mergeCell ref="Y62:AD62"/>
    <mergeCell ref="D59:R59"/>
    <mergeCell ref="S59:X59"/>
    <mergeCell ref="Y59:AD59"/>
    <mergeCell ref="D60:R60"/>
    <mergeCell ref="S60:X60"/>
    <mergeCell ref="Y60:AD60"/>
    <mergeCell ref="D57:R57"/>
    <mergeCell ref="S57:X57"/>
    <mergeCell ref="Y57:AD57"/>
    <mergeCell ref="D58:R58"/>
    <mergeCell ref="S58:X58"/>
    <mergeCell ref="Y58:AD58"/>
    <mergeCell ref="D55:R55"/>
    <mergeCell ref="S55:X55"/>
    <mergeCell ref="Y55:AD55"/>
    <mergeCell ref="D56:R56"/>
    <mergeCell ref="S56:X56"/>
    <mergeCell ref="Y56:AD56"/>
    <mergeCell ref="D53:R53"/>
    <mergeCell ref="S53:X53"/>
    <mergeCell ref="Y53:AD53"/>
    <mergeCell ref="D54:R54"/>
    <mergeCell ref="S54:X54"/>
    <mergeCell ref="Y54:AD54"/>
    <mergeCell ref="D51:R51"/>
    <mergeCell ref="S51:X51"/>
    <mergeCell ref="Y51:AD51"/>
    <mergeCell ref="D52:R52"/>
    <mergeCell ref="S52:X52"/>
    <mergeCell ref="Y52:AD52"/>
    <mergeCell ref="D49:R49"/>
    <mergeCell ref="S49:X49"/>
    <mergeCell ref="Y49:AD49"/>
    <mergeCell ref="D50:R50"/>
    <mergeCell ref="S50:X50"/>
    <mergeCell ref="Y50:AD50"/>
    <mergeCell ref="D47:R47"/>
    <mergeCell ref="S47:X47"/>
    <mergeCell ref="Y47:AD47"/>
    <mergeCell ref="D48:R48"/>
    <mergeCell ref="S48:X48"/>
    <mergeCell ref="Y48:AD48"/>
    <mergeCell ref="D45:R45"/>
    <mergeCell ref="S45:X45"/>
    <mergeCell ref="Y45:AD45"/>
    <mergeCell ref="D46:R46"/>
    <mergeCell ref="S46:X46"/>
    <mergeCell ref="Y46:AD46"/>
    <mergeCell ref="D43:R43"/>
    <mergeCell ref="S43:X43"/>
    <mergeCell ref="Y43:AD43"/>
    <mergeCell ref="D44:R44"/>
    <mergeCell ref="S44:X44"/>
    <mergeCell ref="Y44:AD44"/>
    <mergeCell ref="D41:R41"/>
    <mergeCell ref="S41:X41"/>
    <mergeCell ref="Y41:AD41"/>
    <mergeCell ref="D42:R42"/>
    <mergeCell ref="S42:X42"/>
    <mergeCell ref="Y42:AD42"/>
    <mergeCell ref="D39:R39"/>
    <mergeCell ref="S39:X39"/>
    <mergeCell ref="Y39:AD39"/>
    <mergeCell ref="D40:R40"/>
    <mergeCell ref="S40:X40"/>
    <mergeCell ref="Y40:AD40"/>
    <mergeCell ref="D37:R37"/>
    <mergeCell ref="S37:X37"/>
    <mergeCell ref="Y37:AD37"/>
    <mergeCell ref="D38:R38"/>
    <mergeCell ref="S38:X38"/>
    <mergeCell ref="Y38:AD38"/>
    <mergeCell ref="D36:R36"/>
    <mergeCell ref="S36:X36"/>
    <mergeCell ref="Y36:AD36"/>
    <mergeCell ref="C26:AD26"/>
    <mergeCell ref="C28:R28"/>
    <mergeCell ref="S28:X28"/>
    <mergeCell ref="Y28:AD28"/>
    <mergeCell ref="D33:R33"/>
    <mergeCell ref="S33:X33"/>
    <mergeCell ref="Y33:AD33"/>
    <mergeCell ref="D34:R34"/>
    <mergeCell ref="S34:X34"/>
    <mergeCell ref="Y34:AD34"/>
    <mergeCell ref="D31:R31"/>
    <mergeCell ref="S31:X31"/>
    <mergeCell ref="Y31:AD31"/>
    <mergeCell ref="D32:R32"/>
    <mergeCell ref="S32:X32"/>
    <mergeCell ref="Y32:AD32"/>
    <mergeCell ref="D30:R30"/>
    <mergeCell ref="S30:X30"/>
    <mergeCell ref="Y30:AD30"/>
    <mergeCell ref="C24:AD24"/>
    <mergeCell ref="C25:AD25"/>
    <mergeCell ref="D35:R35"/>
    <mergeCell ref="B1:AD1"/>
    <mergeCell ref="B3:AD3"/>
    <mergeCell ref="B5:AD5"/>
    <mergeCell ref="AA7:AD7"/>
    <mergeCell ref="B8:L8"/>
    <mergeCell ref="N8:O8"/>
    <mergeCell ref="B20:AD20"/>
    <mergeCell ref="C14:AD14"/>
    <mergeCell ref="C15:AD15"/>
    <mergeCell ref="C16:AD16"/>
    <mergeCell ref="B11:AD11"/>
    <mergeCell ref="C12:AD12"/>
    <mergeCell ref="C13:AD13"/>
    <mergeCell ref="B10:AD10"/>
    <mergeCell ref="S35:X35"/>
    <mergeCell ref="Y35:AD35"/>
    <mergeCell ref="AI27:AK27"/>
    <mergeCell ref="B152:AD152"/>
    <mergeCell ref="B153:AD153"/>
    <mergeCell ref="B168:AD168"/>
    <mergeCell ref="B169:AD169"/>
    <mergeCell ref="B170:AE170"/>
    <mergeCell ref="C167:AD167"/>
    <mergeCell ref="B17:AD17"/>
    <mergeCell ref="C18:AD18"/>
    <mergeCell ref="C22:AD22"/>
    <mergeCell ref="C23:AD23"/>
    <mergeCell ref="B158:AD158"/>
    <mergeCell ref="C159:AD159"/>
    <mergeCell ref="C160:AD160"/>
    <mergeCell ref="C161:AD161"/>
    <mergeCell ref="C163:P163"/>
    <mergeCell ref="Q163:AD163"/>
    <mergeCell ref="C164:P164"/>
    <mergeCell ref="Q164:AD164"/>
    <mergeCell ref="C166:AD166"/>
    <mergeCell ref="C21:AD21"/>
    <mergeCell ref="D29:R29"/>
    <mergeCell ref="S29:X29"/>
    <mergeCell ref="Y29:AD29"/>
  </mergeCells>
  <phoneticPr fontId="69" type="noConversion"/>
  <conditionalFormatting sqref="C24:AD24">
    <cfRule type="expression" dxfId="82" priority="7">
      <formula>$AL$149&gt;0</formula>
    </cfRule>
  </conditionalFormatting>
  <conditionalFormatting sqref="C159:AD159">
    <cfRule type="expression" dxfId="81" priority="4">
      <formula>$AJ$164&gt;0</formula>
    </cfRule>
  </conditionalFormatting>
  <conditionalFormatting sqref="C161:AD161">
    <cfRule type="expression" dxfId="80" priority="3">
      <formula>AND($AI$164&gt;0,$C$167="")</formula>
    </cfRule>
  </conditionalFormatting>
  <conditionalFormatting sqref="Q164:AD164">
    <cfRule type="expression" dxfId="79" priority="5">
      <formula>AND($C$164&lt;&gt;"",$C$164&lt;&gt;1)</formula>
    </cfRule>
  </conditionalFormatting>
  <conditionalFormatting sqref="Y29:AD148">
    <cfRule type="expression" dxfId="78" priority="8">
      <formula>AND($S29&lt;&gt;"",$S29&lt;&gt;1)</formula>
    </cfRule>
  </conditionalFormatting>
  <dataValidations count="1">
    <dataValidation type="list" allowBlank="1" showInputMessage="1" showErrorMessage="1" sqref="S29:X148 C164:P164">
      <formula1>"1,2,3,9"</formula1>
    </dataValidation>
  </dataValidations>
  <hyperlinks>
    <hyperlink ref="AA7:AD7" location="Índice!C27" display="Índic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1 Sección I
Cuestionario</oddHeader>
    <oddFooter>&amp;LCenso Nacional de Gobiernos Estatales 2024&amp;R&amp;P de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9c5f64ad70dcd38dc15bfcde17e39d87">
  <xsd:schema xmlns:xsd="http://www.w3.org/2001/XMLSchema" xmlns:xs="http://www.w3.org/2001/XMLSchema" xmlns:p="http://schemas.microsoft.com/office/2006/metadata/properties" xmlns:ns2="8cfb24df-c76a-48fb-92b8-e40e245fe804" targetNamespace="http://schemas.microsoft.com/office/2006/metadata/properties" ma:root="true" ma:fieldsID="f51d912619e885c805a8cdc41ddc1eab"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1DF6FF-961E-43B7-9931-5296B733AE5B}">
  <ds:schemaRefs>
    <ds:schemaRef ds:uri="http://schemas.microsoft.com/sharepoint/v3/contenttype/forms"/>
  </ds:schemaRefs>
</ds:datastoreItem>
</file>

<file path=customXml/itemProps2.xml><?xml version="1.0" encoding="utf-8"?>
<ds:datastoreItem xmlns:ds="http://schemas.openxmlformats.org/officeDocument/2006/customXml" ds:itemID="{AE98E271-2AB8-4B0D-80A4-9083B9626A45}">
  <ds:schemaRefs>
    <ds:schemaRef ds:uri="8cfb24df-c76a-48fb-92b8-e40e245fe804"/>
    <ds:schemaRef ds:uri="http://schemas.microsoft.com/office/infopath/2007/PartnerControls"/>
    <ds:schemaRef ds:uri="http://www.w3.org/XML/1998/namespace"/>
    <ds:schemaRef ds:uri="http://schemas.microsoft.com/office/2006/documentManagement/types"/>
    <ds:schemaRef ds:uri="http://purl.org/dc/elements/1.1/"/>
    <ds:schemaRef ds:uri="http://purl.org/dc/dcmitype/"/>
    <ds:schemaRef ds:uri="http://purl.org/dc/term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19140FA1-E830-4D38-A165-08CAEFDE4B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15</vt:i4>
      </vt:variant>
    </vt:vector>
  </HeadingPairs>
  <TitlesOfParts>
    <vt:vector size="30" baseType="lpstr">
      <vt:lpstr>Índice</vt:lpstr>
      <vt:lpstr>Presentación</vt:lpstr>
      <vt:lpstr>Informantes</vt:lpstr>
      <vt:lpstr>Participantes</vt:lpstr>
      <vt:lpstr>CNGE_2024_M1_Secc1_Sub1</vt:lpstr>
      <vt:lpstr>CNGE_2024_M1_Secc1_Sub2</vt:lpstr>
      <vt:lpstr>CNGE_2024_M1_Secc1_Sub3</vt:lpstr>
      <vt:lpstr>CNGE_2024_M1_Secc1_Sub4</vt:lpstr>
      <vt:lpstr>CNGE_2024_M1_Secc1_Sub5</vt:lpstr>
      <vt:lpstr>CNGE_2024_M1_Secc1_Sub6</vt:lpstr>
      <vt:lpstr>Adición</vt:lpstr>
      <vt:lpstr>Complemento 1</vt:lpstr>
      <vt:lpstr>Complemento 2</vt:lpstr>
      <vt:lpstr>Anexo</vt:lpstr>
      <vt:lpstr>Glosario</vt:lpstr>
      <vt:lpstr>Adición!Área_de_impresión</vt:lpstr>
      <vt:lpstr>Anexo!Área_de_impresión</vt:lpstr>
      <vt:lpstr>CNGE_2024_M1_Secc1_Sub1!Área_de_impresión</vt:lpstr>
      <vt:lpstr>CNGE_2024_M1_Secc1_Sub2!Área_de_impresión</vt:lpstr>
      <vt:lpstr>CNGE_2024_M1_Secc1_Sub3!Área_de_impresión</vt:lpstr>
      <vt:lpstr>CNGE_2024_M1_Secc1_Sub4!Área_de_impresión</vt:lpstr>
      <vt:lpstr>CNGE_2024_M1_Secc1_Sub5!Área_de_impresión</vt:lpstr>
      <vt:lpstr>CNGE_2024_M1_Secc1_Sub6!Área_de_impresión</vt:lpstr>
      <vt:lpstr>'Complemento 1'!Área_de_impresión</vt:lpstr>
      <vt:lpstr>'Complemento 2'!Área_de_impresión</vt:lpstr>
      <vt:lpstr>Glosario!Área_de_impresión</vt:lpstr>
      <vt:lpstr>Índice!Área_de_impresión</vt:lpstr>
      <vt:lpstr>Informantes!Área_de_impresión</vt:lpstr>
      <vt:lpstr>Participantes!Área_de_impresión</vt:lpstr>
      <vt:lpstr>Presentación!Área_de_impresión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AGUILAR GARCIA RENATA CASSANDRA</dc:creator>
  <cp:lastModifiedBy>Héctor Luna Ortega</cp:lastModifiedBy>
  <cp:lastPrinted>2024-05-08T18:55:15Z</cp:lastPrinted>
  <dcterms:created xsi:type="dcterms:W3CDTF">2023-05-30T19:35:27Z</dcterms:created>
  <dcterms:modified xsi:type="dcterms:W3CDTF">2024-05-08T18:57:37Z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ies>
</file>